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9.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worksheets/sheet35.xml" ContentType="application/vnd.openxmlformats-officedocument.spreadsheetml.workshee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comments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danfi\Dropbox\PROJETO 2021\BNDES\PNI\OPEX\"/>
    </mc:Choice>
  </mc:AlternateContent>
  <xr:revisionPtr revIDLastSave="0" documentId="13_ncr:1_{D1D4A577-B005-4293-9DC3-30E2E9E91AE7}" xr6:coauthVersionLast="46" xr6:coauthVersionMax="46" xr10:uidLastSave="{00000000-0000-0000-0000-000000000000}"/>
  <bookViews>
    <workbookView xWindow="-120" yWindow="-120" windowWidth="29040" windowHeight="15840" tabRatio="895" firstSheet="7" activeTab="12" xr2:uid="{634A21A8-CEA9-4265-A445-0098710BFC92}"/>
  </bookViews>
  <sheets>
    <sheet name="Receitas UGC" sheetId="52" r:id="rId1"/>
    <sheet name="Demandas-receitas bilheteria" sheetId="51" r:id="rId2"/>
    <sheet name="RESUMO OPEX" sheetId="36" r:id="rId3"/>
    <sheet name="Mapa Equipamentos" sheetId="10" r:id="rId4"/>
    <sheet name="Cargos e Salários" sheetId="3" r:id="rId5"/>
    <sheet name="Seguro Teleférico" sheetId="63" r:id="rId6"/>
    <sheet name="Equipe-Seg" sheetId="53" r:id="rId7"/>
    <sheet name="Equipe-Man" sheetId="54" r:id="rId8"/>
    <sheet name="Equipe-Limp" sheetId="55" r:id="rId9"/>
    <sheet name="Equipe-Adm" sheetId="56" r:id="rId10"/>
    <sheet name="Equipe-At.Pb." sheetId="59" r:id="rId11"/>
    <sheet name="Equipe-Transp" sheetId="60" r:id="rId12"/>
    <sheet name="Capacitação" sheetId="62" r:id="rId13"/>
    <sheet name="Segurança" sheetId="46" r:id="rId14"/>
    <sheet name="Manutenção" sheetId="47" r:id="rId15"/>
    <sheet name="Limpeza" sheetId="48" r:id="rId16"/>
    <sheet name="Administração" sheetId="41" r:id="rId17"/>
    <sheet name="Bilheteria" sheetId="38" r:id="rId18"/>
    <sheet name="Atendimento ao público" sheetId="39" r:id="rId19"/>
    <sheet name="Transporte" sheetId="40" r:id="rId20"/>
    <sheet name="Estacionamento" sheetId="43" r:id="rId21"/>
    <sheet name="Teleférico" sheetId="61" r:id="rId22"/>
    <sheet name="Equip. manutenção" sheetId="49" r:id="rId23"/>
    <sheet name="Veículos operacionais" sheetId="42" r:id="rId24"/>
    <sheet name="Equipe-A&amp;B" sheetId="57" r:id="rId25"/>
    <sheet name="PC-CT-NAP_Lanchonete" sheetId="21" r:id="rId26"/>
    <sheet name="PC-PC_Quiosque Café" sheetId="22" r:id="rId27"/>
    <sheet name="PC-BN-Receptivo_Lanchonete" sheetId="19" r:id="rId28"/>
    <sheet name="PC-SJ_Us. S. João" sheetId="14" r:id="rId29"/>
    <sheet name="PC-CT_Receptivo-Lanchonete" sheetId="37" r:id="rId30"/>
    <sheet name="CT-TRB_Novo Tarobá" sheetId="20" r:id="rId31"/>
    <sheet name="PC-CV_Quiosque 1" sheetId="12" r:id="rId32"/>
    <sheet name="PC-CV_Lanchonete CV" sheetId="13" r:id="rId33"/>
    <sheet name="PC-PC_Lanchonete" sheetId="24" r:id="rId34"/>
    <sheet name="PC-PC_Restaurante" sheetId="23" r:id="rId35"/>
    <sheet name="PR-RA_Lanchonete" sheetId="26" r:id="rId36"/>
    <sheet name="Equipe-Com" sheetId="58" r:id="rId37"/>
    <sheet name="PC-BN_Área Comercial" sheetId="29" r:id="rId38"/>
    <sheet name="PC-CT_Área Comercial" sheetId="30" r:id="rId39"/>
    <sheet name="PC-PC-Área Comercial" sheetId="32" r:id="rId40"/>
    <sheet name="PC-CV_Quiosque 2" sheetId="27" r:id="rId41"/>
    <sheet name="PC-CV_Área comercial" sheetId="28" r:id="rId42"/>
    <sheet name="PC-CT-NAP_Área Comercial" sheetId="31" r:id="rId43"/>
    <sheet name="Mapa Opex" sheetId="9" r:id="rId44"/>
  </sheets>
  <externalReferences>
    <externalReference r:id="rId45"/>
  </externalReferences>
  <definedNames>
    <definedName name="_xlnm._FilterDatabase" localSheetId="4" hidden="1">'Cargos e Salários'!$A$10:$BX$167</definedName>
    <definedName name="_xlnm._FilterDatabase" localSheetId="43" hidden="1">'Mapa Opex'!$A$4:$AAC$257</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8" i="62" l="1"/>
  <c r="MQ83" i="36"/>
  <c r="MR83" i="36"/>
  <c r="MS83" i="36"/>
  <c r="MT83" i="36"/>
  <c r="MU83" i="36"/>
  <c r="MV83" i="36"/>
  <c r="MW83" i="36"/>
  <c r="MX83" i="36"/>
  <c r="MY83" i="36"/>
  <c r="MZ83" i="36"/>
  <c r="NA83" i="36"/>
  <c r="MP83" i="36"/>
  <c r="ME83" i="36"/>
  <c r="MF83" i="36"/>
  <c r="MG83" i="36"/>
  <c r="MH83" i="36"/>
  <c r="MI83" i="36"/>
  <c r="MJ83" i="36"/>
  <c r="MK83" i="36"/>
  <c r="ML83" i="36"/>
  <c r="MM83" i="36"/>
  <c r="MN83" i="36"/>
  <c r="MO83" i="36"/>
  <c r="MD83" i="36"/>
  <c r="LS83" i="36"/>
  <c r="LT83" i="36"/>
  <c r="LU83" i="36"/>
  <c r="LV83" i="36"/>
  <c r="LW83" i="36"/>
  <c r="LX83" i="36"/>
  <c r="LY83" i="36"/>
  <c r="LZ83" i="36"/>
  <c r="MA83" i="36"/>
  <c r="MB83" i="36"/>
  <c r="MC83" i="36"/>
  <c r="LR83" i="36"/>
  <c r="LG83" i="36"/>
  <c r="LH83" i="36"/>
  <c r="LI83" i="36"/>
  <c r="LJ83" i="36"/>
  <c r="LK83" i="36"/>
  <c r="LL83" i="36"/>
  <c r="LM83" i="36"/>
  <c r="LN83" i="36"/>
  <c r="LO83" i="36"/>
  <c r="LP83" i="36"/>
  <c r="LQ83" i="36"/>
  <c r="LF83" i="36"/>
  <c r="KU83" i="36"/>
  <c r="KV83" i="36"/>
  <c r="KW83" i="36"/>
  <c r="KX83" i="36"/>
  <c r="KY83" i="36"/>
  <c r="KZ83" i="36"/>
  <c r="LA83" i="36"/>
  <c r="LB83" i="36"/>
  <c r="LC83" i="36"/>
  <c r="LD83" i="36"/>
  <c r="LE83" i="36"/>
  <c r="KT83" i="36"/>
  <c r="KI83" i="36"/>
  <c r="KJ83" i="36"/>
  <c r="KK83" i="36"/>
  <c r="KL83" i="36"/>
  <c r="KM83" i="36"/>
  <c r="KN83" i="36"/>
  <c r="KO83" i="36"/>
  <c r="KP83" i="36"/>
  <c r="KQ83" i="36"/>
  <c r="KR83" i="36"/>
  <c r="KS83" i="36"/>
  <c r="KH83" i="36"/>
  <c r="JW83" i="36"/>
  <c r="JX83" i="36"/>
  <c r="JY83" i="36"/>
  <c r="JZ83" i="36"/>
  <c r="KA83" i="36"/>
  <c r="KB83" i="36"/>
  <c r="KC83" i="36"/>
  <c r="KD83" i="36"/>
  <c r="KE83" i="36"/>
  <c r="KF83" i="36"/>
  <c r="KG83" i="36"/>
  <c r="JV83" i="36"/>
  <c r="JK83" i="36"/>
  <c r="JL83" i="36"/>
  <c r="JM83" i="36"/>
  <c r="JN83" i="36"/>
  <c r="JO83" i="36"/>
  <c r="JP83" i="36"/>
  <c r="JQ83" i="36"/>
  <c r="JR83" i="36"/>
  <c r="JS83" i="36"/>
  <c r="JT83" i="36"/>
  <c r="JU83" i="36"/>
  <c r="JJ83" i="36"/>
  <c r="IY83" i="36"/>
  <c r="IZ83" i="36"/>
  <c r="JA83" i="36"/>
  <c r="JB83" i="36"/>
  <c r="JC83" i="36"/>
  <c r="JD83" i="36"/>
  <c r="JE83" i="36"/>
  <c r="JF83" i="36"/>
  <c r="JG83" i="36"/>
  <c r="JH83" i="36"/>
  <c r="JI83" i="36"/>
  <c r="IX83" i="36"/>
  <c r="IM83" i="36"/>
  <c r="IN83" i="36"/>
  <c r="IO83" i="36"/>
  <c r="IP83" i="36"/>
  <c r="IQ83" i="36"/>
  <c r="IR83" i="36"/>
  <c r="IS83" i="36"/>
  <c r="IT83" i="36"/>
  <c r="IU83" i="36"/>
  <c r="IV83" i="36"/>
  <c r="IW83" i="36"/>
  <c r="IL83" i="36"/>
  <c r="IA83" i="36"/>
  <c r="IB83" i="36"/>
  <c r="IC83" i="36"/>
  <c r="ID83" i="36"/>
  <c r="IE83" i="36"/>
  <c r="IF83" i="36"/>
  <c r="IG83" i="36"/>
  <c r="IH83" i="36"/>
  <c r="II83" i="36"/>
  <c r="IJ83" i="36"/>
  <c r="IK83" i="36"/>
  <c r="HZ83" i="36"/>
  <c r="HO83" i="36"/>
  <c r="HP83" i="36"/>
  <c r="HQ83" i="36"/>
  <c r="HR83" i="36"/>
  <c r="HS83" i="36"/>
  <c r="HT83" i="36"/>
  <c r="HU83" i="36"/>
  <c r="HV83" i="36"/>
  <c r="HW83" i="36"/>
  <c r="HX83" i="36"/>
  <c r="HY83" i="36"/>
  <c r="HN83" i="36"/>
  <c r="HC83" i="36"/>
  <c r="HD83" i="36"/>
  <c r="HE83" i="36"/>
  <c r="HF83" i="36"/>
  <c r="HG83" i="36"/>
  <c r="HH83" i="36"/>
  <c r="HI83" i="36"/>
  <c r="HJ83" i="36"/>
  <c r="HK83" i="36"/>
  <c r="HL83" i="36"/>
  <c r="HM83" i="36"/>
  <c r="HB83" i="36"/>
  <c r="GQ83" i="36"/>
  <c r="GR83" i="36"/>
  <c r="GS83" i="36"/>
  <c r="GT83" i="36"/>
  <c r="GU83" i="36"/>
  <c r="GV83" i="36"/>
  <c r="GW83" i="36"/>
  <c r="GX83" i="36"/>
  <c r="GY83" i="36"/>
  <c r="GZ83" i="36"/>
  <c r="HA83" i="36"/>
  <c r="GP83" i="36"/>
  <c r="GE83" i="36"/>
  <c r="GF83" i="36"/>
  <c r="GG83" i="36"/>
  <c r="GH83" i="36"/>
  <c r="GI83" i="36"/>
  <c r="GJ83" i="36"/>
  <c r="GK83" i="36"/>
  <c r="GL83" i="36"/>
  <c r="GM83" i="36"/>
  <c r="GN83" i="36"/>
  <c r="GO83" i="36"/>
  <c r="GD83" i="36"/>
  <c r="GD82" i="36"/>
  <c r="GE82" i="36"/>
  <c r="GF82" i="36"/>
  <c r="GG82" i="36"/>
  <c r="GH82" i="36"/>
  <c r="GI82" i="36"/>
  <c r="GJ82" i="36"/>
  <c r="GK82" i="36"/>
  <c r="GL82" i="36"/>
  <c r="GM82" i="36"/>
  <c r="GN82" i="36"/>
  <c r="GO82" i="36"/>
  <c r="FS83" i="36"/>
  <c r="FT83" i="36"/>
  <c r="FU83" i="36"/>
  <c r="FV83" i="36"/>
  <c r="FW83" i="36"/>
  <c r="FX83" i="36"/>
  <c r="FY83" i="36"/>
  <c r="FZ83" i="36"/>
  <c r="GA83" i="36"/>
  <c r="GB83" i="36"/>
  <c r="GC83" i="36"/>
  <c r="FR83" i="36"/>
  <c r="FG83" i="36"/>
  <c r="FH83" i="36"/>
  <c r="FI83" i="36"/>
  <c r="FJ83" i="36"/>
  <c r="FK83" i="36"/>
  <c r="FL83" i="36"/>
  <c r="FM83" i="36"/>
  <c r="FN83" i="36"/>
  <c r="FO83" i="36"/>
  <c r="FP83" i="36"/>
  <c r="FQ83" i="36"/>
  <c r="FF83" i="36"/>
  <c r="EU83" i="36"/>
  <c r="EV83" i="36"/>
  <c r="EW83" i="36"/>
  <c r="EX83" i="36"/>
  <c r="EY83" i="36"/>
  <c r="EZ83" i="36"/>
  <c r="FA83" i="36"/>
  <c r="FB83" i="36"/>
  <c r="FC83" i="36"/>
  <c r="FD83" i="36"/>
  <c r="FE83" i="36"/>
  <c r="ET83" i="36"/>
  <c r="EI83" i="36"/>
  <c r="EJ83" i="36"/>
  <c r="EK83" i="36"/>
  <c r="EL83" i="36"/>
  <c r="EM83" i="36"/>
  <c r="EN83" i="36"/>
  <c r="EO83" i="36"/>
  <c r="EP83" i="36"/>
  <c r="EQ83" i="36"/>
  <c r="ER83" i="36"/>
  <c r="ES83" i="36"/>
  <c r="EH83" i="36"/>
  <c r="DW83" i="36"/>
  <c r="DX83" i="36"/>
  <c r="DY83" i="36"/>
  <c r="DZ83" i="36"/>
  <c r="EA83" i="36"/>
  <c r="EB83" i="36"/>
  <c r="EC83" i="36"/>
  <c r="ED83" i="36"/>
  <c r="EE83" i="36"/>
  <c r="EF83" i="36"/>
  <c r="EG83" i="36"/>
  <c r="DV83" i="36"/>
  <c r="DK83" i="36"/>
  <c r="DL83" i="36"/>
  <c r="DM83" i="36"/>
  <c r="DN83" i="36"/>
  <c r="DO83" i="36"/>
  <c r="DP83" i="36"/>
  <c r="DQ83" i="36"/>
  <c r="DR83" i="36"/>
  <c r="DS83" i="36"/>
  <c r="DT83" i="36"/>
  <c r="DU83" i="36"/>
  <c r="DJ83" i="36"/>
  <c r="CY83" i="36"/>
  <c r="CZ83" i="36"/>
  <c r="DA83" i="36"/>
  <c r="DB83" i="36"/>
  <c r="DC83" i="36"/>
  <c r="DD83" i="36"/>
  <c r="DE83" i="36"/>
  <c r="DF83" i="36"/>
  <c r="DG83" i="36"/>
  <c r="DH83" i="36"/>
  <c r="DI83" i="36"/>
  <c r="CX83" i="36"/>
  <c r="CM83" i="36"/>
  <c r="CN83" i="36"/>
  <c r="CO83" i="36"/>
  <c r="CP83" i="36"/>
  <c r="CQ83" i="36"/>
  <c r="CR83" i="36"/>
  <c r="CS83" i="36"/>
  <c r="CT83" i="36"/>
  <c r="CU83" i="36"/>
  <c r="CV83" i="36"/>
  <c r="CW83" i="36"/>
  <c r="CL83" i="36"/>
  <c r="CA83" i="36"/>
  <c r="CB83" i="36"/>
  <c r="CC83" i="36"/>
  <c r="CD83" i="36"/>
  <c r="CE83" i="36"/>
  <c r="CF83" i="36"/>
  <c r="CG83" i="36"/>
  <c r="CH83" i="36"/>
  <c r="CI83" i="36"/>
  <c r="CJ83" i="36"/>
  <c r="CK83" i="36"/>
  <c r="BZ83" i="36"/>
  <c r="BO83" i="36"/>
  <c r="BP83" i="36"/>
  <c r="BQ83" i="36"/>
  <c r="BR83" i="36"/>
  <c r="BS83" i="36"/>
  <c r="BT83" i="36"/>
  <c r="BU83" i="36"/>
  <c r="BV83" i="36"/>
  <c r="BW83" i="36"/>
  <c r="BX83" i="36"/>
  <c r="BY83" i="36"/>
  <c r="BN83" i="36"/>
  <c r="BC83" i="36"/>
  <c r="BD83" i="36"/>
  <c r="BE83" i="36"/>
  <c r="BF83" i="36"/>
  <c r="BG83" i="36"/>
  <c r="BH83" i="36"/>
  <c r="BI83" i="36"/>
  <c r="BJ83" i="36"/>
  <c r="BK83" i="36"/>
  <c r="BL83" i="36"/>
  <c r="BM83" i="36"/>
  <c r="BB83" i="36"/>
  <c r="AQ83" i="36"/>
  <c r="AR83" i="36"/>
  <c r="AS83" i="36"/>
  <c r="AT83" i="36"/>
  <c r="AU83" i="36"/>
  <c r="AV83" i="36"/>
  <c r="AW83" i="36"/>
  <c r="AX83" i="36"/>
  <c r="AY83" i="36"/>
  <c r="AZ83" i="36"/>
  <c r="BA83" i="36"/>
  <c r="AP83" i="36"/>
  <c r="AE83" i="36"/>
  <c r="AF83" i="36"/>
  <c r="AG83" i="36"/>
  <c r="AH83" i="36"/>
  <c r="AI83" i="36"/>
  <c r="AJ83" i="36"/>
  <c r="AK83" i="36"/>
  <c r="AL83" i="36"/>
  <c r="AM83" i="36"/>
  <c r="AN83" i="36"/>
  <c r="AO83" i="36"/>
  <c r="AD83" i="36"/>
  <c r="S83" i="36"/>
  <c r="T83" i="36"/>
  <c r="U83" i="36"/>
  <c r="V83" i="36"/>
  <c r="W83" i="36"/>
  <c r="X83" i="36"/>
  <c r="Y83" i="36"/>
  <c r="Z83" i="36"/>
  <c r="AA83" i="36"/>
  <c r="AB83" i="36"/>
  <c r="AC83" i="36"/>
  <c r="R83" i="36"/>
  <c r="G83" i="36"/>
  <c r="H83" i="36"/>
  <c r="I83" i="36"/>
  <c r="J83" i="36"/>
  <c r="K83" i="36"/>
  <c r="L83" i="36"/>
  <c r="M83" i="36"/>
  <c r="N83" i="36"/>
  <c r="O83" i="36"/>
  <c r="P83" i="36"/>
  <c r="Q83" i="36"/>
  <c r="F83" i="36"/>
  <c r="AI16" i="63"/>
  <c r="AH16" i="63"/>
  <c r="AG16" i="63"/>
  <c r="AF16" i="63"/>
  <c r="AE16" i="63"/>
  <c r="AD16" i="63"/>
  <c r="AC16" i="63"/>
  <c r="AB16" i="63"/>
  <c r="AA16" i="63"/>
  <c r="Z16" i="63"/>
  <c r="Y16" i="63"/>
  <c r="X16" i="63"/>
  <c r="W16" i="63"/>
  <c r="V16" i="63"/>
  <c r="U16" i="63"/>
  <c r="T16" i="63"/>
  <c r="S16" i="63"/>
  <c r="R16" i="63"/>
  <c r="Q16" i="63"/>
  <c r="P16" i="63"/>
  <c r="O16" i="63"/>
  <c r="N16" i="63"/>
  <c r="M16" i="63"/>
  <c r="L16" i="63"/>
  <c r="K16" i="63"/>
  <c r="J16" i="63"/>
  <c r="I16" i="63"/>
  <c r="H16" i="63"/>
  <c r="G16" i="63"/>
  <c r="F16" i="63"/>
  <c r="NB29" i="52"/>
  <c r="MP29" i="52"/>
  <c r="MD29" i="52"/>
  <c r="LR29" i="52"/>
  <c r="LF29" i="52"/>
  <c r="KT29" i="52"/>
  <c r="KH29" i="52"/>
  <c r="JV29" i="52"/>
  <c r="JJ29" i="52"/>
  <c r="IX29" i="52"/>
  <c r="IL29" i="52"/>
  <c r="HZ29" i="52"/>
  <c r="HN29" i="52"/>
  <c r="HB29" i="52"/>
  <c r="GP29" i="52"/>
  <c r="GD29" i="52"/>
  <c r="FR29" i="52"/>
  <c r="FF29" i="52"/>
  <c r="ET29" i="52"/>
  <c r="EH29" i="52"/>
  <c r="DV29" i="52"/>
  <c r="DJ29" i="52"/>
  <c r="CX29" i="52"/>
  <c r="CL29" i="52"/>
  <c r="BZ29" i="52"/>
  <c r="BN29" i="52"/>
  <c r="BB29" i="52"/>
  <c r="AP29" i="52"/>
  <c r="AD29" i="52"/>
  <c r="R29" i="52"/>
  <c r="F29" i="52"/>
  <c r="HU25" i="61" l="1"/>
  <c r="HV25" i="61"/>
  <c r="HW25" i="61"/>
  <c r="HX25" i="61"/>
  <c r="HY25" i="61"/>
  <c r="HZ25" i="61"/>
  <c r="IA25" i="61"/>
  <c r="IB25" i="61"/>
  <c r="IC25" i="61"/>
  <c r="ID25" i="61"/>
  <c r="IE25" i="61"/>
  <c r="IF25" i="61"/>
  <c r="IG25" i="61"/>
  <c r="IH25" i="61"/>
  <c r="II25" i="61"/>
  <c r="IJ25" i="61"/>
  <c r="IK25" i="61"/>
  <c r="IL25" i="61"/>
  <c r="IM25" i="61"/>
  <c r="IN25" i="61"/>
  <c r="IO25" i="61"/>
  <c r="IP25" i="61"/>
  <c r="IQ25" i="61"/>
  <c r="IR25" i="61"/>
  <c r="IS25" i="61"/>
  <c r="IT25" i="61"/>
  <c r="IU25" i="61"/>
  <c r="IV25" i="61"/>
  <c r="IW25" i="61"/>
  <c r="IX25" i="61"/>
  <c r="IY25" i="61"/>
  <c r="IZ25" i="61"/>
  <c r="JA25" i="61"/>
  <c r="JB25" i="61"/>
  <c r="JC25" i="61"/>
  <c r="JD25" i="61"/>
  <c r="JE25" i="61"/>
  <c r="JF25" i="61"/>
  <c r="JG25" i="61"/>
  <c r="JH25" i="61"/>
  <c r="JI25" i="61"/>
  <c r="JJ25" i="61"/>
  <c r="JK25" i="61"/>
  <c r="JL25" i="61"/>
  <c r="JM25" i="61"/>
  <c r="JN25" i="61"/>
  <c r="JO25" i="61"/>
  <c r="JP25" i="61"/>
  <c r="JQ25" i="61"/>
  <c r="JR25" i="61"/>
  <c r="JS25" i="61"/>
  <c r="JT25" i="61"/>
  <c r="JU25" i="61"/>
  <c r="JV25" i="61"/>
  <c r="JW25" i="61"/>
  <c r="JX25" i="61"/>
  <c r="JY25" i="61"/>
  <c r="JZ25" i="61"/>
  <c r="KA25" i="61"/>
  <c r="KB25" i="61"/>
  <c r="KC25" i="61"/>
  <c r="KD25" i="61"/>
  <c r="KE25" i="61"/>
  <c r="KF25" i="61"/>
  <c r="KG25" i="61"/>
  <c r="KH25" i="61"/>
  <c r="KI25" i="61"/>
  <c r="KJ25" i="61"/>
  <c r="KK25" i="61"/>
  <c r="KL25" i="61"/>
  <c r="KM25" i="61"/>
  <c r="KN25" i="61"/>
  <c r="KO25" i="61"/>
  <c r="KP25" i="61"/>
  <c r="KQ25" i="61"/>
  <c r="KR25" i="61"/>
  <c r="KS25" i="61"/>
  <c r="KT25" i="61"/>
  <c r="KU25" i="61"/>
  <c r="KV25" i="61"/>
  <c r="KW25" i="61"/>
  <c r="KX25" i="61"/>
  <c r="KY25" i="61"/>
  <c r="KZ25" i="61"/>
  <c r="LA25" i="61"/>
  <c r="LB25" i="61"/>
  <c r="LC25" i="61"/>
  <c r="LD25" i="61"/>
  <c r="LE25" i="61"/>
  <c r="LF25" i="61"/>
  <c r="LG25" i="61"/>
  <c r="LH25" i="61"/>
  <c r="LI25" i="61"/>
  <c r="LJ25" i="61"/>
  <c r="LK25" i="61"/>
  <c r="LL25" i="61"/>
  <c r="LM25" i="61"/>
  <c r="LN25" i="61"/>
  <c r="LO25" i="61"/>
  <c r="LP25" i="61"/>
  <c r="LQ25" i="61"/>
  <c r="LR25" i="61"/>
  <c r="LS25" i="61"/>
  <c r="LT25" i="61"/>
  <c r="LU25" i="61"/>
  <c r="LV25" i="61"/>
  <c r="LW25" i="61"/>
  <c r="LX25" i="61"/>
  <c r="LY25" i="61"/>
  <c r="LZ25" i="61"/>
  <c r="MA25" i="61"/>
  <c r="MB25" i="61"/>
  <c r="MC25" i="61"/>
  <c r="MD25" i="61"/>
  <c r="ME25" i="61"/>
  <c r="MF25" i="61"/>
  <c r="MG25" i="61"/>
  <c r="MH25" i="61"/>
  <c r="MI25" i="61"/>
  <c r="MJ25" i="61"/>
  <c r="MK25" i="61"/>
  <c r="ML25" i="61"/>
  <c r="MM25" i="61"/>
  <c r="MN25" i="61"/>
  <c r="MO25" i="61"/>
  <c r="MP25" i="61"/>
  <c r="MQ25" i="61"/>
  <c r="MR25" i="61"/>
  <c r="MS25" i="61"/>
  <c r="MT25" i="61"/>
  <c r="MU25" i="61"/>
  <c r="MV25" i="61"/>
  <c r="MW25" i="61"/>
  <c r="MX25" i="61"/>
  <c r="MY25" i="61"/>
  <c r="MZ25" i="61"/>
  <c r="NA25" i="61"/>
  <c r="NB25" i="61"/>
  <c r="H25" i="61"/>
  <c r="H26" i="61" s="1"/>
  <c r="I25" i="61"/>
  <c r="J25" i="61"/>
  <c r="K25" i="61"/>
  <c r="L25" i="61"/>
  <c r="M25" i="61"/>
  <c r="N25" i="61"/>
  <c r="O25" i="61"/>
  <c r="P25" i="61"/>
  <c r="Q25" i="61"/>
  <c r="R25" i="61"/>
  <c r="S25" i="61"/>
  <c r="T25" i="61"/>
  <c r="U25" i="61"/>
  <c r="V25" i="61"/>
  <c r="W25" i="61"/>
  <c r="X25" i="61"/>
  <c r="Y25" i="61"/>
  <c r="Z25" i="61"/>
  <c r="AA25" i="61"/>
  <c r="AB25" i="61"/>
  <c r="AC25" i="61"/>
  <c r="AD25" i="61"/>
  <c r="AE25" i="61"/>
  <c r="AF25" i="61"/>
  <c r="AG25" i="61"/>
  <c r="AH25" i="61"/>
  <c r="AI25" i="61"/>
  <c r="AJ25" i="61"/>
  <c r="AK25" i="61"/>
  <c r="AL25" i="61"/>
  <c r="AM25" i="61"/>
  <c r="AN25" i="61"/>
  <c r="AO25" i="61"/>
  <c r="AP25" i="61"/>
  <c r="AQ25" i="61"/>
  <c r="AR25" i="61"/>
  <c r="AS25" i="61"/>
  <c r="AT25" i="61"/>
  <c r="AU25" i="61"/>
  <c r="AV25" i="61"/>
  <c r="AW25" i="61"/>
  <c r="AX25" i="61"/>
  <c r="AY25" i="61"/>
  <c r="AZ25" i="61"/>
  <c r="BA25" i="61"/>
  <c r="BB25" i="61"/>
  <c r="BC25" i="61"/>
  <c r="BD25" i="61"/>
  <c r="BE25" i="61"/>
  <c r="BF25" i="61"/>
  <c r="BG25" i="61"/>
  <c r="BH25" i="61"/>
  <c r="BI25" i="61"/>
  <c r="BJ25" i="61"/>
  <c r="BK25" i="61"/>
  <c r="BL25" i="61"/>
  <c r="BM25" i="61"/>
  <c r="BN25" i="61"/>
  <c r="BO25" i="61"/>
  <c r="BP25" i="61"/>
  <c r="BQ25" i="61"/>
  <c r="BR25" i="61"/>
  <c r="BS25" i="61"/>
  <c r="BT25" i="61"/>
  <c r="BU25" i="61"/>
  <c r="BV25" i="61"/>
  <c r="BW25" i="61"/>
  <c r="BX25" i="61"/>
  <c r="BY25" i="61"/>
  <c r="BZ25" i="61"/>
  <c r="CA25" i="61"/>
  <c r="CB25" i="61"/>
  <c r="CC25" i="61"/>
  <c r="CD25" i="61"/>
  <c r="CE25" i="61"/>
  <c r="CF25" i="61"/>
  <c r="CG25" i="61"/>
  <c r="CH25" i="61"/>
  <c r="CI25" i="61"/>
  <c r="CJ25" i="61"/>
  <c r="CK25" i="61"/>
  <c r="CL25" i="61"/>
  <c r="CM25" i="61"/>
  <c r="CN25" i="61"/>
  <c r="CO25" i="61"/>
  <c r="CP25" i="61"/>
  <c r="CQ25" i="61"/>
  <c r="CR25" i="61"/>
  <c r="CS25" i="61"/>
  <c r="CT25" i="61"/>
  <c r="CU25" i="61"/>
  <c r="CV25" i="61"/>
  <c r="CW25" i="61"/>
  <c r="CX25" i="61"/>
  <c r="CY25" i="61"/>
  <c r="CZ25" i="61"/>
  <c r="DA25" i="61"/>
  <c r="DB25" i="61"/>
  <c r="DC25" i="61"/>
  <c r="DD25" i="61"/>
  <c r="DE25" i="61"/>
  <c r="DF25" i="61"/>
  <c r="DG25" i="61"/>
  <c r="DH25" i="61"/>
  <c r="DI25" i="61"/>
  <c r="DJ25" i="61"/>
  <c r="DK25" i="61"/>
  <c r="DL25" i="61"/>
  <c r="DM25" i="61"/>
  <c r="DN25" i="61"/>
  <c r="DO25" i="61"/>
  <c r="DP25" i="61"/>
  <c r="DQ25" i="61"/>
  <c r="DR25" i="61"/>
  <c r="DS25" i="61"/>
  <c r="DT25" i="61"/>
  <c r="DU25" i="61"/>
  <c r="DV25" i="61"/>
  <c r="DW25" i="61"/>
  <c r="DX25" i="61"/>
  <c r="DY25" i="61"/>
  <c r="DZ25" i="61"/>
  <c r="EA25" i="61"/>
  <c r="EB25" i="61"/>
  <c r="EC25" i="61"/>
  <c r="ED25" i="61"/>
  <c r="EE25" i="61"/>
  <c r="EF25" i="61"/>
  <c r="EG25" i="61"/>
  <c r="EH25" i="61"/>
  <c r="EI25" i="61"/>
  <c r="EJ25" i="61"/>
  <c r="EK25" i="61"/>
  <c r="EL25" i="61"/>
  <c r="EM25" i="61"/>
  <c r="EN25" i="61"/>
  <c r="EO25" i="61"/>
  <c r="EP25" i="61"/>
  <c r="EQ25" i="61"/>
  <c r="ER25" i="61"/>
  <c r="ES25" i="61"/>
  <c r="ET25" i="61"/>
  <c r="EU25" i="61"/>
  <c r="EV25" i="61"/>
  <c r="EW25" i="61"/>
  <c r="EX25" i="61"/>
  <c r="EY25" i="61"/>
  <c r="EZ25" i="61"/>
  <c r="FA25" i="61"/>
  <c r="FB25" i="61"/>
  <c r="FC25" i="61"/>
  <c r="FD25" i="61"/>
  <c r="FE25" i="61"/>
  <c r="FF25" i="61"/>
  <c r="FG25" i="61"/>
  <c r="FH25" i="61"/>
  <c r="FI25" i="61"/>
  <c r="FJ25" i="61"/>
  <c r="FK25" i="61"/>
  <c r="FL25" i="61"/>
  <c r="FM25" i="61"/>
  <c r="FN25" i="61"/>
  <c r="FO25" i="61"/>
  <c r="FP25" i="61"/>
  <c r="FQ25" i="61"/>
  <c r="FR25" i="61"/>
  <c r="FS25" i="61"/>
  <c r="FT25" i="61"/>
  <c r="FU25" i="61"/>
  <c r="FV25" i="61"/>
  <c r="FW25" i="61"/>
  <c r="FX25" i="61"/>
  <c r="FY25" i="61"/>
  <c r="FZ25" i="61"/>
  <c r="GA25" i="61"/>
  <c r="GB25" i="61"/>
  <c r="GC25" i="61"/>
  <c r="GD25" i="61"/>
  <c r="GE25" i="61"/>
  <c r="GF25" i="61"/>
  <c r="GG25" i="61"/>
  <c r="GH25" i="61"/>
  <c r="GI25" i="61"/>
  <c r="GJ25" i="61"/>
  <c r="GK25" i="61"/>
  <c r="GL25" i="61"/>
  <c r="GM25" i="61"/>
  <c r="GN25" i="61"/>
  <c r="GO25" i="61"/>
  <c r="GP25" i="61"/>
  <c r="GQ25" i="61"/>
  <c r="GR25" i="61"/>
  <c r="GS25" i="61"/>
  <c r="GT25" i="61"/>
  <c r="GU25" i="61"/>
  <c r="GV25" i="61"/>
  <c r="GW25" i="61"/>
  <c r="GX25" i="61"/>
  <c r="GY25" i="61"/>
  <c r="GZ25" i="61"/>
  <c r="HA25" i="61"/>
  <c r="HB25" i="61"/>
  <c r="HC25" i="61"/>
  <c r="HD25" i="61"/>
  <c r="HE25" i="61"/>
  <c r="HF25" i="61"/>
  <c r="HG25" i="61"/>
  <c r="HH25" i="61"/>
  <c r="HI25" i="61"/>
  <c r="HJ25" i="61"/>
  <c r="HK25" i="61"/>
  <c r="HL25" i="61"/>
  <c r="HM25" i="61"/>
  <c r="HN25" i="61"/>
  <c r="HO25" i="61"/>
  <c r="HP25" i="61"/>
  <c r="HQ25" i="61"/>
  <c r="HR25" i="61"/>
  <c r="HS25" i="61"/>
  <c r="HT25"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I26" i="61"/>
  <c r="AJ26" i="61"/>
  <c r="AK26" i="61"/>
  <c r="AL26" i="61"/>
  <c r="AM26" i="61"/>
  <c r="AN26" i="61"/>
  <c r="AO26" i="61"/>
  <c r="AP26" i="61"/>
  <c r="AQ26" i="61"/>
  <c r="AR26" i="61"/>
  <c r="AS26" i="61"/>
  <c r="AT26" i="61"/>
  <c r="AU26" i="61"/>
  <c r="AV26" i="61"/>
  <c r="AW26" i="61"/>
  <c r="AX26" i="61"/>
  <c r="AY26" i="61"/>
  <c r="AZ26" i="61"/>
  <c r="BA26" i="61"/>
  <c r="BB26" i="61"/>
  <c r="BC26" i="61"/>
  <c r="BD26" i="61"/>
  <c r="BE26" i="61"/>
  <c r="BF26" i="61"/>
  <c r="BG26" i="61"/>
  <c r="BH26" i="61"/>
  <c r="BI26" i="61"/>
  <c r="BJ26" i="61"/>
  <c r="BK26" i="61"/>
  <c r="BL26" i="61"/>
  <c r="BM26" i="61"/>
  <c r="BN26" i="61"/>
  <c r="BO26" i="61"/>
  <c r="BP26" i="61"/>
  <c r="BQ26" i="61"/>
  <c r="BR26" i="61"/>
  <c r="BS26" i="61"/>
  <c r="BT26" i="61"/>
  <c r="BU26" i="61"/>
  <c r="BV26" i="61"/>
  <c r="BW26" i="61"/>
  <c r="BX26" i="61"/>
  <c r="BY26" i="61"/>
  <c r="BZ26" i="61"/>
  <c r="CA26" i="61"/>
  <c r="CB26" i="61"/>
  <c r="CC26" i="61"/>
  <c r="CD26" i="61"/>
  <c r="CE26" i="61"/>
  <c r="CF26" i="61"/>
  <c r="CG26" i="61"/>
  <c r="CH26" i="61"/>
  <c r="CI26" i="61"/>
  <c r="CJ26" i="61"/>
  <c r="CK26" i="61"/>
  <c r="CL26" i="61"/>
  <c r="CM26" i="61"/>
  <c r="CN26" i="61"/>
  <c r="CO26" i="61"/>
  <c r="CP26" i="61"/>
  <c r="CQ26" i="61"/>
  <c r="CR26" i="61"/>
  <c r="CS26" i="61"/>
  <c r="CT26" i="61"/>
  <c r="CU26" i="61"/>
  <c r="CV26" i="61"/>
  <c r="CW26" i="61"/>
  <c r="CX26" i="61"/>
  <c r="CY26" i="61"/>
  <c r="CZ26" i="61"/>
  <c r="DA26" i="61"/>
  <c r="DB26" i="61"/>
  <c r="DC26" i="61"/>
  <c r="DD26" i="61"/>
  <c r="DE26" i="61"/>
  <c r="DF26" i="61"/>
  <c r="DG26" i="61"/>
  <c r="DH26" i="61"/>
  <c r="DI26" i="61"/>
  <c r="DJ26" i="61"/>
  <c r="DK26" i="61"/>
  <c r="DL26" i="61"/>
  <c r="DM26" i="61"/>
  <c r="DN26" i="61"/>
  <c r="DO26" i="61"/>
  <c r="DP26" i="61"/>
  <c r="DQ26" i="61"/>
  <c r="DR26" i="61"/>
  <c r="DS26" i="61"/>
  <c r="DT26" i="61"/>
  <c r="DU26" i="61"/>
  <c r="DV26" i="61"/>
  <c r="DW26" i="61"/>
  <c r="DX26" i="61"/>
  <c r="DY26" i="61"/>
  <c r="DZ26" i="61"/>
  <c r="EA26" i="61"/>
  <c r="EB26" i="61"/>
  <c r="EC26" i="61"/>
  <c r="ED26" i="61"/>
  <c r="EE26" i="61"/>
  <c r="EF26" i="61"/>
  <c r="EG26" i="61"/>
  <c r="EH26" i="61"/>
  <c r="EI26" i="61"/>
  <c r="EJ26" i="61"/>
  <c r="EK26" i="61"/>
  <c r="EL26" i="61"/>
  <c r="EM26" i="61"/>
  <c r="EN26" i="61"/>
  <c r="EO26" i="61"/>
  <c r="EP26" i="61"/>
  <c r="EQ26" i="61"/>
  <c r="ER26" i="61"/>
  <c r="ES26" i="61"/>
  <c r="ET26" i="61"/>
  <c r="EU26" i="61"/>
  <c r="EV26" i="61"/>
  <c r="EW26" i="61"/>
  <c r="EX26" i="61"/>
  <c r="EY26" i="61"/>
  <c r="EZ26" i="61"/>
  <c r="FA26" i="61"/>
  <c r="FB26" i="61"/>
  <c r="FC26" i="61"/>
  <c r="FD26" i="61"/>
  <c r="FE26" i="61"/>
  <c r="FF26" i="61"/>
  <c r="FG26" i="61"/>
  <c r="FH26" i="61"/>
  <c r="FI26" i="61"/>
  <c r="FJ26" i="61"/>
  <c r="FK26" i="61"/>
  <c r="FL26" i="61"/>
  <c r="FM26" i="61"/>
  <c r="FN26" i="61"/>
  <c r="FO26" i="61"/>
  <c r="FP26" i="61"/>
  <c r="FQ26" i="61"/>
  <c r="FR26" i="61"/>
  <c r="FS26" i="61"/>
  <c r="FT26" i="61"/>
  <c r="FU26" i="61"/>
  <c r="FV26" i="61"/>
  <c r="FW26" i="61"/>
  <c r="FX26" i="61"/>
  <c r="FY26" i="61"/>
  <c r="FZ26" i="61"/>
  <c r="GA26" i="61"/>
  <c r="GB26" i="61"/>
  <c r="GC26" i="61"/>
  <c r="GD26" i="61"/>
  <c r="GE26" i="61"/>
  <c r="GF26" i="61"/>
  <c r="GG26" i="61"/>
  <c r="GH26" i="61"/>
  <c r="GI26" i="61"/>
  <c r="GJ26" i="61"/>
  <c r="GK26" i="61"/>
  <c r="GL26" i="61"/>
  <c r="GM26" i="61"/>
  <c r="GN26" i="61"/>
  <c r="GO26" i="61"/>
  <c r="GP26" i="61"/>
  <c r="GQ26" i="61"/>
  <c r="GR26" i="61"/>
  <c r="GS26" i="61"/>
  <c r="GT26" i="61"/>
  <c r="GU26" i="61"/>
  <c r="GV26" i="61"/>
  <c r="GW26" i="61"/>
  <c r="GX26" i="61"/>
  <c r="GY26" i="61"/>
  <c r="GZ26" i="61"/>
  <c r="HA26" i="61"/>
  <c r="HB26" i="61"/>
  <c r="HC26" i="61"/>
  <c r="HD26" i="61"/>
  <c r="HE26" i="61"/>
  <c r="HF26" i="61"/>
  <c r="HG26" i="61"/>
  <c r="HH26" i="61"/>
  <c r="HI26" i="61"/>
  <c r="HJ26" i="61"/>
  <c r="HK26" i="61"/>
  <c r="HL26" i="61"/>
  <c r="HM26" i="61"/>
  <c r="HN26" i="61"/>
  <c r="HO26" i="61"/>
  <c r="HP26" i="61"/>
  <c r="HQ26" i="61"/>
  <c r="HR26" i="61"/>
  <c r="HS26" i="61"/>
  <c r="HT26" i="61"/>
  <c r="HU26" i="61"/>
  <c r="HV26" i="61"/>
  <c r="HW26" i="61"/>
  <c r="HX26" i="61"/>
  <c r="HY26" i="61"/>
  <c r="HZ26" i="61"/>
  <c r="IA26" i="61"/>
  <c r="IB26" i="61"/>
  <c r="IC26" i="61"/>
  <c r="ID26" i="61"/>
  <c r="IE26" i="61"/>
  <c r="IF26" i="61"/>
  <c r="IG26" i="61"/>
  <c r="IH26" i="61"/>
  <c r="II26" i="61"/>
  <c r="IJ26" i="61"/>
  <c r="IK26" i="61"/>
  <c r="IL26" i="61"/>
  <c r="IM26" i="61"/>
  <c r="IN26" i="61"/>
  <c r="IO26" i="61"/>
  <c r="IP26" i="61"/>
  <c r="IQ26" i="61"/>
  <c r="IR26" i="61"/>
  <c r="IS26" i="61"/>
  <c r="IT26" i="61"/>
  <c r="IU26" i="61"/>
  <c r="IV26" i="61"/>
  <c r="IW26" i="61"/>
  <c r="IX26" i="61"/>
  <c r="IY26" i="61"/>
  <c r="IZ26" i="61"/>
  <c r="JA26" i="61"/>
  <c r="JB26" i="61"/>
  <c r="JC26" i="61"/>
  <c r="JD26" i="61"/>
  <c r="JE26" i="61"/>
  <c r="JF26" i="61"/>
  <c r="JG26" i="61"/>
  <c r="JH26" i="61"/>
  <c r="JI26" i="61"/>
  <c r="JJ26" i="61"/>
  <c r="JK26" i="61"/>
  <c r="JL26" i="61"/>
  <c r="JM26" i="61"/>
  <c r="JN26" i="61"/>
  <c r="JO26" i="61"/>
  <c r="JP26" i="61"/>
  <c r="JQ26" i="61"/>
  <c r="JR26" i="61"/>
  <c r="JS26" i="61"/>
  <c r="JT26" i="61"/>
  <c r="JU26" i="61"/>
  <c r="JV26" i="61"/>
  <c r="JW26" i="61"/>
  <c r="JX26" i="61"/>
  <c r="JY26" i="61"/>
  <c r="JZ26" i="61"/>
  <c r="KA26" i="61"/>
  <c r="KB26" i="61"/>
  <c r="KC26" i="61"/>
  <c r="KD26" i="61"/>
  <c r="KE26" i="61"/>
  <c r="KF26" i="61"/>
  <c r="KG26" i="61"/>
  <c r="KH26" i="61"/>
  <c r="KI26" i="61"/>
  <c r="KJ26" i="61"/>
  <c r="KK26" i="61"/>
  <c r="KL26" i="61"/>
  <c r="KM26" i="61"/>
  <c r="KN26" i="61"/>
  <c r="KO26" i="61"/>
  <c r="KP26" i="61"/>
  <c r="KQ26" i="61"/>
  <c r="KR26" i="61"/>
  <c r="KS26" i="61"/>
  <c r="KT26" i="61"/>
  <c r="KU26" i="61"/>
  <c r="KV26" i="61"/>
  <c r="KW26" i="61"/>
  <c r="KX26" i="61"/>
  <c r="KY26" i="61"/>
  <c r="KZ26" i="61"/>
  <c r="LA26" i="61"/>
  <c r="LB26" i="61"/>
  <c r="LC26" i="61"/>
  <c r="LD26" i="61"/>
  <c r="LE26" i="61"/>
  <c r="LF26" i="61"/>
  <c r="LG26" i="61"/>
  <c r="LH26" i="61"/>
  <c r="LI26" i="61"/>
  <c r="LJ26" i="61"/>
  <c r="LK26" i="61"/>
  <c r="LL26" i="61"/>
  <c r="LM26" i="61"/>
  <c r="LN26" i="61"/>
  <c r="LO26" i="61"/>
  <c r="LP26" i="61"/>
  <c r="LQ26" i="61"/>
  <c r="LR26" i="61"/>
  <c r="LS26" i="61"/>
  <c r="LT26" i="61"/>
  <c r="LU26" i="61"/>
  <c r="LV26" i="61"/>
  <c r="LW26" i="61"/>
  <c r="LX26" i="61"/>
  <c r="LY26" i="61"/>
  <c r="LZ26" i="61"/>
  <c r="MA26" i="61"/>
  <c r="MB26" i="61"/>
  <c r="MC26" i="61"/>
  <c r="MD26" i="61"/>
  <c r="ME26" i="61"/>
  <c r="MF26" i="61"/>
  <c r="MG26" i="61"/>
  <c r="MH26" i="61"/>
  <c r="MI26" i="61"/>
  <c r="MJ26" i="61"/>
  <c r="MK26" i="61"/>
  <c r="ML26" i="61"/>
  <c r="MM26" i="61"/>
  <c r="MN26" i="61"/>
  <c r="MO26" i="61"/>
  <c r="MP26" i="61"/>
  <c r="MQ26" i="61"/>
  <c r="MR26" i="61"/>
  <c r="MS26" i="61"/>
  <c r="MT26" i="61"/>
  <c r="MU26" i="61"/>
  <c r="MV26" i="61"/>
  <c r="MW26" i="61"/>
  <c r="MX26" i="61"/>
  <c r="MY26" i="61"/>
  <c r="MZ26" i="61"/>
  <c r="NA26" i="61"/>
  <c r="NB26" i="61"/>
  <c r="M4" i="43"/>
  <c r="N4" i="43"/>
  <c r="O4" i="43"/>
  <c r="P4" i="43"/>
  <c r="Q4" i="43"/>
  <c r="R4" i="43"/>
  <c r="S4" i="43"/>
  <c r="T4" i="43"/>
  <c r="U4" i="43"/>
  <c r="V4" i="43"/>
  <c r="W4" i="43"/>
  <c r="X4" i="43"/>
  <c r="Y4" i="43"/>
  <c r="Z4" i="43"/>
  <c r="AA4" i="43"/>
  <c r="AB4" i="43"/>
  <c r="AC4" i="43"/>
  <c r="AD4" i="43"/>
  <c r="AE4" i="43"/>
  <c r="AF4" i="43"/>
  <c r="AG4" i="43"/>
  <c r="AH4" i="43"/>
  <c r="AI4" i="43"/>
  <c r="AJ4" i="43"/>
  <c r="AK4" i="43"/>
  <c r="AL4" i="43"/>
  <c r="AM4" i="43"/>
  <c r="AN4" i="43"/>
  <c r="AO4" i="43"/>
  <c r="AP4" i="43"/>
  <c r="AQ4" i="43"/>
  <c r="AR4" i="43"/>
  <c r="AS4" i="43"/>
  <c r="AT4" i="43"/>
  <c r="AU4" i="43"/>
  <c r="AV4" i="43"/>
  <c r="AW4" i="43"/>
  <c r="AX4" i="43"/>
  <c r="AY4" i="43"/>
  <c r="AZ4" i="43"/>
  <c r="BA4" i="43"/>
  <c r="BB4" i="43"/>
  <c r="BC4" i="43"/>
  <c r="BD4" i="43"/>
  <c r="BE4" i="43"/>
  <c r="BF4" i="43"/>
  <c r="BG4" i="43"/>
  <c r="BH4" i="43"/>
  <c r="BI4" i="43"/>
  <c r="BJ4" i="43"/>
  <c r="BK4" i="43"/>
  <c r="BL4" i="43"/>
  <c r="BM4" i="43"/>
  <c r="BN4" i="43"/>
  <c r="BO4" i="43"/>
  <c r="BP4" i="43"/>
  <c r="BQ4" i="43"/>
  <c r="BR4" i="43"/>
  <c r="BS4" i="43"/>
  <c r="BT4" i="43"/>
  <c r="BU4" i="43"/>
  <c r="BV4" i="43"/>
  <c r="BW4" i="43"/>
  <c r="BX4" i="43"/>
  <c r="BY4" i="43"/>
  <c r="BZ4" i="43"/>
  <c r="CA4" i="43"/>
  <c r="CB4" i="43"/>
  <c r="CC4" i="43"/>
  <c r="CD4" i="43"/>
  <c r="CE4" i="43"/>
  <c r="CF4" i="43"/>
  <c r="CG4" i="43"/>
  <c r="CH4" i="43"/>
  <c r="CI4" i="43"/>
  <c r="CJ4" i="43"/>
  <c r="CK4" i="43"/>
  <c r="CL4" i="43"/>
  <c r="CM4" i="43"/>
  <c r="CN4" i="43"/>
  <c r="CO4" i="43"/>
  <c r="CP4" i="43"/>
  <c r="CQ4" i="43"/>
  <c r="CR4" i="43"/>
  <c r="CS4" i="43"/>
  <c r="CT4" i="43"/>
  <c r="CU4" i="43"/>
  <c r="CV4" i="43"/>
  <c r="CW4" i="43"/>
  <c r="CX4" i="43"/>
  <c r="CY4" i="43"/>
  <c r="CZ4" i="43"/>
  <c r="DA4" i="43"/>
  <c r="DB4" i="43"/>
  <c r="DC4" i="43"/>
  <c r="DD4" i="43"/>
  <c r="DE4" i="43"/>
  <c r="DF4" i="43"/>
  <c r="DG4" i="43"/>
  <c r="DH4" i="43"/>
  <c r="DI4" i="43"/>
  <c r="DJ4" i="43"/>
  <c r="DK4" i="43"/>
  <c r="DL4" i="43"/>
  <c r="DM4" i="43"/>
  <c r="DN4" i="43"/>
  <c r="DO4" i="43"/>
  <c r="DP4" i="43"/>
  <c r="DQ4" i="43"/>
  <c r="DR4" i="43"/>
  <c r="DS4" i="43"/>
  <c r="DT4" i="43"/>
  <c r="DU4" i="43"/>
  <c r="DV4" i="43"/>
  <c r="DW4" i="43"/>
  <c r="DX4" i="43"/>
  <c r="DY4" i="43"/>
  <c r="DZ4" i="43"/>
  <c r="EA4" i="43"/>
  <c r="EB4" i="43"/>
  <c r="EC4" i="43"/>
  <c r="ED4" i="43"/>
  <c r="EE4" i="43"/>
  <c r="EF4" i="43"/>
  <c r="EG4" i="43"/>
  <c r="EH4" i="43"/>
  <c r="EI4" i="43"/>
  <c r="EJ4" i="43"/>
  <c r="EK4" i="43"/>
  <c r="EL4" i="43"/>
  <c r="EM4" i="43"/>
  <c r="EN4" i="43"/>
  <c r="EO4" i="43"/>
  <c r="EP4" i="43"/>
  <c r="EQ4" i="43"/>
  <c r="ER4" i="43"/>
  <c r="ES4" i="43"/>
  <c r="ET4" i="43"/>
  <c r="EU4" i="43"/>
  <c r="EV4" i="43"/>
  <c r="EW4" i="43"/>
  <c r="EX4" i="43"/>
  <c r="EY4" i="43"/>
  <c r="EZ4" i="43"/>
  <c r="FA4" i="43"/>
  <c r="FB4" i="43"/>
  <c r="FC4" i="43"/>
  <c r="FD4" i="43"/>
  <c r="FE4" i="43"/>
  <c r="FF4" i="43"/>
  <c r="FG4" i="43"/>
  <c r="FH4" i="43"/>
  <c r="FI4" i="43"/>
  <c r="FJ4" i="43"/>
  <c r="FK4" i="43"/>
  <c r="FL4" i="43"/>
  <c r="FM4" i="43"/>
  <c r="FN4" i="43"/>
  <c r="FO4" i="43"/>
  <c r="FP4" i="43"/>
  <c r="FQ4" i="43"/>
  <c r="FR4" i="43"/>
  <c r="FS4" i="43"/>
  <c r="FT4" i="43"/>
  <c r="FU4" i="43"/>
  <c r="FV4" i="43"/>
  <c r="FW4" i="43"/>
  <c r="FX4" i="43"/>
  <c r="FY4" i="43"/>
  <c r="FZ4" i="43"/>
  <c r="GA4" i="43"/>
  <c r="GB4" i="43"/>
  <c r="GC4" i="43"/>
  <c r="GD4" i="43"/>
  <c r="GE4" i="43"/>
  <c r="GF4" i="43"/>
  <c r="GG4" i="43"/>
  <c r="GH4" i="43"/>
  <c r="GI4" i="43"/>
  <c r="GJ4" i="43"/>
  <c r="GK4" i="43"/>
  <c r="GL4" i="43"/>
  <c r="GM4" i="43"/>
  <c r="GN4" i="43"/>
  <c r="GO4" i="43"/>
  <c r="GP4" i="43"/>
  <c r="GQ4" i="43"/>
  <c r="GR4" i="43"/>
  <c r="GS4" i="43"/>
  <c r="GT4" i="43"/>
  <c r="GU4" i="43"/>
  <c r="GV4" i="43"/>
  <c r="GW4" i="43"/>
  <c r="GX4" i="43"/>
  <c r="GY4" i="43"/>
  <c r="GZ4" i="43"/>
  <c r="HA4" i="43"/>
  <c r="HB4" i="43"/>
  <c r="HC4" i="43"/>
  <c r="HD4" i="43"/>
  <c r="HE4" i="43"/>
  <c r="HF4" i="43"/>
  <c r="HG4" i="43"/>
  <c r="HH4" i="43"/>
  <c r="HI4" i="43"/>
  <c r="HJ4" i="43"/>
  <c r="HK4" i="43"/>
  <c r="HL4" i="43"/>
  <c r="HM4" i="43"/>
  <c r="HN4" i="43"/>
  <c r="HO4" i="43"/>
  <c r="HP4" i="43"/>
  <c r="HQ4" i="43"/>
  <c r="HR4" i="43"/>
  <c r="HS4" i="43"/>
  <c r="HT4" i="43"/>
  <c r="HU4" i="43"/>
  <c r="HV4" i="43"/>
  <c r="HW4" i="43"/>
  <c r="HX4" i="43"/>
  <c r="HY4" i="43"/>
  <c r="HZ4" i="43"/>
  <c r="IA4" i="43"/>
  <c r="IB4" i="43"/>
  <c r="IC4" i="43"/>
  <c r="ID4" i="43"/>
  <c r="IE4" i="43"/>
  <c r="IF4" i="43"/>
  <c r="IG4" i="43"/>
  <c r="IH4" i="43"/>
  <c r="II4" i="43"/>
  <c r="IJ4" i="43"/>
  <c r="IK4" i="43"/>
  <c r="IL4" i="43"/>
  <c r="IM4" i="43"/>
  <c r="IN4" i="43"/>
  <c r="IO4" i="43"/>
  <c r="IP4" i="43"/>
  <c r="IQ4" i="43"/>
  <c r="IR4" i="43"/>
  <c r="IS4" i="43"/>
  <c r="IT4" i="43"/>
  <c r="IU4" i="43"/>
  <c r="IV4" i="43"/>
  <c r="IW4" i="43"/>
  <c r="IX4" i="43"/>
  <c r="IY4" i="43"/>
  <c r="IZ4" i="43"/>
  <c r="JA4" i="43"/>
  <c r="JB4" i="43"/>
  <c r="JC4" i="43"/>
  <c r="JD4" i="43"/>
  <c r="JE4" i="43"/>
  <c r="JF4" i="43"/>
  <c r="JG4" i="43"/>
  <c r="JH4" i="43"/>
  <c r="JI4" i="43"/>
  <c r="JJ4" i="43"/>
  <c r="JK4" i="43"/>
  <c r="JL4" i="43"/>
  <c r="JM4" i="43"/>
  <c r="JN4" i="43"/>
  <c r="JO4" i="43"/>
  <c r="JP4" i="43"/>
  <c r="JQ4" i="43"/>
  <c r="JR4" i="43"/>
  <c r="JS4" i="43"/>
  <c r="JT4" i="43"/>
  <c r="JU4" i="43"/>
  <c r="JV4" i="43"/>
  <c r="JW4" i="43"/>
  <c r="JX4" i="43"/>
  <c r="JY4" i="43"/>
  <c r="JZ4" i="43"/>
  <c r="KA4" i="43"/>
  <c r="KB4" i="43"/>
  <c r="KC4" i="43"/>
  <c r="KD4" i="43"/>
  <c r="KE4" i="43"/>
  <c r="KF4" i="43"/>
  <c r="KG4" i="43"/>
  <c r="KH4" i="43"/>
  <c r="KI4" i="43"/>
  <c r="KJ4" i="43"/>
  <c r="KK4" i="43"/>
  <c r="KL4" i="43"/>
  <c r="KM4" i="43"/>
  <c r="KN4" i="43"/>
  <c r="KO4" i="43"/>
  <c r="KP4" i="43"/>
  <c r="KQ4" i="43"/>
  <c r="KR4" i="43"/>
  <c r="KS4" i="43"/>
  <c r="KT4" i="43"/>
  <c r="KU4" i="43"/>
  <c r="KV4" i="43"/>
  <c r="KW4" i="43"/>
  <c r="KX4" i="43"/>
  <c r="KY4" i="43"/>
  <c r="KZ4" i="43"/>
  <c r="LA4" i="43"/>
  <c r="LB4" i="43"/>
  <c r="LC4" i="43"/>
  <c r="LD4" i="43"/>
  <c r="LE4" i="43"/>
  <c r="LF4" i="43"/>
  <c r="LG4" i="43"/>
  <c r="LH4" i="43"/>
  <c r="LI4" i="43"/>
  <c r="LJ4" i="43"/>
  <c r="LK4" i="43"/>
  <c r="LL4" i="43"/>
  <c r="LM4" i="43"/>
  <c r="LN4" i="43"/>
  <c r="LO4" i="43"/>
  <c r="LP4" i="43"/>
  <c r="LQ4" i="43"/>
  <c r="LR4" i="43"/>
  <c r="LS4" i="43"/>
  <c r="LT4" i="43"/>
  <c r="LU4" i="43"/>
  <c r="LV4" i="43"/>
  <c r="LW4" i="43"/>
  <c r="LX4" i="43"/>
  <c r="LY4" i="43"/>
  <c r="LZ4" i="43"/>
  <c r="MA4" i="43"/>
  <c r="MB4" i="43"/>
  <c r="MC4" i="43"/>
  <c r="MD4" i="43"/>
  <c r="ME4" i="43"/>
  <c r="MF4" i="43"/>
  <c r="MG4" i="43"/>
  <c r="MH4" i="43"/>
  <c r="MI4" i="43"/>
  <c r="MJ4" i="43"/>
  <c r="MK4" i="43"/>
  <c r="ML4" i="43"/>
  <c r="MM4" i="43"/>
  <c r="MN4" i="43"/>
  <c r="MO4" i="43"/>
  <c r="MP4" i="43"/>
  <c r="MQ4" i="43"/>
  <c r="MR4" i="43"/>
  <c r="MS4" i="43"/>
  <c r="MT4" i="43"/>
  <c r="MU4" i="43"/>
  <c r="MV4" i="43"/>
  <c r="MW4" i="43"/>
  <c r="MX4" i="43"/>
  <c r="MY4" i="43"/>
  <c r="MZ4" i="43"/>
  <c r="NA4" i="43"/>
  <c r="NB4" i="43"/>
  <c r="NC4" i="43"/>
  <c r="ND4" i="43"/>
  <c r="NE4" i="43"/>
  <c r="NF4" i="43"/>
  <c r="NG4" i="43"/>
  <c r="L4" i="43"/>
  <c r="G25" i="61"/>
  <c r="G26" i="61" s="1"/>
  <c r="NR27" i="52"/>
  <c r="NS27" i="52" s="1"/>
  <c r="NT27" i="52" s="1"/>
  <c r="NU27" i="52" s="1"/>
  <c r="NV27" i="52" s="1"/>
  <c r="NW27" i="52" s="1"/>
  <c r="NX27" i="52" s="1"/>
  <c r="NY27" i="52" s="1"/>
  <c r="NZ27" i="52" s="1"/>
  <c r="OA27" i="52" s="1"/>
  <c r="OB27" i="52" s="1"/>
  <c r="OC27" i="52" s="1"/>
  <c r="OD27" i="52" s="1"/>
  <c r="OE27" i="52" s="1"/>
  <c r="OF27" i="52" s="1"/>
  <c r="OG27" i="52" s="1"/>
  <c r="OH27" i="52" s="1"/>
  <c r="OI27" i="52" s="1"/>
  <c r="OJ27" i="52" s="1"/>
  <c r="OK27" i="52" s="1"/>
  <c r="OL27" i="52" s="1"/>
  <c r="OM27" i="52" s="1"/>
  <c r="ON27" i="52" s="1"/>
  <c r="OO27" i="52" s="1"/>
  <c r="OP27" i="52" s="1"/>
  <c r="OQ27" i="52" s="1"/>
  <c r="OR27" i="52" s="1"/>
  <c r="OS27" i="52" s="1"/>
  <c r="OT27" i="52" s="1"/>
  <c r="OU27" i="52" s="1"/>
  <c r="H27" i="52"/>
  <c r="I27" i="52" s="1"/>
  <c r="J27" i="52" s="1"/>
  <c r="K27" i="52" s="1"/>
  <c r="L27" i="52" s="1"/>
  <c r="M27" i="52" s="1"/>
  <c r="N27" i="52" s="1"/>
  <c r="O27" i="52" s="1"/>
  <c r="P27" i="52" s="1"/>
  <c r="Q27" i="52" s="1"/>
  <c r="R27" i="52" s="1"/>
  <c r="S27" i="52" s="1"/>
  <c r="T27" i="52" s="1"/>
  <c r="U27" i="52" s="1"/>
  <c r="V27" i="52" s="1"/>
  <c r="W27" i="52" s="1"/>
  <c r="X27" i="52" s="1"/>
  <c r="Y27" i="52" s="1"/>
  <c r="Z27" i="52" s="1"/>
  <c r="AA27" i="52" s="1"/>
  <c r="AB27" i="52" s="1"/>
  <c r="AC27" i="52" s="1"/>
  <c r="AD27" i="52" s="1"/>
  <c r="AE27" i="52" s="1"/>
  <c r="AF27" i="52" s="1"/>
  <c r="AG27" i="52" s="1"/>
  <c r="AH27" i="52" s="1"/>
  <c r="AI27" i="52" s="1"/>
  <c r="AJ27" i="52" s="1"/>
  <c r="AK27" i="52" s="1"/>
  <c r="AL27" i="52" s="1"/>
  <c r="AM27" i="52" s="1"/>
  <c r="AN27" i="52" s="1"/>
  <c r="AO27" i="52" s="1"/>
  <c r="AP27" i="52" s="1"/>
  <c r="AQ27" i="52" s="1"/>
  <c r="AR27" i="52" s="1"/>
  <c r="AS27" i="52" s="1"/>
  <c r="AT27" i="52" s="1"/>
  <c r="AU27" i="52" s="1"/>
  <c r="AV27" i="52" s="1"/>
  <c r="AW27" i="52" s="1"/>
  <c r="AX27" i="52" s="1"/>
  <c r="AY27" i="52" s="1"/>
  <c r="AZ27" i="52" s="1"/>
  <c r="BA27" i="52" s="1"/>
  <c r="BB27" i="52" s="1"/>
  <c r="BC27" i="52" s="1"/>
  <c r="BD27" i="52" s="1"/>
  <c r="BE27" i="52" s="1"/>
  <c r="BF27" i="52" s="1"/>
  <c r="BG27" i="52" s="1"/>
  <c r="BH27" i="52" s="1"/>
  <c r="BI27" i="52" s="1"/>
  <c r="BJ27" i="52" s="1"/>
  <c r="BK27" i="52" s="1"/>
  <c r="BL27" i="52" s="1"/>
  <c r="BM27" i="52" s="1"/>
  <c r="BN27" i="52" s="1"/>
  <c r="BO27" i="52" s="1"/>
  <c r="BP27" i="52" s="1"/>
  <c r="BQ27" i="52" s="1"/>
  <c r="BR27" i="52" s="1"/>
  <c r="BS27" i="52" s="1"/>
  <c r="BT27" i="52" s="1"/>
  <c r="BU27" i="52" s="1"/>
  <c r="BV27" i="52" s="1"/>
  <c r="BW27" i="52" s="1"/>
  <c r="BX27" i="52" s="1"/>
  <c r="BY27" i="52" s="1"/>
  <c r="BZ27" i="52" s="1"/>
  <c r="CA27" i="52" s="1"/>
  <c r="CB27" i="52" s="1"/>
  <c r="CC27" i="52" s="1"/>
  <c r="CD27" i="52" s="1"/>
  <c r="CE27" i="52" s="1"/>
  <c r="CF27" i="52" s="1"/>
  <c r="CG27" i="52" s="1"/>
  <c r="CH27" i="52" s="1"/>
  <c r="CI27" i="52" s="1"/>
  <c r="CJ27" i="52" s="1"/>
  <c r="CK27" i="52" s="1"/>
  <c r="CL27" i="52" s="1"/>
  <c r="CM27" i="52" s="1"/>
  <c r="CN27" i="52" s="1"/>
  <c r="CO27" i="52" s="1"/>
  <c r="CP27" i="52" s="1"/>
  <c r="CQ27" i="52" s="1"/>
  <c r="CR27" i="52" s="1"/>
  <c r="CS27" i="52" s="1"/>
  <c r="CT27" i="52" s="1"/>
  <c r="CU27" i="52" s="1"/>
  <c r="CV27" i="52" s="1"/>
  <c r="CW27" i="52" s="1"/>
  <c r="CX27" i="52" s="1"/>
  <c r="CY27" i="52" s="1"/>
  <c r="CZ27" i="52" s="1"/>
  <c r="DA27" i="52" s="1"/>
  <c r="DB27" i="52" s="1"/>
  <c r="DC27" i="52" s="1"/>
  <c r="DD27" i="52" s="1"/>
  <c r="DE27" i="52" s="1"/>
  <c r="DF27" i="52" s="1"/>
  <c r="DG27" i="52" s="1"/>
  <c r="DH27" i="52" s="1"/>
  <c r="DI27" i="52" s="1"/>
  <c r="DJ27" i="52" s="1"/>
  <c r="DK27" i="52" s="1"/>
  <c r="DL27" i="52" s="1"/>
  <c r="DM27" i="52" s="1"/>
  <c r="DN27" i="52" s="1"/>
  <c r="DO27" i="52" s="1"/>
  <c r="DP27" i="52" s="1"/>
  <c r="DQ27" i="52" s="1"/>
  <c r="DR27" i="52" s="1"/>
  <c r="DS27" i="52" s="1"/>
  <c r="DT27" i="52" s="1"/>
  <c r="DU27" i="52" s="1"/>
  <c r="DV27" i="52" s="1"/>
  <c r="DW27" i="52" s="1"/>
  <c r="DX27" i="52" s="1"/>
  <c r="DY27" i="52" s="1"/>
  <c r="DZ27" i="52" s="1"/>
  <c r="EA27" i="52" s="1"/>
  <c r="EB27" i="52" s="1"/>
  <c r="EC27" i="52" s="1"/>
  <c r="ED27" i="52" s="1"/>
  <c r="EE27" i="52" s="1"/>
  <c r="EF27" i="52" s="1"/>
  <c r="EG27" i="52" s="1"/>
  <c r="EH27" i="52" s="1"/>
  <c r="EI27" i="52" s="1"/>
  <c r="EJ27" i="52" s="1"/>
  <c r="EK27" i="52" s="1"/>
  <c r="EL27" i="52" s="1"/>
  <c r="EM27" i="52" s="1"/>
  <c r="EN27" i="52" s="1"/>
  <c r="EO27" i="52" s="1"/>
  <c r="EP27" i="52" s="1"/>
  <c r="EQ27" i="52" s="1"/>
  <c r="ER27" i="52" s="1"/>
  <c r="ES27" i="52" s="1"/>
  <c r="ET27" i="52" s="1"/>
  <c r="EU27" i="52" s="1"/>
  <c r="EV27" i="52" s="1"/>
  <c r="EW27" i="52" s="1"/>
  <c r="EX27" i="52" s="1"/>
  <c r="EY27" i="52" s="1"/>
  <c r="EZ27" i="52" s="1"/>
  <c r="FA27" i="52" s="1"/>
  <c r="FB27" i="52" s="1"/>
  <c r="FC27" i="52" s="1"/>
  <c r="FD27" i="52" s="1"/>
  <c r="FE27" i="52" s="1"/>
  <c r="FF27" i="52" s="1"/>
  <c r="FG27" i="52" s="1"/>
  <c r="FH27" i="52" s="1"/>
  <c r="FI27" i="52" s="1"/>
  <c r="FJ27" i="52" s="1"/>
  <c r="FK27" i="52" s="1"/>
  <c r="FL27" i="52" s="1"/>
  <c r="FM27" i="52" s="1"/>
  <c r="FN27" i="52" s="1"/>
  <c r="FO27" i="52" s="1"/>
  <c r="FP27" i="52" s="1"/>
  <c r="FQ27" i="52" s="1"/>
  <c r="FR27" i="52" s="1"/>
  <c r="FS27" i="52" s="1"/>
  <c r="FT27" i="52" s="1"/>
  <c r="FU27" i="52" s="1"/>
  <c r="FV27" i="52" s="1"/>
  <c r="FW27" i="52" s="1"/>
  <c r="FX27" i="52" s="1"/>
  <c r="FY27" i="52" s="1"/>
  <c r="FZ27" i="52" s="1"/>
  <c r="GA27" i="52" s="1"/>
  <c r="GB27" i="52" s="1"/>
  <c r="GC27" i="52" s="1"/>
  <c r="GD27" i="52" s="1"/>
  <c r="GE27" i="52" s="1"/>
  <c r="GF27" i="52" s="1"/>
  <c r="GG27" i="52" s="1"/>
  <c r="GH27" i="52" s="1"/>
  <c r="GI27" i="52" s="1"/>
  <c r="GJ27" i="52" s="1"/>
  <c r="GK27" i="52" s="1"/>
  <c r="GL27" i="52" s="1"/>
  <c r="GM27" i="52" s="1"/>
  <c r="GN27" i="52" s="1"/>
  <c r="GO27" i="52" s="1"/>
  <c r="GP27" i="52" s="1"/>
  <c r="GQ27" i="52" s="1"/>
  <c r="GR27" i="52" s="1"/>
  <c r="GS27" i="52" s="1"/>
  <c r="GT27" i="52" s="1"/>
  <c r="GU27" i="52" s="1"/>
  <c r="GV27" i="52" s="1"/>
  <c r="GW27" i="52" s="1"/>
  <c r="GX27" i="52" s="1"/>
  <c r="GY27" i="52" s="1"/>
  <c r="GZ27" i="52" s="1"/>
  <c r="HA27" i="52" s="1"/>
  <c r="HB27" i="52" s="1"/>
  <c r="HC27" i="52" s="1"/>
  <c r="HD27" i="52" s="1"/>
  <c r="HE27" i="52" s="1"/>
  <c r="HF27" i="52" s="1"/>
  <c r="HG27" i="52" s="1"/>
  <c r="HH27" i="52" s="1"/>
  <c r="HI27" i="52" s="1"/>
  <c r="HJ27" i="52" s="1"/>
  <c r="HK27" i="52" s="1"/>
  <c r="HL27" i="52" s="1"/>
  <c r="HM27" i="52" s="1"/>
  <c r="HN27" i="52" s="1"/>
  <c r="HO27" i="52" s="1"/>
  <c r="HP27" i="52" s="1"/>
  <c r="HQ27" i="52" s="1"/>
  <c r="HR27" i="52" s="1"/>
  <c r="HS27" i="52" s="1"/>
  <c r="HT27" i="52" s="1"/>
  <c r="HU27" i="52" s="1"/>
  <c r="HV27" i="52" s="1"/>
  <c r="HW27" i="52" s="1"/>
  <c r="HX27" i="52" s="1"/>
  <c r="HY27" i="52" s="1"/>
  <c r="HZ27" i="52" s="1"/>
  <c r="IA27" i="52" s="1"/>
  <c r="IB27" i="52" s="1"/>
  <c r="IC27" i="52" s="1"/>
  <c r="ID27" i="52" s="1"/>
  <c r="IE27" i="52" s="1"/>
  <c r="IF27" i="52" s="1"/>
  <c r="IG27" i="52" s="1"/>
  <c r="IH27" i="52" s="1"/>
  <c r="II27" i="52" s="1"/>
  <c r="IJ27" i="52" s="1"/>
  <c r="IK27" i="52" s="1"/>
  <c r="IL27" i="52" s="1"/>
  <c r="IM27" i="52" s="1"/>
  <c r="IN27" i="52" s="1"/>
  <c r="IO27" i="52" s="1"/>
  <c r="IP27" i="52" s="1"/>
  <c r="IQ27" i="52" s="1"/>
  <c r="IR27" i="52" s="1"/>
  <c r="IS27" i="52" s="1"/>
  <c r="IT27" i="52" s="1"/>
  <c r="IU27" i="52" s="1"/>
  <c r="IV27" i="52" s="1"/>
  <c r="IW27" i="52" s="1"/>
  <c r="IX27" i="52" s="1"/>
  <c r="IY27" i="52" s="1"/>
  <c r="IZ27" i="52" s="1"/>
  <c r="JA27" i="52" s="1"/>
  <c r="JB27" i="52" s="1"/>
  <c r="JC27" i="52" s="1"/>
  <c r="JD27" i="52" s="1"/>
  <c r="JE27" i="52" s="1"/>
  <c r="JF27" i="52" s="1"/>
  <c r="JG27" i="52" s="1"/>
  <c r="JH27" i="52" s="1"/>
  <c r="JI27" i="52" s="1"/>
  <c r="JJ27" i="52" s="1"/>
  <c r="JK27" i="52" s="1"/>
  <c r="JL27" i="52" s="1"/>
  <c r="JM27" i="52" s="1"/>
  <c r="JN27" i="52" s="1"/>
  <c r="JO27" i="52" s="1"/>
  <c r="JP27" i="52" s="1"/>
  <c r="JQ27" i="52" s="1"/>
  <c r="JR27" i="52" s="1"/>
  <c r="JS27" i="52" s="1"/>
  <c r="JT27" i="52" s="1"/>
  <c r="JU27" i="52" s="1"/>
  <c r="JV27" i="52" s="1"/>
  <c r="JW27" i="52" s="1"/>
  <c r="JX27" i="52" s="1"/>
  <c r="JY27" i="52" s="1"/>
  <c r="JZ27" i="52" s="1"/>
  <c r="KA27" i="52" s="1"/>
  <c r="KB27" i="52" s="1"/>
  <c r="KC27" i="52" s="1"/>
  <c r="KD27" i="52" s="1"/>
  <c r="KE27" i="52" s="1"/>
  <c r="KF27" i="52" s="1"/>
  <c r="KG27" i="52" s="1"/>
  <c r="KH27" i="52" s="1"/>
  <c r="KI27" i="52" s="1"/>
  <c r="KJ27" i="52" s="1"/>
  <c r="KK27" i="52" s="1"/>
  <c r="KL27" i="52" s="1"/>
  <c r="KM27" i="52" s="1"/>
  <c r="KN27" i="52" s="1"/>
  <c r="KO27" i="52" s="1"/>
  <c r="KP27" i="52" s="1"/>
  <c r="KQ27" i="52" s="1"/>
  <c r="KR27" i="52" s="1"/>
  <c r="KS27" i="52" s="1"/>
  <c r="KT27" i="52" s="1"/>
  <c r="KU27" i="52" s="1"/>
  <c r="KV27" i="52" s="1"/>
  <c r="KW27" i="52" s="1"/>
  <c r="KX27" i="52" s="1"/>
  <c r="KY27" i="52" s="1"/>
  <c r="KZ27" i="52" s="1"/>
  <c r="LA27" i="52" s="1"/>
  <c r="LB27" i="52" s="1"/>
  <c r="LC27" i="52" s="1"/>
  <c r="LD27" i="52" s="1"/>
  <c r="LE27" i="52" s="1"/>
  <c r="LF27" i="52" s="1"/>
  <c r="LG27" i="52" s="1"/>
  <c r="LH27" i="52" s="1"/>
  <c r="LI27" i="52" s="1"/>
  <c r="LJ27" i="52" s="1"/>
  <c r="LK27" i="52" s="1"/>
  <c r="LL27" i="52" s="1"/>
  <c r="LM27" i="52" s="1"/>
  <c r="LN27" i="52" s="1"/>
  <c r="LO27" i="52" s="1"/>
  <c r="LP27" i="52" s="1"/>
  <c r="LQ27" i="52" s="1"/>
  <c r="LR27" i="52" s="1"/>
  <c r="LS27" i="52" s="1"/>
  <c r="LT27" i="52" s="1"/>
  <c r="LU27" i="52" s="1"/>
  <c r="LV27" i="52" s="1"/>
  <c r="LW27" i="52" s="1"/>
  <c r="LX27" i="52" s="1"/>
  <c r="LY27" i="52" s="1"/>
  <c r="LZ27" i="52" s="1"/>
  <c r="MA27" i="52" s="1"/>
  <c r="MB27" i="52" s="1"/>
  <c r="MC27" i="52" s="1"/>
  <c r="MD27" i="52" s="1"/>
  <c r="ME27" i="52" s="1"/>
  <c r="MF27" i="52" s="1"/>
  <c r="MG27" i="52" s="1"/>
  <c r="MH27" i="52" s="1"/>
  <c r="MI27" i="52" s="1"/>
  <c r="MJ27" i="52" s="1"/>
  <c r="MK27" i="52" s="1"/>
  <c r="ML27" i="52" s="1"/>
  <c r="MM27" i="52" s="1"/>
  <c r="MN27" i="52" s="1"/>
  <c r="MO27" i="52" s="1"/>
  <c r="MP27" i="52" s="1"/>
  <c r="MQ27" i="52" s="1"/>
  <c r="MR27" i="52" s="1"/>
  <c r="MS27" i="52" s="1"/>
  <c r="MT27" i="52" s="1"/>
  <c r="MU27" i="52" s="1"/>
  <c r="MV27" i="52" s="1"/>
  <c r="MW27" i="52" s="1"/>
  <c r="MX27" i="52" s="1"/>
  <c r="MY27" i="52" s="1"/>
  <c r="MZ27" i="52" s="1"/>
  <c r="NA27" i="52" s="1"/>
  <c r="NB27" i="52" s="1"/>
  <c r="NC27" i="52" s="1"/>
  <c r="ND27" i="52" s="1"/>
  <c r="NE27" i="52" s="1"/>
  <c r="NF27" i="52" s="1"/>
  <c r="NG27" i="52" s="1"/>
  <c r="NH27" i="52" s="1"/>
  <c r="NI27" i="52" s="1"/>
  <c r="NJ27" i="52" s="1"/>
  <c r="NK27" i="52" s="1"/>
  <c r="NL27" i="52" s="1"/>
  <c r="NM27" i="52" s="1"/>
  <c r="G27" i="52"/>
  <c r="H24" i="61"/>
  <c r="I24" i="61" s="1"/>
  <c r="J24" i="61" s="1"/>
  <c r="K24" i="61" s="1"/>
  <c r="L24" i="61" s="1"/>
  <c r="M24" i="61" s="1"/>
  <c r="N24" i="61" s="1"/>
  <c r="O24" i="61" s="1"/>
  <c r="P24" i="61" s="1"/>
  <c r="Q24" i="61" s="1"/>
  <c r="R24" i="61" s="1"/>
  <c r="S24" i="61" s="1"/>
  <c r="T24" i="61" s="1"/>
  <c r="U24" i="61" s="1"/>
  <c r="V24" i="61" s="1"/>
  <c r="W24" i="61" s="1"/>
  <c r="X24" i="61" s="1"/>
  <c r="Y24" i="61" s="1"/>
  <c r="Z24" i="61" s="1"/>
  <c r="AA24" i="61" s="1"/>
  <c r="AB24" i="61" s="1"/>
  <c r="AC24" i="61" s="1"/>
  <c r="AD24" i="61" s="1"/>
  <c r="AE24" i="61" s="1"/>
  <c r="AF24" i="61" s="1"/>
  <c r="AG24" i="61" s="1"/>
  <c r="AH24" i="61" s="1"/>
  <c r="AI24" i="61" s="1"/>
  <c r="AJ24" i="61" s="1"/>
  <c r="AK24" i="61" s="1"/>
  <c r="AL24" i="61" s="1"/>
  <c r="AM24" i="61" s="1"/>
  <c r="AN24" i="61" s="1"/>
  <c r="AO24" i="61" s="1"/>
  <c r="AP24" i="61" s="1"/>
  <c r="AQ24" i="61" s="1"/>
  <c r="AR24" i="61" s="1"/>
  <c r="AS24" i="61" s="1"/>
  <c r="AT24" i="61" s="1"/>
  <c r="AU24" i="61" s="1"/>
  <c r="AV24" i="61" s="1"/>
  <c r="AW24" i="61" s="1"/>
  <c r="AX24" i="61" s="1"/>
  <c r="AY24" i="61" s="1"/>
  <c r="AZ24" i="61" s="1"/>
  <c r="BA24" i="61" s="1"/>
  <c r="BB24" i="61" s="1"/>
  <c r="BC24" i="61" s="1"/>
  <c r="BD24" i="61" s="1"/>
  <c r="BE24" i="61" s="1"/>
  <c r="BF24" i="61" s="1"/>
  <c r="BG24" i="61" s="1"/>
  <c r="BH24" i="61" s="1"/>
  <c r="BI24" i="61" s="1"/>
  <c r="BJ24" i="61" s="1"/>
  <c r="BK24" i="61" s="1"/>
  <c r="BL24" i="61" s="1"/>
  <c r="BM24" i="61" s="1"/>
  <c r="BN24" i="61" s="1"/>
  <c r="BO24" i="61" s="1"/>
  <c r="BP24" i="61" s="1"/>
  <c r="BQ24" i="61" s="1"/>
  <c r="BR24" i="61" s="1"/>
  <c r="BS24" i="61" s="1"/>
  <c r="BT24" i="61" s="1"/>
  <c r="BU24" i="61" s="1"/>
  <c r="BV24" i="61" s="1"/>
  <c r="BW24" i="61" s="1"/>
  <c r="BX24" i="61" s="1"/>
  <c r="BY24" i="61" s="1"/>
  <c r="BZ24" i="61" s="1"/>
  <c r="CA24" i="61" s="1"/>
  <c r="CB24" i="61" s="1"/>
  <c r="CC24" i="61" s="1"/>
  <c r="CD24" i="61" s="1"/>
  <c r="CE24" i="61" s="1"/>
  <c r="CF24" i="61" s="1"/>
  <c r="CG24" i="61" s="1"/>
  <c r="CH24" i="61" s="1"/>
  <c r="CI24" i="61" s="1"/>
  <c r="CJ24" i="61" s="1"/>
  <c r="CK24" i="61" s="1"/>
  <c r="CL24" i="61" s="1"/>
  <c r="CM24" i="61" s="1"/>
  <c r="CN24" i="61" s="1"/>
  <c r="CO24" i="61" s="1"/>
  <c r="CP24" i="61" s="1"/>
  <c r="CQ24" i="61" s="1"/>
  <c r="CR24" i="61" s="1"/>
  <c r="CS24" i="61" s="1"/>
  <c r="CT24" i="61" s="1"/>
  <c r="CU24" i="61" s="1"/>
  <c r="CV24" i="61" s="1"/>
  <c r="CW24" i="61" s="1"/>
  <c r="CX24" i="61" s="1"/>
  <c r="CY24" i="61" s="1"/>
  <c r="CZ24" i="61" s="1"/>
  <c r="DA24" i="61" s="1"/>
  <c r="DB24" i="61" s="1"/>
  <c r="DC24" i="61" s="1"/>
  <c r="DD24" i="61" s="1"/>
  <c r="DE24" i="61" s="1"/>
  <c r="DF24" i="61" s="1"/>
  <c r="DG24" i="61" s="1"/>
  <c r="DH24" i="61" s="1"/>
  <c r="DI24" i="61" s="1"/>
  <c r="DJ24" i="61" s="1"/>
  <c r="DK24" i="61" s="1"/>
  <c r="DL24" i="61" s="1"/>
  <c r="DM24" i="61" s="1"/>
  <c r="DN24" i="61" s="1"/>
  <c r="DO24" i="61" s="1"/>
  <c r="DP24" i="61" s="1"/>
  <c r="DQ24" i="61" s="1"/>
  <c r="DR24" i="61" s="1"/>
  <c r="DS24" i="61" s="1"/>
  <c r="DT24" i="61" s="1"/>
  <c r="DU24" i="61" s="1"/>
  <c r="DV24" i="61" s="1"/>
  <c r="DW24" i="61" s="1"/>
  <c r="DX24" i="61" s="1"/>
  <c r="DY24" i="61" s="1"/>
  <c r="DZ24" i="61" s="1"/>
  <c r="EA24" i="61" s="1"/>
  <c r="EB24" i="61" s="1"/>
  <c r="EC24" i="61" s="1"/>
  <c r="ED24" i="61" s="1"/>
  <c r="EE24" i="61" s="1"/>
  <c r="EF24" i="61" s="1"/>
  <c r="EG24" i="61" s="1"/>
  <c r="EH24" i="61" s="1"/>
  <c r="EI24" i="61" s="1"/>
  <c r="EJ24" i="61" s="1"/>
  <c r="EK24" i="61" s="1"/>
  <c r="EL24" i="61" s="1"/>
  <c r="EM24" i="61" s="1"/>
  <c r="EN24" i="61" s="1"/>
  <c r="EO24" i="61" s="1"/>
  <c r="EP24" i="61" s="1"/>
  <c r="EQ24" i="61" s="1"/>
  <c r="ER24" i="61" s="1"/>
  <c r="ES24" i="61" s="1"/>
  <c r="ET24" i="61" s="1"/>
  <c r="EU24" i="61" s="1"/>
  <c r="EV24" i="61" s="1"/>
  <c r="EW24" i="61" s="1"/>
  <c r="EX24" i="61" s="1"/>
  <c r="EY24" i="61" s="1"/>
  <c r="EZ24" i="61" s="1"/>
  <c r="FA24" i="61" s="1"/>
  <c r="FB24" i="61" s="1"/>
  <c r="FC24" i="61" s="1"/>
  <c r="FD24" i="61" s="1"/>
  <c r="FE24" i="61" s="1"/>
  <c r="FF24" i="61" s="1"/>
  <c r="FG24" i="61" s="1"/>
  <c r="FH24" i="61" s="1"/>
  <c r="FI24" i="61" s="1"/>
  <c r="FJ24" i="61" s="1"/>
  <c r="FK24" i="61" s="1"/>
  <c r="FL24" i="61" s="1"/>
  <c r="FM24" i="61" s="1"/>
  <c r="FN24" i="61" s="1"/>
  <c r="FO24" i="61" s="1"/>
  <c r="FP24" i="61" s="1"/>
  <c r="FQ24" i="61" s="1"/>
  <c r="FR24" i="61" s="1"/>
  <c r="FS24" i="61" s="1"/>
  <c r="FT24" i="61" s="1"/>
  <c r="FU24" i="61" s="1"/>
  <c r="FV24" i="61" s="1"/>
  <c r="FW24" i="61" s="1"/>
  <c r="FX24" i="61" s="1"/>
  <c r="FY24" i="61" s="1"/>
  <c r="FZ24" i="61" s="1"/>
  <c r="GA24" i="61" s="1"/>
  <c r="GB24" i="61" s="1"/>
  <c r="GC24" i="61" s="1"/>
  <c r="GD24" i="61" s="1"/>
  <c r="GE24" i="61" s="1"/>
  <c r="GF24" i="61" s="1"/>
  <c r="GG24" i="61" s="1"/>
  <c r="GH24" i="61" s="1"/>
  <c r="GI24" i="61" s="1"/>
  <c r="GJ24" i="61" s="1"/>
  <c r="GK24" i="61" s="1"/>
  <c r="GL24" i="61" s="1"/>
  <c r="GM24" i="61" s="1"/>
  <c r="GN24" i="61" s="1"/>
  <c r="GO24" i="61" s="1"/>
  <c r="GP24" i="61" s="1"/>
  <c r="GQ24" i="61" s="1"/>
  <c r="GR24" i="61" s="1"/>
  <c r="GS24" i="61" s="1"/>
  <c r="GT24" i="61" s="1"/>
  <c r="GU24" i="61" s="1"/>
  <c r="GV24" i="61" s="1"/>
  <c r="GW24" i="61" s="1"/>
  <c r="GX24" i="61" s="1"/>
  <c r="GY24" i="61" s="1"/>
  <c r="GZ24" i="61" s="1"/>
  <c r="HA24" i="61" s="1"/>
  <c r="HB24" i="61" s="1"/>
  <c r="HC24" i="61" s="1"/>
  <c r="HD24" i="61" s="1"/>
  <c r="HE24" i="61" s="1"/>
  <c r="HF24" i="61" s="1"/>
  <c r="HG24" i="61" s="1"/>
  <c r="HH24" i="61" s="1"/>
  <c r="HI24" i="61" s="1"/>
  <c r="HJ24" i="61" s="1"/>
  <c r="HK24" i="61" s="1"/>
  <c r="HL24" i="61" s="1"/>
  <c r="HM24" i="61" s="1"/>
  <c r="HN24" i="61" s="1"/>
  <c r="HO24" i="61" s="1"/>
  <c r="HP24" i="61" s="1"/>
  <c r="HQ24" i="61" s="1"/>
  <c r="HR24" i="61" s="1"/>
  <c r="HS24" i="61" s="1"/>
  <c r="HT24" i="61" s="1"/>
  <c r="HU24" i="61" s="1"/>
  <c r="HV24" i="61" s="1"/>
  <c r="HW24" i="61" s="1"/>
  <c r="HX24" i="61" s="1"/>
  <c r="HY24" i="61" s="1"/>
  <c r="HZ24" i="61" s="1"/>
  <c r="IA24" i="61" s="1"/>
  <c r="IB24" i="61" s="1"/>
  <c r="IC24" i="61" s="1"/>
  <c r="ID24" i="61" s="1"/>
  <c r="IE24" i="61" s="1"/>
  <c r="IF24" i="61" s="1"/>
  <c r="IG24" i="61" s="1"/>
  <c r="IH24" i="61" s="1"/>
  <c r="II24" i="61" s="1"/>
  <c r="IJ24" i="61" s="1"/>
  <c r="IK24" i="61" s="1"/>
  <c r="IL24" i="61" s="1"/>
  <c r="IM24" i="61" s="1"/>
  <c r="IN24" i="61" s="1"/>
  <c r="IO24" i="61" s="1"/>
  <c r="IP24" i="61" s="1"/>
  <c r="IQ24" i="61" s="1"/>
  <c r="IR24" i="61" s="1"/>
  <c r="IS24" i="61" s="1"/>
  <c r="IT24" i="61" s="1"/>
  <c r="IU24" i="61" s="1"/>
  <c r="IV24" i="61" s="1"/>
  <c r="IW24" i="61" s="1"/>
  <c r="IX24" i="61" s="1"/>
  <c r="IY24" i="61" s="1"/>
  <c r="IZ24" i="61" s="1"/>
  <c r="JA24" i="61" s="1"/>
  <c r="JB24" i="61" s="1"/>
  <c r="JC24" i="61" s="1"/>
  <c r="JD24" i="61" s="1"/>
  <c r="JE24" i="61" s="1"/>
  <c r="JF24" i="61" s="1"/>
  <c r="JG24" i="61" s="1"/>
  <c r="JH24" i="61" s="1"/>
  <c r="JI24" i="61" s="1"/>
  <c r="JJ24" i="61" s="1"/>
  <c r="JK24" i="61" s="1"/>
  <c r="JL24" i="61" s="1"/>
  <c r="JM24" i="61" s="1"/>
  <c r="JN24" i="61" s="1"/>
  <c r="JO24" i="61" s="1"/>
  <c r="JP24" i="61" s="1"/>
  <c r="JQ24" i="61" s="1"/>
  <c r="JR24" i="61" s="1"/>
  <c r="JS24" i="61" s="1"/>
  <c r="JT24" i="61" s="1"/>
  <c r="JU24" i="61" s="1"/>
  <c r="JV24" i="61" s="1"/>
  <c r="JW24" i="61" s="1"/>
  <c r="JX24" i="61" s="1"/>
  <c r="JY24" i="61" s="1"/>
  <c r="JZ24" i="61" s="1"/>
  <c r="KA24" i="61" s="1"/>
  <c r="KB24" i="61" s="1"/>
  <c r="KC24" i="61" s="1"/>
  <c r="KD24" i="61" s="1"/>
  <c r="KE24" i="61" s="1"/>
  <c r="KF24" i="61" s="1"/>
  <c r="KG24" i="61" s="1"/>
  <c r="KH24" i="61" s="1"/>
  <c r="KI24" i="61" s="1"/>
  <c r="KJ24" i="61" s="1"/>
  <c r="KK24" i="61" s="1"/>
  <c r="KL24" i="61" s="1"/>
  <c r="KM24" i="61" s="1"/>
  <c r="KN24" i="61" s="1"/>
  <c r="KO24" i="61" s="1"/>
  <c r="KP24" i="61" s="1"/>
  <c r="KQ24" i="61" s="1"/>
  <c r="KR24" i="61" s="1"/>
  <c r="KS24" i="61" s="1"/>
  <c r="KT24" i="61" s="1"/>
  <c r="KU24" i="61" s="1"/>
  <c r="KV24" i="61" s="1"/>
  <c r="KW24" i="61" s="1"/>
  <c r="KX24" i="61" s="1"/>
  <c r="KY24" i="61" s="1"/>
  <c r="KZ24" i="61" s="1"/>
  <c r="LA24" i="61" s="1"/>
  <c r="LB24" i="61" s="1"/>
  <c r="LC24" i="61" s="1"/>
  <c r="LD24" i="61" s="1"/>
  <c r="LE24" i="61" s="1"/>
  <c r="LF24" i="61" s="1"/>
  <c r="LG24" i="61" s="1"/>
  <c r="LH24" i="61" s="1"/>
  <c r="LI24" i="61" s="1"/>
  <c r="LJ24" i="61" s="1"/>
  <c r="LK24" i="61" s="1"/>
  <c r="LL24" i="61" s="1"/>
  <c r="LM24" i="61" s="1"/>
  <c r="LN24" i="61" s="1"/>
  <c r="LO24" i="61" s="1"/>
  <c r="LP24" i="61" s="1"/>
  <c r="LQ24" i="61" s="1"/>
  <c r="LR24" i="61" s="1"/>
  <c r="LS24" i="61" s="1"/>
  <c r="LT24" i="61" s="1"/>
  <c r="LU24" i="61" s="1"/>
  <c r="LV24" i="61" s="1"/>
  <c r="LW24" i="61" s="1"/>
  <c r="LX24" i="61" s="1"/>
  <c r="LY24" i="61" s="1"/>
  <c r="LZ24" i="61" s="1"/>
  <c r="MA24" i="61" s="1"/>
  <c r="MB24" i="61" s="1"/>
  <c r="MC24" i="61" s="1"/>
  <c r="MD24" i="61" s="1"/>
  <c r="ME24" i="61" s="1"/>
  <c r="MF24" i="61" s="1"/>
  <c r="MG24" i="61" s="1"/>
  <c r="MH24" i="61" s="1"/>
  <c r="MI24" i="61" s="1"/>
  <c r="MJ24" i="61" s="1"/>
  <c r="MK24" i="61" s="1"/>
  <c r="ML24" i="61" s="1"/>
  <c r="MM24" i="61" s="1"/>
  <c r="MN24" i="61" s="1"/>
  <c r="MO24" i="61" s="1"/>
  <c r="MP24" i="61" s="1"/>
  <c r="MQ24" i="61" s="1"/>
  <c r="MR24" i="61" s="1"/>
  <c r="MS24" i="61" s="1"/>
  <c r="MT24" i="61" s="1"/>
  <c r="MU24" i="61" s="1"/>
  <c r="MV24" i="61" s="1"/>
  <c r="MW24" i="61" s="1"/>
  <c r="MX24" i="61" s="1"/>
  <c r="MY24" i="61" s="1"/>
  <c r="MZ24" i="61" s="1"/>
  <c r="NA24" i="61" s="1"/>
  <c r="NB24" i="61" s="1"/>
  <c r="E14" i="63"/>
  <c r="AF9" i="63" s="1"/>
  <c r="AI6" i="63"/>
  <c r="AA6" i="63"/>
  <c r="S6" i="63"/>
  <c r="K6" i="63"/>
  <c r="A14" i="63"/>
  <c r="B14" i="63" s="1"/>
  <c r="AG9" i="63"/>
  <c r="AA9" i="63"/>
  <c r="Z9" i="63"/>
  <c r="P9" i="63"/>
  <c r="O9" i="63"/>
  <c r="N9" i="63"/>
  <c r="M9" i="63"/>
  <c r="L9" i="63"/>
  <c r="K9" i="63"/>
  <c r="J9" i="63"/>
  <c r="I9" i="63"/>
  <c r="AI8" i="63"/>
  <c r="AH8" i="63"/>
  <c r="AG8" i="63"/>
  <c r="AF8" i="63"/>
  <c r="AE8" i="63"/>
  <c r="AD8" i="63"/>
  <c r="AC8" i="63"/>
  <c r="AB8" i="63"/>
  <c r="AA8" i="63"/>
  <c r="Z8" i="63"/>
  <c r="Y8" i="63"/>
  <c r="X8" i="63"/>
  <c r="W8" i="63"/>
  <c r="V8" i="63"/>
  <c r="U8" i="63"/>
  <c r="T8" i="63"/>
  <c r="S8" i="63"/>
  <c r="R8" i="63"/>
  <c r="Q8" i="63"/>
  <c r="P8" i="63"/>
  <c r="O8" i="63"/>
  <c r="N8" i="63"/>
  <c r="M8" i="63"/>
  <c r="L8" i="63"/>
  <c r="K8" i="63"/>
  <c r="J8" i="63"/>
  <c r="I8" i="63"/>
  <c r="AI7" i="63"/>
  <c r="AH7" i="63"/>
  <c r="AG7" i="63"/>
  <c r="AF7" i="63"/>
  <c r="AE7" i="63"/>
  <c r="AD7" i="63"/>
  <c r="AC7" i="63"/>
  <c r="AB7" i="63"/>
  <c r="AA7" i="63"/>
  <c r="Z7" i="63"/>
  <c r="Y7" i="63"/>
  <c r="X7" i="63"/>
  <c r="W7" i="63"/>
  <c r="V7" i="63"/>
  <c r="U7" i="63"/>
  <c r="T7" i="63"/>
  <c r="S7" i="63"/>
  <c r="R7" i="63"/>
  <c r="Q7" i="63"/>
  <c r="P7" i="63"/>
  <c r="O7" i="63"/>
  <c r="N7" i="63"/>
  <c r="M7" i="63"/>
  <c r="L7" i="63"/>
  <c r="K7" i="63"/>
  <c r="J7" i="63"/>
  <c r="I7" i="63"/>
  <c r="H7" i="63"/>
  <c r="G7" i="63"/>
  <c r="F7" i="63"/>
  <c r="AH6" i="63"/>
  <c r="AE6" i="63"/>
  <c r="AD6" i="63"/>
  <c r="AC6" i="63"/>
  <c r="AB6" i="63"/>
  <c r="Z6" i="63"/>
  <c r="W6" i="63"/>
  <c r="V6" i="63"/>
  <c r="U6" i="63"/>
  <c r="T6" i="63"/>
  <c r="R6" i="63"/>
  <c r="O6" i="63"/>
  <c r="N6" i="63"/>
  <c r="M6" i="63"/>
  <c r="L6" i="63"/>
  <c r="J6" i="63"/>
  <c r="G6" i="63"/>
  <c r="F6" i="63"/>
  <c r="AI5" i="63"/>
  <c r="AH5" i="63"/>
  <c r="AG5" i="63"/>
  <c r="AF5" i="63"/>
  <c r="AE5" i="63"/>
  <c r="AD5" i="63"/>
  <c r="AC5" i="63"/>
  <c r="AB5" i="63"/>
  <c r="AA5" i="63"/>
  <c r="Z5" i="63"/>
  <c r="Y5" i="63"/>
  <c r="X5" i="63"/>
  <c r="W5" i="63"/>
  <c r="V5" i="63"/>
  <c r="U5" i="63"/>
  <c r="T5" i="63"/>
  <c r="S5" i="63"/>
  <c r="R5" i="63"/>
  <c r="Q5" i="63"/>
  <c r="P5" i="63"/>
  <c r="O5" i="63"/>
  <c r="N5" i="63"/>
  <c r="M5" i="63"/>
  <c r="L5" i="63"/>
  <c r="K5" i="63"/>
  <c r="J5" i="63"/>
  <c r="I5" i="63"/>
  <c r="H15" i="61"/>
  <c r="C3" i="31"/>
  <c r="C4" i="27"/>
  <c r="C3" i="27"/>
  <c r="C4" i="30"/>
  <c r="C3" i="30"/>
  <c r="C4" i="29"/>
  <c r="C3" i="29"/>
  <c r="C4" i="26"/>
  <c r="C6" i="12"/>
  <c r="C3" i="12"/>
  <c r="C7" i="20"/>
  <c r="C6" i="22"/>
  <c r="C3" i="22"/>
  <c r="C7" i="14"/>
  <c r="C4" i="14"/>
  <c r="E81" i="62"/>
  <c r="C68" i="62"/>
  <c r="C69" i="62" s="1"/>
  <c r="C70" i="62" s="1"/>
  <c r="D70" i="62" s="1"/>
  <c r="C67" i="62"/>
  <c r="C45" i="62"/>
  <c r="D60" i="62" s="1"/>
  <c r="E60" i="62" s="1"/>
  <c r="C78" i="62"/>
  <c r="C9" i="62"/>
  <c r="C25" i="62"/>
  <c r="C26" i="62"/>
  <c r="M10" i="63" l="1"/>
  <c r="L10" i="63"/>
  <c r="L12" i="63" s="1"/>
  <c r="AI9" i="63"/>
  <c r="Q9" i="63"/>
  <c r="R9" i="63"/>
  <c r="S9" i="63"/>
  <c r="J10" i="63"/>
  <c r="R10" i="63"/>
  <c r="Z10" i="63"/>
  <c r="Y9" i="63"/>
  <c r="AH9" i="63"/>
  <c r="AH10" i="63" s="1"/>
  <c r="N10" i="63"/>
  <c r="E19" i="63"/>
  <c r="O10" i="63"/>
  <c r="T9" i="63"/>
  <c r="T10" i="63" s="1"/>
  <c r="AB9" i="63"/>
  <c r="AB10" i="63" s="1"/>
  <c r="U9" i="63"/>
  <c r="U10" i="63" s="1"/>
  <c r="AC9" i="63"/>
  <c r="V9" i="63"/>
  <c r="AD9" i="63"/>
  <c r="AD10" i="63" s="1"/>
  <c r="AC10" i="63"/>
  <c r="W9" i="63"/>
  <c r="W10" i="63" s="1"/>
  <c r="AE9" i="63"/>
  <c r="AE10" i="63" s="1"/>
  <c r="V10" i="63"/>
  <c r="X9" i="63"/>
  <c r="C14" i="63"/>
  <c r="H14" i="63" s="1"/>
  <c r="G14" i="63"/>
  <c r="K10" i="63"/>
  <c r="S10" i="63"/>
  <c r="AA10" i="63"/>
  <c r="AI10" i="63"/>
  <c r="H6" i="63"/>
  <c r="P6" i="63"/>
  <c r="P10" i="63" s="1"/>
  <c r="X6" i="63"/>
  <c r="AF6" i="63"/>
  <c r="AF10" i="63" s="1"/>
  <c r="I6" i="63"/>
  <c r="I10" i="63" s="1"/>
  <c r="Q6" i="63"/>
  <c r="Q10" i="63" s="1"/>
  <c r="Y6" i="63"/>
  <c r="AG6" i="63"/>
  <c r="AG10" i="63" s="1"/>
  <c r="F14" i="63"/>
  <c r="C49" i="62"/>
  <c r="X10" i="63" l="1"/>
  <c r="Y10" i="63"/>
  <c r="F8" i="63"/>
  <c r="F9" i="63"/>
  <c r="F5" i="63"/>
  <c r="F10" i="63" s="1"/>
  <c r="G8" i="63"/>
  <c r="G9" i="63"/>
  <c r="G5" i="63"/>
  <c r="H8" i="63"/>
  <c r="H9" i="63"/>
  <c r="H5" i="63"/>
  <c r="C50" i="62"/>
  <c r="D49" i="62"/>
  <c r="D57" i="62" s="1"/>
  <c r="E57" i="62" s="1"/>
  <c r="E61" i="62" s="1"/>
  <c r="E79" i="62" s="1"/>
  <c r="H10" i="63" l="1"/>
  <c r="G10" i="63"/>
  <c r="D50" i="62"/>
  <c r="C10" i="62" l="1"/>
  <c r="C34" i="62"/>
  <c r="E34" i="62" s="1"/>
  <c r="C17" i="62"/>
  <c r="F81" i="36"/>
  <c r="G18" i="40"/>
  <c r="H18" i="40" s="1"/>
  <c r="E18" i="40"/>
  <c r="G17" i="40"/>
  <c r="H17" i="40" s="1"/>
  <c r="E17" i="40"/>
  <c r="G16" i="40"/>
  <c r="H16" i="40" s="1"/>
  <c r="G15" i="40"/>
  <c r="H15" i="40" s="1"/>
  <c r="E16" i="40"/>
  <c r="E15" i="40"/>
  <c r="AP144" i="3"/>
  <c r="AO144" i="3"/>
  <c r="AN144" i="3"/>
  <c r="AM144" i="3"/>
  <c r="AK144" i="3"/>
  <c r="AB144" i="3"/>
  <c r="AA144" i="3"/>
  <c r="Z144" i="3"/>
  <c r="Y144" i="3"/>
  <c r="X144" i="3"/>
  <c r="W144" i="3"/>
  <c r="I144" i="3"/>
  <c r="H144" i="3"/>
  <c r="AG144" i="3" s="1"/>
  <c r="AJ144" i="3" s="1"/>
  <c r="F144" i="3"/>
  <c r="AP169" i="3"/>
  <c r="AO169" i="3"/>
  <c r="AN169" i="3"/>
  <c r="AM169" i="3"/>
  <c r="AK169" i="3"/>
  <c r="AG169" i="3"/>
  <c r="AJ169" i="3" s="1"/>
  <c r="AB169" i="3"/>
  <c r="AA169" i="3"/>
  <c r="Z169" i="3"/>
  <c r="Y169" i="3"/>
  <c r="X169" i="3"/>
  <c r="W169" i="3"/>
  <c r="P169" i="3"/>
  <c r="I169" i="3"/>
  <c r="F169" i="3"/>
  <c r="AP168" i="3"/>
  <c r="AO168" i="3"/>
  <c r="AN168" i="3"/>
  <c r="AM168" i="3"/>
  <c r="AK168" i="3"/>
  <c r="AB168" i="3"/>
  <c r="AA168" i="3"/>
  <c r="Z168" i="3"/>
  <c r="Y168" i="3"/>
  <c r="X168" i="3"/>
  <c r="W168" i="3"/>
  <c r="AG168" i="3"/>
  <c r="F168" i="3"/>
  <c r="AP126" i="3"/>
  <c r="AO126" i="3"/>
  <c r="AN126" i="3"/>
  <c r="AM126" i="3"/>
  <c r="AK126" i="3"/>
  <c r="AB126" i="3"/>
  <c r="AA126" i="3"/>
  <c r="Z126" i="3"/>
  <c r="Y126" i="3"/>
  <c r="X126" i="3"/>
  <c r="W126" i="3"/>
  <c r="I126" i="3"/>
  <c r="H126" i="3"/>
  <c r="AG126" i="3" s="1"/>
  <c r="AJ126" i="3" s="1"/>
  <c r="F126" i="3"/>
  <c r="F27" i="40"/>
  <c r="I5" i="61"/>
  <c r="I6" i="61" s="1"/>
  <c r="I7" i="61" l="1"/>
  <c r="K6" i="61"/>
  <c r="F28" i="40"/>
  <c r="H16" i="61"/>
  <c r="D9" i="62"/>
  <c r="D17" i="62" s="1"/>
  <c r="E35" i="62"/>
  <c r="P126" i="3"/>
  <c r="P144" i="3"/>
  <c r="AJ168" i="3"/>
  <c r="I168" i="3"/>
  <c r="P168" i="3"/>
  <c r="F34" i="40" l="1"/>
  <c r="K7" i="61"/>
  <c r="E17" i="62"/>
  <c r="E18" i="62" s="1"/>
  <c r="D10" i="62"/>
  <c r="C37" i="62" s="1"/>
  <c r="E37" i="62" s="1"/>
  <c r="W99" i="36" l="1"/>
  <c r="AE99" i="36"/>
  <c r="AM99" i="36"/>
  <c r="AU99" i="36"/>
  <c r="BC99" i="36"/>
  <c r="BK99" i="36"/>
  <c r="BS99" i="36"/>
  <c r="CA99" i="36"/>
  <c r="CI99" i="36"/>
  <c r="CQ99" i="36"/>
  <c r="CY99" i="36"/>
  <c r="DG99" i="36"/>
  <c r="DO99" i="36"/>
  <c r="DW99" i="36"/>
  <c r="EE99" i="36"/>
  <c r="EM99" i="36"/>
  <c r="EU99" i="36"/>
  <c r="FC99" i="36"/>
  <c r="FK99" i="36"/>
  <c r="FS99" i="36"/>
  <c r="GA99" i="36"/>
  <c r="GI99" i="36"/>
  <c r="GQ99" i="36"/>
  <c r="GY99" i="36"/>
  <c r="HG99" i="36"/>
  <c r="HO99" i="36"/>
  <c r="HW99" i="36"/>
  <c r="IE99" i="36"/>
  <c r="IM99" i="36"/>
  <c r="IU99" i="36"/>
  <c r="JC99" i="36"/>
  <c r="JK99" i="36"/>
  <c r="JS99" i="36"/>
  <c r="KA99" i="36"/>
  <c r="KI99" i="36"/>
  <c r="KQ99" i="36"/>
  <c r="KY99" i="36"/>
  <c r="LG99" i="36"/>
  <c r="LO99" i="36"/>
  <c r="LW99" i="36"/>
  <c r="ME99" i="36"/>
  <c r="MM99" i="36"/>
  <c r="MU99" i="36"/>
  <c r="H99" i="36"/>
  <c r="P99" i="36"/>
  <c r="AL99" i="36"/>
  <c r="CX99" i="36"/>
  <c r="FB99" i="36"/>
  <c r="HF99" i="36"/>
  <c r="IL99" i="36"/>
  <c r="KH99" i="36"/>
  <c r="MD99" i="36"/>
  <c r="X99" i="36"/>
  <c r="AF99" i="36"/>
  <c r="AN99" i="36"/>
  <c r="AV99" i="36"/>
  <c r="BD99" i="36"/>
  <c r="BL99" i="36"/>
  <c r="BT99" i="36"/>
  <c r="CB99" i="36"/>
  <c r="CJ99" i="36"/>
  <c r="CR99" i="36"/>
  <c r="CZ99" i="36"/>
  <c r="DH99" i="36"/>
  <c r="DP99" i="36"/>
  <c r="DX99" i="36"/>
  <c r="EF99" i="36"/>
  <c r="EN99" i="36"/>
  <c r="EV99" i="36"/>
  <c r="FD99" i="36"/>
  <c r="FL99" i="36"/>
  <c r="FT99" i="36"/>
  <c r="GB99" i="36"/>
  <c r="GJ99" i="36"/>
  <c r="GR99" i="36"/>
  <c r="GZ99" i="36"/>
  <c r="HH99" i="36"/>
  <c r="HP99" i="36"/>
  <c r="HX99" i="36"/>
  <c r="IF99" i="36"/>
  <c r="IN99" i="36"/>
  <c r="IV99" i="36"/>
  <c r="JD99" i="36"/>
  <c r="JL99" i="36"/>
  <c r="JT99" i="36"/>
  <c r="KB99" i="36"/>
  <c r="KJ99" i="36"/>
  <c r="KR99" i="36"/>
  <c r="KZ99" i="36"/>
  <c r="LH99" i="36"/>
  <c r="LP99" i="36"/>
  <c r="LX99" i="36"/>
  <c r="MF99" i="36"/>
  <c r="MN99" i="36"/>
  <c r="MV99" i="36"/>
  <c r="I99" i="36"/>
  <c r="Q99" i="36"/>
  <c r="BB99" i="36"/>
  <c r="DF99" i="36"/>
  <c r="FJ99" i="36"/>
  <c r="IT99" i="36"/>
  <c r="KX99" i="36"/>
  <c r="O99" i="36"/>
  <c r="Y99" i="36"/>
  <c r="AG99" i="36"/>
  <c r="AO99" i="36"/>
  <c r="AW99" i="36"/>
  <c r="BE99" i="36"/>
  <c r="BM99" i="36"/>
  <c r="BU99" i="36"/>
  <c r="CC99" i="36"/>
  <c r="CK99" i="36"/>
  <c r="CS99" i="36"/>
  <c r="DA99" i="36"/>
  <c r="DI99" i="36"/>
  <c r="DQ99" i="36"/>
  <c r="DY99" i="36"/>
  <c r="EG99" i="36"/>
  <c r="EO99" i="36"/>
  <c r="EW99" i="36"/>
  <c r="FE99" i="36"/>
  <c r="FM99" i="36"/>
  <c r="FU99" i="36"/>
  <c r="GC99" i="36"/>
  <c r="GK99" i="36"/>
  <c r="GS99" i="36"/>
  <c r="HA99" i="36"/>
  <c r="HI99" i="36"/>
  <c r="HQ99" i="36"/>
  <c r="HY99" i="36"/>
  <c r="IG99" i="36"/>
  <c r="IO99" i="36"/>
  <c r="IW99" i="36"/>
  <c r="JE99" i="36"/>
  <c r="JM99" i="36"/>
  <c r="JU99" i="36"/>
  <c r="KC99" i="36"/>
  <c r="KK99" i="36"/>
  <c r="KS99" i="36"/>
  <c r="LA99" i="36"/>
  <c r="LI99" i="36"/>
  <c r="LQ99" i="36"/>
  <c r="LY99" i="36"/>
  <c r="MG99" i="36"/>
  <c r="MO99" i="36"/>
  <c r="MW99" i="36"/>
  <c r="J99" i="36"/>
  <c r="R99" i="36"/>
  <c r="BR99" i="36"/>
  <c r="DV99" i="36"/>
  <c r="GH99" i="36"/>
  <c r="HV99" i="36"/>
  <c r="JZ99" i="36"/>
  <c r="ML99" i="36"/>
  <c r="Z99" i="36"/>
  <c r="AH99" i="36"/>
  <c r="AP99" i="36"/>
  <c r="AX99" i="36"/>
  <c r="BF99" i="36"/>
  <c r="BN99" i="36"/>
  <c r="BV99" i="36"/>
  <c r="CD99" i="36"/>
  <c r="CL99" i="36"/>
  <c r="CT99" i="36"/>
  <c r="DB99" i="36"/>
  <c r="DJ99" i="36"/>
  <c r="DR99" i="36"/>
  <c r="DZ99" i="36"/>
  <c r="EH99" i="36"/>
  <c r="EP99" i="36"/>
  <c r="EX99" i="36"/>
  <c r="FF99" i="36"/>
  <c r="FN99" i="36"/>
  <c r="FV99" i="36"/>
  <c r="GD99" i="36"/>
  <c r="GL99" i="36"/>
  <c r="GT99" i="36"/>
  <c r="HB99" i="36"/>
  <c r="HJ99" i="36"/>
  <c r="HR99" i="36"/>
  <c r="HZ99" i="36"/>
  <c r="IH99" i="36"/>
  <c r="IP99" i="36"/>
  <c r="IX99" i="36"/>
  <c r="JF99" i="36"/>
  <c r="JN99" i="36"/>
  <c r="JV99" i="36"/>
  <c r="KD99" i="36"/>
  <c r="KL99" i="36"/>
  <c r="KT99" i="36"/>
  <c r="LB99" i="36"/>
  <c r="LJ99" i="36"/>
  <c r="LR99" i="36"/>
  <c r="LZ99" i="36"/>
  <c r="MH99" i="36"/>
  <c r="MP99" i="36"/>
  <c r="MX99" i="36"/>
  <c r="K99" i="36"/>
  <c r="S99" i="36"/>
  <c r="AD99" i="36"/>
  <c r="BZ99" i="36"/>
  <c r="ED99" i="36"/>
  <c r="FR99" i="36"/>
  <c r="HN99" i="36"/>
  <c r="KP99" i="36"/>
  <c r="MT99" i="36"/>
  <c r="AA99" i="36"/>
  <c r="AI99" i="36"/>
  <c r="AQ99" i="36"/>
  <c r="AY99" i="36"/>
  <c r="BG99" i="36"/>
  <c r="BO99" i="36"/>
  <c r="BW99" i="36"/>
  <c r="CE99" i="36"/>
  <c r="CM99" i="36"/>
  <c r="CU99" i="36"/>
  <c r="DC99" i="36"/>
  <c r="DK99" i="36"/>
  <c r="DS99" i="36"/>
  <c r="EA99" i="36"/>
  <c r="EI99" i="36"/>
  <c r="EQ99" i="36"/>
  <c r="EY99" i="36"/>
  <c r="FG99" i="36"/>
  <c r="FO99" i="36"/>
  <c r="FW99" i="36"/>
  <c r="GE99" i="36"/>
  <c r="GM99" i="36"/>
  <c r="GU99" i="36"/>
  <c r="HC99" i="36"/>
  <c r="HK99" i="36"/>
  <c r="HS99" i="36"/>
  <c r="IA99" i="36"/>
  <c r="II99" i="36"/>
  <c r="IQ99" i="36"/>
  <c r="IY99" i="36"/>
  <c r="JG99" i="36"/>
  <c r="JO99" i="36"/>
  <c r="JW99" i="36"/>
  <c r="KE99" i="36"/>
  <c r="KM99" i="36"/>
  <c r="KU99" i="36"/>
  <c r="LC99" i="36"/>
  <c r="LK99" i="36"/>
  <c r="LS99" i="36"/>
  <c r="MA99" i="36"/>
  <c r="MI99" i="36"/>
  <c r="MQ99" i="36"/>
  <c r="MY99" i="36"/>
  <c r="L99" i="36"/>
  <c r="T99" i="36"/>
  <c r="BJ99" i="36"/>
  <c r="DN99" i="36"/>
  <c r="FZ99" i="36"/>
  <c r="JJ99" i="36"/>
  <c r="LN99" i="36"/>
  <c r="AB99" i="36"/>
  <c r="AJ99" i="36"/>
  <c r="AR99" i="36"/>
  <c r="AZ99" i="36"/>
  <c r="BH99" i="36"/>
  <c r="BP99" i="36"/>
  <c r="BX99" i="36"/>
  <c r="CF99" i="36"/>
  <c r="CN99" i="36"/>
  <c r="CV99" i="36"/>
  <c r="DD99" i="36"/>
  <c r="DL99" i="36"/>
  <c r="DT99" i="36"/>
  <c r="EB99" i="36"/>
  <c r="EJ99" i="36"/>
  <c r="ER99" i="36"/>
  <c r="EZ99" i="36"/>
  <c r="FH99" i="36"/>
  <c r="FP99" i="36"/>
  <c r="FX99" i="36"/>
  <c r="GF99" i="36"/>
  <c r="GN99" i="36"/>
  <c r="GV99" i="36"/>
  <c r="HD99" i="36"/>
  <c r="HL99" i="36"/>
  <c r="HT99" i="36"/>
  <c r="IB99" i="36"/>
  <c r="IJ99" i="36"/>
  <c r="IR99" i="36"/>
  <c r="IZ99" i="36"/>
  <c r="JH99" i="36"/>
  <c r="JP99" i="36"/>
  <c r="JX99" i="36"/>
  <c r="KF99" i="36"/>
  <c r="KN99" i="36"/>
  <c r="KV99" i="36"/>
  <c r="LD99" i="36"/>
  <c r="LL99" i="36"/>
  <c r="LT99" i="36"/>
  <c r="MB99" i="36"/>
  <c r="MJ99" i="36"/>
  <c r="MR99" i="36"/>
  <c r="MZ99" i="36"/>
  <c r="M99" i="36"/>
  <c r="U99" i="36"/>
  <c r="AT99" i="36"/>
  <c r="CP99" i="36"/>
  <c r="ET99" i="36"/>
  <c r="GX99" i="36"/>
  <c r="ID99" i="36"/>
  <c r="JR99" i="36"/>
  <c r="LV99" i="36"/>
  <c r="AC99" i="36"/>
  <c r="AK99" i="36"/>
  <c r="AS99" i="36"/>
  <c r="BA99" i="36"/>
  <c r="BI99" i="36"/>
  <c r="BQ99" i="36"/>
  <c r="BY99" i="36"/>
  <c r="CG99" i="36"/>
  <c r="CO99" i="36"/>
  <c r="CW99" i="36"/>
  <c r="DE99" i="36"/>
  <c r="DM99" i="36"/>
  <c r="DU99" i="36"/>
  <c r="EC99" i="36"/>
  <c r="EK99" i="36"/>
  <c r="ES99" i="36"/>
  <c r="FA99" i="36"/>
  <c r="FI99" i="36"/>
  <c r="FQ99" i="36"/>
  <c r="FY99" i="36"/>
  <c r="GG99" i="36"/>
  <c r="GO99" i="36"/>
  <c r="GW99" i="36"/>
  <c r="HE99" i="36"/>
  <c r="HM99" i="36"/>
  <c r="HU99" i="36"/>
  <c r="IC99" i="36"/>
  <c r="IK99" i="36"/>
  <c r="IS99" i="36"/>
  <c r="JA99" i="36"/>
  <c r="JI99" i="36"/>
  <c r="JQ99" i="36"/>
  <c r="JY99" i="36"/>
  <c r="KG99" i="36"/>
  <c r="KO99" i="36"/>
  <c r="KW99" i="36"/>
  <c r="LE99" i="36"/>
  <c r="LM99" i="36"/>
  <c r="LU99" i="36"/>
  <c r="MC99" i="36"/>
  <c r="MK99" i="36"/>
  <c r="MS99" i="36"/>
  <c r="NA99" i="36"/>
  <c r="N99" i="36"/>
  <c r="F99" i="36"/>
  <c r="V99" i="36"/>
  <c r="CH99" i="36"/>
  <c r="EL99" i="36"/>
  <c r="GP99" i="36"/>
  <c r="JB99" i="36"/>
  <c r="LF99" i="36"/>
  <c r="G99" i="36"/>
  <c r="F35" i="40"/>
  <c r="F82" i="36"/>
  <c r="F21" i="48"/>
  <c r="D29" i="53" l="1"/>
  <c r="E29" i="41"/>
  <c r="F28" i="46" l="1"/>
  <c r="E20" i="41"/>
  <c r="F52" i="41"/>
  <c r="F68" i="41"/>
  <c r="F67" i="41"/>
  <c r="F62" i="41"/>
  <c r="F59" i="41"/>
  <c r="F35" i="47" l="1"/>
  <c r="F32" i="47"/>
  <c r="F36" i="46"/>
  <c r="N223" i="10"/>
  <c r="N217" i="10"/>
  <c r="N208" i="10"/>
  <c r="N42" i="10"/>
  <c r="N22" i="10"/>
  <c r="N21" i="10"/>
  <c r="N20" i="10"/>
  <c r="N19" i="10"/>
  <c r="Q15" i="10"/>
  <c r="Q260" i="10"/>
  <c r="Q258" i="10"/>
  <c r="Q254" i="10"/>
  <c r="Q250" i="10"/>
  <c r="Q234" i="10"/>
  <c r="Q233" i="10"/>
  <c r="Q229" i="10"/>
  <c r="Q228" i="10"/>
  <c r="Q227" i="10"/>
  <c r="Q221" i="10"/>
  <c r="Q220" i="10"/>
  <c r="Q219" i="10"/>
  <c r="Q215" i="10"/>
  <c r="Q196" i="10"/>
  <c r="Q192" i="10"/>
  <c r="Q180" i="10"/>
  <c r="Q165" i="10"/>
  <c r="Q154" i="10"/>
  <c r="Q152" i="10"/>
  <c r="Q151" i="10"/>
  <c r="Q150" i="10"/>
  <c r="Q147" i="10"/>
  <c r="Q146" i="10"/>
  <c r="Q137" i="10"/>
  <c r="Q132" i="10"/>
  <c r="Q129" i="10"/>
  <c r="Q125" i="10"/>
  <c r="Q124" i="10"/>
  <c r="Q116" i="10"/>
  <c r="Q114" i="10"/>
  <c r="Q109" i="10"/>
  <c r="Q108" i="10"/>
  <c r="Q105" i="10"/>
  <c r="Q100" i="10"/>
  <c r="Q92" i="10"/>
  <c r="Q91" i="10"/>
  <c r="Q90" i="10"/>
  <c r="Q84" i="10"/>
  <c r="Q82" i="10"/>
  <c r="Q76" i="10"/>
  <c r="Q65" i="10"/>
  <c r="Q53" i="10"/>
  <c r="Q35" i="10"/>
  <c r="Q22" i="10"/>
  <c r="Q21" i="10"/>
  <c r="Q20" i="10"/>
  <c r="Q19" i="10"/>
  <c r="Q13" i="10"/>
  <c r="C5" i="22"/>
  <c r="C4" i="22"/>
  <c r="F26" i="39"/>
  <c r="F30" i="39"/>
  <c r="F18" i="39"/>
  <c r="F16" i="39"/>
  <c r="F15" i="39"/>
  <c r="F13" i="39"/>
  <c r="F11" i="39"/>
  <c r="F14" i="38"/>
  <c r="F13" i="38"/>
  <c r="F6" i="38"/>
  <c r="F4" i="38"/>
  <c r="F24" i="40"/>
  <c r="F23" i="40"/>
  <c r="F5" i="40"/>
  <c r="F19" i="40" s="1"/>
  <c r="F12" i="40"/>
  <c r="F9" i="40"/>
  <c r="F8" i="40"/>
  <c r="F7" i="40"/>
  <c r="F14" i="40"/>
  <c r="F13" i="40"/>
  <c r="F27" i="46"/>
  <c r="F26" i="46"/>
  <c r="F25" i="46"/>
  <c r="F24" i="46"/>
  <c r="F21" i="46"/>
  <c r="F20" i="46"/>
  <c r="F19" i="46"/>
  <c r="F15" i="46"/>
  <c r="F13" i="46"/>
  <c r="F12" i="46"/>
  <c r="F4" i="46"/>
  <c r="F3" i="46"/>
  <c r="AH147" i="3"/>
  <c r="AH5" i="3"/>
  <c r="F18" i="38"/>
  <c r="F77" i="41"/>
  <c r="F76" i="41"/>
  <c r="F75" i="41"/>
  <c r="F74" i="41"/>
  <c r="F25" i="47"/>
  <c r="F26" i="47"/>
  <c r="F15" i="47"/>
  <c r="F13" i="47"/>
  <c r="F4" i="47"/>
  <c r="F5" i="47"/>
  <c r="F7" i="47"/>
  <c r="F6" i="47"/>
  <c r="F9" i="47"/>
  <c r="F8" i="47"/>
  <c r="F17" i="47"/>
  <c r="F20" i="48"/>
  <c r="F19" i="48" s="1"/>
  <c r="F3" i="48"/>
  <c r="F7" i="48"/>
  <c r="F6" i="48"/>
  <c r="F5" i="48"/>
  <c r="F4" i="48"/>
  <c r="F15" i="48"/>
  <c r="F16" i="48"/>
  <c r="F14" i="48"/>
  <c r="F13" i="48"/>
  <c r="F12" i="48"/>
  <c r="F11" i="48"/>
  <c r="F10" i="48"/>
  <c r="F9" i="48"/>
  <c r="F8" i="48"/>
  <c r="F18" i="48"/>
  <c r="F17" i="48"/>
  <c r="F61" i="41"/>
  <c r="F55" i="41"/>
  <c r="F56" i="41"/>
  <c r="AP15" i="3"/>
  <c r="AO15" i="3"/>
  <c r="AN15" i="3"/>
  <c r="AM15" i="3"/>
  <c r="AK15" i="3"/>
  <c r="AB15" i="3"/>
  <c r="AA15" i="3"/>
  <c r="Z15" i="3"/>
  <c r="Y15" i="3"/>
  <c r="X15" i="3"/>
  <c r="W15" i="3"/>
  <c r="H15" i="3"/>
  <c r="AG15" i="3" s="1"/>
  <c r="F15" i="3"/>
  <c r="AP22" i="3"/>
  <c r="AO22" i="3"/>
  <c r="AN22" i="3"/>
  <c r="AM22" i="3"/>
  <c r="AK22" i="3"/>
  <c r="AB22" i="3"/>
  <c r="AA22" i="3"/>
  <c r="Z22" i="3"/>
  <c r="Y22" i="3"/>
  <c r="X22" i="3"/>
  <c r="W22" i="3"/>
  <c r="H22" i="3"/>
  <c r="AG22" i="3" s="1"/>
  <c r="F22" i="3"/>
  <c r="F26" i="41"/>
  <c r="F28" i="41"/>
  <c r="F19" i="41"/>
  <c r="F13" i="41"/>
  <c r="F8" i="41"/>
  <c r="F7" i="41"/>
  <c r="F15" i="41"/>
  <c r="AP14" i="3"/>
  <c r="AO14" i="3"/>
  <c r="AN14" i="3"/>
  <c r="AM14" i="3"/>
  <c r="AK14" i="3"/>
  <c r="AB14" i="3"/>
  <c r="AA14" i="3"/>
  <c r="Z14" i="3"/>
  <c r="Y14" i="3"/>
  <c r="X14" i="3"/>
  <c r="W14" i="3"/>
  <c r="H14" i="3"/>
  <c r="AG14" i="3" s="1"/>
  <c r="F14" i="3"/>
  <c r="F20" i="47" l="1"/>
  <c r="I15" i="3"/>
  <c r="P15" i="3"/>
  <c r="F22" i="48"/>
  <c r="AJ15" i="3"/>
  <c r="P22" i="3"/>
  <c r="I22" i="3"/>
  <c r="I14" i="3"/>
  <c r="P14" i="3"/>
  <c r="AJ22" i="3"/>
  <c r="AJ14" i="3"/>
  <c r="MX4" i="51" l="1"/>
  <c r="MY4" i="51"/>
  <c r="MZ4" i="51"/>
  <c r="NA4" i="51"/>
  <c r="NB4" i="51"/>
  <c r="NC4" i="51"/>
  <c r="ND4" i="51"/>
  <c r="NE4" i="51"/>
  <c r="NF4" i="51"/>
  <c r="NG4" i="51"/>
  <c r="NH4" i="51"/>
  <c r="NI4" i="51"/>
  <c r="NJ4" i="51"/>
  <c r="MY1" i="51"/>
  <c r="MZ1" i="51"/>
  <c r="NA1" i="51"/>
  <c r="NB1" i="51"/>
  <c r="NC1" i="51"/>
  <c r="ND1" i="51"/>
  <c r="NE1" i="51"/>
  <c r="NF1" i="51"/>
  <c r="NG1" i="51"/>
  <c r="NH1" i="51"/>
  <c r="NI1" i="51"/>
  <c r="NJ1" i="51"/>
  <c r="NA21" i="21"/>
  <c r="MZ21" i="21"/>
  <c r="MY21" i="21"/>
  <c r="MX21" i="21"/>
  <c r="MW21" i="21"/>
  <c r="MV21" i="21"/>
  <c r="MU21" i="21"/>
  <c r="MT21" i="21"/>
  <c r="MS21" i="21"/>
  <c r="MR21" i="21"/>
  <c r="MQ21" i="21"/>
  <c r="MP21" i="21"/>
  <c r="MO21" i="21"/>
  <c r="MN21" i="21"/>
  <c r="MM21" i="21"/>
  <c r="ML21" i="21"/>
  <c r="MK21" i="21"/>
  <c r="MJ21" i="21"/>
  <c r="MI21" i="21"/>
  <c r="MH21" i="21"/>
  <c r="MG21" i="21"/>
  <c r="MF21" i="21"/>
  <c r="ME21" i="21"/>
  <c r="MD21" i="21"/>
  <c r="MC21" i="21"/>
  <c r="MB21" i="21"/>
  <c r="MA21" i="21"/>
  <c r="LZ21" i="21"/>
  <c r="LY21" i="21"/>
  <c r="LX21" i="21"/>
  <c r="LW21" i="21"/>
  <c r="LV21" i="21"/>
  <c r="LU21" i="21"/>
  <c r="LT21" i="21"/>
  <c r="LS21" i="21"/>
  <c r="LR21" i="21"/>
  <c r="LQ21" i="21"/>
  <c r="LP21" i="21"/>
  <c r="LO21" i="21"/>
  <c r="LN21" i="21"/>
  <c r="LM21" i="21"/>
  <c r="LL21" i="21"/>
  <c r="LK21" i="21"/>
  <c r="LJ21" i="21"/>
  <c r="LI21" i="21"/>
  <c r="LH21" i="21"/>
  <c r="LG21" i="21"/>
  <c r="LF21" i="21"/>
  <c r="LE21" i="21"/>
  <c r="LD21" i="21"/>
  <c r="LC21" i="21"/>
  <c r="LB21" i="21"/>
  <c r="LA21" i="21"/>
  <c r="KZ21" i="21"/>
  <c r="KY21" i="21"/>
  <c r="KX21" i="21"/>
  <c r="KW21" i="21"/>
  <c r="KV21" i="21"/>
  <c r="KU21" i="21"/>
  <c r="KT21" i="21"/>
  <c r="KS21" i="21"/>
  <c r="KR21" i="21"/>
  <c r="KQ21" i="21"/>
  <c r="KP21" i="21"/>
  <c r="KO21" i="21"/>
  <c r="KN21" i="21"/>
  <c r="KM21" i="21"/>
  <c r="KL21" i="21"/>
  <c r="KK21" i="21"/>
  <c r="KJ21" i="21"/>
  <c r="KI21" i="21"/>
  <c r="KH21" i="21"/>
  <c r="KG21" i="21"/>
  <c r="KF21" i="21"/>
  <c r="KE21" i="21"/>
  <c r="KD21" i="21"/>
  <c r="KC21" i="21"/>
  <c r="KB21" i="21"/>
  <c r="KA21" i="21"/>
  <c r="JZ21" i="21"/>
  <c r="JY21" i="21"/>
  <c r="JX21" i="21"/>
  <c r="JW21" i="21"/>
  <c r="JV21" i="21"/>
  <c r="JU21" i="21"/>
  <c r="JT21" i="21"/>
  <c r="JS21" i="21"/>
  <c r="JR21" i="21"/>
  <c r="JQ21" i="21"/>
  <c r="JP21" i="21"/>
  <c r="JO21" i="21"/>
  <c r="JN21" i="21"/>
  <c r="JM21" i="21"/>
  <c r="JL21" i="21"/>
  <c r="JK21" i="21"/>
  <c r="JJ21" i="21"/>
  <c r="JI21" i="21"/>
  <c r="JH21" i="21"/>
  <c r="JG21" i="21"/>
  <c r="JF21" i="21"/>
  <c r="JE21" i="21"/>
  <c r="JD21" i="21"/>
  <c r="JC21" i="21"/>
  <c r="JB21" i="21"/>
  <c r="JA21" i="21"/>
  <c r="IZ21" i="21"/>
  <c r="IY21" i="21"/>
  <c r="IX21" i="21"/>
  <c r="IW21" i="21"/>
  <c r="IV21" i="21"/>
  <c r="IU21" i="21"/>
  <c r="IT21" i="21"/>
  <c r="IS21" i="21"/>
  <c r="IR21" i="21"/>
  <c r="IQ21" i="21"/>
  <c r="IP21" i="21"/>
  <c r="IO21" i="21"/>
  <c r="IN21" i="21"/>
  <c r="IM21" i="21"/>
  <c r="IL21" i="21"/>
  <c r="IK21" i="21"/>
  <c r="IJ21" i="21"/>
  <c r="II21" i="21"/>
  <c r="IH21" i="21"/>
  <c r="IG21" i="21"/>
  <c r="IF21" i="21"/>
  <c r="IE21" i="21"/>
  <c r="ID21" i="21"/>
  <c r="IC21" i="21"/>
  <c r="IB21" i="21"/>
  <c r="IA21" i="21"/>
  <c r="HZ21" i="21"/>
  <c r="HY21" i="21"/>
  <c r="HX21" i="21"/>
  <c r="HW21" i="21"/>
  <c r="HV21" i="21"/>
  <c r="HU21" i="21"/>
  <c r="HT21" i="21"/>
  <c r="HS21" i="21"/>
  <c r="HR21" i="21"/>
  <c r="HQ21" i="21"/>
  <c r="HP21" i="21"/>
  <c r="HO21" i="21"/>
  <c r="HN21" i="21"/>
  <c r="HM21" i="21"/>
  <c r="HL21" i="21"/>
  <c r="HK21" i="21"/>
  <c r="HJ21" i="21"/>
  <c r="HI21" i="21"/>
  <c r="HH21" i="21"/>
  <c r="HG21" i="21"/>
  <c r="HF21" i="21"/>
  <c r="HE21" i="21"/>
  <c r="HD21" i="21"/>
  <c r="HC21" i="21"/>
  <c r="HB21" i="21"/>
  <c r="HA21" i="21"/>
  <c r="GZ21" i="21"/>
  <c r="GY21" i="21"/>
  <c r="GX21" i="21"/>
  <c r="GW21" i="21"/>
  <c r="GV21" i="21"/>
  <c r="GU21" i="21"/>
  <c r="GT21" i="21"/>
  <c r="GS21" i="21"/>
  <c r="GR21" i="21"/>
  <c r="GQ21" i="21"/>
  <c r="GP21" i="21"/>
  <c r="GO21" i="21"/>
  <c r="GN21" i="21"/>
  <c r="GM21" i="21"/>
  <c r="GL21" i="21"/>
  <c r="GK21" i="21"/>
  <c r="GJ21" i="21"/>
  <c r="GI21" i="21"/>
  <c r="GH21" i="21"/>
  <c r="GG21" i="21"/>
  <c r="GF21" i="21"/>
  <c r="GE21" i="21"/>
  <c r="GD21" i="21"/>
  <c r="GC21" i="21"/>
  <c r="GB21" i="21"/>
  <c r="GA21" i="21"/>
  <c r="FZ21" i="21"/>
  <c r="FY21" i="21"/>
  <c r="FX21" i="21"/>
  <c r="FW21" i="21"/>
  <c r="FV21" i="21"/>
  <c r="FU21" i="21"/>
  <c r="FT21" i="21"/>
  <c r="FS21" i="21"/>
  <c r="FR21" i="21"/>
  <c r="FQ21" i="21"/>
  <c r="FP21" i="21"/>
  <c r="FO21" i="21"/>
  <c r="FN21" i="21"/>
  <c r="FM21" i="21"/>
  <c r="FL21" i="21"/>
  <c r="FK21" i="21"/>
  <c r="FJ21" i="21"/>
  <c r="FI21" i="21"/>
  <c r="FH21" i="21"/>
  <c r="FG21" i="21"/>
  <c r="FF21" i="21"/>
  <c r="FE21" i="21"/>
  <c r="FD21" i="21"/>
  <c r="FC21" i="21"/>
  <c r="FB21" i="21"/>
  <c r="FA21" i="21"/>
  <c r="EZ21" i="21"/>
  <c r="EY21" i="21"/>
  <c r="EX21" i="21"/>
  <c r="EW21" i="21"/>
  <c r="EV21" i="21"/>
  <c r="EU21" i="21"/>
  <c r="ET21" i="21"/>
  <c r="ES21" i="21"/>
  <c r="ER21" i="21"/>
  <c r="EQ21" i="21"/>
  <c r="EP21" i="21"/>
  <c r="EO21" i="21"/>
  <c r="EN21" i="21"/>
  <c r="EM21" i="21"/>
  <c r="EL21" i="21"/>
  <c r="EK21" i="21"/>
  <c r="EJ21" i="21"/>
  <c r="EI21" i="21"/>
  <c r="EH21" i="21"/>
  <c r="EG21" i="21"/>
  <c r="EF21" i="21"/>
  <c r="EE21" i="21"/>
  <c r="ED21" i="21"/>
  <c r="EC21" i="21"/>
  <c r="EB21" i="21"/>
  <c r="EA21" i="21"/>
  <c r="DZ21" i="21"/>
  <c r="DY21" i="21"/>
  <c r="DX21" i="21"/>
  <c r="DW21" i="21"/>
  <c r="DV21" i="21"/>
  <c r="DU21" i="21"/>
  <c r="DT21" i="21"/>
  <c r="DS21" i="21"/>
  <c r="DR21" i="21"/>
  <c r="DQ21" i="21"/>
  <c r="DP21" i="21"/>
  <c r="DO21" i="21"/>
  <c r="DN21" i="21"/>
  <c r="DM21" i="21"/>
  <c r="DL21" i="21"/>
  <c r="DK21" i="21"/>
  <c r="DJ21" i="21"/>
  <c r="DI21" i="21"/>
  <c r="DH21" i="21"/>
  <c r="DG21" i="21"/>
  <c r="DF21" i="21"/>
  <c r="DE21" i="21"/>
  <c r="DD21" i="21"/>
  <c r="DC21" i="21"/>
  <c r="DB21" i="21"/>
  <c r="DA21" i="21"/>
  <c r="CZ21" i="21"/>
  <c r="CY21" i="21"/>
  <c r="CX21" i="21"/>
  <c r="CW21" i="21"/>
  <c r="CV21" i="21"/>
  <c r="CU21" i="21"/>
  <c r="CT21" i="21"/>
  <c r="CS21" i="21"/>
  <c r="CR21" i="21"/>
  <c r="CQ21" i="21"/>
  <c r="CP21" i="21"/>
  <c r="CO21" i="21"/>
  <c r="CN21" i="21"/>
  <c r="CM21" i="21"/>
  <c r="CL21" i="21"/>
  <c r="CK21" i="21"/>
  <c r="CJ21" i="21"/>
  <c r="CI21" i="21"/>
  <c r="CH21" i="21"/>
  <c r="CG21" i="21"/>
  <c r="CF21" i="21"/>
  <c r="CE21" i="21"/>
  <c r="CD21" i="21"/>
  <c r="CC21" i="21"/>
  <c r="CB21" i="21"/>
  <c r="CA21" i="21"/>
  <c r="BZ21" i="21"/>
  <c r="BY21" i="21"/>
  <c r="BX21" i="21"/>
  <c r="BW21" i="21"/>
  <c r="BV21" i="21"/>
  <c r="BU21" i="21"/>
  <c r="BT21" i="21"/>
  <c r="BS21" i="21"/>
  <c r="BR21" i="21"/>
  <c r="BQ21" i="21"/>
  <c r="BP21" i="21"/>
  <c r="BO21" i="21"/>
  <c r="BN21" i="21"/>
  <c r="BM21" i="21"/>
  <c r="BL21" i="21"/>
  <c r="BK21" i="21"/>
  <c r="BJ21" i="21"/>
  <c r="BI21" i="21"/>
  <c r="BH21" i="21"/>
  <c r="BG21" i="21"/>
  <c r="BF21" i="21"/>
  <c r="BE21" i="21"/>
  <c r="BD21" i="21"/>
  <c r="BC21" i="21"/>
  <c r="BB21" i="21"/>
  <c r="BA21"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C20" i="12"/>
  <c r="GD20" i="12"/>
  <c r="GE20" i="12"/>
  <c r="GF20" i="12"/>
  <c r="GG20" i="12"/>
  <c r="GH20" i="12"/>
  <c r="GI20" i="12"/>
  <c r="GJ20" i="12"/>
  <c r="GK20" i="12"/>
  <c r="GL20" i="12"/>
  <c r="GM20" i="12"/>
  <c r="GN20" i="12"/>
  <c r="GO20" i="12"/>
  <c r="GP20" i="12"/>
  <c r="GQ20" i="12"/>
  <c r="GR20" i="12"/>
  <c r="GS20" i="12"/>
  <c r="GT20" i="12"/>
  <c r="GU20" i="12"/>
  <c r="GV20" i="12"/>
  <c r="GW20" i="12"/>
  <c r="GX20" i="12"/>
  <c r="GY20" i="12"/>
  <c r="GZ20" i="12"/>
  <c r="HA20" i="12"/>
  <c r="HB20" i="12"/>
  <c r="HC20" i="12"/>
  <c r="HD20" i="12"/>
  <c r="HE20" i="12"/>
  <c r="HF20" i="12"/>
  <c r="HG20" i="12"/>
  <c r="HH20" i="12"/>
  <c r="HI20" i="12"/>
  <c r="HJ20" i="12"/>
  <c r="HK20" i="12"/>
  <c r="HL20" i="12"/>
  <c r="HM20" i="12"/>
  <c r="HN20" i="12"/>
  <c r="HO20" i="12"/>
  <c r="HP20" i="12"/>
  <c r="HQ20" i="12"/>
  <c r="HR20" i="12"/>
  <c r="HS20" i="12"/>
  <c r="HT20" i="12"/>
  <c r="HU20" i="12"/>
  <c r="HV20" i="12"/>
  <c r="HW20" i="12"/>
  <c r="HX20" i="12"/>
  <c r="HY20" i="12"/>
  <c r="HZ20" i="12"/>
  <c r="IA20" i="12"/>
  <c r="IB20" i="12"/>
  <c r="IC20" i="12"/>
  <c r="ID20" i="12"/>
  <c r="IE20" i="12"/>
  <c r="IF20" i="12"/>
  <c r="IG20" i="12"/>
  <c r="IH20" i="12"/>
  <c r="II20" i="12"/>
  <c r="IJ20" i="12"/>
  <c r="IK20" i="12"/>
  <c r="IL20" i="12"/>
  <c r="IM20" i="12"/>
  <c r="IN20" i="12"/>
  <c r="IO20" i="12"/>
  <c r="IP20" i="12"/>
  <c r="IQ20" i="12"/>
  <c r="IR20" i="12"/>
  <c r="IS20" i="12"/>
  <c r="IT20" i="12"/>
  <c r="IU20" i="12"/>
  <c r="IV20" i="12"/>
  <c r="IW20" i="12"/>
  <c r="IX20" i="12"/>
  <c r="IY20" i="12"/>
  <c r="IZ20" i="12"/>
  <c r="JA20" i="12"/>
  <c r="JB20" i="12"/>
  <c r="JC20" i="12"/>
  <c r="JD20" i="12"/>
  <c r="JE20" i="12"/>
  <c r="JF20" i="12"/>
  <c r="JG20" i="12"/>
  <c r="JH20" i="12"/>
  <c r="JI20" i="12"/>
  <c r="JJ20" i="12"/>
  <c r="JK20" i="12"/>
  <c r="JL20" i="12"/>
  <c r="JM20" i="12"/>
  <c r="JN20" i="12"/>
  <c r="JO20" i="12"/>
  <c r="JP20" i="12"/>
  <c r="JQ20" i="12"/>
  <c r="JR20" i="12"/>
  <c r="JS20" i="12"/>
  <c r="JT20" i="12"/>
  <c r="JU20" i="12"/>
  <c r="JV20" i="12"/>
  <c r="JW20" i="12"/>
  <c r="JX20" i="12"/>
  <c r="JY20" i="12"/>
  <c r="JZ20" i="12"/>
  <c r="KA20" i="12"/>
  <c r="KB20" i="12"/>
  <c r="KC20" i="12"/>
  <c r="KD20" i="12"/>
  <c r="KE20" i="12"/>
  <c r="KF20" i="12"/>
  <c r="KG20" i="12"/>
  <c r="KH20" i="12"/>
  <c r="KI20" i="12"/>
  <c r="KJ20" i="12"/>
  <c r="KK20" i="12"/>
  <c r="KL20" i="12"/>
  <c r="KM20" i="12"/>
  <c r="KN20" i="12"/>
  <c r="KO20" i="12"/>
  <c r="KP20" i="12"/>
  <c r="KQ20" i="12"/>
  <c r="KR20" i="12"/>
  <c r="KS20" i="12"/>
  <c r="KT20" i="12"/>
  <c r="KU20" i="12"/>
  <c r="KV20" i="12"/>
  <c r="KW20" i="12"/>
  <c r="KX20" i="12"/>
  <c r="KY20" i="12"/>
  <c r="KZ20" i="12"/>
  <c r="LA20" i="12"/>
  <c r="LB20" i="12"/>
  <c r="LC20" i="12"/>
  <c r="LD20" i="12"/>
  <c r="LE20" i="12"/>
  <c r="LF20" i="12"/>
  <c r="LG20" i="12"/>
  <c r="LH20" i="12"/>
  <c r="LI20" i="12"/>
  <c r="LJ20" i="12"/>
  <c r="LK20" i="12"/>
  <c r="LL20" i="12"/>
  <c r="LM20" i="12"/>
  <c r="LN20" i="12"/>
  <c r="LO20" i="12"/>
  <c r="LP20" i="12"/>
  <c r="LQ20" i="12"/>
  <c r="LR20" i="12"/>
  <c r="LS20" i="12"/>
  <c r="LT20" i="12"/>
  <c r="LU20" i="12"/>
  <c r="LV20" i="12"/>
  <c r="LW20" i="12"/>
  <c r="LX20" i="12"/>
  <c r="LY20" i="12"/>
  <c r="LZ20" i="12"/>
  <c r="MA20" i="12"/>
  <c r="MB20" i="12"/>
  <c r="MC20" i="12"/>
  <c r="MD20" i="12"/>
  <c r="ME20" i="12"/>
  <c r="MF20" i="12"/>
  <c r="MG20" i="12"/>
  <c r="MH20" i="12"/>
  <c r="MI20" i="12"/>
  <c r="MJ20" i="12"/>
  <c r="MK20" i="12"/>
  <c r="ML20" i="12"/>
  <c r="MM20" i="12"/>
  <c r="MN20" i="12"/>
  <c r="MO20" i="12"/>
  <c r="MP20" i="12"/>
  <c r="MQ20" i="12"/>
  <c r="MR20" i="12"/>
  <c r="MS20" i="12"/>
  <c r="MT20" i="12"/>
  <c r="MU20" i="12"/>
  <c r="MV20" i="12"/>
  <c r="MW20" i="12"/>
  <c r="MX20" i="12"/>
  <c r="MY20" i="12"/>
  <c r="MZ20" i="12"/>
  <c r="NA20" i="12"/>
  <c r="G21" i="12"/>
  <c r="H21" i="12"/>
  <c r="I21" i="12"/>
  <c r="K21" i="12"/>
  <c r="L21" i="12"/>
  <c r="M21" i="12"/>
  <c r="O21" i="12"/>
  <c r="P21" i="12"/>
  <c r="Q21" i="12"/>
  <c r="S21" i="12"/>
  <c r="T21" i="12"/>
  <c r="U21" i="12"/>
  <c r="W21" i="12"/>
  <c r="W25" i="12"/>
  <c r="X21" i="12"/>
  <c r="Y21" i="12"/>
  <c r="AA21" i="12"/>
  <c r="AB21" i="12"/>
  <c r="AC21" i="12"/>
  <c r="AE21" i="12"/>
  <c r="AF21" i="12"/>
  <c r="AG21" i="12"/>
  <c r="AI21" i="12"/>
  <c r="AJ21" i="12"/>
  <c r="AK21" i="12"/>
  <c r="AM21" i="12"/>
  <c r="AM25" i="12"/>
  <c r="AN21" i="12"/>
  <c r="AO21" i="12"/>
  <c r="AQ21" i="12"/>
  <c r="AR21" i="12"/>
  <c r="AS21" i="12"/>
  <c r="AU21" i="12"/>
  <c r="AV21" i="12"/>
  <c r="AW21" i="12"/>
  <c r="AY21" i="12"/>
  <c r="AZ21" i="12"/>
  <c r="BA21" i="12"/>
  <c r="BC21" i="12"/>
  <c r="BC25" i="12"/>
  <c r="BD21" i="12"/>
  <c r="BE21" i="12"/>
  <c r="BG21" i="12"/>
  <c r="BH21" i="12"/>
  <c r="BI21" i="12"/>
  <c r="BK21" i="12"/>
  <c r="BL21" i="12"/>
  <c r="BM21" i="12"/>
  <c r="BO21" i="12"/>
  <c r="BP21" i="12"/>
  <c r="BQ21" i="12"/>
  <c r="BS21" i="12"/>
  <c r="BS25" i="12"/>
  <c r="BT21" i="12"/>
  <c r="BU21" i="12"/>
  <c r="BW21" i="12"/>
  <c r="BX21" i="12"/>
  <c r="BY21" i="12"/>
  <c r="CA21" i="12"/>
  <c r="CB21" i="12"/>
  <c r="CC21" i="12"/>
  <c r="CE21" i="12"/>
  <c r="CF21" i="12"/>
  <c r="CG21" i="12"/>
  <c r="CI21" i="12"/>
  <c r="CI25" i="12"/>
  <c r="CJ21" i="12"/>
  <c r="CK21" i="12"/>
  <c r="CM21" i="12"/>
  <c r="CN21" i="12"/>
  <c r="CO21" i="12"/>
  <c r="CQ21" i="12"/>
  <c r="CR21" i="12"/>
  <c r="CS21" i="12"/>
  <c r="CU21" i="12"/>
  <c r="CV21" i="12"/>
  <c r="CW21" i="12"/>
  <c r="CY21" i="12"/>
  <c r="CY25" i="12"/>
  <c r="CZ21" i="12"/>
  <c r="DA21" i="12"/>
  <c r="DC21" i="12"/>
  <c r="DD21" i="12"/>
  <c r="DE21" i="12"/>
  <c r="DG21" i="12"/>
  <c r="DH21" i="12"/>
  <c r="DI21" i="12"/>
  <c r="DK21" i="12"/>
  <c r="DL21" i="12"/>
  <c r="DM21" i="12"/>
  <c r="DO21" i="12"/>
  <c r="DO25" i="12"/>
  <c r="DP21" i="12"/>
  <c r="DQ21" i="12"/>
  <c r="DS21" i="12"/>
  <c r="DT21" i="12"/>
  <c r="DU21" i="12"/>
  <c r="DW21" i="12"/>
  <c r="DX21" i="12"/>
  <c r="DY21" i="12"/>
  <c r="EA21" i="12"/>
  <c r="EB21" i="12"/>
  <c r="EC21" i="12"/>
  <c r="EE21" i="12"/>
  <c r="EE25" i="12"/>
  <c r="EF21" i="12"/>
  <c r="EG21" i="12"/>
  <c r="EI21" i="12"/>
  <c r="EJ21" i="12"/>
  <c r="EK21" i="12"/>
  <c r="EM21" i="12"/>
  <c r="EN21" i="12"/>
  <c r="EO21" i="12"/>
  <c r="EQ21" i="12"/>
  <c r="ER21" i="12"/>
  <c r="ES21" i="12"/>
  <c r="EU21" i="12"/>
  <c r="EU25" i="12"/>
  <c r="EV21" i="12"/>
  <c r="EW21" i="12"/>
  <c r="EY21" i="12"/>
  <c r="EZ21" i="12"/>
  <c r="FA21" i="12"/>
  <c r="FC21" i="12"/>
  <c r="FD21" i="12"/>
  <c r="FE21" i="12"/>
  <c r="FG21" i="12"/>
  <c r="FH21" i="12"/>
  <c r="FI21" i="12"/>
  <c r="FK21" i="12"/>
  <c r="FK25" i="12"/>
  <c r="FL21" i="12"/>
  <c r="FM21" i="12"/>
  <c r="FO21" i="12"/>
  <c r="FP21" i="12"/>
  <c r="FQ21" i="12"/>
  <c r="FS21" i="12"/>
  <c r="FT21" i="12"/>
  <c r="FU21" i="12"/>
  <c r="FW21" i="12"/>
  <c r="FX21" i="12"/>
  <c r="FY21" i="12"/>
  <c r="GA21" i="12"/>
  <c r="GA25" i="12"/>
  <c r="GB21" i="12"/>
  <c r="GC21" i="12"/>
  <c r="GE21" i="12"/>
  <c r="GF21" i="12"/>
  <c r="GG21" i="12"/>
  <c r="GI21" i="12"/>
  <c r="GJ21" i="12"/>
  <c r="GK21" i="12"/>
  <c r="GM21" i="12"/>
  <c r="GN21" i="12"/>
  <c r="GO21" i="12"/>
  <c r="GQ21" i="12"/>
  <c r="GQ25" i="12"/>
  <c r="GR21" i="12"/>
  <c r="GS21" i="12"/>
  <c r="GU21" i="12"/>
  <c r="GV21" i="12"/>
  <c r="GW21" i="12"/>
  <c r="GY21" i="12"/>
  <c r="GZ21" i="12"/>
  <c r="HA21" i="12"/>
  <c r="HC21" i="12"/>
  <c r="HD21" i="12"/>
  <c r="HE21" i="12"/>
  <c r="HG21" i="12"/>
  <c r="HG25" i="12"/>
  <c r="HH21" i="12"/>
  <c r="HI21" i="12"/>
  <c r="HK21" i="12"/>
  <c r="HL21" i="12"/>
  <c r="HM21" i="12"/>
  <c r="HO21" i="12"/>
  <c r="HP21" i="12"/>
  <c r="HQ21" i="12"/>
  <c r="HS21" i="12"/>
  <c r="HT21" i="12"/>
  <c r="HU21" i="12"/>
  <c r="HW21" i="12"/>
  <c r="HW25" i="12"/>
  <c r="HX21" i="12"/>
  <c r="HY21" i="12"/>
  <c r="IA21" i="12"/>
  <c r="IB21" i="12"/>
  <c r="IC21" i="12"/>
  <c r="IE21" i="12"/>
  <c r="IF21" i="12"/>
  <c r="IG21" i="12"/>
  <c r="IG25" i="12"/>
  <c r="II21" i="12"/>
  <c r="IJ21" i="12"/>
  <c r="IK21" i="12"/>
  <c r="IM21" i="12"/>
  <c r="IM25" i="12"/>
  <c r="IN21" i="12"/>
  <c r="IO21" i="12"/>
  <c r="IQ21" i="12"/>
  <c r="IR21" i="12"/>
  <c r="IS21" i="12"/>
  <c r="IU21" i="12"/>
  <c r="IV21" i="12"/>
  <c r="IW21" i="12"/>
  <c r="IW25" i="12"/>
  <c r="IY21" i="12"/>
  <c r="IZ21" i="12"/>
  <c r="JA21" i="12"/>
  <c r="JC21" i="12"/>
  <c r="JC25" i="12"/>
  <c r="JD21" i="12"/>
  <c r="JE21" i="12"/>
  <c r="JG21" i="12"/>
  <c r="JH21" i="12"/>
  <c r="JI21" i="12"/>
  <c r="JK21" i="12"/>
  <c r="JL21" i="12"/>
  <c r="JM21" i="12"/>
  <c r="JM25" i="12"/>
  <c r="JO21" i="12"/>
  <c r="JP21" i="12"/>
  <c r="JQ21" i="12"/>
  <c r="JS21" i="12"/>
  <c r="JS25" i="12"/>
  <c r="JT21" i="12"/>
  <c r="JU21" i="12"/>
  <c r="JW21" i="12"/>
  <c r="JX21" i="12"/>
  <c r="JY21" i="12"/>
  <c r="KA21" i="12"/>
  <c r="KB21" i="12"/>
  <c r="KC21" i="12"/>
  <c r="KC25" i="12"/>
  <c r="KE21" i="12"/>
  <c r="KF21" i="12"/>
  <c r="KG21" i="12"/>
  <c r="KI21" i="12"/>
  <c r="KI25" i="12"/>
  <c r="KJ21" i="12"/>
  <c r="KK21" i="12"/>
  <c r="KM21" i="12"/>
  <c r="KN21" i="12"/>
  <c r="KO21" i="12"/>
  <c r="KQ21" i="12"/>
  <c r="KR21" i="12"/>
  <c r="KS21" i="12"/>
  <c r="KS25" i="12"/>
  <c r="KU21" i="12"/>
  <c r="KV21" i="12"/>
  <c r="KW21" i="12"/>
  <c r="KY21" i="12"/>
  <c r="KY25" i="12"/>
  <c r="KZ21" i="12"/>
  <c r="LA21" i="12"/>
  <c r="LC21" i="12"/>
  <c r="LD21" i="12"/>
  <c r="LE21" i="12"/>
  <c r="LG21" i="12"/>
  <c r="LH21" i="12"/>
  <c r="LI21" i="12"/>
  <c r="LI25" i="12"/>
  <c r="LK21" i="12"/>
  <c r="LL21" i="12"/>
  <c r="LM21" i="12"/>
  <c r="LO21" i="12"/>
  <c r="LO25" i="12"/>
  <c r="LP21" i="12"/>
  <c r="LQ21" i="12"/>
  <c r="LS21" i="12"/>
  <c r="LT21" i="12"/>
  <c r="LU21" i="12"/>
  <c r="LW21" i="12"/>
  <c r="LX21" i="12"/>
  <c r="LY21" i="12"/>
  <c r="LY25" i="12"/>
  <c r="MA21" i="12"/>
  <c r="MB21" i="12"/>
  <c r="MC21" i="12"/>
  <c r="ME21" i="12"/>
  <c r="ME25" i="12"/>
  <c r="MF21" i="12"/>
  <c r="MG21" i="12"/>
  <c r="MI21" i="12"/>
  <c r="MJ21" i="12"/>
  <c r="MK21" i="12"/>
  <c r="MM21" i="12"/>
  <c r="MN21" i="12"/>
  <c r="MO21" i="12"/>
  <c r="MQ21" i="12"/>
  <c r="MR21" i="12"/>
  <c r="MS21" i="12"/>
  <c r="MU21" i="12"/>
  <c r="MV21" i="12"/>
  <c r="MW21" i="12"/>
  <c r="MY21" i="12"/>
  <c r="MZ21" i="12"/>
  <c r="NA21" i="12"/>
  <c r="G22" i="12"/>
  <c r="H22" i="12"/>
  <c r="I22" i="12"/>
  <c r="I25" i="12"/>
  <c r="K22" i="12"/>
  <c r="L22" i="12"/>
  <c r="M22" i="12"/>
  <c r="O22" i="12"/>
  <c r="P22" i="12"/>
  <c r="Q22" i="12"/>
  <c r="S22" i="12"/>
  <c r="T22" i="12"/>
  <c r="U22" i="12"/>
  <c r="W22" i="12"/>
  <c r="X22" i="12"/>
  <c r="Y22" i="12"/>
  <c r="Y25" i="12"/>
  <c r="AA22" i="12"/>
  <c r="AB22" i="12"/>
  <c r="AC22" i="12"/>
  <c r="AE22" i="12"/>
  <c r="AF22" i="12"/>
  <c r="AG22" i="12"/>
  <c r="AI22" i="12"/>
  <c r="AJ22" i="12"/>
  <c r="AK22" i="12"/>
  <c r="AM22" i="12"/>
  <c r="AN22" i="12"/>
  <c r="AO22" i="12"/>
  <c r="AO25" i="12"/>
  <c r="AQ22" i="12"/>
  <c r="AR22" i="12"/>
  <c r="AS22" i="12"/>
  <c r="AU22" i="12"/>
  <c r="AV22" i="12"/>
  <c r="AW22" i="12"/>
  <c r="AY22" i="12"/>
  <c r="AZ22" i="12"/>
  <c r="BA22" i="12"/>
  <c r="BC22" i="12"/>
  <c r="BD22" i="12"/>
  <c r="BE22" i="12"/>
  <c r="BE25" i="12"/>
  <c r="BG22" i="12"/>
  <c r="BH22" i="12"/>
  <c r="BI22" i="12"/>
  <c r="BK22" i="12"/>
  <c r="BL22" i="12"/>
  <c r="BM22" i="12"/>
  <c r="BO22" i="12"/>
  <c r="BP22" i="12"/>
  <c r="BQ22" i="12"/>
  <c r="BS22" i="12"/>
  <c r="BT22" i="12"/>
  <c r="BU22" i="12"/>
  <c r="BU25" i="12"/>
  <c r="BW22" i="12"/>
  <c r="BX22" i="12"/>
  <c r="BY22" i="12"/>
  <c r="CA22" i="12"/>
  <c r="CB22" i="12"/>
  <c r="CC22" i="12"/>
  <c r="CE22" i="12"/>
  <c r="CF22" i="12"/>
  <c r="CG22" i="12"/>
  <c r="CI22" i="12"/>
  <c r="CJ22" i="12"/>
  <c r="CK22" i="12"/>
  <c r="CK25" i="12"/>
  <c r="CM22" i="12"/>
  <c r="CN22" i="12"/>
  <c r="CO22" i="12"/>
  <c r="CQ22" i="12"/>
  <c r="CR22" i="12"/>
  <c r="CS22" i="12"/>
  <c r="CU22" i="12"/>
  <c r="CV22" i="12"/>
  <c r="CW22" i="12"/>
  <c r="CY22" i="12"/>
  <c r="CZ22" i="12"/>
  <c r="DA22" i="12"/>
  <c r="DA25" i="12"/>
  <c r="DC22" i="12"/>
  <c r="DD22" i="12"/>
  <c r="DE22" i="12"/>
  <c r="DG22" i="12"/>
  <c r="DH22" i="12"/>
  <c r="DI22" i="12"/>
  <c r="DK22" i="12"/>
  <c r="DL22" i="12"/>
  <c r="DM22" i="12"/>
  <c r="DO22" i="12"/>
  <c r="DP22" i="12"/>
  <c r="DQ22" i="12"/>
  <c r="DQ25" i="12"/>
  <c r="DS22" i="12"/>
  <c r="DT22" i="12"/>
  <c r="DU22" i="12"/>
  <c r="DW22" i="12"/>
  <c r="DX22" i="12"/>
  <c r="DY22" i="12"/>
  <c r="EA22" i="12"/>
  <c r="EB22" i="12"/>
  <c r="EC22" i="12"/>
  <c r="EE22" i="12"/>
  <c r="EF22" i="12"/>
  <c r="EG22" i="12"/>
  <c r="EG25" i="12"/>
  <c r="EI22" i="12"/>
  <c r="EJ22" i="12"/>
  <c r="EK22" i="12"/>
  <c r="EM22" i="12"/>
  <c r="EN22" i="12"/>
  <c r="EO22" i="12"/>
  <c r="EQ22" i="12"/>
  <c r="ER22" i="12"/>
  <c r="ES22" i="12"/>
  <c r="EU22" i="12"/>
  <c r="EV22" i="12"/>
  <c r="EW22" i="12"/>
  <c r="EW25" i="12"/>
  <c r="EY22" i="12"/>
  <c r="EZ22" i="12"/>
  <c r="FA22" i="12"/>
  <c r="FC22" i="12"/>
  <c r="FD22" i="12"/>
  <c r="FE22" i="12"/>
  <c r="FG22" i="12"/>
  <c r="FH22" i="12"/>
  <c r="FI22" i="12"/>
  <c r="FK22" i="12"/>
  <c r="FL22" i="12"/>
  <c r="FM22" i="12"/>
  <c r="FM25" i="12"/>
  <c r="FO22" i="12"/>
  <c r="FP22" i="12"/>
  <c r="FQ22" i="12"/>
  <c r="FS22" i="12"/>
  <c r="FT22" i="12"/>
  <c r="FU22" i="12"/>
  <c r="FW22" i="12"/>
  <c r="FX22" i="12"/>
  <c r="FY22" i="12"/>
  <c r="GA22" i="12"/>
  <c r="GB22" i="12"/>
  <c r="GC22" i="12"/>
  <c r="GC25" i="12"/>
  <c r="GE22" i="12"/>
  <c r="GF22" i="12"/>
  <c r="GG22" i="12"/>
  <c r="GI22" i="12"/>
  <c r="GJ22" i="12"/>
  <c r="GK22" i="12"/>
  <c r="GM22" i="12"/>
  <c r="GN22" i="12"/>
  <c r="GO22" i="12"/>
  <c r="GQ22" i="12"/>
  <c r="GR22" i="12"/>
  <c r="GS22" i="12"/>
  <c r="GS25" i="12"/>
  <c r="GU22" i="12"/>
  <c r="GV22" i="12"/>
  <c r="GW22" i="12"/>
  <c r="GY22" i="12"/>
  <c r="GZ22" i="12"/>
  <c r="HA22" i="12"/>
  <c r="HC22" i="12"/>
  <c r="HD22" i="12"/>
  <c r="HE22" i="12"/>
  <c r="HG22" i="12"/>
  <c r="HH22" i="12"/>
  <c r="HI22" i="12"/>
  <c r="HI25" i="12"/>
  <c r="HK22" i="12"/>
  <c r="HL22" i="12"/>
  <c r="HM22" i="12"/>
  <c r="HO22" i="12"/>
  <c r="HO25" i="12"/>
  <c r="HP22" i="12"/>
  <c r="HQ22" i="12"/>
  <c r="HS22" i="12"/>
  <c r="HT22" i="12"/>
  <c r="HU22" i="12"/>
  <c r="HW22" i="12"/>
  <c r="HX22" i="12"/>
  <c r="HY22" i="12"/>
  <c r="HY25" i="12"/>
  <c r="IA22" i="12"/>
  <c r="IB22" i="12"/>
  <c r="IC22" i="12"/>
  <c r="IE22" i="12"/>
  <c r="IE25" i="12"/>
  <c r="IF22" i="12"/>
  <c r="IG22" i="12"/>
  <c r="II22" i="12"/>
  <c r="IJ22" i="12"/>
  <c r="IK22" i="12"/>
  <c r="IM22" i="12"/>
  <c r="IN22" i="12"/>
  <c r="IO22" i="12"/>
  <c r="IO25" i="12"/>
  <c r="IQ22" i="12"/>
  <c r="IR22" i="12"/>
  <c r="IS22" i="12"/>
  <c r="IU22" i="12"/>
  <c r="IU25" i="12"/>
  <c r="IV22" i="12"/>
  <c r="IW22" i="12"/>
  <c r="IY22" i="12"/>
  <c r="IZ22" i="12"/>
  <c r="JA22" i="12"/>
  <c r="JC22" i="12"/>
  <c r="JD22" i="12"/>
  <c r="JE22" i="12"/>
  <c r="JE25" i="12"/>
  <c r="JG22" i="12"/>
  <c r="JH22" i="12"/>
  <c r="JI22" i="12"/>
  <c r="JK22" i="12"/>
  <c r="JK25" i="12"/>
  <c r="JL22" i="12"/>
  <c r="JM22" i="12"/>
  <c r="JO22" i="12"/>
  <c r="JP22" i="12"/>
  <c r="JQ22" i="12"/>
  <c r="JS22" i="12"/>
  <c r="JT22" i="12"/>
  <c r="JU22" i="12"/>
  <c r="JU25" i="12"/>
  <c r="JW22" i="12"/>
  <c r="JX22" i="12"/>
  <c r="JY22" i="12"/>
  <c r="KA22" i="12"/>
  <c r="KA25" i="12"/>
  <c r="KB22" i="12"/>
  <c r="KC22" i="12"/>
  <c r="KE22" i="12"/>
  <c r="KF22" i="12"/>
  <c r="KG22" i="12"/>
  <c r="KI22" i="12"/>
  <c r="KJ22" i="12"/>
  <c r="KK22" i="12"/>
  <c r="KK25" i="12"/>
  <c r="KM22" i="12"/>
  <c r="KN22" i="12"/>
  <c r="KO22" i="12"/>
  <c r="KQ22" i="12"/>
  <c r="KQ25" i="12"/>
  <c r="KR22" i="12"/>
  <c r="KS22" i="12"/>
  <c r="KU22" i="12"/>
  <c r="KV22" i="12"/>
  <c r="KW22" i="12"/>
  <c r="KY22" i="12"/>
  <c r="KZ22" i="12"/>
  <c r="LA22" i="12"/>
  <c r="LA25" i="12"/>
  <c r="LC22" i="12"/>
  <c r="LD22" i="12"/>
  <c r="LE22" i="12"/>
  <c r="LG22" i="12"/>
  <c r="LG25" i="12"/>
  <c r="LH22" i="12"/>
  <c r="LI22" i="12"/>
  <c r="LK22" i="12"/>
  <c r="LL22" i="12"/>
  <c r="LM22" i="12"/>
  <c r="LO22" i="12"/>
  <c r="LP22" i="12"/>
  <c r="LQ22" i="12"/>
  <c r="LQ25" i="12"/>
  <c r="LS22" i="12"/>
  <c r="LT22" i="12"/>
  <c r="LU22" i="12"/>
  <c r="LW22" i="12"/>
  <c r="LW25" i="12"/>
  <c r="LX22" i="12"/>
  <c r="LY22" i="12"/>
  <c r="MA22" i="12"/>
  <c r="MB22" i="12"/>
  <c r="MC22" i="12"/>
  <c r="ME22" i="12"/>
  <c r="MF22" i="12"/>
  <c r="MG22" i="12"/>
  <c r="MG25" i="12"/>
  <c r="MI22" i="12"/>
  <c r="MJ22" i="12"/>
  <c r="MK22" i="12"/>
  <c r="ML22" i="12"/>
  <c r="MM22" i="12"/>
  <c r="MN22" i="12"/>
  <c r="MO22" i="12"/>
  <c r="MP22" i="12"/>
  <c r="MQ22" i="12"/>
  <c r="MR22" i="12"/>
  <c r="MS22" i="12"/>
  <c r="MT22" i="12"/>
  <c r="MU22" i="12"/>
  <c r="MV22" i="12"/>
  <c r="MW22" i="12"/>
  <c r="MX22" i="12"/>
  <c r="MY22" i="12"/>
  <c r="MZ22" i="12"/>
  <c r="NA22" i="12"/>
  <c r="G23" i="12"/>
  <c r="H23" i="12"/>
  <c r="I23" i="12"/>
  <c r="K23" i="12"/>
  <c r="L23" i="12"/>
  <c r="M23" i="12"/>
  <c r="O23" i="12"/>
  <c r="P23" i="12"/>
  <c r="Q23" i="12"/>
  <c r="S23" i="12"/>
  <c r="T23" i="12"/>
  <c r="U23" i="12"/>
  <c r="W23" i="12"/>
  <c r="X23" i="12"/>
  <c r="Y23" i="12"/>
  <c r="AA23" i="12"/>
  <c r="AB23" i="12"/>
  <c r="AC23" i="12"/>
  <c r="AE23" i="12"/>
  <c r="AF23" i="12"/>
  <c r="AG23" i="12"/>
  <c r="AI23" i="12"/>
  <c r="AJ23" i="12"/>
  <c r="AK23" i="12"/>
  <c r="AM23" i="12"/>
  <c r="AN23" i="12"/>
  <c r="AO23" i="12"/>
  <c r="AQ23" i="12"/>
  <c r="AR23" i="12"/>
  <c r="AS23" i="12"/>
  <c r="AU23" i="12"/>
  <c r="AV23" i="12"/>
  <c r="AW23" i="12"/>
  <c r="AY23" i="12"/>
  <c r="AZ23" i="12"/>
  <c r="BA23" i="12"/>
  <c r="BC23" i="12"/>
  <c r="BD23" i="12"/>
  <c r="BE23" i="12"/>
  <c r="BG23" i="12"/>
  <c r="BH23" i="12"/>
  <c r="BI23" i="12"/>
  <c r="BK23" i="12"/>
  <c r="BL23" i="12"/>
  <c r="BM23" i="12"/>
  <c r="BO23" i="12"/>
  <c r="BP23" i="12"/>
  <c r="BQ23" i="12"/>
  <c r="BS23" i="12"/>
  <c r="BT23" i="12"/>
  <c r="BU23" i="12"/>
  <c r="BW23" i="12"/>
  <c r="BX23" i="12"/>
  <c r="BY23" i="12"/>
  <c r="CA23" i="12"/>
  <c r="CB23" i="12"/>
  <c r="CC23" i="12"/>
  <c r="CE23" i="12"/>
  <c r="CF23" i="12"/>
  <c r="CG23" i="12"/>
  <c r="CI23" i="12"/>
  <c r="CJ23" i="12"/>
  <c r="CK23" i="12"/>
  <c r="CM23" i="12"/>
  <c r="CN23" i="12"/>
  <c r="CO23" i="12"/>
  <c r="CQ23" i="12"/>
  <c r="CR23" i="12"/>
  <c r="CS23" i="12"/>
  <c r="CU23" i="12"/>
  <c r="CV23" i="12"/>
  <c r="CW23" i="12"/>
  <c r="CY23" i="12"/>
  <c r="CZ23" i="12"/>
  <c r="DA23" i="12"/>
  <c r="DC23" i="12"/>
  <c r="DD23" i="12"/>
  <c r="DE23" i="12"/>
  <c r="DG23" i="12"/>
  <c r="DH23" i="12"/>
  <c r="DI23" i="12"/>
  <c r="DK23" i="12"/>
  <c r="DL23" i="12"/>
  <c r="DM23" i="12"/>
  <c r="DO23" i="12"/>
  <c r="DP23" i="12"/>
  <c r="DQ23" i="12"/>
  <c r="DS23" i="12"/>
  <c r="DT23" i="12"/>
  <c r="DU23" i="12"/>
  <c r="DW23" i="12"/>
  <c r="DX23" i="12"/>
  <c r="DY23" i="12"/>
  <c r="EA23" i="12"/>
  <c r="EB23" i="12"/>
  <c r="EC23" i="12"/>
  <c r="EE23" i="12"/>
  <c r="EF23" i="12"/>
  <c r="EG23" i="12"/>
  <c r="EI23" i="12"/>
  <c r="EJ23" i="12"/>
  <c r="EK23" i="12"/>
  <c r="EM23" i="12"/>
  <c r="EN23" i="12"/>
  <c r="EO23" i="12"/>
  <c r="EQ23" i="12"/>
  <c r="ER23" i="12"/>
  <c r="ES23" i="12"/>
  <c r="EU23" i="12"/>
  <c r="EV23" i="12"/>
  <c r="EW23" i="12"/>
  <c r="EY23" i="12"/>
  <c r="EZ23" i="12"/>
  <c r="FA23" i="12"/>
  <c r="FC23" i="12"/>
  <c r="FD23" i="12"/>
  <c r="FE23" i="12"/>
  <c r="FG23" i="12"/>
  <c r="FH23" i="12"/>
  <c r="FI23" i="12"/>
  <c r="FK23" i="12"/>
  <c r="FL23" i="12"/>
  <c r="FM23" i="12"/>
  <c r="FO23" i="12"/>
  <c r="FP23" i="12"/>
  <c r="FQ23" i="12"/>
  <c r="FS23" i="12"/>
  <c r="FT23" i="12"/>
  <c r="FU23" i="12"/>
  <c r="FW23" i="12"/>
  <c r="FX23" i="12"/>
  <c r="FY23" i="12"/>
  <c r="GA23" i="12"/>
  <c r="GB23" i="12"/>
  <c r="GC23" i="12"/>
  <c r="GE23" i="12"/>
  <c r="GF23" i="12"/>
  <c r="GG23" i="12"/>
  <c r="GI23" i="12"/>
  <c r="GJ23" i="12"/>
  <c r="GK23" i="12"/>
  <c r="GM23" i="12"/>
  <c r="GN23" i="12"/>
  <c r="GO23" i="12"/>
  <c r="GQ23" i="12"/>
  <c r="GR23" i="12"/>
  <c r="GS23" i="12"/>
  <c r="GU23" i="12"/>
  <c r="GV23" i="12"/>
  <c r="GW23" i="12"/>
  <c r="GY23" i="12"/>
  <c r="GZ23" i="12"/>
  <c r="HA23" i="12"/>
  <c r="HC23" i="12"/>
  <c r="HD23" i="12"/>
  <c r="HE23" i="12"/>
  <c r="HG23" i="12"/>
  <c r="HH23" i="12"/>
  <c r="HI23" i="12"/>
  <c r="HK23" i="12"/>
  <c r="HL23" i="12"/>
  <c r="HM23" i="12"/>
  <c r="HO23" i="12"/>
  <c r="HP23" i="12"/>
  <c r="HQ23" i="12"/>
  <c r="HS23" i="12"/>
  <c r="HT23" i="12"/>
  <c r="HU23" i="12"/>
  <c r="HW23" i="12"/>
  <c r="HX23" i="12"/>
  <c r="HY23" i="12"/>
  <c r="IA23" i="12"/>
  <c r="IB23" i="12"/>
  <c r="IC23" i="12"/>
  <c r="IE23" i="12"/>
  <c r="IF23" i="12"/>
  <c r="IG23" i="12"/>
  <c r="II23" i="12"/>
  <c r="IJ23" i="12"/>
  <c r="IK23" i="12"/>
  <c r="IM23" i="12"/>
  <c r="IN23" i="12"/>
  <c r="IO23" i="12"/>
  <c r="IQ23" i="12"/>
  <c r="IR23" i="12"/>
  <c r="IS23" i="12"/>
  <c r="IU23" i="12"/>
  <c r="IV23" i="12"/>
  <c r="IW23" i="12"/>
  <c r="IY23" i="12"/>
  <c r="IZ23" i="12"/>
  <c r="JA23" i="12"/>
  <c r="JC23" i="12"/>
  <c r="JD23" i="12"/>
  <c r="JE23" i="12"/>
  <c r="JG23" i="12"/>
  <c r="JH23" i="12"/>
  <c r="JI23" i="12"/>
  <c r="JK23" i="12"/>
  <c r="JL23" i="12"/>
  <c r="JM23" i="12"/>
  <c r="JO23" i="12"/>
  <c r="JP23" i="12"/>
  <c r="JQ23" i="12"/>
  <c r="JS23" i="12"/>
  <c r="JT23" i="12"/>
  <c r="JU23" i="12"/>
  <c r="JW23" i="12"/>
  <c r="JX23" i="12"/>
  <c r="JY23" i="12"/>
  <c r="KA23" i="12"/>
  <c r="KB23" i="12"/>
  <c r="KC23" i="12"/>
  <c r="KE23" i="12"/>
  <c r="KF23" i="12"/>
  <c r="KG23" i="12"/>
  <c r="KI23" i="12"/>
  <c r="KJ23" i="12"/>
  <c r="KK23" i="12"/>
  <c r="KM23" i="12"/>
  <c r="KN23" i="12"/>
  <c r="KO23" i="12"/>
  <c r="KQ23" i="12"/>
  <c r="KR23" i="12"/>
  <c r="KS23" i="12"/>
  <c r="KU23" i="12"/>
  <c r="KV23" i="12"/>
  <c r="KW23" i="12"/>
  <c r="KY23" i="12"/>
  <c r="KZ23" i="12"/>
  <c r="LA23" i="12"/>
  <c r="LC23" i="12"/>
  <c r="LD23" i="12"/>
  <c r="LE23" i="12"/>
  <c r="LG23" i="12"/>
  <c r="LH23" i="12"/>
  <c r="LI23" i="12"/>
  <c r="LK23" i="12"/>
  <c r="LL23" i="12"/>
  <c r="LM23" i="12"/>
  <c r="LO23" i="12"/>
  <c r="LP23" i="12"/>
  <c r="LQ23" i="12"/>
  <c r="LS23" i="12"/>
  <c r="LT23" i="12"/>
  <c r="LU23" i="12"/>
  <c r="LW23" i="12"/>
  <c r="LX23" i="12"/>
  <c r="LY23" i="12"/>
  <c r="MA23" i="12"/>
  <c r="MB23" i="12"/>
  <c r="MC23" i="12"/>
  <c r="ME23" i="12"/>
  <c r="MF23" i="12"/>
  <c r="MG23" i="12"/>
  <c r="MI23" i="12"/>
  <c r="MJ23" i="12"/>
  <c r="MK23" i="12"/>
  <c r="MM23" i="12"/>
  <c r="MN23" i="12"/>
  <c r="MO23" i="12"/>
  <c r="MQ23" i="12"/>
  <c r="MR23" i="12"/>
  <c r="MS23" i="12"/>
  <c r="MU23" i="12"/>
  <c r="MU25" i="12"/>
  <c r="MV23" i="12"/>
  <c r="MW23" i="12"/>
  <c r="MY23" i="12"/>
  <c r="MZ23" i="12"/>
  <c r="NA23" i="12"/>
  <c r="G24" i="12"/>
  <c r="H24" i="12"/>
  <c r="H25" i="12"/>
  <c r="I24" i="12"/>
  <c r="K24" i="12"/>
  <c r="L24" i="12"/>
  <c r="M24" i="12"/>
  <c r="O24" i="12"/>
  <c r="P24" i="12"/>
  <c r="Q24" i="12"/>
  <c r="S24" i="12"/>
  <c r="T24" i="12"/>
  <c r="U24" i="12"/>
  <c r="W24" i="12"/>
  <c r="X24" i="12"/>
  <c r="Y24" i="12"/>
  <c r="AA24" i="12"/>
  <c r="AB24" i="12"/>
  <c r="AC24" i="12"/>
  <c r="AE24" i="12"/>
  <c r="AF24" i="12"/>
  <c r="AG24" i="12"/>
  <c r="AI24" i="12"/>
  <c r="AJ24" i="12"/>
  <c r="AK24" i="12"/>
  <c r="AM24" i="12"/>
  <c r="AN24" i="12"/>
  <c r="AO24" i="12"/>
  <c r="AQ24" i="12"/>
  <c r="AR24" i="12"/>
  <c r="AS24" i="12"/>
  <c r="AU24" i="12"/>
  <c r="AV24" i="12"/>
  <c r="AW24" i="12"/>
  <c r="AY24" i="12"/>
  <c r="AZ24" i="12"/>
  <c r="BA24" i="12"/>
  <c r="BC24" i="12"/>
  <c r="BD24" i="12"/>
  <c r="BE24" i="12"/>
  <c r="BG24" i="12"/>
  <c r="BH24" i="12"/>
  <c r="BI24" i="12"/>
  <c r="BK24" i="12"/>
  <c r="BL24" i="12"/>
  <c r="BM24" i="12"/>
  <c r="BO24" i="12"/>
  <c r="BP24" i="12"/>
  <c r="BQ24" i="12"/>
  <c r="BS24" i="12"/>
  <c r="BT24" i="12"/>
  <c r="BU24" i="12"/>
  <c r="BW24" i="12"/>
  <c r="BX24" i="12"/>
  <c r="BY24" i="12"/>
  <c r="CA24" i="12"/>
  <c r="CB24" i="12"/>
  <c r="CC24" i="12"/>
  <c r="CE24" i="12"/>
  <c r="CF24" i="12"/>
  <c r="CG24" i="12"/>
  <c r="CI24" i="12"/>
  <c r="CJ24" i="12"/>
  <c r="CK24" i="12"/>
  <c r="CM24" i="12"/>
  <c r="CN24" i="12"/>
  <c r="CO24" i="12"/>
  <c r="CQ24" i="12"/>
  <c r="CR24" i="12"/>
  <c r="CS24" i="12"/>
  <c r="CU24" i="12"/>
  <c r="CV24" i="12"/>
  <c r="CW24" i="12"/>
  <c r="CY24" i="12"/>
  <c r="CZ24" i="12"/>
  <c r="DA24" i="12"/>
  <c r="DC24" i="12"/>
  <c r="DD24" i="12"/>
  <c r="DE24" i="12"/>
  <c r="DG24" i="12"/>
  <c r="DH24" i="12"/>
  <c r="DI24" i="12"/>
  <c r="DK24" i="12"/>
  <c r="DL24" i="12"/>
  <c r="DM24" i="12"/>
  <c r="DO24" i="12"/>
  <c r="DP24" i="12"/>
  <c r="DQ24" i="12"/>
  <c r="DS24" i="12"/>
  <c r="DT24" i="12"/>
  <c r="DU24" i="12"/>
  <c r="DW24" i="12"/>
  <c r="DX24" i="12"/>
  <c r="DY24" i="12"/>
  <c r="EA24" i="12"/>
  <c r="EB24" i="12"/>
  <c r="EC24" i="12"/>
  <c r="EE24" i="12"/>
  <c r="EF24" i="12"/>
  <c r="EG24" i="12"/>
  <c r="EI24" i="12"/>
  <c r="EJ24" i="12"/>
  <c r="EK24" i="12"/>
  <c r="EM24" i="12"/>
  <c r="EN24" i="12"/>
  <c r="EO24" i="12"/>
  <c r="EQ24" i="12"/>
  <c r="ER24" i="12"/>
  <c r="ES24" i="12"/>
  <c r="EU24" i="12"/>
  <c r="EV24" i="12"/>
  <c r="EW24" i="12"/>
  <c r="EY24" i="12"/>
  <c r="EZ24" i="12"/>
  <c r="FA24" i="12"/>
  <c r="FC24" i="12"/>
  <c r="FD24" i="12"/>
  <c r="FE24" i="12"/>
  <c r="FG24" i="12"/>
  <c r="FH24" i="12"/>
  <c r="FI24" i="12"/>
  <c r="FK24" i="12"/>
  <c r="FL24" i="12"/>
  <c r="FM24" i="12"/>
  <c r="FO24" i="12"/>
  <c r="FP24" i="12"/>
  <c r="FQ24" i="12"/>
  <c r="FS24" i="12"/>
  <c r="FT24" i="12"/>
  <c r="FU24" i="12"/>
  <c r="FW24" i="12"/>
  <c r="FX24" i="12"/>
  <c r="FY24" i="12"/>
  <c r="GA24" i="12"/>
  <c r="GB24" i="12"/>
  <c r="GC24" i="12"/>
  <c r="GE24" i="12"/>
  <c r="GF24" i="12"/>
  <c r="GG24" i="12"/>
  <c r="GI24" i="12"/>
  <c r="GJ24" i="12"/>
  <c r="GK24" i="12"/>
  <c r="GM24" i="12"/>
  <c r="GN24" i="12"/>
  <c r="GO24" i="12"/>
  <c r="GQ24" i="12"/>
  <c r="GR24" i="12"/>
  <c r="GS24" i="12"/>
  <c r="GU24" i="12"/>
  <c r="GV24" i="12"/>
  <c r="GW24" i="12"/>
  <c r="GY24" i="12"/>
  <c r="GZ24" i="12"/>
  <c r="HA24" i="12"/>
  <c r="HC24" i="12"/>
  <c r="HD24" i="12"/>
  <c r="HE24" i="12"/>
  <c r="HG24" i="12"/>
  <c r="HH24" i="12"/>
  <c r="HI24" i="12"/>
  <c r="HK24" i="12"/>
  <c r="HL24" i="12"/>
  <c r="HM24" i="12"/>
  <c r="HO24" i="12"/>
  <c r="HP24" i="12"/>
  <c r="HQ24" i="12"/>
  <c r="HS24" i="12"/>
  <c r="HT24" i="12"/>
  <c r="HU24" i="12"/>
  <c r="HW24" i="12"/>
  <c r="HX24" i="12"/>
  <c r="HY24" i="12"/>
  <c r="IA24" i="12"/>
  <c r="IB24" i="12"/>
  <c r="IC24" i="12"/>
  <c r="IE24" i="12"/>
  <c r="IF24" i="12"/>
  <c r="IG24" i="12"/>
  <c r="II24" i="12"/>
  <c r="IJ24" i="12"/>
  <c r="IK24" i="12"/>
  <c r="IM24" i="12"/>
  <c r="IN24" i="12"/>
  <c r="IO24" i="12"/>
  <c r="IQ24" i="12"/>
  <c r="IR24" i="12"/>
  <c r="IS24" i="12"/>
  <c r="IU24" i="12"/>
  <c r="IV24" i="12"/>
  <c r="IW24" i="12"/>
  <c r="IY24" i="12"/>
  <c r="IZ24" i="12"/>
  <c r="JA24" i="12"/>
  <c r="JC24" i="12"/>
  <c r="JD24" i="12"/>
  <c r="JE24" i="12"/>
  <c r="JG24" i="12"/>
  <c r="JH24" i="12"/>
  <c r="JI24" i="12"/>
  <c r="JK24" i="12"/>
  <c r="JL24" i="12"/>
  <c r="JM24" i="12"/>
  <c r="JO24" i="12"/>
  <c r="JP24" i="12"/>
  <c r="JQ24" i="12"/>
  <c r="JS24" i="12"/>
  <c r="JT24" i="12"/>
  <c r="JU24" i="12"/>
  <c r="JW24" i="12"/>
  <c r="JX24" i="12"/>
  <c r="JY24" i="12"/>
  <c r="KA24" i="12"/>
  <c r="KB24" i="12"/>
  <c r="KC24" i="12"/>
  <c r="KE24" i="12"/>
  <c r="KF24" i="12"/>
  <c r="KG24" i="12"/>
  <c r="KI24" i="12"/>
  <c r="KJ24" i="12"/>
  <c r="KK24" i="12"/>
  <c r="KM24" i="12"/>
  <c r="KN24" i="12"/>
  <c r="KO24" i="12"/>
  <c r="KQ24" i="12"/>
  <c r="KR24" i="12"/>
  <c r="KS24" i="12"/>
  <c r="KU24" i="12"/>
  <c r="KV24" i="12"/>
  <c r="KW24" i="12"/>
  <c r="KY24" i="12"/>
  <c r="KZ24" i="12"/>
  <c r="LA24" i="12"/>
  <c r="LC24" i="12"/>
  <c r="LD24" i="12"/>
  <c r="LE24" i="12"/>
  <c r="LG24" i="12"/>
  <c r="LH24" i="12"/>
  <c r="LI24" i="12"/>
  <c r="LK24" i="12"/>
  <c r="LL24" i="12"/>
  <c r="LM24" i="12"/>
  <c r="LO24" i="12"/>
  <c r="LP24" i="12"/>
  <c r="LQ24" i="12"/>
  <c r="LS24" i="12"/>
  <c r="LT24" i="12"/>
  <c r="LU24" i="12"/>
  <c r="LW24" i="12"/>
  <c r="LX24" i="12"/>
  <c r="LY24" i="12"/>
  <c r="MA24" i="12"/>
  <c r="MB24" i="12"/>
  <c r="MC24" i="12"/>
  <c r="ME24" i="12"/>
  <c r="MF24" i="12"/>
  <c r="MG24" i="12"/>
  <c r="MI24" i="12"/>
  <c r="MJ24" i="12"/>
  <c r="MK24" i="12"/>
  <c r="ML24" i="12"/>
  <c r="MM24" i="12"/>
  <c r="MN24" i="12"/>
  <c r="MO24" i="12"/>
  <c r="MP24" i="12"/>
  <c r="MQ24" i="12"/>
  <c r="MR24" i="12"/>
  <c r="MS24" i="12"/>
  <c r="MT24" i="12"/>
  <c r="MU24" i="12"/>
  <c r="MV24" i="12"/>
  <c r="MW24" i="12"/>
  <c r="MX24" i="12"/>
  <c r="MY24" i="12"/>
  <c r="MZ24" i="12"/>
  <c r="NA24" i="12"/>
  <c r="G25" i="12"/>
  <c r="K25" i="12"/>
  <c r="L25" i="12"/>
  <c r="M25" i="12"/>
  <c r="O25" i="12"/>
  <c r="P25" i="12"/>
  <c r="Q25" i="12"/>
  <c r="S25" i="12"/>
  <c r="T25" i="12"/>
  <c r="U25" i="12"/>
  <c r="X25" i="12"/>
  <c r="AA25" i="12"/>
  <c r="AB25" i="12"/>
  <c r="AC25" i="12"/>
  <c r="AE25" i="12"/>
  <c r="AF25" i="12"/>
  <c r="AG25" i="12"/>
  <c r="AI25" i="12"/>
  <c r="AJ25" i="12"/>
  <c r="AK25" i="12"/>
  <c r="AN25" i="12"/>
  <c r="AQ25" i="12"/>
  <c r="AR25" i="12"/>
  <c r="AS25" i="12"/>
  <c r="AU25" i="12"/>
  <c r="AV25" i="12"/>
  <c r="AW25" i="12"/>
  <c r="AY25" i="12"/>
  <c r="AZ25" i="12"/>
  <c r="BA25" i="12"/>
  <c r="BD25" i="12"/>
  <c r="BG25" i="12"/>
  <c r="BH25" i="12"/>
  <c r="BI25" i="12"/>
  <c r="BK25" i="12"/>
  <c r="BL25" i="12"/>
  <c r="BM25" i="12"/>
  <c r="BO25" i="12"/>
  <c r="BP25" i="12"/>
  <c r="BQ25" i="12"/>
  <c r="BT25" i="12"/>
  <c r="BW25" i="12"/>
  <c r="BX25" i="12"/>
  <c r="BY25" i="12"/>
  <c r="CA25" i="12"/>
  <c r="CB25" i="12"/>
  <c r="CC25" i="12"/>
  <c r="CE25" i="12"/>
  <c r="CF25" i="12"/>
  <c r="CG25" i="12"/>
  <c r="CJ25" i="12"/>
  <c r="CM25" i="12"/>
  <c r="CN25" i="12"/>
  <c r="CO25" i="12"/>
  <c r="CQ25" i="12"/>
  <c r="CR25" i="12"/>
  <c r="CS25" i="12"/>
  <c r="CU25" i="12"/>
  <c r="CV25" i="12"/>
  <c r="CW25" i="12"/>
  <c r="CZ25" i="12"/>
  <c r="DC25" i="12"/>
  <c r="DD25" i="12"/>
  <c r="DE25" i="12"/>
  <c r="DG25" i="12"/>
  <c r="DH25" i="12"/>
  <c r="DI25" i="12"/>
  <c r="DK25" i="12"/>
  <c r="DL25" i="12"/>
  <c r="DM25" i="12"/>
  <c r="DP25" i="12"/>
  <c r="DS25" i="12"/>
  <c r="DT25" i="12"/>
  <c r="DU25" i="12"/>
  <c r="DW25" i="12"/>
  <c r="DX25" i="12"/>
  <c r="DY25" i="12"/>
  <c r="EA25" i="12"/>
  <c r="EB25" i="12"/>
  <c r="EC25" i="12"/>
  <c r="EF25" i="12"/>
  <c r="EI25" i="12"/>
  <c r="EJ25" i="12"/>
  <c r="EK25" i="12"/>
  <c r="EM25" i="12"/>
  <c r="EN25" i="12"/>
  <c r="EO25" i="12"/>
  <c r="EQ25" i="12"/>
  <c r="ER25" i="12"/>
  <c r="ES25" i="12"/>
  <c r="EV25" i="12"/>
  <c r="EY25" i="12"/>
  <c r="EZ25" i="12"/>
  <c r="FA25" i="12"/>
  <c r="FC25" i="12"/>
  <c r="FD25" i="12"/>
  <c r="FE25" i="12"/>
  <c r="FG25" i="12"/>
  <c r="FH25" i="12"/>
  <c r="FI25" i="12"/>
  <c r="FL25" i="12"/>
  <c r="FO25" i="12"/>
  <c r="FP25" i="12"/>
  <c r="FQ25" i="12"/>
  <c r="FS25" i="12"/>
  <c r="FT25" i="12"/>
  <c r="FU25" i="12"/>
  <c r="FW25" i="12"/>
  <c r="FX25" i="12"/>
  <c r="FY25" i="12"/>
  <c r="GB25" i="12"/>
  <c r="GE25" i="12"/>
  <c r="GF25" i="12"/>
  <c r="GG25" i="12"/>
  <c r="GI25" i="12"/>
  <c r="GJ25" i="12"/>
  <c r="GK25" i="12"/>
  <c r="GM25" i="12"/>
  <c r="GN25" i="12"/>
  <c r="GO25" i="12"/>
  <c r="GR25" i="12"/>
  <c r="GU25" i="12"/>
  <c r="GV25" i="12"/>
  <c r="GW25" i="12"/>
  <c r="GY25" i="12"/>
  <c r="GZ25" i="12"/>
  <c r="HA25" i="12"/>
  <c r="HC25" i="12"/>
  <c r="HD25" i="12"/>
  <c r="HE25" i="12"/>
  <c r="HH25" i="12"/>
  <c r="HK25" i="12"/>
  <c r="HL25" i="12"/>
  <c r="HM25" i="12"/>
  <c r="HP25" i="12"/>
  <c r="HQ25" i="12"/>
  <c r="HS25" i="12"/>
  <c r="HT25" i="12"/>
  <c r="HU25" i="12"/>
  <c r="HX25" i="12"/>
  <c r="IA25" i="12"/>
  <c r="IB25" i="12"/>
  <c r="IC25" i="12"/>
  <c r="IF25" i="12"/>
  <c r="II25" i="12"/>
  <c r="IJ25" i="12"/>
  <c r="IK25" i="12"/>
  <c r="IN25" i="12"/>
  <c r="IQ25" i="12"/>
  <c r="IR25" i="12"/>
  <c r="IS25" i="12"/>
  <c r="IV25" i="12"/>
  <c r="IY25" i="12"/>
  <c r="IZ25" i="12"/>
  <c r="JA25" i="12"/>
  <c r="JD25" i="12"/>
  <c r="JG25" i="12"/>
  <c r="JH25" i="12"/>
  <c r="JI25" i="12"/>
  <c r="JL25" i="12"/>
  <c r="JO25" i="12"/>
  <c r="JP25" i="12"/>
  <c r="JQ25" i="12"/>
  <c r="JT25" i="12"/>
  <c r="JW25" i="12"/>
  <c r="JX25" i="12"/>
  <c r="JY25" i="12"/>
  <c r="KB25" i="12"/>
  <c r="KE25" i="12"/>
  <c r="KF25" i="12"/>
  <c r="KG25" i="12"/>
  <c r="KJ25" i="12"/>
  <c r="KM25" i="12"/>
  <c r="KN25" i="12"/>
  <c r="KO25" i="12"/>
  <c r="KR25" i="12"/>
  <c r="KU25" i="12"/>
  <c r="KV25" i="12"/>
  <c r="KW25" i="12"/>
  <c r="KZ25" i="12"/>
  <c r="LC25" i="12"/>
  <c r="LD25" i="12"/>
  <c r="LE25" i="12"/>
  <c r="LH25" i="12"/>
  <c r="LK25" i="12"/>
  <c r="LL25" i="12"/>
  <c r="LM25" i="12"/>
  <c r="LP25" i="12"/>
  <c r="LS25" i="12"/>
  <c r="LT25" i="12"/>
  <c r="LU25" i="12"/>
  <c r="LX25" i="12"/>
  <c r="MA25" i="12"/>
  <c r="MB25" i="12"/>
  <c r="MC25" i="12"/>
  <c r="MF25" i="12"/>
  <c r="MI25" i="12"/>
  <c r="MJ25" i="12"/>
  <c r="MK25" i="12"/>
  <c r="MM25" i="12"/>
  <c r="MN25" i="12"/>
  <c r="MO25" i="12"/>
  <c r="MQ25" i="12"/>
  <c r="MR25" i="12"/>
  <c r="MS25" i="12"/>
  <c r="MV25" i="12"/>
  <c r="MW25" i="12"/>
  <c r="MY25" i="12"/>
  <c r="MZ25" i="12"/>
  <c r="NA25" i="12"/>
  <c r="F21" i="12"/>
  <c r="F22" i="12"/>
  <c r="F20" i="12"/>
  <c r="G17" i="27"/>
  <c r="H17" i="27"/>
  <c r="I17" i="27"/>
  <c r="J17" i="27"/>
  <c r="K17" i="27"/>
  <c r="L17" i="27"/>
  <c r="M17" i="27"/>
  <c r="N17" i="27"/>
  <c r="O17" i="27"/>
  <c r="P17" i="27"/>
  <c r="Q17" i="27"/>
  <c r="R17" i="27"/>
  <c r="S17" i="27"/>
  <c r="T17" i="27"/>
  <c r="U17" i="27"/>
  <c r="V17" i="27"/>
  <c r="W17" i="27"/>
  <c r="X17" i="27"/>
  <c r="Y17" i="27"/>
  <c r="Z17" i="27"/>
  <c r="AA17" i="27"/>
  <c r="AB17" i="27"/>
  <c r="AC17" i="27"/>
  <c r="AD17" i="27"/>
  <c r="AE17" i="27"/>
  <c r="AF17" i="27"/>
  <c r="AG17" i="27"/>
  <c r="AH17" i="27"/>
  <c r="AI17" i="27"/>
  <c r="AJ17" i="27"/>
  <c r="AK17" i="27"/>
  <c r="AL17" i="27"/>
  <c r="AM17" i="27"/>
  <c r="AN17" i="27"/>
  <c r="AO17" i="27"/>
  <c r="AP17" i="27"/>
  <c r="AQ17" i="27"/>
  <c r="AR17" i="27"/>
  <c r="AS17" i="27"/>
  <c r="AT17" i="27"/>
  <c r="AU17" i="27"/>
  <c r="AV17" i="27"/>
  <c r="AW17" i="27"/>
  <c r="AX17" i="27"/>
  <c r="AY17" i="27"/>
  <c r="AZ17" i="27"/>
  <c r="BA17" i="27"/>
  <c r="BB17" i="27"/>
  <c r="BC17" i="27"/>
  <c r="BD17" i="27"/>
  <c r="BE17" i="27"/>
  <c r="BF17" i="27"/>
  <c r="BG17" i="27"/>
  <c r="BH17" i="27"/>
  <c r="BI17" i="27"/>
  <c r="BJ17" i="27"/>
  <c r="BK17" i="27"/>
  <c r="BL17" i="27"/>
  <c r="BM17" i="27"/>
  <c r="BN17" i="27"/>
  <c r="BO17" i="27"/>
  <c r="BP17" i="27"/>
  <c r="BQ17" i="27"/>
  <c r="BR17" i="27"/>
  <c r="BS17" i="27"/>
  <c r="BT17" i="27"/>
  <c r="BU17" i="27"/>
  <c r="BV17" i="27"/>
  <c r="BW17" i="27"/>
  <c r="BX17" i="27"/>
  <c r="BY17" i="27"/>
  <c r="BZ17" i="27"/>
  <c r="CA17" i="27"/>
  <c r="CB17" i="27"/>
  <c r="CC17" i="27"/>
  <c r="CD17" i="27"/>
  <c r="CE17" i="27"/>
  <c r="CF17" i="27"/>
  <c r="CG17" i="27"/>
  <c r="CH17" i="27"/>
  <c r="CI17" i="27"/>
  <c r="CJ17" i="27"/>
  <c r="CK17" i="27"/>
  <c r="CL17" i="27"/>
  <c r="CM17" i="27"/>
  <c r="CN17" i="27"/>
  <c r="CO17" i="27"/>
  <c r="CP17" i="27"/>
  <c r="CQ17" i="27"/>
  <c r="CR17" i="27"/>
  <c r="CS17" i="27"/>
  <c r="CT17" i="27"/>
  <c r="CU17" i="27"/>
  <c r="CV17" i="27"/>
  <c r="CW17" i="27"/>
  <c r="CX17" i="27"/>
  <c r="CY17" i="27"/>
  <c r="CZ17" i="27"/>
  <c r="DA17" i="27"/>
  <c r="DB17" i="27"/>
  <c r="DC17" i="27"/>
  <c r="DD17" i="27"/>
  <c r="DE17" i="27"/>
  <c r="DF17" i="27"/>
  <c r="DG17" i="27"/>
  <c r="DH17" i="27"/>
  <c r="DI17" i="27"/>
  <c r="DJ17" i="27"/>
  <c r="DK17" i="27"/>
  <c r="DL17" i="27"/>
  <c r="DM17" i="27"/>
  <c r="DN17" i="27"/>
  <c r="DO17" i="27"/>
  <c r="DP17" i="27"/>
  <c r="DQ17" i="27"/>
  <c r="DR17" i="27"/>
  <c r="DS17" i="27"/>
  <c r="DT17" i="27"/>
  <c r="DU17" i="27"/>
  <c r="DV17" i="27"/>
  <c r="DW17" i="27"/>
  <c r="DX17" i="27"/>
  <c r="DY17" i="27"/>
  <c r="DZ17" i="27"/>
  <c r="EA17" i="27"/>
  <c r="EB17" i="27"/>
  <c r="EC17" i="27"/>
  <c r="ED17" i="27"/>
  <c r="EE17" i="27"/>
  <c r="EF17" i="27"/>
  <c r="EG17" i="27"/>
  <c r="EH17" i="27"/>
  <c r="EI17" i="27"/>
  <c r="EJ17" i="27"/>
  <c r="EK17" i="27"/>
  <c r="EL17" i="27"/>
  <c r="EM17" i="27"/>
  <c r="EN17" i="27"/>
  <c r="EO17" i="27"/>
  <c r="EP17" i="27"/>
  <c r="EQ17" i="27"/>
  <c r="ER17" i="27"/>
  <c r="ES17" i="27"/>
  <c r="ET17" i="27"/>
  <c r="EU17" i="27"/>
  <c r="EV17" i="27"/>
  <c r="EW17" i="27"/>
  <c r="EX17" i="27"/>
  <c r="EY17" i="27"/>
  <c r="EZ17" i="27"/>
  <c r="FA17" i="27"/>
  <c r="FB17" i="27"/>
  <c r="FC17" i="27"/>
  <c r="FD17" i="27"/>
  <c r="FE17" i="27"/>
  <c r="FF17" i="27"/>
  <c r="FG17" i="27"/>
  <c r="FH17" i="27"/>
  <c r="FI17" i="27"/>
  <c r="FJ17" i="27"/>
  <c r="FK17" i="27"/>
  <c r="FL17" i="27"/>
  <c r="FM17" i="27"/>
  <c r="FN17" i="27"/>
  <c r="FO17" i="27"/>
  <c r="FP17" i="27"/>
  <c r="FQ17" i="27"/>
  <c r="FR17" i="27"/>
  <c r="FS17" i="27"/>
  <c r="FT17" i="27"/>
  <c r="FU17" i="27"/>
  <c r="FV17" i="27"/>
  <c r="FW17" i="27"/>
  <c r="FX17" i="27"/>
  <c r="FY17" i="27"/>
  <c r="FZ17" i="27"/>
  <c r="GA17" i="27"/>
  <c r="GB17" i="27"/>
  <c r="GC17" i="27"/>
  <c r="GD17" i="27"/>
  <c r="GE17" i="27"/>
  <c r="GF17" i="27"/>
  <c r="GG17" i="27"/>
  <c r="GH17" i="27"/>
  <c r="GI17" i="27"/>
  <c r="GJ17" i="27"/>
  <c r="GK17" i="27"/>
  <c r="GL17" i="27"/>
  <c r="GM17" i="27"/>
  <c r="GN17" i="27"/>
  <c r="GO17" i="27"/>
  <c r="GP17" i="27"/>
  <c r="GQ17" i="27"/>
  <c r="GR17" i="27"/>
  <c r="GS17" i="27"/>
  <c r="GT17" i="27"/>
  <c r="GU17" i="27"/>
  <c r="GV17" i="27"/>
  <c r="GW17" i="27"/>
  <c r="GX17" i="27"/>
  <c r="GY17" i="27"/>
  <c r="GZ17" i="27"/>
  <c r="HA17" i="27"/>
  <c r="HB17" i="27"/>
  <c r="HC17" i="27"/>
  <c r="HD17" i="27"/>
  <c r="HE17" i="27"/>
  <c r="HF17" i="27"/>
  <c r="HG17" i="27"/>
  <c r="HH17" i="27"/>
  <c r="HI17" i="27"/>
  <c r="HJ17" i="27"/>
  <c r="HK17" i="27"/>
  <c r="HL17" i="27"/>
  <c r="HM17" i="27"/>
  <c r="HN17" i="27"/>
  <c r="HO17" i="27"/>
  <c r="HP17" i="27"/>
  <c r="HQ17" i="27"/>
  <c r="HR17" i="27"/>
  <c r="HS17" i="27"/>
  <c r="HT17" i="27"/>
  <c r="HU17" i="27"/>
  <c r="HV17" i="27"/>
  <c r="HW17" i="27"/>
  <c r="HX17" i="27"/>
  <c r="HY17" i="27"/>
  <c r="HZ17" i="27"/>
  <c r="IA17" i="27"/>
  <c r="IB17" i="27"/>
  <c r="IC17" i="27"/>
  <c r="ID17" i="27"/>
  <c r="IE17" i="27"/>
  <c r="IF17" i="27"/>
  <c r="IG17" i="27"/>
  <c r="IH17" i="27"/>
  <c r="II17" i="27"/>
  <c r="IJ17" i="27"/>
  <c r="IK17" i="27"/>
  <c r="IL17" i="27"/>
  <c r="IM17" i="27"/>
  <c r="IN17" i="27"/>
  <c r="IO17" i="27"/>
  <c r="IP17" i="27"/>
  <c r="IQ17" i="27"/>
  <c r="IR17" i="27"/>
  <c r="IS17" i="27"/>
  <c r="IT17" i="27"/>
  <c r="IU17" i="27"/>
  <c r="IV17" i="27"/>
  <c r="IW17" i="27"/>
  <c r="IX17" i="27"/>
  <c r="IY17" i="27"/>
  <c r="IZ17" i="27"/>
  <c r="JA17" i="27"/>
  <c r="JB17" i="27"/>
  <c r="JC17" i="27"/>
  <c r="JD17" i="27"/>
  <c r="JE17" i="27"/>
  <c r="JF17" i="27"/>
  <c r="JG17" i="27"/>
  <c r="JH17" i="27"/>
  <c r="JI17" i="27"/>
  <c r="JJ17" i="27"/>
  <c r="JK17" i="27"/>
  <c r="JL17" i="27"/>
  <c r="JM17" i="27"/>
  <c r="JN17" i="27"/>
  <c r="JO17" i="27"/>
  <c r="JP17" i="27"/>
  <c r="JQ17" i="27"/>
  <c r="JR17" i="27"/>
  <c r="JS17" i="27"/>
  <c r="JT17" i="27"/>
  <c r="JU17" i="27"/>
  <c r="JV17" i="27"/>
  <c r="JW17" i="27"/>
  <c r="JX17" i="27"/>
  <c r="JY17" i="27"/>
  <c r="JZ17" i="27"/>
  <c r="KA17" i="27"/>
  <c r="KB17" i="27"/>
  <c r="KC17" i="27"/>
  <c r="KD17" i="27"/>
  <c r="KE17" i="27"/>
  <c r="KF17" i="27"/>
  <c r="KG17" i="27"/>
  <c r="KH17" i="27"/>
  <c r="KI17" i="27"/>
  <c r="KJ17" i="27"/>
  <c r="KK17" i="27"/>
  <c r="KL17" i="27"/>
  <c r="KM17" i="27"/>
  <c r="KN17" i="27"/>
  <c r="KO17" i="27"/>
  <c r="KP17" i="27"/>
  <c r="KQ17" i="27"/>
  <c r="KR17" i="27"/>
  <c r="KS17" i="27"/>
  <c r="KT17" i="27"/>
  <c r="KU17" i="27"/>
  <c r="KV17" i="27"/>
  <c r="KW17" i="27"/>
  <c r="KX17" i="27"/>
  <c r="KY17" i="27"/>
  <c r="KZ17" i="27"/>
  <c r="LA17" i="27"/>
  <c r="LB17" i="27"/>
  <c r="LC17" i="27"/>
  <c r="LD17" i="27"/>
  <c r="LE17" i="27"/>
  <c r="LF17" i="27"/>
  <c r="LG17" i="27"/>
  <c r="LH17" i="27"/>
  <c r="LI17" i="27"/>
  <c r="LJ17" i="27"/>
  <c r="LK17" i="27"/>
  <c r="LL17" i="27"/>
  <c r="LM17" i="27"/>
  <c r="LN17" i="27"/>
  <c r="LO17" i="27"/>
  <c r="LP17" i="27"/>
  <c r="LQ17" i="27"/>
  <c r="LR17" i="27"/>
  <c r="LS17" i="27"/>
  <c r="LT17" i="27"/>
  <c r="LU17" i="27"/>
  <c r="LV17" i="27"/>
  <c r="LW17" i="27"/>
  <c r="LX17" i="27"/>
  <c r="LY17" i="27"/>
  <c r="LZ17" i="27"/>
  <c r="MA17" i="27"/>
  <c r="MB17" i="27"/>
  <c r="MC17" i="27"/>
  <c r="MD17" i="27"/>
  <c r="ME17" i="27"/>
  <c r="MF17" i="27"/>
  <c r="MG17" i="27"/>
  <c r="MH17" i="27"/>
  <c r="MI17" i="27"/>
  <c r="MJ17" i="27"/>
  <c r="MK17" i="27"/>
  <c r="ML17" i="27"/>
  <c r="MM17" i="27"/>
  <c r="MN17" i="27"/>
  <c r="MO17" i="27"/>
  <c r="MP17" i="27"/>
  <c r="MQ17" i="27"/>
  <c r="MR17" i="27"/>
  <c r="MS17" i="27"/>
  <c r="MT17" i="27"/>
  <c r="MU17" i="27"/>
  <c r="MV17" i="27"/>
  <c r="MW17" i="27"/>
  <c r="MX17" i="27"/>
  <c r="MY17" i="27"/>
  <c r="MZ17" i="27"/>
  <c r="NA17" i="27"/>
  <c r="F17" i="27"/>
  <c r="OV9" i="52"/>
  <c r="MT21" i="12"/>
  <c r="MT25" i="12"/>
  <c r="MT23" i="12"/>
  <c r="MH21" i="12"/>
  <c r="MH22" i="12"/>
  <c r="MH24" i="12"/>
  <c r="MH23" i="12"/>
  <c r="LV21" i="12"/>
  <c r="LV22" i="12"/>
  <c r="LV24" i="12"/>
  <c r="LV23" i="12"/>
  <c r="LF21" i="12"/>
  <c r="LF22" i="12"/>
  <c r="LF24" i="12"/>
  <c r="LF23" i="12"/>
  <c r="KT21" i="12"/>
  <c r="KT22" i="12"/>
  <c r="KT24" i="12"/>
  <c r="KT23" i="12"/>
  <c r="KL21" i="12"/>
  <c r="KL22" i="12"/>
  <c r="KL24" i="12"/>
  <c r="KL23" i="12"/>
  <c r="JZ21" i="12"/>
  <c r="JZ22" i="12"/>
  <c r="JZ24" i="12"/>
  <c r="JZ23" i="12"/>
  <c r="JJ21" i="12"/>
  <c r="JJ22" i="12"/>
  <c r="JJ24" i="12"/>
  <c r="JJ23" i="12"/>
  <c r="JB21" i="12"/>
  <c r="JB22" i="12"/>
  <c r="JB24" i="12"/>
  <c r="JB23" i="12"/>
  <c r="IL21" i="12"/>
  <c r="IL22" i="12"/>
  <c r="IL24" i="12"/>
  <c r="IL23" i="12"/>
  <c r="HZ21" i="12"/>
  <c r="HZ22" i="12"/>
  <c r="HZ24" i="12"/>
  <c r="HZ23" i="12"/>
  <c r="HN21" i="12"/>
  <c r="HN22" i="12"/>
  <c r="HN24" i="12"/>
  <c r="HN23" i="12"/>
  <c r="HF21" i="12"/>
  <c r="HF22" i="12"/>
  <c r="HF24" i="12"/>
  <c r="HF23" i="12"/>
  <c r="GX21" i="12"/>
  <c r="GX22" i="12"/>
  <c r="GX24" i="12"/>
  <c r="GX23" i="12"/>
  <c r="GH21" i="12"/>
  <c r="GH22" i="12"/>
  <c r="GH24" i="12"/>
  <c r="GH23" i="12"/>
  <c r="FV21" i="12"/>
  <c r="FV22" i="12"/>
  <c r="FV24" i="12"/>
  <c r="FV23" i="12"/>
  <c r="FJ21" i="12"/>
  <c r="FJ22" i="12"/>
  <c r="FJ24" i="12"/>
  <c r="FJ23" i="12"/>
  <c r="EX21" i="12"/>
  <c r="EX22" i="12"/>
  <c r="EX24" i="12"/>
  <c r="EX23" i="12"/>
  <c r="EH21" i="12"/>
  <c r="EH22" i="12"/>
  <c r="EH24" i="12"/>
  <c r="EH23" i="12"/>
  <c r="DV21" i="12"/>
  <c r="DV22" i="12"/>
  <c r="DV24" i="12"/>
  <c r="DV23" i="12"/>
  <c r="DN21" i="12"/>
  <c r="DN22" i="12"/>
  <c r="DN24" i="12"/>
  <c r="DN23" i="12"/>
  <c r="DB21" i="12"/>
  <c r="DB22" i="12"/>
  <c r="DB24" i="12"/>
  <c r="DB23" i="12"/>
  <c r="CP21" i="12"/>
  <c r="CP22" i="12"/>
  <c r="CP24" i="12"/>
  <c r="CP23" i="12"/>
  <c r="CL21" i="12"/>
  <c r="CL22" i="12"/>
  <c r="CL24" i="12"/>
  <c r="CL23" i="12"/>
  <c r="BZ21" i="12"/>
  <c r="BZ22" i="12"/>
  <c r="BZ24" i="12"/>
  <c r="BZ23" i="12"/>
  <c r="BN21" i="12"/>
  <c r="BN22" i="12"/>
  <c r="BN24" i="12"/>
  <c r="BN23" i="12"/>
  <c r="BF21" i="12"/>
  <c r="BF22" i="12"/>
  <c r="BF24" i="12"/>
  <c r="BF23" i="12"/>
  <c r="AT21" i="12"/>
  <c r="AT22" i="12"/>
  <c r="AT24" i="12"/>
  <c r="AT23" i="12"/>
  <c r="AL21" i="12"/>
  <c r="AL22" i="12"/>
  <c r="AL24" i="12"/>
  <c r="AL23" i="12"/>
  <c r="AD21" i="12"/>
  <c r="AD22" i="12"/>
  <c r="AD24" i="12"/>
  <c r="AD23" i="12"/>
  <c r="Z21" i="12"/>
  <c r="Z22" i="12"/>
  <c r="Z24" i="12"/>
  <c r="Z23" i="12"/>
  <c r="J21" i="12"/>
  <c r="J22" i="12"/>
  <c r="J24" i="12"/>
  <c r="J23" i="12"/>
  <c r="MP21" i="12"/>
  <c r="MP23" i="12"/>
  <c r="MD21" i="12"/>
  <c r="MD22" i="12"/>
  <c r="MD24" i="12"/>
  <c r="MD23" i="12"/>
  <c r="LR21" i="12"/>
  <c r="LR22" i="12"/>
  <c r="LR24" i="12"/>
  <c r="LR23" i="12"/>
  <c r="LB21" i="12"/>
  <c r="LB22" i="12"/>
  <c r="LB24" i="12"/>
  <c r="LB23" i="12"/>
  <c r="KP21" i="12"/>
  <c r="KP22" i="12"/>
  <c r="KP24" i="12"/>
  <c r="KP23" i="12"/>
  <c r="KD21" i="12"/>
  <c r="KD22" i="12"/>
  <c r="KD24" i="12"/>
  <c r="KD23" i="12"/>
  <c r="JR21" i="12"/>
  <c r="JR22" i="12"/>
  <c r="JR24" i="12"/>
  <c r="JR23" i="12"/>
  <c r="JF21" i="12"/>
  <c r="JF22" i="12"/>
  <c r="JF24" i="12"/>
  <c r="JF23" i="12"/>
  <c r="IT21" i="12"/>
  <c r="IT22" i="12"/>
  <c r="IT24" i="12"/>
  <c r="IT23" i="12"/>
  <c r="IH21" i="12"/>
  <c r="IH22" i="12"/>
  <c r="IH24" i="12"/>
  <c r="IH23" i="12"/>
  <c r="HV21" i="12"/>
  <c r="HV22" i="12"/>
  <c r="HV24" i="12"/>
  <c r="HV23" i="12"/>
  <c r="HB21" i="12"/>
  <c r="HB22" i="12"/>
  <c r="HB24" i="12"/>
  <c r="HB23" i="12"/>
  <c r="GP21" i="12"/>
  <c r="GP22" i="12"/>
  <c r="GP24" i="12"/>
  <c r="GP23" i="12"/>
  <c r="GD21" i="12"/>
  <c r="GD22" i="12"/>
  <c r="GD24" i="12"/>
  <c r="GD23" i="12"/>
  <c r="FR21" i="12"/>
  <c r="FR22" i="12"/>
  <c r="FR24" i="12"/>
  <c r="FR23" i="12"/>
  <c r="FF21" i="12"/>
  <c r="FF22" i="12"/>
  <c r="FF24" i="12"/>
  <c r="FF23" i="12"/>
  <c r="EP21" i="12"/>
  <c r="EP22" i="12"/>
  <c r="EP24" i="12"/>
  <c r="EP23" i="12"/>
  <c r="ED21" i="12"/>
  <c r="ED22" i="12"/>
  <c r="ED24" i="12"/>
  <c r="ED23" i="12"/>
  <c r="DJ21" i="12"/>
  <c r="DJ22" i="12"/>
  <c r="DJ24" i="12"/>
  <c r="DJ23" i="12"/>
  <c r="CX21" i="12"/>
  <c r="CX22" i="12"/>
  <c r="CX24" i="12"/>
  <c r="CX23" i="12"/>
  <c r="CD21" i="12"/>
  <c r="CD22" i="12"/>
  <c r="CD24" i="12"/>
  <c r="CD23" i="12"/>
  <c r="BR21" i="12"/>
  <c r="BR22" i="12"/>
  <c r="BR24" i="12"/>
  <c r="BR23" i="12"/>
  <c r="AX21" i="12"/>
  <c r="AX22" i="12"/>
  <c r="AX24" i="12"/>
  <c r="AX23" i="12"/>
  <c r="R21" i="12"/>
  <c r="R22" i="12"/>
  <c r="R24" i="12"/>
  <c r="R23" i="12"/>
  <c r="MX21" i="12"/>
  <c r="MX25" i="12"/>
  <c r="MX23" i="12"/>
  <c r="ML21" i="12"/>
  <c r="ML23" i="12"/>
  <c r="LZ21" i="12"/>
  <c r="LZ22" i="12"/>
  <c r="LZ24" i="12"/>
  <c r="LZ23" i="12"/>
  <c r="LN21" i="12"/>
  <c r="LN22" i="12"/>
  <c r="LN24" i="12"/>
  <c r="LN23" i="12"/>
  <c r="LJ21" i="12"/>
  <c r="LJ22" i="12"/>
  <c r="LJ24" i="12"/>
  <c r="LJ23" i="12"/>
  <c r="KX21" i="12"/>
  <c r="KX22" i="12"/>
  <c r="KX24" i="12"/>
  <c r="KX23" i="12"/>
  <c r="KH21" i="12"/>
  <c r="KH22" i="12"/>
  <c r="KH24" i="12"/>
  <c r="KH23" i="12"/>
  <c r="JV21" i="12"/>
  <c r="JV22" i="12"/>
  <c r="JV24" i="12"/>
  <c r="JV23" i="12"/>
  <c r="JN21" i="12"/>
  <c r="JN22" i="12"/>
  <c r="JN24" i="12"/>
  <c r="JN23" i="12"/>
  <c r="IX21" i="12"/>
  <c r="IX22" i="12"/>
  <c r="IX24" i="12"/>
  <c r="IX23" i="12"/>
  <c r="IP21" i="12"/>
  <c r="IP22" i="12"/>
  <c r="IP24" i="12"/>
  <c r="IP23" i="12"/>
  <c r="ID21" i="12"/>
  <c r="ID22" i="12"/>
  <c r="ID24" i="12"/>
  <c r="ID23" i="12"/>
  <c r="HR21" i="12"/>
  <c r="HR22" i="12"/>
  <c r="HR24" i="12"/>
  <c r="HR23" i="12"/>
  <c r="HJ21" i="12"/>
  <c r="HJ22" i="12"/>
  <c r="HJ24" i="12"/>
  <c r="HJ23" i="12"/>
  <c r="GT21" i="12"/>
  <c r="GT22" i="12"/>
  <c r="GT24" i="12"/>
  <c r="GT23" i="12"/>
  <c r="GL21" i="12"/>
  <c r="GL22" i="12"/>
  <c r="GL24" i="12"/>
  <c r="GL23" i="12"/>
  <c r="FZ21" i="12"/>
  <c r="FZ22" i="12"/>
  <c r="FZ24" i="12"/>
  <c r="FZ23" i="12"/>
  <c r="FN21" i="12"/>
  <c r="FN22" i="12"/>
  <c r="FN24" i="12"/>
  <c r="FN23" i="12"/>
  <c r="FB21" i="12"/>
  <c r="FB22" i="12"/>
  <c r="FB24" i="12"/>
  <c r="FB23" i="12"/>
  <c r="ET21" i="12"/>
  <c r="ET22" i="12"/>
  <c r="ET24" i="12"/>
  <c r="ET23" i="12"/>
  <c r="EL21" i="12"/>
  <c r="EL22" i="12"/>
  <c r="EL24" i="12"/>
  <c r="EL23" i="12"/>
  <c r="DZ21" i="12"/>
  <c r="DZ22" i="12"/>
  <c r="DZ24" i="12"/>
  <c r="DZ23" i="12"/>
  <c r="DR21" i="12"/>
  <c r="DR22" i="12"/>
  <c r="DR24" i="12"/>
  <c r="DR23" i="12"/>
  <c r="DF21" i="12"/>
  <c r="DF22" i="12"/>
  <c r="DF24" i="12"/>
  <c r="DF23" i="12"/>
  <c r="CT21" i="12"/>
  <c r="CT22" i="12"/>
  <c r="CT24" i="12"/>
  <c r="CT23" i="12"/>
  <c r="CH21" i="12"/>
  <c r="CH22" i="12"/>
  <c r="CH24" i="12"/>
  <c r="CH23" i="12"/>
  <c r="BV21" i="12"/>
  <c r="BV22" i="12"/>
  <c r="BV24" i="12"/>
  <c r="BV23" i="12"/>
  <c r="BJ21" i="12"/>
  <c r="BJ22" i="12"/>
  <c r="BJ24" i="12"/>
  <c r="BJ23" i="12"/>
  <c r="BB21" i="12"/>
  <c r="BB22" i="12"/>
  <c r="BB24" i="12"/>
  <c r="BB23" i="12"/>
  <c r="AP21" i="12"/>
  <c r="AP22" i="12"/>
  <c r="AP24" i="12"/>
  <c r="AP23" i="12"/>
  <c r="AH21" i="12"/>
  <c r="AH22" i="12"/>
  <c r="AH24" i="12"/>
  <c r="AH23" i="12"/>
  <c r="V21" i="12"/>
  <c r="V22" i="12"/>
  <c r="V24" i="12"/>
  <c r="V23" i="12"/>
  <c r="N21" i="12"/>
  <c r="N22" i="12"/>
  <c r="N24" i="12"/>
  <c r="N23" i="12"/>
  <c r="MP25" i="12"/>
  <c r="Z25" i="12"/>
  <c r="AL25" i="12"/>
  <c r="BF25" i="12"/>
  <c r="BZ25" i="12"/>
  <c r="CP25" i="12"/>
  <c r="DN25" i="12"/>
  <c r="EH25" i="12"/>
  <c r="FJ25" i="12"/>
  <c r="GH25" i="12"/>
  <c r="HF25" i="12"/>
  <c r="HZ25" i="12"/>
  <c r="JB25" i="12"/>
  <c r="JZ25" i="12"/>
  <c r="KT25" i="12"/>
  <c r="MH25" i="12"/>
  <c r="ML25" i="12"/>
  <c r="J25" i="12"/>
  <c r="AD25" i="12"/>
  <c r="AT25" i="12"/>
  <c r="BN25" i="12"/>
  <c r="CL25" i="12"/>
  <c r="DB25" i="12"/>
  <c r="DV25" i="12"/>
  <c r="EX25" i="12"/>
  <c r="FV25" i="12"/>
  <c r="GX25" i="12"/>
  <c r="HN25" i="12"/>
  <c r="IL25" i="12"/>
  <c r="JJ25" i="12"/>
  <c r="KL25" i="12"/>
  <c r="LF25" i="12"/>
  <c r="LV25" i="12"/>
  <c r="N25" i="12"/>
  <c r="V25" i="12"/>
  <c r="AH25" i="12"/>
  <c r="AP25" i="12"/>
  <c r="BB25" i="12"/>
  <c r="BJ25" i="12"/>
  <c r="BV25" i="12"/>
  <c r="CH25" i="12"/>
  <c r="CT25" i="12"/>
  <c r="DF25" i="12"/>
  <c r="DR25" i="12"/>
  <c r="DZ25" i="12"/>
  <c r="EL25" i="12"/>
  <c r="ET25" i="12"/>
  <c r="FB25" i="12"/>
  <c r="FN25" i="12"/>
  <c r="FZ25" i="12"/>
  <c r="GL25" i="12"/>
  <c r="GT25" i="12"/>
  <c r="HJ25" i="12"/>
  <c r="HR25" i="12"/>
  <c r="ID25" i="12"/>
  <c r="IP25" i="12"/>
  <c r="IX25" i="12"/>
  <c r="JN25" i="12"/>
  <c r="JV25" i="12"/>
  <c r="KH25" i="12"/>
  <c r="KX25" i="12"/>
  <c r="LJ25" i="12"/>
  <c r="LN25" i="12"/>
  <c r="LZ25" i="12"/>
  <c r="R25" i="12"/>
  <c r="AX25" i="12"/>
  <c r="BR25" i="12"/>
  <c r="CD25" i="12"/>
  <c r="CX25" i="12"/>
  <c r="DJ25" i="12"/>
  <c r="ED25" i="12"/>
  <c r="EP25" i="12"/>
  <c r="FF25" i="12"/>
  <c r="FR25" i="12"/>
  <c r="GD25" i="12"/>
  <c r="GP25" i="12"/>
  <c r="HB25" i="12"/>
  <c r="HV25" i="12"/>
  <c r="IH25" i="12"/>
  <c r="IT25" i="12"/>
  <c r="JF25" i="12"/>
  <c r="JR25" i="12"/>
  <c r="KD25" i="12"/>
  <c r="KP25" i="12"/>
  <c r="LB25" i="12"/>
  <c r="LR25" i="12"/>
  <c r="MD25" i="12"/>
  <c r="M3" i="43"/>
  <c r="N3" i="43"/>
  <c r="O3" i="43"/>
  <c r="P3" i="43"/>
  <c r="Q3" i="43"/>
  <c r="R3" i="43"/>
  <c r="S3" i="43"/>
  <c r="T3" i="43"/>
  <c r="U3" i="43"/>
  <c r="V3" i="43"/>
  <c r="W3" i="43"/>
  <c r="X3" i="43"/>
  <c r="Y3" i="43"/>
  <c r="Z3" i="43"/>
  <c r="AA3" i="43"/>
  <c r="AB3" i="43"/>
  <c r="AC3" i="43"/>
  <c r="AD3" i="43"/>
  <c r="AE3" i="43"/>
  <c r="AF3" i="43"/>
  <c r="AG3" i="43"/>
  <c r="AH3" i="43"/>
  <c r="AI3" i="43"/>
  <c r="AJ3" i="43"/>
  <c r="AK3" i="43"/>
  <c r="AL3" i="43"/>
  <c r="AM3" i="43"/>
  <c r="AN3" i="43"/>
  <c r="AO3" i="43"/>
  <c r="AP3" i="43"/>
  <c r="AQ3" i="43"/>
  <c r="AR3" i="43"/>
  <c r="AS3" i="43"/>
  <c r="AT3" i="43"/>
  <c r="AU3" i="43"/>
  <c r="AV3" i="43"/>
  <c r="AW3" i="43"/>
  <c r="AX3" i="43"/>
  <c r="AY3" i="43"/>
  <c r="AZ3" i="43"/>
  <c r="BA3" i="43"/>
  <c r="BB3" i="43"/>
  <c r="BC3" i="43"/>
  <c r="BD3" i="43"/>
  <c r="BE3" i="43"/>
  <c r="BF3" i="43"/>
  <c r="BG3" i="43"/>
  <c r="BH3" i="43"/>
  <c r="BI3" i="43"/>
  <c r="BJ3" i="43"/>
  <c r="BK3" i="43"/>
  <c r="BL3" i="43"/>
  <c r="BM3" i="43"/>
  <c r="BN3" i="43"/>
  <c r="BO3" i="43"/>
  <c r="BP3" i="43"/>
  <c r="BQ3" i="43"/>
  <c r="BR3" i="43"/>
  <c r="BS3" i="43"/>
  <c r="BT3" i="43"/>
  <c r="BU3" i="43"/>
  <c r="BV3" i="43"/>
  <c r="BW3" i="43"/>
  <c r="BX3" i="43"/>
  <c r="BY3" i="43"/>
  <c r="BZ3" i="43"/>
  <c r="CA3" i="43"/>
  <c r="CB3" i="43"/>
  <c r="CC3" i="43"/>
  <c r="CD3" i="43"/>
  <c r="CE3" i="43"/>
  <c r="CF3" i="43"/>
  <c r="CG3" i="43"/>
  <c r="CH3" i="43"/>
  <c r="CI3" i="43"/>
  <c r="CJ3" i="43"/>
  <c r="CK3" i="43"/>
  <c r="CL3" i="43"/>
  <c r="CM3" i="43"/>
  <c r="CN3" i="43"/>
  <c r="CO3" i="43"/>
  <c r="CP3" i="43"/>
  <c r="CQ3" i="43"/>
  <c r="CR3" i="43"/>
  <c r="CS3" i="43"/>
  <c r="CT3" i="43"/>
  <c r="CU3" i="43"/>
  <c r="CV3" i="43"/>
  <c r="CW3" i="43"/>
  <c r="CX3" i="43"/>
  <c r="CY3" i="43"/>
  <c r="CZ3" i="43"/>
  <c r="DA3" i="43"/>
  <c r="DB3" i="43"/>
  <c r="DC3" i="43"/>
  <c r="DD3" i="43"/>
  <c r="DE3" i="43"/>
  <c r="DF3" i="43"/>
  <c r="DG3" i="43"/>
  <c r="DH3" i="43"/>
  <c r="DI3" i="43"/>
  <c r="DJ3" i="43"/>
  <c r="DK3" i="43"/>
  <c r="DL3" i="43"/>
  <c r="DM3" i="43"/>
  <c r="DN3" i="43"/>
  <c r="DO3" i="43"/>
  <c r="DP3" i="43"/>
  <c r="DQ3" i="43"/>
  <c r="DR3" i="43"/>
  <c r="DS3" i="43"/>
  <c r="DT3" i="43"/>
  <c r="DU3" i="43"/>
  <c r="DV3" i="43"/>
  <c r="DW3" i="43"/>
  <c r="DX3" i="43"/>
  <c r="DY3" i="43"/>
  <c r="DZ3" i="43"/>
  <c r="EA3" i="43"/>
  <c r="EB3" i="43"/>
  <c r="EC3" i="43"/>
  <c r="ED3" i="43"/>
  <c r="EE3" i="43"/>
  <c r="EF3" i="43"/>
  <c r="EG3" i="43"/>
  <c r="EH3" i="43"/>
  <c r="EI3" i="43"/>
  <c r="EJ3" i="43"/>
  <c r="EK3" i="43"/>
  <c r="EL3" i="43"/>
  <c r="EM3" i="43"/>
  <c r="EN3" i="43"/>
  <c r="EO3" i="43"/>
  <c r="EP3" i="43"/>
  <c r="EQ3" i="43"/>
  <c r="ER3" i="43"/>
  <c r="ES3" i="43"/>
  <c r="ET3" i="43"/>
  <c r="EU3" i="43"/>
  <c r="EV3" i="43"/>
  <c r="EW3" i="43"/>
  <c r="EX3" i="43"/>
  <c r="EY3" i="43"/>
  <c r="EZ3" i="43"/>
  <c r="FA3" i="43"/>
  <c r="FB3" i="43"/>
  <c r="FC3" i="43"/>
  <c r="FD3" i="43"/>
  <c r="FE3" i="43"/>
  <c r="FF3" i="43"/>
  <c r="FG3" i="43"/>
  <c r="FH3" i="43"/>
  <c r="FI3" i="43"/>
  <c r="FJ3" i="43"/>
  <c r="FK3" i="43"/>
  <c r="FL3" i="43"/>
  <c r="FM3" i="43"/>
  <c r="FN3" i="43"/>
  <c r="FO3" i="43"/>
  <c r="FP3" i="43"/>
  <c r="FQ3" i="43"/>
  <c r="FR3" i="43"/>
  <c r="FS3" i="43"/>
  <c r="FT3" i="43"/>
  <c r="FU3" i="43"/>
  <c r="FV3" i="43"/>
  <c r="FW3" i="43"/>
  <c r="FX3" i="43"/>
  <c r="FY3" i="43"/>
  <c r="FZ3" i="43"/>
  <c r="GA3" i="43"/>
  <c r="GB3" i="43"/>
  <c r="GC3" i="43"/>
  <c r="GD3" i="43"/>
  <c r="GE3" i="43"/>
  <c r="GF3" i="43"/>
  <c r="GG3" i="43"/>
  <c r="GH3" i="43"/>
  <c r="GI3" i="43"/>
  <c r="GJ3" i="43"/>
  <c r="GK3" i="43"/>
  <c r="GL3" i="43"/>
  <c r="GM3" i="43"/>
  <c r="GN3" i="43"/>
  <c r="GO3" i="43"/>
  <c r="GP3" i="43"/>
  <c r="GQ3" i="43"/>
  <c r="GR3" i="43"/>
  <c r="GS3" i="43"/>
  <c r="GT3" i="43"/>
  <c r="GU3" i="43"/>
  <c r="GV3" i="43"/>
  <c r="GW3" i="43"/>
  <c r="GX3" i="43"/>
  <c r="GY3" i="43"/>
  <c r="GZ3" i="43"/>
  <c r="HA3" i="43"/>
  <c r="HB3" i="43"/>
  <c r="HC3" i="43"/>
  <c r="HD3" i="43"/>
  <c r="HE3" i="43"/>
  <c r="HF3" i="43"/>
  <c r="HG3" i="43"/>
  <c r="HH3" i="43"/>
  <c r="HI3" i="43"/>
  <c r="HJ3" i="43"/>
  <c r="HK3" i="43"/>
  <c r="HL3" i="43"/>
  <c r="HM3" i="43"/>
  <c r="HN3" i="43"/>
  <c r="HO3" i="43"/>
  <c r="HP3" i="43"/>
  <c r="HQ3" i="43"/>
  <c r="HR3" i="43"/>
  <c r="HS3" i="43"/>
  <c r="HT3" i="43"/>
  <c r="HU3" i="43"/>
  <c r="HV3" i="43"/>
  <c r="HW3" i="43"/>
  <c r="HX3" i="43"/>
  <c r="HY3" i="43"/>
  <c r="HZ3" i="43"/>
  <c r="IA3" i="43"/>
  <c r="IB3" i="43"/>
  <c r="IC3" i="43"/>
  <c r="ID3" i="43"/>
  <c r="IE3" i="43"/>
  <c r="IF3" i="43"/>
  <c r="IG3" i="43"/>
  <c r="IH3" i="43"/>
  <c r="II3" i="43"/>
  <c r="IJ3" i="43"/>
  <c r="IK3" i="43"/>
  <c r="IL3" i="43"/>
  <c r="IM3" i="43"/>
  <c r="IN3" i="43"/>
  <c r="IO3" i="43"/>
  <c r="IP3" i="43"/>
  <c r="IQ3" i="43"/>
  <c r="IR3" i="43"/>
  <c r="IS3" i="43"/>
  <c r="IT3" i="43"/>
  <c r="IU3" i="43"/>
  <c r="IV3" i="43"/>
  <c r="IW3" i="43"/>
  <c r="IX3" i="43"/>
  <c r="IY3" i="43"/>
  <c r="IZ3" i="43"/>
  <c r="JA3" i="43"/>
  <c r="JB3" i="43"/>
  <c r="JC3" i="43"/>
  <c r="JD3" i="43"/>
  <c r="JE3" i="43"/>
  <c r="JF3" i="43"/>
  <c r="JG3" i="43"/>
  <c r="JH3" i="43"/>
  <c r="JI3" i="43"/>
  <c r="JJ3" i="43"/>
  <c r="JK3" i="43"/>
  <c r="JL3" i="43"/>
  <c r="JM3" i="43"/>
  <c r="JN3" i="43"/>
  <c r="JO3" i="43"/>
  <c r="JP3" i="43"/>
  <c r="JQ3" i="43"/>
  <c r="JR3" i="43"/>
  <c r="JS3" i="43"/>
  <c r="JT3" i="43"/>
  <c r="JU3" i="43"/>
  <c r="JV3" i="43"/>
  <c r="JW3" i="43"/>
  <c r="JX3" i="43"/>
  <c r="JY3" i="43"/>
  <c r="JZ3" i="43"/>
  <c r="KA3" i="43"/>
  <c r="KB3" i="43"/>
  <c r="KC3" i="43"/>
  <c r="KD3" i="43"/>
  <c r="KE3" i="43"/>
  <c r="KF3" i="43"/>
  <c r="KG3" i="43"/>
  <c r="KH3" i="43"/>
  <c r="KI3" i="43"/>
  <c r="KJ3" i="43"/>
  <c r="KK3" i="43"/>
  <c r="KL3" i="43"/>
  <c r="KM3" i="43"/>
  <c r="KN3" i="43"/>
  <c r="KO3" i="43"/>
  <c r="KP3" i="43"/>
  <c r="KQ3" i="43"/>
  <c r="KR3" i="43"/>
  <c r="KS3" i="43"/>
  <c r="KT3" i="43"/>
  <c r="KU3" i="43"/>
  <c r="KV3" i="43"/>
  <c r="KW3" i="43"/>
  <c r="KX3" i="43"/>
  <c r="KY3" i="43"/>
  <c r="KZ3" i="43"/>
  <c r="LA3" i="43"/>
  <c r="LB3" i="43"/>
  <c r="LC3" i="43"/>
  <c r="LD3" i="43"/>
  <c r="LE3" i="43"/>
  <c r="LF3" i="43"/>
  <c r="LG3" i="43"/>
  <c r="LH3" i="43"/>
  <c r="LI3" i="43"/>
  <c r="LJ3" i="43"/>
  <c r="LK3" i="43"/>
  <c r="LL3" i="43"/>
  <c r="LM3" i="43"/>
  <c r="LN3" i="43"/>
  <c r="LO3" i="43"/>
  <c r="LP3" i="43"/>
  <c r="LQ3" i="43"/>
  <c r="LR3" i="43"/>
  <c r="LS3" i="43"/>
  <c r="LT3" i="43"/>
  <c r="LU3" i="43"/>
  <c r="LV3" i="43"/>
  <c r="LW3" i="43"/>
  <c r="LX3" i="43"/>
  <c r="LY3" i="43"/>
  <c r="LZ3" i="43"/>
  <c r="MA3" i="43"/>
  <c r="MB3" i="43"/>
  <c r="MC3" i="43"/>
  <c r="MD3" i="43"/>
  <c r="ME3" i="43"/>
  <c r="MF3" i="43"/>
  <c r="MG3" i="43"/>
  <c r="MH3" i="43"/>
  <c r="MI3" i="43"/>
  <c r="MJ3" i="43"/>
  <c r="MK3" i="43"/>
  <c r="ML3" i="43"/>
  <c r="MM3" i="43"/>
  <c r="MN3" i="43"/>
  <c r="MO3" i="43"/>
  <c r="MP3" i="43"/>
  <c r="MQ3" i="43"/>
  <c r="MR3" i="43"/>
  <c r="MS3" i="43"/>
  <c r="MT3" i="43"/>
  <c r="MU3" i="43"/>
  <c r="MV3" i="43"/>
  <c r="MW3" i="43"/>
  <c r="MX3" i="43"/>
  <c r="MY3" i="43"/>
  <c r="MZ3" i="43"/>
  <c r="NA3" i="43"/>
  <c r="NB3" i="43"/>
  <c r="NC3" i="43"/>
  <c r="ND3" i="43"/>
  <c r="NE3" i="43"/>
  <c r="NF3" i="43"/>
  <c r="NG3" i="43"/>
  <c r="L3" i="43"/>
  <c r="NR23" i="52"/>
  <c r="NS23" i="52"/>
  <c r="NT23" i="52"/>
  <c r="NU23" i="52"/>
  <c r="NV23" i="52"/>
  <c r="NW23" i="52"/>
  <c r="NX23" i="52"/>
  <c r="NY23" i="52"/>
  <c r="NZ23" i="52"/>
  <c r="OA23" i="52"/>
  <c r="OB23" i="52"/>
  <c r="OC23" i="52"/>
  <c r="OD23" i="52"/>
  <c r="OE23" i="52"/>
  <c r="OF23" i="52"/>
  <c r="OG23" i="52"/>
  <c r="OH23" i="52"/>
  <c r="OI23" i="52"/>
  <c r="OJ23" i="52"/>
  <c r="OK23" i="52"/>
  <c r="OL23" i="52"/>
  <c r="OM23" i="52"/>
  <c r="ON23" i="52"/>
  <c r="OO23" i="52"/>
  <c r="OP23" i="52"/>
  <c r="OQ23" i="52"/>
  <c r="OR23" i="52"/>
  <c r="OS23" i="52"/>
  <c r="OT23" i="52"/>
  <c r="OU23" i="52"/>
  <c r="J23" i="52"/>
  <c r="K23" i="52"/>
  <c r="L23" i="52"/>
  <c r="M23" i="52"/>
  <c r="N23" i="52"/>
  <c r="O23" i="52"/>
  <c r="P23" i="52"/>
  <c r="Q23" i="52"/>
  <c r="R23" i="52"/>
  <c r="S23" i="52"/>
  <c r="T23" i="52"/>
  <c r="U23" i="52"/>
  <c r="V23" i="52"/>
  <c r="W23" i="52"/>
  <c r="X23" i="52"/>
  <c r="Y23" i="52"/>
  <c r="Z23" i="52"/>
  <c r="AA23" i="52"/>
  <c r="AB23" i="52"/>
  <c r="AC23" i="52"/>
  <c r="AD23" i="52"/>
  <c r="AE23" i="52"/>
  <c r="AF23" i="52"/>
  <c r="AG23" i="52"/>
  <c r="AH23" i="52"/>
  <c r="AI23" i="52"/>
  <c r="AJ23" i="52"/>
  <c r="AK23" i="52"/>
  <c r="AL23" i="52"/>
  <c r="AM23" i="52"/>
  <c r="AN23" i="52"/>
  <c r="AO23" i="52"/>
  <c r="AP23" i="52"/>
  <c r="AQ23" i="52"/>
  <c r="AR23" i="52"/>
  <c r="AS23" i="52"/>
  <c r="AT23" i="52"/>
  <c r="AU23" i="52"/>
  <c r="AV23" i="52"/>
  <c r="AW23" i="52"/>
  <c r="AX23" i="52"/>
  <c r="AY23" i="52"/>
  <c r="AZ23" i="52"/>
  <c r="BA23" i="52"/>
  <c r="BB23" i="52"/>
  <c r="BC23" i="52"/>
  <c r="BD23" i="52"/>
  <c r="BE23" i="52"/>
  <c r="BF23" i="52"/>
  <c r="BG23" i="52"/>
  <c r="BH23" i="52"/>
  <c r="BI23" i="52"/>
  <c r="BJ23" i="52"/>
  <c r="BK23" i="52"/>
  <c r="BL23" i="52"/>
  <c r="BM23" i="52"/>
  <c r="BN23" i="52"/>
  <c r="BO23" i="52"/>
  <c r="BP23" i="52"/>
  <c r="BQ23" i="52"/>
  <c r="BR23" i="52"/>
  <c r="BS23" i="52"/>
  <c r="BT23" i="52"/>
  <c r="BU23" i="52"/>
  <c r="BV23" i="52"/>
  <c r="BW23" i="52"/>
  <c r="BX23" i="52"/>
  <c r="BY23" i="52"/>
  <c r="BZ23" i="52"/>
  <c r="CA23" i="52"/>
  <c r="CB23" i="52"/>
  <c r="CC23" i="52"/>
  <c r="CD23" i="52"/>
  <c r="CE23" i="52"/>
  <c r="CF23" i="52"/>
  <c r="CG23" i="52"/>
  <c r="CH23" i="52"/>
  <c r="CI23" i="52"/>
  <c r="CJ23" i="52"/>
  <c r="CK23" i="52"/>
  <c r="CL23" i="52"/>
  <c r="CM23" i="52"/>
  <c r="CN23" i="52"/>
  <c r="CO23" i="52"/>
  <c r="CP23" i="52"/>
  <c r="CQ23" i="52"/>
  <c r="CR23" i="52"/>
  <c r="CS23" i="52"/>
  <c r="CT23" i="52"/>
  <c r="CU23" i="52"/>
  <c r="CV23" i="52"/>
  <c r="CW23" i="52"/>
  <c r="CX23" i="52"/>
  <c r="CY23" i="52"/>
  <c r="CZ23" i="52"/>
  <c r="DA23" i="52"/>
  <c r="DB23" i="52"/>
  <c r="DC23" i="52"/>
  <c r="DD23" i="52"/>
  <c r="DE23" i="52"/>
  <c r="DF23" i="52"/>
  <c r="DG23" i="52"/>
  <c r="DH23" i="52"/>
  <c r="DI23" i="52"/>
  <c r="DJ23" i="52"/>
  <c r="DK23" i="52"/>
  <c r="DL23" i="52"/>
  <c r="DM23" i="52"/>
  <c r="DN23" i="52"/>
  <c r="DO23" i="52"/>
  <c r="DP23" i="52"/>
  <c r="DQ23" i="52"/>
  <c r="DR23" i="52"/>
  <c r="DS23" i="52"/>
  <c r="DT23" i="52"/>
  <c r="DU23" i="52"/>
  <c r="DV23" i="52"/>
  <c r="DW23" i="52"/>
  <c r="DX23" i="52"/>
  <c r="DY23" i="52"/>
  <c r="DZ23" i="52"/>
  <c r="EA23" i="52"/>
  <c r="EB23" i="52"/>
  <c r="EC23" i="52"/>
  <c r="ED23" i="52"/>
  <c r="EE23" i="52"/>
  <c r="EF23" i="52"/>
  <c r="EG23" i="52"/>
  <c r="EH23" i="52"/>
  <c r="EI23" i="52"/>
  <c r="EJ23" i="52"/>
  <c r="EK23" i="52"/>
  <c r="EL23" i="52"/>
  <c r="EM23" i="52"/>
  <c r="EN23" i="52"/>
  <c r="EO23" i="52"/>
  <c r="EP23" i="52"/>
  <c r="EQ23" i="52"/>
  <c r="ER23" i="52"/>
  <c r="ES23" i="52"/>
  <c r="ET23" i="52"/>
  <c r="EU23" i="52"/>
  <c r="EV23" i="52"/>
  <c r="EW23" i="52"/>
  <c r="EX23" i="52"/>
  <c r="EY23" i="52"/>
  <c r="EZ23" i="52"/>
  <c r="FA23" i="52"/>
  <c r="FB23" i="52"/>
  <c r="FC23" i="52"/>
  <c r="FD23" i="52"/>
  <c r="FE23" i="52"/>
  <c r="FF23" i="52"/>
  <c r="FG23" i="52"/>
  <c r="FH23" i="52"/>
  <c r="FI23" i="52"/>
  <c r="FJ23" i="52"/>
  <c r="FK23" i="52"/>
  <c r="FL23" i="52"/>
  <c r="FM23" i="52"/>
  <c r="FN23" i="52"/>
  <c r="FO23" i="52"/>
  <c r="FP23" i="52"/>
  <c r="FQ23" i="52"/>
  <c r="FR23" i="52"/>
  <c r="FS23" i="52"/>
  <c r="FT23" i="52"/>
  <c r="FU23" i="52"/>
  <c r="FV23" i="52"/>
  <c r="FW23" i="52"/>
  <c r="FX23" i="52"/>
  <c r="FY23" i="52"/>
  <c r="FZ23" i="52"/>
  <c r="GA23" i="52"/>
  <c r="GB23" i="52"/>
  <c r="GC23" i="52"/>
  <c r="GD23" i="52"/>
  <c r="GE23" i="52"/>
  <c r="GF23" i="52"/>
  <c r="GG23" i="52"/>
  <c r="GH23" i="52"/>
  <c r="GI23" i="52"/>
  <c r="GJ23" i="52"/>
  <c r="GK23" i="52"/>
  <c r="GL23" i="52"/>
  <c r="GM23" i="52"/>
  <c r="GN23" i="52"/>
  <c r="GO23" i="52"/>
  <c r="GP23" i="52"/>
  <c r="GQ23" i="52"/>
  <c r="GR23" i="52"/>
  <c r="GS23" i="52"/>
  <c r="GT23" i="52"/>
  <c r="GU23" i="52"/>
  <c r="GV23" i="52"/>
  <c r="GW23" i="52"/>
  <c r="GX23" i="52"/>
  <c r="GY23" i="52"/>
  <c r="GZ23" i="52"/>
  <c r="HA23" i="52"/>
  <c r="HB23" i="52"/>
  <c r="HC23" i="52"/>
  <c r="HD23" i="52"/>
  <c r="HE23" i="52"/>
  <c r="HF23" i="52"/>
  <c r="HG23" i="52"/>
  <c r="HH23" i="52"/>
  <c r="HI23" i="52"/>
  <c r="HJ23" i="52"/>
  <c r="HK23" i="52"/>
  <c r="HL23" i="52"/>
  <c r="HM23" i="52"/>
  <c r="HN23" i="52"/>
  <c r="HO23" i="52"/>
  <c r="HP23" i="52"/>
  <c r="HQ23" i="52"/>
  <c r="HR23" i="52"/>
  <c r="HS23" i="52"/>
  <c r="HT23" i="52"/>
  <c r="HU23" i="52"/>
  <c r="HV23" i="52"/>
  <c r="HW23" i="52"/>
  <c r="HX23" i="52"/>
  <c r="HY23" i="52"/>
  <c r="HZ23" i="52"/>
  <c r="IA23" i="52"/>
  <c r="IB23" i="52"/>
  <c r="IC23" i="52"/>
  <c r="ID23" i="52"/>
  <c r="IE23" i="52"/>
  <c r="IF23" i="52"/>
  <c r="IG23" i="52"/>
  <c r="IH23" i="52"/>
  <c r="II23" i="52"/>
  <c r="IJ23" i="52"/>
  <c r="IK23" i="52"/>
  <c r="IL23" i="52"/>
  <c r="IM23" i="52"/>
  <c r="IN23" i="52"/>
  <c r="IO23" i="52"/>
  <c r="IP23" i="52"/>
  <c r="IQ23" i="52"/>
  <c r="IR23" i="52"/>
  <c r="IS23" i="52"/>
  <c r="IT23" i="52"/>
  <c r="IU23" i="52"/>
  <c r="IV23" i="52"/>
  <c r="IW23" i="52"/>
  <c r="IX23" i="52"/>
  <c r="IY23" i="52"/>
  <c r="IZ23" i="52"/>
  <c r="JA23" i="52"/>
  <c r="JB23" i="52"/>
  <c r="JC23" i="52"/>
  <c r="JD23" i="52"/>
  <c r="JE23" i="52"/>
  <c r="JF23" i="52"/>
  <c r="JG23" i="52"/>
  <c r="JH23" i="52"/>
  <c r="JI23" i="52"/>
  <c r="JJ23" i="52"/>
  <c r="JK23" i="52"/>
  <c r="JL23" i="52"/>
  <c r="JM23" i="52"/>
  <c r="JN23" i="52"/>
  <c r="JO23" i="52"/>
  <c r="JP23" i="52"/>
  <c r="JQ23" i="52"/>
  <c r="JR23" i="52"/>
  <c r="JS23" i="52"/>
  <c r="JT23" i="52"/>
  <c r="JU23" i="52"/>
  <c r="JV23" i="52"/>
  <c r="JW23" i="52"/>
  <c r="JX23" i="52"/>
  <c r="JY23" i="52"/>
  <c r="JZ23" i="52"/>
  <c r="KA23" i="52"/>
  <c r="KB23" i="52"/>
  <c r="KC23" i="52"/>
  <c r="KD23" i="52"/>
  <c r="KE23" i="52"/>
  <c r="KF23" i="52"/>
  <c r="KG23" i="52"/>
  <c r="KH23" i="52"/>
  <c r="KI23" i="52"/>
  <c r="KJ23" i="52"/>
  <c r="KK23" i="52"/>
  <c r="KL23" i="52"/>
  <c r="KM23" i="52"/>
  <c r="KN23" i="52"/>
  <c r="KO23" i="52"/>
  <c r="KP23" i="52"/>
  <c r="KQ23" i="52"/>
  <c r="KR23" i="52"/>
  <c r="KS23" i="52"/>
  <c r="KT23" i="52"/>
  <c r="KU23" i="52"/>
  <c r="KV23" i="52"/>
  <c r="KW23" i="52"/>
  <c r="KX23" i="52"/>
  <c r="KY23" i="52"/>
  <c r="KZ23" i="52"/>
  <c r="LA23" i="52"/>
  <c r="LB23" i="52"/>
  <c r="LC23" i="52"/>
  <c r="LD23" i="52"/>
  <c r="LE23" i="52"/>
  <c r="LF23" i="52"/>
  <c r="LG23" i="52"/>
  <c r="LH23" i="52"/>
  <c r="LI23" i="52"/>
  <c r="LJ23" i="52"/>
  <c r="LK23" i="52"/>
  <c r="LL23" i="52"/>
  <c r="LM23" i="52"/>
  <c r="LN23" i="52"/>
  <c r="LO23" i="52"/>
  <c r="LP23" i="52"/>
  <c r="LQ23" i="52"/>
  <c r="LR23" i="52"/>
  <c r="LS23" i="52"/>
  <c r="LT23" i="52"/>
  <c r="LU23" i="52"/>
  <c r="LV23" i="52"/>
  <c r="LW23" i="52"/>
  <c r="LX23" i="52"/>
  <c r="LY23" i="52"/>
  <c r="LZ23" i="52"/>
  <c r="MA23" i="52"/>
  <c r="MB23" i="52"/>
  <c r="MC23" i="52"/>
  <c r="MD23" i="52"/>
  <c r="ME23" i="52"/>
  <c r="MF23" i="52"/>
  <c r="MG23" i="52"/>
  <c r="MH23" i="52"/>
  <c r="MI23" i="52"/>
  <c r="MJ23" i="52"/>
  <c r="MK23" i="52"/>
  <c r="ML23" i="52"/>
  <c r="MM23" i="52"/>
  <c r="MN23" i="52"/>
  <c r="MO23" i="52"/>
  <c r="MP23" i="52"/>
  <c r="MQ23" i="52"/>
  <c r="MR23" i="52"/>
  <c r="MS23" i="52"/>
  <c r="MT23" i="52"/>
  <c r="MU23" i="52"/>
  <c r="MV23" i="52"/>
  <c r="MW23" i="52"/>
  <c r="MX23" i="52"/>
  <c r="MY23" i="52"/>
  <c r="MZ23" i="52"/>
  <c r="NA23" i="52"/>
  <c r="NB23" i="52"/>
  <c r="NC23" i="52"/>
  <c r="ND23" i="52"/>
  <c r="NE23" i="52"/>
  <c r="NF23" i="52"/>
  <c r="NG23" i="52"/>
  <c r="NH23" i="52"/>
  <c r="NI23" i="52"/>
  <c r="NJ23" i="52"/>
  <c r="NK23" i="52"/>
  <c r="NL23" i="52"/>
  <c r="NM23" i="52"/>
  <c r="G23" i="52"/>
  <c r="H23" i="52"/>
  <c r="I23" i="52"/>
  <c r="G22" i="21"/>
  <c r="G23" i="21"/>
  <c r="G24" i="21"/>
  <c r="G25" i="21"/>
  <c r="G26" i="21"/>
  <c r="H22" i="21"/>
  <c r="H23" i="21"/>
  <c r="H24" i="21"/>
  <c r="H25" i="21"/>
  <c r="H26" i="21"/>
  <c r="I22" i="21"/>
  <c r="I23" i="21"/>
  <c r="I24" i="21"/>
  <c r="I25" i="21"/>
  <c r="I26" i="21"/>
  <c r="J22" i="21"/>
  <c r="J23" i="21"/>
  <c r="J24" i="21"/>
  <c r="J25" i="21"/>
  <c r="J26" i="21"/>
  <c r="K22" i="21"/>
  <c r="K23" i="21"/>
  <c r="K24" i="21"/>
  <c r="K25" i="21"/>
  <c r="K26" i="21"/>
  <c r="L22" i="21"/>
  <c r="L23" i="21"/>
  <c r="L24" i="21"/>
  <c r="L25" i="21"/>
  <c r="L26" i="21"/>
  <c r="M22" i="21"/>
  <c r="M23" i="21"/>
  <c r="M24" i="21"/>
  <c r="M25" i="21"/>
  <c r="M26" i="21"/>
  <c r="N22" i="21"/>
  <c r="N23" i="21"/>
  <c r="N24" i="21"/>
  <c r="N25" i="21"/>
  <c r="N26" i="21"/>
  <c r="O22" i="21"/>
  <c r="O23" i="21"/>
  <c r="O24" i="21"/>
  <c r="O25" i="21"/>
  <c r="O26" i="21"/>
  <c r="P22" i="21"/>
  <c r="P23" i="21"/>
  <c r="P24" i="21"/>
  <c r="P25" i="21"/>
  <c r="P26" i="21"/>
  <c r="Q22" i="21"/>
  <c r="Q23" i="21"/>
  <c r="Q24" i="21"/>
  <c r="Q25" i="21"/>
  <c r="Q26" i="21"/>
  <c r="R22" i="21"/>
  <c r="R23" i="21"/>
  <c r="R24" i="21"/>
  <c r="R25" i="21"/>
  <c r="R26" i="21"/>
  <c r="S22" i="21"/>
  <c r="S23" i="21"/>
  <c r="S24" i="21"/>
  <c r="S25" i="21"/>
  <c r="S26" i="21"/>
  <c r="T22" i="21"/>
  <c r="T23" i="21"/>
  <c r="T24" i="21"/>
  <c r="T25" i="21"/>
  <c r="T26" i="21"/>
  <c r="U22" i="21"/>
  <c r="U23" i="21"/>
  <c r="U24" i="21"/>
  <c r="U25" i="21"/>
  <c r="U26" i="21"/>
  <c r="V22" i="21"/>
  <c r="V23" i="21"/>
  <c r="V24" i="21"/>
  <c r="V25" i="21"/>
  <c r="V26" i="21"/>
  <c r="W22" i="21"/>
  <c r="W23" i="21"/>
  <c r="W24" i="21"/>
  <c r="W25" i="21"/>
  <c r="W26" i="21"/>
  <c r="X22" i="21"/>
  <c r="X23" i="21"/>
  <c r="X24" i="21"/>
  <c r="X25" i="21"/>
  <c r="X26" i="21"/>
  <c r="Y22" i="21"/>
  <c r="Y23" i="21"/>
  <c r="Y24" i="21"/>
  <c r="Y25" i="21"/>
  <c r="Y26" i="21"/>
  <c r="Z22" i="21"/>
  <c r="Z23" i="21"/>
  <c r="Z24" i="21"/>
  <c r="Z25" i="21"/>
  <c r="Z26" i="21"/>
  <c r="AA22" i="21"/>
  <c r="AA23" i="21"/>
  <c r="AA24" i="21"/>
  <c r="AA25" i="21"/>
  <c r="AA26" i="21"/>
  <c r="AB22" i="21"/>
  <c r="AB23" i="21"/>
  <c r="AB24" i="21"/>
  <c r="AB25" i="21"/>
  <c r="AB26" i="21"/>
  <c r="AC22" i="21"/>
  <c r="AC23" i="21"/>
  <c r="AC24" i="21"/>
  <c r="AC25" i="21"/>
  <c r="AC26" i="21"/>
  <c r="AD22" i="21"/>
  <c r="AD23" i="21"/>
  <c r="AD24" i="21"/>
  <c r="AD25" i="21"/>
  <c r="AD26" i="21"/>
  <c r="AE22" i="21"/>
  <c r="AE23" i="21"/>
  <c r="AE24" i="21"/>
  <c r="AE25" i="21"/>
  <c r="AE26" i="21"/>
  <c r="AF22" i="21"/>
  <c r="AF23" i="21"/>
  <c r="AF24" i="21"/>
  <c r="AF25" i="21"/>
  <c r="AF26" i="21"/>
  <c r="AG22" i="21"/>
  <c r="AG23" i="21"/>
  <c r="AG24" i="21"/>
  <c r="AG25" i="21"/>
  <c r="AG26" i="21"/>
  <c r="AH22" i="21"/>
  <c r="AH23" i="21"/>
  <c r="AH24" i="21"/>
  <c r="AH25" i="21"/>
  <c r="AH26" i="21"/>
  <c r="AI22" i="21"/>
  <c r="AI23" i="21"/>
  <c r="AI24" i="21"/>
  <c r="AI25" i="21"/>
  <c r="AI26" i="21"/>
  <c r="AJ22" i="21"/>
  <c r="AJ23" i="21"/>
  <c r="AJ24" i="21"/>
  <c r="AJ25" i="21"/>
  <c r="AJ26" i="21"/>
  <c r="AK22" i="21"/>
  <c r="AK23" i="21"/>
  <c r="AK24" i="21"/>
  <c r="AK25" i="21"/>
  <c r="AK26" i="21"/>
  <c r="AL22" i="21"/>
  <c r="AL23" i="21"/>
  <c r="AL24" i="21"/>
  <c r="AL25" i="21"/>
  <c r="AL26" i="21"/>
  <c r="AM22" i="21"/>
  <c r="AM23" i="21"/>
  <c r="AM24" i="21"/>
  <c r="AM25" i="21"/>
  <c r="AM26" i="21"/>
  <c r="AN22" i="21"/>
  <c r="AN23" i="21"/>
  <c r="AN24" i="21"/>
  <c r="AN25" i="21"/>
  <c r="AN26" i="21"/>
  <c r="AO22" i="21"/>
  <c r="AO23" i="21"/>
  <c r="AO24" i="21"/>
  <c r="AO25" i="21"/>
  <c r="AO26" i="21"/>
  <c r="AP22" i="21"/>
  <c r="AP23" i="21"/>
  <c r="AP24" i="21"/>
  <c r="AP25" i="21"/>
  <c r="AP26" i="21"/>
  <c r="AQ22" i="21"/>
  <c r="AQ23" i="21"/>
  <c r="AQ24" i="21"/>
  <c r="AQ25" i="21"/>
  <c r="AQ26" i="21"/>
  <c r="AR22" i="21"/>
  <c r="AR23" i="21"/>
  <c r="AR24" i="21"/>
  <c r="AR25" i="21"/>
  <c r="AR26" i="21"/>
  <c r="AS22" i="21"/>
  <c r="AS23" i="21"/>
  <c r="AS24" i="21"/>
  <c r="AS25" i="21"/>
  <c r="AS26" i="21"/>
  <c r="AT22" i="21"/>
  <c r="AT23" i="21"/>
  <c r="AT24" i="21"/>
  <c r="AT25" i="21"/>
  <c r="AT26" i="21"/>
  <c r="AU22" i="21"/>
  <c r="AU23" i="21"/>
  <c r="AU24" i="21"/>
  <c r="AU25" i="21"/>
  <c r="AU26" i="21"/>
  <c r="AV22" i="21"/>
  <c r="AV23" i="21"/>
  <c r="AV24" i="21"/>
  <c r="AV25" i="21"/>
  <c r="AV26" i="21"/>
  <c r="AW22" i="21"/>
  <c r="AW23" i="21"/>
  <c r="AW24" i="21"/>
  <c r="AW25" i="21"/>
  <c r="AW26" i="21"/>
  <c r="AX22" i="21"/>
  <c r="AX23" i="21"/>
  <c r="AX24" i="21"/>
  <c r="AX25" i="21"/>
  <c r="AX26" i="21"/>
  <c r="AY22" i="21"/>
  <c r="AY23" i="21"/>
  <c r="AY24" i="21"/>
  <c r="AY25" i="21"/>
  <c r="AY26" i="21"/>
  <c r="AZ22" i="21"/>
  <c r="AZ23" i="21"/>
  <c r="AZ24" i="21"/>
  <c r="AZ25" i="21"/>
  <c r="AZ26" i="21"/>
  <c r="BA22" i="21"/>
  <c r="BA23" i="21"/>
  <c r="BA24" i="21"/>
  <c r="BA25" i="21"/>
  <c r="BA26" i="21"/>
  <c r="BB22" i="21"/>
  <c r="BB23" i="21"/>
  <c r="BB24" i="21"/>
  <c r="BB25" i="21"/>
  <c r="BB26" i="21"/>
  <c r="BC22" i="21"/>
  <c r="BC23" i="21"/>
  <c r="BC24" i="21"/>
  <c r="BC25" i="21"/>
  <c r="BC26" i="21"/>
  <c r="BD22" i="21"/>
  <c r="BD23" i="21"/>
  <c r="BD24" i="21"/>
  <c r="BD25" i="21"/>
  <c r="BD26" i="21"/>
  <c r="BE22" i="21"/>
  <c r="BE23" i="21"/>
  <c r="BE24" i="21"/>
  <c r="BE25" i="21"/>
  <c r="BE26" i="21"/>
  <c r="BF22" i="21"/>
  <c r="BF23" i="21"/>
  <c r="BF24" i="21"/>
  <c r="BF25" i="21"/>
  <c r="BF26" i="21"/>
  <c r="BG22" i="21"/>
  <c r="BG23" i="21"/>
  <c r="BG24" i="21"/>
  <c r="BG25" i="21"/>
  <c r="BG26" i="21"/>
  <c r="BH22" i="21"/>
  <c r="BH23" i="21"/>
  <c r="BH24" i="21"/>
  <c r="BH25" i="21"/>
  <c r="BH26" i="21"/>
  <c r="BI22" i="21"/>
  <c r="BI23" i="21"/>
  <c r="BI24" i="21"/>
  <c r="BI25" i="21"/>
  <c r="BI26" i="21"/>
  <c r="BJ22" i="21"/>
  <c r="BJ23" i="21"/>
  <c r="BJ24" i="21"/>
  <c r="BJ25" i="21"/>
  <c r="BJ26" i="21"/>
  <c r="BK22" i="21"/>
  <c r="BK23" i="21"/>
  <c r="BK24" i="21"/>
  <c r="BK25" i="21"/>
  <c r="BK26" i="21"/>
  <c r="BL22" i="21"/>
  <c r="BL23" i="21"/>
  <c r="BL24" i="21"/>
  <c r="BL25" i="21"/>
  <c r="BL26" i="21"/>
  <c r="BM22" i="21"/>
  <c r="BM23" i="21"/>
  <c r="BM24" i="21"/>
  <c r="BM25" i="21"/>
  <c r="BM26" i="21"/>
  <c r="BN22" i="21"/>
  <c r="BN23" i="21"/>
  <c r="BN24" i="21"/>
  <c r="BN25" i="21"/>
  <c r="BN26" i="21"/>
  <c r="BO22" i="21"/>
  <c r="BO23" i="21"/>
  <c r="BO24" i="21"/>
  <c r="BO25" i="21"/>
  <c r="BO26" i="21"/>
  <c r="BP22" i="21"/>
  <c r="BP23" i="21"/>
  <c r="BP24" i="21"/>
  <c r="BP25" i="21"/>
  <c r="BP26" i="21"/>
  <c r="BQ22" i="21"/>
  <c r="BQ23" i="21"/>
  <c r="BQ24" i="21"/>
  <c r="BQ25" i="21"/>
  <c r="BQ26" i="21"/>
  <c r="BR22" i="21"/>
  <c r="BR23" i="21"/>
  <c r="BR24" i="21"/>
  <c r="BR25" i="21"/>
  <c r="BR26" i="21"/>
  <c r="BS22" i="21"/>
  <c r="BS23" i="21"/>
  <c r="BS24" i="21"/>
  <c r="BS25" i="21"/>
  <c r="BS26" i="21"/>
  <c r="BT22" i="21"/>
  <c r="BT23" i="21"/>
  <c r="BT24" i="21"/>
  <c r="BT25" i="21"/>
  <c r="BT26" i="21"/>
  <c r="BU22" i="21"/>
  <c r="BU23" i="21"/>
  <c r="BU24" i="21"/>
  <c r="BU25" i="21"/>
  <c r="BU26" i="21"/>
  <c r="BV22" i="21"/>
  <c r="BV23" i="21"/>
  <c r="BV24" i="21"/>
  <c r="BV25" i="21"/>
  <c r="BV26" i="21"/>
  <c r="BW22" i="21"/>
  <c r="BW23" i="21"/>
  <c r="BW24" i="21"/>
  <c r="BW25" i="21"/>
  <c r="BW26" i="21"/>
  <c r="BX22" i="21"/>
  <c r="BX23" i="21"/>
  <c r="BX24" i="21"/>
  <c r="BX25" i="21"/>
  <c r="BX26" i="21"/>
  <c r="BY22" i="21"/>
  <c r="BY23" i="21"/>
  <c r="BY24" i="21"/>
  <c r="BY25" i="21"/>
  <c r="BY26" i="21"/>
  <c r="BZ22" i="21"/>
  <c r="BZ23" i="21"/>
  <c r="BZ24" i="21"/>
  <c r="BZ25" i="21"/>
  <c r="BZ26" i="21"/>
  <c r="CA22" i="21"/>
  <c r="CA23" i="21"/>
  <c r="CA24" i="21"/>
  <c r="CA25" i="21"/>
  <c r="CA26" i="21"/>
  <c r="CB22" i="21"/>
  <c r="CB23" i="21"/>
  <c r="CB24" i="21"/>
  <c r="CB25" i="21"/>
  <c r="CB26" i="21"/>
  <c r="CC22" i="21"/>
  <c r="CC23" i="21"/>
  <c r="CC24" i="21"/>
  <c r="CC25" i="21"/>
  <c r="CC26" i="21"/>
  <c r="CD22" i="21"/>
  <c r="CD23" i="21"/>
  <c r="CD24" i="21"/>
  <c r="CD25" i="21"/>
  <c r="CD26" i="21"/>
  <c r="CE22" i="21"/>
  <c r="CE23" i="21"/>
  <c r="CE24" i="21"/>
  <c r="CE25" i="21"/>
  <c r="CE26" i="21"/>
  <c r="CF22" i="21"/>
  <c r="CF23" i="21"/>
  <c r="CF24" i="21"/>
  <c r="CF25" i="21"/>
  <c r="CF26" i="21"/>
  <c r="CG22" i="21"/>
  <c r="CG23" i="21"/>
  <c r="CG24" i="21"/>
  <c r="CG25" i="21"/>
  <c r="CG26" i="21"/>
  <c r="CH22" i="21"/>
  <c r="CH23" i="21"/>
  <c r="CH24" i="21"/>
  <c r="CH25" i="21"/>
  <c r="CH26" i="21"/>
  <c r="CI22" i="21"/>
  <c r="CI23" i="21"/>
  <c r="CI24" i="21"/>
  <c r="CI25" i="21"/>
  <c r="CI26" i="21"/>
  <c r="CJ22" i="21"/>
  <c r="CJ23" i="21"/>
  <c r="CJ24" i="21"/>
  <c r="CJ25" i="21"/>
  <c r="CJ26" i="21"/>
  <c r="CK22" i="21"/>
  <c r="CK23" i="21"/>
  <c r="CK24" i="21"/>
  <c r="CK25" i="21"/>
  <c r="CK26" i="21"/>
  <c r="CL22" i="21"/>
  <c r="CL23" i="21"/>
  <c r="CL24" i="21"/>
  <c r="CL25" i="21"/>
  <c r="CL26" i="21"/>
  <c r="CM22" i="21"/>
  <c r="CM23" i="21"/>
  <c r="CM24" i="21"/>
  <c r="CM25" i="21"/>
  <c r="CM26" i="21"/>
  <c r="CN22" i="21"/>
  <c r="CN23" i="21"/>
  <c r="CN24" i="21"/>
  <c r="CN25" i="21"/>
  <c r="CN26" i="21"/>
  <c r="CO22" i="21"/>
  <c r="CO23" i="21"/>
  <c r="CO24" i="21"/>
  <c r="CO25" i="21"/>
  <c r="CO26" i="21"/>
  <c r="CP22" i="21"/>
  <c r="CP23" i="21"/>
  <c r="CP24" i="21"/>
  <c r="CP25" i="21"/>
  <c r="CP26" i="21"/>
  <c r="CQ22" i="21"/>
  <c r="CQ23" i="21"/>
  <c r="CQ24" i="21"/>
  <c r="CQ25" i="21"/>
  <c r="CQ26" i="21"/>
  <c r="CR22" i="21"/>
  <c r="CR23" i="21"/>
  <c r="CR24" i="21"/>
  <c r="CR25" i="21"/>
  <c r="CR26" i="21"/>
  <c r="CS22" i="21"/>
  <c r="CS23" i="21"/>
  <c r="CS24" i="21"/>
  <c r="CS25" i="21"/>
  <c r="CS26" i="21"/>
  <c r="CT22" i="21"/>
  <c r="CT23" i="21"/>
  <c r="CT24" i="21"/>
  <c r="CT25" i="21"/>
  <c r="CT26" i="21"/>
  <c r="CU22" i="21"/>
  <c r="CU23" i="21"/>
  <c r="CU24" i="21"/>
  <c r="CU25" i="21"/>
  <c r="CU26" i="21"/>
  <c r="CV22" i="21"/>
  <c r="CV23" i="21"/>
  <c r="CV24" i="21"/>
  <c r="CV25" i="21"/>
  <c r="CV26" i="21"/>
  <c r="CW22" i="21"/>
  <c r="CW23" i="21"/>
  <c r="CW24" i="21"/>
  <c r="CW25" i="21"/>
  <c r="CW26" i="21"/>
  <c r="CX22" i="21"/>
  <c r="CX23" i="21"/>
  <c r="CX24" i="21"/>
  <c r="CX25" i="21"/>
  <c r="CX26" i="21"/>
  <c r="CY22" i="21"/>
  <c r="CY23" i="21"/>
  <c r="CY24" i="21"/>
  <c r="CY25" i="21"/>
  <c r="CY26" i="21"/>
  <c r="CZ22" i="21"/>
  <c r="CZ23" i="21"/>
  <c r="CZ24" i="21"/>
  <c r="CZ25" i="21"/>
  <c r="CZ26" i="21"/>
  <c r="DA22" i="21"/>
  <c r="DA23" i="21"/>
  <c r="DA24" i="21"/>
  <c r="DA25" i="21"/>
  <c r="DA26" i="21"/>
  <c r="DB22" i="21"/>
  <c r="DB23" i="21"/>
  <c r="DB24" i="21"/>
  <c r="DB25" i="21"/>
  <c r="DB26" i="21"/>
  <c r="DC22" i="21"/>
  <c r="DC23" i="21"/>
  <c r="DC24" i="21"/>
  <c r="DC25" i="21"/>
  <c r="DC26" i="21"/>
  <c r="DD22" i="21"/>
  <c r="DD23" i="21"/>
  <c r="DD24" i="21"/>
  <c r="DD25" i="21"/>
  <c r="DD26" i="21"/>
  <c r="DE22" i="21"/>
  <c r="DE23" i="21"/>
  <c r="DE24" i="21"/>
  <c r="DE25" i="21"/>
  <c r="DE26" i="21"/>
  <c r="DF22" i="21"/>
  <c r="DF23" i="21"/>
  <c r="DF24" i="21"/>
  <c r="DF25" i="21"/>
  <c r="DF26" i="21"/>
  <c r="DG22" i="21"/>
  <c r="DG23" i="21"/>
  <c r="DG24" i="21"/>
  <c r="DG25" i="21"/>
  <c r="DG26" i="21"/>
  <c r="DH22" i="21"/>
  <c r="DH23" i="21"/>
  <c r="DH24" i="21"/>
  <c r="DH25" i="21"/>
  <c r="DH26" i="21"/>
  <c r="DI22" i="21"/>
  <c r="DI23" i="21"/>
  <c r="DI24" i="21"/>
  <c r="DI25" i="21"/>
  <c r="DI26" i="21"/>
  <c r="DJ22" i="21"/>
  <c r="DJ23" i="21"/>
  <c r="DJ24" i="21"/>
  <c r="DJ25" i="21"/>
  <c r="DJ26" i="21"/>
  <c r="DK22" i="21"/>
  <c r="DK23" i="21"/>
  <c r="DK24" i="21"/>
  <c r="DK25" i="21"/>
  <c r="DK26" i="21"/>
  <c r="DL22" i="21"/>
  <c r="DL23" i="21"/>
  <c r="DL24" i="21"/>
  <c r="DL25" i="21"/>
  <c r="DL26" i="21"/>
  <c r="DM22" i="21"/>
  <c r="DM23" i="21"/>
  <c r="DM24" i="21"/>
  <c r="DM25" i="21"/>
  <c r="DM26" i="21"/>
  <c r="DN22" i="21"/>
  <c r="DN23" i="21"/>
  <c r="DN24" i="21"/>
  <c r="DN25" i="21"/>
  <c r="DN26" i="21"/>
  <c r="DO22" i="21"/>
  <c r="DO23" i="21"/>
  <c r="DO24" i="21"/>
  <c r="DO25" i="21"/>
  <c r="DO26" i="21"/>
  <c r="DP22" i="21"/>
  <c r="DP23" i="21"/>
  <c r="DP24" i="21"/>
  <c r="DP25" i="21"/>
  <c r="DP26" i="21"/>
  <c r="DQ22" i="21"/>
  <c r="DQ23" i="21"/>
  <c r="DQ24" i="21"/>
  <c r="DQ25" i="21"/>
  <c r="DQ26" i="21"/>
  <c r="DR22" i="21"/>
  <c r="DR23" i="21"/>
  <c r="DR24" i="21"/>
  <c r="DR25" i="21"/>
  <c r="DR26" i="21"/>
  <c r="DS22" i="21"/>
  <c r="DS23" i="21"/>
  <c r="DS24" i="21"/>
  <c r="DS25" i="21"/>
  <c r="DS26" i="21"/>
  <c r="DT22" i="21"/>
  <c r="DT23" i="21"/>
  <c r="DT24" i="21"/>
  <c r="DT25" i="21"/>
  <c r="DT26" i="21"/>
  <c r="DU22" i="21"/>
  <c r="DU23" i="21"/>
  <c r="DU24" i="21"/>
  <c r="DU25" i="21"/>
  <c r="DU26" i="21"/>
  <c r="DV22" i="21"/>
  <c r="DV23" i="21"/>
  <c r="DV24" i="21"/>
  <c r="DV25" i="21"/>
  <c r="DV26" i="21"/>
  <c r="DW22" i="21"/>
  <c r="DW23" i="21"/>
  <c r="DW24" i="21"/>
  <c r="DW25" i="21"/>
  <c r="DW26" i="21"/>
  <c r="DX22" i="21"/>
  <c r="DX23" i="21"/>
  <c r="DX24" i="21"/>
  <c r="DX25" i="21"/>
  <c r="DX26" i="21"/>
  <c r="DY22" i="21"/>
  <c r="DY23" i="21"/>
  <c r="DY24" i="21"/>
  <c r="DY25" i="21"/>
  <c r="DY26" i="21"/>
  <c r="DZ22" i="21"/>
  <c r="DZ23" i="21"/>
  <c r="DZ24" i="21"/>
  <c r="DZ25" i="21"/>
  <c r="DZ26" i="21"/>
  <c r="EA22" i="21"/>
  <c r="EA23" i="21"/>
  <c r="EA24" i="21"/>
  <c r="EA25" i="21"/>
  <c r="EA26" i="21"/>
  <c r="EB22" i="21"/>
  <c r="EB23" i="21"/>
  <c r="EB24" i="21"/>
  <c r="EB25" i="21"/>
  <c r="EB26" i="21"/>
  <c r="EC22" i="21"/>
  <c r="EC23" i="21"/>
  <c r="EC24" i="21"/>
  <c r="EC25" i="21"/>
  <c r="EC26" i="21"/>
  <c r="ED22" i="21"/>
  <c r="ED23" i="21"/>
  <c r="ED24" i="21"/>
  <c r="ED25" i="21"/>
  <c r="ED26" i="21"/>
  <c r="EE22" i="21"/>
  <c r="EE23" i="21"/>
  <c r="EE24" i="21"/>
  <c r="EE25" i="21"/>
  <c r="EE26" i="21"/>
  <c r="EF22" i="21"/>
  <c r="EF23" i="21"/>
  <c r="EF24" i="21"/>
  <c r="EF25" i="21"/>
  <c r="EF26" i="21"/>
  <c r="EG22" i="21"/>
  <c r="EG23" i="21"/>
  <c r="EG24" i="21"/>
  <c r="EG25" i="21"/>
  <c r="EG26" i="21"/>
  <c r="EH22" i="21"/>
  <c r="EH23" i="21"/>
  <c r="EH24" i="21"/>
  <c r="EH25" i="21"/>
  <c r="EH26" i="21"/>
  <c r="EI22" i="21"/>
  <c r="EI23" i="21"/>
  <c r="EI24" i="21"/>
  <c r="EI25" i="21"/>
  <c r="EI26" i="21"/>
  <c r="EJ22" i="21"/>
  <c r="EJ23" i="21"/>
  <c r="EJ24" i="21"/>
  <c r="EJ25" i="21"/>
  <c r="EJ26" i="21"/>
  <c r="EK22" i="21"/>
  <c r="EK23" i="21"/>
  <c r="EK24" i="21"/>
  <c r="EK25" i="21"/>
  <c r="EK26" i="21"/>
  <c r="EL22" i="21"/>
  <c r="EL23" i="21"/>
  <c r="EL24" i="21"/>
  <c r="EL25" i="21"/>
  <c r="EL26" i="21"/>
  <c r="EM22" i="21"/>
  <c r="EM23" i="21"/>
  <c r="EM24" i="21"/>
  <c r="EM25" i="21"/>
  <c r="EM26" i="21"/>
  <c r="EN22" i="21"/>
  <c r="EN23" i="21"/>
  <c r="EN24" i="21"/>
  <c r="EN25" i="21"/>
  <c r="EN26" i="21"/>
  <c r="EO22" i="21"/>
  <c r="EO23" i="21"/>
  <c r="EO24" i="21"/>
  <c r="EO25" i="21"/>
  <c r="EO26" i="21"/>
  <c r="EP22" i="21"/>
  <c r="EP23" i="21"/>
  <c r="EP24" i="21"/>
  <c r="EP25" i="21"/>
  <c r="EP26" i="21"/>
  <c r="EQ22" i="21"/>
  <c r="EQ23" i="21"/>
  <c r="EQ24" i="21"/>
  <c r="EQ25" i="21"/>
  <c r="EQ26" i="21"/>
  <c r="ER22" i="21"/>
  <c r="ER23" i="21"/>
  <c r="ER24" i="21"/>
  <c r="ER25" i="21"/>
  <c r="ER26" i="21"/>
  <c r="ES22" i="21"/>
  <c r="ES23" i="21"/>
  <c r="ES24" i="21"/>
  <c r="ES25" i="21"/>
  <c r="ES26" i="21"/>
  <c r="ET22" i="21"/>
  <c r="ET23" i="21"/>
  <c r="ET24" i="21"/>
  <c r="ET25" i="21"/>
  <c r="ET26" i="21"/>
  <c r="EU22" i="21"/>
  <c r="EU23" i="21"/>
  <c r="EU24" i="21"/>
  <c r="EU25" i="21"/>
  <c r="EU26" i="21"/>
  <c r="EV22" i="21"/>
  <c r="EV23" i="21"/>
  <c r="EV24" i="21"/>
  <c r="EV25" i="21"/>
  <c r="EV26" i="21"/>
  <c r="EW22" i="21"/>
  <c r="EW23" i="21"/>
  <c r="EW24" i="21"/>
  <c r="EW25" i="21"/>
  <c r="EW26" i="21"/>
  <c r="EX22" i="21"/>
  <c r="EX23" i="21"/>
  <c r="EX24" i="21"/>
  <c r="EX25" i="21"/>
  <c r="EX26" i="21"/>
  <c r="EY22" i="21"/>
  <c r="EY23" i="21"/>
  <c r="EY24" i="21"/>
  <c r="EY25" i="21"/>
  <c r="EY26" i="21"/>
  <c r="EZ22" i="21"/>
  <c r="EZ23" i="21"/>
  <c r="EZ24" i="21"/>
  <c r="EZ25" i="21"/>
  <c r="EZ26" i="21"/>
  <c r="FA22" i="21"/>
  <c r="FA23" i="21"/>
  <c r="FA24" i="21"/>
  <c r="FA25" i="21"/>
  <c r="FA26" i="21"/>
  <c r="FB22" i="21"/>
  <c r="FB23" i="21"/>
  <c r="FB24" i="21"/>
  <c r="FB25" i="21"/>
  <c r="FB26" i="21"/>
  <c r="FC22" i="21"/>
  <c r="FC23" i="21"/>
  <c r="FC24" i="21"/>
  <c r="FC25" i="21"/>
  <c r="FC26" i="21"/>
  <c r="FD22" i="21"/>
  <c r="FD23" i="21"/>
  <c r="FD24" i="21"/>
  <c r="FD25" i="21"/>
  <c r="FD26" i="21"/>
  <c r="FE22" i="21"/>
  <c r="FE23" i="21"/>
  <c r="FE24" i="21"/>
  <c r="FE25" i="21"/>
  <c r="FE26" i="21"/>
  <c r="FF22" i="21"/>
  <c r="FF23" i="21"/>
  <c r="FF24" i="21"/>
  <c r="FF25" i="21"/>
  <c r="FF26" i="21"/>
  <c r="FG22" i="21"/>
  <c r="FG23" i="21"/>
  <c r="FG24" i="21"/>
  <c r="FG25" i="21"/>
  <c r="FG26" i="21"/>
  <c r="FH22" i="21"/>
  <c r="FH23" i="21"/>
  <c r="FH24" i="21"/>
  <c r="FH25" i="21"/>
  <c r="FH26" i="21"/>
  <c r="FI22" i="21"/>
  <c r="FI23" i="21"/>
  <c r="FI24" i="21"/>
  <c r="FI25" i="21"/>
  <c r="FI26" i="21"/>
  <c r="FJ22" i="21"/>
  <c r="FJ23" i="21"/>
  <c r="FJ24" i="21"/>
  <c r="FJ25" i="21"/>
  <c r="FJ26" i="21"/>
  <c r="FK22" i="21"/>
  <c r="FK23" i="21"/>
  <c r="FK24" i="21"/>
  <c r="FK25" i="21"/>
  <c r="FK26" i="21"/>
  <c r="FL22" i="21"/>
  <c r="FL23" i="21"/>
  <c r="FL24" i="21"/>
  <c r="FL25" i="21"/>
  <c r="FL26" i="21"/>
  <c r="FM22" i="21"/>
  <c r="FM23" i="21"/>
  <c r="FM24" i="21"/>
  <c r="FM25" i="21"/>
  <c r="FM26" i="21"/>
  <c r="FN22" i="21"/>
  <c r="FN23" i="21"/>
  <c r="FN24" i="21"/>
  <c r="FN25" i="21"/>
  <c r="FN26" i="21"/>
  <c r="FO22" i="21"/>
  <c r="FO23" i="21"/>
  <c r="FO24" i="21"/>
  <c r="FO25" i="21"/>
  <c r="FO26" i="21"/>
  <c r="FP22" i="21"/>
  <c r="FP23" i="21"/>
  <c r="FP24" i="21"/>
  <c r="FP25" i="21"/>
  <c r="FP26" i="21"/>
  <c r="FQ22" i="21"/>
  <c r="FQ23" i="21"/>
  <c r="FQ24" i="21"/>
  <c r="FQ25" i="21"/>
  <c r="FQ26" i="21"/>
  <c r="FR22" i="21"/>
  <c r="FR23" i="21"/>
  <c r="FR24" i="21"/>
  <c r="FR25" i="21"/>
  <c r="FR26" i="21"/>
  <c r="FS22" i="21"/>
  <c r="FS23" i="21"/>
  <c r="FS24" i="21"/>
  <c r="FS25" i="21"/>
  <c r="FS26" i="21"/>
  <c r="FT22" i="21"/>
  <c r="FT23" i="21"/>
  <c r="FT24" i="21"/>
  <c r="FT25" i="21"/>
  <c r="FT26" i="21"/>
  <c r="FU22" i="21"/>
  <c r="FU23" i="21"/>
  <c r="FU24" i="21"/>
  <c r="FU25" i="21"/>
  <c r="FU26" i="21"/>
  <c r="FV22" i="21"/>
  <c r="FV23" i="21"/>
  <c r="FV24" i="21"/>
  <c r="FV25" i="21"/>
  <c r="FV26" i="21"/>
  <c r="FW22" i="21"/>
  <c r="FW23" i="21"/>
  <c r="FW24" i="21"/>
  <c r="FW25" i="21"/>
  <c r="FW26" i="21"/>
  <c r="FX22" i="21"/>
  <c r="FX23" i="21"/>
  <c r="FX24" i="21"/>
  <c r="FX25" i="21"/>
  <c r="FX26" i="21"/>
  <c r="FY22" i="21"/>
  <c r="FY23" i="21"/>
  <c r="FY24" i="21"/>
  <c r="FY25" i="21"/>
  <c r="FY26" i="21"/>
  <c r="FZ22" i="21"/>
  <c r="FZ23" i="21"/>
  <c r="FZ24" i="21"/>
  <c r="FZ25" i="21"/>
  <c r="FZ26" i="21"/>
  <c r="GA22" i="21"/>
  <c r="GA23" i="21"/>
  <c r="GA24" i="21"/>
  <c r="GA25" i="21"/>
  <c r="GA26" i="21"/>
  <c r="GB22" i="21"/>
  <c r="GB23" i="21"/>
  <c r="GB24" i="21"/>
  <c r="GB25" i="21"/>
  <c r="GB26" i="21"/>
  <c r="GC22" i="21"/>
  <c r="GC23" i="21"/>
  <c r="GC24" i="21"/>
  <c r="GC25" i="21"/>
  <c r="GC26" i="21"/>
  <c r="GD22" i="21"/>
  <c r="GD23" i="21"/>
  <c r="GD24" i="21"/>
  <c r="GD25" i="21"/>
  <c r="GD26" i="21"/>
  <c r="GE22" i="21"/>
  <c r="GE23" i="21"/>
  <c r="GE24" i="21"/>
  <c r="GE25" i="21"/>
  <c r="GE26" i="21"/>
  <c r="GF22" i="21"/>
  <c r="GF23" i="21"/>
  <c r="GF24" i="21"/>
  <c r="GF25" i="21"/>
  <c r="GF26" i="21"/>
  <c r="GG22" i="21"/>
  <c r="GG23" i="21"/>
  <c r="GG24" i="21"/>
  <c r="GG25" i="21"/>
  <c r="GG26" i="21"/>
  <c r="GH22" i="21"/>
  <c r="GH23" i="21"/>
  <c r="GH24" i="21"/>
  <c r="GH25" i="21"/>
  <c r="GH26" i="21"/>
  <c r="GI22" i="21"/>
  <c r="GI23" i="21"/>
  <c r="GI24" i="21"/>
  <c r="GI25" i="21"/>
  <c r="GI26" i="21"/>
  <c r="GJ22" i="21"/>
  <c r="GJ23" i="21"/>
  <c r="GJ24" i="21"/>
  <c r="GJ25" i="21"/>
  <c r="GJ26" i="21"/>
  <c r="GK22" i="21"/>
  <c r="GK23" i="21"/>
  <c r="GK24" i="21"/>
  <c r="GK25" i="21"/>
  <c r="GK26" i="21"/>
  <c r="GL22" i="21"/>
  <c r="GL23" i="21"/>
  <c r="GL24" i="21"/>
  <c r="GL25" i="21"/>
  <c r="GL26" i="21"/>
  <c r="GM22" i="21"/>
  <c r="GM23" i="21"/>
  <c r="GM24" i="21"/>
  <c r="GM25" i="21"/>
  <c r="GM26" i="21"/>
  <c r="GN22" i="21"/>
  <c r="GN23" i="21"/>
  <c r="GN24" i="21"/>
  <c r="GN25" i="21"/>
  <c r="GN26" i="21"/>
  <c r="GO22" i="21"/>
  <c r="GO23" i="21"/>
  <c r="GO24" i="21"/>
  <c r="GO25" i="21"/>
  <c r="GO26" i="21"/>
  <c r="GP22" i="21"/>
  <c r="GP23" i="21"/>
  <c r="GP24" i="21"/>
  <c r="GP25" i="21"/>
  <c r="GP26" i="21"/>
  <c r="GQ22" i="21"/>
  <c r="GQ23" i="21"/>
  <c r="GQ24" i="21"/>
  <c r="GQ25" i="21"/>
  <c r="GQ26" i="21"/>
  <c r="GR22" i="21"/>
  <c r="GR23" i="21"/>
  <c r="GR24" i="21"/>
  <c r="GR25" i="21"/>
  <c r="GR26" i="21"/>
  <c r="GS22" i="21"/>
  <c r="GS23" i="21"/>
  <c r="GS24" i="21"/>
  <c r="GS25" i="21"/>
  <c r="GS26" i="21"/>
  <c r="GT22" i="21"/>
  <c r="GT23" i="21"/>
  <c r="GT24" i="21"/>
  <c r="GT25" i="21"/>
  <c r="GT26" i="21"/>
  <c r="GU22" i="21"/>
  <c r="GU23" i="21"/>
  <c r="GU24" i="21"/>
  <c r="GU25" i="21"/>
  <c r="GU26" i="21"/>
  <c r="GV22" i="21"/>
  <c r="GV23" i="21"/>
  <c r="GV24" i="21"/>
  <c r="GV25" i="21"/>
  <c r="GV26" i="21"/>
  <c r="GW22" i="21"/>
  <c r="GW23" i="21"/>
  <c r="GW24" i="21"/>
  <c r="GW25" i="21"/>
  <c r="GW26" i="21"/>
  <c r="GX22" i="21"/>
  <c r="GX23" i="21"/>
  <c r="GX24" i="21"/>
  <c r="GX25" i="21"/>
  <c r="GX26" i="21"/>
  <c r="GY22" i="21"/>
  <c r="GY23" i="21"/>
  <c r="GY24" i="21"/>
  <c r="GY25" i="21"/>
  <c r="GY26" i="21"/>
  <c r="GZ22" i="21"/>
  <c r="GZ23" i="21"/>
  <c r="GZ24" i="21"/>
  <c r="GZ25" i="21"/>
  <c r="GZ26" i="21"/>
  <c r="HA22" i="21"/>
  <c r="HA23" i="21"/>
  <c r="HA24" i="21"/>
  <c r="HA25" i="21"/>
  <c r="HA26" i="21"/>
  <c r="HB22" i="21"/>
  <c r="HB23" i="21"/>
  <c r="HB24" i="21"/>
  <c r="HB25" i="21"/>
  <c r="HB26" i="21"/>
  <c r="HC22" i="21"/>
  <c r="HC23" i="21"/>
  <c r="HC24" i="21"/>
  <c r="HC25" i="21"/>
  <c r="HC26" i="21"/>
  <c r="HD22" i="21"/>
  <c r="HD23" i="21"/>
  <c r="HD24" i="21"/>
  <c r="HD25" i="21"/>
  <c r="HD26" i="21"/>
  <c r="HE22" i="21"/>
  <c r="HE23" i="21"/>
  <c r="HE24" i="21"/>
  <c r="HE25" i="21"/>
  <c r="HE26" i="21"/>
  <c r="HF22" i="21"/>
  <c r="HF23" i="21"/>
  <c r="HF24" i="21"/>
  <c r="HF25" i="21"/>
  <c r="HF26" i="21"/>
  <c r="HG22" i="21"/>
  <c r="HG23" i="21"/>
  <c r="HG24" i="21"/>
  <c r="HG25" i="21"/>
  <c r="HG26" i="21"/>
  <c r="HH22" i="21"/>
  <c r="HH23" i="21"/>
  <c r="HH24" i="21"/>
  <c r="HH25" i="21"/>
  <c r="HH26" i="21"/>
  <c r="HI22" i="21"/>
  <c r="HI23" i="21"/>
  <c r="HI24" i="21"/>
  <c r="HI25" i="21"/>
  <c r="HI26" i="21"/>
  <c r="HJ22" i="21"/>
  <c r="HJ23" i="21"/>
  <c r="HJ24" i="21"/>
  <c r="HJ25" i="21"/>
  <c r="HJ26" i="21"/>
  <c r="HK22" i="21"/>
  <c r="HK23" i="21"/>
  <c r="HK24" i="21"/>
  <c r="HK25" i="21"/>
  <c r="HK26" i="21"/>
  <c r="HL22" i="21"/>
  <c r="HL23" i="21"/>
  <c r="HL24" i="21"/>
  <c r="HL25" i="21"/>
  <c r="HL26" i="21"/>
  <c r="HM22" i="21"/>
  <c r="HM23" i="21"/>
  <c r="HM24" i="21"/>
  <c r="HM25" i="21"/>
  <c r="HM26" i="21"/>
  <c r="HN22" i="21"/>
  <c r="HN23" i="21"/>
  <c r="HN24" i="21"/>
  <c r="HN25" i="21"/>
  <c r="HN26" i="21"/>
  <c r="HO22" i="21"/>
  <c r="HO23" i="21"/>
  <c r="HO24" i="21"/>
  <c r="HO25" i="21"/>
  <c r="HO26" i="21"/>
  <c r="HP22" i="21"/>
  <c r="HP23" i="21"/>
  <c r="HP24" i="21"/>
  <c r="HP25" i="21"/>
  <c r="HP26" i="21"/>
  <c r="HQ22" i="21"/>
  <c r="HQ23" i="21"/>
  <c r="HQ24" i="21"/>
  <c r="HQ25" i="21"/>
  <c r="HQ26" i="21"/>
  <c r="HR22" i="21"/>
  <c r="HR23" i="21"/>
  <c r="HR24" i="21"/>
  <c r="HR25" i="21"/>
  <c r="HR26" i="21"/>
  <c r="HS22" i="21"/>
  <c r="HS23" i="21"/>
  <c r="HS24" i="21"/>
  <c r="HS25" i="21"/>
  <c r="HS26" i="21"/>
  <c r="HT22" i="21"/>
  <c r="HT23" i="21"/>
  <c r="HT24" i="21"/>
  <c r="HT25" i="21"/>
  <c r="HT26" i="21"/>
  <c r="HU22" i="21"/>
  <c r="HU23" i="21"/>
  <c r="HU24" i="21"/>
  <c r="HU25" i="21"/>
  <c r="HU26" i="21"/>
  <c r="HV22" i="21"/>
  <c r="HV23" i="21"/>
  <c r="HV24" i="21"/>
  <c r="HV25" i="21"/>
  <c r="HV26" i="21"/>
  <c r="HW22" i="21"/>
  <c r="HW23" i="21"/>
  <c r="HW24" i="21"/>
  <c r="HW25" i="21"/>
  <c r="HW26" i="21"/>
  <c r="HX22" i="21"/>
  <c r="HX23" i="21"/>
  <c r="HX24" i="21"/>
  <c r="HX25" i="21"/>
  <c r="HX26" i="21"/>
  <c r="HY22" i="21"/>
  <c r="HY23" i="21"/>
  <c r="HY24" i="21"/>
  <c r="HY25" i="21"/>
  <c r="HY26" i="21"/>
  <c r="HZ22" i="21"/>
  <c r="HZ23" i="21"/>
  <c r="HZ24" i="21"/>
  <c r="HZ25" i="21"/>
  <c r="HZ26" i="21"/>
  <c r="IA22" i="21"/>
  <c r="IA23" i="21"/>
  <c r="IA24" i="21"/>
  <c r="IA25" i="21"/>
  <c r="IA26" i="21"/>
  <c r="IB22" i="21"/>
  <c r="IB23" i="21"/>
  <c r="IB24" i="21"/>
  <c r="IB25" i="21"/>
  <c r="IB26" i="21"/>
  <c r="IC22" i="21"/>
  <c r="IC23" i="21"/>
  <c r="IC24" i="21"/>
  <c r="IC25" i="21"/>
  <c r="IC26" i="21"/>
  <c r="ID22" i="21"/>
  <c r="ID23" i="21"/>
  <c r="ID24" i="21"/>
  <c r="ID25" i="21"/>
  <c r="ID26" i="21"/>
  <c r="IE22" i="21"/>
  <c r="IE23" i="21"/>
  <c r="IE24" i="21"/>
  <c r="IE25" i="21"/>
  <c r="IE26" i="21"/>
  <c r="IF22" i="21"/>
  <c r="IF23" i="21"/>
  <c r="IF24" i="21"/>
  <c r="IF25" i="21"/>
  <c r="IF26" i="21"/>
  <c r="IG22" i="21"/>
  <c r="IG23" i="21"/>
  <c r="IG24" i="21"/>
  <c r="IG25" i="21"/>
  <c r="IG26" i="21"/>
  <c r="IH22" i="21"/>
  <c r="IH23" i="21"/>
  <c r="IH24" i="21"/>
  <c r="IH25" i="21"/>
  <c r="IH26" i="21"/>
  <c r="II22" i="21"/>
  <c r="II23" i="21"/>
  <c r="II24" i="21"/>
  <c r="II25" i="21"/>
  <c r="II26" i="21"/>
  <c r="IJ22" i="21"/>
  <c r="IJ23" i="21"/>
  <c r="IJ24" i="21"/>
  <c r="IJ25" i="21"/>
  <c r="IJ26" i="21"/>
  <c r="IK22" i="21"/>
  <c r="IK23" i="21"/>
  <c r="IK24" i="21"/>
  <c r="IK25" i="21"/>
  <c r="IK26" i="21"/>
  <c r="IL22" i="21"/>
  <c r="IL23" i="21"/>
  <c r="IL24" i="21"/>
  <c r="IL25" i="21"/>
  <c r="IL26" i="21"/>
  <c r="IM22" i="21"/>
  <c r="IM23" i="21"/>
  <c r="IM24" i="21"/>
  <c r="IM25" i="21"/>
  <c r="IM26" i="21"/>
  <c r="IN22" i="21"/>
  <c r="IN23" i="21"/>
  <c r="IN24" i="21"/>
  <c r="IN25" i="21"/>
  <c r="IN26" i="21"/>
  <c r="IO22" i="21"/>
  <c r="IO23" i="21"/>
  <c r="IO24" i="21"/>
  <c r="IO25" i="21"/>
  <c r="IO26" i="21"/>
  <c r="IP22" i="21"/>
  <c r="IP23" i="21"/>
  <c r="IP24" i="21"/>
  <c r="IP25" i="21"/>
  <c r="IP26" i="21"/>
  <c r="IQ22" i="21"/>
  <c r="IQ23" i="21"/>
  <c r="IQ24" i="21"/>
  <c r="IQ25" i="21"/>
  <c r="IQ26" i="21"/>
  <c r="IR22" i="21"/>
  <c r="IR23" i="21"/>
  <c r="IR24" i="21"/>
  <c r="IR25" i="21"/>
  <c r="IR26" i="21"/>
  <c r="IS22" i="21"/>
  <c r="IS23" i="21"/>
  <c r="IS24" i="21"/>
  <c r="IS25" i="21"/>
  <c r="IS26" i="21"/>
  <c r="IT22" i="21"/>
  <c r="IT23" i="21"/>
  <c r="IT24" i="21"/>
  <c r="IT25" i="21"/>
  <c r="IT26" i="21"/>
  <c r="IU22" i="21"/>
  <c r="IU23" i="21"/>
  <c r="IU24" i="21"/>
  <c r="IU25" i="21"/>
  <c r="IU26" i="21"/>
  <c r="IV22" i="21"/>
  <c r="IV23" i="21"/>
  <c r="IV24" i="21"/>
  <c r="IV25" i="21"/>
  <c r="IV26" i="21"/>
  <c r="IW22" i="21"/>
  <c r="IW23" i="21"/>
  <c r="IW24" i="21"/>
  <c r="IW25" i="21"/>
  <c r="IW26" i="21"/>
  <c r="IX22" i="21"/>
  <c r="IX23" i="21"/>
  <c r="IX24" i="21"/>
  <c r="IX25" i="21"/>
  <c r="IX26" i="21"/>
  <c r="IY22" i="21"/>
  <c r="IY23" i="21"/>
  <c r="IY24" i="21"/>
  <c r="IY25" i="21"/>
  <c r="IY26" i="21"/>
  <c r="IZ22" i="21"/>
  <c r="IZ23" i="21"/>
  <c r="IZ24" i="21"/>
  <c r="IZ25" i="21"/>
  <c r="IZ26" i="21"/>
  <c r="JA22" i="21"/>
  <c r="JA23" i="21"/>
  <c r="JA24" i="21"/>
  <c r="JA25" i="21"/>
  <c r="JA26" i="21"/>
  <c r="JB22" i="21"/>
  <c r="JB23" i="21"/>
  <c r="JB24" i="21"/>
  <c r="JB25" i="21"/>
  <c r="JB26" i="21"/>
  <c r="JC22" i="21"/>
  <c r="JC23" i="21"/>
  <c r="JC24" i="21"/>
  <c r="JC25" i="21"/>
  <c r="JC26" i="21"/>
  <c r="JD22" i="21"/>
  <c r="JD23" i="21"/>
  <c r="JD24" i="21"/>
  <c r="JD25" i="21"/>
  <c r="JD26" i="21"/>
  <c r="JE22" i="21"/>
  <c r="JE23" i="21"/>
  <c r="JE24" i="21"/>
  <c r="JE25" i="21"/>
  <c r="JE26" i="21"/>
  <c r="JF22" i="21"/>
  <c r="JF23" i="21"/>
  <c r="JF24" i="21"/>
  <c r="JF25" i="21"/>
  <c r="JF26" i="21"/>
  <c r="JG22" i="21"/>
  <c r="JG23" i="21"/>
  <c r="JG24" i="21"/>
  <c r="JG25" i="21"/>
  <c r="JG26" i="21"/>
  <c r="JH22" i="21"/>
  <c r="JH23" i="21"/>
  <c r="JH24" i="21"/>
  <c r="JH25" i="21"/>
  <c r="JH26" i="21"/>
  <c r="JI22" i="21"/>
  <c r="JI23" i="21"/>
  <c r="JI24" i="21"/>
  <c r="JI25" i="21"/>
  <c r="JI26" i="21"/>
  <c r="JJ22" i="21"/>
  <c r="JJ23" i="21"/>
  <c r="JJ24" i="21"/>
  <c r="JJ25" i="21"/>
  <c r="JJ26" i="21"/>
  <c r="JK22" i="21"/>
  <c r="JK23" i="21"/>
  <c r="JK24" i="21"/>
  <c r="JK25" i="21"/>
  <c r="JK26" i="21"/>
  <c r="JL22" i="21"/>
  <c r="JL23" i="21"/>
  <c r="JL24" i="21"/>
  <c r="JL25" i="21"/>
  <c r="JL26" i="21"/>
  <c r="JM22" i="21"/>
  <c r="JM23" i="21"/>
  <c r="JM24" i="21"/>
  <c r="JM25" i="21"/>
  <c r="JM26" i="21"/>
  <c r="JN22" i="21"/>
  <c r="JN23" i="21"/>
  <c r="JN24" i="21"/>
  <c r="JN25" i="21"/>
  <c r="JN26" i="21"/>
  <c r="JO22" i="21"/>
  <c r="JO23" i="21"/>
  <c r="JO24" i="21"/>
  <c r="JO25" i="21"/>
  <c r="JO26" i="21"/>
  <c r="JP22" i="21"/>
  <c r="JP23" i="21"/>
  <c r="JP24" i="21"/>
  <c r="JP25" i="21"/>
  <c r="JP26" i="21"/>
  <c r="JQ22" i="21"/>
  <c r="JQ23" i="21"/>
  <c r="JQ24" i="21"/>
  <c r="JQ25" i="21"/>
  <c r="JQ26" i="21"/>
  <c r="JR22" i="21"/>
  <c r="JR23" i="21"/>
  <c r="JR24" i="21"/>
  <c r="JR25" i="21"/>
  <c r="JR26" i="21"/>
  <c r="JS22" i="21"/>
  <c r="JS23" i="21"/>
  <c r="JS24" i="21"/>
  <c r="JS25" i="21"/>
  <c r="JS26" i="21"/>
  <c r="JT22" i="21"/>
  <c r="JT23" i="21"/>
  <c r="JT24" i="21"/>
  <c r="JT25" i="21"/>
  <c r="JT26" i="21"/>
  <c r="JU22" i="21"/>
  <c r="JU23" i="21"/>
  <c r="JU24" i="21"/>
  <c r="JU25" i="21"/>
  <c r="JU26" i="21"/>
  <c r="JV22" i="21"/>
  <c r="JV23" i="21"/>
  <c r="JV24" i="21"/>
  <c r="JV25" i="21"/>
  <c r="JV26" i="21"/>
  <c r="JW22" i="21"/>
  <c r="JW23" i="21"/>
  <c r="JW24" i="21"/>
  <c r="JW25" i="21"/>
  <c r="JW26" i="21"/>
  <c r="JX22" i="21"/>
  <c r="JX23" i="21"/>
  <c r="JX24" i="21"/>
  <c r="JX25" i="21"/>
  <c r="JX26" i="21"/>
  <c r="JY22" i="21"/>
  <c r="JY23" i="21"/>
  <c r="JY24" i="21"/>
  <c r="JY25" i="21"/>
  <c r="JY26" i="21"/>
  <c r="JZ22" i="21"/>
  <c r="JZ23" i="21"/>
  <c r="JZ24" i="21"/>
  <c r="JZ25" i="21"/>
  <c r="JZ26" i="21"/>
  <c r="KA22" i="21"/>
  <c r="KA23" i="21"/>
  <c r="KA24" i="21"/>
  <c r="KA25" i="21"/>
  <c r="KA26" i="21"/>
  <c r="KB22" i="21"/>
  <c r="KB23" i="21"/>
  <c r="KB24" i="21"/>
  <c r="KB25" i="21"/>
  <c r="KB26" i="21"/>
  <c r="KC22" i="21"/>
  <c r="KC23" i="21"/>
  <c r="KC24" i="21"/>
  <c r="KC25" i="21"/>
  <c r="KC26" i="21"/>
  <c r="KD22" i="21"/>
  <c r="KD23" i="21"/>
  <c r="KD24" i="21"/>
  <c r="KD25" i="21"/>
  <c r="KD26" i="21"/>
  <c r="KE22" i="21"/>
  <c r="KE23" i="21"/>
  <c r="KE24" i="21"/>
  <c r="KE25" i="21"/>
  <c r="KE26" i="21"/>
  <c r="KF22" i="21"/>
  <c r="KF23" i="21"/>
  <c r="KF24" i="21"/>
  <c r="KF25" i="21"/>
  <c r="KF26" i="21"/>
  <c r="KG22" i="21"/>
  <c r="KG23" i="21"/>
  <c r="KG24" i="21"/>
  <c r="KG25" i="21"/>
  <c r="KG26" i="21"/>
  <c r="KH22" i="21"/>
  <c r="KH23" i="21"/>
  <c r="KH24" i="21"/>
  <c r="KH25" i="21"/>
  <c r="KH26" i="21"/>
  <c r="KI22" i="21"/>
  <c r="KI23" i="21"/>
  <c r="KI24" i="21"/>
  <c r="KI25" i="21"/>
  <c r="KI26" i="21"/>
  <c r="KJ22" i="21"/>
  <c r="KJ23" i="21"/>
  <c r="KJ24" i="21"/>
  <c r="KJ25" i="21"/>
  <c r="KJ26" i="21"/>
  <c r="KK22" i="21"/>
  <c r="KK23" i="21"/>
  <c r="KK24" i="21"/>
  <c r="KK25" i="21"/>
  <c r="KK26" i="21"/>
  <c r="KL22" i="21"/>
  <c r="KL23" i="21"/>
  <c r="KL24" i="21"/>
  <c r="KL25" i="21"/>
  <c r="KL26" i="21"/>
  <c r="KM22" i="21"/>
  <c r="KM23" i="21"/>
  <c r="KM24" i="21"/>
  <c r="KM25" i="21"/>
  <c r="KM26" i="21"/>
  <c r="KN22" i="21"/>
  <c r="KN23" i="21"/>
  <c r="KN24" i="21"/>
  <c r="KN25" i="21"/>
  <c r="KN26" i="21"/>
  <c r="KO22" i="21"/>
  <c r="KO23" i="21"/>
  <c r="KO24" i="21"/>
  <c r="KO25" i="21"/>
  <c r="KO26" i="21"/>
  <c r="KP22" i="21"/>
  <c r="KP23" i="21"/>
  <c r="KP24" i="21"/>
  <c r="KP25" i="21"/>
  <c r="KP26" i="21"/>
  <c r="KQ22" i="21"/>
  <c r="KQ23" i="21"/>
  <c r="KQ24" i="21"/>
  <c r="KQ25" i="21"/>
  <c r="KQ26" i="21"/>
  <c r="KR22" i="21"/>
  <c r="KR23" i="21"/>
  <c r="KR24" i="21"/>
  <c r="KR25" i="21"/>
  <c r="KR26" i="21"/>
  <c r="KS22" i="21"/>
  <c r="KS23" i="21"/>
  <c r="KS24" i="21"/>
  <c r="KS25" i="21"/>
  <c r="KS26" i="21"/>
  <c r="KT22" i="21"/>
  <c r="KT23" i="21"/>
  <c r="KT24" i="21"/>
  <c r="KT25" i="21"/>
  <c r="KT26" i="21"/>
  <c r="KU22" i="21"/>
  <c r="KU23" i="21"/>
  <c r="KU24" i="21"/>
  <c r="KU25" i="21"/>
  <c r="KU26" i="21"/>
  <c r="KV22" i="21"/>
  <c r="KV23" i="21"/>
  <c r="KV24" i="21"/>
  <c r="KV25" i="21"/>
  <c r="KV26" i="21"/>
  <c r="KW22" i="21"/>
  <c r="KW23" i="21"/>
  <c r="KW24" i="21"/>
  <c r="KW25" i="21"/>
  <c r="KW26" i="21"/>
  <c r="KX22" i="21"/>
  <c r="KX23" i="21"/>
  <c r="KX24" i="21"/>
  <c r="KX25" i="21"/>
  <c r="KX26" i="21"/>
  <c r="KY22" i="21"/>
  <c r="KY23" i="21"/>
  <c r="KY24" i="21"/>
  <c r="KY25" i="21"/>
  <c r="KY26" i="21"/>
  <c r="KZ22" i="21"/>
  <c r="KZ23" i="21"/>
  <c r="KZ24" i="21"/>
  <c r="KZ25" i="21"/>
  <c r="KZ26" i="21"/>
  <c r="LA22" i="21"/>
  <c r="LA23" i="21"/>
  <c r="LA24" i="21"/>
  <c r="LA25" i="21"/>
  <c r="LA26" i="21"/>
  <c r="LB22" i="21"/>
  <c r="LB23" i="21"/>
  <c r="LB24" i="21"/>
  <c r="LB25" i="21"/>
  <c r="LB26" i="21"/>
  <c r="LC22" i="21"/>
  <c r="LC23" i="21"/>
  <c r="LC24" i="21"/>
  <c r="LC25" i="21"/>
  <c r="LC26" i="21"/>
  <c r="LD22" i="21"/>
  <c r="LD23" i="21"/>
  <c r="LD24" i="21"/>
  <c r="LD25" i="21"/>
  <c r="LD26" i="21"/>
  <c r="LE22" i="21"/>
  <c r="LE23" i="21"/>
  <c r="LE24" i="21"/>
  <c r="LE25" i="21"/>
  <c r="LE26" i="21"/>
  <c r="LF22" i="21"/>
  <c r="LF23" i="21"/>
  <c r="LF24" i="21"/>
  <c r="LF25" i="21"/>
  <c r="LF26" i="21"/>
  <c r="LG22" i="21"/>
  <c r="LG23" i="21"/>
  <c r="LG24" i="21"/>
  <c r="LG25" i="21"/>
  <c r="LG26" i="21"/>
  <c r="LH22" i="21"/>
  <c r="LH23" i="21"/>
  <c r="LH24" i="21"/>
  <c r="LH25" i="21"/>
  <c r="LH26" i="21"/>
  <c r="LI22" i="21"/>
  <c r="LI23" i="21"/>
  <c r="LI24" i="21"/>
  <c r="LI25" i="21"/>
  <c r="LI26" i="21"/>
  <c r="LJ22" i="21"/>
  <c r="LJ23" i="21"/>
  <c r="LJ24" i="21"/>
  <c r="LJ25" i="21"/>
  <c r="LJ26" i="21"/>
  <c r="LK22" i="21"/>
  <c r="LK23" i="21"/>
  <c r="LK24" i="21"/>
  <c r="LK25" i="21"/>
  <c r="LK26" i="21"/>
  <c r="LL22" i="21"/>
  <c r="LL23" i="21"/>
  <c r="LL24" i="21"/>
  <c r="LL25" i="21"/>
  <c r="LL26" i="21"/>
  <c r="LM22" i="21"/>
  <c r="LM23" i="21"/>
  <c r="LM24" i="21"/>
  <c r="LM25" i="21"/>
  <c r="LM26" i="21"/>
  <c r="LN22" i="21"/>
  <c r="LN23" i="21"/>
  <c r="LN24" i="21"/>
  <c r="LN25" i="21"/>
  <c r="LN26" i="21"/>
  <c r="LO22" i="21"/>
  <c r="LO23" i="21"/>
  <c r="LO24" i="21"/>
  <c r="LO25" i="21"/>
  <c r="LO26" i="21"/>
  <c r="LP22" i="21"/>
  <c r="LP23" i="21"/>
  <c r="LP24" i="21"/>
  <c r="LP25" i="21"/>
  <c r="LP26" i="21"/>
  <c r="LQ22" i="21"/>
  <c r="LQ23" i="21"/>
  <c r="LQ24" i="21"/>
  <c r="LQ25" i="21"/>
  <c r="LQ26" i="21"/>
  <c r="LR22" i="21"/>
  <c r="LR23" i="21"/>
  <c r="LR24" i="21"/>
  <c r="LR25" i="21"/>
  <c r="LR26" i="21"/>
  <c r="LS22" i="21"/>
  <c r="LS23" i="21"/>
  <c r="LS24" i="21"/>
  <c r="LS25" i="21"/>
  <c r="LS26" i="21"/>
  <c r="LT22" i="21"/>
  <c r="LT23" i="21"/>
  <c r="LT24" i="21"/>
  <c r="LT25" i="21"/>
  <c r="LT26" i="21"/>
  <c r="LU22" i="21"/>
  <c r="LU23" i="21"/>
  <c r="LU24" i="21"/>
  <c r="LU25" i="21"/>
  <c r="LU26" i="21"/>
  <c r="LV22" i="21"/>
  <c r="LV23" i="21"/>
  <c r="LV24" i="21"/>
  <c r="LV25" i="21"/>
  <c r="LV26" i="21"/>
  <c r="LW22" i="21"/>
  <c r="LW23" i="21"/>
  <c r="LW24" i="21"/>
  <c r="LW25" i="21"/>
  <c r="LW26" i="21"/>
  <c r="LX22" i="21"/>
  <c r="LX23" i="21"/>
  <c r="LX24" i="21"/>
  <c r="LX25" i="21"/>
  <c r="LX26" i="21"/>
  <c r="LY22" i="21"/>
  <c r="LY23" i="21"/>
  <c r="LY24" i="21"/>
  <c r="LY25" i="21"/>
  <c r="LY26" i="21"/>
  <c r="LZ22" i="21"/>
  <c r="LZ23" i="21"/>
  <c r="LZ24" i="21"/>
  <c r="LZ25" i="21"/>
  <c r="LZ26" i="21"/>
  <c r="MA22" i="21"/>
  <c r="MA23" i="21"/>
  <c r="MA24" i="21"/>
  <c r="MA25" i="21"/>
  <c r="MA26" i="21"/>
  <c r="MB22" i="21"/>
  <c r="MB23" i="21"/>
  <c r="MB24" i="21"/>
  <c r="MB25" i="21"/>
  <c r="MB26" i="21"/>
  <c r="MC22" i="21"/>
  <c r="MC23" i="21"/>
  <c r="MC24" i="21"/>
  <c r="MC25" i="21"/>
  <c r="MC26" i="21"/>
  <c r="MD22" i="21"/>
  <c r="MD23" i="21"/>
  <c r="MD24" i="21"/>
  <c r="MD25" i="21"/>
  <c r="MD26" i="21"/>
  <c r="ME22" i="21"/>
  <c r="ME23" i="21"/>
  <c r="ME24" i="21"/>
  <c r="ME25" i="21"/>
  <c r="ME26" i="21"/>
  <c r="MF22" i="21"/>
  <c r="MF23" i="21"/>
  <c r="MF24" i="21"/>
  <c r="MF25" i="21"/>
  <c r="MF26" i="21"/>
  <c r="MG22" i="21"/>
  <c r="MG23" i="21"/>
  <c r="MG24" i="21"/>
  <c r="MG25" i="21"/>
  <c r="MG26" i="21"/>
  <c r="MH22" i="21"/>
  <c r="MH23" i="21"/>
  <c r="MH24" i="21"/>
  <c r="MH25" i="21"/>
  <c r="MH26" i="21"/>
  <c r="MI22" i="21"/>
  <c r="MI23" i="21"/>
  <c r="MI24" i="21"/>
  <c r="MI25" i="21"/>
  <c r="MI26" i="21"/>
  <c r="MJ22" i="21"/>
  <c r="MJ23" i="21"/>
  <c r="MJ24" i="21"/>
  <c r="MJ25" i="21"/>
  <c r="MJ26" i="21"/>
  <c r="MK22" i="21"/>
  <c r="MK23" i="21"/>
  <c r="MK24" i="21"/>
  <c r="MK25" i="21"/>
  <c r="MK26" i="21"/>
  <c r="ML22" i="21"/>
  <c r="ML23" i="21"/>
  <c r="ML24" i="21"/>
  <c r="ML25" i="21"/>
  <c r="ML26" i="21"/>
  <c r="MM22" i="21"/>
  <c r="MM23" i="21"/>
  <c r="MM24" i="21"/>
  <c r="MM25" i="21"/>
  <c r="MM26" i="21"/>
  <c r="MN22" i="21"/>
  <c r="MN23" i="21"/>
  <c r="MN24" i="21"/>
  <c r="MN25" i="21"/>
  <c r="MN26" i="21"/>
  <c r="MO22" i="21"/>
  <c r="MO23" i="21"/>
  <c r="MO24" i="21"/>
  <c r="MO25" i="21"/>
  <c r="MO26" i="21"/>
  <c r="MP22" i="21"/>
  <c r="MP23" i="21"/>
  <c r="MP24" i="21"/>
  <c r="MP25" i="21"/>
  <c r="MP26" i="21"/>
  <c r="MQ22" i="21"/>
  <c r="MQ23" i="21"/>
  <c r="MQ24" i="21"/>
  <c r="MQ25" i="21"/>
  <c r="MQ26" i="21"/>
  <c r="MR22" i="21"/>
  <c r="MR23" i="21"/>
  <c r="MR24" i="21"/>
  <c r="MR25" i="21"/>
  <c r="MR26" i="21"/>
  <c r="MS22" i="21"/>
  <c r="MS23" i="21"/>
  <c r="MS24" i="21"/>
  <c r="MS25" i="21"/>
  <c r="MS26" i="21"/>
  <c r="MT22" i="21"/>
  <c r="MT23" i="21"/>
  <c r="MT24" i="21"/>
  <c r="MT25" i="21"/>
  <c r="MT26" i="21"/>
  <c r="MU22" i="21"/>
  <c r="MU23" i="21"/>
  <c r="MU24" i="21"/>
  <c r="MU25" i="21"/>
  <c r="MU26" i="21"/>
  <c r="MV22" i="21"/>
  <c r="MV23" i="21"/>
  <c r="MV24" i="21"/>
  <c r="MV25" i="21"/>
  <c r="MV26" i="21"/>
  <c r="MW22" i="21"/>
  <c r="MW23" i="21"/>
  <c r="MW24" i="21"/>
  <c r="MW25" i="21"/>
  <c r="MW26" i="21"/>
  <c r="MX22" i="21"/>
  <c r="MX23" i="21"/>
  <c r="MX24" i="21"/>
  <c r="MX25" i="21"/>
  <c r="MX26" i="21"/>
  <c r="MY22" i="21"/>
  <c r="MY23" i="21"/>
  <c r="MY24" i="21"/>
  <c r="MY25" i="21"/>
  <c r="MY26" i="21"/>
  <c r="MZ22" i="21"/>
  <c r="MZ23" i="21"/>
  <c r="MZ24" i="21"/>
  <c r="MZ25" i="21"/>
  <c r="MZ26" i="21"/>
  <c r="NA22" i="21"/>
  <c r="NA23" i="21"/>
  <c r="NA24" i="21"/>
  <c r="NA25" i="21"/>
  <c r="NA26" i="21"/>
  <c r="G17" i="31"/>
  <c r="H17" i="31"/>
  <c r="I17" i="31"/>
  <c r="J17" i="31"/>
  <c r="K17" i="31"/>
  <c r="L17" i="31"/>
  <c r="M17" i="31"/>
  <c r="N17" i="31"/>
  <c r="O17" i="31"/>
  <c r="P17" i="31"/>
  <c r="Q17" i="31"/>
  <c r="R17" i="31"/>
  <c r="S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AS17" i="31"/>
  <c r="AT17" i="31"/>
  <c r="AU17" i="31"/>
  <c r="AV17" i="31"/>
  <c r="AW17" i="31"/>
  <c r="AX17" i="31"/>
  <c r="AY17" i="31"/>
  <c r="AZ17" i="31"/>
  <c r="BA17" i="31"/>
  <c r="BB17" i="31"/>
  <c r="BC17" i="31"/>
  <c r="BD17" i="31"/>
  <c r="BE17" i="31"/>
  <c r="BF17" i="31"/>
  <c r="BG17" i="31"/>
  <c r="BH17" i="31"/>
  <c r="BI17" i="31"/>
  <c r="BJ17" i="31"/>
  <c r="BK17" i="31"/>
  <c r="BL17" i="31"/>
  <c r="BM17" i="31"/>
  <c r="BN17" i="31"/>
  <c r="BO17" i="31"/>
  <c r="BP17" i="31"/>
  <c r="BQ17" i="31"/>
  <c r="BR17" i="31"/>
  <c r="BS17" i="31"/>
  <c r="BT17" i="31"/>
  <c r="BU17" i="31"/>
  <c r="BV17" i="31"/>
  <c r="BW17" i="31"/>
  <c r="BX17" i="31"/>
  <c r="BY17" i="31"/>
  <c r="BZ17" i="31"/>
  <c r="CA17" i="31"/>
  <c r="CB17" i="31"/>
  <c r="CC17" i="31"/>
  <c r="CD17" i="31"/>
  <c r="CE17" i="31"/>
  <c r="CF17" i="31"/>
  <c r="CG17" i="31"/>
  <c r="CH17" i="31"/>
  <c r="CI17" i="31"/>
  <c r="CJ17" i="31"/>
  <c r="CK17" i="31"/>
  <c r="CL17" i="31"/>
  <c r="CM17" i="31"/>
  <c r="CN17" i="31"/>
  <c r="CO17" i="31"/>
  <c r="CP17" i="31"/>
  <c r="CQ17" i="31"/>
  <c r="CR17" i="31"/>
  <c r="CS17" i="31"/>
  <c r="CT17" i="31"/>
  <c r="CU17" i="31"/>
  <c r="CV17" i="31"/>
  <c r="CW17" i="31"/>
  <c r="CX17" i="31"/>
  <c r="CY17" i="31"/>
  <c r="CZ17" i="31"/>
  <c r="DA17" i="31"/>
  <c r="DB17" i="31"/>
  <c r="DC17" i="31"/>
  <c r="DD17" i="31"/>
  <c r="DE17" i="31"/>
  <c r="DF17" i="31"/>
  <c r="DG17" i="31"/>
  <c r="DH17" i="31"/>
  <c r="DI17" i="31"/>
  <c r="DJ17" i="31"/>
  <c r="DK17" i="31"/>
  <c r="DL17" i="31"/>
  <c r="DM17" i="31"/>
  <c r="DN17" i="31"/>
  <c r="DO17" i="31"/>
  <c r="DP17" i="31"/>
  <c r="DQ17" i="31"/>
  <c r="DR17" i="31"/>
  <c r="DS17" i="31"/>
  <c r="DT17" i="31"/>
  <c r="DU17" i="31"/>
  <c r="DV17" i="31"/>
  <c r="DW17" i="31"/>
  <c r="DX17" i="31"/>
  <c r="DY17" i="31"/>
  <c r="DZ17" i="31"/>
  <c r="EA17" i="31"/>
  <c r="EB17" i="31"/>
  <c r="EC17" i="31"/>
  <c r="ED17" i="31"/>
  <c r="EE17" i="31"/>
  <c r="EF17" i="31"/>
  <c r="EG17" i="31"/>
  <c r="EH17" i="31"/>
  <c r="EI17" i="31"/>
  <c r="EJ17" i="31"/>
  <c r="EK17" i="31"/>
  <c r="EL17" i="31"/>
  <c r="EM17" i="31"/>
  <c r="EN17" i="31"/>
  <c r="EO17" i="31"/>
  <c r="EP17" i="31"/>
  <c r="EQ17" i="31"/>
  <c r="ER17" i="31"/>
  <c r="ES17" i="31"/>
  <c r="ET17" i="31"/>
  <c r="EU17" i="31"/>
  <c r="EV17" i="31"/>
  <c r="EW17" i="31"/>
  <c r="EX17" i="31"/>
  <c r="EY17" i="31"/>
  <c r="EZ17" i="31"/>
  <c r="FA17" i="31"/>
  <c r="FB17" i="31"/>
  <c r="FC17" i="31"/>
  <c r="FD17" i="31"/>
  <c r="FE17" i="31"/>
  <c r="FF17" i="31"/>
  <c r="FG17" i="31"/>
  <c r="FH17" i="31"/>
  <c r="FI17" i="31"/>
  <c r="FJ17" i="31"/>
  <c r="FK17" i="31"/>
  <c r="FL17" i="31"/>
  <c r="FM17" i="31"/>
  <c r="FN17" i="31"/>
  <c r="FO17" i="31"/>
  <c r="FP17" i="31"/>
  <c r="FQ17" i="31"/>
  <c r="FR17" i="31"/>
  <c r="FS17" i="31"/>
  <c r="FT17" i="31"/>
  <c r="FU17" i="31"/>
  <c r="FV17" i="31"/>
  <c r="FW17" i="31"/>
  <c r="FX17" i="31"/>
  <c r="FY17" i="31"/>
  <c r="FZ17" i="31"/>
  <c r="GA17" i="31"/>
  <c r="GB17" i="31"/>
  <c r="GC17" i="31"/>
  <c r="GD17" i="31"/>
  <c r="GE17" i="31"/>
  <c r="GF17" i="31"/>
  <c r="GG17" i="31"/>
  <c r="GH17" i="31"/>
  <c r="GI17" i="31"/>
  <c r="GJ17" i="31"/>
  <c r="GK17" i="31"/>
  <c r="GL17" i="31"/>
  <c r="GM17" i="31"/>
  <c r="GN17" i="31"/>
  <c r="GO17" i="31"/>
  <c r="GP17" i="31"/>
  <c r="GQ17" i="31"/>
  <c r="GR17" i="31"/>
  <c r="GS17" i="31"/>
  <c r="GT17" i="31"/>
  <c r="GU17" i="31"/>
  <c r="GV17" i="31"/>
  <c r="GW17" i="31"/>
  <c r="GX17" i="31"/>
  <c r="GY17" i="31"/>
  <c r="GZ17" i="31"/>
  <c r="HA17" i="31"/>
  <c r="HB17" i="31"/>
  <c r="HC17" i="31"/>
  <c r="HD17" i="31"/>
  <c r="HE17" i="31"/>
  <c r="HF17" i="31"/>
  <c r="HG17" i="31"/>
  <c r="HH17" i="31"/>
  <c r="HI17" i="31"/>
  <c r="HJ17" i="31"/>
  <c r="HK17" i="31"/>
  <c r="HL17" i="31"/>
  <c r="HM17" i="31"/>
  <c r="HN17" i="31"/>
  <c r="HO17" i="31"/>
  <c r="HP17" i="31"/>
  <c r="HQ17" i="31"/>
  <c r="HR17" i="31"/>
  <c r="HS17" i="31"/>
  <c r="HT17" i="31"/>
  <c r="HU17" i="31"/>
  <c r="HV17" i="31"/>
  <c r="HW17" i="31"/>
  <c r="HX17" i="31"/>
  <c r="HY17" i="31"/>
  <c r="HZ17" i="31"/>
  <c r="IA17" i="31"/>
  <c r="IB17" i="31"/>
  <c r="IC17" i="31"/>
  <c r="ID17" i="31"/>
  <c r="IE17" i="31"/>
  <c r="IF17" i="31"/>
  <c r="IG17" i="31"/>
  <c r="IH17" i="31"/>
  <c r="II17" i="31"/>
  <c r="IJ17" i="31"/>
  <c r="IK17" i="31"/>
  <c r="IL17" i="31"/>
  <c r="IM17" i="31"/>
  <c r="IN17" i="31"/>
  <c r="IO17" i="31"/>
  <c r="IP17" i="31"/>
  <c r="IQ17" i="31"/>
  <c r="IR17" i="31"/>
  <c r="IS17" i="31"/>
  <c r="IT17" i="31"/>
  <c r="IU17" i="31"/>
  <c r="IV17" i="31"/>
  <c r="IW17" i="31"/>
  <c r="IX17" i="31"/>
  <c r="IY17" i="31"/>
  <c r="IZ17" i="31"/>
  <c r="JA17" i="31"/>
  <c r="JB17" i="31"/>
  <c r="JC17" i="31"/>
  <c r="JD17" i="31"/>
  <c r="JE17" i="31"/>
  <c r="JF17" i="31"/>
  <c r="JG17" i="31"/>
  <c r="JH17" i="31"/>
  <c r="JI17" i="31"/>
  <c r="JJ17" i="31"/>
  <c r="JK17" i="31"/>
  <c r="JL17" i="31"/>
  <c r="JM17" i="31"/>
  <c r="JN17" i="31"/>
  <c r="JO17" i="31"/>
  <c r="JP17" i="31"/>
  <c r="JQ17" i="31"/>
  <c r="JR17" i="31"/>
  <c r="JS17" i="31"/>
  <c r="JT17" i="31"/>
  <c r="JU17" i="31"/>
  <c r="JV17" i="31"/>
  <c r="JW17" i="31"/>
  <c r="JX17" i="31"/>
  <c r="JY17" i="31"/>
  <c r="JZ17" i="31"/>
  <c r="KA17" i="31"/>
  <c r="KB17" i="31"/>
  <c r="KC17" i="31"/>
  <c r="KD17" i="31"/>
  <c r="KE17" i="31"/>
  <c r="KF17" i="31"/>
  <c r="KG17" i="31"/>
  <c r="KH17" i="31"/>
  <c r="KI17" i="31"/>
  <c r="KJ17" i="31"/>
  <c r="KK17" i="31"/>
  <c r="KL17" i="31"/>
  <c r="KM17" i="31"/>
  <c r="KN17" i="31"/>
  <c r="KO17" i="31"/>
  <c r="KP17" i="31"/>
  <c r="KQ17" i="31"/>
  <c r="KR17" i="31"/>
  <c r="KS17" i="31"/>
  <c r="KT17" i="31"/>
  <c r="KU17" i="31"/>
  <c r="KV17" i="31"/>
  <c r="KW17" i="31"/>
  <c r="KX17" i="31"/>
  <c r="KY17" i="31"/>
  <c r="KZ17" i="31"/>
  <c r="LA17" i="31"/>
  <c r="LB17" i="31"/>
  <c r="LC17" i="31"/>
  <c r="LD17" i="31"/>
  <c r="LE17" i="31"/>
  <c r="LF17" i="31"/>
  <c r="LG17" i="31"/>
  <c r="LH17" i="31"/>
  <c r="LI17" i="31"/>
  <c r="LJ17" i="31"/>
  <c r="LK17" i="31"/>
  <c r="LL17" i="31"/>
  <c r="LM17" i="31"/>
  <c r="LN17" i="31"/>
  <c r="LO17" i="31"/>
  <c r="LP17" i="31"/>
  <c r="LQ17" i="31"/>
  <c r="LR17" i="31"/>
  <c r="LS17" i="31"/>
  <c r="LT17" i="31"/>
  <c r="LU17" i="31"/>
  <c r="LV17" i="31"/>
  <c r="LW17" i="31"/>
  <c r="LX17" i="31"/>
  <c r="LY17" i="31"/>
  <c r="LZ17" i="31"/>
  <c r="MA17" i="31"/>
  <c r="MB17" i="31"/>
  <c r="MC17" i="31"/>
  <c r="MD17" i="31"/>
  <c r="ME17" i="31"/>
  <c r="MF17" i="31"/>
  <c r="MG17" i="31"/>
  <c r="MH17" i="31"/>
  <c r="MI17" i="31"/>
  <c r="MJ17" i="31"/>
  <c r="MK17" i="31"/>
  <c r="ML17" i="31"/>
  <c r="MM17" i="31"/>
  <c r="MN17" i="31"/>
  <c r="MO17" i="31"/>
  <c r="MP17" i="31"/>
  <c r="MQ17" i="31"/>
  <c r="MR17" i="31"/>
  <c r="MS17" i="31"/>
  <c r="MT17" i="31"/>
  <c r="MU17" i="31"/>
  <c r="MV17" i="31"/>
  <c r="MW17" i="31"/>
  <c r="MX17" i="31"/>
  <c r="MY17" i="31"/>
  <c r="MZ17" i="31"/>
  <c r="NA17" i="31"/>
  <c r="F17" i="31"/>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BJ25" i="28"/>
  <c r="BK25" i="28"/>
  <c r="BL25" i="28"/>
  <c r="BM25" i="28"/>
  <c r="BN25" i="28"/>
  <c r="BO25" i="28"/>
  <c r="BP25" i="28"/>
  <c r="BQ25" i="28"/>
  <c r="BR25" i="28"/>
  <c r="BS25" i="28"/>
  <c r="BT25" i="28"/>
  <c r="BU25" i="28"/>
  <c r="BV25" i="28"/>
  <c r="BW25" i="28"/>
  <c r="BX25" i="28"/>
  <c r="BY25" i="28"/>
  <c r="BZ25" i="28"/>
  <c r="CA25" i="28"/>
  <c r="CB25" i="28"/>
  <c r="CC25" i="28"/>
  <c r="CD25" i="28"/>
  <c r="CE25" i="28"/>
  <c r="CF25" i="28"/>
  <c r="CG25" i="28"/>
  <c r="CH25" i="28"/>
  <c r="CI25" i="28"/>
  <c r="CJ25" i="28"/>
  <c r="CK25" i="28"/>
  <c r="CL25" i="28"/>
  <c r="CM25" i="28"/>
  <c r="CN25" i="28"/>
  <c r="CO25" i="28"/>
  <c r="CP25" i="28"/>
  <c r="CQ25" i="28"/>
  <c r="CR25" i="28"/>
  <c r="CS25" i="28"/>
  <c r="CT25" i="28"/>
  <c r="CU25" i="28"/>
  <c r="CV25" i="28"/>
  <c r="CW25" i="28"/>
  <c r="CX25" i="28"/>
  <c r="CY25" i="28"/>
  <c r="CZ25" i="28"/>
  <c r="DA25" i="28"/>
  <c r="DB25" i="28"/>
  <c r="DC25" i="28"/>
  <c r="DD25" i="28"/>
  <c r="DE25" i="28"/>
  <c r="DF25" i="28"/>
  <c r="DG25" i="28"/>
  <c r="DH25" i="28"/>
  <c r="DI25" i="28"/>
  <c r="DJ25" i="28"/>
  <c r="DK25" i="28"/>
  <c r="DL25" i="28"/>
  <c r="DM25" i="28"/>
  <c r="DN25" i="28"/>
  <c r="DO25" i="28"/>
  <c r="DP25" i="28"/>
  <c r="DQ25" i="28"/>
  <c r="DR25" i="28"/>
  <c r="DS25" i="28"/>
  <c r="DT25" i="28"/>
  <c r="DU25" i="28"/>
  <c r="DV25" i="28"/>
  <c r="DW25" i="28"/>
  <c r="DX25" i="28"/>
  <c r="DY25" i="28"/>
  <c r="DZ25" i="28"/>
  <c r="EA25" i="28"/>
  <c r="EB25" i="28"/>
  <c r="EC25" i="28"/>
  <c r="ED25" i="28"/>
  <c r="EE25" i="28"/>
  <c r="EF25" i="28"/>
  <c r="EG25" i="28"/>
  <c r="EH25" i="28"/>
  <c r="EI25" i="28"/>
  <c r="EJ25" i="28"/>
  <c r="EK25" i="28"/>
  <c r="EL25" i="28"/>
  <c r="EM25" i="28"/>
  <c r="EN25" i="28"/>
  <c r="EO25" i="28"/>
  <c r="EP25" i="28"/>
  <c r="EQ25" i="28"/>
  <c r="ER25" i="28"/>
  <c r="ES25" i="28"/>
  <c r="ET25" i="28"/>
  <c r="EU25" i="28"/>
  <c r="EV25" i="28"/>
  <c r="EW25" i="28"/>
  <c r="EX25" i="28"/>
  <c r="EY25" i="28"/>
  <c r="EZ25" i="28"/>
  <c r="FA25" i="28"/>
  <c r="FB25" i="28"/>
  <c r="FC25" i="28"/>
  <c r="FD25" i="28"/>
  <c r="FE25" i="28"/>
  <c r="FF25" i="28"/>
  <c r="FG25" i="28"/>
  <c r="FH25" i="28"/>
  <c r="FI25" i="28"/>
  <c r="FJ25" i="28"/>
  <c r="FK25" i="28"/>
  <c r="FL25" i="28"/>
  <c r="FM25" i="28"/>
  <c r="FN25" i="28"/>
  <c r="FO25" i="28"/>
  <c r="FP25" i="28"/>
  <c r="FQ25" i="28"/>
  <c r="FR25" i="28"/>
  <c r="FS25" i="28"/>
  <c r="FT25" i="28"/>
  <c r="FU25" i="28"/>
  <c r="FV25" i="28"/>
  <c r="FW25" i="28"/>
  <c r="FX25" i="28"/>
  <c r="FY25" i="28"/>
  <c r="FZ25" i="28"/>
  <c r="GA25" i="28"/>
  <c r="GB25" i="28"/>
  <c r="GC25" i="28"/>
  <c r="GD25" i="28"/>
  <c r="GE25" i="28"/>
  <c r="GF25" i="28"/>
  <c r="GG25" i="28"/>
  <c r="GH25" i="28"/>
  <c r="GI25" i="28"/>
  <c r="GJ25" i="28"/>
  <c r="GK25" i="28"/>
  <c r="GL25" i="28"/>
  <c r="GM25" i="28"/>
  <c r="GN25" i="28"/>
  <c r="GO25" i="28"/>
  <c r="GP25" i="28"/>
  <c r="GQ25" i="28"/>
  <c r="GR25" i="28"/>
  <c r="GS25" i="28"/>
  <c r="GT25" i="28"/>
  <c r="GU25" i="28"/>
  <c r="GV25" i="28"/>
  <c r="GW25" i="28"/>
  <c r="GX25" i="28"/>
  <c r="GY25" i="28"/>
  <c r="GZ25" i="28"/>
  <c r="HA25" i="28"/>
  <c r="HB25" i="28"/>
  <c r="HC25" i="28"/>
  <c r="HD25" i="28"/>
  <c r="HE25" i="28"/>
  <c r="HF25" i="28"/>
  <c r="HG25" i="28"/>
  <c r="HH25" i="28"/>
  <c r="HI25" i="28"/>
  <c r="HJ25" i="28"/>
  <c r="HK25" i="28"/>
  <c r="HL25" i="28"/>
  <c r="HM25" i="28"/>
  <c r="HN25" i="28"/>
  <c r="HO25" i="28"/>
  <c r="HP25" i="28"/>
  <c r="HQ25" i="28"/>
  <c r="HR25" i="28"/>
  <c r="HS25" i="28"/>
  <c r="HT25" i="28"/>
  <c r="HU25" i="28"/>
  <c r="HV25" i="28"/>
  <c r="HW25" i="28"/>
  <c r="HX25" i="28"/>
  <c r="HY25" i="28"/>
  <c r="HZ25" i="28"/>
  <c r="IA25" i="28"/>
  <c r="IB25" i="28"/>
  <c r="IC25" i="28"/>
  <c r="ID25" i="28"/>
  <c r="IE25" i="28"/>
  <c r="IF25" i="28"/>
  <c r="IG25" i="28"/>
  <c r="IH25" i="28"/>
  <c r="II25" i="28"/>
  <c r="IJ25" i="28"/>
  <c r="IK25" i="28"/>
  <c r="IL25" i="28"/>
  <c r="IM25" i="28"/>
  <c r="IN25" i="28"/>
  <c r="IO25" i="28"/>
  <c r="IP25" i="28"/>
  <c r="IQ25" i="28"/>
  <c r="IR25" i="28"/>
  <c r="IS25" i="28"/>
  <c r="IT25" i="28"/>
  <c r="IU25" i="28"/>
  <c r="IV25" i="28"/>
  <c r="IW25" i="28"/>
  <c r="IX25" i="28"/>
  <c r="IY25" i="28"/>
  <c r="IZ25" i="28"/>
  <c r="JA25" i="28"/>
  <c r="JB25" i="28"/>
  <c r="JC25" i="28"/>
  <c r="JD25" i="28"/>
  <c r="JE25" i="28"/>
  <c r="JF25" i="28"/>
  <c r="JG25" i="28"/>
  <c r="JH25" i="28"/>
  <c r="JI25" i="28"/>
  <c r="JJ25" i="28"/>
  <c r="JK25" i="28"/>
  <c r="JL25" i="28"/>
  <c r="JM25" i="28"/>
  <c r="JN25" i="28"/>
  <c r="JO25" i="28"/>
  <c r="JP25" i="28"/>
  <c r="JQ25" i="28"/>
  <c r="JR25" i="28"/>
  <c r="JS25" i="28"/>
  <c r="JT25" i="28"/>
  <c r="JU25" i="28"/>
  <c r="JV25" i="28"/>
  <c r="JW25" i="28"/>
  <c r="JX25" i="28"/>
  <c r="JY25" i="28"/>
  <c r="JZ25" i="28"/>
  <c r="KA25" i="28"/>
  <c r="KB25" i="28"/>
  <c r="KC25" i="28"/>
  <c r="KD25" i="28"/>
  <c r="KE25" i="28"/>
  <c r="KF25" i="28"/>
  <c r="KG25" i="28"/>
  <c r="KH25" i="28"/>
  <c r="KI25" i="28"/>
  <c r="KJ25" i="28"/>
  <c r="KK25" i="28"/>
  <c r="KL25" i="28"/>
  <c r="KM25" i="28"/>
  <c r="KN25" i="28"/>
  <c r="KO25" i="28"/>
  <c r="KP25" i="28"/>
  <c r="KQ25" i="28"/>
  <c r="KR25" i="28"/>
  <c r="KS25" i="28"/>
  <c r="KT25" i="28"/>
  <c r="KU25" i="28"/>
  <c r="KV25" i="28"/>
  <c r="KW25" i="28"/>
  <c r="KX25" i="28"/>
  <c r="KY25" i="28"/>
  <c r="KZ25" i="28"/>
  <c r="LA25" i="28"/>
  <c r="LB25" i="28"/>
  <c r="LC25" i="28"/>
  <c r="LD25" i="28"/>
  <c r="LE25" i="28"/>
  <c r="LF25" i="28"/>
  <c r="LG25" i="28"/>
  <c r="LH25" i="28"/>
  <c r="LI25" i="28"/>
  <c r="LJ25" i="28"/>
  <c r="LK25" i="28"/>
  <c r="LL25" i="28"/>
  <c r="LM25" i="28"/>
  <c r="LN25" i="28"/>
  <c r="LO25" i="28"/>
  <c r="LP25" i="28"/>
  <c r="LQ25" i="28"/>
  <c r="LR25" i="28"/>
  <c r="LS25" i="28"/>
  <c r="LT25" i="28"/>
  <c r="LU25" i="28"/>
  <c r="LV25" i="28"/>
  <c r="LW25" i="28"/>
  <c r="LX25" i="28"/>
  <c r="LY25" i="28"/>
  <c r="LZ25" i="28"/>
  <c r="MA25" i="28"/>
  <c r="MB25" i="28"/>
  <c r="MC25" i="28"/>
  <c r="MD25" i="28"/>
  <c r="ME25" i="28"/>
  <c r="MF25" i="28"/>
  <c r="MG25" i="28"/>
  <c r="MH25" i="28"/>
  <c r="MI25" i="28"/>
  <c r="MJ25" i="28"/>
  <c r="MK25" i="28"/>
  <c r="ML25" i="28"/>
  <c r="MM25" i="28"/>
  <c r="MN25" i="28"/>
  <c r="MO25" i="28"/>
  <c r="MP25" i="28"/>
  <c r="MQ25" i="28"/>
  <c r="MR25" i="28"/>
  <c r="MS25" i="28"/>
  <c r="MT25" i="28"/>
  <c r="MU25" i="28"/>
  <c r="MV25" i="28"/>
  <c r="MW25" i="28"/>
  <c r="MX25" i="28"/>
  <c r="MY25" i="28"/>
  <c r="MZ25" i="28"/>
  <c r="NA25" i="28"/>
  <c r="F25" i="28"/>
  <c r="G26" i="32"/>
  <c r="H26" i="32"/>
  <c r="I26" i="32"/>
  <c r="J26" i="32"/>
  <c r="K26" i="32"/>
  <c r="L26" i="32"/>
  <c r="M26" i="32"/>
  <c r="N26" i="32"/>
  <c r="O26" i="32"/>
  <c r="P26" i="32"/>
  <c r="Q26" i="32"/>
  <c r="R26" i="32"/>
  <c r="S26" i="32"/>
  <c r="T26" i="32"/>
  <c r="U26" i="32"/>
  <c r="V26" i="32"/>
  <c r="W26" i="32"/>
  <c r="X26" i="32"/>
  <c r="Y26" i="32"/>
  <c r="Z26" i="32"/>
  <c r="AA26" i="32"/>
  <c r="AB26" i="32"/>
  <c r="AC26" i="32"/>
  <c r="AD26"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GM26" i="32"/>
  <c r="GN26" i="32"/>
  <c r="GO26" i="32"/>
  <c r="GP26" i="32"/>
  <c r="GQ26" i="32"/>
  <c r="GR26" i="32"/>
  <c r="GS26" i="32"/>
  <c r="GT26" i="32"/>
  <c r="GU26" i="32"/>
  <c r="GV26" i="32"/>
  <c r="GW26" i="32"/>
  <c r="GX26" i="32"/>
  <c r="GY26" i="32"/>
  <c r="GZ26" i="32"/>
  <c r="HA26" i="32"/>
  <c r="HB26" i="32"/>
  <c r="HC26" i="32"/>
  <c r="HD26" i="32"/>
  <c r="HE26" i="32"/>
  <c r="HF26" i="32"/>
  <c r="HG26" i="32"/>
  <c r="HH26" i="32"/>
  <c r="HI26" i="32"/>
  <c r="HJ26" i="32"/>
  <c r="HK26" i="32"/>
  <c r="HL26" i="32"/>
  <c r="HM26" i="32"/>
  <c r="HN26" i="32"/>
  <c r="HO26" i="32"/>
  <c r="HP26" i="32"/>
  <c r="HQ26" i="32"/>
  <c r="HR26" i="32"/>
  <c r="HS26" i="32"/>
  <c r="HT26" i="32"/>
  <c r="HU26" i="32"/>
  <c r="HV26" i="32"/>
  <c r="HW26" i="32"/>
  <c r="HX26" i="32"/>
  <c r="HY26" i="32"/>
  <c r="HZ26" i="32"/>
  <c r="IA26" i="32"/>
  <c r="IB26" i="32"/>
  <c r="IC26" i="32"/>
  <c r="ID26" i="32"/>
  <c r="IE26" i="32"/>
  <c r="IF26" i="32"/>
  <c r="IG26" i="32"/>
  <c r="IH26" i="32"/>
  <c r="II26" i="32"/>
  <c r="IJ26" i="32"/>
  <c r="IK26" i="32"/>
  <c r="IL26" i="32"/>
  <c r="IM26" i="32"/>
  <c r="IN26" i="32"/>
  <c r="IO26" i="32"/>
  <c r="IP26" i="32"/>
  <c r="IQ26" i="32"/>
  <c r="IR26" i="32"/>
  <c r="IS26" i="32"/>
  <c r="IT26" i="32"/>
  <c r="IU26" i="32"/>
  <c r="IV26" i="32"/>
  <c r="IW26" i="32"/>
  <c r="IX26" i="32"/>
  <c r="IY26" i="32"/>
  <c r="IZ26" i="32"/>
  <c r="JA26" i="32"/>
  <c r="JB26" i="32"/>
  <c r="JC26" i="32"/>
  <c r="JD26" i="32"/>
  <c r="JE26" i="32"/>
  <c r="JF26" i="32"/>
  <c r="JG26" i="32"/>
  <c r="JH26" i="32"/>
  <c r="JI26" i="32"/>
  <c r="JJ26" i="32"/>
  <c r="JK26" i="32"/>
  <c r="JL26" i="32"/>
  <c r="JM26" i="32"/>
  <c r="JN26" i="32"/>
  <c r="JO26" i="32"/>
  <c r="JP26" i="32"/>
  <c r="JQ26" i="32"/>
  <c r="JR26" i="32"/>
  <c r="JS26" i="32"/>
  <c r="JT26" i="32"/>
  <c r="JU26" i="32"/>
  <c r="JV26" i="32"/>
  <c r="JW26" i="32"/>
  <c r="JX26" i="32"/>
  <c r="JY26" i="32"/>
  <c r="JZ26" i="32"/>
  <c r="KA26" i="32"/>
  <c r="KB26" i="32"/>
  <c r="KC26" i="32"/>
  <c r="KD26" i="32"/>
  <c r="KE26" i="32"/>
  <c r="KF26" i="32"/>
  <c r="KG26" i="32"/>
  <c r="KH26" i="32"/>
  <c r="KI26" i="32"/>
  <c r="KJ26" i="32"/>
  <c r="KK26" i="32"/>
  <c r="KL26" i="32"/>
  <c r="KM26" i="32"/>
  <c r="KN26" i="32"/>
  <c r="KO26" i="32"/>
  <c r="KP26" i="32"/>
  <c r="KQ26" i="32"/>
  <c r="KR26" i="32"/>
  <c r="KS26" i="32"/>
  <c r="KT26" i="32"/>
  <c r="KU26" i="32"/>
  <c r="KV26" i="32"/>
  <c r="KW26" i="32"/>
  <c r="KX26" i="32"/>
  <c r="KY26" i="32"/>
  <c r="KZ26" i="32"/>
  <c r="LA26" i="32"/>
  <c r="LB26" i="32"/>
  <c r="LC26" i="32"/>
  <c r="LD26" i="32"/>
  <c r="LE26" i="32"/>
  <c r="LF26" i="32"/>
  <c r="LG26" i="32"/>
  <c r="LH26" i="32"/>
  <c r="LI26" i="32"/>
  <c r="LJ26" i="32"/>
  <c r="LK26" i="32"/>
  <c r="LL26" i="32"/>
  <c r="LM26" i="32"/>
  <c r="LN26" i="32"/>
  <c r="LO26" i="32"/>
  <c r="LP26" i="32"/>
  <c r="LQ26" i="32"/>
  <c r="LR26" i="32"/>
  <c r="LS26" i="32"/>
  <c r="LT26" i="32"/>
  <c r="LU26" i="32"/>
  <c r="LV26" i="32"/>
  <c r="LW26" i="32"/>
  <c r="LX26" i="32"/>
  <c r="LY26" i="32"/>
  <c r="LZ26" i="32"/>
  <c r="MA26" i="32"/>
  <c r="MB26" i="32"/>
  <c r="MC26" i="32"/>
  <c r="MD26" i="32"/>
  <c r="ME26" i="32"/>
  <c r="MF26" i="32"/>
  <c r="MG26" i="32"/>
  <c r="MH26" i="32"/>
  <c r="MI26" i="32"/>
  <c r="MJ26" i="32"/>
  <c r="MK26" i="32"/>
  <c r="ML26" i="32"/>
  <c r="MM26" i="32"/>
  <c r="MN26" i="32"/>
  <c r="MO26" i="32"/>
  <c r="MP26" i="32"/>
  <c r="MQ26" i="32"/>
  <c r="MR26" i="32"/>
  <c r="MS26" i="32"/>
  <c r="MT26" i="32"/>
  <c r="MU26" i="32"/>
  <c r="MV26" i="32"/>
  <c r="MW26" i="32"/>
  <c r="MX26" i="32"/>
  <c r="MY26" i="32"/>
  <c r="MZ26" i="32"/>
  <c r="NA26" i="32"/>
  <c r="F26" i="32"/>
  <c r="G17" i="30"/>
  <c r="H17" i="30"/>
  <c r="I17" i="30"/>
  <c r="J17" i="30"/>
  <c r="K17" i="30"/>
  <c r="L17" i="30"/>
  <c r="M17" i="30"/>
  <c r="N17" i="30"/>
  <c r="O17" i="30"/>
  <c r="P17" i="30"/>
  <c r="Q17" i="30"/>
  <c r="R17" i="30"/>
  <c r="S17" i="30"/>
  <c r="T17" i="30"/>
  <c r="U17" i="30"/>
  <c r="V17" i="30"/>
  <c r="W17" i="30"/>
  <c r="X17" i="30"/>
  <c r="Y17" i="30"/>
  <c r="Z17" i="30"/>
  <c r="AA17" i="30"/>
  <c r="AB17" i="30"/>
  <c r="AC17" i="30"/>
  <c r="AD17" i="30"/>
  <c r="AE17" i="30"/>
  <c r="AF17" i="30"/>
  <c r="AG17" i="30"/>
  <c r="AH17" i="30"/>
  <c r="AI17" i="30"/>
  <c r="AJ17" i="30"/>
  <c r="AK17" i="30"/>
  <c r="AL17" i="30"/>
  <c r="AM17" i="30"/>
  <c r="AN17" i="30"/>
  <c r="AO17" i="30"/>
  <c r="AP17" i="30"/>
  <c r="AQ17" i="30"/>
  <c r="AR17" i="30"/>
  <c r="AS17" i="30"/>
  <c r="AT17" i="30"/>
  <c r="AU17" i="30"/>
  <c r="AV17" i="30"/>
  <c r="AW17" i="30"/>
  <c r="AX17" i="30"/>
  <c r="AY17" i="30"/>
  <c r="AZ17" i="30"/>
  <c r="BA17" i="30"/>
  <c r="BB17" i="30"/>
  <c r="BC17" i="30"/>
  <c r="BD17" i="30"/>
  <c r="BE17" i="30"/>
  <c r="BF17" i="30"/>
  <c r="BG17" i="30"/>
  <c r="BH17" i="30"/>
  <c r="BI17" i="30"/>
  <c r="BJ17" i="30"/>
  <c r="BK17" i="30"/>
  <c r="BL17" i="30"/>
  <c r="BM17" i="30"/>
  <c r="BN17" i="30"/>
  <c r="BO17" i="30"/>
  <c r="BP17" i="30"/>
  <c r="BQ17" i="30"/>
  <c r="BR17" i="30"/>
  <c r="BS17" i="30"/>
  <c r="BT17" i="30"/>
  <c r="BU17" i="30"/>
  <c r="BV17" i="30"/>
  <c r="BW17" i="30"/>
  <c r="BX17" i="30"/>
  <c r="BY17" i="30"/>
  <c r="BZ17" i="30"/>
  <c r="CA17" i="30"/>
  <c r="CB17" i="30"/>
  <c r="CC17" i="30"/>
  <c r="CD17" i="30"/>
  <c r="CE17" i="30"/>
  <c r="CF17" i="30"/>
  <c r="CG17" i="30"/>
  <c r="CH17" i="30"/>
  <c r="CI17" i="30"/>
  <c r="CJ17" i="30"/>
  <c r="CK17" i="30"/>
  <c r="CL17" i="30"/>
  <c r="CM17" i="30"/>
  <c r="CN17" i="30"/>
  <c r="CO17" i="30"/>
  <c r="CP17" i="30"/>
  <c r="CQ17" i="30"/>
  <c r="CR17" i="30"/>
  <c r="CS17" i="30"/>
  <c r="CT17" i="30"/>
  <c r="CU17" i="30"/>
  <c r="CV17" i="30"/>
  <c r="CW17" i="30"/>
  <c r="CX17" i="30"/>
  <c r="CY17" i="30"/>
  <c r="CZ17" i="30"/>
  <c r="DA17" i="30"/>
  <c r="DB17" i="30"/>
  <c r="DC17" i="30"/>
  <c r="DD17" i="30"/>
  <c r="DE17" i="30"/>
  <c r="DF17" i="30"/>
  <c r="DG17" i="30"/>
  <c r="DH17" i="30"/>
  <c r="DI17" i="30"/>
  <c r="DJ17" i="30"/>
  <c r="DK17" i="30"/>
  <c r="DL17" i="30"/>
  <c r="DM17" i="30"/>
  <c r="DN17" i="30"/>
  <c r="DO17" i="30"/>
  <c r="DP17" i="30"/>
  <c r="DQ17" i="30"/>
  <c r="DR17" i="30"/>
  <c r="DS17" i="30"/>
  <c r="DT17" i="30"/>
  <c r="DU17" i="30"/>
  <c r="DV17" i="30"/>
  <c r="DW17" i="30"/>
  <c r="DX17" i="30"/>
  <c r="DY17" i="30"/>
  <c r="DZ17" i="30"/>
  <c r="EA17" i="30"/>
  <c r="EB17" i="30"/>
  <c r="EC17" i="30"/>
  <c r="ED17" i="30"/>
  <c r="EE17" i="30"/>
  <c r="EF17" i="30"/>
  <c r="EG17" i="30"/>
  <c r="EH17" i="30"/>
  <c r="EI17" i="30"/>
  <c r="EJ17" i="30"/>
  <c r="EK17" i="30"/>
  <c r="EL17" i="30"/>
  <c r="EM17" i="30"/>
  <c r="EN17" i="30"/>
  <c r="EO17" i="30"/>
  <c r="EP17" i="30"/>
  <c r="EQ17" i="30"/>
  <c r="ER17" i="30"/>
  <c r="ES17" i="30"/>
  <c r="ET17" i="30"/>
  <c r="EU17" i="30"/>
  <c r="EV17" i="30"/>
  <c r="EW17" i="30"/>
  <c r="EX17" i="30"/>
  <c r="EY17" i="30"/>
  <c r="EZ17" i="30"/>
  <c r="FA17" i="30"/>
  <c r="FB17" i="30"/>
  <c r="FC17" i="30"/>
  <c r="FD17" i="30"/>
  <c r="FE17" i="30"/>
  <c r="FF17" i="30"/>
  <c r="FG17" i="30"/>
  <c r="FH17" i="30"/>
  <c r="FI17" i="30"/>
  <c r="FJ17" i="30"/>
  <c r="FK17" i="30"/>
  <c r="FL17" i="30"/>
  <c r="FM17" i="30"/>
  <c r="FN17" i="30"/>
  <c r="FO17" i="30"/>
  <c r="FP17" i="30"/>
  <c r="FQ17" i="30"/>
  <c r="FR17" i="30"/>
  <c r="FS17" i="30"/>
  <c r="FT17" i="30"/>
  <c r="FU17" i="30"/>
  <c r="FV17" i="30"/>
  <c r="FW17" i="30"/>
  <c r="FX17" i="30"/>
  <c r="FY17" i="30"/>
  <c r="FZ17" i="30"/>
  <c r="GA17" i="30"/>
  <c r="GB17" i="30"/>
  <c r="GC17" i="30"/>
  <c r="GD17" i="30"/>
  <c r="GE17" i="30"/>
  <c r="GF17" i="30"/>
  <c r="GG17" i="30"/>
  <c r="GH17" i="30"/>
  <c r="GI17" i="30"/>
  <c r="GJ17" i="30"/>
  <c r="GK17" i="30"/>
  <c r="GL17" i="30"/>
  <c r="GM17" i="30"/>
  <c r="GN17" i="30"/>
  <c r="GO17" i="30"/>
  <c r="GP17" i="30"/>
  <c r="GQ17" i="30"/>
  <c r="GR17" i="30"/>
  <c r="GS17" i="30"/>
  <c r="GT17" i="30"/>
  <c r="GU17" i="30"/>
  <c r="GV17" i="30"/>
  <c r="GW17" i="30"/>
  <c r="GX17" i="30"/>
  <c r="GY17" i="30"/>
  <c r="GZ17" i="30"/>
  <c r="HA17" i="30"/>
  <c r="HB17" i="30"/>
  <c r="HC17" i="30"/>
  <c r="HD17" i="30"/>
  <c r="HE17" i="30"/>
  <c r="HF17" i="30"/>
  <c r="HG17" i="30"/>
  <c r="HH17" i="30"/>
  <c r="HI17" i="30"/>
  <c r="HJ17" i="30"/>
  <c r="HK17" i="30"/>
  <c r="HL17" i="30"/>
  <c r="HM17" i="30"/>
  <c r="HN17" i="30"/>
  <c r="HO17" i="30"/>
  <c r="HP17" i="30"/>
  <c r="HQ17" i="30"/>
  <c r="HR17" i="30"/>
  <c r="HS17" i="30"/>
  <c r="HT17" i="30"/>
  <c r="HU17" i="30"/>
  <c r="HV17" i="30"/>
  <c r="HW17" i="30"/>
  <c r="HX17" i="30"/>
  <c r="HY17" i="30"/>
  <c r="HZ17" i="30"/>
  <c r="IA17" i="30"/>
  <c r="IB17" i="30"/>
  <c r="IC17" i="30"/>
  <c r="ID17" i="30"/>
  <c r="IE17" i="30"/>
  <c r="IF17" i="30"/>
  <c r="IG17" i="30"/>
  <c r="IH17" i="30"/>
  <c r="II17" i="30"/>
  <c r="IJ17" i="30"/>
  <c r="IK17" i="30"/>
  <c r="IL17" i="30"/>
  <c r="IM17" i="30"/>
  <c r="IN17" i="30"/>
  <c r="IO17" i="30"/>
  <c r="IP17" i="30"/>
  <c r="IQ17" i="30"/>
  <c r="IR17" i="30"/>
  <c r="IS17" i="30"/>
  <c r="IT17" i="30"/>
  <c r="IU17" i="30"/>
  <c r="IV17" i="30"/>
  <c r="IW17" i="30"/>
  <c r="IX17" i="30"/>
  <c r="IY17" i="30"/>
  <c r="IZ17" i="30"/>
  <c r="JA17" i="30"/>
  <c r="JB17" i="30"/>
  <c r="JC17" i="30"/>
  <c r="JD17" i="30"/>
  <c r="JE17" i="30"/>
  <c r="JF17" i="30"/>
  <c r="JG17" i="30"/>
  <c r="JH17" i="30"/>
  <c r="JI17" i="30"/>
  <c r="JJ17" i="30"/>
  <c r="JK17" i="30"/>
  <c r="JL17" i="30"/>
  <c r="JM17" i="30"/>
  <c r="JN17" i="30"/>
  <c r="JO17" i="30"/>
  <c r="JP17" i="30"/>
  <c r="JQ17" i="30"/>
  <c r="JR17" i="30"/>
  <c r="JS17" i="30"/>
  <c r="JT17" i="30"/>
  <c r="JU17" i="30"/>
  <c r="JV17" i="30"/>
  <c r="JW17" i="30"/>
  <c r="JX17" i="30"/>
  <c r="JY17" i="30"/>
  <c r="JZ17" i="30"/>
  <c r="KA17" i="30"/>
  <c r="KB17" i="30"/>
  <c r="KC17" i="30"/>
  <c r="KD17" i="30"/>
  <c r="KE17" i="30"/>
  <c r="KF17" i="30"/>
  <c r="KG17" i="30"/>
  <c r="KH17" i="30"/>
  <c r="KI17" i="30"/>
  <c r="KJ17" i="30"/>
  <c r="KK17" i="30"/>
  <c r="KL17" i="30"/>
  <c r="KM17" i="30"/>
  <c r="KN17" i="30"/>
  <c r="KO17" i="30"/>
  <c r="KP17" i="30"/>
  <c r="KQ17" i="30"/>
  <c r="KR17" i="30"/>
  <c r="KS17" i="30"/>
  <c r="KT17" i="30"/>
  <c r="KU17" i="30"/>
  <c r="KV17" i="30"/>
  <c r="KW17" i="30"/>
  <c r="KX17" i="30"/>
  <c r="KY17" i="30"/>
  <c r="KZ17" i="30"/>
  <c r="LA17" i="30"/>
  <c r="LB17" i="30"/>
  <c r="LC17" i="30"/>
  <c r="LD17" i="30"/>
  <c r="LE17" i="30"/>
  <c r="LF17" i="30"/>
  <c r="LG17" i="30"/>
  <c r="LH17" i="30"/>
  <c r="LI17" i="30"/>
  <c r="LJ17" i="30"/>
  <c r="LK17" i="30"/>
  <c r="LL17" i="30"/>
  <c r="LM17" i="30"/>
  <c r="LN17" i="30"/>
  <c r="LO17" i="30"/>
  <c r="LP17" i="30"/>
  <c r="LQ17" i="30"/>
  <c r="LR17" i="30"/>
  <c r="LS17" i="30"/>
  <c r="LT17" i="30"/>
  <c r="LU17" i="30"/>
  <c r="LV17" i="30"/>
  <c r="LW17" i="30"/>
  <c r="LX17" i="30"/>
  <c r="LY17" i="30"/>
  <c r="LZ17" i="30"/>
  <c r="MA17" i="30"/>
  <c r="MB17" i="30"/>
  <c r="MC17" i="30"/>
  <c r="MD17" i="30"/>
  <c r="ME17" i="30"/>
  <c r="MF17" i="30"/>
  <c r="MG17" i="30"/>
  <c r="MH17" i="30"/>
  <c r="MI17" i="30"/>
  <c r="MJ17" i="30"/>
  <c r="MK17" i="30"/>
  <c r="ML17" i="30"/>
  <c r="MM17" i="30"/>
  <c r="MN17" i="30"/>
  <c r="MO17" i="30"/>
  <c r="MP17" i="30"/>
  <c r="MQ17" i="30"/>
  <c r="MR17" i="30"/>
  <c r="MS17" i="30"/>
  <c r="MT17" i="30"/>
  <c r="MU17" i="30"/>
  <c r="MV17" i="30"/>
  <c r="MW17" i="30"/>
  <c r="MX17" i="30"/>
  <c r="MY17" i="30"/>
  <c r="MZ17" i="30"/>
  <c r="NA17" i="30"/>
  <c r="F17" i="30"/>
  <c r="G17" i="29"/>
  <c r="H17" i="29"/>
  <c r="I17" i="29"/>
  <c r="J17" i="29"/>
  <c r="K17" i="29"/>
  <c r="L17" i="29"/>
  <c r="M17" i="29"/>
  <c r="N17" i="29"/>
  <c r="O17" i="29"/>
  <c r="P17" i="29"/>
  <c r="Q17" i="29"/>
  <c r="R17" i="29"/>
  <c r="S17" i="29"/>
  <c r="T17" i="29"/>
  <c r="U17" i="29"/>
  <c r="V17" i="29"/>
  <c r="W17" i="29"/>
  <c r="X17" i="29"/>
  <c r="Y17" i="29"/>
  <c r="Z17" i="29"/>
  <c r="AA17" i="29"/>
  <c r="AB17" i="29"/>
  <c r="AC17" i="29"/>
  <c r="AD17" i="29"/>
  <c r="AE17" i="29"/>
  <c r="AF17" i="29"/>
  <c r="AG17" i="29"/>
  <c r="AH17" i="29"/>
  <c r="AI17" i="29"/>
  <c r="AJ17" i="29"/>
  <c r="AK17" i="29"/>
  <c r="AL17" i="29"/>
  <c r="AM17" i="29"/>
  <c r="AN17"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BL17" i="29"/>
  <c r="BM17" i="29"/>
  <c r="BN17" i="29"/>
  <c r="BO17" i="29"/>
  <c r="BP17" i="29"/>
  <c r="BQ17" i="29"/>
  <c r="BR17" i="29"/>
  <c r="BS17" i="29"/>
  <c r="BT17" i="29"/>
  <c r="BU17" i="29"/>
  <c r="BV17" i="29"/>
  <c r="BW17" i="29"/>
  <c r="BX17" i="29"/>
  <c r="BY17" i="29"/>
  <c r="BZ17" i="29"/>
  <c r="CA17" i="29"/>
  <c r="CB17" i="29"/>
  <c r="CC17" i="29"/>
  <c r="CD17" i="29"/>
  <c r="CE17" i="29"/>
  <c r="CF17" i="29"/>
  <c r="CG17" i="29"/>
  <c r="CH17" i="29"/>
  <c r="CI17" i="29"/>
  <c r="CJ17" i="29"/>
  <c r="CK17" i="29"/>
  <c r="CL17" i="29"/>
  <c r="CM17" i="29"/>
  <c r="CN17" i="29"/>
  <c r="CO17" i="29"/>
  <c r="CP17" i="29"/>
  <c r="CQ17" i="29"/>
  <c r="CR17" i="29"/>
  <c r="CS17" i="29"/>
  <c r="CT17" i="29"/>
  <c r="CU17" i="29"/>
  <c r="CV17" i="29"/>
  <c r="CW17" i="29"/>
  <c r="CX17" i="29"/>
  <c r="CY17" i="29"/>
  <c r="CZ17" i="29"/>
  <c r="DA17" i="29"/>
  <c r="DB17" i="29"/>
  <c r="DC17" i="29"/>
  <c r="DD17" i="29"/>
  <c r="DE17" i="29"/>
  <c r="DF17" i="29"/>
  <c r="DG17" i="29"/>
  <c r="DH17" i="29"/>
  <c r="DI17" i="29"/>
  <c r="DJ17" i="29"/>
  <c r="DK17" i="29"/>
  <c r="DL17" i="29"/>
  <c r="DM17" i="29"/>
  <c r="DN17" i="29"/>
  <c r="DO17" i="29"/>
  <c r="DP17" i="29"/>
  <c r="DQ17" i="29"/>
  <c r="DR17" i="29"/>
  <c r="DS17" i="29"/>
  <c r="DT17" i="29"/>
  <c r="DU17" i="29"/>
  <c r="DV17" i="29"/>
  <c r="DW17" i="29"/>
  <c r="DX17" i="29"/>
  <c r="DY17" i="29"/>
  <c r="DZ17" i="29"/>
  <c r="EA17" i="29"/>
  <c r="EB17" i="29"/>
  <c r="EC17" i="29"/>
  <c r="ED17" i="29"/>
  <c r="EE17" i="29"/>
  <c r="EF17" i="29"/>
  <c r="EG17" i="29"/>
  <c r="EH17" i="29"/>
  <c r="EI17" i="29"/>
  <c r="EJ17" i="29"/>
  <c r="EK17" i="29"/>
  <c r="EL17" i="29"/>
  <c r="EM17" i="29"/>
  <c r="EN17" i="29"/>
  <c r="EO17" i="29"/>
  <c r="EP17" i="29"/>
  <c r="EQ17" i="29"/>
  <c r="ER17" i="29"/>
  <c r="ES17" i="29"/>
  <c r="ET17" i="29"/>
  <c r="EU17" i="29"/>
  <c r="EV17" i="29"/>
  <c r="EW17" i="29"/>
  <c r="EX17" i="29"/>
  <c r="EY17" i="29"/>
  <c r="EZ17" i="29"/>
  <c r="FA17" i="29"/>
  <c r="FB17" i="29"/>
  <c r="FC17" i="29"/>
  <c r="FD17" i="29"/>
  <c r="FE17" i="29"/>
  <c r="FF17" i="29"/>
  <c r="FG17" i="29"/>
  <c r="FH17" i="29"/>
  <c r="FI17" i="29"/>
  <c r="FJ17" i="29"/>
  <c r="FK17" i="29"/>
  <c r="FL17" i="29"/>
  <c r="FM17" i="29"/>
  <c r="FN17" i="29"/>
  <c r="FO17" i="29"/>
  <c r="FP17" i="29"/>
  <c r="FQ17" i="29"/>
  <c r="FR17" i="29"/>
  <c r="FS17" i="29"/>
  <c r="FT17" i="29"/>
  <c r="FU17" i="29"/>
  <c r="FV17" i="29"/>
  <c r="FW17" i="29"/>
  <c r="FX17" i="29"/>
  <c r="FY17" i="29"/>
  <c r="FZ17" i="29"/>
  <c r="GA17" i="29"/>
  <c r="GB17" i="29"/>
  <c r="GC17" i="29"/>
  <c r="GD17" i="29"/>
  <c r="GE17" i="29"/>
  <c r="GF17" i="29"/>
  <c r="GG17" i="29"/>
  <c r="GH17" i="29"/>
  <c r="GI17" i="29"/>
  <c r="GJ17" i="29"/>
  <c r="GK17" i="29"/>
  <c r="GL17" i="29"/>
  <c r="GM17" i="29"/>
  <c r="GN17" i="29"/>
  <c r="GO17" i="29"/>
  <c r="GP17" i="29"/>
  <c r="GQ17" i="29"/>
  <c r="GR17" i="29"/>
  <c r="GS17" i="29"/>
  <c r="GT17" i="29"/>
  <c r="GU17" i="29"/>
  <c r="GV17" i="29"/>
  <c r="GW17" i="29"/>
  <c r="GX17" i="29"/>
  <c r="GY17" i="29"/>
  <c r="GZ17" i="29"/>
  <c r="HA17" i="29"/>
  <c r="HB17" i="29"/>
  <c r="HC17" i="29"/>
  <c r="HD17" i="29"/>
  <c r="HE17" i="29"/>
  <c r="HF17" i="29"/>
  <c r="HG17" i="29"/>
  <c r="HH17" i="29"/>
  <c r="HI17" i="29"/>
  <c r="HJ17" i="29"/>
  <c r="HK17" i="29"/>
  <c r="HL17" i="29"/>
  <c r="HM17" i="29"/>
  <c r="HN17" i="29"/>
  <c r="HO17" i="29"/>
  <c r="HP17" i="29"/>
  <c r="HQ17" i="29"/>
  <c r="HR17" i="29"/>
  <c r="HS17" i="29"/>
  <c r="HT17" i="29"/>
  <c r="HU17" i="29"/>
  <c r="HV17" i="29"/>
  <c r="HW17" i="29"/>
  <c r="HX17" i="29"/>
  <c r="HY17" i="29"/>
  <c r="HZ17" i="29"/>
  <c r="IA17" i="29"/>
  <c r="IB17" i="29"/>
  <c r="IC17" i="29"/>
  <c r="ID17" i="29"/>
  <c r="IE17" i="29"/>
  <c r="IF17" i="29"/>
  <c r="IG17" i="29"/>
  <c r="IH17" i="29"/>
  <c r="II17" i="29"/>
  <c r="IJ17" i="29"/>
  <c r="IK17" i="29"/>
  <c r="IL17" i="29"/>
  <c r="IM17" i="29"/>
  <c r="IN17" i="29"/>
  <c r="IO17" i="29"/>
  <c r="IP17" i="29"/>
  <c r="IQ17" i="29"/>
  <c r="IR17" i="29"/>
  <c r="IS17" i="29"/>
  <c r="IT17" i="29"/>
  <c r="IU17" i="29"/>
  <c r="IV17" i="29"/>
  <c r="IW17" i="29"/>
  <c r="IX17" i="29"/>
  <c r="IY17" i="29"/>
  <c r="IZ17" i="29"/>
  <c r="JA17" i="29"/>
  <c r="JB17" i="29"/>
  <c r="JC17" i="29"/>
  <c r="JD17" i="29"/>
  <c r="JE17" i="29"/>
  <c r="JF17" i="29"/>
  <c r="JG17" i="29"/>
  <c r="JH17" i="29"/>
  <c r="JI17" i="29"/>
  <c r="JJ17" i="29"/>
  <c r="JK17" i="29"/>
  <c r="JL17" i="29"/>
  <c r="JM17" i="29"/>
  <c r="JN17" i="29"/>
  <c r="JO17" i="29"/>
  <c r="JP17" i="29"/>
  <c r="JQ17" i="29"/>
  <c r="JR17" i="29"/>
  <c r="JS17" i="29"/>
  <c r="JT17" i="29"/>
  <c r="JU17" i="29"/>
  <c r="JV17" i="29"/>
  <c r="JW17" i="29"/>
  <c r="JX17" i="29"/>
  <c r="JY17" i="29"/>
  <c r="JZ17" i="29"/>
  <c r="KA17" i="29"/>
  <c r="KB17" i="29"/>
  <c r="KC17" i="29"/>
  <c r="KD17" i="29"/>
  <c r="KE17" i="29"/>
  <c r="KF17" i="29"/>
  <c r="KG17" i="29"/>
  <c r="KH17" i="29"/>
  <c r="KI17" i="29"/>
  <c r="KJ17" i="29"/>
  <c r="KK17" i="29"/>
  <c r="KL17" i="29"/>
  <c r="KM17" i="29"/>
  <c r="KN17" i="29"/>
  <c r="KO17" i="29"/>
  <c r="KP17" i="29"/>
  <c r="KQ17" i="29"/>
  <c r="KR17" i="29"/>
  <c r="KS17" i="29"/>
  <c r="KT17" i="29"/>
  <c r="KU17" i="29"/>
  <c r="KV17" i="29"/>
  <c r="KW17" i="29"/>
  <c r="KX17" i="29"/>
  <c r="KY17" i="29"/>
  <c r="KZ17" i="29"/>
  <c r="LA17" i="29"/>
  <c r="LB17" i="29"/>
  <c r="LC17" i="29"/>
  <c r="LD17" i="29"/>
  <c r="LE17" i="29"/>
  <c r="LF17" i="29"/>
  <c r="LG17" i="29"/>
  <c r="LH17" i="29"/>
  <c r="LI17" i="29"/>
  <c r="LJ17" i="29"/>
  <c r="LK17" i="29"/>
  <c r="LL17" i="29"/>
  <c r="LM17" i="29"/>
  <c r="LN17" i="29"/>
  <c r="LO17" i="29"/>
  <c r="LP17" i="29"/>
  <c r="LQ17" i="29"/>
  <c r="LR17" i="29"/>
  <c r="LS17" i="29"/>
  <c r="LT17" i="29"/>
  <c r="LU17" i="29"/>
  <c r="LV17" i="29"/>
  <c r="LW17" i="29"/>
  <c r="LX17" i="29"/>
  <c r="LY17" i="29"/>
  <c r="LZ17" i="29"/>
  <c r="MA17" i="29"/>
  <c r="MB17" i="29"/>
  <c r="MC17" i="29"/>
  <c r="MD17" i="29"/>
  <c r="ME17" i="29"/>
  <c r="MF17" i="29"/>
  <c r="MG17" i="29"/>
  <c r="MH17" i="29"/>
  <c r="MI17" i="29"/>
  <c r="MJ17" i="29"/>
  <c r="MK17" i="29"/>
  <c r="ML17" i="29"/>
  <c r="MM17" i="29"/>
  <c r="MN17" i="29"/>
  <c r="MO17" i="29"/>
  <c r="MP17" i="29"/>
  <c r="MQ17" i="29"/>
  <c r="MR17" i="29"/>
  <c r="MS17" i="29"/>
  <c r="MT17" i="29"/>
  <c r="MU17" i="29"/>
  <c r="MV17" i="29"/>
  <c r="MW17" i="29"/>
  <c r="MX17" i="29"/>
  <c r="MY17" i="29"/>
  <c r="MZ17" i="29"/>
  <c r="NA17" i="29"/>
  <c r="F17" i="29"/>
  <c r="G21" i="26"/>
  <c r="H21" i="26"/>
  <c r="I21" i="26"/>
  <c r="J21" i="26"/>
  <c r="K21" i="26"/>
  <c r="L21" i="26"/>
  <c r="M21" i="26"/>
  <c r="N21" i="26"/>
  <c r="O21" i="26"/>
  <c r="P21" i="26"/>
  <c r="Q21" i="26"/>
  <c r="R21" i="26"/>
  <c r="S21" i="26"/>
  <c r="T21" i="26"/>
  <c r="U21" i="26"/>
  <c r="V21" i="26"/>
  <c r="W21" i="26"/>
  <c r="X21" i="26"/>
  <c r="Y21" i="26"/>
  <c r="Z21" i="26"/>
  <c r="AA21" i="26"/>
  <c r="AB21" i="26"/>
  <c r="AC21" i="26"/>
  <c r="AD21" i="26"/>
  <c r="AE21" i="26"/>
  <c r="AF21" i="26"/>
  <c r="AG21" i="26"/>
  <c r="AH21" i="26"/>
  <c r="AI21" i="26"/>
  <c r="AJ21" i="26"/>
  <c r="AK21" i="26"/>
  <c r="AL21" i="26"/>
  <c r="AM21" i="26"/>
  <c r="AN21" i="26"/>
  <c r="AO21" i="26"/>
  <c r="AP21" i="26"/>
  <c r="AQ21" i="26"/>
  <c r="AR21" i="26"/>
  <c r="AS21" i="26"/>
  <c r="AT21" i="26"/>
  <c r="AU21" i="26"/>
  <c r="AV21" i="26"/>
  <c r="AW21" i="26"/>
  <c r="AX21" i="26"/>
  <c r="AY21" i="26"/>
  <c r="AZ21" i="26"/>
  <c r="BA21" i="26"/>
  <c r="BB21" i="26"/>
  <c r="BC21" i="26"/>
  <c r="BD21" i="26"/>
  <c r="BE21" i="26"/>
  <c r="BF21" i="26"/>
  <c r="BG21" i="26"/>
  <c r="BH21" i="26"/>
  <c r="BI21" i="26"/>
  <c r="BJ21" i="26"/>
  <c r="BK21" i="26"/>
  <c r="BL21" i="26"/>
  <c r="BM21" i="26"/>
  <c r="BN21" i="26"/>
  <c r="BO21" i="26"/>
  <c r="BP21" i="26"/>
  <c r="BQ21" i="26"/>
  <c r="BR21" i="26"/>
  <c r="BS21" i="26"/>
  <c r="BT21" i="26"/>
  <c r="BU21" i="26"/>
  <c r="BV21" i="26"/>
  <c r="BW21" i="26"/>
  <c r="BX21" i="26"/>
  <c r="BY21" i="26"/>
  <c r="BZ21" i="26"/>
  <c r="CA21" i="26"/>
  <c r="CB21" i="26"/>
  <c r="CC21" i="26"/>
  <c r="CD21" i="26"/>
  <c r="CE21" i="26"/>
  <c r="CF21" i="26"/>
  <c r="CG21" i="26"/>
  <c r="CH21" i="26"/>
  <c r="CI21" i="26"/>
  <c r="CJ21" i="26"/>
  <c r="CK21" i="26"/>
  <c r="CL21" i="26"/>
  <c r="CM21" i="26"/>
  <c r="CN21" i="26"/>
  <c r="CO21" i="26"/>
  <c r="CP21" i="26"/>
  <c r="CQ21" i="26"/>
  <c r="CR21" i="26"/>
  <c r="CS21" i="26"/>
  <c r="CT21" i="26"/>
  <c r="CU21" i="26"/>
  <c r="CV21" i="26"/>
  <c r="CW21" i="26"/>
  <c r="CX21" i="26"/>
  <c r="CY21" i="26"/>
  <c r="CZ21" i="26"/>
  <c r="DA21" i="26"/>
  <c r="DB21" i="26"/>
  <c r="DC21" i="26"/>
  <c r="DD21" i="26"/>
  <c r="DE21" i="26"/>
  <c r="DF21" i="26"/>
  <c r="DG21" i="26"/>
  <c r="DH21" i="26"/>
  <c r="DI21" i="26"/>
  <c r="DJ21" i="26"/>
  <c r="DK21" i="26"/>
  <c r="DL21" i="26"/>
  <c r="DM21" i="26"/>
  <c r="DN21" i="26"/>
  <c r="DO21" i="26"/>
  <c r="DP21" i="26"/>
  <c r="DQ21" i="26"/>
  <c r="DR21" i="26"/>
  <c r="DS21" i="26"/>
  <c r="DT21" i="26"/>
  <c r="DU21" i="26"/>
  <c r="DV21" i="26"/>
  <c r="DW21" i="26"/>
  <c r="DX21" i="26"/>
  <c r="DY21" i="26"/>
  <c r="DZ21" i="26"/>
  <c r="EA21" i="26"/>
  <c r="EB21" i="26"/>
  <c r="EC21" i="26"/>
  <c r="ED21" i="26"/>
  <c r="EE21" i="26"/>
  <c r="EF21" i="26"/>
  <c r="EG21" i="26"/>
  <c r="EH21" i="26"/>
  <c r="EI21" i="26"/>
  <c r="EJ21" i="26"/>
  <c r="EK21" i="26"/>
  <c r="EL21" i="26"/>
  <c r="EM21" i="26"/>
  <c r="EN21" i="26"/>
  <c r="EO21" i="26"/>
  <c r="EP21" i="26"/>
  <c r="EQ21" i="26"/>
  <c r="ER21" i="26"/>
  <c r="ES21" i="26"/>
  <c r="ET21" i="26"/>
  <c r="EU21" i="26"/>
  <c r="EV21" i="26"/>
  <c r="EW21" i="26"/>
  <c r="EX21" i="26"/>
  <c r="EY21" i="26"/>
  <c r="EZ21" i="26"/>
  <c r="FA21" i="26"/>
  <c r="FB21" i="26"/>
  <c r="FC21" i="26"/>
  <c r="FD21" i="26"/>
  <c r="FE21" i="26"/>
  <c r="FF21" i="26"/>
  <c r="FG21" i="26"/>
  <c r="FH21" i="26"/>
  <c r="FI21" i="26"/>
  <c r="FJ21" i="26"/>
  <c r="FK21" i="26"/>
  <c r="FL21" i="26"/>
  <c r="FM21" i="26"/>
  <c r="FN21" i="26"/>
  <c r="FO21" i="26"/>
  <c r="FP21" i="26"/>
  <c r="FQ21" i="26"/>
  <c r="FR21" i="26"/>
  <c r="FS21" i="26"/>
  <c r="FT21" i="26"/>
  <c r="FU21" i="26"/>
  <c r="FV21" i="26"/>
  <c r="FW21" i="26"/>
  <c r="FX21" i="26"/>
  <c r="FY21" i="26"/>
  <c r="FZ21" i="26"/>
  <c r="GA21" i="26"/>
  <c r="GB21" i="26"/>
  <c r="GC21" i="26"/>
  <c r="GD21" i="26"/>
  <c r="GE21" i="26"/>
  <c r="GF21" i="26"/>
  <c r="GG21" i="26"/>
  <c r="GH21" i="26"/>
  <c r="GI21" i="26"/>
  <c r="GJ21" i="26"/>
  <c r="GK21" i="26"/>
  <c r="GL21" i="26"/>
  <c r="GM21" i="26"/>
  <c r="GN21" i="26"/>
  <c r="GO21" i="26"/>
  <c r="GP21" i="26"/>
  <c r="GQ21" i="26"/>
  <c r="GR21" i="26"/>
  <c r="GS21" i="26"/>
  <c r="GT21" i="26"/>
  <c r="GU21" i="26"/>
  <c r="GV21" i="26"/>
  <c r="GW21" i="26"/>
  <c r="GX21" i="26"/>
  <c r="GY21" i="26"/>
  <c r="GZ21" i="26"/>
  <c r="HA21" i="26"/>
  <c r="HB21" i="26"/>
  <c r="HC21" i="26"/>
  <c r="HD21" i="26"/>
  <c r="HE21" i="26"/>
  <c r="HF21" i="26"/>
  <c r="HG21" i="26"/>
  <c r="HH21" i="26"/>
  <c r="HI21" i="26"/>
  <c r="HJ21" i="26"/>
  <c r="HK21" i="26"/>
  <c r="HL21" i="26"/>
  <c r="HM21" i="26"/>
  <c r="HN21" i="26"/>
  <c r="HO21" i="26"/>
  <c r="HP21" i="26"/>
  <c r="HQ21" i="26"/>
  <c r="HR21" i="26"/>
  <c r="HS21" i="26"/>
  <c r="HT21" i="26"/>
  <c r="HU21" i="26"/>
  <c r="HV21" i="26"/>
  <c r="HW21" i="26"/>
  <c r="HX21" i="26"/>
  <c r="HY21" i="26"/>
  <c r="HZ21" i="26"/>
  <c r="IA21" i="26"/>
  <c r="IB21" i="26"/>
  <c r="IC21" i="26"/>
  <c r="ID21" i="26"/>
  <c r="IE21" i="26"/>
  <c r="IF21" i="26"/>
  <c r="IG21" i="26"/>
  <c r="IH21" i="26"/>
  <c r="II21" i="26"/>
  <c r="IJ21" i="26"/>
  <c r="IK21" i="26"/>
  <c r="IL21" i="26"/>
  <c r="IM21" i="26"/>
  <c r="IN21" i="26"/>
  <c r="IO21" i="26"/>
  <c r="IP21" i="26"/>
  <c r="IQ21" i="26"/>
  <c r="IR21" i="26"/>
  <c r="IS21" i="26"/>
  <c r="IT21" i="26"/>
  <c r="IU21" i="26"/>
  <c r="IV21" i="26"/>
  <c r="IW21" i="26"/>
  <c r="IX21" i="26"/>
  <c r="IY21" i="26"/>
  <c r="IZ21" i="26"/>
  <c r="JA21" i="26"/>
  <c r="JB21" i="26"/>
  <c r="JC21" i="26"/>
  <c r="JD21" i="26"/>
  <c r="JE21" i="26"/>
  <c r="JF21" i="26"/>
  <c r="JG21" i="26"/>
  <c r="JH21" i="26"/>
  <c r="JI21" i="26"/>
  <c r="JJ21" i="26"/>
  <c r="JK21" i="26"/>
  <c r="JL21" i="26"/>
  <c r="JM21" i="26"/>
  <c r="JN21" i="26"/>
  <c r="JO21" i="26"/>
  <c r="JP21" i="26"/>
  <c r="JQ21" i="26"/>
  <c r="JR21" i="26"/>
  <c r="JS21" i="26"/>
  <c r="JT21" i="26"/>
  <c r="JU21" i="26"/>
  <c r="JV21" i="26"/>
  <c r="JW21" i="26"/>
  <c r="JX21" i="26"/>
  <c r="JY21" i="26"/>
  <c r="JZ21" i="26"/>
  <c r="KA21" i="26"/>
  <c r="KB21" i="26"/>
  <c r="KC21" i="26"/>
  <c r="KD21" i="26"/>
  <c r="KE21" i="26"/>
  <c r="KF21" i="26"/>
  <c r="KG21" i="26"/>
  <c r="KH21" i="26"/>
  <c r="KI21" i="26"/>
  <c r="KJ21" i="26"/>
  <c r="KK21" i="26"/>
  <c r="KL21" i="26"/>
  <c r="KM21" i="26"/>
  <c r="KN21" i="26"/>
  <c r="KO21" i="26"/>
  <c r="KP21" i="26"/>
  <c r="KQ21" i="26"/>
  <c r="KR21" i="26"/>
  <c r="KS21" i="26"/>
  <c r="KT21" i="26"/>
  <c r="KU21" i="26"/>
  <c r="KV21" i="26"/>
  <c r="KW21" i="26"/>
  <c r="KX21" i="26"/>
  <c r="KY21" i="26"/>
  <c r="KZ21" i="26"/>
  <c r="LA21" i="26"/>
  <c r="LB21" i="26"/>
  <c r="LC21" i="26"/>
  <c r="LD21" i="26"/>
  <c r="LE21" i="26"/>
  <c r="LF21" i="26"/>
  <c r="LG21" i="26"/>
  <c r="LH21" i="26"/>
  <c r="LI21" i="26"/>
  <c r="LJ21" i="26"/>
  <c r="LK21" i="26"/>
  <c r="LL21" i="26"/>
  <c r="LM21" i="26"/>
  <c r="LN21" i="26"/>
  <c r="LO21" i="26"/>
  <c r="LP21" i="26"/>
  <c r="LQ21" i="26"/>
  <c r="LR21" i="26"/>
  <c r="LS21" i="26"/>
  <c r="LT21" i="26"/>
  <c r="LU21" i="26"/>
  <c r="LV21" i="26"/>
  <c r="LW21" i="26"/>
  <c r="LX21" i="26"/>
  <c r="LY21" i="26"/>
  <c r="LZ21" i="26"/>
  <c r="MA21" i="26"/>
  <c r="MB21" i="26"/>
  <c r="MC21" i="26"/>
  <c r="MD21" i="26"/>
  <c r="ME21" i="26"/>
  <c r="MF21" i="26"/>
  <c r="MG21" i="26"/>
  <c r="MH21" i="26"/>
  <c r="MI21" i="26"/>
  <c r="MJ21" i="26"/>
  <c r="MK21" i="26"/>
  <c r="ML21" i="26"/>
  <c r="MM21" i="26"/>
  <c r="MN21" i="26"/>
  <c r="MO21" i="26"/>
  <c r="MP21" i="26"/>
  <c r="MQ21" i="26"/>
  <c r="MR21" i="26"/>
  <c r="MS21" i="26"/>
  <c r="MT21" i="26"/>
  <c r="MU21" i="26"/>
  <c r="MV21" i="26"/>
  <c r="MW21" i="26"/>
  <c r="MX21" i="26"/>
  <c r="MY21" i="26"/>
  <c r="MZ21" i="26"/>
  <c r="NA21" i="26"/>
  <c r="F21" i="26"/>
  <c r="G36" i="23"/>
  <c r="H36" i="23"/>
  <c r="I36" i="23"/>
  <c r="J36" i="23"/>
  <c r="K36" i="23"/>
  <c r="L36" i="23"/>
  <c r="M36" i="23"/>
  <c r="N36" i="23"/>
  <c r="O36" i="23"/>
  <c r="P36" i="23"/>
  <c r="Q36" i="23"/>
  <c r="R36" i="23"/>
  <c r="S36" i="23"/>
  <c r="T36" i="23"/>
  <c r="U36" i="23"/>
  <c r="V36" i="23"/>
  <c r="W36" i="23"/>
  <c r="X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BQ36" i="23"/>
  <c r="BR36" i="23"/>
  <c r="BS36" i="23"/>
  <c r="BT36" i="23"/>
  <c r="BU36" i="23"/>
  <c r="BV36" i="23"/>
  <c r="BW36" i="23"/>
  <c r="BX36" i="23"/>
  <c r="BY36" i="23"/>
  <c r="BZ36" i="23"/>
  <c r="CA36" i="23"/>
  <c r="CB36" i="23"/>
  <c r="CC36" i="23"/>
  <c r="CD36" i="23"/>
  <c r="CE36" i="23"/>
  <c r="CF36" i="23"/>
  <c r="CG36" i="23"/>
  <c r="CH36" i="23"/>
  <c r="CI36" i="23"/>
  <c r="CJ36" i="23"/>
  <c r="CK36" i="23"/>
  <c r="CL36" i="23"/>
  <c r="CM36" i="23"/>
  <c r="CN36" i="23"/>
  <c r="CO36" i="23"/>
  <c r="CP36" i="23"/>
  <c r="CQ36" i="23"/>
  <c r="CR36" i="23"/>
  <c r="CS36" i="23"/>
  <c r="CT36" i="23"/>
  <c r="CU36" i="23"/>
  <c r="CV36" i="23"/>
  <c r="CW36" i="23"/>
  <c r="CX36" i="23"/>
  <c r="CY36" i="23"/>
  <c r="CZ36" i="23"/>
  <c r="DA36" i="23"/>
  <c r="DB36" i="23"/>
  <c r="DC36" i="23"/>
  <c r="DD36" i="23"/>
  <c r="DE36" i="23"/>
  <c r="DF36" i="23"/>
  <c r="DG36" i="23"/>
  <c r="DH36" i="23"/>
  <c r="DI36" i="23"/>
  <c r="DJ36" i="23"/>
  <c r="DK36" i="23"/>
  <c r="DL36" i="23"/>
  <c r="DM36" i="23"/>
  <c r="DN36" i="23"/>
  <c r="DO36" i="23"/>
  <c r="DP36" i="23"/>
  <c r="DQ36" i="23"/>
  <c r="DR36" i="23"/>
  <c r="DS36" i="23"/>
  <c r="DT36" i="23"/>
  <c r="DU36" i="23"/>
  <c r="DV36" i="23"/>
  <c r="DW36" i="23"/>
  <c r="DX36" i="23"/>
  <c r="DY36" i="23"/>
  <c r="DZ36" i="23"/>
  <c r="EA36" i="23"/>
  <c r="EB36" i="23"/>
  <c r="EC36" i="23"/>
  <c r="ED36" i="23"/>
  <c r="EE36" i="23"/>
  <c r="EF36" i="23"/>
  <c r="EG36" i="23"/>
  <c r="EH36" i="23"/>
  <c r="EI36" i="23"/>
  <c r="EJ36" i="23"/>
  <c r="EK36" i="23"/>
  <c r="EL36" i="23"/>
  <c r="EM36" i="23"/>
  <c r="EN36" i="23"/>
  <c r="EO36" i="23"/>
  <c r="EP36" i="23"/>
  <c r="EQ36" i="23"/>
  <c r="ER36" i="23"/>
  <c r="ES36" i="23"/>
  <c r="ET36" i="23"/>
  <c r="EU36" i="23"/>
  <c r="EV36" i="23"/>
  <c r="EW36" i="23"/>
  <c r="EX36" i="23"/>
  <c r="EY36" i="23"/>
  <c r="EZ36" i="23"/>
  <c r="FA36" i="23"/>
  <c r="FB36" i="23"/>
  <c r="FC36" i="23"/>
  <c r="FD36" i="23"/>
  <c r="FE36" i="23"/>
  <c r="FF36" i="23"/>
  <c r="FG36" i="23"/>
  <c r="FH36" i="23"/>
  <c r="FI36" i="23"/>
  <c r="FJ36" i="23"/>
  <c r="FK36" i="23"/>
  <c r="FL36" i="23"/>
  <c r="FM36" i="23"/>
  <c r="FN36" i="23"/>
  <c r="FO36" i="23"/>
  <c r="FP36" i="23"/>
  <c r="FQ36" i="23"/>
  <c r="FR36" i="23"/>
  <c r="FS36" i="23"/>
  <c r="FT36" i="23"/>
  <c r="FU36" i="23"/>
  <c r="FV36" i="23"/>
  <c r="FW36" i="23"/>
  <c r="FX36" i="23"/>
  <c r="FY36" i="23"/>
  <c r="FZ36" i="23"/>
  <c r="GA36" i="23"/>
  <c r="GB36" i="23"/>
  <c r="GC36" i="23"/>
  <c r="GD36" i="23"/>
  <c r="GE36" i="23"/>
  <c r="GF36" i="23"/>
  <c r="GG36" i="23"/>
  <c r="GH36" i="23"/>
  <c r="GI36" i="23"/>
  <c r="GJ36" i="23"/>
  <c r="GK36" i="23"/>
  <c r="GL36" i="23"/>
  <c r="GM36" i="23"/>
  <c r="GN36" i="23"/>
  <c r="GO36" i="23"/>
  <c r="GP36" i="23"/>
  <c r="GQ36" i="23"/>
  <c r="GR36" i="23"/>
  <c r="GS36" i="23"/>
  <c r="GT36" i="23"/>
  <c r="GU36" i="23"/>
  <c r="GV36" i="23"/>
  <c r="GW36" i="23"/>
  <c r="GX36" i="23"/>
  <c r="GY36" i="23"/>
  <c r="GZ36" i="23"/>
  <c r="HA36" i="23"/>
  <c r="HB36" i="23"/>
  <c r="HC36" i="23"/>
  <c r="HD36" i="23"/>
  <c r="HE36" i="23"/>
  <c r="HF36" i="23"/>
  <c r="HG36" i="23"/>
  <c r="HH36" i="23"/>
  <c r="HI36" i="23"/>
  <c r="HJ36" i="23"/>
  <c r="HK36" i="23"/>
  <c r="HL36" i="23"/>
  <c r="HM36" i="23"/>
  <c r="HN36" i="23"/>
  <c r="HO36" i="23"/>
  <c r="HP36" i="23"/>
  <c r="HQ36" i="23"/>
  <c r="HR36" i="23"/>
  <c r="HS36" i="23"/>
  <c r="HT36" i="23"/>
  <c r="HU36" i="23"/>
  <c r="HV36" i="23"/>
  <c r="HW36" i="23"/>
  <c r="HX36" i="23"/>
  <c r="HY36" i="23"/>
  <c r="HZ36" i="23"/>
  <c r="IA36" i="23"/>
  <c r="IB36" i="23"/>
  <c r="IC36" i="23"/>
  <c r="ID36" i="23"/>
  <c r="IE36" i="23"/>
  <c r="IF36" i="23"/>
  <c r="IG36" i="23"/>
  <c r="IH36" i="23"/>
  <c r="II36" i="23"/>
  <c r="IJ36" i="23"/>
  <c r="IK36" i="23"/>
  <c r="IL36" i="23"/>
  <c r="IM36" i="23"/>
  <c r="IN36" i="23"/>
  <c r="IO36" i="23"/>
  <c r="IP36" i="23"/>
  <c r="IQ36" i="23"/>
  <c r="IR36" i="23"/>
  <c r="IS36" i="23"/>
  <c r="IT36" i="23"/>
  <c r="IU36" i="23"/>
  <c r="IV36" i="23"/>
  <c r="IW36" i="23"/>
  <c r="IX36" i="23"/>
  <c r="IY36" i="23"/>
  <c r="IZ36" i="23"/>
  <c r="JA36" i="23"/>
  <c r="JB36" i="23"/>
  <c r="JC36" i="23"/>
  <c r="JD36" i="23"/>
  <c r="JE36" i="23"/>
  <c r="JF36" i="23"/>
  <c r="JG36" i="23"/>
  <c r="JH36" i="23"/>
  <c r="JI36" i="23"/>
  <c r="JJ36" i="23"/>
  <c r="JK36" i="23"/>
  <c r="JL36" i="23"/>
  <c r="JM36" i="23"/>
  <c r="JN36" i="23"/>
  <c r="JO36" i="23"/>
  <c r="JP36" i="23"/>
  <c r="JQ36" i="23"/>
  <c r="JR36" i="23"/>
  <c r="JS36" i="23"/>
  <c r="JT36" i="23"/>
  <c r="JU36" i="23"/>
  <c r="JV36" i="23"/>
  <c r="JW36" i="23"/>
  <c r="JX36" i="23"/>
  <c r="JY36" i="23"/>
  <c r="JZ36" i="23"/>
  <c r="KA36" i="23"/>
  <c r="KB36" i="23"/>
  <c r="KC36" i="23"/>
  <c r="KD36" i="23"/>
  <c r="KE36" i="23"/>
  <c r="KF36" i="23"/>
  <c r="KG36" i="23"/>
  <c r="KH36" i="23"/>
  <c r="KI36" i="23"/>
  <c r="KJ36" i="23"/>
  <c r="KK36" i="23"/>
  <c r="KL36" i="23"/>
  <c r="KM36" i="23"/>
  <c r="KN36" i="23"/>
  <c r="KO36" i="23"/>
  <c r="KP36" i="23"/>
  <c r="KQ36" i="23"/>
  <c r="KR36" i="23"/>
  <c r="KS36" i="23"/>
  <c r="KT36" i="23"/>
  <c r="KU36" i="23"/>
  <c r="KV36" i="23"/>
  <c r="KW36" i="23"/>
  <c r="KX36" i="23"/>
  <c r="KY36" i="23"/>
  <c r="KZ36" i="23"/>
  <c r="LA36" i="23"/>
  <c r="LB36" i="23"/>
  <c r="LC36" i="23"/>
  <c r="LD36" i="23"/>
  <c r="LE36" i="23"/>
  <c r="LF36" i="23"/>
  <c r="LG36" i="23"/>
  <c r="LH36" i="23"/>
  <c r="LI36" i="23"/>
  <c r="LJ36" i="23"/>
  <c r="LK36" i="23"/>
  <c r="LL36" i="23"/>
  <c r="LM36" i="23"/>
  <c r="LN36" i="23"/>
  <c r="LO36" i="23"/>
  <c r="LP36" i="23"/>
  <c r="LQ36" i="23"/>
  <c r="LR36" i="23"/>
  <c r="LS36" i="23"/>
  <c r="LT36" i="23"/>
  <c r="LU36" i="23"/>
  <c r="LV36" i="23"/>
  <c r="LW36" i="23"/>
  <c r="LX36" i="23"/>
  <c r="LY36" i="23"/>
  <c r="LZ36" i="23"/>
  <c r="MA36" i="23"/>
  <c r="MB36" i="23"/>
  <c r="MC36" i="23"/>
  <c r="MD36" i="23"/>
  <c r="ME36" i="23"/>
  <c r="MF36" i="23"/>
  <c r="MG36" i="23"/>
  <c r="MH36" i="23"/>
  <c r="MI36" i="23"/>
  <c r="MJ36" i="23"/>
  <c r="MK36" i="23"/>
  <c r="ML36" i="23"/>
  <c r="MM36" i="23"/>
  <c r="MN36" i="23"/>
  <c r="MO36" i="23"/>
  <c r="MP36" i="23"/>
  <c r="MQ36" i="23"/>
  <c r="MR36" i="23"/>
  <c r="MS36" i="23"/>
  <c r="MT36" i="23"/>
  <c r="MU36" i="23"/>
  <c r="MV36" i="23"/>
  <c r="MW36" i="23"/>
  <c r="MX36" i="23"/>
  <c r="MY36" i="23"/>
  <c r="MZ36" i="23"/>
  <c r="NA36" i="23"/>
  <c r="F36" i="23"/>
  <c r="G21" i="24"/>
  <c r="H21" i="24"/>
  <c r="I21" i="24"/>
  <c r="J21" i="24"/>
  <c r="K21" i="24"/>
  <c r="L21" i="24"/>
  <c r="M21" i="24"/>
  <c r="N21" i="24"/>
  <c r="O21" i="24"/>
  <c r="P21" i="24"/>
  <c r="Q21" i="24"/>
  <c r="R21" i="24"/>
  <c r="S21" i="24"/>
  <c r="T21" i="24"/>
  <c r="U21" i="24"/>
  <c r="V21" i="24"/>
  <c r="W21" i="24"/>
  <c r="X21" i="24"/>
  <c r="Y21" i="24"/>
  <c r="Z21" i="24"/>
  <c r="AA21" i="24"/>
  <c r="AB21" i="24"/>
  <c r="AC21" i="24"/>
  <c r="AD21" i="24"/>
  <c r="AE21" i="24"/>
  <c r="AF21"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BG21" i="24"/>
  <c r="BH21" i="24"/>
  <c r="BI21" i="24"/>
  <c r="BJ21" i="24"/>
  <c r="BK21" i="24"/>
  <c r="BL21" i="24"/>
  <c r="BM21" i="24"/>
  <c r="BN21" i="24"/>
  <c r="BO21" i="24"/>
  <c r="BP21" i="24"/>
  <c r="BQ21" i="24"/>
  <c r="BR21" i="24"/>
  <c r="BS21" i="24"/>
  <c r="BT21" i="24"/>
  <c r="BU21" i="24"/>
  <c r="BV21" i="24"/>
  <c r="BW21" i="24"/>
  <c r="BX21" i="24"/>
  <c r="BY21" i="24"/>
  <c r="BZ21" i="24"/>
  <c r="CA21" i="24"/>
  <c r="CB21" i="24"/>
  <c r="CC21" i="24"/>
  <c r="CD21" i="24"/>
  <c r="CE21" i="24"/>
  <c r="CF21" i="24"/>
  <c r="CG21" i="24"/>
  <c r="CH21" i="24"/>
  <c r="CI21" i="24"/>
  <c r="CJ21" i="24"/>
  <c r="CK21" i="24"/>
  <c r="CL21" i="24"/>
  <c r="CM21" i="24"/>
  <c r="CN21" i="24"/>
  <c r="CO21" i="24"/>
  <c r="CP21" i="24"/>
  <c r="CQ21" i="24"/>
  <c r="CR21" i="24"/>
  <c r="CS21" i="24"/>
  <c r="CT21" i="24"/>
  <c r="CU21" i="24"/>
  <c r="CV21" i="24"/>
  <c r="CW21" i="24"/>
  <c r="CX21" i="24"/>
  <c r="CY21" i="24"/>
  <c r="CZ21" i="24"/>
  <c r="DA21" i="24"/>
  <c r="DB21" i="24"/>
  <c r="DC21" i="24"/>
  <c r="DD21" i="24"/>
  <c r="DE21" i="24"/>
  <c r="DF21" i="24"/>
  <c r="DG21" i="24"/>
  <c r="DH21" i="24"/>
  <c r="DI21" i="24"/>
  <c r="DJ21" i="24"/>
  <c r="DK21" i="24"/>
  <c r="DL21" i="24"/>
  <c r="DM21" i="24"/>
  <c r="DN21" i="24"/>
  <c r="DO21" i="24"/>
  <c r="DP21" i="24"/>
  <c r="DQ21" i="24"/>
  <c r="DR21" i="24"/>
  <c r="DS21" i="24"/>
  <c r="DT21" i="24"/>
  <c r="DU21" i="24"/>
  <c r="DV21" i="24"/>
  <c r="DW21" i="24"/>
  <c r="DX21" i="24"/>
  <c r="DY21" i="24"/>
  <c r="DZ21" i="24"/>
  <c r="EA21" i="24"/>
  <c r="EB21" i="24"/>
  <c r="EC21" i="24"/>
  <c r="ED21" i="24"/>
  <c r="EE21" i="24"/>
  <c r="EF21" i="24"/>
  <c r="EG21" i="24"/>
  <c r="EH21" i="24"/>
  <c r="EI21" i="24"/>
  <c r="EJ21" i="24"/>
  <c r="EK21" i="24"/>
  <c r="EL21" i="24"/>
  <c r="EM21" i="24"/>
  <c r="EN21" i="24"/>
  <c r="EO21" i="24"/>
  <c r="EP21" i="24"/>
  <c r="EQ21" i="24"/>
  <c r="ER21" i="24"/>
  <c r="ES21" i="24"/>
  <c r="ET21" i="24"/>
  <c r="EU21" i="24"/>
  <c r="EV21" i="24"/>
  <c r="EW21" i="24"/>
  <c r="EX21" i="24"/>
  <c r="EY21" i="24"/>
  <c r="EZ21" i="24"/>
  <c r="FA21" i="24"/>
  <c r="FB21" i="24"/>
  <c r="FC21" i="24"/>
  <c r="FD21" i="24"/>
  <c r="FE21" i="24"/>
  <c r="FF21" i="24"/>
  <c r="FG21" i="24"/>
  <c r="FH21" i="24"/>
  <c r="FI21" i="24"/>
  <c r="FJ21" i="24"/>
  <c r="FK21" i="24"/>
  <c r="FL21" i="24"/>
  <c r="FM21" i="24"/>
  <c r="FN21" i="24"/>
  <c r="FO21" i="24"/>
  <c r="FP21" i="24"/>
  <c r="FQ21" i="24"/>
  <c r="FR21" i="24"/>
  <c r="FS21" i="24"/>
  <c r="FT21" i="24"/>
  <c r="FU21" i="24"/>
  <c r="FV21" i="24"/>
  <c r="FW21" i="24"/>
  <c r="FX21" i="24"/>
  <c r="FY21" i="24"/>
  <c r="FZ21" i="24"/>
  <c r="GA21" i="24"/>
  <c r="GB21" i="24"/>
  <c r="GC21" i="24"/>
  <c r="GD21" i="24"/>
  <c r="GE21" i="24"/>
  <c r="GF21" i="24"/>
  <c r="GG21" i="24"/>
  <c r="GH21" i="24"/>
  <c r="GI21" i="24"/>
  <c r="GJ21" i="24"/>
  <c r="GK21" i="24"/>
  <c r="GL21" i="24"/>
  <c r="GM21" i="24"/>
  <c r="GN21" i="24"/>
  <c r="GO21" i="24"/>
  <c r="GP21" i="24"/>
  <c r="GQ21" i="24"/>
  <c r="GR21" i="24"/>
  <c r="GS21" i="24"/>
  <c r="GT21" i="24"/>
  <c r="GU21" i="24"/>
  <c r="GV21" i="24"/>
  <c r="GW21" i="24"/>
  <c r="GX21" i="24"/>
  <c r="GY21" i="24"/>
  <c r="GZ21" i="24"/>
  <c r="HA21" i="24"/>
  <c r="HB21" i="24"/>
  <c r="HC21" i="24"/>
  <c r="HD21" i="24"/>
  <c r="HE21" i="24"/>
  <c r="HF21" i="24"/>
  <c r="HG21" i="24"/>
  <c r="HH21" i="24"/>
  <c r="HI21" i="24"/>
  <c r="HJ21" i="24"/>
  <c r="HK21" i="24"/>
  <c r="HL21" i="24"/>
  <c r="HM21" i="24"/>
  <c r="HN21" i="24"/>
  <c r="HO21" i="24"/>
  <c r="HP21" i="24"/>
  <c r="HQ21" i="24"/>
  <c r="HR21" i="24"/>
  <c r="HS21" i="24"/>
  <c r="HT21" i="24"/>
  <c r="HU21" i="24"/>
  <c r="HV21" i="24"/>
  <c r="HW21" i="24"/>
  <c r="HX21" i="24"/>
  <c r="HY21" i="24"/>
  <c r="HZ21" i="24"/>
  <c r="IA21" i="24"/>
  <c r="IB21" i="24"/>
  <c r="IC21" i="24"/>
  <c r="ID21" i="24"/>
  <c r="IE21" i="24"/>
  <c r="IF21" i="24"/>
  <c r="IG21" i="24"/>
  <c r="IH21" i="24"/>
  <c r="II21" i="24"/>
  <c r="IJ21" i="24"/>
  <c r="IK21" i="24"/>
  <c r="IL21" i="24"/>
  <c r="IM21" i="24"/>
  <c r="IN21" i="24"/>
  <c r="IO21" i="24"/>
  <c r="IP21" i="24"/>
  <c r="IQ21" i="24"/>
  <c r="IR21" i="24"/>
  <c r="IS21" i="24"/>
  <c r="IT21" i="24"/>
  <c r="IU21" i="24"/>
  <c r="IV21" i="24"/>
  <c r="IW21" i="24"/>
  <c r="IX21" i="24"/>
  <c r="IY21" i="24"/>
  <c r="IZ21" i="24"/>
  <c r="JA21" i="24"/>
  <c r="JB21" i="24"/>
  <c r="JC21" i="24"/>
  <c r="JD21" i="24"/>
  <c r="JE21" i="24"/>
  <c r="JF21" i="24"/>
  <c r="JG21" i="24"/>
  <c r="JH21" i="24"/>
  <c r="JI21" i="24"/>
  <c r="JJ21" i="24"/>
  <c r="JK21" i="24"/>
  <c r="JL21" i="24"/>
  <c r="JM21" i="24"/>
  <c r="JN21" i="24"/>
  <c r="JO21" i="24"/>
  <c r="JP21" i="24"/>
  <c r="JQ21" i="24"/>
  <c r="JR21" i="24"/>
  <c r="JS21" i="24"/>
  <c r="JT21" i="24"/>
  <c r="JU21" i="24"/>
  <c r="JV21" i="24"/>
  <c r="JW21" i="24"/>
  <c r="JX21" i="24"/>
  <c r="JY21" i="24"/>
  <c r="JZ21" i="24"/>
  <c r="KA21" i="24"/>
  <c r="KB21" i="24"/>
  <c r="KC21" i="24"/>
  <c r="KD21" i="24"/>
  <c r="KE21" i="24"/>
  <c r="KF21" i="24"/>
  <c r="KG21" i="24"/>
  <c r="KH21" i="24"/>
  <c r="KI21" i="24"/>
  <c r="KJ21" i="24"/>
  <c r="KK21" i="24"/>
  <c r="KL21" i="24"/>
  <c r="KM21" i="24"/>
  <c r="KN21" i="24"/>
  <c r="KO21" i="24"/>
  <c r="KP21" i="24"/>
  <c r="KQ21" i="24"/>
  <c r="KR21" i="24"/>
  <c r="KS21" i="24"/>
  <c r="KT21" i="24"/>
  <c r="KU21" i="24"/>
  <c r="KV21" i="24"/>
  <c r="KW21" i="24"/>
  <c r="KX21" i="24"/>
  <c r="KY21" i="24"/>
  <c r="KZ21" i="24"/>
  <c r="LA21" i="24"/>
  <c r="LB21" i="24"/>
  <c r="LC21" i="24"/>
  <c r="LD21" i="24"/>
  <c r="LE21" i="24"/>
  <c r="LF21" i="24"/>
  <c r="LG21" i="24"/>
  <c r="LH21" i="24"/>
  <c r="LI21" i="24"/>
  <c r="LJ21" i="24"/>
  <c r="LK21" i="24"/>
  <c r="LL21" i="24"/>
  <c r="LM21" i="24"/>
  <c r="LN21" i="24"/>
  <c r="LO21" i="24"/>
  <c r="LP21" i="24"/>
  <c r="LQ21" i="24"/>
  <c r="LR21" i="24"/>
  <c r="LS21" i="24"/>
  <c r="LT21" i="24"/>
  <c r="LU21" i="24"/>
  <c r="LV21" i="24"/>
  <c r="LW21" i="24"/>
  <c r="LX21" i="24"/>
  <c r="LY21" i="24"/>
  <c r="LZ21" i="24"/>
  <c r="MA21" i="24"/>
  <c r="MB21" i="24"/>
  <c r="MC21" i="24"/>
  <c r="MD21" i="24"/>
  <c r="ME21" i="24"/>
  <c r="MF21" i="24"/>
  <c r="MG21" i="24"/>
  <c r="MH21" i="24"/>
  <c r="MI21" i="24"/>
  <c r="MJ21" i="24"/>
  <c r="MK21" i="24"/>
  <c r="ML21" i="24"/>
  <c r="MM21" i="24"/>
  <c r="MN21" i="24"/>
  <c r="MO21" i="24"/>
  <c r="MP21" i="24"/>
  <c r="MQ21" i="24"/>
  <c r="MR21" i="24"/>
  <c r="MS21" i="24"/>
  <c r="MT21" i="24"/>
  <c r="MU21" i="24"/>
  <c r="MV21" i="24"/>
  <c r="MW21" i="24"/>
  <c r="MX21" i="24"/>
  <c r="MY21" i="24"/>
  <c r="MZ21" i="24"/>
  <c r="NA21" i="24"/>
  <c r="F21" i="24"/>
  <c r="G25" i="13"/>
  <c r="H25" i="13"/>
  <c r="I25" i="13"/>
  <c r="J25" i="13"/>
  <c r="K25" i="13"/>
  <c r="L25" i="13"/>
  <c r="M25" i="13"/>
  <c r="N25" i="13"/>
  <c r="O25" i="13"/>
  <c r="P25" i="13"/>
  <c r="Q25" i="13"/>
  <c r="R25" i="13"/>
  <c r="S25" i="13"/>
  <c r="T25" i="13"/>
  <c r="U25" i="13"/>
  <c r="V25" i="13"/>
  <c r="W25" i="13"/>
  <c r="X25" i="13"/>
  <c r="Y25" i="13"/>
  <c r="Z25" i="13"/>
  <c r="AA25" i="13"/>
  <c r="AB25" i="13"/>
  <c r="AC25" i="13"/>
  <c r="AD25" i="13"/>
  <c r="AE25" i="13"/>
  <c r="AF25" i="13"/>
  <c r="AG25" i="13"/>
  <c r="AH25" i="13"/>
  <c r="AI25" i="13"/>
  <c r="AJ25" i="13"/>
  <c r="AK25" i="13"/>
  <c r="AL25" i="13"/>
  <c r="AM25" i="13"/>
  <c r="AN25" i="13"/>
  <c r="AO25" i="13"/>
  <c r="AP25" i="13"/>
  <c r="AQ25" i="13"/>
  <c r="AR25" i="13"/>
  <c r="AS25" i="13"/>
  <c r="AT25" i="13"/>
  <c r="AU25" i="13"/>
  <c r="AV25" i="13"/>
  <c r="AW25" i="13"/>
  <c r="AX25" i="13"/>
  <c r="AY25" i="13"/>
  <c r="AZ25" i="13"/>
  <c r="BA25" i="13"/>
  <c r="BB25" i="13"/>
  <c r="BC25" i="13"/>
  <c r="BD25" i="13"/>
  <c r="BE25" i="13"/>
  <c r="BF25" i="13"/>
  <c r="BG25" i="13"/>
  <c r="BH25" i="13"/>
  <c r="BI25" i="13"/>
  <c r="BJ25" i="13"/>
  <c r="BK25" i="13"/>
  <c r="BL25" i="13"/>
  <c r="BM25" i="13"/>
  <c r="BN25" i="13"/>
  <c r="BO25" i="13"/>
  <c r="BP25" i="13"/>
  <c r="BQ25" i="13"/>
  <c r="BR25" i="13"/>
  <c r="BS25" i="13"/>
  <c r="BT25" i="13"/>
  <c r="BU25" i="13"/>
  <c r="BV25" i="13"/>
  <c r="BW25" i="13"/>
  <c r="BX25" i="13"/>
  <c r="BY25" i="13"/>
  <c r="BZ25" i="13"/>
  <c r="CA25" i="13"/>
  <c r="CB25" i="13"/>
  <c r="CC25" i="13"/>
  <c r="CD25" i="13"/>
  <c r="CE25" i="13"/>
  <c r="CF25" i="13"/>
  <c r="CG25" i="13"/>
  <c r="CH25" i="13"/>
  <c r="CI25" i="13"/>
  <c r="CJ25" i="13"/>
  <c r="CK25" i="13"/>
  <c r="CL25" i="13"/>
  <c r="CM25" i="13"/>
  <c r="CN25" i="13"/>
  <c r="CO25" i="13"/>
  <c r="CP25" i="13"/>
  <c r="CQ25" i="13"/>
  <c r="CR25" i="13"/>
  <c r="CS25" i="13"/>
  <c r="CT25" i="13"/>
  <c r="CU25" i="13"/>
  <c r="CV25" i="13"/>
  <c r="CW25" i="13"/>
  <c r="CX25" i="13"/>
  <c r="CY25" i="13"/>
  <c r="CZ25" i="13"/>
  <c r="DA25" i="13"/>
  <c r="DB25" i="13"/>
  <c r="DC25" i="13"/>
  <c r="DD25" i="13"/>
  <c r="DE25" i="13"/>
  <c r="DF25" i="13"/>
  <c r="DG25" i="13"/>
  <c r="DH25" i="13"/>
  <c r="DI25" i="13"/>
  <c r="DJ25" i="13"/>
  <c r="DK25" i="13"/>
  <c r="DL25" i="13"/>
  <c r="DM25" i="13"/>
  <c r="DN25" i="13"/>
  <c r="DO25" i="13"/>
  <c r="DP25" i="13"/>
  <c r="DQ25" i="13"/>
  <c r="DR25" i="13"/>
  <c r="DS25" i="13"/>
  <c r="DT25" i="13"/>
  <c r="DU25" i="13"/>
  <c r="DV25" i="13"/>
  <c r="DW25" i="13"/>
  <c r="DX25" i="13"/>
  <c r="DY25" i="13"/>
  <c r="DZ25" i="13"/>
  <c r="EA25" i="13"/>
  <c r="EB25" i="13"/>
  <c r="EC25" i="13"/>
  <c r="ED25" i="13"/>
  <c r="EE25" i="13"/>
  <c r="EF25" i="13"/>
  <c r="EG25" i="13"/>
  <c r="EH25" i="13"/>
  <c r="EI25" i="13"/>
  <c r="EJ25" i="13"/>
  <c r="EK25" i="13"/>
  <c r="EL25" i="13"/>
  <c r="EM25" i="13"/>
  <c r="EN25" i="13"/>
  <c r="EO25" i="13"/>
  <c r="EP25" i="13"/>
  <c r="EQ25" i="13"/>
  <c r="ER25" i="13"/>
  <c r="ES25" i="13"/>
  <c r="ET25" i="13"/>
  <c r="EU25" i="13"/>
  <c r="EV25" i="13"/>
  <c r="EW25" i="13"/>
  <c r="EX25" i="13"/>
  <c r="EY25" i="13"/>
  <c r="EZ25" i="13"/>
  <c r="FA25" i="13"/>
  <c r="FB25" i="13"/>
  <c r="FC25" i="13"/>
  <c r="FD25" i="13"/>
  <c r="FE25" i="13"/>
  <c r="FF25" i="13"/>
  <c r="FG25" i="13"/>
  <c r="FH25" i="13"/>
  <c r="FI25" i="13"/>
  <c r="FJ25" i="13"/>
  <c r="FK25" i="13"/>
  <c r="FL25" i="13"/>
  <c r="FM25" i="13"/>
  <c r="FN25" i="13"/>
  <c r="FO25" i="13"/>
  <c r="FP25" i="13"/>
  <c r="FQ25" i="13"/>
  <c r="FR25" i="13"/>
  <c r="FS25" i="13"/>
  <c r="FT25" i="13"/>
  <c r="FU25" i="13"/>
  <c r="FV25" i="13"/>
  <c r="FW25" i="13"/>
  <c r="FX25" i="13"/>
  <c r="FY25" i="13"/>
  <c r="FZ25" i="13"/>
  <c r="GA25" i="13"/>
  <c r="GB25" i="13"/>
  <c r="GC25" i="13"/>
  <c r="GD25" i="13"/>
  <c r="GE25" i="13"/>
  <c r="GF25" i="13"/>
  <c r="GG25" i="13"/>
  <c r="GH25" i="13"/>
  <c r="GI25" i="13"/>
  <c r="GJ25" i="13"/>
  <c r="GK25" i="13"/>
  <c r="GL25" i="13"/>
  <c r="GM25" i="13"/>
  <c r="GN25" i="13"/>
  <c r="GO25" i="13"/>
  <c r="GP25" i="13"/>
  <c r="GQ25" i="13"/>
  <c r="GR25" i="13"/>
  <c r="GS25" i="13"/>
  <c r="GT25" i="13"/>
  <c r="GU25" i="13"/>
  <c r="GV25" i="13"/>
  <c r="GW25" i="13"/>
  <c r="GX25" i="13"/>
  <c r="GY25" i="13"/>
  <c r="GZ25" i="13"/>
  <c r="HA25" i="13"/>
  <c r="HB25" i="13"/>
  <c r="HC25" i="13"/>
  <c r="HD25" i="13"/>
  <c r="HE25" i="13"/>
  <c r="HF25" i="13"/>
  <c r="HG25" i="13"/>
  <c r="HH25" i="13"/>
  <c r="HI25" i="13"/>
  <c r="HJ25" i="13"/>
  <c r="HK25" i="13"/>
  <c r="HL25" i="13"/>
  <c r="HM25" i="13"/>
  <c r="HN25" i="13"/>
  <c r="HO25" i="13"/>
  <c r="HP25" i="13"/>
  <c r="HQ25" i="13"/>
  <c r="HR25" i="13"/>
  <c r="HS25" i="13"/>
  <c r="HT25" i="13"/>
  <c r="HU25" i="13"/>
  <c r="HV25" i="13"/>
  <c r="HW25" i="13"/>
  <c r="HX25" i="13"/>
  <c r="HY25" i="13"/>
  <c r="HZ25" i="13"/>
  <c r="IA25" i="13"/>
  <c r="IB25" i="13"/>
  <c r="IC25" i="13"/>
  <c r="ID25" i="13"/>
  <c r="IE25" i="13"/>
  <c r="IF25" i="13"/>
  <c r="IG25" i="13"/>
  <c r="IH25" i="13"/>
  <c r="II25" i="13"/>
  <c r="IJ25" i="13"/>
  <c r="IK25" i="13"/>
  <c r="IL25" i="13"/>
  <c r="IM25" i="13"/>
  <c r="IN25" i="13"/>
  <c r="IO25" i="13"/>
  <c r="IP25" i="13"/>
  <c r="IQ25" i="13"/>
  <c r="IR25" i="13"/>
  <c r="IS25" i="13"/>
  <c r="IT25" i="13"/>
  <c r="IU25" i="13"/>
  <c r="IV25" i="13"/>
  <c r="IW25" i="13"/>
  <c r="IX25" i="13"/>
  <c r="IY25" i="13"/>
  <c r="IZ25" i="13"/>
  <c r="JA25" i="13"/>
  <c r="JB25" i="13"/>
  <c r="JC25" i="13"/>
  <c r="JD25" i="13"/>
  <c r="JE25" i="13"/>
  <c r="JF25" i="13"/>
  <c r="JG25" i="13"/>
  <c r="JH25" i="13"/>
  <c r="JI25" i="13"/>
  <c r="JJ25" i="13"/>
  <c r="JK25" i="13"/>
  <c r="JL25" i="13"/>
  <c r="JM25" i="13"/>
  <c r="JN25" i="13"/>
  <c r="JO25" i="13"/>
  <c r="JP25" i="13"/>
  <c r="JQ25" i="13"/>
  <c r="JR25" i="13"/>
  <c r="JS25" i="13"/>
  <c r="JT25" i="13"/>
  <c r="JU25" i="13"/>
  <c r="JV25" i="13"/>
  <c r="JW25" i="13"/>
  <c r="JX25" i="13"/>
  <c r="JY25" i="13"/>
  <c r="JZ25" i="13"/>
  <c r="KA25" i="13"/>
  <c r="KB25" i="13"/>
  <c r="KC25" i="13"/>
  <c r="KD25" i="13"/>
  <c r="KE25" i="13"/>
  <c r="KF25" i="13"/>
  <c r="KG25" i="13"/>
  <c r="KH25" i="13"/>
  <c r="KI25" i="13"/>
  <c r="KJ25" i="13"/>
  <c r="KK25" i="13"/>
  <c r="KL25" i="13"/>
  <c r="KM25" i="13"/>
  <c r="KN25" i="13"/>
  <c r="KO25" i="13"/>
  <c r="KP25" i="13"/>
  <c r="KQ25" i="13"/>
  <c r="KR25" i="13"/>
  <c r="KS25" i="13"/>
  <c r="KT25" i="13"/>
  <c r="KU25" i="13"/>
  <c r="KV25" i="13"/>
  <c r="KW25" i="13"/>
  <c r="KX25" i="13"/>
  <c r="KY25" i="13"/>
  <c r="KZ25" i="13"/>
  <c r="LA25" i="13"/>
  <c r="LB25" i="13"/>
  <c r="LC25" i="13"/>
  <c r="LD25" i="13"/>
  <c r="LE25" i="13"/>
  <c r="LF25" i="13"/>
  <c r="LG25" i="13"/>
  <c r="LH25" i="13"/>
  <c r="LI25" i="13"/>
  <c r="LJ25" i="13"/>
  <c r="LK25" i="13"/>
  <c r="LL25" i="13"/>
  <c r="LM25" i="13"/>
  <c r="LN25" i="13"/>
  <c r="LO25" i="13"/>
  <c r="LP25" i="13"/>
  <c r="LQ25" i="13"/>
  <c r="LR25" i="13"/>
  <c r="LS25" i="13"/>
  <c r="LT25" i="13"/>
  <c r="LU25" i="13"/>
  <c r="LV25" i="13"/>
  <c r="LW25" i="13"/>
  <c r="LX25" i="13"/>
  <c r="LY25" i="13"/>
  <c r="LZ25" i="13"/>
  <c r="MA25" i="13"/>
  <c r="MB25" i="13"/>
  <c r="MC25" i="13"/>
  <c r="MD25" i="13"/>
  <c r="ME25" i="13"/>
  <c r="MF25" i="13"/>
  <c r="MG25" i="13"/>
  <c r="MH25" i="13"/>
  <c r="MI25" i="13"/>
  <c r="MJ25" i="13"/>
  <c r="MK25" i="13"/>
  <c r="ML25" i="13"/>
  <c r="MM25" i="13"/>
  <c r="MN25" i="13"/>
  <c r="MO25" i="13"/>
  <c r="MP25" i="13"/>
  <c r="MQ25" i="13"/>
  <c r="MR25" i="13"/>
  <c r="MS25" i="13"/>
  <c r="MT25" i="13"/>
  <c r="MU25" i="13"/>
  <c r="MV25" i="13"/>
  <c r="MW25" i="13"/>
  <c r="MX25" i="13"/>
  <c r="MY25" i="13"/>
  <c r="MZ25" i="13"/>
  <c r="NA25" i="13"/>
  <c r="F25" i="13"/>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W21" i="20"/>
  <c r="EX21" i="20"/>
  <c r="EY21" i="20"/>
  <c r="EZ21" i="20"/>
  <c r="FA21" i="20"/>
  <c r="FB21" i="20"/>
  <c r="FC21" i="20"/>
  <c r="FD21" i="20"/>
  <c r="FE21" i="20"/>
  <c r="FF21" i="20"/>
  <c r="FG21" i="20"/>
  <c r="FH21" i="20"/>
  <c r="FI21" i="20"/>
  <c r="FJ21" i="20"/>
  <c r="FK21" i="20"/>
  <c r="FL21" i="20"/>
  <c r="FM21" i="20"/>
  <c r="FN21" i="20"/>
  <c r="FO21" i="20"/>
  <c r="FP21" i="20"/>
  <c r="FQ21" i="20"/>
  <c r="FR21" i="20"/>
  <c r="FS21" i="20"/>
  <c r="FT21" i="20"/>
  <c r="FU21" i="20"/>
  <c r="FV21" i="20"/>
  <c r="FW21" i="20"/>
  <c r="FX21" i="20"/>
  <c r="FY21" i="20"/>
  <c r="FZ21" i="20"/>
  <c r="GA21" i="20"/>
  <c r="GB21" i="20"/>
  <c r="GC21" i="20"/>
  <c r="GD21" i="20"/>
  <c r="GE21" i="20"/>
  <c r="GF21" i="20"/>
  <c r="GG21" i="20"/>
  <c r="GH21" i="20"/>
  <c r="GI21" i="20"/>
  <c r="GJ21" i="20"/>
  <c r="GK21" i="20"/>
  <c r="GL21" i="20"/>
  <c r="GM21" i="20"/>
  <c r="GN21" i="20"/>
  <c r="GO21" i="20"/>
  <c r="GP21" i="20"/>
  <c r="GQ21" i="20"/>
  <c r="GR21" i="20"/>
  <c r="GS21" i="20"/>
  <c r="GT21" i="20"/>
  <c r="GU21" i="20"/>
  <c r="GV21" i="20"/>
  <c r="GW21" i="20"/>
  <c r="GX21" i="20"/>
  <c r="GY21" i="20"/>
  <c r="GZ21" i="20"/>
  <c r="HA21" i="20"/>
  <c r="HB21" i="20"/>
  <c r="HC21" i="20"/>
  <c r="HD21" i="20"/>
  <c r="HE21" i="20"/>
  <c r="HF21" i="20"/>
  <c r="HG21" i="20"/>
  <c r="HH21" i="20"/>
  <c r="HI21" i="20"/>
  <c r="HJ21" i="20"/>
  <c r="HK21" i="20"/>
  <c r="HL21" i="20"/>
  <c r="HM21" i="20"/>
  <c r="HN21" i="20"/>
  <c r="HO21" i="20"/>
  <c r="HP21" i="20"/>
  <c r="HQ21" i="20"/>
  <c r="HR21" i="20"/>
  <c r="HS21" i="20"/>
  <c r="HT21" i="20"/>
  <c r="HU21" i="20"/>
  <c r="HV21" i="20"/>
  <c r="HW21" i="20"/>
  <c r="HX21" i="20"/>
  <c r="HY21" i="20"/>
  <c r="HZ21" i="20"/>
  <c r="IA21" i="20"/>
  <c r="IB21" i="20"/>
  <c r="IC21" i="20"/>
  <c r="ID21" i="20"/>
  <c r="IE21" i="20"/>
  <c r="IF21" i="20"/>
  <c r="IG21" i="20"/>
  <c r="IH21" i="20"/>
  <c r="II21" i="20"/>
  <c r="IJ21" i="20"/>
  <c r="IK21" i="20"/>
  <c r="IL21" i="20"/>
  <c r="IM21" i="20"/>
  <c r="IN21" i="20"/>
  <c r="IO21" i="20"/>
  <c r="IP21" i="20"/>
  <c r="IQ21" i="20"/>
  <c r="IR21" i="20"/>
  <c r="IS21" i="20"/>
  <c r="IT21" i="20"/>
  <c r="IU21" i="20"/>
  <c r="IV21" i="20"/>
  <c r="IW21" i="20"/>
  <c r="IX21" i="20"/>
  <c r="IY21" i="20"/>
  <c r="IZ21" i="20"/>
  <c r="JA21" i="20"/>
  <c r="JB21" i="20"/>
  <c r="JC21" i="20"/>
  <c r="JD21" i="20"/>
  <c r="JE21" i="20"/>
  <c r="JF21" i="20"/>
  <c r="JG21" i="20"/>
  <c r="JH21" i="20"/>
  <c r="JI21" i="20"/>
  <c r="JJ21" i="20"/>
  <c r="JK21" i="20"/>
  <c r="JL21" i="20"/>
  <c r="JM21" i="20"/>
  <c r="JN21" i="20"/>
  <c r="JO21" i="20"/>
  <c r="JP21" i="20"/>
  <c r="JQ21" i="20"/>
  <c r="JR21" i="20"/>
  <c r="JS21" i="20"/>
  <c r="JT21" i="20"/>
  <c r="JU21" i="20"/>
  <c r="JV21" i="20"/>
  <c r="JW21" i="20"/>
  <c r="JX21" i="20"/>
  <c r="JY21" i="20"/>
  <c r="JZ21" i="20"/>
  <c r="KA21" i="20"/>
  <c r="KB21" i="20"/>
  <c r="KC21" i="20"/>
  <c r="KD21" i="20"/>
  <c r="KE21" i="20"/>
  <c r="KF21" i="20"/>
  <c r="KG21" i="20"/>
  <c r="KH21" i="20"/>
  <c r="KI21" i="20"/>
  <c r="KJ21" i="20"/>
  <c r="KK21" i="20"/>
  <c r="KL21" i="20"/>
  <c r="KM21" i="20"/>
  <c r="KN21" i="20"/>
  <c r="KO21" i="20"/>
  <c r="KP21" i="20"/>
  <c r="KQ21" i="20"/>
  <c r="KR21" i="20"/>
  <c r="KS21" i="20"/>
  <c r="KT21" i="20"/>
  <c r="KU21" i="20"/>
  <c r="KV21" i="20"/>
  <c r="KW21" i="20"/>
  <c r="KX21" i="20"/>
  <c r="KY21" i="20"/>
  <c r="KZ21" i="20"/>
  <c r="LA21" i="20"/>
  <c r="LB21" i="20"/>
  <c r="LC21" i="20"/>
  <c r="LD21" i="20"/>
  <c r="LE21" i="20"/>
  <c r="LF21" i="20"/>
  <c r="LG21" i="20"/>
  <c r="LH21" i="20"/>
  <c r="LI21" i="20"/>
  <c r="LJ21" i="20"/>
  <c r="LK21" i="20"/>
  <c r="LL21" i="20"/>
  <c r="LM21" i="20"/>
  <c r="LN21" i="20"/>
  <c r="LO21" i="20"/>
  <c r="LP21" i="20"/>
  <c r="LQ21" i="20"/>
  <c r="LR21" i="20"/>
  <c r="LS21" i="20"/>
  <c r="LT21" i="20"/>
  <c r="LU21" i="20"/>
  <c r="LV21" i="20"/>
  <c r="LW21" i="20"/>
  <c r="LX21" i="20"/>
  <c r="LY21" i="20"/>
  <c r="LZ21" i="20"/>
  <c r="MA21" i="20"/>
  <c r="MB21" i="20"/>
  <c r="MC21" i="20"/>
  <c r="MD21" i="20"/>
  <c r="ME21" i="20"/>
  <c r="MF21" i="20"/>
  <c r="MG21" i="20"/>
  <c r="MH21" i="20"/>
  <c r="MI21" i="20"/>
  <c r="MJ21" i="20"/>
  <c r="MK21" i="20"/>
  <c r="ML21" i="20"/>
  <c r="MM21" i="20"/>
  <c r="MN21" i="20"/>
  <c r="MO21" i="20"/>
  <c r="MP21" i="20"/>
  <c r="MQ21" i="20"/>
  <c r="MR21" i="20"/>
  <c r="MS21" i="20"/>
  <c r="MT21" i="20"/>
  <c r="MU21" i="20"/>
  <c r="MV21" i="20"/>
  <c r="MW21" i="20"/>
  <c r="MX21" i="20"/>
  <c r="MY21" i="20"/>
  <c r="MZ21" i="20"/>
  <c r="NA21" i="20"/>
  <c r="F21" i="20"/>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BF21" i="37"/>
  <c r="BG21" i="37"/>
  <c r="BH21" i="37"/>
  <c r="BI21" i="37"/>
  <c r="BJ21" i="37"/>
  <c r="BK21" i="37"/>
  <c r="BL21" i="37"/>
  <c r="BM21" i="37"/>
  <c r="BN21" i="37"/>
  <c r="BO21" i="37"/>
  <c r="BP21" i="37"/>
  <c r="BQ21" i="37"/>
  <c r="BR21" i="37"/>
  <c r="BS21" i="37"/>
  <c r="BT21" i="37"/>
  <c r="BU21" i="37"/>
  <c r="BV21" i="37"/>
  <c r="BW21" i="37"/>
  <c r="BX21" i="37"/>
  <c r="BY21" i="37"/>
  <c r="BZ21" i="37"/>
  <c r="CA21" i="37"/>
  <c r="CB21" i="37"/>
  <c r="CC21" i="37"/>
  <c r="CD21" i="37"/>
  <c r="CE21" i="37"/>
  <c r="CF21" i="37"/>
  <c r="CG21" i="37"/>
  <c r="CH21" i="37"/>
  <c r="CI21" i="37"/>
  <c r="CJ21" i="37"/>
  <c r="CK21" i="37"/>
  <c r="CL21" i="37"/>
  <c r="CM21" i="37"/>
  <c r="CN21" i="37"/>
  <c r="CO21" i="37"/>
  <c r="CP21" i="37"/>
  <c r="CQ21" i="37"/>
  <c r="CR21" i="37"/>
  <c r="CS21" i="37"/>
  <c r="CT21" i="37"/>
  <c r="CU21" i="37"/>
  <c r="CV21" i="37"/>
  <c r="CW21" i="37"/>
  <c r="CX21" i="37"/>
  <c r="CY21" i="37"/>
  <c r="CZ21" i="37"/>
  <c r="DA21" i="37"/>
  <c r="DB21" i="37"/>
  <c r="DC21" i="37"/>
  <c r="DD21" i="37"/>
  <c r="DE21" i="37"/>
  <c r="DF21" i="37"/>
  <c r="DG21" i="37"/>
  <c r="DH21" i="37"/>
  <c r="DI21" i="37"/>
  <c r="DJ21" i="37"/>
  <c r="DK21" i="37"/>
  <c r="DL21" i="37"/>
  <c r="DM21" i="37"/>
  <c r="DN21" i="37"/>
  <c r="DO21" i="37"/>
  <c r="DP21" i="37"/>
  <c r="DQ21" i="37"/>
  <c r="DR21" i="37"/>
  <c r="DS21" i="37"/>
  <c r="DT21" i="37"/>
  <c r="DU21" i="37"/>
  <c r="DV21" i="37"/>
  <c r="DW21" i="37"/>
  <c r="DX21" i="37"/>
  <c r="DY21" i="37"/>
  <c r="DZ21" i="37"/>
  <c r="EA21" i="37"/>
  <c r="EB21" i="37"/>
  <c r="EC21" i="37"/>
  <c r="ED21" i="37"/>
  <c r="EE21" i="37"/>
  <c r="EF21" i="37"/>
  <c r="EG21" i="37"/>
  <c r="EH21" i="37"/>
  <c r="EI21" i="37"/>
  <c r="EJ21" i="37"/>
  <c r="EK21" i="37"/>
  <c r="EL21" i="37"/>
  <c r="EM21" i="37"/>
  <c r="EN21" i="37"/>
  <c r="EO21" i="37"/>
  <c r="EP21" i="37"/>
  <c r="EQ21" i="37"/>
  <c r="ER21" i="37"/>
  <c r="ES21" i="37"/>
  <c r="ET21" i="37"/>
  <c r="EU21" i="37"/>
  <c r="EV21" i="37"/>
  <c r="EW21" i="37"/>
  <c r="EX21" i="37"/>
  <c r="EY21" i="37"/>
  <c r="EZ21" i="37"/>
  <c r="FA21" i="37"/>
  <c r="FB21" i="37"/>
  <c r="FC21" i="37"/>
  <c r="FD21" i="37"/>
  <c r="FE21" i="37"/>
  <c r="FF21" i="37"/>
  <c r="FG21" i="37"/>
  <c r="FH21" i="37"/>
  <c r="FI21" i="37"/>
  <c r="FJ21" i="37"/>
  <c r="FK21" i="37"/>
  <c r="FL21" i="37"/>
  <c r="FM21" i="37"/>
  <c r="FN21" i="37"/>
  <c r="FO21" i="37"/>
  <c r="FP21" i="37"/>
  <c r="FQ21" i="37"/>
  <c r="FR21" i="37"/>
  <c r="FS21" i="37"/>
  <c r="FT21" i="37"/>
  <c r="FU21" i="37"/>
  <c r="FV21" i="37"/>
  <c r="FW21" i="37"/>
  <c r="FX21" i="37"/>
  <c r="FY21" i="37"/>
  <c r="FZ21" i="37"/>
  <c r="GA21" i="37"/>
  <c r="GB21" i="37"/>
  <c r="GC21" i="37"/>
  <c r="GD21" i="37"/>
  <c r="GE21" i="37"/>
  <c r="GF21" i="37"/>
  <c r="GG21" i="37"/>
  <c r="GH21" i="37"/>
  <c r="GI21" i="37"/>
  <c r="GJ21" i="37"/>
  <c r="GK21" i="37"/>
  <c r="GL21" i="37"/>
  <c r="GM21" i="37"/>
  <c r="GN21" i="37"/>
  <c r="GO21" i="37"/>
  <c r="GP21" i="37"/>
  <c r="GQ21" i="37"/>
  <c r="GR21" i="37"/>
  <c r="GS21" i="37"/>
  <c r="GT21" i="37"/>
  <c r="GU21" i="37"/>
  <c r="GV21" i="37"/>
  <c r="GW21" i="37"/>
  <c r="GX21" i="37"/>
  <c r="GY21" i="37"/>
  <c r="GZ21" i="37"/>
  <c r="HA21" i="37"/>
  <c r="HB21" i="37"/>
  <c r="HC21" i="37"/>
  <c r="HD21" i="37"/>
  <c r="HE21" i="37"/>
  <c r="HF21" i="37"/>
  <c r="HG21" i="37"/>
  <c r="HH21" i="37"/>
  <c r="HI21" i="37"/>
  <c r="HJ21" i="37"/>
  <c r="HK21" i="37"/>
  <c r="HL21" i="37"/>
  <c r="HM21" i="37"/>
  <c r="HN21" i="37"/>
  <c r="HO21" i="37"/>
  <c r="HP21" i="37"/>
  <c r="HQ21" i="37"/>
  <c r="HR21" i="37"/>
  <c r="HS21" i="37"/>
  <c r="HT21" i="37"/>
  <c r="HU21" i="37"/>
  <c r="HV21" i="37"/>
  <c r="HW21" i="37"/>
  <c r="HX21" i="37"/>
  <c r="HY21" i="37"/>
  <c r="HZ21" i="37"/>
  <c r="IA21" i="37"/>
  <c r="IB21" i="37"/>
  <c r="IC21" i="37"/>
  <c r="ID21" i="37"/>
  <c r="IE21" i="37"/>
  <c r="IF21" i="37"/>
  <c r="IG21" i="37"/>
  <c r="IH21" i="37"/>
  <c r="II21" i="37"/>
  <c r="IJ21" i="37"/>
  <c r="IK21" i="37"/>
  <c r="IL21" i="37"/>
  <c r="IM21" i="37"/>
  <c r="IN21" i="37"/>
  <c r="IO21" i="37"/>
  <c r="IP21" i="37"/>
  <c r="IQ21" i="37"/>
  <c r="IR21" i="37"/>
  <c r="IS21" i="37"/>
  <c r="IT21" i="37"/>
  <c r="IU21" i="37"/>
  <c r="IV21" i="37"/>
  <c r="IW21" i="37"/>
  <c r="IX21" i="37"/>
  <c r="IY21" i="37"/>
  <c r="IZ21" i="37"/>
  <c r="JA21" i="37"/>
  <c r="JB21" i="37"/>
  <c r="JC21" i="37"/>
  <c r="JD21" i="37"/>
  <c r="JE21" i="37"/>
  <c r="JF21" i="37"/>
  <c r="JG21" i="37"/>
  <c r="JH21" i="37"/>
  <c r="JI21" i="37"/>
  <c r="JJ21" i="37"/>
  <c r="JK21" i="37"/>
  <c r="JL21" i="37"/>
  <c r="JM21" i="37"/>
  <c r="JN21" i="37"/>
  <c r="JO21" i="37"/>
  <c r="JP21" i="37"/>
  <c r="JQ21" i="37"/>
  <c r="JR21" i="37"/>
  <c r="JS21" i="37"/>
  <c r="JT21" i="37"/>
  <c r="JU21" i="37"/>
  <c r="JV21" i="37"/>
  <c r="JW21" i="37"/>
  <c r="JX21" i="37"/>
  <c r="JY21" i="37"/>
  <c r="JZ21" i="37"/>
  <c r="KA21" i="37"/>
  <c r="KB21" i="37"/>
  <c r="KC21" i="37"/>
  <c r="KD21" i="37"/>
  <c r="KE21" i="37"/>
  <c r="KF21" i="37"/>
  <c r="KG21" i="37"/>
  <c r="KH21" i="37"/>
  <c r="KI21" i="37"/>
  <c r="KJ21" i="37"/>
  <c r="KK21" i="37"/>
  <c r="KL21" i="37"/>
  <c r="KM21" i="37"/>
  <c r="KN21" i="37"/>
  <c r="KO21" i="37"/>
  <c r="KP21" i="37"/>
  <c r="KQ21" i="37"/>
  <c r="KR21" i="37"/>
  <c r="KS21" i="37"/>
  <c r="KT21" i="37"/>
  <c r="KU21" i="37"/>
  <c r="KV21" i="37"/>
  <c r="KW21" i="37"/>
  <c r="KX21" i="37"/>
  <c r="KY21" i="37"/>
  <c r="KZ21" i="37"/>
  <c r="LA21" i="37"/>
  <c r="LB21" i="37"/>
  <c r="LC21" i="37"/>
  <c r="LD21" i="37"/>
  <c r="LE21" i="37"/>
  <c r="LF21" i="37"/>
  <c r="LG21" i="37"/>
  <c r="LH21" i="37"/>
  <c r="LI21" i="37"/>
  <c r="LJ21" i="37"/>
  <c r="LK21" i="37"/>
  <c r="LL21" i="37"/>
  <c r="LM21" i="37"/>
  <c r="LN21" i="37"/>
  <c r="LO21" i="37"/>
  <c r="LP21" i="37"/>
  <c r="LQ21" i="37"/>
  <c r="LR21" i="37"/>
  <c r="LS21" i="37"/>
  <c r="LT21" i="37"/>
  <c r="LU21" i="37"/>
  <c r="LV21" i="37"/>
  <c r="LW21" i="37"/>
  <c r="LX21" i="37"/>
  <c r="LY21" i="37"/>
  <c r="LZ21" i="37"/>
  <c r="MA21" i="37"/>
  <c r="MB21" i="37"/>
  <c r="MC21" i="37"/>
  <c r="MD21" i="37"/>
  <c r="ME21" i="37"/>
  <c r="MF21" i="37"/>
  <c r="MG21" i="37"/>
  <c r="MH21" i="37"/>
  <c r="MI21" i="37"/>
  <c r="MJ21" i="37"/>
  <c r="MK21" i="37"/>
  <c r="ML21" i="37"/>
  <c r="MM21" i="37"/>
  <c r="MN21" i="37"/>
  <c r="MO21" i="37"/>
  <c r="MP21" i="37"/>
  <c r="MQ21" i="37"/>
  <c r="MR21" i="37"/>
  <c r="MS21" i="37"/>
  <c r="MT21" i="37"/>
  <c r="MU21" i="37"/>
  <c r="MV21" i="37"/>
  <c r="MW21" i="37"/>
  <c r="MX21" i="37"/>
  <c r="MY21" i="37"/>
  <c r="MZ21" i="37"/>
  <c r="NA21" i="37"/>
  <c r="F21" i="37"/>
  <c r="G21" i="14"/>
  <c r="H21" i="14"/>
  <c r="I21" i="14"/>
  <c r="J21" i="14"/>
  <c r="K21" i="14"/>
  <c r="L21" i="14"/>
  <c r="M21" i="14"/>
  <c r="N21" i="14"/>
  <c r="O21" i="14"/>
  <c r="P21" i="14"/>
  <c r="Q21" i="14"/>
  <c r="R21" i="14"/>
  <c r="S21" i="14"/>
  <c r="T21" i="14"/>
  <c r="U21" i="14"/>
  <c r="V21" i="14"/>
  <c r="W21" i="14"/>
  <c r="X21" i="14"/>
  <c r="Y21" i="14"/>
  <c r="Z21" i="14"/>
  <c r="AA21" i="14"/>
  <c r="AB21" i="14"/>
  <c r="AC21" i="14"/>
  <c r="AD21" i="14"/>
  <c r="AE21" i="14"/>
  <c r="AF21" i="14"/>
  <c r="AG21" i="14"/>
  <c r="AH21" i="14"/>
  <c r="AI21" i="14"/>
  <c r="AJ21" i="14"/>
  <c r="AK21" i="14"/>
  <c r="AL21" i="14"/>
  <c r="AM21" i="14"/>
  <c r="AN21" i="14"/>
  <c r="AO21" i="14"/>
  <c r="AP21" i="14"/>
  <c r="AQ21" i="14"/>
  <c r="AR21" i="14"/>
  <c r="AS21" i="14"/>
  <c r="AT21" i="14"/>
  <c r="AU21" i="14"/>
  <c r="AV21" i="14"/>
  <c r="AW21" i="14"/>
  <c r="AX21" i="14"/>
  <c r="AY21" i="14"/>
  <c r="AZ21" i="14"/>
  <c r="BA21" i="14"/>
  <c r="BB21" i="14"/>
  <c r="BC21" i="14"/>
  <c r="BD21" i="14"/>
  <c r="BE21" i="14"/>
  <c r="BF21" i="14"/>
  <c r="BG21" i="14"/>
  <c r="BH21" i="14"/>
  <c r="BI21" i="14"/>
  <c r="BJ21" i="14"/>
  <c r="BK21" i="14"/>
  <c r="BL21" i="14"/>
  <c r="BM21" i="14"/>
  <c r="BN21" i="14"/>
  <c r="BO21" i="14"/>
  <c r="BP21" i="14"/>
  <c r="BQ21" i="14"/>
  <c r="BR21" i="14"/>
  <c r="BS21" i="14"/>
  <c r="BT21" i="14"/>
  <c r="BU21" i="14"/>
  <c r="BV21" i="14"/>
  <c r="BW21" i="14"/>
  <c r="BX21" i="14"/>
  <c r="BY21" i="14"/>
  <c r="BZ21" i="14"/>
  <c r="CA21" i="14"/>
  <c r="CB21" i="14"/>
  <c r="CC21" i="14"/>
  <c r="CD21" i="14"/>
  <c r="CE21" i="14"/>
  <c r="CF21" i="14"/>
  <c r="CG21" i="14"/>
  <c r="CH21" i="14"/>
  <c r="CI21" i="14"/>
  <c r="CJ21" i="14"/>
  <c r="CK21" i="14"/>
  <c r="CL21" i="14"/>
  <c r="CM21" i="14"/>
  <c r="CN21" i="14"/>
  <c r="CO21" i="14"/>
  <c r="CP21" i="14"/>
  <c r="CQ21" i="14"/>
  <c r="CR21" i="14"/>
  <c r="CS21" i="14"/>
  <c r="CT21" i="14"/>
  <c r="CU21" i="14"/>
  <c r="CV21" i="14"/>
  <c r="CW21" i="14"/>
  <c r="CX21" i="14"/>
  <c r="CY21" i="14"/>
  <c r="CZ21" i="14"/>
  <c r="DA21" i="14"/>
  <c r="DB21" i="14"/>
  <c r="DC21" i="14"/>
  <c r="DD21" i="14"/>
  <c r="DE21" i="14"/>
  <c r="DF21" i="14"/>
  <c r="DG21" i="14"/>
  <c r="DH21" i="14"/>
  <c r="DI21" i="14"/>
  <c r="DJ21" i="14"/>
  <c r="DK21" i="14"/>
  <c r="DL21" i="14"/>
  <c r="DM21" i="14"/>
  <c r="DN21" i="14"/>
  <c r="DO21" i="14"/>
  <c r="DP21" i="14"/>
  <c r="DQ21" i="14"/>
  <c r="DR21" i="14"/>
  <c r="DS21" i="14"/>
  <c r="DT21" i="14"/>
  <c r="DU21" i="14"/>
  <c r="DV21" i="14"/>
  <c r="DW21" i="14"/>
  <c r="DX21" i="14"/>
  <c r="DY21" i="14"/>
  <c r="DZ21" i="14"/>
  <c r="EA21" i="14"/>
  <c r="EB21" i="14"/>
  <c r="EC21" i="14"/>
  <c r="ED21" i="14"/>
  <c r="EE21" i="14"/>
  <c r="EF21" i="14"/>
  <c r="EG21" i="14"/>
  <c r="EH21" i="14"/>
  <c r="EI21" i="14"/>
  <c r="EJ21" i="14"/>
  <c r="EK21" i="14"/>
  <c r="EL21" i="14"/>
  <c r="EM21" i="14"/>
  <c r="EN21" i="14"/>
  <c r="EO21" i="14"/>
  <c r="EP21" i="14"/>
  <c r="EQ21" i="14"/>
  <c r="ER21" i="14"/>
  <c r="ES21" i="14"/>
  <c r="ET21" i="14"/>
  <c r="EU21" i="14"/>
  <c r="EV21" i="14"/>
  <c r="EW21" i="14"/>
  <c r="EX21" i="14"/>
  <c r="EY21" i="14"/>
  <c r="EZ21" i="14"/>
  <c r="FA21" i="14"/>
  <c r="FB21" i="14"/>
  <c r="FC21" i="14"/>
  <c r="FD21" i="14"/>
  <c r="FE21" i="14"/>
  <c r="FF21" i="14"/>
  <c r="FG21" i="14"/>
  <c r="FH21" i="14"/>
  <c r="FI21" i="14"/>
  <c r="FJ21" i="14"/>
  <c r="FK21" i="14"/>
  <c r="FL21" i="14"/>
  <c r="FM21" i="14"/>
  <c r="FN21" i="14"/>
  <c r="FO21" i="14"/>
  <c r="FP21" i="14"/>
  <c r="FQ21" i="14"/>
  <c r="FR21" i="14"/>
  <c r="FS21" i="14"/>
  <c r="FT21" i="14"/>
  <c r="FU21" i="14"/>
  <c r="FV21" i="14"/>
  <c r="FW21" i="14"/>
  <c r="FX21" i="14"/>
  <c r="FY21" i="14"/>
  <c r="FZ21" i="14"/>
  <c r="GA21" i="14"/>
  <c r="GB21" i="14"/>
  <c r="GC21" i="14"/>
  <c r="GD21" i="14"/>
  <c r="GE21" i="14"/>
  <c r="GF21" i="14"/>
  <c r="GG21" i="14"/>
  <c r="GH21" i="14"/>
  <c r="GI21" i="14"/>
  <c r="GJ21" i="14"/>
  <c r="GK21" i="14"/>
  <c r="GL21" i="14"/>
  <c r="GM21" i="14"/>
  <c r="GN21" i="14"/>
  <c r="GO21" i="14"/>
  <c r="GP21" i="14"/>
  <c r="GQ21" i="14"/>
  <c r="GR21" i="14"/>
  <c r="GS21" i="14"/>
  <c r="GT21" i="14"/>
  <c r="GU21" i="14"/>
  <c r="GV21" i="14"/>
  <c r="GW21" i="14"/>
  <c r="GX21" i="14"/>
  <c r="GY21" i="14"/>
  <c r="GZ21" i="14"/>
  <c r="HA21" i="14"/>
  <c r="HB21" i="14"/>
  <c r="HC21" i="14"/>
  <c r="HD21" i="14"/>
  <c r="HE21" i="14"/>
  <c r="HF21" i="14"/>
  <c r="HG21" i="14"/>
  <c r="HH21" i="14"/>
  <c r="HI21" i="14"/>
  <c r="HJ21" i="14"/>
  <c r="HK21" i="14"/>
  <c r="HL21" i="14"/>
  <c r="HM21" i="14"/>
  <c r="HN21" i="14"/>
  <c r="HO21" i="14"/>
  <c r="HP21" i="14"/>
  <c r="HQ21" i="14"/>
  <c r="HR21" i="14"/>
  <c r="HS21" i="14"/>
  <c r="HT21" i="14"/>
  <c r="HU21" i="14"/>
  <c r="HV21" i="14"/>
  <c r="HW21" i="14"/>
  <c r="HX21" i="14"/>
  <c r="HY21" i="14"/>
  <c r="HZ21" i="14"/>
  <c r="IA21" i="14"/>
  <c r="IB21" i="14"/>
  <c r="IC21" i="14"/>
  <c r="ID21" i="14"/>
  <c r="IE21" i="14"/>
  <c r="IF21" i="14"/>
  <c r="IG21" i="14"/>
  <c r="IH21" i="14"/>
  <c r="II21" i="14"/>
  <c r="IJ21" i="14"/>
  <c r="IK21" i="14"/>
  <c r="IL21" i="14"/>
  <c r="IM21" i="14"/>
  <c r="IN21" i="14"/>
  <c r="IO21" i="14"/>
  <c r="IP21" i="14"/>
  <c r="IQ21" i="14"/>
  <c r="IR21" i="14"/>
  <c r="IS21" i="14"/>
  <c r="IT21" i="14"/>
  <c r="IU21" i="14"/>
  <c r="IV21" i="14"/>
  <c r="IW21" i="14"/>
  <c r="IX21" i="14"/>
  <c r="IY21" i="14"/>
  <c r="IZ21" i="14"/>
  <c r="JA21" i="14"/>
  <c r="JB21" i="14"/>
  <c r="JC21" i="14"/>
  <c r="JD21" i="14"/>
  <c r="JE21" i="14"/>
  <c r="JF21" i="14"/>
  <c r="JG21" i="14"/>
  <c r="JH21" i="14"/>
  <c r="JI21" i="14"/>
  <c r="JJ21" i="14"/>
  <c r="JK21" i="14"/>
  <c r="JL21" i="14"/>
  <c r="JM21" i="14"/>
  <c r="JN21" i="14"/>
  <c r="JO21" i="14"/>
  <c r="JP21" i="14"/>
  <c r="JQ21" i="14"/>
  <c r="JR21" i="14"/>
  <c r="JS21" i="14"/>
  <c r="JT21" i="14"/>
  <c r="JU21" i="14"/>
  <c r="JV21" i="14"/>
  <c r="JW21" i="14"/>
  <c r="JX21" i="14"/>
  <c r="JY21" i="14"/>
  <c r="JZ21" i="14"/>
  <c r="KA21" i="14"/>
  <c r="KB21" i="14"/>
  <c r="KC21" i="14"/>
  <c r="KD21" i="14"/>
  <c r="KE21" i="14"/>
  <c r="KF21" i="14"/>
  <c r="KG21" i="14"/>
  <c r="KH21" i="14"/>
  <c r="KI21" i="14"/>
  <c r="KJ21" i="14"/>
  <c r="KK21" i="14"/>
  <c r="KL21" i="14"/>
  <c r="KM21" i="14"/>
  <c r="KN21" i="14"/>
  <c r="KO21" i="14"/>
  <c r="KP21" i="14"/>
  <c r="KQ21" i="14"/>
  <c r="KR21" i="14"/>
  <c r="KS21" i="14"/>
  <c r="KT21" i="14"/>
  <c r="KU21" i="14"/>
  <c r="KV21" i="14"/>
  <c r="KW21" i="14"/>
  <c r="KX21" i="14"/>
  <c r="KY21" i="14"/>
  <c r="KZ21" i="14"/>
  <c r="LA21" i="14"/>
  <c r="LB21" i="14"/>
  <c r="LC21" i="14"/>
  <c r="LD21" i="14"/>
  <c r="LE21" i="14"/>
  <c r="LF21" i="14"/>
  <c r="LG21" i="14"/>
  <c r="LH21" i="14"/>
  <c r="LI21" i="14"/>
  <c r="LJ21" i="14"/>
  <c r="LK21" i="14"/>
  <c r="LL21" i="14"/>
  <c r="LM21" i="14"/>
  <c r="LN21" i="14"/>
  <c r="LO21" i="14"/>
  <c r="LP21" i="14"/>
  <c r="LQ21" i="14"/>
  <c r="LR21" i="14"/>
  <c r="LS21" i="14"/>
  <c r="LT21" i="14"/>
  <c r="LU21" i="14"/>
  <c r="LV21" i="14"/>
  <c r="LW21" i="14"/>
  <c r="LX21" i="14"/>
  <c r="LY21" i="14"/>
  <c r="LZ21" i="14"/>
  <c r="MA21" i="14"/>
  <c r="MB21" i="14"/>
  <c r="MC21" i="14"/>
  <c r="MD21" i="14"/>
  <c r="ME21" i="14"/>
  <c r="MF21" i="14"/>
  <c r="MG21" i="14"/>
  <c r="MH21" i="14"/>
  <c r="MI21" i="14"/>
  <c r="MJ21" i="14"/>
  <c r="MK21" i="14"/>
  <c r="ML21" i="14"/>
  <c r="MM21" i="14"/>
  <c r="MN21" i="14"/>
  <c r="MO21" i="14"/>
  <c r="MP21" i="14"/>
  <c r="MQ21" i="14"/>
  <c r="MR21" i="14"/>
  <c r="MS21" i="14"/>
  <c r="MT21" i="14"/>
  <c r="MU21" i="14"/>
  <c r="MV21" i="14"/>
  <c r="MW21" i="14"/>
  <c r="MX21" i="14"/>
  <c r="MY21" i="14"/>
  <c r="MZ21" i="14"/>
  <c r="NA21" i="14"/>
  <c r="F21" i="14"/>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CA21" i="19"/>
  <c r="CB21" i="19"/>
  <c r="CC21" i="19"/>
  <c r="CD21" i="19"/>
  <c r="CE21" i="19"/>
  <c r="CF21" i="19"/>
  <c r="CG21" i="19"/>
  <c r="CH21" i="19"/>
  <c r="CI21" i="19"/>
  <c r="CJ21" i="19"/>
  <c r="CK21" i="19"/>
  <c r="CL21" i="19"/>
  <c r="CM21" i="19"/>
  <c r="CN21" i="19"/>
  <c r="CO21" i="19"/>
  <c r="CP21" i="19"/>
  <c r="CQ21" i="19"/>
  <c r="CR21" i="19"/>
  <c r="CS21" i="19"/>
  <c r="CT21" i="19"/>
  <c r="CU21" i="19"/>
  <c r="CV21" i="19"/>
  <c r="CW21" i="19"/>
  <c r="CX21" i="19"/>
  <c r="CY21" i="19"/>
  <c r="CZ21" i="19"/>
  <c r="DA21" i="19"/>
  <c r="DB21" i="19"/>
  <c r="DC21" i="19"/>
  <c r="DD21" i="19"/>
  <c r="DE21" i="19"/>
  <c r="DF21" i="19"/>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FG21" i="19"/>
  <c r="FH21" i="19"/>
  <c r="FI21" i="19"/>
  <c r="FJ21" i="19"/>
  <c r="FK21" i="19"/>
  <c r="FL21" i="19"/>
  <c r="FM21" i="19"/>
  <c r="FN21" i="19"/>
  <c r="FO21" i="19"/>
  <c r="FP21" i="19"/>
  <c r="FQ21" i="19"/>
  <c r="FR21" i="19"/>
  <c r="FS21" i="19"/>
  <c r="FT21" i="19"/>
  <c r="FU21" i="19"/>
  <c r="FV21" i="19"/>
  <c r="FW21" i="19"/>
  <c r="FX21" i="19"/>
  <c r="FY21" i="19"/>
  <c r="FZ21" i="19"/>
  <c r="GA21" i="19"/>
  <c r="GB21" i="19"/>
  <c r="GC21" i="19"/>
  <c r="GD21" i="19"/>
  <c r="GE21" i="19"/>
  <c r="GF21" i="19"/>
  <c r="GG21" i="19"/>
  <c r="GH21" i="19"/>
  <c r="GI21" i="19"/>
  <c r="GJ21" i="19"/>
  <c r="GK21" i="19"/>
  <c r="GL21" i="19"/>
  <c r="GM21" i="19"/>
  <c r="GN21" i="19"/>
  <c r="GO21" i="19"/>
  <c r="GP21" i="19"/>
  <c r="GQ21" i="19"/>
  <c r="GR21" i="19"/>
  <c r="GS21" i="19"/>
  <c r="GT21" i="19"/>
  <c r="GU21" i="19"/>
  <c r="GV21" i="19"/>
  <c r="GW21" i="19"/>
  <c r="GX21" i="19"/>
  <c r="GY21" i="19"/>
  <c r="GZ21" i="19"/>
  <c r="HA21" i="19"/>
  <c r="HB21" i="19"/>
  <c r="HC21" i="19"/>
  <c r="HD21" i="19"/>
  <c r="HE21" i="19"/>
  <c r="HF21" i="19"/>
  <c r="HG21" i="19"/>
  <c r="HH21" i="19"/>
  <c r="HI21" i="19"/>
  <c r="HJ21" i="19"/>
  <c r="HK21" i="19"/>
  <c r="HL21" i="19"/>
  <c r="HM21" i="19"/>
  <c r="HN21" i="19"/>
  <c r="HO21" i="19"/>
  <c r="HP21" i="19"/>
  <c r="HQ21" i="19"/>
  <c r="HR21" i="19"/>
  <c r="HS21" i="19"/>
  <c r="HT21" i="19"/>
  <c r="HU21" i="19"/>
  <c r="HV21" i="19"/>
  <c r="HW21" i="19"/>
  <c r="HX21" i="19"/>
  <c r="HY21" i="19"/>
  <c r="HZ21" i="19"/>
  <c r="IA21" i="19"/>
  <c r="IB21" i="19"/>
  <c r="IC21" i="19"/>
  <c r="ID21" i="19"/>
  <c r="IE21" i="19"/>
  <c r="IF21" i="19"/>
  <c r="IG21" i="19"/>
  <c r="IH21" i="19"/>
  <c r="II21" i="19"/>
  <c r="IJ21" i="19"/>
  <c r="IK21" i="19"/>
  <c r="IL21" i="19"/>
  <c r="IM21" i="19"/>
  <c r="IN21" i="19"/>
  <c r="IO21" i="19"/>
  <c r="IP21" i="19"/>
  <c r="IQ21" i="19"/>
  <c r="IR21" i="19"/>
  <c r="IS21" i="19"/>
  <c r="IT21" i="19"/>
  <c r="IU21" i="19"/>
  <c r="IV21" i="19"/>
  <c r="IW21" i="19"/>
  <c r="IX21" i="19"/>
  <c r="IY21" i="19"/>
  <c r="IZ21" i="19"/>
  <c r="JA21" i="19"/>
  <c r="JB21" i="19"/>
  <c r="JC21" i="19"/>
  <c r="JD21" i="19"/>
  <c r="JE21" i="19"/>
  <c r="JF21" i="19"/>
  <c r="JG21" i="19"/>
  <c r="JH21" i="19"/>
  <c r="JI21" i="19"/>
  <c r="JJ21" i="19"/>
  <c r="JK21" i="19"/>
  <c r="JL21" i="19"/>
  <c r="JM21" i="19"/>
  <c r="JN21" i="19"/>
  <c r="JO21" i="19"/>
  <c r="JP21" i="19"/>
  <c r="JQ21" i="19"/>
  <c r="JR21" i="19"/>
  <c r="JS21" i="19"/>
  <c r="JT21" i="19"/>
  <c r="JU21" i="19"/>
  <c r="JV21" i="19"/>
  <c r="JW21" i="19"/>
  <c r="JX21" i="19"/>
  <c r="JY21" i="19"/>
  <c r="JZ21" i="19"/>
  <c r="KA21" i="19"/>
  <c r="KB21" i="19"/>
  <c r="KC21" i="19"/>
  <c r="KD21" i="19"/>
  <c r="KE21" i="19"/>
  <c r="KF21" i="19"/>
  <c r="KG21" i="19"/>
  <c r="KH21" i="19"/>
  <c r="KI21" i="19"/>
  <c r="KJ21" i="19"/>
  <c r="KK21" i="19"/>
  <c r="KL21" i="19"/>
  <c r="KM21" i="19"/>
  <c r="KN21" i="19"/>
  <c r="KO21" i="19"/>
  <c r="KP21" i="19"/>
  <c r="KQ21" i="19"/>
  <c r="KR21" i="19"/>
  <c r="KS21" i="19"/>
  <c r="KT21" i="19"/>
  <c r="KU21" i="19"/>
  <c r="KV21" i="19"/>
  <c r="KW21" i="19"/>
  <c r="KX21" i="19"/>
  <c r="KY21" i="19"/>
  <c r="KZ21" i="19"/>
  <c r="LA21" i="19"/>
  <c r="LB21" i="19"/>
  <c r="LC21" i="19"/>
  <c r="LD21" i="19"/>
  <c r="LE21" i="19"/>
  <c r="LF21" i="19"/>
  <c r="LG21" i="19"/>
  <c r="LH21" i="19"/>
  <c r="LI21" i="19"/>
  <c r="LJ21" i="19"/>
  <c r="LK21" i="19"/>
  <c r="LL21" i="19"/>
  <c r="LM21" i="19"/>
  <c r="LN21" i="19"/>
  <c r="LO21" i="19"/>
  <c r="LP21" i="19"/>
  <c r="LQ21" i="19"/>
  <c r="LR21" i="19"/>
  <c r="LS21" i="19"/>
  <c r="LT21" i="19"/>
  <c r="LU21" i="19"/>
  <c r="LV21" i="19"/>
  <c r="LW21" i="19"/>
  <c r="LX21" i="19"/>
  <c r="LY21" i="19"/>
  <c r="LZ21" i="19"/>
  <c r="MA21" i="19"/>
  <c r="MB21" i="19"/>
  <c r="MC21" i="19"/>
  <c r="MD21" i="19"/>
  <c r="ME21" i="19"/>
  <c r="MF21" i="19"/>
  <c r="MG21" i="19"/>
  <c r="MH21" i="19"/>
  <c r="MI21" i="19"/>
  <c r="MJ21" i="19"/>
  <c r="MK21" i="19"/>
  <c r="ML21" i="19"/>
  <c r="MM21" i="19"/>
  <c r="MN21" i="19"/>
  <c r="MO21" i="19"/>
  <c r="MP21" i="19"/>
  <c r="MQ21" i="19"/>
  <c r="MR21" i="19"/>
  <c r="MS21" i="19"/>
  <c r="MT21" i="19"/>
  <c r="MU21" i="19"/>
  <c r="MV21" i="19"/>
  <c r="MW21" i="19"/>
  <c r="MX21" i="19"/>
  <c r="MY21" i="19"/>
  <c r="MZ21" i="19"/>
  <c r="NA21" i="19"/>
  <c r="F21" i="19"/>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BD20" i="22"/>
  <c r="BE20" i="22"/>
  <c r="BF20" i="22"/>
  <c r="BG20" i="22"/>
  <c r="BH20" i="22"/>
  <c r="BI20" i="22"/>
  <c r="BJ20" i="22"/>
  <c r="BK20" i="22"/>
  <c r="BL20" i="22"/>
  <c r="BM20" i="22"/>
  <c r="BN20" i="22"/>
  <c r="BO20" i="22"/>
  <c r="BP20" i="22"/>
  <c r="BQ20" i="22"/>
  <c r="BR20" i="22"/>
  <c r="BS20" i="22"/>
  <c r="BT20" i="22"/>
  <c r="BU20" i="22"/>
  <c r="BV20" i="22"/>
  <c r="BW20" i="22"/>
  <c r="BX20" i="22"/>
  <c r="BY20" i="22"/>
  <c r="BZ20" i="22"/>
  <c r="CA20" i="22"/>
  <c r="CB20" i="22"/>
  <c r="CC20" i="22"/>
  <c r="CD20" i="22"/>
  <c r="CE20" i="22"/>
  <c r="CF20" i="22"/>
  <c r="CG20" i="22"/>
  <c r="CH20" i="22"/>
  <c r="CI20" i="22"/>
  <c r="CJ20" i="22"/>
  <c r="CK20" i="22"/>
  <c r="CL20" i="22"/>
  <c r="CM20" i="22"/>
  <c r="CN20" i="22"/>
  <c r="CO20" i="22"/>
  <c r="CP20" i="22"/>
  <c r="CQ20" i="22"/>
  <c r="CR20" i="22"/>
  <c r="CS20" i="22"/>
  <c r="CT20" i="22"/>
  <c r="CU20" i="22"/>
  <c r="CV20" i="22"/>
  <c r="CW20" i="22"/>
  <c r="CX20" i="22"/>
  <c r="CY20" i="22"/>
  <c r="CZ20" i="22"/>
  <c r="DA20" i="22"/>
  <c r="DB20" i="22"/>
  <c r="DC20" i="22"/>
  <c r="DD20" i="22"/>
  <c r="DE20" i="22"/>
  <c r="DF20" i="22"/>
  <c r="DG20" i="22"/>
  <c r="DH20" i="22"/>
  <c r="DI20" i="22"/>
  <c r="DJ20" i="22"/>
  <c r="DK20" i="22"/>
  <c r="DL20" i="22"/>
  <c r="DM20" i="22"/>
  <c r="DN20" i="22"/>
  <c r="DO20" i="22"/>
  <c r="DP20" i="22"/>
  <c r="DQ20" i="22"/>
  <c r="DR20" i="22"/>
  <c r="DS20" i="22"/>
  <c r="DT20" i="22"/>
  <c r="DU20" i="22"/>
  <c r="DV20" i="22"/>
  <c r="DW20" i="22"/>
  <c r="DX20" i="22"/>
  <c r="DY20" i="22"/>
  <c r="DZ20" i="22"/>
  <c r="EA20" i="22"/>
  <c r="EB20" i="22"/>
  <c r="EC20" i="22"/>
  <c r="ED20" i="22"/>
  <c r="EE20" i="22"/>
  <c r="EF20" i="22"/>
  <c r="EG20" i="22"/>
  <c r="EH20" i="22"/>
  <c r="EI20" i="22"/>
  <c r="EJ20" i="22"/>
  <c r="EK20" i="22"/>
  <c r="EL20" i="22"/>
  <c r="EM20" i="22"/>
  <c r="EN20" i="22"/>
  <c r="EO20" i="22"/>
  <c r="EP20" i="22"/>
  <c r="EQ20" i="22"/>
  <c r="ER20" i="22"/>
  <c r="ES20" i="22"/>
  <c r="ET20" i="22"/>
  <c r="EU20" i="22"/>
  <c r="EV20" i="22"/>
  <c r="EW20" i="22"/>
  <c r="EX20" i="22"/>
  <c r="EY20" i="22"/>
  <c r="EZ20" i="22"/>
  <c r="FA20" i="22"/>
  <c r="FB20" i="22"/>
  <c r="FC20" i="22"/>
  <c r="FD20" i="22"/>
  <c r="FE20" i="22"/>
  <c r="FF20" i="22"/>
  <c r="FG20" i="22"/>
  <c r="FH20" i="22"/>
  <c r="FI20" i="22"/>
  <c r="FJ20" i="22"/>
  <c r="FK20" i="22"/>
  <c r="FL20" i="22"/>
  <c r="FM20" i="22"/>
  <c r="FN20" i="22"/>
  <c r="FO20" i="22"/>
  <c r="FP20" i="22"/>
  <c r="FQ20" i="22"/>
  <c r="FR20" i="22"/>
  <c r="FS20" i="22"/>
  <c r="FT20" i="22"/>
  <c r="FU20" i="22"/>
  <c r="FV20" i="22"/>
  <c r="FW20" i="22"/>
  <c r="FX20" i="22"/>
  <c r="FY20" i="22"/>
  <c r="FZ20" i="22"/>
  <c r="GA20" i="22"/>
  <c r="GB20" i="22"/>
  <c r="GC20" i="22"/>
  <c r="GD20" i="22"/>
  <c r="GE20" i="22"/>
  <c r="GF20" i="22"/>
  <c r="GG20" i="22"/>
  <c r="GH20" i="22"/>
  <c r="GI20" i="22"/>
  <c r="GJ20" i="22"/>
  <c r="GK20" i="22"/>
  <c r="GL20" i="22"/>
  <c r="GM20" i="22"/>
  <c r="GN20" i="22"/>
  <c r="GO20" i="22"/>
  <c r="GP20" i="22"/>
  <c r="GQ20" i="22"/>
  <c r="GR20" i="22"/>
  <c r="GS20" i="22"/>
  <c r="GT20" i="22"/>
  <c r="GU20" i="22"/>
  <c r="GV20" i="22"/>
  <c r="GW20" i="22"/>
  <c r="GX20" i="22"/>
  <c r="GY20" i="22"/>
  <c r="GZ20" i="22"/>
  <c r="HA20" i="22"/>
  <c r="HB20" i="22"/>
  <c r="HC20" i="22"/>
  <c r="HD20" i="22"/>
  <c r="HE20" i="22"/>
  <c r="HF20" i="22"/>
  <c r="HG20" i="22"/>
  <c r="HH20" i="22"/>
  <c r="HI20" i="22"/>
  <c r="HJ20" i="22"/>
  <c r="HK20" i="22"/>
  <c r="HL20" i="22"/>
  <c r="HM20" i="22"/>
  <c r="HN20" i="22"/>
  <c r="HO20" i="22"/>
  <c r="HP20" i="22"/>
  <c r="HQ20" i="22"/>
  <c r="HR20" i="22"/>
  <c r="HS20" i="22"/>
  <c r="HT20" i="22"/>
  <c r="HU20" i="22"/>
  <c r="HV20" i="22"/>
  <c r="HW20" i="22"/>
  <c r="HX20" i="22"/>
  <c r="HY20" i="22"/>
  <c r="HZ20" i="22"/>
  <c r="IA20" i="22"/>
  <c r="IB20" i="22"/>
  <c r="IC20" i="22"/>
  <c r="ID20" i="22"/>
  <c r="IE20" i="22"/>
  <c r="IF20" i="22"/>
  <c r="IG20" i="22"/>
  <c r="IH20" i="22"/>
  <c r="II20" i="22"/>
  <c r="IJ20" i="22"/>
  <c r="IK20" i="22"/>
  <c r="IL20" i="22"/>
  <c r="IM20" i="22"/>
  <c r="IN20" i="22"/>
  <c r="IO20" i="22"/>
  <c r="IP20" i="22"/>
  <c r="IQ20" i="22"/>
  <c r="IR20" i="22"/>
  <c r="IS20" i="22"/>
  <c r="IT20" i="22"/>
  <c r="IU20" i="22"/>
  <c r="IV20" i="22"/>
  <c r="IW20" i="22"/>
  <c r="IX20" i="22"/>
  <c r="IY20" i="22"/>
  <c r="IZ20" i="22"/>
  <c r="JA20" i="22"/>
  <c r="JB20" i="22"/>
  <c r="JC20" i="22"/>
  <c r="JD20" i="22"/>
  <c r="JE20" i="22"/>
  <c r="JF20" i="22"/>
  <c r="JG20" i="22"/>
  <c r="JH20" i="22"/>
  <c r="JI20" i="22"/>
  <c r="JJ20" i="22"/>
  <c r="JK20" i="22"/>
  <c r="JL20" i="22"/>
  <c r="JM20" i="22"/>
  <c r="JN20" i="22"/>
  <c r="JO20" i="22"/>
  <c r="JP20" i="22"/>
  <c r="JQ20" i="22"/>
  <c r="JR20" i="22"/>
  <c r="JS20" i="22"/>
  <c r="JT20" i="22"/>
  <c r="JU20" i="22"/>
  <c r="JV20" i="22"/>
  <c r="JW20" i="22"/>
  <c r="JX20" i="22"/>
  <c r="JY20" i="22"/>
  <c r="JZ20" i="22"/>
  <c r="KA20" i="22"/>
  <c r="KB20" i="22"/>
  <c r="KC20" i="22"/>
  <c r="KD20" i="22"/>
  <c r="KE20" i="22"/>
  <c r="KF20" i="22"/>
  <c r="KG20" i="22"/>
  <c r="KH20" i="22"/>
  <c r="KI20" i="22"/>
  <c r="KJ20" i="22"/>
  <c r="KK20" i="22"/>
  <c r="KL20" i="22"/>
  <c r="KM20" i="22"/>
  <c r="KN20" i="22"/>
  <c r="KO20" i="22"/>
  <c r="KP20" i="22"/>
  <c r="KQ20" i="22"/>
  <c r="KR20" i="22"/>
  <c r="KS20" i="22"/>
  <c r="KT20" i="22"/>
  <c r="KU20" i="22"/>
  <c r="KV20" i="22"/>
  <c r="KW20" i="22"/>
  <c r="KX20" i="22"/>
  <c r="KY20" i="22"/>
  <c r="KZ20" i="22"/>
  <c r="LA20" i="22"/>
  <c r="LB20" i="22"/>
  <c r="LC20" i="22"/>
  <c r="LD20" i="22"/>
  <c r="LE20" i="22"/>
  <c r="LF20" i="22"/>
  <c r="LG20" i="22"/>
  <c r="LH20" i="22"/>
  <c r="LI20" i="22"/>
  <c r="LJ20" i="22"/>
  <c r="LK20" i="22"/>
  <c r="LL20" i="22"/>
  <c r="LM20" i="22"/>
  <c r="LN20" i="22"/>
  <c r="LO20" i="22"/>
  <c r="LP20" i="22"/>
  <c r="LQ20" i="22"/>
  <c r="LR20" i="22"/>
  <c r="LS20" i="22"/>
  <c r="LT20" i="22"/>
  <c r="LU20" i="22"/>
  <c r="LV20" i="22"/>
  <c r="LW20" i="22"/>
  <c r="LX20" i="22"/>
  <c r="LY20" i="22"/>
  <c r="LZ20" i="22"/>
  <c r="MA20" i="22"/>
  <c r="MB20" i="22"/>
  <c r="MC20" i="22"/>
  <c r="MD20" i="22"/>
  <c r="ME20" i="22"/>
  <c r="MF20" i="22"/>
  <c r="MG20" i="22"/>
  <c r="MH20" i="22"/>
  <c r="MI20" i="22"/>
  <c r="MJ20" i="22"/>
  <c r="MK20" i="22"/>
  <c r="ML20" i="22"/>
  <c r="MM20" i="22"/>
  <c r="MN20" i="22"/>
  <c r="MO20" i="22"/>
  <c r="MP20" i="22"/>
  <c r="MQ20" i="22"/>
  <c r="MR20" i="22"/>
  <c r="MS20" i="22"/>
  <c r="MT20" i="22"/>
  <c r="MU20" i="22"/>
  <c r="MV20" i="22"/>
  <c r="MW20" i="22"/>
  <c r="MX20" i="22"/>
  <c r="MY20" i="22"/>
  <c r="MZ20" i="22"/>
  <c r="NA20" i="22"/>
  <c r="F20" i="22"/>
  <c r="NR14" i="52"/>
  <c r="NS14" i="52"/>
  <c r="NT14" i="52"/>
  <c r="NU14" i="52"/>
  <c r="NV14" i="52"/>
  <c r="NW14" i="52"/>
  <c r="NX14" i="52"/>
  <c r="NY14" i="52"/>
  <c r="NZ14" i="52"/>
  <c r="OA14" i="52"/>
  <c r="OB14" i="52"/>
  <c r="OC14" i="52"/>
  <c r="OD14" i="52"/>
  <c r="OE14" i="52"/>
  <c r="OF14" i="52"/>
  <c r="OG14" i="52"/>
  <c r="OH14" i="52"/>
  <c r="OI14" i="52"/>
  <c r="OJ14" i="52"/>
  <c r="OK14" i="52"/>
  <c r="OL14" i="52"/>
  <c r="OM14" i="52"/>
  <c r="ON14" i="52"/>
  <c r="OO14" i="52"/>
  <c r="OP14" i="52"/>
  <c r="OQ14" i="52"/>
  <c r="OR14" i="52"/>
  <c r="OS14" i="52"/>
  <c r="OT14" i="52"/>
  <c r="OU14" i="52"/>
  <c r="G14" i="52"/>
  <c r="H14" i="52"/>
  <c r="I14" i="52"/>
  <c r="J14" i="52"/>
  <c r="K14" i="52"/>
  <c r="L14" i="52"/>
  <c r="M14" i="52"/>
  <c r="N14" i="52"/>
  <c r="O14" i="52"/>
  <c r="P14" i="52"/>
  <c r="Q14" i="52"/>
  <c r="R14" i="52"/>
  <c r="S14" i="52"/>
  <c r="T14" i="52"/>
  <c r="U14" i="52"/>
  <c r="V14" i="52"/>
  <c r="W14" i="52"/>
  <c r="X14" i="52"/>
  <c r="Y14" i="52"/>
  <c r="Z14" i="52"/>
  <c r="AA14" i="52"/>
  <c r="AB14" i="52"/>
  <c r="AC14" i="52"/>
  <c r="AD14" i="52"/>
  <c r="AE14" i="52"/>
  <c r="AF14" i="52"/>
  <c r="AG14" i="52"/>
  <c r="AH14" i="52"/>
  <c r="AI14" i="52"/>
  <c r="AJ14" i="52"/>
  <c r="AK14" i="52"/>
  <c r="AL14" i="52"/>
  <c r="AM14" i="52"/>
  <c r="AN14" i="52"/>
  <c r="AO14" i="52"/>
  <c r="AP14" i="52"/>
  <c r="AQ14" i="52"/>
  <c r="AR14" i="52"/>
  <c r="AS14" i="52"/>
  <c r="AT14" i="52"/>
  <c r="AU14" i="52"/>
  <c r="AV14" i="52"/>
  <c r="AW14" i="52"/>
  <c r="AX14" i="52"/>
  <c r="AY14" i="52"/>
  <c r="AZ14" i="52"/>
  <c r="BA14" i="52"/>
  <c r="BB14" i="52"/>
  <c r="BC14" i="52"/>
  <c r="BD14" i="52"/>
  <c r="BE14" i="52"/>
  <c r="BF14" i="52"/>
  <c r="BG14" i="52"/>
  <c r="BH14" i="52"/>
  <c r="BI14" i="52"/>
  <c r="BJ14" i="52"/>
  <c r="BK14" i="52"/>
  <c r="BL14" i="52"/>
  <c r="BM14" i="52"/>
  <c r="BN14" i="52"/>
  <c r="BO14" i="52"/>
  <c r="BP14" i="52"/>
  <c r="BQ14" i="52"/>
  <c r="BR14" i="52"/>
  <c r="BS14" i="52"/>
  <c r="BT14" i="52"/>
  <c r="BU14" i="52"/>
  <c r="BV14" i="52"/>
  <c r="BW14" i="52"/>
  <c r="BX14" i="52"/>
  <c r="BY14" i="52"/>
  <c r="BZ14" i="52"/>
  <c r="CA14" i="52"/>
  <c r="CB14" i="52"/>
  <c r="CC14" i="52"/>
  <c r="CD14" i="52"/>
  <c r="CE14" i="52"/>
  <c r="CF14" i="52"/>
  <c r="CG14" i="52"/>
  <c r="CH14" i="52"/>
  <c r="CI14" i="52"/>
  <c r="CJ14" i="52"/>
  <c r="CK14" i="52"/>
  <c r="CL14" i="52"/>
  <c r="CM14" i="52"/>
  <c r="CN14" i="52"/>
  <c r="CO14" i="52"/>
  <c r="CP14" i="52"/>
  <c r="CQ14" i="52"/>
  <c r="CR14" i="52"/>
  <c r="CS14" i="52"/>
  <c r="CT14" i="52"/>
  <c r="CU14" i="52"/>
  <c r="CV14" i="52"/>
  <c r="CW14" i="52"/>
  <c r="CX14" i="52"/>
  <c r="CY14" i="52"/>
  <c r="CZ14" i="52"/>
  <c r="DA14" i="52"/>
  <c r="DB14" i="52"/>
  <c r="DC14" i="52"/>
  <c r="DD14" i="52"/>
  <c r="DE14" i="52"/>
  <c r="DF14" i="52"/>
  <c r="DG14" i="52"/>
  <c r="DH14" i="52"/>
  <c r="DI14" i="52"/>
  <c r="DJ14" i="52"/>
  <c r="DK14" i="52"/>
  <c r="DL14" i="52"/>
  <c r="DM14" i="52"/>
  <c r="DN14" i="52"/>
  <c r="DO14" i="52"/>
  <c r="DP14" i="52"/>
  <c r="DQ14" i="52"/>
  <c r="DR14" i="52"/>
  <c r="DS14" i="52"/>
  <c r="DT14" i="52"/>
  <c r="DU14" i="52"/>
  <c r="DV14" i="52"/>
  <c r="DW14" i="52"/>
  <c r="DX14" i="52"/>
  <c r="DY14" i="52"/>
  <c r="DZ14" i="52"/>
  <c r="EA14" i="52"/>
  <c r="EB14" i="52"/>
  <c r="EC14" i="52"/>
  <c r="ED14" i="52"/>
  <c r="EE14" i="52"/>
  <c r="EF14" i="52"/>
  <c r="EG14" i="52"/>
  <c r="EH14" i="52"/>
  <c r="EI14" i="52"/>
  <c r="EJ14" i="52"/>
  <c r="EK14" i="52"/>
  <c r="EL14" i="52"/>
  <c r="EM14" i="52"/>
  <c r="EN14" i="52"/>
  <c r="EO14" i="52"/>
  <c r="EP14" i="52"/>
  <c r="EQ14" i="52"/>
  <c r="ER14" i="52"/>
  <c r="ES14" i="52"/>
  <c r="ET14" i="52"/>
  <c r="EU14" i="52"/>
  <c r="EV14" i="52"/>
  <c r="EW14" i="52"/>
  <c r="EX14" i="52"/>
  <c r="EY14" i="52"/>
  <c r="EZ14" i="52"/>
  <c r="FA14" i="52"/>
  <c r="FB14" i="52"/>
  <c r="FC14" i="52"/>
  <c r="FD14" i="52"/>
  <c r="FE14" i="52"/>
  <c r="FF14" i="52"/>
  <c r="FG14" i="52"/>
  <c r="FH14" i="52"/>
  <c r="FI14" i="52"/>
  <c r="FJ14" i="52"/>
  <c r="FK14" i="52"/>
  <c r="FL14" i="52"/>
  <c r="FM14" i="52"/>
  <c r="FN14" i="52"/>
  <c r="FO14" i="52"/>
  <c r="FP14" i="52"/>
  <c r="FQ14" i="52"/>
  <c r="FR14" i="52"/>
  <c r="FS14" i="52"/>
  <c r="FT14" i="52"/>
  <c r="FU14" i="52"/>
  <c r="FV14" i="52"/>
  <c r="FW14" i="52"/>
  <c r="FX14" i="52"/>
  <c r="FY14" i="52"/>
  <c r="FZ14" i="52"/>
  <c r="GA14" i="52"/>
  <c r="GB14" i="52"/>
  <c r="GC14" i="52"/>
  <c r="GD14" i="52"/>
  <c r="GE14" i="52"/>
  <c r="GF14" i="52"/>
  <c r="GG14" i="52"/>
  <c r="GH14" i="52"/>
  <c r="GI14" i="52"/>
  <c r="GJ14" i="52"/>
  <c r="GK14" i="52"/>
  <c r="GL14" i="52"/>
  <c r="GM14" i="52"/>
  <c r="GN14" i="52"/>
  <c r="GO14" i="52"/>
  <c r="GP14" i="52"/>
  <c r="GQ14" i="52"/>
  <c r="GR14" i="52"/>
  <c r="GS14" i="52"/>
  <c r="GT14" i="52"/>
  <c r="GU14" i="52"/>
  <c r="GV14" i="52"/>
  <c r="GW14" i="52"/>
  <c r="GX14" i="52"/>
  <c r="GY14" i="52"/>
  <c r="GZ14" i="52"/>
  <c r="HA14" i="52"/>
  <c r="HB14" i="52"/>
  <c r="HC14" i="52"/>
  <c r="HD14" i="52"/>
  <c r="HE14" i="52"/>
  <c r="HF14" i="52"/>
  <c r="HG14" i="52"/>
  <c r="HH14" i="52"/>
  <c r="HI14" i="52"/>
  <c r="HJ14" i="52"/>
  <c r="HK14" i="52"/>
  <c r="HL14" i="52"/>
  <c r="HM14" i="52"/>
  <c r="HN14" i="52"/>
  <c r="HO14" i="52"/>
  <c r="HP14" i="52"/>
  <c r="HQ14" i="52"/>
  <c r="HR14" i="52"/>
  <c r="HS14" i="52"/>
  <c r="HT14" i="52"/>
  <c r="HU14" i="52"/>
  <c r="HV14" i="52"/>
  <c r="HW14" i="52"/>
  <c r="HX14" i="52"/>
  <c r="HY14" i="52"/>
  <c r="HZ14" i="52"/>
  <c r="IA14" i="52"/>
  <c r="IB14" i="52"/>
  <c r="IC14" i="52"/>
  <c r="ID14" i="52"/>
  <c r="IE14" i="52"/>
  <c r="IF14" i="52"/>
  <c r="IG14" i="52"/>
  <c r="IH14" i="52"/>
  <c r="II14" i="52"/>
  <c r="IJ14" i="52"/>
  <c r="IK14" i="52"/>
  <c r="IL14" i="52"/>
  <c r="IM14" i="52"/>
  <c r="IN14" i="52"/>
  <c r="IO14" i="52"/>
  <c r="IP14" i="52"/>
  <c r="IQ14" i="52"/>
  <c r="IR14" i="52"/>
  <c r="IS14" i="52"/>
  <c r="IT14" i="52"/>
  <c r="IU14" i="52"/>
  <c r="IV14" i="52"/>
  <c r="IW14" i="52"/>
  <c r="IX14" i="52"/>
  <c r="IY14" i="52"/>
  <c r="IZ14" i="52"/>
  <c r="JA14" i="52"/>
  <c r="JB14" i="52"/>
  <c r="JC14" i="52"/>
  <c r="JD14" i="52"/>
  <c r="JE14" i="52"/>
  <c r="JF14" i="52"/>
  <c r="JG14" i="52"/>
  <c r="JH14" i="52"/>
  <c r="JI14" i="52"/>
  <c r="JJ14" i="52"/>
  <c r="JK14" i="52"/>
  <c r="JL14" i="52"/>
  <c r="JM14" i="52"/>
  <c r="JN14" i="52"/>
  <c r="JO14" i="52"/>
  <c r="JP14" i="52"/>
  <c r="JQ14" i="52"/>
  <c r="JR14" i="52"/>
  <c r="JS14" i="52"/>
  <c r="JT14" i="52"/>
  <c r="JU14" i="52"/>
  <c r="JV14" i="52"/>
  <c r="JW14" i="52"/>
  <c r="JX14" i="52"/>
  <c r="JY14" i="52"/>
  <c r="JZ14" i="52"/>
  <c r="KA14" i="52"/>
  <c r="KB14" i="52"/>
  <c r="KC14" i="52"/>
  <c r="KD14" i="52"/>
  <c r="KE14" i="52"/>
  <c r="KF14" i="52"/>
  <c r="KG14" i="52"/>
  <c r="KH14" i="52"/>
  <c r="KI14" i="52"/>
  <c r="KJ14" i="52"/>
  <c r="KK14" i="52"/>
  <c r="KL14" i="52"/>
  <c r="KM14" i="52"/>
  <c r="KN14" i="52"/>
  <c r="KO14" i="52"/>
  <c r="KP14" i="52"/>
  <c r="KQ14" i="52"/>
  <c r="KR14" i="52"/>
  <c r="KS14" i="52"/>
  <c r="KT14" i="52"/>
  <c r="KU14" i="52"/>
  <c r="KV14" i="52"/>
  <c r="KW14" i="52"/>
  <c r="KX14" i="52"/>
  <c r="KY14" i="52"/>
  <c r="KZ14" i="52"/>
  <c r="LA14" i="52"/>
  <c r="LB14" i="52"/>
  <c r="LC14" i="52"/>
  <c r="LD14" i="52"/>
  <c r="LE14" i="52"/>
  <c r="LF14" i="52"/>
  <c r="LG14" i="52"/>
  <c r="LH14" i="52"/>
  <c r="LI14" i="52"/>
  <c r="LJ14" i="52"/>
  <c r="LK14" i="52"/>
  <c r="LL14" i="52"/>
  <c r="LM14" i="52"/>
  <c r="LN14" i="52"/>
  <c r="LO14" i="52"/>
  <c r="LP14" i="52"/>
  <c r="LQ14" i="52"/>
  <c r="LR14" i="52"/>
  <c r="LS14" i="52"/>
  <c r="LT14" i="52"/>
  <c r="LU14" i="52"/>
  <c r="LV14" i="52"/>
  <c r="LW14" i="52"/>
  <c r="LX14" i="52"/>
  <c r="LY14" i="52"/>
  <c r="LZ14" i="52"/>
  <c r="MA14" i="52"/>
  <c r="MB14" i="52"/>
  <c r="MC14" i="52"/>
  <c r="MD14" i="52"/>
  <c r="ME14" i="52"/>
  <c r="MF14" i="52"/>
  <c r="MG14" i="52"/>
  <c r="MH14" i="52"/>
  <c r="MI14" i="52"/>
  <c r="MJ14" i="52"/>
  <c r="MK14" i="52"/>
  <c r="ML14" i="52"/>
  <c r="MM14" i="52"/>
  <c r="MN14" i="52"/>
  <c r="MO14" i="52"/>
  <c r="MP14" i="52"/>
  <c r="MQ14" i="52"/>
  <c r="MR14" i="52"/>
  <c r="MS14" i="52"/>
  <c r="MT14" i="52"/>
  <c r="MU14" i="52"/>
  <c r="MV14" i="52"/>
  <c r="MW14" i="52"/>
  <c r="MX14" i="52"/>
  <c r="MY14" i="52"/>
  <c r="MZ14" i="52"/>
  <c r="NA14" i="52"/>
  <c r="NB14" i="52"/>
  <c r="NC14" i="52"/>
  <c r="ND14" i="52"/>
  <c r="NE14" i="52"/>
  <c r="NF14" i="52"/>
  <c r="NG14" i="52"/>
  <c r="NH14" i="52"/>
  <c r="NI14" i="52"/>
  <c r="NJ14" i="52"/>
  <c r="NK14" i="52"/>
  <c r="NL14" i="52"/>
  <c r="NM14" i="52"/>
  <c r="D1" i="51"/>
  <c r="E1" i="51"/>
  <c r="F1" i="51"/>
  <c r="G1" i="51"/>
  <c r="H1" i="51"/>
  <c r="I1" i="51"/>
  <c r="J1" i="51"/>
  <c r="K1" i="51"/>
  <c r="L1" i="51"/>
  <c r="M1" i="51"/>
  <c r="N1" i="51"/>
  <c r="O1" i="51"/>
  <c r="P1" i="51"/>
  <c r="Q1" i="51"/>
  <c r="R1" i="51"/>
  <c r="S1" i="51"/>
  <c r="T1" i="51"/>
  <c r="U1" i="51"/>
  <c r="V1" i="51"/>
  <c r="W1" i="51"/>
  <c r="X1" i="51"/>
  <c r="Y1" i="51"/>
  <c r="Z1" i="51"/>
  <c r="AA1" i="51"/>
  <c r="AB1" i="51"/>
  <c r="AC1" i="51"/>
  <c r="AD1" i="51"/>
  <c r="AE1" i="51"/>
  <c r="AF1" i="51"/>
  <c r="AG1" i="51"/>
  <c r="AH1" i="51"/>
  <c r="AI1" i="51"/>
  <c r="AJ1" i="51"/>
  <c r="AK1" i="51"/>
  <c r="AL1" i="51"/>
  <c r="AM1" i="51"/>
  <c r="AN1" i="51"/>
  <c r="AO1" i="51"/>
  <c r="AP1" i="51"/>
  <c r="AQ1" i="51"/>
  <c r="AR1" i="51"/>
  <c r="AS1" i="51"/>
  <c r="AT1" i="51"/>
  <c r="AU1" i="51"/>
  <c r="AV1" i="51"/>
  <c r="AW1" i="51"/>
  <c r="AX1" i="51"/>
  <c r="AY1" i="51"/>
  <c r="AZ1" i="51"/>
  <c r="BA1" i="51"/>
  <c r="BB1" i="51"/>
  <c r="BC1" i="51"/>
  <c r="BD1" i="51"/>
  <c r="BE1" i="51"/>
  <c r="BF1" i="51"/>
  <c r="BG1" i="51"/>
  <c r="BH1" i="51"/>
  <c r="BI1" i="51"/>
  <c r="BJ1" i="51"/>
  <c r="BK1" i="51"/>
  <c r="BL1" i="51"/>
  <c r="BM1" i="51"/>
  <c r="BN1" i="51"/>
  <c r="BO1" i="51"/>
  <c r="BP1" i="51"/>
  <c r="BQ1" i="51"/>
  <c r="BR1" i="51"/>
  <c r="BS1" i="51"/>
  <c r="BT1" i="51"/>
  <c r="BU1" i="51"/>
  <c r="BV1" i="51"/>
  <c r="BW1" i="51"/>
  <c r="BX1" i="51"/>
  <c r="BY1" i="51"/>
  <c r="BZ1" i="51"/>
  <c r="CA1" i="51"/>
  <c r="CB1" i="51"/>
  <c r="CC1" i="51"/>
  <c r="CD1" i="51"/>
  <c r="CE1" i="51"/>
  <c r="CF1" i="51"/>
  <c r="CG1" i="51"/>
  <c r="CH1" i="51"/>
  <c r="CI1" i="51"/>
  <c r="CJ1" i="51"/>
  <c r="CK1" i="51"/>
  <c r="CL1" i="51"/>
  <c r="CM1" i="51"/>
  <c r="CN1" i="51"/>
  <c r="CO1" i="51"/>
  <c r="CP1" i="51"/>
  <c r="CQ1" i="51"/>
  <c r="CR1" i="51"/>
  <c r="CS1" i="51"/>
  <c r="CT1" i="51"/>
  <c r="CU1" i="51"/>
  <c r="CV1" i="51"/>
  <c r="CW1" i="51"/>
  <c r="CX1" i="51"/>
  <c r="CY1" i="51"/>
  <c r="CZ1" i="51"/>
  <c r="DA1" i="51"/>
  <c r="DB1" i="51"/>
  <c r="DC1" i="51"/>
  <c r="DD1" i="51"/>
  <c r="DE1" i="51"/>
  <c r="DF1" i="51"/>
  <c r="DG1" i="51"/>
  <c r="DH1" i="51"/>
  <c r="DI1" i="51"/>
  <c r="DJ1" i="51"/>
  <c r="DK1" i="51"/>
  <c r="DL1" i="51"/>
  <c r="DM1" i="51"/>
  <c r="DN1" i="51"/>
  <c r="DO1" i="51"/>
  <c r="DP1" i="51"/>
  <c r="DQ1" i="51"/>
  <c r="DR1" i="51"/>
  <c r="DS1" i="51"/>
  <c r="DT1" i="51"/>
  <c r="DU1" i="51"/>
  <c r="DV1" i="51"/>
  <c r="DW1" i="51"/>
  <c r="DX1" i="51"/>
  <c r="DY1" i="51"/>
  <c r="DZ1" i="51"/>
  <c r="EA1" i="51"/>
  <c r="EB1" i="51"/>
  <c r="EC1" i="51"/>
  <c r="ED1" i="51"/>
  <c r="EE1" i="51"/>
  <c r="EF1" i="51"/>
  <c r="EG1" i="51"/>
  <c r="EH1" i="51"/>
  <c r="EI1" i="51"/>
  <c r="EJ1" i="51"/>
  <c r="EK1" i="51"/>
  <c r="EL1" i="51"/>
  <c r="EM1" i="51"/>
  <c r="EN1" i="51"/>
  <c r="EO1" i="51"/>
  <c r="EP1" i="51"/>
  <c r="EQ1" i="51"/>
  <c r="ER1" i="51"/>
  <c r="ES1" i="51"/>
  <c r="ET1" i="51"/>
  <c r="EU1" i="51"/>
  <c r="EV1" i="51"/>
  <c r="EW1" i="51"/>
  <c r="EX1" i="51"/>
  <c r="EY1" i="51"/>
  <c r="EZ1" i="51"/>
  <c r="FA1" i="51"/>
  <c r="FB1" i="51"/>
  <c r="FC1" i="51"/>
  <c r="FD1" i="51"/>
  <c r="FE1" i="51"/>
  <c r="FF1" i="51"/>
  <c r="FG1" i="51"/>
  <c r="FH1" i="51"/>
  <c r="FI1" i="51"/>
  <c r="FJ1" i="51"/>
  <c r="FK1" i="51"/>
  <c r="FL1" i="51"/>
  <c r="FM1" i="51"/>
  <c r="FN1" i="51"/>
  <c r="FO1" i="51"/>
  <c r="FP1" i="51"/>
  <c r="FQ1" i="51"/>
  <c r="FR1" i="51"/>
  <c r="FS1" i="51"/>
  <c r="FT1" i="51"/>
  <c r="FU1" i="51"/>
  <c r="FV1" i="51"/>
  <c r="FW1" i="51"/>
  <c r="FX1" i="51"/>
  <c r="FY1" i="51"/>
  <c r="FZ1" i="51"/>
  <c r="GA1" i="51"/>
  <c r="GB1" i="51"/>
  <c r="GC1" i="51"/>
  <c r="GD1" i="51"/>
  <c r="GE1" i="51"/>
  <c r="GF1" i="51"/>
  <c r="GG1" i="51"/>
  <c r="GH1" i="51"/>
  <c r="GI1" i="51"/>
  <c r="GJ1" i="51"/>
  <c r="GK1" i="51"/>
  <c r="GL1" i="51"/>
  <c r="GM1" i="51"/>
  <c r="GN1" i="51"/>
  <c r="GO1" i="51"/>
  <c r="GP1" i="51"/>
  <c r="GQ1" i="51"/>
  <c r="GR1" i="51"/>
  <c r="GS1" i="51"/>
  <c r="GT1" i="51"/>
  <c r="GU1" i="51"/>
  <c r="GV1" i="51"/>
  <c r="GW1" i="51"/>
  <c r="GX1" i="51"/>
  <c r="GY1" i="51"/>
  <c r="GZ1" i="51"/>
  <c r="HA1" i="51"/>
  <c r="HB1" i="51"/>
  <c r="HC1" i="51"/>
  <c r="HD1" i="51"/>
  <c r="HE1" i="51"/>
  <c r="HF1" i="51"/>
  <c r="HG1" i="51"/>
  <c r="HH1" i="51"/>
  <c r="HI1" i="51"/>
  <c r="HJ1" i="51"/>
  <c r="HK1" i="51"/>
  <c r="HL1" i="51"/>
  <c r="HM1" i="51"/>
  <c r="HN1" i="51"/>
  <c r="HO1" i="51"/>
  <c r="HP1" i="51"/>
  <c r="HQ1" i="51"/>
  <c r="HR1" i="51"/>
  <c r="HS1" i="51"/>
  <c r="HT1" i="51"/>
  <c r="HU1" i="51"/>
  <c r="HV1" i="51"/>
  <c r="HW1" i="51"/>
  <c r="HX1" i="51"/>
  <c r="HY1" i="51"/>
  <c r="HZ1" i="51"/>
  <c r="IA1" i="51"/>
  <c r="IB1" i="51"/>
  <c r="IC1" i="51"/>
  <c r="ID1" i="51"/>
  <c r="IE1" i="51"/>
  <c r="IF1" i="51"/>
  <c r="IG1" i="51"/>
  <c r="IH1" i="51"/>
  <c r="II1" i="51"/>
  <c r="IJ1" i="51"/>
  <c r="IK1" i="51"/>
  <c r="IL1" i="51"/>
  <c r="IM1" i="51"/>
  <c r="IN1" i="51"/>
  <c r="IO1" i="51"/>
  <c r="IP1" i="51"/>
  <c r="IQ1" i="51"/>
  <c r="IR1" i="51"/>
  <c r="IS1" i="51"/>
  <c r="IT1" i="51"/>
  <c r="IU1" i="51"/>
  <c r="IV1" i="51"/>
  <c r="IW1" i="51"/>
  <c r="IX1" i="51"/>
  <c r="IY1" i="51"/>
  <c r="IZ1" i="51"/>
  <c r="JA1" i="51"/>
  <c r="JB1" i="51"/>
  <c r="JC1" i="51"/>
  <c r="JD1" i="51"/>
  <c r="JE1" i="51"/>
  <c r="JF1" i="51"/>
  <c r="JG1" i="51"/>
  <c r="JH1" i="51"/>
  <c r="JI1" i="51"/>
  <c r="JJ1" i="51"/>
  <c r="JK1" i="51"/>
  <c r="JL1" i="51"/>
  <c r="JM1" i="51"/>
  <c r="JN1" i="51"/>
  <c r="JO1" i="51"/>
  <c r="JP1" i="51"/>
  <c r="JQ1" i="51"/>
  <c r="JR1" i="51"/>
  <c r="JS1" i="51"/>
  <c r="JT1" i="51"/>
  <c r="JU1" i="51"/>
  <c r="JV1" i="51"/>
  <c r="JW1" i="51"/>
  <c r="JX1" i="51"/>
  <c r="JY1" i="51"/>
  <c r="JZ1" i="51"/>
  <c r="KA1" i="51"/>
  <c r="KB1" i="51"/>
  <c r="KC1" i="51"/>
  <c r="KD1" i="51"/>
  <c r="KE1" i="51"/>
  <c r="KF1" i="51"/>
  <c r="KG1" i="51"/>
  <c r="KH1" i="51"/>
  <c r="KI1" i="51"/>
  <c r="KJ1" i="51"/>
  <c r="KK1" i="51"/>
  <c r="KL1" i="51"/>
  <c r="KM1" i="51"/>
  <c r="KN1" i="51"/>
  <c r="KO1" i="51"/>
  <c r="KP1" i="51"/>
  <c r="KQ1" i="51"/>
  <c r="KR1" i="51"/>
  <c r="KS1" i="51"/>
  <c r="KT1" i="51"/>
  <c r="KU1" i="51"/>
  <c r="KV1" i="51"/>
  <c r="KW1" i="51"/>
  <c r="KX1" i="51"/>
  <c r="KY1" i="51"/>
  <c r="KZ1" i="51"/>
  <c r="LA1" i="51"/>
  <c r="LB1" i="51"/>
  <c r="LC1" i="51"/>
  <c r="LD1" i="51"/>
  <c r="LE1" i="51"/>
  <c r="LF1" i="51"/>
  <c r="LG1" i="51"/>
  <c r="LH1" i="51"/>
  <c r="LI1" i="51"/>
  <c r="LJ1" i="51"/>
  <c r="LK1" i="51"/>
  <c r="LL1" i="51"/>
  <c r="LM1" i="51"/>
  <c r="LN1" i="51"/>
  <c r="LO1" i="51"/>
  <c r="LP1" i="51"/>
  <c r="LQ1" i="51"/>
  <c r="LR1" i="51"/>
  <c r="LS1" i="51"/>
  <c r="LT1" i="51"/>
  <c r="LU1" i="51"/>
  <c r="LV1" i="51"/>
  <c r="LW1" i="51"/>
  <c r="LX1" i="51"/>
  <c r="LY1" i="51"/>
  <c r="LZ1" i="51"/>
  <c r="MA1" i="51"/>
  <c r="MB1" i="51"/>
  <c r="MC1" i="51"/>
  <c r="MD1" i="51"/>
  <c r="ME1" i="51"/>
  <c r="MF1" i="51"/>
  <c r="MG1" i="51"/>
  <c r="MH1" i="51"/>
  <c r="MI1" i="51"/>
  <c r="MJ1" i="51"/>
  <c r="MK1" i="51"/>
  <c r="ML1" i="51"/>
  <c r="MM1" i="51"/>
  <c r="MN1" i="51"/>
  <c r="MO1" i="51"/>
  <c r="MP1" i="51"/>
  <c r="MQ1" i="51"/>
  <c r="MR1" i="51"/>
  <c r="MS1" i="51"/>
  <c r="MT1" i="51"/>
  <c r="MU1" i="51"/>
  <c r="MV1" i="51"/>
  <c r="MW1" i="51"/>
  <c r="MX1" i="51"/>
  <c r="D4" i="51"/>
  <c r="E4" i="51"/>
  <c r="F4" i="51"/>
  <c r="G4" i="51"/>
  <c r="H4" i="51"/>
  <c r="I4" i="51"/>
  <c r="J4" i="51"/>
  <c r="K4" i="51"/>
  <c r="L4" i="51"/>
  <c r="M4" i="51"/>
  <c r="N4" i="51"/>
  <c r="O4" i="51"/>
  <c r="P4" i="51"/>
  <c r="Q4" i="51"/>
  <c r="R4" i="51"/>
  <c r="S4" i="51"/>
  <c r="T4" i="51"/>
  <c r="U4" i="51"/>
  <c r="V4" i="51"/>
  <c r="W4" i="51"/>
  <c r="X4" i="51"/>
  <c r="Y4" i="51"/>
  <c r="Z4" i="51"/>
  <c r="AA4" i="51"/>
  <c r="AB4" i="51"/>
  <c r="AC4" i="51"/>
  <c r="AD4" i="51"/>
  <c r="AE4" i="51"/>
  <c r="AF4" i="51"/>
  <c r="AG4" i="51"/>
  <c r="AH4" i="51"/>
  <c r="AI4" i="51"/>
  <c r="AJ4" i="51"/>
  <c r="AK4" i="51"/>
  <c r="AL4" i="51"/>
  <c r="AM4" i="51"/>
  <c r="AN4" i="51"/>
  <c r="AO4" i="51"/>
  <c r="AP4" i="51"/>
  <c r="AQ4" i="51"/>
  <c r="AR4" i="51"/>
  <c r="AS4" i="51"/>
  <c r="AT4" i="51"/>
  <c r="AU4" i="51"/>
  <c r="AV4" i="51"/>
  <c r="AW4" i="51"/>
  <c r="AX4" i="51"/>
  <c r="AY4" i="51"/>
  <c r="AZ4" i="51"/>
  <c r="BA4" i="51"/>
  <c r="BB4" i="51"/>
  <c r="BC4" i="51"/>
  <c r="BD4" i="51"/>
  <c r="BE4" i="51"/>
  <c r="BF4" i="51"/>
  <c r="BG4" i="51"/>
  <c r="BH4" i="51"/>
  <c r="BI4" i="51"/>
  <c r="BJ4" i="51"/>
  <c r="BK4" i="51"/>
  <c r="BL4" i="51"/>
  <c r="BM4" i="51"/>
  <c r="BN4" i="51"/>
  <c r="BO4" i="51"/>
  <c r="BP4" i="51"/>
  <c r="BQ4" i="51"/>
  <c r="BR4" i="51"/>
  <c r="BS4" i="51"/>
  <c r="BT4" i="51"/>
  <c r="BU4" i="51"/>
  <c r="BV4" i="51"/>
  <c r="BW4" i="51"/>
  <c r="BX4" i="51"/>
  <c r="BY4" i="51"/>
  <c r="BZ4" i="51"/>
  <c r="CA4" i="51"/>
  <c r="CB4" i="51"/>
  <c r="CC4" i="51"/>
  <c r="CD4" i="51"/>
  <c r="CE4" i="51"/>
  <c r="CF4" i="51"/>
  <c r="CG4" i="51"/>
  <c r="CH4" i="51"/>
  <c r="CI4" i="51"/>
  <c r="CJ4" i="51"/>
  <c r="CK4" i="51"/>
  <c r="CL4" i="51"/>
  <c r="CM4" i="51"/>
  <c r="CN4" i="51"/>
  <c r="CO4" i="51"/>
  <c r="CP4" i="51"/>
  <c r="CQ4" i="51"/>
  <c r="CR4" i="51"/>
  <c r="CS4" i="51"/>
  <c r="CT4" i="51"/>
  <c r="CU4" i="51"/>
  <c r="CV4" i="51"/>
  <c r="CW4" i="51"/>
  <c r="CX4" i="51"/>
  <c r="CY4" i="51"/>
  <c r="CZ4" i="51"/>
  <c r="DA4" i="51"/>
  <c r="DB4" i="51"/>
  <c r="DC4" i="51"/>
  <c r="DD4" i="51"/>
  <c r="DE4" i="51"/>
  <c r="DF4" i="51"/>
  <c r="DG4" i="51"/>
  <c r="DH4" i="51"/>
  <c r="DI4" i="51"/>
  <c r="DJ4" i="51"/>
  <c r="DK4" i="51"/>
  <c r="DL4" i="51"/>
  <c r="DM4" i="51"/>
  <c r="DN4" i="51"/>
  <c r="DO4" i="51"/>
  <c r="DP4" i="51"/>
  <c r="DQ4" i="51"/>
  <c r="DR4" i="51"/>
  <c r="DS4" i="51"/>
  <c r="DT4" i="51"/>
  <c r="DU4" i="51"/>
  <c r="DV4" i="51"/>
  <c r="DW4" i="51"/>
  <c r="DX4" i="51"/>
  <c r="DY4" i="51"/>
  <c r="DZ4" i="51"/>
  <c r="EA4" i="51"/>
  <c r="EB4" i="51"/>
  <c r="EC4" i="51"/>
  <c r="ED4" i="51"/>
  <c r="EE4" i="51"/>
  <c r="EF4" i="51"/>
  <c r="EG4" i="51"/>
  <c r="EH4" i="51"/>
  <c r="EI4" i="51"/>
  <c r="EJ4" i="51"/>
  <c r="EK4" i="51"/>
  <c r="EL4" i="51"/>
  <c r="EM4" i="51"/>
  <c r="EN4" i="51"/>
  <c r="EO4" i="51"/>
  <c r="EP4" i="51"/>
  <c r="EQ4" i="51"/>
  <c r="ER4" i="51"/>
  <c r="ES4" i="51"/>
  <c r="ET4" i="51"/>
  <c r="EU4" i="51"/>
  <c r="EV4" i="51"/>
  <c r="EW4" i="51"/>
  <c r="EX4" i="51"/>
  <c r="EY4" i="51"/>
  <c r="EZ4" i="51"/>
  <c r="FA4" i="51"/>
  <c r="FB4" i="51"/>
  <c r="FC4" i="51"/>
  <c r="FD4" i="51"/>
  <c r="FE4" i="51"/>
  <c r="FF4" i="51"/>
  <c r="FG4" i="51"/>
  <c r="FH4" i="51"/>
  <c r="FI4" i="51"/>
  <c r="FJ4" i="51"/>
  <c r="FK4" i="51"/>
  <c r="FL4" i="51"/>
  <c r="FM4" i="51"/>
  <c r="FN4" i="51"/>
  <c r="FO4" i="51"/>
  <c r="FP4" i="51"/>
  <c r="FQ4" i="51"/>
  <c r="FR4" i="51"/>
  <c r="FS4" i="51"/>
  <c r="FT4" i="51"/>
  <c r="FU4" i="51"/>
  <c r="FV4" i="51"/>
  <c r="FW4" i="51"/>
  <c r="FX4" i="51"/>
  <c r="FY4" i="51"/>
  <c r="FZ4" i="51"/>
  <c r="GA4" i="51"/>
  <c r="GB4" i="51"/>
  <c r="GC4" i="51"/>
  <c r="GD4" i="51"/>
  <c r="GE4" i="51"/>
  <c r="GF4" i="51"/>
  <c r="GG4" i="51"/>
  <c r="GH4" i="51"/>
  <c r="GI4" i="51"/>
  <c r="GJ4" i="51"/>
  <c r="GK4" i="51"/>
  <c r="GL4" i="51"/>
  <c r="GM4" i="51"/>
  <c r="GN4" i="51"/>
  <c r="GO4" i="51"/>
  <c r="GP4" i="51"/>
  <c r="GQ4" i="51"/>
  <c r="GR4" i="51"/>
  <c r="GS4" i="51"/>
  <c r="GT4" i="51"/>
  <c r="GU4" i="51"/>
  <c r="GV4" i="51"/>
  <c r="GW4" i="51"/>
  <c r="GX4" i="51"/>
  <c r="GY4" i="51"/>
  <c r="GZ4" i="51"/>
  <c r="HA4" i="51"/>
  <c r="HB4" i="51"/>
  <c r="HC4" i="51"/>
  <c r="HD4" i="51"/>
  <c r="HE4" i="51"/>
  <c r="HF4" i="51"/>
  <c r="HG4" i="51"/>
  <c r="HH4" i="51"/>
  <c r="HI4" i="51"/>
  <c r="HJ4" i="51"/>
  <c r="HK4" i="51"/>
  <c r="HL4" i="51"/>
  <c r="HM4" i="51"/>
  <c r="HN4" i="51"/>
  <c r="HO4" i="51"/>
  <c r="HP4" i="51"/>
  <c r="HQ4" i="51"/>
  <c r="HR4" i="51"/>
  <c r="HS4" i="51"/>
  <c r="HT4" i="51"/>
  <c r="HU4" i="51"/>
  <c r="HV4" i="51"/>
  <c r="HW4" i="51"/>
  <c r="HX4" i="51"/>
  <c r="HY4" i="51"/>
  <c r="HZ4" i="51"/>
  <c r="IA4" i="51"/>
  <c r="IB4" i="51"/>
  <c r="IC4" i="51"/>
  <c r="ID4" i="51"/>
  <c r="IE4" i="51"/>
  <c r="IF4" i="51"/>
  <c r="IG4" i="51"/>
  <c r="IH4" i="51"/>
  <c r="II4" i="51"/>
  <c r="IJ4" i="51"/>
  <c r="IK4" i="51"/>
  <c r="IL4" i="51"/>
  <c r="IM4" i="51"/>
  <c r="IN4" i="51"/>
  <c r="IO4" i="51"/>
  <c r="IP4" i="51"/>
  <c r="IQ4" i="51"/>
  <c r="IR4" i="51"/>
  <c r="IS4" i="51"/>
  <c r="IT4" i="51"/>
  <c r="IU4" i="51"/>
  <c r="IV4" i="51"/>
  <c r="IW4" i="51"/>
  <c r="IX4" i="51"/>
  <c r="IY4" i="51"/>
  <c r="IZ4" i="51"/>
  <c r="JA4" i="51"/>
  <c r="JB4" i="51"/>
  <c r="JC4" i="51"/>
  <c r="JD4" i="51"/>
  <c r="JE4" i="51"/>
  <c r="JF4" i="51"/>
  <c r="JG4" i="51"/>
  <c r="JH4" i="51"/>
  <c r="JI4" i="51"/>
  <c r="JJ4" i="51"/>
  <c r="JK4" i="51"/>
  <c r="JL4" i="51"/>
  <c r="JM4" i="51"/>
  <c r="JN4" i="51"/>
  <c r="JO4" i="51"/>
  <c r="JP4" i="51"/>
  <c r="JQ4" i="51"/>
  <c r="JR4" i="51"/>
  <c r="JS4" i="51"/>
  <c r="JT4" i="51"/>
  <c r="JU4" i="51"/>
  <c r="JV4" i="51"/>
  <c r="JW4" i="51"/>
  <c r="JX4" i="51"/>
  <c r="JY4" i="51"/>
  <c r="JZ4" i="51"/>
  <c r="KA4" i="51"/>
  <c r="KB4" i="51"/>
  <c r="KC4" i="51"/>
  <c r="KD4" i="51"/>
  <c r="KE4" i="51"/>
  <c r="KF4" i="51"/>
  <c r="KG4" i="51"/>
  <c r="KH4" i="51"/>
  <c r="KI4" i="51"/>
  <c r="KJ4" i="51"/>
  <c r="KK4" i="51"/>
  <c r="KL4" i="51"/>
  <c r="KM4" i="51"/>
  <c r="KN4" i="51"/>
  <c r="KO4" i="51"/>
  <c r="KP4" i="51"/>
  <c r="KQ4" i="51"/>
  <c r="KR4" i="51"/>
  <c r="KS4" i="51"/>
  <c r="KT4" i="51"/>
  <c r="KU4" i="51"/>
  <c r="KV4" i="51"/>
  <c r="KW4" i="51"/>
  <c r="KX4" i="51"/>
  <c r="KY4" i="51"/>
  <c r="KZ4" i="51"/>
  <c r="LA4" i="51"/>
  <c r="LB4" i="51"/>
  <c r="LC4" i="51"/>
  <c r="LD4" i="51"/>
  <c r="LE4" i="51"/>
  <c r="LF4" i="51"/>
  <c r="LG4" i="51"/>
  <c r="LH4" i="51"/>
  <c r="LI4" i="51"/>
  <c r="LJ4" i="51"/>
  <c r="LK4" i="51"/>
  <c r="LL4" i="51"/>
  <c r="LM4" i="51"/>
  <c r="LN4" i="51"/>
  <c r="LO4" i="51"/>
  <c r="LP4" i="51"/>
  <c r="LQ4" i="51"/>
  <c r="LR4" i="51"/>
  <c r="LS4" i="51"/>
  <c r="LT4" i="51"/>
  <c r="LU4" i="51"/>
  <c r="LV4" i="51"/>
  <c r="LW4" i="51"/>
  <c r="LX4" i="51"/>
  <c r="LY4" i="51"/>
  <c r="LZ4" i="51"/>
  <c r="MA4" i="51"/>
  <c r="MB4" i="51"/>
  <c r="MC4" i="51"/>
  <c r="MD4" i="51"/>
  <c r="ME4" i="51"/>
  <c r="MF4" i="51"/>
  <c r="MG4" i="51"/>
  <c r="MH4" i="51"/>
  <c r="MI4" i="51"/>
  <c r="MJ4" i="51"/>
  <c r="MK4" i="51"/>
  <c r="ML4" i="51"/>
  <c r="MM4" i="51"/>
  <c r="MN4" i="51"/>
  <c r="MO4" i="51"/>
  <c r="MP4" i="51"/>
  <c r="MQ4" i="51"/>
  <c r="MR4" i="51"/>
  <c r="MS4" i="51"/>
  <c r="MT4" i="51"/>
  <c r="MU4" i="51"/>
  <c r="MV4" i="51"/>
  <c r="MW4" i="51"/>
  <c r="NR1" i="52"/>
  <c r="NS1" i="52"/>
  <c r="NT1" i="52"/>
  <c r="NU1" i="52"/>
  <c r="NV1" i="52"/>
  <c r="NW1" i="52"/>
  <c r="NX1" i="52"/>
  <c r="NY1" i="52"/>
  <c r="NZ1" i="52"/>
  <c r="OA1" i="52"/>
  <c r="OB1" i="52"/>
  <c r="OC1" i="52"/>
  <c r="OD1" i="52"/>
  <c r="OE1" i="52"/>
  <c r="OF1" i="52"/>
  <c r="OG1" i="52"/>
  <c r="OH1" i="52"/>
  <c r="OI1" i="52"/>
  <c r="OJ1" i="52"/>
  <c r="OK1" i="52"/>
  <c r="OL1" i="52"/>
  <c r="OM1" i="52"/>
  <c r="ON1" i="52"/>
  <c r="OO1" i="52"/>
  <c r="OP1" i="52"/>
  <c r="OQ1" i="52"/>
  <c r="OR1" i="52"/>
  <c r="OS1" i="52"/>
  <c r="OT1" i="52"/>
  <c r="OU1" i="52"/>
  <c r="G1" i="52"/>
  <c r="H1" i="52"/>
  <c r="I1" i="52"/>
  <c r="J1" i="52"/>
  <c r="K1" i="52"/>
  <c r="L1" i="52"/>
  <c r="M1" i="52"/>
  <c r="N1" i="52"/>
  <c r="O1" i="52"/>
  <c r="P1" i="52"/>
  <c r="Q1" i="52"/>
  <c r="R1" i="52"/>
  <c r="S1" i="52"/>
  <c r="T1" i="52"/>
  <c r="U1" i="52"/>
  <c r="V1" i="52"/>
  <c r="W1" i="52"/>
  <c r="X1" i="52"/>
  <c r="Y1" i="52"/>
  <c r="Z1" i="52"/>
  <c r="AA1" i="52"/>
  <c r="AB1" i="52"/>
  <c r="AC1" i="52"/>
  <c r="AD1" i="52"/>
  <c r="AE1" i="52"/>
  <c r="AF1" i="52"/>
  <c r="AG1" i="52"/>
  <c r="AH1" i="52"/>
  <c r="AI1" i="52"/>
  <c r="AJ1" i="52"/>
  <c r="AK1" i="52"/>
  <c r="AL1" i="52"/>
  <c r="AM1" i="52"/>
  <c r="AN1" i="52"/>
  <c r="AO1" i="52"/>
  <c r="AP1" i="52"/>
  <c r="AQ1" i="52"/>
  <c r="AR1" i="52"/>
  <c r="AS1" i="52"/>
  <c r="AT1" i="52"/>
  <c r="AU1" i="52"/>
  <c r="AV1" i="52"/>
  <c r="AW1" i="52"/>
  <c r="AX1" i="52"/>
  <c r="AY1" i="52"/>
  <c r="AZ1" i="52"/>
  <c r="BA1" i="52"/>
  <c r="BB1" i="52"/>
  <c r="BC1" i="52"/>
  <c r="BD1" i="52"/>
  <c r="BE1" i="52"/>
  <c r="BF1" i="52"/>
  <c r="BG1" i="52"/>
  <c r="BH1" i="52"/>
  <c r="BI1" i="52"/>
  <c r="BJ1" i="52"/>
  <c r="BK1" i="52"/>
  <c r="BL1" i="52"/>
  <c r="BM1" i="52"/>
  <c r="BN1" i="52"/>
  <c r="BO1" i="52"/>
  <c r="BP1" i="52"/>
  <c r="BQ1" i="52"/>
  <c r="BR1" i="52"/>
  <c r="BS1" i="52"/>
  <c r="BT1" i="52"/>
  <c r="BU1" i="52"/>
  <c r="BV1" i="52"/>
  <c r="BW1" i="52"/>
  <c r="BX1" i="52"/>
  <c r="BY1" i="52"/>
  <c r="BZ1" i="52"/>
  <c r="CA1" i="52"/>
  <c r="CB1" i="52"/>
  <c r="CC1" i="52"/>
  <c r="CD1" i="52"/>
  <c r="CE1" i="52"/>
  <c r="CF1" i="52"/>
  <c r="CG1" i="52"/>
  <c r="CH1" i="52"/>
  <c r="CI1" i="52"/>
  <c r="CJ1" i="52"/>
  <c r="CK1" i="52"/>
  <c r="CL1" i="52"/>
  <c r="CM1" i="52"/>
  <c r="CN1" i="52"/>
  <c r="CO1" i="52"/>
  <c r="CP1" i="52"/>
  <c r="CQ1" i="52"/>
  <c r="CR1" i="52"/>
  <c r="CS1" i="52"/>
  <c r="CT1" i="52"/>
  <c r="CU1" i="52"/>
  <c r="CV1" i="52"/>
  <c r="CW1" i="52"/>
  <c r="CX1" i="52"/>
  <c r="CY1" i="52"/>
  <c r="CZ1" i="52"/>
  <c r="DA1" i="52"/>
  <c r="DB1" i="52"/>
  <c r="DC1" i="52"/>
  <c r="DD1" i="52"/>
  <c r="DE1" i="52"/>
  <c r="DF1" i="52"/>
  <c r="DG1" i="52"/>
  <c r="DH1" i="52"/>
  <c r="DI1" i="52"/>
  <c r="DJ1" i="52"/>
  <c r="DK1" i="52"/>
  <c r="DL1" i="52"/>
  <c r="DM1" i="52"/>
  <c r="DN1" i="52"/>
  <c r="DO1" i="52"/>
  <c r="DP1" i="52"/>
  <c r="DQ1" i="52"/>
  <c r="DR1" i="52"/>
  <c r="DS1" i="52"/>
  <c r="DT1" i="52"/>
  <c r="DU1" i="52"/>
  <c r="DV1" i="52"/>
  <c r="DW1" i="52"/>
  <c r="DX1" i="52"/>
  <c r="DY1" i="52"/>
  <c r="DZ1" i="52"/>
  <c r="EA1" i="52"/>
  <c r="EB1" i="52"/>
  <c r="EC1" i="52"/>
  <c r="ED1" i="52"/>
  <c r="EE1" i="52"/>
  <c r="EF1" i="52"/>
  <c r="EG1" i="52"/>
  <c r="EH1" i="52"/>
  <c r="EI1" i="52"/>
  <c r="EJ1" i="52"/>
  <c r="EK1" i="52"/>
  <c r="EL1" i="52"/>
  <c r="EM1" i="52"/>
  <c r="EN1" i="52"/>
  <c r="EO1" i="52"/>
  <c r="EP1" i="52"/>
  <c r="EQ1" i="52"/>
  <c r="ER1" i="52"/>
  <c r="ES1" i="52"/>
  <c r="ET1" i="52"/>
  <c r="EU1" i="52"/>
  <c r="EV1" i="52"/>
  <c r="EW1" i="52"/>
  <c r="EX1" i="52"/>
  <c r="EY1" i="52"/>
  <c r="EZ1" i="52"/>
  <c r="FA1" i="52"/>
  <c r="FB1" i="52"/>
  <c r="FC1" i="52"/>
  <c r="FD1" i="52"/>
  <c r="FE1" i="52"/>
  <c r="FF1" i="52"/>
  <c r="FG1" i="52"/>
  <c r="FH1" i="52"/>
  <c r="FI1" i="52"/>
  <c r="FJ1" i="52"/>
  <c r="FK1" i="52"/>
  <c r="FL1" i="52"/>
  <c r="FM1" i="52"/>
  <c r="FN1" i="52"/>
  <c r="FO1" i="52"/>
  <c r="FP1" i="52"/>
  <c r="FQ1" i="52"/>
  <c r="FR1" i="52"/>
  <c r="FS1" i="52"/>
  <c r="FT1" i="52"/>
  <c r="FU1" i="52"/>
  <c r="FV1" i="52"/>
  <c r="FW1" i="52"/>
  <c r="FX1" i="52"/>
  <c r="FY1" i="52"/>
  <c r="FZ1" i="52"/>
  <c r="GA1" i="52"/>
  <c r="GB1" i="52"/>
  <c r="GC1" i="52"/>
  <c r="GD1" i="52"/>
  <c r="GE1" i="52"/>
  <c r="GF1" i="52"/>
  <c r="GG1" i="52"/>
  <c r="GH1" i="52"/>
  <c r="GI1" i="52"/>
  <c r="GJ1" i="52"/>
  <c r="GK1" i="52"/>
  <c r="GL1" i="52"/>
  <c r="GM1" i="52"/>
  <c r="GN1" i="52"/>
  <c r="GO1" i="52"/>
  <c r="GP1" i="52"/>
  <c r="GQ1" i="52"/>
  <c r="GR1" i="52"/>
  <c r="GS1" i="52"/>
  <c r="GT1" i="52"/>
  <c r="GU1" i="52"/>
  <c r="GV1" i="52"/>
  <c r="GW1" i="52"/>
  <c r="GX1" i="52"/>
  <c r="GY1" i="52"/>
  <c r="GZ1" i="52"/>
  <c r="HA1" i="52"/>
  <c r="HB1" i="52"/>
  <c r="HC1" i="52"/>
  <c r="HD1" i="52"/>
  <c r="HE1" i="52"/>
  <c r="HF1" i="52"/>
  <c r="HG1" i="52"/>
  <c r="HH1" i="52"/>
  <c r="HI1" i="52"/>
  <c r="HJ1" i="52"/>
  <c r="HK1" i="52"/>
  <c r="HL1" i="52"/>
  <c r="HM1" i="52"/>
  <c r="HN1" i="52"/>
  <c r="HO1" i="52"/>
  <c r="HP1" i="52"/>
  <c r="HQ1" i="52"/>
  <c r="HR1" i="52"/>
  <c r="HS1" i="52"/>
  <c r="HT1" i="52"/>
  <c r="HU1" i="52"/>
  <c r="HV1" i="52"/>
  <c r="HW1" i="52"/>
  <c r="HX1" i="52"/>
  <c r="HY1" i="52"/>
  <c r="HZ1" i="52"/>
  <c r="IA1" i="52"/>
  <c r="IB1" i="52"/>
  <c r="IC1" i="52"/>
  <c r="ID1" i="52"/>
  <c r="IE1" i="52"/>
  <c r="IF1" i="52"/>
  <c r="IG1" i="52"/>
  <c r="IH1" i="52"/>
  <c r="II1" i="52"/>
  <c r="IJ1" i="52"/>
  <c r="IK1" i="52"/>
  <c r="IL1" i="52"/>
  <c r="IM1" i="52"/>
  <c r="IN1" i="52"/>
  <c r="IO1" i="52"/>
  <c r="IP1" i="52"/>
  <c r="IQ1" i="52"/>
  <c r="IR1" i="52"/>
  <c r="IS1" i="52"/>
  <c r="IT1" i="52"/>
  <c r="IU1" i="52"/>
  <c r="IV1" i="52"/>
  <c r="IW1" i="52"/>
  <c r="IX1" i="52"/>
  <c r="IY1" i="52"/>
  <c r="IZ1" i="52"/>
  <c r="JA1" i="52"/>
  <c r="JB1" i="52"/>
  <c r="JC1" i="52"/>
  <c r="JD1" i="52"/>
  <c r="JE1" i="52"/>
  <c r="JF1" i="52"/>
  <c r="JG1" i="52"/>
  <c r="JH1" i="52"/>
  <c r="JI1" i="52"/>
  <c r="JJ1" i="52"/>
  <c r="JK1" i="52"/>
  <c r="JL1" i="52"/>
  <c r="JM1" i="52"/>
  <c r="JN1" i="52"/>
  <c r="JO1" i="52"/>
  <c r="JP1" i="52"/>
  <c r="JQ1" i="52"/>
  <c r="JR1" i="52"/>
  <c r="JS1" i="52"/>
  <c r="JT1" i="52"/>
  <c r="JU1" i="52"/>
  <c r="JV1" i="52"/>
  <c r="JW1" i="52"/>
  <c r="JX1" i="52"/>
  <c r="JY1" i="52"/>
  <c r="JZ1" i="52"/>
  <c r="KA1" i="52"/>
  <c r="KB1" i="52"/>
  <c r="KC1" i="52"/>
  <c r="KD1" i="52"/>
  <c r="KE1" i="52"/>
  <c r="KF1" i="52"/>
  <c r="KG1" i="52"/>
  <c r="KH1" i="52"/>
  <c r="KI1" i="52"/>
  <c r="KJ1" i="52"/>
  <c r="KK1" i="52"/>
  <c r="KL1" i="52"/>
  <c r="KM1" i="52"/>
  <c r="KN1" i="52"/>
  <c r="KO1" i="52"/>
  <c r="KP1" i="52"/>
  <c r="KQ1" i="52"/>
  <c r="KR1" i="52"/>
  <c r="KS1" i="52"/>
  <c r="KT1" i="52"/>
  <c r="KU1" i="52"/>
  <c r="KV1" i="52"/>
  <c r="KW1" i="52"/>
  <c r="KX1" i="52"/>
  <c r="KY1" i="52"/>
  <c r="KZ1" i="52"/>
  <c r="LA1" i="52"/>
  <c r="LB1" i="52"/>
  <c r="LC1" i="52"/>
  <c r="LD1" i="52"/>
  <c r="LE1" i="52"/>
  <c r="LF1" i="52"/>
  <c r="LG1" i="52"/>
  <c r="LH1" i="52"/>
  <c r="LI1" i="52"/>
  <c r="LJ1" i="52"/>
  <c r="LK1" i="52"/>
  <c r="LL1" i="52"/>
  <c r="LM1" i="52"/>
  <c r="LN1" i="52"/>
  <c r="LO1" i="52"/>
  <c r="LP1" i="52"/>
  <c r="LQ1" i="52"/>
  <c r="LR1" i="52"/>
  <c r="LS1" i="52"/>
  <c r="LT1" i="52"/>
  <c r="LU1" i="52"/>
  <c r="LV1" i="52"/>
  <c r="LW1" i="52"/>
  <c r="LX1" i="52"/>
  <c r="LY1" i="52"/>
  <c r="LZ1" i="52"/>
  <c r="MA1" i="52"/>
  <c r="MB1" i="52"/>
  <c r="MC1" i="52"/>
  <c r="MD1" i="52"/>
  <c r="ME1" i="52"/>
  <c r="MF1" i="52"/>
  <c r="MG1" i="52"/>
  <c r="MH1" i="52"/>
  <c r="MI1" i="52"/>
  <c r="MJ1" i="52"/>
  <c r="MK1" i="52"/>
  <c r="ML1" i="52"/>
  <c r="MM1" i="52"/>
  <c r="MN1" i="52"/>
  <c r="MO1" i="52"/>
  <c r="MP1" i="52"/>
  <c r="MQ1" i="52"/>
  <c r="MR1" i="52"/>
  <c r="MS1" i="52"/>
  <c r="MT1" i="52"/>
  <c r="MU1" i="52"/>
  <c r="MV1" i="52"/>
  <c r="MW1" i="52"/>
  <c r="MX1" i="52"/>
  <c r="MY1" i="52"/>
  <c r="MZ1" i="52"/>
  <c r="NA1" i="52"/>
  <c r="NB1" i="52"/>
  <c r="NC1" i="52"/>
  <c r="ND1" i="52"/>
  <c r="NE1" i="52"/>
  <c r="NF1" i="52"/>
  <c r="NG1" i="52"/>
  <c r="NH1" i="52"/>
  <c r="NI1" i="52"/>
  <c r="NJ1" i="52"/>
  <c r="NK1" i="52"/>
  <c r="NL1" i="52"/>
  <c r="NM1" i="52"/>
  <c r="G27" i="32"/>
  <c r="H27" i="32"/>
  <c r="I27" i="32"/>
  <c r="J27" i="32"/>
  <c r="K27" i="32"/>
  <c r="L27" i="32"/>
  <c r="M27" i="32"/>
  <c r="N27" i="32"/>
  <c r="O27" i="32"/>
  <c r="P27" i="32"/>
  <c r="Q27" i="32"/>
  <c r="R27" i="32"/>
  <c r="S27" i="32"/>
  <c r="T27" i="32"/>
  <c r="U27" i="32"/>
  <c r="V27" i="32"/>
  <c r="W27" i="32"/>
  <c r="X27" i="32"/>
  <c r="Y27" i="32"/>
  <c r="Z27" i="32"/>
  <c r="AA27" i="32"/>
  <c r="AB27" i="32"/>
  <c r="AC27" i="32"/>
  <c r="AD27"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GM27" i="32"/>
  <c r="GN27" i="32"/>
  <c r="GO27" i="32"/>
  <c r="GP27" i="32"/>
  <c r="GQ27" i="32"/>
  <c r="GR27" i="32"/>
  <c r="GS27" i="32"/>
  <c r="GT27" i="32"/>
  <c r="GU27" i="32"/>
  <c r="GV27" i="32"/>
  <c r="GW27" i="32"/>
  <c r="GX27" i="32"/>
  <c r="GY27" i="32"/>
  <c r="GZ27" i="32"/>
  <c r="HA27" i="32"/>
  <c r="HB27" i="32"/>
  <c r="HC27" i="32"/>
  <c r="HD27" i="32"/>
  <c r="HE27" i="32"/>
  <c r="HF27" i="32"/>
  <c r="HG27" i="32"/>
  <c r="HH27" i="32"/>
  <c r="HI27" i="32"/>
  <c r="HJ27" i="32"/>
  <c r="HK27" i="32"/>
  <c r="HL27" i="32"/>
  <c r="HM27" i="32"/>
  <c r="HN27" i="32"/>
  <c r="HO27" i="32"/>
  <c r="HP27" i="32"/>
  <c r="HQ27" i="32"/>
  <c r="HR27" i="32"/>
  <c r="HS27" i="32"/>
  <c r="HT27" i="32"/>
  <c r="HU27" i="32"/>
  <c r="HV27" i="32"/>
  <c r="HW27" i="32"/>
  <c r="HX27" i="32"/>
  <c r="HY27" i="32"/>
  <c r="HZ27" i="32"/>
  <c r="IA27" i="32"/>
  <c r="IB27" i="32"/>
  <c r="IC27" i="32"/>
  <c r="ID27" i="32"/>
  <c r="IE27" i="32"/>
  <c r="IF27" i="32"/>
  <c r="IG27" i="32"/>
  <c r="IH27" i="32"/>
  <c r="II27" i="32"/>
  <c r="IJ27" i="32"/>
  <c r="IK27" i="32"/>
  <c r="IL27" i="32"/>
  <c r="IM27" i="32"/>
  <c r="IN27" i="32"/>
  <c r="IO27" i="32"/>
  <c r="IP27" i="32"/>
  <c r="IQ27" i="32"/>
  <c r="IR27" i="32"/>
  <c r="IS27" i="32"/>
  <c r="IT27" i="32"/>
  <c r="IU27" i="32"/>
  <c r="IV27" i="32"/>
  <c r="IW27" i="32"/>
  <c r="IX27" i="32"/>
  <c r="IY27" i="32"/>
  <c r="IZ27" i="32"/>
  <c r="JA27" i="32"/>
  <c r="JB27" i="32"/>
  <c r="JC27" i="32"/>
  <c r="JD27" i="32"/>
  <c r="JE27" i="32"/>
  <c r="JF27" i="32"/>
  <c r="JG27" i="32"/>
  <c r="JH27" i="32"/>
  <c r="JI27" i="32"/>
  <c r="JJ27" i="32"/>
  <c r="JK27" i="32"/>
  <c r="JL27" i="32"/>
  <c r="JM27" i="32"/>
  <c r="JN27" i="32"/>
  <c r="JO27" i="32"/>
  <c r="JP27" i="32"/>
  <c r="JQ27" i="32"/>
  <c r="JR27" i="32"/>
  <c r="JS27" i="32"/>
  <c r="JT27" i="32"/>
  <c r="JU27" i="32"/>
  <c r="JV27" i="32"/>
  <c r="JW27" i="32"/>
  <c r="JX27" i="32"/>
  <c r="JY27" i="32"/>
  <c r="JZ27" i="32"/>
  <c r="KA27" i="32"/>
  <c r="KB27" i="32"/>
  <c r="KC27" i="32"/>
  <c r="KD27" i="32"/>
  <c r="KE27" i="32"/>
  <c r="KF27" i="32"/>
  <c r="KG27" i="32"/>
  <c r="KH27" i="32"/>
  <c r="KI27" i="32"/>
  <c r="KJ27" i="32"/>
  <c r="KK27" i="32"/>
  <c r="KL27" i="32"/>
  <c r="KM27" i="32"/>
  <c r="KN27" i="32"/>
  <c r="KO27" i="32"/>
  <c r="KP27" i="32"/>
  <c r="KQ27" i="32"/>
  <c r="KR27" i="32"/>
  <c r="KS27" i="32"/>
  <c r="KT27" i="32"/>
  <c r="KU27" i="32"/>
  <c r="KV27" i="32"/>
  <c r="KW27" i="32"/>
  <c r="KX27" i="32"/>
  <c r="KY27" i="32"/>
  <c r="KZ27" i="32"/>
  <c r="LA27" i="32"/>
  <c r="LB27" i="32"/>
  <c r="LC27" i="32"/>
  <c r="LD27" i="32"/>
  <c r="LE27" i="32"/>
  <c r="LF27" i="32"/>
  <c r="LG27" i="32"/>
  <c r="LH27" i="32"/>
  <c r="LI27" i="32"/>
  <c r="LJ27" i="32"/>
  <c r="LK27" i="32"/>
  <c r="LL27" i="32"/>
  <c r="LM27" i="32"/>
  <c r="LN27" i="32"/>
  <c r="LO27" i="32"/>
  <c r="LP27" i="32"/>
  <c r="LQ27" i="32"/>
  <c r="LR27" i="32"/>
  <c r="LS27" i="32"/>
  <c r="LT27" i="32"/>
  <c r="LU27" i="32"/>
  <c r="LV27" i="32"/>
  <c r="LW27" i="32"/>
  <c r="LX27" i="32"/>
  <c r="LY27" i="32"/>
  <c r="LZ27" i="32"/>
  <c r="MA27" i="32"/>
  <c r="MB27" i="32"/>
  <c r="MC27" i="32"/>
  <c r="MD27" i="32"/>
  <c r="ME27" i="32"/>
  <c r="MF27" i="32"/>
  <c r="MG27" i="32"/>
  <c r="MH27" i="32"/>
  <c r="MI27" i="32"/>
  <c r="MJ27" i="32"/>
  <c r="MK27" i="32"/>
  <c r="ML27" i="32"/>
  <c r="MM27" i="32"/>
  <c r="MN27" i="32"/>
  <c r="MO27" i="32"/>
  <c r="MP27" i="32"/>
  <c r="MQ27" i="32"/>
  <c r="MR27" i="32"/>
  <c r="MS27" i="32"/>
  <c r="MT27" i="32"/>
  <c r="MU27" i="32"/>
  <c r="MV27" i="32"/>
  <c r="MW27" i="32"/>
  <c r="MX27" i="32"/>
  <c r="MY27" i="32"/>
  <c r="MZ27" i="32"/>
  <c r="NA27" i="32"/>
  <c r="G28" i="32"/>
  <c r="H28" i="32"/>
  <c r="I28" i="32"/>
  <c r="J28" i="32"/>
  <c r="K28" i="32"/>
  <c r="L28" i="32"/>
  <c r="M28" i="32"/>
  <c r="N28" i="32"/>
  <c r="O28" i="32"/>
  <c r="P28" i="32"/>
  <c r="Q28" i="32"/>
  <c r="R28" i="32"/>
  <c r="S28" i="32"/>
  <c r="T28" i="32"/>
  <c r="U28" i="32"/>
  <c r="V28" i="32"/>
  <c r="W28" i="32"/>
  <c r="X28" i="32"/>
  <c r="Y28" i="32"/>
  <c r="Z28" i="32"/>
  <c r="AA28" i="32"/>
  <c r="AB28" i="32"/>
  <c r="AC28" i="32"/>
  <c r="AD28" i="32"/>
  <c r="AE28" i="32"/>
  <c r="AF28" i="32"/>
  <c r="AG28" i="32"/>
  <c r="AH28" i="32"/>
  <c r="AI28" i="32"/>
  <c r="AJ28" i="32"/>
  <c r="AK28" i="32"/>
  <c r="AL28" i="32"/>
  <c r="AM28" i="32"/>
  <c r="AN28" i="32"/>
  <c r="AO28" i="32"/>
  <c r="AP28" i="32"/>
  <c r="AQ28" i="32"/>
  <c r="AR28" i="32"/>
  <c r="AS28" i="32"/>
  <c r="AT28" i="32"/>
  <c r="AU28" i="32"/>
  <c r="AV28" i="32"/>
  <c r="AW28" i="32"/>
  <c r="AX28" i="32"/>
  <c r="AY28" i="32"/>
  <c r="AZ28" i="32"/>
  <c r="BA28" i="32"/>
  <c r="BB28" i="32"/>
  <c r="BC28" i="32"/>
  <c r="BD28" i="32"/>
  <c r="BE28" i="32"/>
  <c r="BF28" i="32"/>
  <c r="BG28" i="32"/>
  <c r="BH28" i="32"/>
  <c r="BI28" i="32"/>
  <c r="BJ28" i="32"/>
  <c r="BK28" i="32"/>
  <c r="BL28" i="32"/>
  <c r="BM28" i="32"/>
  <c r="BN28" i="32"/>
  <c r="BO28" i="32"/>
  <c r="BP28" i="32"/>
  <c r="BQ28" i="32"/>
  <c r="BR28" i="32"/>
  <c r="BS28" i="32"/>
  <c r="BT28" i="32"/>
  <c r="BU28" i="32"/>
  <c r="BV28" i="32"/>
  <c r="BW28" i="32"/>
  <c r="BX28" i="32"/>
  <c r="BY28" i="32"/>
  <c r="BZ28" i="32"/>
  <c r="CA28" i="32"/>
  <c r="CB28" i="32"/>
  <c r="CC28" i="32"/>
  <c r="CD28" i="32"/>
  <c r="CE28" i="32"/>
  <c r="CF28" i="32"/>
  <c r="CG28" i="32"/>
  <c r="CH28" i="32"/>
  <c r="CI28" i="32"/>
  <c r="CJ28" i="32"/>
  <c r="CK28" i="32"/>
  <c r="CL28" i="32"/>
  <c r="CM28" i="32"/>
  <c r="CN28" i="32"/>
  <c r="CO28" i="32"/>
  <c r="CP28" i="32"/>
  <c r="CQ28" i="32"/>
  <c r="CR28" i="32"/>
  <c r="CS28" i="32"/>
  <c r="CT28" i="32"/>
  <c r="CU28" i="32"/>
  <c r="CV28" i="32"/>
  <c r="CW28" i="32"/>
  <c r="CX28" i="32"/>
  <c r="CY28" i="32"/>
  <c r="CZ28" i="32"/>
  <c r="DA28" i="32"/>
  <c r="DB28" i="32"/>
  <c r="DC28" i="32"/>
  <c r="DD28" i="32"/>
  <c r="DE28" i="32"/>
  <c r="DF28" i="32"/>
  <c r="DG28" i="32"/>
  <c r="DH28" i="32"/>
  <c r="DI28" i="32"/>
  <c r="DJ28" i="32"/>
  <c r="DK28" i="32"/>
  <c r="DL28" i="32"/>
  <c r="DM28" i="32"/>
  <c r="DN28" i="32"/>
  <c r="DO28" i="32"/>
  <c r="DP28" i="32"/>
  <c r="DQ28" i="32"/>
  <c r="DR28" i="32"/>
  <c r="DS28" i="32"/>
  <c r="DT28" i="32"/>
  <c r="DU28" i="32"/>
  <c r="DV28" i="32"/>
  <c r="DW28" i="32"/>
  <c r="DX28" i="32"/>
  <c r="DY28" i="32"/>
  <c r="DZ28" i="32"/>
  <c r="EA28" i="32"/>
  <c r="EB28" i="32"/>
  <c r="EC28" i="32"/>
  <c r="ED28" i="32"/>
  <c r="EE28" i="32"/>
  <c r="EF28" i="32"/>
  <c r="EG28" i="32"/>
  <c r="EH28" i="32"/>
  <c r="EI28" i="32"/>
  <c r="EJ28" i="32"/>
  <c r="EK28" i="32"/>
  <c r="EL28" i="32"/>
  <c r="EM28" i="32"/>
  <c r="EN28" i="32"/>
  <c r="EO28" i="32"/>
  <c r="EP28" i="32"/>
  <c r="EQ28" i="32"/>
  <c r="ER28" i="32"/>
  <c r="ES28" i="32"/>
  <c r="ET28" i="32"/>
  <c r="EU28" i="32"/>
  <c r="EV28" i="32"/>
  <c r="EW28" i="32"/>
  <c r="EX28" i="32"/>
  <c r="EY28" i="32"/>
  <c r="EZ28" i="32"/>
  <c r="FA28" i="32"/>
  <c r="FB28" i="32"/>
  <c r="FC28" i="32"/>
  <c r="FD28" i="32"/>
  <c r="FE28" i="32"/>
  <c r="FF28" i="32"/>
  <c r="FG28" i="32"/>
  <c r="FH28" i="32"/>
  <c r="FI28" i="32"/>
  <c r="FJ28" i="32"/>
  <c r="FK28" i="32"/>
  <c r="FL28" i="32"/>
  <c r="FM28" i="32"/>
  <c r="FN28" i="32"/>
  <c r="FO28" i="32"/>
  <c r="FP28" i="32"/>
  <c r="FQ28" i="32"/>
  <c r="FR28" i="32"/>
  <c r="FS28" i="32"/>
  <c r="FT28" i="32"/>
  <c r="FU28" i="32"/>
  <c r="FV28" i="32"/>
  <c r="FW28" i="32"/>
  <c r="FX28" i="32"/>
  <c r="FY28" i="32"/>
  <c r="FZ28" i="32"/>
  <c r="GA28" i="32"/>
  <c r="GB28" i="32"/>
  <c r="GC28" i="32"/>
  <c r="GD28" i="32"/>
  <c r="GE28" i="32"/>
  <c r="GF28" i="32"/>
  <c r="GG28" i="32"/>
  <c r="GH28" i="32"/>
  <c r="GI28" i="32"/>
  <c r="GJ28" i="32"/>
  <c r="GK28" i="32"/>
  <c r="GL28" i="32"/>
  <c r="GM28" i="32"/>
  <c r="GN28" i="32"/>
  <c r="GO28" i="32"/>
  <c r="GP28" i="32"/>
  <c r="GQ28" i="32"/>
  <c r="GR28" i="32"/>
  <c r="GS28" i="32"/>
  <c r="GT28" i="32"/>
  <c r="GU28" i="32"/>
  <c r="GV28" i="32"/>
  <c r="GW28" i="32"/>
  <c r="GX28" i="32"/>
  <c r="GY28" i="32"/>
  <c r="GZ28" i="32"/>
  <c r="HA28" i="32"/>
  <c r="HB28" i="32"/>
  <c r="HC28" i="32"/>
  <c r="HD28" i="32"/>
  <c r="HE28" i="32"/>
  <c r="HF28" i="32"/>
  <c r="HG28" i="32"/>
  <c r="HH28" i="32"/>
  <c r="HI28" i="32"/>
  <c r="HJ28" i="32"/>
  <c r="HK28" i="32"/>
  <c r="HL28" i="32"/>
  <c r="HM28" i="32"/>
  <c r="HN28" i="32"/>
  <c r="HO28" i="32"/>
  <c r="HP28" i="32"/>
  <c r="HQ28" i="32"/>
  <c r="HR28" i="32"/>
  <c r="HS28" i="32"/>
  <c r="HT28" i="32"/>
  <c r="HU28" i="32"/>
  <c r="HV28" i="32"/>
  <c r="HW28" i="32"/>
  <c r="HX28" i="32"/>
  <c r="HY28" i="32"/>
  <c r="HZ28" i="32"/>
  <c r="IA28" i="32"/>
  <c r="IB28" i="32"/>
  <c r="IC28" i="32"/>
  <c r="ID28" i="32"/>
  <c r="IE28" i="32"/>
  <c r="IF28" i="32"/>
  <c r="IG28" i="32"/>
  <c r="IH28" i="32"/>
  <c r="II28" i="32"/>
  <c r="IJ28" i="32"/>
  <c r="IK28" i="32"/>
  <c r="IL28" i="32"/>
  <c r="IM28" i="32"/>
  <c r="IN28" i="32"/>
  <c r="IO28" i="32"/>
  <c r="IP28" i="32"/>
  <c r="IQ28" i="32"/>
  <c r="IR28" i="32"/>
  <c r="IS28" i="32"/>
  <c r="IT28" i="32"/>
  <c r="IU28" i="32"/>
  <c r="IV28" i="32"/>
  <c r="IW28" i="32"/>
  <c r="IX28" i="32"/>
  <c r="IY28" i="32"/>
  <c r="IZ28" i="32"/>
  <c r="JA28" i="32"/>
  <c r="JB28" i="32"/>
  <c r="JC28" i="32"/>
  <c r="JD28" i="32"/>
  <c r="JE28" i="32"/>
  <c r="JF28" i="32"/>
  <c r="JG28" i="32"/>
  <c r="JH28" i="32"/>
  <c r="JI28" i="32"/>
  <c r="JJ28" i="32"/>
  <c r="JK28" i="32"/>
  <c r="JL28" i="32"/>
  <c r="JM28" i="32"/>
  <c r="JN28" i="32"/>
  <c r="JO28" i="32"/>
  <c r="JP28" i="32"/>
  <c r="JQ28" i="32"/>
  <c r="JR28" i="32"/>
  <c r="JS28" i="32"/>
  <c r="JT28" i="32"/>
  <c r="JU28" i="32"/>
  <c r="JV28" i="32"/>
  <c r="JW28" i="32"/>
  <c r="JX28" i="32"/>
  <c r="JY28" i="32"/>
  <c r="JZ28" i="32"/>
  <c r="KA28" i="32"/>
  <c r="KB28" i="32"/>
  <c r="KC28" i="32"/>
  <c r="KD28" i="32"/>
  <c r="KE28" i="32"/>
  <c r="KF28" i="32"/>
  <c r="KG28" i="32"/>
  <c r="KH28" i="32"/>
  <c r="KI28" i="32"/>
  <c r="KJ28" i="32"/>
  <c r="KK28" i="32"/>
  <c r="KL28" i="32"/>
  <c r="KM28" i="32"/>
  <c r="KN28" i="32"/>
  <c r="KO28" i="32"/>
  <c r="KP28" i="32"/>
  <c r="KQ28" i="32"/>
  <c r="KR28" i="32"/>
  <c r="KS28" i="32"/>
  <c r="KT28" i="32"/>
  <c r="KU28" i="32"/>
  <c r="KV28" i="32"/>
  <c r="KW28" i="32"/>
  <c r="KX28" i="32"/>
  <c r="KY28" i="32"/>
  <c r="KZ28" i="32"/>
  <c r="LA28" i="32"/>
  <c r="LB28" i="32"/>
  <c r="LC28" i="32"/>
  <c r="LD28" i="32"/>
  <c r="LE28" i="32"/>
  <c r="LF28" i="32"/>
  <c r="LG28" i="32"/>
  <c r="LH28" i="32"/>
  <c r="LI28" i="32"/>
  <c r="LJ28" i="32"/>
  <c r="LK28" i="32"/>
  <c r="LL28" i="32"/>
  <c r="LM28" i="32"/>
  <c r="LN28" i="32"/>
  <c r="LO28" i="32"/>
  <c r="LP28" i="32"/>
  <c r="LQ28" i="32"/>
  <c r="LR28" i="32"/>
  <c r="LS28" i="32"/>
  <c r="LT28" i="32"/>
  <c r="LU28" i="32"/>
  <c r="LV28" i="32"/>
  <c r="LW28" i="32"/>
  <c r="LX28" i="32"/>
  <c r="LY28" i="32"/>
  <c r="LZ28" i="32"/>
  <c r="MA28" i="32"/>
  <c r="MB28" i="32"/>
  <c r="MC28" i="32"/>
  <c r="MD28" i="32"/>
  <c r="ME28" i="32"/>
  <c r="MF28" i="32"/>
  <c r="MG28" i="32"/>
  <c r="MH28" i="32"/>
  <c r="MI28" i="32"/>
  <c r="MJ28" i="32"/>
  <c r="MK28" i="32"/>
  <c r="ML28" i="32"/>
  <c r="MM28" i="32"/>
  <c r="MN28" i="32"/>
  <c r="MO28" i="32"/>
  <c r="MP28" i="32"/>
  <c r="MQ28" i="32"/>
  <c r="MR28" i="32"/>
  <c r="MS28" i="32"/>
  <c r="MT28" i="32"/>
  <c r="MU28" i="32"/>
  <c r="MV28" i="32"/>
  <c r="MW28" i="32"/>
  <c r="MX28" i="32"/>
  <c r="MY28" i="32"/>
  <c r="MZ28" i="32"/>
  <c r="NA28" i="32"/>
  <c r="G29" i="32"/>
  <c r="H29" i="32"/>
  <c r="I29" i="32"/>
  <c r="J29" i="32"/>
  <c r="K29" i="32"/>
  <c r="L29" i="32"/>
  <c r="M29" i="32"/>
  <c r="N29" i="32"/>
  <c r="O29" i="32"/>
  <c r="P29" i="32"/>
  <c r="Q29" i="32"/>
  <c r="R29" i="32"/>
  <c r="S29" i="32"/>
  <c r="T29" i="32"/>
  <c r="U29" i="32"/>
  <c r="V29" i="32"/>
  <c r="W29" i="32"/>
  <c r="X29" i="32"/>
  <c r="Y29" i="32"/>
  <c r="Z29" i="32"/>
  <c r="AA29" i="32"/>
  <c r="AB29" i="32"/>
  <c r="AC29" i="32"/>
  <c r="AD29" i="32"/>
  <c r="AE29" i="32"/>
  <c r="AF29" i="32"/>
  <c r="AG29" i="32"/>
  <c r="AH29" i="32"/>
  <c r="AI29" i="32"/>
  <c r="AJ29" i="32"/>
  <c r="AK29" i="32"/>
  <c r="AL29" i="32"/>
  <c r="AM29" i="32"/>
  <c r="AN29" i="32"/>
  <c r="AO29" i="32"/>
  <c r="AP29" i="32"/>
  <c r="AQ29" i="32"/>
  <c r="AR29" i="32"/>
  <c r="AS29" i="32"/>
  <c r="AT29" i="32"/>
  <c r="AU29" i="32"/>
  <c r="AV29" i="32"/>
  <c r="AW29" i="32"/>
  <c r="AX29" i="32"/>
  <c r="AY29" i="32"/>
  <c r="AZ29" i="32"/>
  <c r="BA29" i="32"/>
  <c r="BB29" i="32"/>
  <c r="BC29" i="32"/>
  <c r="BD29" i="32"/>
  <c r="BE29" i="32"/>
  <c r="BF29" i="32"/>
  <c r="BG29" i="32"/>
  <c r="BH29" i="32"/>
  <c r="BI29" i="32"/>
  <c r="BJ29" i="32"/>
  <c r="BK29" i="32"/>
  <c r="BL29" i="32"/>
  <c r="BM29" i="32"/>
  <c r="BN29" i="32"/>
  <c r="BO29" i="32"/>
  <c r="BP29" i="32"/>
  <c r="BQ29" i="32"/>
  <c r="BR29" i="32"/>
  <c r="BS29" i="32"/>
  <c r="BT29" i="32"/>
  <c r="BU29" i="32"/>
  <c r="BV29" i="32"/>
  <c r="BW29" i="32"/>
  <c r="BX29" i="32"/>
  <c r="BY29" i="32"/>
  <c r="BZ29" i="32"/>
  <c r="CA29" i="32"/>
  <c r="CB29" i="32"/>
  <c r="CC29" i="32"/>
  <c r="CD29" i="32"/>
  <c r="CE29" i="32"/>
  <c r="CF29" i="32"/>
  <c r="CG29" i="32"/>
  <c r="CH29" i="32"/>
  <c r="CI29" i="32"/>
  <c r="CJ29" i="32"/>
  <c r="CK29" i="32"/>
  <c r="CL29" i="32"/>
  <c r="CM29" i="32"/>
  <c r="CN29" i="32"/>
  <c r="CO29" i="32"/>
  <c r="CP29" i="32"/>
  <c r="CQ29" i="32"/>
  <c r="CR29" i="32"/>
  <c r="CS29" i="32"/>
  <c r="CT29" i="32"/>
  <c r="CU29" i="32"/>
  <c r="CV29" i="32"/>
  <c r="CW29" i="32"/>
  <c r="CX29" i="32"/>
  <c r="CY29" i="32"/>
  <c r="CZ29" i="32"/>
  <c r="DA29" i="32"/>
  <c r="DB29" i="32"/>
  <c r="DC29" i="32"/>
  <c r="DD29" i="32"/>
  <c r="DE29" i="32"/>
  <c r="DF29" i="32"/>
  <c r="DG29" i="32"/>
  <c r="DH29" i="32"/>
  <c r="DI29" i="32"/>
  <c r="DJ29" i="32"/>
  <c r="DK29" i="32"/>
  <c r="DL29" i="32"/>
  <c r="DM29" i="32"/>
  <c r="DN29" i="32"/>
  <c r="DO29" i="32"/>
  <c r="DP29" i="32"/>
  <c r="DQ29" i="32"/>
  <c r="DR29" i="32"/>
  <c r="DS29" i="32"/>
  <c r="DT29" i="32"/>
  <c r="DU29" i="32"/>
  <c r="DV29" i="32"/>
  <c r="DW29" i="32"/>
  <c r="DX29" i="32"/>
  <c r="DY29" i="32"/>
  <c r="DZ29" i="32"/>
  <c r="EA29" i="32"/>
  <c r="EB29" i="32"/>
  <c r="EC29" i="32"/>
  <c r="ED29" i="32"/>
  <c r="EE29" i="32"/>
  <c r="EF29" i="32"/>
  <c r="EG29" i="32"/>
  <c r="EH29" i="32"/>
  <c r="EI29" i="32"/>
  <c r="EJ29" i="32"/>
  <c r="EK29" i="32"/>
  <c r="EL29" i="32"/>
  <c r="EM29" i="32"/>
  <c r="EN29" i="32"/>
  <c r="EO29" i="32"/>
  <c r="EP29" i="32"/>
  <c r="EQ29" i="32"/>
  <c r="ER29" i="32"/>
  <c r="ES29" i="32"/>
  <c r="ET29" i="32"/>
  <c r="EU29" i="32"/>
  <c r="EV29" i="32"/>
  <c r="EW29" i="32"/>
  <c r="EX29" i="32"/>
  <c r="EY29" i="32"/>
  <c r="EZ29" i="32"/>
  <c r="FA29" i="32"/>
  <c r="FB29" i="32"/>
  <c r="FC29" i="32"/>
  <c r="FD29" i="32"/>
  <c r="FE29" i="32"/>
  <c r="FF29" i="32"/>
  <c r="FG29" i="32"/>
  <c r="FH29" i="32"/>
  <c r="FI29" i="32"/>
  <c r="FJ29" i="32"/>
  <c r="FK29" i="32"/>
  <c r="FL29" i="32"/>
  <c r="FM29" i="32"/>
  <c r="FN29" i="32"/>
  <c r="FO29" i="32"/>
  <c r="FP29" i="32"/>
  <c r="FQ29" i="32"/>
  <c r="FR29" i="32"/>
  <c r="FS29" i="32"/>
  <c r="FT29" i="32"/>
  <c r="FU29" i="32"/>
  <c r="FV29" i="32"/>
  <c r="FW29" i="32"/>
  <c r="FX29" i="32"/>
  <c r="FY29" i="32"/>
  <c r="FZ29" i="32"/>
  <c r="GA29" i="32"/>
  <c r="GB29" i="32"/>
  <c r="GC29" i="32"/>
  <c r="GD29" i="32"/>
  <c r="GE29" i="32"/>
  <c r="GF29" i="32"/>
  <c r="GG29" i="32"/>
  <c r="GH29" i="32"/>
  <c r="GI29" i="32"/>
  <c r="GJ29" i="32"/>
  <c r="GK29" i="32"/>
  <c r="GL29" i="32"/>
  <c r="GM29" i="32"/>
  <c r="GN29" i="32"/>
  <c r="GO29" i="32"/>
  <c r="GP29" i="32"/>
  <c r="GQ29" i="32"/>
  <c r="GR29" i="32"/>
  <c r="GS29" i="32"/>
  <c r="GT29" i="32"/>
  <c r="GU29" i="32"/>
  <c r="GV29" i="32"/>
  <c r="GW29" i="32"/>
  <c r="GX29" i="32"/>
  <c r="GY29" i="32"/>
  <c r="GZ29" i="32"/>
  <c r="HA29" i="32"/>
  <c r="HB29" i="32"/>
  <c r="HC29" i="32"/>
  <c r="HD29" i="32"/>
  <c r="HE29" i="32"/>
  <c r="HF29" i="32"/>
  <c r="HG29" i="32"/>
  <c r="HH29" i="32"/>
  <c r="HI29" i="32"/>
  <c r="HJ29" i="32"/>
  <c r="HK29" i="32"/>
  <c r="HL29" i="32"/>
  <c r="HM29" i="32"/>
  <c r="HN29" i="32"/>
  <c r="HO29" i="32"/>
  <c r="HP29" i="32"/>
  <c r="HQ29" i="32"/>
  <c r="HR29" i="32"/>
  <c r="HS29" i="32"/>
  <c r="HT29" i="32"/>
  <c r="HU29" i="32"/>
  <c r="HV29" i="32"/>
  <c r="HW29" i="32"/>
  <c r="HX29" i="32"/>
  <c r="HY29" i="32"/>
  <c r="HZ29" i="32"/>
  <c r="IA29" i="32"/>
  <c r="IB29" i="32"/>
  <c r="IC29" i="32"/>
  <c r="ID29" i="32"/>
  <c r="IE29" i="32"/>
  <c r="IF29" i="32"/>
  <c r="IG29" i="32"/>
  <c r="IH29" i="32"/>
  <c r="II29" i="32"/>
  <c r="IJ29" i="32"/>
  <c r="IK29" i="32"/>
  <c r="IL29" i="32"/>
  <c r="IM29" i="32"/>
  <c r="IN29" i="32"/>
  <c r="IO29" i="32"/>
  <c r="IP29" i="32"/>
  <c r="IQ29" i="32"/>
  <c r="IR29" i="32"/>
  <c r="IS29" i="32"/>
  <c r="IT29" i="32"/>
  <c r="IU29" i="32"/>
  <c r="IV29" i="32"/>
  <c r="IW29" i="32"/>
  <c r="IX29" i="32"/>
  <c r="IY29" i="32"/>
  <c r="IZ29" i="32"/>
  <c r="JA29" i="32"/>
  <c r="JB29" i="32"/>
  <c r="JC29" i="32"/>
  <c r="JD29" i="32"/>
  <c r="JE29" i="32"/>
  <c r="JF29" i="32"/>
  <c r="JG29" i="32"/>
  <c r="JH29" i="32"/>
  <c r="JI29" i="32"/>
  <c r="JJ29" i="32"/>
  <c r="JK29" i="32"/>
  <c r="JL29" i="32"/>
  <c r="JM29" i="32"/>
  <c r="JN29" i="32"/>
  <c r="JO29" i="32"/>
  <c r="JP29" i="32"/>
  <c r="JQ29" i="32"/>
  <c r="JR29" i="32"/>
  <c r="JS29" i="32"/>
  <c r="JT29" i="32"/>
  <c r="JU29" i="32"/>
  <c r="JV29" i="32"/>
  <c r="JW29" i="32"/>
  <c r="JX29" i="32"/>
  <c r="JY29" i="32"/>
  <c r="JZ29" i="32"/>
  <c r="KA29" i="32"/>
  <c r="KB29" i="32"/>
  <c r="KC29" i="32"/>
  <c r="KD29" i="32"/>
  <c r="KE29" i="32"/>
  <c r="KF29" i="32"/>
  <c r="KG29" i="32"/>
  <c r="KH29" i="32"/>
  <c r="KI29" i="32"/>
  <c r="KJ29" i="32"/>
  <c r="KK29" i="32"/>
  <c r="KL29" i="32"/>
  <c r="KM29" i="32"/>
  <c r="KN29" i="32"/>
  <c r="KO29" i="32"/>
  <c r="KP29" i="32"/>
  <c r="KQ29" i="32"/>
  <c r="KR29" i="32"/>
  <c r="KS29" i="32"/>
  <c r="KT29" i="32"/>
  <c r="KU29" i="32"/>
  <c r="KV29" i="32"/>
  <c r="KW29" i="32"/>
  <c r="KX29" i="32"/>
  <c r="KY29" i="32"/>
  <c r="KZ29" i="32"/>
  <c r="LA29" i="32"/>
  <c r="LB29" i="32"/>
  <c r="LC29" i="32"/>
  <c r="LD29" i="32"/>
  <c r="LE29" i="32"/>
  <c r="LF29" i="32"/>
  <c r="LG29" i="32"/>
  <c r="LH29" i="32"/>
  <c r="LI29" i="32"/>
  <c r="LJ29" i="32"/>
  <c r="LK29" i="32"/>
  <c r="LL29" i="32"/>
  <c r="LM29" i="32"/>
  <c r="LN29" i="32"/>
  <c r="LO29" i="32"/>
  <c r="LP29" i="32"/>
  <c r="LQ29" i="32"/>
  <c r="LR29" i="32"/>
  <c r="LS29" i="32"/>
  <c r="LT29" i="32"/>
  <c r="LU29" i="32"/>
  <c r="LV29" i="32"/>
  <c r="LW29" i="32"/>
  <c r="LX29" i="32"/>
  <c r="LY29" i="32"/>
  <c r="LZ29" i="32"/>
  <c r="MA29" i="32"/>
  <c r="MB29" i="32"/>
  <c r="MC29" i="32"/>
  <c r="MD29" i="32"/>
  <c r="ME29" i="32"/>
  <c r="MF29" i="32"/>
  <c r="MG29" i="32"/>
  <c r="MH29" i="32"/>
  <c r="MI29" i="32"/>
  <c r="MJ29" i="32"/>
  <c r="MK29" i="32"/>
  <c r="ML29" i="32"/>
  <c r="MM29" i="32"/>
  <c r="MN29" i="32"/>
  <c r="MO29" i="32"/>
  <c r="MP29" i="32"/>
  <c r="MQ29" i="32"/>
  <c r="MR29" i="32"/>
  <c r="MS29" i="32"/>
  <c r="MT29" i="32"/>
  <c r="MU29" i="32"/>
  <c r="MV29" i="32"/>
  <c r="MW29" i="32"/>
  <c r="MX29" i="32"/>
  <c r="MY29" i="32"/>
  <c r="MZ29" i="32"/>
  <c r="NA29" i="32"/>
  <c r="G30" i="32"/>
  <c r="H30" i="32"/>
  <c r="I30" i="32"/>
  <c r="J30" i="32"/>
  <c r="K30" i="32"/>
  <c r="L30" i="32"/>
  <c r="M30"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GM30" i="32"/>
  <c r="GN30" i="32"/>
  <c r="GO30" i="32"/>
  <c r="GP30" i="32"/>
  <c r="GQ30" i="32"/>
  <c r="GR30" i="32"/>
  <c r="GS30" i="32"/>
  <c r="GT30" i="32"/>
  <c r="GU30" i="32"/>
  <c r="GV30" i="32"/>
  <c r="GW30" i="32"/>
  <c r="GX30" i="32"/>
  <c r="GY30" i="32"/>
  <c r="GZ30" i="32"/>
  <c r="HA30" i="32"/>
  <c r="HB30" i="32"/>
  <c r="HC30" i="32"/>
  <c r="HD30" i="32"/>
  <c r="HE30" i="32"/>
  <c r="HF30" i="32"/>
  <c r="HG30" i="32"/>
  <c r="HH30" i="32"/>
  <c r="HI30" i="32"/>
  <c r="HJ30" i="32"/>
  <c r="HK30" i="32"/>
  <c r="HL30" i="32"/>
  <c r="HM30" i="32"/>
  <c r="HN30" i="32"/>
  <c r="HO30" i="32"/>
  <c r="HP30" i="32"/>
  <c r="HQ30" i="32"/>
  <c r="HR30" i="32"/>
  <c r="HS30" i="32"/>
  <c r="HT30" i="32"/>
  <c r="HU30" i="32"/>
  <c r="HV30" i="32"/>
  <c r="HW30" i="32"/>
  <c r="HX30" i="32"/>
  <c r="HY30" i="32"/>
  <c r="HZ30" i="32"/>
  <c r="IA30" i="32"/>
  <c r="IB30" i="32"/>
  <c r="IC30" i="32"/>
  <c r="ID30" i="32"/>
  <c r="IE30" i="32"/>
  <c r="IF30" i="32"/>
  <c r="IG30" i="32"/>
  <c r="IH30" i="32"/>
  <c r="II30" i="32"/>
  <c r="IJ30" i="32"/>
  <c r="IK30" i="32"/>
  <c r="IL30" i="32"/>
  <c r="IM30" i="32"/>
  <c r="IN30" i="32"/>
  <c r="IO30" i="32"/>
  <c r="IP30" i="32"/>
  <c r="IQ30" i="32"/>
  <c r="IR30" i="32"/>
  <c r="IS30" i="32"/>
  <c r="IT30" i="32"/>
  <c r="IU30" i="32"/>
  <c r="IV30" i="32"/>
  <c r="IW30" i="32"/>
  <c r="IX30" i="32"/>
  <c r="IY30" i="32"/>
  <c r="IZ30" i="32"/>
  <c r="JA30" i="32"/>
  <c r="JB30" i="32"/>
  <c r="JC30" i="32"/>
  <c r="JD30" i="32"/>
  <c r="JE30" i="32"/>
  <c r="JF30" i="32"/>
  <c r="JG30" i="32"/>
  <c r="JH30" i="32"/>
  <c r="JI30" i="32"/>
  <c r="JJ30" i="32"/>
  <c r="JK30" i="32"/>
  <c r="JL30" i="32"/>
  <c r="JM30" i="32"/>
  <c r="JN30" i="32"/>
  <c r="JO30" i="32"/>
  <c r="JP30" i="32"/>
  <c r="JQ30" i="32"/>
  <c r="JR30" i="32"/>
  <c r="JS30" i="32"/>
  <c r="JT30" i="32"/>
  <c r="JU30" i="32"/>
  <c r="JV30" i="32"/>
  <c r="JW30" i="32"/>
  <c r="JX30" i="32"/>
  <c r="JY30" i="32"/>
  <c r="JZ30" i="32"/>
  <c r="KA30" i="32"/>
  <c r="KB30" i="32"/>
  <c r="KC30" i="32"/>
  <c r="KD30" i="32"/>
  <c r="KE30" i="32"/>
  <c r="KF30" i="32"/>
  <c r="KG30" i="32"/>
  <c r="KH30" i="32"/>
  <c r="KI30" i="32"/>
  <c r="KJ30" i="32"/>
  <c r="KK30" i="32"/>
  <c r="KL30" i="32"/>
  <c r="KM30" i="32"/>
  <c r="KN30" i="32"/>
  <c r="KO30" i="32"/>
  <c r="KP30" i="32"/>
  <c r="KQ30" i="32"/>
  <c r="KR30" i="32"/>
  <c r="KS30" i="32"/>
  <c r="KT30" i="32"/>
  <c r="KU30" i="32"/>
  <c r="KV30" i="32"/>
  <c r="KW30" i="32"/>
  <c r="KX30" i="32"/>
  <c r="KY30" i="32"/>
  <c r="KZ30" i="32"/>
  <c r="LA30" i="32"/>
  <c r="LB30" i="32"/>
  <c r="LC30" i="32"/>
  <c r="LD30" i="32"/>
  <c r="LE30" i="32"/>
  <c r="LF30" i="32"/>
  <c r="LG30" i="32"/>
  <c r="LH30" i="32"/>
  <c r="LI30" i="32"/>
  <c r="LJ30" i="32"/>
  <c r="LK30" i="32"/>
  <c r="LL30" i="32"/>
  <c r="LM30" i="32"/>
  <c r="LN30" i="32"/>
  <c r="LO30" i="32"/>
  <c r="LP30" i="32"/>
  <c r="LQ30" i="32"/>
  <c r="LR30" i="32"/>
  <c r="LS30" i="32"/>
  <c r="LT30" i="32"/>
  <c r="LU30" i="32"/>
  <c r="LV30" i="32"/>
  <c r="LW30" i="32"/>
  <c r="LX30" i="32"/>
  <c r="LY30" i="32"/>
  <c r="LZ30" i="32"/>
  <c r="MA30" i="32"/>
  <c r="MB30" i="32"/>
  <c r="MC30" i="32"/>
  <c r="MD30" i="32"/>
  <c r="ME30" i="32"/>
  <c r="MF30" i="32"/>
  <c r="MG30" i="32"/>
  <c r="MH30" i="32"/>
  <c r="MI30" i="32"/>
  <c r="MJ30" i="32"/>
  <c r="MK30" i="32"/>
  <c r="ML30" i="32"/>
  <c r="MM30" i="32"/>
  <c r="MN30" i="32"/>
  <c r="MO30" i="32"/>
  <c r="MP30" i="32"/>
  <c r="MQ30" i="32"/>
  <c r="MR30" i="32"/>
  <c r="MS30" i="32"/>
  <c r="MT30" i="32"/>
  <c r="MU30" i="32"/>
  <c r="MV30" i="32"/>
  <c r="MW30" i="32"/>
  <c r="MX30" i="32"/>
  <c r="MY30" i="32"/>
  <c r="MZ30" i="32"/>
  <c r="NA30" i="32"/>
  <c r="F30" i="32"/>
  <c r="F29" i="32"/>
  <c r="F28" i="32"/>
  <c r="F27" i="32"/>
  <c r="G18" i="29"/>
  <c r="H18" i="29"/>
  <c r="I18" i="29"/>
  <c r="J18" i="29"/>
  <c r="K18" i="29"/>
  <c r="L18" i="29"/>
  <c r="M18" i="29"/>
  <c r="N18" i="29"/>
  <c r="O18" i="29"/>
  <c r="P18" i="29"/>
  <c r="Q18" i="29"/>
  <c r="R18" i="29"/>
  <c r="S18" i="29"/>
  <c r="T18" i="29"/>
  <c r="U18" i="29"/>
  <c r="V18" i="29"/>
  <c r="W18" i="29"/>
  <c r="X18" i="29"/>
  <c r="Y18" i="29"/>
  <c r="Z18" i="29"/>
  <c r="AA18" i="29"/>
  <c r="AB18" i="29"/>
  <c r="AC18" i="29"/>
  <c r="AD18" i="29"/>
  <c r="AE18" i="29"/>
  <c r="AF18" i="29"/>
  <c r="AG18" i="29"/>
  <c r="AH18" i="29"/>
  <c r="AI18" i="29"/>
  <c r="AJ18" i="29"/>
  <c r="AK18" i="29"/>
  <c r="AL18" i="29"/>
  <c r="AM18" i="29"/>
  <c r="AN18"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BL18" i="29"/>
  <c r="BM18" i="29"/>
  <c r="BN18" i="29"/>
  <c r="BO18" i="29"/>
  <c r="BP18" i="29"/>
  <c r="BQ18" i="29"/>
  <c r="BR18" i="29"/>
  <c r="BS18" i="29"/>
  <c r="BT18" i="29"/>
  <c r="BU18" i="29"/>
  <c r="BV18" i="29"/>
  <c r="BW18" i="29"/>
  <c r="BX18" i="29"/>
  <c r="BY18" i="29"/>
  <c r="BZ18" i="29"/>
  <c r="CA18" i="29"/>
  <c r="CB18" i="29"/>
  <c r="CC18" i="29"/>
  <c r="CD18" i="29"/>
  <c r="CE18" i="29"/>
  <c r="CF18" i="29"/>
  <c r="CG18" i="29"/>
  <c r="CH18" i="29"/>
  <c r="CI18" i="29"/>
  <c r="CJ18" i="29"/>
  <c r="CK18" i="29"/>
  <c r="CL18" i="29"/>
  <c r="CM18" i="29"/>
  <c r="CN18" i="29"/>
  <c r="CO18" i="29"/>
  <c r="CP18" i="29"/>
  <c r="CQ18" i="29"/>
  <c r="CR18" i="29"/>
  <c r="CS18" i="29"/>
  <c r="CT18" i="29"/>
  <c r="CU18" i="29"/>
  <c r="CV18" i="29"/>
  <c r="CW18" i="29"/>
  <c r="CX18" i="29"/>
  <c r="CY18" i="29"/>
  <c r="CZ18" i="29"/>
  <c r="DA18" i="29"/>
  <c r="DB18" i="29"/>
  <c r="DC18" i="29"/>
  <c r="DD18" i="29"/>
  <c r="DE18" i="29"/>
  <c r="DF18" i="29"/>
  <c r="DG18" i="29"/>
  <c r="DH18" i="29"/>
  <c r="DI18" i="29"/>
  <c r="DJ18" i="29"/>
  <c r="DK18" i="29"/>
  <c r="DL18" i="29"/>
  <c r="DM18" i="29"/>
  <c r="DN18" i="29"/>
  <c r="DO18" i="29"/>
  <c r="DP18" i="29"/>
  <c r="DQ18" i="29"/>
  <c r="DR18" i="29"/>
  <c r="DS18" i="29"/>
  <c r="DT18" i="29"/>
  <c r="DU18" i="29"/>
  <c r="DV18" i="29"/>
  <c r="DW18" i="29"/>
  <c r="DX18" i="29"/>
  <c r="DY18" i="29"/>
  <c r="DZ18" i="29"/>
  <c r="EA18" i="29"/>
  <c r="EB18" i="29"/>
  <c r="EC18" i="29"/>
  <c r="ED18" i="29"/>
  <c r="EE18" i="29"/>
  <c r="EF18" i="29"/>
  <c r="EG18" i="29"/>
  <c r="EH18" i="29"/>
  <c r="EI18" i="29"/>
  <c r="EJ18" i="29"/>
  <c r="EK18" i="29"/>
  <c r="EL18" i="29"/>
  <c r="EM18" i="29"/>
  <c r="EN18" i="29"/>
  <c r="EO18" i="29"/>
  <c r="EP18" i="29"/>
  <c r="EQ18" i="29"/>
  <c r="ER18" i="29"/>
  <c r="ES18" i="29"/>
  <c r="ET18" i="29"/>
  <c r="EU18" i="29"/>
  <c r="EV18" i="29"/>
  <c r="EW18" i="29"/>
  <c r="EX18" i="29"/>
  <c r="EY18" i="29"/>
  <c r="EZ18" i="29"/>
  <c r="FA18" i="29"/>
  <c r="FB18" i="29"/>
  <c r="FC18" i="29"/>
  <c r="FD18" i="29"/>
  <c r="FE18" i="29"/>
  <c r="FF18" i="29"/>
  <c r="FG18" i="29"/>
  <c r="FH18" i="29"/>
  <c r="FI18" i="29"/>
  <c r="FJ18" i="29"/>
  <c r="FK18" i="29"/>
  <c r="FL18" i="29"/>
  <c r="FM18" i="29"/>
  <c r="FN18" i="29"/>
  <c r="FO18" i="29"/>
  <c r="FP18" i="29"/>
  <c r="FQ18" i="29"/>
  <c r="FR18" i="29"/>
  <c r="FS18" i="29"/>
  <c r="FT18" i="29"/>
  <c r="FU18" i="29"/>
  <c r="FV18" i="29"/>
  <c r="FW18" i="29"/>
  <c r="FX18" i="29"/>
  <c r="FY18" i="29"/>
  <c r="FZ18" i="29"/>
  <c r="GA18" i="29"/>
  <c r="GB18" i="29"/>
  <c r="GC18" i="29"/>
  <c r="GD18" i="29"/>
  <c r="GE18" i="29"/>
  <c r="GF18" i="29"/>
  <c r="GG18" i="29"/>
  <c r="GH18" i="29"/>
  <c r="GI18" i="29"/>
  <c r="GJ18" i="29"/>
  <c r="GK18" i="29"/>
  <c r="GL18" i="29"/>
  <c r="GM18" i="29"/>
  <c r="GN18" i="29"/>
  <c r="GO18" i="29"/>
  <c r="GP18" i="29"/>
  <c r="GQ18" i="29"/>
  <c r="GR18" i="29"/>
  <c r="GS18" i="29"/>
  <c r="GT18" i="29"/>
  <c r="GU18" i="29"/>
  <c r="GV18" i="29"/>
  <c r="GW18" i="29"/>
  <c r="GX18" i="29"/>
  <c r="GY18" i="29"/>
  <c r="GZ18" i="29"/>
  <c r="HA18" i="29"/>
  <c r="HB18" i="29"/>
  <c r="HC18" i="29"/>
  <c r="HD18" i="29"/>
  <c r="HE18" i="29"/>
  <c r="HF18" i="29"/>
  <c r="HG18" i="29"/>
  <c r="HH18" i="29"/>
  <c r="HI18" i="29"/>
  <c r="HJ18" i="29"/>
  <c r="HK18" i="29"/>
  <c r="HL18" i="29"/>
  <c r="HM18" i="29"/>
  <c r="HN18" i="29"/>
  <c r="HO18" i="29"/>
  <c r="HP18" i="29"/>
  <c r="HQ18" i="29"/>
  <c r="HR18" i="29"/>
  <c r="HS18" i="29"/>
  <c r="HT18" i="29"/>
  <c r="HU18" i="29"/>
  <c r="HV18" i="29"/>
  <c r="HW18" i="29"/>
  <c r="HX18" i="29"/>
  <c r="HY18" i="29"/>
  <c r="HZ18" i="29"/>
  <c r="IA18" i="29"/>
  <c r="IB18" i="29"/>
  <c r="IC18" i="29"/>
  <c r="ID18" i="29"/>
  <c r="IE18" i="29"/>
  <c r="IF18" i="29"/>
  <c r="IG18" i="29"/>
  <c r="IH18" i="29"/>
  <c r="II18" i="29"/>
  <c r="IJ18" i="29"/>
  <c r="IK18" i="29"/>
  <c r="IL18" i="29"/>
  <c r="IM18" i="29"/>
  <c r="IN18" i="29"/>
  <c r="IO18" i="29"/>
  <c r="IP18" i="29"/>
  <c r="IQ18" i="29"/>
  <c r="IR18" i="29"/>
  <c r="IS18" i="29"/>
  <c r="IT18" i="29"/>
  <c r="IU18" i="29"/>
  <c r="IV18" i="29"/>
  <c r="IW18" i="29"/>
  <c r="IX18" i="29"/>
  <c r="IY18" i="29"/>
  <c r="IZ18" i="29"/>
  <c r="JA18" i="29"/>
  <c r="JB18" i="29"/>
  <c r="JC18" i="29"/>
  <c r="JD18" i="29"/>
  <c r="JE18" i="29"/>
  <c r="JF18" i="29"/>
  <c r="JG18" i="29"/>
  <c r="JH18" i="29"/>
  <c r="JI18" i="29"/>
  <c r="JJ18" i="29"/>
  <c r="JK18" i="29"/>
  <c r="JL18" i="29"/>
  <c r="JM18" i="29"/>
  <c r="JN18" i="29"/>
  <c r="JO18" i="29"/>
  <c r="JP18" i="29"/>
  <c r="JQ18" i="29"/>
  <c r="JR18" i="29"/>
  <c r="JS18" i="29"/>
  <c r="JT18" i="29"/>
  <c r="JU18" i="29"/>
  <c r="JV18" i="29"/>
  <c r="JW18" i="29"/>
  <c r="JX18" i="29"/>
  <c r="JY18" i="29"/>
  <c r="JZ18" i="29"/>
  <c r="KA18" i="29"/>
  <c r="KB18" i="29"/>
  <c r="KC18" i="29"/>
  <c r="KD18" i="29"/>
  <c r="KE18" i="29"/>
  <c r="KF18" i="29"/>
  <c r="KG18" i="29"/>
  <c r="KH18" i="29"/>
  <c r="KI18" i="29"/>
  <c r="KJ18" i="29"/>
  <c r="KK18" i="29"/>
  <c r="KL18" i="29"/>
  <c r="KM18" i="29"/>
  <c r="KN18" i="29"/>
  <c r="KO18" i="29"/>
  <c r="KP18" i="29"/>
  <c r="KQ18" i="29"/>
  <c r="KR18" i="29"/>
  <c r="KS18" i="29"/>
  <c r="KT18" i="29"/>
  <c r="KU18" i="29"/>
  <c r="KV18" i="29"/>
  <c r="KW18" i="29"/>
  <c r="KX18" i="29"/>
  <c r="KY18" i="29"/>
  <c r="KZ18" i="29"/>
  <c r="LA18" i="29"/>
  <c r="LB18" i="29"/>
  <c r="LC18" i="29"/>
  <c r="LD18" i="29"/>
  <c r="LE18" i="29"/>
  <c r="LF18" i="29"/>
  <c r="LG18" i="29"/>
  <c r="LH18" i="29"/>
  <c r="LI18" i="29"/>
  <c r="LJ18" i="29"/>
  <c r="LK18" i="29"/>
  <c r="LL18" i="29"/>
  <c r="LM18" i="29"/>
  <c r="LN18" i="29"/>
  <c r="LO18" i="29"/>
  <c r="LP18" i="29"/>
  <c r="LQ18" i="29"/>
  <c r="LR18" i="29"/>
  <c r="LS18" i="29"/>
  <c r="LT18" i="29"/>
  <c r="LU18" i="29"/>
  <c r="LV18" i="29"/>
  <c r="LW18" i="29"/>
  <c r="LX18" i="29"/>
  <c r="LY18" i="29"/>
  <c r="LZ18" i="29"/>
  <c r="MA18" i="29"/>
  <c r="MB18" i="29"/>
  <c r="MC18" i="29"/>
  <c r="MD18" i="29"/>
  <c r="ME18" i="29"/>
  <c r="MF18" i="29"/>
  <c r="MG18" i="29"/>
  <c r="MH18" i="29"/>
  <c r="MI18" i="29"/>
  <c r="MJ18" i="29"/>
  <c r="MK18" i="29"/>
  <c r="ML18" i="29"/>
  <c r="MM18" i="29"/>
  <c r="MN18" i="29"/>
  <c r="MO18" i="29"/>
  <c r="MP18" i="29"/>
  <c r="MQ18" i="29"/>
  <c r="MR18" i="29"/>
  <c r="MS18" i="29"/>
  <c r="MT18" i="29"/>
  <c r="MU18" i="29"/>
  <c r="MV18" i="29"/>
  <c r="MW18" i="29"/>
  <c r="MX18" i="29"/>
  <c r="MY18" i="29"/>
  <c r="MZ18" i="29"/>
  <c r="NA18" i="29"/>
  <c r="G19" i="29"/>
  <c r="H19" i="29"/>
  <c r="I19" i="29"/>
  <c r="J19" i="29"/>
  <c r="K19" i="29"/>
  <c r="L19" i="29"/>
  <c r="M19" i="29"/>
  <c r="N19" i="29"/>
  <c r="O19" i="29"/>
  <c r="P19" i="29"/>
  <c r="Q19" i="29"/>
  <c r="R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BL19" i="29"/>
  <c r="BM19" i="29"/>
  <c r="BN19" i="29"/>
  <c r="BO19" i="29"/>
  <c r="BP19" i="29"/>
  <c r="BQ19" i="29"/>
  <c r="BR19" i="29"/>
  <c r="BS19" i="29"/>
  <c r="BT19" i="29"/>
  <c r="BU19" i="29"/>
  <c r="BV19" i="29"/>
  <c r="BW19" i="29"/>
  <c r="BX19" i="29"/>
  <c r="BY19" i="29"/>
  <c r="BZ19" i="29"/>
  <c r="CA19" i="29"/>
  <c r="CB19" i="29"/>
  <c r="CC19" i="29"/>
  <c r="CD19" i="29"/>
  <c r="CE19" i="29"/>
  <c r="CF19" i="29"/>
  <c r="CG19" i="29"/>
  <c r="CH19" i="29"/>
  <c r="CI19" i="29"/>
  <c r="CJ19" i="29"/>
  <c r="CK19" i="29"/>
  <c r="CL19" i="29"/>
  <c r="CM19" i="29"/>
  <c r="CN19" i="29"/>
  <c r="CO19" i="29"/>
  <c r="CP19" i="29"/>
  <c r="CQ19" i="29"/>
  <c r="CR19" i="29"/>
  <c r="CS19" i="29"/>
  <c r="CT19" i="29"/>
  <c r="CU19" i="29"/>
  <c r="CV19" i="29"/>
  <c r="CW19" i="29"/>
  <c r="CX19" i="29"/>
  <c r="CY19" i="29"/>
  <c r="CZ19" i="29"/>
  <c r="DA19" i="29"/>
  <c r="DB19" i="29"/>
  <c r="DC19" i="29"/>
  <c r="DD19" i="29"/>
  <c r="DE19" i="29"/>
  <c r="DF19" i="29"/>
  <c r="DG19" i="29"/>
  <c r="DH19" i="29"/>
  <c r="DI19" i="29"/>
  <c r="DJ19" i="29"/>
  <c r="DK19" i="29"/>
  <c r="DL19" i="29"/>
  <c r="DM19" i="29"/>
  <c r="DN19" i="29"/>
  <c r="DO19" i="29"/>
  <c r="DP19" i="29"/>
  <c r="DQ19" i="29"/>
  <c r="DR19" i="29"/>
  <c r="DS19" i="29"/>
  <c r="DT19" i="29"/>
  <c r="DU19" i="29"/>
  <c r="DV19" i="29"/>
  <c r="DW19" i="29"/>
  <c r="DX19" i="29"/>
  <c r="DY19" i="29"/>
  <c r="DZ19" i="29"/>
  <c r="EA19" i="29"/>
  <c r="EB19" i="29"/>
  <c r="EC19" i="29"/>
  <c r="ED19" i="29"/>
  <c r="EE19" i="29"/>
  <c r="EF19" i="29"/>
  <c r="EG19" i="29"/>
  <c r="EH19" i="29"/>
  <c r="EI19" i="29"/>
  <c r="EJ19" i="29"/>
  <c r="EK19" i="29"/>
  <c r="EL19" i="29"/>
  <c r="EM19" i="29"/>
  <c r="EN19" i="29"/>
  <c r="EO19" i="29"/>
  <c r="EP19" i="29"/>
  <c r="EQ19" i="29"/>
  <c r="ER19" i="29"/>
  <c r="ES19" i="29"/>
  <c r="ET19" i="29"/>
  <c r="EU19" i="29"/>
  <c r="EV19" i="29"/>
  <c r="EW19" i="29"/>
  <c r="EX19" i="29"/>
  <c r="EY19" i="29"/>
  <c r="EZ19" i="29"/>
  <c r="FA19" i="29"/>
  <c r="FB19" i="29"/>
  <c r="FC19" i="29"/>
  <c r="FD19" i="29"/>
  <c r="FE19" i="29"/>
  <c r="FF19" i="29"/>
  <c r="FG19" i="29"/>
  <c r="FH19" i="29"/>
  <c r="FI19" i="29"/>
  <c r="FJ19" i="29"/>
  <c r="FK19" i="29"/>
  <c r="FL19" i="29"/>
  <c r="FM19" i="29"/>
  <c r="FN19" i="29"/>
  <c r="FO19" i="29"/>
  <c r="FP19" i="29"/>
  <c r="FQ19" i="29"/>
  <c r="FR19" i="29"/>
  <c r="FS19" i="29"/>
  <c r="FT19" i="29"/>
  <c r="FU19" i="29"/>
  <c r="FV19" i="29"/>
  <c r="FW19" i="29"/>
  <c r="FX19" i="29"/>
  <c r="FY19" i="29"/>
  <c r="FZ19" i="29"/>
  <c r="GA19" i="29"/>
  <c r="GB19" i="29"/>
  <c r="GC19" i="29"/>
  <c r="GD19" i="29"/>
  <c r="GE19" i="29"/>
  <c r="GF19" i="29"/>
  <c r="GG19" i="29"/>
  <c r="GH19" i="29"/>
  <c r="GI19" i="29"/>
  <c r="GJ19" i="29"/>
  <c r="GK19" i="29"/>
  <c r="GL19" i="29"/>
  <c r="GM19" i="29"/>
  <c r="GN19" i="29"/>
  <c r="GO19" i="29"/>
  <c r="GP19" i="29"/>
  <c r="GQ19" i="29"/>
  <c r="GR19" i="29"/>
  <c r="GS19" i="29"/>
  <c r="GT19" i="29"/>
  <c r="GU19" i="29"/>
  <c r="GV19" i="29"/>
  <c r="GW19" i="29"/>
  <c r="GX19" i="29"/>
  <c r="GY19" i="29"/>
  <c r="GZ19" i="29"/>
  <c r="HA19" i="29"/>
  <c r="HB19" i="29"/>
  <c r="HC19" i="29"/>
  <c r="HD19" i="29"/>
  <c r="HE19" i="29"/>
  <c r="HF19" i="29"/>
  <c r="HG19" i="29"/>
  <c r="HH19" i="29"/>
  <c r="HI19" i="29"/>
  <c r="HJ19" i="29"/>
  <c r="HK19" i="29"/>
  <c r="HL19" i="29"/>
  <c r="HM19" i="29"/>
  <c r="HN19" i="29"/>
  <c r="HO19" i="29"/>
  <c r="HP19" i="29"/>
  <c r="HQ19" i="29"/>
  <c r="HR19" i="29"/>
  <c r="HS19" i="29"/>
  <c r="HT19" i="29"/>
  <c r="HU19" i="29"/>
  <c r="HV19" i="29"/>
  <c r="HW19" i="29"/>
  <c r="HX19" i="29"/>
  <c r="HY19" i="29"/>
  <c r="HZ19" i="29"/>
  <c r="IA19" i="29"/>
  <c r="IB19" i="29"/>
  <c r="IC19" i="29"/>
  <c r="ID19" i="29"/>
  <c r="IE19" i="29"/>
  <c r="IF19" i="29"/>
  <c r="IG19" i="29"/>
  <c r="IH19" i="29"/>
  <c r="II19" i="29"/>
  <c r="IJ19" i="29"/>
  <c r="IK19" i="29"/>
  <c r="IL19" i="29"/>
  <c r="IM19" i="29"/>
  <c r="IN19" i="29"/>
  <c r="IO19" i="29"/>
  <c r="IP19" i="29"/>
  <c r="IQ19" i="29"/>
  <c r="IR19" i="29"/>
  <c r="IS19" i="29"/>
  <c r="IT19" i="29"/>
  <c r="IU19" i="29"/>
  <c r="IV19" i="29"/>
  <c r="IW19" i="29"/>
  <c r="IX19" i="29"/>
  <c r="IY19" i="29"/>
  <c r="IZ19" i="29"/>
  <c r="JA19" i="29"/>
  <c r="JB19" i="29"/>
  <c r="JC19" i="29"/>
  <c r="JD19" i="29"/>
  <c r="JE19" i="29"/>
  <c r="JF19" i="29"/>
  <c r="JG19" i="29"/>
  <c r="JH19" i="29"/>
  <c r="JI19" i="29"/>
  <c r="JJ19" i="29"/>
  <c r="JK19" i="29"/>
  <c r="JL19" i="29"/>
  <c r="JM19" i="29"/>
  <c r="JN19" i="29"/>
  <c r="JO19" i="29"/>
  <c r="JP19" i="29"/>
  <c r="JQ19" i="29"/>
  <c r="JR19" i="29"/>
  <c r="JS19" i="29"/>
  <c r="JT19" i="29"/>
  <c r="JU19" i="29"/>
  <c r="JV19" i="29"/>
  <c r="JW19" i="29"/>
  <c r="JX19" i="29"/>
  <c r="JY19" i="29"/>
  <c r="JZ19" i="29"/>
  <c r="KA19" i="29"/>
  <c r="KB19" i="29"/>
  <c r="KC19" i="29"/>
  <c r="KD19" i="29"/>
  <c r="KE19" i="29"/>
  <c r="KF19" i="29"/>
  <c r="KG19" i="29"/>
  <c r="KH19" i="29"/>
  <c r="KI19" i="29"/>
  <c r="KJ19" i="29"/>
  <c r="KK19" i="29"/>
  <c r="KL19" i="29"/>
  <c r="KM19" i="29"/>
  <c r="KN19" i="29"/>
  <c r="KO19" i="29"/>
  <c r="KP19" i="29"/>
  <c r="KQ19" i="29"/>
  <c r="KR19" i="29"/>
  <c r="KS19" i="29"/>
  <c r="KT19" i="29"/>
  <c r="KU19" i="29"/>
  <c r="KV19" i="29"/>
  <c r="KW19" i="29"/>
  <c r="KX19" i="29"/>
  <c r="KY19" i="29"/>
  <c r="KZ19" i="29"/>
  <c r="LA19" i="29"/>
  <c r="LB19" i="29"/>
  <c r="LC19" i="29"/>
  <c r="LD19" i="29"/>
  <c r="LE19" i="29"/>
  <c r="LF19" i="29"/>
  <c r="LG19" i="29"/>
  <c r="LH19" i="29"/>
  <c r="LI19" i="29"/>
  <c r="LJ19" i="29"/>
  <c r="LK19" i="29"/>
  <c r="LL19" i="29"/>
  <c r="LM19" i="29"/>
  <c r="LN19" i="29"/>
  <c r="LO19" i="29"/>
  <c r="LP19" i="29"/>
  <c r="LQ19" i="29"/>
  <c r="LR19" i="29"/>
  <c r="LS19" i="29"/>
  <c r="LT19" i="29"/>
  <c r="LU19" i="29"/>
  <c r="LV19" i="29"/>
  <c r="LW19" i="29"/>
  <c r="LX19" i="29"/>
  <c r="LY19" i="29"/>
  <c r="LZ19" i="29"/>
  <c r="MA19" i="29"/>
  <c r="MB19" i="29"/>
  <c r="MC19" i="29"/>
  <c r="MD19" i="29"/>
  <c r="ME19" i="29"/>
  <c r="MF19" i="29"/>
  <c r="MG19" i="29"/>
  <c r="MH19" i="29"/>
  <c r="MI19" i="29"/>
  <c r="MJ19" i="29"/>
  <c r="MK19" i="29"/>
  <c r="ML19" i="29"/>
  <c r="MM19" i="29"/>
  <c r="MN19" i="29"/>
  <c r="MO19" i="29"/>
  <c r="MP19" i="29"/>
  <c r="MQ19" i="29"/>
  <c r="MR19" i="29"/>
  <c r="MS19" i="29"/>
  <c r="MT19" i="29"/>
  <c r="MU19" i="29"/>
  <c r="MV19" i="29"/>
  <c r="MW19" i="29"/>
  <c r="MX19" i="29"/>
  <c r="MY19" i="29"/>
  <c r="MZ19" i="29"/>
  <c r="NA19" i="29"/>
  <c r="G20" i="29"/>
  <c r="H20" i="29"/>
  <c r="I20" i="29"/>
  <c r="J20" i="29"/>
  <c r="K20" i="29"/>
  <c r="L20" i="29"/>
  <c r="M20" i="29"/>
  <c r="N20" i="29"/>
  <c r="O20" i="29"/>
  <c r="P20" i="29"/>
  <c r="Q20" i="29"/>
  <c r="R20" i="29"/>
  <c r="S20" i="29"/>
  <c r="T20" i="29"/>
  <c r="U20" i="29"/>
  <c r="V20" i="29"/>
  <c r="W20" i="29"/>
  <c r="X20" i="29"/>
  <c r="Y20" i="29"/>
  <c r="Z20" i="29"/>
  <c r="AA20" i="29"/>
  <c r="AB20" i="29"/>
  <c r="AC20" i="29"/>
  <c r="AD20" i="29"/>
  <c r="AE20" i="29"/>
  <c r="AF20" i="29"/>
  <c r="AG20" i="29"/>
  <c r="AH20" i="29"/>
  <c r="AI20" i="29"/>
  <c r="AJ20" i="29"/>
  <c r="AK20" i="29"/>
  <c r="AL20" i="29"/>
  <c r="AM20" i="29"/>
  <c r="AN20" i="29"/>
  <c r="AO20" i="29"/>
  <c r="AP20" i="29"/>
  <c r="AQ20" i="29"/>
  <c r="AR20" i="29"/>
  <c r="AS20" i="29"/>
  <c r="AT20" i="29"/>
  <c r="AU20" i="29"/>
  <c r="AV20" i="29"/>
  <c r="AW20" i="29"/>
  <c r="AX20" i="29"/>
  <c r="AY20" i="29"/>
  <c r="AZ20" i="29"/>
  <c r="BA20" i="29"/>
  <c r="BB20" i="29"/>
  <c r="BC20" i="29"/>
  <c r="BD20" i="29"/>
  <c r="BE20" i="29"/>
  <c r="BF20" i="29"/>
  <c r="BG20" i="29"/>
  <c r="BH20" i="29"/>
  <c r="BI20" i="29"/>
  <c r="BJ20" i="29"/>
  <c r="BK20" i="29"/>
  <c r="BL20" i="29"/>
  <c r="BM20" i="29"/>
  <c r="BN20" i="29"/>
  <c r="BO20" i="29"/>
  <c r="BP20" i="29"/>
  <c r="BQ20" i="29"/>
  <c r="BR20" i="29"/>
  <c r="BS20" i="29"/>
  <c r="BT20" i="29"/>
  <c r="BU20" i="29"/>
  <c r="BV20" i="29"/>
  <c r="BW20" i="29"/>
  <c r="BX20" i="29"/>
  <c r="BY20" i="29"/>
  <c r="BZ20" i="29"/>
  <c r="CA20" i="29"/>
  <c r="CB20" i="29"/>
  <c r="CC20" i="29"/>
  <c r="CD20" i="29"/>
  <c r="CE20" i="29"/>
  <c r="CF20" i="29"/>
  <c r="CG20" i="29"/>
  <c r="CH20" i="29"/>
  <c r="CI20" i="29"/>
  <c r="CJ20" i="29"/>
  <c r="CK20" i="29"/>
  <c r="CL20" i="29"/>
  <c r="CM20" i="29"/>
  <c r="CN20" i="29"/>
  <c r="CO20" i="29"/>
  <c r="CP20" i="29"/>
  <c r="CQ20" i="29"/>
  <c r="CR20" i="29"/>
  <c r="CS20" i="29"/>
  <c r="CT20" i="29"/>
  <c r="CU20" i="29"/>
  <c r="CV20" i="29"/>
  <c r="CW20" i="29"/>
  <c r="CX20" i="29"/>
  <c r="CY20" i="29"/>
  <c r="CZ20" i="29"/>
  <c r="DA20" i="29"/>
  <c r="DB20" i="29"/>
  <c r="DC20" i="29"/>
  <c r="DD20" i="29"/>
  <c r="DE20" i="29"/>
  <c r="DF20" i="29"/>
  <c r="DG20" i="29"/>
  <c r="DH20" i="29"/>
  <c r="DI20" i="29"/>
  <c r="DJ20" i="29"/>
  <c r="DK20" i="29"/>
  <c r="DL20" i="29"/>
  <c r="DM20" i="29"/>
  <c r="DN20" i="29"/>
  <c r="DO20" i="29"/>
  <c r="DP20" i="29"/>
  <c r="DQ20" i="29"/>
  <c r="DR20" i="29"/>
  <c r="DS20" i="29"/>
  <c r="DT20" i="29"/>
  <c r="DU20" i="29"/>
  <c r="DV20" i="29"/>
  <c r="DW20" i="29"/>
  <c r="DX20" i="29"/>
  <c r="DY20" i="29"/>
  <c r="DZ20" i="29"/>
  <c r="EA20" i="29"/>
  <c r="EB20" i="29"/>
  <c r="EC20" i="29"/>
  <c r="ED20" i="29"/>
  <c r="EE20" i="29"/>
  <c r="EF20" i="29"/>
  <c r="EG20" i="29"/>
  <c r="EH20" i="29"/>
  <c r="EI20" i="29"/>
  <c r="EJ20" i="29"/>
  <c r="EK20" i="29"/>
  <c r="EL20" i="29"/>
  <c r="EM20" i="29"/>
  <c r="EN20" i="29"/>
  <c r="EO20" i="29"/>
  <c r="EP20" i="29"/>
  <c r="EQ20" i="29"/>
  <c r="ER20" i="29"/>
  <c r="ES20" i="29"/>
  <c r="ET20" i="29"/>
  <c r="EU20" i="29"/>
  <c r="EV20" i="29"/>
  <c r="EW20" i="29"/>
  <c r="EX20" i="29"/>
  <c r="EY20" i="29"/>
  <c r="EZ20" i="29"/>
  <c r="FA20" i="29"/>
  <c r="FB20" i="29"/>
  <c r="FC20" i="29"/>
  <c r="FD20" i="29"/>
  <c r="FE20" i="29"/>
  <c r="FF20" i="29"/>
  <c r="FG20" i="29"/>
  <c r="FH20" i="29"/>
  <c r="FI20" i="29"/>
  <c r="FJ20" i="29"/>
  <c r="FK20" i="29"/>
  <c r="FL20" i="29"/>
  <c r="FM20" i="29"/>
  <c r="FN20" i="29"/>
  <c r="FO20" i="29"/>
  <c r="FP20" i="29"/>
  <c r="FQ20" i="29"/>
  <c r="FR20" i="29"/>
  <c r="FS20" i="29"/>
  <c r="FT20" i="29"/>
  <c r="FU20" i="29"/>
  <c r="FV20" i="29"/>
  <c r="FW20" i="29"/>
  <c r="FX20" i="29"/>
  <c r="FY20" i="29"/>
  <c r="FZ20" i="29"/>
  <c r="GA20" i="29"/>
  <c r="GB20" i="29"/>
  <c r="GC20" i="29"/>
  <c r="GD20" i="29"/>
  <c r="GE20" i="29"/>
  <c r="GF20" i="29"/>
  <c r="GG20" i="29"/>
  <c r="GH20" i="29"/>
  <c r="GI20" i="29"/>
  <c r="GJ20" i="29"/>
  <c r="GK20" i="29"/>
  <c r="GL20" i="29"/>
  <c r="GM20" i="29"/>
  <c r="GN20" i="29"/>
  <c r="GO20" i="29"/>
  <c r="GP20" i="29"/>
  <c r="GQ20" i="29"/>
  <c r="GR20" i="29"/>
  <c r="GS20" i="29"/>
  <c r="GT20" i="29"/>
  <c r="GU20" i="29"/>
  <c r="GV20" i="29"/>
  <c r="GW20" i="29"/>
  <c r="GX20" i="29"/>
  <c r="GY20" i="29"/>
  <c r="GZ20" i="29"/>
  <c r="HA20" i="29"/>
  <c r="HB20" i="29"/>
  <c r="HC20" i="29"/>
  <c r="HD20" i="29"/>
  <c r="HE20" i="29"/>
  <c r="HF20" i="29"/>
  <c r="HG20" i="29"/>
  <c r="HH20" i="29"/>
  <c r="HI20" i="29"/>
  <c r="HJ20" i="29"/>
  <c r="HK20" i="29"/>
  <c r="HL20" i="29"/>
  <c r="HM20" i="29"/>
  <c r="HN20" i="29"/>
  <c r="HO20" i="29"/>
  <c r="HP20" i="29"/>
  <c r="HQ20" i="29"/>
  <c r="HR20" i="29"/>
  <c r="HS20" i="29"/>
  <c r="HT20" i="29"/>
  <c r="HU20" i="29"/>
  <c r="HV20" i="29"/>
  <c r="HW20" i="29"/>
  <c r="HX20" i="29"/>
  <c r="HY20" i="29"/>
  <c r="HZ20" i="29"/>
  <c r="IA20" i="29"/>
  <c r="IB20" i="29"/>
  <c r="IC20" i="29"/>
  <c r="ID20" i="29"/>
  <c r="IE20" i="29"/>
  <c r="IF20" i="29"/>
  <c r="IG20" i="29"/>
  <c r="IH20" i="29"/>
  <c r="II20" i="29"/>
  <c r="IJ20" i="29"/>
  <c r="IK20" i="29"/>
  <c r="IL20" i="29"/>
  <c r="IM20" i="29"/>
  <c r="IN20" i="29"/>
  <c r="IO20" i="29"/>
  <c r="IP20" i="29"/>
  <c r="IQ20" i="29"/>
  <c r="IR20" i="29"/>
  <c r="IS20" i="29"/>
  <c r="IT20" i="29"/>
  <c r="IU20" i="29"/>
  <c r="IV20" i="29"/>
  <c r="IW20" i="29"/>
  <c r="IX20" i="29"/>
  <c r="IY20" i="29"/>
  <c r="IZ20" i="29"/>
  <c r="JA20" i="29"/>
  <c r="JB20" i="29"/>
  <c r="JC20" i="29"/>
  <c r="JD20" i="29"/>
  <c r="JE20" i="29"/>
  <c r="JF20" i="29"/>
  <c r="JG20" i="29"/>
  <c r="JH20" i="29"/>
  <c r="JI20" i="29"/>
  <c r="JJ20" i="29"/>
  <c r="JK20" i="29"/>
  <c r="JL20" i="29"/>
  <c r="JM20" i="29"/>
  <c r="JN20" i="29"/>
  <c r="JO20" i="29"/>
  <c r="JP20" i="29"/>
  <c r="JQ20" i="29"/>
  <c r="JR20" i="29"/>
  <c r="JS20" i="29"/>
  <c r="JT20" i="29"/>
  <c r="JU20" i="29"/>
  <c r="JV20" i="29"/>
  <c r="JW20" i="29"/>
  <c r="JX20" i="29"/>
  <c r="JY20" i="29"/>
  <c r="JZ20" i="29"/>
  <c r="KA20" i="29"/>
  <c r="KB20" i="29"/>
  <c r="KC20" i="29"/>
  <c r="KD20" i="29"/>
  <c r="KE20" i="29"/>
  <c r="KF20" i="29"/>
  <c r="KG20" i="29"/>
  <c r="KH20" i="29"/>
  <c r="KI20" i="29"/>
  <c r="KJ20" i="29"/>
  <c r="KK20" i="29"/>
  <c r="KL20" i="29"/>
  <c r="KM20" i="29"/>
  <c r="KN20" i="29"/>
  <c r="KO20" i="29"/>
  <c r="KP20" i="29"/>
  <c r="KQ20" i="29"/>
  <c r="KR20" i="29"/>
  <c r="KS20" i="29"/>
  <c r="KT20" i="29"/>
  <c r="KU20" i="29"/>
  <c r="KV20" i="29"/>
  <c r="KW20" i="29"/>
  <c r="KX20" i="29"/>
  <c r="KY20" i="29"/>
  <c r="KZ20" i="29"/>
  <c r="LA20" i="29"/>
  <c r="LB20" i="29"/>
  <c r="LC20" i="29"/>
  <c r="LD20" i="29"/>
  <c r="LE20" i="29"/>
  <c r="LF20" i="29"/>
  <c r="LG20" i="29"/>
  <c r="LH20" i="29"/>
  <c r="LI20" i="29"/>
  <c r="LJ20" i="29"/>
  <c r="LK20" i="29"/>
  <c r="LL20" i="29"/>
  <c r="LM20" i="29"/>
  <c r="LN20" i="29"/>
  <c r="LO20" i="29"/>
  <c r="LP20" i="29"/>
  <c r="LQ20" i="29"/>
  <c r="LR20" i="29"/>
  <c r="LS20" i="29"/>
  <c r="LT20" i="29"/>
  <c r="LU20" i="29"/>
  <c r="LV20" i="29"/>
  <c r="LW20" i="29"/>
  <c r="LX20" i="29"/>
  <c r="LY20" i="29"/>
  <c r="LZ20" i="29"/>
  <c r="MA20" i="29"/>
  <c r="MB20" i="29"/>
  <c r="MC20" i="29"/>
  <c r="MD20" i="29"/>
  <c r="ME20" i="29"/>
  <c r="MF20" i="29"/>
  <c r="MG20" i="29"/>
  <c r="MH20" i="29"/>
  <c r="MI20" i="29"/>
  <c r="MJ20" i="29"/>
  <c r="MK20" i="29"/>
  <c r="ML20" i="29"/>
  <c r="MM20" i="29"/>
  <c r="MN20" i="29"/>
  <c r="MO20" i="29"/>
  <c r="MP20" i="29"/>
  <c r="MQ20" i="29"/>
  <c r="MR20" i="29"/>
  <c r="MS20" i="29"/>
  <c r="MT20" i="29"/>
  <c r="MU20" i="29"/>
  <c r="MV20" i="29"/>
  <c r="MW20" i="29"/>
  <c r="MX20" i="29"/>
  <c r="MY20" i="29"/>
  <c r="MZ20" i="29"/>
  <c r="NA20" i="29"/>
  <c r="G21" i="29"/>
  <c r="H21" i="29"/>
  <c r="I21"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BL21" i="29"/>
  <c r="BM21" i="29"/>
  <c r="BN21" i="29"/>
  <c r="BO21" i="29"/>
  <c r="BP21" i="29"/>
  <c r="BQ21" i="29"/>
  <c r="BR21" i="29"/>
  <c r="BS21" i="29"/>
  <c r="BT21" i="29"/>
  <c r="BU21" i="29"/>
  <c r="BV21" i="29"/>
  <c r="BW21" i="29"/>
  <c r="BX21" i="29"/>
  <c r="BY21" i="29"/>
  <c r="BZ21" i="29"/>
  <c r="CA21" i="29"/>
  <c r="CB21" i="29"/>
  <c r="CC21" i="29"/>
  <c r="CD21" i="29"/>
  <c r="CE21" i="29"/>
  <c r="CF21" i="29"/>
  <c r="CG21" i="29"/>
  <c r="CH21" i="29"/>
  <c r="CI21" i="29"/>
  <c r="CJ21" i="29"/>
  <c r="CK21" i="29"/>
  <c r="CL21" i="29"/>
  <c r="CM21" i="29"/>
  <c r="CN21" i="29"/>
  <c r="CO21" i="29"/>
  <c r="CP21" i="29"/>
  <c r="CQ21" i="29"/>
  <c r="CR21" i="29"/>
  <c r="CS21" i="29"/>
  <c r="CT21" i="29"/>
  <c r="CU21" i="29"/>
  <c r="CV21" i="29"/>
  <c r="CW21" i="29"/>
  <c r="CX21" i="29"/>
  <c r="CY21" i="29"/>
  <c r="CZ21" i="29"/>
  <c r="DA21" i="29"/>
  <c r="DB21" i="29"/>
  <c r="DC21" i="29"/>
  <c r="DD21" i="29"/>
  <c r="DE21" i="29"/>
  <c r="DF21" i="29"/>
  <c r="DG21" i="29"/>
  <c r="DH21" i="29"/>
  <c r="DI21" i="29"/>
  <c r="DJ21" i="29"/>
  <c r="DK21" i="29"/>
  <c r="DL21" i="29"/>
  <c r="DM21" i="29"/>
  <c r="DN21" i="29"/>
  <c r="DO21" i="29"/>
  <c r="DP21" i="29"/>
  <c r="DQ21" i="29"/>
  <c r="DR21" i="29"/>
  <c r="DS21" i="29"/>
  <c r="DT21" i="29"/>
  <c r="DU21" i="29"/>
  <c r="DV21" i="29"/>
  <c r="DW21" i="29"/>
  <c r="DX21" i="29"/>
  <c r="DY21" i="29"/>
  <c r="DZ21" i="29"/>
  <c r="EA21" i="29"/>
  <c r="EB21" i="29"/>
  <c r="EC21" i="29"/>
  <c r="ED21" i="29"/>
  <c r="EE21" i="29"/>
  <c r="EF21" i="29"/>
  <c r="EG21" i="29"/>
  <c r="EH21" i="29"/>
  <c r="EI21" i="29"/>
  <c r="EJ21" i="29"/>
  <c r="EK21" i="29"/>
  <c r="EL21" i="29"/>
  <c r="EM21" i="29"/>
  <c r="EN21" i="29"/>
  <c r="EO21" i="29"/>
  <c r="EP21" i="29"/>
  <c r="EQ21" i="29"/>
  <c r="ER21" i="29"/>
  <c r="ES21" i="29"/>
  <c r="ET21" i="29"/>
  <c r="EU21" i="29"/>
  <c r="EV21" i="29"/>
  <c r="EW21" i="29"/>
  <c r="EX21" i="29"/>
  <c r="EY21" i="29"/>
  <c r="EZ21" i="29"/>
  <c r="FA21" i="29"/>
  <c r="FB21" i="29"/>
  <c r="FC21" i="29"/>
  <c r="FD21" i="29"/>
  <c r="FE21" i="29"/>
  <c r="FF21" i="29"/>
  <c r="FG21" i="29"/>
  <c r="FH21" i="29"/>
  <c r="FI21" i="29"/>
  <c r="FJ21" i="29"/>
  <c r="FK21" i="29"/>
  <c r="FL21" i="29"/>
  <c r="FM21" i="29"/>
  <c r="FN21" i="29"/>
  <c r="FO21" i="29"/>
  <c r="FP21" i="29"/>
  <c r="FQ21" i="29"/>
  <c r="FR21" i="29"/>
  <c r="FS21" i="29"/>
  <c r="FT21" i="29"/>
  <c r="FU21" i="29"/>
  <c r="FV21" i="29"/>
  <c r="FW21" i="29"/>
  <c r="FX21" i="29"/>
  <c r="FY21" i="29"/>
  <c r="FZ21" i="29"/>
  <c r="GA21" i="29"/>
  <c r="GB21" i="29"/>
  <c r="GC21" i="29"/>
  <c r="GD21" i="29"/>
  <c r="GE21" i="29"/>
  <c r="GF21" i="29"/>
  <c r="GG21" i="29"/>
  <c r="GH21" i="29"/>
  <c r="GI21" i="29"/>
  <c r="GJ21" i="29"/>
  <c r="GK21" i="29"/>
  <c r="GL21" i="29"/>
  <c r="GM21" i="29"/>
  <c r="GN21" i="29"/>
  <c r="GO21" i="29"/>
  <c r="GP21" i="29"/>
  <c r="GQ21" i="29"/>
  <c r="GR21" i="29"/>
  <c r="GS21" i="29"/>
  <c r="GT21" i="29"/>
  <c r="GU21" i="29"/>
  <c r="GV21" i="29"/>
  <c r="GW21" i="29"/>
  <c r="GX21" i="29"/>
  <c r="GY21" i="29"/>
  <c r="GZ21" i="29"/>
  <c r="HA21" i="29"/>
  <c r="HB21" i="29"/>
  <c r="HC21" i="29"/>
  <c r="HD21" i="29"/>
  <c r="HE21" i="29"/>
  <c r="HF21" i="29"/>
  <c r="HG21" i="29"/>
  <c r="HH21" i="29"/>
  <c r="HI21" i="29"/>
  <c r="HJ21" i="29"/>
  <c r="HK21" i="29"/>
  <c r="HL21" i="29"/>
  <c r="HM21" i="29"/>
  <c r="HN21" i="29"/>
  <c r="HO21" i="29"/>
  <c r="HP21" i="29"/>
  <c r="HQ21" i="29"/>
  <c r="HR21" i="29"/>
  <c r="HS21" i="29"/>
  <c r="HT21" i="29"/>
  <c r="HU21" i="29"/>
  <c r="HV21" i="29"/>
  <c r="HW21" i="29"/>
  <c r="HX21" i="29"/>
  <c r="HY21" i="29"/>
  <c r="HZ21" i="29"/>
  <c r="IA21" i="29"/>
  <c r="IB21" i="29"/>
  <c r="IC21" i="29"/>
  <c r="ID21" i="29"/>
  <c r="IE21" i="29"/>
  <c r="IF21" i="29"/>
  <c r="IG21" i="29"/>
  <c r="IH21" i="29"/>
  <c r="II21" i="29"/>
  <c r="IJ21" i="29"/>
  <c r="IK21" i="29"/>
  <c r="IL21" i="29"/>
  <c r="IM21" i="29"/>
  <c r="IN21" i="29"/>
  <c r="IO21" i="29"/>
  <c r="IP21" i="29"/>
  <c r="IQ21" i="29"/>
  <c r="IR21" i="29"/>
  <c r="IS21" i="29"/>
  <c r="IT21" i="29"/>
  <c r="IU21" i="29"/>
  <c r="IV21" i="29"/>
  <c r="IW21" i="29"/>
  <c r="IX21" i="29"/>
  <c r="IY21" i="29"/>
  <c r="IZ21" i="29"/>
  <c r="JA21" i="29"/>
  <c r="JB21" i="29"/>
  <c r="JC21" i="29"/>
  <c r="JD21" i="29"/>
  <c r="JE21" i="29"/>
  <c r="JF21" i="29"/>
  <c r="JG21" i="29"/>
  <c r="JH21" i="29"/>
  <c r="JI21" i="29"/>
  <c r="JJ21" i="29"/>
  <c r="JK21" i="29"/>
  <c r="JL21" i="29"/>
  <c r="JM21" i="29"/>
  <c r="JN21" i="29"/>
  <c r="JO21" i="29"/>
  <c r="JP21" i="29"/>
  <c r="JQ21" i="29"/>
  <c r="JR21" i="29"/>
  <c r="JS21" i="29"/>
  <c r="JT21" i="29"/>
  <c r="JU21" i="29"/>
  <c r="JV21" i="29"/>
  <c r="JW21" i="29"/>
  <c r="JX21" i="29"/>
  <c r="JY21" i="29"/>
  <c r="JZ21" i="29"/>
  <c r="KA21" i="29"/>
  <c r="KB21" i="29"/>
  <c r="KC21" i="29"/>
  <c r="KD21" i="29"/>
  <c r="KE21" i="29"/>
  <c r="KF21" i="29"/>
  <c r="KG21" i="29"/>
  <c r="KH21" i="29"/>
  <c r="KI21" i="29"/>
  <c r="KJ21" i="29"/>
  <c r="KK21" i="29"/>
  <c r="KL21" i="29"/>
  <c r="KM21" i="29"/>
  <c r="KN21" i="29"/>
  <c r="KO21" i="29"/>
  <c r="KP21" i="29"/>
  <c r="KQ21" i="29"/>
  <c r="KR21" i="29"/>
  <c r="KS21" i="29"/>
  <c r="KT21" i="29"/>
  <c r="KU21" i="29"/>
  <c r="KV21" i="29"/>
  <c r="KW21" i="29"/>
  <c r="KX21" i="29"/>
  <c r="KY21" i="29"/>
  <c r="KZ21" i="29"/>
  <c r="LA21" i="29"/>
  <c r="LB21" i="29"/>
  <c r="LC21" i="29"/>
  <c r="LD21" i="29"/>
  <c r="LE21" i="29"/>
  <c r="LF21" i="29"/>
  <c r="LG21" i="29"/>
  <c r="LH21" i="29"/>
  <c r="LI21" i="29"/>
  <c r="LJ21" i="29"/>
  <c r="LK21" i="29"/>
  <c r="LL21" i="29"/>
  <c r="LM21" i="29"/>
  <c r="LN21" i="29"/>
  <c r="LO21" i="29"/>
  <c r="LP21" i="29"/>
  <c r="LQ21" i="29"/>
  <c r="LR21" i="29"/>
  <c r="LS21" i="29"/>
  <c r="LT21" i="29"/>
  <c r="LU21" i="29"/>
  <c r="LV21" i="29"/>
  <c r="LW21" i="29"/>
  <c r="LX21" i="29"/>
  <c r="LY21" i="29"/>
  <c r="LZ21" i="29"/>
  <c r="MA21" i="29"/>
  <c r="MB21" i="29"/>
  <c r="MC21" i="29"/>
  <c r="MD21" i="29"/>
  <c r="ME21" i="29"/>
  <c r="MF21" i="29"/>
  <c r="MG21" i="29"/>
  <c r="MH21" i="29"/>
  <c r="MI21" i="29"/>
  <c r="MJ21" i="29"/>
  <c r="MK21" i="29"/>
  <c r="ML21" i="29"/>
  <c r="MM21" i="29"/>
  <c r="MN21" i="29"/>
  <c r="MO21" i="29"/>
  <c r="MP21" i="29"/>
  <c r="MQ21" i="29"/>
  <c r="MR21" i="29"/>
  <c r="MS21" i="29"/>
  <c r="MT21" i="29"/>
  <c r="MU21" i="29"/>
  <c r="MV21" i="29"/>
  <c r="MW21" i="29"/>
  <c r="MX21" i="29"/>
  <c r="MY21" i="29"/>
  <c r="MZ21" i="29"/>
  <c r="NA21" i="29"/>
  <c r="F21" i="29"/>
  <c r="F20" i="29"/>
  <c r="F19" i="29"/>
  <c r="F18" i="29"/>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BJ26" i="28"/>
  <c r="BK26" i="28"/>
  <c r="BL26" i="28"/>
  <c r="BM26" i="28"/>
  <c r="BN26" i="28"/>
  <c r="BO26" i="28"/>
  <c r="BP26" i="28"/>
  <c r="BQ26" i="28"/>
  <c r="BR26" i="28"/>
  <c r="BS26" i="28"/>
  <c r="BT26" i="28"/>
  <c r="BU26" i="28"/>
  <c r="BV26" i="28"/>
  <c r="BW26" i="28"/>
  <c r="BX26" i="28"/>
  <c r="BY26" i="28"/>
  <c r="BZ26" i="28"/>
  <c r="CA26" i="28"/>
  <c r="CB26" i="28"/>
  <c r="CC26" i="28"/>
  <c r="CD26" i="28"/>
  <c r="CE26" i="28"/>
  <c r="CF26" i="28"/>
  <c r="CG26" i="28"/>
  <c r="CH26" i="28"/>
  <c r="CI26" i="28"/>
  <c r="CJ26" i="28"/>
  <c r="CK26" i="28"/>
  <c r="CL26" i="28"/>
  <c r="CM26" i="28"/>
  <c r="CN26" i="28"/>
  <c r="CO26" i="28"/>
  <c r="CP26" i="28"/>
  <c r="CQ26" i="28"/>
  <c r="CR26" i="28"/>
  <c r="CS26" i="28"/>
  <c r="CT26" i="28"/>
  <c r="CU26" i="28"/>
  <c r="CV26" i="28"/>
  <c r="CW26" i="28"/>
  <c r="CX26" i="28"/>
  <c r="CY26" i="28"/>
  <c r="CZ26" i="28"/>
  <c r="DA26" i="28"/>
  <c r="DB26" i="28"/>
  <c r="DC26" i="28"/>
  <c r="DD26" i="28"/>
  <c r="DE26" i="28"/>
  <c r="DF26" i="28"/>
  <c r="DG26" i="28"/>
  <c r="DH26" i="28"/>
  <c r="DI26" i="28"/>
  <c r="DJ26" i="28"/>
  <c r="DK26" i="28"/>
  <c r="DL26" i="28"/>
  <c r="DM26" i="28"/>
  <c r="DN26" i="28"/>
  <c r="DO26" i="28"/>
  <c r="DP26" i="28"/>
  <c r="DQ26" i="28"/>
  <c r="DR26" i="28"/>
  <c r="DS26" i="28"/>
  <c r="DT26" i="28"/>
  <c r="DU26" i="28"/>
  <c r="DV26" i="28"/>
  <c r="DW26" i="28"/>
  <c r="DX26" i="28"/>
  <c r="DY26" i="28"/>
  <c r="DZ26" i="28"/>
  <c r="EA26" i="28"/>
  <c r="EB26" i="28"/>
  <c r="EC26" i="28"/>
  <c r="ED26" i="28"/>
  <c r="EE26" i="28"/>
  <c r="EF26" i="28"/>
  <c r="EG26" i="28"/>
  <c r="EH26" i="28"/>
  <c r="EI26" i="28"/>
  <c r="EJ26" i="28"/>
  <c r="EK26" i="28"/>
  <c r="EL26" i="28"/>
  <c r="EM26" i="28"/>
  <c r="EN26" i="28"/>
  <c r="EO26" i="28"/>
  <c r="EP26" i="28"/>
  <c r="EQ26" i="28"/>
  <c r="ER26" i="28"/>
  <c r="ES26" i="28"/>
  <c r="ET26" i="28"/>
  <c r="EU26" i="28"/>
  <c r="EV26" i="28"/>
  <c r="EW26" i="28"/>
  <c r="EX26" i="28"/>
  <c r="EY26" i="28"/>
  <c r="EZ26" i="28"/>
  <c r="FA26" i="28"/>
  <c r="FB26" i="28"/>
  <c r="FC26" i="28"/>
  <c r="FD26" i="28"/>
  <c r="FE26" i="28"/>
  <c r="FF26" i="28"/>
  <c r="FG26" i="28"/>
  <c r="FH26" i="28"/>
  <c r="FI26" i="28"/>
  <c r="FJ26" i="28"/>
  <c r="FK26" i="28"/>
  <c r="FL26" i="28"/>
  <c r="FM26" i="28"/>
  <c r="FN26" i="28"/>
  <c r="FO26" i="28"/>
  <c r="FP26" i="28"/>
  <c r="FQ26" i="28"/>
  <c r="FR26" i="28"/>
  <c r="FS26" i="28"/>
  <c r="FT26" i="28"/>
  <c r="FU26" i="28"/>
  <c r="FV26" i="28"/>
  <c r="FW26" i="28"/>
  <c r="FX26" i="28"/>
  <c r="FY26" i="28"/>
  <c r="FZ26" i="28"/>
  <c r="GA26" i="28"/>
  <c r="GB26" i="28"/>
  <c r="GC26" i="28"/>
  <c r="GD26" i="28"/>
  <c r="GE26" i="28"/>
  <c r="GF26" i="28"/>
  <c r="GG26" i="28"/>
  <c r="GH26" i="28"/>
  <c r="GI26" i="28"/>
  <c r="GJ26" i="28"/>
  <c r="GK26" i="28"/>
  <c r="GL26" i="28"/>
  <c r="GM26" i="28"/>
  <c r="GN26" i="28"/>
  <c r="GO26" i="28"/>
  <c r="GP26" i="28"/>
  <c r="GQ26" i="28"/>
  <c r="GR26" i="28"/>
  <c r="GS26" i="28"/>
  <c r="GT26" i="28"/>
  <c r="GU26" i="28"/>
  <c r="GV26" i="28"/>
  <c r="GW26" i="28"/>
  <c r="GX26" i="28"/>
  <c r="GY26" i="28"/>
  <c r="GZ26" i="28"/>
  <c r="HA26" i="28"/>
  <c r="HB26" i="28"/>
  <c r="HC26" i="28"/>
  <c r="HD26" i="28"/>
  <c r="HE26" i="28"/>
  <c r="HF26" i="28"/>
  <c r="HG26" i="28"/>
  <c r="HH26" i="28"/>
  <c r="HI26" i="28"/>
  <c r="HJ26" i="28"/>
  <c r="HK26" i="28"/>
  <c r="HL26" i="28"/>
  <c r="HM26" i="28"/>
  <c r="HN26" i="28"/>
  <c r="HO26" i="28"/>
  <c r="HP26" i="28"/>
  <c r="HQ26" i="28"/>
  <c r="HR26" i="28"/>
  <c r="HS26" i="28"/>
  <c r="HT26" i="28"/>
  <c r="HU26" i="28"/>
  <c r="HV26" i="28"/>
  <c r="HW26" i="28"/>
  <c r="HX26" i="28"/>
  <c r="HY26" i="28"/>
  <c r="HZ26" i="28"/>
  <c r="IA26" i="28"/>
  <c r="IB26" i="28"/>
  <c r="IC26" i="28"/>
  <c r="ID26" i="28"/>
  <c r="IE26" i="28"/>
  <c r="IF26" i="28"/>
  <c r="IG26" i="28"/>
  <c r="IH26" i="28"/>
  <c r="II26" i="28"/>
  <c r="IJ26" i="28"/>
  <c r="IK26" i="28"/>
  <c r="IL26" i="28"/>
  <c r="IM26" i="28"/>
  <c r="IN26" i="28"/>
  <c r="IO26" i="28"/>
  <c r="IP26" i="28"/>
  <c r="IQ26" i="28"/>
  <c r="IR26" i="28"/>
  <c r="IS26" i="28"/>
  <c r="IT26" i="28"/>
  <c r="IU26" i="28"/>
  <c r="IV26" i="28"/>
  <c r="IW26" i="28"/>
  <c r="IX26" i="28"/>
  <c r="IY26" i="28"/>
  <c r="IZ26" i="28"/>
  <c r="JA26" i="28"/>
  <c r="JB26" i="28"/>
  <c r="JC26" i="28"/>
  <c r="JD26" i="28"/>
  <c r="JE26" i="28"/>
  <c r="JF26" i="28"/>
  <c r="JG26" i="28"/>
  <c r="JH26" i="28"/>
  <c r="JI26" i="28"/>
  <c r="JJ26" i="28"/>
  <c r="JK26" i="28"/>
  <c r="JL26" i="28"/>
  <c r="JM26" i="28"/>
  <c r="JN26" i="28"/>
  <c r="JO26" i="28"/>
  <c r="JP26" i="28"/>
  <c r="JQ26" i="28"/>
  <c r="JR26" i="28"/>
  <c r="JS26" i="28"/>
  <c r="JT26" i="28"/>
  <c r="JU26" i="28"/>
  <c r="JV26" i="28"/>
  <c r="JW26" i="28"/>
  <c r="JX26" i="28"/>
  <c r="JY26" i="28"/>
  <c r="JZ26" i="28"/>
  <c r="KA26" i="28"/>
  <c r="KB26" i="28"/>
  <c r="KC26" i="28"/>
  <c r="KD26" i="28"/>
  <c r="KE26" i="28"/>
  <c r="KF26" i="28"/>
  <c r="KG26" i="28"/>
  <c r="KH26" i="28"/>
  <c r="KI26" i="28"/>
  <c r="KJ26" i="28"/>
  <c r="KK26" i="28"/>
  <c r="KL26" i="28"/>
  <c r="KM26" i="28"/>
  <c r="KN26" i="28"/>
  <c r="KO26" i="28"/>
  <c r="KP26" i="28"/>
  <c r="KQ26" i="28"/>
  <c r="KR26" i="28"/>
  <c r="KS26" i="28"/>
  <c r="KT26" i="28"/>
  <c r="KU26" i="28"/>
  <c r="KV26" i="28"/>
  <c r="KW26" i="28"/>
  <c r="KX26" i="28"/>
  <c r="KY26" i="28"/>
  <c r="KZ26" i="28"/>
  <c r="LA26" i="28"/>
  <c r="LB26" i="28"/>
  <c r="LC26" i="28"/>
  <c r="LD26" i="28"/>
  <c r="LE26" i="28"/>
  <c r="LF26" i="28"/>
  <c r="LG26" i="28"/>
  <c r="LH26" i="28"/>
  <c r="LI26" i="28"/>
  <c r="LJ26" i="28"/>
  <c r="LK26" i="28"/>
  <c r="LL26" i="28"/>
  <c r="LM26" i="28"/>
  <c r="LN26" i="28"/>
  <c r="LO26" i="28"/>
  <c r="LP26" i="28"/>
  <c r="LQ26" i="28"/>
  <c r="LR26" i="28"/>
  <c r="LS26" i="28"/>
  <c r="LT26" i="28"/>
  <c r="LU26" i="28"/>
  <c r="LV26" i="28"/>
  <c r="LW26" i="28"/>
  <c r="LX26" i="28"/>
  <c r="LY26" i="28"/>
  <c r="LZ26" i="28"/>
  <c r="MA26" i="28"/>
  <c r="MB26" i="28"/>
  <c r="MC26" i="28"/>
  <c r="MD26" i="28"/>
  <c r="ME26" i="28"/>
  <c r="MF26" i="28"/>
  <c r="MG26" i="28"/>
  <c r="MH26" i="28"/>
  <c r="MI26" i="28"/>
  <c r="MJ26" i="28"/>
  <c r="MK26" i="28"/>
  <c r="ML26" i="28"/>
  <c r="MM26" i="28"/>
  <c r="MN26" i="28"/>
  <c r="MO26" i="28"/>
  <c r="MP26" i="28"/>
  <c r="MQ26" i="28"/>
  <c r="MR26" i="28"/>
  <c r="MS26" i="28"/>
  <c r="MT26" i="28"/>
  <c r="MU26" i="28"/>
  <c r="MV26" i="28"/>
  <c r="MW26" i="28"/>
  <c r="MX26" i="28"/>
  <c r="MY26" i="28"/>
  <c r="MZ26" i="28"/>
  <c r="NA26"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BJ27" i="28"/>
  <c r="BK27" i="28"/>
  <c r="BL27" i="28"/>
  <c r="BM27" i="28"/>
  <c r="BN27" i="28"/>
  <c r="BO27" i="28"/>
  <c r="BP27" i="28"/>
  <c r="BQ27" i="28"/>
  <c r="BR27" i="28"/>
  <c r="BS27" i="28"/>
  <c r="BT27" i="28"/>
  <c r="BU27" i="28"/>
  <c r="BV27" i="28"/>
  <c r="BW27" i="28"/>
  <c r="BX27" i="28"/>
  <c r="BY27" i="28"/>
  <c r="BZ27" i="28"/>
  <c r="CA27" i="28"/>
  <c r="CB27" i="28"/>
  <c r="CC27" i="28"/>
  <c r="CD27" i="28"/>
  <c r="CE27" i="28"/>
  <c r="CF27" i="28"/>
  <c r="CG27" i="28"/>
  <c r="CH27" i="28"/>
  <c r="CI27" i="28"/>
  <c r="CJ27" i="28"/>
  <c r="CK27" i="28"/>
  <c r="CL27" i="28"/>
  <c r="CM27" i="28"/>
  <c r="CN27" i="28"/>
  <c r="CO27" i="28"/>
  <c r="CP27" i="28"/>
  <c r="CQ27" i="28"/>
  <c r="CR27" i="28"/>
  <c r="CS27" i="28"/>
  <c r="CT27" i="28"/>
  <c r="CU27" i="28"/>
  <c r="CV27" i="28"/>
  <c r="CW27" i="28"/>
  <c r="CX27" i="28"/>
  <c r="CY27" i="28"/>
  <c r="CZ27" i="28"/>
  <c r="DA27" i="28"/>
  <c r="DB27" i="28"/>
  <c r="DC27" i="28"/>
  <c r="DD27" i="28"/>
  <c r="DE27" i="28"/>
  <c r="DF27" i="28"/>
  <c r="DG27" i="28"/>
  <c r="DH27" i="28"/>
  <c r="DI27" i="28"/>
  <c r="DJ27" i="28"/>
  <c r="DK27" i="28"/>
  <c r="DL27" i="28"/>
  <c r="DM27" i="28"/>
  <c r="DN27" i="28"/>
  <c r="DO27" i="28"/>
  <c r="DP27" i="28"/>
  <c r="DQ27" i="28"/>
  <c r="DR27" i="28"/>
  <c r="DS27" i="28"/>
  <c r="DT27" i="28"/>
  <c r="DU27" i="28"/>
  <c r="DV27" i="28"/>
  <c r="DW27" i="28"/>
  <c r="DX27" i="28"/>
  <c r="DY27" i="28"/>
  <c r="DZ27" i="28"/>
  <c r="EA27" i="28"/>
  <c r="EB27" i="28"/>
  <c r="EC27" i="28"/>
  <c r="ED27" i="28"/>
  <c r="EE27" i="28"/>
  <c r="EF27" i="28"/>
  <c r="EG27" i="28"/>
  <c r="EH27" i="28"/>
  <c r="EI27" i="28"/>
  <c r="EJ27" i="28"/>
  <c r="EK27" i="28"/>
  <c r="EL27" i="28"/>
  <c r="EM27" i="28"/>
  <c r="EN27" i="28"/>
  <c r="EO27" i="28"/>
  <c r="EP27" i="28"/>
  <c r="EQ27" i="28"/>
  <c r="ER27" i="28"/>
  <c r="ES27" i="28"/>
  <c r="ET27" i="28"/>
  <c r="EU27" i="28"/>
  <c r="EV27" i="28"/>
  <c r="EW27" i="28"/>
  <c r="EX27" i="28"/>
  <c r="EY27" i="28"/>
  <c r="EZ27" i="28"/>
  <c r="FA27" i="28"/>
  <c r="FB27" i="28"/>
  <c r="FC27" i="28"/>
  <c r="FD27" i="28"/>
  <c r="FE27" i="28"/>
  <c r="FF27" i="28"/>
  <c r="FG27" i="28"/>
  <c r="FH27" i="28"/>
  <c r="FI27" i="28"/>
  <c r="FJ27" i="28"/>
  <c r="FK27" i="28"/>
  <c r="FL27" i="28"/>
  <c r="FM27" i="28"/>
  <c r="FN27" i="28"/>
  <c r="FO27" i="28"/>
  <c r="FP27" i="28"/>
  <c r="FQ27" i="28"/>
  <c r="FR27" i="28"/>
  <c r="FS27" i="28"/>
  <c r="FT27" i="28"/>
  <c r="FU27" i="28"/>
  <c r="FV27" i="28"/>
  <c r="FW27" i="28"/>
  <c r="FX27" i="28"/>
  <c r="FY27" i="28"/>
  <c r="FZ27" i="28"/>
  <c r="GA27" i="28"/>
  <c r="GB27" i="28"/>
  <c r="GC27" i="28"/>
  <c r="GD27" i="28"/>
  <c r="GE27" i="28"/>
  <c r="GF27" i="28"/>
  <c r="GG27" i="28"/>
  <c r="GH27" i="28"/>
  <c r="GI27" i="28"/>
  <c r="GJ27" i="28"/>
  <c r="GK27" i="28"/>
  <c r="GL27" i="28"/>
  <c r="GM27" i="28"/>
  <c r="GN27" i="28"/>
  <c r="GO27" i="28"/>
  <c r="GP27" i="28"/>
  <c r="GQ27" i="28"/>
  <c r="GR27" i="28"/>
  <c r="GS27" i="28"/>
  <c r="GT27" i="28"/>
  <c r="GU27" i="28"/>
  <c r="GV27" i="28"/>
  <c r="GW27" i="28"/>
  <c r="GX27" i="28"/>
  <c r="GY27" i="28"/>
  <c r="GZ27" i="28"/>
  <c r="HA27" i="28"/>
  <c r="HB27" i="28"/>
  <c r="HC27" i="28"/>
  <c r="HD27" i="28"/>
  <c r="HE27" i="28"/>
  <c r="HF27" i="28"/>
  <c r="HG27" i="28"/>
  <c r="HH27" i="28"/>
  <c r="HI27" i="28"/>
  <c r="HJ27" i="28"/>
  <c r="HK27" i="28"/>
  <c r="HL27" i="28"/>
  <c r="HM27" i="28"/>
  <c r="HN27" i="28"/>
  <c r="HO27" i="28"/>
  <c r="HP27" i="28"/>
  <c r="HQ27" i="28"/>
  <c r="HR27" i="28"/>
  <c r="HS27" i="28"/>
  <c r="HT27" i="28"/>
  <c r="HU27" i="28"/>
  <c r="HV27" i="28"/>
  <c r="HW27" i="28"/>
  <c r="HX27" i="28"/>
  <c r="HY27" i="28"/>
  <c r="HZ27" i="28"/>
  <c r="IA27" i="28"/>
  <c r="IB27" i="28"/>
  <c r="IC27" i="28"/>
  <c r="ID27" i="28"/>
  <c r="IE27" i="28"/>
  <c r="IF27" i="28"/>
  <c r="IG27" i="28"/>
  <c r="IH27" i="28"/>
  <c r="II27" i="28"/>
  <c r="IJ27" i="28"/>
  <c r="IK27" i="28"/>
  <c r="IL27" i="28"/>
  <c r="IM27" i="28"/>
  <c r="IN27" i="28"/>
  <c r="IO27" i="28"/>
  <c r="IP27" i="28"/>
  <c r="IQ27" i="28"/>
  <c r="IR27" i="28"/>
  <c r="IS27" i="28"/>
  <c r="IT27" i="28"/>
  <c r="IU27" i="28"/>
  <c r="IV27" i="28"/>
  <c r="IW27" i="28"/>
  <c r="IX27" i="28"/>
  <c r="IY27" i="28"/>
  <c r="IZ27" i="28"/>
  <c r="JA27" i="28"/>
  <c r="JB27" i="28"/>
  <c r="JC27" i="28"/>
  <c r="JD27" i="28"/>
  <c r="JE27" i="28"/>
  <c r="JF27" i="28"/>
  <c r="JG27" i="28"/>
  <c r="JH27" i="28"/>
  <c r="JI27" i="28"/>
  <c r="JJ27" i="28"/>
  <c r="JK27" i="28"/>
  <c r="JL27" i="28"/>
  <c r="JM27" i="28"/>
  <c r="JN27" i="28"/>
  <c r="JO27" i="28"/>
  <c r="JP27" i="28"/>
  <c r="JQ27" i="28"/>
  <c r="JR27" i="28"/>
  <c r="JS27" i="28"/>
  <c r="JT27" i="28"/>
  <c r="JU27" i="28"/>
  <c r="JV27" i="28"/>
  <c r="JW27" i="28"/>
  <c r="JX27" i="28"/>
  <c r="JY27" i="28"/>
  <c r="JZ27" i="28"/>
  <c r="KA27" i="28"/>
  <c r="KB27" i="28"/>
  <c r="KC27" i="28"/>
  <c r="KD27" i="28"/>
  <c r="KE27" i="28"/>
  <c r="KF27" i="28"/>
  <c r="KG27" i="28"/>
  <c r="KH27" i="28"/>
  <c r="KI27" i="28"/>
  <c r="KJ27" i="28"/>
  <c r="KK27" i="28"/>
  <c r="KL27" i="28"/>
  <c r="KM27" i="28"/>
  <c r="KN27" i="28"/>
  <c r="KO27" i="28"/>
  <c r="KP27" i="28"/>
  <c r="KQ27" i="28"/>
  <c r="KR27" i="28"/>
  <c r="KS27" i="28"/>
  <c r="KT27" i="28"/>
  <c r="KU27" i="28"/>
  <c r="KV27" i="28"/>
  <c r="KW27" i="28"/>
  <c r="KX27" i="28"/>
  <c r="KY27" i="28"/>
  <c r="KZ27" i="28"/>
  <c r="LA27" i="28"/>
  <c r="LB27" i="28"/>
  <c r="LC27" i="28"/>
  <c r="LD27" i="28"/>
  <c r="LE27" i="28"/>
  <c r="LF27" i="28"/>
  <c r="LG27" i="28"/>
  <c r="LH27" i="28"/>
  <c r="LI27" i="28"/>
  <c r="LJ27" i="28"/>
  <c r="LK27" i="28"/>
  <c r="LL27" i="28"/>
  <c r="LM27" i="28"/>
  <c r="LN27" i="28"/>
  <c r="LO27" i="28"/>
  <c r="LP27" i="28"/>
  <c r="LQ27" i="28"/>
  <c r="LR27" i="28"/>
  <c r="LS27" i="28"/>
  <c r="LT27" i="28"/>
  <c r="LU27" i="28"/>
  <c r="LV27" i="28"/>
  <c r="LW27" i="28"/>
  <c r="LX27" i="28"/>
  <c r="LY27" i="28"/>
  <c r="LZ27" i="28"/>
  <c r="MA27" i="28"/>
  <c r="MB27" i="28"/>
  <c r="MC27" i="28"/>
  <c r="MD27" i="28"/>
  <c r="ME27" i="28"/>
  <c r="MF27" i="28"/>
  <c r="MG27" i="28"/>
  <c r="MH27" i="28"/>
  <c r="MI27" i="28"/>
  <c r="MJ27" i="28"/>
  <c r="MK27" i="28"/>
  <c r="ML27" i="28"/>
  <c r="MM27" i="28"/>
  <c r="MN27" i="28"/>
  <c r="MO27" i="28"/>
  <c r="MP27" i="28"/>
  <c r="MQ27" i="28"/>
  <c r="MR27" i="28"/>
  <c r="MS27" i="28"/>
  <c r="MT27" i="28"/>
  <c r="MU27" i="28"/>
  <c r="MV27" i="28"/>
  <c r="MW27" i="28"/>
  <c r="MX27" i="28"/>
  <c r="MY27" i="28"/>
  <c r="MZ27" i="28"/>
  <c r="NA27"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BJ28" i="28"/>
  <c r="BK28" i="28"/>
  <c r="BL28" i="28"/>
  <c r="BM28" i="28"/>
  <c r="BN28" i="28"/>
  <c r="BO28" i="28"/>
  <c r="BP28" i="28"/>
  <c r="BQ28" i="28"/>
  <c r="BR28" i="28"/>
  <c r="BS28" i="28"/>
  <c r="BT28" i="28"/>
  <c r="BU28" i="28"/>
  <c r="BV28" i="28"/>
  <c r="BW28" i="28"/>
  <c r="BX28" i="28"/>
  <c r="BY28" i="28"/>
  <c r="BZ28" i="28"/>
  <c r="CA28" i="28"/>
  <c r="CB28" i="28"/>
  <c r="CC28" i="28"/>
  <c r="CD28" i="28"/>
  <c r="CE28" i="28"/>
  <c r="CF28" i="28"/>
  <c r="CG28" i="28"/>
  <c r="CH28" i="28"/>
  <c r="CI28" i="28"/>
  <c r="CJ28" i="28"/>
  <c r="CK28" i="28"/>
  <c r="CL28" i="28"/>
  <c r="CM28" i="28"/>
  <c r="CN28" i="28"/>
  <c r="CO28" i="28"/>
  <c r="CP28" i="28"/>
  <c r="CQ28" i="28"/>
  <c r="CR28" i="28"/>
  <c r="CS28" i="28"/>
  <c r="CT28" i="28"/>
  <c r="CU28" i="28"/>
  <c r="CV28" i="28"/>
  <c r="CW28" i="28"/>
  <c r="CX28" i="28"/>
  <c r="CY28" i="28"/>
  <c r="CZ28" i="28"/>
  <c r="DA28" i="28"/>
  <c r="DB28" i="28"/>
  <c r="DC28" i="28"/>
  <c r="DD28" i="28"/>
  <c r="DE28" i="28"/>
  <c r="DF28" i="28"/>
  <c r="DG28" i="28"/>
  <c r="DH28" i="28"/>
  <c r="DI28" i="28"/>
  <c r="DJ28" i="28"/>
  <c r="DK28" i="28"/>
  <c r="DL28" i="28"/>
  <c r="DM28" i="28"/>
  <c r="DN28" i="28"/>
  <c r="DO28" i="28"/>
  <c r="DP28" i="28"/>
  <c r="DQ28" i="28"/>
  <c r="DR28" i="28"/>
  <c r="DS28" i="28"/>
  <c r="DT28" i="28"/>
  <c r="DU28" i="28"/>
  <c r="DV28" i="28"/>
  <c r="DW28" i="28"/>
  <c r="DX28" i="28"/>
  <c r="DY28" i="28"/>
  <c r="DZ28" i="28"/>
  <c r="EA28" i="28"/>
  <c r="EB28" i="28"/>
  <c r="EC28" i="28"/>
  <c r="ED28" i="28"/>
  <c r="EE28" i="28"/>
  <c r="EF28" i="28"/>
  <c r="EG28" i="28"/>
  <c r="EH28" i="28"/>
  <c r="EI28" i="28"/>
  <c r="EJ28" i="28"/>
  <c r="EK28" i="28"/>
  <c r="EL28" i="28"/>
  <c r="EM28" i="28"/>
  <c r="EN28" i="28"/>
  <c r="EO28" i="28"/>
  <c r="EP28" i="28"/>
  <c r="EQ28" i="28"/>
  <c r="ER28" i="28"/>
  <c r="ES28" i="28"/>
  <c r="ET28" i="28"/>
  <c r="EU28" i="28"/>
  <c r="EV28" i="28"/>
  <c r="EW28" i="28"/>
  <c r="EX28" i="28"/>
  <c r="EY28" i="28"/>
  <c r="EZ28" i="28"/>
  <c r="FA28" i="28"/>
  <c r="FB28" i="28"/>
  <c r="FC28" i="28"/>
  <c r="FD28" i="28"/>
  <c r="FE28" i="28"/>
  <c r="FF28" i="28"/>
  <c r="FG28" i="28"/>
  <c r="FH28" i="28"/>
  <c r="FI28" i="28"/>
  <c r="FJ28" i="28"/>
  <c r="FK28" i="28"/>
  <c r="FL28" i="28"/>
  <c r="FM28" i="28"/>
  <c r="FN28" i="28"/>
  <c r="FO28" i="28"/>
  <c r="FP28" i="28"/>
  <c r="FQ28" i="28"/>
  <c r="FR28" i="28"/>
  <c r="FS28" i="28"/>
  <c r="FT28" i="28"/>
  <c r="FU28" i="28"/>
  <c r="FV28" i="28"/>
  <c r="FW28" i="28"/>
  <c r="FX28" i="28"/>
  <c r="FY28" i="28"/>
  <c r="FZ28" i="28"/>
  <c r="GA28" i="28"/>
  <c r="GB28" i="28"/>
  <c r="GC28" i="28"/>
  <c r="GD28" i="28"/>
  <c r="GE28" i="28"/>
  <c r="GF28" i="28"/>
  <c r="GG28" i="28"/>
  <c r="GH28" i="28"/>
  <c r="GI28" i="28"/>
  <c r="GJ28" i="28"/>
  <c r="GK28" i="28"/>
  <c r="GL28" i="28"/>
  <c r="GM28" i="28"/>
  <c r="GN28" i="28"/>
  <c r="GO28" i="28"/>
  <c r="GP28" i="28"/>
  <c r="GQ28" i="28"/>
  <c r="GR28" i="28"/>
  <c r="GS28" i="28"/>
  <c r="GT28" i="28"/>
  <c r="GU28" i="28"/>
  <c r="GV28" i="28"/>
  <c r="GW28" i="28"/>
  <c r="GX28" i="28"/>
  <c r="GY28" i="28"/>
  <c r="GZ28" i="28"/>
  <c r="HA28" i="28"/>
  <c r="HB28" i="28"/>
  <c r="HC28" i="28"/>
  <c r="HD28" i="28"/>
  <c r="HE28" i="28"/>
  <c r="HF28" i="28"/>
  <c r="HG28" i="28"/>
  <c r="HH28" i="28"/>
  <c r="HI28" i="28"/>
  <c r="HJ28" i="28"/>
  <c r="HK28" i="28"/>
  <c r="HL28" i="28"/>
  <c r="HM28" i="28"/>
  <c r="HN28" i="28"/>
  <c r="HO28" i="28"/>
  <c r="HP28" i="28"/>
  <c r="HQ28" i="28"/>
  <c r="HR28" i="28"/>
  <c r="HS28" i="28"/>
  <c r="HT28" i="28"/>
  <c r="HU28" i="28"/>
  <c r="HV28" i="28"/>
  <c r="HW28" i="28"/>
  <c r="HX28" i="28"/>
  <c r="HY28" i="28"/>
  <c r="HZ28" i="28"/>
  <c r="IA28" i="28"/>
  <c r="IB28" i="28"/>
  <c r="IC28" i="28"/>
  <c r="ID28" i="28"/>
  <c r="IE28" i="28"/>
  <c r="IF28" i="28"/>
  <c r="IG28" i="28"/>
  <c r="IH28" i="28"/>
  <c r="II28" i="28"/>
  <c r="IJ28" i="28"/>
  <c r="IK28" i="28"/>
  <c r="IL28" i="28"/>
  <c r="IM28" i="28"/>
  <c r="IN28" i="28"/>
  <c r="IO28" i="28"/>
  <c r="IP28" i="28"/>
  <c r="IQ28" i="28"/>
  <c r="IR28" i="28"/>
  <c r="IS28" i="28"/>
  <c r="IT28" i="28"/>
  <c r="IU28" i="28"/>
  <c r="IV28" i="28"/>
  <c r="IW28" i="28"/>
  <c r="IX28" i="28"/>
  <c r="IY28" i="28"/>
  <c r="IZ28" i="28"/>
  <c r="JA28" i="28"/>
  <c r="JB28" i="28"/>
  <c r="JC28" i="28"/>
  <c r="JD28" i="28"/>
  <c r="JE28" i="28"/>
  <c r="JF28" i="28"/>
  <c r="JG28" i="28"/>
  <c r="JH28" i="28"/>
  <c r="JI28" i="28"/>
  <c r="JJ28" i="28"/>
  <c r="JK28" i="28"/>
  <c r="JL28" i="28"/>
  <c r="JM28" i="28"/>
  <c r="JN28" i="28"/>
  <c r="JO28" i="28"/>
  <c r="JP28" i="28"/>
  <c r="JQ28" i="28"/>
  <c r="JR28" i="28"/>
  <c r="JS28" i="28"/>
  <c r="JT28" i="28"/>
  <c r="JU28" i="28"/>
  <c r="JV28" i="28"/>
  <c r="JW28" i="28"/>
  <c r="JX28" i="28"/>
  <c r="JY28" i="28"/>
  <c r="JZ28" i="28"/>
  <c r="KA28" i="28"/>
  <c r="KB28" i="28"/>
  <c r="KC28" i="28"/>
  <c r="KD28" i="28"/>
  <c r="KE28" i="28"/>
  <c r="KF28" i="28"/>
  <c r="KG28" i="28"/>
  <c r="KH28" i="28"/>
  <c r="KI28" i="28"/>
  <c r="KJ28" i="28"/>
  <c r="KK28" i="28"/>
  <c r="KL28" i="28"/>
  <c r="KM28" i="28"/>
  <c r="KN28" i="28"/>
  <c r="KO28" i="28"/>
  <c r="KP28" i="28"/>
  <c r="KQ28" i="28"/>
  <c r="KR28" i="28"/>
  <c r="KS28" i="28"/>
  <c r="KT28" i="28"/>
  <c r="KU28" i="28"/>
  <c r="KV28" i="28"/>
  <c r="KW28" i="28"/>
  <c r="KX28" i="28"/>
  <c r="KY28" i="28"/>
  <c r="KZ28" i="28"/>
  <c r="LA28" i="28"/>
  <c r="LB28" i="28"/>
  <c r="LC28" i="28"/>
  <c r="LD28" i="28"/>
  <c r="LE28" i="28"/>
  <c r="LF28" i="28"/>
  <c r="LG28" i="28"/>
  <c r="LH28" i="28"/>
  <c r="LI28" i="28"/>
  <c r="LJ28" i="28"/>
  <c r="LK28" i="28"/>
  <c r="LL28" i="28"/>
  <c r="LM28" i="28"/>
  <c r="LN28" i="28"/>
  <c r="LO28" i="28"/>
  <c r="LP28" i="28"/>
  <c r="LQ28" i="28"/>
  <c r="LR28" i="28"/>
  <c r="LS28" i="28"/>
  <c r="LT28" i="28"/>
  <c r="LU28" i="28"/>
  <c r="LV28" i="28"/>
  <c r="LW28" i="28"/>
  <c r="LX28" i="28"/>
  <c r="LY28" i="28"/>
  <c r="LZ28" i="28"/>
  <c r="MA28" i="28"/>
  <c r="MB28" i="28"/>
  <c r="MC28" i="28"/>
  <c r="MD28" i="28"/>
  <c r="ME28" i="28"/>
  <c r="MF28" i="28"/>
  <c r="MG28" i="28"/>
  <c r="MH28" i="28"/>
  <c r="MI28" i="28"/>
  <c r="MJ28" i="28"/>
  <c r="MK28" i="28"/>
  <c r="ML28" i="28"/>
  <c r="MM28" i="28"/>
  <c r="MN28" i="28"/>
  <c r="MO28" i="28"/>
  <c r="MP28" i="28"/>
  <c r="MQ28" i="28"/>
  <c r="MR28" i="28"/>
  <c r="MS28" i="28"/>
  <c r="MT28" i="28"/>
  <c r="MU28" i="28"/>
  <c r="MV28" i="28"/>
  <c r="MW28" i="28"/>
  <c r="MX28" i="28"/>
  <c r="MY28" i="28"/>
  <c r="MZ28" i="28"/>
  <c r="NA28"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BJ29" i="28"/>
  <c r="BK29" i="28"/>
  <c r="BL29" i="28"/>
  <c r="BM29" i="28"/>
  <c r="BN29" i="28"/>
  <c r="BO29" i="28"/>
  <c r="BP29" i="28"/>
  <c r="BQ29" i="28"/>
  <c r="BR29" i="28"/>
  <c r="BS29" i="28"/>
  <c r="BT29" i="28"/>
  <c r="BU29" i="28"/>
  <c r="BV29" i="28"/>
  <c r="BW29" i="28"/>
  <c r="BX29" i="28"/>
  <c r="BY29" i="28"/>
  <c r="BZ29" i="28"/>
  <c r="CA29" i="28"/>
  <c r="CB29" i="28"/>
  <c r="CC29" i="28"/>
  <c r="CD29" i="28"/>
  <c r="CE29" i="28"/>
  <c r="CF29" i="28"/>
  <c r="CG29" i="28"/>
  <c r="CH29" i="28"/>
  <c r="CI29" i="28"/>
  <c r="CJ29" i="28"/>
  <c r="CK29" i="28"/>
  <c r="CL29" i="28"/>
  <c r="CM29" i="28"/>
  <c r="CN29" i="28"/>
  <c r="CO29" i="28"/>
  <c r="CP29" i="28"/>
  <c r="CQ29" i="28"/>
  <c r="CR29" i="28"/>
  <c r="CS29" i="28"/>
  <c r="CT29" i="28"/>
  <c r="CU29" i="28"/>
  <c r="CV29" i="28"/>
  <c r="CW29" i="28"/>
  <c r="CX29" i="28"/>
  <c r="CY29" i="28"/>
  <c r="CZ29" i="28"/>
  <c r="DA29" i="28"/>
  <c r="DB29" i="28"/>
  <c r="DC29" i="28"/>
  <c r="DD29" i="28"/>
  <c r="DE29" i="28"/>
  <c r="DF29" i="28"/>
  <c r="DG29" i="28"/>
  <c r="DH29" i="28"/>
  <c r="DI29" i="28"/>
  <c r="DJ29" i="28"/>
  <c r="DK29" i="28"/>
  <c r="DL29" i="28"/>
  <c r="DM29" i="28"/>
  <c r="DN29" i="28"/>
  <c r="DO29" i="28"/>
  <c r="DP29" i="28"/>
  <c r="DQ29" i="28"/>
  <c r="DR29" i="28"/>
  <c r="DS29" i="28"/>
  <c r="DT29" i="28"/>
  <c r="DU29" i="28"/>
  <c r="DV29" i="28"/>
  <c r="DW29" i="28"/>
  <c r="DX29" i="28"/>
  <c r="DY29" i="28"/>
  <c r="DZ29" i="28"/>
  <c r="EA29" i="28"/>
  <c r="EB29" i="28"/>
  <c r="EC29" i="28"/>
  <c r="ED29" i="28"/>
  <c r="EE29" i="28"/>
  <c r="EF29" i="28"/>
  <c r="EG29" i="28"/>
  <c r="EH29" i="28"/>
  <c r="EI29" i="28"/>
  <c r="EJ29" i="28"/>
  <c r="EK29" i="28"/>
  <c r="EL29" i="28"/>
  <c r="EM29" i="28"/>
  <c r="EN29" i="28"/>
  <c r="EO29" i="28"/>
  <c r="EP29" i="28"/>
  <c r="EQ29" i="28"/>
  <c r="ER29" i="28"/>
  <c r="ES29" i="28"/>
  <c r="ET29" i="28"/>
  <c r="EU29" i="28"/>
  <c r="EV29" i="28"/>
  <c r="EW29" i="28"/>
  <c r="EX29" i="28"/>
  <c r="EY29" i="28"/>
  <c r="EZ29" i="28"/>
  <c r="FA29" i="28"/>
  <c r="FB29" i="28"/>
  <c r="FC29" i="28"/>
  <c r="FD29" i="28"/>
  <c r="FE29" i="28"/>
  <c r="FF29" i="28"/>
  <c r="FG29" i="28"/>
  <c r="FH29" i="28"/>
  <c r="FI29" i="28"/>
  <c r="FJ29" i="28"/>
  <c r="FK29" i="28"/>
  <c r="FL29" i="28"/>
  <c r="FM29" i="28"/>
  <c r="FN29" i="28"/>
  <c r="FO29" i="28"/>
  <c r="FP29" i="28"/>
  <c r="FQ29" i="28"/>
  <c r="FR29" i="28"/>
  <c r="FS29" i="28"/>
  <c r="FT29" i="28"/>
  <c r="FU29" i="28"/>
  <c r="FV29" i="28"/>
  <c r="FW29" i="28"/>
  <c r="FX29" i="28"/>
  <c r="FY29" i="28"/>
  <c r="FZ29" i="28"/>
  <c r="GA29" i="28"/>
  <c r="GB29" i="28"/>
  <c r="GC29" i="28"/>
  <c r="GD29" i="28"/>
  <c r="GE29" i="28"/>
  <c r="GF29" i="28"/>
  <c r="GG29" i="28"/>
  <c r="GH29" i="28"/>
  <c r="GI29" i="28"/>
  <c r="GJ29" i="28"/>
  <c r="GK29" i="28"/>
  <c r="GL29" i="28"/>
  <c r="GM29" i="28"/>
  <c r="GN29" i="28"/>
  <c r="GO29" i="28"/>
  <c r="GP29" i="28"/>
  <c r="GQ29" i="28"/>
  <c r="GR29" i="28"/>
  <c r="GS29" i="28"/>
  <c r="GT29" i="28"/>
  <c r="GU29" i="28"/>
  <c r="GV29" i="28"/>
  <c r="GW29" i="28"/>
  <c r="GX29" i="28"/>
  <c r="GY29" i="28"/>
  <c r="GZ29" i="28"/>
  <c r="HA29" i="28"/>
  <c r="HB29" i="28"/>
  <c r="HC29" i="28"/>
  <c r="HD29" i="28"/>
  <c r="HE29" i="28"/>
  <c r="HF29" i="28"/>
  <c r="HG29" i="28"/>
  <c r="HH29" i="28"/>
  <c r="HI29" i="28"/>
  <c r="HJ29" i="28"/>
  <c r="HK29" i="28"/>
  <c r="HL29" i="28"/>
  <c r="HM29" i="28"/>
  <c r="HN29" i="28"/>
  <c r="HO29" i="28"/>
  <c r="HP29" i="28"/>
  <c r="HQ29" i="28"/>
  <c r="HR29" i="28"/>
  <c r="HS29" i="28"/>
  <c r="HT29" i="28"/>
  <c r="HU29" i="28"/>
  <c r="HV29" i="28"/>
  <c r="HW29" i="28"/>
  <c r="HX29" i="28"/>
  <c r="HY29" i="28"/>
  <c r="HZ29" i="28"/>
  <c r="IA29" i="28"/>
  <c r="IB29" i="28"/>
  <c r="IC29" i="28"/>
  <c r="ID29" i="28"/>
  <c r="IE29" i="28"/>
  <c r="IF29" i="28"/>
  <c r="IG29" i="28"/>
  <c r="IH29" i="28"/>
  <c r="II29" i="28"/>
  <c r="IJ29" i="28"/>
  <c r="IK29" i="28"/>
  <c r="IL29" i="28"/>
  <c r="IM29" i="28"/>
  <c r="IN29" i="28"/>
  <c r="IO29" i="28"/>
  <c r="IP29" i="28"/>
  <c r="IQ29" i="28"/>
  <c r="IR29" i="28"/>
  <c r="IS29" i="28"/>
  <c r="IT29" i="28"/>
  <c r="IU29" i="28"/>
  <c r="IV29" i="28"/>
  <c r="IW29" i="28"/>
  <c r="IX29" i="28"/>
  <c r="IY29" i="28"/>
  <c r="IZ29" i="28"/>
  <c r="JA29" i="28"/>
  <c r="JB29" i="28"/>
  <c r="JC29" i="28"/>
  <c r="JD29" i="28"/>
  <c r="JE29" i="28"/>
  <c r="JF29" i="28"/>
  <c r="JG29" i="28"/>
  <c r="JH29" i="28"/>
  <c r="JI29" i="28"/>
  <c r="JJ29" i="28"/>
  <c r="JK29" i="28"/>
  <c r="JL29" i="28"/>
  <c r="JM29" i="28"/>
  <c r="JN29" i="28"/>
  <c r="JO29" i="28"/>
  <c r="JP29" i="28"/>
  <c r="JQ29" i="28"/>
  <c r="JR29" i="28"/>
  <c r="JS29" i="28"/>
  <c r="JT29" i="28"/>
  <c r="JU29" i="28"/>
  <c r="JV29" i="28"/>
  <c r="JW29" i="28"/>
  <c r="JX29" i="28"/>
  <c r="JY29" i="28"/>
  <c r="JZ29" i="28"/>
  <c r="KA29" i="28"/>
  <c r="KB29" i="28"/>
  <c r="KC29" i="28"/>
  <c r="KD29" i="28"/>
  <c r="KE29" i="28"/>
  <c r="KF29" i="28"/>
  <c r="KG29" i="28"/>
  <c r="KH29" i="28"/>
  <c r="KI29" i="28"/>
  <c r="KJ29" i="28"/>
  <c r="KK29" i="28"/>
  <c r="KL29" i="28"/>
  <c r="KM29" i="28"/>
  <c r="KN29" i="28"/>
  <c r="KO29" i="28"/>
  <c r="KP29" i="28"/>
  <c r="KQ29" i="28"/>
  <c r="KR29" i="28"/>
  <c r="KS29" i="28"/>
  <c r="KT29" i="28"/>
  <c r="KU29" i="28"/>
  <c r="KV29" i="28"/>
  <c r="KW29" i="28"/>
  <c r="KX29" i="28"/>
  <c r="KY29" i="28"/>
  <c r="KZ29" i="28"/>
  <c r="LA29" i="28"/>
  <c r="LB29" i="28"/>
  <c r="LC29" i="28"/>
  <c r="LD29" i="28"/>
  <c r="LE29" i="28"/>
  <c r="LF29" i="28"/>
  <c r="LG29" i="28"/>
  <c r="LH29" i="28"/>
  <c r="LI29" i="28"/>
  <c r="LJ29" i="28"/>
  <c r="LK29" i="28"/>
  <c r="LL29" i="28"/>
  <c r="LM29" i="28"/>
  <c r="LN29" i="28"/>
  <c r="LO29" i="28"/>
  <c r="LP29" i="28"/>
  <c r="LQ29" i="28"/>
  <c r="LR29" i="28"/>
  <c r="LS29" i="28"/>
  <c r="LT29" i="28"/>
  <c r="LU29" i="28"/>
  <c r="LV29" i="28"/>
  <c r="LW29" i="28"/>
  <c r="LX29" i="28"/>
  <c r="LY29" i="28"/>
  <c r="LZ29" i="28"/>
  <c r="MA29" i="28"/>
  <c r="MB29" i="28"/>
  <c r="MC29" i="28"/>
  <c r="MD29" i="28"/>
  <c r="ME29" i="28"/>
  <c r="MF29" i="28"/>
  <c r="MG29" i="28"/>
  <c r="MH29" i="28"/>
  <c r="MI29" i="28"/>
  <c r="MJ29" i="28"/>
  <c r="MK29" i="28"/>
  <c r="ML29" i="28"/>
  <c r="MM29" i="28"/>
  <c r="MN29" i="28"/>
  <c r="MO29" i="28"/>
  <c r="MP29" i="28"/>
  <c r="MQ29" i="28"/>
  <c r="MR29" i="28"/>
  <c r="MS29" i="28"/>
  <c r="MT29" i="28"/>
  <c r="MU29" i="28"/>
  <c r="MV29" i="28"/>
  <c r="MW29" i="28"/>
  <c r="MX29" i="28"/>
  <c r="MY29" i="28"/>
  <c r="MZ29" i="28"/>
  <c r="NA29" i="28"/>
  <c r="F29" i="28"/>
  <c r="F28" i="28"/>
  <c r="F27" i="28"/>
  <c r="F26" i="28"/>
  <c r="G18" i="27"/>
  <c r="G22" i="27"/>
  <c r="H18" i="27"/>
  <c r="I18" i="27"/>
  <c r="J18" i="27"/>
  <c r="K18" i="27"/>
  <c r="K22" i="27"/>
  <c r="L18" i="27"/>
  <c r="M18" i="27"/>
  <c r="N18" i="27"/>
  <c r="O18" i="27"/>
  <c r="O22" i="27"/>
  <c r="P18" i="27"/>
  <c r="Q18" i="27"/>
  <c r="R18" i="27"/>
  <c r="S18" i="27"/>
  <c r="S22" i="27"/>
  <c r="T18" i="27"/>
  <c r="U18" i="27"/>
  <c r="V18" i="27"/>
  <c r="W18" i="27"/>
  <c r="W22" i="27"/>
  <c r="X18" i="27"/>
  <c r="Y18" i="27"/>
  <c r="Z18" i="27"/>
  <c r="AA18" i="27"/>
  <c r="AA22" i="27"/>
  <c r="AB18" i="27"/>
  <c r="AC18" i="27"/>
  <c r="AD18" i="27"/>
  <c r="AE18" i="27"/>
  <c r="AE22" i="27"/>
  <c r="AF18" i="27"/>
  <c r="AG18" i="27"/>
  <c r="AH18" i="27"/>
  <c r="AI18" i="27"/>
  <c r="AI22" i="27"/>
  <c r="AJ18" i="27"/>
  <c r="AK18" i="27"/>
  <c r="AL18" i="27"/>
  <c r="AM18" i="27"/>
  <c r="AM22" i="27"/>
  <c r="AN18" i="27"/>
  <c r="AO18" i="27"/>
  <c r="AP18" i="27"/>
  <c r="AQ18" i="27"/>
  <c r="AQ22" i="27"/>
  <c r="AR18" i="27"/>
  <c r="AS18" i="27"/>
  <c r="AT18" i="27"/>
  <c r="AU18" i="27"/>
  <c r="AU22" i="27"/>
  <c r="AV18" i="27"/>
  <c r="AW18" i="27"/>
  <c r="AX18" i="27"/>
  <c r="AY18" i="27"/>
  <c r="AY22" i="27"/>
  <c r="AZ18" i="27"/>
  <c r="BA18" i="27"/>
  <c r="BB18" i="27"/>
  <c r="BC18" i="27"/>
  <c r="BC22" i="27"/>
  <c r="BD18" i="27"/>
  <c r="BE18" i="27"/>
  <c r="BF18" i="27"/>
  <c r="BG18" i="27"/>
  <c r="BG22" i="27"/>
  <c r="BH18" i="27"/>
  <c r="BI18" i="27"/>
  <c r="BJ18" i="27"/>
  <c r="BK18" i="27"/>
  <c r="BK22" i="27"/>
  <c r="BL18" i="27"/>
  <c r="BM18" i="27"/>
  <c r="BN18" i="27"/>
  <c r="BO18" i="27"/>
  <c r="BO22" i="27"/>
  <c r="BP18" i="27"/>
  <c r="BQ18" i="27"/>
  <c r="BR18" i="27"/>
  <c r="BS18" i="27"/>
  <c r="BS22" i="27"/>
  <c r="BT18" i="27"/>
  <c r="BU18" i="27"/>
  <c r="BV18" i="27"/>
  <c r="BW18" i="27"/>
  <c r="BW22" i="27"/>
  <c r="BX18" i="27"/>
  <c r="BY18" i="27"/>
  <c r="BZ18" i="27"/>
  <c r="CA18" i="27"/>
  <c r="CA22" i="27"/>
  <c r="CB18" i="27"/>
  <c r="CC18" i="27"/>
  <c r="CD18" i="27"/>
  <c r="CE18" i="27"/>
  <c r="CE22" i="27"/>
  <c r="CF18" i="27"/>
  <c r="CG18" i="27"/>
  <c r="CH18" i="27"/>
  <c r="CI18" i="27"/>
  <c r="CI22" i="27"/>
  <c r="CJ18" i="27"/>
  <c r="CK18" i="27"/>
  <c r="CL18" i="27"/>
  <c r="CM18" i="27"/>
  <c r="CM22" i="27"/>
  <c r="CN18" i="27"/>
  <c r="CO18" i="27"/>
  <c r="CP18" i="27"/>
  <c r="CQ18" i="27"/>
  <c r="CQ22" i="27"/>
  <c r="CR18" i="27"/>
  <c r="CS18" i="27"/>
  <c r="CT18" i="27"/>
  <c r="CU18" i="27"/>
  <c r="CU22" i="27"/>
  <c r="CV18" i="27"/>
  <c r="CW18" i="27"/>
  <c r="CX18" i="27"/>
  <c r="CY18" i="27"/>
  <c r="CY22" i="27"/>
  <c r="CZ18" i="27"/>
  <c r="DA18" i="27"/>
  <c r="DB18" i="27"/>
  <c r="DC18" i="27"/>
  <c r="DC22" i="27"/>
  <c r="DD18" i="27"/>
  <c r="DE18" i="27"/>
  <c r="DF18" i="27"/>
  <c r="DG18" i="27"/>
  <c r="DG22" i="27"/>
  <c r="DH18" i="27"/>
  <c r="DI18" i="27"/>
  <c r="DJ18" i="27"/>
  <c r="DK18" i="27"/>
  <c r="DK22" i="27"/>
  <c r="DL18" i="27"/>
  <c r="DM18" i="27"/>
  <c r="DN18" i="27"/>
  <c r="DO18" i="27"/>
  <c r="DO22" i="27"/>
  <c r="DP18" i="27"/>
  <c r="DQ18" i="27"/>
  <c r="DR18" i="27"/>
  <c r="DS18" i="27"/>
  <c r="DS22" i="27"/>
  <c r="DT18" i="27"/>
  <c r="DU18" i="27"/>
  <c r="DV18" i="27"/>
  <c r="DW18" i="27"/>
  <c r="DW22" i="27"/>
  <c r="DX18" i="27"/>
  <c r="DY18" i="27"/>
  <c r="DZ18" i="27"/>
  <c r="EA18" i="27"/>
  <c r="EA22" i="27"/>
  <c r="EB18" i="27"/>
  <c r="EC18" i="27"/>
  <c r="ED18" i="27"/>
  <c r="EE18" i="27"/>
  <c r="EE22" i="27"/>
  <c r="EF18" i="27"/>
  <c r="EG18" i="27"/>
  <c r="EH18" i="27"/>
  <c r="EI18" i="27"/>
  <c r="EI22" i="27"/>
  <c r="EJ18" i="27"/>
  <c r="EK18" i="27"/>
  <c r="EL18" i="27"/>
  <c r="EM18" i="27"/>
  <c r="EM22" i="27"/>
  <c r="EN18" i="27"/>
  <c r="EO18" i="27"/>
  <c r="EP18" i="27"/>
  <c r="EQ18" i="27"/>
  <c r="EQ22" i="27"/>
  <c r="ER18" i="27"/>
  <c r="ES18" i="27"/>
  <c r="ET18" i="27"/>
  <c r="EU18" i="27"/>
  <c r="EU22" i="27"/>
  <c r="EV18" i="27"/>
  <c r="EW18" i="27"/>
  <c r="EX18" i="27"/>
  <c r="EY18" i="27"/>
  <c r="EY22" i="27"/>
  <c r="EZ18" i="27"/>
  <c r="FA18" i="27"/>
  <c r="FB18" i="27"/>
  <c r="FC18" i="27"/>
  <c r="FC22" i="27"/>
  <c r="FD18" i="27"/>
  <c r="FE18" i="27"/>
  <c r="FF18" i="27"/>
  <c r="FG18" i="27"/>
  <c r="FG22" i="27"/>
  <c r="FH18" i="27"/>
  <c r="FI18" i="27"/>
  <c r="FJ18" i="27"/>
  <c r="FK18" i="27"/>
  <c r="FK22" i="27"/>
  <c r="FL18" i="27"/>
  <c r="FM18" i="27"/>
  <c r="FN18" i="27"/>
  <c r="FO18" i="27"/>
  <c r="FO22" i="27"/>
  <c r="FP18" i="27"/>
  <c r="FQ18" i="27"/>
  <c r="FR18" i="27"/>
  <c r="FS18" i="27"/>
  <c r="FS22" i="27"/>
  <c r="FT18" i="27"/>
  <c r="FU18" i="27"/>
  <c r="FV18" i="27"/>
  <c r="FW18" i="27"/>
  <c r="FW22" i="27"/>
  <c r="FX18" i="27"/>
  <c r="FY18" i="27"/>
  <c r="FZ18" i="27"/>
  <c r="GA18" i="27"/>
  <c r="GA22" i="27"/>
  <c r="GB18" i="27"/>
  <c r="GC18" i="27"/>
  <c r="GD18" i="27"/>
  <c r="GE18" i="27"/>
  <c r="GE22" i="27"/>
  <c r="GF18" i="27"/>
  <c r="GG18" i="27"/>
  <c r="GH18" i="27"/>
  <c r="GI18" i="27"/>
  <c r="GI22" i="27"/>
  <c r="GJ18" i="27"/>
  <c r="GK18" i="27"/>
  <c r="GL18" i="27"/>
  <c r="GM18" i="27"/>
  <c r="GM22" i="27"/>
  <c r="GN18" i="27"/>
  <c r="GO18" i="27"/>
  <c r="GP18" i="27"/>
  <c r="GQ18" i="27"/>
  <c r="GQ22" i="27"/>
  <c r="GR18" i="27"/>
  <c r="GS18" i="27"/>
  <c r="GT18" i="27"/>
  <c r="GU18" i="27"/>
  <c r="GU22" i="27"/>
  <c r="GV18" i="27"/>
  <c r="GW18" i="27"/>
  <c r="GX18" i="27"/>
  <c r="GY18" i="27"/>
  <c r="GY22" i="27"/>
  <c r="GZ18" i="27"/>
  <c r="HA18" i="27"/>
  <c r="HB18" i="27"/>
  <c r="HC18" i="27"/>
  <c r="HC22" i="27"/>
  <c r="HD18" i="27"/>
  <c r="HE18" i="27"/>
  <c r="HF18" i="27"/>
  <c r="HG18" i="27"/>
  <c r="HG22" i="27"/>
  <c r="HH18" i="27"/>
  <c r="HI18" i="27"/>
  <c r="HJ18" i="27"/>
  <c r="HK18" i="27"/>
  <c r="HK22" i="27"/>
  <c r="HL18" i="27"/>
  <c r="HM18" i="27"/>
  <c r="HN18" i="27"/>
  <c r="HO18" i="27"/>
  <c r="HO22" i="27"/>
  <c r="HP18" i="27"/>
  <c r="HQ18" i="27"/>
  <c r="HR18" i="27"/>
  <c r="HS18" i="27"/>
  <c r="HS22" i="27"/>
  <c r="HT18" i="27"/>
  <c r="HU18" i="27"/>
  <c r="HV18" i="27"/>
  <c r="HW18" i="27"/>
  <c r="HW22" i="27"/>
  <c r="HX18" i="27"/>
  <c r="HY18" i="27"/>
  <c r="HZ18" i="27"/>
  <c r="IA18" i="27"/>
  <c r="IA22" i="27"/>
  <c r="IB18" i="27"/>
  <c r="IC18" i="27"/>
  <c r="ID18" i="27"/>
  <c r="IE18" i="27"/>
  <c r="IE22" i="27"/>
  <c r="IF18" i="27"/>
  <c r="IG18" i="27"/>
  <c r="IH18" i="27"/>
  <c r="II18" i="27"/>
  <c r="II22" i="27"/>
  <c r="IJ18" i="27"/>
  <c r="IK18" i="27"/>
  <c r="IL18" i="27"/>
  <c r="IM18" i="27"/>
  <c r="IM22" i="27"/>
  <c r="IN18" i="27"/>
  <c r="IO18" i="27"/>
  <c r="IP18" i="27"/>
  <c r="IQ18" i="27"/>
  <c r="IQ22" i="27"/>
  <c r="IR18" i="27"/>
  <c r="IS18" i="27"/>
  <c r="IT18" i="27"/>
  <c r="IU18" i="27"/>
  <c r="IU22" i="27"/>
  <c r="IV18" i="27"/>
  <c r="IW18" i="27"/>
  <c r="IX18" i="27"/>
  <c r="IY18" i="27"/>
  <c r="IY22" i="27"/>
  <c r="IZ18" i="27"/>
  <c r="JA18" i="27"/>
  <c r="JB18" i="27"/>
  <c r="JC18" i="27"/>
  <c r="JC22" i="27"/>
  <c r="JD18" i="27"/>
  <c r="JE18" i="27"/>
  <c r="JF18" i="27"/>
  <c r="JG18" i="27"/>
  <c r="JG22" i="27"/>
  <c r="JH18" i="27"/>
  <c r="JI18" i="27"/>
  <c r="JJ18" i="27"/>
  <c r="JK18" i="27"/>
  <c r="JK22" i="27"/>
  <c r="JL18" i="27"/>
  <c r="JM18" i="27"/>
  <c r="JN18" i="27"/>
  <c r="JO18" i="27"/>
  <c r="JO22" i="27"/>
  <c r="JP18" i="27"/>
  <c r="JQ18" i="27"/>
  <c r="JR18" i="27"/>
  <c r="JS18" i="27"/>
  <c r="JS22" i="27"/>
  <c r="JT18" i="27"/>
  <c r="JU18" i="27"/>
  <c r="JV18" i="27"/>
  <c r="JW18" i="27"/>
  <c r="JW22" i="27"/>
  <c r="JX18" i="27"/>
  <c r="JY18" i="27"/>
  <c r="JZ18" i="27"/>
  <c r="KA18" i="27"/>
  <c r="KA22" i="27"/>
  <c r="KB18" i="27"/>
  <c r="KC18" i="27"/>
  <c r="KD18" i="27"/>
  <c r="KE18" i="27"/>
  <c r="KE22" i="27"/>
  <c r="KF18" i="27"/>
  <c r="KG18" i="27"/>
  <c r="KH18" i="27"/>
  <c r="KI18" i="27"/>
  <c r="KI22" i="27"/>
  <c r="KJ18" i="27"/>
  <c r="KK18" i="27"/>
  <c r="KL18" i="27"/>
  <c r="KM18" i="27"/>
  <c r="KM22" i="27"/>
  <c r="KN18" i="27"/>
  <c r="KO18" i="27"/>
  <c r="KP18" i="27"/>
  <c r="KQ18" i="27"/>
  <c r="KQ22" i="27"/>
  <c r="KR18" i="27"/>
  <c r="KS18" i="27"/>
  <c r="KT18" i="27"/>
  <c r="KU18" i="27"/>
  <c r="KU22" i="27"/>
  <c r="KV18" i="27"/>
  <c r="KW18" i="27"/>
  <c r="KX18" i="27"/>
  <c r="KY18" i="27"/>
  <c r="KY22" i="27"/>
  <c r="KZ18" i="27"/>
  <c r="LA18" i="27"/>
  <c r="LB18" i="27"/>
  <c r="LC18" i="27"/>
  <c r="LC22" i="27"/>
  <c r="LD18" i="27"/>
  <c r="LE18" i="27"/>
  <c r="LF18" i="27"/>
  <c r="LG18" i="27"/>
  <c r="LG22" i="27"/>
  <c r="LH18" i="27"/>
  <c r="LI18" i="27"/>
  <c r="LJ18" i="27"/>
  <c r="LK18" i="27"/>
  <c r="LK22" i="27"/>
  <c r="LL18" i="27"/>
  <c r="LM18" i="27"/>
  <c r="LN18" i="27"/>
  <c r="LO18" i="27"/>
  <c r="LO22" i="27"/>
  <c r="LP18" i="27"/>
  <c r="LQ18" i="27"/>
  <c r="LR18" i="27"/>
  <c r="LS18" i="27"/>
  <c r="LS22" i="27"/>
  <c r="LT18" i="27"/>
  <c r="LU18" i="27"/>
  <c r="LV18" i="27"/>
  <c r="LW18" i="27"/>
  <c r="LW22" i="27"/>
  <c r="LX18" i="27"/>
  <c r="LY18" i="27"/>
  <c r="LZ18" i="27"/>
  <c r="MA18" i="27"/>
  <c r="MA22" i="27"/>
  <c r="MB18" i="27"/>
  <c r="MC18" i="27"/>
  <c r="MD18" i="27"/>
  <c r="ME18" i="27"/>
  <c r="ME22" i="27"/>
  <c r="MF18" i="27"/>
  <c r="MG18" i="27"/>
  <c r="MH18" i="27"/>
  <c r="MI18" i="27"/>
  <c r="MI22" i="27"/>
  <c r="MJ18" i="27"/>
  <c r="MK18" i="27"/>
  <c r="ML18" i="27"/>
  <c r="MM18" i="27"/>
  <c r="MM22" i="27"/>
  <c r="MN18" i="27"/>
  <c r="MO18" i="27"/>
  <c r="MP18" i="27"/>
  <c r="MQ18" i="27"/>
  <c r="MQ22" i="27"/>
  <c r="MR18" i="27"/>
  <c r="MS18" i="27"/>
  <c r="MT18" i="27"/>
  <c r="MU18" i="27"/>
  <c r="MU22" i="27"/>
  <c r="MV18" i="27"/>
  <c r="MW18" i="27"/>
  <c r="MX18" i="27"/>
  <c r="MY18" i="27"/>
  <c r="MY22" i="27"/>
  <c r="MZ18" i="27"/>
  <c r="NA18" i="27"/>
  <c r="G19" i="27"/>
  <c r="H19" i="27"/>
  <c r="I19" i="27"/>
  <c r="J19" i="27"/>
  <c r="K19" i="27"/>
  <c r="L19" i="27"/>
  <c r="M19" i="27"/>
  <c r="N19" i="27"/>
  <c r="O19" i="27"/>
  <c r="P19" i="27"/>
  <c r="Q19" i="27"/>
  <c r="R19" i="27"/>
  <c r="S19" i="27"/>
  <c r="T19" i="27"/>
  <c r="U19" i="27"/>
  <c r="V19" i="27"/>
  <c r="W19" i="27"/>
  <c r="X19" i="27"/>
  <c r="Y19" i="27"/>
  <c r="Z19" i="27"/>
  <c r="AA19" i="27"/>
  <c r="AB19" i="27"/>
  <c r="AC19" i="27"/>
  <c r="AD19" i="27"/>
  <c r="AE19" i="27"/>
  <c r="AF19" i="27"/>
  <c r="AG19" i="27"/>
  <c r="AH19" i="27"/>
  <c r="AI19" i="27"/>
  <c r="AJ19" i="27"/>
  <c r="AK19" i="27"/>
  <c r="AL19" i="27"/>
  <c r="AM19" i="27"/>
  <c r="AN19" i="27"/>
  <c r="AO19" i="27"/>
  <c r="AP19" i="27"/>
  <c r="AQ19" i="27"/>
  <c r="AR19" i="27"/>
  <c r="AS19" i="27"/>
  <c r="AT19" i="27"/>
  <c r="AU19" i="27"/>
  <c r="AV19" i="27"/>
  <c r="AW19" i="27"/>
  <c r="AX19" i="27"/>
  <c r="AY19" i="27"/>
  <c r="AZ19" i="27"/>
  <c r="BA19" i="27"/>
  <c r="BB19" i="27"/>
  <c r="BC19" i="27"/>
  <c r="BD19" i="27"/>
  <c r="BE19" i="27"/>
  <c r="BF19" i="27"/>
  <c r="BG19" i="27"/>
  <c r="BH19" i="27"/>
  <c r="BI19" i="27"/>
  <c r="BJ19" i="27"/>
  <c r="BK19" i="27"/>
  <c r="BL19" i="27"/>
  <c r="BM19" i="27"/>
  <c r="BN19" i="27"/>
  <c r="BO19" i="27"/>
  <c r="BP19" i="27"/>
  <c r="BQ19" i="27"/>
  <c r="BR19" i="27"/>
  <c r="BS19" i="27"/>
  <c r="BT19" i="27"/>
  <c r="BU19" i="27"/>
  <c r="BV19" i="27"/>
  <c r="BW19" i="27"/>
  <c r="BX19" i="27"/>
  <c r="BY19" i="27"/>
  <c r="BZ19" i="27"/>
  <c r="CA19" i="27"/>
  <c r="CB19" i="27"/>
  <c r="CC19" i="27"/>
  <c r="CD19" i="27"/>
  <c r="CE19" i="27"/>
  <c r="CF19" i="27"/>
  <c r="CG19" i="27"/>
  <c r="CH19" i="27"/>
  <c r="CI19" i="27"/>
  <c r="CJ19" i="27"/>
  <c r="CK19" i="27"/>
  <c r="CL19" i="27"/>
  <c r="CM19" i="27"/>
  <c r="CN19" i="27"/>
  <c r="CO19" i="27"/>
  <c r="CP19" i="27"/>
  <c r="CQ19" i="27"/>
  <c r="CR19" i="27"/>
  <c r="CS19" i="27"/>
  <c r="CT19" i="27"/>
  <c r="CU19" i="27"/>
  <c r="CV19" i="27"/>
  <c r="CW19" i="27"/>
  <c r="CX19" i="27"/>
  <c r="CY19" i="27"/>
  <c r="CZ19" i="27"/>
  <c r="DA19" i="27"/>
  <c r="DB19" i="27"/>
  <c r="DC19" i="27"/>
  <c r="DD19" i="27"/>
  <c r="DE19" i="27"/>
  <c r="DF19" i="27"/>
  <c r="DG19" i="27"/>
  <c r="DH19" i="27"/>
  <c r="DI19" i="27"/>
  <c r="DJ19" i="27"/>
  <c r="DK19" i="27"/>
  <c r="DL19" i="27"/>
  <c r="DM19" i="27"/>
  <c r="DN19" i="27"/>
  <c r="DO19" i="27"/>
  <c r="DP19" i="27"/>
  <c r="DQ19" i="27"/>
  <c r="DR19" i="27"/>
  <c r="DS19" i="27"/>
  <c r="DT19" i="27"/>
  <c r="DU19" i="27"/>
  <c r="DV19" i="27"/>
  <c r="DW19" i="27"/>
  <c r="DX19" i="27"/>
  <c r="DY19" i="27"/>
  <c r="DZ19" i="27"/>
  <c r="EA19" i="27"/>
  <c r="EB19" i="27"/>
  <c r="EC19" i="27"/>
  <c r="ED19" i="27"/>
  <c r="EE19" i="27"/>
  <c r="EF19" i="27"/>
  <c r="EG19" i="27"/>
  <c r="EH19" i="27"/>
  <c r="EI19" i="27"/>
  <c r="EJ19" i="27"/>
  <c r="EK19" i="27"/>
  <c r="EL19" i="27"/>
  <c r="EM19" i="27"/>
  <c r="EN19" i="27"/>
  <c r="EO19" i="27"/>
  <c r="EP19" i="27"/>
  <c r="EQ19" i="27"/>
  <c r="ER19" i="27"/>
  <c r="ES19" i="27"/>
  <c r="ET19" i="27"/>
  <c r="EU19" i="27"/>
  <c r="EV19" i="27"/>
  <c r="EW19" i="27"/>
  <c r="EX19" i="27"/>
  <c r="EY19" i="27"/>
  <c r="EZ19" i="27"/>
  <c r="FA19" i="27"/>
  <c r="FB19" i="27"/>
  <c r="FC19" i="27"/>
  <c r="FD19" i="27"/>
  <c r="FE19" i="27"/>
  <c r="FF19" i="27"/>
  <c r="FG19" i="27"/>
  <c r="FH19" i="27"/>
  <c r="FI19" i="27"/>
  <c r="FJ19" i="27"/>
  <c r="FK19" i="27"/>
  <c r="FL19" i="27"/>
  <c r="FM19" i="27"/>
  <c r="FN19" i="27"/>
  <c r="FO19" i="27"/>
  <c r="FP19" i="27"/>
  <c r="FQ19" i="27"/>
  <c r="FR19" i="27"/>
  <c r="FS19" i="27"/>
  <c r="FT19" i="27"/>
  <c r="FU19" i="27"/>
  <c r="FV19" i="27"/>
  <c r="FW19" i="27"/>
  <c r="FX19" i="27"/>
  <c r="FY19" i="27"/>
  <c r="FZ19" i="27"/>
  <c r="GA19" i="27"/>
  <c r="GB19" i="27"/>
  <c r="GC19" i="27"/>
  <c r="GD19" i="27"/>
  <c r="GE19" i="27"/>
  <c r="GF19" i="27"/>
  <c r="GG19" i="27"/>
  <c r="GH19" i="27"/>
  <c r="GI19" i="27"/>
  <c r="GJ19" i="27"/>
  <c r="GK19" i="27"/>
  <c r="GL19" i="27"/>
  <c r="GM19" i="27"/>
  <c r="GN19" i="27"/>
  <c r="GO19" i="27"/>
  <c r="GP19" i="27"/>
  <c r="GQ19" i="27"/>
  <c r="GR19" i="27"/>
  <c r="GS19" i="27"/>
  <c r="GT19" i="27"/>
  <c r="GU19" i="27"/>
  <c r="GV19" i="27"/>
  <c r="GW19" i="27"/>
  <c r="GX19" i="27"/>
  <c r="GY19" i="27"/>
  <c r="GZ19" i="27"/>
  <c r="HA19" i="27"/>
  <c r="HB19" i="27"/>
  <c r="HC19" i="27"/>
  <c r="HD19" i="27"/>
  <c r="HE19" i="27"/>
  <c r="HF19" i="27"/>
  <c r="HG19" i="27"/>
  <c r="HH19" i="27"/>
  <c r="HI19" i="27"/>
  <c r="HJ19" i="27"/>
  <c r="HK19" i="27"/>
  <c r="HL19" i="27"/>
  <c r="HM19" i="27"/>
  <c r="HN19" i="27"/>
  <c r="HO19" i="27"/>
  <c r="HP19" i="27"/>
  <c r="HQ19" i="27"/>
  <c r="HR19" i="27"/>
  <c r="HS19" i="27"/>
  <c r="HT19" i="27"/>
  <c r="HU19" i="27"/>
  <c r="HV19" i="27"/>
  <c r="HW19" i="27"/>
  <c r="HX19" i="27"/>
  <c r="HY19" i="27"/>
  <c r="HZ19" i="27"/>
  <c r="IA19" i="27"/>
  <c r="IB19" i="27"/>
  <c r="IC19" i="27"/>
  <c r="ID19" i="27"/>
  <c r="IE19" i="27"/>
  <c r="IF19" i="27"/>
  <c r="IG19" i="27"/>
  <c r="IH19" i="27"/>
  <c r="II19" i="27"/>
  <c r="IJ19" i="27"/>
  <c r="IK19" i="27"/>
  <c r="IL19" i="27"/>
  <c r="IM19" i="27"/>
  <c r="IN19" i="27"/>
  <c r="IO19" i="27"/>
  <c r="IP19" i="27"/>
  <c r="IQ19" i="27"/>
  <c r="IR19" i="27"/>
  <c r="IS19" i="27"/>
  <c r="IT19" i="27"/>
  <c r="IU19" i="27"/>
  <c r="IV19" i="27"/>
  <c r="IW19" i="27"/>
  <c r="IX19" i="27"/>
  <c r="IY19" i="27"/>
  <c r="IZ19" i="27"/>
  <c r="JA19" i="27"/>
  <c r="JB19" i="27"/>
  <c r="JC19" i="27"/>
  <c r="JD19" i="27"/>
  <c r="JE19" i="27"/>
  <c r="JF19" i="27"/>
  <c r="JG19" i="27"/>
  <c r="JH19" i="27"/>
  <c r="JI19" i="27"/>
  <c r="JJ19" i="27"/>
  <c r="JK19" i="27"/>
  <c r="JL19" i="27"/>
  <c r="JM19" i="27"/>
  <c r="JN19" i="27"/>
  <c r="JO19" i="27"/>
  <c r="JP19" i="27"/>
  <c r="JQ19" i="27"/>
  <c r="JR19" i="27"/>
  <c r="JS19" i="27"/>
  <c r="JT19" i="27"/>
  <c r="JU19" i="27"/>
  <c r="JV19" i="27"/>
  <c r="JW19" i="27"/>
  <c r="JX19" i="27"/>
  <c r="JY19" i="27"/>
  <c r="JZ19" i="27"/>
  <c r="KA19" i="27"/>
  <c r="KB19" i="27"/>
  <c r="KC19" i="27"/>
  <c r="KD19" i="27"/>
  <c r="KE19" i="27"/>
  <c r="KF19" i="27"/>
  <c r="KG19" i="27"/>
  <c r="KH19" i="27"/>
  <c r="KI19" i="27"/>
  <c r="KJ19" i="27"/>
  <c r="KK19" i="27"/>
  <c r="KL19" i="27"/>
  <c r="KM19" i="27"/>
  <c r="KN19" i="27"/>
  <c r="KO19" i="27"/>
  <c r="KP19" i="27"/>
  <c r="KQ19" i="27"/>
  <c r="KR19" i="27"/>
  <c r="KS19" i="27"/>
  <c r="KT19" i="27"/>
  <c r="KU19" i="27"/>
  <c r="KV19" i="27"/>
  <c r="KW19" i="27"/>
  <c r="KX19" i="27"/>
  <c r="KY19" i="27"/>
  <c r="KZ19" i="27"/>
  <c r="LA19" i="27"/>
  <c r="LB19" i="27"/>
  <c r="LC19" i="27"/>
  <c r="LD19" i="27"/>
  <c r="LE19" i="27"/>
  <c r="LF19" i="27"/>
  <c r="LG19" i="27"/>
  <c r="LH19" i="27"/>
  <c r="LI19" i="27"/>
  <c r="LJ19" i="27"/>
  <c r="LK19" i="27"/>
  <c r="LL19" i="27"/>
  <c r="LM19" i="27"/>
  <c r="LN19" i="27"/>
  <c r="LO19" i="27"/>
  <c r="LP19" i="27"/>
  <c r="LQ19" i="27"/>
  <c r="LR19" i="27"/>
  <c r="LS19" i="27"/>
  <c r="LT19" i="27"/>
  <c r="LU19" i="27"/>
  <c r="LV19" i="27"/>
  <c r="LW19" i="27"/>
  <c r="LX19" i="27"/>
  <c r="LY19" i="27"/>
  <c r="LZ19" i="27"/>
  <c r="MA19" i="27"/>
  <c r="MB19" i="27"/>
  <c r="MC19" i="27"/>
  <c r="MD19" i="27"/>
  <c r="ME19" i="27"/>
  <c r="MF19" i="27"/>
  <c r="MG19" i="27"/>
  <c r="MH19" i="27"/>
  <c r="MI19" i="27"/>
  <c r="MJ19" i="27"/>
  <c r="MK19" i="27"/>
  <c r="ML19" i="27"/>
  <c r="MM19" i="27"/>
  <c r="MN19" i="27"/>
  <c r="MO19" i="27"/>
  <c r="MP19" i="27"/>
  <c r="MQ19" i="27"/>
  <c r="MR19" i="27"/>
  <c r="MS19" i="27"/>
  <c r="MT19" i="27"/>
  <c r="MU19" i="27"/>
  <c r="MV19" i="27"/>
  <c r="MW19" i="27"/>
  <c r="MX19" i="27"/>
  <c r="MY19" i="27"/>
  <c r="MZ19" i="27"/>
  <c r="NA19" i="27"/>
  <c r="G20" i="27"/>
  <c r="H20" i="27"/>
  <c r="I20" i="27"/>
  <c r="J20" i="27"/>
  <c r="K20" i="27"/>
  <c r="L20" i="27"/>
  <c r="M20" i="27"/>
  <c r="N20" i="27"/>
  <c r="O20" i="27"/>
  <c r="P20" i="27"/>
  <c r="Q20" i="27"/>
  <c r="R20" i="27"/>
  <c r="S20" i="27"/>
  <c r="T20" i="27"/>
  <c r="U20" i="27"/>
  <c r="V20" i="27"/>
  <c r="W20" i="27"/>
  <c r="X20" i="27"/>
  <c r="Y20" i="27"/>
  <c r="Z20" i="27"/>
  <c r="AA20" i="27"/>
  <c r="AB20" i="27"/>
  <c r="AC20" i="27"/>
  <c r="AD20" i="27"/>
  <c r="AE20" i="27"/>
  <c r="AF20" i="27"/>
  <c r="AG20" i="27"/>
  <c r="AH20" i="27"/>
  <c r="AI20" i="27"/>
  <c r="AJ20" i="27"/>
  <c r="AK20" i="27"/>
  <c r="AL20" i="27"/>
  <c r="AM20" i="27"/>
  <c r="AN20" i="27"/>
  <c r="AO20" i="27"/>
  <c r="AP20" i="27"/>
  <c r="AQ20" i="27"/>
  <c r="AR20" i="27"/>
  <c r="AS20" i="27"/>
  <c r="AT20" i="27"/>
  <c r="AU20" i="27"/>
  <c r="AV20" i="27"/>
  <c r="AW20" i="27"/>
  <c r="AX20" i="27"/>
  <c r="AY20" i="27"/>
  <c r="AZ20" i="27"/>
  <c r="BA20" i="27"/>
  <c r="BB20" i="27"/>
  <c r="BC20" i="27"/>
  <c r="BD20" i="27"/>
  <c r="BE20" i="27"/>
  <c r="BF20" i="27"/>
  <c r="BG20" i="27"/>
  <c r="BH20" i="27"/>
  <c r="BI20" i="27"/>
  <c r="BJ20" i="27"/>
  <c r="BK20" i="27"/>
  <c r="BL20" i="27"/>
  <c r="BM20" i="27"/>
  <c r="BN20" i="27"/>
  <c r="BO20" i="27"/>
  <c r="BP20" i="27"/>
  <c r="BQ20" i="27"/>
  <c r="BR20" i="27"/>
  <c r="BS20" i="27"/>
  <c r="BT20" i="27"/>
  <c r="BU20" i="27"/>
  <c r="BV20" i="27"/>
  <c r="BW20" i="27"/>
  <c r="BX20" i="27"/>
  <c r="BY20" i="27"/>
  <c r="BZ20" i="27"/>
  <c r="CA20" i="27"/>
  <c r="CB20" i="27"/>
  <c r="CC20" i="27"/>
  <c r="CD20" i="27"/>
  <c r="CE20" i="27"/>
  <c r="CF20" i="27"/>
  <c r="CG20" i="27"/>
  <c r="CH20" i="27"/>
  <c r="CI20" i="27"/>
  <c r="CJ20" i="27"/>
  <c r="CK20" i="27"/>
  <c r="CL20" i="27"/>
  <c r="CM20" i="27"/>
  <c r="CN20" i="27"/>
  <c r="CO20" i="27"/>
  <c r="CP20" i="27"/>
  <c r="CQ20" i="27"/>
  <c r="CR20" i="27"/>
  <c r="CS20" i="27"/>
  <c r="CT20" i="27"/>
  <c r="CU20" i="27"/>
  <c r="CV20" i="27"/>
  <c r="CW20" i="27"/>
  <c r="CX20" i="27"/>
  <c r="CY20" i="27"/>
  <c r="CZ20" i="27"/>
  <c r="DA20" i="27"/>
  <c r="DB20" i="27"/>
  <c r="DC20" i="27"/>
  <c r="DD20" i="27"/>
  <c r="DE20" i="27"/>
  <c r="DF20" i="27"/>
  <c r="DG20" i="27"/>
  <c r="DH20" i="27"/>
  <c r="DI20" i="27"/>
  <c r="DJ20" i="27"/>
  <c r="DK20" i="27"/>
  <c r="DL20" i="27"/>
  <c r="DM20" i="27"/>
  <c r="DN20" i="27"/>
  <c r="DO20" i="27"/>
  <c r="DP20" i="27"/>
  <c r="DQ20" i="27"/>
  <c r="DR20" i="27"/>
  <c r="DS20" i="27"/>
  <c r="DT20" i="27"/>
  <c r="DU20" i="27"/>
  <c r="DV20" i="27"/>
  <c r="DW20" i="27"/>
  <c r="DX20" i="27"/>
  <c r="DY20" i="27"/>
  <c r="DZ20" i="27"/>
  <c r="EA20" i="27"/>
  <c r="EB20" i="27"/>
  <c r="EC20" i="27"/>
  <c r="ED20" i="27"/>
  <c r="EE20" i="27"/>
  <c r="EF20" i="27"/>
  <c r="EG20" i="27"/>
  <c r="EH20" i="27"/>
  <c r="EI20" i="27"/>
  <c r="EJ20" i="27"/>
  <c r="EK20" i="27"/>
  <c r="EL20" i="27"/>
  <c r="EM20" i="27"/>
  <c r="EN20" i="27"/>
  <c r="EO20" i="27"/>
  <c r="EP20" i="27"/>
  <c r="EQ20" i="27"/>
  <c r="ER20" i="27"/>
  <c r="ES20" i="27"/>
  <c r="ET20" i="27"/>
  <c r="EU20" i="27"/>
  <c r="EV20" i="27"/>
  <c r="EW20" i="27"/>
  <c r="EX20" i="27"/>
  <c r="EY20" i="27"/>
  <c r="EZ20" i="27"/>
  <c r="FA20" i="27"/>
  <c r="FB20" i="27"/>
  <c r="FC20" i="27"/>
  <c r="FD20" i="27"/>
  <c r="FE20" i="27"/>
  <c r="FF20" i="27"/>
  <c r="FG20" i="27"/>
  <c r="FH20" i="27"/>
  <c r="FI20" i="27"/>
  <c r="FJ20" i="27"/>
  <c r="FK20" i="27"/>
  <c r="FL20" i="27"/>
  <c r="FM20" i="27"/>
  <c r="FN20" i="27"/>
  <c r="FO20" i="27"/>
  <c r="FP20" i="27"/>
  <c r="FQ20" i="27"/>
  <c r="FR20" i="27"/>
  <c r="FS20" i="27"/>
  <c r="FT20" i="27"/>
  <c r="FU20" i="27"/>
  <c r="FV20" i="27"/>
  <c r="FW20" i="27"/>
  <c r="FX20" i="27"/>
  <c r="FY20" i="27"/>
  <c r="FZ20" i="27"/>
  <c r="GA20" i="27"/>
  <c r="GB20" i="27"/>
  <c r="GC20" i="27"/>
  <c r="GD20" i="27"/>
  <c r="GE20" i="27"/>
  <c r="GF20" i="27"/>
  <c r="GG20" i="27"/>
  <c r="GH20" i="27"/>
  <c r="GI20" i="27"/>
  <c r="GJ20" i="27"/>
  <c r="GK20" i="27"/>
  <c r="GL20" i="27"/>
  <c r="GM20" i="27"/>
  <c r="GN20" i="27"/>
  <c r="GO20" i="27"/>
  <c r="GP20" i="27"/>
  <c r="GQ20" i="27"/>
  <c r="GR20" i="27"/>
  <c r="GS20" i="27"/>
  <c r="GT20" i="27"/>
  <c r="GU20" i="27"/>
  <c r="GV20" i="27"/>
  <c r="GW20" i="27"/>
  <c r="GX20" i="27"/>
  <c r="GY20" i="27"/>
  <c r="GZ20" i="27"/>
  <c r="HA20" i="27"/>
  <c r="HB20" i="27"/>
  <c r="HC20" i="27"/>
  <c r="HD20" i="27"/>
  <c r="HE20" i="27"/>
  <c r="HF20" i="27"/>
  <c r="HG20" i="27"/>
  <c r="HH20" i="27"/>
  <c r="HI20" i="27"/>
  <c r="HJ20" i="27"/>
  <c r="HK20" i="27"/>
  <c r="HL20" i="27"/>
  <c r="HM20" i="27"/>
  <c r="HN20" i="27"/>
  <c r="HO20" i="27"/>
  <c r="HP20" i="27"/>
  <c r="HQ20" i="27"/>
  <c r="HR20" i="27"/>
  <c r="HS20" i="27"/>
  <c r="HT20" i="27"/>
  <c r="HU20" i="27"/>
  <c r="HV20" i="27"/>
  <c r="HW20" i="27"/>
  <c r="HX20" i="27"/>
  <c r="HY20" i="27"/>
  <c r="HZ20" i="27"/>
  <c r="IA20" i="27"/>
  <c r="IB20" i="27"/>
  <c r="IC20" i="27"/>
  <c r="ID20" i="27"/>
  <c r="IE20" i="27"/>
  <c r="IF20" i="27"/>
  <c r="IG20" i="27"/>
  <c r="IH20" i="27"/>
  <c r="II20" i="27"/>
  <c r="IJ20" i="27"/>
  <c r="IK20" i="27"/>
  <c r="IL20" i="27"/>
  <c r="IM20" i="27"/>
  <c r="IN20" i="27"/>
  <c r="IO20" i="27"/>
  <c r="IP20" i="27"/>
  <c r="IQ20" i="27"/>
  <c r="IR20" i="27"/>
  <c r="IS20" i="27"/>
  <c r="IT20" i="27"/>
  <c r="IU20" i="27"/>
  <c r="IV20" i="27"/>
  <c r="IW20" i="27"/>
  <c r="IX20" i="27"/>
  <c r="IY20" i="27"/>
  <c r="IZ20" i="27"/>
  <c r="JA20" i="27"/>
  <c r="JB20" i="27"/>
  <c r="JC20" i="27"/>
  <c r="JD20" i="27"/>
  <c r="JE20" i="27"/>
  <c r="JF20" i="27"/>
  <c r="JG20" i="27"/>
  <c r="JH20" i="27"/>
  <c r="JI20" i="27"/>
  <c r="JJ20" i="27"/>
  <c r="JK20" i="27"/>
  <c r="JL20" i="27"/>
  <c r="JM20" i="27"/>
  <c r="JN20" i="27"/>
  <c r="JO20" i="27"/>
  <c r="JP20" i="27"/>
  <c r="JQ20" i="27"/>
  <c r="JR20" i="27"/>
  <c r="JS20" i="27"/>
  <c r="JT20" i="27"/>
  <c r="JU20" i="27"/>
  <c r="JV20" i="27"/>
  <c r="JW20" i="27"/>
  <c r="JX20" i="27"/>
  <c r="JY20" i="27"/>
  <c r="JZ20" i="27"/>
  <c r="KA20" i="27"/>
  <c r="KB20" i="27"/>
  <c r="KC20" i="27"/>
  <c r="KD20" i="27"/>
  <c r="KE20" i="27"/>
  <c r="KF20" i="27"/>
  <c r="KG20" i="27"/>
  <c r="KH20" i="27"/>
  <c r="KI20" i="27"/>
  <c r="KJ20" i="27"/>
  <c r="KK20" i="27"/>
  <c r="KL20" i="27"/>
  <c r="KM20" i="27"/>
  <c r="KN20" i="27"/>
  <c r="KO20" i="27"/>
  <c r="KP20" i="27"/>
  <c r="KQ20" i="27"/>
  <c r="KR20" i="27"/>
  <c r="KS20" i="27"/>
  <c r="KT20" i="27"/>
  <c r="KU20" i="27"/>
  <c r="KV20" i="27"/>
  <c r="KW20" i="27"/>
  <c r="KX20" i="27"/>
  <c r="KY20" i="27"/>
  <c r="KZ20" i="27"/>
  <c r="LA20" i="27"/>
  <c r="LB20" i="27"/>
  <c r="LC20" i="27"/>
  <c r="LD20" i="27"/>
  <c r="LE20" i="27"/>
  <c r="LF20" i="27"/>
  <c r="LG20" i="27"/>
  <c r="LH20" i="27"/>
  <c r="LI20" i="27"/>
  <c r="LJ20" i="27"/>
  <c r="LK20" i="27"/>
  <c r="LL20" i="27"/>
  <c r="LM20" i="27"/>
  <c r="LN20" i="27"/>
  <c r="LO20" i="27"/>
  <c r="LP20" i="27"/>
  <c r="LQ20" i="27"/>
  <c r="LR20" i="27"/>
  <c r="LS20" i="27"/>
  <c r="LT20" i="27"/>
  <c r="LU20" i="27"/>
  <c r="LV20" i="27"/>
  <c r="LW20" i="27"/>
  <c r="LX20" i="27"/>
  <c r="LY20" i="27"/>
  <c r="LZ20" i="27"/>
  <c r="MA20" i="27"/>
  <c r="MB20" i="27"/>
  <c r="MC20" i="27"/>
  <c r="MD20" i="27"/>
  <c r="ME20" i="27"/>
  <c r="MF20" i="27"/>
  <c r="MG20" i="27"/>
  <c r="MH20" i="27"/>
  <c r="MI20" i="27"/>
  <c r="MJ20" i="27"/>
  <c r="MK20" i="27"/>
  <c r="ML20" i="27"/>
  <c r="MM20" i="27"/>
  <c r="MN20" i="27"/>
  <c r="MO20" i="27"/>
  <c r="MP20" i="27"/>
  <c r="MQ20" i="27"/>
  <c r="MR20" i="27"/>
  <c r="MS20" i="27"/>
  <c r="MT20" i="27"/>
  <c r="MU20" i="27"/>
  <c r="MV20" i="27"/>
  <c r="MW20" i="27"/>
  <c r="MX20" i="27"/>
  <c r="MY20" i="27"/>
  <c r="MZ20" i="27"/>
  <c r="NA20" i="27"/>
  <c r="G21" i="27"/>
  <c r="H21" i="27"/>
  <c r="I21" i="27"/>
  <c r="J21" i="27"/>
  <c r="K21" i="27"/>
  <c r="L21" i="27"/>
  <c r="M21" i="27"/>
  <c r="N21" i="27"/>
  <c r="O21" i="27"/>
  <c r="P21" i="27"/>
  <c r="Q21" i="27"/>
  <c r="R21" i="27"/>
  <c r="S21" i="27"/>
  <c r="T21" i="27"/>
  <c r="U21" i="27"/>
  <c r="V21" i="27"/>
  <c r="W21" i="27"/>
  <c r="X21" i="27"/>
  <c r="Y21" i="27"/>
  <c r="Z21" i="27"/>
  <c r="AA21" i="27"/>
  <c r="AB21" i="27"/>
  <c r="AC21" i="27"/>
  <c r="AD21" i="27"/>
  <c r="AE21" i="27"/>
  <c r="AF21" i="27"/>
  <c r="AG21" i="27"/>
  <c r="AH21" i="27"/>
  <c r="AI21" i="27"/>
  <c r="AJ21" i="27"/>
  <c r="AK21" i="27"/>
  <c r="AL21" i="27"/>
  <c r="AM21" i="27"/>
  <c r="AN21" i="27"/>
  <c r="AO21" i="27"/>
  <c r="AP21" i="27"/>
  <c r="AQ21" i="27"/>
  <c r="AR21" i="27"/>
  <c r="AS21" i="27"/>
  <c r="AT21" i="27"/>
  <c r="AU21" i="27"/>
  <c r="AV21" i="27"/>
  <c r="AW21" i="27"/>
  <c r="AX21" i="27"/>
  <c r="AY21" i="27"/>
  <c r="AZ21" i="27"/>
  <c r="BA21" i="27"/>
  <c r="BB21" i="27"/>
  <c r="BC21" i="27"/>
  <c r="BD21" i="27"/>
  <c r="BE21" i="27"/>
  <c r="BF21" i="27"/>
  <c r="BG21" i="27"/>
  <c r="BH21" i="27"/>
  <c r="BI21" i="27"/>
  <c r="BJ21" i="27"/>
  <c r="BK21" i="27"/>
  <c r="BL21" i="27"/>
  <c r="BM21" i="27"/>
  <c r="BN21" i="27"/>
  <c r="BO21" i="27"/>
  <c r="BP21" i="27"/>
  <c r="BQ21" i="27"/>
  <c r="BR21" i="27"/>
  <c r="BS21" i="27"/>
  <c r="BT21" i="27"/>
  <c r="BU21" i="27"/>
  <c r="BV21" i="27"/>
  <c r="BW21" i="27"/>
  <c r="BX21" i="27"/>
  <c r="BY21" i="27"/>
  <c r="BZ21" i="27"/>
  <c r="CA21" i="27"/>
  <c r="CB21" i="27"/>
  <c r="CC21" i="27"/>
  <c r="CD21" i="27"/>
  <c r="CE21" i="27"/>
  <c r="CF21" i="27"/>
  <c r="CG21" i="27"/>
  <c r="CH21" i="27"/>
  <c r="CI21" i="27"/>
  <c r="CJ21" i="27"/>
  <c r="CK21" i="27"/>
  <c r="CL21" i="27"/>
  <c r="CM21" i="27"/>
  <c r="CN21" i="27"/>
  <c r="CO21" i="27"/>
  <c r="CP21" i="27"/>
  <c r="CQ21" i="27"/>
  <c r="CR21" i="27"/>
  <c r="CS21" i="27"/>
  <c r="CT21" i="27"/>
  <c r="CU21" i="27"/>
  <c r="CV21" i="27"/>
  <c r="CW21" i="27"/>
  <c r="CX21" i="27"/>
  <c r="CY21" i="27"/>
  <c r="CZ21" i="27"/>
  <c r="DA21" i="27"/>
  <c r="DB21" i="27"/>
  <c r="DC21" i="27"/>
  <c r="DD21" i="27"/>
  <c r="DE21" i="27"/>
  <c r="DF21" i="27"/>
  <c r="DG21" i="27"/>
  <c r="DH21" i="27"/>
  <c r="DI21" i="27"/>
  <c r="DJ21" i="27"/>
  <c r="DK21" i="27"/>
  <c r="DL21" i="27"/>
  <c r="DM21" i="27"/>
  <c r="DN21" i="27"/>
  <c r="DO21" i="27"/>
  <c r="DP21" i="27"/>
  <c r="DQ21" i="27"/>
  <c r="DR21" i="27"/>
  <c r="DS21" i="27"/>
  <c r="DT21" i="27"/>
  <c r="DU21" i="27"/>
  <c r="DV21" i="27"/>
  <c r="DW21" i="27"/>
  <c r="DX21" i="27"/>
  <c r="DY21" i="27"/>
  <c r="DZ21" i="27"/>
  <c r="EA21" i="27"/>
  <c r="EB21" i="27"/>
  <c r="EC21" i="27"/>
  <c r="ED21" i="27"/>
  <c r="EE21" i="27"/>
  <c r="EF21" i="27"/>
  <c r="EG21" i="27"/>
  <c r="EH21" i="27"/>
  <c r="EI21" i="27"/>
  <c r="EJ21" i="27"/>
  <c r="EK21" i="27"/>
  <c r="EL21" i="27"/>
  <c r="EM21" i="27"/>
  <c r="EN21" i="27"/>
  <c r="EO21" i="27"/>
  <c r="EP21" i="27"/>
  <c r="EQ21" i="27"/>
  <c r="ER21" i="27"/>
  <c r="ES21" i="27"/>
  <c r="ET21" i="27"/>
  <c r="EU21" i="27"/>
  <c r="EV21" i="27"/>
  <c r="EW21" i="27"/>
  <c r="EX21" i="27"/>
  <c r="EY21" i="27"/>
  <c r="EZ21" i="27"/>
  <c r="FA21" i="27"/>
  <c r="FB21" i="27"/>
  <c r="FC21" i="27"/>
  <c r="FD21" i="27"/>
  <c r="FE21" i="27"/>
  <c r="FF21" i="27"/>
  <c r="FG21" i="27"/>
  <c r="FH21" i="27"/>
  <c r="FI21" i="27"/>
  <c r="FJ21" i="27"/>
  <c r="FK21" i="27"/>
  <c r="FL21" i="27"/>
  <c r="FM21" i="27"/>
  <c r="FN21" i="27"/>
  <c r="FO21" i="27"/>
  <c r="FP21" i="27"/>
  <c r="FQ21" i="27"/>
  <c r="FR21" i="27"/>
  <c r="FS21" i="27"/>
  <c r="FT21" i="27"/>
  <c r="FU21" i="27"/>
  <c r="FV21" i="27"/>
  <c r="FW21" i="27"/>
  <c r="FX21" i="27"/>
  <c r="FY21" i="27"/>
  <c r="FZ21" i="27"/>
  <c r="GA21" i="27"/>
  <c r="GB21" i="27"/>
  <c r="GC21" i="27"/>
  <c r="GD21" i="27"/>
  <c r="GE21" i="27"/>
  <c r="GF21" i="27"/>
  <c r="GG21" i="27"/>
  <c r="GH21" i="27"/>
  <c r="GI21" i="27"/>
  <c r="GJ21" i="27"/>
  <c r="GK21" i="27"/>
  <c r="GL21" i="27"/>
  <c r="GM21" i="27"/>
  <c r="GN21" i="27"/>
  <c r="GO21" i="27"/>
  <c r="GP21" i="27"/>
  <c r="GQ21" i="27"/>
  <c r="GR21" i="27"/>
  <c r="GS21" i="27"/>
  <c r="GT21" i="27"/>
  <c r="GU21" i="27"/>
  <c r="GV21" i="27"/>
  <c r="GW21" i="27"/>
  <c r="GX21" i="27"/>
  <c r="GY21" i="27"/>
  <c r="GZ21" i="27"/>
  <c r="HA21" i="27"/>
  <c r="HB21" i="27"/>
  <c r="HC21" i="27"/>
  <c r="HD21" i="27"/>
  <c r="HE21" i="27"/>
  <c r="HF21" i="27"/>
  <c r="HG21" i="27"/>
  <c r="HH21" i="27"/>
  <c r="HI21" i="27"/>
  <c r="HJ21" i="27"/>
  <c r="HK21" i="27"/>
  <c r="HL21" i="27"/>
  <c r="HM21" i="27"/>
  <c r="HN21" i="27"/>
  <c r="HO21" i="27"/>
  <c r="HP21" i="27"/>
  <c r="HQ21" i="27"/>
  <c r="HR21" i="27"/>
  <c r="HS21" i="27"/>
  <c r="HT21" i="27"/>
  <c r="HU21" i="27"/>
  <c r="HV21" i="27"/>
  <c r="HW21" i="27"/>
  <c r="HX21" i="27"/>
  <c r="HY21" i="27"/>
  <c r="HZ21" i="27"/>
  <c r="IA21" i="27"/>
  <c r="IB21" i="27"/>
  <c r="IC21" i="27"/>
  <c r="ID21" i="27"/>
  <c r="IE21" i="27"/>
  <c r="IF21" i="27"/>
  <c r="IG21" i="27"/>
  <c r="IH21" i="27"/>
  <c r="II21" i="27"/>
  <c r="IJ21" i="27"/>
  <c r="IK21" i="27"/>
  <c r="IL21" i="27"/>
  <c r="IM21" i="27"/>
  <c r="IN21" i="27"/>
  <c r="IO21" i="27"/>
  <c r="IP21" i="27"/>
  <c r="IQ21" i="27"/>
  <c r="IR21" i="27"/>
  <c r="IS21" i="27"/>
  <c r="IT21" i="27"/>
  <c r="IU21" i="27"/>
  <c r="IV21" i="27"/>
  <c r="IW21" i="27"/>
  <c r="IX21" i="27"/>
  <c r="IY21" i="27"/>
  <c r="IZ21" i="27"/>
  <c r="JA21" i="27"/>
  <c r="JB21" i="27"/>
  <c r="JC21" i="27"/>
  <c r="JD21" i="27"/>
  <c r="JE21" i="27"/>
  <c r="JF21" i="27"/>
  <c r="JG21" i="27"/>
  <c r="JH21" i="27"/>
  <c r="JI21" i="27"/>
  <c r="JJ21" i="27"/>
  <c r="JK21" i="27"/>
  <c r="JL21" i="27"/>
  <c r="JM21" i="27"/>
  <c r="JN21" i="27"/>
  <c r="JO21" i="27"/>
  <c r="JP21" i="27"/>
  <c r="JQ21" i="27"/>
  <c r="JR21" i="27"/>
  <c r="JS21" i="27"/>
  <c r="JT21" i="27"/>
  <c r="JU21" i="27"/>
  <c r="JV21" i="27"/>
  <c r="JW21" i="27"/>
  <c r="JX21" i="27"/>
  <c r="JY21" i="27"/>
  <c r="JZ21" i="27"/>
  <c r="KA21" i="27"/>
  <c r="KB21" i="27"/>
  <c r="KC21" i="27"/>
  <c r="KD21" i="27"/>
  <c r="KE21" i="27"/>
  <c r="KF21" i="27"/>
  <c r="KG21" i="27"/>
  <c r="KH21" i="27"/>
  <c r="KI21" i="27"/>
  <c r="KJ21" i="27"/>
  <c r="KK21" i="27"/>
  <c r="KL21" i="27"/>
  <c r="KM21" i="27"/>
  <c r="KN21" i="27"/>
  <c r="KO21" i="27"/>
  <c r="KP21" i="27"/>
  <c r="KQ21" i="27"/>
  <c r="KR21" i="27"/>
  <c r="KS21" i="27"/>
  <c r="KT21" i="27"/>
  <c r="KU21" i="27"/>
  <c r="KV21" i="27"/>
  <c r="KW21" i="27"/>
  <c r="KX21" i="27"/>
  <c r="KY21" i="27"/>
  <c r="KZ21" i="27"/>
  <c r="LA21" i="27"/>
  <c r="LB21" i="27"/>
  <c r="LC21" i="27"/>
  <c r="LD21" i="27"/>
  <c r="LE21" i="27"/>
  <c r="LF21" i="27"/>
  <c r="LG21" i="27"/>
  <c r="LH21" i="27"/>
  <c r="LI21" i="27"/>
  <c r="LJ21" i="27"/>
  <c r="LK21" i="27"/>
  <c r="LL21" i="27"/>
  <c r="LM21" i="27"/>
  <c r="LN21" i="27"/>
  <c r="LO21" i="27"/>
  <c r="LP21" i="27"/>
  <c r="LQ21" i="27"/>
  <c r="LR21" i="27"/>
  <c r="LS21" i="27"/>
  <c r="LT21" i="27"/>
  <c r="LU21" i="27"/>
  <c r="LV21" i="27"/>
  <c r="LW21" i="27"/>
  <c r="LX21" i="27"/>
  <c r="LY21" i="27"/>
  <c r="LZ21" i="27"/>
  <c r="MA21" i="27"/>
  <c r="MB21" i="27"/>
  <c r="MC21" i="27"/>
  <c r="MD21" i="27"/>
  <c r="ME21" i="27"/>
  <c r="MF21" i="27"/>
  <c r="MG21" i="27"/>
  <c r="MH21" i="27"/>
  <c r="MI21" i="27"/>
  <c r="MJ21" i="27"/>
  <c r="MK21" i="27"/>
  <c r="ML21" i="27"/>
  <c r="MM21" i="27"/>
  <c r="MN21" i="27"/>
  <c r="MO21" i="27"/>
  <c r="MP21" i="27"/>
  <c r="MQ21" i="27"/>
  <c r="MR21" i="27"/>
  <c r="MS21" i="27"/>
  <c r="MT21" i="27"/>
  <c r="MU21" i="27"/>
  <c r="MV21" i="27"/>
  <c r="MW21" i="27"/>
  <c r="MX21" i="27"/>
  <c r="MY21" i="27"/>
  <c r="MZ21" i="27"/>
  <c r="NA21" i="27"/>
  <c r="F21" i="27"/>
  <c r="F20" i="27"/>
  <c r="F19" i="27"/>
  <c r="F18" i="27"/>
  <c r="G22" i="26"/>
  <c r="H22" i="26"/>
  <c r="I22" i="26"/>
  <c r="J22" i="26"/>
  <c r="K22" i="26"/>
  <c r="L22" i="26"/>
  <c r="M22" i="26"/>
  <c r="N22" i="26"/>
  <c r="O22" i="26"/>
  <c r="P22" i="26"/>
  <c r="Q22" i="26"/>
  <c r="R22" i="26"/>
  <c r="S22" i="26"/>
  <c r="T22" i="26"/>
  <c r="U22" i="26"/>
  <c r="V22" i="26"/>
  <c r="W22" i="26"/>
  <c r="X22" i="26"/>
  <c r="Y22" i="26"/>
  <c r="Z22" i="26"/>
  <c r="AA22" i="26"/>
  <c r="AB22" i="26"/>
  <c r="AC22" i="26"/>
  <c r="AD22" i="26"/>
  <c r="AE22" i="26"/>
  <c r="AF22" i="26"/>
  <c r="AG22" i="26"/>
  <c r="AH22" i="26"/>
  <c r="AI22" i="26"/>
  <c r="AJ22" i="26"/>
  <c r="AK22" i="26"/>
  <c r="AL22" i="26"/>
  <c r="AM22" i="26"/>
  <c r="AN22" i="26"/>
  <c r="AO22" i="26"/>
  <c r="AP22" i="26"/>
  <c r="AQ22" i="26"/>
  <c r="AR22" i="26"/>
  <c r="AS22" i="26"/>
  <c r="AT22" i="26"/>
  <c r="AU22" i="26"/>
  <c r="AV22" i="26"/>
  <c r="AW22" i="26"/>
  <c r="AX22" i="26"/>
  <c r="AY22" i="26"/>
  <c r="AZ22" i="26"/>
  <c r="BA22" i="26"/>
  <c r="BB22" i="26"/>
  <c r="BC22" i="26"/>
  <c r="BD22" i="26"/>
  <c r="BE22" i="26"/>
  <c r="BF22" i="26"/>
  <c r="BG22" i="26"/>
  <c r="BH22" i="26"/>
  <c r="BI22" i="26"/>
  <c r="BJ22" i="26"/>
  <c r="BK22" i="26"/>
  <c r="BL22" i="26"/>
  <c r="BM22" i="26"/>
  <c r="BN22" i="26"/>
  <c r="BO22" i="26"/>
  <c r="BP22" i="26"/>
  <c r="BQ22" i="26"/>
  <c r="BR22" i="26"/>
  <c r="BS22" i="26"/>
  <c r="BT22" i="26"/>
  <c r="BU22" i="26"/>
  <c r="BV22" i="26"/>
  <c r="BW22" i="26"/>
  <c r="BX22" i="26"/>
  <c r="BY22" i="26"/>
  <c r="BZ22" i="26"/>
  <c r="CA22" i="26"/>
  <c r="CB22" i="26"/>
  <c r="CC22" i="26"/>
  <c r="CD22" i="26"/>
  <c r="CE22" i="26"/>
  <c r="CF22" i="26"/>
  <c r="CG22" i="26"/>
  <c r="CH22" i="26"/>
  <c r="CI22" i="26"/>
  <c r="CJ22" i="26"/>
  <c r="CK22" i="26"/>
  <c r="CL22" i="26"/>
  <c r="CM22" i="26"/>
  <c r="CN22" i="26"/>
  <c r="CO22" i="26"/>
  <c r="CP22" i="26"/>
  <c r="CQ22" i="26"/>
  <c r="CR22" i="26"/>
  <c r="CS22" i="26"/>
  <c r="CT22" i="26"/>
  <c r="CU22" i="26"/>
  <c r="CV22" i="26"/>
  <c r="CW22" i="26"/>
  <c r="CX22" i="26"/>
  <c r="CY22" i="26"/>
  <c r="CZ22" i="26"/>
  <c r="DA22" i="26"/>
  <c r="DB22" i="26"/>
  <c r="DC22" i="26"/>
  <c r="DD22" i="26"/>
  <c r="DE22" i="26"/>
  <c r="DF22" i="26"/>
  <c r="DG22" i="26"/>
  <c r="DH22" i="26"/>
  <c r="DI22" i="26"/>
  <c r="DJ22" i="26"/>
  <c r="DK22" i="26"/>
  <c r="DL22" i="26"/>
  <c r="DM22" i="26"/>
  <c r="DN22" i="26"/>
  <c r="DO22" i="26"/>
  <c r="DP22" i="26"/>
  <c r="DQ22" i="26"/>
  <c r="DR22" i="26"/>
  <c r="DS22" i="26"/>
  <c r="DT22" i="26"/>
  <c r="DU22" i="26"/>
  <c r="DV22" i="26"/>
  <c r="DW22" i="26"/>
  <c r="DX22" i="26"/>
  <c r="DY22" i="26"/>
  <c r="DZ22" i="26"/>
  <c r="EA22" i="26"/>
  <c r="EB22" i="26"/>
  <c r="EC22" i="26"/>
  <c r="ED22" i="26"/>
  <c r="EE22" i="26"/>
  <c r="EF22" i="26"/>
  <c r="EG22" i="26"/>
  <c r="EH22" i="26"/>
  <c r="EI22" i="26"/>
  <c r="EJ22" i="26"/>
  <c r="EK22" i="26"/>
  <c r="EL22" i="26"/>
  <c r="EM22" i="26"/>
  <c r="EN22" i="26"/>
  <c r="EO22" i="26"/>
  <c r="EP22" i="26"/>
  <c r="EQ22" i="26"/>
  <c r="ER22" i="26"/>
  <c r="ES22" i="26"/>
  <c r="ET22" i="26"/>
  <c r="EU22" i="26"/>
  <c r="EV22" i="26"/>
  <c r="EW22" i="26"/>
  <c r="EX22" i="26"/>
  <c r="EY22" i="26"/>
  <c r="EZ22" i="26"/>
  <c r="FA22" i="26"/>
  <c r="FB22" i="26"/>
  <c r="FC22" i="26"/>
  <c r="FD22" i="26"/>
  <c r="FE22" i="26"/>
  <c r="FF22" i="26"/>
  <c r="FG22" i="26"/>
  <c r="FH22" i="26"/>
  <c r="FI22" i="26"/>
  <c r="FJ22" i="26"/>
  <c r="FK22" i="26"/>
  <c r="FL22" i="26"/>
  <c r="FM22" i="26"/>
  <c r="FN22" i="26"/>
  <c r="FO22" i="26"/>
  <c r="FP22" i="26"/>
  <c r="FQ22" i="26"/>
  <c r="FR22" i="26"/>
  <c r="FS22" i="26"/>
  <c r="FT22" i="26"/>
  <c r="FU22" i="26"/>
  <c r="FV22" i="26"/>
  <c r="FW22" i="26"/>
  <c r="FX22" i="26"/>
  <c r="FY22" i="26"/>
  <c r="FZ22" i="26"/>
  <c r="GA22" i="26"/>
  <c r="GB22" i="26"/>
  <c r="GC22" i="26"/>
  <c r="GD22" i="26"/>
  <c r="GE22" i="26"/>
  <c r="GF22" i="26"/>
  <c r="GG22" i="26"/>
  <c r="GH22" i="26"/>
  <c r="GI22" i="26"/>
  <c r="GJ22" i="26"/>
  <c r="GK22" i="26"/>
  <c r="GL22" i="26"/>
  <c r="GM22" i="26"/>
  <c r="GN22" i="26"/>
  <c r="GO22" i="26"/>
  <c r="GP22" i="26"/>
  <c r="GQ22" i="26"/>
  <c r="GR22" i="26"/>
  <c r="GS22" i="26"/>
  <c r="GT22" i="26"/>
  <c r="GU22" i="26"/>
  <c r="GV22" i="26"/>
  <c r="GW22" i="26"/>
  <c r="GX22" i="26"/>
  <c r="GY22" i="26"/>
  <c r="GZ22" i="26"/>
  <c r="HA22" i="26"/>
  <c r="HB22" i="26"/>
  <c r="HC22" i="26"/>
  <c r="HD22" i="26"/>
  <c r="HE22" i="26"/>
  <c r="HF22" i="26"/>
  <c r="HG22" i="26"/>
  <c r="HH22" i="26"/>
  <c r="HI22" i="26"/>
  <c r="HJ22" i="26"/>
  <c r="HK22" i="26"/>
  <c r="HL22" i="26"/>
  <c r="HM22" i="26"/>
  <c r="HN22" i="26"/>
  <c r="HO22" i="26"/>
  <c r="HP22" i="26"/>
  <c r="HQ22" i="26"/>
  <c r="HR22" i="26"/>
  <c r="HS22" i="26"/>
  <c r="HT22" i="26"/>
  <c r="HU22" i="26"/>
  <c r="HV22" i="26"/>
  <c r="HW22" i="26"/>
  <c r="HX22" i="26"/>
  <c r="HY22" i="26"/>
  <c r="HZ22" i="26"/>
  <c r="IA22" i="26"/>
  <c r="IB22" i="26"/>
  <c r="IC22" i="26"/>
  <c r="ID22" i="26"/>
  <c r="IE22" i="26"/>
  <c r="IF22" i="26"/>
  <c r="IG22" i="26"/>
  <c r="IH22" i="26"/>
  <c r="II22" i="26"/>
  <c r="IJ22" i="26"/>
  <c r="IK22" i="26"/>
  <c r="IL22" i="26"/>
  <c r="IM22" i="26"/>
  <c r="IN22" i="26"/>
  <c r="IO22" i="26"/>
  <c r="IP22" i="26"/>
  <c r="IQ22" i="26"/>
  <c r="IR22" i="26"/>
  <c r="IS22" i="26"/>
  <c r="IT22" i="26"/>
  <c r="IU22" i="26"/>
  <c r="IV22" i="26"/>
  <c r="IW22" i="26"/>
  <c r="IX22" i="26"/>
  <c r="IY22" i="26"/>
  <c r="IZ22" i="26"/>
  <c r="JA22" i="26"/>
  <c r="JB22" i="26"/>
  <c r="JC22" i="26"/>
  <c r="JD22" i="26"/>
  <c r="JE22" i="26"/>
  <c r="JF22" i="26"/>
  <c r="JG22" i="26"/>
  <c r="JH22" i="26"/>
  <c r="JI22" i="26"/>
  <c r="JJ22" i="26"/>
  <c r="JK22" i="26"/>
  <c r="JL22" i="26"/>
  <c r="JM22" i="26"/>
  <c r="JN22" i="26"/>
  <c r="JO22" i="26"/>
  <c r="JP22" i="26"/>
  <c r="JQ22" i="26"/>
  <c r="JR22" i="26"/>
  <c r="JS22" i="26"/>
  <c r="JT22" i="26"/>
  <c r="JU22" i="26"/>
  <c r="JV22" i="26"/>
  <c r="JW22" i="26"/>
  <c r="JX22" i="26"/>
  <c r="JY22" i="26"/>
  <c r="JZ22" i="26"/>
  <c r="KA22" i="26"/>
  <c r="KB22" i="26"/>
  <c r="KC22" i="26"/>
  <c r="KD22" i="26"/>
  <c r="KE22" i="26"/>
  <c r="KF22" i="26"/>
  <c r="KG22" i="26"/>
  <c r="KH22" i="26"/>
  <c r="KI22" i="26"/>
  <c r="KJ22" i="26"/>
  <c r="KK22" i="26"/>
  <c r="KL22" i="26"/>
  <c r="KM22" i="26"/>
  <c r="KN22" i="26"/>
  <c r="KO22" i="26"/>
  <c r="KP22" i="26"/>
  <c r="KQ22" i="26"/>
  <c r="KR22" i="26"/>
  <c r="KS22" i="26"/>
  <c r="KT22" i="26"/>
  <c r="KU22" i="26"/>
  <c r="KV22" i="26"/>
  <c r="KW22" i="26"/>
  <c r="KX22" i="26"/>
  <c r="KY22" i="26"/>
  <c r="KZ22" i="26"/>
  <c r="LA22" i="26"/>
  <c r="LB22" i="26"/>
  <c r="LC22" i="26"/>
  <c r="LD22" i="26"/>
  <c r="LE22" i="26"/>
  <c r="LF22" i="26"/>
  <c r="LG22" i="26"/>
  <c r="LH22" i="26"/>
  <c r="LI22" i="26"/>
  <c r="LJ22" i="26"/>
  <c r="LK22" i="26"/>
  <c r="LL22" i="26"/>
  <c r="LM22" i="26"/>
  <c r="LN22" i="26"/>
  <c r="LO22" i="26"/>
  <c r="LP22" i="26"/>
  <c r="LQ22" i="26"/>
  <c r="LR22" i="26"/>
  <c r="LS22" i="26"/>
  <c r="LT22" i="26"/>
  <c r="LU22" i="26"/>
  <c r="LV22" i="26"/>
  <c r="LW22" i="26"/>
  <c r="LX22" i="26"/>
  <c r="LY22" i="26"/>
  <c r="LZ22" i="26"/>
  <c r="MA22" i="26"/>
  <c r="MB22" i="26"/>
  <c r="MC22" i="26"/>
  <c r="MD22" i="26"/>
  <c r="ME22" i="26"/>
  <c r="MF22" i="26"/>
  <c r="MG22" i="26"/>
  <c r="MH22" i="26"/>
  <c r="MI22" i="26"/>
  <c r="MJ22" i="26"/>
  <c r="MK22" i="26"/>
  <c r="ML22" i="26"/>
  <c r="MM22" i="26"/>
  <c r="MN22" i="26"/>
  <c r="MO22" i="26"/>
  <c r="MP22" i="26"/>
  <c r="MQ22" i="26"/>
  <c r="MR22" i="26"/>
  <c r="MS22" i="26"/>
  <c r="MT22" i="26"/>
  <c r="MU22" i="26"/>
  <c r="MV22" i="26"/>
  <c r="MW22" i="26"/>
  <c r="MX22" i="26"/>
  <c r="MY22" i="26"/>
  <c r="MZ22" i="26"/>
  <c r="NA22" i="26"/>
  <c r="G23" i="26"/>
  <c r="H23" i="26"/>
  <c r="I23" i="26"/>
  <c r="J23" i="26"/>
  <c r="K23" i="26"/>
  <c r="L23" i="26"/>
  <c r="M23" i="26"/>
  <c r="N23" i="26"/>
  <c r="O23" i="26"/>
  <c r="P23" i="26"/>
  <c r="Q23" i="26"/>
  <c r="R23" i="26"/>
  <c r="S23" i="26"/>
  <c r="T23" i="26"/>
  <c r="U23" i="26"/>
  <c r="V23" i="26"/>
  <c r="W23" i="26"/>
  <c r="X23" i="26"/>
  <c r="Y23" i="26"/>
  <c r="Z23" i="26"/>
  <c r="AA23" i="26"/>
  <c r="AB23" i="26"/>
  <c r="AC23" i="26"/>
  <c r="AD23" i="26"/>
  <c r="AE23" i="26"/>
  <c r="AF23" i="26"/>
  <c r="AG23" i="26"/>
  <c r="AH23" i="26"/>
  <c r="AI23" i="26"/>
  <c r="AJ23" i="26"/>
  <c r="AK23" i="26"/>
  <c r="AL23" i="26"/>
  <c r="AM23" i="26"/>
  <c r="AN23" i="26"/>
  <c r="AO23" i="26"/>
  <c r="AP23" i="26"/>
  <c r="AQ23" i="26"/>
  <c r="AR23" i="26"/>
  <c r="AS23" i="26"/>
  <c r="AT23" i="26"/>
  <c r="AU23" i="26"/>
  <c r="AV23" i="26"/>
  <c r="AW23" i="26"/>
  <c r="AX23" i="26"/>
  <c r="AY23" i="26"/>
  <c r="AZ23" i="26"/>
  <c r="BA23" i="26"/>
  <c r="BB23" i="26"/>
  <c r="BC23" i="26"/>
  <c r="BD23" i="26"/>
  <c r="BE23" i="26"/>
  <c r="BF23" i="26"/>
  <c r="BG23" i="26"/>
  <c r="BH23" i="26"/>
  <c r="BI23" i="26"/>
  <c r="BJ23" i="26"/>
  <c r="BK23" i="26"/>
  <c r="BL23" i="26"/>
  <c r="BM23" i="26"/>
  <c r="BN23" i="26"/>
  <c r="BO23" i="26"/>
  <c r="BP23" i="26"/>
  <c r="BQ23" i="26"/>
  <c r="BR23" i="26"/>
  <c r="BS23" i="26"/>
  <c r="BT23" i="26"/>
  <c r="BU23" i="26"/>
  <c r="BV23" i="26"/>
  <c r="BW23" i="26"/>
  <c r="BX23" i="26"/>
  <c r="BY23" i="26"/>
  <c r="BZ23" i="26"/>
  <c r="CA23" i="26"/>
  <c r="CB23" i="26"/>
  <c r="CC23" i="26"/>
  <c r="CD23" i="26"/>
  <c r="CE23" i="26"/>
  <c r="CF23" i="26"/>
  <c r="CG23" i="26"/>
  <c r="CH23" i="26"/>
  <c r="CI23" i="26"/>
  <c r="CJ23" i="26"/>
  <c r="CK23" i="26"/>
  <c r="CL23" i="26"/>
  <c r="CM23" i="26"/>
  <c r="CN23" i="26"/>
  <c r="CO23" i="26"/>
  <c r="CP23" i="26"/>
  <c r="CQ23" i="26"/>
  <c r="CR23" i="26"/>
  <c r="CS23" i="26"/>
  <c r="CT23" i="26"/>
  <c r="CU23" i="26"/>
  <c r="CV23" i="26"/>
  <c r="CW23" i="26"/>
  <c r="CX23" i="26"/>
  <c r="CY23" i="26"/>
  <c r="CZ23" i="26"/>
  <c r="DA23" i="26"/>
  <c r="DB23" i="26"/>
  <c r="DC23" i="26"/>
  <c r="DD23" i="26"/>
  <c r="DE23" i="26"/>
  <c r="DF23" i="26"/>
  <c r="DG23" i="26"/>
  <c r="DH23" i="26"/>
  <c r="DI23" i="26"/>
  <c r="DJ23" i="26"/>
  <c r="DK23" i="26"/>
  <c r="DL23" i="26"/>
  <c r="DM23" i="26"/>
  <c r="DN23" i="26"/>
  <c r="DO23" i="26"/>
  <c r="DP23" i="26"/>
  <c r="DQ23" i="26"/>
  <c r="DR23" i="26"/>
  <c r="DS23" i="26"/>
  <c r="DT23" i="26"/>
  <c r="DU23" i="26"/>
  <c r="DV23" i="26"/>
  <c r="DW23" i="26"/>
  <c r="DX23" i="26"/>
  <c r="DY23" i="26"/>
  <c r="DZ23" i="26"/>
  <c r="EA23" i="26"/>
  <c r="EB23" i="26"/>
  <c r="EC23" i="26"/>
  <c r="ED23" i="26"/>
  <c r="EE23" i="26"/>
  <c r="EF23" i="26"/>
  <c r="EG23" i="26"/>
  <c r="EH23" i="26"/>
  <c r="EI23" i="26"/>
  <c r="EJ23" i="26"/>
  <c r="EK23" i="26"/>
  <c r="EL23" i="26"/>
  <c r="EM23" i="26"/>
  <c r="EN23" i="26"/>
  <c r="EO23" i="26"/>
  <c r="EP23" i="26"/>
  <c r="EQ23" i="26"/>
  <c r="ER23" i="26"/>
  <c r="ES23" i="26"/>
  <c r="ET23" i="26"/>
  <c r="EU23" i="26"/>
  <c r="EV23" i="26"/>
  <c r="EW23" i="26"/>
  <c r="EX23" i="26"/>
  <c r="EY23" i="26"/>
  <c r="EZ23" i="26"/>
  <c r="FA23" i="26"/>
  <c r="FB23" i="26"/>
  <c r="FC23" i="26"/>
  <c r="FD23" i="26"/>
  <c r="FE23" i="26"/>
  <c r="FF23" i="26"/>
  <c r="FG23" i="26"/>
  <c r="FH23" i="26"/>
  <c r="FI23" i="26"/>
  <c r="FJ23" i="26"/>
  <c r="FK23" i="26"/>
  <c r="FL23" i="26"/>
  <c r="FM23" i="26"/>
  <c r="FN23" i="26"/>
  <c r="FO23" i="26"/>
  <c r="FP23" i="26"/>
  <c r="FQ23" i="26"/>
  <c r="FR23" i="26"/>
  <c r="FS23" i="26"/>
  <c r="FT23" i="26"/>
  <c r="FU23" i="26"/>
  <c r="FV23" i="26"/>
  <c r="FW23" i="26"/>
  <c r="FX23" i="26"/>
  <c r="FY23" i="26"/>
  <c r="FZ23" i="26"/>
  <c r="GA23" i="26"/>
  <c r="GB23" i="26"/>
  <c r="GC23" i="26"/>
  <c r="GD23" i="26"/>
  <c r="GE23" i="26"/>
  <c r="GF23" i="26"/>
  <c r="GG23" i="26"/>
  <c r="GH23" i="26"/>
  <c r="GI23" i="26"/>
  <c r="GJ23" i="26"/>
  <c r="GK23" i="26"/>
  <c r="GL23" i="26"/>
  <c r="GM23" i="26"/>
  <c r="GN23" i="26"/>
  <c r="GO23" i="26"/>
  <c r="GP23" i="26"/>
  <c r="GQ23" i="26"/>
  <c r="GR23" i="26"/>
  <c r="GS23" i="26"/>
  <c r="GT23" i="26"/>
  <c r="GU23" i="26"/>
  <c r="GV23" i="26"/>
  <c r="GW23" i="26"/>
  <c r="GX23" i="26"/>
  <c r="GY23" i="26"/>
  <c r="GZ23" i="26"/>
  <c r="HA23" i="26"/>
  <c r="HB23" i="26"/>
  <c r="HC23" i="26"/>
  <c r="HD23" i="26"/>
  <c r="HE23" i="26"/>
  <c r="HF23" i="26"/>
  <c r="HG23" i="26"/>
  <c r="HH23" i="26"/>
  <c r="HI23" i="26"/>
  <c r="HJ23" i="26"/>
  <c r="HK23" i="26"/>
  <c r="HL23" i="26"/>
  <c r="HM23" i="26"/>
  <c r="HN23" i="26"/>
  <c r="HO23" i="26"/>
  <c r="HP23" i="26"/>
  <c r="HQ23" i="26"/>
  <c r="HR23" i="26"/>
  <c r="HS23" i="26"/>
  <c r="HT23" i="26"/>
  <c r="HU23" i="26"/>
  <c r="HV23" i="26"/>
  <c r="HW23" i="26"/>
  <c r="HX23" i="26"/>
  <c r="HY23" i="26"/>
  <c r="HZ23" i="26"/>
  <c r="IA23" i="26"/>
  <c r="IB23" i="26"/>
  <c r="IC23" i="26"/>
  <c r="ID23" i="26"/>
  <c r="IE23" i="26"/>
  <c r="IF23" i="26"/>
  <c r="IG23" i="26"/>
  <c r="IH23" i="26"/>
  <c r="II23" i="26"/>
  <c r="IJ23" i="26"/>
  <c r="IK23" i="26"/>
  <c r="IL23" i="26"/>
  <c r="IM23" i="26"/>
  <c r="IN23" i="26"/>
  <c r="IO23" i="26"/>
  <c r="IP23" i="26"/>
  <c r="IQ23" i="26"/>
  <c r="IR23" i="26"/>
  <c r="IS23" i="26"/>
  <c r="IT23" i="26"/>
  <c r="IU23" i="26"/>
  <c r="IV23" i="26"/>
  <c r="IW23" i="26"/>
  <c r="IX23" i="26"/>
  <c r="IY23" i="26"/>
  <c r="IZ23" i="26"/>
  <c r="JA23" i="26"/>
  <c r="JB23" i="26"/>
  <c r="JC23" i="26"/>
  <c r="JD23" i="26"/>
  <c r="JE23" i="26"/>
  <c r="JF23" i="26"/>
  <c r="JG23" i="26"/>
  <c r="JH23" i="26"/>
  <c r="JI23" i="26"/>
  <c r="JJ23" i="26"/>
  <c r="JK23" i="26"/>
  <c r="JL23" i="26"/>
  <c r="JM23" i="26"/>
  <c r="JN23" i="26"/>
  <c r="JO23" i="26"/>
  <c r="JP23" i="26"/>
  <c r="JQ23" i="26"/>
  <c r="JR23" i="26"/>
  <c r="JS23" i="26"/>
  <c r="JT23" i="26"/>
  <c r="JU23" i="26"/>
  <c r="JV23" i="26"/>
  <c r="JW23" i="26"/>
  <c r="JX23" i="26"/>
  <c r="JY23" i="26"/>
  <c r="JZ23" i="26"/>
  <c r="KA23" i="26"/>
  <c r="KB23" i="26"/>
  <c r="KC23" i="26"/>
  <c r="KD23" i="26"/>
  <c r="KE23" i="26"/>
  <c r="KF23" i="26"/>
  <c r="KG23" i="26"/>
  <c r="KH23" i="26"/>
  <c r="KI23" i="26"/>
  <c r="KJ23" i="26"/>
  <c r="KK23" i="26"/>
  <c r="KL23" i="26"/>
  <c r="KM23" i="26"/>
  <c r="KN23" i="26"/>
  <c r="KO23" i="26"/>
  <c r="KP23" i="26"/>
  <c r="KQ23" i="26"/>
  <c r="KR23" i="26"/>
  <c r="KS23" i="26"/>
  <c r="KT23" i="26"/>
  <c r="KU23" i="26"/>
  <c r="KV23" i="26"/>
  <c r="KW23" i="26"/>
  <c r="KX23" i="26"/>
  <c r="KY23" i="26"/>
  <c r="KZ23" i="26"/>
  <c r="LA23" i="26"/>
  <c r="LB23" i="26"/>
  <c r="LC23" i="26"/>
  <c r="LD23" i="26"/>
  <c r="LE23" i="26"/>
  <c r="LF23" i="26"/>
  <c r="LG23" i="26"/>
  <c r="LH23" i="26"/>
  <c r="LI23" i="26"/>
  <c r="LJ23" i="26"/>
  <c r="LK23" i="26"/>
  <c r="LL23" i="26"/>
  <c r="LM23" i="26"/>
  <c r="LN23" i="26"/>
  <c r="LO23" i="26"/>
  <c r="LP23" i="26"/>
  <c r="LQ23" i="26"/>
  <c r="LR23" i="26"/>
  <c r="LS23" i="26"/>
  <c r="LT23" i="26"/>
  <c r="LU23" i="26"/>
  <c r="LV23" i="26"/>
  <c r="LW23" i="26"/>
  <c r="LX23" i="26"/>
  <c r="LY23" i="26"/>
  <c r="LZ23" i="26"/>
  <c r="MA23" i="26"/>
  <c r="MB23" i="26"/>
  <c r="MC23" i="26"/>
  <c r="MD23" i="26"/>
  <c r="ME23" i="26"/>
  <c r="MF23" i="26"/>
  <c r="MG23" i="26"/>
  <c r="MH23" i="26"/>
  <c r="MI23" i="26"/>
  <c r="MJ23" i="26"/>
  <c r="MK23" i="26"/>
  <c r="ML23" i="26"/>
  <c r="MM23" i="26"/>
  <c r="MN23" i="26"/>
  <c r="MO23" i="26"/>
  <c r="MP23" i="26"/>
  <c r="MQ23" i="26"/>
  <c r="MR23" i="26"/>
  <c r="MS23" i="26"/>
  <c r="MT23" i="26"/>
  <c r="MU23" i="26"/>
  <c r="MV23" i="26"/>
  <c r="MW23" i="26"/>
  <c r="MX23" i="26"/>
  <c r="MY23" i="26"/>
  <c r="MZ23" i="26"/>
  <c r="NA23" i="26"/>
  <c r="G24" i="26"/>
  <c r="H24" i="26"/>
  <c r="I24" i="26"/>
  <c r="J24" i="26"/>
  <c r="K24" i="26"/>
  <c r="L24" i="26"/>
  <c r="M24" i="26"/>
  <c r="N24" i="26"/>
  <c r="O24" i="26"/>
  <c r="P24" i="26"/>
  <c r="Q24" i="26"/>
  <c r="R24" i="26"/>
  <c r="S24" i="26"/>
  <c r="T24" i="26"/>
  <c r="U24" i="26"/>
  <c r="V24" i="26"/>
  <c r="W24" i="26"/>
  <c r="X24" i="26"/>
  <c r="Y24" i="26"/>
  <c r="Z24" i="26"/>
  <c r="AA24" i="26"/>
  <c r="AB24" i="26"/>
  <c r="AC24" i="26"/>
  <c r="AD24" i="26"/>
  <c r="AE24" i="26"/>
  <c r="AF24" i="26"/>
  <c r="AG24" i="26"/>
  <c r="AH24" i="26"/>
  <c r="AI24" i="26"/>
  <c r="AJ24" i="26"/>
  <c r="AK24" i="26"/>
  <c r="AL24" i="26"/>
  <c r="AM24" i="26"/>
  <c r="AN24" i="26"/>
  <c r="AO24" i="26"/>
  <c r="AP24" i="26"/>
  <c r="AQ24" i="26"/>
  <c r="AR24" i="26"/>
  <c r="AS24" i="26"/>
  <c r="AT24" i="26"/>
  <c r="AU24" i="26"/>
  <c r="AV24" i="26"/>
  <c r="AW24" i="26"/>
  <c r="AX24" i="26"/>
  <c r="AY24" i="26"/>
  <c r="AZ24" i="26"/>
  <c r="BA24" i="26"/>
  <c r="BB24" i="26"/>
  <c r="BC24" i="26"/>
  <c r="BD24" i="26"/>
  <c r="BE24" i="26"/>
  <c r="BF24" i="26"/>
  <c r="BG24" i="26"/>
  <c r="BH24" i="26"/>
  <c r="BI24" i="26"/>
  <c r="BJ24" i="26"/>
  <c r="BK24" i="26"/>
  <c r="BL24" i="26"/>
  <c r="BM24" i="26"/>
  <c r="BN24" i="26"/>
  <c r="BO24" i="26"/>
  <c r="BP24" i="26"/>
  <c r="BQ24" i="26"/>
  <c r="BR24" i="26"/>
  <c r="BS24" i="26"/>
  <c r="BT24" i="26"/>
  <c r="BU24" i="26"/>
  <c r="BV24" i="26"/>
  <c r="BW24" i="26"/>
  <c r="BX24" i="26"/>
  <c r="BY24" i="26"/>
  <c r="BZ24" i="26"/>
  <c r="CA24" i="26"/>
  <c r="CB24" i="26"/>
  <c r="CC24" i="26"/>
  <c r="CD24" i="26"/>
  <c r="CE24" i="26"/>
  <c r="CF24" i="26"/>
  <c r="CG24" i="26"/>
  <c r="CH24" i="26"/>
  <c r="CI24" i="26"/>
  <c r="CJ24" i="26"/>
  <c r="CK24" i="26"/>
  <c r="CL24" i="26"/>
  <c r="CM24" i="26"/>
  <c r="CN24" i="26"/>
  <c r="CO24" i="26"/>
  <c r="CP24" i="26"/>
  <c r="CQ24" i="26"/>
  <c r="CR24" i="26"/>
  <c r="CS24" i="26"/>
  <c r="CT24" i="26"/>
  <c r="CU24" i="26"/>
  <c r="CV24" i="26"/>
  <c r="CW24" i="26"/>
  <c r="CX24" i="26"/>
  <c r="CY24" i="26"/>
  <c r="CZ24" i="26"/>
  <c r="DA24" i="26"/>
  <c r="DB24" i="26"/>
  <c r="DC24" i="26"/>
  <c r="DD24" i="26"/>
  <c r="DE24" i="26"/>
  <c r="DF24" i="26"/>
  <c r="DG24" i="26"/>
  <c r="DH24" i="26"/>
  <c r="DI24" i="26"/>
  <c r="DJ24" i="26"/>
  <c r="DK24" i="26"/>
  <c r="DL24" i="26"/>
  <c r="DM24" i="26"/>
  <c r="DN24" i="26"/>
  <c r="DO24" i="26"/>
  <c r="DP24" i="26"/>
  <c r="DQ24" i="26"/>
  <c r="DR24" i="26"/>
  <c r="DS24" i="26"/>
  <c r="DT24" i="26"/>
  <c r="DU24" i="26"/>
  <c r="DV24" i="26"/>
  <c r="DW24" i="26"/>
  <c r="DX24" i="26"/>
  <c r="DY24" i="26"/>
  <c r="DZ24" i="26"/>
  <c r="EA24" i="26"/>
  <c r="EB24" i="26"/>
  <c r="EC24" i="26"/>
  <c r="ED24" i="26"/>
  <c r="EE24" i="26"/>
  <c r="EF24" i="26"/>
  <c r="EG24" i="26"/>
  <c r="EH24" i="26"/>
  <c r="EI24" i="26"/>
  <c r="EJ24" i="26"/>
  <c r="EK24" i="26"/>
  <c r="EL24" i="26"/>
  <c r="EM24" i="26"/>
  <c r="EN24" i="26"/>
  <c r="EO24" i="26"/>
  <c r="EP24" i="26"/>
  <c r="EQ24" i="26"/>
  <c r="ER24" i="26"/>
  <c r="ES24" i="26"/>
  <c r="ET24" i="26"/>
  <c r="EU24" i="26"/>
  <c r="EV24" i="26"/>
  <c r="EW24" i="26"/>
  <c r="EX24" i="26"/>
  <c r="EY24" i="26"/>
  <c r="EZ24" i="26"/>
  <c r="FA24" i="26"/>
  <c r="FB24" i="26"/>
  <c r="FC24" i="26"/>
  <c r="FD24" i="26"/>
  <c r="FE24" i="26"/>
  <c r="FF24" i="26"/>
  <c r="FG24" i="26"/>
  <c r="FH24" i="26"/>
  <c r="FI24" i="26"/>
  <c r="FJ24" i="26"/>
  <c r="FK24" i="26"/>
  <c r="FL24" i="26"/>
  <c r="FM24" i="26"/>
  <c r="FN24" i="26"/>
  <c r="FO24" i="26"/>
  <c r="FP24" i="26"/>
  <c r="FQ24" i="26"/>
  <c r="FR24" i="26"/>
  <c r="FS24" i="26"/>
  <c r="FT24" i="26"/>
  <c r="FU24" i="26"/>
  <c r="FV24" i="26"/>
  <c r="FW24" i="26"/>
  <c r="FX24" i="26"/>
  <c r="FY24" i="26"/>
  <c r="FZ24" i="26"/>
  <c r="GA24" i="26"/>
  <c r="GB24" i="26"/>
  <c r="GC24" i="26"/>
  <c r="GD24" i="26"/>
  <c r="GE24" i="26"/>
  <c r="GF24" i="26"/>
  <c r="GG24" i="26"/>
  <c r="GH24" i="26"/>
  <c r="GI24" i="26"/>
  <c r="GJ24" i="26"/>
  <c r="GK24" i="26"/>
  <c r="GL24" i="26"/>
  <c r="GM24" i="26"/>
  <c r="GN24" i="26"/>
  <c r="GO24" i="26"/>
  <c r="GP24" i="26"/>
  <c r="GQ24" i="26"/>
  <c r="GR24" i="26"/>
  <c r="GS24" i="26"/>
  <c r="GT24" i="26"/>
  <c r="GU24" i="26"/>
  <c r="GV24" i="26"/>
  <c r="GW24" i="26"/>
  <c r="GX24" i="26"/>
  <c r="GY24" i="26"/>
  <c r="GZ24" i="26"/>
  <c r="HA24" i="26"/>
  <c r="HB24" i="26"/>
  <c r="HC24" i="26"/>
  <c r="HD24" i="26"/>
  <c r="HE24" i="26"/>
  <c r="HF24" i="26"/>
  <c r="HG24" i="26"/>
  <c r="HH24" i="26"/>
  <c r="HI24" i="26"/>
  <c r="HJ24" i="26"/>
  <c r="HK24" i="26"/>
  <c r="HL24" i="26"/>
  <c r="HM24" i="26"/>
  <c r="HN24" i="26"/>
  <c r="HO24" i="26"/>
  <c r="HP24" i="26"/>
  <c r="HQ24" i="26"/>
  <c r="HR24" i="26"/>
  <c r="HS24" i="26"/>
  <c r="HT24" i="26"/>
  <c r="HU24" i="26"/>
  <c r="HV24" i="26"/>
  <c r="HW24" i="26"/>
  <c r="HX24" i="26"/>
  <c r="HY24" i="26"/>
  <c r="HZ24" i="26"/>
  <c r="IA24" i="26"/>
  <c r="IB24" i="26"/>
  <c r="IC24" i="26"/>
  <c r="ID24" i="26"/>
  <c r="IE24" i="26"/>
  <c r="IF24" i="26"/>
  <c r="IG24" i="26"/>
  <c r="IH24" i="26"/>
  <c r="II24" i="26"/>
  <c r="IJ24" i="26"/>
  <c r="IK24" i="26"/>
  <c r="IL24" i="26"/>
  <c r="IM24" i="26"/>
  <c r="IN24" i="26"/>
  <c r="IO24" i="26"/>
  <c r="IP24" i="26"/>
  <c r="IQ24" i="26"/>
  <c r="IR24" i="26"/>
  <c r="IS24" i="26"/>
  <c r="IT24" i="26"/>
  <c r="IU24" i="26"/>
  <c r="IV24" i="26"/>
  <c r="IW24" i="26"/>
  <c r="IX24" i="26"/>
  <c r="IY24" i="26"/>
  <c r="IZ24" i="26"/>
  <c r="JA24" i="26"/>
  <c r="JB24" i="26"/>
  <c r="JC24" i="26"/>
  <c r="JD24" i="26"/>
  <c r="JE24" i="26"/>
  <c r="JF24" i="26"/>
  <c r="JG24" i="26"/>
  <c r="JH24" i="26"/>
  <c r="JI24" i="26"/>
  <c r="JJ24" i="26"/>
  <c r="JK24" i="26"/>
  <c r="JL24" i="26"/>
  <c r="JM24" i="26"/>
  <c r="JN24" i="26"/>
  <c r="JO24" i="26"/>
  <c r="JP24" i="26"/>
  <c r="JQ24" i="26"/>
  <c r="JR24" i="26"/>
  <c r="JS24" i="26"/>
  <c r="JT24" i="26"/>
  <c r="JU24" i="26"/>
  <c r="JV24" i="26"/>
  <c r="JW24" i="26"/>
  <c r="JX24" i="26"/>
  <c r="JY24" i="26"/>
  <c r="JZ24" i="26"/>
  <c r="KA24" i="26"/>
  <c r="KB24" i="26"/>
  <c r="KC24" i="26"/>
  <c r="KD24" i="26"/>
  <c r="KE24" i="26"/>
  <c r="KF24" i="26"/>
  <c r="KG24" i="26"/>
  <c r="KH24" i="26"/>
  <c r="KI24" i="26"/>
  <c r="KJ24" i="26"/>
  <c r="KK24" i="26"/>
  <c r="KL24" i="26"/>
  <c r="KM24" i="26"/>
  <c r="KN24" i="26"/>
  <c r="KO24" i="26"/>
  <c r="KP24" i="26"/>
  <c r="KQ24" i="26"/>
  <c r="KR24" i="26"/>
  <c r="KS24" i="26"/>
  <c r="KT24" i="26"/>
  <c r="KU24" i="26"/>
  <c r="KV24" i="26"/>
  <c r="KW24" i="26"/>
  <c r="KX24" i="26"/>
  <c r="KY24" i="26"/>
  <c r="KZ24" i="26"/>
  <c r="LA24" i="26"/>
  <c r="LB24" i="26"/>
  <c r="LC24" i="26"/>
  <c r="LD24" i="26"/>
  <c r="LE24" i="26"/>
  <c r="LF24" i="26"/>
  <c r="LG24" i="26"/>
  <c r="LH24" i="26"/>
  <c r="LI24" i="26"/>
  <c r="LJ24" i="26"/>
  <c r="LK24" i="26"/>
  <c r="LL24" i="26"/>
  <c r="LM24" i="26"/>
  <c r="LN24" i="26"/>
  <c r="LO24" i="26"/>
  <c r="LP24" i="26"/>
  <c r="LQ24" i="26"/>
  <c r="LR24" i="26"/>
  <c r="LS24" i="26"/>
  <c r="LT24" i="26"/>
  <c r="LU24" i="26"/>
  <c r="LV24" i="26"/>
  <c r="LW24" i="26"/>
  <c r="LX24" i="26"/>
  <c r="LY24" i="26"/>
  <c r="LZ24" i="26"/>
  <c r="MA24" i="26"/>
  <c r="MB24" i="26"/>
  <c r="MC24" i="26"/>
  <c r="MD24" i="26"/>
  <c r="ME24" i="26"/>
  <c r="MF24" i="26"/>
  <c r="MG24" i="26"/>
  <c r="MH24" i="26"/>
  <c r="MI24" i="26"/>
  <c r="MJ24" i="26"/>
  <c r="MK24" i="26"/>
  <c r="ML24" i="26"/>
  <c r="MM24" i="26"/>
  <c r="MN24" i="26"/>
  <c r="MO24" i="26"/>
  <c r="MP24" i="26"/>
  <c r="MQ24" i="26"/>
  <c r="MR24" i="26"/>
  <c r="MS24" i="26"/>
  <c r="MT24" i="26"/>
  <c r="MU24" i="26"/>
  <c r="MV24" i="26"/>
  <c r="MW24" i="26"/>
  <c r="MX24" i="26"/>
  <c r="MY24" i="26"/>
  <c r="MZ24" i="26"/>
  <c r="NA24" i="26"/>
  <c r="G25" i="26"/>
  <c r="H25" i="26"/>
  <c r="I25" i="26"/>
  <c r="J25" i="26"/>
  <c r="K25" i="26"/>
  <c r="L25" i="26"/>
  <c r="M25" i="26"/>
  <c r="N25" i="26"/>
  <c r="O25" i="26"/>
  <c r="P25" i="26"/>
  <c r="Q25" i="26"/>
  <c r="R25" i="26"/>
  <c r="S25" i="26"/>
  <c r="T25" i="26"/>
  <c r="U25" i="26"/>
  <c r="V25" i="26"/>
  <c r="W25" i="26"/>
  <c r="X25" i="26"/>
  <c r="Y25" i="26"/>
  <c r="Z25" i="26"/>
  <c r="AA25" i="26"/>
  <c r="AB25" i="26"/>
  <c r="AC25" i="26"/>
  <c r="AD25" i="26"/>
  <c r="AE25" i="26"/>
  <c r="AF25" i="26"/>
  <c r="AG25" i="26"/>
  <c r="AH25" i="26"/>
  <c r="AI25" i="26"/>
  <c r="AJ25" i="26"/>
  <c r="AK25" i="26"/>
  <c r="AL25" i="26"/>
  <c r="AM25" i="26"/>
  <c r="AN25" i="26"/>
  <c r="AO25" i="26"/>
  <c r="AP25" i="26"/>
  <c r="AQ25" i="26"/>
  <c r="AR25" i="26"/>
  <c r="AS25" i="26"/>
  <c r="AT25" i="26"/>
  <c r="AU25" i="26"/>
  <c r="AV25" i="26"/>
  <c r="AW25" i="26"/>
  <c r="AX25" i="26"/>
  <c r="AY25" i="26"/>
  <c r="AZ25" i="26"/>
  <c r="BA25" i="26"/>
  <c r="BB25" i="26"/>
  <c r="BC25" i="26"/>
  <c r="BD25" i="26"/>
  <c r="BE25" i="26"/>
  <c r="BF25" i="26"/>
  <c r="BG25" i="26"/>
  <c r="BH25" i="26"/>
  <c r="BI25" i="26"/>
  <c r="BJ25" i="26"/>
  <c r="BK25" i="26"/>
  <c r="BL25" i="26"/>
  <c r="BM25" i="26"/>
  <c r="BN25" i="26"/>
  <c r="BO25" i="26"/>
  <c r="BP25" i="26"/>
  <c r="BQ25" i="26"/>
  <c r="BR25" i="26"/>
  <c r="BS25" i="26"/>
  <c r="BT25" i="26"/>
  <c r="BU25" i="26"/>
  <c r="BV25" i="26"/>
  <c r="BW25" i="26"/>
  <c r="BX25" i="26"/>
  <c r="BY25" i="26"/>
  <c r="BZ25" i="26"/>
  <c r="CA25" i="26"/>
  <c r="CB25" i="26"/>
  <c r="CC25" i="26"/>
  <c r="CD25" i="26"/>
  <c r="CE25" i="26"/>
  <c r="CF25" i="26"/>
  <c r="CG25" i="26"/>
  <c r="CH25" i="26"/>
  <c r="CI25" i="26"/>
  <c r="CJ25" i="26"/>
  <c r="CK25" i="26"/>
  <c r="CL25" i="26"/>
  <c r="CM25" i="26"/>
  <c r="CN25" i="26"/>
  <c r="CO25" i="26"/>
  <c r="CP25" i="26"/>
  <c r="CQ25" i="26"/>
  <c r="CR25" i="26"/>
  <c r="CS25" i="26"/>
  <c r="CT25" i="26"/>
  <c r="CU25" i="26"/>
  <c r="CV25" i="26"/>
  <c r="CW25" i="26"/>
  <c r="CX25" i="26"/>
  <c r="CY25" i="26"/>
  <c r="CZ25" i="26"/>
  <c r="DA25" i="26"/>
  <c r="DB25" i="26"/>
  <c r="DC25" i="26"/>
  <c r="DD25" i="26"/>
  <c r="DE25" i="26"/>
  <c r="DF25" i="26"/>
  <c r="DG25" i="26"/>
  <c r="DH25" i="26"/>
  <c r="DI25" i="26"/>
  <c r="DJ25" i="26"/>
  <c r="DK25" i="26"/>
  <c r="DL25" i="26"/>
  <c r="DM25" i="26"/>
  <c r="DN25" i="26"/>
  <c r="DO25" i="26"/>
  <c r="DP25" i="26"/>
  <c r="DQ25" i="26"/>
  <c r="DR25" i="26"/>
  <c r="DS25" i="26"/>
  <c r="DT25" i="26"/>
  <c r="DU25" i="26"/>
  <c r="DV25" i="26"/>
  <c r="DW25" i="26"/>
  <c r="DX25" i="26"/>
  <c r="DY25" i="26"/>
  <c r="DZ25" i="26"/>
  <c r="EA25" i="26"/>
  <c r="EB25" i="26"/>
  <c r="EC25" i="26"/>
  <c r="ED25" i="26"/>
  <c r="EE25" i="26"/>
  <c r="EF25" i="26"/>
  <c r="EG25" i="26"/>
  <c r="EH25" i="26"/>
  <c r="EI25" i="26"/>
  <c r="EJ25" i="26"/>
  <c r="EK25" i="26"/>
  <c r="EL25" i="26"/>
  <c r="EM25" i="26"/>
  <c r="EN25" i="26"/>
  <c r="EO25" i="26"/>
  <c r="EP25" i="26"/>
  <c r="EQ25" i="26"/>
  <c r="ER25" i="26"/>
  <c r="ES25" i="26"/>
  <c r="ET25" i="26"/>
  <c r="EU25" i="26"/>
  <c r="EV25" i="26"/>
  <c r="EW25" i="26"/>
  <c r="EX25" i="26"/>
  <c r="EY25" i="26"/>
  <c r="EZ25" i="26"/>
  <c r="FA25" i="26"/>
  <c r="FB25" i="26"/>
  <c r="FC25" i="26"/>
  <c r="FD25" i="26"/>
  <c r="FE25" i="26"/>
  <c r="FF25" i="26"/>
  <c r="FG25" i="26"/>
  <c r="FH25" i="26"/>
  <c r="FI25" i="26"/>
  <c r="FJ25" i="26"/>
  <c r="FK25" i="26"/>
  <c r="FL25" i="26"/>
  <c r="FM25" i="26"/>
  <c r="FN25" i="26"/>
  <c r="FO25" i="26"/>
  <c r="FP25" i="26"/>
  <c r="FQ25" i="26"/>
  <c r="FR25" i="26"/>
  <c r="FS25" i="26"/>
  <c r="FT25" i="26"/>
  <c r="FU25" i="26"/>
  <c r="FV25" i="26"/>
  <c r="FW25" i="26"/>
  <c r="FX25" i="26"/>
  <c r="FY25" i="26"/>
  <c r="FZ25" i="26"/>
  <c r="GA25" i="26"/>
  <c r="GB25" i="26"/>
  <c r="GC25" i="26"/>
  <c r="GD25" i="26"/>
  <c r="GE25" i="26"/>
  <c r="GF25" i="26"/>
  <c r="GG25" i="26"/>
  <c r="GH25" i="26"/>
  <c r="GI25" i="26"/>
  <c r="GJ25" i="26"/>
  <c r="GK25" i="26"/>
  <c r="GL25" i="26"/>
  <c r="GM25" i="26"/>
  <c r="GN25" i="26"/>
  <c r="GO25" i="26"/>
  <c r="GP25" i="26"/>
  <c r="GQ25" i="26"/>
  <c r="GR25" i="26"/>
  <c r="GS25" i="26"/>
  <c r="GT25" i="26"/>
  <c r="GU25" i="26"/>
  <c r="GV25" i="26"/>
  <c r="GW25" i="26"/>
  <c r="GX25" i="26"/>
  <c r="GY25" i="26"/>
  <c r="GZ25" i="26"/>
  <c r="HA25" i="26"/>
  <c r="HB25" i="26"/>
  <c r="HC25" i="26"/>
  <c r="HD25" i="26"/>
  <c r="HE25" i="26"/>
  <c r="HF25" i="26"/>
  <c r="HG25" i="26"/>
  <c r="HH25" i="26"/>
  <c r="HI25" i="26"/>
  <c r="HJ25" i="26"/>
  <c r="HK25" i="26"/>
  <c r="HL25" i="26"/>
  <c r="HM25" i="26"/>
  <c r="HN25" i="26"/>
  <c r="HO25" i="26"/>
  <c r="HP25" i="26"/>
  <c r="HQ25" i="26"/>
  <c r="HR25" i="26"/>
  <c r="HS25" i="26"/>
  <c r="HT25" i="26"/>
  <c r="HU25" i="26"/>
  <c r="HV25" i="26"/>
  <c r="HW25" i="26"/>
  <c r="HX25" i="26"/>
  <c r="HY25" i="26"/>
  <c r="HZ25" i="26"/>
  <c r="IA25" i="26"/>
  <c r="IB25" i="26"/>
  <c r="IC25" i="26"/>
  <c r="ID25" i="26"/>
  <c r="IE25" i="26"/>
  <c r="IF25" i="26"/>
  <c r="IG25" i="26"/>
  <c r="IH25" i="26"/>
  <c r="II25" i="26"/>
  <c r="IJ25" i="26"/>
  <c r="IK25" i="26"/>
  <c r="IL25" i="26"/>
  <c r="IM25" i="26"/>
  <c r="IN25" i="26"/>
  <c r="IO25" i="26"/>
  <c r="IP25" i="26"/>
  <c r="IQ25" i="26"/>
  <c r="IR25" i="26"/>
  <c r="IS25" i="26"/>
  <c r="IT25" i="26"/>
  <c r="IU25" i="26"/>
  <c r="IV25" i="26"/>
  <c r="IW25" i="26"/>
  <c r="IX25" i="26"/>
  <c r="IY25" i="26"/>
  <c r="IZ25" i="26"/>
  <c r="JA25" i="26"/>
  <c r="JB25" i="26"/>
  <c r="JC25" i="26"/>
  <c r="JD25" i="26"/>
  <c r="JE25" i="26"/>
  <c r="JF25" i="26"/>
  <c r="JG25" i="26"/>
  <c r="JH25" i="26"/>
  <c r="JI25" i="26"/>
  <c r="JJ25" i="26"/>
  <c r="JK25" i="26"/>
  <c r="JL25" i="26"/>
  <c r="JM25" i="26"/>
  <c r="JN25" i="26"/>
  <c r="JO25" i="26"/>
  <c r="JP25" i="26"/>
  <c r="JQ25" i="26"/>
  <c r="JR25" i="26"/>
  <c r="JS25" i="26"/>
  <c r="JT25" i="26"/>
  <c r="JU25" i="26"/>
  <c r="JV25" i="26"/>
  <c r="JW25" i="26"/>
  <c r="JX25" i="26"/>
  <c r="JY25" i="26"/>
  <c r="JZ25" i="26"/>
  <c r="KA25" i="26"/>
  <c r="KB25" i="26"/>
  <c r="KC25" i="26"/>
  <c r="KD25" i="26"/>
  <c r="KE25" i="26"/>
  <c r="KF25" i="26"/>
  <c r="KG25" i="26"/>
  <c r="KH25" i="26"/>
  <c r="KI25" i="26"/>
  <c r="KJ25" i="26"/>
  <c r="KK25" i="26"/>
  <c r="KL25" i="26"/>
  <c r="KM25" i="26"/>
  <c r="KN25" i="26"/>
  <c r="KO25" i="26"/>
  <c r="KP25" i="26"/>
  <c r="KQ25" i="26"/>
  <c r="KR25" i="26"/>
  <c r="KS25" i="26"/>
  <c r="KT25" i="26"/>
  <c r="KU25" i="26"/>
  <c r="KV25" i="26"/>
  <c r="KW25" i="26"/>
  <c r="KX25" i="26"/>
  <c r="KY25" i="26"/>
  <c r="KZ25" i="26"/>
  <c r="LA25" i="26"/>
  <c r="LB25" i="26"/>
  <c r="LC25" i="26"/>
  <c r="LD25" i="26"/>
  <c r="LE25" i="26"/>
  <c r="LF25" i="26"/>
  <c r="LG25" i="26"/>
  <c r="LH25" i="26"/>
  <c r="LI25" i="26"/>
  <c r="LJ25" i="26"/>
  <c r="LK25" i="26"/>
  <c r="LL25" i="26"/>
  <c r="LM25" i="26"/>
  <c r="LN25" i="26"/>
  <c r="LO25" i="26"/>
  <c r="LP25" i="26"/>
  <c r="LQ25" i="26"/>
  <c r="LR25" i="26"/>
  <c r="LS25" i="26"/>
  <c r="LT25" i="26"/>
  <c r="LU25" i="26"/>
  <c r="LV25" i="26"/>
  <c r="LW25" i="26"/>
  <c r="LX25" i="26"/>
  <c r="LY25" i="26"/>
  <c r="LZ25" i="26"/>
  <c r="MA25" i="26"/>
  <c r="MB25" i="26"/>
  <c r="MC25" i="26"/>
  <c r="MD25" i="26"/>
  <c r="ME25" i="26"/>
  <c r="MF25" i="26"/>
  <c r="MG25" i="26"/>
  <c r="MH25" i="26"/>
  <c r="MI25" i="26"/>
  <c r="MJ25" i="26"/>
  <c r="MK25" i="26"/>
  <c r="ML25" i="26"/>
  <c r="MM25" i="26"/>
  <c r="MN25" i="26"/>
  <c r="MO25" i="26"/>
  <c r="MP25" i="26"/>
  <c r="MQ25" i="26"/>
  <c r="MR25" i="26"/>
  <c r="MS25" i="26"/>
  <c r="MT25" i="26"/>
  <c r="MU25" i="26"/>
  <c r="MV25" i="26"/>
  <c r="MW25" i="26"/>
  <c r="MX25" i="26"/>
  <c r="MY25" i="26"/>
  <c r="MZ25" i="26"/>
  <c r="NA25" i="26"/>
  <c r="F25" i="26"/>
  <c r="F24" i="26"/>
  <c r="F23" i="26"/>
  <c r="F22" i="26"/>
  <c r="G22" i="24"/>
  <c r="H22" i="24"/>
  <c r="I22" i="24"/>
  <c r="J22" i="24"/>
  <c r="K22" i="24"/>
  <c r="L22" i="24"/>
  <c r="M22" i="24"/>
  <c r="N22" i="24"/>
  <c r="O22" i="24"/>
  <c r="P22" i="24"/>
  <c r="Q22" i="24"/>
  <c r="R22" i="24"/>
  <c r="S22" i="24"/>
  <c r="T22" i="24"/>
  <c r="U22" i="24"/>
  <c r="V22" i="24"/>
  <c r="W22" i="24"/>
  <c r="X22" i="24"/>
  <c r="Y22" i="24"/>
  <c r="Z22" i="24"/>
  <c r="AA22" i="24"/>
  <c r="AB22" i="24"/>
  <c r="AC22" i="24"/>
  <c r="AD22" i="24"/>
  <c r="AE22" i="24"/>
  <c r="AF22"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BG22" i="24"/>
  <c r="BH22" i="24"/>
  <c r="BI22" i="24"/>
  <c r="BJ22" i="24"/>
  <c r="BK22" i="24"/>
  <c r="BL22" i="24"/>
  <c r="BM22" i="24"/>
  <c r="BN22" i="24"/>
  <c r="BO22" i="24"/>
  <c r="BP22" i="24"/>
  <c r="BQ22" i="24"/>
  <c r="BR22" i="24"/>
  <c r="BS22" i="24"/>
  <c r="BT22" i="24"/>
  <c r="BU22" i="24"/>
  <c r="BV22" i="24"/>
  <c r="BW22" i="24"/>
  <c r="BX22" i="24"/>
  <c r="BY22" i="24"/>
  <c r="BZ22" i="24"/>
  <c r="CA22" i="24"/>
  <c r="CB22" i="24"/>
  <c r="CC22" i="24"/>
  <c r="CD22" i="24"/>
  <c r="CE22" i="24"/>
  <c r="CF22" i="24"/>
  <c r="CG22" i="24"/>
  <c r="CH22" i="24"/>
  <c r="CI22" i="24"/>
  <c r="CJ22" i="24"/>
  <c r="CK22" i="24"/>
  <c r="CL22" i="24"/>
  <c r="CM22" i="24"/>
  <c r="CN22" i="24"/>
  <c r="CO22" i="24"/>
  <c r="CP22" i="24"/>
  <c r="CQ22" i="24"/>
  <c r="CR22" i="24"/>
  <c r="CS22" i="24"/>
  <c r="CT22" i="24"/>
  <c r="CU22" i="24"/>
  <c r="CV22" i="24"/>
  <c r="CW22" i="24"/>
  <c r="CX22" i="24"/>
  <c r="CY22" i="24"/>
  <c r="CZ22" i="24"/>
  <c r="DA22" i="24"/>
  <c r="DB22" i="24"/>
  <c r="DC22" i="24"/>
  <c r="DD22" i="24"/>
  <c r="DE22" i="24"/>
  <c r="DF22" i="24"/>
  <c r="DG22" i="24"/>
  <c r="DH22" i="24"/>
  <c r="DI22" i="24"/>
  <c r="DJ22" i="24"/>
  <c r="DK22" i="24"/>
  <c r="DL22" i="24"/>
  <c r="DM22" i="24"/>
  <c r="DN22" i="24"/>
  <c r="DO22" i="24"/>
  <c r="DP22" i="24"/>
  <c r="DQ22" i="24"/>
  <c r="DR22" i="24"/>
  <c r="DS22" i="24"/>
  <c r="DT22" i="24"/>
  <c r="DU22" i="24"/>
  <c r="DV22" i="24"/>
  <c r="DW22" i="24"/>
  <c r="DX22" i="24"/>
  <c r="DY22" i="24"/>
  <c r="DZ22" i="24"/>
  <c r="EA22" i="24"/>
  <c r="EB22" i="24"/>
  <c r="EC22" i="24"/>
  <c r="ED22" i="24"/>
  <c r="EE22" i="24"/>
  <c r="EF22" i="24"/>
  <c r="EG22" i="24"/>
  <c r="EH22" i="24"/>
  <c r="EI22" i="24"/>
  <c r="EJ22" i="24"/>
  <c r="EK22" i="24"/>
  <c r="EL22" i="24"/>
  <c r="EM22" i="24"/>
  <c r="EN22" i="24"/>
  <c r="EO22" i="24"/>
  <c r="EP22" i="24"/>
  <c r="EQ22" i="24"/>
  <c r="ER22" i="24"/>
  <c r="ES22" i="24"/>
  <c r="ET22" i="24"/>
  <c r="EU22" i="24"/>
  <c r="EV22" i="24"/>
  <c r="EW22" i="24"/>
  <c r="EX22" i="24"/>
  <c r="EY22" i="24"/>
  <c r="EZ22" i="24"/>
  <c r="FA22" i="24"/>
  <c r="FB22" i="24"/>
  <c r="FC22" i="24"/>
  <c r="FD22" i="24"/>
  <c r="FE22" i="24"/>
  <c r="FF22" i="24"/>
  <c r="FG22" i="24"/>
  <c r="FH22" i="24"/>
  <c r="FI22" i="24"/>
  <c r="FJ22" i="24"/>
  <c r="FK22" i="24"/>
  <c r="FL22" i="24"/>
  <c r="FM22" i="24"/>
  <c r="FN22" i="24"/>
  <c r="FO22" i="24"/>
  <c r="FP22" i="24"/>
  <c r="FQ22" i="24"/>
  <c r="FR22" i="24"/>
  <c r="FS22" i="24"/>
  <c r="FT22" i="24"/>
  <c r="FU22" i="24"/>
  <c r="FV22" i="24"/>
  <c r="FW22" i="24"/>
  <c r="FX22" i="24"/>
  <c r="FY22" i="24"/>
  <c r="FZ22" i="24"/>
  <c r="GA22" i="24"/>
  <c r="GB22" i="24"/>
  <c r="GC22" i="24"/>
  <c r="GD22" i="24"/>
  <c r="GE22" i="24"/>
  <c r="GF22" i="24"/>
  <c r="GG22" i="24"/>
  <c r="GH22" i="24"/>
  <c r="GI22" i="24"/>
  <c r="GJ22" i="24"/>
  <c r="GK22" i="24"/>
  <c r="GL22" i="24"/>
  <c r="GM22" i="24"/>
  <c r="GN22" i="24"/>
  <c r="GO22" i="24"/>
  <c r="GP22" i="24"/>
  <c r="GQ22" i="24"/>
  <c r="GR22" i="24"/>
  <c r="GS22" i="24"/>
  <c r="GT22" i="24"/>
  <c r="GU22" i="24"/>
  <c r="GV22" i="24"/>
  <c r="GW22" i="24"/>
  <c r="GX22" i="24"/>
  <c r="GY22" i="24"/>
  <c r="GZ22" i="24"/>
  <c r="HA22" i="24"/>
  <c r="HB22" i="24"/>
  <c r="HC22" i="24"/>
  <c r="HD22" i="24"/>
  <c r="HE22" i="24"/>
  <c r="HF22" i="24"/>
  <c r="HG22" i="24"/>
  <c r="HH22" i="24"/>
  <c r="HI22" i="24"/>
  <c r="HJ22" i="24"/>
  <c r="HK22" i="24"/>
  <c r="HL22" i="24"/>
  <c r="HM22" i="24"/>
  <c r="HN22" i="24"/>
  <c r="HO22" i="24"/>
  <c r="HP22" i="24"/>
  <c r="HQ22" i="24"/>
  <c r="HR22" i="24"/>
  <c r="HS22" i="24"/>
  <c r="HT22" i="24"/>
  <c r="HU22" i="24"/>
  <c r="HV22" i="24"/>
  <c r="HW22" i="24"/>
  <c r="HX22" i="24"/>
  <c r="HY22" i="24"/>
  <c r="HZ22" i="24"/>
  <c r="IA22" i="24"/>
  <c r="IB22" i="24"/>
  <c r="IC22" i="24"/>
  <c r="ID22" i="24"/>
  <c r="IE22" i="24"/>
  <c r="IF22" i="24"/>
  <c r="IG22" i="24"/>
  <c r="IH22" i="24"/>
  <c r="II22" i="24"/>
  <c r="IJ22" i="24"/>
  <c r="IK22" i="24"/>
  <c r="IL22" i="24"/>
  <c r="IM22" i="24"/>
  <c r="IN22" i="24"/>
  <c r="IO22" i="24"/>
  <c r="IP22" i="24"/>
  <c r="IQ22" i="24"/>
  <c r="IR22" i="24"/>
  <c r="IS22" i="24"/>
  <c r="IT22" i="24"/>
  <c r="IU22" i="24"/>
  <c r="IV22" i="24"/>
  <c r="IW22" i="24"/>
  <c r="IX22" i="24"/>
  <c r="IY22" i="24"/>
  <c r="IZ22" i="24"/>
  <c r="JA22" i="24"/>
  <c r="JB22" i="24"/>
  <c r="JC22" i="24"/>
  <c r="JD22" i="24"/>
  <c r="JE22" i="24"/>
  <c r="JF22" i="24"/>
  <c r="JG22" i="24"/>
  <c r="JH22" i="24"/>
  <c r="JI22" i="24"/>
  <c r="JJ22" i="24"/>
  <c r="JK22" i="24"/>
  <c r="JL22" i="24"/>
  <c r="JM22" i="24"/>
  <c r="JN22" i="24"/>
  <c r="JO22" i="24"/>
  <c r="JP22" i="24"/>
  <c r="JQ22" i="24"/>
  <c r="JR22" i="24"/>
  <c r="JS22" i="24"/>
  <c r="JT22" i="24"/>
  <c r="JU22" i="24"/>
  <c r="JV22" i="24"/>
  <c r="JW22" i="24"/>
  <c r="JX22" i="24"/>
  <c r="JY22" i="24"/>
  <c r="JZ22" i="24"/>
  <c r="KA22" i="24"/>
  <c r="KB22" i="24"/>
  <c r="KC22" i="24"/>
  <c r="KD22" i="24"/>
  <c r="KE22" i="24"/>
  <c r="KF22" i="24"/>
  <c r="KG22" i="24"/>
  <c r="KH22" i="24"/>
  <c r="KI22" i="24"/>
  <c r="KJ22" i="24"/>
  <c r="KK22" i="24"/>
  <c r="KL22" i="24"/>
  <c r="KM22" i="24"/>
  <c r="KN22" i="24"/>
  <c r="KO22" i="24"/>
  <c r="KP22" i="24"/>
  <c r="KQ22" i="24"/>
  <c r="KR22" i="24"/>
  <c r="KS22" i="24"/>
  <c r="KT22" i="24"/>
  <c r="KU22" i="24"/>
  <c r="KV22" i="24"/>
  <c r="KW22" i="24"/>
  <c r="KX22" i="24"/>
  <c r="KY22" i="24"/>
  <c r="KZ22" i="24"/>
  <c r="LA22" i="24"/>
  <c r="LB22" i="24"/>
  <c r="LC22" i="24"/>
  <c r="LD22" i="24"/>
  <c r="LE22" i="24"/>
  <c r="LF22" i="24"/>
  <c r="LG22" i="24"/>
  <c r="LH22" i="24"/>
  <c r="LI22" i="24"/>
  <c r="LJ22" i="24"/>
  <c r="LK22" i="24"/>
  <c r="LL22" i="24"/>
  <c r="LM22" i="24"/>
  <c r="LN22" i="24"/>
  <c r="LO22" i="24"/>
  <c r="LP22" i="24"/>
  <c r="LQ22" i="24"/>
  <c r="LR22" i="24"/>
  <c r="LS22" i="24"/>
  <c r="LT22" i="24"/>
  <c r="LU22" i="24"/>
  <c r="LV22" i="24"/>
  <c r="LW22" i="24"/>
  <c r="LX22" i="24"/>
  <c r="LY22" i="24"/>
  <c r="LZ22" i="24"/>
  <c r="MA22" i="24"/>
  <c r="MB22" i="24"/>
  <c r="MC22" i="24"/>
  <c r="MD22" i="24"/>
  <c r="ME22" i="24"/>
  <c r="MF22" i="24"/>
  <c r="MG22" i="24"/>
  <c r="MH22" i="24"/>
  <c r="MI22" i="24"/>
  <c r="MJ22" i="24"/>
  <c r="MK22" i="24"/>
  <c r="ML22" i="24"/>
  <c r="MM22" i="24"/>
  <c r="MN22" i="24"/>
  <c r="MO22" i="24"/>
  <c r="MP22" i="24"/>
  <c r="MQ22" i="24"/>
  <c r="MR22" i="24"/>
  <c r="MS22" i="24"/>
  <c r="MT22" i="24"/>
  <c r="MU22" i="24"/>
  <c r="MV22" i="24"/>
  <c r="MW22" i="24"/>
  <c r="MX22" i="24"/>
  <c r="MY22" i="24"/>
  <c r="MZ22" i="24"/>
  <c r="NA22" i="24"/>
  <c r="G23" i="24"/>
  <c r="H23" i="24"/>
  <c r="I23" i="24"/>
  <c r="J23" i="24"/>
  <c r="K23" i="24"/>
  <c r="L23" i="24"/>
  <c r="M23" i="24"/>
  <c r="N23" i="24"/>
  <c r="O23" i="24"/>
  <c r="P23" i="24"/>
  <c r="Q23" i="24"/>
  <c r="R23" i="24"/>
  <c r="S23" i="24"/>
  <c r="T23" i="24"/>
  <c r="U23" i="24"/>
  <c r="V23" i="24"/>
  <c r="W23" i="24"/>
  <c r="X23" i="24"/>
  <c r="Y23" i="24"/>
  <c r="Z23" i="24"/>
  <c r="AA23" i="24"/>
  <c r="AB23" i="24"/>
  <c r="AC23" i="24"/>
  <c r="AD23" i="24"/>
  <c r="AE23" i="24"/>
  <c r="AF23"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BG23" i="24"/>
  <c r="BH23" i="24"/>
  <c r="BI23" i="24"/>
  <c r="BJ23" i="24"/>
  <c r="BK23" i="24"/>
  <c r="BL23" i="24"/>
  <c r="BM23" i="24"/>
  <c r="BN23" i="24"/>
  <c r="BO23" i="24"/>
  <c r="BP23" i="24"/>
  <c r="BQ23" i="24"/>
  <c r="BR23" i="24"/>
  <c r="BS23" i="24"/>
  <c r="BT23" i="24"/>
  <c r="BU23" i="24"/>
  <c r="BV23" i="24"/>
  <c r="BW23" i="24"/>
  <c r="BX23" i="24"/>
  <c r="BY23" i="24"/>
  <c r="BZ23" i="24"/>
  <c r="CA23" i="24"/>
  <c r="CB23" i="24"/>
  <c r="CC23" i="24"/>
  <c r="CD23" i="24"/>
  <c r="CE23" i="24"/>
  <c r="CF23" i="24"/>
  <c r="CG23" i="24"/>
  <c r="CH23" i="24"/>
  <c r="CI23" i="24"/>
  <c r="CJ23" i="24"/>
  <c r="CK23" i="24"/>
  <c r="CL23" i="24"/>
  <c r="CM23" i="24"/>
  <c r="CN23" i="24"/>
  <c r="CO23" i="24"/>
  <c r="CP23" i="24"/>
  <c r="CQ23" i="24"/>
  <c r="CR23" i="24"/>
  <c r="CS23" i="24"/>
  <c r="CT23" i="24"/>
  <c r="CU23" i="24"/>
  <c r="CV23" i="24"/>
  <c r="CW23" i="24"/>
  <c r="CX23" i="24"/>
  <c r="CY23" i="24"/>
  <c r="CZ23" i="24"/>
  <c r="DA23" i="24"/>
  <c r="DB23" i="24"/>
  <c r="DC23" i="24"/>
  <c r="DD23" i="24"/>
  <c r="DE23" i="24"/>
  <c r="DF23" i="24"/>
  <c r="DG23" i="24"/>
  <c r="DH23" i="24"/>
  <c r="DI23" i="24"/>
  <c r="DJ23" i="24"/>
  <c r="DK23" i="24"/>
  <c r="DL23" i="24"/>
  <c r="DM23" i="24"/>
  <c r="DN23" i="24"/>
  <c r="DO23" i="24"/>
  <c r="DP23" i="24"/>
  <c r="DQ23" i="24"/>
  <c r="DR23" i="24"/>
  <c r="DS23" i="24"/>
  <c r="DT23" i="24"/>
  <c r="DU23" i="24"/>
  <c r="DV23" i="24"/>
  <c r="DW23" i="24"/>
  <c r="DX23" i="24"/>
  <c r="DY23" i="24"/>
  <c r="DZ23" i="24"/>
  <c r="EA23" i="24"/>
  <c r="EB23" i="24"/>
  <c r="EC23" i="24"/>
  <c r="ED23" i="24"/>
  <c r="EE23" i="24"/>
  <c r="EF23" i="24"/>
  <c r="EG23" i="24"/>
  <c r="EH23" i="24"/>
  <c r="EI23" i="24"/>
  <c r="EJ23" i="24"/>
  <c r="EK23" i="24"/>
  <c r="EL23" i="24"/>
  <c r="EM23" i="24"/>
  <c r="EN23" i="24"/>
  <c r="EO23" i="24"/>
  <c r="EP23" i="24"/>
  <c r="EQ23" i="24"/>
  <c r="ER23" i="24"/>
  <c r="ES23" i="24"/>
  <c r="ET23" i="24"/>
  <c r="EU23" i="24"/>
  <c r="EV23" i="24"/>
  <c r="EW23" i="24"/>
  <c r="EX23" i="24"/>
  <c r="EY23" i="24"/>
  <c r="EZ23" i="24"/>
  <c r="FA23" i="24"/>
  <c r="FB23" i="24"/>
  <c r="FC23" i="24"/>
  <c r="FD23" i="24"/>
  <c r="FE23" i="24"/>
  <c r="FF23" i="24"/>
  <c r="FG23" i="24"/>
  <c r="FH23" i="24"/>
  <c r="FI23" i="24"/>
  <c r="FJ23" i="24"/>
  <c r="FK23" i="24"/>
  <c r="FL23" i="24"/>
  <c r="FM23" i="24"/>
  <c r="FN23" i="24"/>
  <c r="FO23" i="24"/>
  <c r="FP23" i="24"/>
  <c r="FQ23" i="24"/>
  <c r="FR23" i="24"/>
  <c r="FS23" i="24"/>
  <c r="FT23" i="24"/>
  <c r="FU23" i="24"/>
  <c r="FV23" i="24"/>
  <c r="FW23" i="24"/>
  <c r="FX23" i="24"/>
  <c r="FY23" i="24"/>
  <c r="FZ23" i="24"/>
  <c r="GA23" i="24"/>
  <c r="GB23" i="24"/>
  <c r="GC23" i="24"/>
  <c r="GD23" i="24"/>
  <c r="GE23" i="24"/>
  <c r="GF23" i="24"/>
  <c r="GG23" i="24"/>
  <c r="GH23" i="24"/>
  <c r="GI23" i="24"/>
  <c r="GJ23" i="24"/>
  <c r="GK23" i="24"/>
  <c r="GL23" i="24"/>
  <c r="GM23" i="24"/>
  <c r="GN23" i="24"/>
  <c r="GO23" i="24"/>
  <c r="GP23" i="24"/>
  <c r="GQ23" i="24"/>
  <c r="GR23" i="24"/>
  <c r="GS23" i="24"/>
  <c r="GT23" i="24"/>
  <c r="GU23" i="24"/>
  <c r="GV23" i="24"/>
  <c r="GW23" i="24"/>
  <c r="GX23" i="24"/>
  <c r="GY23" i="24"/>
  <c r="GZ23" i="24"/>
  <c r="HA23" i="24"/>
  <c r="HB23" i="24"/>
  <c r="HC23" i="24"/>
  <c r="HD23" i="24"/>
  <c r="HE23" i="24"/>
  <c r="HF23" i="24"/>
  <c r="HG23" i="24"/>
  <c r="HH23" i="24"/>
  <c r="HI23" i="24"/>
  <c r="HJ23" i="24"/>
  <c r="HK23" i="24"/>
  <c r="HL23" i="24"/>
  <c r="HM23" i="24"/>
  <c r="HN23" i="24"/>
  <c r="HO23" i="24"/>
  <c r="HP23" i="24"/>
  <c r="HQ23" i="24"/>
  <c r="HR23" i="24"/>
  <c r="HS23" i="24"/>
  <c r="HT23" i="24"/>
  <c r="HU23" i="24"/>
  <c r="HV23" i="24"/>
  <c r="HW23" i="24"/>
  <c r="HX23" i="24"/>
  <c r="HY23" i="24"/>
  <c r="HZ23" i="24"/>
  <c r="IA23" i="24"/>
  <c r="IB23" i="24"/>
  <c r="IC23" i="24"/>
  <c r="ID23" i="24"/>
  <c r="IE23" i="24"/>
  <c r="IF23" i="24"/>
  <c r="IG23" i="24"/>
  <c r="IH23" i="24"/>
  <c r="II23" i="24"/>
  <c r="IJ23" i="24"/>
  <c r="IK23" i="24"/>
  <c r="IL23" i="24"/>
  <c r="IM23" i="24"/>
  <c r="IN23" i="24"/>
  <c r="IO23" i="24"/>
  <c r="IP23" i="24"/>
  <c r="IQ23" i="24"/>
  <c r="IR23" i="24"/>
  <c r="IS23" i="24"/>
  <c r="IT23" i="24"/>
  <c r="IU23" i="24"/>
  <c r="IV23" i="24"/>
  <c r="IW23" i="24"/>
  <c r="IX23" i="24"/>
  <c r="IY23" i="24"/>
  <c r="IZ23" i="24"/>
  <c r="JA23" i="24"/>
  <c r="JB23" i="24"/>
  <c r="JC23" i="24"/>
  <c r="JD23" i="24"/>
  <c r="JE23" i="24"/>
  <c r="JF23" i="24"/>
  <c r="JG23" i="24"/>
  <c r="JH23" i="24"/>
  <c r="JI23" i="24"/>
  <c r="JJ23" i="24"/>
  <c r="JK23" i="24"/>
  <c r="JL23" i="24"/>
  <c r="JM23" i="24"/>
  <c r="JN23" i="24"/>
  <c r="JO23" i="24"/>
  <c r="JP23" i="24"/>
  <c r="JQ23" i="24"/>
  <c r="JR23" i="24"/>
  <c r="JS23" i="24"/>
  <c r="JT23" i="24"/>
  <c r="JU23" i="24"/>
  <c r="JV23" i="24"/>
  <c r="JW23" i="24"/>
  <c r="JX23" i="24"/>
  <c r="JY23" i="24"/>
  <c r="JZ23" i="24"/>
  <c r="KA23" i="24"/>
  <c r="KB23" i="24"/>
  <c r="KC23" i="24"/>
  <c r="KD23" i="24"/>
  <c r="KE23" i="24"/>
  <c r="KF23" i="24"/>
  <c r="KG23" i="24"/>
  <c r="KH23" i="24"/>
  <c r="KI23" i="24"/>
  <c r="KJ23" i="24"/>
  <c r="KK23" i="24"/>
  <c r="KL23" i="24"/>
  <c r="KM23" i="24"/>
  <c r="KN23" i="24"/>
  <c r="KO23" i="24"/>
  <c r="KP23" i="24"/>
  <c r="KQ23" i="24"/>
  <c r="KR23" i="24"/>
  <c r="KS23" i="24"/>
  <c r="KT23" i="24"/>
  <c r="KU23" i="24"/>
  <c r="KV23" i="24"/>
  <c r="KW23" i="24"/>
  <c r="KX23" i="24"/>
  <c r="KY23" i="24"/>
  <c r="KZ23" i="24"/>
  <c r="LA23" i="24"/>
  <c r="LB23" i="24"/>
  <c r="LC23" i="24"/>
  <c r="LD23" i="24"/>
  <c r="LE23" i="24"/>
  <c r="LF23" i="24"/>
  <c r="LG23" i="24"/>
  <c r="LH23" i="24"/>
  <c r="LI23" i="24"/>
  <c r="LJ23" i="24"/>
  <c r="LK23" i="24"/>
  <c r="LL23" i="24"/>
  <c r="LM23" i="24"/>
  <c r="LN23" i="24"/>
  <c r="LO23" i="24"/>
  <c r="LP23" i="24"/>
  <c r="LQ23" i="24"/>
  <c r="LR23" i="24"/>
  <c r="LS23" i="24"/>
  <c r="LT23" i="24"/>
  <c r="LU23" i="24"/>
  <c r="LV23" i="24"/>
  <c r="LW23" i="24"/>
  <c r="LX23" i="24"/>
  <c r="LY23" i="24"/>
  <c r="LZ23" i="24"/>
  <c r="MA23" i="24"/>
  <c r="MB23" i="24"/>
  <c r="MC23" i="24"/>
  <c r="MD23" i="24"/>
  <c r="ME23" i="24"/>
  <c r="MF23" i="24"/>
  <c r="MG23" i="24"/>
  <c r="MH23" i="24"/>
  <c r="MI23" i="24"/>
  <c r="MJ23" i="24"/>
  <c r="MK23" i="24"/>
  <c r="ML23" i="24"/>
  <c r="MM23" i="24"/>
  <c r="MN23" i="24"/>
  <c r="MO23" i="24"/>
  <c r="MP23" i="24"/>
  <c r="MQ23" i="24"/>
  <c r="MR23" i="24"/>
  <c r="MS23" i="24"/>
  <c r="MT23" i="24"/>
  <c r="MU23" i="24"/>
  <c r="MV23" i="24"/>
  <c r="MW23" i="24"/>
  <c r="MX23" i="24"/>
  <c r="MY23" i="24"/>
  <c r="MZ23" i="24"/>
  <c r="NA23" i="24"/>
  <c r="G24" i="24"/>
  <c r="H24" i="24"/>
  <c r="I24" i="24"/>
  <c r="J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BG24" i="24"/>
  <c r="BH24" i="24"/>
  <c r="BI24" i="24"/>
  <c r="BJ24" i="24"/>
  <c r="BK24" i="24"/>
  <c r="BL24" i="24"/>
  <c r="BM24" i="24"/>
  <c r="BN24" i="24"/>
  <c r="BO24" i="24"/>
  <c r="BP24" i="24"/>
  <c r="BQ24" i="24"/>
  <c r="BR24" i="24"/>
  <c r="BS24" i="24"/>
  <c r="BT24" i="24"/>
  <c r="BU24" i="24"/>
  <c r="BV24" i="24"/>
  <c r="BW24" i="24"/>
  <c r="BX24" i="24"/>
  <c r="BY24" i="24"/>
  <c r="BZ24" i="24"/>
  <c r="CA24" i="24"/>
  <c r="CB24" i="24"/>
  <c r="CC24" i="24"/>
  <c r="CD24" i="24"/>
  <c r="CE24" i="24"/>
  <c r="CF24" i="24"/>
  <c r="CG24" i="24"/>
  <c r="CH24" i="24"/>
  <c r="CI24" i="24"/>
  <c r="CJ24" i="24"/>
  <c r="CK24" i="24"/>
  <c r="CL24" i="24"/>
  <c r="CM24" i="24"/>
  <c r="CN24" i="24"/>
  <c r="CO24" i="24"/>
  <c r="CP24" i="24"/>
  <c r="CQ24" i="24"/>
  <c r="CR24" i="24"/>
  <c r="CS24" i="24"/>
  <c r="CT24" i="24"/>
  <c r="CU24" i="24"/>
  <c r="CV24" i="24"/>
  <c r="CW24" i="24"/>
  <c r="CX24" i="24"/>
  <c r="CY24" i="24"/>
  <c r="CZ24" i="24"/>
  <c r="DA24" i="24"/>
  <c r="DB24" i="24"/>
  <c r="DC24" i="24"/>
  <c r="DD24" i="24"/>
  <c r="DE24" i="24"/>
  <c r="DF24" i="24"/>
  <c r="DG24" i="24"/>
  <c r="DH24" i="24"/>
  <c r="DI24" i="24"/>
  <c r="DJ24" i="24"/>
  <c r="DK24" i="24"/>
  <c r="DL24" i="24"/>
  <c r="DM24" i="24"/>
  <c r="DN24" i="24"/>
  <c r="DO24" i="24"/>
  <c r="DP24" i="24"/>
  <c r="DQ24" i="24"/>
  <c r="DR24" i="24"/>
  <c r="DS24" i="24"/>
  <c r="DT24" i="24"/>
  <c r="DU24" i="24"/>
  <c r="DV24" i="24"/>
  <c r="DW24" i="24"/>
  <c r="DX24" i="24"/>
  <c r="DY24" i="24"/>
  <c r="DZ24" i="24"/>
  <c r="EA24" i="24"/>
  <c r="EB24" i="24"/>
  <c r="EC24" i="24"/>
  <c r="ED24" i="24"/>
  <c r="EE24" i="24"/>
  <c r="EF24" i="24"/>
  <c r="EG24" i="24"/>
  <c r="EH24" i="24"/>
  <c r="EI24" i="24"/>
  <c r="EJ24" i="24"/>
  <c r="EK24" i="24"/>
  <c r="EL24" i="24"/>
  <c r="EM24" i="24"/>
  <c r="EN24" i="24"/>
  <c r="EO24" i="24"/>
  <c r="EP24" i="24"/>
  <c r="EQ24" i="24"/>
  <c r="ER24" i="24"/>
  <c r="ES24" i="24"/>
  <c r="ET24" i="24"/>
  <c r="EU24" i="24"/>
  <c r="EV24" i="24"/>
  <c r="EW24" i="24"/>
  <c r="EX24" i="24"/>
  <c r="EY24" i="24"/>
  <c r="EZ24" i="24"/>
  <c r="FA24" i="24"/>
  <c r="FB24" i="24"/>
  <c r="FC24" i="24"/>
  <c r="FD24" i="24"/>
  <c r="FE24" i="24"/>
  <c r="FF24" i="24"/>
  <c r="FG24" i="24"/>
  <c r="FH24" i="24"/>
  <c r="FI24" i="24"/>
  <c r="FJ24" i="24"/>
  <c r="FK24" i="24"/>
  <c r="FL24" i="24"/>
  <c r="FM24" i="24"/>
  <c r="FN24" i="24"/>
  <c r="FO24" i="24"/>
  <c r="FP24" i="24"/>
  <c r="FQ24" i="24"/>
  <c r="FR24" i="24"/>
  <c r="FS24" i="24"/>
  <c r="FT24" i="24"/>
  <c r="FU24" i="24"/>
  <c r="FV24" i="24"/>
  <c r="FW24" i="24"/>
  <c r="FX24" i="24"/>
  <c r="FY24" i="24"/>
  <c r="FZ24" i="24"/>
  <c r="GA24" i="24"/>
  <c r="GB24" i="24"/>
  <c r="GC24" i="24"/>
  <c r="GD24" i="24"/>
  <c r="GE24" i="24"/>
  <c r="GF24" i="24"/>
  <c r="GG24" i="24"/>
  <c r="GH24" i="24"/>
  <c r="GI24" i="24"/>
  <c r="GJ24" i="24"/>
  <c r="GK24" i="24"/>
  <c r="GL24" i="24"/>
  <c r="GM24" i="24"/>
  <c r="GN24" i="24"/>
  <c r="GO24" i="24"/>
  <c r="GP24" i="24"/>
  <c r="GQ24" i="24"/>
  <c r="GR24" i="24"/>
  <c r="GS24" i="24"/>
  <c r="GT24" i="24"/>
  <c r="GU24" i="24"/>
  <c r="GV24" i="24"/>
  <c r="GW24" i="24"/>
  <c r="GX24" i="24"/>
  <c r="GY24" i="24"/>
  <c r="GZ24" i="24"/>
  <c r="HA24" i="24"/>
  <c r="HB24" i="24"/>
  <c r="HC24" i="24"/>
  <c r="HD24" i="24"/>
  <c r="HE24" i="24"/>
  <c r="HF24" i="24"/>
  <c r="HG24" i="24"/>
  <c r="HH24" i="24"/>
  <c r="HI24" i="24"/>
  <c r="HJ24" i="24"/>
  <c r="HK24" i="24"/>
  <c r="HL24" i="24"/>
  <c r="HM24" i="24"/>
  <c r="HN24" i="24"/>
  <c r="HO24" i="24"/>
  <c r="HP24" i="24"/>
  <c r="HQ24" i="24"/>
  <c r="HR24" i="24"/>
  <c r="HS24" i="24"/>
  <c r="HT24" i="24"/>
  <c r="HU24" i="24"/>
  <c r="HV24" i="24"/>
  <c r="HW24" i="24"/>
  <c r="HX24" i="24"/>
  <c r="HY24" i="24"/>
  <c r="HZ24" i="24"/>
  <c r="IA24" i="24"/>
  <c r="IB24" i="24"/>
  <c r="IC24" i="24"/>
  <c r="ID24" i="24"/>
  <c r="IE24" i="24"/>
  <c r="IF24" i="24"/>
  <c r="IG24" i="24"/>
  <c r="IH24" i="24"/>
  <c r="II24" i="24"/>
  <c r="IJ24" i="24"/>
  <c r="IK24" i="24"/>
  <c r="IL24" i="24"/>
  <c r="IM24" i="24"/>
  <c r="IN24" i="24"/>
  <c r="IO24" i="24"/>
  <c r="IP24" i="24"/>
  <c r="IQ24" i="24"/>
  <c r="IR24" i="24"/>
  <c r="IS24" i="24"/>
  <c r="IT24" i="24"/>
  <c r="IU24" i="24"/>
  <c r="IV24" i="24"/>
  <c r="IW24" i="24"/>
  <c r="IX24" i="24"/>
  <c r="IY24" i="24"/>
  <c r="IZ24" i="24"/>
  <c r="JA24" i="24"/>
  <c r="JB24" i="24"/>
  <c r="JC24" i="24"/>
  <c r="JD24" i="24"/>
  <c r="JE24" i="24"/>
  <c r="JF24" i="24"/>
  <c r="JG24" i="24"/>
  <c r="JH24" i="24"/>
  <c r="JI24" i="24"/>
  <c r="JJ24" i="24"/>
  <c r="JK24" i="24"/>
  <c r="JL24" i="24"/>
  <c r="JM24" i="24"/>
  <c r="JN24" i="24"/>
  <c r="JO24" i="24"/>
  <c r="JP24" i="24"/>
  <c r="JQ24" i="24"/>
  <c r="JR24" i="24"/>
  <c r="JS24" i="24"/>
  <c r="JT24" i="24"/>
  <c r="JU24" i="24"/>
  <c r="JV24" i="24"/>
  <c r="JW24" i="24"/>
  <c r="JX24" i="24"/>
  <c r="JY24" i="24"/>
  <c r="JZ24" i="24"/>
  <c r="KA24" i="24"/>
  <c r="KB24" i="24"/>
  <c r="KC24" i="24"/>
  <c r="KD24" i="24"/>
  <c r="KE24" i="24"/>
  <c r="KF24" i="24"/>
  <c r="KG24" i="24"/>
  <c r="KH24" i="24"/>
  <c r="KI24" i="24"/>
  <c r="KJ24" i="24"/>
  <c r="KK24" i="24"/>
  <c r="KL24" i="24"/>
  <c r="KM24" i="24"/>
  <c r="KN24" i="24"/>
  <c r="KO24" i="24"/>
  <c r="KP24" i="24"/>
  <c r="KQ24" i="24"/>
  <c r="KR24" i="24"/>
  <c r="KS24" i="24"/>
  <c r="KT24" i="24"/>
  <c r="KU24" i="24"/>
  <c r="KV24" i="24"/>
  <c r="KW24" i="24"/>
  <c r="KX24" i="24"/>
  <c r="KY24" i="24"/>
  <c r="KZ24" i="24"/>
  <c r="LA24" i="24"/>
  <c r="LB24" i="24"/>
  <c r="LC24" i="24"/>
  <c r="LD24" i="24"/>
  <c r="LE24" i="24"/>
  <c r="LF24" i="24"/>
  <c r="LG24" i="24"/>
  <c r="LH24" i="24"/>
  <c r="LI24" i="24"/>
  <c r="LJ24" i="24"/>
  <c r="LK24" i="24"/>
  <c r="LL24" i="24"/>
  <c r="LM24" i="24"/>
  <c r="LN24" i="24"/>
  <c r="LO24" i="24"/>
  <c r="LP24" i="24"/>
  <c r="LQ24" i="24"/>
  <c r="LR24" i="24"/>
  <c r="LS24" i="24"/>
  <c r="LT24" i="24"/>
  <c r="LU24" i="24"/>
  <c r="LV24" i="24"/>
  <c r="LW24" i="24"/>
  <c r="LX24" i="24"/>
  <c r="LY24" i="24"/>
  <c r="LZ24" i="24"/>
  <c r="MA24" i="24"/>
  <c r="MB24" i="24"/>
  <c r="MC24" i="24"/>
  <c r="MD24" i="24"/>
  <c r="ME24" i="24"/>
  <c r="MF24" i="24"/>
  <c r="MG24" i="24"/>
  <c r="MH24" i="24"/>
  <c r="MI24" i="24"/>
  <c r="MJ24" i="24"/>
  <c r="MK24" i="24"/>
  <c r="ML24" i="24"/>
  <c r="MM24" i="24"/>
  <c r="MN24" i="24"/>
  <c r="MO24" i="24"/>
  <c r="MP24" i="24"/>
  <c r="MQ24" i="24"/>
  <c r="MR24" i="24"/>
  <c r="MS24" i="24"/>
  <c r="MT24" i="24"/>
  <c r="MU24" i="24"/>
  <c r="MV24" i="24"/>
  <c r="MW24" i="24"/>
  <c r="MX24" i="24"/>
  <c r="MY24" i="24"/>
  <c r="MZ24" i="24"/>
  <c r="NA24" i="24"/>
  <c r="G25" i="24"/>
  <c r="H25" i="24"/>
  <c r="I25" i="24"/>
  <c r="J25" i="24"/>
  <c r="K25" i="24"/>
  <c r="L25" i="24"/>
  <c r="M25" i="24"/>
  <c r="N25" i="24"/>
  <c r="O25" i="24"/>
  <c r="P25" i="24"/>
  <c r="Q25" i="24"/>
  <c r="R25" i="24"/>
  <c r="S25" i="24"/>
  <c r="T25" i="24"/>
  <c r="U25" i="24"/>
  <c r="V25" i="24"/>
  <c r="W25" i="24"/>
  <c r="X25" i="24"/>
  <c r="Y25" i="24"/>
  <c r="Z25" i="24"/>
  <c r="AA25" i="24"/>
  <c r="AB25" i="24"/>
  <c r="AC25" i="24"/>
  <c r="AD25" i="24"/>
  <c r="AE25" i="24"/>
  <c r="AF25"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BG25" i="24"/>
  <c r="BH25" i="24"/>
  <c r="BI25" i="24"/>
  <c r="BJ25" i="24"/>
  <c r="BK25" i="24"/>
  <c r="BL25" i="24"/>
  <c r="BM25" i="24"/>
  <c r="BN25" i="24"/>
  <c r="BO25" i="24"/>
  <c r="BP25" i="24"/>
  <c r="BQ25" i="24"/>
  <c r="BR25" i="24"/>
  <c r="BS25" i="24"/>
  <c r="BT25" i="24"/>
  <c r="BU25" i="24"/>
  <c r="BV25" i="24"/>
  <c r="BW25" i="24"/>
  <c r="BX25" i="24"/>
  <c r="BY25" i="24"/>
  <c r="BZ25" i="24"/>
  <c r="CA25" i="24"/>
  <c r="CB25" i="24"/>
  <c r="CC25" i="24"/>
  <c r="CD25" i="24"/>
  <c r="CE25" i="24"/>
  <c r="CF25" i="24"/>
  <c r="CG25" i="24"/>
  <c r="CH25" i="24"/>
  <c r="CI25" i="24"/>
  <c r="CJ25" i="24"/>
  <c r="CK25" i="24"/>
  <c r="CL25" i="24"/>
  <c r="CM25" i="24"/>
  <c r="CN25" i="24"/>
  <c r="CO25" i="24"/>
  <c r="CP25" i="24"/>
  <c r="CQ25" i="24"/>
  <c r="CR25" i="24"/>
  <c r="CS25" i="24"/>
  <c r="CT25" i="24"/>
  <c r="CU25" i="24"/>
  <c r="CV25" i="24"/>
  <c r="CW25" i="24"/>
  <c r="CX25" i="24"/>
  <c r="CY25" i="24"/>
  <c r="CZ25" i="24"/>
  <c r="DA25" i="24"/>
  <c r="DB25" i="24"/>
  <c r="DC25" i="24"/>
  <c r="DD25" i="24"/>
  <c r="DE25" i="24"/>
  <c r="DF25" i="24"/>
  <c r="DG25" i="24"/>
  <c r="DH25" i="24"/>
  <c r="DI25" i="24"/>
  <c r="DJ25" i="24"/>
  <c r="DK25" i="24"/>
  <c r="DL25" i="24"/>
  <c r="DM25" i="24"/>
  <c r="DN25" i="24"/>
  <c r="DO25" i="24"/>
  <c r="DP25" i="24"/>
  <c r="DQ25" i="24"/>
  <c r="DR25" i="24"/>
  <c r="DS25" i="24"/>
  <c r="DT25" i="24"/>
  <c r="DU25" i="24"/>
  <c r="DV25" i="24"/>
  <c r="DW25" i="24"/>
  <c r="DX25" i="24"/>
  <c r="DY25" i="24"/>
  <c r="DZ25" i="24"/>
  <c r="EA25" i="24"/>
  <c r="EB25" i="24"/>
  <c r="EC25" i="24"/>
  <c r="ED25" i="24"/>
  <c r="EE25" i="24"/>
  <c r="EF25" i="24"/>
  <c r="EG25" i="24"/>
  <c r="EH25" i="24"/>
  <c r="EI25" i="24"/>
  <c r="EJ25" i="24"/>
  <c r="EK25" i="24"/>
  <c r="EL25" i="24"/>
  <c r="EM25" i="24"/>
  <c r="EN25" i="24"/>
  <c r="EO25" i="24"/>
  <c r="EP25" i="24"/>
  <c r="EQ25" i="24"/>
  <c r="ER25" i="24"/>
  <c r="ES25" i="24"/>
  <c r="ET25" i="24"/>
  <c r="EU25" i="24"/>
  <c r="EV25" i="24"/>
  <c r="EW25" i="24"/>
  <c r="EX25" i="24"/>
  <c r="EY25" i="24"/>
  <c r="EZ25" i="24"/>
  <c r="FA25" i="24"/>
  <c r="FB25" i="24"/>
  <c r="FC25" i="24"/>
  <c r="FD25" i="24"/>
  <c r="FE25" i="24"/>
  <c r="FF25" i="24"/>
  <c r="FG25" i="24"/>
  <c r="FH25" i="24"/>
  <c r="FI25" i="24"/>
  <c r="FJ25" i="24"/>
  <c r="FK25" i="24"/>
  <c r="FL25" i="24"/>
  <c r="FM25" i="24"/>
  <c r="FN25" i="24"/>
  <c r="FO25" i="24"/>
  <c r="FP25" i="24"/>
  <c r="FQ25" i="24"/>
  <c r="FR25" i="24"/>
  <c r="FS25" i="24"/>
  <c r="FT25" i="24"/>
  <c r="FU25" i="24"/>
  <c r="FV25" i="24"/>
  <c r="FW25" i="24"/>
  <c r="FX25" i="24"/>
  <c r="FY25" i="24"/>
  <c r="FZ25" i="24"/>
  <c r="GA25" i="24"/>
  <c r="GB25" i="24"/>
  <c r="GC25" i="24"/>
  <c r="GD25" i="24"/>
  <c r="GE25" i="24"/>
  <c r="GF25" i="24"/>
  <c r="GG25" i="24"/>
  <c r="GH25" i="24"/>
  <c r="GI25" i="24"/>
  <c r="GJ25" i="24"/>
  <c r="GK25" i="24"/>
  <c r="GL25" i="24"/>
  <c r="GM25" i="24"/>
  <c r="GN25" i="24"/>
  <c r="GO25" i="24"/>
  <c r="GP25" i="24"/>
  <c r="GQ25" i="24"/>
  <c r="GR25" i="24"/>
  <c r="GS25" i="24"/>
  <c r="GT25" i="24"/>
  <c r="GU25" i="24"/>
  <c r="GV25" i="24"/>
  <c r="GW25" i="24"/>
  <c r="GX25" i="24"/>
  <c r="GY25" i="24"/>
  <c r="GZ25" i="24"/>
  <c r="HA25" i="24"/>
  <c r="HB25" i="24"/>
  <c r="HC25" i="24"/>
  <c r="HD25" i="24"/>
  <c r="HE25" i="24"/>
  <c r="HF25" i="24"/>
  <c r="HG25" i="24"/>
  <c r="HH25" i="24"/>
  <c r="HI25" i="24"/>
  <c r="HJ25" i="24"/>
  <c r="HK25" i="24"/>
  <c r="HL25" i="24"/>
  <c r="HM25" i="24"/>
  <c r="HN25" i="24"/>
  <c r="HO25" i="24"/>
  <c r="HP25" i="24"/>
  <c r="HQ25" i="24"/>
  <c r="HR25" i="24"/>
  <c r="HS25" i="24"/>
  <c r="HT25" i="24"/>
  <c r="HU25" i="24"/>
  <c r="HV25" i="24"/>
  <c r="HW25" i="24"/>
  <c r="HX25" i="24"/>
  <c r="HY25" i="24"/>
  <c r="HZ25" i="24"/>
  <c r="IA25" i="24"/>
  <c r="IB25" i="24"/>
  <c r="IC25" i="24"/>
  <c r="ID25" i="24"/>
  <c r="IE25" i="24"/>
  <c r="IF25" i="24"/>
  <c r="IG25" i="24"/>
  <c r="IH25" i="24"/>
  <c r="II25" i="24"/>
  <c r="IJ25" i="24"/>
  <c r="IK25" i="24"/>
  <c r="IL25" i="24"/>
  <c r="IM25" i="24"/>
  <c r="IN25" i="24"/>
  <c r="IO25" i="24"/>
  <c r="IP25" i="24"/>
  <c r="IQ25" i="24"/>
  <c r="IR25" i="24"/>
  <c r="IS25" i="24"/>
  <c r="IT25" i="24"/>
  <c r="IU25" i="24"/>
  <c r="IV25" i="24"/>
  <c r="IW25" i="24"/>
  <c r="IX25" i="24"/>
  <c r="IY25" i="24"/>
  <c r="IZ25" i="24"/>
  <c r="JA25" i="24"/>
  <c r="JB25" i="24"/>
  <c r="JC25" i="24"/>
  <c r="JD25" i="24"/>
  <c r="JE25" i="24"/>
  <c r="JF25" i="24"/>
  <c r="JG25" i="24"/>
  <c r="JH25" i="24"/>
  <c r="JI25" i="24"/>
  <c r="JJ25" i="24"/>
  <c r="JK25" i="24"/>
  <c r="JL25" i="24"/>
  <c r="JM25" i="24"/>
  <c r="JN25" i="24"/>
  <c r="JO25" i="24"/>
  <c r="JP25" i="24"/>
  <c r="JQ25" i="24"/>
  <c r="JR25" i="24"/>
  <c r="JS25" i="24"/>
  <c r="JT25" i="24"/>
  <c r="JU25" i="24"/>
  <c r="JV25" i="24"/>
  <c r="JW25" i="24"/>
  <c r="JX25" i="24"/>
  <c r="JY25" i="24"/>
  <c r="JZ25" i="24"/>
  <c r="KA25" i="24"/>
  <c r="KB25" i="24"/>
  <c r="KC25" i="24"/>
  <c r="KD25" i="24"/>
  <c r="KE25" i="24"/>
  <c r="KF25" i="24"/>
  <c r="KG25" i="24"/>
  <c r="KH25" i="24"/>
  <c r="KI25" i="24"/>
  <c r="KJ25" i="24"/>
  <c r="KK25" i="24"/>
  <c r="KL25" i="24"/>
  <c r="KM25" i="24"/>
  <c r="KN25" i="24"/>
  <c r="KO25" i="24"/>
  <c r="KP25" i="24"/>
  <c r="KQ25" i="24"/>
  <c r="KR25" i="24"/>
  <c r="KS25" i="24"/>
  <c r="KT25" i="24"/>
  <c r="KU25" i="24"/>
  <c r="KV25" i="24"/>
  <c r="KW25" i="24"/>
  <c r="KX25" i="24"/>
  <c r="KY25" i="24"/>
  <c r="KZ25" i="24"/>
  <c r="LA25" i="24"/>
  <c r="LB25" i="24"/>
  <c r="LC25" i="24"/>
  <c r="LD25" i="24"/>
  <c r="LE25" i="24"/>
  <c r="LF25" i="24"/>
  <c r="LG25" i="24"/>
  <c r="LH25" i="24"/>
  <c r="LI25" i="24"/>
  <c r="LJ25" i="24"/>
  <c r="LK25" i="24"/>
  <c r="LL25" i="24"/>
  <c r="LM25" i="24"/>
  <c r="LN25" i="24"/>
  <c r="LO25" i="24"/>
  <c r="LP25" i="24"/>
  <c r="LQ25" i="24"/>
  <c r="LR25" i="24"/>
  <c r="LS25" i="24"/>
  <c r="LT25" i="24"/>
  <c r="LU25" i="24"/>
  <c r="LV25" i="24"/>
  <c r="LW25" i="24"/>
  <c r="LX25" i="24"/>
  <c r="LY25" i="24"/>
  <c r="LZ25" i="24"/>
  <c r="MA25" i="24"/>
  <c r="MB25" i="24"/>
  <c r="MC25" i="24"/>
  <c r="MD25" i="24"/>
  <c r="ME25" i="24"/>
  <c r="MF25" i="24"/>
  <c r="MG25" i="24"/>
  <c r="MH25" i="24"/>
  <c r="MI25" i="24"/>
  <c r="MJ25" i="24"/>
  <c r="MK25" i="24"/>
  <c r="ML25" i="24"/>
  <c r="MM25" i="24"/>
  <c r="MN25" i="24"/>
  <c r="MO25" i="24"/>
  <c r="MP25" i="24"/>
  <c r="MQ25" i="24"/>
  <c r="MR25" i="24"/>
  <c r="MS25" i="24"/>
  <c r="MT25" i="24"/>
  <c r="MU25" i="24"/>
  <c r="MV25" i="24"/>
  <c r="MW25" i="24"/>
  <c r="MX25" i="24"/>
  <c r="MY25" i="24"/>
  <c r="MZ25" i="24"/>
  <c r="NA25" i="24"/>
  <c r="F25" i="24"/>
  <c r="F24" i="24"/>
  <c r="F23" i="24"/>
  <c r="F22" i="24"/>
  <c r="G37" i="23"/>
  <c r="H37" i="23"/>
  <c r="I37" i="23"/>
  <c r="J37" i="23"/>
  <c r="K37" i="23"/>
  <c r="L37" i="23"/>
  <c r="M37" i="23"/>
  <c r="N37" i="23"/>
  <c r="O37" i="23"/>
  <c r="P37" i="23"/>
  <c r="Q37" i="23"/>
  <c r="R37" i="23"/>
  <c r="S37" i="23"/>
  <c r="T37" i="23"/>
  <c r="U37" i="23"/>
  <c r="V37" i="23"/>
  <c r="W37" i="23"/>
  <c r="X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A37" i="23"/>
  <c r="CB37" i="23"/>
  <c r="CC37" i="23"/>
  <c r="CD37" i="23"/>
  <c r="CE37" i="23"/>
  <c r="CF37" i="23"/>
  <c r="CG37" i="23"/>
  <c r="CH37" i="23"/>
  <c r="CI37" i="23"/>
  <c r="CJ37" i="23"/>
  <c r="CK37" i="23"/>
  <c r="CL37" i="23"/>
  <c r="CM37" i="23"/>
  <c r="CN37" i="23"/>
  <c r="CO37" i="23"/>
  <c r="CP37" i="23"/>
  <c r="CQ37" i="23"/>
  <c r="CR37" i="23"/>
  <c r="CS37" i="23"/>
  <c r="CT37" i="23"/>
  <c r="CU37" i="23"/>
  <c r="CV37" i="23"/>
  <c r="CW37" i="23"/>
  <c r="CX37" i="23"/>
  <c r="CY37" i="23"/>
  <c r="CZ37" i="23"/>
  <c r="DA37" i="23"/>
  <c r="DB37" i="23"/>
  <c r="DC37" i="23"/>
  <c r="DD37" i="23"/>
  <c r="DE37" i="23"/>
  <c r="DF37" i="23"/>
  <c r="DG37" i="23"/>
  <c r="DH37" i="23"/>
  <c r="DI37" i="23"/>
  <c r="DJ37" i="23"/>
  <c r="DK37" i="23"/>
  <c r="DL37" i="23"/>
  <c r="DM37" i="23"/>
  <c r="DN37" i="23"/>
  <c r="DO37" i="23"/>
  <c r="DP37" i="23"/>
  <c r="DQ37" i="23"/>
  <c r="DR37" i="23"/>
  <c r="DS37" i="23"/>
  <c r="DT37" i="23"/>
  <c r="DU37" i="23"/>
  <c r="DV37" i="23"/>
  <c r="DW37" i="23"/>
  <c r="DX37" i="23"/>
  <c r="DY37" i="23"/>
  <c r="DZ37" i="23"/>
  <c r="EA37" i="23"/>
  <c r="EB37" i="23"/>
  <c r="EC37" i="23"/>
  <c r="ED37" i="23"/>
  <c r="EE37" i="23"/>
  <c r="EF37" i="23"/>
  <c r="EG37" i="23"/>
  <c r="EH37" i="23"/>
  <c r="EI37" i="23"/>
  <c r="EJ37" i="23"/>
  <c r="EK37" i="23"/>
  <c r="EL37" i="23"/>
  <c r="EM37" i="23"/>
  <c r="EN37" i="23"/>
  <c r="EO37" i="23"/>
  <c r="EP37" i="23"/>
  <c r="EQ37" i="23"/>
  <c r="ER37" i="23"/>
  <c r="ES37" i="23"/>
  <c r="ET37" i="23"/>
  <c r="EU37" i="23"/>
  <c r="EV37" i="23"/>
  <c r="EW37" i="23"/>
  <c r="EX37" i="23"/>
  <c r="EY37" i="23"/>
  <c r="EZ37" i="23"/>
  <c r="FA37" i="23"/>
  <c r="FB37" i="23"/>
  <c r="FC37" i="23"/>
  <c r="FD37" i="23"/>
  <c r="FE37" i="23"/>
  <c r="FF37" i="23"/>
  <c r="FG37" i="23"/>
  <c r="FH37" i="23"/>
  <c r="FI37" i="23"/>
  <c r="FJ37" i="23"/>
  <c r="FK37" i="23"/>
  <c r="FL37" i="23"/>
  <c r="FM37" i="23"/>
  <c r="FN37" i="23"/>
  <c r="FO37" i="23"/>
  <c r="FP37" i="23"/>
  <c r="FQ37" i="23"/>
  <c r="FR37" i="23"/>
  <c r="FS37" i="23"/>
  <c r="FT37" i="23"/>
  <c r="FU37" i="23"/>
  <c r="FV37" i="23"/>
  <c r="FW37" i="23"/>
  <c r="FX37" i="23"/>
  <c r="FY37" i="23"/>
  <c r="FZ37" i="23"/>
  <c r="GA37" i="23"/>
  <c r="GB37" i="23"/>
  <c r="GC37" i="23"/>
  <c r="GD37" i="23"/>
  <c r="GE37" i="23"/>
  <c r="GF37" i="23"/>
  <c r="GG37" i="23"/>
  <c r="GH37" i="23"/>
  <c r="GI37" i="23"/>
  <c r="GJ37" i="23"/>
  <c r="GK37" i="23"/>
  <c r="GL37" i="23"/>
  <c r="GM37" i="23"/>
  <c r="GN37" i="23"/>
  <c r="GO37" i="23"/>
  <c r="GP37" i="23"/>
  <c r="GQ37" i="23"/>
  <c r="GR37" i="23"/>
  <c r="GS37" i="23"/>
  <c r="GT37" i="23"/>
  <c r="GU37" i="23"/>
  <c r="GV37" i="23"/>
  <c r="GW37" i="23"/>
  <c r="GX37" i="23"/>
  <c r="GY37" i="23"/>
  <c r="GZ37" i="23"/>
  <c r="HA37" i="23"/>
  <c r="HB37" i="23"/>
  <c r="HC37" i="23"/>
  <c r="HD37" i="23"/>
  <c r="HE37" i="23"/>
  <c r="HF37" i="23"/>
  <c r="HG37" i="23"/>
  <c r="HH37" i="23"/>
  <c r="HI37" i="23"/>
  <c r="HJ37" i="23"/>
  <c r="HK37" i="23"/>
  <c r="HL37" i="23"/>
  <c r="HM37" i="23"/>
  <c r="HN37" i="23"/>
  <c r="HO37" i="23"/>
  <c r="HP37" i="23"/>
  <c r="HQ37" i="23"/>
  <c r="HR37" i="23"/>
  <c r="HS37" i="23"/>
  <c r="HT37" i="23"/>
  <c r="HU37" i="23"/>
  <c r="HV37" i="23"/>
  <c r="HW37" i="23"/>
  <c r="HX37" i="23"/>
  <c r="HY37" i="23"/>
  <c r="HZ37" i="23"/>
  <c r="IA37" i="23"/>
  <c r="IB37" i="23"/>
  <c r="IC37" i="23"/>
  <c r="ID37" i="23"/>
  <c r="IE37" i="23"/>
  <c r="IF37" i="23"/>
  <c r="IG37" i="23"/>
  <c r="IH37" i="23"/>
  <c r="II37" i="23"/>
  <c r="IJ37" i="23"/>
  <c r="IK37" i="23"/>
  <c r="IL37" i="23"/>
  <c r="IM37" i="23"/>
  <c r="IN37" i="23"/>
  <c r="IO37" i="23"/>
  <c r="IP37" i="23"/>
  <c r="IQ37" i="23"/>
  <c r="IR37" i="23"/>
  <c r="IS37" i="23"/>
  <c r="IT37" i="23"/>
  <c r="IU37" i="23"/>
  <c r="IV37" i="23"/>
  <c r="IW37" i="23"/>
  <c r="IX37" i="23"/>
  <c r="IY37" i="23"/>
  <c r="IZ37" i="23"/>
  <c r="JA37" i="23"/>
  <c r="JB37" i="23"/>
  <c r="JC37" i="23"/>
  <c r="JD37" i="23"/>
  <c r="JE37" i="23"/>
  <c r="JF37" i="23"/>
  <c r="JG37" i="23"/>
  <c r="JH37" i="23"/>
  <c r="JI37" i="23"/>
  <c r="JJ37" i="23"/>
  <c r="JK37" i="23"/>
  <c r="JL37" i="23"/>
  <c r="JM37" i="23"/>
  <c r="JN37" i="23"/>
  <c r="JO37" i="23"/>
  <c r="JP37" i="23"/>
  <c r="JQ37" i="23"/>
  <c r="JR37" i="23"/>
  <c r="JS37" i="23"/>
  <c r="JT37" i="23"/>
  <c r="JU37" i="23"/>
  <c r="JV37" i="23"/>
  <c r="JW37" i="23"/>
  <c r="JX37" i="23"/>
  <c r="JY37" i="23"/>
  <c r="JZ37" i="23"/>
  <c r="KA37" i="23"/>
  <c r="KB37" i="23"/>
  <c r="KC37" i="23"/>
  <c r="KD37" i="23"/>
  <c r="KE37" i="23"/>
  <c r="KF37" i="23"/>
  <c r="KG37" i="23"/>
  <c r="KH37" i="23"/>
  <c r="KI37" i="23"/>
  <c r="KJ37" i="23"/>
  <c r="KK37" i="23"/>
  <c r="KL37" i="23"/>
  <c r="KM37" i="23"/>
  <c r="KN37" i="23"/>
  <c r="KO37" i="23"/>
  <c r="KP37" i="23"/>
  <c r="KQ37" i="23"/>
  <c r="KR37" i="23"/>
  <c r="KS37" i="23"/>
  <c r="KT37" i="23"/>
  <c r="KU37" i="23"/>
  <c r="KV37" i="23"/>
  <c r="KW37" i="23"/>
  <c r="KX37" i="23"/>
  <c r="KY37" i="23"/>
  <c r="KZ37" i="23"/>
  <c r="LA37" i="23"/>
  <c r="LB37" i="23"/>
  <c r="LC37" i="23"/>
  <c r="LD37" i="23"/>
  <c r="LE37" i="23"/>
  <c r="LF37" i="23"/>
  <c r="LG37" i="23"/>
  <c r="LH37" i="23"/>
  <c r="LI37" i="23"/>
  <c r="LJ37" i="23"/>
  <c r="LK37" i="23"/>
  <c r="LL37" i="23"/>
  <c r="LM37" i="23"/>
  <c r="LN37" i="23"/>
  <c r="LO37" i="23"/>
  <c r="LP37" i="23"/>
  <c r="LQ37" i="23"/>
  <c r="LR37" i="23"/>
  <c r="LS37" i="23"/>
  <c r="LT37" i="23"/>
  <c r="LU37" i="23"/>
  <c r="LV37" i="23"/>
  <c r="LW37" i="23"/>
  <c r="LX37" i="23"/>
  <c r="LY37" i="23"/>
  <c r="LZ37" i="23"/>
  <c r="MA37" i="23"/>
  <c r="MB37" i="23"/>
  <c r="MC37" i="23"/>
  <c r="MD37" i="23"/>
  <c r="ME37" i="23"/>
  <c r="MF37" i="23"/>
  <c r="MG37" i="23"/>
  <c r="MH37" i="23"/>
  <c r="MI37" i="23"/>
  <c r="MJ37" i="23"/>
  <c r="MK37" i="23"/>
  <c r="ML37" i="23"/>
  <c r="MM37" i="23"/>
  <c r="MN37" i="23"/>
  <c r="MO37" i="23"/>
  <c r="MP37" i="23"/>
  <c r="MQ37" i="23"/>
  <c r="MR37" i="23"/>
  <c r="MS37" i="23"/>
  <c r="MT37" i="23"/>
  <c r="MU37" i="23"/>
  <c r="MV37" i="23"/>
  <c r="MW37" i="23"/>
  <c r="MX37" i="23"/>
  <c r="MY37" i="23"/>
  <c r="MZ37" i="23"/>
  <c r="NA37" i="23"/>
  <c r="G38" i="23"/>
  <c r="H38" i="23"/>
  <c r="I38" i="23"/>
  <c r="J38" i="23"/>
  <c r="K38" i="23"/>
  <c r="L38" i="23"/>
  <c r="M38" i="23"/>
  <c r="N38" i="23"/>
  <c r="O38" i="23"/>
  <c r="P38" i="23"/>
  <c r="Q38" i="23"/>
  <c r="R38" i="23"/>
  <c r="S38" i="23"/>
  <c r="T38" i="23"/>
  <c r="U38" i="23"/>
  <c r="V38" i="23"/>
  <c r="W38" i="23"/>
  <c r="X38" i="23"/>
  <c r="Y38" i="23"/>
  <c r="Z38" i="23"/>
  <c r="AA38" i="23"/>
  <c r="AB38" i="23"/>
  <c r="AC38" i="23"/>
  <c r="AD38" i="23"/>
  <c r="AE38" i="23"/>
  <c r="AF38" i="23"/>
  <c r="AG38" i="23"/>
  <c r="AH38" i="23"/>
  <c r="AI38" i="23"/>
  <c r="AJ38" i="23"/>
  <c r="AK38" i="23"/>
  <c r="AL38" i="23"/>
  <c r="AM38" i="23"/>
  <c r="AN38" i="23"/>
  <c r="AO38" i="23"/>
  <c r="AP38" i="23"/>
  <c r="AQ38" i="23"/>
  <c r="AR38" i="23"/>
  <c r="AS38" i="23"/>
  <c r="AT38" i="23"/>
  <c r="AU38" i="23"/>
  <c r="AV38" i="23"/>
  <c r="AW38" i="23"/>
  <c r="AX38" i="23"/>
  <c r="AY38" i="23"/>
  <c r="AZ38" i="23"/>
  <c r="BA38" i="23"/>
  <c r="BB38" i="23"/>
  <c r="BC38" i="23"/>
  <c r="BD38" i="23"/>
  <c r="BE38" i="23"/>
  <c r="BF38" i="23"/>
  <c r="BG38" i="23"/>
  <c r="BH38" i="23"/>
  <c r="BI38" i="23"/>
  <c r="BJ38" i="23"/>
  <c r="BK38" i="23"/>
  <c r="BL38" i="23"/>
  <c r="BM38" i="23"/>
  <c r="BN38" i="23"/>
  <c r="BO38" i="23"/>
  <c r="BP38" i="23"/>
  <c r="BQ38" i="23"/>
  <c r="BR38" i="23"/>
  <c r="BS38" i="23"/>
  <c r="BT38" i="23"/>
  <c r="BU38" i="23"/>
  <c r="BV38" i="23"/>
  <c r="BW38" i="23"/>
  <c r="BX38" i="23"/>
  <c r="BY38" i="23"/>
  <c r="BZ38" i="23"/>
  <c r="CA38" i="23"/>
  <c r="CB38" i="23"/>
  <c r="CC38" i="23"/>
  <c r="CD38" i="23"/>
  <c r="CE38" i="23"/>
  <c r="CF38" i="23"/>
  <c r="CG38" i="23"/>
  <c r="CH38" i="23"/>
  <c r="CI38" i="23"/>
  <c r="CJ38" i="23"/>
  <c r="CK38" i="23"/>
  <c r="CL38" i="23"/>
  <c r="CM38" i="23"/>
  <c r="CN38" i="23"/>
  <c r="CO38" i="23"/>
  <c r="CP38" i="23"/>
  <c r="CQ38" i="23"/>
  <c r="CR38" i="23"/>
  <c r="CS38" i="23"/>
  <c r="CT38" i="23"/>
  <c r="CU38" i="23"/>
  <c r="CV38" i="23"/>
  <c r="CW38" i="23"/>
  <c r="CX38" i="23"/>
  <c r="CY38" i="23"/>
  <c r="CZ38" i="23"/>
  <c r="DA38" i="23"/>
  <c r="DB38" i="23"/>
  <c r="DC38" i="23"/>
  <c r="DD38" i="23"/>
  <c r="DE38" i="23"/>
  <c r="DF38" i="23"/>
  <c r="DG38" i="23"/>
  <c r="DH38" i="23"/>
  <c r="DI38" i="23"/>
  <c r="DJ38" i="23"/>
  <c r="DK38" i="23"/>
  <c r="DL38" i="23"/>
  <c r="DM38" i="23"/>
  <c r="DN38" i="23"/>
  <c r="DO38" i="23"/>
  <c r="DP38" i="23"/>
  <c r="DQ38" i="23"/>
  <c r="DR38" i="23"/>
  <c r="DS38" i="23"/>
  <c r="DT38" i="23"/>
  <c r="DU38" i="23"/>
  <c r="DV38" i="23"/>
  <c r="DW38" i="23"/>
  <c r="DX38" i="23"/>
  <c r="DY38" i="23"/>
  <c r="DZ38" i="23"/>
  <c r="EA38" i="23"/>
  <c r="EB38" i="23"/>
  <c r="EC38" i="23"/>
  <c r="ED38" i="23"/>
  <c r="EE38" i="23"/>
  <c r="EF38" i="23"/>
  <c r="EG38" i="23"/>
  <c r="EH38" i="23"/>
  <c r="EI38" i="23"/>
  <c r="EJ38" i="23"/>
  <c r="EK38" i="23"/>
  <c r="EL38" i="23"/>
  <c r="EM38" i="23"/>
  <c r="EN38" i="23"/>
  <c r="EO38" i="23"/>
  <c r="EP38" i="23"/>
  <c r="EQ38" i="23"/>
  <c r="ER38" i="23"/>
  <c r="ES38" i="23"/>
  <c r="ET38" i="23"/>
  <c r="EU38" i="23"/>
  <c r="EV38" i="23"/>
  <c r="EW38" i="23"/>
  <c r="EX38" i="23"/>
  <c r="EY38" i="23"/>
  <c r="EZ38" i="23"/>
  <c r="FA38" i="23"/>
  <c r="FB38" i="23"/>
  <c r="FC38" i="23"/>
  <c r="FD38" i="23"/>
  <c r="FE38" i="23"/>
  <c r="FF38" i="23"/>
  <c r="FG38" i="23"/>
  <c r="FH38" i="23"/>
  <c r="FI38" i="23"/>
  <c r="FJ38" i="23"/>
  <c r="FK38" i="23"/>
  <c r="FL38" i="23"/>
  <c r="FM38" i="23"/>
  <c r="FN38" i="23"/>
  <c r="FO38" i="23"/>
  <c r="FP38" i="23"/>
  <c r="FQ38" i="23"/>
  <c r="FR38" i="23"/>
  <c r="FS38" i="23"/>
  <c r="FT38" i="23"/>
  <c r="FU38" i="23"/>
  <c r="FV38" i="23"/>
  <c r="FW38" i="23"/>
  <c r="FX38" i="23"/>
  <c r="FY38" i="23"/>
  <c r="FZ38" i="23"/>
  <c r="GA38" i="23"/>
  <c r="GB38" i="23"/>
  <c r="GC38" i="23"/>
  <c r="GD38" i="23"/>
  <c r="GE38" i="23"/>
  <c r="GF38" i="23"/>
  <c r="GG38" i="23"/>
  <c r="GH38" i="23"/>
  <c r="GI38" i="23"/>
  <c r="GJ38" i="23"/>
  <c r="GK38" i="23"/>
  <c r="GL38" i="23"/>
  <c r="GM38" i="23"/>
  <c r="GN38" i="23"/>
  <c r="GO38" i="23"/>
  <c r="GP38" i="23"/>
  <c r="GQ38" i="23"/>
  <c r="GR38" i="23"/>
  <c r="GS38" i="23"/>
  <c r="GT38" i="23"/>
  <c r="GU38" i="23"/>
  <c r="GV38" i="23"/>
  <c r="GW38" i="23"/>
  <c r="GX38" i="23"/>
  <c r="GY38" i="23"/>
  <c r="GZ38" i="23"/>
  <c r="HA38" i="23"/>
  <c r="HB38" i="23"/>
  <c r="HC38" i="23"/>
  <c r="HD38" i="23"/>
  <c r="HE38" i="23"/>
  <c r="HF38" i="23"/>
  <c r="HG38" i="23"/>
  <c r="HH38" i="23"/>
  <c r="HI38" i="23"/>
  <c r="HJ38" i="23"/>
  <c r="HK38" i="23"/>
  <c r="HL38" i="23"/>
  <c r="HM38" i="23"/>
  <c r="HN38" i="23"/>
  <c r="HO38" i="23"/>
  <c r="HP38" i="23"/>
  <c r="HQ38" i="23"/>
  <c r="HR38" i="23"/>
  <c r="HS38" i="23"/>
  <c r="HT38" i="23"/>
  <c r="HU38" i="23"/>
  <c r="HV38" i="23"/>
  <c r="HW38" i="23"/>
  <c r="HX38" i="23"/>
  <c r="HY38" i="23"/>
  <c r="HZ38" i="23"/>
  <c r="IA38" i="23"/>
  <c r="IB38" i="23"/>
  <c r="IC38" i="23"/>
  <c r="ID38" i="23"/>
  <c r="IE38" i="23"/>
  <c r="IF38" i="23"/>
  <c r="IG38" i="23"/>
  <c r="IH38" i="23"/>
  <c r="II38" i="23"/>
  <c r="IJ38" i="23"/>
  <c r="IK38" i="23"/>
  <c r="IL38" i="23"/>
  <c r="IM38" i="23"/>
  <c r="IN38" i="23"/>
  <c r="IO38" i="23"/>
  <c r="IP38" i="23"/>
  <c r="IQ38" i="23"/>
  <c r="IR38" i="23"/>
  <c r="IS38" i="23"/>
  <c r="IT38" i="23"/>
  <c r="IU38" i="23"/>
  <c r="IV38" i="23"/>
  <c r="IW38" i="23"/>
  <c r="IX38" i="23"/>
  <c r="IY38" i="23"/>
  <c r="IZ38" i="23"/>
  <c r="JA38" i="23"/>
  <c r="JB38" i="23"/>
  <c r="JC38" i="23"/>
  <c r="JD38" i="23"/>
  <c r="JE38" i="23"/>
  <c r="JF38" i="23"/>
  <c r="JG38" i="23"/>
  <c r="JH38" i="23"/>
  <c r="JI38" i="23"/>
  <c r="JJ38" i="23"/>
  <c r="JK38" i="23"/>
  <c r="JL38" i="23"/>
  <c r="JM38" i="23"/>
  <c r="JN38" i="23"/>
  <c r="JO38" i="23"/>
  <c r="JP38" i="23"/>
  <c r="JQ38" i="23"/>
  <c r="JR38" i="23"/>
  <c r="JS38" i="23"/>
  <c r="JT38" i="23"/>
  <c r="JU38" i="23"/>
  <c r="JV38" i="23"/>
  <c r="JW38" i="23"/>
  <c r="JX38" i="23"/>
  <c r="JY38" i="23"/>
  <c r="JZ38" i="23"/>
  <c r="KA38" i="23"/>
  <c r="KB38" i="23"/>
  <c r="KC38" i="23"/>
  <c r="KD38" i="23"/>
  <c r="KE38" i="23"/>
  <c r="KF38" i="23"/>
  <c r="KG38" i="23"/>
  <c r="KH38" i="23"/>
  <c r="KI38" i="23"/>
  <c r="KJ38" i="23"/>
  <c r="KK38" i="23"/>
  <c r="KL38" i="23"/>
  <c r="KM38" i="23"/>
  <c r="KN38" i="23"/>
  <c r="KO38" i="23"/>
  <c r="KP38" i="23"/>
  <c r="KQ38" i="23"/>
  <c r="KR38" i="23"/>
  <c r="KS38" i="23"/>
  <c r="KT38" i="23"/>
  <c r="KU38" i="23"/>
  <c r="KV38" i="23"/>
  <c r="KW38" i="23"/>
  <c r="KX38" i="23"/>
  <c r="KY38" i="23"/>
  <c r="KZ38" i="23"/>
  <c r="LA38" i="23"/>
  <c r="LB38" i="23"/>
  <c r="LC38" i="23"/>
  <c r="LD38" i="23"/>
  <c r="LE38" i="23"/>
  <c r="LF38" i="23"/>
  <c r="LG38" i="23"/>
  <c r="LH38" i="23"/>
  <c r="LI38" i="23"/>
  <c r="LJ38" i="23"/>
  <c r="LK38" i="23"/>
  <c r="LL38" i="23"/>
  <c r="LM38" i="23"/>
  <c r="LN38" i="23"/>
  <c r="LO38" i="23"/>
  <c r="LP38" i="23"/>
  <c r="LQ38" i="23"/>
  <c r="LR38" i="23"/>
  <c r="LS38" i="23"/>
  <c r="LT38" i="23"/>
  <c r="LU38" i="23"/>
  <c r="LV38" i="23"/>
  <c r="LW38" i="23"/>
  <c r="LX38" i="23"/>
  <c r="LY38" i="23"/>
  <c r="LZ38" i="23"/>
  <c r="MA38" i="23"/>
  <c r="MB38" i="23"/>
  <c r="MC38" i="23"/>
  <c r="MD38" i="23"/>
  <c r="ME38" i="23"/>
  <c r="MF38" i="23"/>
  <c r="MG38" i="23"/>
  <c r="MH38" i="23"/>
  <c r="MI38" i="23"/>
  <c r="MJ38" i="23"/>
  <c r="MK38" i="23"/>
  <c r="ML38" i="23"/>
  <c r="MM38" i="23"/>
  <c r="MN38" i="23"/>
  <c r="MO38" i="23"/>
  <c r="MP38" i="23"/>
  <c r="MQ38" i="23"/>
  <c r="MR38" i="23"/>
  <c r="MS38" i="23"/>
  <c r="MT38" i="23"/>
  <c r="MU38" i="23"/>
  <c r="MV38" i="23"/>
  <c r="MW38" i="23"/>
  <c r="MX38" i="23"/>
  <c r="MY38" i="23"/>
  <c r="MZ38" i="23"/>
  <c r="NA38"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A39" i="23"/>
  <c r="CB39" i="23"/>
  <c r="CC39" i="23"/>
  <c r="CD39" i="23"/>
  <c r="CE39" i="23"/>
  <c r="CF39" i="23"/>
  <c r="CG39" i="23"/>
  <c r="CH39" i="23"/>
  <c r="CI39" i="23"/>
  <c r="CJ39" i="23"/>
  <c r="CK39" i="23"/>
  <c r="CL39" i="23"/>
  <c r="CM39" i="23"/>
  <c r="CN39" i="23"/>
  <c r="CO39" i="23"/>
  <c r="CP39" i="23"/>
  <c r="CQ39" i="23"/>
  <c r="CR39" i="23"/>
  <c r="CS39" i="23"/>
  <c r="CT39" i="23"/>
  <c r="CU39" i="23"/>
  <c r="CV39" i="23"/>
  <c r="CW39" i="23"/>
  <c r="CX39" i="23"/>
  <c r="CY39" i="23"/>
  <c r="CZ39" i="23"/>
  <c r="DA39" i="23"/>
  <c r="DB39" i="23"/>
  <c r="DC39" i="23"/>
  <c r="DD39" i="23"/>
  <c r="DE39" i="23"/>
  <c r="DF39" i="23"/>
  <c r="DG39" i="23"/>
  <c r="DH39" i="23"/>
  <c r="DI39" i="23"/>
  <c r="DJ39" i="23"/>
  <c r="DK39" i="23"/>
  <c r="DL39" i="23"/>
  <c r="DM39" i="23"/>
  <c r="DN39" i="23"/>
  <c r="DO39" i="23"/>
  <c r="DP39" i="23"/>
  <c r="DQ39" i="23"/>
  <c r="DR39" i="23"/>
  <c r="DS39" i="23"/>
  <c r="DT39" i="23"/>
  <c r="DU39" i="23"/>
  <c r="DV39" i="23"/>
  <c r="DW39" i="23"/>
  <c r="DX39" i="23"/>
  <c r="DY39" i="23"/>
  <c r="DZ39" i="23"/>
  <c r="EA39" i="23"/>
  <c r="EB39" i="23"/>
  <c r="EC39" i="23"/>
  <c r="ED39" i="23"/>
  <c r="EE39" i="23"/>
  <c r="EF39" i="23"/>
  <c r="EG39" i="23"/>
  <c r="EH39" i="23"/>
  <c r="EI39" i="23"/>
  <c r="EJ39" i="23"/>
  <c r="EK39" i="23"/>
  <c r="EL39" i="23"/>
  <c r="EM39" i="23"/>
  <c r="EN39" i="23"/>
  <c r="EO39" i="23"/>
  <c r="EP39" i="23"/>
  <c r="EQ39" i="23"/>
  <c r="ER39" i="23"/>
  <c r="ES39" i="23"/>
  <c r="ET39" i="23"/>
  <c r="EU39" i="23"/>
  <c r="EV39" i="23"/>
  <c r="EW39" i="23"/>
  <c r="EX39" i="23"/>
  <c r="EY39" i="23"/>
  <c r="EZ39" i="23"/>
  <c r="FA39" i="23"/>
  <c r="FB39" i="23"/>
  <c r="FC39" i="23"/>
  <c r="FD39" i="23"/>
  <c r="FE39" i="23"/>
  <c r="FF39" i="23"/>
  <c r="FG39" i="23"/>
  <c r="FH39" i="23"/>
  <c r="FI39" i="23"/>
  <c r="FJ39" i="23"/>
  <c r="FK39" i="23"/>
  <c r="FL39" i="23"/>
  <c r="FM39" i="23"/>
  <c r="FN39" i="23"/>
  <c r="FO39" i="23"/>
  <c r="FP39" i="23"/>
  <c r="FQ39" i="23"/>
  <c r="FR39" i="23"/>
  <c r="FS39" i="23"/>
  <c r="FT39" i="23"/>
  <c r="FU39" i="23"/>
  <c r="FV39" i="23"/>
  <c r="FW39" i="23"/>
  <c r="FX39" i="23"/>
  <c r="FY39" i="23"/>
  <c r="FZ39" i="23"/>
  <c r="GA39" i="23"/>
  <c r="GB39" i="23"/>
  <c r="GC39" i="23"/>
  <c r="GD39" i="23"/>
  <c r="GE39" i="23"/>
  <c r="GF39" i="23"/>
  <c r="GG39" i="23"/>
  <c r="GH39" i="23"/>
  <c r="GI39" i="23"/>
  <c r="GJ39" i="23"/>
  <c r="GK39" i="23"/>
  <c r="GL39" i="23"/>
  <c r="GM39" i="23"/>
  <c r="GN39" i="23"/>
  <c r="GO39" i="23"/>
  <c r="GP39" i="23"/>
  <c r="GQ39" i="23"/>
  <c r="GR39" i="23"/>
  <c r="GS39" i="23"/>
  <c r="GT39" i="23"/>
  <c r="GU39" i="23"/>
  <c r="GV39" i="23"/>
  <c r="GW39" i="23"/>
  <c r="GX39" i="23"/>
  <c r="GY39" i="23"/>
  <c r="GZ39" i="23"/>
  <c r="HA39" i="23"/>
  <c r="HB39" i="23"/>
  <c r="HC39" i="23"/>
  <c r="HD39" i="23"/>
  <c r="HE39" i="23"/>
  <c r="HF39" i="23"/>
  <c r="HG39" i="23"/>
  <c r="HH39" i="23"/>
  <c r="HI39" i="23"/>
  <c r="HJ39" i="23"/>
  <c r="HK39" i="23"/>
  <c r="HL39" i="23"/>
  <c r="HM39" i="23"/>
  <c r="HN39" i="23"/>
  <c r="HO39" i="23"/>
  <c r="HP39" i="23"/>
  <c r="HQ39" i="23"/>
  <c r="HR39" i="23"/>
  <c r="HS39" i="23"/>
  <c r="HT39" i="23"/>
  <c r="HU39" i="23"/>
  <c r="HV39" i="23"/>
  <c r="HW39" i="23"/>
  <c r="HX39" i="23"/>
  <c r="HY39" i="23"/>
  <c r="HZ39" i="23"/>
  <c r="IA39" i="23"/>
  <c r="IB39" i="23"/>
  <c r="IC39" i="23"/>
  <c r="ID39" i="23"/>
  <c r="IE39" i="23"/>
  <c r="IF39" i="23"/>
  <c r="IG39" i="23"/>
  <c r="IH39" i="23"/>
  <c r="II39" i="23"/>
  <c r="IJ39" i="23"/>
  <c r="IK39" i="23"/>
  <c r="IL39" i="23"/>
  <c r="IM39" i="23"/>
  <c r="IN39" i="23"/>
  <c r="IO39" i="23"/>
  <c r="IP39" i="23"/>
  <c r="IQ39" i="23"/>
  <c r="IR39" i="23"/>
  <c r="IS39" i="23"/>
  <c r="IT39" i="23"/>
  <c r="IU39" i="23"/>
  <c r="IV39" i="23"/>
  <c r="IW39" i="23"/>
  <c r="IX39" i="23"/>
  <c r="IY39" i="23"/>
  <c r="IZ39" i="23"/>
  <c r="JA39" i="23"/>
  <c r="JB39" i="23"/>
  <c r="JC39" i="23"/>
  <c r="JD39" i="23"/>
  <c r="JE39" i="23"/>
  <c r="JF39" i="23"/>
  <c r="JG39" i="23"/>
  <c r="JH39" i="23"/>
  <c r="JI39" i="23"/>
  <c r="JJ39" i="23"/>
  <c r="JK39" i="23"/>
  <c r="JL39" i="23"/>
  <c r="JM39" i="23"/>
  <c r="JN39" i="23"/>
  <c r="JO39" i="23"/>
  <c r="JP39" i="23"/>
  <c r="JQ39" i="23"/>
  <c r="JR39" i="23"/>
  <c r="JS39" i="23"/>
  <c r="JT39" i="23"/>
  <c r="JU39" i="23"/>
  <c r="JV39" i="23"/>
  <c r="JW39" i="23"/>
  <c r="JX39" i="23"/>
  <c r="JY39" i="23"/>
  <c r="JZ39" i="23"/>
  <c r="KA39" i="23"/>
  <c r="KB39" i="23"/>
  <c r="KC39" i="23"/>
  <c r="KD39" i="23"/>
  <c r="KE39" i="23"/>
  <c r="KF39" i="23"/>
  <c r="KG39" i="23"/>
  <c r="KH39" i="23"/>
  <c r="KI39" i="23"/>
  <c r="KJ39" i="23"/>
  <c r="KK39" i="23"/>
  <c r="KL39" i="23"/>
  <c r="KM39" i="23"/>
  <c r="KN39" i="23"/>
  <c r="KO39" i="23"/>
  <c r="KP39" i="23"/>
  <c r="KQ39" i="23"/>
  <c r="KR39" i="23"/>
  <c r="KS39" i="23"/>
  <c r="KT39" i="23"/>
  <c r="KU39" i="23"/>
  <c r="KV39" i="23"/>
  <c r="KW39" i="23"/>
  <c r="KX39" i="23"/>
  <c r="KY39" i="23"/>
  <c r="KZ39" i="23"/>
  <c r="LA39" i="23"/>
  <c r="LB39" i="23"/>
  <c r="LC39" i="23"/>
  <c r="LD39" i="23"/>
  <c r="LE39" i="23"/>
  <c r="LF39" i="23"/>
  <c r="LG39" i="23"/>
  <c r="LH39" i="23"/>
  <c r="LI39" i="23"/>
  <c r="LJ39" i="23"/>
  <c r="LK39" i="23"/>
  <c r="LL39" i="23"/>
  <c r="LM39" i="23"/>
  <c r="LN39" i="23"/>
  <c r="LO39" i="23"/>
  <c r="LP39" i="23"/>
  <c r="LQ39" i="23"/>
  <c r="LR39" i="23"/>
  <c r="LS39" i="23"/>
  <c r="LT39" i="23"/>
  <c r="LU39" i="23"/>
  <c r="LV39" i="23"/>
  <c r="LW39" i="23"/>
  <c r="LX39" i="23"/>
  <c r="LY39" i="23"/>
  <c r="LZ39" i="23"/>
  <c r="MA39" i="23"/>
  <c r="MB39" i="23"/>
  <c r="MC39" i="23"/>
  <c r="MD39" i="23"/>
  <c r="ME39" i="23"/>
  <c r="MF39" i="23"/>
  <c r="MG39" i="23"/>
  <c r="MH39" i="23"/>
  <c r="MI39" i="23"/>
  <c r="MJ39" i="23"/>
  <c r="MK39" i="23"/>
  <c r="ML39" i="23"/>
  <c r="MM39" i="23"/>
  <c r="MN39" i="23"/>
  <c r="MO39" i="23"/>
  <c r="MP39" i="23"/>
  <c r="MQ39" i="23"/>
  <c r="MR39" i="23"/>
  <c r="MS39" i="23"/>
  <c r="MT39" i="23"/>
  <c r="MU39" i="23"/>
  <c r="MV39" i="23"/>
  <c r="MW39" i="23"/>
  <c r="MX39" i="23"/>
  <c r="MY39" i="23"/>
  <c r="MZ39" i="23"/>
  <c r="NA39" i="23"/>
  <c r="G40" i="23"/>
  <c r="H40" i="23"/>
  <c r="I40" i="23"/>
  <c r="J40" i="23"/>
  <c r="K40" i="23"/>
  <c r="L40" i="23"/>
  <c r="M40" i="23"/>
  <c r="N40" i="23"/>
  <c r="O40" i="23"/>
  <c r="P40" i="23"/>
  <c r="Q40" i="23"/>
  <c r="R40" i="23"/>
  <c r="S40" i="23"/>
  <c r="T40" i="23"/>
  <c r="U40" i="23"/>
  <c r="V40" i="23"/>
  <c r="W40" i="23"/>
  <c r="X40" i="23"/>
  <c r="Y40" i="23"/>
  <c r="Z40" i="23"/>
  <c r="AA40" i="23"/>
  <c r="AB40" i="23"/>
  <c r="AC40" i="23"/>
  <c r="AD40" i="23"/>
  <c r="AE40" i="23"/>
  <c r="AF40" i="23"/>
  <c r="AG40" i="23"/>
  <c r="AH40" i="23"/>
  <c r="AI40" i="23"/>
  <c r="AJ40"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BQ40" i="23"/>
  <c r="BR40" i="23"/>
  <c r="BS40" i="23"/>
  <c r="BT40" i="23"/>
  <c r="BU40" i="23"/>
  <c r="BV40" i="23"/>
  <c r="BW40" i="23"/>
  <c r="BX40" i="23"/>
  <c r="BY40" i="23"/>
  <c r="BZ40" i="23"/>
  <c r="CA40" i="23"/>
  <c r="CB40" i="23"/>
  <c r="CC40" i="23"/>
  <c r="CD40" i="23"/>
  <c r="CE40" i="23"/>
  <c r="CF40" i="23"/>
  <c r="CG40" i="23"/>
  <c r="CH40" i="23"/>
  <c r="CI40" i="23"/>
  <c r="CJ40" i="23"/>
  <c r="CK40" i="23"/>
  <c r="CL40" i="23"/>
  <c r="CM40" i="23"/>
  <c r="CN40" i="23"/>
  <c r="CO40" i="23"/>
  <c r="CP40" i="23"/>
  <c r="CQ40" i="23"/>
  <c r="CR40" i="23"/>
  <c r="CS40" i="23"/>
  <c r="CT40" i="23"/>
  <c r="CU40" i="23"/>
  <c r="CV40" i="23"/>
  <c r="CW40" i="23"/>
  <c r="CX40" i="23"/>
  <c r="CY40" i="23"/>
  <c r="CZ40" i="23"/>
  <c r="DA40" i="23"/>
  <c r="DB40" i="23"/>
  <c r="DC40" i="23"/>
  <c r="DD40" i="23"/>
  <c r="DE40" i="23"/>
  <c r="DF40" i="23"/>
  <c r="DG40" i="23"/>
  <c r="DH40" i="23"/>
  <c r="DI40" i="23"/>
  <c r="DJ40" i="23"/>
  <c r="DK40" i="23"/>
  <c r="DL40" i="23"/>
  <c r="DM40" i="23"/>
  <c r="DN40" i="23"/>
  <c r="DO40" i="23"/>
  <c r="DP40" i="23"/>
  <c r="DQ40" i="23"/>
  <c r="DR40" i="23"/>
  <c r="DS40" i="23"/>
  <c r="DT40" i="23"/>
  <c r="DU40" i="23"/>
  <c r="DV40" i="23"/>
  <c r="DW40" i="23"/>
  <c r="DX40" i="23"/>
  <c r="DY40" i="23"/>
  <c r="DZ40" i="23"/>
  <c r="EA40" i="23"/>
  <c r="EB40" i="23"/>
  <c r="EC40" i="23"/>
  <c r="ED40" i="23"/>
  <c r="EE40" i="23"/>
  <c r="EF40" i="23"/>
  <c r="EG40" i="23"/>
  <c r="EH40" i="23"/>
  <c r="EI40" i="23"/>
  <c r="EJ40" i="23"/>
  <c r="EK40" i="23"/>
  <c r="EL40" i="23"/>
  <c r="EM40" i="23"/>
  <c r="EN40" i="23"/>
  <c r="EO40" i="23"/>
  <c r="EP40" i="23"/>
  <c r="EQ40" i="23"/>
  <c r="ER40" i="23"/>
  <c r="ES40" i="23"/>
  <c r="ET40" i="23"/>
  <c r="EU40" i="23"/>
  <c r="EV40" i="23"/>
  <c r="EW40" i="23"/>
  <c r="EX40" i="23"/>
  <c r="EY40" i="23"/>
  <c r="EZ40" i="23"/>
  <c r="FA40" i="23"/>
  <c r="FB40" i="23"/>
  <c r="FC40" i="23"/>
  <c r="FD40" i="23"/>
  <c r="FE40" i="23"/>
  <c r="FF40" i="23"/>
  <c r="FG40" i="23"/>
  <c r="FH40" i="23"/>
  <c r="FI40" i="23"/>
  <c r="FJ40" i="23"/>
  <c r="FK40" i="23"/>
  <c r="FL40" i="23"/>
  <c r="FM40" i="23"/>
  <c r="FN40" i="23"/>
  <c r="FO40" i="23"/>
  <c r="FP40" i="23"/>
  <c r="FQ40" i="23"/>
  <c r="FR40" i="23"/>
  <c r="FS40" i="23"/>
  <c r="FT40" i="23"/>
  <c r="FU40" i="23"/>
  <c r="FV40" i="23"/>
  <c r="FW40" i="23"/>
  <c r="FX40" i="23"/>
  <c r="FY40" i="23"/>
  <c r="FZ40" i="23"/>
  <c r="GA40" i="23"/>
  <c r="GB40" i="23"/>
  <c r="GC40" i="23"/>
  <c r="GD40" i="23"/>
  <c r="GE40" i="23"/>
  <c r="GF40" i="23"/>
  <c r="GG40" i="23"/>
  <c r="GH40" i="23"/>
  <c r="GI40" i="23"/>
  <c r="GJ40" i="23"/>
  <c r="GK40" i="23"/>
  <c r="GL40" i="23"/>
  <c r="GM40" i="23"/>
  <c r="GN40" i="23"/>
  <c r="GO40" i="23"/>
  <c r="GP40" i="23"/>
  <c r="GQ40" i="23"/>
  <c r="GR40" i="23"/>
  <c r="GS40" i="23"/>
  <c r="GT40" i="23"/>
  <c r="GU40" i="23"/>
  <c r="GV40" i="23"/>
  <c r="GW40" i="23"/>
  <c r="GX40" i="23"/>
  <c r="GY40" i="23"/>
  <c r="GZ40" i="23"/>
  <c r="HA40" i="23"/>
  <c r="HB40" i="23"/>
  <c r="HC40" i="23"/>
  <c r="HD40" i="23"/>
  <c r="HE40" i="23"/>
  <c r="HF40" i="23"/>
  <c r="HG40" i="23"/>
  <c r="HH40" i="23"/>
  <c r="HI40" i="23"/>
  <c r="HJ40" i="23"/>
  <c r="HK40" i="23"/>
  <c r="HL40" i="23"/>
  <c r="HM40" i="23"/>
  <c r="HN40" i="23"/>
  <c r="HO40" i="23"/>
  <c r="HP40" i="23"/>
  <c r="HQ40" i="23"/>
  <c r="HR40" i="23"/>
  <c r="HS40" i="23"/>
  <c r="HT40" i="23"/>
  <c r="HU40" i="23"/>
  <c r="HV40" i="23"/>
  <c r="HW40" i="23"/>
  <c r="HX40" i="23"/>
  <c r="HY40" i="23"/>
  <c r="HZ40" i="23"/>
  <c r="IA40" i="23"/>
  <c r="IB40" i="23"/>
  <c r="IC40" i="23"/>
  <c r="ID40" i="23"/>
  <c r="IE40" i="23"/>
  <c r="IF40" i="23"/>
  <c r="IG40" i="23"/>
  <c r="IH40" i="23"/>
  <c r="II40" i="23"/>
  <c r="IJ40" i="23"/>
  <c r="IK40" i="23"/>
  <c r="IL40" i="23"/>
  <c r="IM40" i="23"/>
  <c r="IN40" i="23"/>
  <c r="IO40" i="23"/>
  <c r="IP40" i="23"/>
  <c r="IQ40" i="23"/>
  <c r="IR40" i="23"/>
  <c r="IS40" i="23"/>
  <c r="IT40" i="23"/>
  <c r="IU40" i="23"/>
  <c r="IV40" i="23"/>
  <c r="IW40" i="23"/>
  <c r="IX40" i="23"/>
  <c r="IY40" i="23"/>
  <c r="IZ40" i="23"/>
  <c r="JA40" i="23"/>
  <c r="JB40" i="23"/>
  <c r="JC40" i="23"/>
  <c r="JD40" i="23"/>
  <c r="JE40" i="23"/>
  <c r="JF40" i="23"/>
  <c r="JG40" i="23"/>
  <c r="JH40" i="23"/>
  <c r="JI40" i="23"/>
  <c r="JJ40" i="23"/>
  <c r="JK40" i="23"/>
  <c r="JL40" i="23"/>
  <c r="JM40" i="23"/>
  <c r="JN40" i="23"/>
  <c r="JO40" i="23"/>
  <c r="JP40" i="23"/>
  <c r="JQ40" i="23"/>
  <c r="JR40" i="23"/>
  <c r="JS40" i="23"/>
  <c r="JT40" i="23"/>
  <c r="JU40" i="23"/>
  <c r="JV40" i="23"/>
  <c r="JW40" i="23"/>
  <c r="JX40" i="23"/>
  <c r="JY40" i="23"/>
  <c r="JZ40" i="23"/>
  <c r="KA40" i="23"/>
  <c r="KB40" i="23"/>
  <c r="KC40" i="23"/>
  <c r="KD40" i="23"/>
  <c r="KE40" i="23"/>
  <c r="KF40" i="23"/>
  <c r="KG40" i="23"/>
  <c r="KH40" i="23"/>
  <c r="KI40" i="23"/>
  <c r="KJ40" i="23"/>
  <c r="KK40" i="23"/>
  <c r="KL40" i="23"/>
  <c r="KM40" i="23"/>
  <c r="KN40" i="23"/>
  <c r="KO40" i="23"/>
  <c r="KP40" i="23"/>
  <c r="KQ40" i="23"/>
  <c r="KR40" i="23"/>
  <c r="KS40" i="23"/>
  <c r="KT40" i="23"/>
  <c r="KU40" i="23"/>
  <c r="KV40" i="23"/>
  <c r="KW40" i="23"/>
  <c r="KX40" i="23"/>
  <c r="KY40" i="23"/>
  <c r="KZ40" i="23"/>
  <c r="LA40" i="23"/>
  <c r="LB40" i="23"/>
  <c r="LC40" i="23"/>
  <c r="LD40" i="23"/>
  <c r="LE40" i="23"/>
  <c r="LF40" i="23"/>
  <c r="LG40" i="23"/>
  <c r="LH40" i="23"/>
  <c r="LI40" i="23"/>
  <c r="LJ40" i="23"/>
  <c r="LK40" i="23"/>
  <c r="LL40" i="23"/>
  <c r="LM40" i="23"/>
  <c r="LN40" i="23"/>
  <c r="LO40" i="23"/>
  <c r="LP40" i="23"/>
  <c r="LQ40" i="23"/>
  <c r="LR40" i="23"/>
  <c r="LS40" i="23"/>
  <c r="LT40" i="23"/>
  <c r="LU40" i="23"/>
  <c r="LV40" i="23"/>
  <c r="LW40" i="23"/>
  <c r="LX40" i="23"/>
  <c r="LY40" i="23"/>
  <c r="LZ40" i="23"/>
  <c r="MA40" i="23"/>
  <c r="MB40" i="23"/>
  <c r="MC40" i="23"/>
  <c r="MD40" i="23"/>
  <c r="ME40" i="23"/>
  <c r="MF40" i="23"/>
  <c r="MG40" i="23"/>
  <c r="MH40" i="23"/>
  <c r="MI40" i="23"/>
  <c r="MJ40" i="23"/>
  <c r="MK40" i="23"/>
  <c r="ML40" i="23"/>
  <c r="MM40" i="23"/>
  <c r="MN40" i="23"/>
  <c r="MO40" i="23"/>
  <c r="MP40" i="23"/>
  <c r="MQ40" i="23"/>
  <c r="MR40" i="23"/>
  <c r="MS40" i="23"/>
  <c r="MT40" i="23"/>
  <c r="MU40" i="23"/>
  <c r="MV40" i="23"/>
  <c r="MW40" i="23"/>
  <c r="MX40" i="23"/>
  <c r="MY40" i="23"/>
  <c r="MZ40" i="23"/>
  <c r="NA40" i="23"/>
  <c r="F38" i="23"/>
  <c r="F37" i="23"/>
  <c r="F40" i="23"/>
  <c r="F39" i="23"/>
  <c r="G21" i="22"/>
  <c r="H21" i="22"/>
  <c r="I21" i="22"/>
  <c r="J21" i="22"/>
  <c r="K21" i="22"/>
  <c r="L21" i="22"/>
  <c r="M21" i="22"/>
  <c r="N21" i="22"/>
  <c r="O21" i="22"/>
  <c r="P21" i="22"/>
  <c r="Q21" i="22"/>
  <c r="R21" i="22"/>
  <c r="S21" i="22"/>
  <c r="T21" i="22"/>
  <c r="U21" i="22"/>
  <c r="V21" i="22"/>
  <c r="W21" i="22"/>
  <c r="X21" i="22"/>
  <c r="Y21" i="22"/>
  <c r="Z21" i="22"/>
  <c r="AA21" i="22"/>
  <c r="AB21" i="22"/>
  <c r="AC21" i="22"/>
  <c r="AD21" i="22"/>
  <c r="AE21" i="22"/>
  <c r="AF21" i="22"/>
  <c r="AG21" i="22"/>
  <c r="AH21" i="22"/>
  <c r="AI21" i="22"/>
  <c r="AJ21" i="22"/>
  <c r="AK21" i="22"/>
  <c r="AL21" i="22"/>
  <c r="AM21" i="22"/>
  <c r="AN21" i="22"/>
  <c r="AO21" i="22"/>
  <c r="AP21" i="22"/>
  <c r="AQ21" i="22"/>
  <c r="AR21" i="22"/>
  <c r="AS21" i="22"/>
  <c r="AT21" i="22"/>
  <c r="AU21" i="22"/>
  <c r="AV21" i="22"/>
  <c r="AW21" i="22"/>
  <c r="AX21" i="22"/>
  <c r="AY21" i="22"/>
  <c r="AZ21" i="22"/>
  <c r="BA21" i="22"/>
  <c r="BB21" i="22"/>
  <c r="BC21" i="22"/>
  <c r="BD21" i="22"/>
  <c r="BE21" i="22"/>
  <c r="BF21" i="22"/>
  <c r="BG21" i="22"/>
  <c r="BH21" i="22"/>
  <c r="BI21" i="22"/>
  <c r="BJ21" i="22"/>
  <c r="BK21" i="22"/>
  <c r="BL21" i="22"/>
  <c r="BM21" i="22"/>
  <c r="BN21" i="22"/>
  <c r="BO21" i="22"/>
  <c r="BP21" i="22"/>
  <c r="BQ21" i="22"/>
  <c r="BR21" i="22"/>
  <c r="BS21" i="22"/>
  <c r="BT21" i="22"/>
  <c r="BU21" i="22"/>
  <c r="BV21" i="22"/>
  <c r="BW21" i="22"/>
  <c r="BX21" i="22"/>
  <c r="BY21" i="22"/>
  <c r="BZ21" i="22"/>
  <c r="CA21" i="22"/>
  <c r="CB21" i="22"/>
  <c r="CC21" i="22"/>
  <c r="CD21" i="22"/>
  <c r="CE21" i="22"/>
  <c r="CF21" i="22"/>
  <c r="CG21" i="22"/>
  <c r="CH21" i="22"/>
  <c r="CI21" i="22"/>
  <c r="CJ21" i="22"/>
  <c r="CK21" i="22"/>
  <c r="CL21" i="22"/>
  <c r="CM21" i="22"/>
  <c r="CN21" i="22"/>
  <c r="CO21" i="22"/>
  <c r="CP21" i="22"/>
  <c r="CQ21" i="22"/>
  <c r="CR21" i="22"/>
  <c r="CS21" i="22"/>
  <c r="CT21" i="22"/>
  <c r="CU21" i="22"/>
  <c r="CV21" i="22"/>
  <c r="CW21" i="22"/>
  <c r="CX21" i="22"/>
  <c r="CY21" i="22"/>
  <c r="CZ21" i="22"/>
  <c r="DA21" i="22"/>
  <c r="DB21" i="22"/>
  <c r="DC21" i="22"/>
  <c r="DD21" i="22"/>
  <c r="DE21" i="22"/>
  <c r="DF21" i="22"/>
  <c r="DG21" i="22"/>
  <c r="DH21" i="22"/>
  <c r="DI21" i="22"/>
  <c r="DJ21" i="22"/>
  <c r="DK21" i="22"/>
  <c r="DL21" i="22"/>
  <c r="DM21" i="22"/>
  <c r="DN21" i="22"/>
  <c r="DO21" i="22"/>
  <c r="DP21" i="22"/>
  <c r="DQ21" i="22"/>
  <c r="DR21" i="22"/>
  <c r="DS21" i="22"/>
  <c r="DT21" i="22"/>
  <c r="DU21" i="22"/>
  <c r="DV21" i="22"/>
  <c r="DW21" i="22"/>
  <c r="DX21" i="22"/>
  <c r="DY21" i="22"/>
  <c r="DZ21" i="22"/>
  <c r="EA21" i="22"/>
  <c r="EB21" i="22"/>
  <c r="EC21" i="22"/>
  <c r="ED21" i="22"/>
  <c r="EE21" i="22"/>
  <c r="EF21" i="22"/>
  <c r="EG21" i="22"/>
  <c r="EH21" i="22"/>
  <c r="EI21" i="22"/>
  <c r="EJ21" i="22"/>
  <c r="EK21" i="22"/>
  <c r="EL21" i="22"/>
  <c r="EM21" i="22"/>
  <c r="EN21" i="22"/>
  <c r="EO21" i="22"/>
  <c r="EP21" i="22"/>
  <c r="EQ21" i="22"/>
  <c r="ER21" i="22"/>
  <c r="ES21" i="22"/>
  <c r="ET21" i="22"/>
  <c r="EU21" i="22"/>
  <c r="EV21" i="22"/>
  <c r="EW21" i="22"/>
  <c r="EX21" i="22"/>
  <c r="EY21" i="22"/>
  <c r="EZ21" i="22"/>
  <c r="FA21" i="22"/>
  <c r="FB21" i="22"/>
  <c r="FC21" i="22"/>
  <c r="FD21" i="22"/>
  <c r="FE21" i="22"/>
  <c r="FF21" i="22"/>
  <c r="FG21" i="22"/>
  <c r="FH21" i="22"/>
  <c r="FI21" i="22"/>
  <c r="FJ21" i="22"/>
  <c r="FK21" i="22"/>
  <c r="FL21" i="22"/>
  <c r="FM21" i="22"/>
  <c r="FN21" i="22"/>
  <c r="FO21" i="22"/>
  <c r="FP21" i="22"/>
  <c r="FQ21" i="22"/>
  <c r="FR21" i="22"/>
  <c r="FS21" i="22"/>
  <c r="FT21" i="22"/>
  <c r="FU21" i="22"/>
  <c r="FV21" i="22"/>
  <c r="FW21" i="22"/>
  <c r="FX21" i="22"/>
  <c r="FY21" i="22"/>
  <c r="FZ21" i="22"/>
  <c r="GA21" i="22"/>
  <c r="GB21" i="22"/>
  <c r="GC21" i="22"/>
  <c r="GD21" i="22"/>
  <c r="GE21" i="22"/>
  <c r="GF21" i="22"/>
  <c r="GG21" i="22"/>
  <c r="GH21" i="22"/>
  <c r="GI21" i="22"/>
  <c r="GJ21" i="22"/>
  <c r="GK21" i="22"/>
  <c r="GL21" i="22"/>
  <c r="GM21" i="22"/>
  <c r="GN21" i="22"/>
  <c r="GO21" i="22"/>
  <c r="GP21" i="22"/>
  <c r="GQ21" i="22"/>
  <c r="GR21" i="22"/>
  <c r="GS21" i="22"/>
  <c r="GT21" i="22"/>
  <c r="GU21" i="22"/>
  <c r="GV21" i="22"/>
  <c r="GW21" i="22"/>
  <c r="GX21" i="22"/>
  <c r="GY21" i="22"/>
  <c r="GZ21" i="22"/>
  <c r="HA21" i="22"/>
  <c r="HB21" i="22"/>
  <c r="HC21" i="22"/>
  <c r="HD21" i="22"/>
  <c r="HE21" i="22"/>
  <c r="HF21" i="22"/>
  <c r="HG21" i="22"/>
  <c r="HH21" i="22"/>
  <c r="HI21" i="22"/>
  <c r="HJ21" i="22"/>
  <c r="HK21" i="22"/>
  <c r="HL21" i="22"/>
  <c r="HM21" i="22"/>
  <c r="HN21" i="22"/>
  <c r="HO21" i="22"/>
  <c r="HP21" i="22"/>
  <c r="HQ21" i="22"/>
  <c r="HR21" i="22"/>
  <c r="HS21" i="22"/>
  <c r="HT21" i="22"/>
  <c r="HU21" i="22"/>
  <c r="HV21" i="22"/>
  <c r="HW21" i="22"/>
  <c r="HX21" i="22"/>
  <c r="HY21" i="22"/>
  <c r="HZ21" i="22"/>
  <c r="IA21" i="22"/>
  <c r="IB21" i="22"/>
  <c r="IC21" i="22"/>
  <c r="ID21" i="22"/>
  <c r="IE21" i="22"/>
  <c r="IF21" i="22"/>
  <c r="IG21" i="22"/>
  <c r="IH21" i="22"/>
  <c r="II21" i="22"/>
  <c r="IJ21" i="22"/>
  <c r="IK21" i="22"/>
  <c r="IL21" i="22"/>
  <c r="IM21" i="22"/>
  <c r="IN21" i="22"/>
  <c r="IO21" i="22"/>
  <c r="IP21" i="22"/>
  <c r="IQ21" i="22"/>
  <c r="IR21" i="22"/>
  <c r="IS21" i="22"/>
  <c r="IT21" i="22"/>
  <c r="IU21" i="22"/>
  <c r="IV21" i="22"/>
  <c r="IW21" i="22"/>
  <c r="IX21" i="22"/>
  <c r="IY21" i="22"/>
  <c r="IZ21" i="22"/>
  <c r="JA21" i="22"/>
  <c r="JB21" i="22"/>
  <c r="JC21" i="22"/>
  <c r="JD21" i="22"/>
  <c r="JE21" i="22"/>
  <c r="JF21" i="22"/>
  <c r="JG21" i="22"/>
  <c r="JH21" i="22"/>
  <c r="JI21" i="22"/>
  <c r="JJ21" i="22"/>
  <c r="JK21" i="22"/>
  <c r="JL21" i="22"/>
  <c r="JM21" i="22"/>
  <c r="JN21" i="22"/>
  <c r="JO21" i="22"/>
  <c r="JP21" i="22"/>
  <c r="JQ21" i="22"/>
  <c r="JR21" i="22"/>
  <c r="JS21" i="22"/>
  <c r="JT21" i="22"/>
  <c r="JU21" i="22"/>
  <c r="JV21" i="22"/>
  <c r="JW21" i="22"/>
  <c r="JX21" i="22"/>
  <c r="JY21" i="22"/>
  <c r="JZ21" i="22"/>
  <c r="KA21" i="22"/>
  <c r="KB21" i="22"/>
  <c r="KC21" i="22"/>
  <c r="KD21" i="22"/>
  <c r="KE21" i="22"/>
  <c r="KF21" i="22"/>
  <c r="KG21" i="22"/>
  <c r="KH21" i="22"/>
  <c r="KI21" i="22"/>
  <c r="KJ21" i="22"/>
  <c r="KK21" i="22"/>
  <c r="KL21" i="22"/>
  <c r="KM21" i="22"/>
  <c r="KN21" i="22"/>
  <c r="KO21" i="22"/>
  <c r="KP21" i="22"/>
  <c r="KQ21" i="22"/>
  <c r="KR21" i="22"/>
  <c r="KS21" i="22"/>
  <c r="KT21" i="22"/>
  <c r="KU21" i="22"/>
  <c r="KV21" i="22"/>
  <c r="KW21" i="22"/>
  <c r="KX21" i="22"/>
  <c r="KY21" i="22"/>
  <c r="KZ21" i="22"/>
  <c r="LA21" i="22"/>
  <c r="LB21" i="22"/>
  <c r="LC21" i="22"/>
  <c r="LD21" i="22"/>
  <c r="LE21" i="22"/>
  <c r="LF21" i="22"/>
  <c r="LG21" i="22"/>
  <c r="LH21" i="22"/>
  <c r="LI21" i="22"/>
  <c r="LJ21" i="22"/>
  <c r="LK21" i="22"/>
  <c r="LL21" i="22"/>
  <c r="LM21" i="22"/>
  <c r="LN21" i="22"/>
  <c r="LO21" i="22"/>
  <c r="LP21" i="22"/>
  <c r="LQ21" i="22"/>
  <c r="LR21" i="22"/>
  <c r="LS21" i="22"/>
  <c r="LT21" i="22"/>
  <c r="LU21" i="22"/>
  <c r="LV21" i="22"/>
  <c r="LW21" i="22"/>
  <c r="LX21" i="22"/>
  <c r="LY21" i="22"/>
  <c r="LZ21" i="22"/>
  <c r="MA21" i="22"/>
  <c r="MB21" i="22"/>
  <c r="MC21" i="22"/>
  <c r="MD21" i="22"/>
  <c r="ME21" i="22"/>
  <c r="MF21" i="22"/>
  <c r="MG21" i="22"/>
  <c r="MH21" i="22"/>
  <c r="MI21" i="22"/>
  <c r="MJ21" i="22"/>
  <c r="MK21" i="22"/>
  <c r="ML21" i="22"/>
  <c r="MM21" i="22"/>
  <c r="MN21" i="22"/>
  <c r="MO21" i="22"/>
  <c r="MP21" i="22"/>
  <c r="MQ21" i="22"/>
  <c r="MR21" i="22"/>
  <c r="MS21" i="22"/>
  <c r="MT21" i="22"/>
  <c r="MU21" i="22"/>
  <c r="MV21" i="22"/>
  <c r="MW21" i="22"/>
  <c r="MX21" i="22"/>
  <c r="MY21" i="22"/>
  <c r="MZ21" i="22"/>
  <c r="NA21" i="22"/>
  <c r="G22" i="22"/>
  <c r="H22" i="22"/>
  <c r="I22" i="22"/>
  <c r="J22" i="22"/>
  <c r="K22" i="22"/>
  <c r="L22" i="22"/>
  <c r="M22" i="22"/>
  <c r="N22" i="22"/>
  <c r="O22" i="22"/>
  <c r="P22" i="22"/>
  <c r="Q22" i="22"/>
  <c r="R22" i="22"/>
  <c r="S22" i="22"/>
  <c r="T22" i="22"/>
  <c r="U22" i="22"/>
  <c r="V22" i="22"/>
  <c r="W22" i="22"/>
  <c r="X22" i="22"/>
  <c r="Y22" i="22"/>
  <c r="Z22" i="22"/>
  <c r="AA22" i="22"/>
  <c r="AB22" i="22"/>
  <c r="AC22" i="22"/>
  <c r="AD22" i="22"/>
  <c r="AE22" i="22"/>
  <c r="AF22" i="22"/>
  <c r="AG22" i="22"/>
  <c r="AH22" i="22"/>
  <c r="AI22" i="22"/>
  <c r="AJ22" i="22"/>
  <c r="AK22" i="22"/>
  <c r="AL22" i="22"/>
  <c r="AM22" i="22"/>
  <c r="AN22" i="22"/>
  <c r="AO22" i="22"/>
  <c r="AP22" i="22"/>
  <c r="AQ22" i="22"/>
  <c r="AR22" i="22"/>
  <c r="AS22" i="22"/>
  <c r="AT22" i="22"/>
  <c r="AU22" i="22"/>
  <c r="AV22" i="22"/>
  <c r="AW22" i="22"/>
  <c r="AX22" i="22"/>
  <c r="AY22" i="22"/>
  <c r="AZ22" i="22"/>
  <c r="BA22" i="22"/>
  <c r="BB22" i="22"/>
  <c r="BC22" i="22"/>
  <c r="BD22" i="22"/>
  <c r="BE22" i="22"/>
  <c r="BF22" i="22"/>
  <c r="BG22" i="22"/>
  <c r="BH22" i="22"/>
  <c r="BI22" i="22"/>
  <c r="BJ22" i="22"/>
  <c r="BK22" i="22"/>
  <c r="BL22" i="22"/>
  <c r="BM22" i="22"/>
  <c r="BN22" i="22"/>
  <c r="BO22" i="22"/>
  <c r="BP22" i="22"/>
  <c r="BQ22" i="22"/>
  <c r="BR22" i="22"/>
  <c r="BS22" i="22"/>
  <c r="BT22" i="22"/>
  <c r="BU22" i="22"/>
  <c r="BV22" i="22"/>
  <c r="BW22" i="22"/>
  <c r="BX22" i="22"/>
  <c r="BY22" i="22"/>
  <c r="BZ22" i="22"/>
  <c r="CA22" i="22"/>
  <c r="CB22" i="22"/>
  <c r="CC22" i="22"/>
  <c r="CD22" i="22"/>
  <c r="CE22" i="22"/>
  <c r="CF22" i="22"/>
  <c r="CG22" i="22"/>
  <c r="CH22" i="22"/>
  <c r="CI22" i="22"/>
  <c r="CJ22" i="22"/>
  <c r="CK22" i="22"/>
  <c r="CL22" i="22"/>
  <c r="CM22" i="22"/>
  <c r="CN22" i="22"/>
  <c r="CO22" i="22"/>
  <c r="CP22" i="22"/>
  <c r="CQ22" i="22"/>
  <c r="CR22" i="22"/>
  <c r="CS22" i="22"/>
  <c r="CT22" i="22"/>
  <c r="CU22" i="22"/>
  <c r="CV22" i="22"/>
  <c r="CW22" i="22"/>
  <c r="CX22" i="22"/>
  <c r="CY22" i="22"/>
  <c r="CZ22" i="22"/>
  <c r="DA22" i="22"/>
  <c r="DB22" i="22"/>
  <c r="DC22" i="22"/>
  <c r="DD22" i="22"/>
  <c r="DE22" i="22"/>
  <c r="DF22" i="22"/>
  <c r="DG22" i="22"/>
  <c r="DH22" i="22"/>
  <c r="DI22" i="22"/>
  <c r="DJ22" i="22"/>
  <c r="DK22" i="22"/>
  <c r="DL22" i="22"/>
  <c r="DM22" i="22"/>
  <c r="DN22" i="22"/>
  <c r="DO22" i="22"/>
  <c r="DP22" i="22"/>
  <c r="DQ22" i="22"/>
  <c r="DR22" i="22"/>
  <c r="DS22" i="22"/>
  <c r="DT22" i="22"/>
  <c r="DU22" i="22"/>
  <c r="DV22" i="22"/>
  <c r="DW22" i="22"/>
  <c r="DX22" i="22"/>
  <c r="DY22" i="22"/>
  <c r="DZ22" i="22"/>
  <c r="EA22" i="22"/>
  <c r="EB22" i="22"/>
  <c r="EC22" i="22"/>
  <c r="ED22" i="22"/>
  <c r="EE22" i="22"/>
  <c r="EF22" i="22"/>
  <c r="EG22" i="22"/>
  <c r="EH22" i="22"/>
  <c r="EI22" i="22"/>
  <c r="EJ22" i="22"/>
  <c r="EK22" i="22"/>
  <c r="EL22" i="22"/>
  <c r="EM22" i="22"/>
  <c r="EN22" i="22"/>
  <c r="EO22" i="22"/>
  <c r="EP22" i="22"/>
  <c r="EQ22" i="22"/>
  <c r="ER22" i="22"/>
  <c r="ES22" i="22"/>
  <c r="ET22" i="22"/>
  <c r="EU22" i="22"/>
  <c r="EV22" i="22"/>
  <c r="EW22" i="22"/>
  <c r="EX22" i="22"/>
  <c r="EY22" i="22"/>
  <c r="EZ22" i="22"/>
  <c r="FA22" i="22"/>
  <c r="FB22" i="22"/>
  <c r="FC22" i="22"/>
  <c r="FD22" i="22"/>
  <c r="FE22" i="22"/>
  <c r="FF22" i="22"/>
  <c r="FG22" i="22"/>
  <c r="FH22" i="22"/>
  <c r="FI22" i="22"/>
  <c r="FJ22" i="22"/>
  <c r="FK22" i="22"/>
  <c r="FL22" i="22"/>
  <c r="FM22" i="22"/>
  <c r="FN22" i="22"/>
  <c r="FO22" i="22"/>
  <c r="FP22" i="22"/>
  <c r="FQ22" i="22"/>
  <c r="FR22" i="22"/>
  <c r="FS22" i="22"/>
  <c r="FT22" i="22"/>
  <c r="FU22" i="22"/>
  <c r="FV22" i="22"/>
  <c r="FW22" i="22"/>
  <c r="FX22" i="22"/>
  <c r="FY22" i="22"/>
  <c r="FZ22" i="22"/>
  <c r="GA22" i="22"/>
  <c r="GB22" i="22"/>
  <c r="GC22" i="22"/>
  <c r="GD22" i="22"/>
  <c r="GE22" i="22"/>
  <c r="GF22" i="22"/>
  <c r="GG22" i="22"/>
  <c r="GH22" i="22"/>
  <c r="GI22" i="22"/>
  <c r="GJ22" i="22"/>
  <c r="GK22" i="22"/>
  <c r="GL22" i="22"/>
  <c r="GM22" i="22"/>
  <c r="GN22" i="22"/>
  <c r="GO22" i="22"/>
  <c r="GP22" i="22"/>
  <c r="GQ22" i="22"/>
  <c r="GR22" i="22"/>
  <c r="GS22" i="22"/>
  <c r="GT22" i="22"/>
  <c r="GU22" i="22"/>
  <c r="GV22" i="22"/>
  <c r="GW22" i="22"/>
  <c r="GX22" i="22"/>
  <c r="GY22" i="22"/>
  <c r="GZ22" i="22"/>
  <c r="HA22" i="22"/>
  <c r="HB22" i="22"/>
  <c r="HC22" i="22"/>
  <c r="HD22" i="22"/>
  <c r="HE22" i="22"/>
  <c r="HF22" i="22"/>
  <c r="HG22" i="22"/>
  <c r="HH22" i="22"/>
  <c r="HI22" i="22"/>
  <c r="HJ22" i="22"/>
  <c r="HK22" i="22"/>
  <c r="HL22" i="22"/>
  <c r="HM22" i="22"/>
  <c r="HN22" i="22"/>
  <c r="HO22" i="22"/>
  <c r="HP22" i="22"/>
  <c r="HQ22" i="22"/>
  <c r="HR22" i="22"/>
  <c r="HS22" i="22"/>
  <c r="HT22" i="22"/>
  <c r="HU22" i="22"/>
  <c r="HV22" i="22"/>
  <c r="HW22" i="22"/>
  <c r="HX22" i="22"/>
  <c r="HY22" i="22"/>
  <c r="HZ22" i="22"/>
  <c r="IA22" i="22"/>
  <c r="IB22" i="22"/>
  <c r="IC22" i="22"/>
  <c r="ID22" i="22"/>
  <c r="IE22" i="22"/>
  <c r="IF22" i="22"/>
  <c r="IG22" i="22"/>
  <c r="IH22" i="22"/>
  <c r="II22" i="22"/>
  <c r="IJ22" i="22"/>
  <c r="IK22" i="22"/>
  <c r="IL22" i="22"/>
  <c r="IM22" i="22"/>
  <c r="IN22" i="22"/>
  <c r="IO22" i="22"/>
  <c r="IP22" i="22"/>
  <c r="IQ22" i="22"/>
  <c r="IR22" i="22"/>
  <c r="IS22" i="22"/>
  <c r="IT22" i="22"/>
  <c r="IU22" i="22"/>
  <c r="IV22" i="22"/>
  <c r="IW22" i="22"/>
  <c r="IX22" i="22"/>
  <c r="IY22" i="22"/>
  <c r="IZ22" i="22"/>
  <c r="JA22" i="22"/>
  <c r="JB22" i="22"/>
  <c r="JC22" i="22"/>
  <c r="JD22" i="22"/>
  <c r="JE22" i="22"/>
  <c r="JF22" i="22"/>
  <c r="JG22" i="22"/>
  <c r="JH22" i="22"/>
  <c r="JI22" i="22"/>
  <c r="JJ22" i="22"/>
  <c r="JK22" i="22"/>
  <c r="JL22" i="22"/>
  <c r="JM22" i="22"/>
  <c r="JN22" i="22"/>
  <c r="JO22" i="22"/>
  <c r="JP22" i="22"/>
  <c r="JQ22" i="22"/>
  <c r="JR22" i="22"/>
  <c r="JS22" i="22"/>
  <c r="JT22" i="22"/>
  <c r="JU22" i="22"/>
  <c r="JV22" i="22"/>
  <c r="JW22" i="22"/>
  <c r="JX22" i="22"/>
  <c r="JY22" i="22"/>
  <c r="JZ22" i="22"/>
  <c r="KA22" i="22"/>
  <c r="KB22" i="22"/>
  <c r="KC22" i="22"/>
  <c r="KD22" i="22"/>
  <c r="KE22" i="22"/>
  <c r="KF22" i="22"/>
  <c r="KG22" i="22"/>
  <c r="KH22" i="22"/>
  <c r="KI22" i="22"/>
  <c r="KJ22" i="22"/>
  <c r="KK22" i="22"/>
  <c r="KL22" i="22"/>
  <c r="KM22" i="22"/>
  <c r="KN22" i="22"/>
  <c r="KO22" i="22"/>
  <c r="KP22" i="22"/>
  <c r="KQ22" i="22"/>
  <c r="KR22" i="22"/>
  <c r="KS22" i="22"/>
  <c r="KT22" i="22"/>
  <c r="KU22" i="22"/>
  <c r="KV22" i="22"/>
  <c r="KW22" i="22"/>
  <c r="KX22" i="22"/>
  <c r="KY22" i="22"/>
  <c r="KZ22" i="22"/>
  <c r="LA22" i="22"/>
  <c r="LB22" i="22"/>
  <c r="LC22" i="22"/>
  <c r="LD22" i="22"/>
  <c r="LE22" i="22"/>
  <c r="LF22" i="22"/>
  <c r="LG22" i="22"/>
  <c r="LH22" i="22"/>
  <c r="LI22" i="22"/>
  <c r="LJ22" i="22"/>
  <c r="LK22" i="22"/>
  <c r="LL22" i="22"/>
  <c r="LM22" i="22"/>
  <c r="LN22" i="22"/>
  <c r="LO22" i="22"/>
  <c r="LP22" i="22"/>
  <c r="LQ22" i="22"/>
  <c r="LR22" i="22"/>
  <c r="LS22" i="22"/>
  <c r="LT22" i="22"/>
  <c r="LU22" i="22"/>
  <c r="LV22" i="22"/>
  <c r="LW22" i="22"/>
  <c r="LX22" i="22"/>
  <c r="LY22" i="22"/>
  <c r="LZ22" i="22"/>
  <c r="MA22" i="22"/>
  <c r="MB22" i="22"/>
  <c r="MC22" i="22"/>
  <c r="MD22" i="22"/>
  <c r="ME22" i="22"/>
  <c r="MF22" i="22"/>
  <c r="MG22" i="22"/>
  <c r="MH22" i="22"/>
  <c r="MI22" i="22"/>
  <c r="MJ22" i="22"/>
  <c r="MK22" i="22"/>
  <c r="ML22" i="22"/>
  <c r="MM22" i="22"/>
  <c r="MN22" i="22"/>
  <c r="MO22" i="22"/>
  <c r="MP22" i="22"/>
  <c r="MQ22" i="22"/>
  <c r="MR22" i="22"/>
  <c r="MS22" i="22"/>
  <c r="MT22" i="22"/>
  <c r="MU22" i="22"/>
  <c r="MV22" i="22"/>
  <c r="MW22" i="22"/>
  <c r="MX22" i="22"/>
  <c r="MY22" i="22"/>
  <c r="MZ22" i="22"/>
  <c r="NA22" i="22"/>
  <c r="G23" i="22"/>
  <c r="H23" i="22"/>
  <c r="I23" i="22"/>
  <c r="J23" i="22"/>
  <c r="K23" i="22"/>
  <c r="L23" i="22"/>
  <c r="M23" i="22"/>
  <c r="N23" i="22"/>
  <c r="O23" i="22"/>
  <c r="P23" i="22"/>
  <c r="Q23" i="22"/>
  <c r="R23" i="22"/>
  <c r="S23" i="22"/>
  <c r="T23" i="22"/>
  <c r="U23" i="22"/>
  <c r="V23" i="22"/>
  <c r="W23" i="22"/>
  <c r="X23" i="22"/>
  <c r="Y23" i="22"/>
  <c r="Z23" i="22"/>
  <c r="AA23" i="22"/>
  <c r="AB23" i="22"/>
  <c r="AC23" i="22"/>
  <c r="AD23" i="22"/>
  <c r="AE23" i="22"/>
  <c r="AF23" i="22"/>
  <c r="AG23" i="22"/>
  <c r="AH23" i="22"/>
  <c r="AI23" i="22"/>
  <c r="AJ23" i="22"/>
  <c r="AK23" i="22"/>
  <c r="AL23" i="22"/>
  <c r="AM23" i="22"/>
  <c r="AN23" i="22"/>
  <c r="AO23" i="22"/>
  <c r="AP23" i="22"/>
  <c r="AQ23" i="22"/>
  <c r="AR23" i="22"/>
  <c r="AS23" i="22"/>
  <c r="AT23" i="22"/>
  <c r="AU23" i="22"/>
  <c r="AV23" i="22"/>
  <c r="AW23" i="22"/>
  <c r="AX23" i="22"/>
  <c r="AY23" i="22"/>
  <c r="AZ23" i="22"/>
  <c r="BA23" i="22"/>
  <c r="BB23" i="22"/>
  <c r="BC23" i="22"/>
  <c r="BD23" i="22"/>
  <c r="BE23" i="22"/>
  <c r="BF23" i="22"/>
  <c r="BG23" i="22"/>
  <c r="BH23" i="22"/>
  <c r="BI23" i="22"/>
  <c r="BJ23" i="22"/>
  <c r="BK23" i="22"/>
  <c r="BL23" i="22"/>
  <c r="BM23" i="22"/>
  <c r="BN23" i="22"/>
  <c r="BO23" i="22"/>
  <c r="BP23" i="22"/>
  <c r="BQ23" i="22"/>
  <c r="BR23" i="22"/>
  <c r="BS23" i="22"/>
  <c r="BT23" i="22"/>
  <c r="BU23" i="22"/>
  <c r="BV23" i="22"/>
  <c r="BW23" i="22"/>
  <c r="BX23" i="22"/>
  <c r="BY23" i="22"/>
  <c r="BZ23" i="22"/>
  <c r="CA23" i="22"/>
  <c r="CB23" i="22"/>
  <c r="CC23" i="22"/>
  <c r="CD23" i="22"/>
  <c r="CE23" i="22"/>
  <c r="CF23" i="22"/>
  <c r="CG23" i="22"/>
  <c r="CH23" i="22"/>
  <c r="CI23" i="22"/>
  <c r="CJ23" i="22"/>
  <c r="CK23" i="22"/>
  <c r="CL23" i="22"/>
  <c r="CM23" i="22"/>
  <c r="CN23" i="22"/>
  <c r="CO23" i="22"/>
  <c r="CP23" i="22"/>
  <c r="CQ23" i="22"/>
  <c r="CR23" i="22"/>
  <c r="CS23" i="22"/>
  <c r="CT23" i="22"/>
  <c r="CU23" i="22"/>
  <c r="CV23" i="22"/>
  <c r="CW23" i="22"/>
  <c r="CX23" i="22"/>
  <c r="CY23" i="22"/>
  <c r="CZ23" i="22"/>
  <c r="DA23" i="22"/>
  <c r="DB23" i="22"/>
  <c r="DC23" i="22"/>
  <c r="DD23" i="22"/>
  <c r="DE23" i="22"/>
  <c r="DF23" i="22"/>
  <c r="DG23" i="22"/>
  <c r="DH23" i="22"/>
  <c r="DI23" i="22"/>
  <c r="DJ23" i="22"/>
  <c r="DK23" i="22"/>
  <c r="DL23" i="22"/>
  <c r="DM23" i="22"/>
  <c r="DN23" i="22"/>
  <c r="DO23" i="22"/>
  <c r="DP23" i="22"/>
  <c r="DQ23" i="22"/>
  <c r="DR23" i="22"/>
  <c r="DS23" i="22"/>
  <c r="DT23" i="22"/>
  <c r="DU23" i="22"/>
  <c r="DV23" i="22"/>
  <c r="DW23" i="22"/>
  <c r="DX23" i="22"/>
  <c r="DY23" i="22"/>
  <c r="DZ23" i="22"/>
  <c r="EA23" i="22"/>
  <c r="EB23" i="22"/>
  <c r="EC23" i="22"/>
  <c r="ED23" i="22"/>
  <c r="EE23" i="22"/>
  <c r="EF23" i="22"/>
  <c r="EG23" i="22"/>
  <c r="EH23" i="22"/>
  <c r="EI23" i="22"/>
  <c r="EJ23" i="22"/>
  <c r="EK23" i="22"/>
  <c r="EL23" i="22"/>
  <c r="EM23" i="22"/>
  <c r="EN23" i="22"/>
  <c r="EO23" i="22"/>
  <c r="EP23" i="22"/>
  <c r="EQ23" i="22"/>
  <c r="ER23" i="22"/>
  <c r="ES23" i="22"/>
  <c r="ET23" i="22"/>
  <c r="EU23" i="22"/>
  <c r="EV23" i="22"/>
  <c r="EW23" i="22"/>
  <c r="EX23" i="22"/>
  <c r="EY23" i="22"/>
  <c r="EZ23" i="22"/>
  <c r="FA23" i="22"/>
  <c r="FB23" i="22"/>
  <c r="FC23" i="22"/>
  <c r="FD23" i="22"/>
  <c r="FE23" i="22"/>
  <c r="FF23" i="22"/>
  <c r="FG23" i="22"/>
  <c r="FH23" i="22"/>
  <c r="FI23" i="22"/>
  <c r="FJ23" i="22"/>
  <c r="FK23" i="22"/>
  <c r="FL23" i="22"/>
  <c r="FM23" i="22"/>
  <c r="FN23" i="22"/>
  <c r="FO23" i="22"/>
  <c r="FP23" i="22"/>
  <c r="FQ23" i="22"/>
  <c r="FR23" i="22"/>
  <c r="FS23" i="22"/>
  <c r="FT23" i="22"/>
  <c r="FU23" i="22"/>
  <c r="FV23" i="22"/>
  <c r="FW23" i="22"/>
  <c r="FX23" i="22"/>
  <c r="FY23" i="22"/>
  <c r="FZ23" i="22"/>
  <c r="GA23" i="22"/>
  <c r="GB23" i="22"/>
  <c r="GC23" i="22"/>
  <c r="GD23" i="22"/>
  <c r="GE23" i="22"/>
  <c r="GF23" i="22"/>
  <c r="GG23" i="22"/>
  <c r="GH23" i="22"/>
  <c r="GI23" i="22"/>
  <c r="GJ23" i="22"/>
  <c r="GK23" i="22"/>
  <c r="GL23" i="22"/>
  <c r="GM23" i="22"/>
  <c r="GN23" i="22"/>
  <c r="GO23" i="22"/>
  <c r="GP23" i="22"/>
  <c r="GQ23" i="22"/>
  <c r="GR23" i="22"/>
  <c r="GS23" i="22"/>
  <c r="GT23" i="22"/>
  <c r="GU23" i="22"/>
  <c r="GV23" i="22"/>
  <c r="GW23" i="22"/>
  <c r="GX23" i="22"/>
  <c r="GY23" i="22"/>
  <c r="GZ23" i="22"/>
  <c r="HA23" i="22"/>
  <c r="HB23" i="22"/>
  <c r="HC23" i="22"/>
  <c r="HD23" i="22"/>
  <c r="HE23" i="22"/>
  <c r="HF23" i="22"/>
  <c r="HG23" i="22"/>
  <c r="HH23" i="22"/>
  <c r="HI23" i="22"/>
  <c r="HJ23" i="22"/>
  <c r="HK23" i="22"/>
  <c r="HL23" i="22"/>
  <c r="HM23" i="22"/>
  <c r="HN23" i="22"/>
  <c r="HO23" i="22"/>
  <c r="HP23" i="22"/>
  <c r="HQ23" i="22"/>
  <c r="HR23" i="22"/>
  <c r="HS23" i="22"/>
  <c r="HT23" i="22"/>
  <c r="HU23" i="22"/>
  <c r="HV23" i="22"/>
  <c r="HW23" i="22"/>
  <c r="HX23" i="22"/>
  <c r="HY23" i="22"/>
  <c r="HZ23" i="22"/>
  <c r="IA23" i="22"/>
  <c r="IB23" i="22"/>
  <c r="IC23" i="22"/>
  <c r="ID23" i="22"/>
  <c r="IE23" i="22"/>
  <c r="IF23" i="22"/>
  <c r="IG23" i="22"/>
  <c r="IH23" i="22"/>
  <c r="II23" i="22"/>
  <c r="IJ23" i="22"/>
  <c r="IK23" i="22"/>
  <c r="IL23" i="22"/>
  <c r="IM23" i="22"/>
  <c r="IN23" i="22"/>
  <c r="IO23" i="22"/>
  <c r="IP23" i="22"/>
  <c r="IQ23" i="22"/>
  <c r="IR23" i="22"/>
  <c r="IS23" i="22"/>
  <c r="IT23" i="22"/>
  <c r="IU23" i="22"/>
  <c r="IV23" i="22"/>
  <c r="IW23" i="22"/>
  <c r="IX23" i="22"/>
  <c r="IY23" i="22"/>
  <c r="IZ23" i="22"/>
  <c r="JA23" i="22"/>
  <c r="JB23" i="22"/>
  <c r="JC23" i="22"/>
  <c r="JD23" i="22"/>
  <c r="JE23" i="22"/>
  <c r="JF23" i="22"/>
  <c r="JG23" i="22"/>
  <c r="JH23" i="22"/>
  <c r="JI23" i="22"/>
  <c r="JJ23" i="22"/>
  <c r="JK23" i="22"/>
  <c r="JL23" i="22"/>
  <c r="JM23" i="22"/>
  <c r="JN23" i="22"/>
  <c r="JO23" i="22"/>
  <c r="JP23" i="22"/>
  <c r="JQ23" i="22"/>
  <c r="JR23" i="22"/>
  <c r="JS23" i="22"/>
  <c r="JT23" i="22"/>
  <c r="JU23" i="22"/>
  <c r="JV23" i="22"/>
  <c r="JW23" i="22"/>
  <c r="JX23" i="22"/>
  <c r="JY23" i="22"/>
  <c r="JZ23" i="22"/>
  <c r="KA23" i="22"/>
  <c r="KB23" i="22"/>
  <c r="KC23" i="22"/>
  <c r="KD23" i="22"/>
  <c r="KE23" i="22"/>
  <c r="KF23" i="22"/>
  <c r="KG23" i="22"/>
  <c r="KH23" i="22"/>
  <c r="KI23" i="22"/>
  <c r="KJ23" i="22"/>
  <c r="KK23" i="22"/>
  <c r="KL23" i="22"/>
  <c r="KM23" i="22"/>
  <c r="KN23" i="22"/>
  <c r="KO23" i="22"/>
  <c r="KP23" i="22"/>
  <c r="KQ23" i="22"/>
  <c r="KR23" i="22"/>
  <c r="KS23" i="22"/>
  <c r="KT23" i="22"/>
  <c r="KU23" i="22"/>
  <c r="KV23" i="22"/>
  <c r="KW23" i="22"/>
  <c r="KX23" i="22"/>
  <c r="KY23" i="22"/>
  <c r="KZ23" i="22"/>
  <c r="LA23" i="22"/>
  <c r="LB23" i="22"/>
  <c r="LC23" i="22"/>
  <c r="LD23" i="22"/>
  <c r="LE23" i="22"/>
  <c r="LF23" i="22"/>
  <c r="LG23" i="22"/>
  <c r="LH23" i="22"/>
  <c r="LI23" i="22"/>
  <c r="LJ23" i="22"/>
  <c r="LK23" i="22"/>
  <c r="LL23" i="22"/>
  <c r="LM23" i="22"/>
  <c r="LN23" i="22"/>
  <c r="LO23" i="22"/>
  <c r="LP23" i="22"/>
  <c r="LQ23" i="22"/>
  <c r="LR23" i="22"/>
  <c r="LS23" i="22"/>
  <c r="LT23" i="22"/>
  <c r="LU23" i="22"/>
  <c r="LV23" i="22"/>
  <c r="LW23" i="22"/>
  <c r="LX23" i="22"/>
  <c r="LY23" i="22"/>
  <c r="LZ23" i="22"/>
  <c r="MA23" i="22"/>
  <c r="MB23" i="22"/>
  <c r="MC23" i="22"/>
  <c r="MD23" i="22"/>
  <c r="ME23" i="22"/>
  <c r="MF23" i="22"/>
  <c r="MG23" i="22"/>
  <c r="MH23" i="22"/>
  <c r="MI23" i="22"/>
  <c r="MJ23" i="22"/>
  <c r="MK23" i="22"/>
  <c r="ML23" i="22"/>
  <c r="MM23" i="22"/>
  <c r="MN23" i="22"/>
  <c r="MO23" i="22"/>
  <c r="MP23" i="22"/>
  <c r="MQ23" i="22"/>
  <c r="MR23" i="22"/>
  <c r="MS23" i="22"/>
  <c r="MT23" i="22"/>
  <c r="MU23" i="22"/>
  <c r="MV23" i="22"/>
  <c r="MW23" i="22"/>
  <c r="MX23" i="22"/>
  <c r="MY23" i="22"/>
  <c r="MZ23" i="22"/>
  <c r="NA23"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BD24" i="22"/>
  <c r="BE24" i="22"/>
  <c r="BF24" i="22"/>
  <c r="BG24" i="22"/>
  <c r="BH24" i="22"/>
  <c r="BI24" i="22"/>
  <c r="BJ24" i="22"/>
  <c r="BK24" i="22"/>
  <c r="BL24" i="22"/>
  <c r="BM24" i="22"/>
  <c r="BN24" i="22"/>
  <c r="BO24" i="22"/>
  <c r="BP24" i="22"/>
  <c r="BQ24" i="22"/>
  <c r="BR24" i="22"/>
  <c r="BS24" i="22"/>
  <c r="BT24" i="22"/>
  <c r="BU24" i="22"/>
  <c r="BV24" i="22"/>
  <c r="BW24" i="22"/>
  <c r="BX24" i="22"/>
  <c r="BY24" i="22"/>
  <c r="BZ24" i="22"/>
  <c r="CA24" i="22"/>
  <c r="CB24" i="22"/>
  <c r="CC24" i="22"/>
  <c r="CD24" i="22"/>
  <c r="CE24" i="22"/>
  <c r="CF24" i="22"/>
  <c r="CG24" i="22"/>
  <c r="CH24" i="22"/>
  <c r="CI24" i="22"/>
  <c r="CJ24" i="22"/>
  <c r="CK24" i="22"/>
  <c r="CL24" i="22"/>
  <c r="CM24" i="22"/>
  <c r="CN24" i="22"/>
  <c r="CO24" i="22"/>
  <c r="CP24" i="22"/>
  <c r="CQ24" i="22"/>
  <c r="CR24" i="22"/>
  <c r="CS24" i="22"/>
  <c r="CT24" i="22"/>
  <c r="CU24" i="22"/>
  <c r="CV24" i="22"/>
  <c r="CW24" i="22"/>
  <c r="CX24" i="22"/>
  <c r="CY24" i="22"/>
  <c r="CZ24" i="22"/>
  <c r="DA24" i="22"/>
  <c r="DB24" i="22"/>
  <c r="DC24" i="22"/>
  <c r="DD24" i="22"/>
  <c r="DE24" i="22"/>
  <c r="DF24" i="22"/>
  <c r="DG24" i="22"/>
  <c r="DH24" i="22"/>
  <c r="DI24" i="22"/>
  <c r="DJ24" i="22"/>
  <c r="DK24" i="22"/>
  <c r="DL24" i="22"/>
  <c r="DM24" i="22"/>
  <c r="DN24" i="22"/>
  <c r="DO24" i="22"/>
  <c r="DP24" i="22"/>
  <c r="DQ24" i="22"/>
  <c r="DR24" i="22"/>
  <c r="DS24" i="22"/>
  <c r="DT24" i="22"/>
  <c r="DU24" i="22"/>
  <c r="DV24" i="22"/>
  <c r="DW24" i="22"/>
  <c r="DX24" i="22"/>
  <c r="DY24" i="22"/>
  <c r="DZ24" i="22"/>
  <c r="EA24" i="22"/>
  <c r="EB24" i="22"/>
  <c r="EC24" i="22"/>
  <c r="ED24" i="22"/>
  <c r="EE24" i="22"/>
  <c r="EF24" i="22"/>
  <c r="EG24" i="22"/>
  <c r="EH24" i="22"/>
  <c r="EI24" i="22"/>
  <c r="EJ24" i="22"/>
  <c r="EK24" i="22"/>
  <c r="EL24" i="22"/>
  <c r="EM24" i="22"/>
  <c r="EN24" i="22"/>
  <c r="EO24" i="22"/>
  <c r="EP24" i="22"/>
  <c r="EQ24" i="22"/>
  <c r="ER24" i="22"/>
  <c r="ES24" i="22"/>
  <c r="ET24" i="22"/>
  <c r="EU24" i="22"/>
  <c r="EV24" i="22"/>
  <c r="EW24" i="22"/>
  <c r="EX24" i="22"/>
  <c r="EY24" i="22"/>
  <c r="EZ24" i="22"/>
  <c r="FA24" i="22"/>
  <c r="FB24" i="22"/>
  <c r="FC24" i="22"/>
  <c r="FD24" i="22"/>
  <c r="FE24" i="22"/>
  <c r="FF24" i="22"/>
  <c r="FG24" i="22"/>
  <c r="FH24" i="22"/>
  <c r="FI24" i="22"/>
  <c r="FJ24" i="22"/>
  <c r="FK24" i="22"/>
  <c r="FL24" i="22"/>
  <c r="FM24" i="22"/>
  <c r="FN24" i="22"/>
  <c r="FO24" i="22"/>
  <c r="FP24" i="22"/>
  <c r="FQ24" i="22"/>
  <c r="FR24" i="22"/>
  <c r="FS24" i="22"/>
  <c r="FT24" i="22"/>
  <c r="FU24" i="22"/>
  <c r="FV24" i="22"/>
  <c r="FW24" i="22"/>
  <c r="FX24" i="22"/>
  <c r="FY24" i="22"/>
  <c r="FZ24" i="22"/>
  <c r="GA24" i="22"/>
  <c r="GB24" i="22"/>
  <c r="GC24" i="22"/>
  <c r="GD24" i="22"/>
  <c r="GE24" i="22"/>
  <c r="GF24" i="22"/>
  <c r="GG24" i="22"/>
  <c r="GH24" i="22"/>
  <c r="GI24" i="22"/>
  <c r="GJ24" i="22"/>
  <c r="GK24" i="22"/>
  <c r="GL24" i="22"/>
  <c r="GM24" i="22"/>
  <c r="GN24" i="22"/>
  <c r="GO24" i="22"/>
  <c r="GP24" i="22"/>
  <c r="GQ24" i="22"/>
  <c r="GR24" i="22"/>
  <c r="GS24" i="22"/>
  <c r="GT24" i="22"/>
  <c r="GU24" i="22"/>
  <c r="GV24" i="22"/>
  <c r="GW24" i="22"/>
  <c r="GX24" i="22"/>
  <c r="GY24" i="22"/>
  <c r="GZ24" i="22"/>
  <c r="HA24" i="22"/>
  <c r="HB24" i="22"/>
  <c r="HC24" i="22"/>
  <c r="HD24" i="22"/>
  <c r="HE24" i="22"/>
  <c r="HF24" i="22"/>
  <c r="HG24" i="22"/>
  <c r="HH24" i="22"/>
  <c r="HI24" i="22"/>
  <c r="HJ24" i="22"/>
  <c r="HK24" i="22"/>
  <c r="HL24" i="22"/>
  <c r="HM24" i="22"/>
  <c r="HN24" i="22"/>
  <c r="HO24" i="22"/>
  <c r="HP24" i="22"/>
  <c r="HQ24" i="22"/>
  <c r="HR24" i="22"/>
  <c r="HS24" i="22"/>
  <c r="HT24" i="22"/>
  <c r="HU24" i="22"/>
  <c r="HV24" i="22"/>
  <c r="HW24" i="22"/>
  <c r="HX24" i="22"/>
  <c r="HY24" i="22"/>
  <c r="HZ24" i="22"/>
  <c r="IA24" i="22"/>
  <c r="IB24" i="22"/>
  <c r="IC24" i="22"/>
  <c r="ID24" i="22"/>
  <c r="IE24" i="22"/>
  <c r="IF24" i="22"/>
  <c r="IG24" i="22"/>
  <c r="IH24" i="22"/>
  <c r="II24" i="22"/>
  <c r="IJ24" i="22"/>
  <c r="IK24" i="22"/>
  <c r="IL24" i="22"/>
  <c r="IM24" i="22"/>
  <c r="IN24" i="22"/>
  <c r="IO24" i="22"/>
  <c r="IP24" i="22"/>
  <c r="IQ24" i="22"/>
  <c r="IR24" i="22"/>
  <c r="IS24" i="22"/>
  <c r="IT24" i="22"/>
  <c r="IU24" i="22"/>
  <c r="IV24" i="22"/>
  <c r="IW24" i="22"/>
  <c r="IX24" i="22"/>
  <c r="IY24" i="22"/>
  <c r="IZ24" i="22"/>
  <c r="JA24" i="22"/>
  <c r="JB24" i="22"/>
  <c r="JC24" i="22"/>
  <c r="JD24" i="22"/>
  <c r="JE24" i="22"/>
  <c r="JF24" i="22"/>
  <c r="JG24" i="22"/>
  <c r="JH24" i="22"/>
  <c r="JI24" i="22"/>
  <c r="JJ24" i="22"/>
  <c r="JK24" i="22"/>
  <c r="JL24" i="22"/>
  <c r="JM24" i="22"/>
  <c r="JN24" i="22"/>
  <c r="JO24" i="22"/>
  <c r="JP24" i="22"/>
  <c r="JQ24" i="22"/>
  <c r="JR24" i="22"/>
  <c r="JS24" i="22"/>
  <c r="JT24" i="22"/>
  <c r="JU24" i="22"/>
  <c r="JV24" i="22"/>
  <c r="JW24" i="22"/>
  <c r="JX24" i="22"/>
  <c r="JY24" i="22"/>
  <c r="JZ24" i="22"/>
  <c r="KA24" i="22"/>
  <c r="KB24" i="22"/>
  <c r="KC24" i="22"/>
  <c r="KD24" i="22"/>
  <c r="KE24" i="22"/>
  <c r="KF24" i="22"/>
  <c r="KG24" i="22"/>
  <c r="KH24" i="22"/>
  <c r="KI24" i="22"/>
  <c r="KJ24" i="22"/>
  <c r="KK24" i="22"/>
  <c r="KL24" i="22"/>
  <c r="KM24" i="22"/>
  <c r="KN24" i="22"/>
  <c r="KO24" i="22"/>
  <c r="KP24" i="22"/>
  <c r="KQ24" i="22"/>
  <c r="KR24" i="22"/>
  <c r="KS24" i="22"/>
  <c r="KT24" i="22"/>
  <c r="KU24" i="22"/>
  <c r="KV24" i="22"/>
  <c r="KW24" i="22"/>
  <c r="KX24" i="22"/>
  <c r="KY24" i="22"/>
  <c r="KZ24" i="22"/>
  <c r="LA24" i="22"/>
  <c r="LB24" i="22"/>
  <c r="LC24" i="22"/>
  <c r="LD24" i="22"/>
  <c r="LE24" i="22"/>
  <c r="LF24" i="22"/>
  <c r="LG24" i="22"/>
  <c r="LH24" i="22"/>
  <c r="LI24" i="22"/>
  <c r="LJ24" i="22"/>
  <c r="LK24" i="22"/>
  <c r="LL24" i="22"/>
  <c r="LM24" i="22"/>
  <c r="LN24" i="22"/>
  <c r="LO24" i="22"/>
  <c r="LP24" i="22"/>
  <c r="LQ24" i="22"/>
  <c r="LR24" i="22"/>
  <c r="LS24" i="22"/>
  <c r="LT24" i="22"/>
  <c r="LU24" i="22"/>
  <c r="LV24" i="22"/>
  <c r="LW24" i="22"/>
  <c r="LX24" i="22"/>
  <c r="LY24" i="22"/>
  <c r="LZ24" i="22"/>
  <c r="MA24" i="22"/>
  <c r="MB24" i="22"/>
  <c r="MC24" i="22"/>
  <c r="MD24" i="22"/>
  <c r="ME24" i="22"/>
  <c r="MF24" i="22"/>
  <c r="MG24" i="22"/>
  <c r="MH24" i="22"/>
  <c r="MI24" i="22"/>
  <c r="MJ24" i="22"/>
  <c r="MK24" i="22"/>
  <c r="ML24" i="22"/>
  <c r="MM24" i="22"/>
  <c r="MN24" i="22"/>
  <c r="MO24" i="22"/>
  <c r="MP24" i="22"/>
  <c r="MQ24" i="22"/>
  <c r="MR24" i="22"/>
  <c r="MS24" i="22"/>
  <c r="MT24" i="22"/>
  <c r="MU24" i="22"/>
  <c r="MV24" i="22"/>
  <c r="MW24" i="22"/>
  <c r="MX24" i="22"/>
  <c r="MY24" i="22"/>
  <c r="MZ24" i="22"/>
  <c r="NA24" i="22"/>
  <c r="F24" i="22"/>
  <c r="F23" i="22"/>
  <c r="F22" i="22"/>
  <c r="F21" i="22"/>
  <c r="F25" i="21"/>
  <c r="F24" i="21"/>
  <c r="F23" i="21"/>
  <c r="F22" i="21"/>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W22" i="20"/>
  <c r="EX22" i="20"/>
  <c r="EY22" i="20"/>
  <c r="EZ22" i="20"/>
  <c r="FA22" i="20"/>
  <c r="FB22" i="20"/>
  <c r="FC22" i="20"/>
  <c r="FD22" i="20"/>
  <c r="FE22" i="20"/>
  <c r="FF22" i="20"/>
  <c r="FG22" i="20"/>
  <c r="FH22" i="20"/>
  <c r="FI22" i="20"/>
  <c r="FJ22" i="20"/>
  <c r="FK22" i="20"/>
  <c r="FL22" i="20"/>
  <c r="FM22" i="20"/>
  <c r="FN22" i="20"/>
  <c r="FO22" i="20"/>
  <c r="FP22" i="20"/>
  <c r="FQ22" i="20"/>
  <c r="FR22" i="20"/>
  <c r="FS22" i="20"/>
  <c r="FT22" i="20"/>
  <c r="FU22" i="20"/>
  <c r="FV22" i="20"/>
  <c r="FW22" i="20"/>
  <c r="FX22" i="20"/>
  <c r="FY22" i="20"/>
  <c r="FZ22" i="20"/>
  <c r="GA22" i="20"/>
  <c r="GB22" i="20"/>
  <c r="GC22" i="20"/>
  <c r="GD22" i="20"/>
  <c r="GE22" i="20"/>
  <c r="GF22" i="20"/>
  <c r="GG22" i="20"/>
  <c r="GH22" i="20"/>
  <c r="GI22" i="20"/>
  <c r="GJ22" i="20"/>
  <c r="GK22" i="20"/>
  <c r="GL22" i="20"/>
  <c r="GM22" i="20"/>
  <c r="GN22" i="20"/>
  <c r="GO22" i="20"/>
  <c r="GP22" i="20"/>
  <c r="GQ22" i="20"/>
  <c r="GR22" i="20"/>
  <c r="GS22" i="20"/>
  <c r="GT22" i="20"/>
  <c r="GU22" i="20"/>
  <c r="GV22" i="20"/>
  <c r="GW22" i="20"/>
  <c r="GX22" i="20"/>
  <c r="GY22" i="20"/>
  <c r="GZ22" i="20"/>
  <c r="HA22" i="20"/>
  <c r="HB22" i="20"/>
  <c r="HC22" i="20"/>
  <c r="HD22" i="20"/>
  <c r="HE22" i="20"/>
  <c r="HF22" i="20"/>
  <c r="HG22" i="20"/>
  <c r="HH22" i="20"/>
  <c r="HI22" i="20"/>
  <c r="HJ22" i="20"/>
  <c r="HK22" i="20"/>
  <c r="HL22" i="20"/>
  <c r="HM22" i="20"/>
  <c r="HN22" i="20"/>
  <c r="HO22" i="20"/>
  <c r="HP22" i="20"/>
  <c r="HQ22" i="20"/>
  <c r="HR22" i="20"/>
  <c r="HS22" i="20"/>
  <c r="HT22" i="20"/>
  <c r="HU22" i="20"/>
  <c r="HV22" i="20"/>
  <c r="HW22" i="20"/>
  <c r="HX22" i="20"/>
  <c r="HY22" i="20"/>
  <c r="HZ22" i="20"/>
  <c r="IA22" i="20"/>
  <c r="IB22" i="20"/>
  <c r="IC22" i="20"/>
  <c r="ID22" i="20"/>
  <c r="IE22" i="20"/>
  <c r="IF22" i="20"/>
  <c r="IG22" i="20"/>
  <c r="IH22" i="20"/>
  <c r="II22" i="20"/>
  <c r="IJ22" i="20"/>
  <c r="IK22" i="20"/>
  <c r="IL22" i="20"/>
  <c r="IM22" i="20"/>
  <c r="IN22" i="20"/>
  <c r="IO22" i="20"/>
  <c r="IP22" i="20"/>
  <c r="IQ22" i="20"/>
  <c r="IR22" i="20"/>
  <c r="IS22" i="20"/>
  <c r="IT22" i="20"/>
  <c r="IU22" i="20"/>
  <c r="IV22" i="20"/>
  <c r="IW22" i="20"/>
  <c r="IX22" i="20"/>
  <c r="IY22" i="20"/>
  <c r="IZ22" i="20"/>
  <c r="JA22" i="20"/>
  <c r="JB22" i="20"/>
  <c r="JC22" i="20"/>
  <c r="JD22" i="20"/>
  <c r="JE22" i="20"/>
  <c r="JF22" i="20"/>
  <c r="JG22" i="20"/>
  <c r="JH22" i="20"/>
  <c r="JI22" i="20"/>
  <c r="JJ22" i="20"/>
  <c r="JK22" i="20"/>
  <c r="JL22" i="20"/>
  <c r="JM22" i="20"/>
  <c r="JN22" i="20"/>
  <c r="JO22" i="20"/>
  <c r="JP22" i="20"/>
  <c r="JQ22" i="20"/>
  <c r="JR22" i="20"/>
  <c r="JS22" i="20"/>
  <c r="JT22" i="20"/>
  <c r="JU22" i="20"/>
  <c r="JV22" i="20"/>
  <c r="JW22" i="20"/>
  <c r="JX22" i="20"/>
  <c r="JY22" i="20"/>
  <c r="JZ22" i="20"/>
  <c r="KA22" i="20"/>
  <c r="KB22" i="20"/>
  <c r="KC22" i="20"/>
  <c r="KD22" i="20"/>
  <c r="KE22" i="20"/>
  <c r="KF22" i="20"/>
  <c r="KG22" i="20"/>
  <c r="KH22" i="20"/>
  <c r="KI22" i="20"/>
  <c r="KJ22" i="20"/>
  <c r="KK22" i="20"/>
  <c r="KL22" i="20"/>
  <c r="KM22" i="20"/>
  <c r="KN22" i="20"/>
  <c r="KO22" i="20"/>
  <c r="KP22" i="20"/>
  <c r="KQ22" i="20"/>
  <c r="KR22" i="20"/>
  <c r="KS22" i="20"/>
  <c r="KT22" i="20"/>
  <c r="KU22" i="20"/>
  <c r="KV22" i="20"/>
  <c r="KW22" i="20"/>
  <c r="KX22" i="20"/>
  <c r="KY22" i="20"/>
  <c r="KZ22" i="20"/>
  <c r="LA22" i="20"/>
  <c r="LB22" i="20"/>
  <c r="LC22" i="20"/>
  <c r="LD22" i="20"/>
  <c r="LE22" i="20"/>
  <c r="LF22" i="20"/>
  <c r="LG22" i="20"/>
  <c r="LH22" i="20"/>
  <c r="LI22" i="20"/>
  <c r="LJ22" i="20"/>
  <c r="LK22" i="20"/>
  <c r="LL22" i="20"/>
  <c r="LM22" i="20"/>
  <c r="LN22" i="20"/>
  <c r="LO22" i="20"/>
  <c r="LP22" i="20"/>
  <c r="LQ22" i="20"/>
  <c r="LR22" i="20"/>
  <c r="LS22" i="20"/>
  <c r="LT22" i="20"/>
  <c r="LU22" i="20"/>
  <c r="LV22" i="20"/>
  <c r="LW22" i="20"/>
  <c r="LX22" i="20"/>
  <c r="LY22" i="20"/>
  <c r="LZ22" i="20"/>
  <c r="MA22" i="20"/>
  <c r="MB22" i="20"/>
  <c r="MC22" i="20"/>
  <c r="MD22" i="20"/>
  <c r="ME22" i="20"/>
  <c r="MF22" i="20"/>
  <c r="MG22" i="20"/>
  <c r="MH22" i="20"/>
  <c r="MI22" i="20"/>
  <c r="MJ22" i="20"/>
  <c r="MK22" i="20"/>
  <c r="ML22" i="20"/>
  <c r="MM22" i="20"/>
  <c r="MN22" i="20"/>
  <c r="MO22" i="20"/>
  <c r="MP22" i="20"/>
  <c r="MQ22" i="20"/>
  <c r="MR22" i="20"/>
  <c r="MS22" i="20"/>
  <c r="MT22" i="20"/>
  <c r="MU22" i="20"/>
  <c r="MV22" i="20"/>
  <c r="MW22" i="20"/>
  <c r="MX22" i="20"/>
  <c r="MY22" i="20"/>
  <c r="MZ22" i="20"/>
  <c r="NA22"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W23" i="20"/>
  <c r="EX23" i="20"/>
  <c r="EY23" i="20"/>
  <c r="EZ23" i="20"/>
  <c r="FA23" i="20"/>
  <c r="FB23" i="20"/>
  <c r="FC23" i="20"/>
  <c r="FD23" i="20"/>
  <c r="FE23" i="20"/>
  <c r="FF23" i="20"/>
  <c r="FG23" i="20"/>
  <c r="FH23" i="20"/>
  <c r="FI23" i="20"/>
  <c r="FJ23" i="20"/>
  <c r="FK23" i="20"/>
  <c r="FL23" i="20"/>
  <c r="FM23" i="20"/>
  <c r="FN23" i="20"/>
  <c r="FO23" i="20"/>
  <c r="FP23" i="20"/>
  <c r="FQ23" i="20"/>
  <c r="FR23" i="20"/>
  <c r="FS23" i="20"/>
  <c r="FT23" i="20"/>
  <c r="FU23" i="20"/>
  <c r="FV23" i="20"/>
  <c r="FW23" i="20"/>
  <c r="FX23" i="20"/>
  <c r="FY23" i="20"/>
  <c r="FZ23" i="20"/>
  <c r="GA23" i="20"/>
  <c r="GB23" i="20"/>
  <c r="GC23" i="20"/>
  <c r="GD23" i="20"/>
  <c r="GE23" i="20"/>
  <c r="GF23" i="20"/>
  <c r="GG23" i="20"/>
  <c r="GH23" i="20"/>
  <c r="GI23" i="20"/>
  <c r="GJ23" i="20"/>
  <c r="GK23" i="20"/>
  <c r="GL23" i="20"/>
  <c r="GM23" i="20"/>
  <c r="GN23" i="20"/>
  <c r="GO23" i="20"/>
  <c r="GP23" i="20"/>
  <c r="GQ23" i="20"/>
  <c r="GR23" i="20"/>
  <c r="GS23" i="20"/>
  <c r="GT23" i="20"/>
  <c r="GU23" i="20"/>
  <c r="GV23" i="20"/>
  <c r="GW23" i="20"/>
  <c r="GX23" i="20"/>
  <c r="GY23" i="20"/>
  <c r="GZ23" i="20"/>
  <c r="HA23" i="20"/>
  <c r="HB23" i="20"/>
  <c r="HC23" i="20"/>
  <c r="HD23" i="20"/>
  <c r="HE23" i="20"/>
  <c r="HF23" i="20"/>
  <c r="HG23" i="20"/>
  <c r="HH23" i="20"/>
  <c r="HI23" i="20"/>
  <c r="HJ23" i="20"/>
  <c r="HK23" i="20"/>
  <c r="HL23" i="20"/>
  <c r="HM23" i="20"/>
  <c r="HN23" i="20"/>
  <c r="HO23" i="20"/>
  <c r="HP23" i="20"/>
  <c r="HQ23" i="20"/>
  <c r="HR23" i="20"/>
  <c r="HS23" i="20"/>
  <c r="HT23" i="20"/>
  <c r="HU23" i="20"/>
  <c r="HV23" i="20"/>
  <c r="HW23" i="20"/>
  <c r="HX23" i="20"/>
  <c r="HY23" i="20"/>
  <c r="HZ23" i="20"/>
  <c r="IA23" i="20"/>
  <c r="IB23" i="20"/>
  <c r="IC23" i="20"/>
  <c r="ID23" i="20"/>
  <c r="IE23" i="20"/>
  <c r="IF23" i="20"/>
  <c r="IG23" i="20"/>
  <c r="IH23" i="20"/>
  <c r="II23" i="20"/>
  <c r="IJ23" i="20"/>
  <c r="IK23" i="20"/>
  <c r="IL23" i="20"/>
  <c r="IM23" i="20"/>
  <c r="IN23" i="20"/>
  <c r="IO23" i="20"/>
  <c r="IP23" i="20"/>
  <c r="IQ23" i="20"/>
  <c r="IR23" i="20"/>
  <c r="IS23" i="20"/>
  <c r="IT23" i="20"/>
  <c r="IU23" i="20"/>
  <c r="IV23" i="20"/>
  <c r="IW23" i="20"/>
  <c r="IX23" i="20"/>
  <c r="IY23" i="20"/>
  <c r="IZ23" i="20"/>
  <c r="JA23" i="20"/>
  <c r="JB23" i="20"/>
  <c r="JC23" i="20"/>
  <c r="JD23" i="20"/>
  <c r="JE23" i="20"/>
  <c r="JF23" i="20"/>
  <c r="JG23" i="20"/>
  <c r="JH23" i="20"/>
  <c r="JI23" i="20"/>
  <c r="JJ23" i="20"/>
  <c r="JK23" i="20"/>
  <c r="JL23" i="20"/>
  <c r="JM23" i="20"/>
  <c r="JN23" i="20"/>
  <c r="JO23" i="20"/>
  <c r="JP23" i="20"/>
  <c r="JQ23" i="20"/>
  <c r="JR23" i="20"/>
  <c r="JS23" i="20"/>
  <c r="JT23" i="20"/>
  <c r="JU23" i="20"/>
  <c r="JV23" i="20"/>
  <c r="JW23" i="20"/>
  <c r="JX23" i="20"/>
  <c r="JY23" i="20"/>
  <c r="JZ23" i="20"/>
  <c r="KA23" i="20"/>
  <c r="KB23" i="20"/>
  <c r="KC23" i="20"/>
  <c r="KD23" i="20"/>
  <c r="KE23" i="20"/>
  <c r="KF23" i="20"/>
  <c r="KG23" i="20"/>
  <c r="KH23" i="20"/>
  <c r="KI23" i="20"/>
  <c r="KJ23" i="20"/>
  <c r="KK23" i="20"/>
  <c r="KL23" i="20"/>
  <c r="KM23" i="20"/>
  <c r="KN23" i="20"/>
  <c r="KO23" i="20"/>
  <c r="KP23" i="20"/>
  <c r="KQ23" i="20"/>
  <c r="KR23" i="20"/>
  <c r="KS23" i="20"/>
  <c r="KT23" i="20"/>
  <c r="KU23" i="20"/>
  <c r="KV23" i="20"/>
  <c r="KW23" i="20"/>
  <c r="KX23" i="20"/>
  <c r="KY23" i="20"/>
  <c r="KZ23" i="20"/>
  <c r="LA23" i="20"/>
  <c r="LB23" i="20"/>
  <c r="LC23" i="20"/>
  <c r="LD23" i="20"/>
  <c r="LE23" i="20"/>
  <c r="LF23" i="20"/>
  <c r="LG23" i="20"/>
  <c r="LH23" i="20"/>
  <c r="LI23" i="20"/>
  <c r="LJ23" i="20"/>
  <c r="LK23" i="20"/>
  <c r="LL23" i="20"/>
  <c r="LM23" i="20"/>
  <c r="LN23" i="20"/>
  <c r="LO23" i="20"/>
  <c r="LP23" i="20"/>
  <c r="LQ23" i="20"/>
  <c r="LR23" i="20"/>
  <c r="LS23" i="20"/>
  <c r="LT23" i="20"/>
  <c r="LU23" i="20"/>
  <c r="LV23" i="20"/>
  <c r="LW23" i="20"/>
  <c r="LX23" i="20"/>
  <c r="LY23" i="20"/>
  <c r="LZ23" i="20"/>
  <c r="MA23" i="20"/>
  <c r="MB23" i="20"/>
  <c r="MC23" i="20"/>
  <c r="MD23" i="20"/>
  <c r="ME23" i="20"/>
  <c r="MF23" i="20"/>
  <c r="MG23" i="20"/>
  <c r="MH23" i="20"/>
  <c r="MI23" i="20"/>
  <c r="MJ23" i="20"/>
  <c r="MK23" i="20"/>
  <c r="ML23" i="20"/>
  <c r="MM23" i="20"/>
  <c r="MN23" i="20"/>
  <c r="MO23" i="20"/>
  <c r="MP23" i="20"/>
  <c r="MQ23" i="20"/>
  <c r="MR23" i="20"/>
  <c r="MS23" i="20"/>
  <c r="MT23" i="20"/>
  <c r="MU23" i="20"/>
  <c r="MV23" i="20"/>
  <c r="MW23" i="20"/>
  <c r="MX23" i="20"/>
  <c r="MY23" i="20"/>
  <c r="MZ23" i="20"/>
  <c r="NA23"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W24" i="20"/>
  <c r="EX24" i="20"/>
  <c r="EY24" i="20"/>
  <c r="EZ24" i="20"/>
  <c r="FA24" i="20"/>
  <c r="FB24" i="20"/>
  <c r="FC24" i="20"/>
  <c r="FD24" i="20"/>
  <c r="FE24" i="20"/>
  <c r="FF24" i="20"/>
  <c r="FG24" i="20"/>
  <c r="FH24" i="20"/>
  <c r="FI24" i="20"/>
  <c r="FJ24" i="20"/>
  <c r="FK24" i="20"/>
  <c r="FL24" i="20"/>
  <c r="FM24" i="20"/>
  <c r="FN24" i="20"/>
  <c r="FO24" i="20"/>
  <c r="FP24" i="20"/>
  <c r="FQ24" i="20"/>
  <c r="FR24" i="20"/>
  <c r="FS24" i="20"/>
  <c r="FT24" i="20"/>
  <c r="FU24" i="20"/>
  <c r="FV24" i="20"/>
  <c r="FW24" i="20"/>
  <c r="FX24" i="20"/>
  <c r="FY24" i="20"/>
  <c r="FZ24" i="20"/>
  <c r="GA24" i="20"/>
  <c r="GB24" i="20"/>
  <c r="GC24" i="20"/>
  <c r="GD24" i="20"/>
  <c r="GE24" i="20"/>
  <c r="GF24" i="20"/>
  <c r="GG24" i="20"/>
  <c r="GH24" i="20"/>
  <c r="GI24" i="20"/>
  <c r="GJ24" i="20"/>
  <c r="GK24" i="20"/>
  <c r="GL24" i="20"/>
  <c r="GM24" i="20"/>
  <c r="GN24" i="20"/>
  <c r="GO24" i="20"/>
  <c r="GP24" i="20"/>
  <c r="GQ24" i="20"/>
  <c r="GR24" i="20"/>
  <c r="GS24" i="20"/>
  <c r="GT24" i="20"/>
  <c r="GU24" i="20"/>
  <c r="GV24" i="20"/>
  <c r="GW24" i="20"/>
  <c r="GX24" i="20"/>
  <c r="GY24" i="20"/>
  <c r="GZ24" i="20"/>
  <c r="HA24" i="20"/>
  <c r="HB24" i="20"/>
  <c r="HC24" i="20"/>
  <c r="HD24" i="20"/>
  <c r="HE24" i="20"/>
  <c r="HF24" i="20"/>
  <c r="HG24" i="20"/>
  <c r="HH24" i="20"/>
  <c r="HI24" i="20"/>
  <c r="HJ24" i="20"/>
  <c r="HK24" i="20"/>
  <c r="HL24" i="20"/>
  <c r="HM24" i="20"/>
  <c r="HN24" i="20"/>
  <c r="HO24" i="20"/>
  <c r="HP24" i="20"/>
  <c r="HQ24" i="20"/>
  <c r="HR24" i="20"/>
  <c r="HS24" i="20"/>
  <c r="HT24" i="20"/>
  <c r="HU24" i="20"/>
  <c r="HV24" i="20"/>
  <c r="HW24" i="20"/>
  <c r="HX24" i="20"/>
  <c r="HY24" i="20"/>
  <c r="HZ24" i="20"/>
  <c r="IA24" i="20"/>
  <c r="IB24" i="20"/>
  <c r="IC24" i="20"/>
  <c r="ID24" i="20"/>
  <c r="IE24" i="20"/>
  <c r="IF24" i="20"/>
  <c r="IG24" i="20"/>
  <c r="IH24" i="20"/>
  <c r="II24" i="20"/>
  <c r="IJ24" i="20"/>
  <c r="IK24" i="20"/>
  <c r="IL24" i="20"/>
  <c r="IM24" i="20"/>
  <c r="IN24" i="20"/>
  <c r="IO24" i="20"/>
  <c r="IP24" i="20"/>
  <c r="IQ24" i="20"/>
  <c r="IR24" i="20"/>
  <c r="IS24" i="20"/>
  <c r="IT24" i="20"/>
  <c r="IU24" i="20"/>
  <c r="IV24" i="20"/>
  <c r="IW24" i="20"/>
  <c r="IX24" i="20"/>
  <c r="IY24" i="20"/>
  <c r="IZ24" i="20"/>
  <c r="JA24" i="20"/>
  <c r="JB24" i="20"/>
  <c r="JC24" i="20"/>
  <c r="JD24" i="20"/>
  <c r="JE24" i="20"/>
  <c r="JF24" i="20"/>
  <c r="JG24" i="20"/>
  <c r="JH24" i="20"/>
  <c r="JI24" i="20"/>
  <c r="JJ24" i="20"/>
  <c r="JK24" i="20"/>
  <c r="JL24" i="20"/>
  <c r="JM24" i="20"/>
  <c r="JN24" i="20"/>
  <c r="JO24" i="20"/>
  <c r="JP24" i="20"/>
  <c r="JQ24" i="20"/>
  <c r="JR24" i="20"/>
  <c r="JS24" i="20"/>
  <c r="JT24" i="20"/>
  <c r="JU24" i="20"/>
  <c r="JV24" i="20"/>
  <c r="JW24" i="20"/>
  <c r="JX24" i="20"/>
  <c r="JY24" i="20"/>
  <c r="JZ24" i="20"/>
  <c r="KA24" i="20"/>
  <c r="KB24" i="20"/>
  <c r="KC24" i="20"/>
  <c r="KD24" i="20"/>
  <c r="KE24" i="20"/>
  <c r="KF24" i="20"/>
  <c r="KG24" i="20"/>
  <c r="KH24" i="20"/>
  <c r="KI24" i="20"/>
  <c r="KJ24" i="20"/>
  <c r="KK24" i="20"/>
  <c r="KL24" i="20"/>
  <c r="KM24" i="20"/>
  <c r="KN24" i="20"/>
  <c r="KO24" i="20"/>
  <c r="KP24" i="20"/>
  <c r="KQ24" i="20"/>
  <c r="KR24" i="20"/>
  <c r="KS24" i="20"/>
  <c r="KT24" i="20"/>
  <c r="KU24" i="20"/>
  <c r="KV24" i="20"/>
  <c r="KW24" i="20"/>
  <c r="KX24" i="20"/>
  <c r="KY24" i="20"/>
  <c r="KZ24" i="20"/>
  <c r="LA24" i="20"/>
  <c r="LB24" i="20"/>
  <c r="LC24" i="20"/>
  <c r="LD24" i="20"/>
  <c r="LE24" i="20"/>
  <c r="LF24" i="20"/>
  <c r="LG24" i="20"/>
  <c r="LH24" i="20"/>
  <c r="LI24" i="20"/>
  <c r="LJ24" i="20"/>
  <c r="LK24" i="20"/>
  <c r="LL24" i="20"/>
  <c r="LM24" i="20"/>
  <c r="LN24" i="20"/>
  <c r="LO24" i="20"/>
  <c r="LP24" i="20"/>
  <c r="LQ24" i="20"/>
  <c r="LR24" i="20"/>
  <c r="LS24" i="20"/>
  <c r="LT24" i="20"/>
  <c r="LU24" i="20"/>
  <c r="LV24" i="20"/>
  <c r="LW24" i="20"/>
  <c r="LX24" i="20"/>
  <c r="LY24" i="20"/>
  <c r="LZ24" i="20"/>
  <c r="MA24" i="20"/>
  <c r="MB24" i="20"/>
  <c r="MC24" i="20"/>
  <c r="MD24" i="20"/>
  <c r="ME24" i="20"/>
  <c r="MF24" i="20"/>
  <c r="MG24" i="20"/>
  <c r="MH24" i="20"/>
  <c r="MI24" i="20"/>
  <c r="MJ24" i="20"/>
  <c r="MK24" i="20"/>
  <c r="ML24" i="20"/>
  <c r="MM24" i="20"/>
  <c r="MN24" i="20"/>
  <c r="MO24" i="20"/>
  <c r="MP24" i="20"/>
  <c r="MQ24" i="20"/>
  <c r="MR24" i="20"/>
  <c r="MS24" i="20"/>
  <c r="MT24" i="20"/>
  <c r="MU24" i="20"/>
  <c r="MV24" i="20"/>
  <c r="MW24" i="20"/>
  <c r="MX24" i="20"/>
  <c r="MY24" i="20"/>
  <c r="MZ24" i="20"/>
  <c r="NA24"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W25" i="20"/>
  <c r="EX25" i="20"/>
  <c r="EY25" i="20"/>
  <c r="EZ25" i="20"/>
  <c r="FA25" i="20"/>
  <c r="FB25" i="20"/>
  <c r="FC25" i="20"/>
  <c r="FD25" i="20"/>
  <c r="FE25" i="20"/>
  <c r="FF25" i="20"/>
  <c r="FG25" i="20"/>
  <c r="FH25" i="20"/>
  <c r="FI25" i="20"/>
  <c r="FJ25" i="20"/>
  <c r="FK25" i="20"/>
  <c r="FL25" i="20"/>
  <c r="FM25" i="20"/>
  <c r="FN25" i="20"/>
  <c r="FO25" i="20"/>
  <c r="FP25" i="20"/>
  <c r="FQ25" i="20"/>
  <c r="FR25" i="20"/>
  <c r="FS25" i="20"/>
  <c r="FT25" i="20"/>
  <c r="FU25" i="20"/>
  <c r="FV25" i="20"/>
  <c r="FW25" i="20"/>
  <c r="FX25" i="20"/>
  <c r="FY25" i="20"/>
  <c r="FZ25" i="20"/>
  <c r="GA25" i="20"/>
  <c r="GB25" i="20"/>
  <c r="GC25" i="20"/>
  <c r="GD25" i="20"/>
  <c r="GE25" i="20"/>
  <c r="GF25" i="20"/>
  <c r="GG25" i="20"/>
  <c r="GH25" i="20"/>
  <c r="GI25" i="20"/>
  <c r="GJ25" i="20"/>
  <c r="GK25" i="20"/>
  <c r="GL25" i="20"/>
  <c r="GM25" i="20"/>
  <c r="GN25" i="20"/>
  <c r="GO25" i="20"/>
  <c r="GP25" i="20"/>
  <c r="GQ25" i="20"/>
  <c r="GR25" i="20"/>
  <c r="GS25" i="20"/>
  <c r="GT25" i="20"/>
  <c r="GU25" i="20"/>
  <c r="GV25" i="20"/>
  <c r="GW25" i="20"/>
  <c r="GX25" i="20"/>
  <c r="GY25" i="20"/>
  <c r="GZ25" i="20"/>
  <c r="HA25" i="20"/>
  <c r="HB25" i="20"/>
  <c r="HC25" i="20"/>
  <c r="HD25" i="20"/>
  <c r="HE25" i="20"/>
  <c r="HF25" i="20"/>
  <c r="HG25" i="20"/>
  <c r="HH25" i="20"/>
  <c r="HI25" i="20"/>
  <c r="HJ25" i="20"/>
  <c r="HK25" i="20"/>
  <c r="HL25" i="20"/>
  <c r="HM25" i="20"/>
  <c r="HN25" i="20"/>
  <c r="HO25" i="20"/>
  <c r="HP25" i="20"/>
  <c r="HQ25" i="20"/>
  <c r="HR25" i="20"/>
  <c r="HS25" i="20"/>
  <c r="HT25" i="20"/>
  <c r="HU25" i="20"/>
  <c r="HV25" i="20"/>
  <c r="HW25" i="20"/>
  <c r="HX25" i="20"/>
  <c r="HY25" i="20"/>
  <c r="HZ25" i="20"/>
  <c r="IA25" i="20"/>
  <c r="IB25" i="20"/>
  <c r="IC25" i="20"/>
  <c r="ID25" i="20"/>
  <c r="IE25" i="20"/>
  <c r="IF25" i="20"/>
  <c r="IG25" i="20"/>
  <c r="IH25" i="20"/>
  <c r="II25" i="20"/>
  <c r="IJ25" i="20"/>
  <c r="IK25" i="20"/>
  <c r="IL25" i="20"/>
  <c r="IM25" i="20"/>
  <c r="IN25" i="20"/>
  <c r="IO25" i="20"/>
  <c r="IP25" i="20"/>
  <c r="IQ25" i="20"/>
  <c r="IR25" i="20"/>
  <c r="IS25" i="20"/>
  <c r="IT25" i="20"/>
  <c r="IU25" i="20"/>
  <c r="IV25" i="20"/>
  <c r="IW25" i="20"/>
  <c r="IX25" i="20"/>
  <c r="IY25" i="20"/>
  <c r="IZ25" i="20"/>
  <c r="JA25" i="20"/>
  <c r="JB25" i="20"/>
  <c r="JC25" i="20"/>
  <c r="JD25" i="20"/>
  <c r="JE25" i="20"/>
  <c r="JF25" i="20"/>
  <c r="JG25" i="20"/>
  <c r="JH25" i="20"/>
  <c r="JI25" i="20"/>
  <c r="JJ25" i="20"/>
  <c r="JK25" i="20"/>
  <c r="JL25" i="20"/>
  <c r="JM25" i="20"/>
  <c r="JN25" i="20"/>
  <c r="JO25" i="20"/>
  <c r="JP25" i="20"/>
  <c r="JQ25" i="20"/>
  <c r="JR25" i="20"/>
  <c r="JS25" i="20"/>
  <c r="JT25" i="20"/>
  <c r="JU25" i="20"/>
  <c r="JV25" i="20"/>
  <c r="JW25" i="20"/>
  <c r="JX25" i="20"/>
  <c r="JY25" i="20"/>
  <c r="JZ25" i="20"/>
  <c r="KA25" i="20"/>
  <c r="KB25" i="20"/>
  <c r="KC25" i="20"/>
  <c r="KD25" i="20"/>
  <c r="KE25" i="20"/>
  <c r="KF25" i="20"/>
  <c r="KG25" i="20"/>
  <c r="KH25" i="20"/>
  <c r="KI25" i="20"/>
  <c r="KJ25" i="20"/>
  <c r="KK25" i="20"/>
  <c r="KL25" i="20"/>
  <c r="KM25" i="20"/>
  <c r="KN25" i="20"/>
  <c r="KO25" i="20"/>
  <c r="KP25" i="20"/>
  <c r="KQ25" i="20"/>
  <c r="KR25" i="20"/>
  <c r="KS25" i="20"/>
  <c r="KT25" i="20"/>
  <c r="KU25" i="20"/>
  <c r="KV25" i="20"/>
  <c r="KW25" i="20"/>
  <c r="KX25" i="20"/>
  <c r="KY25" i="20"/>
  <c r="KZ25" i="20"/>
  <c r="LA25" i="20"/>
  <c r="LB25" i="20"/>
  <c r="LC25" i="20"/>
  <c r="LD25" i="20"/>
  <c r="LE25" i="20"/>
  <c r="LF25" i="20"/>
  <c r="LG25" i="20"/>
  <c r="LH25" i="20"/>
  <c r="LI25" i="20"/>
  <c r="LJ25" i="20"/>
  <c r="LK25" i="20"/>
  <c r="LL25" i="20"/>
  <c r="LM25" i="20"/>
  <c r="LN25" i="20"/>
  <c r="LO25" i="20"/>
  <c r="LP25" i="20"/>
  <c r="LQ25" i="20"/>
  <c r="LR25" i="20"/>
  <c r="LS25" i="20"/>
  <c r="LT25" i="20"/>
  <c r="LU25" i="20"/>
  <c r="LV25" i="20"/>
  <c r="LW25" i="20"/>
  <c r="LX25" i="20"/>
  <c r="LY25" i="20"/>
  <c r="LZ25" i="20"/>
  <c r="MA25" i="20"/>
  <c r="MB25" i="20"/>
  <c r="MC25" i="20"/>
  <c r="MD25" i="20"/>
  <c r="ME25" i="20"/>
  <c r="MF25" i="20"/>
  <c r="MG25" i="20"/>
  <c r="MH25" i="20"/>
  <c r="MI25" i="20"/>
  <c r="MJ25" i="20"/>
  <c r="MK25" i="20"/>
  <c r="ML25" i="20"/>
  <c r="MM25" i="20"/>
  <c r="MN25" i="20"/>
  <c r="MO25" i="20"/>
  <c r="MP25" i="20"/>
  <c r="MQ25" i="20"/>
  <c r="MR25" i="20"/>
  <c r="MS25" i="20"/>
  <c r="MT25" i="20"/>
  <c r="MU25" i="20"/>
  <c r="MV25" i="20"/>
  <c r="MW25" i="20"/>
  <c r="MX25" i="20"/>
  <c r="MY25" i="20"/>
  <c r="MZ25" i="20"/>
  <c r="NA25" i="20"/>
  <c r="F25" i="20"/>
  <c r="F24" i="20"/>
  <c r="F23" i="20"/>
  <c r="F22" i="20"/>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BF22" i="37"/>
  <c r="BG22" i="37"/>
  <c r="BH22" i="37"/>
  <c r="BI22" i="37"/>
  <c r="BJ22" i="37"/>
  <c r="BK22" i="37"/>
  <c r="BL22" i="37"/>
  <c r="BM22" i="37"/>
  <c r="BN22" i="37"/>
  <c r="BO22" i="37"/>
  <c r="BP22" i="37"/>
  <c r="BQ22" i="37"/>
  <c r="BR22" i="37"/>
  <c r="BS22" i="37"/>
  <c r="BT22" i="37"/>
  <c r="BU22" i="37"/>
  <c r="BV22" i="37"/>
  <c r="BW22" i="37"/>
  <c r="BX22" i="37"/>
  <c r="BY22" i="37"/>
  <c r="BZ22" i="37"/>
  <c r="CA22" i="37"/>
  <c r="CB22" i="37"/>
  <c r="CC22" i="37"/>
  <c r="CD22" i="37"/>
  <c r="CE22" i="37"/>
  <c r="CF22" i="37"/>
  <c r="CG22" i="37"/>
  <c r="CH22" i="37"/>
  <c r="CI22" i="37"/>
  <c r="CJ22" i="37"/>
  <c r="CK22" i="37"/>
  <c r="CL22" i="37"/>
  <c r="CM22" i="37"/>
  <c r="CN22" i="37"/>
  <c r="CO22" i="37"/>
  <c r="CP22" i="37"/>
  <c r="CQ22" i="37"/>
  <c r="CR22" i="37"/>
  <c r="CS22" i="37"/>
  <c r="CT22" i="37"/>
  <c r="CU22" i="37"/>
  <c r="CV22" i="37"/>
  <c r="CW22" i="37"/>
  <c r="CX22" i="37"/>
  <c r="CY22" i="37"/>
  <c r="CZ22" i="37"/>
  <c r="DA22" i="37"/>
  <c r="DB22" i="37"/>
  <c r="DC22" i="37"/>
  <c r="DD22" i="37"/>
  <c r="DE22" i="37"/>
  <c r="DF22" i="37"/>
  <c r="DG22" i="37"/>
  <c r="DH22" i="37"/>
  <c r="DI22" i="37"/>
  <c r="DJ22" i="37"/>
  <c r="DK22" i="37"/>
  <c r="DL22" i="37"/>
  <c r="DM22" i="37"/>
  <c r="DN22" i="37"/>
  <c r="DO22" i="37"/>
  <c r="DP22" i="37"/>
  <c r="DQ22" i="37"/>
  <c r="DR22" i="37"/>
  <c r="DS22" i="37"/>
  <c r="DT22" i="37"/>
  <c r="DU22" i="37"/>
  <c r="DV22" i="37"/>
  <c r="DW22" i="37"/>
  <c r="DX22" i="37"/>
  <c r="DY22" i="37"/>
  <c r="DZ22" i="37"/>
  <c r="EA22" i="37"/>
  <c r="EB22" i="37"/>
  <c r="EC22" i="37"/>
  <c r="ED22" i="37"/>
  <c r="EE22" i="37"/>
  <c r="EF22" i="37"/>
  <c r="EG22" i="37"/>
  <c r="EH22" i="37"/>
  <c r="EI22" i="37"/>
  <c r="EJ22" i="37"/>
  <c r="EK22" i="37"/>
  <c r="EL22" i="37"/>
  <c r="EM22" i="37"/>
  <c r="EN22" i="37"/>
  <c r="EO22" i="37"/>
  <c r="EP22" i="37"/>
  <c r="EQ22" i="37"/>
  <c r="ER22" i="37"/>
  <c r="ES22" i="37"/>
  <c r="ET22" i="37"/>
  <c r="EU22" i="37"/>
  <c r="EV22" i="37"/>
  <c r="EW22" i="37"/>
  <c r="EX22" i="37"/>
  <c r="EY22" i="37"/>
  <c r="EZ22" i="37"/>
  <c r="FA22" i="37"/>
  <c r="FB22" i="37"/>
  <c r="FC22" i="37"/>
  <c r="FD22" i="37"/>
  <c r="FE22" i="37"/>
  <c r="FF22" i="37"/>
  <c r="FG22" i="37"/>
  <c r="FH22" i="37"/>
  <c r="FI22" i="37"/>
  <c r="FJ22" i="37"/>
  <c r="FK22" i="37"/>
  <c r="FL22" i="37"/>
  <c r="FM22" i="37"/>
  <c r="FN22" i="37"/>
  <c r="FO22" i="37"/>
  <c r="FP22" i="37"/>
  <c r="FQ22" i="37"/>
  <c r="FR22" i="37"/>
  <c r="FS22" i="37"/>
  <c r="FT22" i="37"/>
  <c r="FU22" i="37"/>
  <c r="FV22" i="37"/>
  <c r="FW22" i="37"/>
  <c r="FX22" i="37"/>
  <c r="FY22" i="37"/>
  <c r="FZ22" i="37"/>
  <c r="GA22" i="37"/>
  <c r="GB22" i="37"/>
  <c r="GC22" i="37"/>
  <c r="GD22" i="37"/>
  <c r="GE22" i="37"/>
  <c r="GF22" i="37"/>
  <c r="GG22" i="37"/>
  <c r="GH22" i="37"/>
  <c r="GI22" i="37"/>
  <c r="GJ22" i="37"/>
  <c r="GK22" i="37"/>
  <c r="GL22" i="37"/>
  <c r="GM22" i="37"/>
  <c r="GN22" i="37"/>
  <c r="GO22" i="37"/>
  <c r="GP22" i="37"/>
  <c r="GQ22" i="37"/>
  <c r="GR22" i="37"/>
  <c r="GS22" i="37"/>
  <c r="GT22" i="37"/>
  <c r="GU22" i="37"/>
  <c r="GV22" i="37"/>
  <c r="GW22" i="37"/>
  <c r="GX22" i="37"/>
  <c r="GY22" i="37"/>
  <c r="GZ22" i="37"/>
  <c r="HA22" i="37"/>
  <c r="HB22" i="37"/>
  <c r="HC22" i="37"/>
  <c r="HD22" i="37"/>
  <c r="HE22" i="37"/>
  <c r="HF22" i="37"/>
  <c r="HG22" i="37"/>
  <c r="HH22" i="37"/>
  <c r="HI22" i="37"/>
  <c r="HJ22" i="37"/>
  <c r="HK22" i="37"/>
  <c r="HL22" i="37"/>
  <c r="HM22" i="37"/>
  <c r="HN22" i="37"/>
  <c r="HO22" i="37"/>
  <c r="HP22" i="37"/>
  <c r="HQ22" i="37"/>
  <c r="HR22" i="37"/>
  <c r="HS22" i="37"/>
  <c r="HT22" i="37"/>
  <c r="HU22" i="37"/>
  <c r="HV22" i="37"/>
  <c r="HW22" i="37"/>
  <c r="HX22" i="37"/>
  <c r="HY22" i="37"/>
  <c r="HZ22" i="37"/>
  <c r="IA22" i="37"/>
  <c r="IB22" i="37"/>
  <c r="IC22" i="37"/>
  <c r="ID22" i="37"/>
  <c r="IE22" i="37"/>
  <c r="IF22" i="37"/>
  <c r="IG22" i="37"/>
  <c r="IH22" i="37"/>
  <c r="II22" i="37"/>
  <c r="IJ22" i="37"/>
  <c r="IK22" i="37"/>
  <c r="IL22" i="37"/>
  <c r="IM22" i="37"/>
  <c r="IN22" i="37"/>
  <c r="IO22" i="37"/>
  <c r="IP22" i="37"/>
  <c r="IQ22" i="37"/>
  <c r="IR22" i="37"/>
  <c r="IS22" i="37"/>
  <c r="IT22" i="37"/>
  <c r="IU22" i="37"/>
  <c r="IV22" i="37"/>
  <c r="IW22" i="37"/>
  <c r="IX22" i="37"/>
  <c r="IY22" i="37"/>
  <c r="IZ22" i="37"/>
  <c r="JA22" i="37"/>
  <c r="JB22" i="37"/>
  <c r="JC22" i="37"/>
  <c r="JD22" i="37"/>
  <c r="JE22" i="37"/>
  <c r="JF22" i="37"/>
  <c r="JG22" i="37"/>
  <c r="JH22" i="37"/>
  <c r="JI22" i="37"/>
  <c r="JJ22" i="37"/>
  <c r="JK22" i="37"/>
  <c r="JL22" i="37"/>
  <c r="JM22" i="37"/>
  <c r="JN22" i="37"/>
  <c r="JO22" i="37"/>
  <c r="JP22" i="37"/>
  <c r="JQ22" i="37"/>
  <c r="JR22" i="37"/>
  <c r="JS22" i="37"/>
  <c r="JT22" i="37"/>
  <c r="JU22" i="37"/>
  <c r="JV22" i="37"/>
  <c r="JW22" i="37"/>
  <c r="JX22" i="37"/>
  <c r="JY22" i="37"/>
  <c r="JZ22" i="37"/>
  <c r="KA22" i="37"/>
  <c r="KB22" i="37"/>
  <c r="KC22" i="37"/>
  <c r="KD22" i="37"/>
  <c r="KE22" i="37"/>
  <c r="KF22" i="37"/>
  <c r="KG22" i="37"/>
  <c r="KH22" i="37"/>
  <c r="KI22" i="37"/>
  <c r="KJ22" i="37"/>
  <c r="KK22" i="37"/>
  <c r="KL22" i="37"/>
  <c r="KM22" i="37"/>
  <c r="KN22" i="37"/>
  <c r="KO22" i="37"/>
  <c r="KP22" i="37"/>
  <c r="KQ22" i="37"/>
  <c r="KR22" i="37"/>
  <c r="KS22" i="37"/>
  <c r="KT22" i="37"/>
  <c r="KU22" i="37"/>
  <c r="KV22" i="37"/>
  <c r="KW22" i="37"/>
  <c r="KX22" i="37"/>
  <c r="KY22" i="37"/>
  <c r="KZ22" i="37"/>
  <c r="LA22" i="37"/>
  <c r="LB22" i="37"/>
  <c r="LC22" i="37"/>
  <c r="LD22" i="37"/>
  <c r="LE22" i="37"/>
  <c r="LF22" i="37"/>
  <c r="LG22" i="37"/>
  <c r="LH22" i="37"/>
  <c r="LI22" i="37"/>
  <c r="LJ22" i="37"/>
  <c r="LK22" i="37"/>
  <c r="LL22" i="37"/>
  <c r="LM22" i="37"/>
  <c r="LN22" i="37"/>
  <c r="LO22" i="37"/>
  <c r="LP22" i="37"/>
  <c r="LQ22" i="37"/>
  <c r="LR22" i="37"/>
  <c r="LS22" i="37"/>
  <c r="LT22" i="37"/>
  <c r="LU22" i="37"/>
  <c r="LV22" i="37"/>
  <c r="LW22" i="37"/>
  <c r="LX22" i="37"/>
  <c r="LY22" i="37"/>
  <c r="LZ22" i="37"/>
  <c r="MA22" i="37"/>
  <c r="MB22" i="37"/>
  <c r="MC22" i="37"/>
  <c r="MD22" i="37"/>
  <c r="ME22" i="37"/>
  <c r="MF22" i="37"/>
  <c r="MG22" i="37"/>
  <c r="MH22" i="37"/>
  <c r="MI22" i="37"/>
  <c r="MJ22" i="37"/>
  <c r="MK22" i="37"/>
  <c r="ML22" i="37"/>
  <c r="MM22" i="37"/>
  <c r="MN22" i="37"/>
  <c r="MO22" i="37"/>
  <c r="MP22" i="37"/>
  <c r="MQ22" i="37"/>
  <c r="MR22" i="37"/>
  <c r="MS22" i="37"/>
  <c r="MT22" i="37"/>
  <c r="MU22" i="37"/>
  <c r="MV22" i="37"/>
  <c r="MW22" i="37"/>
  <c r="MX22" i="37"/>
  <c r="MY22" i="37"/>
  <c r="MZ22" i="37"/>
  <c r="NA22" i="37"/>
  <c r="G23" i="37"/>
  <c r="H23" i="37"/>
  <c r="I23" i="37"/>
  <c r="J23" i="37"/>
  <c r="K23" i="37"/>
  <c r="L23" i="37"/>
  <c r="M23" i="37"/>
  <c r="N23" i="37"/>
  <c r="O23" i="37"/>
  <c r="P23" i="37"/>
  <c r="Q23" i="37"/>
  <c r="R23" i="37"/>
  <c r="S23" i="37"/>
  <c r="T23" i="37"/>
  <c r="U23" i="37"/>
  <c r="V23" i="37"/>
  <c r="W23" i="37"/>
  <c r="X23" i="37"/>
  <c r="Y23" i="37"/>
  <c r="Z23" i="37"/>
  <c r="AA23" i="37"/>
  <c r="AB23" i="37"/>
  <c r="AC23" i="37"/>
  <c r="AD23" i="37"/>
  <c r="AE23" i="37"/>
  <c r="AF23" i="37"/>
  <c r="AG23" i="37"/>
  <c r="AH23" i="37"/>
  <c r="AI23" i="37"/>
  <c r="AJ23" i="37"/>
  <c r="AK23" i="37"/>
  <c r="AL23" i="37"/>
  <c r="AM23" i="37"/>
  <c r="AN23" i="37"/>
  <c r="AO23" i="37"/>
  <c r="AP23" i="37"/>
  <c r="AQ23" i="37"/>
  <c r="AR23" i="37"/>
  <c r="AS23" i="37"/>
  <c r="AT23" i="37"/>
  <c r="AU23" i="37"/>
  <c r="AV23" i="37"/>
  <c r="AW23" i="37"/>
  <c r="AX23" i="37"/>
  <c r="AY23" i="37"/>
  <c r="AZ23" i="37"/>
  <c r="BA23" i="37"/>
  <c r="BB23" i="37"/>
  <c r="BC23" i="37"/>
  <c r="BD23" i="37"/>
  <c r="BE23" i="37"/>
  <c r="BF23" i="37"/>
  <c r="BG23" i="37"/>
  <c r="BH23" i="37"/>
  <c r="BI23" i="37"/>
  <c r="BJ23" i="37"/>
  <c r="BK23" i="37"/>
  <c r="BL23" i="37"/>
  <c r="BM23" i="37"/>
  <c r="BN23" i="37"/>
  <c r="BO23" i="37"/>
  <c r="BP23" i="37"/>
  <c r="BQ23" i="37"/>
  <c r="BR23" i="37"/>
  <c r="BS23" i="37"/>
  <c r="BT23" i="37"/>
  <c r="BU23" i="37"/>
  <c r="BV23" i="37"/>
  <c r="BW23" i="37"/>
  <c r="BX23" i="37"/>
  <c r="BY23" i="37"/>
  <c r="BZ23" i="37"/>
  <c r="CA23" i="37"/>
  <c r="CB23" i="37"/>
  <c r="CC23" i="37"/>
  <c r="CD23" i="37"/>
  <c r="CE23" i="37"/>
  <c r="CF23" i="37"/>
  <c r="CG23" i="37"/>
  <c r="CH23" i="37"/>
  <c r="CI23" i="37"/>
  <c r="CJ23" i="37"/>
  <c r="CK23" i="37"/>
  <c r="CL23" i="37"/>
  <c r="CM23" i="37"/>
  <c r="CN23" i="37"/>
  <c r="CO23" i="37"/>
  <c r="CP23" i="37"/>
  <c r="CQ23" i="37"/>
  <c r="CR23" i="37"/>
  <c r="CS23" i="37"/>
  <c r="CT23" i="37"/>
  <c r="CU23" i="37"/>
  <c r="CV23" i="37"/>
  <c r="CW23" i="37"/>
  <c r="CX23" i="37"/>
  <c r="CY23" i="37"/>
  <c r="CZ23" i="37"/>
  <c r="DA23" i="37"/>
  <c r="DB23" i="37"/>
  <c r="DC23" i="37"/>
  <c r="DD23" i="37"/>
  <c r="DE23" i="37"/>
  <c r="DF23" i="37"/>
  <c r="DG23" i="37"/>
  <c r="DH23" i="37"/>
  <c r="DI23" i="37"/>
  <c r="DJ23" i="37"/>
  <c r="DK23" i="37"/>
  <c r="DL23" i="37"/>
  <c r="DM23" i="37"/>
  <c r="DN23" i="37"/>
  <c r="DO23" i="37"/>
  <c r="DP23" i="37"/>
  <c r="DQ23" i="37"/>
  <c r="DR23" i="37"/>
  <c r="DS23" i="37"/>
  <c r="DT23" i="37"/>
  <c r="DU23" i="37"/>
  <c r="DV23" i="37"/>
  <c r="DW23" i="37"/>
  <c r="DX23" i="37"/>
  <c r="DY23" i="37"/>
  <c r="DZ23" i="37"/>
  <c r="EA23" i="37"/>
  <c r="EB23" i="37"/>
  <c r="EC23" i="37"/>
  <c r="ED23" i="37"/>
  <c r="EE23" i="37"/>
  <c r="EF23" i="37"/>
  <c r="EG23" i="37"/>
  <c r="EH23" i="37"/>
  <c r="EI23" i="37"/>
  <c r="EJ23" i="37"/>
  <c r="EK23" i="37"/>
  <c r="EL23" i="37"/>
  <c r="EM23" i="37"/>
  <c r="EN23" i="37"/>
  <c r="EO23" i="37"/>
  <c r="EP23" i="37"/>
  <c r="EQ23" i="37"/>
  <c r="ER23" i="37"/>
  <c r="ES23" i="37"/>
  <c r="ET23" i="37"/>
  <c r="EU23" i="37"/>
  <c r="EV23" i="37"/>
  <c r="EW23" i="37"/>
  <c r="EX23" i="37"/>
  <c r="EY23" i="37"/>
  <c r="EZ23" i="37"/>
  <c r="FA23" i="37"/>
  <c r="FB23" i="37"/>
  <c r="FC23" i="37"/>
  <c r="FD23" i="37"/>
  <c r="FE23" i="37"/>
  <c r="FF23" i="37"/>
  <c r="FG23" i="37"/>
  <c r="FH23" i="37"/>
  <c r="FI23" i="37"/>
  <c r="FJ23" i="37"/>
  <c r="FK23" i="37"/>
  <c r="FL23" i="37"/>
  <c r="FM23" i="37"/>
  <c r="FN23" i="37"/>
  <c r="FO23" i="37"/>
  <c r="FP23" i="37"/>
  <c r="FQ23" i="37"/>
  <c r="FR23" i="37"/>
  <c r="FS23" i="37"/>
  <c r="FT23" i="37"/>
  <c r="FU23" i="37"/>
  <c r="FV23" i="37"/>
  <c r="FW23" i="37"/>
  <c r="FX23" i="37"/>
  <c r="FY23" i="37"/>
  <c r="FZ23" i="37"/>
  <c r="GA23" i="37"/>
  <c r="GB23" i="37"/>
  <c r="GC23" i="37"/>
  <c r="GD23" i="37"/>
  <c r="GE23" i="37"/>
  <c r="GF23" i="37"/>
  <c r="GG23" i="37"/>
  <c r="GH23" i="37"/>
  <c r="GI23" i="37"/>
  <c r="GJ23" i="37"/>
  <c r="GK23" i="37"/>
  <c r="GL23" i="37"/>
  <c r="GM23" i="37"/>
  <c r="GN23" i="37"/>
  <c r="GO23" i="37"/>
  <c r="GP23" i="37"/>
  <c r="GQ23" i="37"/>
  <c r="GR23" i="37"/>
  <c r="GS23" i="37"/>
  <c r="GT23" i="37"/>
  <c r="GU23" i="37"/>
  <c r="GV23" i="37"/>
  <c r="GW23" i="37"/>
  <c r="GX23" i="37"/>
  <c r="GY23" i="37"/>
  <c r="GZ23" i="37"/>
  <c r="HA23" i="37"/>
  <c r="HB23" i="37"/>
  <c r="HC23" i="37"/>
  <c r="HD23" i="37"/>
  <c r="HE23" i="37"/>
  <c r="HF23" i="37"/>
  <c r="HG23" i="37"/>
  <c r="HH23" i="37"/>
  <c r="HI23" i="37"/>
  <c r="HJ23" i="37"/>
  <c r="HK23" i="37"/>
  <c r="HL23" i="37"/>
  <c r="HM23" i="37"/>
  <c r="HN23" i="37"/>
  <c r="HO23" i="37"/>
  <c r="HP23" i="37"/>
  <c r="HQ23" i="37"/>
  <c r="HR23" i="37"/>
  <c r="HS23" i="37"/>
  <c r="HT23" i="37"/>
  <c r="HU23" i="37"/>
  <c r="HV23" i="37"/>
  <c r="HW23" i="37"/>
  <c r="HX23" i="37"/>
  <c r="HY23" i="37"/>
  <c r="HZ23" i="37"/>
  <c r="IA23" i="37"/>
  <c r="IB23" i="37"/>
  <c r="IC23" i="37"/>
  <c r="ID23" i="37"/>
  <c r="IE23" i="37"/>
  <c r="IF23" i="37"/>
  <c r="IG23" i="37"/>
  <c r="IH23" i="37"/>
  <c r="II23" i="37"/>
  <c r="IJ23" i="37"/>
  <c r="IK23" i="37"/>
  <c r="IL23" i="37"/>
  <c r="IM23" i="37"/>
  <c r="IN23" i="37"/>
  <c r="IO23" i="37"/>
  <c r="IP23" i="37"/>
  <c r="IQ23" i="37"/>
  <c r="IR23" i="37"/>
  <c r="IS23" i="37"/>
  <c r="IT23" i="37"/>
  <c r="IU23" i="37"/>
  <c r="IV23" i="37"/>
  <c r="IW23" i="37"/>
  <c r="IX23" i="37"/>
  <c r="IY23" i="37"/>
  <c r="IZ23" i="37"/>
  <c r="JA23" i="37"/>
  <c r="JB23" i="37"/>
  <c r="JC23" i="37"/>
  <c r="JD23" i="37"/>
  <c r="JE23" i="37"/>
  <c r="JF23" i="37"/>
  <c r="JG23" i="37"/>
  <c r="JH23" i="37"/>
  <c r="JI23" i="37"/>
  <c r="JJ23" i="37"/>
  <c r="JK23" i="37"/>
  <c r="JL23" i="37"/>
  <c r="JM23" i="37"/>
  <c r="JN23" i="37"/>
  <c r="JO23" i="37"/>
  <c r="JP23" i="37"/>
  <c r="JQ23" i="37"/>
  <c r="JR23" i="37"/>
  <c r="JS23" i="37"/>
  <c r="JT23" i="37"/>
  <c r="JU23" i="37"/>
  <c r="JV23" i="37"/>
  <c r="JW23" i="37"/>
  <c r="JX23" i="37"/>
  <c r="JY23" i="37"/>
  <c r="JZ23" i="37"/>
  <c r="KA23" i="37"/>
  <c r="KB23" i="37"/>
  <c r="KC23" i="37"/>
  <c r="KD23" i="37"/>
  <c r="KE23" i="37"/>
  <c r="KF23" i="37"/>
  <c r="KG23" i="37"/>
  <c r="KH23" i="37"/>
  <c r="KI23" i="37"/>
  <c r="KJ23" i="37"/>
  <c r="KK23" i="37"/>
  <c r="KL23" i="37"/>
  <c r="KM23" i="37"/>
  <c r="KN23" i="37"/>
  <c r="KO23" i="37"/>
  <c r="KP23" i="37"/>
  <c r="KQ23" i="37"/>
  <c r="KR23" i="37"/>
  <c r="KS23" i="37"/>
  <c r="KT23" i="37"/>
  <c r="KU23" i="37"/>
  <c r="KV23" i="37"/>
  <c r="KW23" i="37"/>
  <c r="KX23" i="37"/>
  <c r="KY23" i="37"/>
  <c r="KZ23" i="37"/>
  <c r="LA23" i="37"/>
  <c r="LB23" i="37"/>
  <c r="LC23" i="37"/>
  <c r="LD23" i="37"/>
  <c r="LE23" i="37"/>
  <c r="LF23" i="37"/>
  <c r="LG23" i="37"/>
  <c r="LH23" i="37"/>
  <c r="LI23" i="37"/>
  <c r="LJ23" i="37"/>
  <c r="LK23" i="37"/>
  <c r="LL23" i="37"/>
  <c r="LM23" i="37"/>
  <c r="LN23" i="37"/>
  <c r="LO23" i="37"/>
  <c r="LP23" i="37"/>
  <c r="LQ23" i="37"/>
  <c r="LR23" i="37"/>
  <c r="LS23" i="37"/>
  <c r="LT23" i="37"/>
  <c r="LU23" i="37"/>
  <c r="LV23" i="37"/>
  <c r="LW23" i="37"/>
  <c r="LX23" i="37"/>
  <c r="LY23" i="37"/>
  <c r="LZ23" i="37"/>
  <c r="MA23" i="37"/>
  <c r="MB23" i="37"/>
  <c r="MC23" i="37"/>
  <c r="MD23" i="37"/>
  <c r="ME23" i="37"/>
  <c r="MF23" i="37"/>
  <c r="MG23" i="37"/>
  <c r="MH23" i="37"/>
  <c r="MI23" i="37"/>
  <c r="MJ23" i="37"/>
  <c r="MK23" i="37"/>
  <c r="ML23" i="37"/>
  <c r="MM23" i="37"/>
  <c r="MN23" i="37"/>
  <c r="MO23" i="37"/>
  <c r="MP23" i="37"/>
  <c r="MQ23" i="37"/>
  <c r="MR23" i="37"/>
  <c r="MS23" i="37"/>
  <c r="MT23" i="37"/>
  <c r="MU23" i="37"/>
  <c r="MV23" i="37"/>
  <c r="MW23" i="37"/>
  <c r="MX23" i="37"/>
  <c r="MY23" i="37"/>
  <c r="MZ23" i="37"/>
  <c r="NA23" i="37"/>
  <c r="G24" i="37"/>
  <c r="H24" i="37"/>
  <c r="I24" i="37"/>
  <c r="J24" i="37"/>
  <c r="K24" i="37"/>
  <c r="L24" i="37"/>
  <c r="M24" i="37"/>
  <c r="N24" i="37"/>
  <c r="O24" i="37"/>
  <c r="P24" i="37"/>
  <c r="Q24" i="37"/>
  <c r="R24" i="37"/>
  <c r="S24" i="37"/>
  <c r="T24" i="37"/>
  <c r="U24" i="37"/>
  <c r="V24" i="37"/>
  <c r="W24" i="37"/>
  <c r="X24" i="37"/>
  <c r="Y24" i="37"/>
  <c r="Z24" i="37"/>
  <c r="AA24" i="37"/>
  <c r="AB24" i="37"/>
  <c r="AC24" i="37"/>
  <c r="AD24" i="37"/>
  <c r="AE24" i="37"/>
  <c r="AF24" i="37"/>
  <c r="AG24" i="37"/>
  <c r="AH24" i="37"/>
  <c r="AI24" i="37"/>
  <c r="AJ24" i="37"/>
  <c r="AK24" i="37"/>
  <c r="AL24" i="37"/>
  <c r="AM24" i="37"/>
  <c r="AN24" i="37"/>
  <c r="AO24" i="37"/>
  <c r="AP24" i="37"/>
  <c r="AQ24" i="37"/>
  <c r="AR24" i="37"/>
  <c r="AS24" i="37"/>
  <c r="AT24" i="37"/>
  <c r="AU24" i="37"/>
  <c r="AV24" i="37"/>
  <c r="AW24" i="37"/>
  <c r="AX24" i="37"/>
  <c r="AY24" i="37"/>
  <c r="AZ24" i="37"/>
  <c r="BA24" i="37"/>
  <c r="BB24" i="37"/>
  <c r="BC24" i="37"/>
  <c r="BD24" i="37"/>
  <c r="BE24" i="37"/>
  <c r="BF24" i="37"/>
  <c r="BG24" i="37"/>
  <c r="BH24" i="37"/>
  <c r="BI24" i="37"/>
  <c r="BJ24" i="37"/>
  <c r="BK24" i="37"/>
  <c r="BL24" i="37"/>
  <c r="BM24" i="37"/>
  <c r="BN24" i="37"/>
  <c r="BO24" i="37"/>
  <c r="BP24" i="37"/>
  <c r="BQ24" i="37"/>
  <c r="BR24" i="37"/>
  <c r="BS24" i="37"/>
  <c r="BT24" i="37"/>
  <c r="BU24" i="37"/>
  <c r="BV24" i="37"/>
  <c r="BW24" i="37"/>
  <c r="BX24" i="37"/>
  <c r="BY24" i="37"/>
  <c r="BZ24" i="37"/>
  <c r="CA24" i="37"/>
  <c r="CB24" i="37"/>
  <c r="CC24" i="37"/>
  <c r="CD24" i="37"/>
  <c r="CE24" i="37"/>
  <c r="CF24" i="37"/>
  <c r="CG24" i="37"/>
  <c r="CH24" i="37"/>
  <c r="CI24" i="37"/>
  <c r="CJ24" i="37"/>
  <c r="CK24" i="37"/>
  <c r="CL24" i="37"/>
  <c r="CM24" i="37"/>
  <c r="CN24" i="37"/>
  <c r="CO24" i="37"/>
  <c r="CP24" i="37"/>
  <c r="CQ24" i="37"/>
  <c r="CR24" i="37"/>
  <c r="CS24" i="37"/>
  <c r="CT24" i="37"/>
  <c r="CU24" i="37"/>
  <c r="CV24" i="37"/>
  <c r="CW24" i="37"/>
  <c r="CX24" i="37"/>
  <c r="CY24" i="37"/>
  <c r="CZ24" i="37"/>
  <c r="DA24" i="37"/>
  <c r="DB24" i="37"/>
  <c r="DC24" i="37"/>
  <c r="DD24" i="37"/>
  <c r="DE24" i="37"/>
  <c r="DF24" i="37"/>
  <c r="DG24" i="37"/>
  <c r="DH24" i="37"/>
  <c r="DI24" i="37"/>
  <c r="DJ24" i="37"/>
  <c r="DK24" i="37"/>
  <c r="DL24" i="37"/>
  <c r="DM24" i="37"/>
  <c r="DN24" i="37"/>
  <c r="DO24" i="37"/>
  <c r="DP24" i="37"/>
  <c r="DQ24" i="37"/>
  <c r="DR24" i="37"/>
  <c r="DS24" i="37"/>
  <c r="DT24" i="37"/>
  <c r="DU24" i="37"/>
  <c r="DV24" i="37"/>
  <c r="DW24" i="37"/>
  <c r="DX24" i="37"/>
  <c r="DY24" i="37"/>
  <c r="DZ24" i="37"/>
  <c r="EA24" i="37"/>
  <c r="EB24" i="37"/>
  <c r="EC24" i="37"/>
  <c r="ED24" i="37"/>
  <c r="EE24" i="37"/>
  <c r="EF24" i="37"/>
  <c r="EG24" i="37"/>
  <c r="EH24" i="37"/>
  <c r="EI24" i="37"/>
  <c r="EJ24" i="37"/>
  <c r="EK24" i="37"/>
  <c r="EL24" i="37"/>
  <c r="EM24" i="37"/>
  <c r="EN24" i="37"/>
  <c r="EO24" i="37"/>
  <c r="EP24" i="37"/>
  <c r="EQ24" i="37"/>
  <c r="ER24" i="37"/>
  <c r="ES24" i="37"/>
  <c r="ET24" i="37"/>
  <c r="EU24" i="37"/>
  <c r="EV24" i="37"/>
  <c r="EW24" i="37"/>
  <c r="EX24" i="37"/>
  <c r="EY24" i="37"/>
  <c r="EZ24" i="37"/>
  <c r="FA24" i="37"/>
  <c r="FB24" i="37"/>
  <c r="FC24" i="37"/>
  <c r="FD24" i="37"/>
  <c r="FE24" i="37"/>
  <c r="FF24" i="37"/>
  <c r="FG24" i="37"/>
  <c r="FH24" i="37"/>
  <c r="FI24" i="37"/>
  <c r="FJ24" i="37"/>
  <c r="FK24" i="37"/>
  <c r="FL24" i="37"/>
  <c r="FM24" i="37"/>
  <c r="FN24" i="37"/>
  <c r="FO24" i="37"/>
  <c r="FP24" i="37"/>
  <c r="FQ24" i="37"/>
  <c r="FR24" i="37"/>
  <c r="FS24" i="37"/>
  <c r="FT24" i="37"/>
  <c r="FU24" i="37"/>
  <c r="FV24" i="37"/>
  <c r="FW24" i="37"/>
  <c r="FX24" i="37"/>
  <c r="FY24" i="37"/>
  <c r="FZ24" i="37"/>
  <c r="GA24" i="37"/>
  <c r="GB24" i="37"/>
  <c r="GC24" i="37"/>
  <c r="GD24" i="37"/>
  <c r="GE24" i="37"/>
  <c r="GF24" i="37"/>
  <c r="GG24" i="37"/>
  <c r="GH24" i="37"/>
  <c r="GI24" i="37"/>
  <c r="GJ24" i="37"/>
  <c r="GK24" i="37"/>
  <c r="GL24" i="37"/>
  <c r="GM24" i="37"/>
  <c r="GN24" i="37"/>
  <c r="GO24" i="37"/>
  <c r="GP24" i="37"/>
  <c r="GQ24" i="37"/>
  <c r="GR24" i="37"/>
  <c r="GS24" i="37"/>
  <c r="GT24" i="37"/>
  <c r="GU24" i="37"/>
  <c r="GV24" i="37"/>
  <c r="GW24" i="37"/>
  <c r="GX24" i="37"/>
  <c r="GY24" i="37"/>
  <c r="GZ24" i="37"/>
  <c r="HA24" i="37"/>
  <c r="HB24" i="37"/>
  <c r="HC24" i="37"/>
  <c r="HD24" i="37"/>
  <c r="HE24" i="37"/>
  <c r="HF24" i="37"/>
  <c r="HG24" i="37"/>
  <c r="HH24" i="37"/>
  <c r="HI24" i="37"/>
  <c r="HJ24" i="37"/>
  <c r="HK24" i="37"/>
  <c r="HL24" i="37"/>
  <c r="HM24" i="37"/>
  <c r="HN24" i="37"/>
  <c r="HO24" i="37"/>
  <c r="HP24" i="37"/>
  <c r="HQ24" i="37"/>
  <c r="HR24" i="37"/>
  <c r="HS24" i="37"/>
  <c r="HT24" i="37"/>
  <c r="HU24" i="37"/>
  <c r="HV24" i="37"/>
  <c r="HW24" i="37"/>
  <c r="HX24" i="37"/>
  <c r="HY24" i="37"/>
  <c r="HZ24" i="37"/>
  <c r="IA24" i="37"/>
  <c r="IB24" i="37"/>
  <c r="IC24" i="37"/>
  <c r="ID24" i="37"/>
  <c r="IE24" i="37"/>
  <c r="IF24" i="37"/>
  <c r="IG24" i="37"/>
  <c r="IH24" i="37"/>
  <c r="II24" i="37"/>
  <c r="IJ24" i="37"/>
  <c r="IK24" i="37"/>
  <c r="IL24" i="37"/>
  <c r="IM24" i="37"/>
  <c r="IN24" i="37"/>
  <c r="IO24" i="37"/>
  <c r="IP24" i="37"/>
  <c r="IQ24" i="37"/>
  <c r="IR24" i="37"/>
  <c r="IS24" i="37"/>
  <c r="IT24" i="37"/>
  <c r="IU24" i="37"/>
  <c r="IV24" i="37"/>
  <c r="IW24" i="37"/>
  <c r="IX24" i="37"/>
  <c r="IY24" i="37"/>
  <c r="IZ24" i="37"/>
  <c r="JA24" i="37"/>
  <c r="JB24" i="37"/>
  <c r="JC24" i="37"/>
  <c r="JD24" i="37"/>
  <c r="JE24" i="37"/>
  <c r="JF24" i="37"/>
  <c r="JG24" i="37"/>
  <c r="JH24" i="37"/>
  <c r="JI24" i="37"/>
  <c r="JJ24" i="37"/>
  <c r="JK24" i="37"/>
  <c r="JL24" i="37"/>
  <c r="JM24" i="37"/>
  <c r="JN24" i="37"/>
  <c r="JO24" i="37"/>
  <c r="JP24" i="37"/>
  <c r="JQ24" i="37"/>
  <c r="JR24" i="37"/>
  <c r="JS24" i="37"/>
  <c r="JT24" i="37"/>
  <c r="JU24" i="37"/>
  <c r="JV24" i="37"/>
  <c r="JW24" i="37"/>
  <c r="JX24" i="37"/>
  <c r="JY24" i="37"/>
  <c r="JZ24" i="37"/>
  <c r="KA24" i="37"/>
  <c r="KB24" i="37"/>
  <c r="KC24" i="37"/>
  <c r="KD24" i="37"/>
  <c r="KE24" i="37"/>
  <c r="KF24" i="37"/>
  <c r="KG24" i="37"/>
  <c r="KH24" i="37"/>
  <c r="KI24" i="37"/>
  <c r="KJ24" i="37"/>
  <c r="KK24" i="37"/>
  <c r="KL24" i="37"/>
  <c r="KM24" i="37"/>
  <c r="KN24" i="37"/>
  <c r="KO24" i="37"/>
  <c r="KP24" i="37"/>
  <c r="KQ24" i="37"/>
  <c r="KR24" i="37"/>
  <c r="KS24" i="37"/>
  <c r="KT24" i="37"/>
  <c r="KU24" i="37"/>
  <c r="KV24" i="37"/>
  <c r="KW24" i="37"/>
  <c r="KX24" i="37"/>
  <c r="KY24" i="37"/>
  <c r="KZ24" i="37"/>
  <c r="LA24" i="37"/>
  <c r="LB24" i="37"/>
  <c r="LC24" i="37"/>
  <c r="LD24" i="37"/>
  <c r="LE24" i="37"/>
  <c r="LF24" i="37"/>
  <c r="LG24" i="37"/>
  <c r="LH24" i="37"/>
  <c r="LI24" i="37"/>
  <c r="LJ24" i="37"/>
  <c r="LK24" i="37"/>
  <c r="LL24" i="37"/>
  <c r="LM24" i="37"/>
  <c r="LN24" i="37"/>
  <c r="LO24" i="37"/>
  <c r="LP24" i="37"/>
  <c r="LQ24" i="37"/>
  <c r="LR24" i="37"/>
  <c r="LS24" i="37"/>
  <c r="LT24" i="37"/>
  <c r="LU24" i="37"/>
  <c r="LV24" i="37"/>
  <c r="LW24" i="37"/>
  <c r="LX24" i="37"/>
  <c r="LY24" i="37"/>
  <c r="LZ24" i="37"/>
  <c r="MA24" i="37"/>
  <c r="MB24" i="37"/>
  <c r="MC24" i="37"/>
  <c r="MD24" i="37"/>
  <c r="ME24" i="37"/>
  <c r="MF24" i="37"/>
  <c r="MG24" i="37"/>
  <c r="MH24" i="37"/>
  <c r="MI24" i="37"/>
  <c r="MJ24" i="37"/>
  <c r="MK24" i="37"/>
  <c r="ML24" i="37"/>
  <c r="MM24" i="37"/>
  <c r="MN24" i="37"/>
  <c r="MO24" i="37"/>
  <c r="MP24" i="37"/>
  <c r="MQ24" i="37"/>
  <c r="MR24" i="37"/>
  <c r="MS24" i="37"/>
  <c r="MT24" i="37"/>
  <c r="MU24" i="37"/>
  <c r="MV24" i="37"/>
  <c r="MW24" i="37"/>
  <c r="MX24" i="37"/>
  <c r="MY24" i="37"/>
  <c r="MZ24" i="37"/>
  <c r="NA24" i="37"/>
  <c r="G25" i="37"/>
  <c r="H25" i="37"/>
  <c r="I25" i="37"/>
  <c r="J25" i="37"/>
  <c r="K25" i="37"/>
  <c r="L25" i="37"/>
  <c r="M25" i="37"/>
  <c r="N25" i="37"/>
  <c r="O25" i="37"/>
  <c r="P25" i="37"/>
  <c r="Q25" i="37"/>
  <c r="R25" i="37"/>
  <c r="S25" i="37"/>
  <c r="T25" i="37"/>
  <c r="U25" i="37"/>
  <c r="V25" i="37"/>
  <c r="W25" i="37"/>
  <c r="X25" i="37"/>
  <c r="Y25" i="37"/>
  <c r="Z25" i="37"/>
  <c r="AA25" i="37"/>
  <c r="AB25" i="37"/>
  <c r="AC25" i="37"/>
  <c r="AD25" i="37"/>
  <c r="AE25" i="37"/>
  <c r="AF25" i="37"/>
  <c r="AG25" i="37"/>
  <c r="AH25" i="37"/>
  <c r="AI25" i="37"/>
  <c r="AJ25" i="37"/>
  <c r="AK25" i="37"/>
  <c r="AL25" i="37"/>
  <c r="AM25" i="37"/>
  <c r="AN25" i="37"/>
  <c r="AO25" i="37"/>
  <c r="AP25" i="37"/>
  <c r="AQ25" i="37"/>
  <c r="AR25" i="37"/>
  <c r="AS25" i="37"/>
  <c r="AT25" i="37"/>
  <c r="AU25" i="37"/>
  <c r="AV25" i="37"/>
  <c r="AW25" i="37"/>
  <c r="AX25" i="37"/>
  <c r="AY25" i="37"/>
  <c r="AZ25" i="37"/>
  <c r="BA25" i="37"/>
  <c r="BB25" i="37"/>
  <c r="BC25" i="37"/>
  <c r="BD25" i="37"/>
  <c r="BE25" i="37"/>
  <c r="BF25" i="37"/>
  <c r="BG25" i="37"/>
  <c r="BH25" i="37"/>
  <c r="BI25" i="37"/>
  <c r="BJ25" i="37"/>
  <c r="BK25" i="37"/>
  <c r="BL25" i="37"/>
  <c r="BM25" i="37"/>
  <c r="BN25" i="37"/>
  <c r="BO25" i="37"/>
  <c r="BP25" i="37"/>
  <c r="BQ25" i="37"/>
  <c r="BR25" i="37"/>
  <c r="BS25" i="37"/>
  <c r="BT25" i="37"/>
  <c r="BU25" i="37"/>
  <c r="BV25" i="37"/>
  <c r="BW25" i="37"/>
  <c r="BX25" i="37"/>
  <c r="BY25" i="37"/>
  <c r="BZ25" i="37"/>
  <c r="CA25" i="37"/>
  <c r="CB25" i="37"/>
  <c r="CC25" i="37"/>
  <c r="CD25" i="37"/>
  <c r="CE25" i="37"/>
  <c r="CF25" i="37"/>
  <c r="CG25" i="37"/>
  <c r="CH25" i="37"/>
  <c r="CI25" i="37"/>
  <c r="CJ25" i="37"/>
  <c r="CK25" i="37"/>
  <c r="CL25" i="37"/>
  <c r="CM25" i="37"/>
  <c r="CN25" i="37"/>
  <c r="CO25" i="37"/>
  <c r="CP25" i="37"/>
  <c r="CQ25" i="37"/>
  <c r="CR25" i="37"/>
  <c r="CS25" i="37"/>
  <c r="CT25" i="37"/>
  <c r="CU25" i="37"/>
  <c r="CV25" i="37"/>
  <c r="CW25" i="37"/>
  <c r="CX25" i="37"/>
  <c r="CY25" i="37"/>
  <c r="CZ25" i="37"/>
  <c r="DA25" i="37"/>
  <c r="DB25" i="37"/>
  <c r="DC25" i="37"/>
  <c r="DD25" i="37"/>
  <c r="DE25" i="37"/>
  <c r="DF25" i="37"/>
  <c r="DG25" i="37"/>
  <c r="DH25" i="37"/>
  <c r="DI25" i="37"/>
  <c r="DJ25" i="37"/>
  <c r="DK25" i="37"/>
  <c r="DL25" i="37"/>
  <c r="DM25" i="37"/>
  <c r="DN25" i="37"/>
  <c r="DO25" i="37"/>
  <c r="DP25" i="37"/>
  <c r="DQ25" i="37"/>
  <c r="DR25" i="37"/>
  <c r="DS25" i="37"/>
  <c r="DT25" i="37"/>
  <c r="DU25" i="37"/>
  <c r="DV25" i="37"/>
  <c r="DW25" i="37"/>
  <c r="DX25" i="37"/>
  <c r="DY25" i="37"/>
  <c r="DZ25" i="37"/>
  <c r="EA25" i="37"/>
  <c r="EB25" i="37"/>
  <c r="EC25" i="37"/>
  <c r="ED25" i="37"/>
  <c r="EE25" i="37"/>
  <c r="EF25" i="37"/>
  <c r="EG25" i="37"/>
  <c r="EH25" i="37"/>
  <c r="EI25" i="37"/>
  <c r="EJ25" i="37"/>
  <c r="EK25" i="37"/>
  <c r="EL25" i="37"/>
  <c r="EM25" i="37"/>
  <c r="EN25" i="37"/>
  <c r="EO25" i="37"/>
  <c r="EP25" i="37"/>
  <c r="EQ25" i="37"/>
  <c r="ER25" i="37"/>
  <c r="ES25" i="37"/>
  <c r="ET25" i="37"/>
  <c r="EU25" i="37"/>
  <c r="EV25" i="37"/>
  <c r="EW25" i="37"/>
  <c r="EX25" i="37"/>
  <c r="EY25" i="37"/>
  <c r="EZ25" i="37"/>
  <c r="FA25" i="37"/>
  <c r="FB25" i="37"/>
  <c r="FC25" i="37"/>
  <c r="FD25" i="37"/>
  <c r="FE25" i="37"/>
  <c r="FF25" i="37"/>
  <c r="FG25" i="37"/>
  <c r="FH25" i="37"/>
  <c r="FI25" i="37"/>
  <c r="FJ25" i="37"/>
  <c r="FK25" i="37"/>
  <c r="FL25" i="37"/>
  <c r="FM25" i="37"/>
  <c r="FN25" i="37"/>
  <c r="FO25" i="37"/>
  <c r="FP25" i="37"/>
  <c r="FQ25" i="37"/>
  <c r="FR25" i="37"/>
  <c r="FS25" i="37"/>
  <c r="FT25" i="37"/>
  <c r="FU25" i="37"/>
  <c r="FV25" i="37"/>
  <c r="FW25" i="37"/>
  <c r="FX25" i="37"/>
  <c r="FY25" i="37"/>
  <c r="FZ25" i="37"/>
  <c r="GA25" i="37"/>
  <c r="GB25" i="37"/>
  <c r="GC25" i="37"/>
  <c r="GD25" i="37"/>
  <c r="GE25" i="37"/>
  <c r="GF25" i="37"/>
  <c r="GG25" i="37"/>
  <c r="GH25" i="37"/>
  <c r="GI25" i="37"/>
  <c r="GJ25" i="37"/>
  <c r="GK25" i="37"/>
  <c r="GL25" i="37"/>
  <c r="GM25" i="37"/>
  <c r="GN25" i="37"/>
  <c r="GO25" i="37"/>
  <c r="GP25" i="37"/>
  <c r="GQ25" i="37"/>
  <c r="GR25" i="37"/>
  <c r="GS25" i="37"/>
  <c r="GT25" i="37"/>
  <c r="GU25" i="37"/>
  <c r="GV25" i="37"/>
  <c r="GW25" i="37"/>
  <c r="GX25" i="37"/>
  <c r="GY25" i="37"/>
  <c r="GZ25" i="37"/>
  <c r="HA25" i="37"/>
  <c r="HB25" i="37"/>
  <c r="HC25" i="37"/>
  <c r="HD25" i="37"/>
  <c r="HE25" i="37"/>
  <c r="HF25" i="37"/>
  <c r="HG25" i="37"/>
  <c r="HH25" i="37"/>
  <c r="HI25" i="37"/>
  <c r="HJ25" i="37"/>
  <c r="HK25" i="37"/>
  <c r="HL25" i="37"/>
  <c r="HM25" i="37"/>
  <c r="HN25" i="37"/>
  <c r="HO25" i="37"/>
  <c r="HP25" i="37"/>
  <c r="HQ25" i="37"/>
  <c r="HR25" i="37"/>
  <c r="HS25" i="37"/>
  <c r="HT25" i="37"/>
  <c r="HU25" i="37"/>
  <c r="HV25" i="37"/>
  <c r="HW25" i="37"/>
  <c r="HX25" i="37"/>
  <c r="HY25" i="37"/>
  <c r="HZ25" i="37"/>
  <c r="IA25" i="37"/>
  <c r="IB25" i="37"/>
  <c r="IC25" i="37"/>
  <c r="ID25" i="37"/>
  <c r="IE25" i="37"/>
  <c r="IF25" i="37"/>
  <c r="IG25" i="37"/>
  <c r="IH25" i="37"/>
  <c r="II25" i="37"/>
  <c r="IJ25" i="37"/>
  <c r="IK25" i="37"/>
  <c r="IL25" i="37"/>
  <c r="IM25" i="37"/>
  <c r="IN25" i="37"/>
  <c r="IO25" i="37"/>
  <c r="IP25" i="37"/>
  <c r="IQ25" i="37"/>
  <c r="IR25" i="37"/>
  <c r="IS25" i="37"/>
  <c r="IT25" i="37"/>
  <c r="IU25" i="37"/>
  <c r="IV25" i="37"/>
  <c r="IW25" i="37"/>
  <c r="IX25" i="37"/>
  <c r="IY25" i="37"/>
  <c r="IZ25" i="37"/>
  <c r="JA25" i="37"/>
  <c r="JB25" i="37"/>
  <c r="JC25" i="37"/>
  <c r="JD25" i="37"/>
  <c r="JE25" i="37"/>
  <c r="JF25" i="37"/>
  <c r="JG25" i="37"/>
  <c r="JH25" i="37"/>
  <c r="JI25" i="37"/>
  <c r="JJ25" i="37"/>
  <c r="JK25" i="37"/>
  <c r="JL25" i="37"/>
  <c r="JM25" i="37"/>
  <c r="JN25" i="37"/>
  <c r="JO25" i="37"/>
  <c r="JP25" i="37"/>
  <c r="JQ25" i="37"/>
  <c r="JR25" i="37"/>
  <c r="JS25" i="37"/>
  <c r="JT25" i="37"/>
  <c r="JU25" i="37"/>
  <c r="JV25" i="37"/>
  <c r="JW25" i="37"/>
  <c r="JX25" i="37"/>
  <c r="JY25" i="37"/>
  <c r="JZ25" i="37"/>
  <c r="KA25" i="37"/>
  <c r="KB25" i="37"/>
  <c r="KC25" i="37"/>
  <c r="KD25" i="37"/>
  <c r="KE25" i="37"/>
  <c r="KF25" i="37"/>
  <c r="KG25" i="37"/>
  <c r="KH25" i="37"/>
  <c r="KI25" i="37"/>
  <c r="KJ25" i="37"/>
  <c r="KK25" i="37"/>
  <c r="KL25" i="37"/>
  <c r="KM25" i="37"/>
  <c r="KN25" i="37"/>
  <c r="KO25" i="37"/>
  <c r="KP25" i="37"/>
  <c r="KQ25" i="37"/>
  <c r="KR25" i="37"/>
  <c r="KS25" i="37"/>
  <c r="KT25" i="37"/>
  <c r="KU25" i="37"/>
  <c r="KV25" i="37"/>
  <c r="KW25" i="37"/>
  <c r="KX25" i="37"/>
  <c r="KY25" i="37"/>
  <c r="KZ25" i="37"/>
  <c r="LA25" i="37"/>
  <c r="LB25" i="37"/>
  <c r="LC25" i="37"/>
  <c r="LD25" i="37"/>
  <c r="LE25" i="37"/>
  <c r="LF25" i="37"/>
  <c r="LG25" i="37"/>
  <c r="LH25" i="37"/>
  <c r="LI25" i="37"/>
  <c r="LJ25" i="37"/>
  <c r="LK25" i="37"/>
  <c r="LL25" i="37"/>
  <c r="LM25" i="37"/>
  <c r="LN25" i="37"/>
  <c r="LO25" i="37"/>
  <c r="LP25" i="37"/>
  <c r="LQ25" i="37"/>
  <c r="LR25" i="37"/>
  <c r="LS25" i="37"/>
  <c r="LT25" i="37"/>
  <c r="LU25" i="37"/>
  <c r="LV25" i="37"/>
  <c r="LW25" i="37"/>
  <c r="LX25" i="37"/>
  <c r="LY25" i="37"/>
  <c r="LZ25" i="37"/>
  <c r="MA25" i="37"/>
  <c r="MB25" i="37"/>
  <c r="MC25" i="37"/>
  <c r="MD25" i="37"/>
  <c r="ME25" i="37"/>
  <c r="MF25" i="37"/>
  <c r="MG25" i="37"/>
  <c r="MH25" i="37"/>
  <c r="MI25" i="37"/>
  <c r="MJ25" i="37"/>
  <c r="MK25" i="37"/>
  <c r="ML25" i="37"/>
  <c r="MM25" i="37"/>
  <c r="MN25" i="37"/>
  <c r="MO25" i="37"/>
  <c r="MP25" i="37"/>
  <c r="MQ25" i="37"/>
  <c r="MR25" i="37"/>
  <c r="MS25" i="37"/>
  <c r="MT25" i="37"/>
  <c r="MU25" i="37"/>
  <c r="MV25" i="37"/>
  <c r="MW25" i="37"/>
  <c r="MX25" i="37"/>
  <c r="MY25" i="37"/>
  <c r="MZ25" i="37"/>
  <c r="NA25" i="37"/>
  <c r="F25" i="37"/>
  <c r="F24" i="37"/>
  <c r="F23" i="37"/>
  <c r="F22" i="37"/>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E22" i="19"/>
  <c r="BF22" i="19"/>
  <c r="BG22" i="19"/>
  <c r="BH22" i="19"/>
  <c r="BI22" i="19"/>
  <c r="BJ22" i="19"/>
  <c r="BK22" i="19"/>
  <c r="BL22" i="19"/>
  <c r="BM22" i="19"/>
  <c r="BN22" i="19"/>
  <c r="BO22" i="19"/>
  <c r="BP22" i="19"/>
  <c r="BQ22" i="19"/>
  <c r="BR22" i="19"/>
  <c r="BS22" i="19"/>
  <c r="BT22" i="19"/>
  <c r="BU22" i="19"/>
  <c r="BV22" i="19"/>
  <c r="BW22" i="19"/>
  <c r="BX22" i="19"/>
  <c r="BY22" i="19"/>
  <c r="BZ22" i="19"/>
  <c r="CA22" i="19"/>
  <c r="CB22" i="19"/>
  <c r="CC22" i="19"/>
  <c r="CD22" i="19"/>
  <c r="CE22" i="19"/>
  <c r="CF22" i="19"/>
  <c r="CG22" i="19"/>
  <c r="CH22" i="19"/>
  <c r="CI22" i="19"/>
  <c r="CJ22" i="19"/>
  <c r="CK22" i="19"/>
  <c r="CL22" i="19"/>
  <c r="CM22" i="19"/>
  <c r="CN22" i="19"/>
  <c r="CO22" i="19"/>
  <c r="CP22" i="19"/>
  <c r="CQ22" i="19"/>
  <c r="CR22" i="19"/>
  <c r="CS22" i="19"/>
  <c r="CT22" i="19"/>
  <c r="CU22" i="19"/>
  <c r="CV22" i="19"/>
  <c r="CW22" i="19"/>
  <c r="CX22" i="19"/>
  <c r="CY22" i="19"/>
  <c r="CZ22" i="19"/>
  <c r="DA22" i="19"/>
  <c r="DB22" i="19"/>
  <c r="DC22" i="19"/>
  <c r="DD22" i="19"/>
  <c r="DE22" i="19"/>
  <c r="DF22" i="19"/>
  <c r="DG22" i="19"/>
  <c r="DH22" i="19"/>
  <c r="DI22" i="19"/>
  <c r="DJ22" i="19"/>
  <c r="DK22" i="19"/>
  <c r="DL22" i="19"/>
  <c r="DM22" i="19"/>
  <c r="DN22" i="19"/>
  <c r="DO22" i="19"/>
  <c r="DP22" i="19"/>
  <c r="DQ22" i="19"/>
  <c r="DR22" i="19"/>
  <c r="DS22" i="19"/>
  <c r="DT22"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FF22" i="19"/>
  <c r="FG22" i="19"/>
  <c r="FH22" i="19"/>
  <c r="FI22" i="19"/>
  <c r="FJ22" i="19"/>
  <c r="FK22" i="19"/>
  <c r="FL22" i="19"/>
  <c r="FM22" i="19"/>
  <c r="FN22" i="19"/>
  <c r="FO22" i="19"/>
  <c r="FP22" i="19"/>
  <c r="FQ22" i="19"/>
  <c r="FR22" i="19"/>
  <c r="FS22" i="19"/>
  <c r="FT22" i="19"/>
  <c r="FU22" i="19"/>
  <c r="FV22" i="19"/>
  <c r="FW22" i="19"/>
  <c r="FX22" i="19"/>
  <c r="FY22" i="19"/>
  <c r="FZ22" i="19"/>
  <c r="GA22" i="19"/>
  <c r="GB22" i="19"/>
  <c r="GC22" i="19"/>
  <c r="GD22" i="19"/>
  <c r="GE22" i="19"/>
  <c r="GF22" i="19"/>
  <c r="GG22" i="19"/>
  <c r="GH22" i="19"/>
  <c r="GI22" i="19"/>
  <c r="GJ22" i="19"/>
  <c r="GK22" i="19"/>
  <c r="GL22" i="19"/>
  <c r="GM22" i="19"/>
  <c r="GN22" i="19"/>
  <c r="GO22" i="19"/>
  <c r="GP22" i="19"/>
  <c r="GQ22" i="19"/>
  <c r="GR22" i="19"/>
  <c r="GS22" i="19"/>
  <c r="GT22" i="19"/>
  <c r="GU22" i="19"/>
  <c r="GV22" i="19"/>
  <c r="GW22" i="19"/>
  <c r="GX22" i="19"/>
  <c r="GY22" i="19"/>
  <c r="GZ22" i="19"/>
  <c r="HA22" i="19"/>
  <c r="HB22" i="19"/>
  <c r="HC22" i="19"/>
  <c r="HD22" i="19"/>
  <c r="HE22" i="19"/>
  <c r="HF22" i="19"/>
  <c r="HG22" i="19"/>
  <c r="HH22" i="19"/>
  <c r="HI22" i="19"/>
  <c r="HJ22" i="19"/>
  <c r="HK22" i="19"/>
  <c r="HL22" i="19"/>
  <c r="HM22" i="19"/>
  <c r="HN22" i="19"/>
  <c r="HO22" i="19"/>
  <c r="HP22" i="19"/>
  <c r="HQ22" i="19"/>
  <c r="HR22" i="19"/>
  <c r="HS22" i="19"/>
  <c r="HT22" i="19"/>
  <c r="HU22" i="19"/>
  <c r="HV22" i="19"/>
  <c r="HW22" i="19"/>
  <c r="HX22" i="19"/>
  <c r="HY22" i="19"/>
  <c r="HZ22" i="19"/>
  <c r="IA22" i="19"/>
  <c r="IB22" i="19"/>
  <c r="IC22" i="19"/>
  <c r="ID22" i="19"/>
  <c r="IE22" i="19"/>
  <c r="IF22" i="19"/>
  <c r="IG22" i="19"/>
  <c r="IH22" i="19"/>
  <c r="II22" i="19"/>
  <c r="IJ22" i="19"/>
  <c r="IK22" i="19"/>
  <c r="IL22" i="19"/>
  <c r="IM22" i="19"/>
  <c r="IN22" i="19"/>
  <c r="IO22" i="19"/>
  <c r="IP22" i="19"/>
  <c r="IQ22" i="19"/>
  <c r="IR22" i="19"/>
  <c r="IS22" i="19"/>
  <c r="IT22" i="19"/>
  <c r="IU22" i="19"/>
  <c r="IV22" i="19"/>
  <c r="IW22" i="19"/>
  <c r="IX22" i="19"/>
  <c r="IY22" i="19"/>
  <c r="IZ22" i="19"/>
  <c r="JA22" i="19"/>
  <c r="JB22" i="19"/>
  <c r="JC22" i="19"/>
  <c r="JC26" i="19"/>
  <c r="JD22" i="19"/>
  <c r="JE22" i="19"/>
  <c r="JF22" i="19"/>
  <c r="JG22" i="19"/>
  <c r="JG26" i="19"/>
  <c r="JH22" i="19"/>
  <c r="JI22" i="19"/>
  <c r="JJ22" i="19"/>
  <c r="JK22" i="19"/>
  <c r="JK26" i="19"/>
  <c r="JL22" i="19"/>
  <c r="JM22" i="19"/>
  <c r="JN22" i="19"/>
  <c r="JO22" i="19"/>
  <c r="JO26" i="19"/>
  <c r="JP22" i="19"/>
  <c r="JQ22" i="19"/>
  <c r="JR22" i="19"/>
  <c r="JS22" i="19"/>
  <c r="JS26" i="19"/>
  <c r="JT22" i="19"/>
  <c r="JU22" i="19"/>
  <c r="JV22" i="19"/>
  <c r="JW22" i="19"/>
  <c r="JW26" i="19"/>
  <c r="JX22" i="19"/>
  <c r="JY22" i="19"/>
  <c r="JZ22" i="19"/>
  <c r="KA22" i="19"/>
  <c r="KA26" i="19"/>
  <c r="KB22" i="19"/>
  <c r="KC22" i="19"/>
  <c r="KD22" i="19"/>
  <c r="KE22" i="19"/>
  <c r="KE26" i="19"/>
  <c r="KF22" i="19"/>
  <c r="KG22" i="19"/>
  <c r="KH22" i="19"/>
  <c r="KI22" i="19"/>
  <c r="KI26" i="19"/>
  <c r="KJ22" i="19"/>
  <c r="KK22" i="19"/>
  <c r="KL22" i="19"/>
  <c r="KM22" i="19"/>
  <c r="KM26" i="19"/>
  <c r="KN22" i="19"/>
  <c r="KO22" i="19"/>
  <c r="KP22" i="19"/>
  <c r="KQ22" i="19"/>
  <c r="KQ26" i="19"/>
  <c r="KR22" i="19"/>
  <c r="KS22" i="19"/>
  <c r="KT22" i="19"/>
  <c r="KU22" i="19"/>
  <c r="KU26" i="19"/>
  <c r="KV22" i="19"/>
  <c r="KW22" i="19"/>
  <c r="KX22" i="19"/>
  <c r="KY22" i="19"/>
  <c r="KY26" i="19"/>
  <c r="KZ22" i="19"/>
  <c r="LA22" i="19"/>
  <c r="LB22" i="19"/>
  <c r="LC22" i="19"/>
  <c r="LC26" i="19"/>
  <c r="LD22" i="19"/>
  <c r="LE22" i="19"/>
  <c r="LF22" i="19"/>
  <c r="LG22" i="19"/>
  <c r="LG26" i="19"/>
  <c r="LH22" i="19"/>
  <c r="LI22" i="19"/>
  <c r="LJ22" i="19"/>
  <c r="LK22" i="19"/>
  <c r="LK26" i="19"/>
  <c r="LL22" i="19"/>
  <c r="LM22" i="19"/>
  <c r="LN22" i="19"/>
  <c r="LO22" i="19"/>
  <c r="LO26" i="19"/>
  <c r="LP22" i="19"/>
  <c r="LQ22" i="19"/>
  <c r="LR22" i="19"/>
  <c r="LS22" i="19"/>
  <c r="LS26" i="19"/>
  <c r="LT22" i="19"/>
  <c r="LU22" i="19"/>
  <c r="LV22" i="19"/>
  <c r="LW22" i="19"/>
  <c r="LW26" i="19"/>
  <c r="LX22" i="19"/>
  <c r="LY22" i="19"/>
  <c r="LZ22" i="19"/>
  <c r="MA22" i="19"/>
  <c r="MA26" i="19"/>
  <c r="MB22" i="19"/>
  <c r="MC22" i="19"/>
  <c r="MD22" i="19"/>
  <c r="ME22" i="19"/>
  <c r="ME26" i="19"/>
  <c r="MF22" i="19"/>
  <c r="MG22" i="19"/>
  <c r="MH22" i="19"/>
  <c r="MI22" i="19"/>
  <c r="MI26" i="19"/>
  <c r="MJ22" i="19"/>
  <c r="MK22" i="19"/>
  <c r="ML22" i="19"/>
  <c r="MM22" i="19"/>
  <c r="MM26" i="19"/>
  <c r="MN22" i="19"/>
  <c r="MO22" i="19"/>
  <c r="MP22" i="19"/>
  <c r="MQ22" i="19"/>
  <c r="MQ26" i="19"/>
  <c r="MR22" i="19"/>
  <c r="MS22" i="19"/>
  <c r="MT22" i="19"/>
  <c r="MU22" i="19"/>
  <c r="MU26" i="19"/>
  <c r="MV22" i="19"/>
  <c r="MW22" i="19"/>
  <c r="MX22" i="19"/>
  <c r="MY22" i="19"/>
  <c r="MY26" i="19"/>
  <c r="MZ22" i="19"/>
  <c r="NA22"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CA23" i="19"/>
  <c r="CB23" i="19"/>
  <c r="CC23" i="19"/>
  <c r="CD23" i="19"/>
  <c r="CE23" i="19"/>
  <c r="CF23" i="19"/>
  <c r="CG23" i="19"/>
  <c r="CH23" i="19"/>
  <c r="CI23" i="19"/>
  <c r="CJ23" i="19"/>
  <c r="CK23" i="19"/>
  <c r="CL23" i="19"/>
  <c r="CM23" i="19"/>
  <c r="CN23" i="19"/>
  <c r="CO23" i="19"/>
  <c r="CP23" i="19"/>
  <c r="CQ23" i="19"/>
  <c r="CR23" i="19"/>
  <c r="CS23" i="19"/>
  <c r="CT23" i="19"/>
  <c r="CU23" i="19"/>
  <c r="CV23" i="19"/>
  <c r="CW23" i="19"/>
  <c r="CX23" i="19"/>
  <c r="CY23" i="19"/>
  <c r="CZ23" i="19"/>
  <c r="DA23" i="19"/>
  <c r="DB23" i="19"/>
  <c r="DC23" i="19"/>
  <c r="DD23" i="19"/>
  <c r="DE23" i="19"/>
  <c r="DF23" i="19"/>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FG23" i="19"/>
  <c r="FH23" i="19"/>
  <c r="FI23" i="19"/>
  <c r="FJ23" i="19"/>
  <c r="FK23" i="19"/>
  <c r="FL23" i="19"/>
  <c r="FM23" i="19"/>
  <c r="FN23" i="19"/>
  <c r="FO23" i="19"/>
  <c r="FP23" i="19"/>
  <c r="FQ23" i="19"/>
  <c r="FR23" i="19"/>
  <c r="FS23" i="19"/>
  <c r="FT23" i="19"/>
  <c r="FU23" i="19"/>
  <c r="FV23" i="19"/>
  <c r="FW23" i="19"/>
  <c r="FX23" i="19"/>
  <c r="FY23" i="19"/>
  <c r="FZ23" i="19"/>
  <c r="GA23" i="19"/>
  <c r="GB23" i="19"/>
  <c r="GC23" i="19"/>
  <c r="GD23" i="19"/>
  <c r="GE23" i="19"/>
  <c r="GF23" i="19"/>
  <c r="GG23" i="19"/>
  <c r="GH23" i="19"/>
  <c r="GI23" i="19"/>
  <c r="GJ23" i="19"/>
  <c r="GK23" i="19"/>
  <c r="GL23" i="19"/>
  <c r="GM23" i="19"/>
  <c r="GN23" i="19"/>
  <c r="GO23" i="19"/>
  <c r="GP23" i="19"/>
  <c r="GQ23" i="19"/>
  <c r="GR23" i="19"/>
  <c r="GS23" i="19"/>
  <c r="GT23" i="19"/>
  <c r="GU23" i="19"/>
  <c r="GV23" i="19"/>
  <c r="GW23" i="19"/>
  <c r="GX23" i="19"/>
  <c r="GY23" i="19"/>
  <c r="GZ23" i="19"/>
  <c r="HA23" i="19"/>
  <c r="HB23" i="19"/>
  <c r="HC23" i="19"/>
  <c r="HD23" i="19"/>
  <c r="HE23" i="19"/>
  <c r="HF23" i="19"/>
  <c r="HG23" i="19"/>
  <c r="HH23" i="19"/>
  <c r="HI23" i="19"/>
  <c r="HJ23" i="19"/>
  <c r="HK23" i="19"/>
  <c r="HL23" i="19"/>
  <c r="HM23" i="19"/>
  <c r="HN23" i="19"/>
  <c r="HO23" i="19"/>
  <c r="HP23" i="19"/>
  <c r="HQ23" i="19"/>
  <c r="HR23" i="19"/>
  <c r="HS23" i="19"/>
  <c r="HT23" i="19"/>
  <c r="HU23" i="19"/>
  <c r="HV23" i="19"/>
  <c r="HW23" i="19"/>
  <c r="HX23" i="19"/>
  <c r="HY23" i="19"/>
  <c r="HZ23" i="19"/>
  <c r="IA23" i="19"/>
  <c r="IB23" i="19"/>
  <c r="IC23" i="19"/>
  <c r="ID23" i="19"/>
  <c r="IE23" i="19"/>
  <c r="IF23" i="19"/>
  <c r="IG23" i="19"/>
  <c r="IH23" i="19"/>
  <c r="II23" i="19"/>
  <c r="IJ23" i="19"/>
  <c r="IK23" i="19"/>
  <c r="IL23" i="19"/>
  <c r="IM23" i="19"/>
  <c r="IN23" i="19"/>
  <c r="IO23" i="19"/>
  <c r="IP23" i="19"/>
  <c r="IQ23" i="19"/>
  <c r="IR23" i="19"/>
  <c r="IS23" i="19"/>
  <c r="IT23" i="19"/>
  <c r="IU23" i="19"/>
  <c r="IV23" i="19"/>
  <c r="IW23" i="19"/>
  <c r="IX23" i="19"/>
  <c r="IY23" i="19"/>
  <c r="IZ23" i="19"/>
  <c r="JA23" i="19"/>
  <c r="JB23" i="19"/>
  <c r="JC23" i="19"/>
  <c r="JD23" i="19"/>
  <c r="JE23" i="19"/>
  <c r="JF23" i="19"/>
  <c r="JG23" i="19"/>
  <c r="JH23" i="19"/>
  <c r="JI23" i="19"/>
  <c r="JJ23" i="19"/>
  <c r="JK23" i="19"/>
  <c r="JL23" i="19"/>
  <c r="JM23" i="19"/>
  <c r="JN23" i="19"/>
  <c r="JO23" i="19"/>
  <c r="JP23" i="19"/>
  <c r="JQ23" i="19"/>
  <c r="JR23" i="19"/>
  <c r="JS23" i="19"/>
  <c r="JT23" i="19"/>
  <c r="JU23" i="19"/>
  <c r="JV23" i="19"/>
  <c r="JW23" i="19"/>
  <c r="JX23" i="19"/>
  <c r="JY23" i="19"/>
  <c r="JZ23" i="19"/>
  <c r="KA23" i="19"/>
  <c r="KB23" i="19"/>
  <c r="KC23" i="19"/>
  <c r="KD23" i="19"/>
  <c r="KE23" i="19"/>
  <c r="KF23" i="19"/>
  <c r="KG23" i="19"/>
  <c r="KH23" i="19"/>
  <c r="KI23" i="19"/>
  <c r="KJ23" i="19"/>
  <c r="KK23" i="19"/>
  <c r="KL23" i="19"/>
  <c r="KM23" i="19"/>
  <c r="KN23" i="19"/>
  <c r="KO23" i="19"/>
  <c r="KP23" i="19"/>
  <c r="KQ23" i="19"/>
  <c r="KR23" i="19"/>
  <c r="KS23" i="19"/>
  <c r="KT23" i="19"/>
  <c r="KU23" i="19"/>
  <c r="KV23" i="19"/>
  <c r="KW23" i="19"/>
  <c r="KX23" i="19"/>
  <c r="KY23" i="19"/>
  <c r="KZ23" i="19"/>
  <c r="LA23" i="19"/>
  <c r="LB23" i="19"/>
  <c r="LC23" i="19"/>
  <c r="LD23" i="19"/>
  <c r="LE23" i="19"/>
  <c r="LF23" i="19"/>
  <c r="LG23" i="19"/>
  <c r="LH23" i="19"/>
  <c r="LI23" i="19"/>
  <c r="LJ23" i="19"/>
  <c r="LK23" i="19"/>
  <c r="LL23" i="19"/>
  <c r="LM23" i="19"/>
  <c r="LN23" i="19"/>
  <c r="LO23" i="19"/>
  <c r="LP23" i="19"/>
  <c r="LQ23" i="19"/>
  <c r="LR23" i="19"/>
  <c r="LS23" i="19"/>
  <c r="LT23" i="19"/>
  <c r="LU23" i="19"/>
  <c r="LV23" i="19"/>
  <c r="LW23" i="19"/>
  <c r="LX23" i="19"/>
  <c r="LY23" i="19"/>
  <c r="LZ23" i="19"/>
  <c r="MA23" i="19"/>
  <c r="MB23" i="19"/>
  <c r="MC23" i="19"/>
  <c r="MD23" i="19"/>
  <c r="ME23" i="19"/>
  <c r="MF23" i="19"/>
  <c r="MG23" i="19"/>
  <c r="MH23" i="19"/>
  <c r="MI23" i="19"/>
  <c r="MJ23" i="19"/>
  <c r="MK23" i="19"/>
  <c r="ML23" i="19"/>
  <c r="MM23" i="19"/>
  <c r="MN23" i="19"/>
  <c r="MO23" i="19"/>
  <c r="MP23" i="19"/>
  <c r="MQ23" i="19"/>
  <c r="MR23" i="19"/>
  <c r="MS23" i="19"/>
  <c r="MT23" i="19"/>
  <c r="MU23" i="19"/>
  <c r="MV23" i="19"/>
  <c r="MW23" i="19"/>
  <c r="MX23" i="19"/>
  <c r="MY23" i="19"/>
  <c r="MZ23" i="19"/>
  <c r="NA23"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CA24" i="19"/>
  <c r="CB24" i="19"/>
  <c r="CC24" i="19"/>
  <c r="CD24" i="19"/>
  <c r="CE24" i="19"/>
  <c r="CF24" i="19"/>
  <c r="CG24" i="19"/>
  <c r="CH24" i="19"/>
  <c r="CI24" i="19"/>
  <c r="CJ24" i="19"/>
  <c r="CK24" i="19"/>
  <c r="CL24" i="19"/>
  <c r="CM24" i="19"/>
  <c r="CN24" i="19"/>
  <c r="CO24" i="19"/>
  <c r="CP24" i="19"/>
  <c r="CQ24" i="19"/>
  <c r="CR24" i="19"/>
  <c r="CS24" i="19"/>
  <c r="CT24" i="19"/>
  <c r="CU24" i="19"/>
  <c r="CV24" i="19"/>
  <c r="CW24" i="19"/>
  <c r="CX24" i="19"/>
  <c r="CY24" i="19"/>
  <c r="CZ24" i="19"/>
  <c r="DA24" i="19"/>
  <c r="DB24" i="19"/>
  <c r="DC24" i="19"/>
  <c r="DD24" i="19"/>
  <c r="DE24" i="19"/>
  <c r="DF24" i="19"/>
  <c r="DG24" i="19"/>
  <c r="DH24" i="19"/>
  <c r="DI24" i="19"/>
  <c r="DJ24" i="19"/>
  <c r="DK24" i="19"/>
  <c r="DL24" i="19"/>
  <c r="DM24" i="19"/>
  <c r="DN24" i="19"/>
  <c r="DO24" i="19"/>
  <c r="DP24" i="19"/>
  <c r="DQ24" i="19"/>
  <c r="DR24" i="19"/>
  <c r="DS24" i="19"/>
  <c r="DT24" i="19"/>
  <c r="DU24" i="19"/>
  <c r="DV24" i="19"/>
  <c r="DW24" i="19"/>
  <c r="DX24" i="19"/>
  <c r="DY24" i="19"/>
  <c r="DZ24" i="19"/>
  <c r="EA24" i="19"/>
  <c r="EB24" i="19"/>
  <c r="EC24" i="19"/>
  <c r="ED24"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FF24" i="19"/>
  <c r="FG24" i="19"/>
  <c r="FH24" i="19"/>
  <c r="FI24" i="19"/>
  <c r="FJ24" i="19"/>
  <c r="FK24" i="19"/>
  <c r="FL24" i="19"/>
  <c r="FM24" i="19"/>
  <c r="FN24" i="19"/>
  <c r="FO24" i="19"/>
  <c r="FP24" i="19"/>
  <c r="FQ24" i="19"/>
  <c r="FR24" i="19"/>
  <c r="FS24" i="19"/>
  <c r="FT24" i="19"/>
  <c r="FU24" i="19"/>
  <c r="FV24" i="19"/>
  <c r="FW24" i="19"/>
  <c r="FX24" i="19"/>
  <c r="FY24" i="19"/>
  <c r="FZ24" i="19"/>
  <c r="GA24" i="19"/>
  <c r="GB24" i="19"/>
  <c r="GC24" i="19"/>
  <c r="GD24" i="19"/>
  <c r="GE24" i="19"/>
  <c r="GF24" i="19"/>
  <c r="GG24" i="19"/>
  <c r="GH24" i="19"/>
  <c r="GI24" i="19"/>
  <c r="GJ24" i="19"/>
  <c r="GK24" i="19"/>
  <c r="GL24" i="19"/>
  <c r="GM24" i="19"/>
  <c r="GN24" i="19"/>
  <c r="GO24" i="19"/>
  <c r="GP24" i="19"/>
  <c r="GQ24" i="19"/>
  <c r="GR24" i="19"/>
  <c r="GS24" i="19"/>
  <c r="GT24" i="19"/>
  <c r="GU24" i="19"/>
  <c r="GV24" i="19"/>
  <c r="GW24" i="19"/>
  <c r="GX24" i="19"/>
  <c r="GY24" i="19"/>
  <c r="GZ24" i="19"/>
  <c r="HA24" i="19"/>
  <c r="HB24" i="19"/>
  <c r="HC24" i="19"/>
  <c r="HD24" i="19"/>
  <c r="HE24" i="19"/>
  <c r="HF24" i="19"/>
  <c r="HG24" i="19"/>
  <c r="HH24" i="19"/>
  <c r="HI24" i="19"/>
  <c r="HJ24" i="19"/>
  <c r="HK24" i="19"/>
  <c r="HL24" i="19"/>
  <c r="HM24" i="19"/>
  <c r="HN24" i="19"/>
  <c r="HO24" i="19"/>
  <c r="HP24" i="19"/>
  <c r="HQ24" i="19"/>
  <c r="HR24" i="19"/>
  <c r="HS24" i="19"/>
  <c r="HT24" i="19"/>
  <c r="HU24" i="19"/>
  <c r="HV24" i="19"/>
  <c r="HW24" i="19"/>
  <c r="HX24" i="19"/>
  <c r="HY24" i="19"/>
  <c r="HZ24" i="19"/>
  <c r="IA24" i="19"/>
  <c r="IB24" i="19"/>
  <c r="IC24" i="19"/>
  <c r="ID24" i="19"/>
  <c r="IE24" i="19"/>
  <c r="IF24" i="19"/>
  <c r="IG24" i="19"/>
  <c r="IH24" i="19"/>
  <c r="II24" i="19"/>
  <c r="IJ24" i="19"/>
  <c r="IK24" i="19"/>
  <c r="IL24" i="19"/>
  <c r="IM24" i="19"/>
  <c r="IN24" i="19"/>
  <c r="IO24" i="19"/>
  <c r="IP24" i="19"/>
  <c r="IQ24" i="19"/>
  <c r="IR24" i="19"/>
  <c r="IS24" i="19"/>
  <c r="IT24" i="19"/>
  <c r="IU24" i="19"/>
  <c r="IV24" i="19"/>
  <c r="IW24" i="19"/>
  <c r="IX24" i="19"/>
  <c r="IY24" i="19"/>
  <c r="IZ24" i="19"/>
  <c r="JA24" i="19"/>
  <c r="JB24" i="19"/>
  <c r="JC24" i="19"/>
  <c r="JD24" i="19"/>
  <c r="JE24" i="19"/>
  <c r="JF24" i="19"/>
  <c r="JG24" i="19"/>
  <c r="JH24" i="19"/>
  <c r="JI24" i="19"/>
  <c r="JJ24" i="19"/>
  <c r="JK24" i="19"/>
  <c r="JL24" i="19"/>
  <c r="JM24" i="19"/>
  <c r="JN24" i="19"/>
  <c r="JO24" i="19"/>
  <c r="JP24" i="19"/>
  <c r="JQ24" i="19"/>
  <c r="JR24" i="19"/>
  <c r="JS24" i="19"/>
  <c r="JT24" i="19"/>
  <c r="JU24" i="19"/>
  <c r="JV24" i="19"/>
  <c r="JW24" i="19"/>
  <c r="JX24" i="19"/>
  <c r="JY24" i="19"/>
  <c r="JZ24" i="19"/>
  <c r="KA24" i="19"/>
  <c r="KB24" i="19"/>
  <c r="KC24" i="19"/>
  <c r="KD24" i="19"/>
  <c r="KE24" i="19"/>
  <c r="KF24" i="19"/>
  <c r="KG24" i="19"/>
  <c r="KH24" i="19"/>
  <c r="KI24" i="19"/>
  <c r="KJ24" i="19"/>
  <c r="KK24" i="19"/>
  <c r="KL24" i="19"/>
  <c r="KM24" i="19"/>
  <c r="KN24" i="19"/>
  <c r="KO24" i="19"/>
  <c r="KP24" i="19"/>
  <c r="KQ24" i="19"/>
  <c r="KR24" i="19"/>
  <c r="KS24" i="19"/>
  <c r="KT24" i="19"/>
  <c r="KU24" i="19"/>
  <c r="KV24" i="19"/>
  <c r="KW24" i="19"/>
  <c r="KX24" i="19"/>
  <c r="KY24" i="19"/>
  <c r="KZ24" i="19"/>
  <c r="LA24" i="19"/>
  <c r="LB24" i="19"/>
  <c r="LC24" i="19"/>
  <c r="LD24" i="19"/>
  <c r="LE24" i="19"/>
  <c r="LF24" i="19"/>
  <c r="LG24" i="19"/>
  <c r="LH24" i="19"/>
  <c r="LI24" i="19"/>
  <c r="LJ24" i="19"/>
  <c r="LK24" i="19"/>
  <c r="LL24" i="19"/>
  <c r="LM24" i="19"/>
  <c r="LN24" i="19"/>
  <c r="LO24" i="19"/>
  <c r="LP24" i="19"/>
  <c r="LQ24" i="19"/>
  <c r="LR24" i="19"/>
  <c r="LS24" i="19"/>
  <c r="LT24" i="19"/>
  <c r="LU24" i="19"/>
  <c r="LV24" i="19"/>
  <c r="LW24" i="19"/>
  <c r="LX24" i="19"/>
  <c r="LY24" i="19"/>
  <c r="LZ24" i="19"/>
  <c r="MA24" i="19"/>
  <c r="MB24" i="19"/>
  <c r="MC24" i="19"/>
  <c r="MD24" i="19"/>
  <c r="ME24" i="19"/>
  <c r="MF24" i="19"/>
  <c r="MG24" i="19"/>
  <c r="MH24" i="19"/>
  <c r="MI24" i="19"/>
  <c r="MJ24" i="19"/>
  <c r="MK24" i="19"/>
  <c r="ML24" i="19"/>
  <c r="MM24" i="19"/>
  <c r="MN24" i="19"/>
  <c r="MO24" i="19"/>
  <c r="MP24" i="19"/>
  <c r="MQ24" i="19"/>
  <c r="MR24" i="19"/>
  <c r="MS24" i="19"/>
  <c r="MT24" i="19"/>
  <c r="MU24" i="19"/>
  <c r="MV24" i="19"/>
  <c r="MW24" i="19"/>
  <c r="MX24" i="19"/>
  <c r="MY24" i="19"/>
  <c r="MZ24" i="19"/>
  <c r="NA24"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CA25" i="19"/>
  <c r="CB25" i="19"/>
  <c r="CC25" i="19"/>
  <c r="CD25" i="19"/>
  <c r="CE25" i="19"/>
  <c r="CF25" i="19"/>
  <c r="CG25" i="19"/>
  <c r="CH25" i="19"/>
  <c r="CI25" i="19"/>
  <c r="CJ25" i="19"/>
  <c r="CK25" i="19"/>
  <c r="CL25" i="19"/>
  <c r="CM25" i="19"/>
  <c r="CN25" i="19"/>
  <c r="CO25" i="19"/>
  <c r="CP25" i="19"/>
  <c r="CQ25" i="19"/>
  <c r="CR25" i="19"/>
  <c r="CS25" i="19"/>
  <c r="CT25" i="19"/>
  <c r="CU25" i="19"/>
  <c r="CV25" i="19"/>
  <c r="CW25" i="19"/>
  <c r="CX25" i="19"/>
  <c r="CY25" i="19"/>
  <c r="CZ25" i="19"/>
  <c r="DA25" i="19"/>
  <c r="DB25" i="19"/>
  <c r="DC25" i="19"/>
  <c r="DD25" i="19"/>
  <c r="DE25" i="19"/>
  <c r="DF25" i="19"/>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FG25" i="19"/>
  <c r="FH25" i="19"/>
  <c r="FI25" i="19"/>
  <c r="FJ25" i="19"/>
  <c r="FK25" i="19"/>
  <c r="FL25" i="19"/>
  <c r="FM25" i="19"/>
  <c r="FN25" i="19"/>
  <c r="FO25" i="19"/>
  <c r="FP25" i="19"/>
  <c r="FQ25" i="19"/>
  <c r="FR25" i="19"/>
  <c r="FS25" i="19"/>
  <c r="FT25" i="19"/>
  <c r="FU25" i="19"/>
  <c r="FV25" i="19"/>
  <c r="FW25" i="19"/>
  <c r="FX25" i="19"/>
  <c r="FY25" i="19"/>
  <c r="FZ25" i="19"/>
  <c r="GA25" i="19"/>
  <c r="GB25" i="19"/>
  <c r="GC25" i="19"/>
  <c r="GD25" i="19"/>
  <c r="GE25" i="19"/>
  <c r="GF25" i="19"/>
  <c r="GG25" i="19"/>
  <c r="GH25" i="19"/>
  <c r="GI25" i="19"/>
  <c r="GJ25" i="19"/>
  <c r="GK25" i="19"/>
  <c r="GL25" i="19"/>
  <c r="GM25" i="19"/>
  <c r="GN25" i="19"/>
  <c r="GO25" i="19"/>
  <c r="GP25" i="19"/>
  <c r="GQ25" i="19"/>
  <c r="GR25" i="19"/>
  <c r="GS25" i="19"/>
  <c r="GT25" i="19"/>
  <c r="GU25" i="19"/>
  <c r="GV25" i="19"/>
  <c r="GW25" i="19"/>
  <c r="GX25" i="19"/>
  <c r="GY25" i="19"/>
  <c r="GZ25" i="19"/>
  <c r="HA25" i="19"/>
  <c r="HB25" i="19"/>
  <c r="HC25" i="19"/>
  <c r="HD25" i="19"/>
  <c r="HE25" i="19"/>
  <c r="HF25" i="19"/>
  <c r="HG25" i="19"/>
  <c r="HH25" i="19"/>
  <c r="HI25" i="19"/>
  <c r="HJ25" i="19"/>
  <c r="HK25" i="19"/>
  <c r="HL25" i="19"/>
  <c r="HM25" i="19"/>
  <c r="HN25" i="19"/>
  <c r="HO25" i="19"/>
  <c r="HP25" i="19"/>
  <c r="HQ25" i="19"/>
  <c r="HR25" i="19"/>
  <c r="HS25" i="19"/>
  <c r="HT25" i="19"/>
  <c r="HU25" i="19"/>
  <c r="HV25" i="19"/>
  <c r="HW25" i="19"/>
  <c r="HX25" i="19"/>
  <c r="HY25" i="19"/>
  <c r="HZ25" i="19"/>
  <c r="IA25" i="19"/>
  <c r="IB25" i="19"/>
  <c r="IC25" i="19"/>
  <c r="ID25" i="19"/>
  <c r="IE25" i="19"/>
  <c r="IF25" i="19"/>
  <c r="IG25" i="19"/>
  <c r="IH25" i="19"/>
  <c r="II25" i="19"/>
  <c r="IJ25" i="19"/>
  <c r="IK25" i="19"/>
  <c r="IL25" i="19"/>
  <c r="IM25" i="19"/>
  <c r="IN25" i="19"/>
  <c r="IO25" i="19"/>
  <c r="IP25" i="19"/>
  <c r="IQ25" i="19"/>
  <c r="IR25" i="19"/>
  <c r="IS25" i="19"/>
  <c r="IT25" i="19"/>
  <c r="IU25" i="19"/>
  <c r="IV25" i="19"/>
  <c r="IW25" i="19"/>
  <c r="IX25" i="19"/>
  <c r="IY25" i="19"/>
  <c r="IZ25" i="19"/>
  <c r="JA25" i="19"/>
  <c r="JB25" i="19"/>
  <c r="JC25" i="19"/>
  <c r="JD25" i="19"/>
  <c r="JE25" i="19"/>
  <c r="JF25" i="19"/>
  <c r="JG25" i="19"/>
  <c r="JH25" i="19"/>
  <c r="JI25" i="19"/>
  <c r="JJ25" i="19"/>
  <c r="JK25" i="19"/>
  <c r="JL25" i="19"/>
  <c r="JM25" i="19"/>
  <c r="JN25" i="19"/>
  <c r="JO25" i="19"/>
  <c r="JP25" i="19"/>
  <c r="JQ25" i="19"/>
  <c r="JR25" i="19"/>
  <c r="JS25" i="19"/>
  <c r="JT25" i="19"/>
  <c r="JU25" i="19"/>
  <c r="JV25" i="19"/>
  <c r="JW25" i="19"/>
  <c r="JX25" i="19"/>
  <c r="JY25" i="19"/>
  <c r="JZ25" i="19"/>
  <c r="KA25" i="19"/>
  <c r="KB25" i="19"/>
  <c r="KC25" i="19"/>
  <c r="KD25" i="19"/>
  <c r="KE25" i="19"/>
  <c r="KF25" i="19"/>
  <c r="KG25" i="19"/>
  <c r="KH25" i="19"/>
  <c r="KI25" i="19"/>
  <c r="KJ25" i="19"/>
  <c r="KK25" i="19"/>
  <c r="KL25" i="19"/>
  <c r="KM25" i="19"/>
  <c r="KN25" i="19"/>
  <c r="KO25" i="19"/>
  <c r="KP25" i="19"/>
  <c r="KQ25" i="19"/>
  <c r="KR25" i="19"/>
  <c r="KS25" i="19"/>
  <c r="KT25" i="19"/>
  <c r="KU25" i="19"/>
  <c r="KV25" i="19"/>
  <c r="KW25" i="19"/>
  <c r="KX25" i="19"/>
  <c r="KY25" i="19"/>
  <c r="KZ25" i="19"/>
  <c r="LA25" i="19"/>
  <c r="LB25" i="19"/>
  <c r="LC25" i="19"/>
  <c r="LD25" i="19"/>
  <c r="LE25" i="19"/>
  <c r="LF25" i="19"/>
  <c r="LG25" i="19"/>
  <c r="LH25" i="19"/>
  <c r="LI25" i="19"/>
  <c r="LJ25" i="19"/>
  <c r="LK25" i="19"/>
  <c r="LL25" i="19"/>
  <c r="LM25" i="19"/>
  <c r="LN25" i="19"/>
  <c r="LO25" i="19"/>
  <c r="LP25" i="19"/>
  <c r="LQ25" i="19"/>
  <c r="LR25" i="19"/>
  <c r="LS25" i="19"/>
  <c r="LT25" i="19"/>
  <c r="LU25" i="19"/>
  <c r="LV25" i="19"/>
  <c r="LW25" i="19"/>
  <c r="LX25" i="19"/>
  <c r="LY25" i="19"/>
  <c r="LZ25" i="19"/>
  <c r="MA25" i="19"/>
  <c r="MB25" i="19"/>
  <c r="MC25" i="19"/>
  <c r="MD25" i="19"/>
  <c r="ME25" i="19"/>
  <c r="MF25" i="19"/>
  <c r="MG25" i="19"/>
  <c r="MH25" i="19"/>
  <c r="MI25" i="19"/>
  <c r="MJ25" i="19"/>
  <c r="MK25" i="19"/>
  <c r="ML25" i="19"/>
  <c r="MM25" i="19"/>
  <c r="MN25" i="19"/>
  <c r="MO25" i="19"/>
  <c r="MP25" i="19"/>
  <c r="MQ25" i="19"/>
  <c r="MR25" i="19"/>
  <c r="MS25" i="19"/>
  <c r="MT25" i="19"/>
  <c r="MU25" i="19"/>
  <c r="MV25" i="19"/>
  <c r="MW25" i="19"/>
  <c r="MX25" i="19"/>
  <c r="MY25" i="19"/>
  <c r="MZ25" i="19"/>
  <c r="NA25" i="19"/>
  <c r="F25" i="19"/>
  <c r="F24" i="19"/>
  <c r="F23" i="19"/>
  <c r="F22" i="19"/>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I22" i="14"/>
  <c r="AJ22" i="14"/>
  <c r="AK22" i="14"/>
  <c r="AL22" i="14"/>
  <c r="AM22" i="14"/>
  <c r="AN22" i="14"/>
  <c r="AO22" i="14"/>
  <c r="AP22" i="14"/>
  <c r="AQ22" i="14"/>
  <c r="AR22" i="14"/>
  <c r="AS22" i="14"/>
  <c r="AT22" i="14"/>
  <c r="AU22" i="14"/>
  <c r="AV22" i="14"/>
  <c r="AW22" i="14"/>
  <c r="AX22" i="14"/>
  <c r="AY22" i="14"/>
  <c r="AZ22" i="14"/>
  <c r="BA22" i="14"/>
  <c r="BB22" i="14"/>
  <c r="BC22" i="14"/>
  <c r="BD22" i="14"/>
  <c r="BE22" i="14"/>
  <c r="BF22" i="14"/>
  <c r="BG22" i="14"/>
  <c r="BH22" i="14"/>
  <c r="BI22" i="14"/>
  <c r="BJ22" i="14"/>
  <c r="BK22" i="14"/>
  <c r="BL22" i="14"/>
  <c r="BM22" i="14"/>
  <c r="BN22" i="14"/>
  <c r="BO22" i="14"/>
  <c r="BP22" i="14"/>
  <c r="BQ22" i="14"/>
  <c r="BR22" i="14"/>
  <c r="BS22" i="14"/>
  <c r="BT22" i="14"/>
  <c r="BU22" i="14"/>
  <c r="BV22" i="14"/>
  <c r="BW22" i="14"/>
  <c r="BX22" i="14"/>
  <c r="BY22" i="14"/>
  <c r="BZ22" i="14"/>
  <c r="CA22" i="14"/>
  <c r="CB22" i="14"/>
  <c r="CC22" i="14"/>
  <c r="CD22" i="14"/>
  <c r="CE22" i="14"/>
  <c r="CF22" i="14"/>
  <c r="CG22" i="14"/>
  <c r="CH22" i="14"/>
  <c r="CI22" i="14"/>
  <c r="CJ22" i="14"/>
  <c r="CK22" i="14"/>
  <c r="CL22" i="14"/>
  <c r="CM22" i="14"/>
  <c r="CN22" i="14"/>
  <c r="CO22" i="14"/>
  <c r="CP22" i="14"/>
  <c r="CQ22" i="14"/>
  <c r="CR22" i="14"/>
  <c r="CS22" i="14"/>
  <c r="CT22" i="14"/>
  <c r="CU22" i="14"/>
  <c r="CV22" i="14"/>
  <c r="CW22" i="14"/>
  <c r="CX22" i="14"/>
  <c r="CY22" i="14"/>
  <c r="CZ22" i="14"/>
  <c r="DA22" i="14"/>
  <c r="DB22" i="14"/>
  <c r="DC22" i="14"/>
  <c r="DD22" i="14"/>
  <c r="DE22" i="14"/>
  <c r="DF22" i="14"/>
  <c r="DG22" i="14"/>
  <c r="DH22" i="14"/>
  <c r="DI22" i="14"/>
  <c r="DJ22" i="14"/>
  <c r="DK22" i="14"/>
  <c r="DL22" i="14"/>
  <c r="DM22" i="14"/>
  <c r="DN22" i="14"/>
  <c r="DO22" i="14"/>
  <c r="DP22" i="14"/>
  <c r="DQ22" i="14"/>
  <c r="DR22" i="14"/>
  <c r="DS22" i="14"/>
  <c r="DT22" i="14"/>
  <c r="DU22" i="14"/>
  <c r="DV22" i="14"/>
  <c r="DW22" i="14"/>
  <c r="DX22" i="14"/>
  <c r="DY22" i="14"/>
  <c r="DZ22" i="14"/>
  <c r="EA22" i="14"/>
  <c r="EB22" i="14"/>
  <c r="EC22" i="14"/>
  <c r="ED22" i="14"/>
  <c r="EE22" i="14"/>
  <c r="EF22" i="14"/>
  <c r="EG22" i="14"/>
  <c r="EH22" i="14"/>
  <c r="EI22" i="14"/>
  <c r="EJ22" i="14"/>
  <c r="EK22" i="14"/>
  <c r="EL22" i="14"/>
  <c r="EM22" i="14"/>
  <c r="EN22" i="14"/>
  <c r="EO22" i="14"/>
  <c r="EP22" i="14"/>
  <c r="EQ22" i="14"/>
  <c r="ER22" i="14"/>
  <c r="ES22" i="14"/>
  <c r="ET22" i="14"/>
  <c r="EU22" i="14"/>
  <c r="EV22" i="14"/>
  <c r="EW22" i="14"/>
  <c r="EX22" i="14"/>
  <c r="EY22" i="14"/>
  <c r="EZ22" i="14"/>
  <c r="FA22" i="14"/>
  <c r="FB22" i="14"/>
  <c r="FC22" i="14"/>
  <c r="FD22" i="14"/>
  <c r="FE22" i="14"/>
  <c r="FF22" i="14"/>
  <c r="FG22" i="14"/>
  <c r="FH22" i="14"/>
  <c r="FI22" i="14"/>
  <c r="FJ22" i="14"/>
  <c r="FK22" i="14"/>
  <c r="FL22" i="14"/>
  <c r="FM22" i="14"/>
  <c r="FN22" i="14"/>
  <c r="FO22" i="14"/>
  <c r="FP22" i="14"/>
  <c r="FQ22" i="14"/>
  <c r="FR22" i="14"/>
  <c r="FS22" i="14"/>
  <c r="FT22" i="14"/>
  <c r="FU22" i="14"/>
  <c r="FV22" i="14"/>
  <c r="FW22" i="14"/>
  <c r="FX22" i="14"/>
  <c r="FY22" i="14"/>
  <c r="FZ22" i="14"/>
  <c r="GA22" i="14"/>
  <c r="GB22" i="14"/>
  <c r="GC22" i="14"/>
  <c r="GD22" i="14"/>
  <c r="GE22" i="14"/>
  <c r="GF22" i="14"/>
  <c r="GG22" i="14"/>
  <c r="GH22" i="14"/>
  <c r="GI22" i="14"/>
  <c r="GJ22" i="14"/>
  <c r="GK22" i="14"/>
  <c r="GL22" i="14"/>
  <c r="GM22" i="14"/>
  <c r="GN22" i="14"/>
  <c r="GO22" i="14"/>
  <c r="GP22" i="14"/>
  <c r="GQ22" i="14"/>
  <c r="GR22" i="14"/>
  <c r="GS22" i="14"/>
  <c r="GT22" i="14"/>
  <c r="GU22" i="14"/>
  <c r="GV22" i="14"/>
  <c r="GW22" i="14"/>
  <c r="GX22" i="14"/>
  <c r="GY22" i="14"/>
  <c r="GZ22" i="14"/>
  <c r="HA22" i="14"/>
  <c r="HB22" i="14"/>
  <c r="HC22" i="14"/>
  <c r="HD22" i="14"/>
  <c r="HE22" i="14"/>
  <c r="HF22" i="14"/>
  <c r="HG22" i="14"/>
  <c r="HH22" i="14"/>
  <c r="HI22" i="14"/>
  <c r="HJ22" i="14"/>
  <c r="HK22" i="14"/>
  <c r="HL22" i="14"/>
  <c r="HM22" i="14"/>
  <c r="HN22" i="14"/>
  <c r="HO22" i="14"/>
  <c r="HP22" i="14"/>
  <c r="HQ22" i="14"/>
  <c r="HR22" i="14"/>
  <c r="HS22" i="14"/>
  <c r="HT22" i="14"/>
  <c r="HU22" i="14"/>
  <c r="HV22" i="14"/>
  <c r="HW22" i="14"/>
  <c r="HW26" i="14"/>
  <c r="HX22" i="14"/>
  <c r="HY22" i="14"/>
  <c r="HZ22" i="14"/>
  <c r="IA22" i="14"/>
  <c r="IA26" i="14"/>
  <c r="IB22" i="14"/>
  <c r="IC22" i="14"/>
  <c r="ID22" i="14"/>
  <c r="IE22" i="14"/>
  <c r="IE26" i="14"/>
  <c r="IF22" i="14"/>
  <c r="IG22" i="14"/>
  <c r="IH22" i="14"/>
  <c r="II22" i="14"/>
  <c r="II26" i="14"/>
  <c r="IJ22" i="14"/>
  <c r="IK22" i="14"/>
  <c r="IL22" i="14"/>
  <c r="IM22" i="14"/>
  <c r="IM26" i="14"/>
  <c r="IN22" i="14"/>
  <c r="IO22" i="14"/>
  <c r="IP22" i="14"/>
  <c r="IQ22" i="14"/>
  <c r="IQ26" i="14"/>
  <c r="IR22" i="14"/>
  <c r="IS22" i="14"/>
  <c r="IT22" i="14"/>
  <c r="IU22" i="14"/>
  <c r="IU26" i="14"/>
  <c r="IV22" i="14"/>
  <c r="IW22" i="14"/>
  <c r="IX22" i="14"/>
  <c r="IY22" i="14"/>
  <c r="IY26" i="14"/>
  <c r="IZ22" i="14"/>
  <c r="JA22" i="14"/>
  <c r="JB22" i="14"/>
  <c r="JC22" i="14"/>
  <c r="JC26" i="14"/>
  <c r="JD22" i="14"/>
  <c r="JE22" i="14"/>
  <c r="JF22" i="14"/>
  <c r="JG22" i="14"/>
  <c r="JG26" i="14"/>
  <c r="JH22" i="14"/>
  <c r="JI22" i="14"/>
  <c r="JJ22" i="14"/>
  <c r="JK22" i="14"/>
  <c r="JK26" i="14"/>
  <c r="JL22" i="14"/>
  <c r="JM22" i="14"/>
  <c r="JN22" i="14"/>
  <c r="JO22" i="14"/>
  <c r="JO26" i="14"/>
  <c r="JP22" i="14"/>
  <c r="JQ22" i="14"/>
  <c r="JR22" i="14"/>
  <c r="JS22" i="14"/>
  <c r="JS26" i="14"/>
  <c r="JT22" i="14"/>
  <c r="JU22" i="14"/>
  <c r="JV22" i="14"/>
  <c r="JW22" i="14"/>
  <c r="JW26" i="14"/>
  <c r="JX22" i="14"/>
  <c r="JY22" i="14"/>
  <c r="JZ22" i="14"/>
  <c r="KA22" i="14"/>
  <c r="KA26" i="14"/>
  <c r="KB22" i="14"/>
  <c r="KC22" i="14"/>
  <c r="KD22" i="14"/>
  <c r="KE22" i="14"/>
  <c r="KE26" i="14"/>
  <c r="KF22" i="14"/>
  <c r="KG22" i="14"/>
  <c r="KH22" i="14"/>
  <c r="KI22" i="14"/>
  <c r="KI26" i="14"/>
  <c r="KJ22" i="14"/>
  <c r="KK22" i="14"/>
  <c r="KL22" i="14"/>
  <c r="KM22" i="14"/>
  <c r="KM26" i="14"/>
  <c r="KN22" i="14"/>
  <c r="KO22" i="14"/>
  <c r="KP22" i="14"/>
  <c r="KQ22" i="14"/>
  <c r="KQ26" i="14"/>
  <c r="KR22" i="14"/>
  <c r="KS22" i="14"/>
  <c r="KT22" i="14"/>
  <c r="KU22" i="14"/>
  <c r="KU26" i="14"/>
  <c r="KV22" i="14"/>
  <c r="KW22" i="14"/>
  <c r="KX22" i="14"/>
  <c r="KY22" i="14"/>
  <c r="KY26" i="14"/>
  <c r="KZ22" i="14"/>
  <c r="LA22" i="14"/>
  <c r="LB22" i="14"/>
  <c r="LC22" i="14"/>
  <c r="LC26" i="14"/>
  <c r="LD22" i="14"/>
  <c r="LE22" i="14"/>
  <c r="LF22" i="14"/>
  <c r="LG22" i="14"/>
  <c r="LG26" i="14"/>
  <c r="LH22" i="14"/>
  <c r="LI22" i="14"/>
  <c r="LJ22" i="14"/>
  <c r="LK22" i="14"/>
  <c r="LK26" i="14"/>
  <c r="LL22" i="14"/>
  <c r="LM22" i="14"/>
  <c r="LN22" i="14"/>
  <c r="LO22" i="14"/>
  <c r="LO26" i="14"/>
  <c r="LP22" i="14"/>
  <c r="LQ22" i="14"/>
  <c r="LR22" i="14"/>
  <c r="LS22" i="14"/>
  <c r="LS26" i="14"/>
  <c r="LT22" i="14"/>
  <c r="LU22" i="14"/>
  <c r="LV22" i="14"/>
  <c r="LW22" i="14"/>
  <c r="LW26" i="14"/>
  <c r="LX22" i="14"/>
  <c r="LY22" i="14"/>
  <c r="LZ22" i="14"/>
  <c r="MA22" i="14"/>
  <c r="MA26" i="14"/>
  <c r="MB22" i="14"/>
  <c r="MC22" i="14"/>
  <c r="MD22" i="14"/>
  <c r="ME22" i="14"/>
  <c r="ME26" i="14"/>
  <c r="MF22" i="14"/>
  <c r="MG22" i="14"/>
  <c r="MH22" i="14"/>
  <c r="MI22" i="14"/>
  <c r="MI26" i="14"/>
  <c r="MJ22" i="14"/>
  <c r="MK22" i="14"/>
  <c r="ML22" i="14"/>
  <c r="MM22" i="14"/>
  <c r="MM26" i="14"/>
  <c r="MN22" i="14"/>
  <c r="MO22" i="14"/>
  <c r="MP22" i="14"/>
  <c r="MQ22" i="14"/>
  <c r="MQ26" i="14"/>
  <c r="MR22" i="14"/>
  <c r="MS22" i="14"/>
  <c r="MT22" i="14"/>
  <c r="MU22" i="14"/>
  <c r="MU26" i="14"/>
  <c r="MV22" i="14"/>
  <c r="MW22" i="14"/>
  <c r="MX22" i="14"/>
  <c r="MY22" i="14"/>
  <c r="MY26" i="14"/>
  <c r="MZ22" i="14"/>
  <c r="NA22" i="14"/>
  <c r="G23" i="14"/>
  <c r="H23" i="14"/>
  <c r="I23" i="14"/>
  <c r="J23" i="14"/>
  <c r="K23" i="14"/>
  <c r="L23" i="14"/>
  <c r="M23" i="14"/>
  <c r="N23" i="14"/>
  <c r="O23" i="14"/>
  <c r="P23" i="14"/>
  <c r="Q23" i="14"/>
  <c r="R23" i="14"/>
  <c r="S23" i="14"/>
  <c r="T23" i="14"/>
  <c r="U23" i="14"/>
  <c r="V23" i="14"/>
  <c r="W23" i="14"/>
  <c r="X23" i="14"/>
  <c r="Y23" i="14"/>
  <c r="Z23" i="14"/>
  <c r="AA23" i="14"/>
  <c r="AB23" i="14"/>
  <c r="AC23" i="14"/>
  <c r="AD23" i="14"/>
  <c r="AE23" i="14"/>
  <c r="AF23" i="14"/>
  <c r="AG23" i="14"/>
  <c r="AH23" i="14"/>
  <c r="AI23" i="14"/>
  <c r="AJ23" i="14"/>
  <c r="AK23" i="14"/>
  <c r="AL23" i="14"/>
  <c r="AM23" i="14"/>
  <c r="AN23" i="14"/>
  <c r="AO23" i="14"/>
  <c r="AP23" i="14"/>
  <c r="AQ23" i="14"/>
  <c r="AR23" i="14"/>
  <c r="AS23" i="14"/>
  <c r="AT23" i="14"/>
  <c r="AU23" i="14"/>
  <c r="AV23" i="14"/>
  <c r="AW23" i="14"/>
  <c r="AX23" i="14"/>
  <c r="AY23" i="14"/>
  <c r="AZ23" i="14"/>
  <c r="BA23" i="14"/>
  <c r="BB23" i="14"/>
  <c r="BC23" i="14"/>
  <c r="BD23" i="14"/>
  <c r="BE23" i="14"/>
  <c r="BF23" i="14"/>
  <c r="BG23" i="14"/>
  <c r="BH23" i="14"/>
  <c r="BI23" i="14"/>
  <c r="BJ23" i="14"/>
  <c r="BK23" i="14"/>
  <c r="BL23" i="14"/>
  <c r="BM23" i="14"/>
  <c r="BN23" i="14"/>
  <c r="BO23" i="14"/>
  <c r="BP23" i="14"/>
  <c r="BQ23" i="14"/>
  <c r="BR23" i="14"/>
  <c r="BS23" i="14"/>
  <c r="BT23" i="14"/>
  <c r="BU23" i="14"/>
  <c r="BV23" i="14"/>
  <c r="BW23" i="14"/>
  <c r="BX23" i="14"/>
  <c r="BY23" i="14"/>
  <c r="BZ23" i="14"/>
  <c r="CA23" i="14"/>
  <c r="CB23" i="14"/>
  <c r="CC23" i="14"/>
  <c r="CD23" i="14"/>
  <c r="CE23" i="14"/>
  <c r="CF23" i="14"/>
  <c r="CG23" i="14"/>
  <c r="CH23" i="14"/>
  <c r="CI23" i="14"/>
  <c r="CJ23" i="14"/>
  <c r="CK23" i="14"/>
  <c r="CL23" i="14"/>
  <c r="CM23" i="14"/>
  <c r="CN23" i="14"/>
  <c r="CO23" i="14"/>
  <c r="CP23" i="14"/>
  <c r="CQ23" i="14"/>
  <c r="CR23" i="14"/>
  <c r="CS23" i="14"/>
  <c r="CT23" i="14"/>
  <c r="CU23" i="14"/>
  <c r="CV23" i="14"/>
  <c r="CW23" i="14"/>
  <c r="CX23" i="14"/>
  <c r="CY23" i="14"/>
  <c r="CZ23" i="14"/>
  <c r="DA23" i="14"/>
  <c r="DB23" i="14"/>
  <c r="DC23" i="14"/>
  <c r="DD23" i="14"/>
  <c r="DE23" i="14"/>
  <c r="DF23" i="14"/>
  <c r="DG23" i="14"/>
  <c r="DH23" i="14"/>
  <c r="DI23" i="14"/>
  <c r="DJ23" i="14"/>
  <c r="DK23" i="14"/>
  <c r="DL23" i="14"/>
  <c r="DM23" i="14"/>
  <c r="DN23" i="14"/>
  <c r="DO23" i="14"/>
  <c r="DP23" i="14"/>
  <c r="DQ23" i="14"/>
  <c r="DR23" i="14"/>
  <c r="DS23" i="14"/>
  <c r="DT23" i="14"/>
  <c r="DU23" i="14"/>
  <c r="DV23" i="14"/>
  <c r="DW23" i="14"/>
  <c r="DX23" i="14"/>
  <c r="DY23" i="14"/>
  <c r="DZ23" i="14"/>
  <c r="EA23" i="14"/>
  <c r="EB23" i="14"/>
  <c r="EC23" i="14"/>
  <c r="ED23" i="14"/>
  <c r="EE23" i="14"/>
  <c r="EF23" i="14"/>
  <c r="EG23" i="14"/>
  <c r="EH23" i="14"/>
  <c r="EI23" i="14"/>
  <c r="EJ23" i="14"/>
  <c r="EK23" i="14"/>
  <c r="EL23" i="14"/>
  <c r="EM23" i="14"/>
  <c r="EN23" i="14"/>
  <c r="EO23" i="14"/>
  <c r="EP23" i="14"/>
  <c r="EQ23" i="14"/>
  <c r="ER23" i="14"/>
  <c r="ES23" i="14"/>
  <c r="ET23" i="14"/>
  <c r="EU23" i="14"/>
  <c r="EV23" i="14"/>
  <c r="EW23" i="14"/>
  <c r="EX23" i="14"/>
  <c r="EY23" i="14"/>
  <c r="EZ23" i="14"/>
  <c r="FA23" i="14"/>
  <c r="FB23" i="14"/>
  <c r="FC23" i="14"/>
  <c r="FD23" i="14"/>
  <c r="FE23" i="14"/>
  <c r="FF23" i="14"/>
  <c r="FG23" i="14"/>
  <c r="FH23" i="14"/>
  <c r="FI23" i="14"/>
  <c r="FJ23" i="14"/>
  <c r="FK23" i="14"/>
  <c r="FL23" i="14"/>
  <c r="FM23" i="14"/>
  <c r="FN23" i="14"/>
  <c r="FO23" i="14"/>
  <c r="FP23" i="14"/>
  <c r="FQ23" i="14"/>
  <c r="FR23" i="14"/>
  <c r="FS23" i="14"/>
  <c r="FT23" i="14"/>
  <c r="FU23" i="14"/>
  <c r="FV23" i="14"/>
  <c r="FW23" i="14"/>
  <c r="FX23" i="14"/>
  <c r="FY23" i="14"/>
  <c r="FZ23" i="14"/>
  <c r="GA23" i="14"/>
  <c r="GB23" i="14"/>
  <c r="GC23" i="14"/>
  <c r="GD23" i="14"/>
  <c r="GE23" i="14"/>
  <c r="GF23" i="14"/>
  <c r="GG23" i="14"/>
  <c r="GH23" i="14"/>
  <c r="GI23" i="14"/>
  <c r="GJ23" i="14"/>
  <c r="GK23" i="14"/>
  <c r="GL23" i="14"/>
  <c r="GM23" i="14"/>
  <c r="GN23" i="14"/>
  <c r="GO23" i="14"/>
  <c r="GP23" i="14"/>
  <c r="GQ23" i="14"/>
  <c r="GR23" i="14"/>
  <c r="GS23" i="14"/>
  <c r="GT23" i="14"/>
  <c r="GU23" i="14"/>
  <c r="GV23" i="14"/>
  <c r="GW23" i="14"/>
  <c r="GX23" i="14"/>
  <c r="GY23" i="14"/>
  <c r="GZ23" i="14"/>
  <c r="HA23" i="14"/>
  <c r="HB23" i="14"/>
  <c r="HC23" i="14"/>
  <c r="HD23" i="14"/>
  <c r="HE23" i="14"/>
  <c r="HF23" i="14"/>
  <c r="HG23" i="14"/>
  <c r="HH23" i="14"/>
  <c r="HI23" i="14"/>
  <c r="HJ23" i="14"/>
  <c r="HK23" i="14"/>
  <c r="HL23" i="14"/>
  <c r="HM23" i="14"/>
  <c r="HN23" i="14"/>
  <c r="HO23" i="14"/>
  <c r="HP23" i="14"/>
  <c r="HQ23" i="14"/>
  <c r="HR23" i="14"/>
  <c r="HS23" i="14"/>
  <c r="HT23" i="14"/>
  <c r="HU23" i="14"/>
  <c r="HV23" i="14"/>
  <c r="HW23" i="14"/>
  <c r="HX23" i="14"/>
  <c r="HY23" i="14"/>
  <c r="HZ23" i="14"/>
  <c r="IA23" i="14"/>
  <c r="IB23" i="14"/>
  <c r="IC23" i="14"/>
  <c r="ID23" i="14"/>
  <c r="IE23" i="14"/>
  <c r="IF23" i="14"/>
  <c r="IG23" i="14"/>
  <c r="IH23" i="14"/>
  <c r="II23" i="14"/>
  <c r="IJ23" i="14"/>
  <c r="IK23" i="14"/>
  <c r="IL23" i="14"/>
  <c r="IM23" i="14"/>
  <c r="IN23" i="14"/>
  <c r="IO23" i="14"/>
  <c r="IP23" i="14"/>
  <c r="IQ23" i="14"/>
  <c r="IR23" i="14"/>
  <c r="IS23" i="14"/>
  <c r="IT23" i="14"/>
  <c r="IU23" i="14"/>
  <c r="IV23" i="14"/>
  <c r="IW23" i="14"/>
  <c r="IX23" i="14"/>
  <c r="IY23" i="14"/>
  <c r="IZ23" i="14"/>
  <c r="JA23" i="14"/>
  <c r="JB23" i="14"/>
  <c r="JC23" i="14"/>
  <c r="JD23" i="14"/>
  <c r="JE23" i="14"/>
  <c r="JF23" i="14"/>
  <c r="JG23" i="14"/>
  <c r="JH23" i="14"/>
  <c r="JI23" i="14"/>
  <c r="JJ23" i="14"/>
  <c r="JK23" i="14"/>
  <c r="JL23" i="14"/>
  <c r="JM23" i="14"/>
  <c r="JN23" i="14"/>
  <c r="JO23" i="14"/>
  <c r="JP23" i="14"/>
  <c r="JQ23" i="14"/>
  <c r="JR23" i="14"/>
  <c r="JS23" i="14"/>
  <c r="JT23" i="14"/>
  <c r="JU23" i="14"/>
  <c r="JV23" i="14"/>
  <c r="JW23" i="14"/>
  <c r="JX23" i="14"/>
  <c r="JY23" i="14"/>
  <c r="JZ23" i="14"/>
  <c r="KA23" i="14"/>
  <c r="KB23" i="14"/>
  <c r="KC23" i="14"/>
  <c r="KD23" i="14"/>
  <c r="KE23" i="14"/>
  <c r="KF23" i="14"/>
  <c r="KG23" i="14"/>
  <c r="KH23" i="14"/>
  <c r="KI23" i="14"/>
  <c r="KJ23" i="14"/>
  <c r="KK23" i="14"/>
  <c r="KL23" i="14"/>
  <c r="KM23" i="14"/>
  <c r="KN23" i="14"/>
  <c r="KO23" i="14"/>
  <c r="KP23" i="14"/>
  <c r="KQ23" i="14"/>
  <c r="KR23" i="14"/>
  <c r="KS23" i="14"/>
  <c r="KT23" i="14"/>
  <c r="KU23" i="14"/>
  <c r="KV23" i="14"/>
  <c r="KW23" i="14"/>
  <c r="KX23" i="14"/>
  <c r="KY23" i="14"/>
  <c r="KZ23" i="14"/>
  <c r="LA23" i="14"/>
  <c r="LB23" i="14"/>
  <c r="LC23" i="14"/>
  <c r="LD23" i="14"/>
  <c r="LE23" i="14"/>
  <c r="LF23" i="14"/>
  <c r="LG23" i="14"/>
  <c r="LH23" i="14"/>
  <c r="LI23" i="14"/>
  <c r="LJ23" i="14"/>
  <c r="LK23" i="14"/>
  <c r="LL23" i="14"/>
  <c r="LM23" i="14"/>
  <c r="LN23" i="14"/>
  <c r="LO23" i="14"/>
  <c r="LP23" i="14"/>
  <c r="LQ23" i="14"/>
  <c r="LR23" i="14"/>
  <c r="LS23" i="14"/>
  <c r="LT23" i="14"/>
  <c r="LU23" i="14"/>
  <c r="LV23" i="14"/>
  <c r="LW23" i="14"/>
  <c r="LX23" i="14"/>
  <c r="LY23" i="14"/>
  <c r="LZ23" i="14"/>
  <c r="MA23" i="14"/>
  <c r="MB23" i="14"/>
  <c r="MC23" i="14"/>
  <c r="MD23" i="14"/>
  <c r="ME23" i="14"/>
  <c r="MF23" i="14"/>
  <c r="MG23" i="14"/>
  <c r="MH23" i="14"/>
  <c r="MI23" i="14"/>
  <c r="MJ23" i="14"/>
  <c r="MK23" i="14"/>
  <c r="ML23" i="14"/>
  <c r="MM23" i="14"/>
  <c r="MN23" i="14"/>
  <c r="MO23" i="14"/>
  <c r="MP23" i="14"/>
  <c r="MQ23" i="14"/>
  <c r="MR23" i="14"/>
  <c r="MS23" i="14"/>
  <c r="MT23" i="14"/>
  <c r="MU23" i="14"/>
  <c r="MV23" i="14"/>
  <c r="MW23" i="14"/>
  <c r="MX23" i="14"/>
  <c r="MY23" i="14"/>
  <c r="MZ23" i="14"/>
  <c r="NA23" i="14"/>
  <c r="G24" i="14"/>
  <c r="H24" i="14"/>
  <c r="I24" i="14"/>
  <c r="J24" i="14"/>
  <c r="K24" i="14"/>
  <c r="L24" i="14"/>
  <c r="M24" i="14"/>
  <c r="N24" i="14"/>
  <c r="O24" i="14"/>
  <c r="P24" i="14"/>
  <c r="Q24" i="14"/>
  <c r="R24" i="14"/>
  <c r="S24" i="14"/>
  <c r="T24" i="14"/>
  <c r="U24" i="14"/>
  <c r="V24" i="14"/>
  <c r="W24" i="14"/>
  <c r="X24" i="14"/>
  <c r="Y24" i="14"/>
  <c r="Z24" i="14"/>
  <c r="AA24" i="14"/>
  <c r="AB24" i="14"/>
  <c r="AC24" i="14"/>
  <c r="AD24" i="14"/>
  <c r="AE24" i="14"/>
  <c r="AF24" i="14"/>
  <c r="AG24" i="14"/>
  <c r="AH24" i="14"/>
  <c r="AI24" i="14"/>
  <c r="AJ24" i="14"/>
  <c r="AK24" i="14"/>
  <c r="AL24" i="14"/>
  <c r="AM24" i="14"/>
  <c r="AN24" i="14"/>
  <c r="AO24" i="14"/>
  <c r="AP24" i="14"/>
  <c r="AQ24" i="14"/>
  <c r="AR24" i="14"/>
  <c r="AS24" i="14"/>
  <c r="AT24" i="14"/>
  <c r="AU24" i="14"/>
  <c r="AV24" i="14"/>
  <c r="AW24" i="14"/>
  <c r="AX24" i="14"/>
  <c r="AY24" i="14"/>
  <c r="AZ24" i="14"/>
  <c r="BA24" i="14"/>
  <c r="BB24" i="14"/>
  <c r="BC24" i="14"/>
  <c r="BD24" i="14"/>
  <c r="BE24" i="14"/>
  <c r="BF24" i="14"/>
  <c r="BG24" i="14"/>
  <c r="BH24" i="14"/>
  <c r="BI24" i="14"/>
  <c r="BJ24" i="14"/>
  <c r="BK24" i="14"/>
  <c r="BL24" i="14"/>
  <c r="BM24" i="14"/>
  <c r="BN24" i="14"/>
  <c r="BO24" i="14"/>
  <c r="BP24" i="14"/>
  <c r="BQ24" i="14"/>
  <c r="BR24" i="14"/>
  <c r="BS24" i="14"/>
  <c r="BT24" i="14"/>
  <c r="BU24" i="14"/>
  <c r="BV24" i="14"/>
  <c r="BW24" i="14"/>
  <c r="BX24" i="14"/>
  <c r="BY24" i="14"/>
  <c r="BZ24" i="14"/>
  <c r="CA24" i="14"/>
  <c r="CB24" i="14"/>
  <c r="CC24" i="14"/>
  <c r="CD24" i="14"/>
  <c r="CE24" i="14"/>
  <c r="CF24" i="14"/>
  <c r="CG24" i="14"/>
  <c r="CH24" i="14"/>
  <c r="CI24" i="14"/>
  <c r="CJ24" i="14"/>
  <c r="CK24" i="14"/>
  <c r="CL24" i="14"/>
  <c r="CM24" i="14"/>
  <c r="CN24" i="14"/>
  <c r="CO24" i="14"/>
  <c r="CP24" i="14"/>
  <c r="CQ24" i="14"/>
  <c r="CR24" i="14"/>
  <c r="CS24" i="14"/>
  <c r="CT24" i="14"/>
  <c r="CU24" i="14"/>
  <c r="CV24" i="14"/>
  <c r="CW24" i="14"/>
  <c r="CX24" i="14"/>
  <c r="CY24" i="14"/>
  <c r="CZ24" i="14"/>
  <c r="DA24" i="14"/>
  <c r="DB24" i="14"/>
  <c r="DC24" i="14"/>
  <c r="DD24" i="14"/>
  <c r="DE24" i="14"/>
  <c r="DF24" i="14"/>
  <c r="DG24" i="14"/>
  <c r="DH24" i="14"/>
  <c r="DI24" i="14"/>
  <c r="DJ24" i="14"/>
  <c r="DK24" i="14"/>
  <c r="DL24" i="14"/>
  <c r="DM24" i="14"/>
  <c r="DN24" i="14"/>
  <c r="DO24" i="14"/>
  <c r="DP24" i="14"/>
  <c r="DQ24" i="14"/>
  <c r="DR24" i="14"/>
  <c r="DS24" i="14"/>
  <c r="DT24" i="14"/>
  <c r="DU24" i="14"/>
  <c r="DV24" i="14"/>
  <c r="DW24" i="14"/>
  <c r="DX24" i="14"/>
  <c r="DY24" i="14"/>
  <c r="DZ24" i="14"/>
  <c r="EA24" i="14"/>
  <c r="EB24" i="14"/>
  <c r="EC24" i="14"/>
  <c r="ED24" i="14"/>
  <c r="EE24" i="14"/>
  <c r="EF24" i="14"/>
  <c r="EG24" i="14"/>
  <c r="EH24" i="14"/>
  <c r="EI24" i="14"/>
  <c r="EJ24" i="14"/>
  <c r="EK24" i="14"/>
  <c r="EL24" i="14"/>
  <c r="EM24" i="14"/>
  <c r="EN24" i="14"/>
  <c r="EO24" i="14"/>
  <c r="EP24" i="14"/>
  <c r="EQ24" i="14"/>
  <c r="ER24" i="14"/>
  <c r="ES24" i="14"/>
  <c r="ET24" i="14"/>
  <c r="EU24" i="14"/>
  <c r="EV24" i="14"/>
  <c r="EW24" i="14"/>
  <c r="EX24" i="14"/>
  <c r="EY24" i="14"/>
  <c r="EZ24" i="14"/>
  <c r="FA24" i="14"/>
  <c r="FB24" i="14"/>
  <c r="FC24" i="14"/>
  <c r="FD24" i="14"/>
  <c r="FE24" i="14"/>
  <c r="FF24" i="14"/>
  <c r="FG24" i="14"/>
  <c r="FH24" i="14"/>
  <c r="FI24" i="14"/>
  <c r="FJ24" i="14"/>
  <c r="FK24" i="14"/>
  <c r="FL24" i="14"/>
  <c r="FM24" i="14"/>
  <c r="FN24" i="14"/>
  <c r="FO24" i="14"/>
  <c r="FP24" i="14"/>
  <c r="FQ24" i="14"/>
  <c r="FR24" i="14"/>
  <c r="FS24"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H24" i="14"/>
  <c r="HI24" i="14"/>
  <c r="HJ24" i="14"/>
  <c r="HK24" i="14"/>
  <c r="HL24" i="14"/>
  <c r="HM24" i="14"/>
  <c r="HN24" i="14"/>
  <c r="HO24" i="14"/>
  <c r="HP24" i="14"/>
  <c r="HQ24" i="14"/>
  <c r="HR24" i="14"/>
  <c r="HS24" i="14"/>
  <c r="HT24" i="14"/>
  <c r="HU24" i="14"/>
  <c r="HV24" i="14"/>
  <c r="HW24" i="14"/>
  <c r="HX24" i="14"/>
  <c r="HY24" i="14"/>
  <c r="HZ24" i="14"/>
  <c r="IA24" i="14"/>
  <c r="IB24" i="14"/>
  <c r="IC24" i="14"/>
  <c r="ID24" i="14"/>
  <c r="IE24" i="14"/>
  <c r="IF24" i="14"/>
  <c r="IG24" i="14"/>
  <c r="IH24" i="14"/>
  <c r="II24" i="14"/>
  <c r="IJ24" i="14"/>
  <c r="IK24" i="14"/>
  <c r="IL24" i="14"/>
  <c r="IM24" i="14"/>
  <c r="IN24" i="14"/>
  <c r="IO24" i="14"/>
  <c r="IP24" i="14"/>
  <c r="IQ24" i="14"/>
  <c r="IR24" i="14"/>
  <c r="IS24" i="14"/>
  <c r="IT24" i="14"/>
  <c r="IU24" i="14"/>
  <c r="IV24" i="14"/>
  <c r="IW24" i="14"/>
  <c r="IX24" i="14"/>
  <c r="IY24" i="14"/>
  <c r="IZ24" i="14"/>
  <c r="JA24" i="14"/>
  <c r="JB24" i="14"/>
  <c r="JC24" i="14"/>
  <c r="JD24" i="14"/>
  <c r="JE24" i="14"/>
  <c r="JF24" i="14"/>
  <c r="JG24" i="14"/>
  <c r="JH24" i="14"/>
  <c r="JI24" i="14"/>
  <c r="JJ24" i="14"/>
  <c r="JK24" i="14"/>
  <c r="JL24" i="14"/>
  <c r="JM24" i="14"/>
  <c r="JN24" i="14"/>
  <c r="JO24" i="14"/>
  <c r="JP24" i="14"/>
  <c r="JQ24" i="14"/>
  <c r="JR24" i="14"/>
  <c r="JS24" i="14"/>
  <c r="JT24" i="14"/>
  <c r="JU24" i="14"/>
  <c r="JV24" i="14"/>
  <c r="JW24" i="14"/>
  <c r="JX24" i="14"/>
  <c r="JY24" i="14"/>
  <c r="JZ24" i="14"/>
  <c r="KA24" i="14"/>
  <c r="KB24" i="14"/>
  <c r="KC24" i="14"/>
  <c r="KD24" i="14"/>
  <c r="KE24" i="14"/>
  <c r="KF24" i="14"/>
  <c r="KG24" i="14"/>
  <c r="KH24" i="14"/>
  <c r="KI24" i="14"/>
  <c r="KJ24" i="14"/>
  <c r="KK24" i="14"/>
  <c r="KL24" i="14"/>
  <c r="KM24" i="14"/>
  <c r="KN24" i="14"/>
  <c r="KO24" i="14"/>
  <c r="KP24" i="14"/>
  <c r="KQ24" i="14"/>
  <c r="KR24" i="14"/>
  <c r="KS24" i="14"/>
  <c r="KT24" i="14"/>
  <c r="KU24" i="14"/>
  <c r="KV24" i="14"/>
  <c r="KW24" i="14"/>
  <c r="KX24" i="14"/>
  <c r="KY24" i="14"/>
  <c r="KZ24" i="14"/>
  <c r="LA24" i="14"/>
  <c r="LB24" i="14"/>
  <c r="LC24" i="14"/>
  <c r="LD24" i="14"/>
  <c r="LE24" i="14"/>
  <c r="LF24" i="14"/>
  <c r="LG24" i="14"/>
  <c r="LH24" i="14"/>
  <c r="LI24" i="14"/>
  <c r="LJ24" i="14"/>
  <c r="LK24" i="14"/>
  <c r="LL24" i="14"/>
  <c r="LM24" i="14"/>
  <c r="LN24" i="14"/>
  <c r="LO24" i="14"/>
  <c r="LP24" i="14"/>
  <c r="LQ24" i="14"/>
  <c r="LR24" i="14"/>
  <c r="LS24" i="14"/>
  <c r="LT24" i="14"/>
  <c r="LU24" i="14"/>
  <c r="LV24" i="14"/>
  <c r="LW24" i="14"/>
  <c r="LX24" i="14"/>
  <c r="LY24" i="14"/>
  <c r="LZ24" i="14"/>
  <c r="MA24" i="14"/>
  <c r="MB24" i="14"/>
  <c r="MC24" i="14"/>
  <c r="MD24" i="14"/>
  <c r="ME24" i="14"/>
  <c r="MF24" i="14"/>
  <c r="MG24" i="14"/>
  <c r="MH24" i="14"/>
  <c r="MI24" i="14"/>
  <c r="MJ24" i="14"/>
  <c r="MK24" i="14"/>
  <c r="ML24" i="14"/>
  <c r="MM24" i="14"/>
  <c r="MN24" i="14"/>
  <c r="MO24" i="14"/>
  <c r="MP24" i="14"/>
  <c r="MQ24" i="14"/>
  <c r="MR24" i="14"/>
  <c r="MS24" i="14"/>
  <c r="MT24" i="14"/>
  <c r="MU24" i="14"/>
  <c r="MV24" i="14"/>
  <c r="MW24" i="14"/>
  <c r="MX24" i="14"/>
  <c r="MY24" i="14"/>
  <c r="MZ24" i="14"/>
  <c r="NA24" i="14"/>
  <c r="G25" i="14"/>
  <c r="H25" i="14"/>
  <c r="I25" i="14"/>
  <c r="J25" i="14"/>
  <c r="K25" i="14"/>
  <c r="L25" i="14"/>
  <c r="M25" i="14"/>
  <c r="N25" i="14"/>
  <c r="O25" i="14"/>
  <c r="P25" i="14"/>
  <c r="Q25" i="14"/>
  <c r="R25" i="14"/>
  <c r="S25" i="14"/>
  <c r="T25" i="14"/>
  <c r="U25" i="14"/>
  <c r="V25" i="14"/>
  <c r="W25" i="14"/>
  <c r="X25" i="14"/>
  <c r="Y25" i="14"/>
  <c r="Z25" i="14"/>
  <c r="AA25" i="14"/>
  <c r="AB25" i="14"/>
  <c r="AC25" i="14"/>
  <c r="AD25" i="14"/>
  <c r="AE25" i="14"/>
  <c r="AF25" i="14"/>
  <c r="AG25" i="14"/>
  <c r="AH25" i="14"/>
  <c r="AI25" i="14"/>
  <c r="AJ25" i="14"/>
  <c r="AK25" i="14"/>
  <c r="AL25" i="14"/>
  <c r="AM25" i="14"/>
  <c r="AN25" i="14"/>
  <c r="AO25" i="14"/>
  <c r="AP25" i="14"/>
  <c r="AQ25" i="14"/>
  <c r="AR25" i="14"/>
  <c r="AS25" i="14"/>
  <c r="AT25" i="14"/>
  <c r="AU25" i="14"/>
  <c r="AV25" i="14"/>
  <c r="AW25" i="14"/>
  <c r="AX25" i="14"/>
  <c r="AY25" i="14"/>
  <c r="AZ25" i="14"/>
  <c r="BA25" i="14"/>
  <c r="BB25" i="14"/>
  <c r="BC25" i="14"/>
  <c r="BD25" i="14"/>
  <c r="BE25" i="14"/>
  <c r="BF25" i="14"/>
  <c r="BG25" i="14"/>
  <c r="BH25" i="14"/>
  <c r="BI25" i="14"/>
  <c r="BJ25" i="14"/>
  <c r="BK25" i="14"/>
  <c r="BL25" i="14"/>
  <c r="BM25" i="14"/>
  <c r="BN25" i="14"/>
  <c r="BO25" i="14"/>
  <c r="BP25" i="14"/>
  <c r="BQ25" i="14"/>
  <c r="BR25" i="14"/>
  <c r="BS25" i="14"/>
  <c r="BT25" i="14"/>
  <c r="BU25" i="14"/>
  <c r="BV25" i="14"/>
  <c r="BW25" i="14"/>
  <c r="BX25" i="14"/>
  <c r="BY25" i="14"/>
  <c r="BZ25" i="14"/>
  <c r="CA25" i="14"/>
  <c r="CB25" i="14"/>
  <c r="CC25" i="14"/>
  <c r="CD25" i="14"/>
  <c r="CE25" i="14"/>
  <c r="CF25" i="14"/>
  <c r="CG25" i="14"/>
  <c r="CH25" i="14"/>
  <c r="CI25" i="14"/>
  <c r="CJ25" i="14"/>
  <c r="CK25" i="14"/>
  <c r="CL25" i="14"/>
  <c r="CM25" i="14"/>
  <c r="CN25" i="14"/>
  <c r="CO25" i="14"/>
  <c r="CP25" i="14"/>
  <c r="CQ25" i="14"/>
  <c r="CR25" i="14"/>
  <c r="CS25" i="14"/>
  <c r="CT25" i="14"/>
  <c r="CU25" i="14"/>
  <c r="CV25" i="14"/>
  <c r="CW25" i="14"/>
  <c r="CX25" i="14"/>
  <c r="CY25" i="14"/>
  <c r="CZ25" i="14"/>
  <c r="DA25" i="14"/>
  <c r="DB25" i="14"/>
  <c r="DC25" i="14"/>
  <c r="DD25" i="14"/>
  <c r="DE25" i="14"/>
  <c r="DF25" i="14"/>
  <c r="DG25" i="14"/>
  <c r="DH25" i="14"/>
  <c r="DI25" i="14"/>
  <c r="DJ25" i="14"/>
  <c r="DK25" i="14"/>
  <c r="DL25" i="14"/>
  <c r="DM25" i="14"/>
  <c r="DN25" i="14"/>
  <c r="DO25" i="14"/>
  <c r="DP25" i="14"/>
  <c r="DQ25" i="14"/>
  <c r="DR25" i="14"/>
  <c r="DS25" i="14"/>
  <c r="DT25" i="14"/>
  <c r="DU25" i="14"/>
  <c r="DV25" i="14"/>
  <c r="DW25" i="14"/>
  <c r="DX25" i="14"/>
  <c r="DY25" i="14"/>
  <c r="DZ25" i="14"/>
  <c r="EA25" i="14"/>
  <c r="EB25" i="14"/>
  <c r="EC25" i="14"/>
  <c r="ED25" i="14"/>
  <c r="EE25" i="14"/>
  <c r="EF25" i="14"/>
  <c r="EG25" i="14"/>
  <c r="EH25" i="14"/>
  <c r="EI25" i="14"/>
  <c r="EJ25" i="14"/>
  <c r="EK25" i="14"/>
  <c r="EL25" i="14"/>
  <c r="EM25" i="14"/>
  <c r="EN25" i="14"/>
  <c r="EO25" i="14"/>
  <c r="EP25" i="14"/>
  <c r="EQ25" i="14"/>
  <c r="ER25" i="14"/>
  <c r="ES25" i="14"/>
  <c r="ET25" i="14"/>
  <c r="EU25" i="14"/>
  <c r="EV25" i="14"/>
  <c r="EW25" i="14"/>
  <c r="EX25" i="14"/>
  <c r="EY25" i="14"/>
  <c r="EZ25" i="14"/>
  <c r="FA25" i="14"/>
  <c r="FB25" i="14"/>
  <c r="FC25" i="14"/>
  <c r="FD25" i="14"/>
  <c r="FE25" i="14"/>
  <c r="FF25" i="14"/>
  <c r="FG25" i="14"/>
  <c r="FH25" i="14"/>
  <c r="FI25" i="14"/>
  <c r="FJ25" i="14"/>
  <c r="FK25" i="14"/>
  <c r="FL25" i="14"/>
  <c r="FM25" i="14"/>
  <c r="FN25" i="14"/>
  <c r="FO25" i="14"/>
  <c r="FP25" i="14"/>
  <c r="FQ25" i="14"/>
  <c r="FR25" i="14"/>
  <c r="FS25"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H25" i="14"/>
  <c r="HI25" i="14"/>
  <c r="HJ25" i="14"/>
  <c r="HK25" i="14"/>
  <c r="HL25" i="14"/>
  <c r="HM25" i="14"/>
  <c r="HN25" i="14"/>
  <c r="HO25" i="14"/>
  <c r="HP25" i="14"/>
  <c r="HQ25" i="14"/>
  <c r="HR25" i="14"/>
  <c r="HS25" i="14"/>
  <c r="HT25" i="14"/>
  <c r="HU25" i="14"/>
  <c r="HV25" i="14"/>
  <c r="HW25" i="14"/>
  <c r="HX25" i="14"/>
  <c r="HY25" i="14"/>
  <c r="HZ25" i="14"/>
  <c r="IA25" i="14"/>
  <c r="IB25" i="14"/>
  <c r="IC25" i="14"/>
  <c r="ID25" i="14"/>
  <c r="IE25" i="14"/>
  <c r="IF25" i="14"/>
  <c r="IG25" i="14"/>
  <c r="IH25" i="14"/>
  <c r="II25" i="14"/>
  <c r="IJ25" i="14"/>
  <c r="IK25" i="14"/>
  <c r="IL25" i="14"/>
  <c r="IM25" i="14"/>
  <c r="IN25" i="14"/>
  <c r="IO25" i="14"/>
  <c r="IP25" i="14"/>
  <c r="IQ25" i="14"/>
  <c r="IR25" i="14"/>
  <c r="IS25" i="14"/>
  <c r="IT25" i="14"/>
  <c r="IU25" i="14"/>
  <c r="IV25" i="14"/>
  <c r="IW25" i="14"/>
  <c r="IX25" i="14"/>
  <c r="IY25" i="14"/>
  <c r="IZ25" i="14"/>
  <c r="JA25" i="14"/>
  <c r="JB25" i="14"/>
  <c r="JC25" i="14"/>
  <c r="JD25" i="14"/>
  <c r="JE25" i="14"/>
  <c r="JF25" i="14"/>
  <c r="JG25" i="14"/>
  <c r="JH25" i="14"/>
  <c r="JI25" i="14"/>
  <c r="JJ25" i="14"/>
  <c r="JK25" i="14"/>
  <c r="JL25" i="14"/>
  <c r="JM25" i="14"/>
  <c r="JN25" i="14"/>
  <c r="JO25" i="14"/>
  <c r="JP25" i="14"/>
  <c r="JQ25" i="14"/>
  <c r="JR25" i="14"/>
  <c r="JS25" i="14"/>
  <c r="JT25" i="14"/>
  <c r="JU25" i="14"/>
  <c r="JV25" i="14"/>
  <c r="JW25" i="14"/>
  <c r="JX25" i="14"/>
  <c r="JY25" i="14"/>
  <c r="JZ25" i="14"/>
  <c r="KA25" i="14"/>
  <c r="KB25" i="14"/>
  <c r="KC25" i="14"/>
  <c r="KD25" i="14"/>
  <c r="KE25" i="14"/>
  <c r="KF25" i="14"/>
  <c r="KG25" i="14"/>
  <c r="KH25" i="14"/>
  <c r="KI25" i="14"/>
  <c r="KJ25" i="14"/>
  <c r="KK25" i="14"/>
  <c r="KL25" i="14"/>
  <c r="KM25" i="14"/>
  <c r="KN25" i="14"/>
  <c r="KO25" i="14"/>
  <c r="KP25" i="14"/>
  <c r="KQ25" i="14"/>
  <c r="KR25" i="14"/>
  <c r="KS25" i="14"/>
  <c r="KT25" i="14"/>
  <c r="KU25" i="14"/>
  <c r="KV25" i="14"/>
  <c r="KW25" i="14"/>
  <c r="KX25" i="14"/>
  <c r="KY25" i="14"/>
  <c r="KZ25" i="14"/>
  <c r="LA25" i="14"/>
  <c r="LB25" i="14"/>
  <c r="LC25" i="14"/>
  <c r="LD25" i="14"/>
  <c r="LE25" i="14"/>
  <c r="LF25" i="14"/>
  <c r="LG25" i="14"/>
  <c r="LH25" i="14"/>
  <c r="LI25" i="14"/>
  <c r="LJ25" i="14"/>
  <c r="LK25" i="14"/>
  <c r="LL25" i="14"/>
  <c r="LM25" i="14"/>
  <c r="LN25" i="14"/>
  <c r="LO25" i="14"/>
  <c r="LP25" i="14"/>
  <c r="LQ25" i="14"/>
  <c r="LR25" i="14"/>
  <c r="LS25" i="14"/>
  <c r="LT25" i="14"/>
  <c r="LU25" i="14"/>
  <c r="LV25" i="14"/>
  <c r="LW25" i="14"/>
  <c r="LX25" i="14"/>
  <c r="LY25" i="14"/>
  <c r="LZ25" i="14"/>
  <c r="MA25" i="14"/>
  <c r="MB25" i="14"/>
  <c r="MC25" i="14"/>
  <c r="MD25" i="14"/>
  <c r="ME25" i="14"/>
  <c r="MF25" i="14"/>
  <c r="MG25" i="14"/>
  <c r="MH25" i="14"/>
  <c r="MI25" i="14"/>
  <c r="MJ25" i="14"/>
  <c r="MK25" i="14"/>
  <c r="ML25" i="14"/>
  <c r="MM25" i="14"/>
  <c r="MN25" i="14"/>
  <c r="MO25" i="14"/>
  <c r="MP25" i="14"/>
  <c r="MQ25" i="14"/>
  <c r="MR25" i="14"/>
  <c r="MS25" i="14"/>
  <c r="MT25" i="14"/>
  <c r="MU25" i="14"/>
  <c r="MV25" i="14"/>
  <c r="MW25" i="14"/>
  <c r="MX25" i="14"/>
  <c r="MY25" i="14"/>
  <c r="MZ25" i="14"/>
  <c r="NA25" i="14"/>
  <c r="F25" i="14"/>
  <c r="F24" i="14"/>
  <c r="F23" i="14"/>
  <c r="F22" i="14"/>
  <c r="G26" i="13"/>
  <c r="H26" i="13"/>
  <c r="I26" i="13"/>
  <c r="J26" i="13"/>
  <c r="K26" i="13"/>
  <c r="L26" i="13"/>
  <c r="M26" i="13"/>
  <c r="N26" i="13"/>
  <c r="O26" i="13"/>
  <c r="P26" i="13"/>
  <c r="Q26" i="13"/>
  <c r="R26" i="13"/>
  <c r="S26" i="13"/>
  <c r="T26" i="13"/>
  <c r="U26" i="13"/>
  <c r="V26" i="13"/>
  <c r="W26" i="13"/>
  <c r="X26" i="13"/>
  <c r="Y26" i="13"/>
  <c r="Z26" i="13"/>
  <c r="AA26" i="13"/>
  <c r="AB26" i="13"/>
  <c r="AC26" i="13"/>
  <c r="AD26" i="13"/>
  <c r="AE26" i="13"/>
  <c r="AF26" i="13"/>
  <c r="AG26" i="13"/>
  <c r="AH26" i="13"/>
  <c r="AI26" i="13"/>
  <c r="AJ26" i="13"/>
  <c r="AK26" i="13"/>
  <c r="AL26" i="13"/>
  <c r="AM26" i="13"/>
  <c r="AN26" i="13"/>
  <c r="AO26" i="13"/>
  <c r="AP26" i="13"/>
  <c r="AQ26" i="13"/>
  <c r="AR26" i="13"/>
  <c r="AS26" i="13"/>
  <c r="AT26" i="13"/>
  <c r="AU26" i="13"/>
  <c r="AV26" i="13"/>
  <c r="AW26" i="13"/>
  <c r="AX26" i="13"/>
  <c r="AY26" i="13"/>
  <c r="AZ26" i="13"/>
  <c r="BA26" i="13"/>
  <c r="BB26" i="13"/>
  <c r="BC26" i="13"/>
  <c r="BD26" i="13"/>
  <c r="BE26" i="13"/>
  <c r="BF26" i="13"/>
  <c r="BG26" i="13"/>
  <c r="BH26" i="13"/>
  <c r="BI26" i="13"/>
  <c r="BJ26" i="13"/>
  <c r="BK26" i="13"/>
  <c r="BL26" i="13"/>
  <c r="BM26" i="13"/>
  <c r="BN26" i="13"/>
  <c r="BO26" i="13"/>
  <c r="BP26" i="13"/>
  <c r="BQ26" i="13"/>
  <c r="BR26" i="13"/>
  <c r="BS26" i="13"/>
  <c r="BT26" i="13"/>
  <c r="BU26" i="13"/>
  <c r="BV26" i="13"/>
  <c r="BW26" i="13"/>
  <c r="BX26" i="13"/>
  <c r="BY26" i="13"/>
  <c r="BZ26" i="13"/>
  <c r="CA26" i="13"/>
  <c r="CB26" i="13"/>
  <c r="CC26" i="13"/>
  <c r="CD26" i="13"/>
  <c r="CE26" i="13"/>
  <c r="CF26" i="13"/>
  <c r="CG26" i="13"/>
  <c r="CH26" i="13"/>
  <c r="CI26" i="13"/>
  <c r="CJ26" i="13"/>
  <c r="CK26" i="13"/>
  <c r="CL26" i="13"/>
  <c r="CM26" i="13"/>
  <c r="CN26" i="13"/>
  <c r="CO26" i="13"/>
  <c r="CP26" i="13"/>
  <c r="CQ26" i="13"/>
  <c r="CR26" i="13"/>
  <c r="CS26" i="13"/>
  <c r="CT26" i="13"/>
  <c r="CU26" i="13"/>
  <c r="CV26" i="13"/>
  <c r="CW26" i="13"/>
  <c r="CX26" i="13"/>
  <c r="CY26" i="13"/>
  <c r="CZ26" i="13"/>
  <c r="DA26" i="13"/>
  <c r="DB26" i="13"/>
  <c r="DC26" i="13"/>
  <c r="DD26" i="13"/>
  <c r="DE26" i="13"/>
  <c r="DF26" i="13"/>
  <c r="DG26" i="13"/>
  <c r="DH26" i="13"/>
  <c r="DI26" i="13"/>
  <c r="DJ26" i="13"/>
  <c r="DK26" i="13"/>
  <c r="DL26" i="13"/>
  <c r="DM26" i="13"/>
  <c r="DN26" i="13"/>
  <c r="DO26" i="13"/>
  <c r="DP26" i="13"/>
  <c r="DQ26" i="13"/>
  <c r="DR26" i="13"/>
  <c r="DS26" i="13"/>
  <c r="DT26" i="13"/>
  <c r="DU26" i="13"/>
  <c r="DV26" i="13"/>
  <c r="DW26" i="13"/>
  <c r="DX26" i="13"/>
  <c r="DY26" i="13"/>
  <c r="DZ26" i="13"/>
  <c r="EA26" i="13"/>
  <c r="EB26" i="13"/>
  <c r="EC26" i="13"/>
  <c r="ED26" i="13"/>
  <c r="EE26" i="13"/>
  <c r="EF26" i="13"/>
  <c r="EG26" i="13"/>
  <c r="EH26" i="13"/>
  <c r="EI26" i="13"/>
  <c r="EJ26" i="13"/>
  <c r="EK26" i="13"/>
  <c r="EL26" i="13"/>
  <c r="EM26" i="13"/>
  <c r="EN26" i="13"/>
  <c r="EO26" i="13"/>
  <c r="EP26" i="13"/>
  <c r="EQ26" i="13"/>
  <c r="ER26" i="13"/>
  <c r="ES26" i="13"/>
  <c r="ET26" i="13"/>
  <c r="EU26" i="13"/>
  <c r="EV26" i="13"/>
  <c r="EW26" i="13"/>
  <c r="EX26" i="13"/>
  <c r="EY26" i="13"/>
  <c r="EZ26" i="13"/>
  <c r="FA26" i="13"/>
  <c r="FB26" i="13"/>
  <c r="FC26" i="13"/>
  <c r="FD26" i="13"/>
  <c r="FE26" i="13"/>
  <c r="FF26" i="13"/>
  <c r="FG26" i="13"/>
  <c r="FH26" i="13"/>
  <c r="FI26" i="13"/>
  <c r="FJ26" i="13"/>
  <c r="FK26" i="13"/>
  <c r="FL26" i="13"/>
  <c r="FM26" i="13"/>
  <c r="FN26" i="13"/>
  <c r="FO26" i="13"/>
  <c r="FP26" i="13"/>
  <c r="FQ26" i="13"/>
  <c r="FR26" i="13"/>
  <c r="FS26" i="13"/>
  <c r="FT26" i="13"/>
  <c r="FU26" i="13"/>
  <c r="FV26" i="13"/>
  <c r="FW26" i="13"/>
  <c r="FX26" i="13"/>
  <c r="FY26" i="13"/>
  <c r="FZ26" i="13"/>
  <c r="GA26" i="13"/>
  <c r="GB26" i="13"/>
  <c r="GC26" i="13"/>
  <c r="GD26" i="13"/>
  <c r="GE26" i="13"/>
  <c r="GF26" i="13"/>
  <c r="GG26" i="13"/>
  <c r="GH26" i="13"/>
  <c r="GI26" i="13"/>
  <c r="GJ26" i="13"/>
  <c r="GK26" i="13"/>
  <c r="GL26" i="13"/>
  <c r="GM26" i="13"/>
  <c r="GN26" i="13"/>
  <c r="GO26" i="13"/>
  <c r="GP26" i="13"/>
  <c r="GQ26" i="13"/>
  <c r="GR26" i="13"/>
  <c r="GS26" i="13"/>
  <c r="GT26" i="13"/>
  <c r="GU26" i="13"/>
  <c r="GV26" i="13"/>
  <c r="GW26" i="13"/>
  <c r="GX26" i="13"/>
  <c r="GY26" i="13"/>
  <c r="GZ26" i="13"/>
  <c r="HA26" i="13"/>
  <c r="HB26" i="13"/>
  <c r="HC26" i="13"/>
  <c r="HD26" i="13"/>
  <c r="HE26" i="13"/>
  <c r="HF26" i="13"/>
  <c r="HG26" i="13"/>
  <c r="HH26" i="13"/>
  <c r="HI26" i="13"/>
  <c r="HJ26" i="13"/>
  <c r="HK26" i="13"/>
  <c r="HL26" i="13"/>
  <c r="HM26" i="13"/>
  <c r="HN26" i="13"/>
  <c r="HO26" i="13"/>
  <c r="HP26" i="13"/>
  <c r="HQ26" i="13"/>
  <c r="HR26" i="13"/>
  <c r="HS26" i="13"/>
  <c r="HT26" i="13"/>
  <c r="HU26" i="13"/>
  <c r="HV26" i="13"/>
  <c r="HW26" i="13"/>
  <c r="HX26" i="13"/>
  <c r="HY26" i="13"/>
  <c r="HZ26" i="13"/>
  <c r="IA26" i="13"/>
  <c r="IB26" i="13"/>
  <c r="IC26" i="13"/>
  <c r="ID26" i="13"/>
  <c r="IE26" i="13"/>
  <c r="IF26" i="13"/>
  <c r="IG26" i="13"/>
  <c r="IH26" i="13"/>
  <c r="II26" i="13"/>
  <c r="IJ26" i="13"/>
  <c r="IK26" i="13"/>
  <c r="IL26" i="13"/>
  <c r="IM26" i="13"/>
  <c r="IN26" i="13"/>
  <c r="IO26" i="13"/>
  <c r="IP26" i="13"/>
  <c r="IQ26" i="13"/>
  <c r="IR26" i="13"/>
  <c r="IS26" i="13"/>
  <c r="IT26" i="13"/>
  <c r="IU26" i="13"/>
  <c r="IV26" i="13"/>
  <c r="IW26" i="13"/>
  <c r="IX26" i="13"/>
  <c r="IY26" i="13"/>
  <c r="IZ26" i="13"/>
  <c r="JA26" i="13"/>
  <c r="JB26" i="13"/>
  <c r="JC26" i="13"/>
  <c r="JD26" i="13"/>
  <c r="JE26" i="13"/>
  <c r="JF26" i="13"/>
  <c r="JG26" i="13"/>
  <c r="JH26" i="13"/>
  <c r="JI26" i="13"/>
  <c r="JJ26" i="13"/>
  <c r="JK26" i="13"/>
  <c r="JL26" i="13"/>
  <c r="JM26" i="13"/>
  <c r="JN26" i="13"/>
  <c r="JO26" i="13"/>
  <c r="JP26" i="13"/>
  <c r="JQ26" i="13"/>
  <c r="JR26" i="13"/>
  <c r="JS26" i="13"/>
  <c r="JT26" i="13"/>
  <c r="JU26" i="13"/>
  <c r="JV26" i="13"/>
  <c r="JW26" i="13"/>
  <c r="JX26" i="13"/>
  <c r="JY26" i="13"/>
  <c r="JZ26" i="13"/>
  <c r="KA26" i="13"/>
  <c r="KB26" i="13"/>
  <c r="KC26" i="13"/>
  <c r="KD26" i="13"/>
  <c r="KE26" i="13"/>
  <c r="KF26" i="13"/>
  <c r="KG26" i="13"/>
  <c r="KH26" i="13"/>
  <c r="KI26" i="13"/>
  <c r="KJ26" i="13"/>
  <c r="KK26" i="13"/>
  <c r="KL26" i="13"/>
  <c r="KM26" i="13"/>
  <c r="KN26" i="13"/>
  <c r="KO26" i="13"/>
  <c r="KP26" i="13"/>
  <c r="KQ26" i="13"/>
  <c r="KR26" i="13"/>
  <c r="KS26" i="13"/>
  <c r="KT26" i="13"/>
  <c r="KU26" i="13"/>
  <c r="KV26" i="13"/>
  <c r="KW26" i="13"/>
  <c r="KX26" i="13"/>
  <c r="KY26" i="13"/>
  <c r="KZ26" i="13"/>
  <c r="LA26" i="13"/>
  <c r="LB26" i="13"/>
  <c r="LC26" i="13"/>
  <c r="LD26" i="13"/>
  <c r="LE26" i="13"/>
  <c r="LF26" i="13"/>
  <c r="LG26" i="13"/>
  <c r="LH26" i="13"/>
  <c r="LI26" i="13"/>
  <c r="LJ26" i="13"/>
  <c r="LK26" i="13"/>
  <c r="LL26" i="13"/>
  <c r="LM26" i="13"/>
  <c r="LN26" i="13"/>
  <c r="LO26" i="13"/>
  <c r="LP26" i="13"/>
  <c r="LQ26" i="13"/>
  <c r="LR26" i="13"/>
  <c r="LS26" i="13"/>
  <c r="LT26" i="13"/>
  <c r="LU26" i="13"/>
  <c r="LV26" i="13"/>
  <c r="LW26" i="13"/>
  <c r="LX26" i="13"/>
  <c r="LY26" i="13"/>
  <c r="LZ26" i="13"/>
  <c r="MA26" i="13"/>
  <c r="MB26" i="13"/>
  <c r="MC26" i="13"/>
  <c r="MD26" i="13"/>
  <c r="ME26" i="13"/>
  <c r="MF26" i="13"/>
  <c r="MG26" i="13"/>
  <c r="MH26" i="13"/>
  <c r="MI26" i="13"/>
  <c r="MJ26" i="13"/>
  <c r="MK26" i="13"/>
  <c r="ML26" i="13"/>
  <c r="MM26" i="13"/>
  <c r="MN26" i="13"/>
  <c r="MO26" i="13"/>
  <c r="MP26" i="13"/>
  <c r="MQ26" i="13"/>
  <c r="MR26" i="13"/>
  <c r="MS26" i="13"/>
  <c r="MT26" i="13"/>
  <c r="MU26" i="13"/>
  <c r="MV26" i="13"/>
  <c r="MW26" i="13"/>
  <c r="MX26" i="13"/>
  <c r="MY26" i="13"/>
  <c r="MZ26" i="13"/>
  <c r="NA26" i="13"/>
  <c r="G27" i="13"/>
  <c r="H27" i="13"/>
  <c r="I27" i="13"/>
  <c r="J27" i="13"/>
  <c r="K27" i="13"/>
  <c r="L27" i="13"/>
  <c r="M27" i="13"/>
  <c r="N27" i="13"/>
  <c r="O27" i="13"/>
  <c r="P27" i="13"/>
  <c r="Q27" i="13"/>
  <c r="R27" i="13"/>
  <c r="S27" i="13"/>
  <c r="T27" i="13"/>
  <c r="U27" i="13"/>
  <c r="V27" i="13"/>
  <c r="W27" i="13"/>
  <c r="X27" i="13"/>
  <c r="Y27" i="13"/>
  <c r="Z27" i="13"/>
  <c r="AA27" i="13"/>
  <c r="AB27" i="13"/>
  <c r="AC27" i="13"/>
  <c r="AD27" i="13"/>
  <c r="AE27" i="13"/>
  <c r="AF27" i="13"/>
  <c r="AG27" i="13"/>
  <c r="AH27" i="13"/>
  <c r="AI27" i="13"/>
  <c r="AJ27" i="13"/>
  <c r="AK27" i="13"/>
  <c r="AL27" i="13"/>
  <c r="AM27" i="13"/>
  <c r="AN27" i="13"/>
  <c r="AO27" i="13"/>
  <c r="AP27" i="13"/>
  <c r="AQ27" i="13"/>
  <c r="AR27" i="13"/>
  <c r="AS27" i="13"/>
  <c r="AT27" i="13"/>
  <c r="AU27" i="13"/>
  <c r="AV27" i="13"/>
  <c r="AW27" i="13"/>
  <c r="AX27" i="13"/>
  <c r="AY27" i="13"/>
  <c r="AZ27" i="13"/>
  <c r="BA27" i="13"/>
  <c r="BB27" i="13"/>
  <c r="BC27" i="13"/>
  <c r="BD27" i="13"/>
  <c r="BE27" i="13"/>
  <c r="BF27" i="13"/>
  <c r="BG27" i="13"/>
  <c r="BH27" i="13"/>
  <c r="BI27" i="13"/>
  <c r="BJ27" i="13"/>
  <c r="BK27" i="13"/>
  <c r="BL27" i="13"/>
  <c r="BM27" i="13"/>
  <c r="BN27" i="13"/>
  <c r="BO27" i="13"/>
  <c r="BP27" i="13"/>
  <c r="BQ27" i="13"/>
  <c r="BR27" i="13"/>
  <c r="BS27" i="13"/>
  <c r="BT27" i="13"/>
  <c r="BU27" i="13"/>
  <c r="BV27" i="13"/>
  <c r="BW27" i="13"/>
  <c r="BX27" i="13"/>
  <c r="BY27" i="13"/>
  <c r="BZ27" i="13"/>
  <c r="CA27" i="13"/>
  <c r="CB27" i="13"/>
  <c r="CC27" i="13"/>
  <c r="CD27" i="13"/>
  <c r="CE27" i="13"/>
  <c r="CF27" i="13"/>
  <c r="CG27" i="13"/>
  <c r="CH27" i="13"/>
  <c r="CI27" i="13"/>
  <c r="CJ27" i="13"/>
  <c r="CK27" i="13"/>
  <c r="CL27" i="13"/>
  <c r="CM27" i="13"/>
  <c r="CN27" i="13"/>
  <c r="CO27" i="13"/>
  <c r="CP27" i="13"/>
  <c r="CQ27" i="13"/>
  <c r="CR27" i="13"/>
  <c r="CS27" i="13"/>
  <c r="CT27" i="13"/>
  <c r="CU27" i="13"/>
  <c r="CV27" i="13"/>
  <c r="CW27" i="13"/>
  <c r="CX27" i="13"/>
  <c r="CY27" i="13"/>
  <c r="CZ27" i="13"/>
  <c r="DA27" i="13"/>
  <c r="DB27" i="13"/>
  <c r="DC27" i="13"/>
  <c r="DD27" i="13"/>
  <c r="DE27" i="13"/>
  <c r="DF27" i="13"/>
  <c r="DG27" i="13"/>
  <c r="DH27" i="13"/>
  <c r="DI27" i="13"/>
  <c r="DJ27" i="13"/>
  <c r="DK27" i="13"/>
  <c r="DL27" i="13"/>
  <c r="DM27" i="13"/>
  <c r="DN27" i="13"/>
  <c r="DO27" i="13"/>
  <c r="DP27" i="13"/>
  <c r="DQ27" i="13"/>
  <c r="DR27" i="13"/>
  <c r="DS27" i="13"/>
  <c r="DT27" i="13"/>
  <c r="DU27" i="13"/>
  <c r="DV27" i="13"/>
  <c r="DW27" i="13"/>
  <c r="DX27" i="13"/>
  <c r="DY27" i="13"/>
  <c r="DZ27" i="13"/>
  <c r="EA27" i="13"/>
  <c r="EB27" i="13"/>
  <c r="EC27" i="13"/>
  <c r="ED27" i="13"/>
  <c r="EE27" i="13"/>
  <c r="EF27" i="13"/>
  <c r="EG27" i="13"/>
  <c r="EH27" i="13"/>
  <c r="EI27" i="13"/>
  <c r="EJ27" i="13"/>
  <c r="EK27" i="13"/>
  <c r="EL27" i="13"/>
  <c r="EM27" i="13"/>
  <c r="EN27" i="13"/>
  <c r="EO27" i="13"/>
  <c r="EP27" i="13"/>
  <c r="EQ27" i="13"/>
  <c r="ER27" i="13"/>
  <c r="ES27" i="13"/>
  <c r="ET27" i="13"/>
  <c r="EU27" i="13"/>
  <c r="EV27" i="13"/>
  <c r="EW27" i="13"/>
  <c r="EX27" i="13"/>
  <c r="EY27" i="13"/>
  <c r="EZ27" i="13"/>
  <c r="FA27" i="13"/>
  <c r="FB27" i="13"/>
  <c r="FC27" i="13"/>
  <c r="FD27" i="13"/>
  <c r="FE27" i="13"/>
  <c r="FF27" i="13"/>
  <c r="FG27" i="13"/>
  <c r="FH27" i="13"/>
  <c r="FI27" i="13"/>
  <c r="FJ27" i="13"/>
  <c r="FK27" i="13"/>
  <c r="FL27" i="13"/>
  <c r="FM27" i="13"/>
  <c r="FN27" i="13"/>
  <c r="FO27" i="13"/>
  <c r="FP27" i="13"/>
  <c r="FQ27" i="13"/>
  <c r="FR27" i="13"/>
  <c r="FS27" i="13"/>
  <c r="FT27" i="13"/>
  <c r="FU27" i="13"/>
  <c r="FV27" i="13"/>
  <c r="FW27" i="13"/>
  <c r="FX27" i="13"/>
  <c r="FY27" i="13"/>
  <c r="FZ27" i="13"/>
  <c r="GA27" i="13"/>
  <c r="GB27" i="13"/>
  <c r="GC27" i="13"/>
  <c r="GD27" i="13"/>
  <c r="GE27" i="13"/>
  <c r="GF27" i="13"/>
  <c r="GG27" i="13"/>
  <c r="GH27" i="13"/>
  <c r="GI27" i="13"/>
  <c r="GJ27" i="13"/>
  <c r="GK27" i="13"/>
  <c r="GL27" i="13"/>
  <c r="GM27" i="13"/>
  <c r="GN27" i="13"/>
  <c r="GO27" i="13"/>
  <c r="GP27" i="13"/>
  <c r="GQ27" i="13"/>
  <c r="GR27" i="13"/>
  <c r="GS27" i="13"/>
  <c r="GT27" i="13"/>
  <c r="GU27" i="13"/>
  <c r="GV27" i="13"/>
  <c r="GW27" i="13"/>
  <c r="GX27" i="13"/>
  <c r="GY27" i="13"/>
  <c r="GZ27" i="13"/>
  <c r="HA27" i="13"/>
  <c r="HB27" i="13"/>
  <c r="HC27" i="13"/>
  <c r="HD27" i="13"/>
  <c r="HE27" i="13"/>
  <c r="HF27" i="13"/>
  <c r="HG27" i="13"/>
  <c r="HH27" i="13"/>
  <c r="HI27" i="13"/>
  <c r="HJ27" i="13"/>
  <c r="HK27" i="13"/>
  <c r="HL27" i="13"/>
  <c r="HM27" i="13"/>
  <c r="HN27" i="13"/>
  <c r="HO27" i="13"/>
  <c r="HP27" i="13"/>
  <c r="HQ27" i="13"/>
  <c r="HR27" i="13"/>
  <c r="HS27" i="13"/>
  <c r="HT27" i="13"/>
  <c r="HU27" i="13"/>
  <c r="HV27" i="13"/>
  <c r="HW27" i="13"/>
  <c r="HX27" i="13"/>
  <c r="HY27" i="13"/>
  <c r="HZ27" i="13"/>
  <c r="IA27" i="13"/>
  <c r="IB27" i="13"/>
  <c r="IC27" i="13"/>
  <c r="ID27" i="13"/>
  <c r="IE27" i="13"/>
  <c r="IF27" i="13"/>
  <c r="IG27" i="13"/>
  <c r="IH27" i="13"/>
  <c r="II27" i="13"/>
  <c r="IJ27" i="13"/>
  <c r="IK27" i="13"/>
  <c r="IL27" i="13"/>
  <c r="IM27" i="13"/>
  <c r="IN27" i="13"/>
  <c r="IO27" i="13"/>
  <c r="IP27" i="13"/>
  <c r="IQ27" i="13"/>
  <c r="IR27" i="13"/>
  <c r="IS27" i="13"/>
  <c r="IT27" i="13"/>
  <c r="IU27" i="13"/>
  <c r="IV27" i="13"/>
  <c r="IW27" i="13"/>
  <c r="IX27" i="13"/>
  <c r="IY27" i="13"/>
  <c r="IZ27" i="13"/>
  <c r="JA27" i="13"/>
  <c r="JB27" i="13"/>
  <c r="JC27" i="13"/>
  <c r="JD27" i="13"/>
  <c r="JE27" i="13"/>
  <c r="JF27" i="13"/>
  <c r="JG27" i="13"/>
  <c r="JH27" i="13"/>
  <c r="JI27" i="13"/>
  <c r="JJ27" i="13"/>
  <c r="JK27" i="13"/>
  <c r="JL27" i="13"/>
  <c r="JM27" i="13"/>
  <c r="JN27" i="13"/>
  <c r="JO27" i="13"/>
  <c r="JP27" i="13"/>
  <c r="JQ27" i="13"/>
  <c r="JR27" i="13"/>
  <c r="JS27" i="13"/>
  <c r="JT27" i="13"/>
  <c r="JU27" i="13"/>
  <c r="JV27" i="13"/>
  <c r="JW27" i="13"/>
  <c r="JX27" i="13"/>
  <c r="JY27" i="13"/>
  <c r="JZ27" i="13"/>
  <c r="KA27" i="13"/>
  <c r="KB27" i="13"/>
  <c r="KC27" i="13"/>
  <c r="KD27" i="13"/>
  <c r="KE27" i="13"/>
  <c r="KF27" i="13"/>
  <c r="KG27" i="13"/>
  <c r="KH27" i="13"/>
  <c r="KI27" i="13"/>
  <c r="KJ27" i="13"/>
  <c r="KK27" i="13"/>
  <c r="KL27" i="13"/>
  <c r="KM27" i="13"/>
  <c r="KN27" i="13"/>
  <c r="KO27" i="13"/>
  <c r="KP27" i="13"/>
  <c r="KQ27" i="13"/>
  <c r="KR27" i="13"/>
  <c r="KS27" i="13"/>
  <c r="KT27" i="13"/>
  <c r="KU27" i="13"/>
  <c r="KV27" i="13"/>
  <c r="KW27" i="13"/>
  <c r="KX27" i="13"/>
  <c r="KY27" i="13"/>
  <c r="KZ27" i="13"/>
  <c r="LA27" i="13"/>
  <c r="LB27" i="13"/>
  <c r="LC27" i="13"/>
  <c r="LD27" i="13"/>
  <c r="LE27" i="13"/>
  <c r="LF27" i="13"/>
  <c r="LG27" i="13"/>
  <c r="LH27" i="13"/>
  <c r="LI27" i="13"/>
  <c r="LJ27" i="13"/>
  <c r="LK27" i="13"/>
  <c r="LL27" i="13"/>
  <c r="LM27" i="13"/>
  <c r="LN27" i="13"/>
  <c r="LO27" i="13"/>
  <c r="LP27" i="13"/>
  <c r="LQ27" i="13"/>
  <c r="LR27" i="13"/>
  <c r="LS27" i="13"/>
  <c r="LT27" i="13"/>
  <c r="LU27" i="13"/>
  <c r="LV27" i="13"/>
  <c r="LW27" i="13"/>
  <c r="LX27" i="13"/>
  <c r="LY27" i="13"/>
  <c r="LZ27" i="13"/>
  <c r="MA27" i="13"/>
  <c r="MB27" i="13"/>
  <c r="MC27" i="13"/>
  <c r="MD27" i="13"/>
  <c r="ME27" i="13"/>
  <c r="MF27" i="13"/>
  <c r="MG27" i="13"/>
  <c r="MH27" i="13"/>
  <c r="MI27" i="13"/>
  <c r="MJ27" i="13"/>
  <c r="MK27" i="13"/>
  <c r="ML27" i="13"/>
  <c r="MM27" i="13"/>
  <c r="MN27" i="13"/>
  <c r="MO27" i="13"/>
  <c r="MP27" i="13"/>
  <c r="MQ27" i="13"/>
  <c r="MR27" i="13"/>
  <c r="MS27" i="13"/>
  <c r="MT27" i="13"/>
  <c r="MU27" i="13"/>
  <c r="MV27" i="13"/>
  <c r="MW27" i="13"/>
  <c r="MX27" i="13"/>
  <c r="MY27" i="13"/>
  <c r="MZ27" i="13"/>
  <c r="NA27" i="13"/>
  <c r="G28" i="13"/>
  <c r="H28" i="13"/>
  <c r="I28" i="13"/>
  <c r="J28" i="13"/>
  <c r="K28" i="13"/>
  <c r="L28" i="13"/>
  <c r="M28" i="13"/>
  <c r="N28" i="13"/>
  <c r="O28" i="13"/>
  <c r="P28" i="13"/>
  <c r="Q28" i="13"/>
  <c r="R28" i="13"/>
  <c r="S28" i="13"/>
  <c r="T28" i="13"/>
  <c r="U28" i="13"/>
  <c r="V28" i="13"/>
  <c r="W28" i="13"/>
  <c r="X28" i="13"/>
  <c r="Y28" i="13"/>
  <c r="Z28" i="13"/>
  <c r="AA28" i="13"/>
  <c r="AB28" i="13"/>
  <c r="AC28" i="13"/>
  <c r="AD28" i="13"/>
  <c r="AE28" i="13"/>
  <c r="AF28" i="13"/>
  <c r="AG28" i="13"/>
  <c r="AH28" i="13"/>
  <c r="AI28" i="13"/>
  <c r="AJ28" i="13"/>
  <c r="AK28" i="13"/>
  <c r="AL28" i="13"/>
  <c r="AM28" i="13"/>
  <c r="AN28" i="13"/>
  <c r="AO28" i="13"/>
  <c r="AP28" i="13"/>
  <c r="AQ28" i="13"/>
  <c r="AR28" i="13"/>
  <c r="AS28" i="13"/>
  <c r="AT28" i="13"/>
  <c r="AU28" i="13"/>
  <c r="AV28" i="13"/>
  <c r="AW28" i="13"/>
  <c r="AX28" i="13"/>
  <c r="AY28" i="13"/>
  <c r="AZ28" i="13"/>
  <c r="BA28" i="13"/>
  <c r="BB28" i="13"/>
  <c r="BC28" i="13"/>
  <c r="BD28" i="13"/>
  <c r="BE28" i="13"/>
  <c r="BF28" i="13"/>
  <c r="BG28" i="13"/>
  <c r="BH28" i="13"/>
  <c r="BI28" i="13"/>
  <c r="BJ28" i="13"/>
  <c r="BK28" i="13"/>
  <c r="BL28" i="13"/>
  <c r="BM28" i="13"/>
  <c r="BN28" i="13"/>
  <c r="BO28" i="13"/>
  <c r="BP28" i="13"/>
  <c r="BQ28" i="13"/>
  <c r="BR28" i="13"/>
  <c r="BS28" i="13"/>
  <c r="BT28" i="13"/>
  <c r="BU28" i="13"/>
  <c r="BV28" i="13"/>
  <c r="BW28" i="13"/>
  <c r="BX28" i="13"/>
  <c r="BY28" i="13"/>
  <c r="BZ28" i="13"/>
  <c r="CA28" i="13"/>
  <c r="CB28" i="13"/>
  <c r="CC28" i="13"/>
  <c r="CD28" i="13"/>
  <c r="CE28" i="13"/>
  <c r="CF28" i="13"/>
  <c r="CG28" i="13"/>
  <c r="CH28" i="13"/>
  <c r="CI28" i="13"/>
  <c r="CJ28" i="13"/>
  <c r="CK28" i="13"/>
  <c r="CL28" i="13"/>
  <c r="CM28" i="13"/>
  <c r="CN28" i="13"/>
  <c r="CO28" i="13"/>
  <c r="CP28" i="13"/>
  <c r="CQ28" i="13"/>
  <c r="CR28" i="13"/>
  <c r="CS28" i="13"/>
  <c r="CT28" i="13"/>
  <c r="CU28" i="13"/>
  <c r="CV28" i="13"/>
  <c r="CW28" i="13"/>
  <c r="CX28" i="13"/>
  <c r="CY28" i="13"/>
  <c r="CZ28" i="13"/>
  <c r="DA28" i="13"/>
  <c r="DB28" i="13"/>
  <c r="DC28" i="13"/>
  <c r="DD28" i="13"/>
  <c r="DE28" i="13"/>
  <c r="DF28" i="13"/>
  <c r="DG28" i="13"/>
  <c r="DH28" i="13"/>
  <c r="DI28" i="13"/>
  <c r="DJ28" i="13"/>
  <c r="DK28" i="13"/>
  <c r="DL28" i="13"/>
  <c r="DM28" i="13"/>
  <c r="DN28" i="13"/>
  <c r="DO28" i="13"/>
  <c r="DP28" i="13"/>
  <c r="DQ28" i="13"/>
  <c r="DR28" i="13"/>
  <c r="DS28" i="13"/>
  <c r="DT28" i="13"/>
  <c r="DU28" i="13"/>
  <c r="DV28" i="13"/>
  <c r="DW28" i="13"/>
  <c r="DX28" i="13"/>
  <c r="DY28" i="13"/>
  <c r="DZ28" i="13"/>
  <c r="EA28" i="13"/>
  <c r="EB28" i="13"/>
  <c r="EC28" i="13"/>
  <c r="ED28" i="13"/>
  <c r="EE28" i="13"/>
  <c r="EF28" i="13"/>
  <c r="EG28" i="13"/>
  <c r="EH28" i="13"/>
  <c r="EI28" i="13"/>
  <c r="EJ28" i="13"/>
  <c r="EK28" i="13"/>
  <c r="EL28" i="13"/>
  <c r="EM28" i="13"/>
  <c r="EN28" i="13"/>
  <c r="EO28" i="13"/>
  <c r="EP28" i="13"/>
  <c r="EQ28" i="13"/>
  <c r="ER28" i="13"/>
  <c r="ES28" i="13"/>
  <c r="ET28" i="13"/>
  <c r="EU28" i="13"/>
  <c r="EV28" i="13"/>
  <c r="EW28" i="13"/>
  <c r="EX28" i="13"/>
  <c r="EY28" i="13"/>
  <c r="EZ28" i="13"/>
  <c r="FA28" i="13"/>
  <c r="FB28" i="13"/>
  <c r="FC28" i="13"/>
  <c r="FD28" i="13"/>
  <c r="FE28" i="13"/>
  <c r="FF28" i="13"/>
  <c r="FG28" i="13"/>
  <c r="FH28" i="13"/>
  <c r="FI28" i="13"/>
  <c r="FJ28" i="13"/>
  <c r="FK28" i="13"/>
  <c r="FL28" i="13"/>
  <c r="FM28" i="13"/>
  <c r="FN28" i="13"/>
  <c r="FO28" i="13"/>
  <c r="FP28" i="13"/>
  <c r="FQ28" i="13"/>
  <c r="FR28" i="13"/>
  <c r="FS28" i="13"/>
  <c r="FT28" i="13"/>
  <c r="FU28" i="13"/>
  <c r="FV28" i="13"/>
  <c r="FW28" i="13"/>
  <c r="FX28" i="13"/>
  <c r="FY28" i="13"/>
  <c r="FZ28" i="13"/>
  <c r="GA28" i="13"/>
  <c r="GB28" i="13"/>
  <c r="GC28" i="13"/>
  <c r="GD28" i="13"/>
  <c r="GE28" i="13"/>
  <c r="GF28" i="13"/>
  <c r="GG28" i="13"/>
  <c r="GH28" i="13"/>
  <c r="GI28" i="13"/>
  <c r="GJ28" i="13"/>
  <c r="GK28" i="13"/>
  <c r="GL28" i="13"/>
  <c r="GM28" i="13"/>
  <c r="GN28" i="13"/>
  <c r="GO28" i="13"/>
  <c r="GP28" i="13"/>
  <c r="GQ28" i="13"/>
  <c r="GR28" i="13"/>
  <c r="GS28" i="13"/>
  <c r="GT28" i="13"/>
  <c r="GU28" i="13"/>
  <c r="GV28" i="13"/>
  <c r="GW28" i="13"/>
  <c r="GX28" i="13"/>
  <c r="GY28" i="13"/>
  <c r="GZ28" i="13"/>
  <c r="HA28" i="13"/>
  <c r="HB28" i="13"/>
  <c r="HC28" i="13"/>
  <c r="HD28" i="13"/>
  <c r="HE28" i="13"/>
  <c r="HF28" i="13"/>
  <c r="HG28" i="13"/>
  <c r="HH28" i="13"/>
  <c r="HI28" i="13"/>
  <c r="HJ28" i="13"/>
  <c r="HK28" i="13"/>
  <c r="HL28" i="13"/>
  <c r="HM28" i="13"/>
  <c r="HN28" i="13"/>
  <c r="HO28" i="13"/>
  <c r="HP28" i="13"/>
  <c r="HQ28" i="13"/>
  <c r="HR28" i="13"/>
  <c r="HS28" i="13"/>
  <c r="HT28" i="13"/>
  <c r="HU28" i="13"/>
  <c r="HV28" i="13"/>
  <c r="HW28" i="13"/>
  <c r="HX28" i="13"/>
  <c r="HY28" i="13"/>
  <c r="HZ28" i="13"/>
  <c r="IA28" i="13"/>
  <c r="IB28" i="13"/>
  <c r="IC28" i="13"/>
  <c r="ID28" i="13"/>
  <c r="IE28" i="13"/>
  <c r="IF28" i="13"/>
  <c r="IG28" i="13"/>
  <c r="IH28" i="13"/>
  <c r="II28" i="13"/>
  <c r="IJ28" i="13"/>
  <c r="IK28" i="13"/>
  <c r="IL28" i="13"/>
  <c r="IM28" i="13"/>
  <c r="IN28" i="13"/>
  <c r="IO28" i="13"/>
  <c r="IP28" i="13"/>
  <c r="IQ28" i="13"/>
  <c r="IR28" i="13"/>
  <c r="IS28" i="13"/>
  <c r="IT28" i="13"/>
  <c r="IU28" i="13"/>
  <c r="IV28" i="13"/>
  <c r="IW28" i="13"/>
  <c r="IX28" i="13"/>
  <c r="IY28" i="13"/>
  <c r="IZ28" i="13"/>
  <c r="JA28" i="13"/>
  <c r="JB28" i="13"/>
  <c r="JC28" i="13"/>
  <c r="JD28" i="13"/>
  <c r="JE28" i="13"/>
  <c r="JF28" i="13"/>
  <c r="JG28" i="13"/>
  <c r="JH28" i="13"/>
  <c r="JI28" i="13"/>
  <c r="JJ28" i="13"/>
  <c r="JK28" i="13"/>
  <c r="JL28" i="13"/>
  <c r="JM28" i="13"/>
  <c r="JN28" i="13"/>
  <c r="JO28" i="13"/>
  <c r="JP28" i="13"/>
  <c r="JQ28" i="13"/>
  <c r="JR28" i="13"/>
  <c r="JS28" i="13"/>
  <c r="JT28" i="13"/>
  <c r="JU28" i="13"/>
  <c r="JV28" i="13"/>
  <c r="JW28" i="13"/>
  <c r="JX28" i="13"/>
  <c r="JY28" i="13"/>
  <c r="JZ28" i="13"/>
  <c r="KA28" i="13"/>
  <c r="KB28" i="13"/>
  <c r="KC28" i="13"/>
  <c r="KD28" i="13"/>
  <c r="KE28" i="13"/>
  <c r="KF28" i="13"/>
  <c r="KG28" i="13"/>
  <c r="KH28" i="13"/>
  <c r="KI28" i="13"/>
  <c r="KJ28" i="13"/>
  <c r="KK28" i="13"/>
  <c r="KL28" i="13"/>
  <c r="KM28" i="13"/>
  <c r="KN28" i="13"/>
  <c r="KO28" i="13"/>
  <c r="KP28" i="13"/>
  <c r="KQ28" i="13"/>
  <c r="KR28" i="13"/>
  <c r="KS28" i="13"/>
  <c r="KT28" i="13"/>
  <c r="KU28" i="13"/>
  <c r="KV28" i="13"/>
  <c r="KW28" i="13"/>
  <c r="KX28" i="13"/>
  <c r="KY28" i="13"/>
  <c r="KZ28" i="13"/>
  <c r="LA28" i="13"/>
  <c r="LB28" i="13"/>
  <c r="LC28" i="13"/>
  <c r="LD28" i="13"/>
  <c r="LE28" i="13"/>
  <c r="LF28" i="13"/>
  <c r="LG28" i="13"/>
  <c r="LH28" i="13"/>
  <c r="LI28" i="13"/>
  <c r="LJ28" i="13"/>
  <c r="LK28" i="13"/>
  <c r="LL28" i="13"/>
  <c r="LM28" i="13"/>
  <c r="LN28" i="13"/>
  <c r="LO28" i="13"/>
  <c r="LP28" i="13"/>
  <c r="LQ28" i="13"/>
  <c r="LR28" i="13"/>
  <c r="LS28" i="13"/>
  <c r="LT28" i="13"/>
  <c r="LU28" i="13"/>
  <c r="LV28" i="13"/>
  <c r="LW28" i="13"/>
  <c r="LX28" i="13"/>
  <c r="LY28" i="13"/>
  <c r="LZ28" i="13"/>
  <c r="MA28" i="13"/>
  <c r="MB28" i="13"/>
  <c r="MC28" i="13"/>
  <c r="MD28" i="13"/>
  <c r="ME28" i="13"/>
  <c r="MF28" i="13"/>
  <c r="MG28" i="13"/>
  <c r="MH28" i="13"/>
  <c r="MI28" i="13"/>
  <c r="MJ28" i="13"/>
  <c r="MK28" i="13"/>
  <c r="ML28" i="13"/>
  <c r="MM28" i="13"/>
  <c r="MN28" i="13"/>
  <c r="MO28" i="13"/>
  <c r="MP28" i="13"/>
  <c r="MQ28" i="13"/>
  <c r="MR28" i="13"/>
  <c r="MS28" i="13"/>
  <c r="MT28" i="13"/>
  <c r="MU28" i="13"/>
  <c r="MV28" i="13"/>
  <c r="MW28" i="13"/>
  <c r="MX28" i="13"/>
  <c r="MY28" i="13"/>
  <c r="MZ28" i="13"/>
  <c r="NA28" i="13"/>
  <c r="G29" i="13"/>
  <c r="H29" i="13"/>
  <c r="I29" i="13"/>
  <c r="J29" i="13"/>
  <c r="K29" i="13"/>
  <c r="L29" i="13"/>
  <c r="M29" i="13"/>
  <c r="N29" i="13"/>
  <c r="O29" i="13"/>
  <c r="P29" i="13"/>
  <c r="Q29" i="13"/>
  <c r="R29" i="13"/>
  <c r="S29" i="13"/>
  <c r="T29" i="13"/>
  <c r="U29" i="13"/>
  <c r="V29" i="13"/>
  <c r="W29" i="13"/>
  <c r="X29" i="13"/>
  <c r="Y29" i="13"/>
  <c r="Z29" i="13"/>
  <c r="AA29" i="13"/>
  <c r="AB29" i="13"/>
  <c r="AC29" i="13"/>
  <c r="AD29" i="13"/>
  <c r="AE29" i="13"/>
  <c r="AF29" i="13"/>
  <c r="AG29" i="13"/>
  <c r="AH29" i="13"/>
  <c r="AI29" i="13"/>
  <c r="AJ29" i="13"/>
  <c r="AK29" i="13"/>
  <c r="AL29" i="13"/>
  <c r="AM29" i="13"/>
  <c r="AN29" i="13"/>
  <c r="AO29" i="13"/>
  <c r="AP29" i="13"/>
  <c r="AQ29" i="13"/>
  <c r="AR29" i="13"/>
  <c r="AS29" i="13"/>
  <c r="AT29" i="13"/>
  <c r="AU29" i="13"/>
  <c r="AV29" i="13"/>
  <c r="AW29" i="13"/>
  <c r="AX29" i="13"/>
  <c r="AY29" i="13"/>
  <c r="AZ29" i="13"/>
  <c r="BA29" i="13"/>
  <c r="BB29" i="13"/>
  <c r="BC29" i="13"/>
  <c r="BD29" i="13"/>
  <c r="BE29" i="13"/>
  <c r="BF29" i="13"/>
  <c r="BG29" i="13"/>
  <c r="BH29" i="13"/>
  <c r="BI29" i="13"/>
  <c r="BJ29" i="13"/>
  <c r="BK29" i="13"/>
  <c r="BL29" i="13"/>
  <c r="BM29" i="13"/>
  <c r="BN29" i="13"/>
  <c r="BO29" i="13"/>
  <c r="BP29" i="13"/>
  <c r="BQ29" i="13"/>
  <c r="BR29" i="13"/>
  <c r="BS29" i="13"/>
  <c r="BT29" i="13"/>
  <c r="BU29" i="13"/>
  <c r="BV29" i="13"/>
  <c r="BW29" i="13"/>
  <c r="BX29" i="13"/>
  <c r="BY29" i="13"/>
  <c r="BZ29" i="13"/>
  <c r="CA29" i="13"/>
  <c r="CB29" i="13"/>
  <c r="CC29" i="13"/>
  <c r="CD29" i="13"/>
  <c r="CE29" i="13"/>
  <c r="CF29" i="13"/>
  <c r="CG29" i="13"/>
  <c r="CH29" i="13"/>
  <c r="CI29" i="13"/>
  <c r="CJ29" i="13"/>
  <c r="CK29" i="13"/>
  <c r="CL29" i="13"/>
  <c r="CM29" i="13"/>
  <c r="CN29" i="13"/>
  <c r="CO29" i="13"/>
  <c r="CP29" i="13"/>
  <c r="CQ29" i="13"/>
  <c r="CR29" i="13"/>
  <c r="CS29" i="13"/>
  <c r="CT29" i="13"/>
  <c r="CU29" i="13"/>
  <c r="CV29" i="13"/>
  <c r="CW29" i="13"/>
  <c r="CX29" i="13"/>
  <c r="CY29" i="13"/>
  <c r="CZ29" i="13"/>
  <c r="DA29" i="13"/>
  <c r="DB29" i="13"/>
  <c r="DC29" i="13"/>
  <c r="DD29" i="13"/>
  <c r="DE29" i="13"/>
  <c r="DF29" i="13"/>
  <c r="DG29" i="13"/>
  <c r="DH29" i="13"/>
  <c r="DI29" i="13"/>
  <c r="DJ29" i="13"/>
  <c r="DK29" i="13"/>
  <c r="DL29" i="13"/>
  <c r="DM29" i="13"/>
  <c r="DN29" i="13"/>
  <c r="DO29" i="13"/>
  <c r="DP29" i="13"/>
  <c r="DQ29" i="13"/>
  <c r="DR29" i="13"/>
  <c r="DS29" i="13"/>
  <c r="DT29" i="13"/>
  <c r="DU29" i="13"/>
  <c r="DV29" i="13"/>
  <c r="DW29" i="13"/>
  <c r="DX29" i="13"/>
  <c r="DY29" i="13"/>
  <c r="DZ29" i="13"/>
  <c r="EA29" i="13"/>
  <c r="EB29" i="13"/>
  <c r="EC29" i="13"/>
  <c r="ED29" i="13"/>
  <c r="EE29" i="13"/>
  <c r="EF29" i="13"/>
  <c r="EG29" i="13"/>
  <c r="EH29" i="13"/>
  <c r="EI29" i="13"/>
  <c r="EJ29" i="13"/>
  <c r="EK29" i="13"/>
  <c r="EL29" i="13"/>
  <c r="EM29" i="13"/>
  <c r="EN29" i="13"/>
  <c r="EO29" i="13"/>
  <c r="EP29" i="13"/>
  <c r="EQ29" i="13"/>
  <c r="ER29" i="13"/>
  <c r="ES29" i="13"/>
  <c r="ET29" i="13"/>
  <c r="EU29" i="13"/>
  <c r="EV29" i="13"/>
  <c r="EW29" i="13"/>
  <c r="EX29" i="13"/>
  <c r="EY29" i="13"/>
  <c r="EZ29" i="13"/>
  <c r="FA29" i="13"/>
  <c r="FB29" i="13"/>
  <c r="FC29" i="13"/>
  <c r="FD29" i="13"/>
  <c r="FE29" i="13"/>
  <c r="FF29" i="13"/>
  <c r="FG29" i="13"/>
  <c r="FH29" i="13"/>
  <c r="FI29" i="13"/>
  <c r="FJ29" i="13"/>
  <c r="FK29" i="13"/>
  <c r="FL29" i="13"/>
  <c r="FM29" i="13"/>
  <c r="FN29" i="13"/>
  <c r="FO29" i="13"/>
  <c r="FP29" i="13"/>
  <c r="FQ29" i="13"/>
  <c r="FR29" i="13"/>
  <c r="FS29" i="13"/>
  <c r="FT29" i="13"/>
  <c r="FU29" i="13"/>
  <c r="FV29" i="13"/>
  <c r="FW29" i="13"/>
  <c r="FX29" i="13"/>
  <c r="FY29" i="13"/>
  <c r="FZ29" i="13"/>
  <c r="GA29" i="13"/>
  <c r="GB29" i="13"/>
  <c r="GC29" i="13"/>
  <c r="GD29" i="13"/>
  <c r="GE29" i="13"/>
  <c r="GF29" i="13"/>
  <c r="GG29" i="13"/>
  <c r="GH29" i="13"/>
  <c r="GI29" i="13"/>
  <c r="GJ29" i="13"/>
  <c r="GK29" i="13"/>
  <c r="GL29" i="13"/>
  <c r="GM29" i="13"/>
  <c r="GN29" i="13"/>
  <c r="GO29" i="13"/>
  <c r="GP29" i="13"/>
  <c r="GQ29" i="13"/>
  <c r="GR29" i="13"/>
  <c r="GS29" i="13"/>
  <c r="GT29" i="13"/>
  <c r="GU29" i="13"/>
  <c r="GV29" i="13"/>
  <c r="GW29" i="13"/>
  <c r="GX29" i="13"/>
  <c r="GY29" i="13"/>
  <c r="GZ29" i="13"/>
  <c r="HA29" i="13"/>
  <c r="HB29" i="13"/>
  <c r="HC29" i="13"/>
  <c r="HD29" i="13"/>
  <c r="HE29" i="13"/>
  <c r="HF29" i="13"/>
  <c r="HG29" i="13"/>
  <c r="HH29" i="13"/>
  <c r="HI29" i="13"/>
  <c r="HJ29" i="13"/>
  <c r="HK29" i="13"/>
  <c r="HL29" i="13"/>
  <c r="HM29" i="13"/>
  <c r="HN29" i="13"/>
  <c r="HO29" i="13"/>
  <c r="HP29" i="13"/>
  <c r="HQ29" i="13"/>
  <c r="HR29" i="13"/>
  <c r="HS29" i="13"/>
  <c r="HT29" i="13"/>
  <c r="HU29" i="13"/>
  <c r="HV29" i="13"/>
  <c r="HW29" i="13"/>
  <c r="HX29" i="13"/>
  <c r="HY29" i="13"/>
  <c r="HZ29" i="13"/>
  <c r="IA29" i="13"/>
  <c r="IB29" i="13"/>
  <c r="IC29" i="13"/>
  <c r="ID29" i="13"/>
  <c r="IE29" i="13"/>
  <c r="IF29" i="13"/>
  <c r="IG29" i="13"/>
  <c r="IH29" i="13"/>
  <c r="II29" i="13"/>
  <c r="IJ29" i="13"/>
  <c r="IK29" i="13"/>
  <c r="IL29" i="13"/>
  <c r="IM29" i="13"/>
  <c r="IN29" i="13"/>
  <c r="IO29" i="13"/>
  <c r="IP29" i="13"/>
  <c r="IQ29" i="13"/>
  <c r="IR29" i="13"/>
  <c r="IS29" i="13"/>
  <c r="IT29" i="13"/>
  <c r="IU29" i="13"/>
  <c r="IV29" i="13"/>
  <c r="IW29" i="13"/>
  <c r="IX29" i="13"/>
  <c r="IY29" i="13"/>
  <c r="IZ29" i="13"/>
  <c r="JA29" i="13"/>
  <c r="JB29" i="13"/>
  <c r="JC29" i="13"/>
  <c r="JD29" i="13"/>
  <c r="JE29" i="13"/>
  <c r="JF29" i="13"/>
  <c r="JG29" i="13"/>
  <c r="JH29" i="13"/>
  <c r="JI29" i="13"/>
  <c r="JJ29" i="13"/>
  <c r="JK29" i="13"/>
  <c r="JL29" i="13"/>
  <c r="JM29" i="13"/>
  <c r="JN29" i="13"/>
  <c r="JO29" i="13"/>
  <c r="JP29" i="13"/>
  <c r="JQ29" i="13"/>
  <c r="JR29" i="13"/>
  <c r="JS29" i="13"/>
  <c r="JT29" i="13"/>
  <c r="JU29" i="13"/>
  <c r="JV29" i="13"/>
  <c r="JW29" i="13"/>
  <c r="JX29" i="13"/>
  <c r="JY29" i="13"/>
  <c r="JZ29" i="13"/>
  <c r="KA29" i="13"/>
  <c r="KB29" i="13"/>
  <c r="KC29" i="13"/>
  <c r="KD29" i="13"/>
  <c r="KE29" i="13"/>
  <c r="KF29" i="13"/>
  <c r="KG29" i="13"/>
  <c r="KH29" i="13"/>
  <c r="KI29" i="13"/>
  <c r="KJ29" i="13"/>
  <c r="KK29" i="13"/>
  <c r="KL29" i="13"/>
  <c r="KM29" i="13"/>
  <c r="KN29" i="13"/>
  <c r="KO29" i="13"/>
  <c r="KP29" i="13"/>
  <c r="KQ29" i="13"/>
  <c r="KR29" i="13"/>
  <c r="KS29" i="13"/>
  <c r="KT29" i="13"/>
  <c r="KU29" i="13"/>
  <c r="KV29" i="13"/>
  <c r="KW29" i="13"/>
  <c r="KX29" i="13"/>
  <c r="KY29" i="13"/>
  <c r="KZ29" i="13"/>
  <c r="LA29" i="13"/>
  <c r="LB29" i="13"/>
  <c r="LC29" i="13"/>
  <c r="LD29" i="13"/>
  <c r="LE29" i="13"/>
  <c r="LF29" i="13"/>
  <c r="LG29" i="13"/>
  <c r="LH29" i="13"/>
  <c r="LI29" i="13"/>
  <c r="LJ29" i="13"/>
  <c r="LK29" i="13"/>
  <c r="LL29" i="13"/>
  <c r="LM29" i="13"/>
  <c r="LN29" i="13"/>
  <c r="LO29" i="13"/>
  <c r="LP29" i="13"/>
  <c r="LQ29" i="13"/>
  <c r="LR29" i="13"/>
  <c r="LS29" i="13"/>
  <c r="LT29" i="13"/>
  <c r="LU29" i="13"/>
  <c r="LV29" i="13"/>
  <c r="LW29" i="13"/>
  <c r="LX29" i="13"/>
  <c r="LY29" i="13"/>
  <c r="LZ29" i="13"/>
  <c r="MA29" i="13"/>
  <c r="MB29" i="13"/>
  <c r="MC29" i="13"/>
  <c r="MD29" i="13"/>
  <c r="ME29" i="13"/>
  <c r="MF29" i="13"/>
  <c r="MG29" i="13"/>
  <c r="MH29" i="13"/>
  <c r="MI29" i="13"/>
  <c r="MJ29" i="13"/>
  <c r="MK29" i="13"/>
  <c r="ML29" i="13"/>
  <c r="MM29" i="13"/>
  <c r="MN29" i="13"/>
  <c r="MO29" i="13"/>
  <c r="MP29" i="13"/>
  <c r="MQ29" i="13"/>
  <c r="MR29" i="13"/>
  <c r="MS29" i="13"/>
  <c r="MT29" i="13"/>
  <c r="MU29" i="13"/>
  <c r="MV29" i="13"/>
  <c r="MW29" i="13"/>
  <c r="MX29" i="13"/>
  <c r="MY29" i="13"/>
  <c r="MZ29" i="13"/>
  <c r="NA29" i="13"/>
  <c r="F29" i="13"/>
  <c r="F28" i="13"/>
  <c r="F27" i="13"/>
  <c r="F26" i="13"/>
  <c r="F24" i="12"/>
  <c r="F23" i="12"/>
  <c r="G18" i="31"/>
  <c r="H18" i="31"/>
  <c r="I18" i="31"/>
  <c r="J18" i="31"/>
  <c r="K18" i="31"/>
  <c r="L18" i="31"/>
  <c r="M18" i="31"/>
  <c r="N18" i="31"/>
  <c r="O18" i="31"/>
  <c r="P18" i="31"/>
  <c r="Q18" i="31"/>
  <c r="R18" i="31"/>
  <c r="S18" i="31"/>
  <c r="T18" i="31"/>
  <c r="U18" i="31"/>
  <c r="V18" i="31"/>
  <c r="W18" i="31"/>
  <c r="X18" i="31"/>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BA18" i="31"/>
  <c r="BB18" i="31"/>
  <c r="BC18" i="31"/>
  <c r="BD18" i="31"/>
  <c r="BE18" i="31"/>
  <c r="BF18" i="31"/>
  <c r="BG18" i="31"/>
  <c r="BH18" i="31"/>
  <c r="BI18" i="31"/>
  <c r="BJ18" i="31"/>
  <c r="BK18" i="31"/>
  <c r="BL18" i="31"/>
  <c r="BM18" i="31"/>
  <c r="BN18" i="31"/>
  <c r="BO18" i="31"/>
  <c r="BP18" i="31"/>
  <c r="BQ18" i="31"/>
  <c r="BR18" i="31"/>
  <c r="BS18" i="31"/>
  <c r="BT18" i="31"/>
  <c r="BU18" i="31"/>
  <c r="BV18" i="31"/>
  <c r="BW18" i="31"/>
  <c r="BX18" i="31"/>
  <c r="BY18" i="31"/>
  <c r="BZ18" i="31"/>
  <c r="CA18" i="31"/>
  <c r="CB18" i="31"/>
  <c r="CC18" i="31"/>
  <c r="CD18" i="31"/>
  <c r="CE18" i="31"/>
  <c r="CF18" i="31"/>
  <c r="CG18" i="31"/>
  <c r="CH18" i="31"/>
  <c r="CI18" i="31"/>
  <c r="CJ18" i="31"/>
  <c r="CK18" i="31"/>
  <c r="CL18" i="31"/>
  <c r="CM18" i="31"/>
  <c r="CN18" i="31"/>
  <c r="CO18" i="31"/>
  <c r="CP18" i="31"/>
  <c r="CQ18" i="31"/>
  <c r="CR18" i="31"/>
  <c r="CS18" i="31"/>
  <c r="CT18" i="31"/>
  <c r="CU18" i="31"/>
  <c r="CV18" i="31"/>
  <c r="CW18" i="31"/>
  <c r="CX18" i="31"/>
  <c r="CY18" i="31"/>
  <c r="CZ18" i="31"/>
  <c r="DA18" i="31"/>
  <c r="DB18" i="31"/>
  <c r="DC18" i="31"/>
  <c r="DD18" i="31"/>
  <c r="DE18" i="31"/>
  <c r="DF18" i="31"/>
  <c r="DG18" i="31"/>
  <c r="DH18" i="31"/>
  <c r="DI18" i="31"/>
  <c r="DJ18" i="31"/>
  <c r="DK18" i="31"/>
  <c r="DL18" i="31"/>
  <c r="DM18" i="31"/>
  <c r="DN18" i="31"/>
  <c r="DO18" i="31"/>
  <c r="DP18" i="31"/>
  <c r="DQ18" i="31"/>
  <c r="DR18" i="31"/>
  <c r="DS18" i="31"/>
  <c r="DT18" i="31"/>
  <c r="DU18" i="31"/>
  <c r="DV18" i="31"/>
  <c r="DW18" i="31"/>
  <c r="DX18" i="31"/>
  <c r="DY18" i="31"/>
  <c r="DZ18" i="31"/>
  <c r="EA18" i="31"/>
  <c r="EB18" i="31"/>
  <c r="EC18" i="31"/>
  <c r="ED18" i="31"/>
  <c r="EE18" i="31"/>
  <c r="EF18" i="31"/>
  <c r="EG18" i="31"/>
  <c r="EH18" i="31"/>
  <c r="EI18" i="31"/>
  <c r="EJ18" i="31"/>
  <c r="EK18" i="31"/>
  <c r="EL18" i="31"/>
  <c r="EM18" i="31"/>
  <c r="EN18" i="31"/>
  <c r="EO18" i="31"/>
  <c r="EP18" i="31"/>
  <c r="EQ18" i="31"/>
  <c r="ER18" i="31"/>
  <c r="ES18" i="31"/>
  <c r="ET18" i="31"/>
  <c r="EU18" i="31"/>
  <c r="EV18" i="31"/>
  <c r="EW18" i="31"/>
  <c r="EX18" i="31"/>
  <c r="EY18" i="31"/>
  <c r="EZ18" i="31"/>
  <c r="FA18" i="31"/>
  <c r="FB18" i="31"/>
  <c r="FC18" i="31"/>
  <c r="FD18" i="31"/>
  <c r="FE18" i="31"/>
  <c r="FF18" i="31"/>
  <c r="FG18" i="31"/>
  <c r="FH18" i="31"/>
  <c r="FI18" i="31"/>
  <c r="FJ18" i="31"/>
  <c r="FK18" i="31"/>
  <c r="FL18" i="31"/>
  <c r="FM18" i="31"/>
  <c r="FN18" i="31"/>
  <c r="FO18" i="31"/>
  <c r="FP18" i="31"/>
  <c r="FQ18" i="31"/>
  <c r="FR18" i="31"/>
  <c r="FS18" i="31"/>
  <c r="FT18" i="31"/>
  <c r="FU18" i="31"/>
  <c r="FV18" i="31"/>
  <c r="FW18" i="31"/>
  <c r="FX18" i="31"/>
  <c r="FY18" i="31"/>
  <c r="FZ18" i="31"/>
  <c r="GA18" i="31"/>
  <c r="GB18" i="31"/>
  <c r="GC18" i="31"/>
  <c r="GD18" i="31"/>
  <c r="GE18" i="31"/>
  <c r="GF18" i="31"/>
  <c r="GG18" i="31"/>
  <c r="GH18" i="31"/>
  <c r="GI18" i="31"/>
  <c r="GJ18" i="31"/>
  <c r="GK18" i="31"/>
  <c r="GL18" i="31"/>
  <c r="GM18" i="31"/>
  <c r="GN18" i="31"/>
  <c r="GO18" i="31"/>
  <c r="GP18" i="31"/>
  <c r="GQ18" i="31"/>
  <c r="GR18" i="31"/>
  <c r="GS18" i="31"/>
  <c r="GT18" i="31"/>
  <c r="GU18" i="31"/>
  <c r="GV18" i="31"/>
  <c r="GW18" i="31"/>
  <c r="GX18" i="31"/>
  <c r="GY18" i="31"/>
  <c r="GZ18" i="31"/>
  <c r="HA18" i="31"/>
  <c r="HB18" i="31"/>
  <c r="HC18" i="31"/>
  <c r="HD18" i="31"/>
  <c r="HE18" i="31"/>
  <c r="HF18" i="31"/>
  <c r="HG18" i="31"/>
  <c r="HH18" i="31"/>
  <c r="HI18" i="31"/>
  <c r="HJ18" i="31"/>
  <c r="HK18" i="31"/>
  <c r="HL18" i="31"/>
  <c r="HM18" i="31"/>
  <c r="HN18" i="31"/>
  <c r="HO18" i="31"/>
  <c r="HP18" i="31"/>
  <c r="HQ18" i="31"/>
  <c r="HR18" i="31"/>
  <c r="HS18" i="31"/>
  <c r="HT18" i="31"/>
  <c r="HU18" i="31"/>
  <c r="HV18" i="31"/>
  <c r="HW18" i="31"/>
  <c r="HX18" i="31"/>
  <c r="HY18" i="31"/>
  <c r="HZ18" i="31"/>
  <c r="IA18" i="31"/>
  <c r="IB18" i="31"/>
  <c r="IC18" i="31"/>
  <c r="ID18" i="31"/>
  <c r="IE18" i="31"/>
  <c r="IF18" i="31"/>
  <c r="IG18" i="31"/>
  <c r="IH18" i="31"/>
  <c r="II18" i="31"/>
  <c r="IJ18" i="31"/>
  <c r="IK18" i="31"/>
  <c r="IL18" i="31"/>
  <c r="IM18" i="31"/>
  <c r="IN18" i="31"/>
  <c r="IO18" i="31"/>
  <c r="IP18" i="31"/>
  <c r="IQ18" i="31"/>
  <c r="IR18" i="31"/>
  <c r="IS18" i="31"/>
  <c r="IT18" i="31"/>
  <c r="IU18" i="31"/>
  <c r="IV18" i="31"/>
  <c r="IW18" i="31"/>
  <c r="IX18" i="31"/>
  <c r="IY18" i="31"/>
  <c r="IZ18" i="31"/>
  <c r="JA18" i="31"/>
  <c r="JB18" i="31"/>
  <c r="JC18" i="31"/>
  <c r="JD18" i="31"/>
  <c r="JE18" i="31"/>
  <c r="JF18" i="31"/>
  <c r="JG18" i="31"/>
  <c r="JH18" i="31"/>
  <c r="JI18" i="31"/>
  <c r="JJ18" i="31"/>
  <c r="JK18" i="31"/>
  <c r="JL18" i="31"/>
  <c r="JM18" i="31"/>
  <c r="JN18" i="31"/>
  <c r="JO18" i="31"/>
  <c r="JP18" i="31"/>
  <c r="JQ18" i="31"/>
  <c r="JR18" i="31"/>
  <c r="JS18" i="31"/>
  <c r="JT18" i="31"/>
  <c r="JU18" i="31"/>
  <c r="JV18" i="31"/>
  <c r="JW18" i="31"/>
  <c r="JX18" i="31"/>
  <c r="JY18" i="31"/>
  <c r="JZ18" i="31"/>
  <c r="KA18" i="31"/>
  <c r="KB18" i="31"/>
  <c r="KC18" i="31"/>
  <c r="KD18" i="31"/>
  <c r="KE18" i="31"/>
  <c r="KF18" i="31"/>
  <c r="KG18" i="31"/>
  <c r="KH18" i="31"/>
  <c r="KI18" i="31"/>
  <c r="KJ18" i="31"/>
  <c r="KK18" i="31"/>
  <c r="KL18" i="31"/>
  <c r="KM18" i="31"/>
  <c r="KN18" i="31"/>
  <c r="KO18" i="31"/>
  <c r="KP18" i="31"/>
  <c r="KQ18" i="31"/>
  <c r="KR18" i="31"/>
  <c r="KS18" i="31"/>
  <c r="KT18" i="31"/>
  <c r="KU18" i="31"/>
  <c r="KV18" i="31"/>
  <c r="KW18" i="31"/>
  <c r="KX18" i="31"/>
  <c r="KY18" i="31"/>
  <c r="KZ18" i="31"/>
  <c r="LA18" i="31"/>
  <c r="LB18" i="31"/>
  <c r="LC18" i="31"/>
  <c r="LC22" i="31"/>
  <c r="LD18" i="31"/>
  <c r="LE18" i="31"/>
  <c r="LF18" i="31"/>
  <c r="LG18" i="31"/>
  <c r="LG22" i="31"/>
  <c r="LH18" i="31"/>
  <c r="LI18" i="31"/>
  <c r="LJ18" i="31"/>
  <c r="LK18" i="31"/>
  <c r="LK22" i="31"/>
  <c r="LL18" i="31"/>
  <c r="LM18" i="31"/>
  <c r="LN18" i="31"/>
  <c r="LO18" i="31"/>
  <c r="LO22" i="31"/>
  <c r="LP18" i="31"/>
  <c r="LQ18" i="31"/>
  <c r="LR18" i="31"/>
  <c r="LS18" i="31"/>
  <c r="LS22" i="31"/>
  <c r="LT18" i="31"/>
  <c r="LU18" i="31"/>
  <c r="LV18" i="31"/>
  <c r="LW18" i="31"/>
  <c r="LW22" i="31"/>
  <c r="LX18" i="31"/>
  <c r="LY18" i="31"/>
  <c r="LZ18" i="31"/>
  <c r="MA18" i="31"/>
  <c r="MA22" i="31"/>
  <c r="MB18" i="31"/>
  <c r="MC18" i="31"/>
  <c r="MD18" i="31"/>
  <c r="ME18" i="31"/>
  <c r="ME22" i="31"/>
  <c r="MF18" i="31"/>
  <c r="MG18" i="31"/>
  <c r="MH18" i="31"/>
  <c r="MI18" i="31"/>
  <c r="MI22" i="31"/>
  <c r="MJ18" i="31"/>
  <c r="MK18" i="31"/>
  <c r="ML18" i="31"/>
  <c r="MM18" i="31"/>
  <c r="MM22" i="31"/>
  <c r="MN18" i="31"/>
  <c r="MO18" i="31"/>
  <c r="MP18" i="31"/>
  <c r="MQ18" i="31"/>
  <c r="MQ22" i="31"/>
  <c r="MR18" i="31"/>
  <c r="MS18" i="31"/>
  <c r="MT18" i="31"/>
  <c r="MU18" i="31"/>
  <c r="MU22" i="31"/>
  <c r="MV18" i="31"/>
  <c r="MW18" i="31"/>
  <c r="MX18" i="31"/>
  <c r="MY18" i="31"/>
  <c r="MY22" i="31"/>
  <c r="MZ18" i="31"/>
  <c r="NA18" i="31"/>
  <c r="G19" i="31"/>
  <c r="H19" i="31"/>
  <c r="I19" i="31"/>
  <c r="J19" i="31"/>
  <c r="K19" i="31"/>
  <c r="L19" i="31"/>
  <c r="M19" i="31"/>
  <c r="N19" i="31"/>
  <c r="O19" i="31"/>
  <c r="P19" i="31"/>
  <c r="Q19" i="31"/>
  <c r="R19" i="31"/>
  <c r="S19" i="31"/>
  <c r="T19" i="31"/>
  <c r="U19" i="31"/>
  <c r="V19" i="31"/>
  <c r="W19" i="31"/>
  <c r="X19" i="31"/>
  <c r="Y19" i="31"/>
  <c r="Z19" i="31"/>
  <c r="AA19" i="31"/>
  <c r="AB19" i="31"/>
  <c r="AC19" i="31"/>
  <c r="AD19" i="31"/>
  <c r="AE19" i="31"/>
  <c r="AF19" i="31"/>
  <c r="AG19" i="31"/>
  <c r="AH19" i="31"/>
  <c r="AI19" i="31"/>
  <c r="AJ19" i="31"/>
  <c r="AK19" i="31"/>
  <c r="AL19" i="31"/>
  <c r="AM19" i="31"/>
  <c r="AN19" i="31"/>
  <c r="AO19" i="31"/>
  <c r="AP19" i="31"/>
  <c r="AQ19" i="31"/>
  <c r="AR19" i="31"/>
  <c r="AS19" i="31"/>
  <c r="AT19" i="31"/>
  <c r="AU19" i="31"/>
  <c r="AV19" i="31"/>
  <c r="AW19" i="31"/>
  <c r="AX19" i="31"/>
  <c r="AY19" i="31"/>
  <c r="AZ19" i="31"/>
  <c r="BA19" i="31"/>
  <c r="BB19" i="31"/>
  <c r="BC19" i="31"/>
  <c r="BD19" i="31"/>
  <c r="BE19" i="31"/>
  <c r="BF19" i="31"/>
  <c r="BG19" i="31"/>
  <c r="BH19" i="31"/>
  <c r="BI19" i="31"/>
  <c r="BJ19" i="31"/>
  <c r="BK19" i="31"/>
  <c r="BL19" i="31"/>
  <c r="BM19" i="31"/>
  <c r="BN19" i="31"/>
  <c r="BO19" i="31"/>
  <c r="BP19" i="31"/>
  <c r="BQ19" i="31"/>
  <c r="BR19" i="31"/>
  <c r="BS19" i="31"/>
  <c r="BT19" i="31"/>
  <c r="BU19" i="31"/>
  <c r="BV19" i="31"/>
  <c r="BW19" i="31"/>
  <c r="BX19" i="31"/>
  <c r="BY19" i="31"/>
  <c r="BZ19" i="31"/>
  <c r="CA19" i="31"/>
  <c r="CB19" i="31"/>
  <c r="CC19" i="31"/>
  <c r="CD19" i="31"/>
  <c r="CE19" i="31"/>
  <c r="CF19" i="31"/>
  <c r="CG19" i="31"/>
  <c r="CH19" i="31"/>
  <c r="CI19" i="31"/>
  <c r="CJ19" i="31"/>
  <c r="CK19" i="31"/>
  <c r="CL19" i="31"/>
  <c r="CM19" i="31"/>
  <c r="CN19" i="31"/>
  <c r="CO19" i="31"/>
  <c r="CP19" i="31"/>
  <c r="CQ19" i="31"/>
  <c r="CR19" i="31"/>
  <c r="CS19" i="31"/>
  <c r="CT19" i="31"/>
  <c r="CU19" i="31"/>
  <c r="CV19" i="31"/>
  <c r="CW19" i="31"/>
  <c r="CX19" i="31"/>
  <c r="CY19" i="31"/>
  <c r="CZ19" i="31"/>
  <c r="DA19" i="31"/>
  <c r="DB19" i="31"/>
  <c r="DC19" i="31"/>
  <c r="DD19" i="31"/>
  <c r="DE19" i="31"/>
  <c r="DF19" i="31"/>
  <c r="DG19" i="31"/>
  <c r="DH19" i="31"/>
  <c r="DI19" i="31"/>
  <c r="DJ19" i="31"/>
  <c r="DK19" i="31"/>
  <c r="DL19" i="31"/>
  <c r="DM19" i="31"/>
  <c r="DN19" i="31"/>
  <c r="DO19" i="31"/>
  <c r="DP19" i="31"/>
  <c r="DQ19" i="31"/>
  <c r="DR19" i="31"/>
  <c r="DS19" i="31"/>
  <c r="DT19" i="31"/>
  <c r="DU19" i="31"/>
  <c r="DV19" i="31"/>
  <c r="DW19" i="31"/>
  <c r="DX19" i="31"/>
  <c r="DY19" i="31"/>
  <c r="DZ19" i="31"/>
  <c r="EA19" i="31"/>
  <c r="EB19" i="31"/>
  <c r="EC19" i="31"/>
  <c r="ED19" i="31"/>
  <c r="EE19" i="31"/>
  <c r="EF19" i="31"/>
  <c r="EG19" i="31"/>
  <c r="EH19" i="31"/>
  <c r="EI19" i="31"/>
  <c r="EJ19" i="31"/>
  <c r="EK19" i="31"/>
  <c r="EL19" i="31"/>
  <c r="EM19" i="31"/>
  <c r="EN19" i="31"/>
  <c r="EO19" i="31"/>
  <c r="EP19" i="31"/>
  <c r="EQ19" i="31"/>
  <c r="ER19" i="31"/>
  <c r="ES19" i="31"/>
  <c r="ET19" i="31"/>
  <c r="EU19" i="31"/>
  <c r="EV19" i="31"/>
  <c r="EW19" i="31"/>
  <c r="EX19" i="31"/>
  <c r="EY19" i="31"/>
  <c r="EZ19" i="31"/>
  <c r="FA19" i="31"/>
  <c r="FB19" i="31"/>
  <c r="FC19" i="31"/>
  <c r="FD19" i="31"/>
  <c r="FE19" i="31"/>
  <c r="FF19" i="31"/>
  <c r="FG19" i="31"/>
  <c r="FH19" i="31"/>
  <c r="FI19" i="31"/>
  <c r="FJ19" i="31"/>
  <c r="FK19" i="31"/>
  <c r="FL19" i="31"/>
  <c r="FM19" i="31"/>
  <c r="FN19" i="31"/>
  <c r="FO19" i="31"/>
  <c r="FP19" i="31"/>
  <c r="FQ19" i="31"/>
  <c r="FR19" i="31"/>
  <c r="FS19" i="31"/>
  <c r="FT19" i="31"/>
  <c r="FU19" i="31"/>
  <c r="FV19" i="31"/>
  <c r="FW19" i="31"/>
  <c r="FX19" i="31"/>
  <c r="FY19" i="31"/>
  <c r="FZ19" i="31"/>
  <c r="GA19" i="31"/>
  <c r="GB19" i="31"/>
  <c r="GC19" i="31"/>
  <c r="GD19" i="31"/>
  <c r="GE19" i="31"/>
  <c r="GF19" i="31"/>
  <c r="GG19" i="31"/>
  <c r="GH19" i="31"/>
  <c r="GI19" i="31"/>
  <c r="GJ19" i="31"/>
  <c r="GK19" i="31"/>
  <c r="GL19" i="31"/>
  <c r="GM19" i="31"/>
  <c r="GN19" i="31"/>
  <c r="GO19" i="31"/>
  <c r="GP19" i="31"/>
  <c r="GQ19" i="31"/>
  <c r="GR19" i="31"/>
  <c r="GS19" i="31"/>
  <c r="GT19" i="31"/>
  <c r="GU19" i="31"/>
  <c r="GV19" i="31"/>
  <c r="GW19" i="31"/>
  <c r="GX19" i="31"/>
  <c r="GY19" i="31"/>
  <c r="GZ19" i="31"/>
  <c r="HA19" i="31"/>
  <c r="HB19" i="31"/>
  <c r="HC19" i="31"/>
  <c r="HD19" i="31"/>
  <c r="HE19" i="31"/>
  <c r="HF19" i="31"/>
  <c r="HG19" i="31"/>
  <c r="HH19" i="31"/>
  <c r="HI19" i="31"/>
  <c r="HJ19" i="31"/>
  <c r="HK19" i="31"/>
  <c r="HL19" i="31"/>
  <c r="HM19" i="31"/>
  <c r="HN19" i="31"/>
  <c r="HO19" i="31"/>
  <c r="HP19" i="31"/>
  <c r="HQ19" i="31"/>
  <c r="HR19" i="31"/>
  <c r="HS19" i="31"/>
  <c r="HT19" i="31"/>
  <c r="HU19" i="31"/>
  <c r="HV19" i="31"/>
  <c r="HW19" i="31"/>
  <c r="HX19" i="31"/>
  <c r="HY19" i="31"/>
  <c r="HZ19" i="31"/>
  <c r="IA19" i="31"/>
  <c r="IB19" i="31"/>
  <c r="IC19" i="31"/>
  <c r="ID19" i="31"/>
  <c r="IE19" i="31"/>
  <c r="IF19" i="31"/>
  <c r="IG19" i="31"/>
  <c r="IH19" i="31"/>
  <c r="II19" i="31"/>
  <c r="IJ19" i="31"/>
  <c r="IK19" i="31"/>
  <c r="IL19" i="31"/>
  <c r="IM19" i="31"/>
  <c r="IN19" i="31"/>
  <c r="IO19" i="31"/>
  <c r="IP19" i="31"/>
  <c r="IQ19" i="31"/>
  <c r="IR19" i="31"/>
  <c r="IS19" i="31"/>
  <c r="IT19" i="31"/>
  <c r="IU19" i="31"/>
  <c r="IV19" i="31"/>
  <c r="IW19" i="31"/>
  <c r="IX19" i="31"/>
  <c r="IY19" i="31"/>
  <c r="IZ19" i="31"/>
  <c r="JA19" i="31"/>
  <c r="JB19" i="31"/>
  <c r="JC19" i="31"/>
  <c r="JD19" i="31"/>
  <c r="JE19" i="31"/>
  <c r="JF19" i="31"/>
  <c r="JG19" i="31"/>
  <c r="JH19" i="31"/>
  <c r="JI19" i="31"/>
  <c r="JJ19" i="31"/>
  <c r="JK19" i="31"/>
  <c r="JL19" i="31"/>
  <c r="JM19" i="31"/>
  <c r="JN19" i="31"/>
  <c r="JO19" i="31"/>
  <c r="JP19" i="31"/>
  <c r="JQ19" i="31"/>
  <c r="JR19" i="31"/>
  <c r="JS19" i="31"/>
  <c r="JT19" i="31"/>
  <c r="JU19" i="31"/>
  <c r="JV19" i="31"/>
  <c r="JW19" i="31"/>
  <c r="JX19" i="31"/>
  <c r="JY19" i="31"/>
  <c r="JZ19" i="31"/>
  <c r="KA19" i="31"/>
  <c r="KB19" i="31"/>
  <c r="KC19" i="31"/>
  <c r="KD19" i="31"/>
  <c r="KE19" i="31"/>
  <c r="KF19" i="31"/>
  <c r="KG19" i="31"/>
  <c r="KH19" i="31"/>
  <c r="KI19" i="31"/>
  <c r="KJ19" i="31"/>
  <c r="KK19" i="31"/>
  <c r="KL19" i="31"/>
  <c r="KM19" i="31"/>
  <c r="KN19" i="31"/>
  <c r="KO19" i="31"/>
  <c r="KP19" i="31"/>
  <c r="KQ19" i="31"/>
  <c r="KR19" i="31"/>
  <c r="KS19" i="31"/>
  <c r="KT19" i="31"/>
  <c r="KU19" i="31"/>
  <c r="KV19" i="31"/>
  <c r="KW19" i="31"/>
  <c r="KX19" i="31"/>
  <c r="KY19" i="31"/>
  <c r="KZ19" i="31"/>
  <c r="LA19" i="31"/>
  <c r="LB19" i="31"/>
  <c r="LC19" i="31"/>
  <c r="LD19" i="31"/>
  <c r="LE19" i="31"/>
  <c r="LF19" i="31"/>
  <c r="LG19" i="31"/>
  <c r="LH19" i="31"/>
  <c r="LI19" i="31"/>
  <c r="LJ19" i="31"/>
  <c r="LK19" i="31"/>
  <c r="LL19" i="31"/>
  <c r="LM19" i="31"/>
  <c r="LN19" i="31"/>
  <c r="LO19" i="31"/>
  <c r="LP19" i="31"/>
  <c r="LQ19" i="31"/>
  <c r="LR19" i="31"/>
  <c r="LS19" i="31"/>
  <c r="LT19" i="31"/>
  <c r="LU19" i="31"/>
  <c r="LV19" i="31"/>
  <c r="LW19" i="31"/>
  <c r="LX19" i="31"/>
  <c r="LY19" i="31"/>
  <c r="LZ19" i="31"/>
  <c r="MA19" i="31"/>
  <c r="MB19" i="31"/>
  <c r="MC19" i="31"/>
  <c r="MD19" i="31"/>
  <c r="ME19" i="31"/>
  <c r="MF19" i="31"/>
  <c r="MG19" i="31"/>
  <c r="MH19" i="31"/>
  <c r="MI19" i="31"/>
  <c r="MJ19" i="31"/>
  <c r="MK19" i="31"/>
  <c r="ML19" i="31"/>
  <c r="MM19" i="31"/>
  <c r="MN19" i="31"/>
  <c r="MO19" i="31"/>
  <c r="MP19" i="31"/>
  <c r="MQ19" i="31"/>
  <c r="MR19" i="31"/>
  <c r="MS19" i="31"/>
  <c r="MT19" i="31"/>
  <c r="MU19" i="31"/>
  <c r="MV19" i="31"/>
  <c r="MW19" i="31"/>
  <c r="MX19" i="31"/>
  <c r="MY19" i="31"/>
  <c r="MZ19" i="31"/>
  <c r="NA19" i="31"/>
  <c r="G20" i="31"/>
  <c r="H20" i="31"/>
  <c r="I20" i="31"/>
  <c r="J20" i="31"/>
  <c r="K20" i="31"/>
  <c r="L20" i="31"/>
  <c r="M20" i="31"/>
  <c r="N20" i="31"/>
  <c r="O20" i="31"/>
  <c r="P20" i="31"/>
  <c r="Q20" i="31"/>
  <c r="R20" i="31"/>
  <c r="S20" i="31"/>
  <c r="T20" i="31"/>
  <c r="U20" i="31"/>
  <c r="V20" i="31"/>
  <c r="W20" i="31"/>
  <c r="X20" i="31"/>
  <c r="Y20" i="31"/>
  <c r="Z20" i="31"/>
  <c r="AA20" i="31"/>
  <c r="AB20" i="31"/>
  <c r="AC20" i="31"/>
  <c r="AD20" i="31"/>
  <c r="AE20" i="31"/>
  <c r="AF20" i="31"/>
  <c r="AG20" i="31"/>
  <c r="AH20" i="31"/>
  <c r="AI20" i="31"/>
  <c r="AJ20" i="31"/>
  <c r="AK20" i="31"/>
  <c r="AL20" i="31"/>
  <c r="AM20" i="31"/>
  <c r="AN20" i="31"/>
  <c r="AO20" i="31"/>
  <c r="AP20" i="31"/>
  <c r="AQ20" i="31"/>
  <c r="AR20" i="31"/>
  <c r="AS20" i="31"/>
  <c r="AT20" i="31"/>
  <c r="AU20" i="31"/>
  <c r="AV20" i="31"/>
  <c r="AW20" i="31"/>
  <c r="AX20" i="31"/>
  <c r="AY20" i="31"/>
  <c r="AZ20" i="31"/>
  <c r="BA20" i="31"/>
  <c r="BB20" i="31"/>
  <c r="BC20" i="31"/>
  <c r="BD20" i="31"/>
  <c r="BE20" i="31"/>
  <c r="BF20" i="31"/>
  <c r="BG20" i="31"/>
  <c r="BH20" i="31"/>
  <c r="BI20" i="31"/>
  <c r="BJ20" i="31"/>
  <c r="BK20" i="31"/>
  <c r="BL20" i="31"/>
  <c r="BM20" i="31"/>
  <c r="BN20" i="31"/>
  <c r="BO20" i="31"/>
  <c r="BP20" i="31"/>
  <c r="BQ20" i="31"/>
  <c r="BR20" i="31"/>
  <c r="BS20" i="31"/>
  <c r="BT20" i="31"/>
  <c r="BU20" i="31"/>
  <c r="BV20" i="31"/>
  <c r="BW20" i="31"/>
  <c r="BX20" i="31"/>
  <c r="BY20" i="31"/>
  <c r="BZ20" i="31"/>
  <c r="CA20" i="31"/>
  <c r="CB20" i="31"/>
  <c r="CC20" i="31"/>
  <c r="CD20" i="31"/>
  <c r="CE20" i="31"/>
  <c r="CF20" i="31"/>
  <c r="CG20" i="31"/>
  <c r="CH20" i="31"/>
  <c r="CI20" i="31"/>
  <c r="CJ20" i="31"/>
  <c r="CK20" i="31"/>
  <c r="CL20" i="31"/>
  <c r="CM20" i="31"/>
  <c r="CN20" i="31"/>
  <c r="CO20" i="31"/>
  <c r="CP20" i="31"/>
  <c r="CQ20" i="31"/>
  <c r="CR20" i="31"/>
  <c r="CS20" i="31"/>
  <c r="CT20" i="31"/>
  <c r="CU20" i="31"/>
  <c r="CV20" i="31"/>
  <c r="CW20" i="31"/>
  <c r="CX20" i="31"/>
  <c r="CY20" i="31"/>
  <c r="CZ20" i="31"/>
  <c r="DA20" i="31"/>
  <c r="DB20" i="31"/>
  <c r="DC20" i="31"/>
  <c r="DD20" i="31"/>
  <c r="DE20" i="31"/>
  <c r="DF20" i="31"/>
  <c r="DG20" i="31"/>
  <c r="DH20" i="31"/>
  <c r="DI20" i="31"/>
  <c r="DJ20" i="31"/>
  <c r="DK20" i="31"/>
  <c r="DL20" i="31"/>
  <c r="DM20" i="31"/>
  <c r="DN20" i="31"/>
  <c r="DO20" i="31"/>
  <c r="DP20" i="31"/>
  <c r="DQ20" i="31"/>
  <c r="DR20" i="31"/>
  <c r="DS20" i="31"/>
  <c r="DT20" i="31"/>
  <c r="DU20" i="31"/>
  <c r="DV20" i="31"/>
  <c r="DW20" i="31"/>
  <c r="DX20" i="31"/>
  <c r="DY20" i="31"/>
  <c r="DZ20" i="31"/>
  <c r="EA20" i="31"/>
  <c r="EB20" i="31"/>
  <c r="EC20" i="31"/>
  <c r="ED20" i="31"/>
  <c r="EE20" i="31"/>
  <c r="EF20" i="31"/>
  <c r="EG20" i="31"/>
  <c r="EH20" i="31"/>
  <c r="EI20" i="31"/>
  <c r="EJ20" i="31"/>
  <c r="EK20" i="31"/>
  <c r="EL20" i="31"/>
  <c r="EM20" i="31"/>
  <c r="EN20" i="31"/>
  <c r="EO20" i="31"/>
  <c r="EP20" i="31"/>
  <c r="EQ20" i="31"/>
  <c r="ER20" i="31"/>
  <c r="ES20" i="31"/>
  <c r="ET20" i="31"/>
  <c r="EU20" i="31"/>
  <c r="EV20" i="31"/>
  <c r="EW20" i="31"/>
  <c r="EX20" i="31"/>
  <c r="EY20" i="31"/>
  <c r="EZ20" i="31"/>
  <c r="FA20" i="31"/>
  <c r="FB20" i="31"/>
  <c r="FC20" i="31"/>
  <c r="FD20" i="31"/>
  <c r="FE20" i="31"/>
  <c r="FF20" i="31"/>
  <c r="FG20" i="31"/>
  <c r="FH20" i="31"/>
  <c r="FI20" i="31"/>
  <c r="FJ20" i="31"/>
  <c r="FK20" i="31"/>
  <c r="FL20" i="31"/>
  <c r="FM20" i="31"/>
  <c r="FN20" i="31"/>
  <c r="FO20" i="31"/>
  <c r="FP20" i="31"/>
  <c r="FQ20" i="31"/>
  <c r="FR20" i="31"/>
  <c r="FS20" i="31"/>
  <c r="FT20" i="31"/>
  <c r="FU20" i="31"/>
  <c r="FV20" i="31"/>
  <c r="FW20" i="31"/>
  <c r="FX20" i="31"/>
  <c r="FY20" i="31"/>
  <c r="FZ20" i="31"/>
  <c r="GA20" i="31"/>
  <c r="GB20" i="31"/>
  <c r="GC20" i="31"/>
  <c r="GD20" i="31"/>
  <c r="GE20" i="31"/>
  <c r="GF20" i="31"/>
  <c r="GG20" i="31"/>
  <c r="GH20" i="31"/>
  <c r="GI20" i="31"/>
  <c r="GJ20" i="31"/>
  <c r="GK20" i="31"/>
  <c r="GL20" i="31"/>
  <c r="GM20" i="31"/>
  <c r="GN20" i="31"/>
  <c r="GO20" i="31"/>
  <c r="GP20" i="31"/>
  <c r="GQ20" i="31"/>
  <c r="GR20" i="31"/>
  <c r="GS20" i="31"/>
  <c r="GT20" i="31"/>
  <c r="GU20" i="31"/>
  <c r="GV20" i="31"/>
  <c r="GW20" i="31"/>
  <c r="GX20" i="31"/>
  <c r="GY20" i="31"/>
  <c r="GZ20" i="31"/>
  <c r="HA20" i="31"/>
  <c r="HB20" i="31"/>
  <c r="HC20" i="31"/>
  <c r="HD20" i="31"/>
  <c r="HE20" i="31"/>
  <c r="HF20" i="31"/>
  <c r="HG20" i="31"/>
  <c r="HH20" i="31"/>
  <c r="HI20" i="31"/>
  <c r="HJ20" i="31"/>
  <c r="HK20" i="31"/>
  <c r="HL20" i="31"/>
  <c r="HM20" i="31"/>
  <c r="HN20" i="31"/>
  <c r="HO20" i="31"/>
  <c r="HP20" i="31"/>
  <c r="HQ20" i="31"/>
  <c r="HR20" i="31"/>
  <c r="HS20" i="31"/>
  <c r="HT20" i="31"/>
  <c r="HU20" i="31"/>
  <c r="HV20" i="31"/>
  <c r="HW20" i="31"/>
  <c r="HX20" i="31"/>
  <c r="HY20" i="31"/>
  <c r="HZ20" i="31"/>
  <c r="IA20" i="31"/>
  <c r="IB20" i="31"/>
  <c r="IC20" i="31"/>
  <c r="ID20" i="31"/>
  <c r="IE20" i="31"/>
  <c r="IF20" i="31"/>
  <c r="IG20" i="31"/>
  <c r="IH20" i="31"/>
  <c r="II20" i="31"/>
  <c r="IJ20" i="31"/>
  <c r="IK20" i="31"/>
  <c r="IL20" i="31"/>
  <c r="IM20" i="31"/>
  <c r="IN20" i="31"/>
  <c r="IO20" i="31"/>
  <c r="IP20" i="31"/>
  <c r="IQ20" i="31"/>
  <c r="IR20" i="31"/>
  <c r="IS20" i="31"/>
  <c r="IT20" i="31"/>
  <c r="IU20" i="31"/>
  <c r="IV20" i="31"/>
  <c r="IW20" i="31"/>
  <c r="IX20" i="31"/>
  <c r="IY20" i="31"/>
  <c r="IZ20" i="31"/>
  <c r="JA20" i="31"/>
  <c r="JB20" i="31"/>
  <c r="JC20" i="31"/>
  <c r="JD20" i="31"/>
  <c r="JE20" i="31"/>
  <c r="JF20" i="31"/>
  <c r="JG20" i="31"/>
  <c r="JH20" i="31"/>
  <c r="JI20" i="31"/>
  <c r="JJ20" i="31"/>
  <c r="JK20" i="31"/>
  <c r="JL20" i="31"/>
  <c r="JM20" i="31"/>
  <c r="JN20" i="31"/>
  <c r="JO20" i="31"/>
  <c r="JP20" i="31"/>
  <c r="JQ20" i="31"/>
  <c r="JR20" i="31"/>
  <c r="JS20" i="31"/>
  <c r="JT20" i="31"/>
  <c r="JU20" i="31"/>
  <c r="JV20" i="31"/>
  <c r="JW20" i="31"/>
  <c r="JX20" i="31"/>
  <c r="JY20" i="31"/>
  <c r="JZ20" i="31"/>
  <c r="KA20" i="31"/>
  <c r="KB20" i="31"/>
  <c r="KC20" i="31"/>
  <c r="KD20" i="31"/>
  <c r="KE20" i="31"/>
  <c r="KF20" i="31"/>
  <c r="KG20" i="31"/>
  <c r="KH20" i="31"/>
  <c r="KI20" i="31"/>
  <c r="KJ20" i="31"/>
  <c r="KK20" i="31"/>
  <c r="KL20" i="31"/>
  <c r="KM20" i="31"/>
  <c r="KN20" i="31"/>
  <c r="KO20" i="31"/>
  <c r="KP20" i="31"/>
  <c r="KQ20" i="31"/>
  <c r="KR20" i="31"/>
  <c r="KS20" i="31"/>
  <c r="KT20" i="31"/>
  <c r="KU20" i="31"/>
  <c r="KV20" i="31"/>
  <c r="KW20" i="31"/>
  <c r="KX20" i="31"/>
  <c r="KY20" i="31"/>
  <c r="KZ20" i="31"/>
  <c r="LA20" i="31"/>
  <c r="LB20" i="31"/>
  <c r="LC20" i="31"/>
  <c r="LD20" i="31"/>
  <c r="LE20" i="31"/>
  <c r="LF20" i="31"/>
  <c r="LG20" i="31"/>
  <c r="LH20" i="31"/>
  <c r="LI20" i="31"/>
  <c r="LJ20" i="31"/>
  <c r="LK20" i="31"/>
  <c r="LL20" i="31"/>
  <c r="LM20" i="31"/>
  <c r="LN20" i="31"/>
  <c r="LO20" i="31"/>
  <c r="LP20" i="31"/>
  <c r="LQ20" i="31"/>
  <c r="LR20" i="31"/>
  <c r="LS20" i="31"/>
  <c r="LT20" i="31"/>
  <c r="LU20" i="31"/>
  <c r="LV20" i="31"/>
  <c r="LW20" i="31"/>
  <c r="LX20" i="31"/>
  <c r="LY20" i="31"/>
  <c r="LZ20" i="31"/>
  <c r="MA20" i="31"/>
  <c r="MB20" i="31"/>
  <c r="MC20" i="31"/>
  <c r="MD20" i="31"/>
  <c r="ME20" i="31"/>
  <c r="MF20" i="31"/>
  <c r="MG20" i="31"/>
  <c r="MH20" i="31"/>
  <c r="MI20" i="31"/>
  <c r="MJ20" i="31"/>
  <c r="MK20" i="31"/>
  <c r="ML20" i="31"/>
  <c r="MM20" i="31"/>
  <c r="MN20" i="31"/>
  <c r="MO20" i="31"/>
  <c r="MP20" i="31"/>
  <c r="MQ20" i="31"/>
  <c r="MR20" i="31"/>
  <c r="MS20" i="31"/>
  <c r="MT20" i="31"/>
  <c r="MU20" i="31"/>
  <c r="MV20" i="31"/>
  <c r="MW20" i="31"/>
  <c r="MX20" i="31"/>
  <c r="MY20" i="31"/>
  <c r="MZ20" i="31"/>
  <c r="NA20" i="31"/>
  <c r="G21" i="31"/>
  <c r="H21" i="31"/>
  <c r="I21" i="31"/>
  <c r="J21" i="31"/>
  <c r="K21" i="31"/>
  <c r="L21" i="31"/>
  <c r="M21" i="31"/>
  <c r="N21" i="31"/>
  <c r="O21" i="31"/>
  <c r="P21" i="31"/>
  <c r="Q21" i="31"/>
  <c r="R21" i="31"/>
  <c r="S21" i="31"/>
  <c r="T21" i="31"/>
  <c r="U21" i="31"/>
  <c r="V21" i="31"/>
  <c r="W21" i="31"/>
  <c r="X21" i="31"/>
  <c r="Y21" i="31"/>
  <c r="Z21" i="31"/>
  <c r="AA21" i="31"/>
  <c r="AB21" i="31"/>
  <c r="AC21" i="31"/>
  <c r="AD21" i="31"/>
  <c r="AE21" i="31"/>
  <c r="AF21" i="31"/>
  <c r="AG21" i="31"/>
  <c r="AH21" i="31"/>
  <c r="AI21" i="31"/>
  <c r="AJ21" i="31"/>
  <c r="AK21" i="31"/>
  <c r="AL21" i="31"/>
  <c r="AM21" i="31"/>
  <c r="AN21" i="31"/>
  <c r="AO21" i="31"/>
  <c r="AP21" i="31"/>
  <c r="AQ21" i="31"/>
  <c r="AR21" i="31"/>
  <c r="AS21" i="31"/>
  <c r="AT21" i="31"/>
  <c r="AU21" i="31"/>
  <c r="AV21" i="31"/>
  <c r="AW21" i="31"/>
  <c r="AX21" i="31"/>
  <c r="AY21" i="31"/>
  <c r="AZ21" i="31"/>
  <c r="BA21" i="31"/>
  <c r="BB21" i="31"/>
  <c r="BC21" i="31"/>
  <c r="BD21" i="31"/>
  <c r="BE21" i="31"/>
  <c r="BF21" i="31"/>
  <c r="BG21" i="31"/>
  <c r="BH21" i="31"/>
  <c r="BI21" i="31"/>
  <c r="BJ21" i="31"/>
  <c r="BK21" i="31"/>
  <c r="BL21" i="31"/>
  <c r="BM21" i="31"/>
  <c r="BN21" i="31"/>
  <c r="BO21" i="31"/>
  <c r="BP21" i="31"/>
  <c r="BQ21" i="31"/>
  <c r="BR21" i="31"/>
  <c r="BS21" i="31"/>
  <c r="BT21" i="31"/>
  <c r="BU21" i="31"/>
  <c r="BV21" i="31"/>
  <c r="BW21" i="31"/>
  <c r="BX21" i="31"/>
  <c r="BY21" i="31"/>
  <c r="BZ21" i="31"/>
  <c r="CA21" i="31"/>
  <c r="CB21" i="31"/>
  <c r="CC21" i="31"/>
  <c r="CD21" i="31"/>
  <c r="CE21" i="31"/>
  <c r="CF21" i="31"/>
  <c r="CG21" i="31"/>
  <c r="CH21" i="31"/>
  <c r="CI21" i="31"/>
  <c r="CJ21" i="31"/>
  <c r="CK21" i="31"/>
  <c r="CL21" i="31"/>
  <c r="CM21" i="31"/>
  <c r="CN21" i="31"/>
  <c r="CO21" i="31"/>
  <c r="CP21" i="31"/>
  <c r="CQ21" i="31"/>
  <c r="CR21" i="31"/>
  <c r="CS21" i="31"/>
  <c r="CT21" i="31"/>
  <c r="CU21" i="31"/>
  <c r="CV21" i="31"/>
  <c r="CW21" i="31"/>
  <c r="CX21" i="31"/>
  <c r="CY21" i="31"/>
  <c r="CZ21" i="31"/>
  <c r="DA21" i="31"/>
  <c r="DB21" i="31"/>
  <c r="DC21" i="31"/>
  <c r="DD21" i="31"/>
  <c r="DE21" i="31"/>
  <c r="DF21" i="31"/>
  <c r="DG21" i="31"/>
  <c r="DH21" i="31"/>
  <c r="DI21" i="31"/>
  <c r="DJ21" i="31"/>
  <c r="DK21" i="31"/>
  <c r="DL21" i="31"/>
  <c r="DM21" i="31"/>
  <c r="DN21" i="31"/>
  <c r="DO21" i="31"/>
  <c r="DP21" i="31"/>
  <c r="DQ21" i="31"/>
  <c r="DR21" i="31"/>
  <c r="DS21" i="31"/>
  <c r="DT21" i="31"/>
  <c r="DU21" i="31"/>
  <c r="DV21" i="31"/>
  <c r="DW21" i="31"/>
  <c r="DX21" i="31"/>
  <c r="DY21" i="31"/>
  <c r="DZ21" i="31"/>
  <c r="EA21" i="31"/>
  <c r="EB21" i="31"/>
  <c r="EC21" i="31"/>
  <c r="ED21" i="31"/>
  <c r="EE21" i="31"/>
  <c r="EF21" i="31"/>
  <c r="EG21" i="31"/>
  <c r="EH21" i="31"/>
  <c r="EI21" i="31"/>
  <c r="EJ21" i="31"/>
  <c r="EK21" i="31"/>
  <c r="EL21" i="31"/>
  <c r="EM21" i="31"/>
  <c r="EN21" i="31"/>
  <c r="EO21" i="31"/>
  <c r="EP21" i="31"/>
  <c r="EQ21" i="31"/>
  <c r="ER21" i="31"/>
  <c r="ES21" i="31"/>
  <c r="ET21" i="31"/>
  <c r="EU21" i="31"/>
  <c r="EV21" i="31"/>
  <c r="EW21" i="31"/>
  <c r="EX21" i="31"/>
  <c r="EY21" i="31"/>
  <c r="EZ21" i="31"/>
  <c r="FA21" i="31"/>
  <c r="FB21" i="31"/>
  <c r="FC21" i="31"/>
  <c r="FD21" i="31"/>
  <c r="FE21" i="31"/>
  <c r="FF21" i="31"/>
  <c r="FG21" i="31"/>
  <c r="FH21" i="31"/>
  <c r="FI21" i="31"/>
  <c r="FJ21" i="31"/>
  <c r="FK21" i="31"/>
  <c r="FL21" i="31"/>
  <c r="FM21" i="31"/>
  <c r="FN21" i="31"/>
  <c r="FO21" i="31"/>
  <c r="FP21" i="31"/>
  <c r="FQ21" i="31"/>
  <c r="FR21" i="31"/>
  <c r="FS21" i="31"/>
  <c r="FT21" i="31"/>
  <c r="FU21" i="31"/>
  <c r="FV21" i="31"/>
  <c r="FW21" i="31"/>
  <c r="FX21" i="31"/>
  <c r="FY21" i="31"/>
  <c r="FZ21" i="31"/>
  <c r="GA21" i="31"/>
  <c r="GB21" i="31"/>
  <c r="GC21" i="31"/>
  <c r="GD21" i="31"/>
  <c r="GE21" i="31"/>
  <c r="GF21" i="31"/>
  <c r="GG21" i="31"/>
  <c r="GH21" i="31"/>
  <c r="GI21" i="31"/>
  <c r="GJ21" i="31"/>
  <c r="GK21" i="31"/>
  <c r="GL21" i="31"/>
  <c r="GM21" i="31"/>
  <c r="GN21" i="31"/>
  <c r="GO21" i="31"/>
  <c r="GP21" i="31"/>
  <c r="GQ21" i="31"/>
  <c r="GR21" i="31"/>
  <c r="GS21" i="31"/>
  <c r="GT21" i="31"/>
  <c r="GU21" i="31"/>
  <c r="GV21" i="31"/>
  <c r="GW21" i="31"/>
  <c r="GX21" i="31"/>
  <c r="GY21" i="31"/>
  <c r="GZ21" i="31"/>
  <c r="HA21" i="31"/>
  <c r="HB21" i="31"/>
  <c r="HC21" i="31"/>
  <c r="HD21" i="31"/>
  <c r="HE21" i="31"/>
  <c r="HF21" i="31"/>
  <c r="HG21" i="31"/>
  <c r="HH21" i="31"/>
  <c r="HI21" i="31"/>
  <c r="HJ21" i="31"/>
  <c r="HK21" i="31"/>
  <c r="HL21" i="31"/>
  <c r="HM21" i="31"/>
  <c r="HN21" i="31"/>
  <c r="HO21" i="31"/>
  <c r="HP21" i="31"/>
  <c r="HQ21" i="31"/>
  <c r="HR21" i="31"/>
  <c r="HS21" i="31"/>
  <c r="HT21" i="31"/>
  <c r="HU21" i="31"/>
  <c r="HV21" i="31"/>
  <c r="HW21" i="31"/>
  <c r="HX21" i="31"/>
  <c r="HY21" i="31"/>
  <c r="HZ21" i="31"/>
  <c r="IA21" i="31"/>
  <c r="IB21" i="31"/>
  <c r="IC21" i="31"/>
  <c r="ID21" i="31"/>
  <c r="IE21" i="31"/>
  <c r="IF21" i="31"/>
  <c r="IG21" i="31"/>
  <c r="IH21" i="31"/>
  <c r="II21" i="31"/>
  <c r="IJ21" i="31"/>
  <c r="IK21" i="31"/>
  <c r="IL21" i="31"/>
  <c r="IM21" i="31"/>
  <c r="IN21" i="31"/>
  <c r="IO21" i="31"/>
  <c r="IP21" i="31"/>
  <c r="IQ21" i="31"/>
  <c r="IR21" i="31"/>
  <c r="IS21" i="31"/>
  <c r="IT21" i="31"/>
  <c r="IU21" i="31"/>
  <c r="IV21" i="31"/>
  <c r="IW21" i="31"/>
  <c r="IX21" i="31"/>
  <c r="IY21" i="31"/>
  <c r="IZ21" i="31"/>
  <c r="JA21" i="31"/>
  <c r="JB21" i="31"/>
  <c r="JC21" i="31"/>
  <c r="JD21" i="31"/>
  <c r="JE21" i="31"/>
  <c r="JF21" i="31"/>
  <c r="JG21" i="31"/>
  <c r="JH21" i="31"/>
  <c r="JI21" i="31"/>
  <c r="JJ21" i="31"/>
  <c r="JK21" i="31"/>
  <c r="JL21" i="31"/>
  <c r="JM21" i="31"/>
  <c r="JN21" i="31"/>
  <c r="JO21" i="31"/>
  <c r="JP21" i="31"/>
  <c r="JQ21" i="31"/>
  <c r="JR21" i="31"/>
  <c r="JS21" i="31"/>
  <c r="JT21" i="31"/>
  <c r="JU21" i="31"/>
  <c r="JV21" i="31"/>
  <c r="JW21" i="31"/>
  <c r="JX21" i="31"/>
  <c r="JY21" i="31"/>
  <c r="JZ21" i="31"/>
  <c r="KA21" i="31"/>
  <c r="KB21" i="31"/>
  <c r="KC21" i="31"/>
  <c r="KD21" i="31"/>
  <c r="KE21" i="31"/>
  <c r="KF21" i="31"/>
  <c r="KG21" i="31"/>
  <c r="KH21" i="31"/>
  <c r="KI21" i="31"/>
  <c r="KJ21" i="31"/>
  <c r="KK21" i="31"/>
  <c r="KL21" i="31"/>
  <c r="KM21" i="31"/>
  <c r="KN21" i="31"/>
  <c r="KO21" i="31"/>
  <c r="KP21" i="31"/>
  <c r="KQ21" i="31"/>
  <c r="KR21" i="31"/>
  <c r="KS21" i="31"/>
  <c r="KT21" i="31"/>
  <c r="KU21" i="31"/>
  <c r="KV21" i="31"/>
  <c r="KW21" i="31"/>
  <c r="KX21" i="31"/>
  <c r="KY21" i="31"/>
  <c r="KZ21" i="31"/>
  <c r="LA21" i="31"/>
  <c r="LB21" i="31"/>
  <c r="LC21" i="31"/>
  <c r="LD21" i="31"/>
  <c r="LE21" i="31"/>
  <c r="LF21" i="31"/>
  <c r="LG21" i="31"/>
  <c r="LH21" i="31"/>
  <c r="LI21" i="31"/>
  <c r="LJ21" i="31"/>
  <c r="LK21" i="31"/>
  <c r="LL21" i="31"/>
  <c r="LM21" i="31"/>
  <c r="LN21" i="31"/>
  <c r="LO21" i="31"/>
  <c r="LP21" i="31"/>
  <c r="LQ21" i="31"/>
  <c r="LR21" i="31"/>
  <c r="LS21" i="31"/>
  <c r="LT21" i="31"/>
  <c r="LU21" i="31"/>
  <c r="LV21" i="31"/>
  <c r="LW21" i="31"/>
  <c r="LX21" i="31"/>
  <c r="LY21" i="31"/>
  <c r="LZ21" i="31"/>
  <c r="MA21" i="31"/>
  <c r="MB21" i="31"/>
  <c r="MC21" i="31"/>
  <c r="MD21" i="31"/>
  <c r="ME21" i="31"/>
  <c r="MF21" i="31"/>
  <c r="MG21" i="31"/>
  <c r="MH21" i="31"/>
  <c r="MI21" i="31"/>
  <c r="MJ21" i="31"/>
  <c r="MK21" i="31"/>
  <c r="ML21" i="31"/>
  <c r="MM21" i="31"/>
  <c r="MN21" i="31"/>
  <c r="MO21" i="31"/>
  <c r="MP21" i="31"/>
  <c r="MQ21" i="31"/>
  <c r="MR21" i="31"/>
  <c r="MS21" i="31"/>
  <c r="MT21" i="31"/>
  <c r="MU21" i="31"/>
  <c r="MV21" i="31"/>
  <c r="MW21" i="31"/>
  <c r="MX21" i="31"/>
  <c r="MY21" i="31"/>
  <c r="MZ21" i="31"/>
  <c r="NA21" i="31"/>
  <c r="F21" i="31"/>
  <c r="F20" i="31"/>
  <c r="F19" i="31"/>
  <c r="F18" i="31"/>
  <c r="G18" i="30"/>
  <c r="H18" i="30"/>
  <c r="I18" i="30"/>
  <c r="J18" i="30"/>
  <c r="K18" i="30"/>
  <c r="L18" i="30"/>
  <c r="M18" i="30"/>
  <c r="N18" i="30"/>
  <c r="O18" i="30"/>
  <c r="P18" i="30"/>
  <c r="Q18" i="30"/>
  <c r="R18" i="30"/>
  <c r="S18" i="30"/>
  <c r="T18" i="30"/>
  <c r="U18" i="30"/>
  <c r="V18" i="30"/>
  <c r="W18" i="30"/>
  <c r="X18" i="30"/>
  <c r="Y18" i="30"/>
  <c r="Z18" i="30"/>
  <c r="AA18" i="30"/>
  <c r="AB18" i="30"/>
  <c r="AC18" i="30"/>
  <c r="AD18" i="30"/>
  <c r="AE18" i="30"/>
  <c r="AF18" i="30"/>
  <c r="AG18" i="30"/>
  <c r="AH18" i="30"/>
  <c r="AI18" i="30"/>
  <c r="AJ18" i="30"/>
  <c r="AK18" i="30"/>
  <c r="AL18" i="30"/>
  <c r="AM18" i="30"/>
  <c r="AN18" i="30"/>
  <c r="AO18" i="30"/>
  <c r="AP18" i="30"/>
  <c r="AQ18" i="30"/>
  <c r="AR18" i="30"/>
  <c r="AS18" i="30"/>
  <c r="AT18" i="30"/>
  <c r="AU18" i="30"/>
  <c r="AV18" i="30"/>
  <c r="AW18" i="30"/>
  <c r="AX18" i="30"/>
  <c r="AY18" i="30"/>
  <c r="AZ18" i="30"/>
  <c r="BA18" i="30"/>
  <c r="BB18" i="30"/>
  <c r="BC18" i="30"/>
  <c r="BD18" i="30"/>
  <c r="BE18" i="30"/>
  <c r="BF18" i="30"/>
  <c r="BG18" i="30"/>
  <c r="BH18" i="30"/>
  <c r="BI18" i="30"/>
  <c r="BJ18" i="30"/>
  <c r="BK18" i="30"/>
  <c r="BL18" i="30"/>
  <c r="BM18" i="30"/>
  <c r="BN18" i="30"/>
  <c r="BO18" i="30"/>
  <c r="BP18" i="30"/>
  <c r="BQ18" i="30"/>
  <c r="BR18" i="30"/>
  <c r="BS18" i="30"/>
  <c r="BT18" i="30"/>
  <c r="BU18" i="30"/>
  <c r="BV18" i="30"/>
  <c r="BW18" i="30"/>
  <c r="BX18" i="30"/>
  <c r="BY18" i="30"/>
  <c r="BZ18" i="30"/>
  <c r="CA18" i="30"/>
  <c r="CB18" i="30"/>
  <c r="CC18" i="30"/>
  <c r="CD18" i="30"/>
  <c r="CE18" i="30"/>
  <c r="CF18" i="30"/>
  <c r="CG18" i="30"/>
  <c r="CH18" i="30"/>
  <c r="CI18" i="30"/>
  <c r="CJ18" i="30"/>
  <c r="CK18" i="30"/>
  <c r="CL18" i="30"/>
  <c r="CM18" i="30"/>
  <c r="CN18" i="30"/>
  <c r="CO18" i="30"/>
  <c r="CP18" i="30"/>
  <c r="CQ18" i="30"/>
  <c r="CR18" i="30"/>
  <c r="CS18" i="30"/>
  <c r="CT18" i="30"/>
  <c r="CU18" i="30"/>
  <c r="CV18" i="30"/>
  <c r="CW18" i="30"/>
  <c r="CX18" i="30"/>
  <c r="CY18" i="30"/>
  <c r="CZ18" i="30"/>
  <c r="DA18" i="30"/>
  <c r="DB18" i="30"/>
  <c r="DC18" i="30"/>
  <c r="DD18" i="30"/>
  <c r="DE18" i="30"/>
  <c r="DF18" i="30"/>
  <c r="DG18" i="30"/>
  <c r="DH18" i="30"/>
  <c r="DI18" i="30"/>
  <c r="DJ18" i="30"/>
  <c r="DK18" i="30"/>
  <c r="DL18" i="30"/>
  <c r="DM18" i="30"/>
  <c r="DN18" i="30"/>
  <c r="DO18" i="30"/>
  <c r="DP18" i="30"/>
  <c r="DQ18" i="30"/>
  <c r="DR18" i="30"/>
  <c r="DS18" i="30"/>
  <c r="DT18" i="30"/>
  <c r="DU18" i="30"/>
  <c r="DV18" i="30"/>
  <c r="DW18" i="30"/>
  <c r="DX18" i="30"/>
  <c r="DY18" i="30"/>
  <c r="DZ18" i="30"/>
  <c r="EA18" i="30"/>
  <c r="EB18" i="30"/>
  <c r="EC18" i="30"/>
  <c r="ED18" i="30"/>
  <c r="EE18" i="30"/>
  <c r="EF18" i="30"/>
  <c r="EG18" i="30"/>
  <c r="EH18" i="30"/>
  <c r="EI18" i="30"/>
  <c r="EJ18" i="30"/>
  <c r="EK18" i="30"/>
  <c r="EL18" i="30"/>
  <c r="EM18" i="30"/>
  <c r="EN18" i="30"/>
  <c r="EO18" i="30"/>
  <c r="EP18" i="30"/>
  <c r="EQ18" i="30"/>
  <c r="ER18" i="30"/>
  <c r="ES18" i="30"/>
  <c r="ET18" i="30"/>
  <c r="EU18" i="30"/>
  <c r="EV18" i="30"/>
  <c r="EW18" i="30"/>
  <c r="EX18" i="30"/>
  <c r="EY18" i="30"/>
  <c r="EZ18" i="30"/>
  <c r="FA18" i="30"/>
  <c r="FB18" i="30"/>
  <c r="FC18" i="30"/>
  <c r="FD18" i="30"/>
  <c r="FE18" i="30"/>
  <c r="FF18" i="30"/>
  <c r="FG18" i="30"/>
  <c r="FH18" i="30"/>
  <c r="FI18" i="30"/>
  <c r="FJ18" i="30"/>
  <c r="FK18" i="30"/>
  <c r="FL18" i="30"/>
  <c r="FM18" i="30"/>
  <c r="FN18" i="30"/>
  <c r="FO18" i="30"/>
  <c r="FP18" i="30"/>
  <c r="FQ18" i="30"/>
  <c r="FR18" i="30"/>
  <c r="FS18" i="30"/>
  <c r="FT18" i="30"/>
  <c r="FU18" i="30"/>
  <c r="FV18" i="30"/>
  <c r="FW18" i="30"/>
  <c r="FX18" i="30"/>
  <c r="FY18" i="30"/>
  <c r="FZ18" i="30"/>
  <c r="GA18" i="30"/>
  <c r="GB18" i="30"/>
  <c r="GC18" i="30"/>
  <c r="GD18" i="30"/>
  <c r="GE18" i="30"/>
  <c r="GF18" i="30"/>
  <c r="GG18" i="30"/>
  <c r="GH18" i="30"/>
  <c r="GI18" i="30"/>
  <c r="GJ18" i="30"/>
  <c r="GK18" i="30"/>
  <c r="GL18" i="30"/>
  <c r="GM18" i="30"/>
  <c r="GN18" i="30"/>
  <c r="GO18" i="30"/>
  <c r="GP18" i="30"/>
  <c r="GQ18" i="30"/>
  <c r="GR18" i="30"/>
  <c r="GS18" i="30"/>
  <c r="GT18" i="30"/>
  <c r="GU18" i="30"/>
  <c r="GV18" i="30"/>
  <c r="GW18" i="30"/>
  <c r="GX18" i="30"/>
  <c r="GY18" i="30"/>
  <c r="GZ18" i="30"/>
  <c r="HA18" i="30"/>
  <c r="HB18" i="30"/>
  <c r="HC18" i="30"/>
  <c r="HD18" i="30"/>
  <c r="HE18" i="30"/>
  <c r="HF18" i="30"/>
  <c r="HG18" i="30"/>
  <c r="HH18" i="30"/>
  <c r="HI18" i="30"/>
  <c r="HJ18" i="30"/>
  <c r="HK18" i="30"/>
  <c r="HL18" i="30"/>
  <c r="HM18" i="30"/>
  <c r="HN18" i="30"/>
  <c r="HO18" i="30"/>
  <c r="HP18" i="30"/>
  <c r="HQ18" i="30"/>
  <c r="HR18" i="30"/>
  <c r="HS18" i="30"/>
  <c r="HT18" i="30"/>
  <c r="HU18" i="30"/>
  <c r="HV18" i="30"/>
  <c r="HW18" i="30"/>
  <c r="HX18" i="30"/>
  <c r="HY18" i="30"/>
  <c r="HZ18" i="30"/>
  <c r="IA18" i="30"/>
  <c r="IB18" i="30"/>
  <c r="IC18" i="30"/>
  <c r="ID18" i="30"/>
  <c r="IE18" i="30"/>
  <c r="IF18" i="30"/>
  <c r="IG18" i="30"/>
  <c r="IH18" i="30"/>
  <c r="II18" i="30"/>
  <c r="IJ18" i="30"/>
  <c r="IK18" i="30"/>
  <c r="IL18" i="30"/>
  <c r="IM18" i="30"/>
  <c r="IN18" i="30"/>
  <c r="IO18" i="30"/>
  <c r="IP18" i="30"/>
  <c r="IQ18" i="30"/>
  <c r="IR18" i="30"/>
  <c r="IS18" i="30"/>
  <c r="IT18" i="30"/>
  <c r="IU18" i="30"/>
  <c r="IV18" i="30"/>
  <c r="IW18" i="30"/>
  <c r="IX18" i="30"/>
  <c r="IY18" i="30"/>
  <c r="IZ18" i="30"/>
  <c r="JA18" i="30"/>
  <c r="JB18" i="30"/>
  <c r="JC18" i="30"/>
  <c r="JD18" i="30"/>
  <c r="JE18" i="30"/>
  <c r="JF18" i="30"/>
  <c r="JG18" i="30"/>
  <c r="JH18" i="30"/>
  <c r="JI18" i="30"/>
  <c r="JJ18" i="30"/>
  <c r="JK18" i="30"/>
  <c r="JL18" i="30"/>
  <c r="JM18" i="30"/>
  <c r="JN18" i="30"/>
  <c r="JO18" i="30"/>
  <c r="JP18" i="30"/>
  <c r="JQ18" i="30"/>
  <c r="JR18" i="30"/>
  <c r="JS18" i="30"/>
  <c r="JT18" i="30"/>
  <c r="JU18" i="30"/>
  <c r="JV18" i="30"/>
  <c r="JW18" i="30"/>
  <c r="JX18" i="30"/>
  <c r="JY18" i="30"/>
  <c r="JZ18" i="30"/>
  <c r="KA18" i="30"/>
  <c r="KB18" i="30"/>
  <c r="KC18" i="30"/>
  <c r="KD18" i="30"/>
  <c r="KE18" i="30"/>
  <c r="KF18" i="30"/>
  <c r="KG18" i="30"/>
  <c r="KH18" i="30"/>
  <c r="KI18" i="30"/>
  <c r="KJ18" i="30"/>
  <c r="KK18" i="30"/>
  <c r="KL18" i="30"/>
  <c r="KM18" i="30"/>
  <c r="KN18" i="30"/>
  <c r="KO18" i="30"/>
  <c r="KP18" i="30"/>
  <c r="KQ18" i="30"/>
  <c r="KR18" i="30"/>
  <c r="KS18" i="30"/>
  <c r="KT18" i="30"/>
  <c r="KU18" i="30"/>
  <c r="KV18" i="30"/>
  <c r="KW18" i="30"/>
  <c r="KX18" i="30"/>
  <c r="KY18" i="30"/>
  <c r="KZ18" i="30"/>
  <c r="LA18" i="30"/>
  <c r="LB18" i="30"/>
  <c r="LC18" i="30"/>
  <c r="LD18" i="30"/>
  <c r="LE18" i="30"/>
  <c r="LF18" i="30"/>
  <c r="LG18" i="30"/>
  <c r="LH18" i="30"/>
  <c r="LI18" i="30"/>
  <c r="LJ18" i="30"/>
  <c r="LK18" i="30"/>
  <c r="LL18" i="30"/>
  <c r="LM18" i="30"/>
  <c r="LN18" i="30"/>
  <c r="LO18" i="30"/>
  <c r="LP18" i="30"/>
  <c r="LQ18" i="30"/>
  <c r="LR18" i="30"/>
  <c r="LS18" i="30"/>
  <c r="LT18" i="30"/>
  <c r="LU18" i="30"/>
  <c r="LV18" i="30"/>
  <c r="LW18" i="30"/>
  <c r="LX18" i="30"/>
  <c r="LY18" i="30"/>
  <c r="LZ18" i="30"/>
  <c r="MA18" i="30"/>
  <c r="MA22" i="30"/>
  <c r="MB18" i="30"/>
  <c r="MC18" i="30"/>
  <c r="MD18" i="30"/>
  <c r="ME18" i="30"/>
  <c r="ME22" i="30"/>
  <c r="MF18" i="30"/>
  <c r="MG18" i="30"/>
  <c r="MH18" i="30"/>
  <c r="MI18" i="30"/>
  <c r="MJ18" i="30"/>
  <c r="MK18" i="30"/>
  <c r="ML18" i="30"/>
  <c r="MM18" i="30"/>
  <c r="MN18" i="30"/>
  <c r="MO18" i="30"/>
  <c r="MP18" i="30"/>
  <c r="MQ18" i="30"/>
  <c r="MR18" i="30"/>
  <c r="MS18" i="30"/>
  <c r="MT18" i="30"/>
  <c r="MU18" i="30"/>
  <c r="MU22" i="30"/>
  <c r="MV18" i="30"/>
  <c r="MW18" i="30"/>
  <c r="MX18" i="30"/>
  <c r="MY18" i="30"/>
  <c r="MY22" i="30"/>
  <c r="MZ18" i="30"/>
  <c r="NA18" i="30"/>
  <c r="G19" i="30"/>
  <c r="H19" i="30"/>
  <c r="I19" i="30"/>
  <c r="J19" i="30"/>
  <c r="K19" i="30"/>
  <c r="L19" i="30"/>
  <c r="M19" i="30"/>
  <c r="N19" i="30"/>
  <c r="O19" i="30"/>
  <c r="P19" i="30"/>
  <c r="Q19" i="30"/>
  <c r="R19" i="30"/>
  <c r="S19" i="30"/>
  <c r="T19" i="30"/>
  <c r="U19" i="30"/>
  <c r="V19" i="30"/>
  <c r="W19" i="30"/>
  <c r="X19" i="30"/>
  <c r="Y19" i="30"/>
  <c r="Z19" i="30"/>
  <c r="AA19" i="30"/>
  <c r="AB19" i="30"/>
  <c r="AC19" i="30"/>
  <c r="AD19" i="30"/>
  <c r="AE19" i="30"/>
  <c r="AF19" i="30"/>
  <c r="AG19" i="30"/>
  <c r="AH19" i="30"/>
  <c r="AI19" i="30"/>
  <c r="AJ19" i="30"/>
  <c r="AK19" i="30"/>
  <c r="AL19" i="30"/>
  <c r="AM19" i="30"/>
  <c r="AN19" i="30"/>
  <c r="AO19" i="30"/>
  <c r="AP19" i="30"/>
  <c r="AQ19" i="30"/>
  <c r="AR19" i="30"/>
  <c r="AS19" i="30"/>
  <c r="AT19" i="30"/>
  <c r="AU19" i="30"/>
  <c r="AV19" i="30"/>
  <c r="AW19" i="30"/>
  <c r="AX19" i="30"/>
  <c r="AY19" i="30"/>
  <c r="AZ19" i="30"/>
  <c r="BA19" i="30"/>
  <c r="BB19" i="30"/>
  <c r="BC19" i="30"/>
  <c r="BD19" i="30"/>
  <c r="BE19" i="30"/>
  <c r="BF19" i="30"/>
  <c r="BG19" i="30"/>
  <c r="BH19" i="30"/>
  <c r="BI19" i="30"/>
  <c r="BJ19" i="30"/>
  <c r="BK19" i="30"/>
  <c r="BL19" i="30"/>
  <c r="BM19" i="30"/>
  <c r="BN19" i="30"/>
  <c r="BO19" i="30"/>
  <c r="BP19" i="30"/>
  <c r="BQ19" i="30"/>
  <c r="BR19" i="30"/>
  <c r="BS19" i="30"/>
  <c r="BT19" i="30"/>
  <c r="BU19" i="30"/>
  <c r="BV19" i="30"/>
  <c r="BW19" i="30"/>
  <c r="BX19" i="30"/>
  <c r="BY19" i="30"/>
  <c r="BZ19" i="30"/>
  <c r="CA19" i="30"/>
  <c r="CB19" i="30"/>
  <c r="CC19" i="30"/>
  <c r="CD19" i="30"/>
  <c r="CE19" i="30"/>
  <c r="CF19" i="30"/>
  <c r="CG19" i="30"/>
  <c r="CH19" i="30"/>
  <c r="CI19" i="30"/>
  <c r="CJ19" i="30"/>
  <c r="CK19" i="30"/>
  <c r="CL19" i="30"/>
  <c r="CM19" i="30"/>
  <c r="CN19" i="30"/>
  <c r="CO19" i="30"/>
  <c r="CP19" i="30"/>
  <c r="CQ19" i="30"/>
  <c r="CR19" i="30"/>
  <c r="CS19" i="30"/>
  <c r="CT19" i="30"/>
  <c r="CU19" i="30"/>
  <c r="CV19" i="30"/>
  <c r="CW19" i="30"/>
  <c r="CX19" i="30"/>
  <c r="CY19" i="30"/>
  <c r="CZ19" i="30"/>
  <c r="DA19" i="30"/>
  <c r="DB19" i="30"/>
  <c r="DC19" i="30"/>
  <c r="DD19" i="30"/>
  <c r="DE19" i="30"/>
  <c r="DF19" i="30"/>
  <c r="DG19" i="30"/>
  <c r="DH19" i="30"/>
  <c r="DI19" i="30"/>
  <c r="DJ19" i="30"/>
  <c r="DK19" i="30"/>
  <c r="DL19" i="30"/>
  <c r="DM19" i="30"/>
  <c r="DN19" i="30"/>
  <c r="DO19" i="30"/>
  <c r="DP19" i="30"/>
  <c r="DQ19" i="30"/>
  <c r="DR19" i="30"/>
  <c r="DS19" i="30"/>
  <c r="DT19" i="30"/>
  <c r="DU19" i="30"/>
  <c r="DV19" i="30"/>
  <c r="DW19" i="30"/>
  <c r="DX19" i="30"/>
  <c r="DY19" i="30"/>
  <c r="DZ19" i="30"/>
  <c r="EA19" i="30"/>
  <c r="EB19" i="30"/>
  <c r="EC19" i="30"/>
  <c r="ED19" i="30"/>
  <c r="EE19" i="30"/>
  <c r="EF19" i="30"/>
  <c r="EG19" i="30"/>
  <c r="EH19" i="30"/>
  <c r="EI19" i="30"/>
  <c r="EJ19" i="30"/>
  <c r="EK19" i="30"/>
  <c r="EL19" i="30"/>
  <c r="EM19" i="30"/>
  <c r="EN19" i="30"/>
  <c r="EO19" i="30"/>
  <c r="EP19" i="30"/>
  <c r="EQ19" i="30"/>
  <c r="ER19" i="30"/>
  <c r="ES19" i="30"/>
  <c r="ET19" i="30"/>
  <c r="EU19" i="30"/>
  <c r="EV19" i="30"/>
  <c r="EW19" i="30"/>
  <c r="EX19" i="30"/>
  <c r="EY19" i="30"/>
  <c r="EZ19" i="30"/>
  <c r="FA19" i="30"/>
  <c r="FB19" i="30"/>
  <c r="FC19" i="30"/>
  <c r="FD19" i="30"/>
  <c r="FE19" i="30"/>
  <c r="FF19" i="30"/>
  <c r="FG19" i="30"/>
  <c r="FH19" i="30"/>
  <c r="FI19" i="30"/>
  <c r="FJ19" i="30"/>
  <c r="FK19" i="30"/>
  <c r="FL19" i="30"/>
  <c r="FM19" i="30"/>
  <c r="FN19" i="30"/>
  <c r="FO19" i="30"/>
  <c r="FP19" i="30"/>
  <c r="FQ19" i="30"/>
  <c r="FR19" i="30"/>
  <c r="FS19" i="30"/>
  <c r="FT19" i="30"/>
  <c r="FU19" i="30"/>
  <c r="FV19" i="30"/>
  <c r="FW19" i="30"/>
  <c r="FX19" i="30"/>
  <c r="FY19" i="30"/>
  <c r="FZ19" i="30"/>
  <c r="GA19" i="30"/>
  <c r="GB19" i="30"/>
  <c r="GC19" i="30"/>
  <c r="GD19" i="30"/>
  <c r="GE19" i="30"/>
  <c r="GF19" i="30"/>
  <c r="GG19" i="30"/>
  <c r="GH19" i="30"/>
  <c r="GI19" i="30"/>
  <c r="GJ19" i="30"/>
  <c r="GK19" i="30"/>
  <c r="GL19" i="30"/>
  <c r="GM19" i="30"/>
  <c r="GN19" i="30"/>
  <c r="GO19" i="30"/>
  <c r="GP19" i="30"/>
  <c r="GQ19" i="30"/>
  <c r="GR19" i="30"/>
  <c r="GS19" i="30"/>
  <c r="GT19" i="30"/>
  <c r="GU19" i="30"/>
  <c r="GV19" i="30"/>
  <c r="GW19" i="30"/>
  <c r="GX19" i="30"/>
  <c r="GY19" i="30"/>
  <c r="GZ19" i="30"/>
  <c r="HA19" i="30"/>
  <c r="HB19" i="30"/>
  <c r="HC19" i="30"/>
  <c r="HD19" i="30"/>
  <c r="HE19" i="30"/>
  <c r="HF19" i="30"/>
  <c r="HG19" i="30"/>
  <c r="HH19" i="30"/>
  <c r="HI19" i="30"/>
  <c r="HJ19" i="30"/>
  <c r="HK19" i="30"/>
  <c r="HL19" i="30"/>
  <c r="HM19" i="30"/>
  <c r="HN19" i="30"/>
  <c r="HO19" i="30"/>
  <c r="HP19" i="30"/>
  <c r="HQ19" i="30"/>
  <c r="HR19" i="30"/>
  <c r="HS19" i="30"/>
  <c r="HT19" i="30"/>
  <c r="HU19" i="30"/>
  <c r="HV19" i="30"/>
  <c r="HW19" i="30"/>
  <c r="HX19" i="30"/>
  <c r="HY19" i="30"/>
  <c r="HZ19" i="30"/>
  <c r="IA19" i="30"/>
  <c r="IB19" i="30"/>
  <c r="IC19" i="30"/>
  <c r="ID19" i="30"/>
  <c r="IE19" i="30"/>
  <c r="IF19" i="30"/>
  <c r="IG19" i="30"/>
  <c r="IH19" i="30"/>
  <c r="II19" i="30"/>
  <c r="IJ19" i="30"/>
  <c r="IK19" i="30"/>
  <c r="IL19" i="30"/>
  <c r="IM19" i="30"/>
  <c r="IN19" i="30"/>
  <c r="IO19" i="30"/>
  <c r="IP19" i="30"/>
  <c r="IQ19" i="30"/>
  <c r="IR19" i="30"/>
  <c r="IS19" i="30"/>
  <c r="IT19" i="30"/>
  <c r="IU19" i="30"/>
  <c r="IV19" i="30"/>
  <c r="IW19" i="30"/>
  <c r="IX19" i="30"/>
  <c r="IY19" i="30"/>
  <c r="IZ19" i="30"/>
  <c r="JA19" i="30"/>
  <c r="JB19" i="30"/>
  <c r="JC19" i="30"/>
  <c r="JD19" i="30"/>
  <c r="JE19" i="30"/>
  <c r="JF19" i="30"/>
  <c r="JG19" i="30"/>
  <c r="JH19" i="30"/>
  <c r="JI19" i="30"/>
  <c r="JJ19" i="30"/>
  <c r="JK19" i="30"/>
  <c r="JL19" i="30"/>
  <c r="JM19" i="30"/>
  <c r="JN19" i="30"/>
  <c r="JO19" i="30"/>
  <c r="JP19" i="30"/>
  <c r="JQ19" i="30"/>
  <c r="JR19" i="30"/>
  <c r="JS19" i="30"/>
  <c r="JT19" i="30"/>
  <c r="JU19" i="30"/>
  <c r="JV19" i="30"/>
  <c r="JW19" i="30"/>
  <c r="JX19" i="30"/>
  <c r="JY19" i="30"/>
  <c r="JZ19" i="30"/>
  <c r="KA19" i="30"/>
  <c r="KB19" i="30"/>
  <c r="KC19" i="30"/>
  <c r="KD19" i="30"/>
  <c r="KE19" i="30"/>
  <c r="KF19" i="30"/>
  <c r="KG19" i="30"/>
  <c r="KH19" i="30"/>
  <c r="KI19" i="30"/>
  <c r="KJ19" i="30"/>
  <c r="KK19" i="30"/>
  <c r="KL19" i="30"/>
  <c r="KM19" i="30"/>
  <c r="KN19" i="30"/>
  <c r="KO19" i="30"/>
  <c r="KP19" i="30"/>
  <c r="KQ19" i="30"/>
  <c r="KR19" i="30"/>
  <c r="KS19" i="30"/>
  <c r="KT19" i="30"/>
  <c r="KU19" i="30"/>
  <c r="KV19" i="30"/>
  <c r="KW19" i="30"/>
  <c r="KX19" i="30"/>
  <c r="KY19" i="30"/>
  <c r="KZ19" i="30"/>
  <c r="LA19" i="30"/>
  <c r="LB19" i="30"/>
  <c r="LC19" i="30"/>
  <c r="LD19" i="30"/>
  <c r="LE19" i="30"/>
  <c r="LF19" i="30"/>
  <c r="LG19" i="30"/>
  <c r="LH19" i="30"/>
  <c r="LI19" i="30"/>
  <c r="LJ19" i="30"/>
  <c r="LK19" i="30"/>
  <c r="LL19" i="30"/>
  <c r="LM19" i="30"/>
  <c r="LN19" i="30"/>
  <c r="LO19" i="30"/>
  <c r="LP19" i="30"/>
  <c r="LQ19" i="30"/>
  <c r="LR19" i="30"/>
  <c r="LS19" i="30"/>
  <c r="LT19" i="30"/>
  <c r="LU19" i="30"/>
  <c r="LV19" i="30"/>
  <c r="LW19" i="30"/>
  <c r="LX19" i="30"/>
  <c r="LY19" i="30"/>
  <c r="LZ19" i="30"/>
  <c r="MA19" i="30"/>
  <c r="MB19" i="30"/>
  <c r="MC19" i="30"/>
  <c r="MD19" i="30"/>
  <c r="ME19" i="30"/>
  <c r="MF19" i="30"/>
  <c r="MG19" i="30"/>
  <c r="MH19" i="30"/>
  <c r="MI19" i="30"/>
  <c r="MJ19" i="30"/>
  <c r="MK19" i="30"/>
  <c r="ML19" i="30"/>
  <c r="MM19" i="30"/>
  <c r="MN19" i="30"/>
  <c r="MO19" i="30"/>
  <c r="MP19" i="30"/>
  <c r="MQ19" i="30"/>
  <c r="MR19" i="30"/>
  <c r="MS19" i="30"/>
  <c r="MT19" i="30"/>
  <c r="MU19" i="30"/>
  <c r="MV19" i="30"/>
  <c r="MW19" i="30"/>
  <c r="MX19" i="30"/>
  <c r="MY19" i="30"/>
  <c r="MZ19" i="30"/>
  <c r="NA19" i="30"/>
  <c r="G20" i="30"/>
  <c r="H20" i="30"/>
  <c r="I20" i="30"/>
  <c r="J20" i="30"/>
  <c r="K20" i="30"/>
  <c r="L20" i="30"/>
  <c r="M20" i="30"/>
  <c r="N20" i="30"/>
  <c r="O20" i="30"/>
  <c r="P20" i="30"/>
  <c r="Q20" i="30"/>
  <c r="R20" i="30"/>
  <c r="S20" i="30"/>
  <c r="T20" i="30"/>
  <c r="U20" i="30"/>
  <c r="V20" i="30"/>
  <c r="W20" i="30"/>
  <c r="X20" i="30"/>
  <c r="Y20" i="30"/>
  <c r="Z20" i="30"/>
  <c r="AA20" i="30"/>
  <c r="AB20" i="30"/>
  <c r="AC20" i="30"/>
  <c r="AD20" i="30"/>
  <c r="AE20" i="30"/>
  <c r="AF20" i="30"/>
  <c r="AG20" i="30"/>
  <c r="AH20" i="30"/>
  <c r="AI20" i="30"/>
  <c r="AJ20" i="30"/>
  <c r="AK20" i="30"/>
  <c r="AL20" i="30"/>
  <c r="AM20" i="30"/>
  <c r="AN20" i="30"/>
  <c r="AO20" i="30"/>
  <c r="AP20" i="30"/>
  <c r="AQ20" i="30"/>
  <c r="AR20" i="30"/>
  <c r="AS20" i="30"/>
  <c r="AT20" i="30"/>
  <c r="AU20" i="30"/>
  <c r="AV20" i="30"/>
  <c r="AW20" i="30"/>
  <c r="AX20" i="30"/>
  <c r="AY20" i="30"/>
  <c r="AZ20" i="30"/>
  <c r="BA20" i="30"/>
  <c r="BB20" i="30"/>
  <c r="BC20" i="30"/>
  <c r="BD20" i="30"/>
  <c r="BE20" i="30"/>
  <c r="BF20" i="30"/>
  <c r="BG20" i="30"/>
  <c r="BH20" i="30"/>
  <c r="BI20" i="30"/>
  <c r="BJ20" i="30"/>
  <c r="BK20" i="30"/>
  <c r="BL20" i="30"/>
  <c r="BM20" i="30"/>
  <c r="BN20" i="30"/>
  <c r="BO20" i="30"/>
  <c r="BP20" i="30"/>
  <c r="BQ20" i="30"/>
  <c r="BR20" i="30"/>
  <c r="BS20" i="30"/>
  <c r="BT20" i="30"/>
  <c r="BU20" i="30"/>
  <c r="BV20" i="30"/>
  <c r="BW20" i="30"/>
  <c r="BX20" i="30"/>
  <c r="BY20" i="30"/>
  <c r="BZ20" i="30"/>
  <c r="CA20" i="30"/>
  <c r="CB20" i="30"/>
  <c r="CC20" i="30"/>
  <c r="CD20" i="30"/>
  <c r="CE20" i="30"/>
  <c r="CF20" i="30"/>
  <c r="CG20" i="30"/>
  <c r="CH20" i="30"/>
  <c r="CI20" i="30"/>
  <c r="CJ20" i="30"/>
  <c r="CK20" i="30"/>
  <c r="CL20" i="30"/>
  <c r="CM20" i="30"/>
  <c r="CN20" i="30"/>
  <c r="CO20" i="30"/>
  <c r="CP20" i="30"/>
  <c r="CQ20" i="30"/>
  <c r="CR20" i="30"/>
  <c r="CS20" i="30"/>
  <c r="CT20" i="30"/>
  <c r="CU20" i="30"/>
  <c r="CV20" i="30"/>
  <c r="CW20" i="30"/>
  <c r="CX20" i="30"/>
  <c r="CY20" i="30"/>
  <c r="CZ20" i="30"/>
  <c r="DA20" i="30"/>
  <c r="DB20" i="30"/>
  <c r="DC20" i="30"/>
  <c r="DD20" i="30"/>
  <c r="DE20" i="30"/>
  <c r="DF20" i="30"/>
  <c r="DG20" i="30"/>
  <c r="DH20" i="30"/>
  <c r="DI20" i="30"/>
  <c r="DJ20" i="30"/>
  <c r="DK20" i="30"/>
  <c r="DL20" i="30"/>
  <c r="DM20" i="30"/>
  <c r="DN20" i="30"/>
  <c r="DO20" i="30"/>
  <c r="DP20" i="30"/>
  <c r="DQ20" i="30"/>
  <c r="DR20" i="30"/>
  <c r="DS20" i="30"/>
  <c r="DT20" i="30"/>
  <c r="DU20" i="30"/>
  <c r="DV20" i="30"/>
  <c r="DW20" i="30"/>
  <c r="DX20" i="30"/>
  <c r="DY20" i="30"/>
  <c r="DZ20" i="30"/>
  <c r="EA20" i="30"/>
  <c r="EB20" i="30"/>
  <c r="EC20" i="30"/>
  <c r="ED20" i="30"/>
  <c r="EE20" i="30"/>
  <c r="EF20" i="30"/>
  <c r="EG20" i="30"/>
  <c r="EH20" i="30"/>
  <c r="EI20" i="30"/>
  <c r="EJ20" i="30"/>
  <c r="EK20" i="30"/>
  <c r="EL20" i="30"/>
  <c r="EM20" i="30"/>
  <c r="EN20" i="30"/>
  <c r="EO20" i="30"/>
  <c r="EP20" i="30"/>
  <c r="EQ20" i="30"/>
  <c r="ER20" i="30"/>
  <c r="ES20" i="30"/>
  <c r="ET20" i="30"/>
  <c r="EU20" i="30"/>
  <c r="EV20" i="30"/>
  <c r="EW20" i="30"/>
  <c r="EX20" i="30"/>
  <c r="EY20" i="30"/>
  <c r="EZ20" i="30"/>
  <c r="FA20" i="30"/>
  <c r="FB20" i="30"/>
  <c r="FC20" i="30"/>
  <c r="FD20" i="30"/>
  <c r="FE20" i="30"/>
  <c r="FF20" i="30"/>
  <c r="FG20" i="30"/>
  <c r="FH20" i="30"/>
  <c r="FI20" i="30"/>
  <c r="FJ20" i="30"/>
  <c r="FK20" i="30"/>
  <c r="FL20" i="30"/>
  <c r="FM20" i="30"/>
  <c r="FN20" i="30"/>
  <c r="FO20" i="30"/>
  <c r="FP20" i="30"/>
  <c r="FQ20" i="30"/>
  <c r="FR20" i="30"/>
  <c r="FS20" i="30"/>
  <c r="FT20" i="30"/>
  <c r="FU20" i="30"/>
  <c r="FV20" i="30"/>
  <c r="FW20" i="30"/>
  <c r="FX20" i="30"/>
  <c r="FY20" i="30"/>
  <c r="FZ20" i="30"/>
  <c r="GA20" i="30"/>
  <c r="GB20" i="30"/>
  <c r="GC20" i="30"/>
  <c r="GD20" i="30"/>
  <c r="GE20" i="30"/>
  <c r="GF20" i="30"/>
  <c r="GG20" i="30"/>
  <c r="GH20" i="30"/>
  <c r="GI20" i="30"/>
  <c r="GJ20" i="30"/>
  <c r="GK20" i="30"/>
  <c r="GL20" i="30"/>
  <c r="GM20" i="30"/>
  <c r="GN20" i="30"/>
  <c r="GO20" i="30"/>
  <c r="GP20" i="30"/>
  <c r="GQ20" i="30"/>
  <c r="GR20" i="30"/>
  <c r="GS20" i="30"/>
  <c r="GT20" i="30"/>
  <c r="GU20" i="30"/>
  <c r="GV20" i="30"/>
  <c r="GW20" i="30"/>
  <c r="GX20" i="30"/>
  <c r="GY20" i="30"/>
  <c r="GZ20" i="30"/>
  <c r="HA20" i="30"/>
  <c r="HB20" i="30"/>
  <c r="HC20" i="30"/>
  <c r="HD20" i="30"/>
  <c r="HE20" i="30"/>
  <c r="HF20" i="30"/>
  <c r="HG20" i="30"/>
  <c r="HH20" i="30"/>
  <c r="HI20" i="30"/>
  <c r="HJ20" i="30"/>
  <c r="HK20" i="30"/>
  <c r="HL20" i="30"/>
  <c r="HM20" i="30"/>
  <c r="HN20" i="30"/>
  <c r="HO20" i="30"/>
  <c r="HP20" i="30"/>
  <c r="HQ20" i="30"/>
  <c r="HR20" i="30"/>
  <c r="HS20" i="30"/>
  <c r="HT20" i="30"/>
  <c r="HU20" i="30"/>
  <c r="HV20" i="30"/>
  <c r="HW20" i="30"/>
  <c r="HX20" i="30"/>
  <c r="HY20" i="30"/>
  <c r="HZ20" i="30"/>
  <c r="IA20" i="30"/>
  <c r="IB20" i="30"/>
  <c r="IC20" i="30"/>
  <c r="ID20" i="30"/>
  <c r="IE20" i="30"/>
  <c r="IF20" i="30"/>
  <c r="IG20" i="30"/>
  <c r="IH20" i="30"/>
  <c r="II20" i="30"/>
  <c r="IJ20" i="30"/>
  <c r="IK20" i="30"/>
  <c r="IL20" i="30"/>
  <c r="IM20" i="30"/>
  <c r="IN20" i="30"/>
  <c r="IO20" i="30"/>
  <c r="IP20" i="30"/>
  <c r="IQ20" i="30"/>
  <c r="IR20" i="30"/>
  <c r="IS20" i="30"/>
  <c r="IT20" i="30"/>
  <c r="IU20" i="30"/>
  <c r="IV20" i="30"/>
  <c r="IW20" i="30"/>
  <c r="IX20" i="30"/>
  <c r="IY20" i="30"/>
  <c r="IZ20" i="30"/>
  <c r="JA20" i="30"/>
  <c r="JB20" i="30"/>
  <c r="JC20" i="30"/>
  <c r="JD20" i="30"/>
  <c r="JE20" i="30"/>
  <c r="JF20" i="30"/>
  <c r="JG20" i="30"/>
  <c r="JH20" i="30"/>
  <c r="JI20" i="30"/>
  <c r="JJ20" i="30"/>
  <c r="JK20" i="30"/>
  <c r="JL20" i="30"/>
  <c r="JM20" i="30"/>
  <c r="JN20" i="30"/>
  <c r="JO20" i="30"/>
  <c r="JP20" i="30"/>
  <c r="JQ20" i="30"/>
  <c r="JR20" i="30"/>
  <c r="JS20" i="30"/>
  <c r="JT20" i="30"/>
  <c r="JU20" i="30"/>
  <c r="JV20" i="30"/>
  <c r="JW20" i="30"/>
  <c r="JX20" i="30"/>
  <c r="JY20" i="30"/>
  <c r="JZ20" i="30"/>
  <c r="KA20" i="30"/>
  <c r="KB20" i="30"/>
  <c r="KC20" i="30"/>
  <c r="KD20" i="30"/>
  <c r="KE20" i="30"/>
  <c r="KF20" i="30"/>
  <c r="KG20" i="30"/>
  <c r="KH20" i="30"/>
  <c r="KI20" i="30"/>
  <c r="KJ20" i="30"/>
  <c r="KK20" i="30"/>
  <c r="KL20" i="30"/>
  <c r="KM20" i="30"/>
  <c r="KN20" i="30"/>
  <c r="KO20" i="30"/>
  <c r="KP20" i="30"/>
  <c r="KQ20" i="30"/>
  <c r="KR20" i="30"/>
  <c r="KS20" i="30"/>
  <c r="KT20" i="30"/>
  <c r="KU20" i="30"/>
  <c r="KV20" i="30"/>
  <c r="KW20" i="30"/>
  <c r="KX20" i="30"/>
  <c r="KY20" i="30"/>
  <c r="KZ20" i="30"/>
  <c r="LA20" i="30"/>
  <c r="LB20" i="30"/>
  <c r="LC20" i="30"/>
  <c r="LD20" i="30"/>
  <c r="LE20" i="30"/>
  <c r="LF20" i="30"/>
  <c r="LG20" i="30"/>
  <c r="LH20" i="30"/>
  <c r="LI20" i="30"/>
  <c r="LJ20" i="30"/>
  <c r="LK20" i="30"/>
  <c r="LL20" i="30"/>
  <c r="LM20" i="30"/>
  <c r="LN20" i="30"/>
  <c r="LO20" i="30"/>
  <c r="LP20" i="30"/>
  <c r="LQ20" i="30"/>
  <c r="LR20" i="30"/>
  <c r="LS20" i="30"/>
  <c r="LT20" i="30"/>
  <c r="LU20" i="30"/>
  <c r="LV20" i="30"/>
  <c r="LW20" i="30"/>
  <c r="LX20" i="30"/>
  <c r="LY20" i="30"/>
  <c r="LZ20" i="30"/>
  <c r="MA20" i="30"/>
  <c r="MB20" i="30"/>
  <c r="MC20" i="30"/>
  <c r="MD20" i="30"/>
  <c r="ME20" i="30"/>
  <c r="MF20" i="30"/>
  <c r="MG20" i="30"/>
  <c r="MH20" i="30"/>
  <c r="MI20" i="30"/>
  <c r="MJ20" i="30"/>
  <c r="MK20" i="30"/>
  <c r="ML20" i="30"/>
  <c r="MM20" i="30"/>
  <c r="MN20" i="30"/>
  <c r="MO20" i="30"/>
  <c r="MP20" i="30"/>
  <c r="MQ20" i="30"/>
  <c r="MR20" i="30"/>
  <c r="MS20" i="30"/>
  <c r="MT20" i="30"/>
  <c r="MU20" i="30"/>
  <c r="MV20" i="30"/>
  <c r="MW20" i="30"/>
  <c r="MX20" i="30"/>
  <c r="MY20" i="30"/>
  <c r="MZ20" i="30"/>
  <c r="NA20" i="30"/>
  <c r="G21" i="30"/>
  <c r="H21" i="30"/>
  <c r="I21" i="30"/>
  <c r="J21" i="30"/>
  <c r="K21" i="30"/>
  <c r="L21" i="30"/>
  <c r="M21" i="30"/>
  <c r="N21" i="30"/>
  <c r="O21" i="30"/>
  <c r="P21" i="30"/>
  <c r="Q21" i="30"/>
  <c r="R21" i="30"/>
  <c r="S21" i="30"/>
  <c r="T21" i="30"/>
  <c r="U21" i="30"/>
  <c r="V21" i="30"/>
  <c r="W21" i="30"/>
  <c r="X21" i="30"/>
  <c r="Y21" i="30"/>
  <c r="Z21" i="30"/>
  <c r="AA21" i="30"/>
  <c r="AB21" i="30"/>
  <c r="AC21" i="30"/>
  <c r="AD21" i="30"/>
  <c r="AE21" i="30"/>
  <c r="AF21" i="30"/>
  <c r="AG21" i="30"/>
  <c r="AH21" i="30"/>
  <c r="AI21" i="30"/>
  <c r="AJ21" i="30"/>
  <c r="AK21" i="30"/>
  <c r="AL21" i="30"/>
  <c r="AM21" i="30"/>
  <c r="AN21" i="30"/>
  <c r="AO21" i="30"/>
  <c r="AP21" i="30"/>
  <c r="AQ21" i="30"/>
  <c r="AR21" i="30"/>
  <c r="AS21" i="30"/>
  <c r="AT21" i="30"/>
  <c r="AU21" i="30"/>
  <c r="AV21" i="30"/>
  <c r="AW21" i="30"/>
  <c r="AX21" i="30"/>
  <c r="AY21" i="30"/>
  <c r="AZ21" i="30"/>
  <c r="BA21" i="30"/>
  <c r="BB21" i="30"/>
  <c r="BC21" i="30"/>
  <c r="BD21" i="30"/>
  <c r="BE21" i="30"/>
  <c r="BF21" i="30"/>
  <c r="BG21" i="30"/>
  <c r="BH21" i="30"/>
  <c r="BI21" i="30"/>
  <c r="BJ21" i="30"/>
  <c r="BK21" i="30"/>
  <c r="BL21" i="30"/>
  <c r="BM21" i="30"/>
  <c r="BN21" i="30"/>
  <c r="BO21" i="30"/>
  <c r="BP21" i="30"/>
  <c r="BQ21" i="30"/>
  <c r="BR21" i="30"/>
  <c r="BS21" i="30"/>
  <c r="BT21" i="30"/>
  <c r="BU21" i="30"/>
  <c r="BV21" i="30"/>
  <c r="BW21" i="30"/>
  <c r="BX21" i="30"/>
  <c r="BY21" i="30"/>
  <c r="BZ21" i="30"/>
  <c r="CA21" i="30"/>
  <c r="CB21" i="30"/>
  <c r="CC21" i="30"/>
  <c r="CD21" i="30"/>
  <c r="CE21" i="30"/>
  <c r="CF21" i="30"/>
  <c r="CG21" i="30"/>
  <c r="CH21" i="30"/>
  <c r="CI21" i="30"/>
  <c r="CJ21" i="30"/>
  <c r="CK21" i="30"/>
  <c r="CL21" i="30"/>
  <c r="CM21" i="30"/>
  <c r="CN21" i="30"/>
  <c r="CO21" i="30"/>
  <c r="CP21" i="30"/>
  <c r="CQ21" i="30"/>
  <c r="CR21" i="30"/>
  <c r="CS21" i="30"/>
  <c r="CT21" i="30"/>
  <c r="CU21" i="30"/>
  <c r="CV21" i="30"/>
  <c r="CW21" i="30"/>
  <c r="CX21" i="30"/>
  <c r="CY21" i="30"/>
  <c r="CZ21" i="30"/>
  <c r="DA21" i="30"/>
  <c r="DB21" i="30"/>
  <c r="DC21" i="30"/>
  <c r="DD21" i="30"/>
  <c r="DE21" i="30"/>
  <c r="DF21" i="30"/>
  <c r="DG21" i="30"/>
  <c r="DH21" i="30"/>
  <c r="DI21" i="30"/>
  <c r="DJ21" i="30"/>
  <c r="DK21" i="30"/>
  <c r="DL21" i="30"/>
  <c r="DM21" i="30"/>
  <c r="DN21" i="30"/>
  <c r="DO21" i="30"/>
  <c r="DP21" i="30"/>
  <c r="DQ21" i="30"/>
  <c r="DR21" i="30"/>
  <c r="DS21" i="30"/>
  <c r="DT21" i="30"/>
  <c r="DU21" i="30"/>
  <c r="DV21" i="30"/>
  <c r="DW21" i="30"/>
  <c r="DX21" i="30"/>
  <c r="DY21" i="30"/>
  <c r="DZ21" i="30"/>
  <c r="EA21" i="30"/>
  <c r="EB21" i="30"/>
  <c r="EC21" i="30"/>
  <c r="ED21" i="30"/>
  <c r="EE21" i="30"/>
  <c r="EF21" i="30"/>
  <c r="EG21" i="30"/>
  <c r="EH21" i="30"/>
  <c r="EI21" i="30"/>
  <c r="EJ21" i="30"/>
  <c r="EK21" i="30"/>
  <c r="EL21" i="30"/>
  <c r="EM21" i="30"/>
  <c r="EN21" i="30"/>
  <c r="EO21" i="30"/>
  <c r="EP21" i="30"/>
  <c r="EQ21" i="30"/>
  <c r="ER21" i="30"/>
  <c r="ES21" i="30"/>
  <c r="ET21" i="30"/>
  <c r="EU21" i="30"/>
  <c r="EV21" i="30"/>
  <c r="EW21" i="30"/>
  <c r="EX21" i="30"/>
  <c r="EY21" i="30"/>
  <c r="EZ21" i="30"/>
  <c r="FA21" i="30"/>
  <c r="FB21" i="30"/>
  <c r="FC21" i="30"/>
  <c r="FD21" i="30"/>
  <c r="FE21" i="30"/>
  <c r="FF21" i="30"/>
  <c r="FG21" i="30"/>
  <c r="FH21" i="30"/>
  <c r="FI21" i="30"/>
  <c r="FJ21" i="30"/>
  <c r="FK21" i="30"/>
  <c r="FL21" i="30"/>
  <c r="FM21" i="30"/>
  <c r="FN21" i="30"/>
  <c r="FO21" i="30"/>
  <c r="FP21" i="30"/>
  <c r="FQ21" i="30"/>
  <c r="FR21" i="30"/>
  <c r="FS21" i="30"/>
  <c r="FT21" i="30"/>
  <c r="FU21" i="30"/>
  <c r="FV21" i="30"/>
  <c r="FW21" i="30"/>
  <c r="FX21" i="30"/>
  <c r="FY21" i="30"/>
  <c r="FZ21" i="30"/>
  <c r="GA21" i="30"/>
  <c r="GB21" i="30"/>
  <c r="GC21" i="30"/>
  <c r="GD21" i="30"/>
  <c r="GE21" i="30"/>
  <c r="GF21" i="30"/>
  <c r="GG21" i="30"/>
  <c r="GH21" i="30"/>
  <c r="GI21" i="30"/>
  <c r="GJ21" i="30"/>
  <c r="GK21" i="30"/>
  <c r="GL21" i="30"/>
  <c r="GM21" i="30"/>
  <c r="GN21" i="30"/>
  <c r="GO21" i="30"/>
  <c r="GP21" i="30"/>
  <c r="GQ21" i="30"/>
  <c r="GR21" i="30"/>
  <c r="GS21" i="30"/>
  <c r="GT21" i="30"/>
  <c r="GU21" i="30"/>
  <c r="GV21" i="30"/>
  <c r="GW21" i="30"/>
  <c r="GX21" i="30"/>
  <c r="GY21" i="30"/>
  <c r="GZ21" i="30"/>
  <c r="HA21" i="30"/>
  <c r="HB21" i="30"/>
  <c r="HC21" i="30"/>
  <c r="HD21" i="30"/>
  <c r="HE21" i="30"/>
  <c r="HF21" i="30"/>
  <c r="HG21" i="30"/>
  <c r="HH21" i="30"/>
  <c r="HI21" i="30"/>
  <c r="HJ21" i="30"/>
  <c r="HK21" i="30"/>
  <c r="HL21" i="30"/>
  <c r="HM21" i="30"/>
  <c r="HN21" i="30"/>
  <c r="HO21" i="30"/>
  <c r="HP21" i="30"/>
  <c r="HQ21" i="30"/>
  <c r="HR21" i="30"/>
  <c r="HS21" i="30"/>
  <c r="HT21" i="30"/>
  <c r="HU21" i="30"/>
  <c r="HV21" i="30"/>
  <c r="HW21" i="30"/>
  <c r="HX21" i="30"/>
  <c r="HY21" i="30"/>
  <c r="HZ21" i="30"/>
  <c r="IA21" i="30"/>
  <c r="IB21" i="30"/>
  <c r="IC21" i="30"/>
  <c r="ID21" i="30"/>
  <c r="IE21" i="30"/>
  <c r="IF21" i="30"/>
  <c r="IG21" i="30"/>
  <c r="IH21" i="30"/>
  <c r="II21" i="30"/>
  <c r="IJ21" i="30"/>
  <c r="IK21" i="30"/>
  <c r="IL21" i="30"/>
  <c r="IM21" i="30"/>
  <c r="IN21" i="30"/>
  <c r="IO21" i="30"/>
  <c r="IP21" i="30"/>
  <c r="IQ21" i="30"/>
  <c r="IR21" i="30"/>
  <c r="IS21" i="30"/>
  <c r="IT21" i="30"/>
  <c r="IU21" i="30"/>
  <c r="IV21" i="30"/>
  <c r="IW21" i="30"/>
  <c r="IX21" i="30"/>
  <c r="IY21" i="30"/>
  <c r="IZ21" i="30"/>
  <c r="JA21" i="30"/>
  <c r="JB21" i="30"/>
  <c r="JC21" i="30"/>
  <c r="JD21" i="30"/>
  <c r="JE21" i="30"/>
  <c r="JF21" i="30"/>
  <c r="JG21" i="30"/>
  <c r="JH21" i="30"/>
  <c r="JI21" i="30"/>
  <c r="JJ21" i="30"/>
  <c r="JK21" i="30"/>
  <c r="JL21" i="30"/>
  <c r="JM21" i="30"/>
  <c r="JN21" i="30"/>
  <c r="JO21" i="30"/>
  <c r="JP21" i="30"/>
  <c r="JQ21" i="30"/>
  <c r="JR21" i="30"/>
  <c r="JS21" i="30"/>
  <c r="JT21" i="30"/>
  <c r="JU21" i="30"/>
  <c r="JV21" i="30"/>
  <c r="JW21" i="30"/>
  <c r="JX21" i="30"/>
  <c r="JY21" i="30"/>
  <c r="JZ21" i="30"/>
  <c r="KA21" i="30"/>
  <c r="KB21" i="30"/>
  <c r="KC21" i="30"/>
  <c r="KD21" i="30"/>
  <c r="KE21" i="30"/>
  <c r="KF21" i="30"/>
  <c r="KG21" i="30"/>
  <c r="KH21" i="30"/>
  <c r="KI21" i="30"/>
  <c r="KJ21" i="30"/>
  <c r="KK21" i="30"/>
  <c r="KL21" i="30"/>
  <c r="KM21" i="30"/>
  <c r="KN21" i="30"/>
  <c r="KO21" i="30"/>
  <c r="KP21" i="30"/>
  <c r="KQ21" i="30"/>
  <c r="KR21" i="30"/>
  <c r="KS21" i="30"/>
  <c r="KT21" i="30"/>
  <c r="KU21" i="30"/>
  <c r="KV21" i="30"/>
  <c r="KW21" i="30"/>
  <c r="KX21" i="30"/>
  <c r="KY21" i="30"/>
  <c r="KZ21" i="30"/>
  <c r="LA21" i="30"/>
  <c r="LB21" i="30"/>
  <c r="LC21" i="30"/>
  <c r="LD21" i="30"/>
  <c r="LE21" i="30"/>
  <c r="LF21" i="30"/>
  <c r="LG21" i="30"/>
  <c r="LH21" i="30"/>
  <c r="LI21" i="30"/>
  <c r="LJ21" i="30"/>
  <c r="LK21" i="30"/>
  <c r="LL21" i="30"/>
  <c r="LM21" i="30"/>
  <c r="LN21" i="30"/>
  <c r="LO21" i="30"/>
  <c r="LP21" i="30"/>
  <c r="LQ21" i="30"/>
  <c r="LR21" i="30"/>
  <c r="LS21" i="30"/>
  <c r="LT21" i="30"/>
  <c r="LU21" i="30"/>
  <c r="LV21" i="30"/>
  <c r="LW21" i="30"/>
  <c r="LX21" i="30"/>
  <c r="LY21" i="30"/>
  <c r="LZ21" i="30"/>
  <c r="MA21" i="30"/>
  <c r="MB21" i="30"/>
  <c r="MC21" i="30"/>
  <c r="MD21" i="30"/>
  <c r="ME21" i="30"/>
  <c r="MF21" i="30"/>
  <c r="MG21" i="30"/>
  <c r="MH21" i="30"/>
  <c r="MI21" i="30"/>
  <c r="MJ21" i="30"/>
  <c r="MK21" i="30"/>
  <c r="ML21" i="30"/>
  <c r="MM21" i="30"/>
  <c r="MN21" i="30"/>
  <c r="MO21" i="30"/>
  <c r="MP21" i="30"/>
  <c r="MQ21" i="30"/>
  <c r="MR21" i="30"/>
  <c r="MS21" i="30"/>
  <c r="MT21" i="30"/>
  <c r="MU21" i="30"/>
  <c r="MV21" i="30"/>
  <c r="MW21" i="30"/>
  <c r="MX21" i="30"/>
  <c r="MY21" i="30"/>
  <c r="MZ21" i="30"/>
  <c r="NA21" i="30"/>
  <c r="F21" i="30"/>
  <c r="F20" i="30"/>
  <c r="F19" i="30"/>
  <c r="F18" i="30"/>
  <c r="MX22" i="27"/>
  <c r="MT22" i="27"/>
  <c r="MP22" i="27"/>
  <c r="ML22" i="27"/>
  <c r="NA22" i="27"/>
  <c r="MW22" i="27"/>
  <c r="MS22" i="27"/>
  <c r="MO22" i="27"/>
  <c r="MK22" i="27"/>
  <c r="MG22" i="27"/>
  <c r="MC22" i="27"/>
  <c r="MZ22" i="27"/>
  <c r="MV22" i="27"/>
  <c r="MR22" i="27"/>
  <c r="MN22" i="27"/>
  <c r="MJ22" i="27"/>
  <c r="MH22" i="27"/>
  <c r="MD22" i="27"/>
  <c r="LZ22" i="27"/>
  <c r="LV22" i="27"/>
  <c r="LR22" i="27"/>
  <c r="LN22" i="27"/>
  <c r="LJ22" i="27"/>
  <c r="LF22" i="27"/>
  <c r="LB22" i="27"/>
  <c r="KX22" i="27"/>
  <c r="KT22" i="27"/>
  <c r="KP22" i="27"/>
  <c r="KL22" i="27"/>
  <c r="KH22" i="27"/>
  <c r="KD22" i="27"/>
  <c r="JZ22" i="27"/>
  <c r="JV22" i="27"/>
  <c r="JR22" i="27"/>
  <c r="JN22" i="27"/>
  <c r="JJ22" i="27"/>
  <c r="JF22" i="27"/>
  <c r="JB22" i="27"/>
  <c r="IX22" i="27"/>
  <c r="IT22" i="27"/>
  <c r="IP22" i="27"/>
  <c r="IL22" i="27"/>
  <c r="IH22" i="27"/>
  <c r="ID22" i="27"/>
  <c r="HZ22" i="27"/>
  <c r="HV22" i="27"/>
  <c r="HR22" i="27"/>
  <c r="HN22" i="27"/>
  <c r="HJ22" i="27"/>
  <c r="HF22" i="27"/>
  <c r="HB22" i="27"/>
  <c r="GX22" i="27"/>
  <c r="GT22" i="27"/>
  <c r="GP22" i="27"/>
  <c r="GL22" i="27"/>
  <c r="GH22" i="27"/>
  <c r="GD22" i="27"/>
  <c r="FZ22" i="27"/>
  <c r="FV22" i="27"/>
  <c r="FR22" i="27"/>
  <c r="FN22" i="27"/>
  <c r="FJ22" i="27"/>
  <c r="FF22" i="27"/>
  <c r="FB22" i="27"/>
  <c r="EX22" i="27"/>
  <c r="ET22" i="27"/>
  <c r="EP22" i="27"/>
  <c r="EL22" i="27"/>
  <c r="EH22" i="27"/>
  <c r="ED22" i="27"/>
  <c r="DZ22" i="27"/>
  <c r="DV22" i="27"/>
  <c r="DR22" i="27"/>
  <c r="DN22" i="27"/>
  <c r="DJ22" i="27"/>
  <c r="DF22" i="27"/>
  <c r="DB22" i="27"/>
  <c r="CX22" i="27"/>
  <c r="CT22" i="27"/>
  <c r="CP22" i="27"/>
  <c r="CL22" i="27"/>
  <c r="CH22" i="27"/>
  <c r="CD22" i="27"/>
  <c r="BZ22" i="27"/>
  <c r="BV22" i="27"/>
  <c r="BR22" i="27"/>
  <c r="BN22" i="27"/>
  <c r="BJ22" i="27"/>
  <c r="BF22" i="27"/>
  <c r="BB22" i="27"/>
  <c r="AX22" i="27"/>
  <c r="AT22" i="27"/>
  <c r="AP22" i="27"/>
  <c r="AL22" i="27"/>
  <c r="AH22" i="27"/>
  <c r="AD22" i="27"/>
  <c r="Z22" i="27"/>
  <c r="V22" i="27"/>
  <c r="R22" i="27"/>
  <c r="N22" i="27"/>
  <c r="J22" i="27"/>
  <c r="LY22" i="27"/>
  <c r="LU22" i="27"/>
  <c r="LQ22" i="27"/>
  <c r="LM22" i="27"/>
  <c r="LI22" i="27"/>
  <c r="LE22" i="27"/>
  <c r="LA22" i="27"/>
  <c r="KW22" i="27"/>
  <c r="KS22" i="27"/>
  <c r="KO22" i="27"/>
  <c r="KK22" i="27"/>
  <c r="KG22" i="27"/>
  <c r="KC22" i="27"/>
  <c r="JY22" i="27"/>
  <c r="JU22" i="27"/>
  <c r="JQ22" i="27"/>
  <c r="JM22" i="27"/>
  <c r="JI22" i="27"/>
  <c r="JE22" i="27"/>
  <c r="JA22" i="27"/>
  <c r="IW22" i="27"/>
  <c r="IS22" i="27"/>
  <c r="IO22" i="27"/>
  <c r="IK22" i="27"/>
  <c r="IG22" i="27"/>
  <c r="IC22" i="27"/>
  <c r="HY22" i="27"/>
  <c r="HU22" i="27"/>
  <c r="HQ22" i="27"/>
  <c r="HM22" i="27"/>
  <c r="HI22" i="27"/>
  <c r="HE22" i="27"/>
  <c r="HA22" i="27"/>
  <c r="GW22" i="27"/>
  <c r="GS22" i="27"/>
  <c r="GO22" i="27"/>
  <c r="GK22" i="27"/>
  <c r="GG22" i="27"/>
  <c r="GC22" i="27"/>
  <c r="FY22" i="27"/>
  <c r="FU22" i="27"/>
  <c r="FQ22" i="27"/>
  <c r="FM22" i="27"/>
  <c r="FI22" i="27"/>
  <c r="FE22" i="27"/>
  <c r="FA22" i="27"/>
  <c r="EW22" i="27"/>
  <c r="ES22" i="27"/>
  <c r="EO22" i="27"/>
  <c r="EK22" i="27"/>
  <c r="EG22" i="27"/>
  <c r="EC22" i="27"/>
  <c r="DY22" i="27"/>
  <c r="DU22" i="27"/>
  <c r="DQ22" i="27"/>
  <c r="DM22" i="27"/>
  <c r="DI22" i="27"/>
  <c r="DE22" i="27"/>
  <c r="DA22" i="27"/>
  <c r="CW22" i="27"/>
  <c r="CS22" i="27"/>
  <c r="CO22" i="27"/>
  <c r="CK22" i="27"/>
  <c r="CG22" i="27"/>
  <c r="CC22" i="27"/>
  <c r="BY22" i="27"/>
  <c r="BU22" i="27"/>
  <c r="BQ22" i="27"/>
  <c r="BM22" i="27"/>
  <c r="BI22" i="27"/>
  <c r="BE22" i="27"/>
  <c r="BA22" i="27"/>
  <c r="AW22" i="27"/>
  <c r="AS22" i="27"/>
  <c r="AO22" i="27"/>
  <c r="AK22" i="27"/>
  <c r="AG22" i="27"/>
  <c r="AC22" i="27"/>
  <c r="Y22" i="27"/>
  <c r="U22" i="27"/>
  <c r="Q22" i="27"/>
  <c r="M22" i="27"/>
  <c r="I22" i="27"/>
  <c r="MF22" i="27"/>
  <c r="MB22" i="27"/>
  <c r="LX22" i="27"/>
  <c r="LT22" i="27"/>
  <c r="LP22" i="27"/>
  <c r="LL22" i="27"/>
  <c r="LH22" i="27"/>
  <c r="LD22" i="27"/>
  <c r="KZ22" i="27"/>
  <c r="KV22" i="27"/>
  <c r="KR22" i="27"/>
  <c r="KN22" i="27"/>
  <c r="KJ22" i="27"/>
  <c r="KF22" i="27"/>
  <c r="KB22" i="27"/>
  <c r="JX22" i="27"/>
  <c r="JT22" i="27"/>
  <c r="JP22" i="27"/>
  <c r="JL22" i="27"/>
  <c r="JH22" i="27"/>
  <c r="JD22" i="27"/>
  <c r="IZ22" i="27"/>
  <c r="IV22" i="27"/>
  <c r="IR22" i="27"/>
  <c r="IN22" i="27"/>
  <c r="IJ22" i="27"/>
  <c r="IF22" i="27"/>
  <c r="IB22" i="27"/>
  <c r="HX22" i="27"/>
  <c r="HT22" i="27"/>
  <c r="HP22" i="27"/>
  <c r="HL22" i="27"/>
  <c r="HH22" i="27"/>
  <c r="HD22" i="27"/>
  <c r="GZ22" i="27"/>
  <c r="GV22" i="27"/>
  <c r="GR22" i="27"/>
  <c r="GN22" i="27"/>
  <c r="GJ22" i="27"/>
  <c r="GF22" i="27"/>
  <c r="GB22" i="27"/>
  <c r="FX22" i="27"/>
  <c r="FT22" i="27"/>
  <c r="FP22" i="27"/>
  <c r="FL22" i="27"/>
  <c r="FH22" i="27"/>
  <c r="FD22" i="27"/>
  <c r="EZ22" i="27"/>
  <c r="EV22" i="27"/>
  <c r="ER22" i="27"/>
  <c r="EN22" i="27"/>
  <c r="EJ22" i="27"/>
  <c r="EF22" i="27"/>
  <c r="EB22" i="27"/>
  <c r="DX22" i="27"/>
  <c r="DT22" i="27"/>
  <c r="DP22" i="27"/>
  <c r="DL22" i="27"/>
  <c r="DH22" i="27"/>
  <c r="DD22" i="27"/>
  <c r="CZ22" i="27"/>
  <c r="CV22" i="27"/>
  <c r="CR22" i="27"/>
  <c r="CN22" i="27"/>
  <c r="CJ22" i="27"/>
  <c r="CF22" i="27"/>
  <c r="CB22" i="27"/>
  <c r="BX22" i="27"/>
  <c r="BT22" i="27"/>
  <c r="BP22" i="27"/>
  <c r="BL22" i="27"/>
  <c r="BH22" i="27"/>
  <c r="BD22" i="27"/>
  <c r="AZ22" i="27"/>
  <c r="AV22" i="27"/>
  <c r="AR22" i="27"/>
  <c r="AN22" i="27"/>
  <c r="AJ22" i="27"/>
  <c r="AF22" i="27"/>
  <c r="AB22" i="27"/>
  <c r="X22" i="27"/>
  <c r="T22" i="27"/>
  <c r="P22" i="27"/>
  <c r="L22" i="27"/>
  <c r="H22" i="27"/>
  <c r="IY26" i="19"/>
  <c r="IU26" i="19"/>
  <c r="IQ26" i="19"/>
  <c r="IM26" i="19"/>
  <c r="II26" i="19"/>
  <c r="IE26" i="19"/>
  <c r="IA26" i="19"/>
  <c r="HW26" i="19"/>
  <c r="HS26" i="19"/>
  <c r="HO26" i="19"/>
  <c r="HK26" i="19"/>
  <c r="HG26" i="19"/>
  <c r="HC26" i="19"/>
  <c r="GY26" i="19"/>
  <c r="GU26" i="19"/>
  <c r="MY26" i="37"/>
  <c r="MU26" i="37"/>
  <c r="MQ26" i="37"/>
  <c r="MM26" i="37"/>
  <c r="MI26" i="37"/>
  <c r="ME26" i="37"/>
  <c r="MA26" i="37"/>
  <c r="LW26" i="37"/>
  <c r="LS26" i="37"/>
  <c r="LO26" i="37"/>
  <c r="LK26" i="37"/>
  <c r="LG26" i="37"/>
  <c r="LC26" i="37"/>
  <c r="KY26" i="37"/>
  <c r="KU26" i="37"/>
  <c r="KQ26" i="37"/>
  <c r="KM26" i="37"/>
  <c r="KI26" i="37"/>
  <c r="KE26" i="37"/>
  <c r="KA26" i="37"/>
  <c r="JW26" i="37"/>
  <c r="JS26" i="37"/>
  <c r="JO26" i="37"/>
  <c r="JK26" i="37"/>
  <c r="JG26" i="37"/>
  <c r="JC26" i="37"/>
  <c r="IY26" i="37"/>
  <c r="IU26" i="37"/>
  <c r="IQ26" i="37"/>
  <c r="IM26" i="37"/>
  <c r="II26" i="37"/>
  <c r="IE26" i="37"/>
  <c r="IA26" i="37"/>
  <c r="HW26" i="37"/>
  <c r="HS26" i="37"/>
  <c r="HO26" i="37"/>
  <c r="HK26" i="37"/>
  <c r="MY26" i="20"/>
  <c r="MU26" i="20"/>
  <c r="MQ26" i="20"/>
  <c r="MM26" i="20"/>
  <c r="MI26" i="20"/>
  <c r="ME26" i="20"/>
  <c r="MA26" i="20"/>
  <c r="LW26" i="20"/>
  <c r="LS26" i="20"/>
  <c r="LO26" i="20"/>
  <c r="LK26" i="20"/>
  <c r="LG26" i="20"/>
  <c r="LC26" i="20"/>
  <c r="KY26" i="20"/>
  <c r="KU26" i="20"/>
  <c r="KQ26" i="20"/>
  <c r="KM26" i="20"/>
  <c r="KI26" i="20"/>
  <c r="KE26" i="20"/>
  <c r="KA26" i="20"/>
  <c r="JW26" i="20"/>
  <c r="JS26" i="20"/>
  <c r="JO26" i="20"/>
  <c r="JK26" i="20"/>
  <c r="JG26" i="20"/>
  <c r="JC26" i="20"/>
  <c r="IY26" i="20"/>
  <c r="IU26" i="20"/>
  <c r="IQ26" i="20"/>
  <c r="IM26" i="20"/>
  <c r="II26" i="20"/>
  <c r="IE26" i="20"/>
  <c r="IA26" i="20"/>
  <c r="HW26" i="20"/>
  <c r="HS26" i="20"/>
  <c r="HO26" i="20"/>
  <c r="HK26" i="20"/>
  <c r="HG26" i="20"/>
  <c r="HC26" i="20"/>
  <c r="GY26" i="20"/>
  <c r="GU26" i="20"/>
  <c r="GQ26" i="20"/>
  <c r="MY25" i="22"/>
  <c r="MU25" i="22"/>
  <c r="MQ25" i="22"/>
  <c r="MM25" i="22"/>
  <c r="MI25" i="22"/>
  <c r="ME25" i="22"/>
  <c r="MA25" i="22"/>
  <c r="LW25" i="22"/>
  <c r="LS25" i="22"/>
  <c r="LO25" i="22"/>
  <c r="LK25" i="22"/>
  <c r="LG25" i="22"/>
  <c r="LC25" i="22"/>
  <c r="KY25" i="22"/>
  <c r="KU25" i="22"/>
  <c r="KQ25" i="22"/>
  <c r="KM25" i="22"/>
  <c r="KI25" i="22"/>
  <c r="KE25" i="22"/>
  <c r="KA25" i="22"/>
  <c r="JW25" i="22"/>
  <c r="JS25" i="22"/>
  <c r="JO25" i="22"/>
  <c r="JK25" i="22"/>
  <c r="JG25" i="22"/>
  <c r="JC25" i="22"/>
  <c r="IY25" i="22"/>
  <c r="IU25" i="22"/>
  <c r="IQ25" i="22"/>
  <c r="IM25" i="22"/>
  <c r="II25" i="22"/>
  <c r="IE25" i="22"/>
  <c r="IA25" i="22"/>
  <c r="HW25" i="22"/>
  <c r="HS25" i="22"/>
  <c r="HO25" i="22"/>
  <c r="HK25" i="22"/>
  <c r="HG25" i="22"/>
  <c r="HC25" i="22"/>
  <c r="GY25" i="22"/>
  <c r="GU25" i="22"/>
  <c r="GQ25" i="22"/>
  <c r="GM25" i="22"/>
  <c r="GI25" i="22"/>
  <c r="GE25" i="22"/>
  <c r="GA25" i="22"/>
  <c r="FW25" i="22"/>
  <c r="FS25" i="22"/>
  <c r="FO25" i="22"/>
  <c r="FK25" i="22"/>
  <c r="FG25" i="22"/>
  <c r="FC25" i="22"/>
  <c r="EY25" i="22"/>
  <c r="EU25" i="22"/>
  <c r="EQ25" i="22"/>
  <c r="EM25" i="22"/>
  <c r="EI25" i="22"/>
  <c r="EE25" i="22"/>
  <c r="EA25" i="22"/>
  <c r="DW25" i="22"/>
  <c r="MY41" i="23"/>
  <c r="MU41" i="23"/>
  <c r="MQ41" i="23"/>
  <c r="MM41" i="23"/>
  <c r="MI41" i="23"/>
  <c r="ME41" i="23"/>
  <c r="MA41" i="23"/>
  <c r="LW41" i="23"/>
  <c r="LS41" i="23"/>
  <c r="LO41" i="23"/>
  <c r="LK41" i="23"/>
  <c r="LG41" i="23"/>
  <c r="LC41" i="23"/>
  <c r="KY41" i="23"/>
  <c r="KU41" i="23"/>
  <c r="KQ41" i="23"/>
  <c r="KM41" i="23"/>
  <c r="KI41" i="23"/>
  <c r="KE41" i="23"/>
  <c r="KA41" i="23"/>
  <c r="JW41" i="23"/>
  <c r="JS41" i="23"/>
  <c r="JO41" i="23"/>
  <c r="JK41" i="23"/>
  <c r="JG41" i="23"/>
  <c r="JC41" i="23"/>
  <c r="IY41" i="23"/>
  <c r="IU41" i="23"/>
  <c r="IQ41" i="23"/>
  <c r="IM41" i="23"/>
  <c r="II41" i="23"/>
  <c r="IE41" i="23"/>
  <c r="IA41" i="23"/>
  <c r="HW41" i="23"/>
  <c r="HS41" i="23"/>
  <c r="HO41" i="23"/>
  <c r="HK41" i="23"/>
  <c r="HG41" i="23"/>
  <c r="HC41" i="23"/>
  <c r="GY41" i="23"/>
  <c r="GU41" i="23"/>
  <c r="GQ41" i="23"/>
  <c r="GM41" i="23"/>
  <c r="GI41" i="23"/>
  <c r="GE41" i="23"/>
  <c r="GA41" i="23"/>
  <c r="FW41" i="23"/>
  <c r="FS41" i="23"/>
  <c r="FO41" i="23"/>
  <c r="FK41" i="23"/>
  <c r="FG41" i="23"/>
  <c r="FC41" i="23"/>
  <c r="EY41" i="23"/>
  <c r="EU41" i="23"/>
  <c r="EQ41" i="23"/>
  <c r="EM41" i="23"/>
  <c r="EI41" i="23"/>
  <c r="EE41" i="23"/>
  <c r="EA41" i="23"/>
  <c r="DW41" i="23"/>
  <c r="DS41" i="23"/>
  <c r="DO41" i="23"/>
  <c r="DK41" i="23"/>
  <c r="DG41" i="23"/>
  <c r="DC41" i="23"/>
  <c r="CY41" i="23"/>
  <c r="CU41" i="23"/>
  <c r="CQ41" i="23"/>
  <c r="CM41" i="23"/>
  <c r="CI41" i="23"/>
  <c r="CE41" i="23"/>
  <c r="CA41" i="23"/>
  <c r="BW41" i="23"/>
  <c r="BS41" i="23"/>
  <c r="MY26" i="24"/>
  <c r="MU26" i="24"/>
  <c r="MQ26" i="24"/>
  <c r="MM26" i="24"/>
  <c r="MI26" i="24"/>
  <c r="ME26" i="24"/>
  <c r="MA26" i="24"/>
  <c r="LW26" i="24"/>
  <c r="LS26" i="24"/>
  <c r="LO26" i="24"/>
  <c r="LK26" i="24"/>
  <c r="LG26" i="24"/>
  <c r="LC26" i="24"/>
  <c r="KY26" i="24"/>
  <c r="KU26" i="24"/>
  <c r="KQ26" i="24"/>
  <c r="KM26" i="24"/>
  <c r="KI26" i="24"/>
  <c r="KE26" i="24"/>
  <c r="KA26" i="24"/>
  <c r="JW26" i="24"/>
  <c r="JS26" i="24"/>
  <c r="JO26" i="24"/>
  <c r="JK26" i="24"/>
  <c r="JG26" i="24"/>
  <c r="JC26" i="24"/>
  <c r="IY26" i="24"/>
  <c r="IU26" i="24"/>
  <c r="IQ26" i="24"/>
  <c r="IM26" i="24"/>
  <c r="II26" i="24"/>
  <c r="IE26" i="24"/>
  <c r="IA26" i="24"/>
  <c r="HW26" i="24"/>
  <c r="HS26" i="24"/>
  <c r="HO26" i="24"/>
  <c r="HK26" i="24"/>
  <c r="HG26" i="24"/>
  <c r="HC26" i="24"/>
  <c r="GY26" i="24"/>
  <c r="GU26" i="24"/>
  <c r="GQ26" i="24"/>
  <c r="GM26" i="24"/>
  <c r="GI26" i="24"/>
  <c r="GE26" i="24"/>
  <c r="GA26" i="24"/>
  <c r="FW26" i="24"/>
  <c r="FS26" i="24"/>
  <c r="FO26" i="24"/>
  <c r="FK26" i="24"/>
  <c r="FG26" i="24"/>
  <c r="FC26" i="24"/>
  <c r="EY26" i="24"/>
  <c r="EU26" i="24"/>
  <c r="EQ26" i="24"/>
  <c r="EM26" i="24"/>
  <c r="EI26" i="24"/>
  <c r="EE26" i="24"/>
  <c r="EA26" i="24"/>
  <c r="DW26" i="24"/>
  <c r="DS26" i="24"/>
  <c r="DO26" i="24"/>
  <c r="DK26" i="24"/>
  <c r="DG26" i="24"/>
  <c r="DC26" i="24"/>
  <c r="CY26" i="24"/>
  <c r="CU26" i="24"/>
  <c r="CQ26" i="24"/>
  <c r="CM26" i="24"/>
  <c r="CI26" i="24"/>
  <c r="CE26" i="24"/>
  <c r="CA26" i="24"/>
  <c r="BW26" i="24"/>
  <c r="BS26" i="24"/>
  <c r="BO26" i="24"/>
  <c r="BK26" i="24"/>
  <c r="BG26" i="24"/>
  <c r="BC26" i="24"/>
  <c r="AY26" i="24"/>
  <c r="AU26" i="24"/>
  <c r="AQ26" i="24"/>
  <c r="AM26" i="24"/>
  <c r="AI26" i="24"/>
  <c r="AE26" i="24"/>
  <c r="AA26" i="24"/>
  <c r="W26" i="24"/>
  <c r="MY26" i="26"/>
  <c r="MU26" i="26"/>
  <c r="MQ26" i="26"/>
  <c r="MM26" i="26"/>
  <c r="MI26" i="26"/>
  <c r="ME26" i="26"/>
  <c r="MA26" i="26"/>
  <c r="LW26" i="26"/>
  <c r="LS26" i="26"/>
  <c r="LO26" i="26"/>
  <c r="LK26" i="26"/>
  <c r="LG26" i="26"/>
  <c r="LC26" i="26"/>
  <c r="KY26" i="26"/>
  <c r="KU26" i="26"/>
  <c r="KQ26" i="26"/>
  <c r="KM26" i="26"/>
  <c r="KI26" i="26"/>
  <c r="KE26" i="26"/>
  <c r="KA26" i="26"/>
  <c r="JW26" i="26"/>
  <c r="JS26" i="26"/>
  <c r="JO26" i="26"/>
  <c r="JK26" i="26"/>
  <c r="JG26" i="26"/>
  <c r="JC26" i="26"/>
  <c r="IY26" i="26"/>
  <c r="IU26" i="26"/>
  <c r="IQ26" i="26"/>
  <c r="IM26" i="26"/>
  <c r="II26" i="26"/>
  <c r="IE26" i="26"/>
  <c r="IA26" i="26"/>
  <c r="HW26" i="26"/>
  <c r="HS26" i="26"/>
  <c r="HO26" i="26"/>
  <c r="HK26" i="26"/>
  <c r="HG26" i="26"/>
  <c r="HC26" i="26"/>
  <c r="GY26" i="26"/>
  <c r="GU26" i="26"/>
  <c r="GQ26" i="26"/>
  <c r="GM26" i="26"/>
  <c r="GI26" i="26"/>
  <c r="GE26" i="26"/>
  <c r="GA26" i="26"/>
  <c r="FW26" i="26"/>
  <c r="FS26" i="26"/>
  <c r="FO26" i="26"/>
  <c r="FK26" i="26"/>
  <c r="FG26" i="26"/>
  <c r="FC26" i="26"/>
  <c r="EY26" i="26"/>
  <c r="EU26" i="26"/>
  <c r="EQ26" i="26"/>
  <c r="EM26" i="26"/>
  <c r="EI26" i="26"/>
  <c r="EE26" i="26"/>
  <c r="EA26" i="26"/>
  <c r="DW26" i="26"/>
  <c r="DS26" i="26"/>
  <c r="DO26" i="26"/>
  <c r="DK26" i="26"/>
  <c r="DG26" i="26"/>
  <c r="DC26" i="26"/>
  <c r="CY26" i="26"/>
  <c r="CU26" i="26"/>
  <c r="CQ26" i="26"/>
  <c r="CM26" i="26"/>
  <c r="CI26" i="26"/>
  <c r="CE26" i="26"/>
  <c r="CA26" i="26"/>
  <c r="BW26" i="26"/>
  <c r="BS26" i="26"/>
  <c r="BO26" i="26"/>
  <c r="BK26" i="26"/>
  <c r="BG26" i="26"/>
  <c r="BC26" i="26"/>
  <c r="AY26" i="26"/>
  <c r="AU26" i="26"/>
  <c r="AQ26" i="26"/>
  <c r="AM26" i="26"/>
  <c r="AI26" i="26"/>
  <c r="AE26" i="26"/>
  <c r="AA26" i="26"/>
  <c r="W26" i="26"/>
  <c r="S26" i="26"/>
  <c r="O26" i="26"/>
  <c r="K26" i="26"/>
  <c r="G26" i="26"/>
  <c r="MY30" i="28"/>
  <c r="MU30" i="28"/>
  <c r="MQ30" i="28"/>
  <c r="MM30" i="28"/>
  <c r="MI30" i="28"/>
  <c r="MY22" i="29"/>
  <c r="MU22" i="29"/>
  <c r="MQ22" i="29"/>
  <c r="MM22" i="29"/>
  <c r="MI22" i="29"/>
  <c r="ME22" i="29"/>
  <c r="MA22" i="29"/>
  <c r="LW22" i="29"/>
  <c r="LS22" i="29"/>
  <c r="LO22" i="29"/>
  <c r="LK22" i="29"/>
  <c r="LG22" i="29"/>
  <c r="LC22" i="29"/>
  <c r="KY22" i="29"/>
  <c r="KU22" i="29"/>
  <c r="KQ22" i="29"/>
  <c r="KM22" i="29"/>
  <c r="KI22" i="29"/>
  <c r="KE22" i="29"/>
  <c r="KA22" i="29"/>
  <c r="JW22" i="29"/>
  <c r="JS22" i="29"/>
  <c r="JO22" i="29"/>
  <c r="JK22" i="29"/>
  <c r="JG22" i="29"/>
  <c r="JC22" i="29"/>
  <c r="IY22" i="29"/>
  <c r="IU22" i="29"/>
  <c r="IQ22" i="29"/>
  <c r="IM22" i="29"/>
  <c r="II22" i="29"/>
  <c r="IE22" i="29"/>
  <c r="IA22" i="29"/>
  <c r="HW22" i="29"/>
  <c r="HS22" i="29"/>
  <c r="HO22" i="29"/>
  <c r="HK22" i="29"/>
  <c r="HG22" i="29"/>
  <c r="HC22" i="29"/>
  <c r="GY22" i="29"/>
  <c r="GU22" i="29"/>
  <c r="GQ22" i="29"/>
  <c r="GM22" i="29"/>
  <c r="GI22" i="29"/>
  <c r="GE22" i="29"/>
  <c r="GA22" i="29"/>
  <c r="FW22" i="29"/>
  <c r="FS22" i="29"/>
  <c r="FO22" i="29"/>
  <c r="FK22" i="29"/>
  <c r="FG22" i="29"/>
  <c r="FC22" i="29"/>
  <c r="EY22" i="29"/>
  <c r="EU22" i="29"/>
  <c r="EQ22" i="29"/>
  <c r="EM22" i="29"/>
  <c r="EI22" i="29"/>
  <c r="EE22" i="29"/>
  <c r="EA22" i="29"/>
  <c r="DW22" i="29"/>
  <c r="DS22" i="29"/>
  <c r="DO22" i="29"/>
  <c r="DK22" i="29"/>
  <c r="DG22" i="29"/>
  <c r="DC22" i="29"/>
  <c r="CY22" i="29"/>
  <c r="CU22" i="29"/>
  <c r="CQ22" i="29"/>
  <c r="CM22" i="29"/>
  <c r="CI22" i="29"/>
  <c r="CE22" i="29"/>
  <c r="CA22" i="29"/>
  <c r="BW22" i="29"/>
  <c r="BS22" i="29"/>
  <c r="BO22" i="29"/>
  <c r="BK22" i="29"/>
  <c r="BG22" i="29"/>
  <c r="BC22" i="29"/>
  <c r="AY22" i="29"/>
  <c r="AU22" i="29"/>
  <c r="AQ22" i="29"/>
  <c r="AM22" i="29"/>
  <c r="AI22" i="29"/>
  <c r="AE22" i="29"/>
  <c r="AA22" i="29"/>
  <c r="W22" i="29"/>
  <c r="S22" i="29"/>
  <c r="O22" i="29"/>
  <c r="K22" i="29"/>
  <c r="G22" i="29"/>
  <c r="MY31" i="32"/>
  <c r="MU31" i="32"/>
  <c r="MQ31" i="32"/>
  <c r="MM31" i="32"/>
  <c r="MI31" i="32"/>
  <c r="ME31" i="32"/>
  <c r="MA31" i="32"/>
  <c r="LW31" i="32"/>
  <c r="LS31" i="32"/>
  <c r="LO31" i="32"/>
  <c r="LK31" i="32"/>
  <c r="LG31" i="32"/>
  <c r="LC31" i="32"/>
  <c r="KY31" i="32"/>
  <c r="KU31" i="32"/>
  <c r="KQ31" i="32"/>
  <c r="KM31" i="32"/>
  <c r="KI31" i="32"/>
  <c r="KE31" i="32"/>
  <c r="KA31" i="32"/>
  <c r="JW31" i="32"/>
  <c r="JS31" i="32"/>
  <c r="JO31" i="32"/>
  <c r="JK31" i="32"/>
  <c r="JG31" i="32"/>
  <c r="JC31" i="32"/>
  <c r="IY31" i="32"/>
  <c r="IU31" i="32"/>
  <c r="IQ31" i="32"/>
  <c r="IM31" i="32"/>
  <c r="II31" i="32"/>
  <c r="IE31" i="32"/>
  <c r="IA31" i="32"/>
  <c r="HW31" i="32"/>
  <c r="HS31" i="32"/>
  <c r="HO31" i="32"/>
  <c r="HK31" i="32"/>
  <c r="HG31" i="32"/>
  <c r="HC31" i="32"/>
  <c r="GY31" i="32"/>
  <c r="GU31" i="32"/>
  <c r="GQ31" i="32"/>
  <c r="GM31" i="32"/>
  <c r="GI31" i="32"/>
  <c r="GE31" i="32"/>
  <c r="GA31" i="32"/>
  <c r="FW31" i="32"/>
  <c r="FS31" i="32"/>
  <c r="FO31" i="32"/>
  <c r="FK31" i="32"/>
  <c r="FG31" i="32"/>
  <c r="FC31" i="32"/>
  <c r="EY31" i="32"/>
  <c r="EU31" i="32"/>
  <c r="EQ31" i="32"/>
  <c r="EM31" i="32"/>
  <c r="EI31" i="32"/>
  <c r="EE31" i="32"/>
  <c r="EA31" i="32"/>
  <c r="DW31" i="32"/>
  <c r="DS31" i="32"/>
  <c r="DO31" i="32"/>
  <c r="DK31" i="32"/>
  <c r="DG31" i="32"/>
  <c r="DC31" i="32"/>
  <c r="CY31" i="32"/>
  <c r="CU31" i="32"/>
  <c r="CQ31" i="32"/>
  <c r="CM31" i="32"/>
  <c r="CI31" i="32"/>
  <c r="CE31" i="32"/>
  <c r="CA31" i="32"/>
  <c r="BW31" i="32"/>
  <c r="BS31" i="32"/>
  <c r="BO31" i="32"/>
  <c r="BK31" i="32"/>
  <c r="BG31" i="32"/>
  <c r="BC31" i="32"/>
  <c r="AY31" i="32"/>
  <c r="AU31" i="32"/>
  <c r="AQ31" i="32"/>
  <c r="AM31" i="32"/>
  <c r="AI31" i="32"/>
  <c r="AE31" i="32"/>
  <c r="AA31" i="32"/>
  <c r="W31" i="32"/>
  <c r="S31" i="32"/>
  <c r="O31" i="32"/>
  <c r="K31" i="32"/>
  <c r="G31" i="32"/>
  <c r="ME30" i="28"/>
  <c r="MA30" i="28"/>
  <c r="LW30" i="28"/>
  <c r="LS30" i="28"/>
  <c r="LO30" i="28"/>
  <c r="LK30" i="28"/>
  <c r="LG30" i="28"/>
  <c r="LC30" i="28"/>
  <c r="KY30" i="28"/>
  <c r="KU30" i="28"/>
  <c r="KQ30" i="28"/>
  <c r="KM30" i="28"/>
  <c r="KI30" i="28"/>
  <c r="KE30" i="28"/>
  <c r="KA30" i="28"/>
  <c r="JW30" i="28"/>
  <c r="JS30" i="28"/>
  <c r="JO30" i="28"/>
  <c r="JK30" i="28"/>
  <c r="JG30" i="28"/>
  <c r="JC30" i="28"/>
  <c r="IY30" i="28"/>
  <c r="IU30" i="28"/>
  <c r="IQ30" i="28"/>
  <c r="IM30" i="28"/>
  <c r="II30" i="28"/>
  <c r="IE30" i="28"/>
  <c r="IA30" i="28"/>
  <c r="HW30" i="28"/>
  <c r="HS30" i="28"/>
  <c r="HO30" i="28"/>
  <c r="HK30" i="28"/>
  <c r="HG30" i="28"/>
  <c r="HC30" i="28"/>
  <c r="GY30" i="28"/>
  <c r="GU30" i="28"/>
  <c r="GQ30" i="28"/>
  <c r="GM30" i="28"/>
  <c r="GI30" i="28"/>
  <c r="GE30" i="28"/>
  <c r="GA30" i="28"/>
  <c r="FW30" i="28"/>
  <c r="FS30" i="28"/>
  <c r="FO30" i="28"/>
  <c r="FK30" i="28"/>
  <c r="FG30" i="28"/>
  <c r="FC30" i="28"/>
  <c r="EY30" i="28"/>
  <c r="EU30" i="28"/>
  <c r="EQ30" i="28"/>
  <c r="EM30" i="28"/>
  <c r="EI30" i="28"/>
  <c r="EE30" i="28"/>
  <c r="EA30" i="28"/>
  <c r="DW30" i="28"/>
  <c r="DS30" i="28"/>
  <c r="DO30" i="28"/>
  <c r="DK30" i="28"/>
  <c r="DG30" i="28"/>
  <c r="DC30" i="28"/>
  <c r="CY30" i="28"/>
  <c r="CU30" i="28"/>
  <c r="CQ30" i="28"/>
  <c r="CM30" i="28"/>
  <c r="CI30" i="28"/>
  <c r="CE30" i="28"/>
  <c r="CA30" i="28"/>
  <c r="BW30" i="28"/>
  <c r="BS30" i="28"/>
  <c r="BO30" i="28"/>
  <c r="BK30" i="28"/>
  <c r="BG30" i="28"/>
  <c r="BC30" i="28"/>
  <c r="AY30" i="28"/>
  <c r="AU30" i="28"/>
  <c r="AQ30" i="28"/>
  <c r="AM30" i="28"/>
  <c r="AI30" i="28"/>
  <c r="AE30" i="28"/>
  <c r="AA30" i="28"/>
  <c r="W30" i="28"/>
  <c r="S30" i="28"/>
  <c r="O30" i="28"/>
  <c r="K30" i="28"/>
  <c r="G30" i="28"/>
  <c r="MQ22" i="30"/>
  <c r="MM22" i="30"/>
  <c r="MI22" i="30"/>
  <c r="LW22" i="30"/>
  <c r="LS22" i="30"/>
  <c r="LO22" i="30"/>
  <c r="LK22" i="30"/>
  <c r="LG22" i="30"/>
  <c r="LC22" i="30"/>
  <c r="KY22" i="30"/>
  <c r="KU22" i="30"/>
  <c r="KQ22" i="30"/>
  <c r="KM22" i="30"/>
  <c r="KI22" i="30"/>
  <c r="KE22" i="30"/>
  <c r="KA22" i="30"/>
  <c r="JW22" i="30"/>
  <c r="JS22" i="30"/>
  <c r="JO22" i="30"/>
  <c r="JK22" i="30"/>
  <c r="JG22" i="30"/>
  <c r="JC22" i="30"/>
  <c r="IY22" i="30"/>
  <c r="IU22" i="30"/>
  <c r="IQ22" i="30"/>
  <c r="IM22" i="30"/>
  <c r="II22" i="30"/>
  <c r="IE22" i="30"/>
  <c r="IA22" i="30"/>
  <c r="HW22" i="30"/>
  <c r="HS22" i="30"/>
  <c r="HO22" i="30"/>
  <c r="HK22" i="30"/>
  <c r="HG22" i="30"/>
  <c r="HC22" i="30"/>
  <c r="GY22" i="30"/>
  <c r="GU22" i="30"/>
  <c r="GQ22" i="30"/>
  <c r="GM22" i="30"/>
  <c r="GI22" i="30"/>
  <c r="GE22" i="30"/>
  <c r="GA22" i="30"/>
  <c r="FW22" i="30"/>
  <c r="FS22" i="30"/>
  <c r="FO22" i="30"/>
  <c r="FK22" i="30"/>
  <c r="FG22" i="30"/>
  <c r="FC22" i="30"/>
  <c r="EY22" i="30"/>
  <c r="EU22" i="30"/>
  <c r="EQ22" i="30"/>
  <c r="EM22" i="30"/>
  <c r="EI22" i="30"/>
  <c r="EE22" i="30"/>
  <c r="EA22" i="30"/>
  <c r="DW22" i="30"/>
  <c r="DS22" i="30"/>
  <c r="DO22" i="30"/>
  <c r="DK22" i="30"/>
  <c r="DG22" i="30"/>
  <c r="DC22" i="30"/>
  <c r="CY22" i="30"/>
  <c r="CU22" i="30"/>
  <c r="CQ22" i="30"/>
  <c r="CM22" i="30"/>
  <c r="CI22" i="30"/>
  <c r="CE22" i="30"/>
  <c r="CA22" i="30"/>
  <c r="BW22" i="30"/>
  <c r="BS22" i="30"/>
  <c r="BO22" i="30"/>
  <c r="BK22" i="30"/>
  <c r="BG22" i="30"/>
  <c r="BC22" i="30"/>
  <c r="AY22" i="30"/>
  <c r="AU22" i="30"/>
  <c r="AQ22" i="30"/>
  <c r="AM22" i="30"/>
  <c r="AI22" i="30"/>
  <c r="AE22" i="30"/>
  <c r="AA22" i="30"/>
  <c r="W22" i="30"/>
  <c r="S22" i="30"/>
  <c r="O22" i="30"/>
  <c r="K22" i="30"/>
  <c r="G22" i="30"/>
  <c r="KY22" i="31"/>
  <c r="KU22" i="31"/>
  <c r="KQ22" i="31"/>
  <c r="KM22" i="31"/>
  <c r="KI22" i="31"/>
  <c r="KE22" i="31"/>
  <c r="KA22" i="31"/>
  <c r="JW22" i="31"/>
  <c r="JS22" i="31"/>
  <c r="JO22" i="31"/>
  <c r="JK22" i="31"/>
  <c r="JG22" i="31"/>
  <c r="JC22" i="31"/>
  <c r="IY22" i="31"/>
  <c r="IU22" i="31"/>
  <c r="IQ22" i="31"/>
  <c r="IM22" i="31"/>
  <c r="II22" i="31"/>
  <c r="IE22" i="31"/>
  <c r="IA22" i="31"/>
  <c r="HW22" i="31"/>
  <c r="HS22" i="31"/>
  <c r="HO22" i="31"/>
  <c r="HK22" i="31"/>
  <c r="HG22" i="31"/>
  <c r="HC22" i="31"/>
  <c r="GY22" i="31"/>
  <c r="GU22" i="31"/>
  <c r="GQ22" i="31"/>
  <c r="GM22" i="31"/>
  <c r="GI22" i="31"/>
  <c r="GE22" i="31"/>
  <c r="GA22" i="31"/>
  <c r="FW22" i="31"/>
  <c r="FS22" i="31"/>
  <c r="FO22" i="31"/>
  <c r="FK22" i="31"/>
  <c r="FG22" i="31"/>
  <c r="FC22" i="31"/>
  <c r="EY22" i="31"/>
  <c r="EU22" i="31"/>
  <c r="EQ22" i="31"/>
  <c r="EM22" i="31"/>
  <c r="EI22" i="31"/>
  <c r="EE22" i="31"/>
  <c r="EA22" i="31"/>
  <c r="DW22" i="31"/>
  <c r="DS22" i="31"/>
  <c r="DO22" i="31"/>
  <c r="DK22" i="31"/>
  <c r="DG22" i="31"/>
  <c r="DC22" i="31"/>
  <c r="CY22" i="31"/>
  <c r="CU22" i="31"/>
  <c r="CQ22" i="31"/>
  <c r="CM22" i="31"/>
  <c r="CI22" i="31"/>
  <c r="CE22" i="31"/>
  <c r="CA22" i="31"/>
  <c r="BW22" i="31"/>
  <c r="BS22" i="31"/>
  <c r="BO22" i="31"/>
  <c r="BK22" i="31"/>
  <c r="BG22" i="31"/>
  <c r="BC22" i="31"/>
  <c r="AY22" i="31"/>
  <c r="AU22" i="31"/>
  <c r="AQ22" i="31"/>
  <c r="AM22" i="31"/>
  <c r="AI22" i="31"/>
  <c r="AE22" i="31"/>
  <c r="AA22" i="31"/>
  <c r="W22" i="31"/>
  <c r="S22" i="31"/>
  <c r="O22" i="31"/>
  <c r="K22" i="31"/>
  <c r="G22" i="31"/>
  <c r="HS26" i="14"/>
  <c r="HO26" i="14"/>
  <c r="HK26" i="14"/>
  <c r="HG26" i="14"/>
  <c r="HC26" i="14"/>
  <c r="GY26" i="14"/>
  <c r="GU26" i="14"/>
  <c r="GQ26" i="14"/>
  <c r="GM26" i="14"/>
  <c r="GI26" i="14"/>
  <c r="GE26" i="14"/>
  <c r="GA26" i="14"/>
  <c r="FW26" i="14"/>
  <c r="FS26" i="14"/>
  <c r="FO26" i="14"/>
  <c r="FK26" i="14"/>
  <c r="FG26" i="14"/>
  <c r="FC26" i="14"/>
  <c r="EY26" i="14"/>
  <c r="EU26" i="14"/>
  <c r="EQ26" i="14"/>
  <c r="EM26" i="14"/>
  <c r="EI26" i="14"/>
  <c r="EE26" i="14"/>
  <c r="EA26" i="14"/>
  <c r="DW26" i="14"/>
  <c r="DS26" i="14"/>
  <c r="DO26" i="14"/>
  <c r="DK26" i="14"/>
  <c r="DG26" i="14"/>
  <c r="DC26" i="14"/>
  <c r="CY26" i="14"/>
  <c r="CU26" i="14"/>
  <c r="CQ26" i="14"/>
  <c r="CM26" i="14"/>
  <c r="CI26" i="14"/>
  <c r="CE26" i="14"/>
  <c r="CA26" i="14"/>
  <c r="BW26" i="14"/>
  <c r="BS26" i="14"/>
  <c r="BO26" i="14"/>
  <c r="BK26" i="14"/>
  <c r="BG26" i="14"/>
  <c r="BC26" i="14"/>
  <c r="AY26" i="14"/>
  <c r="AU26" i="14"/>
  <c r="AQ26" i="14"/>
  <c r="AM26" i="14"/>
  <c r="AI26" i="14"/>
  <c r="AE26" i="14"/>
  <c r="AA26" i="14"/>
  <c r="W26" i="14"/>
  <c r="S26" i="14"/>
  <c r="O26" i="14"/>
  <c r="K26" i="14"/>
  <c r="G26" i="14"/>
  <c r="GQ26" i="19"/>
  <c r="GM26" i="19"/>
  <c r="GI26" i="19"/>
  <c r="GE26" i="19"/>
  <c r="GA26" i="19"/>
  <c r="FW26" i="19"/>
  <c r="FS26" i="19"/>
  <c r="FO26" i="19"/>
  <c r="FK26" i="19"/>
  <c r="FG26" i="19"/>
  <c r="FC26" i="19"/>
  <c r="EY26" i="19"/>
  <c r="EU26" i="19"/>
  <c r="EQ26" i="19"/>
  <c r="EM26" i="19"/>
  <c r="EI26" i="19"/>
  <c r="EE26" i="19"/>
  <c r="EA26" i="19"/>
  <c r="DW26" i="19"/>
  <c r="DS26" i="19"/>
  <c r="DO26" i="19"/>
  <c r="DK26" i="19"/>
  <c r="DG26" i="19"/>
  <c r="DC26" i="19"/>
  <c r="CY26" i="19"/>
  <c r="CU26" i="19"/>
  <c r="CQ26" i="19"/>
  <c r="CM26" i="19"/>
  <c r="CI26" i="19"/>
  <c r="CE26" i="19"/>
  <c r="MX22" i="30"/>
  <c r="MT22" i="30"/>
  <c r="MP22" i="30"/>
  <c r="ML22" i="30"/>
  <c r="MH22" i="30"/>
  <c r="MD22" i="30"/>
  <c r="LZ22" i="30"/>
  <c r="LV22" i="30"/>
  <c r="LR22" i="30"/>
  <c r="LN22" i="30"/>
  <c r="LJ22" i="30"/>
  <c r="LF22" i="30"/>
  <c r="LB22" i="30"/>
  <c r="KX22" i="30"/>
  <c r="KT22" i="30"/>
  <c r="KP22" i="30"/>
  <c r="KL22" i="30"/>
  <c r="KH22" i="30"/>
  <c r="KD22" i="30"/>
  <c r="JZ22" i="30"/>
  <c r="JV22" i="30"/>
  <c r="JR22" i="30"/>
  <c r="JN22" i="30"/>
  <c r="JJ22" i="30"/>
  <c r="JF22" i="30"/>
  <c r="JB22" i="30"/>
  <c r="IX22" i="30"/>
  <c r="IT22" i="30"/>
  <c r="IP22" i="30"/>
  <c r="IL22" i="30"/>
  <c r="IH22" i="30"/>
  <c r="ID22" i="30"/>
  <c r="HZ22" i="30"/>
  <c r="HV22" i="30"/>
  <c r="HR22" i="30"/>
  <c r="HN22" i="30"/>
  <c r="HJ22" i="30"/>
  <c r="HF22" i="30"/>
  <c r="HB22" i="30"/>
  <c r="GX22" i="30"/>
  <c r="GT22" i="30"/>
  <c r="GP22" i="30"/>
  <c r="GL22" i="30"/>
  <c r="GH22" i="30"/>
  <c r="GD22" i="30"/>
  <c r="FZ22" i="30"/>
  <c r="FV22" i="30"/>
  <c r="FR22" i="30"/>
  <c r="FN22" i="30"/>
  <c r="FJ22" i="30"/>
  <c r="FF22" i="30"/>
  <c r="FB22" i="30"/>
  <c r="EX22" i="30"/>
  <c r="ET22" i="30"/>
  <c r="EP22" i="30"/>
  <c r="EL22" i="30"/>
  <c r="EH22" i="30"/>
  <c r="ED22" i="30"/>
  <c r="DZ22" i="30"/>
  <c r="DV22" i="30"/>
  <c r="DR22" i="30"/>
  <c r="DN22" i="30"/>
  <c r="DJ22" i="30"/>
  <c r="DF22" i="30"/>
  <c r="DB22" i="30"/>
  <c r="CX22" i="30"/>
  <c r="CT22" i="30"/>
  <c r="CP22" i="30"/>
  <c r="CL22" i="30"/>
  <c r="CH22" i="30"/>
  <c r="CD22" i="30"/>
  <c r="BZ22" i="30"/>
  <c r="BV22" i="30"/>
  <c r="BR22" i="30"/>
  <c r="BN22" i="30"/>
  <c r="BJ22" i="30"/>
  <c r="BF22" i="30"/>
  <c r="BB22" i="30"/>
  <c r="AX22" i="30"/>
  <c r="AT22" i="30"/>
  <c r="AP22" i="30"/>
  <c r="AL22" i="30"/>
  <c r="AH22" i="30"/>
  <c r="AD22" i="30"/>
  <c r="Z22" i="30"/>
  <c r="V22" i="30"/>
  <c r="R22" i="30"/>
  <c r="N22" i="30"/>
  <c r="J22" i="30"/>
  <c r="MX22" i="31"/>
  <c r="MT22" i="31"/>
  <c r="MP22" i="31"/>
  <c r="ML22" i="31"/>
  <c r="MH22" i="31"/>
  <c r="MD22" i="31"/>
  <c r="LZ22" i="31"/>
  <c r="LV22" i="31"/>
  <c r="LR22" i="31"/>
  <c r="LN22" i="31"/>
  <c r="LJ22" i="31"/>
  <c r="LF22" i="31"/>
  <c r="LB22" i="31"/>
  <c r="KX22" i="31"/>
  <c r="KT22" i="31"/>
  <c r="KP22" i="31"/>
  <c r="KL22" i="31"/>
  <c r="KH22" i="31"/>
  <c r="KD22" i="31"/>
  <c r="JZ22" i="31"/>
  <c r="JV22" i="31"/>
  <c r="JR22" i="31"/>
  <c r="JN22" i="31"/>
  <c r="JJ22" i="31"/>
  <c r="JF22" i="31"/>
  <c r="JB22" i="31"/>
  <c r="IX22" i="31"/>
  <c r="IT22" i="31"/>
  <c r="IP22" i="31"/>
  <c r="IL22" i="31"/>
  <c r="IH22" i="31"/>
  <c r="ID22" i="31"/>
  <c r="HZ22" i="31"/>
  <c r="HV22" i="31"/>
  <c r="HR22" i="31"/>
  <c r="HN22" i="31"/>
  <c r="HJ22" i="31"/>
  <c r="HF22" i="31"/>
  <c r="HB22" i="31"/>
  <c r="GX22" i="31"/>
  <c r="GT22" i="31"/>
  <c r="GP22" i="31"/>
  <c r="GL22" i="31"/>
  <c r="GH22" i="31"/>
  <c r="GD22" i="31"/>
  <c r="FZ22" i="31"/>
  <c r="FV22" i="31"/>
  <c r="FR22" i="31"/>
  <c r="FN22" i="31"/>
  <c r="FJ22" i="31"/>
  <c r="FF22" i="31"/>
  <c r="FB22" i="31"/>
  <c r="EX22" i="31"/>
  <c r="ET22" i="31"/>
  <c r="EP22" i="31"/>
  <c r="EL22" i="31"/>
  <c r="EH22" i="31"/>
  <c r="ED22" i="31"/>
  <c r="DZ22" i="31"/>
  <c r="DV22" i="31"/>
  <c r="DR22" i="31"/>
  <c r="DN22" i="31"/>
  <c r="DJ22" i="31"/>
  <c r="DF22" i="31"/>
  <c r="DB22" i="31"/>
  <c r="CX22" i="31"/>
  <c r="CT22" i="31"/>
  <c r="CP22" i="31"/>
  <c r="CL22" i="31"/>
  <c r="CH22" i="31"/>
  <c r="CD22" i="31"/>
  <c r="BZ22" i="31"/>
  <c r="BV22" i="31"/>
  <c r="BR22" i="31"/>
  <c r="BN22" i="31"/>
  <c r="BJ22" i="31"/>
  <c r="BF22" i="31"/>
  <c r="BB22" i="31"/>
  <c r="AX22" i="31"/>
  <c r="AT22" i="31"/>
  <c r="AP22" i="31"/>
  <c r="AL22" i="31"/>
  <c r="AH22" i="31"/>
  <c r="AD22" i="31"/>
  <c r="Z22" i="31"/>
  <c r="V22" i="31"/>
  <c r="R22" i="31"/>
  <c r="N22" i="31"/>
  <c r="J22" i="31"/>
  <c r="MX26" i="14"/>
  <c r="MT26" i="14"/>
  <c r="MP26" i="14"/>
  <c r="ML26" i="14"/>
  <c r="MH26" i="14"/>
  <c r="MD26" i="14"/>
  <c r="LZ26" i="14"/>
  <c r="LV26" i="14"/>
  <c r="LR26" i="14"/>
  <c r="LN26" i="14"/>
  <c r="LJ26" i="14"/>
  <c r="LF26" i="14"/>
  <c r="LB26" i="14"/>
  <c r="KX26" i="14"/>
  <c r="KT26" i="14"/>
  <c r="KP26" i="14"/>
  <c r="KL26" i="14"/>
  <c r="KH26" i="14"/>
  <c r="KD26" i="14"/>
  <c r="JZ26" i="14"/>
  <c r="JV26" i="14"/>
  <c r="JR26" i="14"/>
  <c r="JN26" i="14"/>
  <c r="JJ26" i="14"/>
  <c r="JF26" i="14"/>
  <c r="JB26" i="14"/>
  <c r="IX26" i="14"/>
  <c r="IT26" i="14"/>
  <c r="IP26" i="14"/>
  <c r="IL26" i="14"/>
  <c r="IH26" i="14"/>
  <c r="ID26" i="14"/>
  <c r="HZ26" i="14"/>
  <c r="HV26" i="14"/>
  <c r="HR26" i="14"/>
  <c r="HN26" i="14"/>
  <c r="HJ26" i="14"/>
  <c r="HF26" i="14"/>
  <c r="HB26" i="14"/>
  <c r="GX26" i="14"/>
  <c r="GT26" i="14"/>
  <c r="GP26" i="14"/>
  <c r="GL26" i="14"/>
  <c r="GH26" i="14"/>
  <c r="GD26" i="14"/>
  <c r="FZ26" i="14"/>
  <c r="FV26" i="14"/>
  <c r="FR26" i="14"/>
  <c r="FN26" i="14"/>
  <c r="FJ26" i="14"/>
  <c r="FF26" i="14"/>
  <c r="FB26" i="14"/>
  <c r="EX26" i="14"/>
  <c r="ET26" i="14"/>
  <c r="EP26" i="14"/>
  <c r="EL26" i="14"/>
  <c r="EH26" i="14"/>
  <c r="ED26" i="14"/>
  <c r="DZ26" i="14"/>
  <c r="DV26" i="14"/>
  <c r="DR26" i="14"/>
  <c r="DN26" i="14"/>
  <c r="DJ26" i="14"/>
  <c r="DF26" i="14"/>
  <c r="DB26" i="14"/>
  <c r="CX26" i="14"/>
  <c r="CT26" i="14"/>
  <c r="CP26" i="14"/>
  <c r="CL26" i="14"/>
  <c r="CH26" i="14"/>
  <c r="CD26" i="14"/>
  <c r="BZ26" i="14"/>
  <c r="BV26" i="14"/>
  <c r="BR26" i="14"/>
  <c r="BN26" i="14"/>
  <c r="BJ26" i="14"/>
  <c r="BF26" i="14"/>
  <c r="BB26" i="14"/>
  <c r="AX26" i="14"/>
  <c r="AT26" i="14"/>
  <c r="AP26" i="14"/>
  <c r="AL26" i="14"/>
  <c r="AH26" i="14"/>
  <c r="AD26" i="14"/>
  <c r="Z26" i="14"/>
  <c r="V26" i="14"/>
  <c r="R26" i="14"/>
  <c r="N26" i="14"/>
  <c r="J26" i="14"/>
  <c r="NA22" i="30"/>
  <c r="MW22" i="30"/>
  <c r="MS22" i="30"/>
  <c r="MO22" i="30"/>
  <c r="MK22" i="30"/>
  <c r="MG22" i="30"/>
  <c r="MC22" i="30"/>
  <c r="LY22" i="30"/>
  <c r="LU22" i="30"/>
  <c r="LQ22" i="30"/>
  <c r="LM22" i="30"/>
  <c r="LI22" i="30"/>
  <c r="LE22" i="30"/>
  <c r="LA22" i="30"/>
  <c r="KW22" i="30"/>
  <c r="KS22" i="30"/>
  <c r="KO22" i="30"/>
  <c r="KK22" i="30"/>
  <c r="KG22" i="30"/>
  <c r="KC22" i="30"/>
  <c r="JY22" i="30"/>
  <c r="JU22" i="30"/>
  <c r="JQ22" i="30"/>
  <c r="JM22" i="30"/>
  <c r="JI22" i="30"/>
  <c r="JE22" i="30"/>
  <c r="JA22" i="30"/>
  <c r="IW22" i="30"/>
  <c r="IS22" i="30"/>
  <c r="IO22" i="30"/>
  <c r="IK22" i="30"/>
  <c r="IG22" i="30"/>
  <c r="IC22" i="30"/>
  <c r="HY22" i="30"/>
  <c r="HU22" i="30"/>
  <c r="HQ22" i="30"/>
  <c r="HM22" i="30"/>
  <c r="HI22" i="30"/>
  <c r="HE22" i="30"/>
  <c r="HA22" i="30"/>
  <c r="GW22" i="30"/>
  <c r="GS22" i="30"/>
  <c r="GO22" i="30"/>
  <c r="GK22" i="30"/>
  <c r="GG22" i="30"/>
  <c r="GC22" i="30"/>
  <c r="FY22" i="30"/>
  <c r="FU22" i="30"/>
  <c r="FQ22" i="30"/>
  <c r="FM22" i="30"/>
  <c r="FI22" i="30"/>
  <c r="FE22" i="30"/>
  <c r="FA22" i="30"/>
  <c r="EW22" i="30"/>
  <c r="ES22" i="30"/>
  <c r="EO22" i="30"/>
  <c r="EK22" i="30"/>
  <c r="EG22" i="30"/>
  <c r="EC22" i="30"/>
  <c r="DY22" i="30"/>
  <c r="DU22" i="30"/>
  <c r="DQ22" i="30"/>
  <c r="DM22" i="30"/>
  <c r="DI22" i="30"/>
  <c r="DE22" i="30"/>
  <c r="DA22" i="30"/>
  <c r="CW22" i="30"/>
  <c r="CS22" i="30"/>
  <c r="CO22" i="30"/>
  <c r="CK22" i="30"/>
  <c r="CG22" i="30"/>
  <c r="CC22" i="30"/>
  <c r="BY22" i="30"/>
  <c r="BU22" i="30"/>
  <c r="BQ22" i="30"/>
  <c r="BM22" i="30"/>
  <c r="BI22" i="30"/>
  <c r="BE22" i="30"/>
  <c r="BA22" i="30"/>
  <c r="AW22" i="30"/>
  <c r="AS22" i="30"/>
  <c r="AO22" i="30"/>
  <c r="AK22" i="30"/>
  <c r="AG22" i="30"/>
  <c r="AC22" i="30"/>
  <c r="Y22" i="30"/>
  <c r="U22" i="30"/>
  <c r="Q22" i="30"/>
  <c r="M22" i="30"/>
  <c r="I22" i="30"/>
  <c r="NA22" i="31"/>
  <c r="MW22" i="31"/>
  <c r="MS22" i="31"/>
  <c r="MO22" i="31"/>
  <c r="MK22" i="31"/>
  <c r="MG22" i="31"/>
  <c r="MC22" i="31"/>
  <c r="LY22" i="31"/>
  <c r="LU22" i="31"/>
  <c r="LQ22" i="31"/>
  <c r="LM22" i="31"/>
  <c r="LI22" i="31"/>
  <c r="LE22" i="31"/>
  <c r="LA22" i="31"/>
  <c r="KW22" i="31"/>
  <c r="KS22" i="31"/>
  <c r="KO22" i="31"/>
  <c r="KK22" i="31"/>
  <c r="KG22" i="31"/>
  <c r="KC22" i="31"/>
  <c r="JY22" i="31"/>
  <c r="JU22" i="31"/>
  <c r="JQ22" i="31"/>
  <c r="JM22" i="31"/>
  <c r="JI22" i="31"/>
  <c r="JE22" i="31"/>
  <c r="JA22" i="31"/>
  <c r="IW22" i="31"/>
  <c r="IS22" i="31"/>
  <c r="IO22" i="31"/>
  <c r="IK22" i="31"/>
  <c r="IG22" i="31"/>
  <c r="IC22" i="31"/>
  <c r="HY22" i="31"/>
  <c r="HU22" i="31"/>
  <c r="HQ22" i="31"/>
  <c r="HM22" i="31"/>
  <c r="HI22" i="31"/>
  <c r="HE22" i="31"/>
  <c r="HA22" i="31"/>
  <c r="GW22" i="31"/>
  <c r="GS22" i="31"/>
  <c r="GO22" i="31"/>
  <c r="GK22" i="31"/>
  <c r="GG22" i="31"/>
  <c r="GC22" i="31"/>
  <c r="FY22" i="31"/>
  <c r="FU22" i="31"/>
  <c r="FQ22" i="31"/>
  <c r="FM22" i="31"/>
  <c r="FI22" i="31"/>
  <c r="FE22" i="31"/>
  <c r="FA22" i="31"/>
  <c r="EW22" i="31"/>
  <c r="ES22" i="31"/>
  <c r="EO22" i="31"/>
  <c r="EK22" i="31"/>
  <c r="EG22" i="31"/>
  <c r="EC22" i="31"/>
  <c r="DY22" i="31"/>
  <c r="DU22" i="31"/>
  <c r="DQ22" i="31"/>
  <c r="DM22" i="31"/>
  <c r="DI22" i="31"/>
  <c r="DE22" i="31"/>
  <c r="DA22" i="31"/>
  <c r="CW22" i="31"/>
  <c r="CS22" i="31"/>
  <c r="CO22" i="31"/>
  <c r="CK22" i="31"/>
  <c r="CG22" i="31"/>
  <c r="CC22" i="31"/>
  <c r="BY22" i="31"/>
  <c r="BU22" i="31"/>
  <c r="BQ22" i="31"/>
  <c r="BM22" i="31"/>
  <c r="BI22" i="31"/>
  <c r="BE22" i="31"/>
  <c r="BA22" i="31"/>
  <c r="AW22" i="31"/>
  <c r="AS22" i="31"/>
  <c r="AO22" i="31"/>
  <c r="AK22" i="31"/>
  <c r="AG22" i="31"/>
  <c r="AC22" i="31"/>
  <c r="Y22" i="31"/>
  <c r="U22" i="31"/>
  <c r="Q22" i="31"/>
  <c r="M22" i="31"/>
  <c r="I22" i="31"/>
  <c r="NA26" i="14"/>
  <c r="MW26" i="14"/>
  <c r="MS26" i="14"/>
  <c r="MO26" i="14"/>
  <c r="MK26" i="14"/>
  <c r="MG26" i="14"/>
  <c r="MC26" i="14"/>
  <c r="LY26" i="14"/>
  <c r="LU26" i="14"/>
  <c r="LQ26" i="14"/>
  <c r="LM26" i="14"/>
  <c r="LI26" i="14"/>
  <c r="LE26" i="14"/>
  <c r="LA26" i="14"/>
  <c r="KW26" i="14"/>
  <c r="KS26" i="14"/>
  <c r="KO26" i="14"/>
  <c r="KK26" i="14"/>
  <c r="KG26" i="14"/>
  <c r="KC26" i="14"/>
  <c r="JY26" i="14"/>
  <c r="JU26" i="14"/>
  <c r="JQ26" i="14"/>
  <c r="JM26" i="14"/>
  <c r="JI26" i="14"/>
  <c r="JE26" i="14"/>
  <c r="JA26" i="14"/>
  <c r="IW26" i="14"/>
  <c r="IS26" i="14"/>
  <c r="IO26" i="14"/>
  <c r="IK26" i="14"/>
  <c r="IG26" i="14"/>
  <c r="IC26" i="14"/>
  <c r="HY26" i="14"/>
  <c r="HU26" i="14"/>
  <c r="HQ26" i="14"/>
  <c r="HM26" i="14"/>
  <c r="HI26" i="14"/>
  <c r="HE26" i="14"/>
  <c r="HA26" i="14"/>
  <c r="GW26" i="14"/>
  <c r="GS26" i="14"/>
  <c r="GO26" i="14"/>
  <c r="GK26" i="14"/>
  <c r="GG26" i="14"/>
  <c r="GC26" i="14"/>
  <c r="FY26" i="14"/>
  <c r="FU26" i="14"/>
  <c r="FQ26" i="14"/>
  <c r="FM26" i="14"/>
  <c r="FI26" i="14"/>
  <c r="FE26" i="14"/>
  <c r="FA26" i="14"/>
  <c r="EW26" i="14"/>
  <c r="ES26" i="14"/>
  <c r="EO26" i="14"/>
  <c r="EK26" i="14"/>
  <c r="EG26" i="14"/>
  <c r="EC26" i="14"/>
  <c r="DY26" i="14"/>
  <c r="DU26" i="14"/>
  <c r="DQ26" i="14"/>
  <c r="DM26" i="14"/>
  <c r="DI26" i="14"/>
  <c r="DE26" i="14"/>
  <c r="DA26" i="14"/>
  <c r="CW26" i="14"/>
  <c r="CS26" i="14"/>
  <c r="CO26" i="14"/>
  <c r="CK26" i="14"/>
  <c r="CG26" i="14"/>
  <c r="CC26" i="14"/>
  <c r="BY26" i="14"/>
  <c r="BU26" i="14"/>
  <c r="BQ26" i="14"/>
  <c r="BM26" i="14"/>
  <c r="BI26" i="14"/>
  <c r="BE26" i="14"/>
  <c r="BA26" i="14"/>
  <c r="AW26" i="14"/>
  <c r="AS26" i="14"/>
  <c r="AO26" i="14"/>
  <c r="AK26" i="14"/>
  <c r="AG26" i="14"/>
  <c r="AC26" i="14"/>
  <c r="Y26" i="14"/>
  <c r="U26" i="14"/>
  <c r="Q26" i="14"/>
  <c r="M26" i="14"/>
  <c r="I26" i="14"/>
  <c r="MZ22" i="30"/>
  <c r="MV22" i="30"/>
  <c r="MR22" i="30"/>
  <c r="MN22" i="30"/>
  <c r="MJ22" i="30"/>
  <c r="MF22" i="30"/>
  <c r="MB22" i="30"/>
  <c r="LX22" i="30"/>
  <c r="LT22" i="30"/>
  <c r="LP22" i="30"/>
  <c r="LL22" i="30"/>
  <c r="LH22" i="30"/>
  <c r="LD22" i="30"/>
  <c r="KZ22" i="30"/>
  <c r="KV22" i="30"/>
  <c r="KR22" i="30"/>
  <c r="KN22" i="30"/>
  <c r="KJ22" i="30"/>
  <c r="KF22" i="30"/>
  <c r="KB22" i="30"/>
  <c r="JX22" i="30"/>
  <c r="JT22" i="30"/>
  <c r="JP22" i="30"/>
  <c r="JL22" i="30"/>
  <c r="JH22" i="30"/>
  <c r="JD22" i="30"/>
  <c r="IZ22" i="30"/>
  <c r="IV22" i="30"/>
  <c r="IR22" i="30"/>
  <c r="IN22" i="30"/>
  <c r="IJ22" i="30"/>
  <c r="IF22" i="30"/>
  <c r="IB22" i="30"/>
  <c r="HX22" i="30"/>
  <c r="HT22" i="30"/>
  <c r="HP22" i="30"/>
  <c r="HL22" i="30"/>
  <c r="HH22" i="30"/>
  <c r="HD22" i="30"/>
  <c r="GZ22" i="30"/>
  <c r="GV22" i="30"/>
  <c r="GR22" i="30"/>
  <c r="GN22" i="30"/>
  <c r="GJ22" i="30"/>
  <c r="GF22" i="30"/>
  <c r="GB22" i="30"/>
  <c r="FX22" i="30"/>
  <c r="FT22" i="30"/>
  <c r="FP22" i="30"/>
  <c r="FL22" i="30"/>
  <c r="FH22" i="30"/>
  <c r="FD22" i="30"/>
  <c r="EZ22" i="30"/>
  <c r="EV22" i="30"/>
  <c r="ER22" i="30"/>
  <c r="EN22" i="30"/>
  <c r="EJ22" i="30"/>
  <c r="EF22" i="30"/>
  <c r="EB22" i="30"/>
  <c r="DX22" i="30"/>
  <c r="DT22" i="30"/>
  <c r="DP22" i="30"/>
  <c r="DL22" i="30"/>
  <c r="DH22" i="30"/>
  <c r="DD22" i="30"/>
  <c r="CZ22" i="30"/>
  <c r="CV22" i="30"/>
  <c r="CR22" i="30"/>
  <c r="CN22" i="30"/>
  <c r="CJ22" i="30"/>
  <c r="CF22" i="30"/>
  <c r="CB22" i="30"/>
  <c r="BX22" i="30"/>
  <c r="BT22" i="30"/>
  <c r="BP22" i="30"/>
  <c r="BL22" i="30"/>
  <c r="BH22" i="30"/>
  <c r="BD22" i="30"/>
  <c r="AZ22" i="30"/>
  <c r="AV22" i="30"/>
  <c r="AR22" i="30"/>
  <c r="AN22" i="30"/>
  <c r="AJ22" i="30"/>
  <c r="AF22" i="30"/>
  <c r="AB22" i="30"/>
  <c r="X22" i="30"/>
  <c r="T22" i="30"/>
  <c r="P22" i="30"/>
  <c r="L22" i="30"/>
  <c r="H22" i="30"/>
  <c r="MZ22" i="31"/>
  <c r="MV22" i="31"/>
  <c r="MR22" i="31"/>
  <c r="MN22" i="31"/>
  <c r="MJ22" i="31"/>
  <c r="MF22" i="31"/>
  <c r="MB22" i="31"/>
  <c r="LX22" i="31"/>
  <c r="LT22" i="31"/>
  <c r="LP22" i="31"/>
  <c r="LL22" i="31"/>
  <c r="LH22" i="31"/>
  <c r="LD22" i="31"/>
  <c r="KZ22" i="31"/>
  <c r="KV22" i="31"/>
  <c r="KR22" i="31"/>
  <c r="KN22" i="31"/>
  <c r="KJ22" i="31"/>
  <c r="KF22" i="31"/>
  <c r="KB22" i="31"/>
  <c r="JX22" i="31"/>
  <c r="JT22" i="31"/>
  <c r="JP22" i="31"/>
  <c r="JL22" i="31"/>
  <c r="JH22" i="31"/>
  <c r="JD22" i="31"/>
  <c r="IZ22" i="31"/>
  <c r="IV22" i="31"/>
  <c r="IR22" i="31"/>
  <c r="IN22" i="31"/>
  <c r="IJ22" i="31"/>
  <c r="IF22" i="31"/>
  <c r="IB22" i="31"/>
  <c r="HX22" i="31"/>
  <c r="HT22" i="31"/>
  <c r="HP22" i="31"/>
  <c r="HL22" i="31"/>
  <c r="HH22" i="31"/>
  <c r="HD22" i="31"/>
  <c r="GZ22" i="31"/>
  <c r="GV22" i="31"/>
  <c r="GR22" i="31"/>
  <c r="GN22" i="31"/>
  <c r="GJ22" i="31"/>
  <c r="GF22" i="31"/>
  <c r="GB22" i="31"/>
  <c r="FX22" i="31"/>
  <c r="FT22" i="31"/>
  <c r="FP22" i="31"/>
  <c r="FL22" i="31"/>
  <c r="FH22" i="31"/>
  <c r="FD22" i="31"/>
  <c r="EZ22" i="31"/>
  <c r="EV22" i="31"/>
  <c r="ER22" i="31"/>
  <c r="EN22" i="31"/>
  <c r="EJ22" i="31"/>
  <c r="EF22" i="31"/>
  <c r="EB22" i="31"/>
  <c r="DX22" i="31"/>
  <c r="DT22" i="31"/>
  <c r="DP22" i="31"/>
  <c r="DL22" i="31"/>
  <c r="DH22" i="31"/>
  <c r="DD22" i="31"/>
  <c r="CZ22" i="31"/>
  <c r="CV22" i="31"/>
  <c r="CR22" i="31"/>
  <c r="CN22" i="31"/>
  <c r="CJ22" i="31"/>
  <c r="CF22" i="31"/>
  <c r="CB22" i="31"/>
  <c r="BX22" i="31"/>
  <c r="BT22" i="31"/>
  <c r="BP22" i="31"/>
  <c r="BL22" i="31"/>
  <c r="BH22" i="31"/>
  <c r="BD22" i="31"/>
  <c r="AZ22" i="31"/>
  <c r="AV22" i="31"/>
  <c r="AR22" i="31"/>
  <c r="AN22" i="31"/>
  <c r="AJ22" i="31"/>
  <c r="AF22" i="31"/>
  <c r="AB22" i="31"/>
  <c r="X22" i="31"/>
  <c r="T22" i="31"/>
  <c r="P22" i="31"/>
  <c r="L22" i="31"/>
  <c r="H22" i="31"/>
  <c r="MZ26" i="14"/>
  <c r="MV26" i="14"/>
  <c r="MR26" i="14"/>
  <c r="MN26" i="14"/>
  <c r="MJ26" i="14"/>
  <c r="MF26" i="14"/>
  <c r="MB26" i="14"/>
  <c r="LX26" i="14"/>
  <c r="LT26" i="14"/>
  <c r="LP26" i="14"/>
  <c r="LL26" i="14"/>
  <c r="LH26" i="14"/>
  <c r="LD26" i="14"/>
  <c r="KZ26" i="14"/>
  <c r="KV26" i="14"/>
  <c r="KR26" i="14"/>
  <c r="KN26" i="14"/>
  <c r="KJ26" i="14"/>
  <c r="KF26" i="14"/>
  <c r="KB26" i="14"/>
  <c r="JX26" i="14"/>
  <c r="JT26" i="14"/>
  <c r="JP26" i="14"/>
  <c r="JL26" i="14"/>
  <c r="JH26" i="14"/>
  <c r="JD26" i="14"/>
  <c r="IZ26" i="14"/>
  <c r="IV26" i="14"/>
  <c r="IR26" i="14"/>
  <c r="IN26" i="14"/>
  <c r="IJ26" i="14"/>
  <c r="IF26" i="14"/>
  <c r="IB26" i="14"/>
  <c r="HX26" i="14"/>
  <c r="HT26" i="14"/>
  <c r="HP26" i="14"/>
  <c r="HL26" i="14"/>
  <c r="HH26" i="14"/>
  <c r="HD26" i="14"/>
  <c r="GZ26" i="14"/>
  <c r="GV26" i="14"/>
  <c r="GR26" i="14"/>
  <c r="GN26" i="14"/>
  <c r="GJ26" i="14"/>
  <c r="GF26" i="14"/>
  <c r="GB26" i="14"/>
  <c r="FX26" i="14"/>
  <c r="FT26" i="14"/>
  <c r="FP26" i="14"/>
  <c r="FL26" i="14"/>
  <c r="FH26" i="14"/>
  <c r="FD26" i="14"/>
  <c r="EZ26" i="14"/>
  <c r="EV26" i="14"/>
  <c r="ER26" i="14"/>
  <c r="EN26" i="14"/>
  <c r="EJ26" i="14"/>
  <c r="EF26" i="14"/>
  <c r="EB26" i="14"/>
  <c r="DX26" i="14"/>
  <c r="DT26" i="14"/>
  <c r="DP26" i="14"/>
  <c r="DL26" i="14"/>
  <c r="DH26" i="14"/>
  <c r="DD26" i="14"/>
  <c r="CZ26" i="14"/>
  <c r="CV26" i="14"/>
  <c r="CR26" i="14"/>
  <c r="CN26" i="14"/>
  <c r="CJ26" i="14"/>
  <c r="CF26" i="14"/>
  <c r="CB26" i="14"/>
  <c r="BX26" i="14"/>
  <c r="BT26" i="14"/>
  <c r="BP26" i="14"/>
  <c r="BL26" i="14"/>
  <c r="BH26" i="14"/>
  <c r="BD26" i="14"/>
  <c r="AZ26" i="14"/>
  <c r="AV26" i="14"/>
  <c r="AR26" i="14"/>
  <c r="AN26" i="14"/>
  <c r="AJ26" i="14"/>
  <c r="AF26" i="14"/>
  <c r="AB26" i="14"/>
  <c r="X26" i="14"/>
  <c r="T26" i="14"/>
  <c r="P26" i="14"/>
  <c r="L26" i="14"/>
  <c r="H26" i="14"/>
  <c r="CA26" i="19"/>
  <c r="BW26" i="19"/>
  <c r="BS26" i="19"/>
  <c r="BO26" i="19"/>
  <c r="BK26" i="19"/>
  <c r="BG26" i="19"/>
  <c r="BC26" i="19"/>
  <c r="AY26" i="19"/>
  <c r="AU26" i="19"/>
  <c r="AQ26" i="19"/>
  <c r="AM26" i="19"/>
  <c r="AI26" i="19"/>
  <c r="AE26" i="19"/>
  <c r="AA26" i="19"/>
  <c r="W26" i="19"/>
  <c r="S26" i="19"/>
  <c r="O26" i="19"/>
  <c r="K26" i="19"/>
  <c r="G26" i="19"/>
  <c r="HG26" i="37"/>
  <c r="HC26" i="37"/>
  <c r="GY26" i="37"/>
  <c r="GU26" i="37"/>
  <c r="GQ26" i="37"/>
  <c r="GM26" i="37"/>
  <c r="GI26" i="37"/>
  <c r="GE26" i="37"/>
  <c r="GA26" i="37"/>
  <c r="FW26" i="37"/>
  <c r="FS26" i="37"/>
  <c r="FO26" i="37"/>
  <c r="FK26" i="37"/>
  <c r="FG26" i="37"/>
  <c r="FC26" i="37"/>
  <c r="EY26" i="37"/>
  <c r="EU26" i="37"/>
  <c r="EQ26" i="37"/>
  <c r="EM26" i="37"/>
  <c r="EI26" i="37"/>
  <c r="EE26" i="37"/>
  <c r="EA26" i="37"/>
  <c r="DW26" i="37"/>
  <c r="DS26" i="37"/>
  <c r="DO26" i="37"/>
  <c r="DK26" i="37"/>
  <c r="DG26" i="37"/>
  <c r="DC26" i="37"/>
  <c r="CY26" i="37"/>
  <c r="CU26" i="37"/>
  <c r="CQ26" i="37"/>
  <c r="CM26" i="37"/>
  <c r="CI26" i="37"/>
  <c r="CE26" i="37"/>
  <c r="CA26" i="37"/>
  <c r="BW26" i="37"/>
  <c r="BS26" i="37"/>
  <c r="BO26" i="37"/>
  <c r="BK26" i="37"/>
  <c r="BG26" i="37"/>
  <c r="BC26" i="37"/>
  <c r="AY26" i="37"/>
  <c r="AU26" i="37"/>
  <c r="AQ26" i="37"/>
  <c r="AM26" i="37"/>
  <c r="AI26" i="37"/>
  <c r="AE26" i="37"/>
  <c r="AA26" i="37"/>
  <c r="W26" i="37"/>
  <c r="S26" i="37"/>
  <c r="O26" i="37"/>
  <c r="K26" i="37"/>
  <c r="G26" i="37"/>
  <c r="GM26" i="20"/>
  <c r="GI26" i="20"/>
  <c r="GE26" i="20"/>
  <c r="GA26" i="20"/>
  <c r="FW26" i="20"/>
  <c r="FS26" i="20"/>
  <c r="FO26" i="20"/>
  <c r="FK26" i="20"/>
  <c r="FG26" i="20"/>
  <c r="FC26" i="20"/>
  <c r="EY26" i="20"/>
  <c r="EU26" i="20"/>
  <c r="EQ26" i="20"/>
  <c r="EM26" i="20"/>
  <c r="EI26" i="20"/>
  <c r="EE26" i="20"/>
  <c r="EA26" i="20"/>
  <c r="DW26" i="20"/>
  <c r="DS26" i="20"/>
  <c r="DO26" i="20"/>
  <c r="DK26" i="20"/>
  <c r="DG26" i="20"/>
  <c r="DC26" i="20"/>
  <c r="CY26" i="20"/>
  <c r="CU26" i="20"/>
  <c r="CQ26" i="20"/>
  <c r="CM26" i="20"/>
  <c r="CI26" i="20"/>
  <c r="CE26" i="20"/>
  <c r="CA26" i="20"/>
  <c r="BW26" i="20"/>
  <c r="BS26" i="20"/>
  <c r="BO26" i="20"/>
  <c r="BK26" i="20"/>
  <c r="BG26" i="20"/>
  <c r="BC26" i="20"/>
  <c r="AY26" i="20"/>
  <c r="AU26" i="20"/>
  <c r="AQ26" i="20"/>
  <c r="AM26" i="20"/>
  <c r="AI26" i="20"/>
  <c r="AE26" i="20"/>
  <c r="AA26" i="20"/>
  <c r="W26" i="20"/>
  <c r="S26" i="20"/>
  <c r="O26" i="20"/>
  <c r="K26" i="20"/>
  <c r="G26" i="20"/>
  <c r="DS25" i="22"/>
  <c r="DO25" i="22"/>
  <c r="DK25" i="22"/>
  <c r="DG25" i="22"/>
  <c r="DC25" i="22"/>
  <c r="CY25" i="22"/>
  <c r="CU25" i="22"/>
  <c r="CQ25" i="22"/>
  <c r="CM25" i="22"/>
  <c r="CI25" i="22"/>
  <c r="CE25" i="22"/>
  <c r="CA25" i="22"/>
  <c r="BW25" i="22"/>
  <c r="BS25" i="22"/>
  <c r="BO25" i="22"/>
  <c r="BK25" i="22"/>
  <c r="BG25" i="22"/>
  <c r="BC25" i="22"/>
  <c r="AY25" i="22"/>
  <c r="AU25" i="22"/>
  <c r="AQ25" i="22"/>
  <c r="AM25" i="22"/>
  <c r="AI25" i="22"/>
  <c r="AE25" i="22"/>
  <c r="AA25" i="22"/>
  <c r="W25" i="22"/>
  <c r="S25" i="22"/>
  <c r="O25" i="22"/>
  <c r="K25" i="22"/>
  <c r="G25" i="22"/>
  <c r="BO41" i="23"/>
  <c r="BK41" i="23"/>
  <c r="BG41" i="23"/>
  <c r="BC41" i="23"/>
  <c r="AY41" i="23"/>
  <c r="AU41" i="23"/>
  <c r="AQ41" i="23"/>
  <c r="AM41" i="23"/>
  <c r="AI41" i="23"/>
  <c r="AE41" i="23"/>
  <c r="AA41" i="23"/>
  <c r="W41" i="23"/>
  <c r="S41" i="23"/>
  <c r="O41" i="23"/>
  <c r="K41" i="23"/>
  <c r="G41" i="23"/>
  <c r="S26" i="24"/>
  <c r="O26" i="24"/>
  <c r="K26" i="24"/>
  <c r="G26" i="24"/>
  <c r="MX26" i="19"/>
  <c r="MT26" i="19"/>
  <c r="MP26" i="19"/>
  <c r="ML26" i="19"/>
  <c r="MH26" i="19"/>
  <c r="MD26" i="19"/>
  <c r="LZ26" i="19"/>
  <c r="LV26" i="19"/>
  <c r="LR26" i="19"/>
  <c r="LN26" i="19"/>
  <c r="LJ26" i="19"/>
  <c r="LF26" i="19"/>
  <c r="LB26" i="19"/>
  <c r="KX26" i="19"/>
  <c r="KT26" i="19"/>
  <c r="KP26" i="19"/>
  <c r="KL26" i="19"/>
  <c r="KH26" i="19"/>
  <c r="KD26" i="19"/>
  <c r="JZ26" i="19"/>
  <c r="JV26" i="19"/>
  <c r="JR26" i="19"/>
  <c r="JN26" i="19"/>
  <c r="JJ26" i="19"/>
  <c r="JF26" i="19"/>
  <c r="JB26" i="19"/>
  <c r="IX26" i="19"/>
  <c r="IT26" i="19"/>
  <c r="IP26" i="19"/>
  <c r="IL26" i="19"/>
  <c r="IH26" i="19"/>
  <c r="ID26" i="19"/>
  <c r="HZ26" i="19"/>
  <c r="HV26" i="19"/>
  <c r="HR26" i="19"/>
  <c r="HN26" i="19"/>
  <c r="HJ26" i="19"/>
  <c r="HF26" i="19"/>
  <c r="HB26" i="19"/>
  <c r="GX26" i="19"/>
  <c r="GT26" i="19"/>
  <c r="GP26" i="19"/>
  <c r="GL26" i="19"/>
  <c r="GH26" i="19"/>
  <c r="GD26" i="19"/>
  <c r="FZ26" i="19"/>
  <c r="FV26" i="19"/>
  <c r="FR26" i="19"/>
  <c r="FN26" i="19"/>
  <c r="FJ26" i="19"/>
  <c r="FF26" i="19"/>
  <c r="FB26" i="19"/>
  <c r="EX26" i="19"/>
  <c r="ET26" i="19"/>
  <c r="EP26" i="19"/>
  <c r="EL26" i="19"/>
  <c r="EH26" i="19"/>
  <c r="ED26" i="19"/>
  <c r="DZ26" i="19"/>
  <c r="DV26" i="19"/>
  <c r="DR26" i="19"/>
  <c r="DN26" i="19"/>
  <c r="DJ26" i="19"/>
  <c r="DF26" i="19"/>
  <c r="DB26" i="19"/>
  <c r="CX26" i="19"/>
  <c r="CT26" i="19"/>
  <c r="CP26" i="19"/>
  <c r="CL26" i="19"/>
  <c r="CH26" i="19"/>
  <c r="CD26" i="19"/>
  <c r="BZ26" i="19"/>
  <c r="BV26" i="19"/>
  <c r="BR26" i="19"/>
  <c r="BN26" i="19"/>
  <c r="BJ26" i="19"/>
  <c r="BF26" i="19"/>
  <c r="BB26" i="19"/>
  <c r="AX26" i="19"/>
  <c r="AT26" i="19"/>
  <c r="AP26" i="19"/>
  <c r="AL26" i="19"/>
  <c r="AH26" i="19"/>
  <c r="AD26" i="19"/>
  <c r="Z26" i="19"/>
  <c r="V26" i="19"/>
  <c r="R26" i="19"/>
  <c r="N26" i="19"/>
  <c r="J26" i="19"/>
  <c r="MX26" i="37"/>
  <c r="MT26" i="37"/>
  <c r="MP26" i="37"/>
  <c r="ML26" i="37"/>
  <c r="MH26" i="37"/>
  <c r="MD26" i="37"/>
  <c r="LZ26" i="37"/>
  <c r="LV26" i="37"/>
  <c r="LR26" i="37"/>
  <c r="LN26" i="37"/>
  <c r="LJ26" i="37"/>
  <c r="LF26" i="37"/>
  <c r="LB26" i="37"/>
  <c r="KX26" i="37"/>
  <c r="KT26" i="37"/>
  <c r="KP26" i="37"/>
  <c r="KL26" i="37"/>
  <c r="KH26" i="37"/>
  <c r="KD26" i="37"/>
  <c r="JZ26" i="37"/>
  <c r="JV26" i="37"/>
  <c r="JR26" i="37"/>
  <c r="JN26" i="37"/>
  <c r="JJ26" i="37"/>
  <c r="JF26" i="37"/>
  <c r="JB26" i="37"/>
  <c r="IX26" i="37"/>
  <c r="IT26" i="37"/>
  <c r="IP26" i="37"/>
  <c r="IL26" i="37"/>
  <c r="IH26" i="37"/>
  <c r="ID26" i="37"/>
  <c r="HZ26" i="37"/>
  <c r="HV26" i="37"/>
  <c r="HR26" i="37"/>
  <c r="HN26" i="37"/>
  <c r="HJ26" i="37"/>
  <c r="HF26" i="37"/>
  <c r="HB26" i="37"/>
  <c r="GX26" i="37"/>
  <c r="GT26" i="37"/>
  <c r="GP26" i="37"/>
  <c r="GL26" i="37"/>
  <c r="GH26" i="37"/>
  <c r="GD26" i="37"/>
  <c r="FZ26" i="37"/>
  <c r="FV26" i="37"/>
  <c r="FR26" i="37"/>
  <c r="FN26" i="37"/>
  <c r="FJ26" i="37"/>
  <c r="FF26" i="37"/>
  <c r="FB26" i="37"/>
  <c r="EX26" i="37"/>
  <c r="ET26" i="37"/>
  <c r="EP26" i="37"/>
  <c r="EL26" i="37"/>
  <c r="EH26" i="37"/>
  <c r="ED26" i="37"/>
  <c r="DZ26" i="37"/>
  <c r="DV26" i="37"/>
  <c r="DR26" i="37"/>
  <c r="DN26" i="37"/>
  <c r="DJ26" i="37"/>
  <c r="DF26" i="37"/>
  <c r="DB26" i="37"/>
  <c r="CX26" i="37"/>
  <c r="CT26" i="37"/>
  <c r="CP26" i="37"/>
  <c r="CL26" i="37"/>
  <c r="CH26" i="37"/>
  <c r="CD26" i="37"/>
  <c r="BZ26" i="37"/>
  <c r="BV26" i="37"/>
  <c r="BR26" i="37"/>
  <c r="BN26" i="37"/>
  <c r="BJ26" i="37"/>
  <c r="BF26" i="37"/>
  <c r="BB26" i="37"/>
  <c r="AX26" i="37"/>
  <c r="AT26" i="37"/>
  <c r="AP26" i="37"/>
  <c r="AL26" i="37"/>
  <c r="AH26" i="37"/>
  <c r="AD26" i="37"/>
  <c r="Z26" i="37"/>
  <c r="V26" i="37"/>
  <c r="R26" i="37"/>
  <c r="N26" i="37"/>
  <c r="J26" i="37"/>
  <c r="MX26" i="20"/>
  <c r="MT26" i="20"/>
  <c r="MP26" i="20"/>
  <c r="ML26" i="20"/>
  <c r="MH26" i="20"/>
  <c r="MD26" i="20"/>
  <c r="LZ26" i="20"/>
  <c r="LV26" i="20"/>
  <c r="LR26" i="20"/>
  <c r="LN26" i="20"/>
  <c r="LJ26" i="20"/>
  <c r="LF26" i="20"/>
  <c r="LB26" i="20"/>
  <c r="KX26" i="20"/>
  <c r="KT26" i="20"/>
  <c r="KP26" i="20"/>
  <c r="KL26" i="20"/>
  <c r="KH26" i="20"/>
  <c r="KD26" i="20"/>
  <c r="JZ26" i="20"/>
  <c r="JV26" i="20"/>
  <c r="JR26" i="20"/>
  <c r="JN26" i="20"/>
  <c r="JJ26" i="20"/>
  <c r="JF26" i="20"/>
  <c r="JB26" i="20"/>
  <c r="IX26" i="20"/>
  <c r="IT26" i="20"/>
  <c r="IP26" i="20"/>
  <c r="IL26" i="20"/>
  <c r="IH26" i="20"/>
  <c r="ID26" i="20"/>
  <c r="HZ26" i="20"/>
  <c r="HV26" i="20"/>
  <c r="HR26" i="20"/>
  <c r="HN26" i="20"/>
  <c r="HJ26" i="20"/>
  <c r="HF26" i="20"/>
  <c r="HB26" i="20"/>
  <c r="GX26" i="20"/>
  <c r="GT26" i="20"/>
  <c r="GP26" i="20"/>
  <c r="GL26" i="20"/>
  <c r="GH26" i="20"/>
  <c r="GD26" i="20"/>
  <c r="FZ26" i="20"/>
  <c r="FV26" i="20"/>
  <c r="FR26" i="20"/>
  <c r="FN26" i="20"/>
  <c r="FJ26" i="20"/>
  <c r="FF26" i="20"/>
  <c r="FB26" i="20"/>
  <c r="EX26" i="20"/>
  <c r="ET26" i="20"/>
  <c r="EP26" i="20"/>
  <c r="EL26" i="20"/>
  <c r="EH26" i="20"/>
  <c r="ED26" i="20"/>
  <c r="DZ26" i="20"/>
  <c r="DV26" i="20"/>
  <c r="DR26" i="20"/>
  <c r="DN26" i="20"/>
  <c r="DJ26" i="20"/>
  <c r="DF26" i="20"/>
  <c r="DB26" i="20"/>
  <c r="CX26" i="20"/>
  <c r="CT26" i="20"/>
  <c r="CP26" i="20"/>
  <c r="CL26" i="20"/>
  <c r="CH26" i="20"/>
  <c r="CD26" i="20"/>
  <c r="BZ26" i="20"/>
  <c r="BV26" i="20"/>
  <c r="BR26" i="20"/>
  <c r="BN26" i="20"/>
  <c r="BJ26" i="20"/>
  <c r="BF26" i="20"/>
  <c r="BB26" i="20"/>
  <c r="AX26" i="20"/>
  <c r="AT26" i="20"/>
  <c r="AP26" i="20"/>
  <c r="AL26" i="20"/>
  <c r="AH26" i="20"/>
  <c r="AD26" i="20"/>
  <c r="Z26" i="20"/>
  <c r="V26" i="20"/>
  <c r="R26" i="20"/>
  <c r="N26" i="20"/>
  <c r="J26" i="20"/>
  <c r="MX25" i="22"/>
  <c r="MT25" i="22"/>
  <c r="MP25" i="22"/>
  <c r="ML25" i="22"/>
  <c r="MH25" i="22"/>
  <c r="MD25" i="22"/>
  <c r="LZ25" i="22"/>
  <c r="LV25" i="22"/>
  <c r="LR25" i="22"/>
  <c r="LN25" i="22"/>
  <c r="LJ25" i="22"/>
  <c r="LF25" i="22"/>
  <c r="LB25" i="22"/>
  <c r="KX25" i="22"/>
  <c r="KT25" i="22"/>
  <c r="KP25" i="22"/>
  <c r="KL25" i="22"/>
  <c r="KH25" i="22"/>
  <c r="KD25" i="22"/>
  <c r="JZ25" i="22"/>
  <c r="JV25" i="22"/>
  <c r="JR25" i="22"/>
  <c r="JN25" i="22"/>
  <c r="JJ25" i="22"/>
  <c r="JF25" i="22"/>
  <c r="JB25" i="22"/>
  <c r="IX25" i="22"/>
  <c r="IT25" i="22"/>
  <c r="IP25" i="22"/>
  <c r="IL25" i="22"/>
  <c r="IH25" i="22"/>
  <c r="ID25" i="22"/>
  <c r="HZ25" i="22"/>
  <c r="HV25" i="22"/>
  <c r="HR25" i="22"/>
  <c r="HN25" i="22"/>
  <c r="HJ25" i="22"/>
  <c r="HF25" i="22"/>
  <c r="HB25" i="22"/>
  <c r="GX25" i="22"/>
  <c r="GT25" i="22"/>
  <c r="GP25" i="22"/>
  <c r="GL25" i="22"/>
  <c r="GH25" i="22"/>
  <c r="GD25" i="22"/>
  <c r="FZ25" i="22"/>
  <c r="FV25" i="22"/>
  <c r="FR25" i="22"/>
  <c r="FN25" i="22"/>
  <c r="FJ25" i="22"/>
  <c r="FF25" i="22"/>
  <c r="FB25" i="22"/>
  <c r="EX25" i="22"/>
  <c r="ET25" i="22"/>
  <c r="EP25" i="22"/>
  <c r="EL25" i="22"/>
  <c r="EH25" i="22"/>
  <c r="ED25" i="22"/>
  <c r="DZ25" i="22"/>
  <c r="DV25" i="22"/>
  <c r="DR25" i="22"/>
  <c r="DN25" i="22"/>
  <c r="DJ25" i="22"/>
  <c r="DF25" i="22"/>
  <c r="DB25" i="22"/>
  <c r="CX25" i="22"/>
  <c r="CT25" i="22"/>
  <c r="CP25" i="22"/>
  <c r="CL25" i="22"/>
  <c r="CH25" i="22"/>
  <c r="CD25" i="22"/>
  <c r="BZ25" i="22"/>
  <c r="BV25" i="22"/>
  <c r="BR25" i="22"/>
  <c r="BN25" i="22"/>
  <c r="BJ25" i="22"/>
  <c r="BF25" i="22"/>
  <c r="BB25" i="22"/>
  <c r="AX25" i="22"/>
  <c r="AT25" i="22"/>
  <c r="AP25" i="22"/>
  <c r="AL25" i="22"/>
  <c r="AH25" i="22"/>
  <c r="AD25" i="22"/>
  <c r="Z25" i="22"/>
  <c r="V25" i="22"/>
  <c r="R25" i="22"/>
  <c r="N25" i="22"/>
  <c r="J25" i="22"/>
  <c r="MX41" i="23"/>
  <c r="MT41" i="23"/>
  <c r="MP41" i="23"/>
  <c r="ML41" i="23"/>
  <c r="MH41" i="23"/>
  <c r="MD41" i="23"/>
  <c r="LZ41" i="23"/>
  <c r="LV41" i="23"/>
  <c r="LR41" i="23"/>
  <c r="LN41" i="23"/>
  <c r="LJ41" i="23"/>
  <c r="LF41" i="23"/>
  <c r="LB41" i="23"/>
  <c r="KX41" i="23"/>
  <c r="KT41" i="23"/>
  <c r="KP41" i="23"/>
  <c r="KL41" i="23"/>
  <c r="KH41" i="23"/>
  <c r="KD41" i="23"/>
  <c r="JZ41" i="23"/>
  <c r="JV41" i="23"/>
  <c r="JR41" i="23"/>
  <c r="JN41" i="23"/>
  <c r="JJ41" i="23"/>
  <c r="JF41" i="23"/>
  <c r="JB41" i="23"/>
  <c r="IX41" i="23"/>
  <c r="IT41" i="23"/>
  <c r="IP41" i="23"/>
  <c r="IL41" i="23"/>
  <c r="IH41" i="23"/>
  <c r="ID41" i="23"/>
  <c r="HZ41" i="23"/>
  <c r="HV41" i="23"/>
  <c r="HR41" i="23"/>
  <c r="HN41" i="23"/>
  <c r="HJ41" i="23"/>
  <c r="HF41" i="23"/>
  <c r="HB41" i="23"/>
  <c r="GX41" i="23"/>
  <c r="GT41" i="23"/>
  <c r="GP41" i="23"/>
  <c r="GL41" i="23"/>
  <c r="GH41" i="23"/>
  <c r="GD41" i="23"/>
  <c r="FZ41" i="23"/>
  <c r="FV41" i="23"/>
  <c r="FR41" i="23"/>
  <c r="FN41" i="23"/>
  <c r="FJ41" i="23"/>
  <c r="FF41" i="23"/>
  <c r="FB41" i="23"/>
  <c r="EX41" i="23"/>
  <c r="ET41" i="23"/>
  <c r="EP41" i="23"/>
  <c r="EL41" i="23"/>
  <c r="EH41" i="23"/>
  <c r="ED41" i="23"/>
  <c r="DZ41" i="23"/>
  <c r="DV41" i="23"/>
  <c r="DR41" i="23"/>
  <c r="DN41" i="23"/>
  <c r="DJ41" i="23"/>
  <c r="DF41" i="23"/>
  <c r="DB41" i="23"/>
  <c r="CX41" i="23"/>
  <c r="CT41" i="23"/>
  <c r="CP41" i="23"/>
  <c r="CL41" i="23"/>
  <c r="CH41" i="23"/>
  <c r="CD41" i="23"/>
  <c r="BZ41" i="23"/>
  <c r="BV41" i="23"/>
  <c r="BR41" i="23"/>
  <c r="BN41" i="23"/>
  <c r="BJ41" i="23"/>
  <c r="BF41" i="23"/>
  <c r="BB41" i="23"/>
  <c r="AX41" i="23"/>
  <c r="AT41" i="23"/>
  <c r="AP41" i="23"/>
  <c r="AL41" i="23"/>
  <c r="AH41" i="23"/>
  <c r="AD41" i="23"/>
  <c r="Z41" i="23"/>
  <c r="V41" i="23"/>
  <c r="R41" i="23"/>
  <c r="N41" i="23"/>
  <c r="J41" i="23"/>
  <c r="MX26" i="24"/>
  <c r="MT26" i="24"/>
  <c r="MP26" i="24"/>
  <c r="ML26" i="24"/>
  <c r="MH26" i="24"/>
  <c r="MD26" i="24"/>
  <c r="LZ26" i="24"/>
  <c r="LV26" i="24"/>
  <c r="LR26" i="24"/>
  <c r="LN26" i="24"/>
  <c r="LJ26" i="24"/>
  <c r="LF26" i="24"/>
  <c r="LB26" i="24"/>
  <c r="KX26" i="24"/>
  <c r="KT26" i="24"/>
  <c r="KP26" i="24"/>
  <c r="KL26" i="24"/>
  <c r="KH26" i="24"/>
  <c r="KD26" i="24"/>
  <c r="JZ26" i="24"/>
  <c r="JV26" i="24"/>
  <c r="JR26" i="24"/>
  <c r="JN26" i="24"/>
  <c r="JJ26" i="24"/>
  <c r="JF26" i="24"/>
  <c r="JB26" i="24"/>
  <c r="IX26" i="24"/>
  <c r="IT26" i="24"/>
  <c r="IP26" i="24"/>
  <c r="IL26" i="24"/>
  <c r="IH26" i="24"/>
  <c r="ID26" i="24"/>
  <c r="HZ26" i="24"/>
  <c r="HV26" i="24"/>
  <c r="HR26" i="24"/>
  <c r="HN26" i="24"/>
  <c r="HJ26" i="24"/>
  <c r="HF26" i="24"/>
  <c r="HB26" i="24"/>
  <c r="GX26" i="24"/>
  <c r="GT26" i="24"/>
  <c r="GP26" i="24"/>
  <c r="GL26" i="24"/>
  <c r="GH26" i="24"/>
  <c r="GD26" i="24"/>
  <c r="FZ26" i="24"/>
  <c r="FV26" i="24"/>
  <c r="FR26" i="24"/>
  <c r="FN26" i="24"/>
  <c r="FJ26" i="24"/>
  <c r="FF26" i="24"/>
  <c r="FB26" i="24"/>
  <c r="EX26" i="24"/>
  <c r="ET26" i="24"/>
  <c r="EP26" i="24"/>
  <c r="EL26" i="24"/>
  <c r="EH26" i="24"/>
  <c r="ED26" i="24"/>
  <c r="DZ26" i="24"/>
  <c r="DV26" i="24"/>
  <c r="DR26" i="24"/>
  <c r="DN26" i="24"/>
  <c r="DJ26" i="24"/>
  <c r="DF26" i="24"/>
  <c r="DB26" i="24"/>
  <c r="CX26" i="24"/>
  <c r="CT26" i="24"/>
  <c r="CP26" i="24"/>
  <c r="CL26" i="24"/>
  <c r="CH26" i="24"/>
  <c r="CD26" i="24"/>
  <c r="BZ26" i="24"/>
  <c r="BV26" i="24"/>
  <c r="BR26" i="24"/>
  <c r="BN26" i="24"/>
  <c r="BJ26" i="24"/>
  <c r="BF26" i="24"/>
  <c r="BB26" i="24"/>
  <c r="AX26" i="24"/>
  <c r="AT26" i="24"/>
  <c r="AP26" i="24"/>
  <c r="AL26" i="24"/>
  <c r="AH26" i="24"/>
  <c r="AD26" i="24"/>
  <c r="Z26" i="24"/>
  <c r="V26" i="24"/>
  <c r="R26" i="24"/>
  <c r="N26" i="24"/>
  <c r="J26" i="24"/>
  <c r="MX26" i="26"/>
  <c r="MT26" i="26"/>
  <c r="MP26" i="26"/>
  <c r="ML26" i="26"/>
  <c r="MH26" i="26"/>
  <c r="MD26" i="26"/>
  <c r="LZ26" i="26"/>
  <c r="LV26" i="26"/>
  <c r="LR26" i="26"/>
  <c r="LN26" i="26"/>
  <c r="LJ26" i="26"/>
  <c r="LF26" i="26"/>
  <c r="LB26" i="26"/>
  <c r="KX26" i="26"/>
  <c r="KT26" i="26"/>
  <c r="KP26" i="26"/>
  <c r="KL26" i="26"/>
  <c r="KH26" i="26"/>
  <c r="NA26" i="19"/>
  <c r="MW26" i="19"/>
  <c r="MS26" i="19"/>
  <c r="MO26" i="19"/>
  <c r="MK26" i="19"/>
  <c r="MG26" i="19"/>
  <c r="MC26" i="19"/>
  <c r="LY26" i="19"/>
  <c r="LU26" i="19"/>
  <c r="LQ26" i="19"/>
  <c r="LM26" i="19"/>
  <c r="LI26" i="19"/>
  <c r="LE26" i="19"/>
  <c r="LA26" i="19"/>
  <c r="KW26" i="19"/>
  <c r="KS26" i="19"/>
  <c r="KO26" i="19"/>
  <c r="KK26" i="19"/>
  <c r="KG26" i="19"/>
  <c r="KC26" i="19"/>
  <c r="JY26" i="19"/>
  <c r="JU26" i="19"/>
  <c r="JQ26" i="19"/>
  <c r="JM26" i="19"/>
  <c r="JI26" i="19"/>
  <c r="JE26" i="19"/>
  <c r="JA26" i="19"/>
  <c r="IW26" i="19"/>
  <c r="IS26" i="19"/>
  <c r="IO26" i="19"/>
  <c r="IK26" i="19"/>
  <c r="IG26" i="19"/>
  <c r="IC26" i="19"/>
  <c r="HY26" i="19"/>
  <c r="HU26" i="19"/>
  <c r="HQ26" i="19"/>
  <c r="HM26" i="19"/>
  <c r="HI26" i="19"/>
  <c r="HE26" i="19"/>
  <c r="HA26" i="19"/>
  <c r="GW26" i="19"/>
  <c r="GS26" i="19"/>
  <c r="GO26" i="19"/>
  <c r="GK26" i="19"/>
  <c r="GG26" i="19"/>
  <c r="GC26" i="19"/>
  <c r="FY26" i="19"/>
  <c r="FU26" i="19"/>
  <c r="FQ26" i="19"/>
  <c r="FM26" i="19"/>
  <c r="FI26" i="19"/>
  <c r="FE26" i="19"/>
  <c r="FA26" i="19"/>
  <c r="EW26" i="19"/>
  <c r="ES26" i="19"/>
  <c r="EO26" i="19"/>
  <c r="EK26" i="19"/>
  <c r="EG26" i="19"/>
  <c r="EC26" i="19"/>
  <c r="DY26" i="19"/>
  <c r="DU26" i="19"/>
  <c r="DQ26" i="19"/>
  <c r="DM26" i="19"/>
  <c r="DI26" i="19"/>
  <c r="DE26" i="19"/>
  <c r="DA26" i="19"/>
  <c r="CW26" i="19"/>
  <c r="CS26" i="19"/>
  <c r="CO26" i="19"/>
  <c r="CK26" i="19"/>
  <c r="CG26" i="19"/>
  <c r="CC26" i="19"/>
  <c r="BY26" i="19"/>
  <c r="BU26" i="19"/>
  <c r="BQ26" i="19"/>
  <c r="BM26" i="19"/>
  <c r="BI26" i="19"/>
  <c r="BE26" i="19"/>
  <c r="BA26" i="19"/>
  <c r="AW26" i="19"/>
  <c r="AS26" i="19"/>
  <c r="AO26" i="19"/>
  <c r="AK26" i="19"/>
  <c r="AG26" i="19"/>
  <c r="AC26" i="19"/>
  <c r="Y26" i="19"/>
  <c r="U26" i="19"/>
  <c r="Q26" i="19"/>
  <c r="M26" i="19"/>
  <c r="I26" i="19"/>
  <c r="NA26" i="37"/>
  <c r="MW26" i="37"/>
  <c r="MS26" i="37"/>
  <c r="MO26" i="37"/>
  <c r="MK26" i="37"/>
  <c r="MG26" i="37"/>
  <c r="MC26" i="37"/>
  <c r="LY26" i="37"/>
  <c r="LU26" i="37"/>
  <c r="LQ26" i="37"/>
  <c r="LM26" i="37"/>
  <c r="LI26" i="37"/>
  <c r="LE26" i="37"/>
  <c r="LA26" i="37"/>
  <c r="KW26" i="37"/>
  <c r="KS26" i="37"/>
  <c r="KO26" i="37"/>
  <c r="KK26" i="37"/>
  <c r="KG26" i="37"/>
  <c r="KC26" i="37"/>
  <c r="JY26" i="37"/>
  <c r="JU26" i="37"/>
  <c r="JQ26" i="37"/>
  <c r="JM26" i="37"/>
  <c r="JI26" i="37"/>
  <c r="JE26" i="37"/>
  <c r="JA26" i="37"/>
  <c r="IW26" i="37"/>
  <c r="IS26" i="37"/>
  <c r="IO26" i="37"/>
  <c r="IK26" i="37"/>
  <c r="IG26" i="37"/>
  <c r="IC26" i="37"/>
  <c r="HY26" i="37"/>
  <c r="HU26" i="37"/>
  <c r="HQ26" i="37"/>
  <c r="HM26" i="37"/>
  <c r="HI26" i="37"/>
  <c r="HE26" i="37"/>
  <c r="HA26" i="37"/>
  <c r="GW26" i="37"/>
  <c r="GS26" i="37"/>
  <c r="GO26" i="37"/>
  <c r="GK26" i="37"/>
  <c r="GG26" i="37"/>
  <c r="GC26" i="37"/>
  <c r="FY26" i="37"/>
  <c r="FU26" i="37"/>
  <c r="FQ26" i="37"/>
  <c r="FM26" i="37"/>
  <c r="FI26" i="37"/>
  <c r="FE26" i="37"/>
  <c r="FA26" i="37"/>
  <c r="EW26" i="37"/>
  <c r="ES26" i="37"/>
  <c r="EO26" i="37"/>
  <c r="EK26" i="37"/>
  <c r="EG26" i="37"/>
  <c r="EC26" i="37"/>
  <c r="DY26" i="37"/>
  <c r="DU26" i="37"/>
  <c r="DQ26" i="37"/>
  <c r="DM26" i="37"/>
  <c r="DI26" i="37"/>
  <c r="DE26" i="37"/>
  <c r="DA26" i="37"/>
  <c r="CW26" i="37"/>
  <c r="CS26" i="37"/>
  <c r="CO26" i="37"/>
  <c r="CK26" i="37"/>
  <c r="CG26" i="37"/>
  <c r="CC26" i="37"/>
  <c r="BY26" i="37"/>
  <c r="BU26" i="37"/>
  <c r="BQ26" i="37"/>
  <c r="BM26" i="37"/>
  <c r="BI26" i="37"/>
  <c r="BE26" i="37"/>
  <c r="BA26" i="37"/>
  <c r="AW26" i="37"/>
  <c r="AS26" i="37"/>
  <c r="AO26" i="37"/>
  <c r="AK26" i="37"/>
  <c r="AG26" i="37"/>
  <c r="AC26" i="37"/>
  <c r="Y26" i="37"/>
  <c r="U26" i="37"/>
  <c r="Q26" i="37"/>
  <c r="M26" i="37"/>
  <c r="I26" i="37"/>
  <c r="NA26" i="20"/>
  <c r="MW26" i="20"/>
  <c r="MS26" i="20"/>
  <c r="MO26" i="20"/>
  <c r="MK26" i="20"/>
  <c r="MG26" i="20"/>
  <c r="MC26" i="20"/>
  <c r="LY26" i="20"/>
  <c r="LU26" i="20"/>
  <c r="LQ26" i="20"/>
  <c r="LM26" i="20"/>
  <c r="LI26" i="20"/>
  <c r="LE26" i="20"/>
  <c r="LA26" i="20"/>
  <c r="KW26" i="20"/>
  <c r="KS26" i="20"/>
  <c r="KO26" i="20"/>
  <c r="KK26" i="20"/>
  <c r="KG26" i="20"/>
  <c r="KC26" i="20"/>
  <c r="JY26" i="20"/>
  <c r="JU26" i="20"/>
  <c r="JQ26" i="20"/>
  <c r="JM26" i="20"/>
  <c r="JI26" i="20"/>
  <c r="JE26" i="20"/>
  <c r="JA26" i="20"/>
  <c r="IW26" i="20"/>
  <c r="IS26" i="20"/>
  <c r="IO26" i="20"/>
  <c r="IK26" i="20"/>
  <c r="IG26" i="20"/>
  <c r="IC26" i="20"/>
  <c r="HY26" i="20"/>
  <c r="HU26" i="20"/>
  <c r="HQ26" i="20"/>
  <c r="HM26" i="20"/>
  <c r="HI26" i="20"/>
  <c r="HE26" i="20"/>
  <c r="HA26" i="20"/>
  <c r="GW26" i="20"/>
  <c r="GS26" i="20"/>
  <c r="GO26" i="20"/>
  <c r="GK26" i="20"/>
  <c r="GG26" i="20"/>
  <c r="GC26" i="20"/>
  <c r="FY26" i="20"/>
  <c r="FU26" i="20"/>
  <c r="FQ26" i="20"/>
  <c r="FM26" i="20"/>
  <c r="FI26" i="20"/>
  <c r="FE26" i="20"/>
  <c r="FA26" i="20"/>
  <c r="EW26" i="20"/>
  <c r="ES26" i="20"/>
  <c r="EO26" i="20"/>
  <c r="EK26" i="20"/>
  <c r="EG26" i="20"/>
  <c r="EC26" i="20"/>
  <c r="DY26" i="20"/>
  <c r="DU26" i="20"/>
  <c r="DQ26" i="20"/>
  <c r="DM26" i="20"/>
  <c r="DI26" i="20"/>
  <c r="DE26" i="20"/>
  <c r="DA26" i="20"/>
  <c r="CW26" i="20"/>
  <c r="CS26" i="20"/>
  <c r="CO26" i="20"/>
  <c r="CK26" i="20"/>
  <c r="CG26" i="20"/>
  <c r="CC26" i="20"/>
  <c r="BY26" i="20"/>
  <c r="BU26" i="20"/>
  <c r="BQ26" i="20"/>
  <c r="BM26" i="20"/>
  <c r="BI26" i="20"/>
  <c r="BE26" i="20"/>
  <c r="BA26" i="20"/>
  <c r="AW26" i="20"/>
  <c r="AS26" i="20"/>
  <c r="AO26" i="20"/>
  <c r="AK26" i="20"/>
  <c r="AG26" i="20"/>
  <c r="AC26" i="20"/>
  <c r="Y26" i="20"/>
  <c r="U26" i="20"/>
  <c r="Q26" i="20"/>
  <c r="M26" i="20"/>
  <c r="I26" i="20"/>
  <c r="NA25" i="22"/>
  <c r="MW25" i="22"/>
  <c r="MS25" i="22"/>
  <c r="MO25" i="22"/>
  <c r="MK25" i="22"/>
  <c r="MG25" i="22"/>
  <c r="MC25" i="22"/>
  <c r="LY25" i="22"/>
  <c r="LU25" i="22"/>
  <c r="LQ25" i="22"/>
  <c r="LM25" i="22"/>
  <c r="LI25" i="22"/>
  <c r="LE25" i="22"/>
  <c r="LA25" i="22"/>
  <c r="KW25" i="22"/>
  <c r="KS25" i="22"/>
  <c r="KO25" i="22"/>
  <c r="KK25" i="22"/>
  <c r="KG25" i="22"/>
  <c r="KC25" i="22"/>
  <c r="JY25" i="22"/>
  <c r="JU25" i="22"/>
  <c r="JQ25" i="22"/>
  <c r="JM25" i="22"/>
  <c r="JI25" i="22"/>
  <c r="JE25" i="22"/>
  <c r="JA25" i="22"/>
  <c r="IW25" i="22"/>
  <c r="IS25" i="22"/>
  <c r="IO25" i="22"/>
  <c r="IK25" i="22"/>
  <c r="IG25" i="22"/>
  <c r="IC25" i="22"/>
  <c r="HY25" i="22"/>
  <c r="HU25" i="22"/>
  <c r="HQ25" i="22"/>
  <c r="HM25" i="22"/>
  <c r="HI25" i="22"/>
  <c r="HE25" i="22"/>
  <c r="HA25" i="22"/>
  <c r="GW25" i="22"/>
  <c r="GS25" i="22"/>
  <c r="GO25" i="22"/>
  <c r="GK25" i="22"/>
  <c r="GG25" i="22"/>
  <c r="GC25" i="22"/>
  <c r="FY25" i="22"/>
  <c r="FU25" i="22"/>
  <c r="FQ25" i="22"/>
  <c r="FM25" i="22"/>
  <c r="FI25" i="22"/>
  <c r="FE25" i="22"/>
  <c r="FA25" i="22"/>
  <c r="EW25" i="22"/>
  <c r="ES25" i="22"/>
  <c r="EO25" i="22"/>
  <c r="EK25" i="22"/>
  <c r="EG25" i="22"/>
  <c r="EC25" i="22"/>
  <c r="DY25" i="22"/>
  <c r="DU25" i="22"/>
  <c r="DQ25" i="22"/>
  <c r="DM25" i="22"/>
  <c r="DI25" i="22"/>
  <c r="DE25" i="22"/>
  <c r="DA25" i="22"/>
  <c r="CW25" i="22"/>
  <c r="CS25" i="22"/>
  <c r="CO25" i="22"/>
  <c r="CK25" i="22"/>
  <c r="CG25" i="22"/>
  <c r="CC25" i="22"/>
  <c r="BY25" i="22"/>
  <c r="BU25" i="22"/>
  <c r="BQ25" i="22"/>
  <c r="BM25" i="22"/>
  <c r="BI25" i="22"/>
  <c r="BE25" i="22"/>
  <c r="BA25" i="22"/>
  <c r="AW25" i="22"/>
  <c r="AS25" i="22"/>
  <c r="AO25" i="22"/>
  <c r="AK25" i="22"/>
  <c r="AG25" i="22"/>
  <c r="AC25" i="22"/>
  <c r="Y25" i="22"/>
  <c r="U25" i="22"/>
  <c r="Q25" i="22"/>
  <c r="M25" i="22"/>
  <c r="I25" i="22"/>
  <c r="NA41" i="23"/>
  <c r="MW41" i="23"/>
  <c r="MS41" i="23"/>
  <c r="MO41" i="23"/>
  <c r="MK41" i="23"/>
  <c r="MG41" i="23"/>
  <c r="MC41" i="23"/>
  <c r="LY41" i="23"/>
  <c r="LU41" i="23"/>
  <c r="LQ41" i="23"/>
  <c r="LM41" i="23"/>
  <c r="LI41" i="23"/>
  <c r="LE41" i="23"/>
  <c r="LA41" i="23"/>
  <c r="KW41" i="23"/>
  <c r="KS41" i="23"/>
  <c r="KO41" i="23"/>
  <c r="KK41" i="23"/>
  <c r="KG41" i="23"/>
  <c r="KC41" i="23"/>
  <c r="JY41" i="23"/>
  <c r="JU41" i="23"/>
  <c r="JQ41" i="23"/>
  <c r="JM41" i="23"/>
  <c r="JI41" i="23"/>
  <c r="JE41" i="23"/>
  <c r="JA41" i="23"/>
  <c r="IW41" i="23"/>
  <c r="IS41" i="23"/>
  <c r="IO41" i="23"/>
  <c r="IK41" i="23"/>
  <c r="IG41" i="23"/>
  <c r="IC41" i="23"/>
  <c r="HY41" i="23"/>
  <c r="HU41" i="23"/>
  <c r="HQ41" i="23"/>
  <c r="HM41" i="23"/>
  <c r="HI41" i="23"/>
  <c r="HE41" i="23"/>
  <c r="HA41" i="23"/>
  <c r="GW41" i="23"/>
  <c r="GS41" i="23"/>
  <c r="GO41" i="23"/>
  <c r="GK41" i="23"/>
  <c r="GG41" i="23"/>
  <c r="GC41" i="23"/>
  <c r="FY41" i="23"/>
  <c r="FU41" i="23"/>
  <c r="FQ41" i="23"/>
  <c r="FM41" i="23"/>
  <c r="FI41" i="23"/>
  <c r="FE41" i="23"/>
  <c r="FA41" i="23"/>
  <c r="EW41" i="23"/>
  <c r="ES41" i="23"/>
  <c r="EO41" i="23"/>
  <c r="EK41" i="23"/>
  <c r="EG41" i="23"/>
  <c r="EC41" i="23"/>
  <c r="DY41" i="23"/>
  <c r="DU41" i="23"/>
  <c r="DQ41" i="23"/>
  <c r="DM41" i="23"/>
  <c r="DI41" i="23"/>
  <c r="DE41" i="23"/>
  <c r="DA41" i="23"/>
  <c r="CW41" i="23"/>
  <c r="CS41" i="23"/>
  <c r="CO41" i="23"/>
  <c r="CK41" i="23"/>
  <c r="CG41" i="23"/>
  <c r="CC41" i="23"/>
  <c r="BY41" i="23"/>
  <c r="BU41" i="23"/>
  <c r="BQ41" i="23"/>
  <c r="BM41" i="23"/>
  <c r="BI41" i="23"/>
  <c r="BE41" i="23"/>
  <c r="BA41" i="23"/>
  <c r="AW41" i="23"/>
  <c r="AS41" i="23"/>
  <c r="AO41" i="23"/>
  <c r="AK41" i="23"/>
  <c r="AG41" i="23"/>
  <c r="AC41" i="23"/>
  <c r="Y41" i="23"/>
  <c r="U41" i="23"/>
  <c r="Q41" i="23"/>
  <c r="M41" i="23"/>
  <c r="I41" i="23"/>
  <c r="NA26" i="24"/>
  <c r="MW26" i="24"/>
  <c r="MS26" i="24"/>
  <c r="MO26" i="24"/>
  <c r="MK26" i="24"/>
  <c r="MG26" i="24"/>
  <c r="MC26" i="24"/>
  <c r="LY26" i="24"/>
  <c r="LU26" i="24"/>
  <c r="LQ26" i="24"/>
  <c r="LM26" i="24"/>
  <c r="LI26" i="24"/>
  <c r="LE26" i="24"/>
  <c r="LA26" i="24"/>
  <c r="KW26" i="24"/>
  <c r="KS26" i="24"/>
  <c r="KO26" i="24"/>
  <c r="KK26" i="24"/>
  <c r="KG26" i="24"/>
  <c r="KC26" i="24"/>
  <c r="JY26" i="24"/>
  <c r="JU26" i="24"/>
  <c r="JQ26" i="24"/>
  <c r="JM26" i="24"/>
  <c r="JI26" i="24"/>
  <c r="JE26" i="24"/>
  <c r="JA26" i="24"/>
  <c r="IW26" i="24"/>
  <c r="IS26" i="24"/>
  <c r="IO26" i="24"/>
  <c r="IK26" i="24"/>
  <c r="IG26" i="24"/>
  <c r="IC26" i="24"/>
  <c r="HY26" i="24"/>
  <c r="HU26" i="24"/>
  <c r="HQ26" i="24"/>
  <c r="HM26" i="24"/>
  <c r="HI26" i="24"/>
  <c r="HE26" i="24"/>
  <c r="HA26" i="24"/>
  <c r="GW26" i="24"/>
  <c r="GS26" i="24"/>
  <c r="GO26" i="24"/>
  <c r="GK26" i="24"/>
  <c r="GG26" i="24"/>
  <c r="GC26" i="24"/>
  <c r="FY26" i="24"/>
  <c r="FU26" i="24"/>
  <c r="FQ26" i="24"/>
  <c r="FM26" i="24"/>
  <c r="FI26" i="24"/>
  <c r="FE26" i="24"/>
  <c r="FA26" i="24"/>
  <c r="EW26" i="24"/>
  <c r="ES26" i="24"/>
  <c r="EO26" i="24"/>
  <c r="EK26" i="24"/>
  <c r="EG26" i="24"/>
  <c r="EC26" i="24"/>
  <c r="DY26" i="24"/>
  <c r="DU26" i="24"/>
  <c r="DQ26" i="24"/>
  <c r="DM26" i="24"/>
  <c r="DI26" i="24"/>
  <c r="DE26" i="24"/>
  <c r="DA26" i="24"/>
  <c r="CW26" i="24"/>
  <c r="CS26" i="24"/>
  <c r="CO26" i="24"/>
  <c r="CK26" i="24"/>
  <c r="CG26" i="24"/>
  <c r="CC26" i="24"/>
  <c r="BY26" i="24"/>
  <c r="BU26" i="24"/>
  <c r="BQ26" i="24"/>
  <c r="BM26" i="24"/>
  <c r="BI26" i="24"/>
  <c r="BE26" i="24"/>
  <c r="BA26" i="24"/>
  <c r="AW26" i="24"/>
  <c r="AS26" i="24"/>
  <c r="AO26" i="24"/>
  <c r="AK26" i="24"/>
  <c r="AG26" i="24"/>
  <c r="AC26" i="24"/>
  <c r="Y26" i="24"/>
  <c r="U26" i="24"/>
  <c r="Q26" i="24"/>
  <c r="M26" i="24"/>
  <c r="I26" i="24"/>
  <c r="NA26" i="26"/>
  <c r="MW26" i="26"/>
  <c r="MS26" i="26"/>
  <c r="MO26" i="26"/>
  <c r="MK26" i="26"/>
  <c r="MG26" i="26"/>
  <c r="MC26" i="26"/>
  <c r="LY26" i="26"/>
  <c r="LU26" i="26"/>
  <c r="LQ26" i="26"/>
  <c r="LM26" i="26"/>
  <c r="LI26" i="26"/>
  <c r="LE26" i="26"/>
  <c r="LA26" i="26"/>
  <c r="KW26" i="26"/>
  <c r="KS26" i="26"/>
  <c r="KO26" i="26"/>
  <c r="KK26" i="26"/>
  <c r="KG26" i="26"/>
  <c r="KC26" i="26"/>
  <c r="JY26" i="26"/>
  <c r="JU26" i="26"/>
  <c r="JQ26" i="26"/>
  <c r="JM26" i="26"/>
  <c r="JI26" i="26"/>
  <c r="JE26" i="26"/>
  <c r="JA26" i="26"/>
  <c r="IW26" i="26"/>
  <c r="IS26" i="26"/>
  <c r="IO26" i="26"/>
  <c r="IK26" i="26"/>
  <c r="IG26" i="26"/>
  <c r="IC26" i="26"/>
  <c r="HY26" i="26"/>
  <c r="HU26" i="26"/>
  <c r="HQ26" i="26"/>
  <c r="HM26" i="26"/>
  <c r="HI26" i="26"/>
  <c r="HE26" i="26"/>
  <c r="HA26" i="26"/>
  <c r="GW26" i="26"/>
  <c r="GS26" i="26"/>
  <c r="GO26" i="26"/>
  <c r="GK26" i="26"/>
  <c r="GG26" i="26"/>
  <c r="GC26" i="26"/>
  <c r="FY26" i="26"/>
  <c r="FU26" i="26"/>
  <c r="MZ26" i="19"/>
  <c r="MV26" i="19"/>
  <c r="MR26" i="19"/>
  <c r="MN26" i="19"/>
  <c r="MJ26" i="19"/>
  <c r="MF26" i="19"/>
  <c r="MB26" i="19"/>
  <c r="LX26" i="19"/>
  <c r="LT26" i="19"/>
  <c r="LP26" i="19"/>
  <c r="LL26" i="19"/>
  <c r="LH26" i="19"/>
  <c r="LD26" i="19"/>
  <c r="KZ26" i="19"/>
  <c r="KV26" i="19"/>
  <c r="KR26" i="19"/>
  <c r="KN26" i="19"/>
  <c r="KJ26" i="19"/>
  <c r="KF26" i="19"/>
  <c r="KB26" i="19"/>
  <c r="JX26" i="19"/>
  <c r="JT26" i="19"/>
  <c r="JP26" i="19"/>
  <c r="JL26" i="19"/>
  <c r="JH26" i="19"/>
  <c r="JD26" i="19"/>
  <c r="IZ26" i="19"/>
  <c r="IV26" i="19"/>
  <c r="IR26" i="19"/>
  <c r="IN26" i="19"/>
  <c r="IJ26" i="19"/>
  <c r="IF26" i="19"/>
  <c r="IB26" i="19"/>
  <c r="HX26" i="19"/>
  <c r="HT26" i="19"/>
  <c r="HP26" i="19"/>
  <c r="HL26" i="19"/>
  <c r="HH26" i="19"/>
  <c r="HD26" i="19"/>
  <c r="GZ26" i="19"/>
  <c r="GV26" i="19"/>
  <c r="GR26" i="19"/>
  <c r="GN26" i="19"/>
  <c r="GJ26" i="19"/>
  <c r="GF26" i="19"/>
  <c r="GB26" i="19"/>
  <c r="FX26" i="19"/>
  <c r="FT26" i="19"/>
  <c r="FP26" i="19"/>
  <c r="FL26" i="19"/>
  <c r="FH26" i="19"/>
  <c r="FD26" i="19"/>
  <c r="EZ26" i="19"/>
  <c r="EV26" i="19"/>
  <c r="ER26" i="19"/>
  <c r="EN26" i="19"/>
  <c r="EJ26" i="19"/>
  <c r="EF26" i="19"/>
  <c r="EB26" i="19"/>
  <c r="DX26" i="19"/>
  <c r="DT26" i="19"/>
  <c r="DP26" i="19"/>
  <c r="DL26" i="19"/>
  <c r="DH26" i="19"/>
  <c r="DD26" i="19"/>
  <c r="CZ26" i="19"/>
  <c r="CV26" i="19"/>
  <c r="CR26" i="19"/>
  <c r="CN26" i="19"/>
  <c r="CJ26" i="19"/>
  <c r="CF26" i="19"/>
  <c r="CB26" i="19"/>
  <c r="BX26" i="19"/>
  <c r="BT26" i="19"/>
  <c r="BP26" i="19"/>
  <c r="BL26" i="19"/>
  <c r="BH26" i="19"/>
  <c r="BD26" i="19"/>
  <c r="AZ26" i="19"/>
  <c r="AV26" i="19"/>
  <c r="AR26" i="19"/>
  <c r="AN26" i="19"/>
  <c r="AJ26" i="19"/>
  <c r="AF26" i="19"/>
  <c r="AB26" i="19"/>
  <c r="X26" i="19"/>
  <c r="T26" i="19"/>
  <c r="P26" i="19"/>
  <c r="L26" i="19"/>
  <c r="H26" i="19"/>
  <c r="MZ26" i="37"/>
  <c r="MV26" i="37"/>
  <c r="MR26" i="37"/>
  <c r="MN26" i="37"/>
  <c r="MJ26" i="37"/>
  <c r="MF26" i="37"/>
  <c r="MB26" i="37"/>
  <c r="LX26" i="37"/>
  <c r="LT26" i="37"/>
  <c r="LP26" i="37"/>
  <c r="LL26" i="37"/>
  <c r="LH26" i="37"/>
  <c r="LD26" i="37"/>
  <c r="KZ26" i="37"/>
  <c r="KV26" i="37"/>
  <c r="KR26" i="37"/>
  <c r="KN26" i="37"/>
  <c r="KJ26" i="37"/>
  <c r="KF26" i="37"/>
  <c r="KB26" i="37"/>
  <c r="JX26" i="37"/>
  <c r="JT26" i="37"/>
  <c r="JP26" i="37"/>
  <c r="JL26" i="37"/>
  <c r="JH26" i="37"/>
  <c r="JD26" i="37"/>
  <c r="IZ26" i="37"/>
  <c r="IV26" i="37"/>
  <c r="IR26" i="37"/>
  <c r="IN26" i="37"/>
  <c r="IJ26" i="37"/>
  <c r="IF26" i="37"/>
  <c r="IB26" i="37"/>
  <c r="HX26" i="37"/>
  <c r="HT26" i="37"/>
  <c r="HP26" i="37"/>
  <c r="HL26" i="37"/>
  <c r="HH26" i="37"/>
  <c r="HD26" i="37"/>
  <c r="GZ26" i="37"/>
  <c r="GV26" i="37"/>
  <c r="GR26" i="37"/>
  <c r="GN26" i="37"/>
  <c r="GJ26" i="37"/>
  <c r="GF26" i="37"/>
  <c r="GB26" i="37"/>
  <c r="FX26" i="37"/>
  <c r="FT26" i="37"/>
  <c r="FP26" i="37"/>
  <c r="FL26" i="37"/>
  <c r="FH26" i="37"/>
  <c r="FD26" i="37"/>
  <c r="EZ26" i="37"/>
  <c r="EV26" i="37"/>
  <c r="ER26" i="37"/>
  <c r="EN26" i="37"/>
  <c r="EJ26" i="37"/>
  <c r="EF26" i="37"/>
  <c r="EB26" i="37"/>
  <c r="DX26" i="37"/>
  <c r="DT26" i="37"/>
  <c r="DP26" i="37"/>
  <c r="DL26" i="37"/>
  <c r="DH26" i="37"/>
  <c r="DD26" i="37"/>
  <c r="CZ26" i="37"/>
  <c r="CV26" i="37"/>
  <c r="CR26" i="37"/>
  <c r="CN26" i="37"/>
  <c r="CJ26" i="37"/>
  <c r="CF26" i="37"/>
  <c r="CB26" i="37"/>
  <c r="BX26" i="37"/>
  <c r="BT26" i="37"/>
  <c r="BP26" i="37"/>
  <c r="BL26" i="37"/>
  <c r="BH26" i="37"/>
  <c r="BD26" i="37"/>
  <c r="AZ26" i="37"/>
  <c r="AV26" i="37"/>
  <c r="AR26" i="37"/>
  <c r="AN26" i="37"/>
  <c r="AJ26" i="37"/>
  <c r="AF26" i="37"/>
  <c r="AB26" i="37"/>
  <c r="X26" i="37"/>
  <c r="T26" i="37"/>
  <c r="P26" i="37"/>
  <c r="L26" i="37"/>
  <c r="H26" i="37"/>
  <c r="MZ26" i="20"/>
  <c r="MV26" i="20"/>
  <c r="MR26" i="20"/>
  <c r="MN26" i="20"/>
  <c r="MJ26" i="20"/>
  <c r="MF26" i="20"/>
  <c r="MB26" i="20"/>
  <c r="LX26" i="20"/>
  <c r="LT26" i="20"/>
  <c r="LP26" i="20"/>
  <c r="LL26" i="20"/>
  <c r="LH26" i="20"/>
  <c r="LD26" i="20"/>
  <c r="KZ26" i="20"/>
  <c r="KV26" i="20"/>
  <c r="KR26" i="20"/>
  <c r="KN26" i="20"/>
  <c r="KJ26" i="20"/>
  <c r="KF26" i="20"/>
  <c r="KB26" i="20"/>
  <c r="JX26" i="20"/>
  <c r="JT26" i="20"/>
  <c r="JP26" i="20"/>
  <c r="JL26" i="20"/>
  <c r="JH26" i="20"/>
  <c r="JD26" i="20"/>
  <c r="IZ26" i="20"/>
  <c r="IV26" i="20"/>
  <c r="IR26" i="20"/>
  <c r="IN26" i="20"/>
  <c r="IJ26" i="20"/>
  <c r="IF26" i="20"/>
  <c r="IB26" i="20"/>
  <c r="HX26" i="20"/>
  <c r="HT26" i="20"/>
  <c r="HP26" i="20"/>
  <c r="HL26" i="20"/>
  <c r="HH26" i="20"/>
  <c r="HD26" i="20"/>
  <c r="GZ26" i="20"/>
  <c r="GV26" i="20"/>
  <c r="GR26" i="20"/>
  <c r="GN26" i="20"/>
  <c r="GJ26" i="20"/>
  <c r="GF26" i="20"/>
  <c r="GB26" i="20"/>
  <c r="FX26" i="20"/>
  <c r="FT26" i="20"/>
  <c r="FP26" i="20"/>
  <c r="FL26" i="20"/>
  <c r="FH26" i="20"/>
  <c r="FD26" i="20"/>
  <c r="EZ26" i="20"/>
  <c r="EV26" i="20"/>
  <c r="ER26" i="20"/>
  <c r="EN26" i="20"/>
  <c r="EJ26" i="20"/>
  <c r="EF26" i="20"/>
  <c r="EB26" i="20"/>
  <c r="DX26" i="20"/>
  <c r="DT26" i="20"/>
  <c r="DP26" i="20"/>
  <c r="DL26" i="20"/>
  <c r="DH26" i="20"/>
  <c r="DD26" i="20"/>
  <c r="CZ26" i="20"/>
  <c r="CV26" i="20"/>
  <c r="CR26" i="20"/>
  <c r="CN26" i="20"/>
  <c r="CJ26" i="20"/>
  <c r="CF26" i="20"/>
  <c r="CB26" i="20"/>
  <c r="BX26" i="20"/>
  <c r="BT26" i="20"/>
  <c r="BP26" i="20"/>
  <c r="BL26" i="20"/>
  <c r="BH26" i="20"/>
  <c r="BD26" i="20"/>
  <c r="AZ26" i="20"/>
  <c r="AV26" i="20"/>
  <c r="AR26" i="20"/>
  <c r="AN26" i="20"/>
  <c r="AJ26" i="20"/>
  <c r="AF26" i="20"/>
  <c r="AB26" i="20"/>
  <c r="X26" i="20"/>
  <c r="T26" i="20"/>
  <c r="P26" i="20"/>
  <c r="L26" i="20"/>
  <c r="H26" i="20"/>
  <c r="MZ25" i="22"/>
  <c r="MV25" i="22"/>
  <c r="MR25" i="22"/>
  <c r="MN25" i="22"/>
  <c r="MJ25" i="22"/>
  <c r="MF25" i="22"/>
  <c r="MB25" i="22"/>
  <c r="LX25" i="22"/>
  <c r="LT25" i="22"/>
  <c r="LP25" i="22"/>
  <c r="LL25" i="22"/>
  <c r="LH25" i="22"/>
  <c r="LD25" i="22"/>
  <c r="KZ25" i="22"/>
  <c r="KV25" i="22"/>
  <c r="KR25" i="22"/>
  <c r="KN25" i="22"/>
  <c r="KJ25" i="22"/>
  <c r="KF25" i="22"/>
  <c r="KB25" i="22"/>
  <c r="JX25" i="22"/>
  <c r="JT25" i="22"/>
  <c r="JP25" i="22"/>
  <c r="JL25" i="22"/>
  <c r="JH25" i="22"/>
  <c r="JD25" i="22"/>
  <c r="IZ25" i="22"/>
  <c r="IV25" i="22"/>
  <c r="IR25" i="22"/>
  <c r="IN25" i="22"/>
  <c r="IJ25" i="22"/>
  <c r="IF25" i="22"/>
  <c r="IB25" i="22"/>
  <c r="HX25" i="22"/>
  <c r="HT25" i="22"/>
  <c r="HP25" i="22"/>
  <c r="HL25" i="22"/>
  <c r="HH25" i="22"/>
  <c r="HD25" i="22"/>
  <c r="GZ25" i="22"/>
  <c r="GV25" i="22"/>
  <c r="GR25" i="22"/>
  <c r="GN25" i="22"/>
  <c r="GJ25" i="22"/>
  <c r="GF25" i="22"/>
  <c r="GB25" i="22"/>
  <c r="FX25" i="22"/>
  <c r="FT25" i="22"/>
  <c r="FP25" i="22"/>
  <c r="FL25" i="22"/>
  <c r="FH25" i="22"/>
  <c r="FD25" i="22"/>
  <c r="EZ25" i="22"/>
  <c r="EV25" i="22"/>
  <c r="ER25" i="22"/>
  <c r="EN25" i="22"/>
  <c r="EJ25" i="22"/>
  <c r="EF25" i="22"/>
  <c r="EB25" i="22"/>
  <c r="DX25" i="22"/>
  <c r="DT25" i="22"/>
  <c r="DP25" i="22"/>
  <c r="DL25" i="22"/>
  <c r="DH25" i="22"/>
  <c r="DD25" i="22"/>
  <c r="CZ25" i="22"/>
  <c r="CV25" i="22"/>
  <c r="CR25" i="22"/>
  <c r="CN25" i="22"/>
  <c r="CJ25" i="22"/>
  <c r="CF25" i="22"/>
  <c r="CB25" i="22"/>
  <c r="BX25" i="22"/>
  <c r="BT25" i="22"/>
  <c r="BP25" i="22"/>
  <c r="BL25" i="22"/>
  <c r="BH25" i="22"/>
  <c r="BD25" i="22"/>
  <c r="AZ25" i="22"/>
  <c r="AV25" i="22"/>
  <c r="AR25" i="22"/>
  <c r="AN25" i="22"/>
  <c r="AJ25" i="22"/>
  <c r="AF25" i="22"/>
  <c r="AB25" i="22"/>
  <c r="X25" i="22"/>
  <c r="T25" i="22"/>
  <c r="P25" i="22"/>
  <c r="L25" i="22"/>
  <c r="H25" i="22"/>
  <c r="MZ41" i="23"/>
  <c r="MV41" i="23"/>
  <c r="MR41" i="23"/>
  <c r="MN41" i="23"/>
  <c r="MJ41" i="23"/>
  <c r="MF41" i="23"/>
  <c r="MB41" i="23"/>
  <c r="LX41" i="23"/>
  <c r="LT41" i="23"/>
  <c r="LP41" i="23"/>
  <c r="LL41" i="23"/>
  <c r="LH41" i="23"/>
  <c r="LD41" i="23"/>
  <c r="KZ41" i="23"/>
  <c r="KV41" i="23"/>
  <c r="KR41" i="23"/>
  <c r="KN41" i="23"/>
  <c r="KJ41" i="23"/>
  <c r="KF41" i="23"/>
  <c r="KB41" i="23"/>
  <c r="JX41" i="23"/>
  <c r="JT41" i="23"/>
  <c r="JP41" i="23"/>
  <c r="JL41" i="23"/>
  <c r="JH41" i="23"/>
  <c r="JD41" i="23"/>
  <c r="IZ41" i="23"/>
  <c r="IV41" i="23"/>
  <c r="IR41" i="23"/>
  <c r="IN41" i="23"/>
  <c r="IJ41" i="23"/>
  <c r="IF41" i="23"/>
  <c r="IB41" i="23"/>
  <c r="HX41" i="23"/>
  <c r="HT41" i="23"/>
  <c r="HP41" i="23"/>
  <c r="HL41" i="23"/>
  <c r="HH41" i="23"/>
  <c r="HD41" i="23"/>
  <c r="GZ41" i="23"/>
  <c r="GV41" i="23"/>
  <c r="GR41" i="23"/>
  <c r="GN41" i="23"/>
  <c r="GJ41" i="23"/>
  <c r="GF41" i="23"/>
  <c r="GB41" i="23"/>
  <c r="FX41" i="23"/>
  <c r="FT41" i="23"/>
  <c r="FP41" i="23"/>
  <c r="FL41" i="23"/>
  <c r="FH41" i="23"/>
  <c r="FD41" i="23"/>
  <c r="EZ41" i="23"/>
  <c r="EV41" i="23"/>
  <c r="ER41" i="23"/>
  <c r="EN41" i="23"/>
  <c r="EJ41" i="23"/>
  <c r="EF41" i="23"/>
  <c r="EB41" i="23"/>
  <c r="DX41" i="23"/>
  <c r="DT41" i="23"/>
  <c r="DP41" i="23"/>
  <c r="DL41" i="23"/>
  <c r="DH41" i="23"/>
  <c r="DD41" i="23"/>
  <c r="CZ41" i="23"/>
  <c r="CV41" i="23"/>
  <c r="CR41" i="23"/>
  <c r="CN41" i="23"/>
  <c r="CJ41" i="23"/>
  <c r="CF41" i="23"/>
  <c r="CB41" i="23"/>
  <c r="BX41" i="23"/>
  <c r="BT41" i="23"/>
  <c r="BP41" i="23"/>
  <c r="BL41" i="23"/>
  <c r="BH41" i="23"/>
  <c r="BD41" i="23"/>
  <c r="AZ41" i="23"/>
  <c r="AV41" i="23"/>
  <c r="AR41" i="23"/>
  <c r="AN41" i="23"/>
  <c r="AJ41" i="23"/>
  <c r="AF41" i="23"/>
  <c r="AB41" i="23"/>
  <c r="X41" i="23"/>
  <c r="T41" i="23"/>
  <c r="P41" i="23"/>
  <c r="L41" i="23"/>
  <c r="H41" i="23"/>
  <c r="MZ26" i="24"/>
  <c r="MV26" i="24"/>
  <c r="MR26" i="24"/>
  <c r="MN26" i="24"/>
  <c r="MJ26" i="24"/>
  <c r="MF26" i="24"/>
  <c r="MB26" i="24"/>
  <c r="LX26" i="24"/>
  <c r="LT26" i="24"/>
  <c r="LP26" i="24"/>
  <c r="LL26" i="24"/>
  <c r="LH26" i="24"/>
  <c r="LD26" i="24"/>
  <c r="KZ26" i="24"/>
  <c r="KV26" i="24"/>
  <c r="KR26" i="24"/>
  <c r="KN26" i="24"/>
  <c r="KJ26" i="24"/>
  <c r="KF26" i="24"/>
  <c r="KB26" i="24"/>
  <c r="JX26" i="24"/>
  <c r="JT26" i="24"/>
  <c r="JP26" i="24"/>
  <c r="JL26" i="24"/>
  <c r="JH26" i="24"/>
  <c r="JD26" i="24"/>
  <c r="IZ26" i="24"/>
  <c r="IV26" i="24"/>
  <c r="IR26" i="24"/>
  <c r="IN26" i="24"/>
  <c r="IJ26" i="24"/>
  <c r="IF26" i="24"/>
  <c r="IB26" i="24"/>
  <c r="HX26" i="24"/>
  <c r="HT26" i="24"/>
  <c r="HP26" i="24"/>
  <c r="HL26" i="24"/>
  <c r="HH26" i="24"/>
  <c r="HD26" i="24"/>
  <c r="GZ26" i="24"/>
  <c r="GV26" i="24"/>
  <c r="GR26" i="24"/>
  <c r="GN26" i="24"/>
  <c r="GJ26" i="24"/>
  <c r="GF26" i="24"/>
  <c r="GB26" i="24"/>
  <c r="FX26" i="24"/>
  <c r="FT26" i="24"/>
  <c r="FP26" i="24"/>
  <c r="FL26" i="24"/>
  <c r="FH26" i="24"/>
  <c r="FD26" i="24"/>
  <c r="EZ26" i="24"/>
  <c r="EV26" i="24"/>
  <c r="ER26" i="24"/>
  <c r="EN26" i="24"/>
  <c r="EJ26" i="24"/>
  <c r="EF26" i="24"/>
  <c r="EB26" i="24"/>
  <c r="DX26" i="24"/>
  <c r="DT26" i="24"/>
  <c r="DP26" i="24"/>
  <c r="DL26" i="24"/>
  <c r="DH26" i="24"/>
  <c r="DD26" i="24"/>
  <c r="CZ26" i="24"/>
  <c r="CV26" i="24"/>
  <c r="CR26" i="24"/>
  <c r="CN26" i="24"/>
  <c r="CJ26" i="24"/>
  <c r="CF26" i="24"/>
  <c r="CB26" i="24"/>
  <c r="BX26" i="24"/>
  <c r="BT26" i="24"/>
  <c r="BP26" i="24"/>
  <c r="BL26" i="24"/>
  <c r="BH26" i="24"/>
  <c r="BD26" i="24"/>
  <c r="AZ26" i="24"/>
  <c r="AV26" i="24"/>
  <c r="AR26" i="24"/>
  <c r="AN26" i="24"/>
  <c r="AJ26" i="24"/>
  <c r="AF26" i="24"/>
  <c r="AB26" i="24"/>
  <c r="X26" i="24"/>
  <c r="T26" i="24"/>
  <c r="P26" i="24"/>
  <c r="L26" i="24"/>
  <c r="H26" i="24"/>
  <c r="MZ26" i="26"/>
  <c r="MV26" i="26"/>
  <c r="MR26" i="26"/>
  <c r="MN26" i="26"/>
  <c r="MJ26" i="26"/>
  <c r="MF26" i="26"/>
  <c r="MB26" i="26"/>
  <c r="LX26" i="26"/>
  <c r="LT26" i="26"/>
  <c r="LP26" i="26"/>
  <c r="LL26" i="26"/>
  <c r="LH26" i="26"/>
  <c r="LD26" i="26"/>
  <c r="KZ26" i="26"/>
  <c r="KV26" i="26"/>
  <c r="KR26" i="26"/>
  <c r="KN26" i="26"/>
  <c r="KJ26" i="26"/>
  <c r="KF26" i="26"/>
  <c r="KD26" i="26"/>
  <c r="JZ26" i="26"/>
  <c r="JV26" i="26"/>
  <c r="JR26" i="26"/>
  <c r="JN26" i="26"/>
  <c r="JJ26" i="26"/>
  <c r="JF26" i="26"/>
  <c r="JB26" i="26"/>
  <c r="IX26" i="26"/>
  <c r="IT26" i="26"/>
  <c r="IP26" i="26"/>
  <c r="IL26" i="26"/>
  <c r="IH26" i="26"/>
  <c r="ID26" i="26"/>
  <c r="HZ26" i="26"/>
  <c r="HV26" i="26"/>
  <c r="HR26" i="26"/>
  <c r="HN26" i="26"/>
  <c r="HJ26" i="26"/>
  <c r="HF26" i="26"/>
  <c r="HB26" i="26"/>
  <c r="GX26" i="26"/>
  <c r="GT26" i="26"/>
  <c r="GP26" i="26"/>
  <c r="GL26" i="26"/>
  <c r="GH26" i="26"/>
  <c r="GD26" i="26"/>
  <c r="FZ26" i="26"/>
  <c r="FV26" i="26"/>
  <c r="FR26" i="26"/>
  <c r="FN26" i="26"/>
  <c r="FJ26" i="26"/>
  <c r="FF26" i="26"/>
  <c r="FB26" i="26"/>
  <c r="EX26" i="26"/>
  <c r="ET26" i="26"/>
  <c r="EP26" i="26"/>
  <c r="EL26" i="26"/>
  <c r="EH26" i="26"/>
  <c r="ED26" i="26"/>
  <c r="DZ26" i="26"/>
  <c r="DV26" i="26"/>
  <c r="DR26" i="26"/>
  <c r="DN26" i="26"/>
  <c r="DJ26" i="26"/>
  <c r="DF26" i="26"/>
  <c r="DB26" i="26"/>
  <c r="CX26" i="26"/>
  <c r="CT26" i="26"/>
  <c r="CP26" i="26"/>
  <c r="CL26" i="26"/>
  <c r="CH26" i="26"/>
  <c r="CD26" i="26"/>
  <c r="BZ26" i="26"/>
  <c r="BV26" i="26"/>
  <c r="BR26" i="26"/>
  <c r="BN26" i="26"/>
  <c r="BJ26" i="26"/>
  <c r="BF26" i="26"/>
  <c r="BB26" i="26"/>
  <c r="AX26" i="26"/>
  <c r="AT26" i="26"/>
  <c r="AP26" i="26"/>
  <c r="AL26" i="26"/>
  <c r="AH26" i="26"/>
  <c r="AD26" i="26"/>
  <c r="Z26" i="26"/>
  <c r="V26" i="26"/>
  <c r="R26" i="26"/>
  <c r="N26" i="26"/>
  <c r="J26" i="26"/>
  <c r="MX30" i="28"/>
  <c r="MT30" i="28"/>
  <c r="MP30" i="28"/>
  <c r="ML30" i="28"/>
  <c r="MH30" i="28"/>
  <c r="MD30" i="28"/>
  <c r="LZ30" i="28"/>
  <c r="LV30" i="28"/>
  <c r="LR30" i="28"/>
  <c r="LN30" i="28"/>
  <c r="LJ30" i="28"/>
  <c r="LF30" i="28"/>
  <c r="LB30" i="28"/>
  <c r="KX30" i="28"/>
  <c r="KT30" i="28"/>
  <c r="KP30" i="28"/>
  <c r="KL30" i="28"/>
  <c r="KH30" i="28"/>
  <c r="KD30" i="28"/>
  <c r="JZ30" i="28"/>
  <c r="JV30" i="28"/>
  <c r="JR30" i="28"/>
  <c r="JN30" i="28"/>
  <c r="JJ30" i="28"/>
  <c r="JF30" i="28"/>
  <c r="JB30" i="28"/>
  <c r="IX30" i="28"/>
  <c r="IT30" i="28"/>
  <c r="IP30" i="28"/>
  <c r="IL30" i="28"/>
  <c r="IH30" i="28"/>
  <c r="ID30" i="28"/>
  <c r="HZ30" i="28"/>
  <c r="HV30" i="28"/>
  <c r="HR30" i="28"/>
  <c r="HN30" i="28"/>
  <c r="HJ30" i="28"/>
  <c r="HF30" i="28"/>
  <c r="HB30" i="28"/>
  <c r="GX30" i="28"/>
  <c r="GT30" i="28"/>
  <c r="GP30" i="28"/>
  <c r="GL30" i="28"/>
  <c r="GH30" i="28"/>
  <c r="GD30" i="28"/>
  <c r="FZ30" i="28"/>
  <c r="FV30" i="28"/>
  <c r="FR30" i="28"/>
  <c r="FN30" i="28"/>
  <c r="FJ30" i="28"/>
  <c r="FF30" i="28"/>
  <c r="FB30" i="28"/>
  <c r="EX30" i="28"/>
  <c r="ET30" i="28"/>
  <c r="EP30" i="28"/>
  <c r="EL30" i="28"/>
  <c r="EH30" i="28"/>
  <c r="ED30" i="28"/>
  <c r="DZ30" i="28"/>
  <c r="DV30" i="28"/>
  <c r="DR30" i="28"/>
  <c r="DN30" i="28"/>
  <c r="DJ30" i="28"/>
  <c r="DF30" i="28"/>
  <c r="DB30" i="28"/>
  <c r="CX30" i="28"/>
  <c r="CT30" i="28"/>
  <c r="CP30" i="28"/>
  <c r="CL30" i="28"/>
  <c r="CH30" i="28"/>
  <c r="CD30" i="28"/>
  <c r="BZ30" i="28"/>
  <c r="BV30" i="28"/>
  <c r="BR30" i="28"/>
  <c r="BN30" i="28"/>
  <c r="BJ30" i="28"/>
  <c r="BF30" i="28"/>
  <c r="BB30" i="28"/>
  <c r="AX30" i="28"/>
  <c r="AT30" i="28"/>
  <c r="AP30" i="28"/>
  <c r="AL30" i="28"/>
  <c r="AH30" i="28"/>
  <c r="AD30" i="28"/>
  <c r="Z30" i="28"/>
  <c r="V30" i="28"/>
  <c r="R30" i="28"/>
  <c r="N30" i="28"/>
  <c r="J30" i="28"/>
  <c r="MX22" i="29"/>
  <c r="MT22" i="29"/>
  <c r="MP22" i="29"/>
  <c r="ML22" i="29"/>
  <c r="MH22" i="29"/>
  <c r="MD22" i="29"/>
  <c r="LZ22" i="29"/>
  <c r="LV22" i="29"/>
  <c r="LR22" i="29"/>
  <c r="LN22" i="29"/>
  <c r="LJ22" i="29"/>
  <c r="LF22" i="29"/>
  <c r="LB22" i="29"/>
  <c r="KX22" i="29"/>
  <c r="KT22" i="29"/>
  <c r="KP22" i="29"/>
  <c r="KL22" i="29"/>
  <c r="KH22" i="29"/>
  <c r="KD22" i="29"/>
  <c r="JZ22" i="29"/>
  <c r="JV22" i="29"/>
  <c r="JR22" i="29"/>
  <c r="JN22" i="29"/>
  <c r="JJ22" i="29"/>
  <c r="JF22" i="29"/>
  <c r="JB22" i="29"/>
  <c r="IX22" i="29"/>
  <c r="IT22" i="29"/>
  <c r="IP22" i="29"/>
  <c r="IL22" i="29"/>
  <c r="IH22" i="29"/>
  <c r="ID22" i="29"/>
  <c r="HZ22" i="29"/>
  <c r="HV22" i="29"/>
  <c r="HR22" i="29"/>
  <c r="HN22" i="29"/>
  <c r="HJ22" i="29"/>
  <c r="HF22" i="29"/>
  <c r="HB22" i="29"/>
  <c r="GX22" i="29"/>
  <c r="GT22" i="29"/>
  <c r="GP22" i="29"/>
  <c r="GL22" i="29"/>
  <c r="GH22" i="29"/>
  <c r="GD22" i="29"/>
  <c r="FZ22" i="29"/>
  <c r="FV22" i="29"/>
  <c r="FR22" i="29"/>
  <c r="FN22" i="29"/>
  <c r="FJ22" i="29"/>
  <c r="FF22" i="29"/>
  <c r="FB22" i="29"/>
  <c r="EX22" i="29"/>
  <c r="ET22" i="29"/>
  <c r="EP22" i="29"/>
  <c r="EL22" i="29"/>
  <c r="EH22" i="29"/>
  <c r="ED22" i="29"/>
  <c r="DZ22" i="29"/>
  <c r="DV22" i="29"/>
  <c r="DR22" i="29"/>
  <c r="DN22" i="29"/>
  <c r="DJ22" i="29"/>
  <c r="DF22" i="29"/>
  <c r="DB22" i="29"/>
  <c r="CX22" i="29"/>
  <c r="CT22" i="29"/>
  <c r="CP22" i="29"/>
  <c r="CL22" i="29"/>
  <c r="CH22" i="29"/>
  <c r="CD22" i="29"/>
  <c r="BZ22" i="29"/>
  <c r="BV22" i="29"/>
  <c r="BR22" i="29"/>
  <c r="BN22" i="29"/>
  <c r="BJ22" i="29"/>
  <c r="BF22" i="29"/>
  <c r="BB22" i="29"/>
  <c r="AX22" i="29"/>
  <c r="AT22" i="29"/>
  <c r="AP22" i="29"/>
  <c r="AL22" i="29"/>
  <c r="AH22" i="29"/>
  <c r="AD22" i="29"/>
  <c r="Z22" i="29"/>
  <c r="V22" i="29"/>
  <c r="R22" i="29"/>
  <c r="N22" i="29"/>
  <c r="J22" i="29"/>
  <c r="MX31" i="32"/>
  <c r="MT31" i="32"/>
  <c r="MP31" i="32"/>
  <c r="ML31" i="32"/>
  <c r="MH31" i="32"/>
  <c r="MD31" i="32"/>
  <c r="LZ31" i="32"/>
  <c r="LV31" i="32"/>
  <c r="LR31" i="32"/>
  <c r="LN31" i="32"/>
  <c r="LJ31" i="32"/>
  <c r="LF31" i="32"/>
  <c r="LB31" i="32"/>
  <c r="KX31" i="32"/>
  <c r="KT31" i="32"/>
  <c r="KP31" i="32"/>
  <c r="KL31" i="32"/>
  <c r="KH31" i="32"/>
  <c r="KD31" i="32"/>
  <c r="JZ31" i="32"/>
  <c r="JV31" i="32"/>
  <c r="JR31" i="32"/>
  <c r="JN31" i="32"/>
  <c r="JJ31" i="32"/>
  <c r="JF31" i="32"/>
  <c r="JB31" i="32"/>
  <c r="IX31" i="32"/>
  <c r="IT31" i="32"/>
  <c r="IP31" i="32"/>
  <c r="IL31" i="32"/>
  <c r="IH31" i="32"/>
  <c r="ID31" i="32"/>
  <c r="HZ31" i="32"/>
  <c r="HV31" i="32"/>
  <c r="HR31" i="32"/>
  <c r="HN31" i="32"/>
  <c r="HJ31" i="32"/>
  <c r="HF31" i="32"/>
  <c r="HB31" i="32"/>
  <c r="GX31" i="32"/>
  <c r="GT31" i="32"/>
  <c r="GP31" i="32"/>
  <c r="GL31" i="32"/>
  <c r="GH31" i="32"/>
  <c r="GD31" i="32"/>
  <c r="FZ31" i="32"/>
  <c r="FV31" i="32"/>
  <c r="FR31" i="32"/>
  <c r="FN31" i="32"/>
  <c r="FJ31" i="32"/>
  <c r="FF31" i="32"/>
  <c r="FB31" i="32"/>
  <c r="EX31" i="32"/>
  <c r="ET31" i="32"/>
  <c r="EP31" i="32"/>
  <c r="EL31" i="32"/>
  <c r="EH31" i="32"/>
  <c r="ED31" i="32"/>
  <c r="DZ31" i="32"/>
  <c r="DV31" i="32"/>
  <c r="DR31" i="32"/>
  <c r="DN31" i="32"/>
  <c r="DJ31" i="32"/>
  <c r="DF31" i="32"/>
  <c r="DB31" i="32"/>
  <c r="CX31" i="32"/>
  <c r="CT31" i="32"/>
  <c r="CP31" i="32"/>
  <c r="CL31" i="32"/>
  <c r="CH31" i="32"/>
  <c r="CD31" i="32"/>
  <c r="BZ31" i="32"/>
  <c r="BV31" i="32"/>
  <c r="BR31" i="32"/>
  <c r="BN31" i="32"/>
  <c r="BJ31" i="32"/>
  <c r="BF31" i="32"/>
  <c r="BB31" i="32"/>
  <c r="AX31" i="32"/>
  <c r="AT31" i="32"/>
  <c r="AP31" i="32"/>
  <c r="AL31" i="32"/>
  <c r="AH31" i="32"/>
  <c r="AD31" i="32"/>
  <c r="Z31" i="32"/>
  <c r="V31" i="32"/>
  <c r="R31" i="32"/>
  <c r="N31" i="32"/>
  <c r="J31" i="32"/>
  <c r="FQ26" i="26"/>
  <c r="FM26" i="26"/>
  <c r="FI26" i="26"/>
  <c r="FE26" i="26"/>
  <c r="FA26" i="26"/>
  <c r="EW26" i="26"/>
  <c r="ES26" i="26"/>
  <c r="EO26" i="26"/>
  <c r="EK26" i="26"/>
  <c r="EG26" i="26"/>
  <c r="EC26" i="26"/>
  <c r="DY26" i="26"/>
  <c r="DU26" i="26"/>
  <c r="DQ26" i="26"/>
  <c r="DM26" i="26"/>
  <c r="DI26" i="26"/>
  <c r="DE26" i="26"/>
  <c r="DA26" i="26"/>
  <c r="CW26" i="26"/>
  <c r="CS26" i="26"/>
  <c r="CO26" i="26"/>
  <c r="CK26" i="26"/>
  <c r="CG26" i="26"/>
  <c r="CC26" i="26"/>
  <c r="BY26" i="26"/>
  <c r="BU26" i="26"/>
  <c r="BQ26" i="26"/>
  <c r="BM26" i="26"/>
  <c r="BI26" i="26"/>
  <c r="BE26" i="26"/>
  <c r="BA26" i="26"/>
  <c r="AW26" i="26"/>
  <c r="AS26" i="26"/>
  <c r="AO26" i="26"/>
  <c r="AK26" i="26"/>
  <c r="AG26" i="26"/>
  <c r="AC26" i="26"/>
  <c r="Y26" i="26"/>
  <c r="U26" i="26"/>
  <c r="Q26" i="26"/>
  <c r="M26" i="26"/>
  <c r="I26" i="26"/>
  <c r="NA30" i="28"/>
  <c r="MW30" i="28"/>
  <c r="MS30" i="28"/>
  <c r="MO30" i="28"/>
  <c r="MK30" i="28"/>
  <c r="MG30" i="28"/>
  <c r="MC30" i="28"/>
  <c r="LY30" i="28"/>
  <c r="LU30" i="28"/>
  <c r="LQ30" i="28"/>
  <c r="LM30" i="28"/>
  <c r="LI30" i="28"/>
  <c r="LE30" i="28"/>
  <c r="LA30" i="28"/>
  <c r="KW30" i="28"/>
  <c r="KS30" i="28"/>
  <c r="KO30" i="28"/>
  <c r="KK30" i="28"/>
  <c r="KG30" i="28"/>
  <c r="KC30" i="28"/>
  <c r="JY30" i="28"/>
  <c r="JU30" i="28"/>
  <c r="JQ30" i="28"/>
  <c r="JM30" i="28"/>
  <c r="JI30" i="28"/>
  <c r="JE30" i="28"/>
  <c r="JA30" i="28"/>
  <c r="IW30" i="28"/>
  <c r="IS30" i="28"/>
  <c r="IO30" i="28"/>
  <c r="IK30" i="28"/>
  <c r="IG30" i="28"/>
  <c r="IC30" i="28"/>
  <c r="HY30" i="28"/>
  <c r="HU30" i="28"/>
  <c r="HQ30" i="28"/>
  <c r="HM30" i="28"/>
  <c r="HI30" i="28"/>
  <c r="HE30" i="28"/>
  <c r="HA30" i="28"/>
  <c r="GW30" i="28"/>
  <c r="GS30" i="28"/>
  <c r="GO30" i="28"/>
  <c r="GK30" i="28"/>
  <c r="GG30" i="28"/>
  <c r="GC30" i="28"/>
  <c r="FY30" i="28"/>
  <c r="FU30" i="28"/>
  <c r="FQ30" i="28"/>
  <c r="FM30" i="28"/>
  <c r="FI30" i="28"/>
  <c r="FE30" i="28"/>
  <c r="FA30" i="28"/>
  <c r="EW30" i="28"/>
  <c r="ES30" i="28"/>
  <c r="EO30" i="28"/>
  <c r="EK30" i="28"/>
  <c r="EG30" i="28"/>
  <c r="EC30" i="28"/>
  <c r="DY30" i="28"/>
  <c r="DU30" i="28"/>
  <c r="DQ30" i="28"/>
  <c r="DM30" i="28"/>
  <c r="DI30" i="28"/>
  <c r="DE30" i="28"/>
  <c r="DA30" i="28"/>
  <c r="CW30" i="28"/>
  <c r="CS30" i="28"/>
  <c r="CO30" i="28"/>
  <c r="CK30" i="28"/>
  <c r="CG30" i="28"/>
  <c r="CC30" i="28"/>
  <c r="BY30" i="28"/>
  <c r="BU30" i="28"/>
  <c r="BQ30" i="28"/>
  <c r="BM30" i="28"/>
  <c r="BI30" i="28"/>
  <c r="BE30" i="28"/>
  <c r="BA30" i="28"/>
  <c r="AW30" i="28"/>
  <c r="AS30" i="28"/>
  <c r="AO30" i="28"/>
  <c r="AK30" i="28"/>
  <c r="AG30" i="28"/>
  <c r="AC30" i="28"/>
  <c r="Y30" i="28"/>
  <c r="U30" i="28"/>
  <c r="Q30" i="28"/>
  <c r="M30" i="28"/>
  <c r="I30" i="28"/>
  <c r="NA22" i="29"/>
  <c r="MW22" i="29"/>
  <c r="MS22" i="29"/>
  <c r="MO22" i="29"/>
  <c r="MK22" i="29"/>
  <c r="MG22" i="29"/>
  <c r="MC22" i="29"/>
  <c r="LY22" i="29"/>
  <c r="LU22" i="29"/>
  <c r="LQ22" i="29"/>
  <c r="LM22" i="29"/>
  <c r="LI22" i="29"/>
  <c r="LE22" i="29"/>
  <c r="LA22" i="29"/>
  <c r="KW22" i="29"/>
  <c r="KS22" i="29"/>
  <c r="KO22" i="29"/>
  <c r="KK22" i="29"/>
  <c r="KG22" i="29"/>
  <c r="KC22" i="29"/>
  <c r="JY22" i="29"/>
  <c r="JU22" i="29"/>
  <c r="JQ22" i="29"/>
  <c r="JM22" i="29"/>
  <c r="JI22" i="29"/>
  <c r="JE22" i="29"/>
  <c r="JA22" i="29"/>
  <c r="IW22" i="29"/>
  <c r="IS22" i="29"/>
  <c r="IO22" i="29"/>
  <c r="IK22" i="29"/>
  <c r="IG22" i="29"/>
  <c r="IC22" i="29"/>
  <c r="HY22" i="29"/>
  <c r="HU22" i="29"/>
  <c r="HQ22" i="29"/>
  <c r="HM22" i="29"/>
  <c r="HI22" i="29"/>
  <c r="HE22" i="29"/>
  <c r="HA22" i="29"/>
  <c r="GW22" i="29"/>
  <c r="GS22" i="29"/>
  <c r="GO22" i="29"/>
  <c r="GK22" i="29"/>
  <c r="GG22" i="29"/>
  <c r="GC22" i="29"/>
  <c r="FY22" i="29"/>
  <c r="FU22" i="29"/>
  <c r="FQ22" i="29"/>
  <c r="FM22" i="29"/>
  <c r="FI22" i="29"/>
  <c r="FE22" i="29"/>
  <c r="FA22" i="29"/>
  <c r="EW22" i="29"/>
  <c r="ES22" i="29"/>
  <c r="EO22" i="29"/>
  <c r="EK22" i="29"/>
  <c r="EG22" i="29"/>
  <c r="EC22" i="29"/>
  <c r="DY22" i="29"/>
  <c r="DU22" i="29"/>
  <c r="DQ22" i="29"/>
  <c r="DM22" i="29"/>
  <c r="DI22" i="29"/>
  <c r="DE22" i="29"/>
  <c r="DA22" i="29"/>
  <c r="CW22" i="29"/>
  <c r="CS22" i="29"/>
  <c r="CO22" i="29"/>
  <c r="CK22" i="29"/>
  <c r="CG22" i="29"/>
  <c r="CC22" i="29"/>
  <c r="BY22" i="29"/>
  <c r="BU22" i="29"/>
  <c r="BQ22" i="29"/>
  <c r="BM22" i="29"/>
  <c r="BI22" i="29"/>
  <c r="BE22" i="29"/>
  <c r="BA22" i="29"/>
  <c r="AW22" i="29"/>
  <c r="AS22" i="29"/>
  <c r="AO22" i="29"/>
  <c r="AK22" i="29"/>
  <c r="AG22" i="29"/>
  <c r="AC22" i="29"/>
  <c r="Y22" i="29"/>
  <c r="U22" i="29"/>
  <c r="Q22" i="29"/>
  <c r="M22" i="29"/>
  <c r="I22" i="29"/>
  <c r="NA31" i="32"/>
  <c r="MW31" i="32"/>
  <c r="MS31" i="32"/>
  <c r="MO31" i="32"/>
  <c r="MK31" i="32"/>
  <c r="MG31" i="32"/>
  <c r="MC31" i="32"/>
  <c r="LY31" i="32"/>
  <c r="LU31" i="32"/>
  <c r="LQ31" i="32"/>
  <c r="LM31" i="32"/>
  <c r="LI31" i="32"/>
  <c r="LE31" i="32"/>
  <c r="LA31" i="32"/>
  <c r="KW31" i="32"/>
  <c r="KS31" i="32"/>
  <c r="KO31" i="32"/>
  <c r="KK31" i="32"/>
  <c r="KG31" i="32"/>
  <c r="KC31" i="32"/>
  <c r="JY31" i="32"/>
  <c r="JU31" i="32"/>
  <c r="JQ31" i="32"/>
  <c r="JM31" i="32"/>
  <c r="JI31" i="32"/>
  <c r="JE31" i="32"/>
  <c r="JA31" i="32"/>
  <c r="IW31" i="32"/>
  <c r="IS31" i="32"/>
  <c r="IO31" i="32"/>
  <c r="IK31" i="32"/>
  <c r="IG31" i="32"/>
  <c r="IC31" i="32"/>
  <c r="HY31" i="32"/>
  <c r="HU31" i="32"/>
  <c r="HQ31" i="32"/>
  <c r="HM31" i="32"/>
  <c r="HI31" i="32"/>
  <c r="HE31" i="32"/>
  <c r="HA31" i="32"/>
  <c r="GW31" i="32"/>
  <c r="GS31" i="32"/>
  <c r="GO31" i="32"/>
  <c r="GK31" i="32"/>
  <c r="GG31" i="32"/>
  <c r="GC31" i="32"/>
  <c r="FY31" i="32"/>
  <c r="FU31" i="32"/>
  <c r="FQ31" i="32"/>
  <c r="FM31" i="32"/>
  <c r="FI31" i="32"/>
  <c r="FE31" i="32"/>
  <c r="FA31" i="32"/>
  <c r="EW31" i="32"/>
  <c r="ES31" i="32"/>
  <c r="EO31" i="32"/>
  <c r="EK31" i="32"/>
  <c r="EG31" i="32"/>
  <c r="EC31" i="32"/>
  <c r="DY31" i="32"/>
  <c r="DU31" i="32"/>
  <c r="DQ31" i="32"/>
  <c r="DM31" i="32"/>
  <c r="DI31" i="32"/>
  <c r="DE31" i="32"/>
  <c r="DA31" i="32"/>
  <c r="CW31" i="32"/>
  <c r="CS31" i="32"/>
  <c r="CO31" i="32"/>
  <c r="CK31" i="32"/>
  <c r="CG31" i="32"/>
  <c r="CC31" i="32"/>
  <c r="BY31" i="32"/>
  <c r="BU31" i="32"/>
  <c r="BQ31" i="32"/>
  <c r="BM31" i="32"/>
  <c r="BI31" i="32"/>
  <c r="BE31" i="32"/>
  <c r="BA31" i="32"/>
  <c r="AW31" i="32"/>
  <c r="AS31" i="32"/>
  <c r="AO31" i="32"/>
  <c r="AK31" i="32"/>
  <c r="AG31" i="32"/>
  <c r="AC31" i="32"/>
  <c r="Y31" i="32"/>
  <c r="U31" i="32"/>
  <c r="Q31" i="32"/>
  <c r="M31" i="32"/>
  <c r="I31" i="32"/>
  <c r="KB26" i="26"/>
  <c r="JX26" i="26"/>
  <c r="JT26" i="26"/>
  <c r="JP26" i="26"/>
  <c r="JL26" i="26"/>
  <c r="JH26" i="26"/>
  <c r="JD26" i="26"/>
  <c r="IZ26" i="26"/>
  <c r="IV26" i="26"/>
  <c r="IR26" i="26"/>
  <c r="IN26" i="26"/>
  <c r="IJ26" i="26"/>
  <c r="IF26" i="26"/>
  <c r="IB26" i="26"/>
  <c r="HX26" i="26"/>
  <c r="HT26" i="26"/>
  <c r="HP26" i="26"/>
  <c r="HL26" i="26"/>
  <c r="HH26" i="26"/>
  <c r="HD26" i="26"/>
  <c r="GZ26" i="26"/>
  <c r="GV26" i="26"/>
  <c r="GR26" i="26"/>
  <c r="GN26" i="26"/>
  <c r="GJ26" i="26"/>
  <c r="GF26" i="26"/>
  <c r="GB26" i="26"/>
  <c r="FX26" i="26"/>
  <c r="FT26" i="26"/>
  <c r="FP26" i="26"/>
  <c r="FL26" i="26"/>
  <c r="FH26" i="26"/>
  <c r="FD26" i="26"/>
  <c r="EZ26" i="26"/>
  <c r="EV26" i="26"/>
  <c r="ER26" i="26"/>
  <c r="EN26" i="26"/>
  <c r="EJ26" i="26"/>
  <c r="EF26" i="26"/>
  <c r="EB26" i="26"/>
  <c r="DX26" i="26"/>
  <c r="DT26" i="26"/>
  <c r="DP26" i="26"/>
  <c r="DL26" i="26"/>
  <c r="DH26" i="26"/>
  <c r="DD26" i="26"/>
  <c r="CZ26" i="26"/>
  <c r="CV26" i="26"/>
  <c r="CR26" i="26"/>
  <c r="CN26" i="26"/>
  <c r="CJ26" i="26"/>
  <c r="CF26" i="26"/>
  <c r="CB26" i="26"/>
  <c r="BX26" i="26"/>
  <c r="BT26" i="26"/>
  <c r="BP26" i="26"/>
  <c r="BL26" i="26"/>
  <c r="BH26" i="26"/>
  <c r="BD26" i="26"/>
  <c r="AZ26" i="26"/>
  <c r="AV26" i="26"/>
  <c r="AR26" i="26"/>
  <c r="AN26" i="26"/>
  <c r="AJ26" i="26"/>
  <c r="AF26" i="26"/>
  <c r="AB26" i="26"/>
  <c r="X26" i="26"/>
  <c r="T26" i="26"/>
  <c r="P26" i="26"/>
  <c r="L26" i="26"/>
  <c r="H26" i="26"/>
  <c r="MZ30" i="28"/>
  <c r="MV30" i="28"/>
  <c r="MR30" i="28"/>
  <c r="MN30" i="28"/>
  <c r="MJ30" i="28"/>
  <c r="MF30" i="28"/>
  <c r="MB30" i="28"/>
  <c r="LX30" i="28"/>
  <c r="LT30" i="28"/>
  <c r="LP30" i="28"/>
  <c r="LL30" i="28"/>
  <c r="LH30" i="28"/>
  <c r="LD30" i="28"/>
  <c r="KZ30" i="28"/>
  <c r="KV30" i="28"/>
  <c r="KR30" i="28"/>
  <c r="KN30" i="28"/>
  <c r="KJ30" i="28"/>
  <c r="KF30" i="28"/>
  <c r="KB30" i="28"/>
  <c r="JX30" i="28"/>
  <c r="JT30" i="28"/>
  <c r="JP30" i="28"/>
  <c r="JL30" i="28"/>
  <c r="JH30" i="28"/>
  <c r="JD30" i="28"/>
  <c r="IZ30" i="28"/>
  <c r="IV30" i="28"/>
  <c r="IR30" i="28"/>
  <c r="IN30" i="28"/>
  <c r="IJ30" i="28"/>
  <c r="IF30" i="28"/>
  <c r="IB30" i="28"/>
  <c r="HX30" i="28"/>
  <c r="HT30" i="28"/>
  <c r="HP30" i="28"/>
  <c r="HL30" i="28"/>
  <c r="HH30" i="28"/>
  <c r="HD30" i="28"/>
  <c r="GZ30" i="28"/>
  <c r="GV30" i="28"/>
  <c r="GR30" i="28"/>
  <c r="GN30" i="28"/>
  <c r="GJ30" i="28"/>
  <c r="GF30" i="28"/>
  <c r="GB30" i="28"/>
  <c r="FX30" i="28"/>
  <c r="FT30" i="28"/>
  <c r="FP30" i="28"/>
  <c r="FL30" i="28"/>
  <c r="FH30" i="28"/>
  <c r="FD30" i="28"/>
  <c r="EZ30" i="28"/>
  <c r="EV30" i="28"/>
  <c r="ER30" i="28"/>
  <c r="EN30" i="28"/>
  <c r="EJ30" i="28"/>
  <c r="EF30" i="28"/>
  <c r="EB30" i="28"/>
  <c r="DX30" i="28"/>
  <c r="DT30" i="28"/>
  <c r="DP30" i="28"/>
  <c r="DL30" i="28"/>
  <c r="DH30" i="28"/>
  <c r="DD30" i="28"/>
  <c r="CZ30" i="28"/>
  <c r="CV30" i="28"/>
  <c r="CR30" i="28"/>
  <c r="CN30" i="28"/>
  <c r="CJ30" i="28"/>
  <c r="CF30" i="28"/>
  <c r="CB30" i="28"/>
  <c r="BX30" i="28"/>
  <c r="BT30" i="28"/>
  <c r="BP30" i="28"/>
  <c r="BL30" i="28"/>
  <c r="BH30" i="28"/>
  <c r="BD30" i="28"/>
  <c r="AZ30" i="28"/>
  <c r="AV30" i="28"/>
  <c r="AR30" i="28"/>
  <c r="AN30" i="28"/>
  <c r="AJ30" i="28"/>
  <c r="AF30" i="28"/>
  <c r="AB30" i="28"/>
  <c r="X30" i="28"/>
  <c r="T30" i="28"/>
  <c r="P30" i="28"/>
  <c r="L30" i="28"/>
  <c r="H30" i="28"/>
  <c r="MZ22" i="29"/>
  <c r="MV22" i="29"/>
  <c r="MR22" i="29"/>
  <c r="MN22" i="29"/>
  <c r="MJ22" i="29"/>
  <c r="MF22" i="29"/>
  <c r="MB22" i="29"/>
  <c r="LX22" i="29"/>
  <c r="LT22" i="29"/>
  <c r="LP22" i="29"/>
  <c r="LL22" i="29"/>
  <c r="LH22" i="29"/>
  <c r="LD22" i="29"/>
  <c r="KZ22" i="29"/>
  <c r="KV22" i="29"/>
  <c r="KR22" i="29"/>
  <c r="KN22" i="29"/>
  <c r="KJ22" i="29"/>
  <c r="KF22" i="29"/>
  <c r="KB22" i="29"/>
  <c r="JX22" i="29"/>
  <c r="JT22" i="29"/>
  <c r="JP22" i="29"/>
  <c r="JL22" i="29"/>
  <c r="JH22" i="29"/>
  <c r="JD22" i="29"/>
  <c r="IZ22" i="29"/>
  <c r="IV22" i="29"/>
  <c r="IR22" i="29"/>
  <c r="IN22" i="29"/>
  <c r="IJ22" i="29"/>
  <c r="IF22" i="29"/>
  <c r="IB22" i="29"/>
  <c r="HX22" i="29"/>
  <c r="HT22" i="29"/>
  <c r="HP22" i="29"/>
  <c r="HL22" i="29"/>
  <c r="HH22" i="29"/>
  <c r="HD22" i="29"/>
  <c r="GZ22" i="29"/>
  <c r="GV22" i="29"/>
  <c r="GR22" i="29"/>
  <c r="GN22" i="29"/>
  <c r="GJ22" i="29"/>
  <c r="GF22" i="29"/>
  <c r="GB22" i="29"/>
  <c r="FX22" i="29"/>
  <c r="FT22" i="29"/>
  <c r="FP22" i="29"/>
  <c r="FL22" i="29"/>
  <c r="FH22" i="29"/>
  <c r="FD22" i="29"/>
  <c r="EZ22" i="29"/>
  <c r="EV22" i="29"/>
  <c r="ER22" i="29"/>
  <c r="EN22" i="29"/>
  <c r="EJ22" i="29"/>
  <c r="EF22" i="29"/>
  <c r="EB22" i="29"/>
  <c r="DX22" i="29"/>
  <c r="DT22" i="29"/>
  <c r="DP22" i="29"/>
  <c r="DL22" i="29"/>
  <c r="DH22" i="29"/>
  <c r="DD22" i="29"/>
  <c r="CZ22" i="29"/>
  <c r="CV22" i="29"/>
  <c r="CR22" i="29"/>
  <c r="CN22" i="29"/>
  <c r="CJ22" i="29"/>
  <c r="CF22" i="29"/>
  <c r="CB22" i="29"/>
  <c r="BX22" i="29"/>
  <c r="BT22" i="29"/>
  <c r="BP22" i="29"/>
  <c r="BL22" i="29"/>
  <c r="BH22" i="29"/>
  <c r="BD22" i="29"/>
  <c r="AZ22" i="29"/>
  <c r="AV22" i="29"/>
  <c r="AR22" i="29"/>
  <c r="AN22" i="29"/>
  <c r="AJ22" i="29"/>
  <c r="AF22" i="29"/>
  <c r="AB22" i="29"/>
  <c r="X22" i="29"/>
  <c r="T22" i="29"/>
  <c r="P22" i="29"/>
  <c r="L22" i="29"/>
  <c r="H22" i="29"/>
  <c r="MZ31" i="32"/>
  <c r="MV31" i="32"/>
  <c r="MR31" i="32"/>
  <c r="MN31" i="32"/>
  <c r="MJ31" i="32"/>
  <c r="MF31" i="32"/>
  <c r="MB31" i="32"/>
  <c r="LX31" i="32"/>
  <c r="LT31" i="32"/>
  <c r="LP31" i="32"/>
  <c r="LL31" i="32"/>
  <c r="LH31" i="32"/>
  <c r="LD31" i="32"/>
  <c r="KZ31" i="32"/>
  <c r="KV31" i="32"/>
  <c r="KR31" i="32"/>
  <c r="KN31" i="32"/>
  <c r="KJ31" i="32"/>
  <c r="KF31" i="32"/>
  <c r="KB31" i="32"/>
  <c r="JX31" i="32"/>
  <c r="JT31" i="32"/>
  <c r="JP31" i="32"/>
  <c r="JL31" i="32"/>
  <c r="JH31" i="32"/>
  <c r="JD31" i="32"/>
  <c r="IZ31" i="32"/>
  <c r="IV31" i="32"/>
  <c r="IR31" i="32"/>
  <c r="IN31" i="32"/>
  <c r="IJ31" i="32"/>
  <c r="IF31" i="32"/>
  <c r="IB31" i="32"/>
  <c r="HX31" i="32"/>
  <c r="HT31" i="32"/>
  <c r="HP31" i="32"/>
  <c r="HL31" i="32"/>
  <c r="HH31" i="32"/>
  <c r="HD31" i="32"/>
  <c r="GZ31" i="32"/>
  <c r="GV31" i="32"/>
  <c r="GR31" i="32"/>
  <c r="GN31" i="32"/>
  <c r="GJ31" i="32"/>
  <c r="GF31" i="32"/>
  <c r="GB31" i="32"/>
  <c r="FX31" i="32"/>
  <c r="FT31" i="32"/>
  <c r="FP31" i="32"/>
  <c r="FL31" i="32"/>
  <c r="FH31" i="32"/>
  <c r="FD31" i="32"/>
  <c r="EZ31" i="32"/>
  <c r="EV31" i="32"/>
  <c r="ER31" i="32"/>
  <c r="EN31" i="32"/>
  <c r="EJ31" i="32"/>
  <c r="EF31" i="32"/>
  <c r="EB31" i="32"/>
  <c r="DX31" i="32"/>
  <c r="DT31" i="32"/>
  <c r="DP31" i="32"/>
  <c r="DL31" i="32"/>
  <c r="DH31" i="32"/>
  <c r="DD31" i="32"/>
  <c r="CZ31" i="32"/>
  <c r="CV31" i="32"/>
  <c r="CR31" i="32"/>
  <c r="CN31" i="32"/>
  <c r="CJ31" i="32"/>
  <c r="CF31" i="32"/>
  <c r="CB31" i="32"/>
  <c r="BX31" i="32"/>
  <c r="BT31" i="32"/>
  <c r="BP31" i="32"/>
  <c r="BL31" i="32"/>
  <c r="BH31" i="32"/>
  <c r="BD31" i="32"/>
  <c r="AZ31" i="32"/>
  <c r="AV31" i="32"/>
  <c r="AR31" i="32"/>
  <c r="AN31" i="32"/>
  <c r="AJ31" i="32"/>
  <c r="AF31" i="32"/>
  <c r="AB31" i="32"/>
  <c r="X31" i="32"/>
  <c r="T31" i="32"/>
  <c r="P31" i="32"/>
  <c r="L31" i="32"/>
  <c r="H31" i="32"/>
  <c r="Y3" i="38"/>
  <c r="Z3" i="38"/>
  <c r="AA3" i="38"/>
  <c r="AB3" i="38"/>
  <c r="AC3" i="38"/>
  <c r="AD3" i="38"/>
  <c r="AE3" i="38"/>
  <c r="AF3" i="38"/>
  <c r="AG3" i="38"/>
  <c r="AH3" i="38"/>
  <c r="AI3" i="38"/>
  <c r="AJ3" i="38"/>
  <c r="X3" i="38"/>
  <c r="MW3" i="38"/>
  <c r="MX3" i="38"/>
  <c r="MY3" i="38"/>
  <c r="MZ3" i="38"/>
  <c r="NA3" i="38"/>
  <c r="NB3" i="38"/>
  <c r="NC3" i="38"/>
  <c r="ND3" i="38"/>
  <c r="NE3" i="38"/>
  <c r="NF3" i="38"/>
  <c r="NG3" i="38"/>
  <c r="MV3" i="38"/>
  <c r="MK3" i="38"/>
  <c r="ML3" i="38"/>
  <c r="MM3" i="38"/>
  <c r="MN3" i="38"/>
  <c r="MO3" i="38"/>
  <c r="MP3" i="38"/>
  <c r="MQ3" i="38"/>
  <c r="MR3" i="38"/>
  <c r="MS3" i="38"/>
  <c r="MT3" i="38"/>
  <c r="MU3" i="38"/>
  <c r="MJ3" i="38"/>
  <c r="LY3" i="38"/>
  <c r="LZ3" i="38"/>
  <c r="MA3" i="38"/>
  <c r="MB3" i="38"/>
  <c r="MC3" i="38"/>
  <c r="MD3" i="38"/>
  <c r="ME3" i="38"/>
  <c r="MF3" i="38"/>
  <c r="MG3" i="38"/>
  <c r="MH3" i="38"/>
  <c r="MI3" i="38"/>
  <c r="LX3" i="38"/>
  <c r="LW3" i="38"/>
  <c r="LM3" i="38"/>
  <c r="LN3" i="38"/>
  <c r="LO3" i="38"/>
  <c r="LP3" i="38"/>
  <c r="LQ3" i="38"/>
  <c r="LR3" i="38"/>
  <c r="LS3" i="38"/>
  <c r="LT3" i="38"/>
  <c r="LU3" i="38"/>
  <c r="LV3" i="38"/>
  <c r="LL3" i="38"/>
  <c r="LA3" i="38"/>
  <c r="LB3" i="38"/>
  <c r="LC3" i="38"/>
  <c r="LD3" i="38"/>
  <c r="LE3" i="38"/>
  <c r="LF3" i="38"/>
  <c r="LG3" i="38"/>
  <c r="LH3" i="38"/>
  <c r="LI3" i="38"/>
  <c r="LJ3" i="38"/>
  <c r="LK3" i="38"/>
  <c r="KZ3" i="38"/>
  <c r="KO3" i="38"/>
  <c r="KP3" i="38"/>
  <c r="KQ3" i="38"/>
  <c r="KR3" i="38"/>
  <c r="KS3" i="38"/>
  <c r="KT3" i="38"/>
  <c r="KU3" i="38"/>
  <c r="KV3" i="38"/>
  <c r="KW3" i="38"/>
  <c r="KX3" i="38"/>
  <c r="KY3" i="38"/>
  <c r="KC3" i="38"/>
  <c r="KD3" i="38"/>
  <c r="KE3" i="38"/>
  <c r="KF3" i="38"/>
  <c r="KG3" i="38"/>
  <c r="KH3" i="38"/>
  <c r="KI3" i="38"/>
  <c r="KJ3" i="38"/>
  <c r="KK3" i="38"/>
  <c r="KL3" i="38"/>
  <c r="KM3" i="38"/>
  <c r="KB3" i="38"/>
  <c r="KN3" i="38"/>
  <c r="JQ3" i="38"/>
  <c r="JR3" i="38"/>
  <c r="JS3" i="38"/>
  <c r="JT3" i="38"/>
  <c r="JU3" i="38"/>
  <c r="JV3" i="38"/>
  <c r="JW3" i="38"/>
  <c r="JX3" i="38"/>
  <c r="JY3" i="38"/>
  <c r="JZ3" i="38"/>
  <c r="KA3" i="38"/>
  <c r="JP3" i="38"/>
  <c r="JE3" i="38"/>
  <c r="JF3" i="38"/>
  <c r="JG3" i="38"/>
  <c r="JH3" i="38"/>
  <c r="JI3" i="38"/>
  <c r="JJ3" i="38"/>
  <c r="JK3" i="38"/>
  <c r="JL3" i="38"/>
  <c r="JM3" i="38"/>
  <c r="JN3" i="38"/>
  <c r="JO3" i="38"/>
  <c r="JD3" i="38"/>
  <c r="IS3" i="38"/>
  <c r="IT3" i="38"/>
  <c r="IU3" i="38"/>
  <c r="IV3" i="38"/>
  <c r="IW3" i="38"/>
  <c r="IX3" i="38"/>
  <c r="IY3" i="38"/>
  <c r="IZ3" i="38"/>
  <c r="JA3" i="38"/>
  <c r="JB3" i="38"/>
  <c r="JC3" i="38"/>
  <c r="IR3" i="38"/>
  <c r="IG3" i="38"/>
  <c r="IH3" i="38"/>
  <c r="II3" i="38"/>
  <c r="IJ3" i="38"/>
  <c r="IK3" i="38"/>
  <c r="IL3" i="38"/>
  <c r="IM3" i="38"/>
  <c r="IN3" i="38"/>
  <c r="IO3" i="38"/>
  <c r="IP3" i="38"/>
  <c r="IQ3" i="38"/>
  <c r="IF3" i="38"/>
  <c r="HU3" i="38"/>
  <c r="HV3" i="38"/>
  <c r="HW3" i="38"/>
  <c r="HX3" i="38"/>
  <c r="HY3" i="38"/>
  <c r="HZ3" i="38"/>
  <c r="IA3" i="38"/>
  <c r="IB3" i="38"/>
  <c r="IC3" i="38"/>
  <c r="ID3" i="38"/>
  <c r="IE3" i="38"/>
  <c r="HT3" i="38"/>
  <c r="HI3" i="38"/>
  <c r="HJ3" i="38"/>
  <c r="HK3" i="38"/>
  <c r="HL3" i="38"/>
  <c r="HM3" i="38"/>
  <c r="HN3" i="38"/>
  <c r="HO3" i="38"/>
  <c r="HP3" i="38"/>
  <c r="HQ3" i="38"/>
  <c r="HR3" i="38"/>
  <c r="HS3" i="38"/>
  <c r="HH3" i="38"/>
  <c r="GW3" i="38"/>
  <c r="GX3" i="38"/>
  <c r="GY3" i="38"/>
  <c r="GZ3" i="38"/>
  <c r="HA3" i="38"/>
  <c r="HB3" i="38"/>
  <c r="HC3" i="38"/>
  <c r="HD3" i="38"/>
  <c r="HE3" i="38"/>
  <c r="HF3" i="38"/>
  <c r="HG3" i="38"/>
  <c r="GV3" i="38"/>
  <c r="GK3" i="38"/>
  <c r="GL3" i="38"/>
  <c r="GM3" i="38"/>
  <c r="GN3" i="38"/>
  <c r="GO3" i="38"/>
  <c r="GP3" i="38"/>
  <c r="GQ3" i="38"/>
  <c r="GR3" i="38"/>
  <c r="GS3" i="38"/>
  <c r="GT3" i="38"/>
  <c r="GU3" i="38"/>
  <c r="GJ3" i="38"/>
  <c r="FY3" i="38"/>
  <c r="FZ3" i="38"/>
  <c r="GA3" i="38"/>
  <c r="GB3" i="38"/>
  <c r="GC3" i="38"/>
  <c r="GD3" i="38"/>
  <c r="GE3" i="38"/>
  <c r="GF3" i="38"/>
  <c r="GG3" i="38"/>
  <c r="GH3" i="38"/>
  <c r="GI3" i="38"/>
  <c r="FX3" i="38"/>
  <c r="FM3" i="38"/>
  <c r="FN3" i="38"/>
  <c r="FO3" i="38"/>
  <c r="FP3" i="38"/>
  <c r="FQ3" i="38"/>
  <c r="FR3" i="38"/>
  <c r="FS3" i="38"/>
  <c r="FT3" i="38"/>
  <c r="FU3" i="38"/>
  <c r="FV3" i="38"/>
  <c r="FW3" i="38"/>
  <c r="FL3" i="38"/>
  <c r="FA3" i="38"/>
  <c r="FB3" i="38"/>
  <c r="FC3" i="38"/>
  <c r="FD3" i="38"/>
  <c r="FE3" i="38"/>
  <c r="FF3" i="38"/>
  <c r="FG3" i="38"/>
  <c r="FH3" i="38"/>
  <c r="FI3" i="38"/>
  <c r="FJ3" i="38"/>
  <c r="FK3" i="38"/>
  <c r="EZ3" i="38"/>
  <c r="EO3" i="38"/>
  <c r="EP3" i="38"/>
  <c r="EQ3" i="38"/>
  <c r="ER3" i="38"/>
  <c r="ES3" i="38"/>
  <c r="ET3" i="38"/>
  <c r="EU3" i="38"/>
  <c r="EV3" i="38"/>
  <c r="EW3" i="38"/>
  <c r="EX3" i="38"/>
  <c r="EY3" i="38"/>
  <c r="EN3" i="38"/>
  <c r="EC3" i="38"/>
  <c r="ED3" i="38"/>
  <c r="EE3" i="38"/>
  <c r="EF3" i="38"/>
  <c r="EG3" i="38"/>
  <c r="EH3" i="38"/>
  <c r="EI3" i="38"/>
  <c r="EJ3" i="38"/>
  <c r="EK3" i="38"/>
  <c r="EL3" i="38"/>
  <c r="EM3" i="38"/>
  <c r="EB3" i="38"/>
  <c r="DQ3" i="38"/>
  <c r="DR3" i="38"/>
  <c r="DS3" i="38"/>
  <c r="DT3" i="38"/>
  <c r="DU3" i="38"/>
  <c r="DV3" i="38"/>
  <c r="DW3" i="38"/>
  <c r="DX3" i="38"/>
  <c r="DY3" i="38"/>
  <c r="DZ3" i="38"/>
  <c r="EA3" i="38"/>
  <c r="DP3" i="38"/>
  <c r="DE3" i="38"/>
  <c r="DF3" i="38"/>
  <c r="DG3" i="38"/>
  <c r="DH3" i="38"/>
  <c r="DI3" i="38"/>
  <c r="DJ3" i="38"/>
  <c r="DK3" i="38"/>
  <c r="DL3" i="38"/>
  <c r="DM3" i="38"/>
  <c r="DN3" i="38"/>
  <c r="DO3" i="38"/>
  <c r="DD3" i="38"/>
  <c r="CS3" i="38"/>
  <c r="CT3" i="38"/>
  <c r="CU3" i="38"/>
  <c r="CV3" i="38"/>
  <c r="CW3" i="38"/>
  <c r="CX3" i="38"/>
  <c r="CY3" i="38"/>
  <c r="CZ3" i="38"/>
  <c r="DA3" i="38"/>
  <c r="DB3" i="38"/>
  <c r="DC3" i="38"/>
  <c r="CR3" i="38"/>
  <c r="CG3" i="38"/>
  <c r="CH3" i="38"/>
  <c r="CI3" i="38"/>
  <c r="CJ3" i="38"/>
  <c r="CK3" i="38"/>
  <c r="CL3" i="38"/>
  <c r="CM3" i="38"/>
  <c r="CN3" i="38"/>
  <c r="CO3" i="38"/>
  <c r="CP3" i="38"/>
  <c r="CQ3" i="38"/>
  <c r="CF3" i="38"/>
  <c r="BU3" i="38"/>
  <c r="BV3" i="38"/>
  <c r="BW3" i="38"/>
  <c r="BX3" i="38"/>
  <c r="BY3" i="38"/>
  <c r="BZ3" i="38"/>
  <c r="CA3" i="38"/>
  <c r="CB3" i="38"/>
  <c r="CC3" i="38"/>
  <c r="CD3" i="38"/>
  <c r="CE3" i="38"/>
  <c r="BT3" i="38"/>
  <c r="BI3" i="38"/>
  <c r="BJ3" i="38"/>
  <c r="BK3" i="38"/>
  <c r="BL3" i="38"/>
  <c r="BM3" i="38"/>
  <c r="BN3" i="38"/>
  <c r="BO3" i="38"/>
  <c r="BP3" i="38"/>
  <c r="BQ3" i="38"/>
  <c r="BR3" i="38"/>
  <c r="BS3" i="38"/>
  <c r="BH3" i="38"/>
  <c r="AW3" i="38"/>
  <c r="AX3" i="38"/>
  <c r="AY3" i="38"/>
  <c r="AZ3" i="38"/>
  <c r="BA3" i="38"/>
  <c r="BB3" i="38"/>
  <c r="BC3" i="38"/>
  <c r="BD3" i="38"/>
  <c r="BE3" i="38"/>
  <c r="BF3" i="38"/>
  <c r="BG3" i="38"/>
  <c r="AV3" i="38"/>
  <c r="AL3" i="38"/>
  <c r="AM3" i="38"/>
  <c r="AN3" i="38"/>
  <c r="AO3" i="38"/>
  <c r="AP3" i="38"/>
  <c r="AQ3" i="38"/>
  <c r="AR3" i="38"/>
  <c r="AS3" i="38"/>
  <c r="AT3" i="38"/>
  <c r="AU3" i="38"/>
  <c r="AK3" i="38"/>
  <c r="M3" i="38"/>
  <c r="N3" i="38"/>
  <c r="O3" i="38"/>
  <c r="P3" i="38"/>
  <c r="Q3" i="38"/>
  <c r="R3" i="38"/>
  <c r="S3" i="38"/>
  <c r="T3" i="38"/>
  <c r="U3" i="38"/>
  <c r="V3" i="38"/>
  <c r="W3" i="38"/>
  <c r="L3" i="38"/>
  <c r="F29" i="48"/>
  <c r="F32" i="48"/>
  <c r="F31" i="48"/>
  <c r="F30" i="48"/>
  <c r="M3" i="48"/>
  <c r="N3" i="48"/>
  <c r="O3" i="48"/>
  <c r="P3" i="48"/>
  <c r="Q3" i="48"/>
  <c r="R3" i="48"/>
  <c r="S3" i="48"/>
  <c r="T3" i="48"/>
  <c r="U3" i="48"/>
  <c r="V3" i="48"/>
  <c r="W3" i="48"/>
  <c r="X3" i="48"/>
  <c r="Y3" i="48"/>
  <c r="Z3" i="48"/>
  <c r="AA3" i="48"/>
  <c r="AB3" i="48"/>
  <c r="AC3" i="48"/>
  <c r="AD3" i="48"/>
  <c r="AE3" i="48"/>
  <c r="AF3" i="48"/>
  <c r="AG3" i="48"/>
  <c r="AH3" i="48"/>
  <c r="AI3" i="48"/>
  <c r="AJ3" i="48"/>
  <c r="AK3" i="48"/>
  <c r="AL3" i="48"/>
  <c r="AM3" i="48"/>
  <c r="AN3" i="48"/>
  <c r="AO3" i="48"/>
  <c r="AP3" i="48"/>
  <c r="AQ3" i="48"/>
  <c r="AR3" i="48"/>
  <c r="AS3" i="48"/>
  <c r="AT3" i="48"/>
  <c r="AU3" i="48"/>
  <c r="AV3" i="48"/>
  <c r="AW3" i="48"/>
  <c r="AX3" i="48"/>
  <c r="AY3" i="48"/>
  <c r="AZ3" i="48"/>
  <c r="BA3" i="48"/>
  <c r="BB3" i="48"/>
  <c r="BC3" i="48"/>
  <c r="BD3" i="48"/>
  <c r="BE3" i="48"/>
  <c r="BF3" i="48"/>
  <c r="BG3" i="48"/>
  <c r="BH3" i="48"/>
  <c r="BI3" i="48"/>
  <c r="BJ3" i="48"/>
  <c r="BK3" i="48"/>
  <c r="BL3" i="48"/>
  <c r="BM3" i="48"/>
  <c r="BN3" i="48"/>
  <c r="BO3" i="48"/>
  <c r="BP3" i="48"/>
  <c r="BQ3" i="48"/>
  <c r="BR3" i="48"/>
  <c r="BS3" i="48"/>
  <c r="BT3" i="48"/>
  <c r="BU3" i="48"/>
  <c r="BV3" i="48"/>
  <c r="BW3" i="48"/>
  <c r="BX3" i="48"/>
  <c r="BY3" i="48"/>
  <c r="BZ3" i="48"/>
  <c r="CA3" i="48"/>
  <c r="CB3" i="48"/>
  <c r="CC3" i="48"/>
  <c r="CD3" i="48"/>
  <c r="CE3" i="48"/>
  <c r="CF3" i="48"/>
  <c r="CG3" i="48"/>
  <c r="CH3" i="48"/>
  <c r="CI3" i="48"/>
  <c r="CJ3" i="48"/>
  <c r="CK3" i="48"/>
  <c r="CL3" i="48"/>
  <c r="CM3" i="48"/>
  <c r="CN3" i="48"/>
  <c r="CO3" i="48"/>
  <c r="CP3" i="48"/>
  <c r="CQ3" i="48"/>
  <c r="CR3" i="48"/>
  <c r="CS3" i="48"/>
  <c r="CT3" i="48"/>
  <c r="CU3" i="48"/>
  <c r="CV3" i="48"/>
  <c r="CW3" i="48"/>
  <c r="CX3" i="48"/>
  <c r="CY3" i="48"/>
  <c r="CZ3" i="48"/>
  <c r="DA3" i="48"/>
  <c r="DB3" i="48"/>
  <c r="DC3" i="48"/>
  <c r="DD3" i="48"/>
  <c r="DE3" i="48"/>
  <c r="DF3" i="48"/>
  <c r="DG3" i="48"/>
  <c r="DH3" i="48"/>
  <c r="DI3" i="48"/>
  <c r="DJ3" i="48"/>
  <c r="DK3" i="48"/>
  <c r="DL3" i="48"/>
  <c r="DM3" i="48"/>
  <c r="DN3" i="48"/>
  <c r="DO3" i="48"/>
  <c r="DP3" i="48"/>
  <c r="DQ3" i="48"/>
  <c r="DR3" i="48"/>
  <c r="DS3" i="48"/>
  <c r="DT3" i="48"/>
  <c r="DU3" i="48"/>
  <c r="DV3" i="48"/>
  <c r="DW3" i="48"/>
  <c r="DX3" i="48"/>
  <c r="DY3" i="48"/>
  <c r="DZ3" i="48"/>
  <c r="EA3" i="48"/>
  <c r="EB3" i="48"/>
  <c r="EC3" i="48"/>
  <c r="ED3" i="48"/>
  <c r="EE3" i="48"/>
  <c r="EF3" i="48"/>
  <c r="EG3" i="48"/>
  <c r="EH3" i="48"/>
  <c r="EI3" i="48"/>
  <c r="EJ3" i="48"/>
  <c r="EK3" i="48"/>
  <c r="EL3" i="48"/>
  <c r="EM3" i="48"/>
  <c r="EN3" i="48"/>
  <c r="EO3" i="48"/>
  <c r="EP3" i="48"/>
  <c r="EQ3" i="48"/>
  <c r="ER3" i="48"/>
  <c r="ES3" i="48"/>
  <c r="ET3" i="48"/>
  <c r="EU3" i="48"/>
  <c r="EV3" i="48"/>
  <c r="EW3" i="48"/>
  <c r="EX3" i="48"/>
  <c r="EY3" i="48"/>
  <c r="EZ3" i="48"/>
  <c r="FA3" i="48"/>
  <c r="FB3" i="48"/>
  <c r="FC3" i="48"/>
  <c r="FD3" i="48"/>
  <c r="FE3" i="48"/>
  <c r="FF3" i="48"/>
  <c r="FG3" i="48"/>
  <c r="FH3" i="48"/>
  <c r="FI3" i="48"/>
  <c r="FJ3" i="48"/>
  <c r="FK3" i="48"/>
  <c r="FL3" i="48"/>
  <c r="FM3" i="48"/>
  <c r="FN3" i="48"/>
  <c r="FO3" i="48"/>
  <c r="FP3" i="48"/>
  <c r="FQ3" i="48"/>
  <c r="FR3" i="48"/>
  <c r="FS3" i="48"/>
  <c r="FT3" i="48"/>
  <c r="FU3" i="48"/>
  <c r="FV3" i="48"/>
  <c r="FW3" i="48"/>
  <c r="FX3" i="48"/>
  <c r="FY3" i="48"/>
  <c r="FZ3" i="48"/>
  <c r="GA3" i="48"/>
  <c r="GB3" i="48"/>
  <c r="GC3" i="48"/>
  <c r="GD3" i="48"/>
  <c r="GE3" i="48"/>
  <c r="GF3" i="48"/>
  <c r="GG3" i="48"/>
  <c r="GH3" i="48"/>
  <c r="GI3" i="48"/>
  <c r="GJ3" i="48"/>
  <c r="GK3" i="48"/>
  <c r="GL3" i="48"/>
  <c r="GM3" i="48"/>
  <c r="GN3" i="48"/>
  <c r="GO3" i="48"/>
  <c r="GP3" i="48"/>
  <c r="GQ3" i="48"/>
  <c r="GR3" i="48"/>
  <c r="GS3" i="48"/>
  <c r="GT3" i="48"/>
  <c r="GU3" i="48"/>
  <c r="GV3" i="48"/>
  <c r="GW3" i="48"/>
  <c r="GX3" i="48"/>
  <c r="GY3" i="48"/>
  <c r="GZ3" i="48"/>
  <c r="HA3" i="48"/>
  <c r="HB3" i="48"/>
  <c r="HC3" i="48"/>
  <c r="HD3" i="48"/>
  <c r="HE3" i="48"/>
  <c r="HF3" i="48"/>
  <c r="HG3" i="48"/>
  <c r="HH3" i="48"/>
  <c r="HI3" i="48"/>
  <c r="HJ3" i="48"/>
  <c r="HK3" i="48"/>
  <c r="HL3" i="48"/>
  <c r="HM3" i="48"/>
  <c r="HN3" i="48"/>
  <c r="HO3" i="48"/>
  <c r="HP3" i="48"/>
  <c r="HQ3" i="48"/>
  <c r="HR3" i="48"/>
  <c r="HS3" i="48"/>
  <c r="HT3" i="48"/>
  <c r="HU3" i="48"/>
  <c r="HV3" i="48"/>
  <c r="HW3" i="48"/>
  <c r="HX3" i="48"/>
  <c r="HY3" i="48"/>
  <c r="HZ3" i="48"/>
  <c r="IA3" i="48"/>
  <c r="IB3" i="48"/>
  <c r="IC3" i="48"/>
  <c r="ID3" i="48"/>
  <c r="IE3" i="48"/>
  <c r="IF3" i="48"/>
  <c r="IG3" i="48"/>
  <c r="IH3" i="48"/>
  <c r="II3" i="48"/>
  <c r="IJ3" i="48"/>
  <c r="IK3" i="48"/>
  <c r="IL3" i="48"/>
  <c r="IM3" i="48"/>
  <c r="IN3" i="48"/>
  <c r="IO3" i="48"/>
  <c r="IP3" i="48"/>
  <c r="IQ3" i="48"/>
  <c r="IR3" i="48"/>
  <c r="IS3" i="48"/>
  <c r="IT3" i="48"/>
  <c r="IU3" i="48"/>
  <c r="IV3" i="48"/>
  <c r="IW3" i="48"/>
  <c r="IX3" i="48"/>
  <c r="IY3" i="48"/>
  <c r="IZ3" i="48"/>
  <c r="JA3" i="48"/>
  <c r="JB3" i="48"/>
  <c r="JC3" i="48"/>
  <c r="JD3" i="48"/>
  <c r="JE3" i="48"/>
  <c r="JF3" i="48"/>
  <c r="JG3" i="48"/>
  <c r="JH3" i="48"/>
  <c r="JI3" i="48"/>
  <c r="JJ3" i="48"/>
  <c r="JK3" i="48"/>
  <c r="JL3" i="48"/>
  <c r="JM3" i="48"/>
  <c r="JN3" i="48"/>
  <c r="JO3" i="48"/>
  <c r="JP3" i="48"/>
  <c r="JQ3" i="48"/>
  <c r="JR3" i="48"/>
  <c r="JS3" i="48"/>
  <c r="JT3" i="48"/>
  <c r="JU3" i="48"/>
  <c r="JV3" i="48"/>
  <c r="JW3" i="48"/>
  <c r="JX3" i="48"/>
  <c r="JY3" i="48"/>
  <c r="JZ3" i="48"/>
  <c r="KA3" i="48"/>
  <c r="KB3" i="48"/>
  <c r="KC3" i="48"/>
  <c r="KD3" i="48"/>
  <c r="KE3" i="48"/>
  <c r="KF3" i="48"/>
  <c r="KG3" i="48"/>
  <c r="KH3" i="48"/>
  <c r="KI3" i="48"/>
  <c r="KJ3" i="48"/>
  <c r="KK3" i="48"/>
  <c r="KL3" i="48"/>
  <c r="KM3" i="48"/>
  <c r="KN3" i="48"/>
  <c r="KO3" i="48"/>
  <c r="KP3" i="48"/>
  <c r="KQ3" i="48"/>
  <c r="KR3" i="48"/>
  <c r="KS3" i="48"/>
  <c r="KT3" i="48"/>
  <c r="KU3" i="48"/>
  <c r="KV3" i="48"/>
  <c r="KW3" i="48"/>
  <c r="KX3" i="48"/>
  <c r="KY3" i="48"/>
  <c r="KZ3" i="48"/>
  <c r="LA3" i="48"/>
  <c r="LB3" i="48"/>
  <c r="LC3" i="48"/>
  <c r="LD3" i="48"/>
  <c r="LE3" i="48"/>
  <c r="LF3" i="48"/>
  <c r="LG3" i="48"/>
  <c r="LH3" i="48"/>
  <c r="LI3" i="48"/>
  <c r="LJ3" i="48"/>
  <c r="LK3" i="48"/>
  <c r="LL3" i="48"/>
  <c r="LM3" i="48"/>
  <c r="LN3" i="48"/>
  <c r="LO3" i="48"/>
  <c r="LP3" i="48"/>
  <c r="LQ3" i="48"/>
  <c r="LR3" i="48"/>
  <c r="LR4" i="48" s="1"/>
  <c r="LS3" i="48"/>
  <c r="LT3" i="48"/>
  <c r="LU3" i="48"/>
  <c r="LV3" i="48"/>
  <c r="LW3" i="48"/>
  <c r="LX3" i="48"/>
  <c r="LY3" i="48"/>
  <c r="LZ3" i="48"/>
  <c r="MA3" i="48"/>
  <c r="MB3" i="48"/>
  <c r="MC3" i="48"/>
  <c r="MD3" i="48"/>
  <c r="ME3" i="48"/>
  <c r="MF3" i="48"/>
  <c r="MG3" i="48"/>
  <c r="MH3" i="48"/>
  <c r="MI3" i="48"/>
  <c r="MJ3" i="48"/>
  <c r="MK3" i="48"/>
  <c r="ML3" i="48"/>
  <c r="MM3" i="48"/>
  <c r="MN3" i="48"/>
  <c r="MO3" i="48"/>
  <c r="MP3" i="48"/>
  <c r="MQ3" i="48"/>
  <c r="MR3" i="48"/>
  <c r="MS3" i="48"/>
  <c r="MT3" i="48"/>
  <c r="MT4" i="48" s="1"/>
  <c r="MU3" i="48"/>
  <c r="MV3" i="48"/>
  <c r="MW3" i="48"/>
  <c r="MX3" i="48"/>
  <c r="MX4" i="48" s="1"/>
  <c r="MY3" i="48"/>
  <c r="MZ3" i="48"/>
  <c r="NA3" i="48"/>
  <c r="NB3" i="48"/>
  <c r="NB4" i="48" s="1"/>
  <c r="NC3" i="48"/>
  <c r="ND3" i="48"/>
  <c r="NE3" i="48"/>
  <c r="NF3" i="48"/>
  <c r="NF4" i="48" s="1"/>
  <c r="NG3" i="48"/>
  <c r="L3" i="48"/>
  <c r="M3" i="41"/>
  <c r="N3" i="41"/>
  <c r="O3" i="41"/>
  <c r="P3" i="41"/>
  <c r="Q3" i="41"/>
  <c r="R3" i="41"/>
  <c r="S3" i="41"/>
  <c r="T3" i="41"/>
  <c r="U3" i="41"/>
  <c r="V3" i="41"/>
  <c r="W3" i="41"/>
  <c r="X3" i="41"/>
  <c r="Y3" i="41"/>
  <c r="Z3" i="41"/>
  <c r="AA3" i="41"/>
  <c r="AB3" i="41"/>
  <c r="AC3" i="41"/>
  <c r="AD3" i="41"/>
  <c r="AE3" i="41"/>
  <c r="AF3" i="41"/>
  <c r="AG3" i="41"/>
  <c r="AH3" i="41"/>
  <c r="AI3" i="41"/>
  <c r="AJ3" i="41"/>
  <c r="AK3" i="41"/>
  <c r="AL3" i="41"/>
  <c r="AM3" i="41"/>
  <c r="AN3" i="41"/>
  <c r="AO3" i="41"/>
  <c r="AP3" i="41"/>
  <c r="AQ3" i="41"/>
  <c r="AR3" i="41"/>
  <c r="AS3" i="41"/>
  <c r="AT3" i="41"/>
  <c r="AU3" i="41"/>
  <c r="AV3" i="41"/>
  <c r="AW3" i="41"/>
  <c r="AX3" i="41"/>
  <c r="AY3" i="41"/>
  <c r="AZ3" i="41"/>
  <c r="BA3" i="41"/>
  <c r="BB3" i="41"/>
  <c r="BC3" i="41"/>
  <c r="BD3" i="41"/>
  <c r="BE3" i="41"/>
  <c r="BF3" i="41"/>
  <c r="BG3" i="41"/>
  <c r="BH3" i="41"/>
  <c r="BI3" i="41"/>
  <c r="BJ3" i="41"/>
  <c r="BK3" i="41"/>
  <c r="BL3" i="41"/>
  <c r="BM3" i="41"/>
  <c r="BN3" i="41"/>
  <c r="BO3" i="41"/>
  <c r="BP3" i="41"/>
  <c r="BQ3" i="41"/>
  <c r="BR3" i="41"/>
  <c r="BS3" i="41"/>
  <c r="BT3" i="41"/>
  <c r="BU3" i="41"/>
  <c r="BV3" i="41"/>
  <c r="BW3" i="41"/>
  <c r="BX3" i="41"/>
  <c r="BY3" i="41"/>
  <c r="BZ3" i="41"/>
  <c r="CA3" i="41"/>
  <c r="CB3" i="41"/>
  <c r="CC3" i="41"/>
  <c r="CD3" i="41"/>
  <c r="CE3" i="41"/>
  <c r="CF3" i="41"/>
  <c r="CG3" i="41"/>
  <c r="CH3" i="41"/>
  <c r="CI3" i="41"/>
  <c r="CJ3" i="41"/>
  <c r="CK3" i="41"/>
  <c r="CL3" i="41"/>
  <c r="CM3" i="41"/>
  <c r="CN3" i="41"/>
  <c r="CO3" i="41"/>
  <c r="CP3" i="41"/>
  <c r="CQ3" i="41"/>
  <c r="CR3" i="41"/>
  <c r="CS3" i="41"/>
  <c r="CT3" i="41"/>
  <c r="CU3" i="41"/>
  <c r="CV3" i="41"/>
  <c r="CW3" i="41"/>
  <c r="CX3" i="41"/>
  <c r="CY3" i="41"/>
  <c r="CZ3" i="41"/>
  <c r="DA3" i="41"/>
  <c r="DB3" i="41"/>
  <c r="DC3" i="41"/>
  <c r="DD3" i="41"/>
  <c r="DE3" i="41"/>
  <c r="DF3" i="41"/>
  <c r="DG3" i="41"/>
  <c r="DH3" i="41"/>
  <c r="DI3" i="41"/>
  <c r="DJ3" i="41"/>
  <c r="DK3" i="41"/>
  <c r="DL3" i="41"/>
  <c r="DM3" i="41"/>
  <c r="DN3" i="41"/>
  <c r="DO3" i="41"/>
  <c r="DP3" i="41"/>
  <c r="DQ3" i="41"/>
  <c r="DR3" i="41"/>
  <c r="DS3" i="41"/>
  <c r="DT3" i="41"/>
  <c r="DT4" i="41" s="1"/>
  <c r="DN127" i="36" s="1"/>
  <c r="DU3" i="41"/>
  <c r="DV3" i="41"/>
  <c r="DW3" i="41"/>
  <c r="DX3" i="41"/>
  <c r="DY3" i="41"/>
  <c r="DZ3" i="41"/>
  <c r="EA3" i="41"/>
  <c r="EB3" i="41"/>
  <c r="EC3" i="41"/>
  <c r="ED3" i="41"/>
  <c r="EE3" i="41"/>
  <c r="EF3" i="41"/>
  <c r="EG3" i="41"/>
  <c r="EH3" i="41"/>
  <c r="EI3" i="41"/>
  <c r="EJ3" i="41"/>
  <c r="EK3" i="41"/>
  <c r="EL3" i="41"/>
  <c r="EM3" i="41"/>
  <c r="EN3" i="41"/>
  <c r="EO3" i="41"/>
  <c r="EP3" i="41"/>
  <c r="EQ3" i="41"/>
  <c r="ER3" i="41"/>
  <c r="ES3" i="41"/>
  <c r="ET3" i="41"/>
  <c r="EU3" i="41"/>
  <c r="EV3" i="41"/>
  <c r="EW3" i="41"/>
  <c r="EX3" i="41"/>
  <c r="EY3" i="41"/>
  <c r="EZ3" i="41"/>
  <c r="FA3" i="41"/>
  <c r="FB3" i="41"/>
  <c r="FC3" i="41"/>
  <c r="FD3" i="41"/>
  <c r="FE3" i="41"/>
  <c r="FF3" i="41"/>
  <c r="FG3" i="41"/>
  <c r="FH3" i="41"/>
  <c r="FI3" i="41"/>
  <c r="FJ3" i="41"/>
  <c r="FK3" i="41"/>
  <c r="FL3" i="41"/>
  <c r="FM3" i="41"/>
  <c r="FN3" i="41"/>
  <c r="FO3" i="41"/>
  <c r="FP3" i="41"/>
  <c r="FQ3" i="41"/>
  <c r="FR3" i="41"/>
  <c r="FS3" i="41"/>
  <c r="FT3" i="41"/>
  <c r="FU3" i="41"/>
  <c r="FV3" i="41"/>
  <c r="FW3" i="41"/>
  <c r="FX3" i="41"/>
  <c r="FY3" i="41"/>
  <c r="FZ3" i="41"/>
  <c r="GA3" i="41"/>
  <c r="GB3" i="41"/>
  <c r="GC3" i="41"/>
  <c r="GD3" i="41"/>
  <c r="GE3" i="41"/>
  <c r="GF3" i="41"/>
  <c r="GG3" i="41"/>
  <c r="GH3" i="41"/>
  <c r="GI3" i="41"/>
  <c r="GJ3" i="41"/>
  <c r="GK3" i="41"/>
  <c r="GL3" i="41"/>
  <c r="GM3" i="41"/>
  <c r="GN3" i="41"/>
  <c r="GO3" i="41"/>
  <c r="GP3" i="41"/>
  <c r="GQ3" i="41"/>
  <c r="GR3" i="41"/>
  <c r="GS3" i="41"/>
  <c r="GT3" i="41"/>
  <c r="GU3" i="41"/>
  <c r="GV3" i="41"/>
  <c r="GW3" i="41"/>
  <c r="GX3" i="41"/>
  <c r="GY3" i="41"/>
  <c r="GZ3" i="41"/>
  <c r="HA3" i="41"/>
  <c r="HB3" i="41"/>
  <c r="HC3" i="41"/>
  <c r="HD3" i="41"/>
  <c r="HE3" i="41"/>
  <c r="HF3" i="41"/>
  <c r="HG3" i="41"/>
  <c r="HH3" i="41"/>
  <c r="HI3" i="41"/>
  <c r="HJ3" i="41"/>
  <c r="HK3" i="41"/>
  <c r="HL3" i="41"/>
  <c r="HM3" i="41"/>
  <c r="HN3" i="41"/>
  <c r="HO3" i="41"/>
  <c r="HP3" i="41"/>
  <c r="HQ3" i="41"/>
  <c r="HR3" i="41"/>
  <c r="HS3" i="41"/>
  <c r="HT3" i="41"/>
  <c r="HU3" i="41"/>
  <c r="HV3" i="41"/>
  <c r="HW3" i="41"/>
  <c r="HX3" i="41"/>
  <c r="HY3" i="41"/>
  <c r="HZ3" i="41"/>
  <c r="IA3" i="41"/>
  <c r="IB3" i="41"/>
  <c r="IC3" i="41"/>
  <c r="ID3" i="41"/>
  <c r="IE3" i="41"/>
  <c r="IF3" i="41"/>
  <c r="IG3" i="41"/>
  <c r="IH3" i="41"/>
  <c r="II3" i="41"/>
  <c r="IJ3" i="41"/>
  <c r="IK3" i="41"/>
  <c r="IL3" i="41"/>
  <c r="IM3" i="41"/>
  <c r="IN3" i="41"/>
  <c r="IO3" i="41"/>
  <c r="IP3" i="41"/>
  <c r="IQ3" i="41"/>
  <c r="IR3" i="41"/>
  <c r="IS3" i="41"/>
  <c r="IT3" i="41"/>
  <c r="IU3" i="41"/>
  <c r="IV3" i="41"/>
  <c r="IW3" i="41"/>
  <c r="IX3" i="41"/>
  <c r="IY3" i="41"/>
  <c r="IZ3" i="41"/>
  <c r="JA3" i="41"/>
  <c r="JB3" i="41"/>
  <c r="JC3" i="41"/>
  <c r="JD3" i="41"/>
  <c r="JE3" i="41"/>
  <c r="JF3" i="41"/>
  <c r="JG3" i="41"/>
  <c r="JH3" i="41"/>
  <c r="JI3" i="41"/>
  <c r="JJ3" i="41"/>
  <c r="JK3" i="41"/>
  <c r="JL3" i="41"/>
  <c r="JM3" i="41"/>
  <c r="JN3" i="41"/>
  <c r="JO3" i="41"/>
  <c r="JP3" i="41"/>
  <c r="JQ3" i="41"/>
  <c r="JR3" i="41"/>
  <c r="JS3" i="41"/>
  <c r="JT3" i="41"/>
  <c r="JU3" i="41"/>
  <c r="JV3" i="41"/>
  <c r="JW3" i="41"/>
  <c r="JX3" i="41"/>
  <c r="JY3" i="41"/>
  <c r="JZ3" i="41"/>
  <c r="KA3" i="41"/>
  <c r="KB3" i="41"/>
  <c r="KC3" i="41"/>
  <c r="KD3" i="41"/>
  <c r="KE3" i="41"/>
  <c r="KF3" i="41"/>
  <c r="KG3" i="41"/>
  <c r="KH3" i="41"/>
  <c r="KI3" i="41"/>
  <c r="KJ3" i="41"/>
  <c r="KK3" i="41"/>
  <c r="KL3" i="41"/>
  <c r="KM3" i="41"/>
  <c r="KN3" i="41"/>
  <c r="KO3" i="41"/>
  <c r="KP3" i="41"/>
  <c r="KQ3" i="41"/>
  <c r="KR3" i="41"/>
  <c r="KS3" i="41"/>
  <c r="KT3" i="41"/>
  <c r="KU3" i="41"/>
  <c r="KV3" i="41"/>
  <c r="KW3" i="41"/>
  <c r="KX3" i="41"/>
  <c r="KY3" i="41"/>
  <c r="KZ3" i="41"/>
  <c r="LA3" i="41"/>
  <c r="LB3" i="41"/>
  <c r="LC3" i="41"/>
  <c r="LD3" i="41"/>
  <c r="LE3" i="41"/>
  <c r="LF3" i="41"/>
  <c r="LG3" i="41"/>
  <c r="LH3" i="41"/>
  <c r="LI3" i="41"/>
  <c r="LJ3" i="41"/>
  <c r="LK3" i="41"/>
  <c r="LL3" i="41"/>
  <c r="LM3" i="41"/>
  <c r="LN3" i="41"/>
  <c r="LO3" i="41"/>
  <c r="LP3" i="41"/>
  <c r="LQ3" i="41"/>
  <c r="LR3" i="41"/>
  <c r="LS3" i="41"/>
  <c r="LT3" i="41"/>
  <c r="LU3" i="41"/>
  <c r="LV3" i="41"/>
  <c r="LW3" i="41"/>
  <c r="LX3" i="41"/>
  <c r="LY3" i="41"/>
  <c r="LZ3" i="41"/>
  <c r="MA3" i="41"/>
  <c r="MB3" i="41"/>
  <c r="MC3" i="41"/>
  <c r="MD3" i="41"/>
  <c r="ME3" i="41"/>
  <c r="MF3" i="41"/>
  <c r="MG3" i="41"/>
  <c r="MH3" i="41"/>
  <c r="MI3" i="41"/>
  <c r="MJ3" i="41"/>
  <c r="MK3" i="41"/>
  <c r="ML3" i="41"/>
  <c r="MM3" i="41"/>
  <c r="MN3" i="41"/>
  <c r="MO3" i="41"/>
  <c r="MP3" i="41"/>
  <c r="MQ3" i="41"/>
  <c r="MR3" i="41"/>
  <c r="MS3" i="41"/>
  <c r="MT3" i="41"/>
  <c r="MU3" i="41"/>
  <c r="MV3" i="41"/>
  <c r="MW3" i="41"/>
  <c r="MX3" i="41"/>
  <c r="MY3" i="41"/>
  <c r="MZ3" i="41"/>
  <c r="NA3" i="41"/>
  <c r="NB3" i="41"/>
  <c r="NC3" i="41"/>
  <c r="ND3" i="41"/>
  <c r="NE3" i="41"/>
  <c r="NF3" i="41"/>
  <c r="NG3" i="41"/>
  <c r="L3" i="41"/>
  <c r="F131" i="36"/>
  <c r="G131" i="36" s="1"/>
  <c r="H131" i="36" s="1"/>
  <c r="I131" i="36" s="1"/>
  <c r="J131" i="36" s="1"/>
  <c r="K131" i="36" s="1"/>
  <c r="L131" i="36" s="1"/>
  <c r="M131" i="36" s="1"/>
  <c r="N131" i="36" s="1"/>
  <c r="O131" i="36" s="1"/>
  <c r="P131" i="36" s="1"/>
  <c r="Q131" i="36" s="1"/>
  <c r="R131" i="36" s="1"/>
  <c r="S131" i="36" s="1"/>
  <c r="T131" i="36" s="1"/>
  <c r="U131" i="36" s="1"/>
  <c r="V131" i="36" s="1"/>
  <c r="W131" i="36" s="1"/>
  <c r="X131" i="36" s="1"/>
  <c r="Y131" i="36" s="1"/>
  <c r="Z131" i="36" s="1"/>
  <c r="AA131" i="36" s="1"/>
  <c r="AB131" i="36" s="1"/>
  <c r="AC131" i="36" s="1"/>
  <c r="AD131" i="36" s="1"/>
  <c r="AE131" i="36" s="1"/>
  <c r="AF131" i="36" s="1"/>
  <c r="AG131" i="36" s="1"/>
  <c r="AH131" i="36" s="1"/>
  <c r="AI131" i="36" s="1"/>
  <c r="AJ131" i="36" s="1"/>
  <c r="AK131" i="36" s="1"/>
  <c r="AL131" i="36" s="1"/>
  <c r="AM131" i="36" s="1"/>
  <c r="AN131" i="36" s="1"/>
  <c r="AO131" i="36" s="1"/>
  <c r="AP131" i="36" s="1"/>
  <c r="AQ131" i="36" s="1"/>
  <c r="AR131" i="36" s="1"/>
  <c r="AS131" i="36" s="1"/>
  <c r="AT131" i="36" s="1"/>
  <c r="AU131" i="36" s="1"/>
  <c r="AV131" i="36" s="1"/>
  <c r="AW131" i="36" s="1"/>
  <c r="AX131" i="36" s="1"/>
  <c r="AY131" i="36" s="1"/>
  <c r="AZ131" i="36" s="1"/>
  <c r="BA131" i="36" s="1"/>
  <c r="BB131" i="36" s="1"/>
  <c r="BC131" i="36" s="1"/>
  <c r="BD131" i="36" s="1"/>
  <c r="BE131" i="36" s="1"/>
  <c r="BF131" i="36" s="1"/>
  <c r="BG131" i="36" s="1"/>
  <c r="BH131" i="36" s="1"/>
  <c r="BI131" i="36" s="1"/>
  <c r="BJ131" i="36" s="1"/>
  <c r="BK131" i="36" s="1"/>
  <c r="BL131" i="36" s="1"/>
  <c r="BM131" i="36" s="1"/>
  <c r="BN131" i="36" s="1"/>
  <c r="BO131" i="36" s="1"/>
  <c r="BP131" i="36" s="1"/>
  <c r="BQ131" i="36" s="1"/>
  <c r="BR131" i="36" s="1"/>
  <c r="BS131" i="36" s="1"/>
  <c r="BT131" i="36" s="1"/>
  <c r="BU131" i="36" s="1"/>
  <c r="BV131" i="36" s="1"/>
  <c r="BW131" i="36" s="1"/>
  <c r="BX131" i="36" s="1"/>
  <c r="BY131" i="36" s="1"/>
  <c r="BZ131" i="36" s="1"/>
  <c r="CA131" i="36" s="1"/>
  <c r="CB131" i="36" s="1"/>
  <c r="CC131" i="36" s="1"/>
  <c r="CD131" i="36" s="1"/>
  <c r="CE131" i="36" s="1"/>
  <c r="CF131" i="36" s="1"/>
  <c r="CG131" i="36" s="1"/>
  <c r="CH131" i="36" s="1"/>
  <c r="CI131" i="36" s="1"/>
  <c r="CJ131" i="36" s="1"/>
  <c r="CK131" i="36" s="1"/>
  <c r="CL131" i="36" s="1"/>
  <c r="CM131" i="36" s="1"/>
  <c r="CN131" i="36" s="1"/>
  <c r="CO131" i="36" s="1"/>
  <c r="CP131" i="36" s="1"/>
  <c r="CQ131" i="36" s="1"/>
  <c r="CR131" i="36" s="1"/>
  <c r="CS131" i="36" s="1"/>
  <c r="CT131" i="36" s="1"/>
  <c r="CU131" i="36" s="1"/>
  <c r="CV131" i="36" s="1"/>
  <c r="CW131" i="36" s="1"/>
  <c r="CX131" i="36" s="1"/>
  <c r="CY131" i="36" s="1"/>
  <c r="CZ131" i="36" s="1"/>
  <c r="DA131" i="36" s="1"/>
  <c r="DB131" i="36" s="1"/>
  <c r="DC131" i="36" s="1"/>
  <c r="DD131" i="36" s="1"/>
  <c r="DE131" i="36" s="1"/>
  <c r="DF131" i="36" s="1"/>
  <c r="DG131" i="36" s="1"/>
  <c r="DH131" i="36" s="1"/>
  <c r="DI131" i="36" s="1"/>
  <c r="DJ131" i="36" s="1"/>
  <c r="DK131" i="36" s="1"/>
  <c r="DL131" i="36" s="1"/>
  <c r="DM131" i="36" s="1"/>
  <c r="DN131" i="36" s="1"/>
  <c r="DO131" i="36" s="1"/>
  <c r="DP131" i="36" s="1"/>
  <c r="DQ131" i="36" s="1"/>
  <c r="DR131" i="36" s="1"/>
  <c r="DS131" i="36" s="1"/>
  <c r="DT131" i="36" s="1"/>
  <c r="DU131" i="36" s="1"/>
  <c r="DV131" i="36" s="1"/>
  <c r="DW131" i="36" s="1"/>
  <c r="DX131" i="36" s="1"/>
  <c r="DY131" i="36" s="1"/>
  <c r="DZ131" i="36" s="1"/>
  <c r="EA131" i="36" s="1"/>
  <c r="EB131" i="36" s="1"/>
  <c r="EC131" i="36" s="1"/>
  <c r="ED131" i="36" s="1"/>
  <c r="EE131" i="36" s="1"/>
  <c r="EF131" i="36" s="1"/>
  <c r="EG131" i="36" s="1"/>
  <c r="EH131" i="36" s="1"/>
  <c r="EI131" i="36" s="1"/>
  <c r="EJ131" i="36" s="1"/>
  <c r="EK131" i="36" s="1"/>
  <c r="EL131" i="36" s="1"/>
  <c r="EM131" i="36" s="1"/>
  <c r="EN131" i="36" s="1"/>
  <c r="EO131" i="36" s="1"/>
  <c r="EP131" i="36" s="1"/>
  <c r="EQ131" i="36" s="1"/>
  <c r="ER131" i="36" s="1"/>
  <c r="ES131" i="36" s="1"/>
  <c r="ET131" i="36" s="1"/>
  <c r="EU131" i="36" s="1"/>
  <c r="EV131" i="36" s="1"/>
  <c r="EW131" i="36" s="1"/>
  <c r="EX131" i="36" s="1"/>
  <c r="EY131" i="36" s="1"/>
  <c r="EZ131" i="36" s="1"/>
  <c r="FA131" i="36" s="1"/>
  <c r="FB131" i="36" s="1"/>
  <c r="FC131" i="36" s="1"/>
  <c r="FD131" i="36" s="1"/>
  <c r="FE131" i="36" s="1"/>
  <c r="FF131" i="36" s="1"/>
  <c r="FG131" i="36" s="1"/>
  <c r="FH131" i="36" s="1"/>
  <c r="FI131" i="36" s="1"/>
  <c r="FJ131" i="36" s="1"/>
  <c r="FK131" i="36" s="1"/>
  <c r="FL131" i="36" s="1"/>
  <c r="FM131" i="36" s="1"/>
  <c r="FN131" i="36" s="1"/>
  <c r="FO131" i="36" s="1"/>
  <c r="FP131" i="36" s="1"/>
  <c r="FQ131" i="36" s="1"/>
  <c r="FR131" i="36" s="1"/>
  <c r="FS131" i="36" s="1"/>
  <c r="FT131" i="36" s="1"/>
  <c r="FU131" i="36" s="1"/>
  <c r="FV131" i="36" s="1"/>
  <c r="FW131" i="36" s="1"/>
  <c r="FX131" i="36" s="1"/>
  <c r="FY131" i="36" s="1"/>
  <c r="FZ131" i="36" s="1"/>
  <c r="GA131" i="36" s="1"/>
  <c r="GB131" i="36" s="1"/>
  <c r="GC131" i="36" s="1"/>
  <c r="GD131" i="36" s="1"/>
  <c r="GE131" i="36" s="1"/>
  <c r="GF131" i="36" s="1"/>
  <c r="GG131" i="36" s="1"/>
  <c r="GH131" i="36" s="1"/>
  <c r="GI131" i="36" s="1"/>
  <c r="GJ131" i="36" s="1"/>
  <c r="GK131" i="36" s="1"/>
  <c r="GL131" i="36" s="1"/>
  <c r="GM131" i="36" s="1"/>
  <c r="GN131" i="36" s="1"/>
  <c r="GO131" i="36" s="1"/>
  <c r="GP131" i="36" s="1"/>
  <c r="GQ131" i="36" s="1"/>
  <c r="GR131" i="36" s="1"/>
  <c r="GS131" i="36" s="1"/>
  <c r="GT131" i="36" s="1"/>
  <c r="GU131" i="36" s="1"/>
  <c r="GV131" i="36" s="1"/>
  <c r="GW131" i="36" s="1"/>
  <c r="GX131" i="36" s="1"/>
  <c r="GY131" i="36" s="1"/>
  <c r="GZ131" i="36" s="1"/>
  <c r="HA131" i="36" s="1"/>
  <c r="HB131" i="36" s="1"/>
  <c r="HC131" i="36" s="1"/>
  <c r="HD131" i="36" s="1"/>
  <c r="HE131" i="36" s="1"/>
  <c r="HF131" i="36" s="1"/>
  <c r="HG131" i="36" s="1"/>
  <c r="HH131" i="36" s="1"/>
  <c r="HI131" i="36" s="1"/>
  <c r="HJ131" i="36" s="1"/>
  <c r="HK131" i="36" s="1"/>
  <c r="HL131" i="36" s="1"/>
  <c r="HM131" i="36" s="1"/>
  <c r="HN131" i="36" s="1"/>
  <c r="HO131" i="36" s="1"/>
  <c r="HP131" i="36" s="1"/>
  <c r="HQ131" i="36" s="1"/>
  <c r="HR131" i="36" s="1"/>
  <c r="HS131" i="36" s="1"/>
  <c r="HT131" i="36" s="1"/>
  <c r="HU131" i="36" s="1"/>
  <c r="HV131" i="36" s="1"/>
  <c r="HW131" i="36" s="1"/>
  <c r="HX131" i="36" s="1"/>
  <c r="HY131" i="36" s="1"/>
  <c r="HZ131" i="36" s="1"/>
  <c r="IA131" i="36" s="1"/>
  <c r="IB131" i="36" s="1"/>
  <c r="IC131" i="36" s="1"/>
  <c r="ID131" i="36" s="1"/>
  <c r="IE131" i="36" s="1"/>
  <c r="IF131" i="36" s="1"/>
  <c r="IG131" i="36" s="1"/>
  <c r="IH131" i="36" s="1"/>
  <c r="II131" i="36" s="1"/>
  <c r="IJ131" i="36" s="1"/>
  <c r="IK131" i="36" s="1"/>
  <c r="IL131" i="36" s="1"/>
  <c r="IM131" i="36" s="1"/>
  <c r="IN131" i="36" s="1"/>
  <c r="IO131" i="36" s="1"/>
  <c r="IP131" i="36" s="1"/>
  <c r="IQ131" i="36" s="1"/>
  <c r="IR131" i="36" s="1"/>
  <c r="IS131" i="36" s="1"/>
  <c r="IT131" i="36" s="1"/>
  <c r="IU131" i="36" s="1"/>
  <c r="IV131" i="36" s="1"/>
  <c r="IW131" i="36" s="1"/>
  <c r="IX131" i="36" s="1"/>
  <c r="IY131" i="36" s="1"/>
  <c r="IZ131" i="36" s="1"/>
  <c r="JA131" i="36" s="1"/>
  <c r="JB131" i="36" s="1"/>
  <c r="JC131" i="36" s="1"/>
  <c r="JD131" i="36" s="1"/>
  <c r="JE131" i="36" s="1"/>
  <c r="JF131" i="36" s="1"/>
  <c r="JG131" i="36" s="1"/>
  <c r="JH131" i="36" s="1"/>
  <c r="JI131" i="36" s="1"/>
  <c r="JJ131" i="36" s="1"/>
  <c r="JK131" i="36" s="1"/>
  <c r="JL131" i="36" s="1"/>
  <c r="JM131" i="36" s="1"/>
  <c r="JN131" i="36" s="1"/>
  <c r="JO131" i="36" s="1"/>
  <c r="JP131" i="36" s="1"/>
  <c r="JQ131" i="36" s="1"/>
  <c r="JR131" i="36" s="1"/>
  <c r="JS131" i="36" s="1"/>
  <c r="JT131" i="36" s="1"/>
  <c r="JU131" i="36" s="1"/>
  <c r="JV131" i="36" s="1"/>
  <c r="JW131" i="36" s="1"/>
  <c r="JX131" i="36" s="1"/>
  <c r="JY131" i="36" s="1"/>
  <c r="JZ131" i="36" s="1"/>
  <c r="KA131" i="36" s="1"/>
  <c r="KB131" i="36" s="1"/>
  <c r="KC131" i="36" s="1"/>
  <c r="KD131" i="36" s="1"/>
  <c r="KE131" i="36" s="1"/>
  <c r="KF131" i="36" s="1"/>
  <c r="KG131" i="36" s="1"/>
  <c r="KH131" i="36" s="1"/>
  <c r="KI131" i="36" s="1"/>
  <c r="KJ131" i="36" s="1"/>
  <c r="KK131" i="36" s="1"/>
  <c r="KL131" i="36" s="1"/>
  <c r="KM131" i="36" s="1"/>
  <c r="KN131" i="36" s="1"/>
  <c r="KO131" i="36" s="1"/>
  <c r="KP131" i="36" s="1"/>
  <c r="KQ131" i="36" s="1"/>
  <c r="KR131" i="36" s="1"/>
  <c r="KS131" i="36" s="1"/>
  <c r="KT131" i="36" s="1"/>
  <c r="KU131" i="36" s="1"/>
  <c r="KV131" i="36" s="1"/>
  <c r="KW131" i="36" s="1"/>
  <c r="KX131" i="36" s="1"/>
  <c r="KY131" i="36" s="1"/>
  <c r="KZ131" i="36" s="1"/>
  <c r="LA131" i="36" s="1"/>
  <c r="LB131" i="36" s="1"/>
  <c r="LC131" i="36" s="1"/>
  <c r="LD131" i="36" s="1"/>
  <c r="LE131" i="36" s="1"/>
  <c r="LF131" i="36" s="1"/>
  <c r="LG131" i="36" s="1"/>
  <c r="LH131" i="36" s="1"/>
  <c r="LI131" i="36" s="1"/>
  <c r="LJ131" i="36" s="1"/>
  <c r="LK131" i="36" s="1"/>
  <c r="LL131" i="36" s="1"/>
  <c r="LM131" i="36" s="1"/>
  <c r="LN131" i="36" s="1"/>
  <c r="LO131" i="36" s="1"/>
  <c r="LP131" i="36" s="1"/>
  <c r="LQ131" i="36" s="1"/>
  <c r="LR131" i="36" s="1"/>
  <c r="LS131" i="36" s="1"/>
  <c r="LT131" i="36" s="1"/>
  <c r="LU131" i="36" s="1"/>
  <c r="LV131" i="36" s="1"/>
  <c r="LW131" i="36" s="1"/>
  <c r="LX131" i="36" s="1"/>
  <c r="LY131" i="36" s="1"/>
  <c r="LZ131" i="36" s="1"/>
  <c r="MA131" i="36" s="1"/>
  <c r="MB131" i="36" s="1"/>
  <c r="MC131" i="36" s="1"/>
  <c r="MD131" i="36" s="1"/>
  <c r="ME131" i="36" s="1"/>
  <c r="MF131" i="36" s="1"/>
  <c r="MG131" i="36" s="1"/>
  <c r="MH131" i="36" s="1"/>
  <c r="MI131" i="36" s="1"/>
  <c r="MJ131" i="36" s="1"/>
  <c r="MK131" i="36" s="1"/>
  <c r="ML131" i="36" s="1"/>
  <c r="MM131" i="36" s="1"/>
  <c r="MN131" i="36" s="1"/>
  <c r="MO131" i="36" s="1"/>
  <c r="MP131" i="36" s="1"/>
  <c r="MQ131" i="36" s="1"/>
  <c r="MR131" i="36" s="1"/>
  <c r="MS131" i="36" s="1"/>
  <c r="MT131" i="36" s="1"/>
  <c r="MU131" i="36" s="1"/>
  <c r="MV131" i="36" s="1"/>
  <c r="MW131" i="36" s="1"/>
  <c r="MX131" i="36" s="1"/>
  <c r="MY131" i="36" s="1"/>
  <c r="MZ131" i="36" s="1"/>
  <c r="NA131" i="36" s="1"/>
  <c r="F129" i="36"/>
  <c r="G129" i="36" s="1"/>
  <c r="H129" i="36" s="1"/>
  <c r="I129" i="36" s="1"/>
  <c r="J129" i="36" s="1"/>
  <c r="K129" i="36" s="1"/>
  <c r="L129" i="36" s="1"/>
  <c r="M129" i="36" s="1"/>
  <c r="N129" i="36" s="1"/>
  <c r="O129" i="36" s="1"/>
  <c r="P129" i="36" s="1"/>
  <c r="Q129" i="36" s="1"/>
  <c r="R129" i="36" s="1"/>
  <c r="S129" i="36" s="1"/>
  <c r="T129" i="36" s="1"/>
  <c r="U129" i="36" s="1"/>
  <c r="V129" i="36" s="1"/>
  <c r="W129" i="36" s="1"/>
  <c r="X129" i="36" s="1"/>
  <c r="Y129" i="36" s="1"/>
  <c r="Z129" i="36" s="1"/>
  <c r="AA129" i="36" s="1"/>
  <c r="AB129" i="36" s="1"/>
  <c r="AC129" i="36" s="1"/>
  <c r="AD129" i="36" s="1"/>
  <c r="AE129" i="36" s="1"/>
  <c r="AF129" i="36" s="1"/>
  <c r="AG129" i="36" s="1"/>
  <c r="AH129" i="36" s="1"/>
  <c r="AI129" i="36" s="1"/>
  <c r="AJ129" i="36" s="1"/>
  <c r="AK129" i="36" s="1"/>
  <c r="AL129" i="36" s="1"/>
  <c r="AM129" i="36" s="1"/>
  <c r="AN129" i="36" s="1"/>
  <c r="AO129" i="36" s="1"/>
  <c r="AP129" i="36" s="1"/>
  <c r="AQ129" i="36" s="1"/>
  <c r="AR129" i="36" s="1"/>
  <c r="AS129" i="36" s="1"/>
  <c r="AT129" i="36" s="1"/>
  <c r="AU129" i="36" s="1"/>
  <c r="AV129" i="36" s="1"/>
  <c r="AW129" i="36" s="1"/>
  <c r="AX129" i="36" s="1"/>
  <c r="AY129" i="36" s="1"/>
  <c r="AZ129" i="36" s="1"/>
  <c r="BA129" i="36" s="1"/>
  <c r="BB129" i="36" s="1"/>
  <c r="BC129" i="36" s="1"/>
  <c r="BD129" i="36" s="1"/>
  <c r="BE129" i="36" s="1"/>
  <c r="BF129" i="36" s="1"/>
  <c r="BG129" i="36" s="1"/>
  <c r="BH129" i="36" s="1"/>
  <c r="BI129" i="36" s="1"/>
  <c r="BJ129" i="36" s="1"/>
  <c r="BK129" i="36" s="1"/>
  <c r="BL129" i="36" s="1"/>
  <c r="BM129" i="36" s="1"/>
  <c r="BN129" i="36" s="1"/>
  <c r="BO129" i="36" s="1"/>
  <c r="BP129" i="36" s="1"/>
  <c r="BQ129" i="36" s="1"/>
  <c r="BR129" i="36" s="1"/>
  <c r="BS129" i="36" s="1"/>
  <c r="BT129" i="36" s="1"/>
  <c r="BU129" i="36" s="1"/>
  <c r="BV129" i="36" s="1"/>
  <c r="BW129" i="36" s="1"/>
  <c r="BX129" i="36" s="1"/>
  <c r="BY129" i="36" s="1"/>
  <c r="BZ129" i="36" s="1"/>
  <c r="CA129" i="36" s="1"/>
  <c r="CB129" i="36" s="1"/>
  <c r="CC129" i="36" s="1"/>
  <c r="CD129" i="36" s="1"/>
  <c r="CE129" i="36" s="1"/>
  <c r="CF129" i="36" s="1"/>
  <c r="CG129" i="36" s="1"/>
  <c r="CH129" i="36" s="1"/>
  <c r="CI129" i="36" s="1"/>
  <c r="CJ129" i="36" s="1"/>
  <c r="CK129" i="36" s="1"/>
  <c r="CL129" i="36" s="1"/>
  <c r="CM129" i="36" s="1"/>
  <c r="CN129" i="36" s="1"/>
  <c r="CO129" i="36" s="1"/>
  <c r="CP129" i="36" s="1"/>
  <c r="CQ129" i="36" s="1"/>
  <c r="CR129" i="36" s="1"/>
  <c r="CS129" i="36" s="1"/>
  <c r="CT129" i="36" s="1"/>
  <c r="CU129" i="36" s="1"/>
  <c r="CV129" i="36" s="1"/>
  <c r="CW129" i="36" s="1"/>
  <c r="CX129" i="36" s="1"/>
  <c r="CY129" i="36" s="1"/>
  <c r="CZ129" i="36" s="1"/>
  <c r="DA129" i="36" s="1"/>
  <c r="DB129" i="36" s="1"/>
  <c r="DC129" i="36" s="1"/>
  <c r="DD129" i="36" s="1"/>
  <c r="DE129" i="36" s="1"/>
  <c r="DF129" i="36" s="1"/>
  <c r="DG129" i="36" s="1"/>
  <c r="DH129" i="36" s="1"/>
  <c r="DI129" i="36" s="1"/>
  <c r="DJ129" i="36" s="1"/>
  <c r="DK129" i="36" s="1"/>
  <c r="DL129" i="36" s="1"/>
  <c r="DM129" i="36" s="1"/>
  <c r="DN129" i="36" s="1"/>
  <c r="DO129" i="36" s="1"/>
  <c r="DP129" i="36" s="1"/>
  <c r="DQ129" i="36" s="1"/>
  <c r="DR129" i="36" s="1"/>
  <c r="DS129" i="36" s="1"/>
  <c r="DT129" i="36" s="1"/>
  <c r="DU129" i="36" s="1"/>
  <c r="DV129" i="36" s="1"/>
  <c r="DW129" i="36" s="1"/>
  <c r="DX129" i="36" s="1"/>
  <c r="DY129" i="36" s="1"/>
  <c r="DZ129" i="36" s="1"/>
  <c r="EA129" i="36" s="1"/>
  <c r="EB129" i="36" s="1"/>
  <c r="EC129" i="36" s="1"/>
  <c r="ED129" i="36" s="1"/>
  <c r="EE129" i="36" s="1"/>
  <c r="EF129" i="36" s="1"/>
  <c r="EG129" i="36" s="1"/>
  <c r="EH129" i="36" s="1"/>
  <c r="EI129" i="36" s="1"/>
  <c r="EJ129" i="36" s="1"/>
  <c r="EK129" i="36" s="1"/>
  <c r="EL129" i="36" s="1"/>
  <c r="EM129" i="36" s="1"/>
  <c r="EN129" i="36" s="1"/>
  <c r="EO129" i="36" s="1"/>
  <c r="EP129" i="36" s="1"/>
  <c r="EQ129" i="36" s="1"/>
  <c r="ER129" i="36" s="1"/>
  <c r="ES129" i="36" s="1"/>
  <c r="ET129" i="36" s="1"/>
  <c r="EU129" i="36" s="1"/>
  <c r="EV129" i="36" s="1"/>
  <c r="EW129" i="36" s="1"/>
  <c r="EX129" i="36" s="1"/>
  <c r="EY129" i="36" s="1"/>
  <c r="EZ129" i="36" s="1"/>
  <c r="FA129" i="36" s="1"/>
  <c r="FB129" i="36" s="1"/>
  <c r="FC129" i="36" s="1"/>
  <c r="FD129" i="36" s="1"/>
  <c r="FE129" i="36" s="1"/>
  <c r="FF129" i="36" s="1"/>
  <c r="FG129" i="36" s="1"/>
  <c r="FH129" i="36" s="1"/>
  <c r="FI129" i="36" s="1"/>
  <c r="FJ129" i="36" s="1"/>
  <c r="FK129" i="36" s="1"/>
  <c r="FL129" i="36" s="1"/>
  <c r="FM129" i="36" s="1"/>
  <c r="FN129" i="36" s="1"/>
  <c r="FO129" i="36" s="1"/>
  <c r="FP129" i="36" s="1"/>
  <c r="FQ129" i="36" s="1"/>
  <c r="FR129" i="36" s="1"/>
  <c r="FS129" i="36" s="1"/>
  <c r="FT129" i="36" s="1"/>
  <c r="FU129" i="36" s="1"/>
  <c r="FV129" i="36" s="1"/>
  <c r="FW129" i="36" s="1"/>
  <c r="FX129" i="36" s="1"/>
  <c r="FY129" i="36" s="1"/>
  <c r="FZ129" i="36" s="1"/>
  <c r="GA129" i="36" s="1"/>
  <c r="GB129" i="36" s="1"/>
  <c r="GC129" i="36" s="1"/>
  <c r="GD129" i="36" s="1"/>
  <c r="GE129" i="36" s="1"/>
  <c r="GF129" i="36" s="1"/>
  <c r="GG129" i="36" s="1"/>
  <c r="GH129" i="36" s="1"/>
  <c r="GI129" i="36" s="1"/>
  <c r="GJ129" i="36" s="1"/>
  <c r="GK129" i="36" s="1"/>
  <c r="GL129" i="36" s="1"/>
  <c r="GM129" i="36" s="1"/>
  <c r="GN129" i="36" s="1"/>
  <c r="GO129" i="36" s="1"/>
  <c r="GP129" i="36" s="1"/>
  <c r="GQ129" i="36" s="1"/>
  <c r="GR129" i="36" s="1"/>
  <c r="GS129" i="36" s="1"/>
  <c r="GT129" i="36" s="1"/>
  <c r="GU129" i="36" s="1"/>
  <c r="GV129" i="36" s="1"/>
  <c r="GW129" i="36" s="1"/>
  <c r="GX129" i="36" s="1"/>
  <c r="GY129" i="36" s="1"/>
  <c r="GZ129" i="36" s="1"/>
  <c r="HA129" i="36" s="1"/>
  <c r="HB129" i="36" s="1"/>
  <c r="HC129" i="36" s="1"/>
  <c r="HD129" i="36" s="1"/>
  <c r="HE129" i="36" s="1"/>
  <c r="HF129" i="36" s="1"/>
  <c r="HG129" i="36" s="1"/>
  <c r="HH129" i="36" s="1"/>
  <c r="HI129" i="36" s="1"/>
  <c r="HJ129" i="36" s="1"/>
  <c r="HK129" i="36" s="1"/>
  <c r="HL129" i="36" s="1"/>
  <c r="HM129" i="36" s="1"/>
  <c r="HN129" i="36" s="1"/>
  <c r="HO129" i="36" s="1"/>
  <c r="HP129" i="36" s="1"/>
  <c r="HQ129" i="36" s="1"/>
  <c r="HR129" i="36" s="1"/>
  <c r="HS129" i="36" s="1"/>
  <c r="HT129" i="36" s="1"/>
  <c r="HU129" i="36" s="1"/>
  <c r="HV129" i="36" s="1"/>
  <c r="HW129" i="36" s="1"/>
  <c r="HX129" i="36" s="1"/>
  <c r="HY129" i="36" s="1"/>
  <c r="HZ129" i="36" s="1"/>
  <c r="IA129" i="36" s="1"/>
  <c r="IB129" i="36" s="1"/>
  <c r="IC129" i="36" s="1"/>
  <c r="ID129" i="36" s="1"/>
  <c r="IE129" i="36" s="1"/>
  <c r="IF129" i="36" s="1"/>
  <c r="IG129" i="36" s="1"/>
  <c r="IH129" i="36" s="1"/>
  <c r="II129" i="36" s="1"/>
  <c r="IJ129" i="36" s="1"/>
  <c r="IK129" i="36" s="1"/>
  <c r="IL129" i="36" s="1"/>
  <c r="IM129" i="36" s="1"/>
  <c r="IN129" i="36" s="1"/>
  <c r="IO129" i="36" s="1"/>
  <c r="IP129" i="36" s="1"/>
  <c r="IQ129" i="36" s="1"/>
  <c r="IR129" i="36" s="1"/>
  <c r="IS129" i="36" s="1"/>
  <c r="IT129" i="36" s="1"/>
  <c r="IU129" i="36" s="1"/>
  <c r="IV129" i="36" s="1"/>
  <c r="IW129" i="36" s="1"/>
  <c r="IX129" i="36" s="1"/>
  <c r="IY129" i="36" s="1"/>
  <c r="IZ129" i="36" s="1"/>
  <c r="JA129" i="36" s="1"/>
  <c r="JB129" i="36" s="1"/>
  <c r="JC129" i="36" s="1"/>
  <c r="JD129" i="36" s="1"/>
  <c r="JE129" i="36" s="1"/>
  <c r="JF129" i="36" s="1"/>
  <c r="JG129" i="36" s="1"/>
  <c r="JH129" i="36" s="1"/>
  <c r="JI129" i="36" s="1"/>
  <c r="JJ129" i="36" s="1"/>
  <c r="JK129" i="36" s="1"/>
  <c r="JL129" i="36" s="1"/>
  <c r="JM129" i="36" s="1"/>
  <c r="JN129" i="36" s="1"/>
  <c r="JO129" i="36" s="1"/>
  <c r="JP129" i="36" s="1"/>
  <c r="JQ129" i="36" s="1"/>
  <c r="JR129" i="36" s="1"/>
  <c r="JS129" i="36" s="1"/>
  <c r="JT129" i="36" s="1"/>
  <c r="JU129" i="36" s="1"/>
  <c r="JV129" i="36" s="1"/>
  <c r="JW129" i="36" s="1"/>
  <c r="JX129" i="36" s="1"/>
  <c r="JY129" i="36" s="1"/>
  <c r="JZ129" i="36" s="1"/>
  <c r="KA129" i="36" s="1"/>
  <c r="KB129" i="36" s="1"/>
  <c r="KC129" i="36" s="1"/>
  <c r="KD129" i="36" s="1"/>
  <c r="KE129" i="36" s="1"/>
  <c r="KF129" i="36" s="1"/>
  <c r="KG129" i="36" s="1"/>
  <c r="KH129" i="36" s="1"/>
  <c r="KI129" i="36" s="1"/>
  <c r="KJ129" i="36" s="1"/>
  <c r="KK129" i="36" s="1"/>
  <c r="KL129" i="36" s="1"/>
  <c r="KM129" i="36" s="1"/>
  <c r="KN129" i="36" s="1"/>
  <c r="KO129" i="36" s="1"/>
  <c r="KP129" i="36" s="1"/>
  <c r="KQ129" i="36" s="1"/>
  <c r="KR129" i="36" s="1"/>
  <c r="KS129" i="36" s="1"/>
  <c r="KT129" i="36" s="1"/>
  <c r="KU129" i="36" s="1"/>
  <c r="KV129" i="36" s="1"/>
  <c r="KW129" i="36" s="1"/>
  <c r="KX129" i="36" s="1"/>
  <c r="KY129" i="36" s="1"/>
  <c r="KZ129" i="36" s="1"/>
  <c r="LA129" i="36" s="1"/>
  <c r="LB129" i="36" s="1"/>
  <c r="LC129" i="36" s="1"/>
  <c r="LD129" i="36" s="1"/>
  <c r="LE129" i="36" s="1"/>
  <c r="LF129" i="36" s="1"/>
  <c r="LG129" i="36" s="1"/>
  <c r="LH129" i="36" s="1"/>
  <c r="LI129" i="36" s="1"/>
  <c r="LJ129" i="36" s="1"/>
  <c r="LK129" i="36" s="1"/>
  <c r="LL129" i="36" s="1"/>
  <c r="LM129" i="36" s="1"/>
  <c r="LN129" i="36" s="1"/>
  <c r="LO129" i="36" s="1"/>
  <c r="LP129" i="36" s="1"/>
  <c r="LQ129" i="36" s="1"/>
  <c r="LR129" i="36" s="1"/>
  <c r="LS129" i="36" s="1"/>
  <c r="LT129" i="36" s="1"/>
  <c r="LU129" i="36" s="1"/>
  <c r="LV129" i="36" s="1"/>
  <c r="LW129" i="36" s="1"/>
  <c r="LX129" i="36" s="1"/>
  <c r="LY129" i="36" s="1"/>
  <c r="LZ129" i="36" s="1"/>
  <c r="MA129" i="36" s="1"/>
  <c r="MB129" i="36" s="1"/>
  <c r="MC129" i="36" s="1"/>
  <c r="MD129" i="36" s="1"/>
  <c r="ME129" i="36" s="1"/>
  <c r="MF129" i="36" s="1"/>
  <c r="MG129" i="36" s="1"/>
  <c r="MH129" i="36" s="1"/>
  <c r="MI129" i="36" s="1"/>
  <c r="MJ129" i="36" s="1"/>
  <c r="MK129" i="36" s="1"/>
  <c r="ML129" i="36" s="1"/>
  <c r="MM129" i="36" s="1"/>
  <c r="MN129" i="36" s="1"/>
  <c r="MO129" i="36" s="1"/>
  <c r="MP129" i="36" s="1"/>
  <c r="MQ129" i="36" s="1"/>
  <c r="MR129" i="36" s="1"/>
  <c r="MS129" i="36" s="1"/>
  <c r="MT129" i="36" s="1"/>
  <c r="MU129" i="36" s="1"/>
  <c r="MV129" i="36" s="1"/>
  <c r="MW129" i="36" s="1"/>
  <c r="MX129" i="36" s="1"/>
  <c r="MY129" i="36" s="1"/>
  <c r="MZ129" i="36" s="1"/>
  <c r="NA129" i="36" s="1"/>
  <c r="F128" i="36"/>
  <c r="G128" i="36" s="1"/>
  <c r="H128" i="36" s="1"/>
  <c r="I128" i="36" s="1"/>
  <c r="J128" i="36" s="1"/>
  <c r="K128" i="36" s="1"/>
  <c r="L128" i="36" s="1"/>
  <c r="M128" i="36" s="1"/>
  <c r="N128" i="36" s="1"/>
  <c r="O128" i="36" s="1"/>
  <c r="P128" i="36" s="1"/>
  <c r="Q128" i="36" s="1"/>
  <c r="R128" i="36" s="1"/>
  <c r="S128" i="36" s="1"/>
  <c r="T128" i="36" s="1"/>
  <c r="U128" i="36" s="1"/>
  <c r="V128" i="36" s="1"/>
  <c r="W128" i="36" s="1"/>
  <c r="X128" i="36" s="1"/>
  <c r="Y128" i="36" s="1"/>
  <c r="Z128" i="36" s="1"/>
  <c r="AA128" i="36" s="1"/>
  <c r="AB128" i="36" s="1"/>
  <c r="AC128" i="36" s="1"/>
  <c r="AD128" i="36" s="1"/>
  <c r="AE128" i="36" s="1"/>
  <c r="AF128" i="36" s="1"/>
  <c r="AG128" i="36" s="1"/>
  <c r="AH128" i="36" s="1"/>
  <c r="AI128" i="36" s="1"/>
  <c r="AJ128" i="36" s="1"/>
  <c r="AK128" i="36" s="1"/>
  <c r="AL128" i="36" s="1"/>
  <c r="AM128" i="36" s="1"/>
  <c r="AN128" i="36" s="1"/>
  <c r="AO128" i="36" s="1"/>
  <c r="AP128" i="36" s="1"/>
  <c r="AQ128" i="36" s="1"/>
  <c r="AR128" i="36" s="1"/>
  <c r="AS128" i="36" s="1"/>
  <c r="AT128" i="36" s="1"/>
  <c r="AU128" i="36" s="1"/>
  <c r="AV128" i="36" s="1"/>
  <c r="AW128" i="36" s="1"/>
  <c r="AX128" i="36" s="1"/>
  <c r="AY128" i="36" s="1"/>
  <c r="AZ128" i="36" s="1"/>
  <c r="BA128" i="36" s="1"/>
  <c r="BB128" i="36" s="1"/>
  <c r="BC128" i="36" s="1"/>
  <c r="BD128" i="36" s="1"/>
  <c r="BE128" i="36" s="1"/>
  <c r="BF128" i="36" s="1"/>
  <c r="BG128" i="36" s="1"/>
  <c r="BH128" i="36" s="1"/>
  <c r="BI128" i="36" s="1"/>
  <c r="BJ128" i="36" s="1"/>
  <c r="BK128" i="36" s="1"/>
  <c r="BL128" i="36" s="1"/>
  <c r="BM128" i="36" s="1"/>
  <c r="BN128" i="36" s="1"/>
  <c r="BO128" i="36" s="1"/>
  <c r="BP128" i="36" s="1"/>
  <c r="BQ128" i="36" s="1"/>
  <c r="BR128" i="36" s="1"/>
  <c r="BS128" i="36" s="1"/>
  <c r="BT128" i="36" s="1"/>
  <c r="BU128" i="36" s="1"/>
  <c r="BV128" i="36" s="1"/>
  <c r="BW128" i="36" s="1"/>
  <c r="BX128" i="36" s="1"/>
  <c r="BY128" i="36" s="1"/>
  <c r="BZ128" i="36" s="1"/>
  <c r="CA128" i="36" s="1"/>
  <c r="CB128" i="36" s="1"/>
  <c r="CC128" i="36" s="1"/>
  <c r="CD128" i="36" s="1"/>
  <c r="CE128" i="36" s="1"/>
  <c r="CF128" i="36" s="1"/>
  <c r="CG128" i="36" s="1"/>
  <c r="CH128" i="36" s="1"/>
  <c r="CI128" i="36" s="1"/>
  <c r="CJ128" i="36" s="1"/>
  <c r="CK128" i="36" s="1"/>
  <c r="CL128" i="36" s="1"/>
  <c r="CM128" i="36" s="1"/>
  <c r="CN128" i="36" s="1"/>
  <c r="CO128" i="36" s="1"/>
  <c r="CP128" i="36" s="1"/>
  <c r="CQ128" i="36" s="1"/>
  <c r="CR128" i="36" s="1"/>
  <c r="CS128" i="36" s="1"/>
  <c r="CT128" i="36" s="1"/>
  <c r="CU128" i="36" s="1"/>
  <c r="CV128" i="36" s="1"/>
  <c r="CW128" i="36" s="1"/>
  <c r="CX128" i="36" s="1"/>
  <c r="CY128" i="36" s="1"/>
  <c r="CZ128" i="36" s="1"/>
  <c r="DA128" i="36" s="1"/>
  <c r="DB128" i="36" s="1"/>
  <c r="DC128" i="36" s="1"/>
  <c r="DD128" i="36" s="1"/>
  <c r="DE128" i="36" s="1"/>
  <c r="DF128" i="36" s="1"/>
  <c r="DG128" i="36" s="1"/>
  <c r="DH128" i="36" s="1"/>
  <c r="DI128" i="36" s="1"/>
  <c r="DJ128" i="36" s="1"/>
  <c r="DK128" i="36" s="1"/>
  <c r="DL128" i="36" s="1"/>
  <c r="DM128" i="36" s="1"/>
  <c r="DN128" i="36" s="1"/>
  <c r="DO128" i="36" s="1"/>
  <c r="DP128" i="36" s="1"/>
  <c r="DQ128" i="36" s="1"/>
  <c r="DR128" i="36" s="1"/>
  <c r="DS128" i="36" s="1"/>
  <c r="DT128" i="36" s="1"/>
  <c r="DU128" i="36" s="1"/>
  <c r="DV128" i="36" s="1"/>
  <c r="DW128" i="36" s="1"/>
  <c r="DX128" i="36" s="1"/>
  <c r="DY128" i="36" s="1"/>
  <c r="DZ128" i="36" s="1"/>
  <c r="EA128" i="36" s="1"/>
  <c r="EB128" i="36" s="1"/>
  <c r="EC128" i="36" s="1"/>
  <c r="ED128" i="36" s="1"/>
  <c r="EE128" i="36" s="1"/>
  <c r="EF128" i="36" s="1"/>
  <c r="EG128" i="36" s="1"/>
  <c r="EH128" i="36" s="1"/>
  <c r="EI128" i="36" s="1"/>
  <c r="EJ128" i="36" s="1"/>
  <c r="EK128" i="36" s="1"/>
  <c r="EL128" i="36" s="1"/>
  <c r="EM128" i="36" s="1"/>
  <c r="EN128" i="36" s="1"/>
  <c r="EO128" i="36" s="1"/>
  <c r="EP128" i="36" s="1"/>
  <c r="EQ128" i="36" s="1"/>
  <c r="ER128" i="36" s="1"/>
  <c r="ES128" i="36" s="1"/>
  <c r="ET128" i="36" s="1"/>
  <c r="EU128" i="36" s="1"/>
  <c r="EV128" i="36" s="1"/>
  <c r="EW128" i="36" s="1"/>
  <c r="EX128" i="36" s="1"/>
  <c r="EY128" i="36" s="1"/>
  <c r="EZ128" i="36" s="1"/>
  <c r="FA128" i="36" s="1"/>
  <c r="FB128" i="36" s="1"/>
  <c r="FC128" i="36" s="1"/>
  <c r="FD128" i="36" s="1"/>
  <c r="FE128" i="36" s="1"/>
  <c r="FF128" i="36" s="1"/>
  <c r="FG128" i="36" s="1"/>
  <c r="FH128" i="36" s="1"/>
  <c r="FI128" i="36" s="1"/>
  <c r="FJ128" i="36" s="1"/>
  <c r="FK128" i="36" s="1"/>
  <c r="FL128" i="36" s="1"/>
  <c r="FM128" i="36" s="1"/>
  <c r="FN128" i="36" s="1"/>
  <c r="FO128" i="36" s="1"/>
  <c r="FP128" i="36" s="1"/>
  <c r="FQ128" i="36" s="1"/>
  <c r="FR128" i="36" s="1"/>
  <c r="FS128" i="36" s="1"/>
  <c r="FT128" i="36" s="1"/>
  <c r="FU128" i="36" s="1"/>
  <c r="FV128" i="36" s="1"/>
  <c r="FW128" i="36" s="1"/>
  <c r="FX128" i="36" s="1"/>
  <c r="FY128" i="36" s="1"/>
  <c r="FZ128" i="36" s="1"/>
  <c r="GA128" i="36" s="1"/>
  <c r="GB128" i="36" s="1"/>
  <c r="GC128" i="36" s="1"/>
  <c r="GD128" i="36" s="1"/>
  <c r="GE128" i="36" s="1"/>
  <c r="GF128" i="36" s="1"/>
  <c r="GG128" i="36" s="1"/>
  <c r="GH128" i="36" s="1"/>
  <c r="GI128" i="36" s="1"/>
  <c r="GJ128" i="36" s="1"/>
  <c r="GK128" i="36" s="1"/>
  <c r="GL128" i="36" s="1"/>
  <c r="GM128" i="36" s="1"/>
  <c r="GN128" i="36" s="1"/>
  <c r="GO128" i="36" s="1"/>
  <c r="GP128" i="36" s="1"/>
  <c r="GQ128" i="36" s="1"/>
  <c r="GR128" i="36" s="1"/>
  <c r="GS128" i="36" s="1"/>
  <c r="GT128" i="36" s="1"/>
  <c r="GU128" i="36" s="1"/>
  <c r="GV128" i="36" s="1"/>
  <c r="GW128" i="36" s="1"/>
  <c r="GX128" i="36" s="1"/>
  <c r="GY128" i="36" s="1"/>
  <c r="GZ128" i="36" s="1"/>
  <c r="HA128" i="36" s="1"/>
  <c r="HB128" i="36" s="1"/>
  <c r="HC128" i="36" s="1"/>
  <c r="HD128" i="36" s="1"/>
  <c r="HE128" i="36" s="1"/>
  <c r="HF128" i="36" s="1"/>
  <c r="HG128" i="36" s="1"/>
  <c r="HH128" i="36" s="1"/>
  <c r="HI128" i="36" s="1"/>
  <c r="HJ128" i="36" s="1"/>
  <c r="HK128" i="36" s="1"/>
  <c r="HL128" i="36" s="1"/>
  <c r="HM128" i="36" s="1"/>
  <c r="HN128" i="36" s="1"/>
  <c r="HO128" i="36" s="1"/>
  <c r="HP128" i="36" s="1"/>
  <c r="HQ128" i="36" s="1"/>
  <c r="HR128" i="36" s="1"/>
  <c r="HS128" i="36" s="1"/>
  <c r="HT128" i="36" s="1"/>
  <c r="HU128" i="36" s="1"/>
  <c r="HV128" i="36" s="1"/>
  <c r="HW128" i="36" s="1"/>
  <c r="HX128" i="36" s="1"/>
  <c r="HY128" i="36" s="1"/>
  <c r="HZ128" i="36" s="1"/>
  <c r="IA128" i="36" s="1"/>
  <c r="IB128" i="36" s="1"/>
  <c r="IC128" i="36" s="1"/>
  <c r="ID128" i="36" s="1"/>
  <c r="IE128" i="36" s="1"/>
  <c r="IF128" i="36" s="1"/>
  <c r="IG128" i="36" s="1"/>
  <c r="IH128" i="36" s="1"/>
  <c r="II128" i="36" s="1"/>
  <c r="IJ128" i="36" s="1"/>
  <c r="IK128" i="36" s="1"/>
  <c r="IL128" i="36" s="1"/>
  <c r="IM128" i="36" s="1"/>
  <c r="IN128" i="36" s="1"/>
  <c r="IO128" i="36" s="1"/>
  <c r="IP128" i="36" s="1"/>
  <c r="IQ128" i="36" s="1"/>
  <c r="IR128" i="36" s="1"/>
  <c r="IS128" i="36" s="1"/>
  <c r="IT128" i="36" s="1"/>
  <c r="IU128" i="36" s="1"/>
  <c r="IV128" i="36" s="1"/>
  <c r="IW128" i="36" s="1"/>
  <c r="IX128" i="36" s="1"/>
  <c r="IY128" i="36" s="1"/>
  <c r="IZ128" i="36" s="1"/>
  <c r="JA128" i="36" s="1"/>
  <c r="JB128" i="36" s="1"/>
  <c r="JC128" i="36" s="1"/>
  <c r="JD128" i="36" s="1"/>
  <c r="JE128" i="36" s="1"/>
  <c r="JF128" i="36" s="1"/>
  <c r="JG128" i="36" s="1"/>
  <c r="JH128" i="36" s="1"/>
  <c r="JI128" i="36" s="1"/>
  <c r="JJ128" i="36" s="1"/>
  <c r="JK128" i="36" s="1"/>
  <c r="JL128" i="36" s="1"/>
  <c r="JM128" i="36" s="1"/>
  <c r="JN128" i="36" s="1"/>
  <c r="JO128" i="36" s="1"/>
  <c r="JP128" i="36" s="1"/>
  <c r="JQ128" i="36" s="1"/>
  <c r="JR128" i="36" s="1"/>
  <c r="JS128" i="36" s="1"/>
  <c r="JT128" i="36" s="1"/>
  <c r="JU128" i="36" s="1"/>
  <c r="JV128" i="36" s="1"/>
  <c r="JW128" i="36" s="1"/>
  <c r="JX128" i="36" s="1"/>
  <c r="JY128" i="36" s="1"/>
  <c r="JZ128" i="36" s="1"/>
  <c r="KA128" i="36" s="1"/>
  <c r="KB128" i="36" s="1"/>
  <c r="KC128" i="36" s="1"/>
  <c r="KD128" i="36" s="1"/>
  <c r="KE128" i="36" s="1"/>
  <c r="KF128" i="36" s="1"/>
  <c r="KG128" i="36" s="1"/>
  <c r="KH128" i="36" s="1"/>
  <c r="KI128" i="36" s="1"/>
  <c r="KJ128" i="36" s="1"/>
  <c r="KK128" i="36" s="1"/>
  <c r="KL128" i="36" s="1"/>
  <c r="KM128" i="36" s="1"/>
  <c r="KN128" i="36" s="1"/>
  <c r="KO128" i="36" s="1"/>
  <c r="KP128" i="36" s="1"/>
  <c r="KQ128" i="36" s="1"/>
  <c r="KR128" i="36" s="1"/>
  <c r="KS128" i="36" s="1"/>
  <c r="KT128" i="36" s="1"/>
  <c r="KU128" i="36" s="1"/>
  <c r="KV128" i="36" s="1"/>
  <c r="KW128" i="36" s="1"/>
  <c r="KX128" i="36" s="1"/>
  <c r="KY128" i="36" s="1"/>
  <c r="KZ128" i="36" s="1"/>
  <c r="LA128" i="36" s="1"/>
  <c r="LB128" i="36" s="1"/>
  <c r="LC128" i="36" s="1"/>
  <c r="LD128" i="36" s="1"/>
  <c r="LE128" i="36" s="1"/>
  <c r="LF128" i="36" s="1"/>
  <c r="LG128" i="36" s="1"/>
  <c r="LH128" i="36" s="1"/>
  <c r="LI128" i="36" s="1"/>
  <c r="LJ128" i="36" s="1"/>
  <c r="LK128" i="36" s="1"/>
  <c r="LL128" i="36" s="1"/>
  <c r="LM128" i="36" s="1"/>
  <c r="LN128" i="36" s="1"/>
  <c r="LO128" i="36" s="1"/>
  <c r="LP128" i="36" s="1"/>
  <c r="LQ128" i="36" s="1"/>
  <c r="LR128" i="36" s="1"/>
  <c r="LS128" i="36" s="1"/>
  <c r="LT128" i="36" s="1"/>
  <c r="LU128" i="36" s="1"/>
  <c r="LV128" i="36" s="1"/>
  <c r="LW128" i="36" s="1"/>
  <c r="LX128" i="36" s="1"/>
  <c r="LY128" i="36" s="1"/>
  <c r="LZ128" i="36" s="1"/>
  <c r="MA128" i="36" s="1"/>
  <c r="MB128" i="36" s="1"/>
  <c r="MC128" i="36" s="1"/>
  <c r="MD128" i="36" s="1"/>
  <c r="ME128" i="36" s="1"/>
  <c r="MF128" i="36" s="1"/>
  <c r="MG128" i="36" s="1"/>
  <c r="MH128" i="36" s="1"/>
  <c r="MI128" i="36" s="1"/>
  <c r="MJ128" i="36" s="1"/>
  <c r="MK128" i="36" s="1"/>
  <c r="ML128" i="36" s="1"/>
  <c r="MM128" i="36" s="1"/>
  <c r="MN128" i="36" s="1"/>
  <c r="MO128" i="36" s="1"/>
  <c r="MP128" i="36" s="1"/>
  <c r="MQ128" i="36" s="1"/>
  <c r="MR128" i="36" s="1"/>
  <c r="MS128" i="36" s="1"/>
  <c r="MT128" i="36" s="1"/>
  <c r="MU128" i="36" s="1"/>
  <c r="MV128" i="36" s="1"/>
  <c r="MW128" i="36" s="1"/>
  <c r="MX128" i="36" s="1"/>
  <c r="MY128" i="36" s="1"/>
  <c r="MZ128" i="36" s="1"/>
  <c r="NA128" i="36" s="1"/>
  <c r="M2" i="41"/>
  <c r="N2" i="41"/>
  <c r="O2" i="41" s="1"/>
  <c r="P2" i="41" s="1"/>
  <c r="Q2" i="41" s="1"/>
  <c r="R2" i="41" s="1"/>
  <c r="S2" i="41" s="1"/>
  <c r="T2" i="41" s="1"/>
  <c r="U2" i="41" s="1"/>
  <c r="V2" i="41" s="1"/>
  <c r="W2" i="41" s="1"/>
  <c r="X2" i="41" s="1"/>
  <c r="Y2" i="41" s="1"/>
  <c r="Z2" i="41" s="1"/>
  <c r="AA2" i="41" s="1"/>
  <c r="AB2" i="41" s="1"/>
  <c r="AC2" i="41" s="1"/>
  <c r="AD2" i="41" s="1"/>
  <c r="AE2" i="41" s="1"/>
  <c r="AF2" i="41" s="1"/>
  <c r="AG2" i="41" s="1"/>
  <c r="AH2" i="41" s="1"/>
  <c r="AI2" i="41" s="1"/>
  <c r="AJ2" i="41" s="1"/>
  <c r="AK2" i="41" s="1"/>
  <c r="AL2" i="41" s="1"/>
  <c r="AM2" i="41" s="1"/>
  <c r="AN2" i="41" s="1"/>
  <c r="AO2" i="41" s="1"/>
  <c r="AP2" i="41" s="1"/>
  <c r="AQ2" i="41" s="1"/>
  <c r="AR2" i="41" s="1"/>
  <c r="AS2" i="41" s="1"/>
  <c r="AT2" i="41" s="1"/>
  <c r="AU2" i="41" s="1"/>
  <c r="AV2" i="41" s="1"/>
  <c r="AW2" i="41" s="1"/>
  <c r="AX2" i="41" s="1"/>
  <c r="AY2" i="41" s="1"/>
  <c r="AZ2" i="41" s="1"/>
  <c r="BA2" i="41" s="1"/>
  <c r="BB2" i="41" s="1"/>
  <c r="BC2" i="41" s="1"/>
  <c r="BD2" i="41" s="1"/>
  <c r="BE2" i="41" s="1"/>
  <c r="BF2" i="41" s="1"/>
  <c r="BG2" i="41" s="1"/>
  <c r="BH2" i="41" s="1"/>
  <c r="BI2" i="41" s="1"/>
  <c r="BJ2" i="41" s="1"/>
  <c r="BK2" i="41" s="1"/>
  <c r="BL2" i="41" s="1"/>
  <c r="BM2" i="41" s="1"/>
  <c r="BN2" i="41" s="1"/>
  <c r="BO2" i="41" s="1"/>
  <c r="BP2" i="41" s="1"/>
  <c r="BQ2" i="41" s="1"/>
  <c r="BR2" i="41" s="1"/>
  <c r="BS2" i="41" s="1"/>
  <c r="BT2" i="41" s="1"/>
  <c r="BU2" i="41" s="1"/>
  <c r="BV2" i="41" s="1"/>
  <c r="BW2" i="41" s="1"/>
  <c r="BX2" i="41" s="1"/>
  <c r="BY2" i="41" s="1"/>
  <c r="BZ2" i="41" s="1"/>
  <c r="CA2" i="41" s="1"/>
  <c r="CB2" i="41" s="1"/>
  <c r="CC2" i="41" s="1"/>
  <c r="CD2" i="41" s="1"/>
  <c r="CE2" i="41" s="1"/>
  <c r="CF2" i="41" s="1"/>
  <c r="CG2" i="41" s="1"/>
  <c r="CH2" i="41" s="1"/>
  <c r="CI2" i="41" s="1"/>
  <c r="CJ2" i="41" s="1"/>
  <c r="CK2" i="41" s="1"/>
  <c r="CL2" i="41" s="1"/>
  <c r="CM2" i="41" s="1"/>
  <c r="CN2" i="41" s="1"/>
  <c r="CO2" i="41" s="1"/>
  <c r="CP2" i="41" s="1"/>
  <c r="CQ2" i="41" s="1"/>
  <c r="CR2" i="41" s="1"/>
  <c r="CS2" i="41" s="1"/>
  <c r="CT2" i="41" s="1"/>
  <c r="CU2" i="41" s="1"/>
  <c r="CV2" i="41" s="1"/>
  <c r="CW2" i="41" s="1"/>
  <c r="CX2" i="41" s="1"/>
  <c r="CY2" i="41" s="1"/>
  <c r="CZ2" i="41" s="1"/>
  <c r="DA2" i="41" s="1"/>
  <c r="DB2" i="41" s="1"/>
  <c r="DC2" i="41" s="1"/>
  <c r="DD2" i="41" s="1"/>
  <c r="DE2" i="41" s="1"/>
  <c r="DF2" i="41" s="1"/>
  <c r="DG2" i="41" s="1"/>
  <c r="DH2" i="41" s="1"/>
  <c r="DI2" i="41" s="1"/>
  <c r="DJ2" i="41" s="1"/>
  <c r="DK2" i="41" s="1"/>
  <c r="DL2" i="41" s="1"/>
  <c r="DM2" i="41" s="1"/>
  <c r="DN2" i="41" s="1"/>
  <c r="DO2" i="41" s="1"/>
  <c r="DP2" i="41" s="1"/>
  <c r="DQ2" i="41" s="1"/>
  <c r="DR2" i="41" s="1"/>
  <c r="DS2" i="41" s="1"/>
  <c r="DT2" i="41" s="1"/>
  <c r="DU2" i="41" s="1"/>
  <c r="DV2" i="41" s="1"/>
  <c r="DW2" i="41" s="1"/>
  <c r="DX2" i="41" s="1"/>
  <c r="DY2" i="41" s="1"/>
  <c r="DZ2" i="41" s="1"/>
  <c r="EA2" i="41" s="1"/>
  <c r="EB2" i="41" s="1"/>
  <c r="EC2" i="41" s="1"/>
  <c r="ED2" i="41" s="1"/>
  <c r="EE2" i="41" s="1"/>
  <c r="EF2" i="41" s="1"/>
  <c r="EG2" i="41" s="1"/>
  <c r="EH2" i="41" s="1"/>
  <c r="EI2" i="41" s="1"/>
  <c r="EJ2" i="41" s="1"/>
  <c r="EK2" i="41" s="1"/>
  <c r="EL2" i="41" s="1"/>
  <c r="EM2" i="41" s="1"/>
  <c r="EN2" i="41" s="1"/>
  <c r="EO2" i="41" s="1"/>
  <c r="EP2" i="41" s="1"/>
  <c r="EQ2" i="41" s="1"/>
  <c r="ER2" i="41" s="1"/>
  <c r="ES2" i="41" s="1"/>
  <c r="ET2" i="41" s="1"/>
  <c r="EU2" i="41" s="1"/>
  <c r="EV2" i="41" s="1"/>
  <c r="EW2" i="41" s="1"/>
  <c r="EX2" i="41" s="1"/>
  <c r="EY2" i="41" s="1"/>
  <c r="EZ2" i="41" s="1"/>
  <c r="FA2" i="41" s="1"/>
  <c r="FB2" i="41" s="1"/>
  <c r="FC2" i="41" s="1"/>
  <c r="FD2" i="41" s="1"/>
  <c r="FE2" i="41" s="1"/>
  <c r="FF2" i="41" s="1"/>
  <c r="FG2" i="41" s="1"/>
  <c r="FH2" i="41" s="1"/>
  <c r="FI2" i="41" s="1"/>
  <c r="FJ2" i="41" s="1"/>
  <c r="FK2" i="41" s="1"/>
  <c r="FL2" i="41" s="1"/>
  <c r="FM2" i="41" s="1"/>
  <c r="FN2" i="41" s="1"/>
  <c r="FO2" i="41" s="1"/>
  <c r="FP2" i="41" s="1"/>
  <c r="FQ2" i="41" s="1"/>
  <c r="FR2" i="41" s="1"/>
  <c r="FS2" i="41" s="1"/>
  <c r="FT2" i="41" s="1"/>
  <c r="FU2" i="41" s="1"/>
  <c r="FV2" i="41" s="1"/>
  <c r="FW2" i="41" s="1"/>
  <c r="FX2" i="41" s="1"/>
  <c r="FY2" i="41" s="1"/>
  <c r="FZ2" i="41" s="1"/>
  <c r="GA2" i="41" s="1"/>
  <c r="GB2" i="41" s="1"/>
  <c r="GC2" i="41" s="1"/>
  <c r="GD2" i="41" s="1"/>
  <c r="GE2" i="41" s="1"/>
  <c r="GF2" i="41" s="1"/>
  <c r="GG2" i="41" s="1"/>
  <c r="GH2" i="41" s="1"/>
  <c r="GI2" i="41" s="1"/>
  <c r="GJ2" i="41" s="1"/>
  <c r="GK2" i="41" s="1"/>
  <c r="GL2" i="41" s="1"/>
  <c r="GM2" i="41" s="1"/>
  <c r="GN2" i="41" s="1"/>
  <c r="GO2" i="41" s="1"/>
  <c r="GP2" i="41" s="1"/>
  <c r="GQ2" i="41" s="1"/>
  <c r="GR2" i="41" s="1"/>
  <c r="GS2" i="41" s="1"/>
  <c r="GT2" i="41" s="1"/>
  <c r="GU2" i="41" s="1"/>
  <c r="GV2" i="41" s="1"/>
  <c r="GW2" i="41" s="1"/>
  <c r="GX2" i="41" s="1"/>
  <c r="GY2" i="41" s="1"/>
  <c r="GZ2" i="41" s="1"/>
  <c r="HA2" i="41" s="1"/>
  <c r="HB2" i="41" s="1"/>
  <c r="HC2" i="41" s="1"/>
  <c r="HD2" i="41" s="1"/>
  <c r="HE2" i="41" s="1"/>
  <c r="HF2" i="41" s="1"/>
  <c r="HG2" i="41" s="1"/>
  <c r="HH2" i="41" s="1"/>
  <c r="HI2" i="41" s="1"/>
  <c r="HJ2" i="41" s="1"/>
  <c r="HK2" i="41" s="1"/>
  <c r="HL2" i="41" s="1"/>
  <c r="HM2" i="41" s="1"/>
  <c r="HN2" i="41" s="1"/>
  <c r="HO2" i="41" s="1"/>
  <c r="HP2" i="41" s="1"/>
  <c r="HQ2" i="41" s="1"/>
  <c r="HR2" i="41" s="1"/>
  <c r="HS2" i="41" s="1"/>
  <c r="HT2" i="41" s="1"/>
  <c r="HU2" i="41" s="1"/>
  <c r="HV2" i="41" s="1"/>
  <c r="HW2" i="41" s="1"/>
  <c r="HX2" i="41" s="1"/>
  <c r="HY2" i="41" s="1"/>
  <c r="HZ2" i="41" s="1"/>
  <c r="IA2" i="41" s="1"/>
  <c r="IB2" i="41" s="1"/>
  <c r="IC2" i="41" s="1"/>
  <c r="ID2" i="41" s="1"/>
  <c r="IE2" i="41" s="1"/>
  <c r="IF2" i="41" s="1"/>
  <c r="IG2" i="41" s="1"/>
  <c r="IH2" i="41" s="1"/>
  <c r="II2" i="41" s="1"/>
  <c r="IJ2" i="41" s="1"/>
  <c r="IK2" i="41" s="1"/>
  <c r="IL2" i="41" s="1"/>
  <c r="IM2" i="41" s="1"/>
  <c r="IN2" i="41" s="1"/>
  <c r="IO2" i="41" s="1"/>
  <c r="IP2" i="41" s="1"/>
  <c r="IQ2" i="41" s="1"/>
  <c r="IR2" i="41" s="1"/>
  <c r="IS2" i="41" s="1"/>
  <c r="IT2" i="41" s="1"/>
  <c r="IU2" i="41" s="1"/>
  <c r="IV2" i="41" s="1"/>
  <c r="IW2" i="41" s="1"/>
  <c r="IX2" i="41" s="1"/>
  <c r="IY2" i="41" s="1"/>
  <c r="IZ2" i="41" s="1"/>
  <c r="JA2" i="41" s="1"/>
  <c r="JB2" i="41" s="1"/>
  <c r="JC2" i="41" s="1"/>
  <c r="JD2" i="41" s="1"/>
  <c r="JE2" i="41" s="1"/>
  <c r="JF2" i="41" s="1"/>
  <c r="JG2" i="41" s="1"/>
  <c r="JH2" i="41" s="1"/>
  <c r="JI2" i="41" s="1"/>
  <c r="JJ2" i="41" s="1"/>
  <c r="JK2" i="41" s="1"/>
  <c r="JL2" i="41" s="1"/>
  <c r="JM2" i="41" s="1"/>
  <c r="JN2" i="41" s="1"/>
  <c r="JO2" i="41" s="1"/>
  <c r="JP2" i="41" s="1"/>
  <c r="JQ2" i="41" s="1"/>
  <c r="JR2" i="41" s="1"/>
  <c r="JS2" i="41" s="1"/>
  <c r="JT2" i="41" s="1"/>
  <c r="JU2" i="41" s="1"/>
  <c r="JV2" i="41" s="1"/>
  <c r="JW2" i="41" s="1"/>
  <c r="JX2" i="41" s="1"/>
  <c r="JY2" i="41" s="1"/>
  <c r="JZ2" i="41" s="1"/>
  <c r="KA2" i="41" s="1"/>
  <c r="KB2" i="41" s="1"/>
  <c r="KC2" i="41" s="1"/>
  <c r="KD2" i="41" s="1"/>
  <c r="KE2" i="41" s="1"/>
  <c r="KF2" i="41" s="1"/>
  <c r="KG2" i="41" s="1"/>
  <c r="KH2" i="41" s="1"/>
  <c r="KI2" i="41" s="1"/>
  <c r="KJ2" i="41" s="1"/>
  <c r="KK2" i="41" s="1"/>
  <c r="KL2" i="41" s="1"/>
  <c r="KM2" i="41" s="1"/>
  <c r="KN2" i="41" s="1"/>
  <c r="KO2" i="41" s="1"/>
  <c r="KP2" i="41" s="1"/>
  <c r="KQ2" i="41" s="1"/>
  <c r="KR2" i="41" s="1"/>
  <c r="KS2" i="41" s="1"/>
  <c r="KT2" i="41" s="1"/>
  <c r="KU2" i="41" s="1"/>
  <c r="KV2" i="41" s="1"/>
  <c r="KW2" i="41" s="1"/>
  <c r="KX2" i="41" s="1"/>
  <c r="KY2" i="41" s="1"/>
  <c r="KZ2" i="41" s="1"/>
  <c r="LA2" i="41" s="1"/>
  <c r="LB2" i="41" s="1"/>
  <c r="LC2" i="41" s="1"/>
  <c r="LD2" i="41" s="1"/>
  <c r="LE2" i="41" s="1"/>
  <c r="LF2" i="41" s="1"/>
  <c r="LG2" i="41" s="1"/>
  <c r="LH2" i="41" s="1"/>
  <c r="LI2" i="41" s="1"/>
  <c r="LJ2" i="41" s="1"/>
  <c r="LK2" i="41" s="1"/>
  <c r="LL2" i="41" s="1"/>
  <c r="LM2" i="41" s="1"/>
  <c r="LN2" i="41" s="1"/>
  <c r="LO2" i="41" s="1"/>
  <c r="LP2" i="41" s="1"/>
  <c r="LQ2" i="41" s="1"/>
  <c r="LR2" i="41" s="1"/>
  <c r="LS2" i="41" s="1"/>
  <c r="LT2" i="41" s="1"/>
  <c r="LU2" i="41" s="1"/>
  <c r="LV2" i="41" s="1"/>
  <c r="LW2" i="41" s="1"/>
  <c r="LX2" i="41" s="1"/>
  <c r="LY2" i="41" s="1"/>
  <c r="LZ2" i="41" s="1"/>
  <c r="MA2" i="41" s="1"/>
  <c r="MB2" i="41" s="1"/>
  <c r="MC2" i="41" s="1"/>
  <c r="MD2" i="41" s="1"/>
  <c r="ME2" i="41" s="1"/>
  <c r="MF2" i="41" s="1"/>
  <c r="MG2" i="41" s="1"/>
  <c r="MH2" i="41" s="1"/>
  <c r="MI2" i="41" s="1"/>
  <c r="MJ2" i="41" s="1"/>
  <c r="MK2" i="41" s="1"/>
  <c r="ML2" i="41" s="1"/>
  <c r="MM2" i="41" s="1"/>
  <c r="MN2" i="41" s="1"/>
  <c r="MO2" i="41" s="1"/>
  <c r="MP2" i="41" s="1"/>
  <c r="MQ2" i="41" s="1"/>
  <c r="MR2" i="41" s="1"/>
  <c r="MS2" i="41" s="1"/>
  <c r="MT2" i="41" s="1"/>
  <c r="MU2" i="41" s="1"/>
  <c r="MV2" i="41" s="1"/>
  <c r="MW2" i="41" s="1"/>
  <c r="MX2" i="41" s="1"/>
  <c r="MY2" i="41" s="1"/>
  <c r="MZ2" i="41" s="1"/>
  <c r="NA2" i="41" s="1"/>
  <c r="NB2" i="41" s="1"/>
  <c r="NC2" i="41" s="1"/>
  <c r="ND2" i="41" s="1"/>
  <c r="NE2" i="41" s="1"/>
  <c r="NF2" i="41" s="1"/>
  <c r="NG2" i="41" s="1"/>
  <c r="G118" i="36"/>
  <c r="S118" i="36"/>
  <c r="AA118" i="36"/>
  <c r="AI118" i="36"/>
  <c r="AQ118" i="36"/>
  <c r="AY118" i="36"/>
  <c r="BG118" i="36"/>
  <c r="BO118" i="36"/>
  <c r="BW118" i="36"/>
  <c r="CE118" i="36"/>
  <c r="CM118" i="36"/>
  <c r="CU118" i="36"/>
  <c r="DC118" i="36"/>
  <c r="DK118" i="36"/>
  <c r="DS118" i="36"/>
  <c r="EA118" i="36"/>
  <c r="EI118" i="36"/>
  <c r="EQ118" i="36"/>
  <c r="EY118" i="36"/>
  <c r="FG118" i="36"/>
  <c r="FO118" i="36"/>
  <c r="FU118" i="36"/>
  <c r="FZ118" i="36"/>
  <c r="GE118" i="36"/>
  <c r="GK118" i="36"/>
  <c r="GP118" i="36"/>
  <c r="GU118" i="36"/>
  <c r="HA118" i="36"/>
  <c r="HF118" i="36"/>
  <c r="HK118" i="36"/>
  <c r="HQ118" i="36"/>
  <c r="HV118" i="36"/>
  <c r="IA118" i="36"/>
  <c r="IG118" i="36"/>
  <c r="IL118" i="36"/>
  <c r="IQ118" i="36"/>
  <c r="IW118" i="36"/>
  <c r="JB118" i="36"/>
  <c r="JG118" i="36"/>
  <c r="JM118" i="36"/>
  <c r="JR118" i="36"/>
  <c r="JW118" i="36"/>
  <c r="KC118" i="36"/>
  <c r="KH118" i="36"/>
  <c r="KM118" i="36"/>
  <c r="KS118" i="36"/>
  <c r="KX118" i="36"/>
  <c r="LC118" i="36"/>
  <c r="LI118" i="36"/>
  <c r="LM118" i="36"/>
  <c r="LQ118" i="36"/>
  <c r="LU118" i="36"/>
  <c r="LY118" i="36"/>
  <c r="MC118" i="36"/>
  <c r="MG118" i="36"/>
  <c r="MK118" i="36"/>
  <c r="MO118" i="36"/>
  <c r="MS118" i="36"/>
  <c r="MW118" i="36"/>
  <c r="NA118" i="36"/>
  <c r="E18" i="48"/>
  <c r="E17" i="48"/>
  <c r="E16" i="48"/>
  <c r="E15" i="48"/>
  <c r="E14" i="48"/>
  <c r="E13" i="48"/>
  <c r="E12" i="48"/>
  <c r="E11" i="48"/>
  <c r="E10" i="48"/>
  <c r="E9" i="48"/>
  <c r="E8" i="48"/>
  <c r="E7" i="48"/>
  <c r="E6" i="48"/>
  <c r="E5" i="48"/>
  <c r="E4" i="48"/>
  <c r="E3" i="48"/>
  <c r="F28" i="48"/>
  <c r="F27" i="48"/>
  <c r="F26" i="48"/>
  <c r="H25" i="48"/>
  <c r="F25" i="48"/>
  <c r="F36" i="48"/>
  <c r="F37" i="48"/>
  <c r="F118" i="36"/>
  <c r="M2" i="48"/>
  <c r="N2" i="48" s="1"/>
  <c r="O2" i="48" s="1"/>
  <c r="P2" i="48" s="1"/>
  <c r="Q2" i="48" s="1"/>
  <c r="R2" i="48" s="1"/>
  <c r="S2" i="48" s="1"/>
  <c r="T2" i="48" s="1"/>
  <c r="U2" i="48" s="1"/>
  <c r="V2" i="48" s="1"/>
  <c r="W2" i="48" s="1"/>
  <c r="X2" i="48" s="1"/>
  <c r="Y2" i="48" s="1"/>
  <c r="Z2" i="48" s="1"/>
  <c r="AA2" i="48" s="1"/>
  <c r="AB2" i="48" s="1"/>
  <c r="AC2" i="48" s="1"/>
  <c r="AD2" i="48" s="1"/>
  <c r="AE2" i="48" s="1"/>
  <c r="AF2" i="48" s="1"/>
  <c r="AG2" i="48" s="1"/>
  <c r="AH2" i="48" s="1"/>
  <c r="AI2" i="48" s="1"/>
  <c r="AJ2" i="48" s="1"/>
  <c r="AK2" i="48" s="1"/>
  <c r="AL2" i="48" s="1"/>
  <c r="AM2" i="48" s="1"/>
  <c r="AN2" i="48" s="1"/>
  <c r="AO2" i="48" s="1"/>
  <c r="AP2" i="48" s="1"/>
  <c r="AQ2" i="48" s="1"/>
  <c r="AR2" i="48" s="1"/>
  <c r="AS2" i="48" s="1"/>
  <c r="AT2" i="48" s="1"/>
  <c r="AU2" i="48" s="1"/>
  <c r="AV2" i="48" s="1"/>
  <c r="AW2" i="48" s="1"/>
  <c r="AX2" i="48" s="1"/>
  <c r="AY2" i="48" s="1"/>
  <c r="AZ2" i="48" s="1"/>
  <c r="BA2" i="48" s="1"/>
  <c r="BB2" i="48" s="1"/>
  <c r="BC2" i="48" s="1"/>
  <c r="BD2" i="48" s="1"/>
  <c r="BE2" i="48" s="1"/>
  <c r="BF2" i="48" s="1"/>
  <c r="BG2" i="48" s="1"/>
  <c r="BH2" i="48" s="1"/>
  <c r="BI2" i="48" s="1"/>
  <c r="BJ2" i="48" s="1"/>
  <c r="BK2" i="48" s="1"/>
  <c r="BL2" i="48" s="1"/>
  <c r="BM2" i="48" s="1"/>
  <c r="BN2" i="48" s="1"/>
  <c r="BO2" i="48" s="1"/>
  <c r="BP2" i="48" s="1"/>
  <c r="BQ2" i="48" s="1"/>
  <c r="BR2" i="48" s="1"/>
  <c r="BS2" i="48" s="1"/>
  <c r="BT2" i="48" s="1"/>
  <c r="BU2" i="48" s="1"/>
  <c r="BV2" i="48" s="1"/>
  <c r="BW2" i="48" s="1"/>
  <c r="BX2" i="48" s="1"/>
  <c r="BY2" i="48" s="1"/>
  <c r="BZ2" i="48" s="1"/>
  <c r="CA2" i="48" s="1"/>
  <c r="CB2" i="48" s="1"/>
  <c r="CC2" i="48" s="1"/>
  <c r="CD2" i="48" s="1"/>
  <c r="CE2" i="48" s="1"/>
  <c r="CF2" i="48" s="1"/>
  <c r="CG2" i="48" s="1"/>
  <c r="CH2" i="48" s="1"/>
  <c r="CI2" i="48" s="1"/>
  <c r="CJ2" i="48" s="1"/>
  <c r="CK2" i="48" s="1"/>
  <c r="CL2" i="48" s="1"/>
  <c r="CM2" i="48" s="1"/>
  <c r="CN2" i="48" s="1"/>
  <c r="CO2" i="48" s="1"/>
  <c r="CP2" i="48" s="1"/>
  <c r="CQ2" i="48" s="1"/>
  <c r="CR2" i="48" s="1"/>
  <c r="CS2" i="48" s="1"/>
  <c r="CT2" i="48" s="1"/>
  <c r="CU2" i="48" s="1"/>
  <c r="CV2" i="48" s="1"/>
  <c r="CW2" i="48" s="1"/>
  <c r="CX2" i="48" s="1"/>
  <c r="CY2" i="48" s="1"/>
  <c r="CZ2" i="48" s="1"/>
  <c r="DA2" i="48" s="1"/>
  <c r="DB2" i="48" s="1"/>
  <c r="DC2" i="48" s="1"/>
  <c r="DD2" i="48" s="1"/>
  <c r="DE2" i="48" s="1"/>
  <c r="DF2" i="48" s="1"/>
  <c r="DG2" i="48" s="1"/>
  <c r="DH2" i="48" s="1"/>
  <c r="DI2" i="48" s="1"/>
  <c r="DJ2" i="48" s="1"/>
  <c r="DK2" i="48" s="1"/>
  <c r="DL2" i="48" s="1"/>
  <c r="DM2" i="48" s="1"/>
  <c r="DN2" i="48" s="1"/>
  <c r="DO2" i="48" s="1"/>
  <c r="DP2" i="48" s="1"/>
  <c r="DQ2" i="48" s="1"/>
  <c r="DR2" i="48" s="1"/>
  <c r="DS2" i="48" s="1"/>
  <c r="DT2" i="48" s="1"/>
  <c r="DU2" i="48" s="1"/>
  <c r="DV2" i="48" s="1"/>
  <c r="DW2" i="48" s="1"/>
  <c r="DX2" i="48" s="1"/>
  <c r="DY2" i="48" s="1"/>
  <c r="DZ2" i="48" s="1"/>
  <c r="EA2" i="48" s="1"/>
  <c r="EB2" i="48" s="1"/>
  <c r="EC2" i="48" s="1"/>
  <c r="ED2" i="48" s="1"/>
  <c r="EE2" i="48" s="1"/>
  <c r="EF2" i="48" s="1"/>
  <c r="EG2" i="48" s="1"/>
  <c r="EH2" i="48" s="1"/>
  <c r="EI2" i="48" s="1"/>
  <c r="EJ2" i="48" s="1"/>
  <c r="EK2" i="48" s="1"/>
  <c r="EL2" i="48" s="1"/>
  <c r="EM2" i="48" s="1"/>
  <c r="EN2" i="48" s="1"/>
  <c r="EO2" i="48" s="1"/>
  <c r="EP2" i="48" s="1"/>
  <c r="EQ2" i="48" s="1"/>
  <c r="ER2" i="48" s="1"/>
  <c r="ES2" i="48" s="1"/>
  <c r="ET2" i="48" s="1"/>
  <c r="EU2" i="48" s="1"/>
  <c r="EV2" i="48" s="1"/>
  <c r="EW2" i="48" s="1"/>
  <c r="EX2" i="48" s="1"/>
  <c r="EY2" i="48" s="1"/>
  <c r="EZ2" i="48" s="1"/>
  <c r="FA2" i="48" s="1"/>
  <c r="FB2" i="48" s="1"/>
  <c r="FC2" i="48" s="1"/>
  <c r="FD2" i="48" s="1"/>
  <c r="FE2" i="48" s="1"/>
  <c r="FF2" i="48" s="1"/>
  <c r="FG2" i="48" s="1"/>
  <c r="FH2" i="48" s="1"/>
  <c r="FI2" i="48" s="1"/>
  <c r="FJ2" i="48" s="1"/>
  <c r="FK2" i="48" s="1"/>
  <c r="FL2" i="48" s="1"/>
  <c r="FM2" i="48" s="1"/>
  <c r="FN2" i="48" s="1"/>
  <c r="FO2" i="48" s="1"/>
  <c r="FP2" i="48" s="1"/>
  <c r="FQ2" i="48" s="1"/>
  <c r="FR2" i="48" s="1"/>
  <c r="FS2" i="48" s="1"/>
  <c r="FT2" i="48" s="1"/>
  <c r="FU2" i="48" s="1"/>
  <c r="FV2" i="48" s="1"/>
  <c r="FW2" i="48" s="1"/>
  <c r="FX2" i="48" s="1"/>
  <c r="FY2" i="48" s="1"/>
  <c r="FZ2" i="48" s="1"/>
  <c r="GA2" i="48" s="1"/>
  <c r="GB2" i="48" s="1"/>
  <c r="GC2" i="48" s="1"/>
  <c r="GD2" i="48" s="1"/>
  <c r="GE2" i="48" s="1"/>
  <c r="GF2" i="48" s="1"/>
  <c r="GG2" i="48" s="1"/>
  <c r="GH2" i="48" s="1"/>
  <c r="GI2" i="48" s="1"/>
  <c r="GJ2" i="48" s="1"/>
  <c r="GK2" i="48" s="1"/>
  <c r="GL2" i="48" s="1"/>
  <c r="GM2" i="48" s="1"/>
  <c r="GN2" i="48" s="1"/>
  <c r="GO2" i="48" s="1"/>
  <c r="GP2" i="48" s="1"/>
  <c r="GQ2" i="48" s="1"/>
  <c r="GR2" i="48" s="1"/>
  <c r="GS2" i="48" s="1"/>
  <c r="GT2" i="48" s="1"/>
  <c r="GU2" i="48" s="1"/>
  <c r="GV2" i="48" s="1"/>
  <c r="GW2" i="48" s="1"/>
  <c r="GX2" i="48" s="1"/>
  <c r="GY2" i="48" s="1"/>
  <c r="GZ2" i="48" s="1"/>
  <c r="HA2" i="48" s="1"/>
  <c r="HB2" i="48" s="1"/>
  <c r="HC2" i="48" s="1"/>
  <c r="HD2" i="48" s="1"/>
  <c r="HE2" i="48" s="1"/>
  <c r="HF2" i="48" s="1"/>
  <c r="HG2" i="48" s="1"/>
  <c r="HH2" i="48" s="1"/>
  <c r="HI2" i="48" s="1"/>
  <c r="HJ2" i="48" s="1"/>
  <c r="HK2" i="48" s="1"/>
  <c r="HL2" i="48" s="1"/>
  <c r="HM2" i="48" s="1"/>
  <c r="HN2" i="48" s="1"/>
  <c r="HO2" i="48" s="1"/>
  <c r="HP2" i="48" s="1"/>
  <c r="HQ2" i="48" s="1"/>
  <c r="HR2" i="48" s="1"/>
  <c r="HS2" i="48" s="1"/>
  <c r="HT2" i="48" s="1"/>
  <c r="HU2" i="48" s="1"/>
  <c r="HV2" i="48" s="1"/>
  <c r="HW2" i="48" s="1"/>
  <c r="HX2" i="48" s="1"/>
  <c r="HY2" i="48" s="1"/>
  <c r="HZ2" i="48" s="1"/>
  <c r="IA2" i="48" s="1"/>
  <c r="IB2" i="48" s="1"/>
  <c r="IC2" i="48" s="1"/>
  <c r="ID2" i="48" s="1"/>
  <c r="IE2" i="48" s="1"/>
  <c r="IF2" i="48" s="1"/>
  <c r="IG2" i="48" s="1"/>
  <c r="IH2" i="48" s="1"/>
  <c r="II2" i="48" s="1"/>
  <c r="IJ2" i="48" s="1"/>
  <c r="IK2" i="48" s="1"/>
  <c r="IL2" i="48" s="1"/>
  <c r="IM2" i="48" s="1"/>
  <c r="IN2" i="48" s="1"/>
  <c r="IO2" i="48" s="1"/>
  <c r="IP2" i="48" s="1"/>
  <c r="IQ2" i="48" s="1"/>
  <c r="IR2" i="48" s="1"/>
  <c r="IS2" i="48" s="1"/>
  <c r="IT2" i="48" s="1"/>
  <c r="IU2" i="48" s="1"/>
  <c r="IV2" i="48" s="1"/>
  <c r="IW2" i="48" s="1"/>
  <c r="IX2" i="48" s="1"/>
  <c r="IY2" i="48" s="1"/>
  <c r="IZ2" i="48" s="1"/>
  <c r="JA2" i="48" s="1"/>
  <c r="JB2" i="48" s="1"/>
  <c r="JC2" i="48" s="1"/>
  <c r="JD2" i="48" s="1"/>
  <c r="JE2" i="48" s="1"/>
  <c r="JF2" i="48" s="1"/>
  <c r="JG2" i="48" s="1"/>
  <c r="JH2" i="48" s="1"/>
  <c r="JI2" i="48" s="1"/>
  <c r="JJ2" i="48" s="1"/>
  <c r="JK2" i="48" s="1"/>
  <c r="JL2" i="48" s="1"/>
  <c r="JM2" i="48" s="1"/>
  <c r="JN2" i="48" s="1"/>
  <c r="JO2" i="48" s="1"/>
  <c r="JP2" i="48" s="1"/>
  <c r="JQ2" i="48" s="1"/>
  <c r="JR2" i="48" s="1"/>
  <c r="JS2" i="48" s="1"/>
  <c r="JT2" i="48" s="1"/>
  <c r="JU2" i="48" s="1"/>
  <c r="JV2" i="48" s="1"/>
  <c r="JW2" i="48" s="1"/>
  <c r="JX2" i="48" s="1"/>
  <c r="JY2" i="48" s="1"/>
  <c r="JZ2" i="48" s="1"/>
  <c r="KA2" i="48" s="1"/>
  <c r="KB2" i="48" s="1"/>
  <c r="KC2" i="48" s="1"/>
  <c r="KD2" i="48" s="1"/>
  <c r="KE2" i="48" s="1"/>
  <c r="KF2" i="48" s="1"/>
  <c r="KG2" i="48" s="1"/>
  <c r="KH2" i="48" s="1"/>
  <c r="KI2" i="48" s="1"/>
  <c r="KJ2" i="48" s="1"/>
  <c r="KK2" i="48" s="1"/>
  <c r="KL2" i="48" s="1"/>
  <c r="KM2" i="48" s="1"/>
  <c r="KN2" i="48" s="1"/>
  <c r="KO2" i="48" s="1"/>
  <c r="KP2" i="48" s="1"/>
  <c r="KQ2" i="48" s="1"/>
  <c r="KR2" i="48" s="1"/>
  <c r="KS2" i="48" s="1"/>
  <c r="KT2" i="48" s="1"/>
  <c r="KU2" i="48" s="1"/>
  <c r="KV2" i="48" s="1"/>
  <c r="KW2" i="48" s="1"/>
  <c r="KX2" i="48" s="1"/>
  <c r="KY2" i="48" s="1"/>
  <c r="KZ2" i="48" s="1"/>
  <c r="LA2" i="48" s="1"/>
  <c r="LB2" i="48" s="1"/>
  <c r="LC2" i="48" s="1"/>
  <c r="LD2" i="48" s="1"/>
  <c r="LE2" i="48" s="1"/>
  <c r="LF2" i="48" s="1"/>
  <c r="LG2" i="48" s="1"/>
  <c r="LH2" i="48" s="1"/>
  <c r="LI2" i="48" s="1"/>
  <c r="LJ2" i="48" s="1"/>
  <c r="LK2" i="48" s="1"/>
  <c r="LL2" i="48" s="1"/>
  <c r="LM2" i="48" s="1"/>
  <c r="LN2" i="48" s="1"/>
  <c r="LO2" i="48" s="1"/>
  <c r="LP2" i="48" s="1"/>
  <c r="LQ2" i="48" s="1"/>
  <c r="LR2" i="48" s="1"/>
  <c r="LS2" i="48" s="1"/>
  <c r="LT2" i="48" s="1"/>
  <c r="LU2" i="48" s="1"/>
  <c r="LV2" i="48" s="1"/>
  <c r="LW2" i="48" s="1"/>
  <c r="LX2" i="48" s="1"/>
  <c r="LY2" i="48" s="1"/>
  <c r="LZ2" i="48" s="1"/>
  <c r="MA2" i="48" s="1"/>
  <c r="MB2" i="48" s="1"/>
  <c r="MC2" i="48" s="1"/>
  <c r="MD2" i="48" s="1"/>
  <c r="ME2" i="48" s="1"/>
  <c r="MF2" i="48" s="1"/>
  <c r="MG2" i="48" s="1"/>
  <c r="MH2" i="48" s="1"/>
  <c r="MI2" i="48" s="1"/>
  <c r="MJ2" i="48" s="1"/>
  <c r="MK2" i="48" s="1"/>
  <c r="ML2" i="48" s="1"/>
  <c r="MM2" i="48" s="1"/>
  <c r="MN2" i="48" s="1"/>
  <c r="MO2" i="48" s="1"/>
  <c r="MP2" i="48" s="1"/>
  <c r="MQ2" i="48" s="1"/>
  <c r="MR2" i="48" s="1"/>
  <c r="MS2" i="48" s="1"/>
  <c r="MT2" i="48" s="1"/>
  <c r="MU2" i="48" s="1"/>
  <c r="MV2" i="48" s="1"/>
  <c r="MW2" i="48" s="1"/>
  <c r="MX2" i="48" s="1"/>
  <c r="MY2" i="48" s="1"/>
  <c r="MZ2" i="48" s="1"/>
  <c r="NA2" i="48" s="1"/>
  <c r="NB2" i="48" s="1"/>
  <c r="NC2" i="48" s="1"/>
  <c r="ND2" i="48" s="1"/>
  <c r="NE2" i="48" s="1"/>
  <c r="NF2" i="48" s="1"/>
  <c r="NG2" i="48" s="1"/>
  <c r="F53" i="41"/>
  <c r="AA4" i="48"/>
  <c r="AU4" i="48"/>
  <c r="CM4" i="48"/>
  <c r="DG4" i="48"/>
  <c r="EY4" i="48"/>
  <c r="FS4" i="48"/>
  <c r="HK4" i="48"/>
  <c r="IE4" i="48"/>
  <c r="JW4" i="48"/>
  <c r="KQ4" i="48"/>
  <c r="MI4" i="48"/>
  <c r="CN4" i="48"/>
  <c r="JH4" i="48"/>
  <c r="LT4" i="48"/>
  <c r="CO4" i="48"/>
  <c r="EV4" i="48"/>
  <c r="MM4" i="48"/>
  <c r="JD4" i="48"/>
  <c r="EW4" i="48"/>
  <c r="JL4" i="48"/>
  <c r="CJ4" i="48"/>
  <c r="GR4" i="48"/>
  <c r="MQ4" i="48"/>
  <c r="DX4" i="48"/>
  <c r="F37" i="47"/>
  <c r="F31" i="47"/>
  <c r="F29" i="46"/>
  <c r="E27" i="46"/>
  <c r="E26" i="46"/>
  <c r="E25" i="46"/>
  <c r="E24" i="46"/>
  <c r="E23" i="46"/>
  <c r="E22" i="46"/>
  <c r="E21" i="46"/>
  <c r="E20" i="46"/>
  <c r="E18" i="46"/>
  <c r="E19" i="46"/>
  <c r="E17" i="46"/>
  <c r="E28" i="46"/>
  <c r="AP147" i="3"/>
  <c r="AO147" i="3"/>
  <c r="AN147" i="3"/>
  <c r="AM147" i="3"/>
  <c r="AK147" i="3"/>
  <c r="AB147" i="3"/>
  <c r="AA147" i="3"/>
  <c r="Z147" i="3"/>
  <c r="Y147" i="3"/>
  <c r="X147" i="3"/>
  <c r="W147" i="3"/>
  <c r="H147" i="3"/>
  <c r="F147" i="3"/>
  <c r="F22" i="41"/>
  <c r="F30" i="41" s="1"/>
  <c r="F33" i="47"/>
  <c r="F23" i="47"/>
  <c r="I4" i="49"/>
  <c r="H5" i="49"/>
  <c r="H6" i="49"/>
  <c r="H7" i="49"/>
  <c r="H8" i="49"/>
  <c r="H9" i="49"/>
  <c r="H10" i="49"/>
  <c r="H11" i="49"/>
  <c r="H12" i="49"/>
  <c r="H13" i="49"/>
  <c r="H14" i="49"/>
  <c r="H15" i="49"/>
  <c r="H16" i="49"/>
  <c r="H17" i="49"/>
  <c r="H18" i="49"/>
  <c r="H19" i="49"/>
  <c r="H20" i="49"/>
  <c r="H21" i="49"/>
  <c r="H22" i="49"/>
  <c r="H23" i="49"/>
  <c r="H24" i="49"/>
  <c r="H4" i="49"/>
  <c r="I18" i="49"/>
  <c r="I19" i="49"/>
  <c r="I20" i="49"/>
  <c r="I21" i="49"/>
  <c r="I22" i="49"/>
  <c r="I23" i="49"/>
  <c r="I24" i="49"/>
  <c r="I17" i="49"/>
  <c r="I16" i="49"/>
  <c r="I15" i="49"/>
  <c r="I14" i="49"/>
  <c r="I13" i="49"/>
  <c r="I12" i="49"/>
  <c r="I11" i="49"/>
  <c r="I10" i="49"/>
  <c r="I9" i="49"/>
  <c r="I8" i="49"/>
  <c r="I7" i="49"/>
  <c r="I6" i="49"/>
  <c r="I5" i="49"/>
  <c r="E24" i="49"/>
  <c r="E23" i="49"/>
  <c r="E22" i="49"/>
  <c r="E21" i="49"/>
  <c r="E20" i="49"/>
  <c r="E19" i="49"/>
  <c r="E18" i="49"/>
  <c r="E17" i="49"/>
  <c r="E16" i="49"/>
  <c r="E15" i="49"/>
  <c r="E14" i="49"/>
  <c r="E13" i="49"/>
  <c r="E12" i="49"/>
  <c r="E11" i="49"/>
  <c r="E10" i="49"/>
  <c r="E9" i="49"/>
  <c r="E8" i="49"/>
  <c r="E7" i="49"/>
  <c r="E6" i="49"/>
  <c r="E5" i="49"/>
  <c r="E4" i="49"/>
  <c r="F27" i="47"/>
  <c r="E17" i="47"/>
  <c r="E16" i="47"/>
  <c r="E15" i="47"/>
  <c r="AP137" i="3"/>
  <c r="AO137" i="3"/>
  <c r="AN137" i="3"/>
  <c r="AM137" i="3"/>
  <c r="AK137" i="3"/>
  <c r="AB137" i="3"/>
  <c r="AA137" i="3"/>
  <c r="Z137" i="3"/>
  <c r="Y137" i="3"/>
  <c r="X137" i="3"/>
  <c r="W137" i="3"/>
  <c r="H137" i="3"/>
  <c r="F137" i="3"/>
  <c r="E14" i="47"/>
  <c r="AP136" i="3"/>
  <c r="AO136" i="3"/>
  <c r="AN136" i="3"/>
  <c r="AM136" i="3"/>
  <c r="AK136" i="3"/>
  <c r="AB136" i="3"/>
  <c r="AA136" i="3"/>
  <c r="Z136" i="3"/>
  <c r="Y136" i="3"/>
  <c r="X136" i="3"/>
  <c r="W136" i="3"/>
  <c r="H136" i="3"/>
  <c r="I136" i="3" s="1"/>
  <c r="F136" i="3"/>
  <c r="E13" i="47"/>
  <c r="E12" i="47"/>
  <c r="E11" i="47"/>
  <c r="E10" i="47"/>
  <c r="E9" i="47"/>
  <c r="E8" i="47"/>
  <c r="E7" i="47"/>
  <c r="AP125" i="3"/>
  <c r="AO125" i="3"/>
  <c r="AN125" i="3"/>
  <c r="AM125" i="3"/>
  <c r="AK125" i="3"/>
  <c r="AB125" i="3"/>
  <c r="AA125" i="3"/>
  <c r="Z125" i="3"/>
  <c r="Y125" i="3"/>
  <c r="X125" i="3"/>
  <c r="W125" i="3"/>
  <c r="H125" i="3"/>
  <c r="F125" i="3"/>
  <c r="E6" i="47"/>
  <c r="E5" i="47"/>
  <c r="E4" i="47"/>
  <c r="AP131" i="3"/>
  <c r="AO131" i="3"/>
  <c r="AN131" i="3"/>
  <c r="AM131" i="3"/>
  <c r="AK131" i="3"/>
  <c r="AB131" i="3"/>
  <c r="AA131" i="3"/>
  <c r="Z131" i="3"/>
  <c r="Y131" i="3"/>
  <c r="X131" i="3"/>
  <c r="W131" i="3"/>
  <c r="H131" i="3"/>
  <c r="P131" i="3" s="1"/>
  <c r="F131" i="3"/>
  <c r="K131" i="3" s="1"/>
  <c r="Q131" i="3" s="1"/>
  <c r="R131" i="3" s="1"/>
  <c r="E3" i="47"/>
  <c r="F33" i="46"/>
  <c r="F37" i="46"/>
  <c r="F121" i="36" s="1"/>
  <c r="G121" i="36" s="1"/>
  <c r="E16" i="46"/>
  <c r="E15" i="46"/>
  <c r="E14" i="46"/>
  <c r="E11" i="46"/>
  <c r="E10" i="46"/>
  <c r="E9" i="46"/>
  <c r="E8" i="46"/>
  <c r="D154" i="3"/>
  <c r="F154" i="3" s="1"/>
  <c r="AP154" i="3"/>
  <c r="AO154" i="3"/>
  <c r="AM154" i="3"/>
  <c r="AK154" i="3"/>
  <c r="AB154" i="3"/>
  <c r="AA154" i="3"/>
  <c r="Z154" i="3"/>
  <c r="Y154" i="3"/>
  <c r="X154" i="3"/>
  <c r="W154" i="3"/>
  <c r="P154" i="3"/>
  <c r="I154" i="3"/>
  <c r="AG154" i="3"/>
  <c r="AJ154" i="3" s="1"/>
  <c r="E13" i="46"/>
  <c r="E12" i="46"/>
  <c r="D151" i="3"/>
  <c r="AP151" i="3"/>
  <c r="AO151" i="3"/>
  <c r="AM151" i="3"/>
  <c r="AK151" i="3"/>
  <c r="AB151" i="3"/>
  <c r="AA151" i="3"/>
  <c r="Z151" i="3"/>
  <c r="Y151" i="3"/>
  <c r="X151" i="3"/>
  <c r="W151" i="3"/>
  <c r="P151" i="3"/>
  <c r="I151" i="3"/>
  <c r="AG151" i="3"/>
  <c r="AJ151" i="3" s="1"/>
  <c r="F151" i="3"/>
  <c r="D157" i="3"/>
  <c r="F157" i="3" s="1"/>
  <c r="AP157" i="3"/>
  <c r="AO157" i="3"/>
  <c r="AM157" i="3"/>
  <c r="AK157" i="3"/>
  <c r="AB157" i="3"/>
  <c r="AA157" i="3"/>
  <c r="Z157" i="3"/>
  <c r="Y157" i="3"/>
  <c r="X157" i="3"/>
  <c r="W157" i="3"/>
  <c r="P157" i="3"/>
  <c r="I157" i="3"/>
  <c r="AG157" i="3"/>
  <c r="AJ157" i="3" s="1"/>
  <c r="E6" i="46"/>
  <c r="E7" i="46"/>
  <c r="E5" i="46"/>
  <c r="E4" i="46"/>
  <c r="E3" i="46"/>
  <c r="E3" i="41"/>
  <c r="E4" i="41"/>
  <c r="E5" i="41"/>
  <c r="E7" i="41"/>
  <c r="F26" i="40"/>
  <c r="F69" i="41"/>
  <c r="H69" i="41" s="1"/>
  <c r="H68" i="41"/>
  <c r="F126" i="36"/>
  <c r="G126" i="36" s="1"/>
  <c r="H126" i="36" s="1"/>
  <c r="I126" i="36" s="1"/>
  <c r="J126" i="36" s="1"/>
  <c r="K126" i="36" s="1"/>
  <c r="L126" i="36" s="1"/>
  <c r="M126" i="36" s="1"/>
  <c r="N126" i="36" s="1"/>
  <c r="O126" i="36" s="1"/>
  <c r="P126" i="36" s="1"/>
  <c r="Q126" i="36" s="1"/>
  <c r="R126" i="36" s="1"/>
  <c r="S126" i="36" s="1"/>
  <c r="T126" i="36" s="1"/>
  <c r="U126" i="36" s="1"/>
  <c r="V126" i="36" s="1"/>
  <c r="W126" i="36" s="1"/>
  <c r="X126" i="36" s="1"/>
  <c r="Y126" i="36" s="1"/>
  <c r="Z126" i="36" s="1"/>
  <c r="AA126" i="36" s="1"/>
  <c r="AB126" i="36" s="1"/>
  <c r="AC126" i="36" s="1"/>
  <c r="AD126" i="36" s="1"/>
  <c r="AE126" i="36" s="1"/>
  <c r="AF126" i="36" s="1"/>
  <c r="AG126" i="36" s="1"/>
  <c r="AH126" i="36" s="1"/>
  <c r="AI126" i="36" s="1"/>
  <c r="AJ126" i="36" s="1"/>
  <c r="AK126" i="36" s="1"/>
  <c r="AL126" i="36" s="1"/>
  <c r="AM126" i="36" s="1"/>
  <c r="AN126" i="36" s="1"/>
  <c r="AO126" i="36" s="1"/>
  <c r="AP126" i="36" s="1"/>
  <c r="AQ126" i="36" s="1"/>
  <c r="AR126" i="36" s="1"/>
  <c r="AS126" i="36" s="1"/>
  <c r="AT126" i="36" s="1"/>
  <c r="AU126" i="36" s="1"/>
  <c r="AV126" i="36" s="1"/>
  <c r="AW126" i="36" s="1"/>
  <c r="AX126" i="36" s="1"/>
  <c r="AY126" i="36" s="1"/>
  <c r="AZ126" i="36" s="1"/>
  <c r="BA126" i="36" s="1"/>
  <c r="BB126" i="36" s="1"/>
  <c r="BC126" i="36" s="1"/>
  <c r="BD126" i="36" s="1"/>
  <c r="BE126" i="36" s="1"/>
  <c r="BF126" i="36" s="1"/>
  <c r="BG126" i="36" s="1"/>
  <c r="BH126" i="36" s="1"/>
  <c r="BI126" i="36" s="1"/>
  <c r="BJ126" i="36" s="1"/>
  <c r="BK126" i="36" s="1"/>
  <c r="BL126" i="36" s="1"/>
  <c r="BM126" i="36" s="1"/>
  <c r="BN126" i="36" s="1"/>
  <c r="BO126" i="36" s="1"/>
  <c r="BP126" i="36" s="1"/>
  <c r="BQ126" i="36" s="1"/>
  <c r="BR126" i="36" s="1"/>
  <c r="BS126" i="36" s="1"/>
  <c r="BT126" i="36" s="1"/>
  <c r="BU126" i="36" s="1"/>
  <c r="BV126" i="36" s="1"/>
  <c r="BW126" i="36" s="1"/>
  <c r="BX126" i="36" s="1"/>
  <c r="BY126" i="36" s="1"/>
  <c r="BZ126" i="36" s="1"/>
  <c r="CA126" i="36" s="1"/>
  <c r="CB126" i="36" s="1"/>
  <c r="CC126" i="36" s="1"/>
  <c r="CD126" i="36" s="1"/>
  <c r="CE126" i="36" s="1"/>
  <c r="CF126" i="36" s="1"/>
  <c r="CG126" i="36" s="1"/>
  <c r="CH126" i="36" s="1"/>
  <c r="CI126" i="36" s="1"/>
  <c r="CJ126" i="36" s="1"/>
  <c r="CK126" i="36" s="1"/>
  <c r="CL126" i="36" s="1"/>
  <c r="CM126" i="36" s="1"/>
  <c r="CN126" i="36" s="1"/>
  <c r="CO126" i="36" s="1"/>
  <c r="CP126" i="36" s="1"/>
  <c r="CQ126" i="36" s="1"/>
  <c r="CR126" i="36" s="1"/>
  <c r="CS126" i="36" s="1"/>
  <c r="CT126" i="36" s="1"/>
  <c r="CU126" i="36" s="1"/>
  <c r="CV126" i="36" s="1"/>
  <c r="CW126" i="36" s="1"/>
  <c r="CX126" i="36" s="1"/>
  <c r="CY126" i="36" s="1"/>
  <c r="CZ126" i="36" s="1"/>
  <c r="DA126" i="36" s="1"/>
  <c r="DB126" i="36" s="1"/>
  <c r="DC126" i="36" s="1"/>
  <c r="DD126" i="36" s="1"/>
  <c r="DE126" i="36" s="1"/>
  <c r="DF126" i="36" s="1"/>
  <c r="DG126" i="36" s="1"/>
  <c r="DH126" i="36" s="1"/>
  <c r="DI126" i="36" s="1"/>
  <c r="DJ126" i="36" s="1"/>
  <c r="DK126" i="36" s="1"/>
  <c r="DL126" i="36" s="1"/>
  <c r="DM126" i="36" s="1"/>
  <c r="DN126" i="36" s="1"/>
  <c r="DO126" i="36" s="1"/>
  <c r="DP126" i="36" s="1"/>
  <c r="DQ126" i="36" s="1"/>
  <c r="DR126" i="36" s="1"/>
  <c r="DS126" i="36" s="1"/>
  <c r="DT126" i="36" s="1"/>
  <c r="DU126" i="36" s="1"/>
  <c r="DV126" i="36" s="1"/>
  <c r="DW126" i="36" s="1"/>
  <c r="DX126" i="36" s="1"/>
  <c r="DY126" i="36" s="1"/>
  <c r="DZ126" i="36" s="1"/>
  <c r="EA126" i="36" s="1"/>
  <c r="EB126" i="36" s="1"/>
  <c r="EC126" i="36" s="1"/>
  <c r="ED126" i="36" s="1"/>
  <c r="EE126" i="36" s="1"/>
  <c r="EF126" i="36" s="1"/>
  <c r="EG126" i="36" s="1"/>
  <c r="EH126" i="36" s="1"/>
  <c r="EI126" i="36" s="1"/>
  <c r="EJ126" i="36" s="1"/>
  <c r="EK126" i="36" s="1"/>
  <c r="EL126" i="36" s="1"/>
  <c r="EM126" i="36" s="1"/>
  <c r="EN126" i="36" s="1"/>
  <c r="EO126" i="36" s="1"/>
  <c r="EP126" i="36" s="1"/>
  <c r="EQ126" i="36" s="1"/>
  <c r="ER126" i="36" s="1"/>
  <c r="ES126" i="36" s="1"/>
  <c r="ET126" i="36" s="1"/>
  <c r="EU126" i="36" s="1"/>
  <c r="EV126" i="36" s="1"/>
  <c r="EW126" i="36" s="1"/>
  <c r="EX126" i="36" s="1"/>
  <c r="EY126" i="36" s="1"/>
  <c r="EZ126" i="36" s="1"/>
  <c r="FA126" i="36" s="1"/>
  <c r="FB126" i="36" s="1"/>
  <c r="FC126" i="36" s="1"/>
  <c r="FD126" i="36" s="1"/>
  <c r="FE126" i="36" s="1"/>
  <c r="FF126" i="36" s="1"/>
  <c r="FG126" i="36" s="1"/>
  <c r="FH126" i="36" s="1"/>
  <c r="FI126" i="36" s="1"/>
  <c r="FJ126" i="36" s="1"/>
  <c r="FK126" i="36" s="1"/>
  <c r="FL126" i="36" s="1"/>
  <c r="FM126" i="36" s="1"/>
  <c r="FN126" i="36" s="1"/>
  <c r="FO126" i="36" s="1"/>
  <c r="FP126" i="36" s="1"/>
  <c r="FQ126" i="36" s="1"/>
  <c r="FR126" i="36" s="1"/>
  <c r="FS126" i="36" s="1"/>
  <c r="FT126" i="36" s="1"/>
  <c r="FU126" i="36" s="1"/>
  <c r="FV126" i="36" s="1"/>
  <c r="FW126" i="36" s="1"/>
  <c r="FX126" i="36" s="1"/>
  <c r="FY126" i="36" s="1"/>
  <c r="FZ126" i="36" s="1"/>
  <c r="GA126" i="36" s="1"/>
  <c r="GB126" i="36" s="1"/>
  <c r="GC126" i="36" s="1"/>
  <c r="GD126" i="36" s="1"/>
  <c r="GE126" i="36" s="1"/>
  <c r="GF126" i="36" s="1"/>
  <c r="GG126" i="36" s="1"/>
  <c r="GH126" i="36" s="1"/>
  <c r="GI126" i="36" s="1"/>
  <c r="GJ126" i="36" s="1"/>
  <c r="GK126" i="36" s="1"/>
  <c r="GL126" i="36" s="1"/>
  <c r="GM126" i="36" s="1"/>
  <c r="GN126" i="36" s="1"/>
  <c r="GO126" i="36" s="1"/>
  <c r="GP126" i="36" s="1"/>
  <c r="GQ126" i="36" s="1"/>
  <c r="GR126" i="36" s="1"/>
  <c r="GS126" i="36" s="1"/>
  <c r="GT126" i="36" s="1"/>
  <c r="GU126" i="36" s="1"/>
  <c r="GV126" i="36" s="1"/>
  <c r="GW126" i="36" s="1"/>
  <c r="GX126" i="36" s="1"/>
  <c r="GY126" i="36" s="1"/>
  <c r="GZ126" i="36" s="1"/>
  <c r="HA126" i="36" s="1"/>
  <c r="HB126" i="36" s="1"/>
  <c r="HC126" i="36" s="1"/>
  <c r="HD126" i="36" s="1"/>
  <c r="HE126" i="36" s="1"/>
  <c r="HF126" i="36" s="1"/>
  <c r="HG126" i="36" s="1"/>
  <c r="HH126" i="36" s="1"/>
  <c r="HI126" i="36" s="1"/>
  <c r="HJ126" i="36" s="1"/>
  <c r="HK126" i="36" s="1"/>
  <c r="HL126" i="36" s="1"/>
  <c r="HM126" i="36" s="1"/>
  <c r="HN126" i="36" s="1"/>
  <c r="HO126" i="36" s="1"/>
  <c r="HP126" i="36" s="1"/>
  <c r="HQ126" i="36" s="1"/>
  <c r="HR126" i="36" s="1"/>
  <c r="HS126" i="36" s="1"/>
  <c r="HT126" i="36" s="1"/>
  <c r="HU126" i="36" s="1"/>
  <c r="HV126" i="36" s="1"/>
  <c r="HW126" i="36" s="1"/>
  <c r="HX126" i="36" s="1"/>
  <c r="HY126" i="36" s="1"/>
  <c r="HZ126" i="36" s="1"/>
  <c r="IA126" i="36" s="1"/>
  <c r="IB126" i="36" s="1"/>
  <c r="IC126" i="36" s="1"/>
  <c r="ID126" i="36" s="1"/>
  <c r="IE126" i="36" s="1"/>
  <c r="IF126" i="36" s="1"/>
  <c r="IG126" i="36" s="1"/>
  <c r="IH126" i="36" s="1"/>
  <c r="II126" i="36" s="1"/>
  <c r="IJ126" i="36" s="1"/>
  <c r="IK126" i="36" s="1"/>
  <c r="IL126" i="36" s="1"/>
  <c r="IM126" i="36" s="1"/>
  <c r="IN126" i="36" s="1"/>
  <c r="IO126" i="36" s="1"/>
  <c r="IP126" i="36" s="1"/>
  <c r="IQ126" i="36" s="1"/>
  <c r="IR126" i="36" s="1"/>
  <c r="IS126" i="36" s="1"/>
  <c r="IT126" i="36" s="1"/>
  <c r="IU126" i="36" s="1"/>
  <c r="IV126" i="36" s="1"/>
  <c r="IW126" i="36" s="1"/>
  <c r="IX126" i="36" s="1"/>
  <c r="IY126" i="36" s="1"/>
  <c r="IZ126" i="36" s="1"/>
  <c r="JA126" i="36" s="1"/>
  <c r="JB126" i="36" s="1"/>
  <c r="JC126" i="36" s="1"/>
  <c r="JD126" i="36" s="1"/>
  <c r="JE126" i="36" s="1"/>
  <c r="JF126" i="36" s="1"/>
  <c r="JG126" i="36" s="1"/>
  <c r="JH126" i="36" s="1"/>
  <c r="JI126" i="36" s="1"/>
  <c r="JJ126" i="36" s="1"/>
  <c r="JK126" i="36" s="1"/>
  <c r="JL126" i="36" s="1"/>
  <c r="JM126" i="36" s="1"/>
  <c r="JN126" i="36" s="1"/>
  <c r="JO126" i="36" s="1"/>
  <c r="JP126" i="36" s="1"/>
  <c r="JQ126" i="36" s="1"/>
  <c r="JR126" i="36" s="1"/>
  <c r="JS126" i="36" s="1"/>
  <c r="JT126" i="36" s="1"/>
  <c r="JU126" i="36" s="1"/>
  <c r="JV126" i="36" s="1"/>
  <c r="JW126" i="36" s="1"/>
  <c r="JX126" i="36" s="1"/>
  <c r="JY126" i="36" s="1"/>
  <c r="JZ126" i="36" s="1"/>
  <c r="KA126" i="36" s="1"/>
  <c r="KB126" i="36" s="1"/>
  <c r="KC126" i="36" s="1"/>
  <c r="KD126" i="36" s="1"/>
  <c r="KE126" i="36" s="1"/>
  <c r="KF126" i="36" s="1"/>
  <c r="KG126" i="36" s="1"/>
  <c r="KH126" i="36" s="1"/>
  <c r="KI126" i="36" s="1"/>
  <c r="KJ126" i="36" s="1"/>
  <c r="KK126" i="36" s="1"/>
  <c r="KL126" i="36" s="1"/>
  <c r="KM126" i="36" s="1"/>
  <c r="KN126" i="36" s="1"/>
  <c r="KO126" i="36" s="1"/>
  <c r="KP126" i="36" s="1"/>
  <c r="KQ126" i="36" s="1"/>
  <c r="KR126" i="36" s="1"/>
  <c r="KS126" i="36" s="1"/>
  <c r="KT126" i="36" s="1"/>
  <c r="KU126" i="36" s="1"/>
  <c r="KV126" i="36" s="1"/>
  <c r="KW126" i="36" s="1"/>
  <c r="KX126" i="36" s="1"/>
  <c r="KY126" i="36" s="1"/>
  <c r="KZ126" i="36" s="1"/>
  <c r="LA126" i="36" s="1"/>
  <c r="LB126" i="36" s="1"/>
  <c r="LC126" i="36" s="1"/>
  <c r="LD126" i="36" s="1"/>
  <c r="LE126" i="36" s="1"/>
  <c r="LF126" i="36" s="1"/>
  <c r="LG126" i="36" s="1"/>
  <c r="LH126" i="36" s="1"/>
  <c r="LI126" i="36" s="1"/>
  <c r="LJ126" i="36" s="1"/>
  <c r="LK126" i="36" s="1"/>
  <c r="LL126" i="36" s="1"/>
  <c r="LM126" i="36" s="1"/>
  <c r="LN126" i="36" s="1"/>
  <c r="LO126" i="36" s="1"/>
  <c r="LP126" i="36" s="1"/>
  <c r="LQ126" i="36" s="1"/>
  <c r="LR126" i="36" s="1"/>
  <c r="LS126" i="36" s="1"/>
  <c r="LT126" i="36" s="1"/>
  <c r="LU126" i="36" s="1"/>
  <c r="LV126" i="36" s="1"/>
  <c r="LW126" i="36" s="1"/>
  <c r="LX126" i="36" s="1"/>
  <c r="LY126" i="36" s="1"/>
  <c r="LZ126" i="36" s="1"/>
  <c r="MA126" i="36" s="1"/>
  <c r="MB126" i="36" s="1"/>
  <c r="MC126" i="36" s="1"/>
  <c r="MD126" i="36" s="1"/>
  <c r="ME126" i="36" s="1"/>
  <c r="MF126" i="36" s="1"/>
  <c r="MG126" i="36" s="1"/>
  <c r="MH126" i="36" s="1"/>
  <c r="MI126" i="36" s="1"/>
  <c r="MJ126" i="36" s="1"/>
  <c r="MK126" i="36" s="1"/>
  <c r="ML126" i="36" s="1"/>
  <c r="MM126" i="36" s="1"/>
  <c r="MN126" i="36" s="1"/>
  <c r="MO126" i="36" s="1"/>
  <c r="MP126" i="36" s="1"/>
  <c r="MQ126" i="36" s="1"/>
  <c r="MR126" i="36" s="1"/>
  <c r="MS126" i="36" s="1"/>
  <c r="MT126" i="36" s="1"/>
  <c r="MU126" i="36" s="1"/>
  <c r="MV126" i="36" s="1"/>
  <c r="MW126" i="36" s="1"/>
  <c r="MX126" i="36" s="1"/>
  <c r="MY126" i="36" s="1"/>
  <c r="MZ126" i="36" s="1"/>
  <c r="NA126" i="36" s="1"/>
  <c r="F38" i="41"/>
  <c r="F37" i="41"/>
  <c r="AL9" i="3"/>
  <c r="AL125" i="3"/>
  <c r="E3" i="40"/>
  <c r="E28" i="41"/>
  <c r="E27" i="41"/>
  <c r="E26" i="41"/>
  <c r="E23" i="41"/>
  <c r="E22" i="41"/>
  <c r="E21" i="41"/>
  <c r="E19" i="41"/>
  <c r="E18" i="41"/>
  <c r="E17" i="41"/>
  <c r="E16" i="41"/>
  <c r="E15" i="41"/>
  <c r="E14" i="41"/>
  <c r="E13" i="41"/>
  <c r="E8" i="41"/>
  <c r="F71" i="41"/>
  <c r="T4" i="41"/>
  <c r="N127" i="36" s="1"/>
  <c r="IN4" i="41"/>
  <c r="IH127" i="36" s="1"/>
  <c r="MJ4" i="41"/>
  <c r="MD127" i="36" s="1"/>
  <c r="F24" i="47"/>
  <c r="F28" i="47" s="1"/>
  <c r="I25" i="49"/>
  <c r="H25" i="49"/>
  <c r="E25" i="49"/>
  <c r="P136" i="3"/>
  <c r="AG136" i="3"/>
  <c r="AJ136" i="3" s="1"/>
  <c r="F78" i="41"/>
  <c r="F130" i="36" s="1"/>
  <c r="G130" i="36" s="1"/>
  <c r="H130" i="36" s="1"/>
  <c r="I130" i="36" s="1"/>
  <c r="J130" i="36" s="1"/>
  <c r="K130" i="36" s="1"/>
  <c r="L130" i="36" s="1"/>
  <c r="M130" i="36" s="1"/>
  <c r="N130" i="36" s="1"/>
  <c r="O130" i="36" s="1"/>
  <c r="P130" i="36" s="1"/>
  <c r="Q130" i="36" s="1"/>
  <c r="R130" i="36" s="1"/>
  <c r="S130" i="36" s="1"/>
  <c r="T130" i="36" s="1"/>
  <c r="U130" i="36" s="1"/>
  <c r="V130" i="36" s="1"/>
  <c r="W130" i="36" s="1"/>
  <c r="X130" i="36" s="1"/>
  <c r="Y130" i="36" s="1"/>
  <c r="Z130" i="36" s="1"/>
  <c r="AA130" i="36" s="1"/>
  <c r="AB130" i="36" s="1"/>
  <c r="AC130" i="36" s="1"/>
  <c r="AD130" i="36" s="1"/>
  <c r="AE130" i="36" s="1"/>
  <c r="AF130" i="36" s="1"/>
  <c r="AG130" i="36" s="1"/>
  <c r="AH130" i="36" s="1"/>
  <c r="AI130" i="36" s="1"/>
  <c r="AJ130" i="36" s="1"/>
  <c r="AK130" i="36" s="1"/>
  <c r="AL130" i="36" s="1"/>
  <c r="AM130" i="36" s="1"/>
  <c r="AN130" i="36" s="1"/>
  <c r="AO130" i="36" s="1"/>
  <c r="AP130" i="36" s="1"/>
  <c r="AQ130" i="36" s="1"/>
  <c r="AR130" i="36" s="1"/>
  <c r="AS130" i="36" s="1"/>
  <c r="AT130" i="36" s="1"/>
  <c r="AU130" i="36" s="1"/>
  <c r="AV130" i="36" s="1"/>
  <c r="AW130" i="36" s="1"/>
  <c r="AX130" i="36" s="1"/>
  <c r="AY130" i="36" s="1"/>
  <c r="AZ130" i="36" s="1"/>
  <c r="BA130" i="36" s="1"/>
  <c r="BB130" i="36" s="1"/>
  <c r="BC130" i="36" s="1"/>
  <c r="BD130" i="36" s="1"/>
  <c r="BE130" i="36" s="1"/>
  <c r="BF130" i="36" s="1"/>
  <c r="BG130" i="36" s="1"/>
  <c r="BH130" i="36" s="1"/>
  <c r="BI130" i="36" s="1"/>
  <c r="BJ130" i="36" s="1"/>
  <c r="BK130" i="36" s="1"/>
  <c r="BL130" i="36" s="1"/>
  <c r="BM130" i="36" s="1"/>
  <c r="BN130" i="36" s="1"/>
  <c r="BO130" i="36" s="1"/>
  <c r="BP130" i="36" s="1"/>
  <c r="BQ130" i="36" s="1"/>
  <c r="BR130" i="36" s="1"/>
  <c r="BS130" i="36" s="1"/>
  <c r="BT130" i="36" s="1"/>
  <c r="BU130" i="36" s="1"/>
  <c r="BV130" i="36" s="1"/>
  <c r="BW130" i="36" s="1"/>
  <c r="BX130" i="36" s="1"/>
  <c r="BY130" i="36" s="1"/>
  <c r="BZ130" i="36" s="1"/>
  <c r="CA130" i="36" s="1"/>
  <c r="CB130" i="36" s="1"/>
  <c r="CC130" i="36" s="1"/>
  <c r="CD130" i="36" s="1"/>
  <c r="CE130" i="36" s="1"/>
  <c r="CF130" i="36" s="1"/>
  <c r="CG130" i="36" s="1"/>
  <c r="CH130" i="36" s="1"/>
  <c r="CI130" i="36" s="1"/>
  <c r="CJ130" i="36" s="1"/>
  <c r="CK130" i="36" s="1"/>
  <c r="CL130" i="36" s="1"/>
  <c r="CM130" i="36" s="1"/>
  <c r="CN130" i="36" s="1"/>
  <c r="CO130" i="36" s="1"/>
  <c r="CP130" i="36" s="1"/>
  <c r="CQ130" i="36" s="1"/>
  <c r="CR130" i="36" s="1"/>
  <c r="CS130" i="36" s="1"/>
  <c r="CT130" i="36" s="1"/>
  <c r="CU130" i="36" s="1"/>
  <c r="CV130" i="36" s="1"/>
  <c r="CW130" i="36" s="1"/>
  <c r="CX130" i="36" s="1"/>
  <c r="CY130" i="36" s="1"/>
  <c r="CZ130" i="36" s="1"/>
  <c r="DA130" i="36" s="1"/>
  <c r="DB130" i="36" s="1"/>
  <c r="DC130" i="36" s="1"/>
  <c r="DD130" i="36" s="1"/>
  <c r="DE130" i="36" s="1"/>
  <c r="DF130" i="36" s="1"/>
  <c r="DG130" i="36" s="1"/>
  <c r="DH130" i="36" s="1"/>
  <c r="DI130" i="36" s="1"/>
  <c r="DJ130" i="36" s="1"/>
  <c r="DK130" i="36" s="1"/>
  <c r="DL130" i="36" s="1"/>
  <c r="DM130" i="36" s="1"/>
  <c r="DN130" i="36" s="1"/>
  <c r="DO130" i="36" s="1"/>
  <c r="DP130" i="36" s="1"/>
  <c r="DQ130" i="36" s="1"/>
  <c r="DR130" i="36" s="1"/>
  <c r="DS130" i="36" s="1"/>
  <c r="DT130" i="36" s="1"/>
  <c r="DU130" i="36" s="1"/>
  <c r="DV130" i="36" s="1"/>
  <c r="DW130" i="36" s="1"/>
  <c r="DX130" i="36" s="1"/>
  <c r="DY130" i="36" s="1"/>
  <c r="DZ130" i="36" s="1"/>
  <c r="EA130" i="36" s="1"/>
  <c r="EB130" i="36" s="1"/>
  <c r="EC130" i="36" s="1"/>
  <c r="ED130" i="36" s="1"/>
  <c r="EE130" i="36" s="1"/>
  <c r="EF130" i="36" s="1"/>
  <c r="EG130" i="36" s="1"/>
  <c r="EH130" i="36" s="1"/>
  <c r="EI130" i="36" s="1"/>
  <c r="EJ130" i="36" s="1"/>
  <c r="EK130" i="36" s="1"/>
  <c r="EL130" i="36" s="1"/>
  <c r="EM130" i="36" s="1"/>
  <c r="EN130" i="36" s="1"/>
  <c r="EO130" i="36" s="1"/>
  <c r="EP130" i="36" s="1"/>
  <c r="EQ130" i="36" s="1"/>
  <c r="ER130" i="36" s="1"/>
  <c r="ES130" i="36" s="1"/>
  <c r="ET130" i="36" s="1"/>
  <c r="EU130" i="36" s="1"/>
  <c r="EV130" i="36" s="1"/>
  <c r="EW130" i="36" s="1"/>
  <c r="EX130" i="36" s="1"/>
  <c r="EY130" i="36" s="1"/>
  <c r="EZ130" i="36" s="1"/>
  <c r="FA130" i="36" s="1"/>
  <c r="FB130" i="36" s="1"/>
  <c r="FC130" i="36" s="1"/>
  <c r="FD130" i="36" s="1"/>
  <c r="FE130" i="36" s="1"/>
  <c r="FF130" i="36" s="1"/>
  <c r="FG130" i="36" s="1"/>
  <c r="FH130" i="36" s="1"/>
  <c r="FI130" i="36" s="1"/>
  <c r="FJ130" i="36" s="1"/>
  <c r="FK130" i="36" s="1"/>
  <c r="FL130" i="36" s="1"/>
  <c r="FM130" i="36" s="1"/>
  <c r="FN130" i="36" s="1"/>
  <c r="FO130" i="36" s="1"/>
  <c r="FP130" i="36" s="1"/>
  <c r="FQ130" i="36" s="1"/>
  <c r="FR130" i="36" s="1"/>
  <c r="FS130" i="36" s="1"/>
  <c r="FT130" i="36" s="1"/>
  <c r="FU130" i="36" s="1"/>
  <c r="FV130" i="36" s="1"/>
  <c r="FW130" i="36" s="1"/>
  <c r="FX130" i="36" s="1"/>
  <c r="FY130" i="36" s="1"/>
  <c r="FZ130" i="36" s="1"/>
  <c r="GA130" i="36" s="1"/>
  <c r="GB130" i="36" s="1"/>
  <c r="GC130" i="36" s="1"/>
  <c r="GD130" i="36" s="1"/>
  <c r="GE130" i="36" s="1"/>
  <c r="GF130" i="36" s="1"/>
  <c r="GG130" i="36" s="1"/>
  <c r="GH130" i="36" s="1"/>
  <c r="GI130" i="36" s="1"/>
  <c r="GJ130" i="36" s="1"/>
  <c r="GK130" i="36" s="1"/>
  <c r="GL130" i="36" s="1"/>
  <c r="GM130" i="36" s="1"/>
  <c r="GN130" i="36" s="1"/>
  <c r="GO130" i="36" s="1"/>
  <c r="GP130" i="36" s="1"/>
  <c r="GQ130" i="36" s="1"/>
  <c r="GR130" i="36" s="1"/>
  <c r="GS130" i="36" s="1"/>
  <c r="GT130" i="36" s="1"/>
  <c r="GU130" i="36" s="1"/>
  <c r="GV130" i="36" s="1"/>
  <c r="GW130" i="36" s="1"/>
  <c r="GX130" i="36" s="1"/>
  <c r="GY130" i="36" s="1"/>
  <c r="GZ130" i="36" s="1"/>
  <c r="HA130" i="36" s="1"/>
  <c r="HB130" i="36" s="1"/>
  <c r="HC130" i="36" s="1"/>
  <c r="HD130" i="36" s="1"/>
  <c r="HE130" i="36" s="1"/>
  <c r="HF130" i="36" s="1"/>
  <c r="HG130" i="36" s="1"/>
  <c r="HH130" i="36" s="1"/>
  <c r="HI130" i="36" s="1"/>
  <c r="HJ130" i="36" s="1"/>
  <c r="HK130" i="36" s="1"/>
  <c r="HL130" i="36" s="1"/>
  <c r="HM130" i="36" s="1"/>
  <c r="HN130" i="36" s="1"/>
  <c r="HO130" i="36" s="1"/>
  <c r="HP130" i="36" s="1"/>
  <c r="HQ130" i="36" s="1"/>
  <c r="HR130" i="36" s="1"/>
  <c r="HS130" i="36" s="1"/>
  <c r="HT130" i="36" s="1"/>
  <c r="HU130" i="36" s="1"/>
  <c r="HV130" i="36" s="1"/>
  <c r="HW130" i="36" s="1"/>
  <c r="HX130" i="36" s="1"/>
  <c r="HY130" i="36" s="1"/>
  <c r="HZ130" i="36" s="1"/>
  <c r="IA130" i="36" s="1"/>
  <c r="IB130" i="36" s="1"/>
  <c r="IC130" i="36" s="1"/>
  <c r="ID130" i="36" s="1"/>
  <c r="IE130" i="36" s="1"/>
  <c r="IF130" i="36" s="1"/>
  <c r="IG130" i="36" s="1"/>
  <c r="IH130" i="36" s="1"/>
  <c r="II130" i="36" s="1"/>
  <c r="IJ130" i="36" s="1"/>
  <c r="IK130" i="36" s="1"/>
  <c r="IL130" i="36" s="1"/>
  <c r="IM130" i="36" s="1"/>
  <c r="IN130" i="36" s="1"/>
  <c r="IO130" i="36" s="1"/>
  <c r="IP130" i="36" s="1"/>
  <c r="IQ130" i="36" s="1"/>
  <c r="IR130" i="36" s="1"/>
  <c r="IS130" i="36" s="1"/>
  <c r="IT130" i="36" s="1"/>
  <c r="IU130" i="36" s="1"/>
  <c r="IV130" i="36" s="1"/>
  <c r="IW130" i="36" s="1"/>
  <c r="IX130" i="36" s="1"/>
  <c r="IY130" i="36" s="1"/>
  <c r="IZ130" i="36" s="1"/>
  <c r="JA130" i="36" s="1"/>
  <c r="JB130" i="36" s="1"/>
  <c r="JC130" i="36" s="1"/>
  <c r="JD130" i="36" s="1"/>
  <c r="JE130" i="36" s="1"/>
  <c r="JF130" i="36" s="1"/>
  <c r="JG130" i="36" s="1"/>
  <c r="JH130" i="36" s="1"/>
  <c r="JI130" i="36" s="1"/>
  <c r="JJ130" i="36" s="1"/>
  <c r="JK130" i="36" s="1"/>
  <c r="JL130" i="36" s="1"/>
  <c r="JM130" i="36" s="1"/>
  <c r="JN130" i="36" s="1"/>
  <c r="JO130" i="36" s="1"/>
  <c r="JP130" i="36" s="1"/>
  <c r="JQ130" i="36" s="1"/>
  <c r="JR130" i="36" s="1"/>
  <c r="JS130" i="36" s="1"/>
  <c r="JT130" i="36" s="1"/>
  <c r="JU130" i="36" s="1"/>
  <c r="JV130" i="36" s="1"/>
  <c r="JW130" i="36" s="1"/>
  <c r="JX130" i="36" s="1"/>
  <c r="JY130" i="36" s="1"/>
  <c r="JZ130" i="36" s="1"/>
  <c r="KA130" i="36" s="1"/>
  <c r="KB130" i="36" s="1"/>
  <c r="KC130" i="36" s="1"/>
  <c r="KD130" i="36" s="1"/>
  <c r="KE130" i="36" s="1"/>
  <c r="KF130" i="36" s="1"/>
  <c r="KG130" i="36" s="1"/>
  <c r="KH130" i="36" s="1"/>
  <c r="KI130" i="36" s="1"/>
  <c r="KJ130" i="36" s="1"/>
  <c r="KK130" i="36" s="1"/>
  <c r="KL130" i="36" s="1"/>
  <c r="KM130" i="36" s="1"/>
  <c r="KN130" i="36" s="1"/>
  <c r="KO130" i="36" s="1"/>
  <c r="KP130" i="36" s="1"/>
  <c r="KQ130" i="36" s="1"/>
  <c r="KR130" i="36" s="1"/>
  <c r="KS130" i="36" s="1"/>
  <c r="KT130" i="36" s="1"/>
  <c r="KU130" i="36" s="1"/>
  <c r="KV130" i="36" s="1"/>
  <c r="KW130" i="36" s="1"/>
  <c r="KX130" i="36" s="1"/>
  <c r="KY130" i="36" s="1"/>
  <c r="KZ130" i="36" s="1"/>
  <c r="LA130" i="36" s="1"/>
  <c r="LB130" i="36" s="1"/>
  <c r="LC130" i="36" s="1"/>
  <c r="LD130" i="36" s="1"/>
  <c r="LE130" i="36" s="1"/>
  <c r="LF130" i="36" s="1"/>
  <c r="LG130" i="36" s="1"/>
  <c r="LH130" i="36" s="1"/>
  <c r="LI130" i="36" s="1"/>
  <c r="LJ130" i="36" s="1"/>
  <c r="LK130" i="36" s="1"/>
  <c r="LL130" i="36" s="1"/>
  <c r="LM130" i="36" s="1"/>
  <c r="LN130" i="36" s="1"/>
  <c r="LO130" i="36" s="1"/>
  <c r="LP130" i="36" s="1"/>
  <c r="LQ130" i="36" s="1"/>
  <c r="LR130" i="36" s="1"/>
  <c r="LS130" i="36" s="1"/>
  <c r="LT130" i="36" s="1"/>
  <c r="LU130" i="36" s="1"/>
  <c r="LV130" i="36" s="1"/>
  <c r="LW130" i="36" s="1"/>
  <c r="LX130" i="36" s="1"/>
  <c r="LY130" i="36" s="1"/>
  <c r="LZ130" i="36" s="1"/>
  <c r="MA130" i="36" s="1"/>
  <c r="MB130" i="36" s="1"/>
  <c r="MC130" i="36" s="1"/>
  <c r="MD130" i="36" s="1"/>
  <c r="ME130" i="36" s="1"/>
  <c r="MF130" i="36" s="1"/>
  <c r="MG130" i="36" s="1"/>
  <c r="MH130" i="36" s="1"/>
  <c r="MI130" i="36" s="1"/>
  <c r="MJ130" i="36" s="1"/>
  <c r="MK130" i="36" s="1"/>
  <c r="ML130" i="36" s="1"/>
  <c r="MM130" i="36" s="1"/>
  <c r="MN130" i="36" s="1"/>
  <c r="MO130" i="36" s="1"/>
  <c r="MP130" i="36" s="1"/>
  <c r="MQ130" i="36" s="1"/>
  <c r="MR130" i="36" s="1"/>
  <c r="MS130" i="36" s="1"/>
  <c r="MT130" i="36" s="1"/>
  <c r="MU130" i="36" s="1"/>
  <c r="MV130" i="36" s="1"/>
  <c r="MW130" i="36" s="1"/>
  <c r="MX130" i="36" s="1"/>
  <c r="MY130" i="36" s="1"/>
  <c r="MZ130" i="36" s="1"/>
  <c r="NA130" i="36" s="1"/>
  <c r="F25" i="49"/>
  <c r="F109" i="36"/>
  <c r="F103" i="36"/>
  <c r="F106" i="36"/>
  <c r="E7" i="43"/>
  <c r="E6" i="43"/>
  <c r="E5" i="43"/>
  <c r="E4" i="43"/>
  <c r="D44" i="3"/>
  <c r="F44" i="3" s="1"/>
  <c r="AP44" i="3"/>
  <c r="AO44" i="3"/>
  <c r="AN44" i="3"/>
  <c r="AM44" i="3"/>
  <c r="AK44" i="3"/>
  <c r="AB44" i="3"/>
  <c r="AA44" i="3"/>
  <c r="Z44" i="3"/>
  <c r="Y44" i="3"/>
  <c r="X44" i="3"/>
  <c r="W44" i="3"/>
  <c r="P44" i="3"/>
  <c r="I44" i="3"/>
  <c r="E3" i="43"/>
  <c r="AP43" i="3"/>
  <c r="AO43" i="3"/>
  <c r="AN43" i="3"/>
  <c r="AM43" i="3"/>
  <c r="AK43" i="3"/>
  <c r="AB43" i="3"/>
  <c r="AA43" i="3"/>
  <c r="Z43" i="3"/>
  <c r="Y43" i="3"/>
  <c r="X43" i="3"/>
  <c r="W43" i="3"/>
  <c r="H43" i="3"/>
  <c r="I43" i="3" s="1"/>
  <c r="F43" i="3"/>
  <c r="F17" i="43"/>
  <c r="F12" i="43"/>
  <c r="F11" i="43"/>
  <c r="L4" i="38"/>
  <c r="F56" i="36"/>
  <c r="F104" i="36"/>
  <c r="F8" i="43"/>
  <c r="M2" i="43"/>
  <c r="N2" i="43"/>
  <c r="O2" i="43"/>
  <c r="P2" i="43"/>
  <c r="Q2" i="43"/>
  <c r="R2" i="43"/>
  <c r="S2" i="43"/>
  <c r="T2" i="43"/>
  <c r="U2" i="43"/>
  <c r="V2" i="43"/>
  <c r="W2" i="43"/>
  <c r="X2" i="43"/>
  <c r="Y2" i="43"/>
  <c r="Z2" i="43"/>
  <c r="AA2" i="43"/>
  <c r="AB2" i="43"/>
  <c r="AC2" i="43"/>
  <c r="AD2" i="43"/>
  <c r="AE2" i="43"/>
  <c r="AF2" i="43"/>
  <c r="AG2" i="43"/>
  <c r="AH2" i="43"/>
  <c r="AI2" i="43"/>
  <c r="AJ2" i="43"/>
  <c r="AK2" i="43"/>
  <c r="AL2" i="43"/>
  <c r="AM2" i="43"/>
  <c r="AN2" i="43"/>
  <c r="AO2" i="43"/>
  <c r="AP2" i="43"/>
  <c r="AQ2" i="43"/>
  <c r="AR2" i="43"/>
  <c r="AS2" i="43"/>
  <c r="AT2" i="43"/>
  <c r="AU2" i="43"/>
  <c r="AV2" i="43"/>
  <c r="AW2" i="43"/>
  <c r="AX2" i="43"/>
  <c r="AY2" i="43"/>
  <c r="AZ2" i="43"/>
  <c r="BA2" i="43"/>
  <c r="BB2" i="43"/>
  <c r="BC2" i="43"/>
  <c r="BD2" i="43"/>
  <c r="BE2" i="43"/>
  <c r="BF2" i="43"/>
  <c r="BG2" i="43"/>
  <c r="BH2" i="43"/>
  <c r="BI2" i="43"/>
  <c r="BJ2" i="43"/>
  <c r="BK2" i="43"/>
  <c r="BL2" i="43"/>
  <c r="BM2" i="43"/>
  <c r="BN2" i="43"/>
  <c r="BO2" i="43"/>
  <c r="BP2" i="43"/>
  <c r="BQ2" i="43"/>
  <c r="BR2" i="43"/>
  <c r="BS2" i="43"/>
  <c r="BT2" i="43"/>
  <c r="BU2" i="43"/>
  <c r="BV2" i="43"/>
  <c r="BW2" i="43"/>
  <c r="BX2" i="43"/>
  <c r="BY2" i="43"/>
  <c r="BZ2" i="43"/>
  <c r="CA2" i="43"/>
  <c r="CB2" i="43"/>
  <c r="CC2" i="43"/>
  <c r="CD2" i="43"/>
  <c r="CE2" i="43"/>
  <c r="CF2" i="43"/>
  <c r="CG2" i="43"/>
  <c r="CH2" i="43"/>
  <c r="CI2" i="43"/>
  <c r="CJ2" i="43"/>
  <c r="CK2" i="43"/>
  <c r="CL2" i="43"/>
  <c r="CM2" i="43"/>
  <c r="CN2" i="43"/>
  <c r="CO2" i="43"/>
  <c r="CP2" i="43"/>
  <c r="CQ2" i="43"/>
  <c r="CR2" i="43"/>
  <c r="CS2" i="43"/>
  <c r="CT2" i="43"/>
  <c r="CU2" i="43"/>
  <c r="CV2" i="43"/>
  <c r="CW2" i="43"/>
  <c r="CX2" i="43"/>
  <c r="CY2" i="43"/>
  <c r="CZ2" i="43"/>
  <c r="DA2" i="43"/>
  <c r="DB2" i="43"/>
  <c r="DC2" i="43"/>
  <c r="DD2" i="43"/>
  <c r="DE2" i="43"/>
  <c r="DF2" i="43"/>
  <c r="DG2" i="43"/>
  <c r="DH2" i="43"/>
  <c r="DI2" i="43"/>
  <c r="DJ2" i="43"/>
  <c r="DK2" i="43"/>
  <c r="DL2" i="43"/>
  <c r="DM2" i="43"/>
  <c r="DN2" i="43"/>
  <c r="DO2" i="43"/>
  <c r="DP2" i="43"/>
  <c r="DQ2" i="43"/>
  <c r="DR2" i="43"/>
  <c r="DS2" i="43"/>
  <c r="DT2" i="43"/>
  <c r="DU2" i="43"/>
  <c r="DV2" i="43"/>
  <c r="DW2" i="43"/>
  <c r="DX2" i="43"/>
  <c r="DY2" i="43"/>
  <c r="DZ2" i="43"/>
  <c r="EA2" i="43"/>
  <c r="EB2" i="43"/>
  <c r="EC2" i="43"/>
  <c r="ED2" i="43"/>
  <c r="EE2" i="43"/>
  <c r="EF2" i="43"/>
  <c r="EG2" i="43"/>
  <c r="EH2" i="43"/>
  <c r="EI2" i="43"/>
  <c r="EJ2" i="43"/>
  <c r="EK2" i="43"/>
  <c r="EL2" i="43"/>
  <c r="EM2" i="43"/>
  <c r="EN2" i="43"/>
  <c r="EO2" i="43"/>
  <c r="EP2" i="43"/>
  <c r="EQ2" i="43"/>
  <c r="ER2" i="43"/>
  <c r="ES2" i="43"/>
  <c r="ET2" i="43"/>
  <c r="EU2" i="43"/>
  <c r="EV2" i="43"/>
  <c r="EW2" i="43"/>
  <c r="EX2" i="43"/>
  <c r="EY2" i="43"/>
  <c r="EZ2" i="43"/>
  <c r="FA2" i="43"/>
  <c r="FB2" i="43"/>
  <c r="FC2" i="43"/>
  <c r="FD2" i="43"/>
  <c r="FE2" i="43"/>
  <c r="FF2" i="43"/>
  <c r="FG2" i="43"/>
  <c r="FH2" i="43"/>
  <c r="FI2" i="43"/>
  <c r="FJ2" i="43"/>
  <c r="FK2" i="43"/>
  <c r="FL2" i="43"/>
  <c r="FM2" i="43"/>
  <c r="FN2" i="43"/>
  <c r="FO2" i="43"/>
  <c r="FP2" i="43"/>
  <c r="FQ2" i="43"/>
  <c r="FR2" i="43"/>
  <c r="FS2" i="43"/>
  <c r="FT2" i="43"/>
  <c r="FU2" i="43"/>
  <c r="FV2" i="43"/>
  <c r="FW2" i="43"/>
  <c r="FX2" i="43"/>
  <c r="FY2" i="43"/>
  <c r="FZ2" i="43"/>
  <c r="GA2" i="43"/>
  <c r="GB2" i="43"/>
  <c r="GC2" i="43"/>
  <c r="GD2" i="43"/>
  <c r="GE2" i="43"/>
  <c r="GF2" i="43"/>
  <c r="GG2" i="43"/>
  <c r="GH2" i="43"/>
  <c r="GI2" i="43"/>
  <c r="GJ2" i="43"/>
  <c r="GK2" i="43"/>
  <c r="GL2" i="43"/>
  <c r="GM2" i="43"/>
  <c r="GN2" i="43"/>
  <c r="GO2" i="43"/>
  <c r="GP2" i="43"/>
  <c r="GQ2" i="43"/>
  <c r="GR2" i="43"/>
  <c r="GS2" i="43"/>
  <c r="GT2" i="43"/>
  <c r="GU2" i="43"/>
  <c r="GV2" i="43"/>
  <c r="GW2" i="43"/>
  <c r="GX2" i="43"/>
  <c r="GY2" i="43"/>
  <c r="GZ2" i="43"/>
  <c r="HA2" i="43"/>
  <c r="HB2" i="43"/>
  <c r="HC2" i="43"/>
  <c r="HD2" i="43"/>
  <c r="HE2" i="43"/>
  <c r="HF2" i="43"/>
  <c r="HG2" i="43"/>
  <c r="HH2" i="43"/>
  <c r="HI2" i="43"/>
  <c r="HJ2" i="43"/>
  <c r="HK2" i="43"/>
  <c r="HL2" i="43"/>
  <c r="HM2" i="43"/>
  <c r="HN2" i="43"/>
  <c r="HO2" i="43"/>
  <c r="HP2" i="43"/>
  <c r="HQ2" i="43"/>
  <c r="HR2" i="43"/>
  <c r="HS2" i="43"/>
  <c r="HT2" i="43"/>
  <c r="HU2" i="43"/>
  <c r="HV2" i="43"/>
  <c r="HW2" i="43"/>
  <c r="HX2" i="43"/>
  <c r="HY2" i="43"/>
  <c r="HZ2" i="43"/>
  <c r="IA2" i="43"/>
  <c r="IB2" i="43"/>
  <c r="IC2" i="43"/>
  <c r="ID2" i="43"/>
  <c r="IE2" i="43"/>
  <c r="IF2" i="43"/>
  <c r="IG2" i="43"/>
  <c r="IH2" i="43"/>
  <c r="II2" i="43"/>
  <c r="IJ2" i="43"/>
  <c r="IK2" i="43"/>
  <c r="IL2" i="43"/>
  <c r="IM2" i="43"/>
  <c r="IN2" i="43"/>
  <c r="IO2" i="43"/>
  <c r="IP2" i="43"/>
  <c r="IQ2" i="43"/>
  <c r="IR2" i="43"/>
  <c r="IS2" i="43"/>
  <c r="IT2" i="43"/>
  <c r="IU2" i="43"/>
  <c r="IV2" i="43"/>
  <c r="IW2" i="43"/>
  <c r="IX2" i="43"/>
  <c r="IY2" i="43"/>
  <c r="IZ2" i="43"/>
  <c r="JA2" i="43"/>
  <c r="JB2" i="43"/>
  <c r="JC2" i="43"/>
  <c r="JD2" i="43"/>
  <c r="JE2" i="43"/>
  <c r="JF2" i="43"/>
  <c r="JG2" i="43"/>
  <c r="JH2" i="43"/>
  <c r="JI2" i="43"/>
  <c r="JJ2" i="43"/>
  <c r="JK2" i="43"/>
  <c r="JL2" i="43"/>
  <c r="JM2" i="43"/>
  <c r="JN2" i="43"/>
  <c r="JO2" i="43"/>
  <c r="JP2" i="43"/>
  <c r="JQ2" i="43"/>
  <c r="JR2" i="43"/>
  <c r="JS2" i="43"/>
  <c r="JT2" i="43"/>
  <c r="JU2" i="43"/>
  <c r="JV2" i="43"/>
  <c r="JW2" i="43"/>
  <c r="JX2" i="43"/>
  <c r="JY2" i="43"/>
  <c r="JZ2" i="43"/>
  <c r="KA2" i="43"/>
  <c r="KB2" i="43"/>
  <c r="KC2" i="43"/>
  <c r="KD2" i="43"/>
  <c r="KE2" i="43"/>
  <c r="KF2" i="43"/>
  <c r="KG2" i="43"/>
  <c r="KH2" i="43"/>
  <c r="KI2" i="43"/>
  <c r="KJ2" i="43"/>
  <c r="KK2" i="43"/>
  <c r="KL2" i="43"/>
  <c r="KM2" i="43"/>
  <c r="KN2" i="43"/>
  <c r="KO2" i="43"/>
  <c r="KP2" i="43"/>
  <c r="KQ2" i="43"/>
  <c r="KR2" i="43"/>
  <c r="KS2" i="43"/>
  <c r="KT2" i="43"/>
  <c r="KU2" i="43"/>
  <c r="KV2" i="43"/>
  <c r="KW2" i="43"/>
  <c r="KX2" i="43"/>
  <c r="KY2" i="43"/>
  <c r="KZ2" i="43"/>
  <c r="LA2" i="43"/>
  <c r="LB2" i="43"/>
  <c r="LC2" i="43"/>
  <c r="LD2" i="43"/>
  <c r="LE2" i="43"/>
  <c r="LF2" i="43"/>
  <c r="LG2" i="43"/>
  <c r="LH2" i="43"/>
  <c r="LI2" i="43"/>
  <c r="LJ2" i="43"/>
  <c r="LK2" i="43"/>
  <c r="LL2" i="43"/>
  <c r="LM2" i="43"/>
  <c r="LN2" i="43"/>
  <c r="LO2" i="43"/>
  <c r="LP2" i="43"/>
  <c r="LQ2" i="43"/>
  <c r="LR2" i="43"/>
  <c r="LS2" i="43"/>
  <c r="LT2" i="43"/>
  <c r="LU2" i="43"/>
  <c r="LV2" i="43"/>
  <c r="LW2" i="43"/>
  <c r="LX2" i="43"/>
  <c r="LY2" i="43"/>
  <c r="LZ2" i="43"/>
  <c r="MA2" i="43"/>
  <c r="MB2" i="43"/>
  <c r="MC2" i="43"/>
  <c r="MD2" i="43"/>
  <c r="ME2" i="43"/>
  <c r="MF2" i="43"/>
  <c r="MG2" i="43"/>
  <c r="MH2" i="43"/>
  <c r="MI2" i="43"/>
  <c r="MJ2" i="43"/>
  <c r="MK2" i="43"/>
  <c r="ML2" i="43"/>
  <c r="MM2" i="43"/>
  <c r="MN2" i="43"/>
  <c r="MO2" i="43"/>
  <c r="MP2" i="43"/>
  <c r="MQ2" i="43"/>
  <c r="MR2" i="43"/>
  <c r="MS2" i="43"/>
  <c r="MT2" i="43"/>
  <c r="MU2" i="43"/>
  <c r="MV2" i="43"/>
  <c r="MW2" i="43"/>
  <c r="MX2" i="43"/>
  <c r="MY2" i="43"/>
  <c r="MZ2" i="43"/>
  <c r="NA2" i="43"/>
  <c r="NB2" i="43"/>
  <c r="NC2" i="43"/>
  <c r="ND2" i="43"/>
  <c r="NE2" i="43"/>
  <c r="NF2" i="43"/>
  <c r="NG2" i="43"/>
  <c r="F25" i="40"/>
  <c r="F88" i="36" s="1"/>
  <c r="E10" i="40"/>
  <c r="E9" i="40"/>
  <c r="E8" i="40"/>
  <c r="E7" i="40"/>
  <c r="F31" i="40"/>
  <c r="F33" i="40"/>
  <c r="E6" i="40"/>
  <c r="AP132" i="3"/>
  <c r="AO132" i="3"/>
  <c r="AN132" i="3"/>
  <c r="AM132" i="3"/>
  <c r="AL132" i="3"/>
  <c r="AK132" i="3"/>
  <c r="AB132" i="3"/>
  <c r="AA132" i="3"/>
  <c r="Z132" i="3"/>
  <c r="Y132" i="3"/>
  <c r="X132" i="3"/>
  <c r="W132" i="3"/>
  <c r="P132" i="3"/>
  <c r="I132" i="3"/>
  <c r="AG132" i="3"/>
  <c r="AJ132" i="3" s="1"/>
  <c r="F132" i="3"/>
  <c r="E5" i="40"/>
  <c r="J35" i="42"/>
  <c r="I35" i="42"/>
  <c r="H35" i="42"/>
  <c r="G35" i="42"/>
  <c r="F35" i="42"/>
  <c r="E35" i="42"/>
  <c r="D35" i="42"/>
  <c r="C35" i="42"/>
  <c r="G33" i="42"/>
  <c r="D32" i="42"/>
  <c r="E32" i="42"/>
  <c r="F32" i="42"/>
  <c r="G32" i="42"/>
  <c r="H32" i="42"/>
  <c r="I32" i="42"/>
  <c r="C32" i="42"/>
  <c r="D29" i="42"/>
  <c r="E29" i="42"/>
  <c r="F29" i="42"/>
  <c r="G29" i="42"/>
  <c r="H29" i="42"/>
  <c r="I28" i="42"/>
  <c r="I27" i="42"/>
  <c r="I25" i="42"/>
  <c r="I31" i="42"/>
  <c r="H25" i="42"/>
  <c r="H28" i="42"/>
  <c r="G25" i="42"/>
  <c r="G31" i="42"/>
  <c r="F25" i="42"/>
  <c r="F33" i="42"/>
  <c r="E25" i="42"/>
  <c r="E31" i="42"/>
  <c r="D25" i="42"/>
  <c r="D33" i="42"/>
  <c r="C25" i="42"/>
  <c r="C33" i="42"/>
  <c r="C31" i="42"/>
  <c r="I29" i="42"/>
  <c r="C29" i="42"/>
  <c r="E28" i="42"/>
  <c r="D28" i="42"/>
  <c r="C28" i="42"/>
  <c r="E27" i="42"/>
  <c r="D27" i="42"/>
  <c r="C27" i="42"/>
  <c r="C24" i="42"/>
  <c r="D24" i="42"/>
  <c r="E12" i="42"/>
  <c r="G12" i="42"/>
  <c r="E11" i="42"/>
  <c r="G11" i="42"/>
  <c r="E10" i="42"/>
  <c r="G10" i="42"/>
  <c r="E9" i="42"/>
  <c r="G9" i="42"/>
  <c r="E8" i="42"/>
  <c r="G8" i="42"/>
  <c r="E7" i="42"/>
  <c r="G7" i="42"/>
  <c r="E6" i="42"/>
  <c r="G6" i="42"/>
  <c r="E5" i="42"/>
  <c r="G5" i="42"/>
  <c r="E4" i="42"/>
  <c r="G4" i="42"/>
  <c r="E3" i="42"/>
  <c r="G3" i="42"/>
  <c r="E4" i="40"/>
  <c r="E14" i="40"/>
  <c r="E13" i="40"/>
  <c r="E12" i="40"/>
  <c r="E11" i="40"/>
  <c r="E15" i="39"/>
  <c r="F64" i="36"/>
  <c r="F67" i="36"/>
  <c r="F68" i="36"/>
  <c r="F65" i="36"/>
  <c r="M4" i="38"/>
  <c r="N4" i="38"/>
  <c r="O4" i="38"/>
  <c r="P4" i="38"/>
  <c r="Q4" i="38"/>
  <c r="R4" i="38"/>
  <c r="S4" i="38"/>
  <c r="T4" i="38"/>
  <c r="U4" i="38"/>
  <c r="V4" i="38"/>
  <c r="W4" i="38"/>
  <c r="X4" i="38"/>
  <c r="Y4" i="38"/>
  <c r="Z4" i="38"/>
  <c r="AA4" i="38"/>
  <c r="AB4" i="38"/>
  <c r="AC4" i="38"/>
  <c r="AD4" i="38"/>
  <c r="AE4" i="38"/>
  <c r="AF4" i="38"/>
  <c r="AG4" i="38"/>
  <c r="AH4" i="38"/>
  <c r="AI4" i="38"/>
  <c r="AJ4" i="38"/>
  <c r="AK4" i="38"/>
  <c r="AL4" i="38"/>
  <c r="AM4" i="38"/>
  <c r="AN4" i="38"/>
  <c r="AO4" i="38"/>
  <c r="AP4" i="38"/>
  <c r="AQ4" i="38"/>
  <c r="AR4" i="38"/>
  <c r="AS4" i="38"/>
  <c r="AT4" i="38"/>
  <c r="AU4" i="38"/>
  <c r="AV4" i="38"/>
  <c r="AW4" i="38"/>
  <c r="AX4" i="38"/>
  <c r="AY4" i="38"/>
  <c r="AZ4" i="38"/>
  <c r="BA4" i="38"/>
  <c r="BB4" i="38"/>
  <c r="BC4" i="38"/>
  <c r="BD4" i="38"/>
  <c r="BE4" i="38"/>
  <c r="BF4" i="38"/>
  <c r="BG4" i="38"/>
  <c r="BH4" i="38"/>
  <c r="BI4" i="38"/>
  <c r="BJ4" i="38"/>
  <c r="BK4" i="38"/>
  <c r="BL4" i="38"/>
  <c r="BM4" i="38"/>
  <c r="BN4" i="38"/>
  <c r="BO4" i="38"/>
  <c r="BP4" i="38"/>
  <c r="BQ4" i="38"/>
  <c r="BR4" i="38"/>
  <c r="BS4" i="38"/>
  <c r="BT4" i="38"/>
  <c r="BU4" i="38"/>
  <c r="BV4" i="38"/>
  <c r="BW4" i="38"/>
  <c r="BX4" i="38"/>
  <c r="BY4" i="38"/>
  <c r="BZ4" i="38"/>
  <c r="CA4" i="38"/>
  <c r="CB4" i="38"/>
  <c r="CC4" i="38"/>
  <c r="CD4" i="38"/>
  <c r="CE4" i="38"/>
  <c r="CF4" i="38"/>
  <c r="CG4" i="38"/>
  <c r="CH4" i="38"/>
  <c r="CI4" i="38"/>
  <c r="CJ4" i="38"/>
  <c r="CK4" i="38"/>
  <c r="CL4" i="38"/>
  <c r="CM4" i="38"/>
  <c r="CN4" i="38"/>
  <c r="CO4" i="38"/>
  <c r="CP4" i="38"/>
  <c r="CQ4" i="38"/>
  <c r="CR4" i="38"/>
  <c r="CS4" i="38"/>
  <c r="CT4" i="38"/>
  <c r="CU4" i="38"/>
  <c r="CV4" i="38"/>
  <c r="CW4" i="38"/>
  <c r="CX4" i="38"/>
  <c r="CY4" i="38"/>
  <c r="CZ4" i="38"/>
  <c r="DA4" i="38"/>
  <c r="DB4" i="38"/>
  <c r="DC4" i="38"/>
  <c r="DD4" i="38"/>
  <c r="DE4" i="38"/>
  <c r="DF4" i="38"/>
  <c r="DG4" i="38"/>
  <c r="DH4" i="38"/>
  <c r="DI4" i="38"/>
  <c r="DJ4" i="38"/>
  <c r="DK4" i="38"/>
  <c r="DL4" i="38"/>
  <c r="DM4" i="38"/>
  <c r="DN4" i="38"/>
  <c r="DO4" i="38"/>
  <c r="DP4" i="38"/>
  <c r="DQ4" i="38"/>
  <c r="DR4" i="38"/>
  <c r="DS4" i="38"/>
  <c r="DT4" i="38"/>
  <c r="DU4" i="38"/>
  <c r="DV4" i="38"/>
  <c r="DW4" i="38"/>
  <c r="DX4" i="38"/>
  <c r="DY4" i="38"/>
  <c r="DZ4" i="38"/>
  <c r="EA4" i="38"/>
  <c r="EB4" i="38"/>
  <c r="EC4" i="38"/>
  <c r="ED4" i="38"/>
  <c r="EE4" i="38"/>
  <c r="EF4" i="38"/>
  <c r="EG4" i="38"/>
  <c r="EH4" i="38"/>
  <c r="EI4" i="38"/>
  <c r="EJ4" i="38"/>
  <c r="EK4" i="38"/>
  <c r="EL4" i="38"/>
  <c r="EM4" i="38"/>
  <c r="EN4" i="38"/>
  <c r="EO4" i="38"/>
  <c r="EP4" i="38"/>
  <c r="EQ4" i="38"/>
  <c r="ER4" i="38"/>
  <c r="ES4" i="38"/>
  <c r="ET4" i="38"/>
  <c r="EU4" i="38"/>
  <c r="EV4" i="38"/>
  <c r="EW4" i="38"/>
  <c r="EX4" i="38"/>
  <c r="EY4" i="38"/>
  <c r="EZ4" i="38"/>
  <c r="FA4" i="38"/>
  <c r="FB4" i="38"/>
  <c r="FC4" i="38"/>
  <c r="FD4" i="38"/>
  <c r="FE4" i="38"/>
  <c r="FF4" i="38"/>
  <c r="FG4" i="38"/>
  <c r="FH4" i="38"/>
  <c r="FI4" i="38"/>
  <c r="FJ4" i="38"/>
  <c r="FK4" i="38"/>
  <c r="FL4" i="38"/>
  <c r="FM4" i="38"/>
  <c r="FN4" i="38"/>
  <c r="FO4" i="38"/>
  <c r="FP4" i="38"/>
  <c r="FQ4" i="38"/>
  <c r="FR4" i="38"/>
  <c r="FS4" i="38"/>
  <c r="FT4" i="38"/>
  <c r="FU4" i="38"/>
  <c r="FV4" i="38"/>
  <c r="FW4" i="38"/>
  <c r="FX4" i="38"/>
  <c r="FY4" i="38"/>
  <c r="FZ4" i="38"/>
  <c r="GA4" i="38"/>
  <c r="GB4" i="38"/>
  <c r="GC4" i="38"/>
  <c r="GD4" i="38"/>
  <c r="GE4" i="38"/>
  <c r="GF4" i="38"/>
  <c r="GG4" i="38"/>
  <c r="GH4" i="38"/>
  <c r="GI4" i="38"/>
  <c r="GJ4" i="38"/>
  <c r="GK4" i="38"/>
  <c r="GL4" i="38"/>
  <c r="GM4" i="38"/>
  <c r="GN4" i="38"/>
  <c r="GO4" i="38"/>
  <c r="GP4" i="38"/>
  <c r="GQ4" i="38"/>
  <c r="GR4" i="38"/>
  <c r="GS4" i="38"/>
  <c r="GT4" i="38"/>
  <c r="GU4" i="38"/>
  <c r="GV4" i="38"/>
  <c r="GW4" i="38"/>
  <c r="GX4" i="38"/>
  <c r="GY4" i="38"/>
  <c r="GZ4" i="38"/>
  <c r="HA4" i="38"/>
  <c r="HB4" i="38"/>
  <c r="HC4" i="38"/>
  <c r="HD4" i="38"/>
  <c r="HE4" i="38"/>
  <c r="HF4" i="38"/>
  <c r="HG4" i="38"/>
  <c r="HH4" i="38"/>
  <c r="HI4" i="38"/>
  <c r="HJ4" i="38"/>
  <c r="HK4" i="38"/>
  <c r="HL4" i="38"/>
  <c r="HM4" i="38"/>
  <c r="HN4" i="38"/>
  <c r="HO4" i="38"/>
  <c r="HP4" i="38"/>
  <c r="HQ4" i="38"/>
  <c r="HR4" i="38"/>
  <c r="HS4" i="38"/>
  <c r="HT4" i="38"/>
  <c r="HU4" i="38"/>
  <c r="HV4" i="38"/>
  <c r="HW4" i="38"/>
  <c r="HX4" i="38"/>
  <c r="HY4" i="38"/>
  <c r="HZ4" i="38"/>
  <c r="IA4" i="38"/>
  <c r="IB4" i="38"/>
  <c r="IC4" i="38"/>
  <c r="ID4" i="38"/>
  <c r="IE4" i="38"/>
  <c r="IF4" i="38"/>
  <c r="IG4" i="38"/>
  <c r="IH4" i="38"/>
  <c r="II4" i="38"/>
  <c r="IJ4" i="38"/>
  <c r="IK4" i="38"/>
  <c r="IL4" i="38"/>
  <c r="IM4" i="38"/>
  <c r="IN4" i="38"/>
  <c r="IO4" i="38"/>
  <c r="IP4" i="38"/>
  <c r="IQ4" i="38"/>
  <c r="IR4" i="38"/>
  <c r="IS4" i="38"/>
  <c r="IT4" i="38"/>
  <c r="IU4" i="38"/>
  <c r="IV4" i="38"/>
  <c r="IW4" i="38"/>
  <c r="IX4" i="38"/>
  <c r="IY4" i="38"/>
  <c r="IZ4" i="38"/>
  <c r="JA4" i="38"/>
  <c r="JB4" i="38"/>
  <c r="JC4" i="38"/>
  <c r="JD4" i="38"/>
  <c r="JE4" i="38"/>
  <c r="JF4" i="38"/>
  <c r="JG4" i="38"/>
  <c r="JH4" i="38"/>
  <c r="JI4" i="38"/>
  <c r="JJ4" i="38"/>
  <c r="JK4" i="38"/>
  <c r="JL4" i="38"/>
  <c r="JM4" i="38"/>
  <c r="JN4" i="38"/>
  <c r="JO4" i="38"/>
  <c r="JP4" i="38"/>
  <c r="JQ4" i="38"/>
  <c r="JR4" i="38"/>
  <c r="JS4" i="38"/>
  <c r="JT4" i="38"/>
  <c r="JU4" i="38"/>
  <c r="JV4" i="38"/>
  <c r="JW4" i="38"/>
  <c r="JX4" i="38"/>
  <c r="JY4" i="38"/>
  <c r="JZ4" i="38"/>
  <c r="KA4" i="38"/>
  <c r="KB4" i="38"/>
  <c r="KC4" i="38"/>
  <c r="KD4" i="38"/>
  <c r="KE4" i="38"/>
  <c r="KF4" i="38"/>
  <c r="KG4" i="38"/>
  <c r="KH4" i="38"/>
  <c r="KI4" i="38"/>
  <c r="KJ4" i="38"/>
  <c r="KK4" i="38"/>
  <c r="KL4" i="38"/>
  <c r="KM4" i="38"/>
  <c r="KN4" i="38"/>
  <c r="KO4" i="38"/>
  <c r="KP4" i="38"/>
  <c r="KQ4" i="38"/>
  <c r="KR4" i="38"/>
  <c r="KS4" i="38"/>
  <c r="KT4" i="38"/>
  <c r="KU4" i="38"/>
  <c r="KV4" i="38"/>
  <c r="KW4" i="38"/>
  <c r="KX4" i="38"/>
  <c r="KY4" i="38"/>
  <c r="KZ4" i="38"/>
  <c r="LA4" i="38"/>
  <c r="LB4" i="38"/>
  <c r="LC4" i="38"/>
  <c r="LD4" i="38"/>
  <c r="LE4" i="38"/>
  <c r="LF4" i="38"/>
  <c r="LG4" i="38"/>
  <c r="LH4" i="38"/>
  <c r="LI4" i="38"/>
  <c r="LJ4" i="38"/>
  <c r="LK4" i="38"/>
  <c r="LL4" i="38"/>
  <c r="LM4" i="38"/>
  <c r="LN4" i="38"/>
  <c r="LO4" i="38"/>
  <c r="LP4" i="38"/>
  <c r="LQ4" i="38"/>
  <c r="LR4" i="38"/>
  <c r="LS4" i="38"/>
  <c r="LT4" i="38"/>
  <c r="LU4" i="38"/>
  <c r="LV4" i="38"/>
  <c r="LW4" i="38"/>
  <c r="LX4" i="38"/>
  <c r="LY4" i="38"/>
  <c r="LZ4" i="38"/>
  <c r="MA4" i="38"/>
  <c r="MB4" i="38"/>
  <c r="MC4" i="38"/>
  <c r="MD4" i="38"/>
  <c r="ME4" i="38"/>
  <c r="MF4" i="38"/>
  <c r="MG4" i="38"/>
  <c r="MH4" i="38"/>
  <c r="MI4" i="38"/>
  <c r="MJ4" i="38"/>
  <c r="MK4" i="38"/>
  <c r="ML4" i="38"/>
  <c r="MM4" i="38"/>
  <c r="MN4" i="38"/>
  <c r="MO4" i="38"/>
  <c r="MP4" i="38"/>
  <c r="MQ4" i="38"/>
  <c r="MR4" i="38"/>
  <c r="MS4" i="38"/>
  <c r="MT4" i="38"/>
  <c r="MU4" i="38"/>
  <c r="MV4" i="38"/>
  <c r="MW4" i="38"/>
  <c r="MX4" i="38"/>
  <c r="MY4" i="38"/>
  <c r="MZ4" i="38"/>
  <c r="NA4" i="38"/>
  <c r="NB4" i="38"/>
  <c r="NC4" i="38"/>
  <c r="ND4" i="38"/>
  <c r="NE4" i="38"/>
  <c r="NF4" i="38"/>
  <c r="NG4" i="38"/>
  <c r="F25" i="39"/>
  <c r="F24" i="39"/>
  <c r="F13" i="43"/>
  <c r="F14" i="43"/>
  <c r="AG44" i="3"/>
  <c r="AJ44" i="3" s="1"/>
  <c r="P43" i="3"/>
  <c r="AG43" i="3"/>
  <c r="F18" i="43"/>
  <c r="F19" i="43"/>
  <c r="G13" i="42"/>
  <c r="E34" i="42"/>
  <c r="G27" i="42"/>
  <c r="G34" i="42"/>
  <c r="G36" i="42"/>
  <c r="G37" i="42"/>
  <c r="G28" i="42"/>
  <c r="H31" i="42"/>
  <c r="D31" i="42"/>
  <c r="D34" i="42"/>
  <c r="D36" i="42"/>
  <c r="D37" i="42"/>
  <c r="I33" i="42"/>
  <c r="I34" i="42"/>
  <c r="I36" i="42"/>
  <c r="I37" i="42"/>
  <c r="E33" i="42"/>
  <c r="F27" i="42"/>
  <c r="F28" i="42"/>
  <c r="H33" i="42"/>
  <c r="E13" i="42"/>
  <c r="F13" i="42"/>
  <c r="F31" i="42"/>
  <c r="H27" i="42"/>
  <c r="E36" i="42"/>
  <c r="E37" i="42"/>
  <c r="C34" i="42"/>
  <c r="C36" i="42"/>
  <c r="C37" i="42"/>
  <c r="F70" i="36"/>
  <c r="F73" i="36"/>
  <c r="F27" i="39"/>
  <c r="E18" i="39"/>
  <c r="F19" i="39"/>
  <c r="E14" i="39"/>
  <c r="E13" i="39"/>
  <c r="E10" i="39"/>
  <c r="E17" i="39"/>
  <c r="E16" i="39"/>
  <c r="E12" i="39"/>
  <c r="E11" i="39"/>
  <c r="E7" i="38"/>
  <c r="E6" i="38"/>
  <c r="E9" i="39"/>
  <c r="E8" i="39"/>
  <c r="E7" i="39"/>
  <c r="E6" i="39"/>
  <c r="E5" i="39"/>
  <c r="E3" i="39"/>
  <c r="AP59" i="3"/>
  <c r="AO59" i="3"/>
  <c r="AN59" i="3"/>
  <c r="AM59" i="3"/>
  <c r="AK59" i="3"/>
  <c r="AB59" i="3"/>
  <c r="AA59" i="3"/>
  <c r="Z59" i="3"/>
  <c r="Y59" i="3"/>
  <c r="X59" i="3"/>
  <c r="W59" i="3"/>
  <c r="H59" i="3"/>
  <c r="I59" i="3" s="1"/>
  <c r="F59" i="3"/>
  <c r="E4" i="39"/>
  <c r="F10" i="38"/>
  <c r="E3" i="38"/>
  <c r="C19" i="23"/>
  <c r="B18" i="23"/>
  <c r="B17" i="23"/>
  <c r="B16" i="23"/>
  <c r="B15" i="23"/>
  <c r="C13" i="13"/>
  <c r="B12" i="13"/>
  <c r="B11" i="13"/>
  <c r="B10" i="13"/>
  <c r="B9" i="13"/>
  <c r="F15" i="38"/>
  <c r="F20" i="43"/>
  <c r="H34" i="42"/>
  <c r="H36" i="42"/>
  <c r="H37" i="42"/>
  <c r="F34" i="42"/>
  <c r="F36" i="42"/>
  <c r="F37" i="42"/>
  <c r="D39" i="42"/>
  <c r="F31" i="39"/>
  <c r="E9" i="38"/>
  <c r="E8" i="38"/>
  <c r="E5" i="38"/>
  <c r="E4" i="38"/>
  <c r="M2" i="38"/>
  <c r="N2" i="38"/>
  <c r="O2" i="38"/>
  <c r="P2" i="38"/>
  <c r="Q2" i="38"/>
  <c r="R2" i="38"/>
  <c r="S2" i="38"/>
  <c r="T2" i="38"/>
  <c r="U2" i="38"/>
  <c r="V2" i="38"/>
  <c r="W2" i="38"/>
  <c r="X2" i="38"/>
  <c r="Y2" i="38"/>
  <c r="Z2" i="38"/>
  <c r="AA2" i="38"/>
  <c r="AB2" i="38"/>
  <c r="AC2" i="38"/>
  <c r="AD2" i="38"/>
  <c r="AE2" i="38"/>
  <c r="AF2" i="38"/>
  <c r="AG2" i="38"/>
  <c r="AH2" i="38"/>
  <c r="AI2" i="38"/>
  <c r="AJ2" i="38"/>
  <c r="AK2" i="38"/>
  <c r="AL2" i="38"/>
  <c r="AM2" i="38"/>
  <c r="AN2" i="38"/>
  <c r="AO2" i="38"/>
  <c r="AP2" i="38"/>
  <c r="AQ2" i="38"/>
  <c r="AR2" i="38"/>
  <c r="AS2" i="38"/>
  <c r="AT2" i="38"/>
  <c r="AU2" i="38"/>
  <c r="AV2" i="38"/>
  <c r="AW2" i="38"/>
  <c r="AX2" i="38"/>
  <c r="AY2" i="38"/>
  <c r="AZ2" i="38"/>
  <c r="BA2" i="38"/>
  <c r="BB2" i="38"/>
  <c r="BC2" i="38"/>
  <c r="BD2" i="38"/>
  <c r="BE2" i="38"/>
  <c r="BF2" i="38"/>
  <c r="BG2" i="38"/>
  <c r="BH2" i="38"/>
  <c r="BI2" i="38"/>
  <c r="BJ2" i="38"/>
  <c r="BK2" i="38"/>
  <c r="BL2" i="38"/>
  <c r="BM2" i="38"/>
  <c r="BN2" i="38"/>
  <c r="BO2" i="38"/>
  <c r="BP2" i="38"/>
  <c r="BQ2" i="38"/>
  <c r="BR2" i="38"/>
  <c r="BS2" i="38"/>
  <c r="BT2" i="38"/>
  <c r="BU2" i="38"/>
  <c r="BV2" i="38"/>
  <c r="BW2" i="38"/>
  <c r="BX2" i="38"/>
  <c r="BY2" i="38"/>
  <c r="BZ2" i="38"/>
  <c r="CA2" i="38"/>
  <c r="CB2" i="38"/>
  <c r="CC2" i="38"/>
  <c r="CD2" i="38"/>
  <c r="CE2" i="38"/>
  <c r="CF2" i="38"/>
  <c r="CG2" i="38"/>
  <c r="CH2" i="38"/>
  <c r="CI2" i="38"/>
  <c r="CJ2" i="38"/>
  <c r="CK2" i="38"/>
  <c r="CL2" i="38"/>
  <c r="CM2" i="38"/>
  <c r="CN2" i="38"/>
  <c r="CO2" i="38"/>
  <c r="CP2" i="38"/>
  <c r="CQ2" i="38"/>
  <c r="CR2" i="38"/>
  <c r="CS2" i="38"/>
  <c r="CT2" i="38"/>
  <c r="CU2" i="38"/>
  <c r="CV2" i="38"/>
  <c r="CW2" i="38"/>
  <c r="CX2" i="38"/>
  <c r="CY2" i="38"/>
  <c r="CZ2" i="38"/>
  <c r="DA2" i="38"/>
  <c r="DB2" i="38"/>
  <c r="DC2" i="38"/>
  <c r="DD2" i="38"/>
  <c r="DE2" i="38"/>
  <c r="DF2" i="38"/>
  <c r="DG2" i="38"/>
  <c r="DH2" i="38"/>
  <c r="DI2" i="38"/>
  <c r="DJ2" i="38"/>
  <c r="DK2" i="38"/>
  <c r="DL2" i="38"/>
  <c r="DM2" i="38"/>
  <c r="DN2" i="38"/>
  <c r="DO2" i="38"/>
  <c r="DP2" i="38"/>
  <c r="DQ2" i="38"/>
  <c r="DR2" i="38"/>
  <c r="DS2" i="38"/>
  <c r="DT2" i="38"/>
  <c r="DU2" i="38"/>
  <c r="DV2" i="38"/>
  <c r="DW2" i="38"/>
  <c r="DX2" i="38"/>
  <c r="DY2" i="38"/>
  <c r="DZ2" i="38"/>
  <c r="EA2" i="38"/>
  <c r="EB2" i="38"/>
  <c r="EC2" i="38"/>
  <c r="ED2" i="38"/>
  <c r="EE2" i="38"/>
  <c r="EF2" i="38"/>
  <c r="EG2" i="38"/>
  <c r="EH2" i="38"/>
  <c r="EI2" i="38"/>
  <c r="EJ2" i="38"/>
  <c r="EK2" i="38"/>
  <c r="EL2" i="38"/>
  <c r="EM2" i="38"/>
  <c r="EN2" i="38"/>
  <c r="EO2" i="38"/>
  <c r="EP2" i="38"/>
  <c r="EQ2" i="38"/>
  <c r="ER2" i="38"/>
  <c r="ES2" i="38"/>
  <c r="ET2" i="38"/>
  <c r="EU2" i="38"/>
  <c r="EV2" i="38"/>
  <c r="EW2" i="38"/>
  <c r="EX2" i="38"/>
  <c r="EY2" i="38"/>
  <c r="EZ2" i="38"/>
  <c r="FA2" i="38"/>
  <c r="FB2" i="38"/>
  <c r="FC2" i="38"/>
  <c r="FD2" i="38"/>
  <c r="FE2" i="38"/>
  <c r="FF2" i="38"/>
  <c r="FG2" i="38"/>
  <c r="FH2" i="38"/>
  <c r="FI2" i="38"/>
  <c r="FJ2" i="38"/>
  <c r="FK2" i="38"/>
  <c r="FL2" i="38"/>
  <c r="FM2" i="38"/>
  <c r="FN2" i="38"/>
  <c r="FO2" i="38"/>
  <c r="FP2" i="38"/>
  <c r="FQ2" i="38"/>
  <c r="FR2" i="38"/>
  <c r="FS2" i="38"/>
  <c r="FT2" i="38"/>
  <c r="FU2" i="38"/>
  <c r="FV2" i="38"/>
  <c r="FW2" i="38"/>
  <c r="FX2" i="38"/>
  <c r="FY2" i="38"/>
  <c r="FZ2" i="38"/>
  <c r="GA2" i="38"/>
  <c r="GB2" i="38"/>
  <c r="GC2" i="38"/>
  <c r="GD2" i="38"/>
  <c r="GE2" i="38"/>
  <c r="GF2" i="38"/>
  <c r="GG2" i="38"/>
  <c r="GH2" i="38"/>
  <c r="GI2" i="38"/>
  <c r="GJ2" i="38"/>
  <c r="GK2" i="38"/>
  <c r="GL2" i="38"/>
  <c r="GM2" i="38"/>
  <c r="GN2" i="38"/>
  <c r="GO2" i="38"/>
  <c r="GP2" i="38"/>
  <c r="GQ2" i="38"/>
  <c r="GR2" i="38"/>
  <c r="GS2" i="38"/>
  <c r="GT2" i="38"/>
  <c r="GU2" i="38"/>
  <c r="GV2" i="38"/>
  <c r="GW2" i="38"/>
  <c r="GX2" i="38"/>
  <c r="GY2" i="38"/>
  <c r="GZ2" i="38"/>
  <c r="HA2" i="38"/>
  <c r="HB2" i="38"/>
  <c r="HC2" i="38"/>
  <c r="HD2" i="38"/>
  <c r="HE2" i="38"/>
  <c r="HF2" i="38"/>
  <c r="HG2" i="38"/>
  <c r="HH2" i="38"/>
  <c r="HI2" i="38"/>
  <c r="HJ2" i="38"/>
  <c r="HK2" i="38"/>
  <c r="HL2" i="38"/>
  <c r="HM2" i="38"/>
  <c r="HN2" i="38"/>
  <c r="HO2" i="38"/>
  <c r="HP2" i="38"/>
  <c r="HQ2" i="38"/>
  <c r="HR2" i="38"/>
  <c r="HS2" i="38"/>
  <c r="HT2" i="38"/>
  <c r="HU2" i="38"/>
  <c r="HV2" i="38"/>
  <c r="HW2" i="38"/>
  <c r="HX2" i="38"/>
  <c r="HY2" i="38"/>
  <c r="HZ2" i="38"/>
  <c r="IA2" i="38"/>
  <c r="IB2" i="38"/>
  <c r="IC2" i="38"/>
  <c r="ID2" i="38"/>
  <c r="IE2" i="38"/>
  <c r="IF2" i="38"/>
  <c r="IG2" i="38"/>
  <c r="IH2" i="38"/>
  <c r="II2" i="38"/>
  <c r="IJ2" i="38"/>
  <c r="IK2" i="38"/>
  <c r="IL2" i="38"/>
  <c r="IM2" i="38"/>
  <c r="IN2" i="38"/>
  <c r="IO2" i="38"/>
  <c r="IP2" i="38"/>
  <c r="IQ2" i="38"/>
  <c r="IR2" i="38"/>
  <c r="IS2" i="38"/>
  <c r="IT2" i="38"/>
  <c r="IU2" i="38"/>
  <c r="IV2" i="38"/>
  <c r="IW2" i="38"/>
  <c r="IX2" i="38"/>
  <c r="IY2" i="38"/>
  <c r="IZ2" i="38"/>
  <c r="JA2" i="38"/>
  <c r="JB2" i="38"/>
  <c r="JC2" i="38"/>
  <c r="JD2" i="38"/>
  <c r="JE2" i="38"/>
  <c r="JF2" i="38"/>
  <c r="JG2" i="38"/>
  <c r="JH2" i="38"/>
  <c r="JI2" i="38"/>
  <c r="JJ2" i="38"/>
  <c r="JK2" i="38"/>
  <c r="JL2" i="38"/>
  <c r="JM2" i="38"/>
  <c r="JN2" i="38"/>
  <c r="JO2" i="38"/>
  <c r="JP2" i="38"/>
  <c r="JQ2" i="38"/>
  <c r="JR2" i="38"/>
  <c r="JS2" i="38"/>
  <c r="JT2" i="38"/>
  <c r="JU2" i="38"/>
  <c r="JV2" i="38"/>
  <c r="JW2" i="38"/>
  <c r="JX2" i="38"/>
  <c r="JY2" i="38"/>
  <c r="JZ2" i="38"/>
  <c r="KA2" i="38"/>
  <c r="KB2" i="38"/>
  <c r="KC2" i="38"/>
  <c r="KD2" i="38"/>
  <c r="KE2" i="38"/>
  <c r="KF2" i="38"/>
  <c r="KG2" i="38"/>
  <c r="KH2" i="38"/>
  <c r="KI2" i="38"/>
  <c r="KJ2" i="38"/>
  <c r="KK2" i="38"/>
  <c r="KL2" i="38"/>
  <c r="KM2" i="38"/>
  <c r="KN2" i="38"/>
  <c r="KO2" i="38"/>
  <c r="KP2" i="38"/>
  <c r="KQ2" i="38"/>
  <c r="KR2" i="38"/>
  <c r="KS2" i="38"/>
  <c r="KT2" i="38"/>
  <c r="KU2" i="38"/>
  <c r="KV2" i="38"/>
  <c r="KW2" i="38"/>
  <c r="KX2" i="38"/>
  <c r="KY2" i="38"/>
  <c r="KZ2" i="38"/>
  <c r="LA2" i="38"/>
  <c r="LB2" i="38"/>
  <c r="LC2" i="38"/>
  <c r="LD2" i="38"/>
  <c r="LE2" i="38"/>
  <c r="LF2" i="38"/>
  <c r="LG2" i="38"/>
  <c r="LH2" i="38"/>
  <c r="LI2" i="38"/>
  <c r="LJ2" i="38"/>
  <c r="LK2" i="38"/>
  <c r="LL2" i="38"/>
  <c r="LM2" i="38"/>
  <c r="LN2" i="38"/>
  <c r="LO2" i="38"/>
  <c r="LP2" i="38"/>
  <c r="LQ2" i="38"/>
  <c r="LR2" i="38"/>
  <c r="LS2" i="38"/>
  <c r="LT2" i="38"/>
  <c r="LU2" i="38"/>
  <c r="LV2" i="38"/>
  <c r="LW2" i="38"/>
  <c r="LX2" i="38"/>
  <c r="LY2" i="38"/>
  <c r="LZ2" i="38"/>
  <c r="MA2" i="38"/>
  <c r="MB2" i="38"/>
  <c r="MC2" i="38"/>
  <c r="MD2" i="38"/>
  <c r="ME2" i="38"/>
  <c r="MF2" i="38"/>
  <c r="MG2" i="38"/>
  <c r="MH2" i="38"/>
  <c r="MI2" i="38"/>
  <c r="MJ2" i="38"/>
  <c r="MK2" i="38"/>
  <c r="ML2" i="38"/>
  <c r="MM2" i="38"/>
  <c r="MN2" i="38"/>
  <c r="MO2" i="38"/>
  <c r="MP2" i="38"/>
  <c r="MQ2" i="38"/>
  <c r="MR2" i="38"/>
  <c r="MS2" i="38"/>
  <c r="MT2" i="38"/>
  <c r="MU2" i="38"/>
  <c r="MV2" i="38"/>
  <c r="MW2" i="38"/>
  <c r="MX2" i="38"/>
  <c r="MY2" i="38"/>
  <c r="MZ2" i="38"/>
  <c r="NA2" i="38"/>
  <c r="NB2" i="38"/>
  <c r="NC2" i="38"/>
  <c r="ND2" i="38"/>
  <c r="NE2" i="38"/>
  <c r="NF2" i="38"/>
  <c r="NG2" i="38"/>
  <c r="F52" i="36"/>
  <c r="C23" i="28"/>
  <c r="C18" i="28"/>
  <c r="C15" i="29"/>
  <c r="C10" i="29"/>
  <c r="F43" i="36"/>
  <c r="C15" i="30"/>
  <c r="C10" i="30"/>
  <c r="C15" i="31"/>
  <c r="C10" i="31"/>
  <c r="C24" i="32"/>
  <c r="C19" i="32"/>
  <c r="G25" i="32"/>
  <c r="H25" i="32"/>
  <c r="I25" i="32"/>
  <c r="J25" i="32"/>
  <c r="K25" i="32"/>
  <c r="L25"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GM25" i="32"/>
  <c r="GN25" i="32"/>
  <c r="GO25" i="32"/>
  <c r="GP25" i="32"/>
  <c r="GQ25" i="32"/>
  <c r="GR25" i="32"/>
  <c r="GS25" i="32"/>
  <c r="GT25" i="32"/>
  <c r="GU25" i="32"/>
  <c r="GV25" i="32"/>
  <c r="GW25" i="32"/>
  <c r="GX25" i="32"/>
  <c r="GY25" i="32"/>
  <c r="GZ25" i="32"/>
  <c r="HA25" i="32"/>
  <c r="HB25" i="32"/>
  <c r="HC25" i="32"/>
  <c r="HD25" i="32"/>
  <c r="HE25" i="32"/>
  <c r="HF25" i="32"/>
  <c r="HG25" i="32"/>
  <c r="HH25" i="32"/>
  <c r="HI25" i="32"/>
  <c r="HJ25" i="32"/>
  <c r="HK25" i="32"/>
  <c r="HL25" i="32"/>
  <c r="HM25" i="32"/>
  <c r="HN25" i="32"/>
  <c r="HO25" i="32"/>
  <c r="HP25" i="32"/>
  <c r="HQ25" i="32"/>
  <c r="HR25" i="32"/>
  <c r="HS25" i="32"/>
  <c r="HT25" i="32"/>
  <c r="HU25" i="32"/>
  <c r="HV25" i="32"/>
  <c r="HW25" i="32"/>
  <c r="HX25" i="32"/>
  <c r="HY25" i="32"/>
  <c r="HZ25" i="32"/>
  <c r="IA25" i="32"/>
  <c r="IB25" i="32"/>
  <c r="IC25" i="32"/>
  <c r="ID25" i="32"/>
  <c r="IE25" i="32"/>
  <c r="IF25" i="32"/>
  <c r="IG25" i="32"/>
  <c r="IH25" i="32"/>
  <c r="II25" i="32"/>
  <c r="IJ25" i="32"/>
  <c r="IK25" i="32"/>
  <c r="IL25" i="32"/>
  <c r="IM25" i="32"/>
  <c r="IN25" i="32"/>
  <c r="IO25" i="32"/>
  <c r="IP25" i="32"/>
  <c r="IQ25" i="32"/>
  <c r="IR25" i="32"/>
  <c r="IS25" i="32"/>
  <c r="IT25" i="32"/>
  <c r="IU25" i="32"/>
  <c r="IV25" i="32"/>
  <c r="IW25" i="32"/>
  <c r="IX25" i="32"/>
  <c r="IY25" i="32"/>
  <c r="IZ25" i="32"/>
  <c r="JA25" i="32"/>
  <c r="JB25" i="32"/>
  <c r="JC25" i="32"/>
  <c r="JD25" i="32"/>
  <c r="JE25" i="32"/>
  <c r="JF25" i="32"/>
  <c r="JG25" i="32"/>
  <c r="JH25" i="32"/>
  <c r="JI25" i="32"/>
  <c r="JJ25" i="32"/>
  <c r="JK25" i="32"/>
  <c r="JL25" i="32"/>
  <c r="JM25" i="32"/>
  <c r="JN25" i="32"/>
  <c r="JO25" i="32"/>
  <c r="JP25" i="32"/>
  <c r="JQ25" i="32"/>
  <c r="JR25" i="32"/>
  <c r="JS25" i="32"/>
  <c r="JT25" i="32"/>
  <c r="JU25" i="32"/>
  <c r="JV25" i="32"/>
  <c r="JW25" i="32"/>
  <c r="JX25" i="32"/>
  <c r="JY25" i="32"/>
  <c r="JZ25" i="32"/>
  <c r="KA25" i="32"/>
  <c r="KB25" i="32"/>
  <c r="KC25" i="32"/>
  <c r="KD25" i="32"/>
  <c r="KE25" i="32"/>
  <c r="KF25" i="32"/>
  <c r="KG25" i="32"/>
  <c r="KH25" i="32"/>
  <c r="KI25" i="32"/>
  <c r="KJ25" i="32"/>
  <c r="KK25" i="32"/>
  <c r="KL25" i="32"/>
  <c r="KM25" i="32"/>
  <c r="KN25" i="32"/>
  <c r="KO25" i="32"/>
  <c r="KP25" i="32"/>
  <c r="KQ25" i="32"/>
  <c r="KR25" i="32"/>
  <c r="KS25" i="32"/>
  <c r="KT25" i="32"/>
  <c r="KU25" i="32"/>
  <c r="KV25" i="32"/>
  <c r="KW25" i="32"/>
  <c r="KX25" i="32"/>
  <c r="KY25" i="32"/>
  <c r="KZ25" i="32"/>
  <c r="LA25" i="32"/>
  <c r="LB25" i="32"/>
  <c r="LC25" i="32"/>
  <c r="LD25" i="32"/>
  <c r="LE25" i="32"/>
  <c r="LF25" i="32"/>
  <c r="LG25" i="32"/>
  <c r="LH25" i="32"/>
  <c r="LI25" i="32"/>
  <c r="LJ25" i="32"/>
  <c r="LK25" i="32"/>
  <c r="LL25" i="32"/>
  <c r="LM25" i="32"/>
  <c r="LN25" i="32"/>
  <c r="LO25" i="32"/>
  <c r="LP25" i="32"/>
  <c r="LQ25" i="32"/>
  <c r="LR25" i="32"/>
  <c r="LS25" i="32"/>
  <c r="LT25" i="32"/>
  <c r="LU25" i="32"/>
  <c r="LV25" i="32"/>
  <c r="LW25" i="32"/>
  <c r="LX25" i="32"/>
  <c r="LY25" i="32"/>
  <c r="LZ25" i="32"/>
  <c r="MA25" i="32"/>
  <c r="MB25" i="32"/>
  <c r="MC25" i="32"/>
  <c r="MD25" i="32"/>
  <c r="ME25" i="32"/>
  <c r="MF25" i="32"/>
  <c r="MG25" i="32"/>
  <c r="MH25" i="32"/>
  <c r="MI25" i="32"/>
  <c r="MJ25" i="32"/>
  <c r="MK25" i="32"/>
  <c r="ML25" i="32"/>
  <c r="MM25" i="32"/>
  <c r="MN25" i="32"/>
  <c r="MO25" i="32"/>
  <c r="MP25" i="32"/>
  <c r="MQ25" i="32"/>
  <c r="MR25" i="32"/>
  <c r="MS25" i="32"/>
  <c r="MT25" i="32"/>
  <c r="MU25" i="32"/>
  <c r="MV25" i="32"/>
  <c r="MW25" i="32"/>
  <c r="MX25" i="32"/>
  <c r="MY25" i="32"/>
  <c r="MZ25" i="32"/>
  <c r="NA25" i="32"/>
  <c r="G16" i="31"/>
  <c r="H16" i="31"/>
  <c r="I16" i="31"/>
  <c r="J16" i="31"/>
  <c r="K16" i="31"/>
  <c r="L16" i="31"/>
  <c r="M16" i="31"/>
  <c r="N16" i="31"/>
  <c r="O16" i="31"/>
  <c r="P16" i="31"/>
  <c r="Q16" i="31"/>
  <c r="R16" i="31"/>
  <c r="S16" i="31"/>
  <c r="T16" i="31"/>
  <c r="U16" i="31"/>
  <c r="V16" i="31"/>
  <c r="W16" i="31"/>
  <c r="X16" i="31"/>
  <c r="Y16" i="31"/>
  <c r="Z16" i="31"/>
  <c r="AA16" i="31"/>
  <c r="AB16" i="31"/>
  <c r="AC16" i="31"/>
  <c r="AD16" i="31"/>
  <c r="AE16" i="31"/>
  <c r="AF16" i="31"/>
  <c r="AG16" i="31"/>
  <c r="AH16" i="31"/>
  <c r="AI16" i="31"/>
  <c r="AJ16" i="31"/>
  <c r="AK16" i="31"/>
  <c r="AL16" i="31"/>
  <c r="AM16" i="31"/>
  <c r="AN16" i="31"/>
  <c r="AO16" i="31"/>
  <c r="AP16" i="31"/>
  <c r="AQ16" i="31"/>
  <c r="AR16" i="31"/>
  <c r="AS16" i="31"/>
  <c r="AT16" i="31"/>
  <c r="AU16" i="31"/>
  <c r="AV16" i="31"/>
  <c r="AW16" i="31"/>
  <c r="AX16" i="31"/>
  <c r="AY16" i="31"/>
  <c r="AZ16" i="31"/>
  <c r="BA16" i="31"/>
  <c r="BB16" i="31"/>
  <c r="BC16" i="31"/>
  <c r="BD16" i="31"/>
  <c r="BE16" i="31"/>
  <c r="BF16" i="31"/>
  <c r="BG16" i="31"/>
  <c r="BH16" i="31"/>
  <c r="BI16" i="31"/>
  <c r="BJ16" i="31"/>
  <c r="BK16" i="31"/>
  <c r="BL16" i="31"/>
  <c r="BM16" i="31"/>
  <c r="BN16" i="31"/>
  <c r="BO16" i="31"/>
  <c r="BP16" i="31"/>
  <c r="BQ16" i="31"/>
  <c r="BR16" i="31"/>
  <c r="BS16" i="31"/>
  <c r="BT16" i="31"/>
  <c r="BU16" i="31"/>
  <c r="BV16" i="31"/>
  <c r="BW16" i="31"/>
  <c r="BX16" i="31"/>
  <c r="BY16" i="31"/>
  <c r="BZ16" i="31"/>
  <c r="CA16" i="31"/>
  <c r="CB16" i="31"/>
  <c r="CC16" i="31"/>
  <c r="CD16" i="31"/>
  <c r="CE16" i="31"/>
  <c r="CF16" i="31"/>
  <c r="CG16" i="31"/>
  <c r="CH16" i="31"/>
  <c r="CI16" i="31"/>
  <c r="CJ16" i="31"/>
  <c r="CK16" i="31"/>
  <c r="CL16" i="31"/>
  <c r="CM16" i="31"/>
  <c r="CN16" i="31"/>
  <c r="CO16" i="31"/>
  <c r="CP16" i="31"/>
  <c r="CQ16" i="31"/>
  <c r="CR16" i="31"/>
  <c r="CS16" i="31"/>
  <c r="CT16" i="31"/>
  <c r="CU16" i="31"/>
  <c r="CV16" i="31"/>
  <c r="CW16" i="31"/>
  <c r="CX16" i="31"/>
  <c r="CY16" i="31"/>
  <c r="CZ16" i="31"/>
  <c r="DA16" i="31"/>
  <c r="DB16" i="31"/>
  <c r="DC16" i="31"/>
  <c r="DD16" i="31"/>
  <c r="DE16" i="31"/>
  <c r="DF16" i="31"/>
  <c r="DG16" i="31"/>
  <c r="DH16" i="31"/>
  <c r="DI16" i="31"/>
  <c r="DJ16" i="31"/>
  <c r="DK16" i="31"/>
  <c r="DL16" i="31"/>
  <c r="DM16" i="31"/>
  <c r="DN16" i="31"/>
  <c r="DO16" i="31"/>
  <c r="DP16" i="31"/>
  <c r="DQ16" i="31"/>
  <c r="DR16" i="31"/>
  <c r="DS16" i="31"/>
  <c r="DT16" i="31"/>
  <c r="DU16" i="31"/>
  <c r="DV16" i="31"/>
  <c r="DW16" i="31"/>
  <c r="DX16" i="31"/>
  <c r="DY16" i="31"/>
  <c r="DZ16" i="31"/>
  <c r="EA16" i="31"/>
  <c r="EB16" i="31"/>
  <c r="EC16" i="31"/>
  <c r="ED16" i="31"/>
  <c r="EE16" i="31"/>
  <c r="EF16" i="31"/>
  <c r="EG16" i="31"/>
  <c r="EH16" i="31"/>
  <c r="EI16" i="31"/>
  <c r="EJ16" i="31"/>
  <c r="EK16" i="31"/>
  <c r="EL16" i="31"/>
  <c r="EM16" i="31"/>
  <c r="EN16" i="31"/>
  <c r="EO16" i="31"/>
  <c r="EP16" i="31"/>
  <c r="EQ16" i="31"/>
  <c r="ER16" i="31"/>
  <c r="ES16" i="31"/>
  <c r="ET16" i="31"/>
  <c r="EU16" i="31"/>
  <c r="EV16" i="31"/>
  <c r="EW16" i="31"/>
  <c r="EX16" i="31"/>
  <c r="EY16" i="31"/>
  <c r="EZ16" i="31"/>
  <c r="FA16" i="31"/>
  <c r="FB16" i="31"/>
  <c r="FC16" i="31"/>
  <c r="FD16" i="31"/>
  <c r="FE16" i="31"/>
  <c r="FF16" i="31"/>
  <c r="FG16" i="31"/>
  <c r="FH16" i="31"/>
  <c r="FI16" i="31"/>
  <c r="FJ16" i="31"/>
  <c r="FK16" i="31"/>
  <c r="FL16" i="31"/>
  <c r="FM16" i="31"/>
  <c r="FN16" i="31"/>
  <c r="FO16" i="31"/>
  <c r="FP16" i="31"/>
  <c r="FQ16" i="31"/>
  <c r="FR16" i="31"/>
  <c r="FS16" i="31"/>
  <c r="FT16" i="31"/>
  <c r="FU16" i="31"/>
  <c r="FV16" i="31"/>
  <c r="FW16" i="31"/>
  <c r="FX16" i="31"/>
  <c r="FY16" i="31"/>
  <c r="FZ16" i="31"/>
  <c r="GA16" i="31"/>
  <c r="GB16" i="31"/>
  <c r="GC16" i="31"/>
  <c r="GD16" i="31"/>
  <c r="GE16" i="31"/>
  <c r="GF16" i="31"/>
  <c r="GG16" i="31"/>
  <c r="GH16" i="31"/>
  <c r="GI16" i="31"/>
  <c r="GJ16" i="31"/>
  <c r="GK16" i="31"/>
  <c r="GL16" i="31"/>
  <c r="GM16" i="31"/>
  <c r="GN16" i="31"/>
  <c r="GO16" i="31"/>
  <c r="GP16" i="31"/>
  <c r="GQ16" i="31"/>
  <c r="GR16" i="31"/>
  <c r="GS16" i="31"/>
  <c r="GT16" i="31"/>
  <c r="GU16" i="31"/>
  <c r="GV16" i="31"/>
  <c r="GW16" i="31"/>
  <c r="GX16" i="31"/>
  <c r="GY16" i="31"/>
  <c r="GZ16" i="31"/>
  <c r="HA16" i="31"/>
  <c r="HB16" i="31"/>
  <c r="HC16" i="31"/>
  <c r="HD16" i="31"/>
  <c r="HE16" i="31"/>
  <c r="HF16" i="31"/>
  <c r="HG16" i="31"/>
  <c r="HH16" i="31"/>
  <c r="HI16" i="31"/>
  <c r="HJ16" i="31"/>
  <c r="HK16" i="31"/>
  <c r="HL16" i="31"/>
  <c r="HM16" i="31"/>
  <c r="HN16" i="31"/>
  <c r="HO16" i="31"/>
  <c r="HP16" i="31"/>
  <c r="HQ16" i="31"/>
  <c r="HR16" i="31"/>
  <c r="HS16" i="31"/>
  <c r="HT16" i="31"/>
  <c r="HU16" i="31"/>
  <c r="HV16" i="31"/>
  <c r="HW16" i="31"/>
  <c r="HX16" i="31"/>
  <c r="HY16" i="31"/>
  <c r="HZ16" i="31"/>
  <c r="IA16" i="31"/>
  <c r="IB16" i="31"/>
  <c r="IC16" i="31"/>
  <c r="ID16" i="31"/>
  <c r="IE16" i="31"/>
  <c r="IF16" i="31"/>
  <c r="IG16" i="31"/>
  <c r="IH16" i="31"/>
  <c r="II16" i="31"/>
  <c r="IJ16" i="31"/>
  <c r="IK16" i="31"/>
  <c r="IL16" i="31"/>
  <c r="IM16" i="31"/>
  <c r="IN16" i="31"/>
  <c r="IO16" i="31"/>
  <c r="IP16" i="31"/>
  <c r="IQ16" i="31"/>
  <c r="IR16" i="31"/>
  <c r="IS16" i="31"/>
  <c r="IT16" i="31"/>
  <c r="IU16" i="31"/>
  <c r="IV16" i="31"/>
  <c r="IW16" i="31"/>
  <c r="IX16" i="31"/>
  <c r="IY16" i="31"/>
  <c r="IZ16" i="31"/>
  <c r="JA16" i="31"/>
  <c r="JB16" i="31"/>
  <c r="JC16" i="31"/>
  <c r="JD16" i="31"/>
  <c r="JE16" i="31"/>
  <c r="JF16" i="31"/>
  <c r="JG16" i="31"/>
  <c r="JH16" i="31"/>
  <c r="JI16" i="31"/>
  <c r="JJ16" i="31"/>
  <c r="JK16" i="31"/>
  <c r="JL16" i="31"/>
  <c r="JM16" i="31"/>
  <c r="JN16" i="31"/>
  <c r="JO16" i="31"/>
  <c r="JP16" i="31"/>
  <c r="JQ16" i="31"/>
  <c r="JR16" i="31"/>
  <c r="JS16" i="31"/>
  <c r="JT16" i="31"/>
  <c r="JU16" i="31"/>
  <c r="JV16" i="31"/>
  <c r="JW16" i="31"/>
  <c r="JX16" i="31"/>
  <c r="JY16" i="31"/>
  <c r="JZ16" i="31"/>
  <c r="KA16" i="31"/>
  <c r="KB16" i="31"/>
  <c r="KC16" i="31"/>
  <c r="KD16" i="31"/>
  <c r="KE16" i="31"/>
  <c r="KF16" i="31"/>
  <c r="KG16" i="31"/>
  <c r="KH16" i="31"/>
  <c r="KI16" i="31"/>
  <c r="KJ16" i="31"/>
  <c r="KK16" i="31"/>
  <c r="KL16" i="31"/>
  <c r="KM16" i="31"/>
  <c r="KN16" i="31"/>
  <c r="KO16" i="31"/>
  <c r="KP16" i="31"/>
  <c r="KQ16" i="31"/>
  <c r="KR16" i="31"/>
  <c r="KS16" i="31"/>
  <c r="KT16" i="31"/>
  <c r="KU16" i="31"/>
  <c r="KV16" i="31"/>
  <c r="KW16" i="31"/>
  <c r="KX16" i="31"/>
  <c r="KY16" i="31"/>
  <c r="KZ16" i="31"/>
  <c r="LA16" i="31"/>
  <c r="LB16" i="31"/>
  <c r="LC16" i="31"/>
  <c r="LD16" i="31"/>
  <c r="LE16" i="31"/>
  <c r="LF16" i="31"/>
  <c r="LG16" i="31"/>
  <c r="LH16" i="31"/>
  <c r="LI16" i="31"/>
  <c r="LJ16" i="31"/>
  <c r="LK16" i="31"/>
  <c r="LL16" i="31"/>
  <c r="LM16" i="31"/>
  <c r="LN16" i="31"/>
  <c r="LO16" i="31"/>
  <c r="LP16" i="31"/>
  <c r="LQ16" i="31"/>
  <c r="LR16" i="31"/>
  <c r="LS16" i="31"/>
  <c r="LT16" i="31"/>
  <c r="LU16" i="31"/>
  <c r="LV16" i="31"/>
  <c r="LW16" i="31"/>
  <c r="LX16" i="31"/>
  <c r="LY16" i="31"/>
  <c r="LZ16" i="31"/>
  <c r="MA16" i="31"/>
  <c r="MB16" i="31"/>
  <c r="MC16" i="31"/>
  <c r="MD16" i="31"/>
  <c r="ME16" i="31"/>
  <c r="MF16" i="31"/>
  <c r="MG16" i="31"/>
  <c r="MH16" i="31"/>
  <c r="MI16" i="31"/>
  <c r="MJ16" i="31"/>
  <c r="MK16" i="31"/>
  <c r="ML16" i="31"/>
  <c r="MM16" i="31"/>
  <c r="MN16" i="31"/>
  <c r="MO16" i="31"/>
  <c r="MP16" i="31"/>
  <c r="MQ16" i="31"/>
  <c r="MR16" i="31"/>
  <c r="MS16" i="31"/>
  <c r="MT16" i="31"/>
  <c r="MU16" i="31"/>
  <c r="MV16" i="31"/>
  <c r="MW16" i="31"/>
  <c r="MX16" i="31"/>
  <c r="MY16" i="31"/>
  <c r="MZ16" i="31"/>
  <c r="NA16" i="31"/>
  <c r="G16" i="30"/>
  <c r="H16" i="30"/>
  <c r="I16" i="30"/>
  <c r="J16" i="30"/>
  <c r="K16" i="30"/>
  <c r="L16" i="30"/>
  <c r="M16" i="30"/>
  <c r="N16" i="30"/>
  <c r="O16" i="30"/>
  <c r="P16" i="30"/>
  <c r="Q16" i="30"/>
  <c r="R16" i="30"/>
  <c r="S16" i="30"/>
  <c r="T16" i="30"/>
  <c r="U16" i="30"/>
  <c r="V16" i="30"/>
  <c r="W16" i="30"/>
  <c r="X16" i="30"/>
  <c r="Y16" i="30"/>
  <c r="Z16" i="30"/>
  <c r="AA16" i="30"/>
  <c r="AB16" i="30"/>
  <c r="AC16" i="30"/>
  <c r="AD16" i="30"/>
  <c r="AE16" i="30"/>
  <c r="AF16" i="30"/>
  <c r="AG16" i="30"/>
  <c r="AH16" i="30"/>
  <c r="AI16" i="30"/>
  <c r="AJ16" i="30"/>
  <c r="AK16" i="30"/>
  <c r="AL16" i="30"/>
  <c r="AM16" i="30"/>
  <c r="AN16" i="30"/>
  <c r="AO16" i="30"/>
  <c r="AP16" i="30"/>
  <c r="AQ16" i="30"/>
  <c r="AR16" i="30"/>
  <c r="AS16" i="30"/>
  <c r="AT16" i="30"/>
  <c r="AU16" i="30"/>
  <c r="AV16" i="30"/>
  <c r="AW16" i="30"/>
  <c r="AX16" i="30"/>
  <c r="AY16" i="30"/>
  <c r="AZ16" i="30"/>
  <c r="BA16" i="30"/>
  <c r="BB16" i="30"/>
  <c r="BC16" i="30"/>
  <c r="BD16" i="30"/>
  <c r="BE16" i="30"/>
  <c r="BF16" i="30"/>
  <c r="BG16" i="30"/>
  <c r="BH16" i="30"/>
  <c r="BI16" i="30"/>
  <c r="BJ16" i="30"/>
  <c r="BK16" i="30"/>
  <c r="BL16" i="30"/>
  <c r="BM16" i="30"/>
  <c r="BN16" i="30"/>
  <c r="BO16" i="30"/>
  <c r="BP16" i="30"/>
  <c r="BQ16" i="30"/>
  <c r="BR16" i="30"/>
  <c r="BS16" i="30"/>
  <c r="BT16" i="30"/>
  <c r="BU16" i="30"/>
  <c r="BV16" i="30"/>
  <c r="BW16" i="30"/>
  <c r="BX16" i="30"/>
  <c r="BY16" i="30"/>
  <c r="BZ16" i="30"/>
  <c r="CA16" i="30"/>
  <c r="CB16" i="30"/>
  <c r="CC16" i="30"/>
  <c r="CD16" i="30"/>
  <c r="CE16" i="30"/>
  <c r="CF16" i="30"/>
  <c r="CG16" i="30"/>
  <c r="CH16" i="30"/>
  <c r="CI16" i="30"/>
  <c r="CJ16" i="30"/>
  <c r="CK16" i="30"/>
  <c r="CL16" i="30"/>
  <c r="CM16" i="30"/>
  <c r="CN16" i="30"/>
  <c r="CO16" i="30"/>
  <c r="CP16" i="30"/>
  <c r="CQ16" i="30"/>
  <c r="CR16" i="30"/>
  <c r="CS16" i="30"/>
  <c r="CT16" i="30"/>
  <c r="CU16" i="30"/>
  <c r="CV16" i="30"/>
  <c r="CW16" i="30"/>
  <c r="CX16" i="30"/>
  <c r="CY16" i="30"/>
  <c r="CZ16" i="30"/>
  <c r="DA16" i="30"/>
  <c r="DB16" i="30"/>
  <c r="DC16" i="30"/>
  <c r="DD16" i="30"/>
  <c r="DE16" i="30"/>
  <c r="DF16" i="30"/>
  <c r="DG16" i="30"/>
  <c r="DH16" i="30"/>
  <c r="DI16" i="30"/>
  <c r="DJ16" i="30"/>
  <c r="DK16" i="30"/>
  <c r="DL16" i="30"/>
  <c r="DM16" i="30"/>
  <c r="DN16" i="30"/>
  <c r="DO16" i="30"/>
  <c r="DP16" i="30"/>
  <c r="DQ16" i="30"/>
  <c r="DR16" i="30"/>
  <c r="DS16" i="30"/>
  <c r="DT16" i="30"/>
  <c r="DU16" i="30"/>
  <c r="DV16" i="30"/>
  <c r="DW16" i="30"/>
  <c r="DX16" i="30"/>
  <c r="DY16" i="30"/>
  <c r="DZ16" i="30"/>
  <c r="EA16" i="30"/>
  <c r="EB16" i="30"/>
  <c r="EC16" i="30"/>
  <c r="ED16" i="30"/>
  <c r="EE16" i="30"/>
  <c r="EF16" i="30"/>
  <c r="EG16" i="30"/>
  <c r="EH16" i="30"/>
  <c r="EI16" i="30"/>
  <c r="EJ16" i="30"/>
  <c r="EK16" i="30"/>
  <c r="EL16" i="30"/>
  <c r="EM16" i="30"/>
  <c r="EN16" i="30"/>
  <c r="EO16" i="30"/>
  <c r="EP16" i="30"/>
  <c r="EQ16" i="30"/>
  <c r="ER16" i="30"/>
  <c r="ES16" i="30"/>
  <c r="ET16" i="30"/>
  <c r="EU16" i="30"/>
  <c r="EV16" i="30"/>
  <c r="EW16" i="30"/>
  <c r="EX16" i="30"/>
  <c r="EY16" i="30"/>
  <c r="EZ16" i="30"/>
  <c r="FA16" i="30"/>
  <c r="FB16" i="30"/>
  <c r="FC16" i="30"/>
  <c r="FD16" i="30"/>
  <c r="FE16" i="30"/>
  <c r="FF16" i="30"/>
  <c r="FG16" i="30"/>
  <c r="FH16" i="30"/>
  <c r="FI16" i="30"/>
  <c r="FJ16" i="30"/>
  <c r="FK16" i="30"/>
  <c r="FL16" i="30"/>
  <c r="FM16" i="30"/>
  <c r="FN16" i="30"/>
  <c r="FO16" i="30"/>
  <c r="FP16" i="30"/>
  <c r="FQ16" i="30"/>
  <c r="FR16" i="30"/>
  <c r="FS16" i="30"/>
  <c r="FT16" i="30"/>
  <c r="FU16" i="30"/>
  <c r="FV16" i="30"/>
  <c r="FW16" i="30"/>
  <c r="FX16" i="30"/>
  <c r="FY16" i="30"/>
  <c r="FZ16" i="30"/>
  <c r="GA16" i="30"/>
  <c r="GB16" i="30"/>
  <c r="GC16" i="30"/>
  <c r="GD16" i="30"/>
  <c r="GE16" i="30"/>
  <c r="GF16" i="30"/>
  <c r="GG16" i="30"/>
  <c r="GH16" i="30"/>
  <c r="GI16" i="30"/>
  <c r="GJ16" i="30"/>
  <c r="GK16" i="30"/>
  <c r="GL16" i="30"/>
  <c r="GM16" i="30"/>
  <c r="GN16" i="30"/>
  <c r="GO16" i="30"/>
  <c r="GP16" i="30"/>
  <c r="GQ16" i="30"/>
  <c r="GR16" i="30"/>
  <c r="GS16" i="30"/>
  <c r="GT16" i="30"/>
  <c r="GU16" i="30"/>
  <c r="GV16" i="30"/>
  <c r="GW16" i="30"/>
  <c r="GX16" i="30"/>
  <c r="GY16" i="30"/>
  <c r="GZ16" i="30"/>
  <c r="HA16" i="30"/>
  <c r="HB16" i="30"/>
  <c r="HC16" i="30"/>
  <c r="HD16" i="30"/>
  <c r="HE16" i="30"/>
  <c r="HF16" i="30"/>
  <c r="HG16" i="30"/>
  <c r="HH16" i="30"/>
  <c r="HI16" i="30"/>
  <c r="HJ16" i="30"/>
  <c r="HK16" i="30"/>
  <c r="HL16" i="30"/>
  <c r="HM16" i="30"/>
  <c r="HN16" i="30"/>
  <c r="HO16" i="30"/>
  <c r="HP16" i="30"/>
  <c r="HQ16" i="30"/>
  <c r="HR16" i="30"/>
  <c r="HS16" i="30"/>
  <c r="HT16" i="30"/>
  <c r="HU16" i="30"/>
  <c r="HV16" i="30"/>
  <c r="HW16" i="30"/>
  <c r="HX16" i="30"/>
  <c r="HY16" i="30"/>
  <c r="HZ16" i="30"/>
  <c r="IA16" i="30"/>
  <c r="IB16" i="30"/>
  <c r="IC16" i="30"/>
  <c r="ID16" i="30"/>
  <c r="IE16" i="30"/>
  <c r="IF16" i="30"/>
  <c r="IG16" i="30"/>
  <c r="IH16" i="30"/>
  <c r="II16" i="30"/>
  <c r="IJ16" i="30"/>
  <c r="IK16" i="30"/>
  <c r="IL16" i="30"/>
  <c r="IM16" i="30"/>
  <c r="IN16" i="30"/>
  <c r="IO16" i="30"/>
  <c r="IP16" i="30"/>
  <c r="IQ16" i="30"/>
  <c r="IR16" i="30"/>
  <c r="IS16" i="30"/>
  <c r="IT16" i="30"/>
  <c r="IU16" i="30"/>
  <c r="IV16" i="30"/>
  <c r="IW16" i="30"/>
  <c r="IX16" i="30"/>
  <c r="IY16" i="30"/>
  <c r="IZ16" i="30"/>
  <c r="JA16" i="30"/>
  <c r="JB16" i="30"/>
  <c r="JC16" i="30"/>
  <c r="JD16" i="30"/>
  <c r="JE16" i="30"/>
  <c r="JF16" i="30"/>
  <c r="JG16" i="30"/>
  <c r="JH16" i="30"/>
  <c r="JI16" i="30"/>
  <c r="JJ16" i="30"/>
  <c r="JK16" i="30"/>
  <c r="JL16" i="30"/>
  <c r="JM16" i="30"/>
  <c r="JN16" i="30"/>
  <c r="JO16" i="30"/>
  <c r="JP16" i="30"/>
  <c r="JQ16" i="30"/>
  <c r="JR16" i="30"/>
  <c r="JS16" i="30"/>
  <c r="JT16" i="30"/>
  <c r="JU16" i="30"/>
  <c r="JV16" i="30"/>
  <c r="JW16" i="30"/>
  <c r="JX16" i="30"/>
  <c r="JY16" i="30"/>
  <c r="JZ16" i="30"/>
  <c r="KA16" i="30"/>
  <c r="KB16" i="30"/>
  <c r="KC16" i="30"/>
  <c r="KD16" i="30"/>
  <c r="KE16" i="30"/>
  <c r="KF16" i="30"/>
  <c r="KG16" i="30"/>
  <c r="KH16" i="30"/>
  <c r="KI16" i="30"/>
  <c r="KJ16" i="30"/>
  <c r="KK16" i="30"/>
  <c r="KL16" i="30"/>
  <c r="KM16" i="30"/>
  <c r="KN16" i="30"/>
  <c r="KO16" i="30"/>
  <c r="KP16" i="30"/>
  <c r="KQ16" i="30"/>
  <c r="KR16" i="30"/>
  <c r="KS16" i="30"/>
  <c r="KT16" i="30"/>
  <c r="KU16" i="30"/>
  <c r="KV16" i="30"/>
  <c r="KW16" i="30"/>
  <c r="KX16" i="30"/>
  <c r="KY16" i="30"/>
  <c r="KZ16" i="30"/>
  <c r="LA16" i="30"/>
  <c r="LB16" i="30"/>
  <c r="LC16" i="30"/>
  <c r="LD16" i="30"/>
  <c r="LE16" i="30"/>
  <c r="LF16" i="30"/>
  <c r="LG16" i="30"/>
  <c r="LH16" i="30"/>
  <c r="LI16" i="30"/>
  <c r="LJ16" i="30"/>
  <c r="LK16" i="30"/>
  <c r="LL16" i="30"/>
  <c r="LM16" i="30"/>
  <c r="LN16" i="30"/>
  <c r="LO16" i="30"/>
  <c r="LP16" i="30"/>
  <c r="LQ16" i="30"/>
  <c r="LR16" i="30"/>
  <c r="LS16" i="30"/>
  <c r="LT16" i="30"/>
  <c r="LU16" i="30"/>
  <c r="LV16" i="30"/>
  <c r="LW16" i="30"/>
  <c r="LX16" i="30"/>
  <c r="LY16" i="30"/>
  <c r="LZ16" i="30"/>
  <c r="MA16" i="30"/>
  <c r="MB16" i="30"/>
  <c r="MC16" i="30"/>
  <c r="MD16" i="30"/>
  <c r="ME16" i="30"/>
  <c r="MF16" i="30"/>
  <c r="MG16" i="30"/>
  <c r="MH16" i="30"/>
  <c r="MI16" i="30"/>
  <c r="MJ16" i="30"/>
  <c r="MK16" i="30"/>
  <c r="ML16" i="30"/>
  <c r="MM16" i="30"/>
  <c r="MN16" i="30"/>
  <c r="MO16" i="30"/>
  <c r="MP16" i="30"/>
  <c r="MQ16" i="30"/>
  <c r="MR16" i="30"/>
  <c r="MS16" i="30"/>
  <c r="MT16" i="30"/>
  <c r="MU16" i="30"/>
  <c r="MV16" i="30"/>
  <c r="MW16" i="30"/>
  <c r="MX16" i="30"/>
  <c r="MY16" i="30"/>
  <c r="MZ16" i="30"/>
  <c r="NA16" i="30"/>
  <c r="G16" i="29"/>
  <c r="H16" i="29"/>
  <c r="I16" i="29"/>
  <c r="J16" i="29"/>
  <c r="K16" i="29"/>
  <c r="L16" i="29"/>
  <c r="M16" i="29"/>
  <c r="N16" i="29"/>
  <c r="O16" i="29"/>
  <c r="P16" i="29"/>
  <c r="Q16" i="29"/>
  <c r="R16" i="29"/>
  <c r="S16" i="29"/>
  <c r="T16" i="29"/>
  <c r="U16" i="29"/>
  <c r="V16" i="29"/>
  <c r="W16" i="29"/>
  <c r="X16" i="29"/>
  <c r="Y16" i="29"/>
  <c r="Z16" i="29"/>
  <c r="AA16" i="29"/>
  <c r="AB16" i="29"/>
  <c r="AC16" i="29"/>
  <c r="AD16" i="29"/>
  <c r="AE16" i="29"/>
  <c r="AF16" i="29"/>
  <c r="AG16" i="29"/>
  <c r="AH16" i="29"/>
  <c r="AI16" i="29"/>
  <c r="AJ16" i="29"/>
  <c r="AK16" i="29"/>
  <c r="AL16" i="29"/>
  <c r="AM16" i="29"/>
  <c r="AN16" i="29"/>
  <c r="AO16" i="29"/>
  <c r="AP16" i="29"/>
  <c r="AQ16" i="29"/>
  <c r="AR16" i="29"/>
  <c r="AS16" i="29"/>
  <c r="AT16" i="29"/>
  <c r="AU16" i="29"/>
  <c r="AV16" i="29"/>
  <c r="AW16" i="29"/>
  <c r="AX16" i="29"/>
  <c r="AY16" i="29"/>
  <c r="AZ16" i="29"/>
  <c r="BA16" i="29"/>
  <c r="BB16" i="29"/>
  <c r="BC16" i="29"/>
  <c r="BD16" i="29"/>
  <c r="BE16" i="29"/>
  <c r="BF16" i="29"/>
  <c r="BG16" i="29"/>
  <c r="BH16" i="29"/>
  <c r="BI16" i="29"/>
  <c r="BJ16" i="29"/>
  <c r="BK16" i="29"/>
  <c r="BL16" i="29"/>
  <c r="BM16" i="29"/>
  <c r="BN16" i="29"/>
  <c r="BO16" i="29"/>
  <c r="BP16" i="29"/>
  <c r="BQ16" i="29"/>
  <c r="BR16" i="29"/>
  <c r="BS16" i="29"/>
  <c r="BT16" i="29"/>
  <c r="BU16" i="29"/>
  <c r="BV16" i="29"/>
  <c r="BW16" i="29"/>
  <c r="BX16" i="29"/>
  <c r="BY16" i="29"/>
  <c r="BZ16" i="29"/>
  <c r="CA16" i="29"/>
  <c r="CB16" i="29"/>
  <c r="CC16" i="29"/>
  <c r="CD16" i="29"/>
  <c r="CE16" i="29"/>
  <c r="CF16" i="29"/>
  <c r="CG16" i="29"/>
  <c r="CH16" i="29"/>
  <c r="CI16" i="29"/>
  <c r="CJ16" i="29"/>
  <c r="CK16" i="29"/>
  <c r="CL16" i="29"/>
  <c r="CM16" i="29"/>
  <c r="CN16" i="29"/>
  <c r="CO16" i="29"/>
  <c r="CP16" i="29"/>
  <c r="CQ16" i="29"/>
  <c r="CR16" i="29"/>
  <c r="CS16" i="29"/>
  <c r="CT16" i="29"/>
  <c r="CU16" i="29"/>
  <c r="CV16" i="29"/>
  <c r="CW16" i="29"/>
  <c r="CX16" i="29"/>
  <c r="CY16" i="29"/>
  <c r="CZ16" i="29"/>
  <c r="DA16" i="29"/>
  <c r="DB16" i="29"/>
  <c r="DC16" i="29"/>
  <c r="DD16" i="29"/>
  <c r="DE16" i="29"/>
  <c r="DF16" i="29"/>
  <c r="DG16" i="29"/>
  <c r="DH16" i="29"/>
  <c r="DI16" i="29"/>
  <c r="DJ16" i="29"/>
  <c r="DK16" i="29"/>
  <c r="DL16" i="29"/>
  <c r="DM16" i="29"/>
  <c r="DN16" i="29"/>
  <c r="DO16" i="29"/>
  <c r="DP16" i="29"/>
  <c r="DQ16" i="29"/>
  <c r="DR16" i="29"/>
  <c r="DS16" i="29"/>
  <c r="DT16" i="29"/>
  <c r="DU16" i="29"/>
  <c r="DV16" i="29"/>
  <c r="DW16" i="29"/>
  <c r="DX16" i="29"/>
  <c r="DY16" i="29"/>
  <c r="DZ16" i="29"/>
  <c r="EA16" i="29"/>
  <c r="EB16" i="29"/>
  <c r="EC16" i="29"/>
  <c r="ED16" i="29"/>
  <c r="EE16" i="29"/>
  <c r="EF16" i="29"/>
  <c r="EG16" i="29"/>
  <c r="EH16" i="29"/>
  <c r="EI16" i="29"/>
  <c r="EJ16" i="29"/>
  <c r="EK16" i="29"/>
  <c r="EL16" i="29"/>
  <c r="EM16" i="29"/>
  <c r="EN16" i="29"/>
  <c r="EO16" i="29"/>
  <c r="EP16" i="29"/>
  <c r="EQ16" i="29"/>
  <c r="ER16" i="29"/>
  <c r="ES16" i="29"/>
  <c r="ET16" i="29"/>
  <c r="EU16" i="29"/>
  <c r="EV16" i="29"/>
  <c r="EW16" i="29"/>
  <c r="EX16" i="29"/>
  <c r="EY16" i="29"/>
  <c r="EZ16" i="29"/>
  <c r="FA16" i="29"/>
  <c r="FB16" i="29"/>
  <c r="FC16" i="29"/>
  <c r="FD16" i="29"/>
  <c r="FE16" i="29"/>
  <c r="FF16" i="29"/>
  <c r="FG16" i="29"/>
  <c r="FH16" i="29"/>
  <c r="FI16" i="29"/>
  <c r="FJ16" i="29"/>
  <c r="FK16" i="29"/>
  <c r="FL16" i="29"/>
  <c r="FM16" i="29"/>
  <c r="FN16" i="29"/>
  <c r="FO16" i="29"/>
  <c r="FP16" i="29"/>
  <c r="FQ16" i="29"/>
  <c r="FR16" i="29"/>
  <c r="FS16" i="29"/>
  <c r="FT16" i="29"/>
  <c r="FU16" i="29"/>
  <c r="FV16" i="29"/>
  <c r="FW16" i="29"/>
  <c r="FX16" i="29"/>
  <c r="FY16" i="29"/>
  <c r="FZ16" i="29"/>
  <c r="GA16" i="29"/>
  <c r="GB16" i="29"/>
  <c r="GC16" i="29"/>
  <c r="GD16" i="29"/>
  <c r="GE16" i="29"/>
  <c r="GF16" i="29"/>
  <c r="GG16" i="29"/>
  <c r="GH16" i="29"/>
  <c r="GI16" i="29"/>
  <c r="GJ16" i="29"/>
  <c r="GK16" i="29"/>
  <c r="GL16" i="29"/>
  <c r="GM16" i="29"/>
  <c r="GN16" i="29"/>
  <c r="GO16" i="29"/>
  <c r="GP16" i="29"/>
  <c r="GQ16" i="29"/>
  <c r="GR16" i="29"/>
  <c r="GS16" i="29"/>
  <c r="GT16" i="29"/>
  <c r="GU16" i="29"/>
  <c r="GV16" i="29"/>
  <c r="GW16" i="29"/>
  <c r="GX16" i="29"/>
  <c r="GY16" i="29"/>
  <c r="GZ16" i="29"/>
  <c r="HA16" i="29"/>
  <c r="HB16" i="29"/>
  <c r="HC16" i="29"/>
  <c r="HD16" i="29"/>
  <c r="HE16" i="29"/>
  <c r="HF16" i="29"/>
  <c r="HG16" i="29"/>
  <c r="HH16" i="29"/>
  <c r="HI16" i="29"/>
  <c r="HJ16" i="29"/>
  <c r="HK16" i="29"/>
  <c r="HL16" i="29"/>
  <c r="HM16" i="29"/>
  <c r="HN16" i="29"/>
  <c r="HO16" i="29"/>
  <c r="HP16" i="29"/>
  <c r="HQ16" i="29"/>
  <c r="HR16" i="29"/>
  <c r="HS16" i="29"/>
  <c r="HT16" i="29"/>
  <c r="HU16" i="29"/>
  <c r="HV16" i="29"/>
  <c r="HW16" i="29"/>
  <c r="HX16" i="29"/>
  <c r="HY16" i="29"/>
  <c r="HZ16" i="29"/>
  <c r="IA16" i="29"/>
  <c r="IB16" i="29"/>
  <c r="IC16" i="29"/>
  <c r="ID16" i="29"/>
  <c r="IE16" i="29"/>
  <c r="IF16" i="29"/>
  <c r="IG16" i="29"/>
  <c r="IH16" i="29"/>
  <c r="II16" i="29"/>
  <c r="IJ16" i="29"/>
  <c r="IK16" i="29"/>
  <c r="IL16" i="29"/>
  <c r="IM16" i="29"/>
  <c r="IN16" i="29"/>
  <c r="IO16" i="29"/>
  <c r="IP16" i="29"/>
  <c r="IQ16" i="29"/>
  <c r="IR16" i="29"/>
  <c r="IS16" i="29"/>
  <c r="IT16" i="29"/>
  <c r="IU16" i="29"/>
  <c r="IV16" i="29"/>
  <c r="IW16" i="29"/>
  <c r="IX16" i="29"/>
  <c r="IY16" i="29"/>
  <c r="IZ16" i="29"/>
  <c r="JA16" i="29"/>
  <c r="JB16" i="29"/>
  <c r="JC16" i="29"/>
  <c r="JD16" i="29"/>
  <c r="JE16" i="29"/>
  <c r="JF16" i="29"/>
  <c r="JG16" i="29"/>
  <c r="JH16" i="29"/>
  <c r="JI16" i="29"/>
  <c r="JJ16" i="29"/>
  <c r="JK16" i="29"/>
  <c r="JL16" i="29"/>
  <c r="JM16" i="29"/>
  <c r="JN16" i="29"/>
  <c r="JO16" i="29"/>
  <c r="JP16" i="29"/>
  <c r="JQ16" i="29"/>
  <c r="JR16" i="29"/>
  <c r="JS16" i="29"/>
  <c r="JT16" i="29"/>
  <c r="JU16" i="29"/>
  <c r="JV16" i="29"/>
  <c r="JW16" i="29"/>
  <c r="JX16" i="29"/>
  <c r="JY16" i="29"/>
  <c r="JZ16" i="29"/>
  <c r="KA16" i="29"/>
  <c r="KB16" i="29"/>
  <c r="KC16" i="29"/>
  <c r="KD16" i="29"/>
  <c r="KE16" i="29"/>
  <c r="KF16" i="29"/>
  <c r="KG16" i="29"/>
  <c r="KH16" i="29"/>
  <c r="KI16" i="29"/>
  <c r="KJ16" i="29"/>
  <c r="KK16" i="29"/>
  <c r="KL16" i="29"/>
  <c r="KM16" i="29"/>
  <c r="KN16" i="29"/>
  <c r="KO16" i="29"/>
  <c r="KP16" i="29"/>
  <c r="KQ16" i="29"/>
  <c r="KR16" i="29"/>
  <c r="KS16" i="29"/>
  <c r="KT16" i="29"/>
  <c r="KU16" i="29"/>
  <c r="KV16" i="29"/>
  <c r="KW16" i="29"/>
  <c r="KX16" i="29"/>
  <c r="KY16" i="29"/>
  <c r="KZ16" i="29"/>
  <c r="LA16" i="29"/>
  <c r="LB16" i="29"/>
  <c r="LC16" i="29"/>
  <c r="LD16" i="29"/>
  <c r="LE16" i="29"/>
  <c r="LF16" i="29"/>
  <c r="LG16" i="29"/>
  <c r="LH16" i="29"/>
  <c r="LI16" i="29"/>
  <c r="LJ16" i="29"/>
  <c r="LK16" i="29"/>
  <c r="LL16" i="29"/>
  <c r="LM16" i="29"/>
  <c r="LN16" i="29"/>
  <c r="LO16" i="29"/>
  <c r="LP16" i="29"/>
  <c r="LQ16" i="29"/>
  <c r="LR16" i="29"/>
  <c r="LS16" i="29"/>
  <c r="LT16" i="29"/>
  <c r="LU16" i="29"/>
  <c r="LV16" i="29"/>
  <c r="LW16" i="29"/>
  <c r="LX16" i="29"/>
  <c r="LY16" i="29"/>
  <c r="LZ16" i="29"/>
  <c r="MA16" i="29"/>
  <c r="MB16" i="29"/>
  <c r="MC16" i="29"/>
  <c r="MD16" i="29"/>
  <c r="ME16" i="29"/>
  <c r="MF16" i="29"/>
  <c r="MG16" i="29"/>
  <c r="MH16" i="29"/>
  <c r="MI16" i="29"/>
  <c r="MJ16" i="29"/>
  <c r="MK16" i="29"/>
  <c r="ML16" i="29"/>
  <c r="MM16" i="29"/>
  <c r="MN16" i="29"/>
  <c r="MO16" i="29"/>
  <c r="MP16" i="29"/>
  <c r="MQ16" i="29"/>
  <c r="MR16" i="29"/>
  <c r="MS16" i="29"/>
  <c r="MT16" i="29"/>
  <c r="MU16" i="29"/>
  <c r="MV16" i="29"/>
  <c r="MW16" i="29"/>
  <c r="MX16" i="29"/>
  <c r="MY16" i="29"/>
  <c r="MZ16" i="29"/>
  <c r="NA16" i="29"/>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BJ24" i="28"/>
  <c r="BK24" i="28"/>
  <c r="BL24" i="28"/>
  <c r="BM24" i="28"/>
  <c r="BN24" i="28"/>
  <c r="BO24" i="28"/>
  <c r="BP24" i="28"/>
  <c r="BQ24" i="28"/>
  <c r="BR24" i="28"/>
  <c r="BS24" i="28"/>
  <c r="BT24" i="28"/>
  <c r="BU24" i="28"/>
  <c r="BV24" i="28"/>
  <c r="BW24" i="28"/>
  <c r="BX24" i="28"/>
  <c r="BY24" i="28"/>
  <c r="BZ24" i="28"/>
  <c r="CA24" i="28"/>
  <c r="CB24" i="28"/>
  <c r="CC24" i="28"/>
  <c r="CD24" i="28"/>
  <c r="CE24" i="28"/>
  <c r="CF24" i="28"/>
  <c r="CG24" i="28"/>
  <c r="CH24" i="28"/>
  <c r="CI24" i="28"/>
  <c r="CJ24" i="28"/>
  <c r="CK24" i="28"/>
  <c r="CL24" i="28"/>
  <c r="CM24" i="28"/>
  <c r="CN24" i="28"/>
  <c r="CO24" i="28"/>
  <c r="CP24" i="28"/>
  <c r="CQ24" i="28"/>
  <c r="CR24" i="28"/>
  <c r="CS24" i="28"/>
  <c r="CT24" i="28"/>
  <c r="CU24" i="28"/>
  <c r="CV24" i="28"/>
  <c r="CW24" i="28"/>
  <c r="CX24" i="28"/>
  <c r="CY24" i="28"/>
  <c r="CZ24" i="28"/>
  <c r="DA24" i="28"/>
  <c r="DB24" i="28"/>
  <c r="DC24" i="28"/>
  <c r="DD24" i="28"/>
  <c r="DE24" i="28"/>
  <c r="DF24" i="28"/>
  <c r="DG24" i="28"/>
  <c r="DH24" i="28"/>
  <c r="DI24" i="28"/>
  <c r="DJ24" i="28"/>
  <c r="DK24" i="28"/>
  <c r="DL24" i="28"/>
  <c r="DM24" i="28"/>
  <c r="DN24" i="28"/>
  <c r="DO24" i="28"/>
  <c r="DP24" i="28"/>
  <c r="DQ24" i="28"/>
  <c r="DR24" i="28"/>
  <c r="DS24" i="28"/>
  <c r="DT24" i="28"/>
  <c r="DU24" i="28"/>
  <c r="DV24" i="28"/>
  <c r="DW24" i="28"/>
  <c r="DX24" i="28"/>
  <c r="DY24" i="28"/>
  <c r="DZ24" i="28"/>
  <c r="EA24" i="28"/>
  <c r="EB24" i="28"/>
  <c r="EC24" i="28"/>
  <c r="ED24" i="28"/>
  <c r="EE24" i="28"/>
  <c r="EF24" i="28"/>
  <c r="EG24" i="28"/>
  <c r="EH24" i="28"/>
  <c r="EI24" i="28"/>
  <c r="EJ24" i="28"/>
  <c r="EK24" i="28"/>
  <c r="EL24" i="28"/>
  <c r="EM24" i="28"/>
  <c r="EN24" i="28"/>
  <c r="EO24" i="28"/>
  <c r="EP24" i="28"/>
  <c r="EQ24" i="28"/>
  <c r="ER24" i="28"/>
  <c r="ES24" i="28"/>
  <c r="ET24" i="28"/>
  <c r="EU24" i="28"/>
  <c r="EV24" i="28"/>
  <c r="EW24" i="28"/>
  <c r="EX24" i="28"/>
  <c r="EY24" i="28"/>
  <c r="EZ24" i="28"/>
  <c r="FA24" i="28"/>
  <c r="FB24" i="28"/>
  <c r="FC24" i="28"/>
  <c r="FD24" i="28"/>
  <c r="FE24" i="28"/>
  <c r="FF24" i="28"/>
  <c r="FG24" i="28"/>
  <c r="FH24" i="28"/>
  <c r="FI24" i="28"/>
  <c r="FJ24" i="28"/>
  <c r="FK24" i="28"/>
  <c r="FL24" i="28"/>
  <c r="FM24" i="28"/>
  <c r="FN24" i="28"/>
  <c r="FO24" i="28"/>
  <c r="FP24" i="28"/>
  <c r="FQ24" i="28"/>
  <c r="FR24" i="28"/>
  <c r="FS24" i="28"/>
  <c r="FT24" i="28"/>
  <c r="FU24" i="28"/>
  <c r="FV24" i="28"/>
  <c r="FW24" i="28"/>
  <c r="FX24" i="28"/>
  <c r="FY24" i="28"/>
  <c r="FZ24" i="28"/>
  <c r="GA24" i="28"/>
  <c r="GB24" i="28"/>
  <c r="GC24" i="28"/>
  <c r="GD24" i="28"/>
  <c r="GE24" i="28"/>
  <c r="GF24" i="28"/>
  <c r="GG24" i="28"/>
  <c r="GH24" i="28"/>
  <c r="GI24" i="28"/>
  <c r="GJ24" i="28"/>
  <c r="GK24" i="28"/>
  <c r="GL24" i="28"/>
  <c r="GM24" i="28"/>
  <c r="GN24" i="28"/>
  <c r="GO24" i="28"/>
  <c r="GP24" i="28"/>
  <c r="GQ24" i="28"/>
  <c r="GR24" i="28"/>
  <c r="GS24" i="28"/>
  <c r="GT24" i="28"/>
  <c r="GU24" i="28"/>
  <c r="GV24" i="28"/>
  <c r="GW24" i="28"/>
  <c r="GX24" i="28"/>
  <c r="GY24" i="28"/>
  <c r="GZ24" i="28"/>
  <c r="HA24" i="28"/>
  <c r="HB24" i="28"/>
  <c r="HC24" i="28"/>
  <c r="HD24" i="28"/>
  <c r="HE24" i="28"/>
  <c r="HF24" i="28"/>
  <c r="HG24" i="28"/>
  <c r="HH24" i="28"/>
  <c r="HI24" i="28"/>
  <c r="HJ24" i="28"/>
  <c r="HK24" i="28"/>
  <c r="HL24" i="28"/>
  <c r="HM24" i="28"/>
  <c r="HN24" i="28"/>
  <c r="HO24" i="28"/>
  <c r="HP24" i="28"/>
  <c r="HQ24" i="28"/>
  <c r="HR24" i="28"/>
  <c r="HS24" i="28"/>
  <c r="HT24" i="28"/>
  <c r="HU24" i="28"/>
  <c r="HV24" i="28"/>
  <c r="HW24" i="28"/>
  <c r="HX24" i="28"/>
  <c r="HY24" i="28"/>
  <c r="HZ24" i="28"/>
  <c r="IA24" i="28"/>
  <c r="IB24" i="28"/>
  <c r="IC24" i="28"/>
  <c r="ID24" i="28"/>
  <c r="IE24" i="28"/>
  <c r="IF24" i="28"/>
  <c r="IG24" i="28"/>
  <c r="IH24" i="28"/>
  <c r="II24" i="28"/>
  <c r="IJ24" i="28"/>
  <c r="IK24" i="28"/>
  <c r="IL24" i="28"/>
  <c r="IM24" i="28"/>
  <c r="IN24" i="28"/>
  <c r="IO24" i="28"/>
  <c r="IP24" i="28"/>
  <c r="IQ24" i="28"/>
  <c r="IR24" i="28"/>
  <c r="IS24" i="28"/>
  <c r="IT24" i="28"/>
  <c r="IU24" i="28"/>
  <c r="IV24" i="28"/>
  <c r="IW24" i="28"/>
  <c r="IX24" i="28"/>
  <c r="IY24" i="28"/>
  <c r="IZ24" i="28"/>
  <c r="JA24" i="28"/>
  <c r="JB24" i="28"/>
  <c r="JC24" i="28"/>
  <c r="JD24" i="28"/>
  <c r="JE24" i="28"/>
  <c r="JF24" i="28"/>
  <c r="JG24" i="28"/>
  <c r="JH24" i="28"/>
  <c r="JI24" i="28"/>
  <c r="JJ24" i="28"/>
  <c r="JK24" i="28"/>
  <c r="JL24" i="28"/>
  <c r="JM24" i="28"/>
  <c r="JN24" i="28"/>
  <c r="JO24" i="28"/>
  <c r="JP24" i="28"/>
  <c r="JQ24" i="28"/>
  <c r="JR24" i="28"/>
  <c r="JS24" i="28"/>
  <c r="JT24" i="28"/>
  <c r="JU24" i="28"/>
  <c r="JV24" i="28"/>
  <c r="JW24" i="28"/>
  <c r="JX24" i="28"/>
  <c r="JY24" i="28"/>
  <c r="JZ24" i="28"/>
  <c r="KA24" i="28"/>
  <c r="KB24" i="28"/>
  <c r="KC24" i="28"/>
  <c r="KD24" i="28"/>
  <c r="KE24" i="28"/>
  <c r="KF24" i="28"/>
  <c r="KG24" i="28"/>
  <c r="KH24" i="28"/>
  <c r="KI24" i="28"/>
  <c r="KJ24" i="28"/>
  <c r="KK24" i="28"/>
  <c r="KL24" i="28"/>
  <c r="KM24" i="28"/>
  <c r="KN24" i="28"/>
  <c r="KO24" i="28"/>
  <c r="KP24" i="28"/>
  <c r="KQ24" i="28"/>
  <c r="KR24" i="28"/>
  <c r="KS24" i="28"/>
  <c r="KT24" i="28"/>
  <c r="KU24" i="28"/>
  <c r="KV24" i="28"/>
  <c r="KW24" i="28"/>
  <c r="KX24" i="28"/>
  <c r="KY24" i="28"/>
  <c r="KZ24" i="28"/>
  <c r="LA24" i="28"/>
  <c r="LB24" i="28"/>
  <c r="LC24" i="28"/>
  <c r="LD24" i="28"/>
  <c r="LE24" i="28"/>
  <c r="LF24" i="28"/>
  <c r="LG24" i="28"/>
  <c r="LH24" i="28"/>
  <c r="LI24" i="28"/>
  <c r="LJ24" i="28"/>
  <c r="LK24" i="28"/>
  <c r="LL24" i="28"/>
  <c r="LM24" i="28"/>
  <c r="LN24" i="28"/>
  <c r="LO24" i="28"/>
  <c r="LP24" i="28"/>
  <c r="LQ24" i="28"/>
  <c r="LR24" i="28"/>
  <c r="LS24" i="28"/>
  <c r="LT24" i="28"/>
  <c r="LU24" i="28"/>
  <c r="LV24" i="28"/>
  <c r="LW24" i="28"/>
  <c r="LX24" i="28"/>
  <c r="LY24" i="28"/>
  <c r="LZ24" i="28"/>
  <c r="MA24" i="28"/>
  <c r="MB24" i="28"/>
  <c r="MC24" i="28"/>
  <c r="MD24" i="28"/>
  <c r="ME24" i="28"/>
  <c r="MF24" i="28"/>
  <c r="MG24" i="28"/>
  <c r="MH24" i="28"/>
  <c r="MI24" i="28"/>
  <c r="MJ24" i="28"/>
  <c r="MK24" i="28"/>
  <c r="ML24" i="28"/>
  <c r="MM24" i="28"/>
  <c r="MN24" i="28"/>
  <c r="MO24" i="28"/>
  <c r="MP24" i="28"/>
  <c r="MQ24" i="28"/>
  <c r="MR24" i="28"/>
  <c r="MS24" i="28"/>
  <c r="MT24" i="28"/>
  <c r="MU24" i="28"/>
  <c r="MV24" i="28"/>
  <c r="MW24" i="28"/>
  <c r="MX24" i="28"/>
  <c r="MY24" i="28"/>
  <c r="MZ24" i="28"/>
  <c r="NA24" i="28"/>
  <c r="G16" i="27"/>
  <c r="H16" i="27"/>
  <c r="I16" i="27"/>
  <c r="J16" i="27"/>
  <c r="K16" i="27"/>
  <c r="L16" i="27"/>
  <c r="M16" i="27"/>
  <c r="N16" i="27"/>
  <c r="O16" i="27"/>
  <c r="P16" i="27"/>
  <c r="Q16" i="27"/>
  <c r="R16" i="27"/>
  <c r="S16" i="27"/>
  <c r="T16" i="27"/>
  <c r="U16" i="27"/>
  <c r="V16" i="27"/>
  <c r="W16" i="27"/>
  <c r="X16" i="27"/>
  <c r="Y16" i="27"/>
  <c r="Z16" i="27"/>
  <c r="AA16" i="27"/>
  <c r="AB16" i="27"/>
  <c r="AC16" i="27"/>
  <c r="AD16" i="27"/>
  <c r="AE16" i="27"/>
  <c r="AF16" i="27"/>
  <c r="AG16" i="27"/>
  <c r="AH16" i="27"/>
  <c r="AI16" i="27"/>
  <c r="AJ16" i="27"/>
  <c r="AK16" i="27"/>
  <c r="AL16" i="27"/>
  <c r="AM16" i="27"/>
  <c r="AN16" i="27"/>
  <c r="AO16" i="27"/>
  <c r="AP16" i="27"/>
  <c r="AQ16" i="27"/>
  <c r="AR16" i="27"/>
  <c r="AS16" i="27"/>
  <c r="AT16" i="27"/>
  <c r="AU16" i="27"/>
  <c r="AV16" i="27"/>
  <c r="AW16" i="27"/>
  <c r="AX16" i="27"/>
  <c r="AY16" i="27"/>
  <c r="AZ16" i="27"/>
  <c r="BA16" i="27"/>
  <c r="BB16" i="27"/>
  <c r="BC16" i="27"/>
  <c r="BD16" i="27"/>
  <c r="BE16" i="27"/>
  <c r="BF16" i="27"/>
  <c r="BG16" i="27"/>
  <c r="BH16" i="27"/>
  <c r="BI16" i="27"/>
  <c r="BJ16" i="27"/>
  <c r="BK16" i="27"/>
  <c r="BL16" i="27"/>
  <c r="BM16" i="27"/>
  <c r="BN16" i="27"/>
  <c r="BO16" i="27"/>
  <c r="BP16" i="27"/>
  <c r="BQ16" i="27"/>
  <c r="BR16" i="27"/>
  <c r="BS16" i="27"/>
  <c r="BT16" i="27"/>
  <c r="BU16" i="27"/>
  <c r="BV16" i="27"/>
  <c r="BW16" i="27"/>
  <c r="BX16" i="27"/>
  <c r="BY16" i="27"/>
  <c r="BZ16" i="27"/>
  <c r="CA16" i="27"/>
  <c r="CB16" i="27"/>
  <c r="CC16" i="27"/>
  <c r="CD16" i="27"/>
  <c r="CE16" i="27"/>
  <c r="CF16" i="27"/>
  <c r="CG16" i="27"/>
  <c r="CH16" i="27"/>
  <c r="CI16" i="27"/>
  <c r="CJ16" i="27"/>
  <c r="CK16" i="27"/>
  <c r="CL16" i="27"/>
  <c r="CM16" i="27"/>
  <c r="CN16" i="27"/>
  <c r="CO16" i="27"/>
  <c r="CP16" i="27"/>
  <c r="CQ16" i="27"/>
  <c r="CR16" i="27"/>
  <c r="CS16" i="27"/>
  <c r="CT16" i="27"/>
  <c r="CU16" i="27"/>
  <c r="CV16" i="27"/>
  <c r="CW16" i="27"/>
  <c r="CX16" i="27"/>
  <c r="CY16" i="27"/>
  <c r="CZ16" i="27"/>
  <c r="DA16" i="27"/>
  <c r="DB16" i="27"/>
  <c r="DC16" i="27"/>
  <c r="DD16" i="27"/>
  <c r="DE16" i="27"/>
  <c r="DF16" i="27"/>
  <c r="DG16" i="27"/>
  <c r="DH16" i="27"/>
  <c r="DI16" i="27"/>
  <c r="DJ16" i="27"/>
  <c r="DK16" i="27"/>
  <c r="DL16" i="27"/>
  <c r="DM16" i="27"/>
  <c r="DN16" i="27"/>
  <c r="DO16" i="27"/>
  <c r="DP16" i="27"/>
  <c r="DQ16" i="27"/>
  <c r="DR16" i="27"/>
  <c r="DS16" i="27"/>
  <c r="DT16" i="27"/>
  <c r="DU16" i="27"/>
  <c r="DV16" i="27"/>
  <c r="DW16" i="27"/>
  <c r="DX16" i="27"/>
  <c r="DY16" i="27"/>
  <c r="DZ16" i="27"/>
  <c r="EA16" i="27"/>
  <c r="EB16" i="27"/>
  <c r="EC16" i="27"/>
  <c r="ED16" i="27"/>
  <c r="EE16" i="27"/>
  <c r="EF16" i="27"/>
  <c r="EG16" i="27"/>
  <c r="EH16" i="27"/>
  <c r="EI16" i="27"/>
  <c r="EJ16" i="27"/>
  <c r="EK16" i="27"/>
  <c r="EL16" i="27"/>
  <c r="EM16" i="27"/>
  <c r="EN16" i="27"/>
  <c r="EO16" i="27"/>
  <c r="EP16" i="27"/>
  <c r="EQ16" i="27"/>
  <c r="ER16" i="27"/>
  <c r="ES16" i="27"/>
  <c r="ET16" i="27"/>
  <c r="EU16" i="27"/>
  <c r="EV16" i="27"/>
  <c r="EW16" i="27"/>
  <c r="EX16" i="27"/>
  <c r="EY16" i="27"/>
  <c r="EZ16" i="27"/>
  <c r="FA16" i="27"/>
  <c r="FB16" i="27"/>
  <c r="FC16" i="27"/>
  <c r="FD16" i="27"/>
  <c r="FE16" i="27"/>
  <c r="FF16" i="27"/>
  <c r="FG16" i="27"/>
  <c r="FH16" i="27"/>
  <c r="FI16" i="27"/>
  <c r="FJ16" i="27"/>
  <c r="FK16" i="27"/>
  <c r="FL16" i="27"/>
  <c r="FM16" i="27"/>
  <c r="FN16" i="27"/>
  <c r="FO16" i="27"/>
  <c r="FP16" i="27"/>
  <c r="FQ16" i="27"/>
  <c r="FR16" i="27"/>
  <c r="FS16" i="27"/>
  <c r="FT16" i="27"/>
  <c r="FU16" i="27"/>
  <c r="FV16" i="27"/>
  <c r="FW16" i="27"/>
  <c r="FX16" i="27"/>
  <c r="FY16" i="27"/>
  <c r="FZ16" i="27"/>
  <c r="GA16" i="27"/>
  <c r="GB16" i="27"/>
  <c r="GC16" i="27"/>
  <c r="GD16" i="27"/>
  <c r="GE16" i="27"/>
  <c r="GF16" i="27"/>
  <c r="GG16" i="27"/>
  <c r="GH16" i="27"/>
  <c r="GI16" i="27"/>
  <c r="GJ16" i="27"/>
  <c r="GK16" i="27"/>
  <c r="GL16" i="27"/>
  <c r="GM16" i="27"/>
  <c r="GN16" i="27"/>
  <c r="GO16" i="27"/>
  <c r="GP16" i="27"/>
  <c r="GQ16" i="27"/>
  <c r="GR16" i="27"/>
  <c r="GS16" i="27"/>
  <c r="GT16" i="27"/>
  <c r="GU16" i="27"/>
  <c r="GV16" i="27"/>
  <c r="GW16" i="27"/>
  <c r="GX16" i="27"/>
  <c r="GY16" i="27"/>
  <c r="GZ16" i="27"/>
  <c r="HA16" i="27"/>
  <c r="HB16" i="27"/>
  <c r="HC16" i="27"/>
  <c r="HD16" i="27"/>
  <c r="HE16" i="27"/>
  <c r="HF16" i="27"/>
  <c r="HG16" i="27"/>
  <c r="HH16" i="27"/>
  <c r="HI16" i="27"/>
  <c r="HJ16" i="27"/>
  <c r="HK16" i="27"/>
  <c r="HL16" i="27"/>
  <c r="HM16" i="27"/>
  <c r="HN16" i="27"/>
  <c r="HO16" i="27"/>
  <c r="HP16" i="27"/>
  <c r="HQ16" i="27"/>
  <c r="HR16" i="27"/>
  <c r="HS16" i="27"/>
  <c r="HT16" i="27"/>
  <c r="HU16" i="27"/>
  <c r="HV16" i="27"/>
  <c r="HW16" i="27"/>
  <c r="HX16" i="27"/>
  <c r="HY16" i="27"/>
  <c r="HZ16" i="27"/>
  <c r="IA16" i="27"/>
  <c r="IB16" i="27"/>
  <c r="IC16" i="27"/>
  <c r="ID16" i="27"/>
  <c r="IE16" i="27"/>
  <c r="IF16" i="27"/>
  <c r="IG16" i="27"/>
  <c r="IH16" i="27"/>
  <c r="II16" i="27"/>
  <c r="IJ16" i="27"/>
  <c r="IK16" i="27"/>
  <c r="IL16" i="27"/>
  <c r="IM16" i="27"/>
  <c r="IN16" i="27"/>
  <c r="IO16" i="27"/>
  <c r="IP16" i="27"/>
  <c r="IQ16" i="27"/>
  <c r="IR16" i="27"/>
  <c r="IS16" i="27"/>
  <c r="IT16" i="27"/>
  <c r="IU16" i="27"/>
  <c r="IV16" i="27"/>
  <c r="IW16" i="27"/>
  <c r="IX16" i="27"/>
  <c r="IY16" i="27"/>
  <c r="IZ16" i="27"/>
  <c r="JA16" i="27"/>
  <c r="JB16" i="27"/>
  <c r="JC16" i="27"/>
  <c r="JD16" i="27"/>
  <c r="JE16" i="27"/>
  <c r="JF16" i="27"/>
  <c r="JG16" i="27"/>
  <c r="JH16" i="27"/>
  <c r="JI16" i="27"/>
  <c r="JJ16" i="27"/>
  <c r="JK16" i="27"/>
  <c r="JL16" i="27"/>
  <c r="JM16" i="27"/>
  <c r="JN16" i="27"/>
  <c r="JO16" i="27"/>
  <c r="JP16" i="27"/>
  <c r="JQ16" i="27"/>
  <c r="JR16" i="27"/>
  <c r="JS16" i="27"/>
  <c r="JT16" i="27"/>
  <c r="JU16" i="27"/>
  <c r="JV16" i="27"/>
  <c r="JW16" i="27"/>
  <c r="JX16" i="27"/>
  <c r="JY16" i="27"/>
  <c r="JZ16" i="27"/>
  <c r="KA16" i="27"/>
  <c r="KB16" i="27"/>
  <c r="KC16" i="27"/>
  <c r="KD16" i="27"/>
  <c r="KE16" i="27"/>
  <c r="KF16" i="27"/>
  <c r="KG16" i="27"/>
  <c r="KH16" i="27"/>
  <c r="KI16" i="27"/>
  <c r="KJ16" i="27"/>
  <c r="KK16" i="27"/>
  <c r="KL16" i="27"/>
  <c r="KM16" i="27"/>
  <c r="KN16" i="27"/>
  <c r="KO16" i="27"/>
  <c r="KP16" i="27"/>
  <c r="KQ16" i="27"/>
  <c r="KR16" i="27"/>
  <c r="KS16" i="27"/>
  <c r="KT16" i="27"/>
  <c r="KU16" i="27"/>
  <c r="KV16" i="27"/>
  <c r="KW16" i="27"/>
  <c r="KX16" i="27"/>
  <c r="KY16" i="27"/>
  <c r="KZ16" i="27"/>
  <c r="LA16" i="27"/>
  <c r="LB16" i="27"/>
  <c r="LC16" i="27"/>
  <c r="LD16" i="27"/>
  <c r="LE16" i="27"/>
  <c r="LF16" i="27"/>
  <c r="LG16" i="27"/>
  <c r="LH16" i="27"/>
  <c r="LI16" i="27"/>
  <c r="LJ16" i="27"/>
  <c r="LK16" i="27"/>
  <c r="LL16" i="27"/>
  <c r="LM16" i="27"/>
  <c r="LN16" i="27"/>
  <c r="LO16" i="27"/>
  <c r="LP16" i="27"/>
  <c r="LQ16" i="27"/>
  <c r="LR16" i="27"/>
  <c r="LS16" i="27"/>
  <c r="LT16" i="27"/>
  <c r="LU16" i="27"/>
  <c r="LV16" i="27"/>
  <c r="LW16" i="27"/>
  <c r="LX16" i="27"/>
  <c r="LY16" i="27"/>
  <c r="LZ16" i="27"/>
  <c r="MA16" i="27"/>
  <c r="MB16" i="27"/>
  <c r="MC16" i="27"/>
  <c r="MD16" i="27"/>
  <c r="ME16" i="27"/>
  <c r="MF16" i="27"/>
  <c r="MG16" i="27"/>
  <c r="MH16" i="27"/>
  <c r="MI16" i="27"/>
  <c r="MJ16" i="27"/>
  <c r="MK16" i="27"/>
  <c r="ML16" i="27"/>
  <c r="MM16" i="27"/>
  <c r="MN16" i="27"/>
  <c r="MO16" i="27"/>
  <c r="MP16" i="27"/>
  <c r="MQ16" i="27"/>
  <c r="MR16" i="27"/>
  <c r="MS16" i="27"/>
  <c r="MT16" i="27"/>
  <c r="MU16" i="27"/>
  <c r="MV16" i="27"/>
  <c r="MW16" i="27"/>
  <c r="MX16" i="27"/>
  <c r="MY16" i="27"/>
  <c r="MZ16" i="27"/>
  <c r="NA16" i="27"/>
  <c r="C15" i="27"/>
  <c r="C10" i="27"/>
  <c r="F17" i="36"/>
  <c r="C23"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BF20" i="37"/>
  <c r="BG20" i="37"/>
  <c r="BH20" i="37"/>
  <c r="BI20" i="37"/>
  <c r="BJ20" i="37"/>
  <c r="BK20" i="37"/>
  <c r="BL20" i="37"/>
  <c r="BM20" i="37"/>
  <c r="BN20" i="37"/>
  <c r="BO20" i="37"/>
  <c r="BP20" i="37"/>
  <c r="BQ20" i="37"/>
  <c r="BR20" i="37"/>
  <c r="BS20" i="37"/>
  <c r="BT20" i="37"/>
  <c r="BU20" i="37"/>
  <c r="BV20" i="37"/>
  <c r="BW20" i="37"/>
  <c r="BX20" i="37"/>
  <c r="BY20" i="37"/>
  <c r="BZ20" i="37"/>
  <c r="CA20" i="37"/>
  <c r="CB20" i="37"/>
  <c r="CC20" i="37"/>
  <c r="CD20" i="37"/>
  <c r="CE20" i="37"/>
  <c r="CF20" i="37"/>
  <c r="CG20" i="37"/>
  <c r="CH20" i="37"/>
  <c r="CI20" i="37"/>
  <c r="CJ20" i="37"/>
  <c r="CK20" i="37"/>
  <c r="CL20" i="37"/>
  <c r="CM20" i="37"/>
  <c r="CN20" i="37"/>
  <c r="CO20" i="37"/>
  <c r="CP20" i="37"/>
  <c r="CQ20" i="37"/>
  <c r="CR20" i="37"/>
  <c r="CS20" i="37"/>
  <c r="CT20" i="37"/>
  <c r="CU20" i="37"/>
  <c r="CV20" i="37"/>
  <c r="CW20" i="37"/>
  <c r="CX20" i="37"/>
  <c r="CY20" i="37"/>
  <c r="CZ20" i="37"/>
  <c r="DA20" i="37"/>
  <c r="DB20" i="37"/>
  <c r="DC20" i="37"/>
  <c r="DD20" i="37"/>
  <c r="DE20" i="37"/>
  <c r="DF20" i="37"/>
  <c r="DG20" i="37"/>
  <c r="DH20" i="37"/>
  <c r="DI20" i="37"/>
  <c r="DJ20" i="37"/>
  <c r="DK20" i="37"/>
  <c r="DL20" i="37"/>
  <c r="DM20" i="37"/>
  <c r="DN20" i="37"/>
  <c r="DO20" i="37"/>
  <c r="DP20" i="37"/>
  <c r="DQ20" i="37"/>
  <c r="DR20" i="37"/>
  <c r="DS20" i="37"/>
  <c r="DT20" i="37"/>
  <c r="DU20" i="37"/>
  <c r="DV20" i="37"/>
  <c r="DW20" i="37"/>
  <c r="DX20" i="37"/>
  <c r="DY20" i="37"/>
  <c r="DZ20" i="37"/>
  <c r="EA20" i="37"/>
  <c r="EB20" i="37"/>
  <c r="EC20" i="37"/>
  <c r="ED20" i="37"/>
  <c r="EE20" i="37"/>
  <c r="EF20" i="37"/>
  <c r="EG20" i="37"/>
  <c r="EH20" i="37"/>
  <c r="EI20" i="37"/>
  <c r="EJ20" i="37"/>
  <c r="EK20" i="37"/>
  <c r="EL20" i="37"/>
  <c r="EM20" i="37"/>
  <c r="EN20" i="37"/>
  <c r="EO20" i="37"/>
  <c r="EP20" i="37"/>
  <c r="EQ20" i="37"/>
  <c r="ER20" i="37"/>
  <c r="ES20" i="37"/>
  <c r="ET20" i="37"/>
  <c r="EU20" i="37"/>
  <c r="EV20" i="37"/>
  <c r="EW20" i="37"/>
  <c r="EX20" i="37"/>
  <c r="EY20" i="37"/>
  <c r="EZ20" i="37"/>
  <c r="FA20" i="37"/>
  <c r="FB20" i="37"/>
  <c r="FC20" i="37"/>
  <c r="FD20" i="37"/>
  <c r="FE20" i="37"/>
  <c r="FF20" i="37"/>
  <c r="FG20" i="37"/>
  <c r="FH20" i="37"/>
  <c r="FI20" i="37"/>
  <c r="FJ20" i="37"/>
  <c r="FK20" i="37"/>
  <c r="FL20" i="37"/>
  <c r="FM20" i="37"/>
  <c r="FN20" i="37"/>
  <c r="FO20" i="37"/>
  <c r="FP20" i="37"/>
  <c r="FQ20" i="37"/>
  <c r="FR20" i="37"/>
  <c r="FS20" i="37"/>
  <c r="FT20" i="37"/>
  <c r="FU20" i="37"/>
  <c r="FV20" i="37"/>
  <c r="FW20" i="37"/>
  <c r="FX20" i="37"/>
  <c r="FY20" i="37"/>
  <c r="FZ20" i="37"/>
  <c r="GA20" i="37"/>
  <c r="GB20" i="37"/>
  <c r="GC20" i="37"/>
  <c r="GD20" i="37"/>
  <c r="GE20" i="37"/>
  <c r="GF20" i="37"/>
  <c r="GG20" i="37"/>
  <c r="GH20" i="37"/>
  <c r="GI20" i="37"/>
  <c r="GJ20" i="37"/>
  <c r="GK20" i="37"/>
  <c r="GL20" i="37"/>
  <c r="GM20" i="37"/>
  <c r="GN20" i="37"/>
  <c r="GO20" i="37"/>
  <c r="GP20" i="37"/>
  <c r="GQ20" i="37"/>
  <c r="GR20" i="37"/>
  <c r="GS20" i="37"/>
  <c r="GT20" i="37"/>
  <c r="GU20" i="37"/>
  <c r="GV20" i="37"/>
  <c r="GW20" i="37"/>
  <c r="GX20" i="37"/>
  <c r="GY20" i="37"/>
  <c r="GZ20" i="37"/>
  <c r="HA20" i="37"/>
  <c r="HB20" i="37"/>
  <c r="HC20" i="37"/>
  <c r="HD20" i="37"/>
  <c r="HE20" i="37"/>
  <c r="HF20" i="37"/>
  <c r="HG20" i="37"/>
  <c r="HH20" i="37"/>
  <c r="HI20" i="37"/>
  <c r="HJ20" i="37"/>
  <c r="HK20" i="37"/>
  <c r="HL20" i="37"/>
  <c r="HM20" i="37"/>
  <c r="HN20" i="37"/>
  <c r="HO20" i="37"/>
  <c r="HP20" i="37"/>
  <c r="HQ20" i="37"/>
  <c r="HR20" i="37"/>
  <c r="HS20" i="37"/>
  <c r="HT20" i="37"/>
  <c r="HU20" i="37"/>
  <c r="HV20" i="37"/>
  <c r="HW20" i="37"/>
  <c r="HX20" i="37"/>
  <c r="HY20" i="37"/>
  <c r="HZ20" i="37"/>
  <c r="IA20" i="37"/>
  <c r="IB20" i="37"/>
  <c r="IC20" i="37"/>
  <c r="ID20" i="37"/>
  <c r="IE20" i="37"/>
  <c r="IF20" i="37"/>
  <c r="IG20" i="37"/>
  <c r="IH20" i="37"/>
  <c r="II20" i="37"/>
  <c r="IJ20" i="37"/>
  <c r="IK20" i="37"/>
  <c r="IL20" i="37"/>
  <c r="IM20" i="37"/>
  <c r="IN20" i="37"/>
  <c r="IO20" i="37"/>
  <c r="IP20" i="37"/>
  <c r="IQ20" i="37"/>
  <c r="IR20" i="37"/>
  <c r="IS20" i="37"/>
  <c r="IT20" i="37"/>
  <c r="IU20" i="37"/>
  <c r="IV20" i="37"/>
  <c r="IW20" i="37"/>
  <c r="IX20" i="37"/>
  <c r="IY20" i="37"/>
  <c r="IZ20" i="37"/>
  <c r="JA20" i="37"/>
  <c r="JB20" i="37"/>
  <c r="JC20" i="37"/>
  <c r="JD20" i="37"/>
  <c r="JE20" i="37"/>
  <c r="JF20" i="37"/>
  <c r="JG20" i="37"/>
  <c r="JH20" i="37"/>
  <c r="JI20" i="37"/>
  <c r="JJ20" i="37"/>
  <c r="JK20" i="37"/>
  <c r="JL20" i="37"/>
  <c r="JM20" i="37"/>
  <c r="JN20" i="37"/>
  <c r="JO20" i="37"/>
  <c r="JP20" i="37"/>
  <c r="JQ20" i="37"/>
  <c r="JR20" i="37"/>
  <c r="JS20" i="37"/>
  <c r="JT20" i="37"/>
  <c r="JU20" i="37"/>
  <c r="JV20" i="37"/>
  <c r="JW20" i="37"/>
  <c r="JX20" i="37"/>
  <c r="JY20" i="37"/>
  <c r="JZ20" i="37"/>
  <c r="KA20" i="37"/>
  <c r="KB20" i="37"/>
  <c r="KC20" i="37"/>
  <c r="KD20" i="37"/>
  <c r="KE20" i="37"/>
  <c r="KF20" i="37"/>
  <c r="KG20" i="37"/>
  <c r="KH20" i="37"/>
  <c r="KI20" i="37"/>
  <c r="KJ20" i="37"/>
  <c r="KK20" i="37"/>
  <c r="KL20" i="37"/>
  <c r="KM20" i="37"/>
  <c r="KN20" i="37"/>
  <c r="KO20" i="37"/>
  <c r="KP20" i="37"/>
  <c r="KQ20" i="37"/>
  <c r="KR20" i="37"/>
  <c r="KS20" i="37"/>
  <c r="KT20" i="37"/>
  <c r="KU20" i="37"/>
  <c r="KV20" i="37"/>
  <c r="KW20" i="37"/>
  <c r="KX20" i="37"/>
  <c r="KY20" i="37"/>
  <c r="KZ20" i="37"/>
  <c r="LA20" i="37"/>
  <c r="LB20" i="37"/>
  <c r="LC20" i="37"/>
  <c r="LD20" i="37"/>
  <c r="LE20" i="37"/>
  <c r="LF20" i="37"/>
  <c r="LG20" i="37"/>
  <c r="LH20" i="37"/>
  <c r="LI20" i="37"/>
  <c r="LJ20" i="37"/>
  <c r="LK20" i="37"/>
  <c r="LL20" i="37"/>
  <c r="LM20" i="37"/>
  <c r="LN20" i="37"/>
  <c r="LO20" i="37"/>
  <c r="LP20" i="37"/>
  <c r="LQ20" i="37"/>
  <c r="LR20" i="37"/>
  <c r="LS20" i="37"/>
  <c r="LT20" i="37"/>
  <c r="LU20" i="37"/>
  <c r="LV20" i="37"/>
  <c r="LW20" i="37"/>
  <c r="LX20" i="37"/>
  <c r="LY20" i="37"/>
  <c r="LZ20" i="37"/>
  <c r="MA20" i="37"/>
  <c r="MB20" i="37"/>
  <c r="MC20" i="37"/>
  <c r="MD20" i="37"/>
  <c r="ME20" i="37"/>
  <c r="MF20" i="37"/>
  <c r="MG20" i="37"/>
  <c r="MH20" i="37"/>
  <c r="MI20" i="37"/>
  <c r="MJ20" i="37"/>
  <c r="MK20" i="37"/>
  <c r="ML20" i="37"/>
  <c r="MM20" i="37"/>
  <c r="MN20" i="37"/>
  <c r="MO20" i="37"/>
  <c r="MP20" i="37"/>
  <c r="MQ20" i="37"/>
  <c r="MR20" i="37"/>
  <c r="MS20" i="37"/>
  <c r="MT20" i="37"/>
  <c r="MU20" i="37"/>
  <c r="MV20" i="37"/>
  <c r="MW20" i="37"/>
  <c r="MX20" i="37"/>
  <c r="MY20" i="37"/>
  <c r="MZ20" i="37"/>
  <c r="NA20" i="37"/>
  <c r="G20" i="37"/>
  <c r="H20" i="37"/>
  <c r="C19" i="37"/>
  <c r="C15" i="37"/>
  <c r="C9" i="37"/>
  <c r="B8" i="37"/>
  <c r="B7" i="37"/>
  <c r="B6" i="37"/>
  <c r="B5" i="37"/>
  <c r="B4" i="37"/>
  <c r="B3" i="37"/>
  <c r="H20" i="26"/>
  <c r="I20" i="26"/>
  <c r="J20" i="26"/>
  <c r="K20" i="26"/>
  <c r="L20" i="26"/>
  <c r="M20" i="26"/>
  <c r="N20" i="26"/>
  <c r="O20" i="26"/>
  <c r="P20" i="26"/>
  <c r="Q20" i="26"/>
  <c r="R20" i="26"/>
  <c r="S20" i="26"/>
  <c r="T20" i="26"/>
  <c r="U20" i="26"/>
  <c r="V20" i="26"/>
  <c r="W20" i="26"/>
  <c r="X20" i="26"/>
  <c r="Y20" i="26"/>
  <c r="Z20" i="26"/>
  <c r="AA20" i="26"/>
  <c r="AB20" i="26"/>
  <c r="AC20" i="26"/>
  <c r="AD20" i="26"/>
  <c r="AE20" i="26"/>
  <c r="AF20" i="26"/>
  <c r="AG20" i="26"/>
  <c r="AH20" i="26"/>
  <c r="AI20" i="26"/>
  <c r="AJ20" i="26"/>
  <c r="AK20" i="26"/>
  <c r="AL20" i="26"/>
  <c r="AM20" i="26"/>
  <c r="AN20" i="26"/>
  <c r="AO20" i="26"/>
  <c r="AP20" i="26"/>
  <c r="AQ20" i="26"/>
  <c r="AR20" i="26"/>
  <c r="AS20" i="26"/>
  <c r="AT20" i="26"/>
  <c r="AU20" i="26"/>
  <c r="AV20" i="26"/>
  <c r="AW20" i="26"/>
  <c r="AX20" i="26"/>
  <c r="AY20" i="26"/>
  <c r="AZ20" i="26"/>
  <c r="BA20" i="26"/>
  <c r="BB20" i="26"/>
  <c r="BC20" i="26"/>
  <c r="BD20" i="26"/>
  <c r="BE20" i="26"/>
  <c r="BF20" i="26"/>
  <c r="BG20" i="26"/>
  <c r="BH20" i="26"/>
  <c r="BI20" i="26"/>
  <c r="BJ20" i="26"/>
  <c r="BK20" i="26"/>
  <c r="BL20" i="26"/>
  <c r="BM20" i="26"/>
  <c r="BN20" i="26"/>
  <c r="BO20" i="26"/>
  <c r="BP20" i="26"/>
  <c r="BQ20" i="26"/>
  <c r="BR20" i="26"/>
  <c r="BS20" i="26"/>
  <c r="BT20" i="26"/>
  <c r="BU20" i="26"/>
  <c r="BV20" i="26"/>
  <c r="BW20" i="26"/>
  <c r="BX20" i="26"/>
  <c r="BY20" i="26"/>
  <c r="BZ20" i="26"/>
  <c r="CA20" i="26"/>
  <c r="CB20" i="26"/>
  <c r="CC20" i="26"/>
  <c r="CD20" i="26"/>
  <c r="CE20" i="26"/>
  <c r="CF20" i="26"/>
  <c r="CG20" i="26"/>
  <c r="CH20" i="26"/>
  <c r="CI20" i="26"/>
  <c r="CJ20" i="26"/>
  <c r="CK20" i="26"/>
  <c r="CL20" i="26"/>
  <c r="CM20" i="26"/>
  <c r="CN20" i="26"/>
  <c r="CO20" i="26"/>
  <c r="CP20" i="26"/>
  <c r="CQ20" i="26"/>
  <c r="CR20" i="26"/>
  <c r="CS20" i="26"/>
  <c r="CT20" i="26"/>
  <c r="CU20" i="26"/>
  <c r="CV20" i="26"/>
  <c r="CW20" i="26"/>
  <c r="CX20" i="26"/>
  <c r="CY20" i="26"/>
  <c r="CZ20" i="26"/>
  <c r="DA20" i="26"/>
  <c r="DB20" i="26"/>
  <c r="DC20" i="26"/>
  <c r="DD20" i="26"/>
  <c r="DE20" i="26"/>
  <c r="DF20" i="26"/>
  <c r="DG20" i="26"/>
  <c r="DH20" i="26"/>
  <c r="DI20" i="26"/>
  <c r="DJ20" i="26"/>
  <c r="DK20" i="26"/>
  <c r="DL20" i="26"/>
  <c r="DM20" i="26"/>
  <c r="DN20" i="26"/>
  <c r="DO20" i="26"/>
  <c r="DP20" i="26"/>
  <c r="DQ20" i="26"/>
  <c r="DR20" i="26"/>
  <c r="DS20" i="26"/>
  <c r="DT20" i="26"/>
  <c r="DU20" i="26"/>
  <c r="DV20" i="26"/>
  <c r="DW20" i="26"/>
  <c r="DX20" i="26"/>
  <c r="DY20" i="26"/>
  <c r="DZ20" i="26"/>
  <c r="EA20" i="26"/>
  <c r="EB20" i="26"/>
  <c r="EC20" i="26"/>
  <c r="ED20" i="26"/>
  <c r="EE20" i="26"/>
  <c r="EF20" i="26"/>
  <c r="EG20" i="26"/>
  <c r="EH20" i="26"/>
  <c r="EI20" i="26"/>
  <c r="EJ20" i="26"/>
  <c r="EK20" i="26"/>
  <c r="EL20" i="26"/>
  <c r="EM20" i="26"/>
  <c r="EN20" i="26"/>
  <c r="EO20" i="26"/>
  <c r="EP20" i="26"/>
  <c r="EQ20" i="26"/>
  <c r="ER20" i="26"/>
  <c r="ES20" i="26"/>
  <c r="ET20" i="26"/>
  <c r="EU20" i="26"/>
  <c r="EV20" i="26"/>
  <c r="EW20" i="26"/>
  <c r="EX20" i="26"/>
  <c r="EY20" i="26"/>
  <c r="EZ20" i="26"/>
  <c r="FA20" i="26"/>
  <c r="FB20" i="26"/>
  <c r="FC20" i="26"/>
  <c r="FD20" i="26"/>
  <c r="FE20" i="26"/>
  <c r="FF20" i="26"/>
  <c r="FG20" i="26"/>
  <c r="FH20" i="26"/>
  <c r="FI20" i="26"/>
  <c r="FJ20" i="26"/>
  <c r="FK20" i="26"/>
  <c r="FL20" i="26"/>
  <c r="FM20" i="26"/>
  <c r="FN20" i="26"/>
  <c r="FO20" i="26"/>
  <c r="FP20" i="26"/>
  <c r="FQ20" i="26"/>
  <c r="FR20" i="26"/>
  <c r="FS20" i="26"/>
  <c r="FT20" i="26"/>
  <c r="FU20" i="26"/>
  <c r="FV20" i="26"/>
  <c r="FW20" i="26"/>
  <c r="FX20" i="26"/>
  <c r="FY20" i="26"/>
  <c r="FZ20" i="26"/>
  <c r="GA20" i="26"/>
  <c r="GB20" i="26"/>
  <c r="GC20" i="26"/>
  <c r="GD20" i="26"/>
  <c r="GE20" i="26"/>
  <c r="GF20" i="26"/>
  <c r="GG20" i="26"/>
  <c r="GH20" i="26"/>
  <c r="GI20" i="26"/>
  <c r="GJ20" i="26"/>
  <c r="GK20" i="26"/>
  <c r="GL20" i="26"/>
  <c r="GM20" i="26"/>
  <c r="GN20" i="26"/>
  <c r="GO20" i="26"/>
  <c r="GP20" i="26"/>
  <c r="GQ20" i="26"/>
  <c r="GR20" i="26"/>
  <c r="GS20" i="26"/>
  <c r="GT20" i="26"/>
  <c r="GU20" i="26"/>
  <c r="GV20" i="26"/>
  <c r="GW20" i="26"/>
  <c r="GX20" i="26"/>
  <c r="GY20" i="26"/>
  <c r="GZ20" i="26"/>
  <c r="HA20" i="26"/>
  <c r="HB20" i="26"/>
  <c r="HC20" i="26"/>
  <c r="HD20" i="26"/>
  <c r="HE20" i="26"/>
  <c r="HF20" i="26"/>
  <c r="HG20" i="26"/>
  <c r="HH20" i="26"/>
  <c r="HI20" i="26"/>
  <c r="HJ20" i="26"/>
  <c r="HK20" i="26"/>
  <c r="HL20" i="26"/>
  <c r="HM20" i="26"/>
  <c r="HN20" i="26"/>
  <c r="HO20" i="26"/>
  <c r="HP20" i="26"/>
  <c r="HQ20" i="26"/>
  <c r="HR20" i="26"/>
  <c r="HS20" i="26"/>
  <c r="HT20" i="26"/>
  <c r="HU20" i="26"/>
  <c r="HV20" i="26"/>
  <c r="HW20" i="26"/>
  <c r="HX20" i="26"/>
  <c r="HY20" i="26"/>
  <c r="HZ20" i="26"/>
  <c r="IA20" i="26"/>
  <c r="IB20" i="26"/>
  <c r="IC20" i="26"/>
  <c r="ID20" i="26"/>
  <c r="IE20" i="26"/>
  <c r="IF20" i="26"/>
  <c r="IG20" i="26"/>
  <c r="IH20" i="26"/>
  <c r="II20" i="26"/>
  <c r="IJ20" i="26"/>
  <c r="IK20" i="26"/>
  <c r="IL20" i="26"/>
  <c r="IM20" i="26"/>
  <c r="IN20" i="26"/>
  <c r="IO20" i="26"/>
  <c r="IP20" i="26"/>
  <c r="IQ20" i="26"/>
  <c r="IR20" i="26"/>
  <c r="IS20" i="26"/>
  <c r="IT20" i="26"/>
  <c r="IU20" i="26"/>
  <c r="IV20" i="26"/>
  <c r="IW20" i="26"/>
  <c r="IX20" i="26"/>
  <c r="IY20" i="26"/>
  <c r="IZ20" i="26"/>
  <c r="JA20" i="26"/>
  <c r="JB20" i="26"/>
  <c r="JC20" i="26"/>
  <c r="JD20" i="26"/>
  <c r="JE20" i="26"/>
  <c r="JF20" i="26"/>
  <c r="JG20" i="26"/>
  <c r="JH20" i="26"/>
  <c r="JI20" i="26"/>
  <c r="JJ20" i="26"/>
  <c r="JK20" i="26"/>
  <c r="JL20" i="26"/>
  <c r="JM20" i="26"/>
  <c r="JN20" i="26"/>
  <c r="JO20" i="26"/>
  <c r="JP20" i="26"/>
  <c r="JQ20" i="26"/>
  <c r="JR20" i="26"/>
  <c r="JS20" i="26"/>
  <c r="JT20" i="26"/>
  <c r="JU20" i="26"/>
  <c r="JV20" i="26"/>
  <c r="JW20" i="26"/>
  <c r="JX20" i="26"/>
  <c r="JY20" i="26"/>
  <c r="JZ20" i="26"/>
  <c r="KA20" i="26"/>
  <c r="KB20" i="26"/>
  <c r="KC20" i="26"/>
  <c r="KD20" i="26"/>
  <c r="KE20" i="26"/>
  <c r="KF20" i="26"/>
  <c r="KG20" i="26"/>
  <c r="KH20" i="26"/>
  <c r="KI20" i="26"/>
  <c r="KJ20" i="26"/>
  <c r="KK20" i="26"/>
  <c r="KL20" i="26"/>
  <c r="KM20" i="26"/>
  <c r="KN20" i="26"/>
  <c r="KO20" i="26"/>
  <c r="KP20" i="26"/>
  <c r="KQ20" i="26"/>
  <c r="KR20" i="26"/>
  <c r="KS20" i="26"/>
  <c r="KT20" i="26"/>
  <c r="KU20" i="26"/>
  <c r="KV20" i="26"/>
  <c r="KW20" i="26"/>
  <c r="KX20" i="26"/>
  <c r="KY20" i="26"/>
  <c r="KZ20" i="26"/>
  <c r="LA20" i="26"/>
  <c r="LB20" i="26"/>
  <c r="LC20" i="26"/>
  <c r="LD20" i="26"/>
  <c r="LE20" i="26"/>
  <c r="LF20" i="26"/>
  <c r="LG20" i="26"/>
  <c r="LH20" i="26"/>
  <c r="LI20" i="26"/>
  <c r="LJ20" i="26"/>
  <c r="LK20" i="26"/>
  <c r="LL20" i="26"/>
  <c r="LM20" i="26"/>
  <c r="LN20" i="26"/>
  <c r="LO20" i="26"/>
  <c r="LP20" i="26"/>
  <c r="LQ20" i="26"/>
  <c r="LR20" i="26"/>
  <c r="LS20" i="26"/>
  <c r="LT20" i="26"/>
  <c r="LU20" i="26"/>
  <c r="LV20" i="26"/>
  <c r="LW20" i="26"/>
  <c r="LX20" i="26"/>
  <c r="LY20" i="26"/>
  <c r="LZ20" i="26"/>
  <c r="MA20" i="26"/>
  <c r="MB20" i="26"/>
  <c r="MC20" i="26"/>
  <c r="MD20" i="26"/>
  <c r="ME20" i="26"/>
  <c r="MF20" i="26"/>
  <c r="MG20" i="26"/>
  <c r="MH20" i="26"/>
  <c r="MI20" i="26"/>
  <c r="MJ20" i="26"/>
  <c r="MK20" i="26"/>
  <c r="ML20" i="26"/>
  <c r="MM20" i="26"/>
  <c r="MN20" i="26"/>
  <c r="MO20" i="26"/>
  <c r="MP20" i="26"/>
  <c r="MQ20" i="26"/>
  <c r="MR20" i="26"/>
  <c r="MS20" i="26"/>
  <c r="MT20" i="26"/>
  <c r="MU20" i="26"/>
  <c r="MV20" i="26"/>
  <c r="MW20" i="26"/>
  <c r="MX20" i="26"/>
  <c r="MY20" i="26"/>
  <c r="MZ20" i="26"/>
  <c r="NA20" i="26"/>
  <c r="G20" i="26"/>
  <c r="G20" i="24"/>
  <c r="H20" i="24"/>
  <c r="I20" i="24"/>
  <c r="J20" i="24"/>
  <c r="K20" i="24"/>
  <c r="L20" i="24"/>
  <c r="M20" i="24"/>
  <c r="N20" i="24"/>
  <c r="O20" i="24"/>
  <c r="P20" i="24"/>
  <c r="Q20" i="24"/>
  <c r="R20" i="24"/>
  <c r="S20" i="24"/>
  <c r="T20" i="24"/>
  <c r="U20" i="24"/>
  <c r="V20" i="24"/>
  <c r="W20" i="24"/>
  <c r="X20" i="24"/>
  <c r="Y20" i="24"/>
  <c r="Z20" i="24"/>
  <c r="AA20" i="24"/>
  <c r="AB20" i="24"/>
  <c r="AC20" i="24"/>
  <c r="AD20" i="24"/>
  <c r="AE20" i="24"/>
  <c r="AF20"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BG20" i="24"/>
  <c r="BH20" i="24"/>
  <c r="BI20" i="24"/>
  <c r="BJ20" i="24"/>
  <c r="BK20" i="24"/>
  <c r="BL20" i="24"/>
  <c r="BM20" i="24"/>
  <c r="BN20" i="24"/>
  <c r="BO20" i="24"/>
  <c r="BP20" i="24"/>
  <c r="BQ20" i="24"/>
  <c r="BR20" i="24"/>
  <c r="BS20" i="24"/>
  <c r="BT20" i="24"/>
  <c r="BU20" i="24"/>
  <c r="BV20" i="24"/>
  <c r="BW20" i="24"/>
  <c r="BX20" i="24"/>
  <c r="BY20" i="24"/>
  <c r="BZ20" i="24"/>
  <c r="CA20" i="24"/>
  <c r="CB20" i="24"/>
  <c r="CC20" i="24"/>
  <c r="CD20" i="24"/>
  <c r="CE20" i="24"/>
  <c r="CF20" i="24"/>
  <c r="CG20" i="24"/>
  <c r="CH20" i="24"/>
  <c r="CI20" i="24"/>
  <c r="CJ20" i="24"/>
  <c r="CK20" i="24"/>
  <c r="CL20" i="24"/>
  <c r="CM20" i="24"/>
  <c r="CN20" i="24"/>
  <c r="CO20" i="24"/>
  <c r="CP20" i="24"/>
  <c r="CQ20" i="24"/>
  <c r="CR20" i="24"/>
  <c r="CS20" i="24"/>
  <c r="CT20" i="24"/>
  <c r="CU20" i="24"/>
  <c r="CV20" i="24"/>
  <c r="CW20" i="24"/>
  <c r="CX20" i="24"/>
  <c r="CY20" i="24"/>
  <c r="CZ20" i="24"/>
  <c r="DA20" i="24"/>
  <c r="DB20" i="24"/>
  <c r="DC20" i="24"/>
  <c r="DD20" i="24"/>
  <c r="DE20" i="24"/>
  <c r="DF20" i="24"/>
  <c r="DG20" i="24"/>
  <c r="DH20" i="24"/>
  <c r="DI20" i="24"/>
  <c r="DJ20" i="24"/>
  <c r="DK20" i="24"/>
  <c r="DL20" i="24"/>
  <c r="DM20" i="24"/>
  <c r="DN20" i="24"/>
  <c r="DO20" i="24"/>
  <c r="DP20" i="24"/>
  <c r="DQ20" i="24"/>
  <c r="DR20" i="24"/>
  <c r="DS20" i="24"/>
  <c r="DT20" i="24"/>
  <c r="DU20" i="24"/>
  <c r="DV20" i="24"/>
  <c r="DW20" i="24"/>
  <c r="DX20" i="24"/>
  <c r="DY20" i="24"/>
  <c r="DZ20" i="24"/>
  <c r="EA20" i="24"/>
  <c r="EB20" i="24"/>
  <c r="EC20" i="24"/>
  <c r="ED20" i="24"/>
  <c r="EE20" i="24"/>
  <c r="EF20" i="24"/>
  <c r="EG20" i="24"/>
  <c r="EH20" i="24"/>
  <c r="EI20" i="24"/>
  <c r="EJ20" i="24"/>
  <c r="EK20" i="24"/>
  <c r="EL20" i="24"/>
  <c r="EM20" i="24"/>
  <c r="EN20" i="24"/>
  <c r="EO20" i="24"/>
  <c r="EP20" i="24"/>
  <c r="EQ20" i="24"/>
  <c r="ER20" i="24"/>
  <c r="ES20" i="24"/>
  <c r="ET20" i="24"/>
  <c r="EU20" i="24"/>
  <c r="EV20" i="24"/>
  <c r="EW20" i="24"/>
  <c r="EX20" i="24"/>
  <c r="EY20" i="24"/>
  <c r="EZ20" i="24"/>
  <c r="FA20" i="24"/>
  <c r="FB20" i="24"/>
  <c r="FC20" i="24"/>
  <c r="FD20" i="24"/>
  <c r="FE20" i="24"/>
  <c r="FF20" i="24"/>
  <c r="FG20" i="24"/>
  <c r="FH20" i="24"/>
  <c r="FI20" i="24"/>
  <c r="FJ20" i="24"/>
  <c r="FK20" i="24"/>
  <c r="FL20" i="24"/>
  <c r="FM20" i="24"/>
  <c r="FN20" i="24"/>
  <c r="FO20" i="24"/>
  <c r="FP20" i="24"/>
  <c r="FQ20" i="24"/>
  <c r="FR20" i="24"/>
  <c r="FS20" i="24"/>
  <c r="FT20" i="24"/>
  <c r="FU20" i="24"/>
  <c r="FV20" i="24"/>
  <c r="FW20" i="24"/>
  <c r="FX20" i="24"/>
  <c r="FY20" i="24"/>
  <c r="FZ20" i="24"/>
  <c r="GA20" i="24"/>
  <c r="GB20" i="24"/>
  <c r="GC20" i="24"/>
  <c r="GD20" i="24"/>
  <c r="GE20" i="24"/>
  <c r="GF20" i="24"/>
  <c r="GG20" i="24"/>
  <c r="GH20" i="24"/>
  <c r="GI20" i="24"/>
  <c r="GJ20" i="24"/>
  <c r="GK20" i="24"/>
  <c r="GL20" i="24"/>
  <c r="GM20" i="24"/>
  <c r="GN20" i="24"/>
  <c r="GO20" i="24"/>
  <c r="GP20" i="24"/>
  <c r="GQ20" i="24"/>
  <c r="GR20" i="24"/>
  <c r="GS20" i="24"/>
  <c r="GT20" i="24"/>
  <c r="GU20" i="24"/>
  <c r="GV20" i="24"/>
  <c r="GW20" i="24"/>
  <c r="GX20" i="24"/>
  <c r="GY20" i="24"/>
  <c r="GZ20" i="24"/>
  <c r="HA20" i="24"/>
  <c r="HB20" i="24"/>
  <c r="HC20" i="24"/>
  <c r="HD20" i="24"/>
  <c r="HE20" i="24"/>
  <c r="HF20" i="24"/>
  <c r="HG20" i="24"/>
  <c r="HH20" i="24"/>
  <c r="HI20" i="24"/>
  <c r="HJ20" i="24"/>
  <c r="HK20" i="24"/>
  <c r="HL20" i="24"/>
  <c r="HM20" i="24"/>
  <c r="HN20" i="24"/>
  <c r="HO20" i="24"/>
  <c r="HP20" i="24"/>
  <c r="HQ20" i="24"/>
  <c r="HR20" i="24"/>
  <c r="HS20" i="24"/>
  <c r="HT20" i="24"/>
  <c r="HU20" i="24"/>
  <c r="HV20" i="24"/>
  <c r="HW20" i="24"/>
  <c r="HX20" i="24"/>
  <c r="HY20" i="24"/>
  <c r="HZ20" i="24"/>
  <c r="IA20" i="24"/>
  <c r="IB20" i="24"/>
  <c r="IC20" i="24"/>
  <c r="ID20" i="24"/>
  <c r="IE20" i="24"/>
  <c r="IF20" i="24"/>
  <c r="IG20" i="24"/>
  <c r="IH20" i="24"/>
  <c r="II20" i="24"/>
  <c r="IJ20" i="24"/>
  <c r="IK20" i="24"/>
  <c r="IL20" i="24"/>
  <c r="IM20" i="24"/>
  <c r="IN20" i="24"/>
  <c r="IO20" i="24"/>
  <c r="IP20" i="24"/>
  <c r="IQ20" i="24"/>
  <c r="IR20" i="24"/>
  <c r="IS20" i="24"/>
  <c r="IT20" i="24"/>
  <c r="IU20" i="24"/>
  <c r="IV20" i="24"/>
  <c r="IW20" i="24"/>
  <c r="IX20" i="24"/>
  <c r="IY20" i="24"/>
  <c r="IZ20" i="24"/>
  <c r="JA20" i="24"/>
  <c r="JB20" i="24"/>
  <c r="JC20" i="24"/>
  <c r="JD20" i="24"/>
  <c r="JE20" i="24"/>
  <c r="JF20" i="24"/>
  <c r="JG20" i="24"/>
  <c r="JH20" i="24"/>
  <c r="JI20" i="24"/>
  <c r="JJ20" i="24"/>
  <c r="JK20" i="24"/>
  <c r="JL20" i="24"/>
  <c r="JM20" i="24"/>
  <c r="JN20" i="24"/>
  <c r="JO20" i="24"/>
  <c r="JP20" i="24"/>
  <c r="JQ20" i="24"/>
  <c r="JR20" i="24"/>
  <c r="JS20" i="24"/>
  <c r="JT20" i="24"/>
  <c r="JU20" i="24"/>
  <c r="JV20" i="24"/>
  <c r="JW20" i="24"/>
  <c r="JX20" i="24"/>
  <c r="JY20" i="24"/>
  <c r="JZ20" i="24"/>
  <c r="KA20" i="24"/>
  <c r="KB20" i="24"/>
  <c r="KC20" i="24"/>
  <c r="KD20" i="24"/>
  <c r="KE20" i="24"/>
  <c r="KF20" i="24"/>
  <c r="KG20" i="24"/>
  <c r="KH20" i="24"/>
  <c r="KI20" i="24"/>
  <c r="KJ20" i="24"/>
  <c r="KK20" i="24"/>
  <c r="KL20" i="24"/>
  <c r="KM20" i="24"/>
  <c r="KN20" i="24"/>
  <c r="KO20" i="24"/>
  <c r="KP20" i="24"/>
  <c r="KQ20" i="24"/>
  <c r="KR20" i="24"/>
  <c r="KS20" i="24"/>
  <c r="KT20" i="24"/>
  <c r="KU20" i="24"/>
  <c r="KV20" i="24"/>
  <c r="KW20" i="24"/>
  <c r="KX20" i="24"/>
  <c r="KY20" i="24"/>
  <c r="KZ20" i="24"/>
  <c r="LA20" i="24"/>
  <c r="LB20" i="24"/>
  <c r="LC20" i="24"/>
  <c r="LD20" i="24"/>
  <c r="LE20" i="24"/>
  <c r="LF20" i="24"/>
  <c r="LG20" i="24"/>
  <c r="LH20" i="24"/>
  <c r="LI20" i="24"/>
  <c r="LJ20" i="24"/>
  <c r="LK20" i="24"/>
  <c r="LL20" i="24"/>
  <c r="LM20" i="24"/>
  <c r="LN20" i="24"/>
  <c r="LO20" i="24"/>
  <c r="LP20" i="24"/>
  <c r="LQ20" i="24"/>
  <c r="LR20" i="24"/>
  <c r="LS20" i="24"/>
  <c r="LT20" i="24"/>
  <c r="LU20" i="24"/>
  <c r="LV20" i="24"/>
  <c r="LW20" i="24"/>
  <c r="LX20" i="24"/>
  <c r="LY20" i="24"/>
  <c r="LZ20" i="24"/>
  <c r="MA20" i="24"/>
  <c r="MB20" i="24"/>
  <c r="MC20" i="24"/>
  <c r="MD20" i="24"/>
  <c r="ME20" i="24"/>
  <c r="MF20" i="24"/>
  <c r="MG20" i="24"/>
  <c r="MH20" i="24"/>
  <c r="MI20" i="24"/>
  <c r="MJ20" i="24"/>
  <c r="MK20" i="24"/>
  <c r="ML20" i="24"/>
  <c r="MM20" i="24"/>
  <c r="MN20" i="24"/>
  <c r="MO20" i="24"/>
  <c r="MP20" i="24"/>
  <c r="MQ20" i="24"/>
  <c r="MR20" i="24"/>
  <c r="MS20" i="24"/>
  <c r="MT20" i="24"/>
  <c r="MU20" i="24"/>
  <c r="MV20" i="24"/>
  <c r="MW20" i="24"/>
  <c r="MX20" i="24"/>
  <c r="MY20" i="24"/>
  <c r="MZ20" i="24"/>
  <c r="NA20" i="24"/>
  <c r="G35" i="23"/>
  <c r="H35" i="23"/>
  <c r="I35" i="23"/>
  <c r="J35" i="23"/>
  <c r="K35" i="23"/>
  <c r="L35" i="23"/>
  <c r="M35" i="23"/>
  <c r="N35" i="23"/>
  <c r="O35"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BU35" i="23"/>
  <c r="BV35" i="23"/>
  <c r="BW35" i="23"/>
  <c r="BX35" i="23"/>
  <c r="BY35" i="23"/>
  <c r="BZ35" i="23"/>
  <c r="CA35" i="23"/>
  <c r="CB35" i="23"/>
  <c r="CC35" i="23"/>
  <c r="CD35" i="23"/>
  <c r="CE35" i="23"/>
  <c r="CF35" i="23"/>
  <c r="CG35" i="23"/>
  <c r="CH35" i="23"/>
  <c r="CI35" i="23"/>
  <c r="CJ35" i="23"/>
  <c r="CK35" i="23"/>
  <c r="CL35" i="23"/>
  <c r="CM35" i="23"/>
  <c r="CN35" i="23"/>
  <c r="CO35" i="23"/>
  <c r="CP35" i="23"/>
  <c r="CQ35" i="23"/>
  <c r="CR35" i="23"/>
  <c r="CS35" i="23"/>
  <c r="CT35" i="23"/>
  <c r="CU35" i="23"/>
  <c r="CV35" i="23"/>
  <c r="CW35" i="23"/>
  <c r="CX35" i="23"/>
  <c r="CY35" i="23"/>
  <c r="CZ35" i="23"/>
  <c r="DA35" i="23"/>
  <c r="DB35" i="23"/>
  <c r="DC35" i="23"/>
  <c r="DD35" i="23"/>
  <c r="DE35" i="23"/>
  <c r="DF35" i="23"/>
  <c r="DG35" i="23"/>
  <c r="DH35" i="23"/>
  <c r="DI35" i="23"/>
  <c r="DJ35" i="23"/>
  <c r="DK35" i="23"/>
  <c r="DL35" i="23"/>
  <c r="DM35" i="23"/>
  <c r="DN35" i="23"/>
  <c r="DO35" i="23"/>
  <c r="DP35" i="23"/>
  <c r="DQ35" i="23"/>
  <c r="DR35" i="23"/>
  <c r="DS35" i="23"/>
  <c r="DT35" i="23"/>
  <c r="DU35" i="23"/>
  <c r="DV35" i="23"/>
  <c r="DW35" i="23"/>
  <c r="DX35" i="23"/>
  <c r="DY35" i="23"/>
  <c r="DZ35" i="23"/>
  <c r="EA35" i="23"/>
  <c r="EB35" i="23"/>
  <c r="EC35" i="23"/>
  <c r="ED35" i="23"/>
  <c r="EE35" i="23"/>
  <c r="EF35" i="23"/>
  <c r="EG35" i="23"/>
  <c r="EH35" i="23"/>
  <c r="EI35" i="23"/>
  <c r="EJ35" i="23"/>
  <c r="EK35" i="23"/>
  <c r="EL35" i="23"/>
  <c r="EM35" i="23"/>
  <c r="EN35" i="23"/>
  <c r="EO35" i="23"/>
  <c r="EP35" i="23"/>
  <c r="EQ35" i="23"/>
  <c r="ER35" i="23"/>
  <c r="ES35" i="23"/>
  <c r="ET35" i="23"/>
  <c r="EU35" i="23"/>
  <c r="EV35" i="23"/>
  <c r="EW35" i="23"/>
  <c r="EX35" i="23"/>
  <c r="EY35" i="23"/>
  <c r="EZ35" i="23"/>
  <c r="FA35" i="23"/>
  <c r="FB35" i="23"/>
  <c r="FC35" i="23"/>
  <c r="FD35" i="23"/>
  <c r="FE35" i="23"/>
  <c r="FF35" i="23"/>
  <c r="FG35" i="23"/>
  <c r="FH35" i="23"/>
  <c r="FI35" i="23"/>
  <c r="FJ35" i="23"/>
  <c r="FK35" i="23"/>
  <c r="FL35" i="23"/>
  <c r="FM35" i="23"/>
  <c r="FN35" i="23"/>
  <c r="FO35" i="23"/>
  <c r="FP35" i="23"/>
  <c r="FQ35" i="23"/>
  <c r="FR35" i="23"/>
  <c r="FS35" i="23"/>
  <c r="FT35" i="23"/>
  <c r="FU35" i="23"/>
  <c r="FV35" i="23"/>
  <c r="FW35" i="23"/>
  <c r="FX35" i="23"/>
  <c r="FY35" i="23"/>
  <c r="FZ35" i="23"/>
  <c r="GA35" i="23"/>
  <c r="GB35" i="23"/>
  <c r="GC35" i="23"/>
  <c r="GD35" i="23"/>
  <c r="GE35" i="23"/>
  <c r="GF35" i="23"/>
  <c r="GG35" i="23"/>
  <c r="GH35" i="23"/>
  <c r="GI35" i="23"/>
  <c r="GJ35" i="23"/>
  <c r="GK35" i="23"/>
  <c r="GL35" i="23"/>
  <c r="GM35" i="23"/>
  <c r="GN35" i="23"/>
  <c r="GO35" i="23"/>
  <c r="GP35" i="23"/>
  <c r="GQ35" i="23"/>
  <c r="GR35" i="23"/>
  <c r="GS35" i="23"/>
  <c r="GT35" i="23"/>
  <c r="GU35" i="23"/>
  <c r="GV35" i="23"/>
  <c r="GW35" i="23"/>
  <c r="GX35" i="23"/>
  <c r="GY35" i="23"/>
  <c r="GZ35" i="23"/>
  <c r="HA35" i="23"/>
  <c r="HB35" i="23"/>
  <c r="HC35" i="23"/>
  <c r="HD35" i="23"/>
  <c r="HE35" i="23"/>
  <c r="HF35" i="23"/>
  <c r="HG35" i="23"/>
  <c r="HH35" i="23"/>
  <c r="HI35" i="23"/>
  <c r="HJ35" i="23"/>
  <c r="HK35" i="23"/>
  <c r="HL35" i="23"/>
  <c r="HM35" i="23"/>
  <c r="HN35" i="23"/>
  <c r="HO35" i="23"/>
  <c r="HP35" i="23"/>
  <c r="HQ35" i="23"/>
  <c r="HR35" i="23"/>
  <c r="HS35" i="23"/>
  <c r="HT35" i="23"/>
  <c r="HU35" i="23"/>
  <c r="HV35" i="23"/>
  <c r="HW35" i="23"/>
  <c r="HX35" i="23"/>
  <c r="HY35" i="23"/>
  <c r="HZ35" i="23"/>
  <c r="IA35" i="23"/>
  <c r="IB35" i="23"/>
  <c r="IC35" i="23"/>
  <c r="ID35" i="23"/>
  <c r="IE35" i="23"/>
  <c r="IF35" i="23"/>
  <c r="IG35" i="23"/>
  <c r="IH35" i="23"/>
  <c r="II35" i="23"/>
  <c r="IJ35" i="23"/>
  <c r="IK35" i="23"/>
  <c r="IL35" i="23"/>
  <c r="IM35" i="23"/>
  <c r="IN35" i="23"/>
  <c r="IO35" i="23"/>
  <c r="IP35" i="23"/>
  <c r="IQ35" i="23"/>
  <c r="IR35" i="23"/>
  <c r="IS35" i="23"/>
  <c r="IT35" i="23"/>
  <c r="IU35" i="23"/>
  <c r="IV35" i="23"/>
  <c r="IW35" i="23"/>
  <c r="IX35" i="23"/>
  <c r="IY35" i="23"/>
  <c r="IZ35" i="23"/>
  <c r="JA35" i="23"/>
  <c r="JB35" i="23"/>
  <c r="JC35" i="23"/>
  <c r="JD35" i="23"/>
  <c r="JE35" i="23"/>
  <c r="JF35" i="23"/>
  <c r="JG35" i="23"/>
  <c r="JH35" i="23"/>
  <c r="JI35" i="23"/>
  <c r="JJ35" i="23"/>
  <c r="JK35" i="23"/>
  <c r="JL35" i="23"/>
  <c r="JM35" i="23"/>
  <c r="JN35" i="23"/>
  <c r="JO35" i="23"/>
  <c r="JP35" i="23"/>
  <c r="JQ35" i="23"/>
  <c r="JR35" i="23"/>
  <c r="JS35" i="23"/>
  <c r="JT35" i="23"/>
  <c r="JU35" i="23"/>
  <c r="JV35" i="23"/>
  <c r="JW35" i="23"/>
  <c r="JX35" i="23"/>
  <c r="JY35" i="23"/>
  <c r="JZ35" i="23"/>
  <c r="KA35" i="23"/>
  <c r="KB35" i="23"/>
  <c r="KC35" i="23"/>
  <c r="KD35" i="23"/>
  <c r="KE35" i="23"/>
  <c r="KF35" i="23"/>
  <c r="KG35" i="23"/>
  <c r="KH35" i="23"/>
  <c r="KI35" i="23"/>
  <c r="KJ35" i="23"/>
  <c r="KK35" i="23"/>
  <c r="KL35" i="23"/>
  <c r="KM35" i="23"/>
  <c r="KN35" i="23"/>
  <c r="KO35" i="23"/>
  <c r="KP35" i="23"/>
  <c r="KQ35" i="23"/>
  <c r="KR35" i="23"/>
  <c r="KS35" i="23"/>
  <c r="KT35" i="23"/>
  <c r="KU35" i="23"/>
  <c r="KV35" i="23"/>
  <c r="KW35" i="23"/>
  <c r="KX35" i="23"/>
  <c r="KY35" i="23"/>
  <c r="KZ35" i="23"/>
  <c r="LA35" i="23"/>
  <c r="LB35" i="23"/>
  <c r="LC35" i="23"/>
  <c r="LD35" i="23"/>
  <c r="LE35" i="23"/>
  <c r="LF35" i="23"/>
  <c r="LG35" i="23"/>
  <c r="LH35" i="23"/>
  <c r="LI35" i="23"/>
  <c r="LJ35" i="23"/>
  <c r="LK35" i="23"/>
  <c r="LL35" i="23"/>
  <c r="LM35" i="23"/>
  <c r="LN35" i="23"/>
  <c r="LO35" i="23"/>
  <c r="LP35" i="23"/>
  <c r="LQ35" i="23"/>
  <c r="LR35" i="23"/>
  <c r="LS35" i="23"/>
  <c r="LT35" i="23"/>
  <c r="LU35" i="23"/>
  <c r="LV35" i="23"/>
  <c r="LW35" i="23"/>
  <c r="LX35" i="23"/>
  <c r="LY35" i="23"/>
  <c r="LZ35" i="23"/>
  <c r="MA35" i="23"/>
  <c r="MB35" i="23"/>
  <c r="MC35" i="23"/>
  <c r="MD35" i="23"/>
  <c r="ME35" i="23"/>
  <c r="MF35" i="23"/>
  <c r="MG35" i="23"/>
  <c r="MH35" i="23"/>
  <c r="MI35" i="23"/>
  <c r="MJ35" i="23"/>
  <c r="MK35" i="23"/>
  <c r="ML35" i="23"/>
  <c r="MM35" i="23"/>
  <c r="MN35" i="23"/>
  <c r="MO35" i="23"/>
  <c r="MP35" i="23"/>
  <c r="MQ35" i="23"/>
  <c r="MR35" i="23"/>
  <c r="MS35" i="23"/>
  <c r="MT35" i="23"/>
  <c r="MU35" i="23"/>
  <c r="MV35" i="23"/>
  <c r="MW35" i="23"/>
  <c r="MX35" i="23"/>
  <c r="MY35" i="23"/>
  <c r="MZ35" i="23"/>
  <c r="NA35" i="23"/>
  <c r="G19" i="22"/>
  <c r="H19" i="22"/>
  <c r="I19" i="22"/>
  <c r="J19" i="22"/>
  <c r="K19" i="22"/>
  <c r="L19" i="22"/>
  <c r="M19" i="22"/>
  <c r="N19" i="22"/>
  <c r="O19" i="22"/>
  <c r="P19" i="22"/>
  <c r="Q19" i="22"/>
  <c r="R19" i="22"/>
  <c r="S19" i="22"/>
  <c r="T19" i="22"/>
  <c r="U19" i="22"/>
  <c r="V19" i="22"/>
  <c r="W19" i="22"/>
  <c r="X19" i="22"/>
  <c r="Y19" i="22"/>
  <c r="Z19" i="22"/>
  <c r="AA19" i="22"/>
  <c r="AB19" i="22"/>
  <c r="AC19" i="22"/>
  <c r="AD19" i="22"/>
  <c r="AE19" i="22"/>
  <c r="AF19" i="22"/>
  <c r="AG19" i="22"/>
  <c r="AH19" i="22"/>
  <c r="AI19" i="22"/>
  <c r="AJ19" i="22"/>
  <c r="AK19" i="22"/>
  <c r="AL19" i="22"/>
  <c r="AM19" i="22"/>
  <c r="AN19" i="22"/>
  <c r="AO19" i="22"/>
  <c r="AP19" i="22"/>
  <c r="AQ19" i="22"/>
  <c r="AR19" i="22"/>
  <c r="AS19" i="22"/>
  <c r="AT19" i="22"/>
  <c r="AU19" i="22"/>
  <c r="AV19" i="22"/>
  <c r="AW19" i="22"/>
  <c r="AX19" i="22"/>
  <c r="AY19" i="22"/>
  <c r="AZ19" i="22"/>
  <c r="BA19" i="22"/>
  <c r="BB19" i="22"/>
  <c r="BC19" i="22"/>
  <c r="BD19" i="22"/>
  <c r="BE19" i="22"/>
  <c r="BF19" i="22"/>
  <c r="BG19" i="22"/>
  <c r="BH19" i="22"/>
  <c r="BI19" i="22"/>
  <c r="BJ19" i="22"/>
  <c r="BK19" i="22"/>
  <c r="BL19" i="22"/>
  <c r="BM19" i="22"/>
  <c r="BN19" i="22"/>
  <c r="BO19" i="22"/>
  <c r="BP19" i="22"/>
  <c r="BQ19" i="22"/>
  <c r="BR19" i="22"/>
  <c r="BS19" i="22"/>
  <c r="BT19" i="22"/>
  <c r="BU19" i="22"/>
  <c r="BV19" i="22"/>
  <c r="BW19" i="22"/>
  <c r="BX19" i="22"/>
  <c r="BY19" i="22"/>
  <c r="BZ19" i="22"/>
  <c r="CA19" i="22"/>
  <c r="CB19" i="22"/>
  <c r="CC19" i="22"/>
  <c r="CD19" i="22"/>
  <c r="CE19" i="22"/>
  <c r="CF19" i="22"/>
  <c r="CG19" i="22"/>
  <c r="CH19" i="22"/>
  <c r="CI19" i="22"/>
  <c r="CJ19" i="22"/>
  <c r="CK19" i="22"/>
  <c r="CL19" i="22"/>
  <c r="CM19" i="22"/>
  <c r="CN19" i="22"/>
  <c r="CO19" i="22"/>
  <c r="CP19" i="22"/>
  <c r="CQ19" i="22"/>
  <c r="CR19" i="22"/>
  <c r="CS19" i="22"/>
  <c r="CT19" i="22"/>
  <c r="CU19" i="22"/>
  <c r="CV19" i="22"/>
  <c r="CW19" i="22"/>
  <c r="CX19" i="22"/>
  <c r="CY19" i="22"/>
  <c r="CZ19" i="22"/>
  <c r="DA19" i="22"/>
  <c r="DB19" i="22"/>
  <c r="DC19" i="22"/>
  <c r="DD19" i="22"/>
  <c r="DE19" i="22"/>
  <c r="DF19" i="22"/>
  <c r="DG19" i="22"/>
  <c r="DH19" i="22"/>
  <c r="DI19" i="22"/>
  <c r="DJ19" i="22"/>
  <c r="DK19" i="22"/>
  <c r="DL19" i="22"/>
  <c r="DM19" i="22"/>
  <c r="DN19" i="22"/>
  <c r="DO19" i="22"/>
  <c r="DP19" i="22"/>
  <c r="DQ19" i="22"/>
  <c r="DR19" i="22"/>
  <c r="DS19" i="22"/>
  <c r="DT19" i="22"/>
  <c r="DU19" i="22"/>
  <c r="DV19" i="22"/>
  <c r="DW19" i="22"/>
  <c r="DX19" i="22"/>
  <c r="DY19" i="22"/>
  <c r="DZ19" i="22"/>
  <c r="EA19" i="22"/>
  <c r="EB19" i="22"/>
  <c r="EC19" i="22"/>
  <c r="ED19" i="22"/>
  <c r="EE19" i="22"/>
  <c r="EF19" i="22"/>
  <c r="EG19" i="22"/>
  <c r="EH19" i="22"/>
  <c r="EI19" i="22"/>
  <c r="EJ19" i="22"/>
  <c r="EK19" i="22"/>
  <c r="EL19" i="22"/>
  <c r="EM19" i="22"/>
  <c r="EN19" i="22"/>
  <c r="EO19" i="22"/>
  <c r="EP19" i="22"/>
  <c r="EQ19" i="22"/>
  <c r="ER19" i="22"/>
  <c r="ES19" i="22"/>
  <c r="ET19" i="22"/>
  <c r="EU19" i="22"/>
  <c r="EV19" i="22"/>
  <c r="EW19" i="22"/>
  <c r="EX19" i="22"/>
  <c r="EY19" i="22"/>
  <c r="EZ19" i="22"/>
  <c r="FA19" i="22"/>
  <c r="FB19" i="22"/>
  <c r="FC19" i="22"/>
  <c r="FD19" i="22"/>
  <c r="FE19" i="22"/>
  <c r="FF19" i="22"/>
  <c r="FG19" i="22"/>
  <c r="FH19" i="22"/>
  <c r="FI19" i="22"/>
  <c r="FJ19" i="22"/>
  <c r="FK19" i="22"/>
  <c r="FL19" i="22"/>
  <c r="FM19" i="22"/>
  <c r="FN19" i="22"/>
  <c r="FO19" i="22"/>
  <c r="FP19" i="22"/>
  <c r="FQ19" i="22"/>
  <c r="FR19" i="22"/>
  <c r="FS19" i="22"/>
  <c r="FT19" i="22"/>
  <c r="FU19" i="22"/>
  <c r="FV19" i="22"/>
  <c r="FW19" i="22"/>
  <c r="FX19" i="22"/>
  <c r="FY19" i="22"/>
  <c r="FZ19" i="22"/>
  <c r="GA19" i="22"/>
  <c r="GB19" i="22"/>
  <c r="GC19" i="22"/>
  <c r="GD19" i="22"/>
  <c r="GE19" i="22"/>
  <c r="GF19" i="22"/>
  <c r="GG19" i="22"/>
  <c r="GH19" i="22"/>
  <c r="GI19" i="22"/>
  <c r="GJ19" i="22"/>
  <c r="GK19" i="22"/>
  <c r="GL19" i="22"/>
  <c r="GM19" i="22"/>
  <c r="GN19" i="22"/>
  <c r="GO19" i="22"/>
  <c r="GP19" i="22"/>
  <c r="GQ19" i="22"/>
  <c r="GR19" i="22"/>
  <c r="GS19" i="22"/>
  <c r="GT19" i="22"/>
  <c r="GU19" i="22"/>
  <c r="GV19" i="22"/>
  <c r="GW19" i="22"/>
  <c r="GX19" i="22"/>
  <c r="GY19" i="22"/>
  <c r="GZ19" i="22"/>
  <c r="HA19" i="22"/>
  <c r="HB19" i="22"/>
  <c r="HC19" i="22"/>
  <c r="HD19" i="22"/>
  <c r="HE19" i="22"/>
  <c r="HF19" i="22"/>
  <c r="HG19" i="22"/>
  <c r="HH19" i="22"/>
  <c r="HI19" i="22"/>
  <c r="HJ19" i="22"/>
  <c r="HK19" i="22"/>
  <c r="HL19" i="22"/>
  <c r="HM19" i="22"/>
  <c r="HN19" i="22"/>
  <c r="HO19" i="22"/>
  <c r="HP19" i="22"/>
  <c r="HQ19" i="22"/>
  <c r="HR19" i="22"/>
  <c r="HS19" i="22"/>
  <c r="HT19" i="22"/>
  <c r="HU19" i="22"/>
  <c r="HV19" i="22"/>
  <c r="HW19" i="22"/>
  <c r="HX19" i="22"/>
  <c r="HY19" i="22"/>
  <c r="HZ19" i="22"/>
  <c r="IA19" i="22"/>
  <c r="IB19" i="22"/>
  <c r="IC19" i="22"/>
  <c r="ID19" i="22"/>
  <c r="IE19" i="22"/>
  <c r="IF19" i="22"/>
  <c r="IG19" i="22"/>
  <c r="IH19" i="22"/>
  <c r="II19" i="22"/>
  <c r="IJ19" i="22"/>
  <c r="IK19" i="22"/>
  <c r="IL19" i="22"/>
  <c r="IM19" i="22"/>
  <c r="IN19" i="22"/>
  <c r="IO19" i="22"/>
  <c r="IP19" i="22"/>
  <c r="IQ19" i="22"/>
  <c r="IR19" i="22"/>
  <c r="IS19" i="22"/>
  <c r="IT19" i="22"/>
  <c r="IU19" i="22"/>
  <c r="IV19" i="22"/>
  <c r="IW19" i="22"/>
  <c r="IX19" i="22"/>
  <c r="IY19" i="22"/>
  <c r="IZ19" i="22"/>
  <c r="JA19" i="22"/>
  <c r="JB19" i="22"/>
  <c r="JC19" i="22"/>
  <c r="JD19" i="22"/>
  <c r="JE19" i="22"/>
  <c r="JF19" i="22"/>
  <c r="JG19" i="22"/>
  <c r="JH19" i="22"/>
  <c r="JI19" i="22"/>
  <c r="JJ19" i="22"/>
  <c r="JK19" i="22"/>
  <c r="JL19" i="22"/>
  <c r="JM19" i="22"/>
  <c r="JN19" i="22"/>
  <c r="JO19" i="22"/>
  <c r="JP19" i="22"/>
  <c r="JQ19" i="22"/>
  <c r="JR19" i="22"/>
  <c r="JS19" i="22"/>
  <c r="JT19" i="22"/>
  <c r="JU19" i="22"/>
  <c r="JV19" i="22"/>
  <c r="JW19" i="22"/>
  <c r="JX19" i="22"/>
  <c r="JY19" i="22"/>
  <c r="JZ19" i="22"/>
  <c r="KA19" i="22"/>
  <c r="KB19" i="22"/>
  <c r="KC19" i="22"/>
  <c r="KD19" i="22"/>
  <c r="KE19" i="22"/>
  <c r="KF19" i="22"/>
  <c r="KG19" i="22"/>
  <c r="KH19" i="22"/>
  <c r="KI19" i="22"/>
  <c r="KJ19" i="22"/>
  <c r="KK19" i="22"/>
  <c r="KL19" i="22"/>
  <c r="KM19" i="22"/>
  <c r="KN19" i="22"/>
  <c r="KO19" i="22"/>
  <c r="KP19" i="22"/>
  <c r="KQ19" i="22"/>
  <c r="KR19" i="22"/>
  <c r="KS19" i="22"/>
  <c r="KT19" i="22"/>
  <c r="KU19" i="22"/>
  <c r="KV19" i="22"/>
  <c r="KW19" i="22"/>
  <c r="KX19" i="22"/>
  <c r="KY19" i="22"/>
  <c r="KZ19" i="22"/>
  <c r="LA19" i="22"/>
  <c r="LB19" i="22"/>
  <c r="LC19" i="22"/>
  <c r="LD19" i="22"/>
  <c r="LE19" i="22"/>
  <c r="LF19" i="22"/>
  <c r="LG19" i="22"/>
  <c r="LH19" i="22"/>
  <c r="LI19" i="22"/>
  <c r="LJ19" i="22"/>
  <c r="LK19" i="22"/>
  <c r="LL19" i="22"/>
  <c r="LM19" i="22"/>
  <c r="LN19" i="22"/>
  <c r="LO19" i="22"/>
  <c r="LP19" i="22"/>
  <c r="LQ19" i="22"/>
  <c r="LR19" i="22"/>
  <c r="LS19" i="22"/>
  <c r="LT19" i="22"/>
  <c r="LU19" i="22"/>
  <c r="LV19" i="22"/>
  <c r="LW19" i="22"/>
  <c r="LX19" i="22"/>
  <c r="LY19" i="22"/>
  <c r="LZ19" i="22"/>
  <c r="MA19" i="22"/>
  <c r="MB19" i="22"/>
  <c r="MC19" i="22"/>
  <c r="MD19" i="22"/>
  <c r="ME19" i="22"/>
  <c r="MF19" i="22"/>
  <c r="MG19" i="22"/>
  <c r="MH19" i="22"/>
  <c r="MI19" i="22"/>
  <c r="MJ19" i="22"/>
  <c r="MK19" i="22"/>
  <c r="ML19" i="22"/>
  <c r="MM19" i="22"/>
  <c r="MN19" i="22"/>
  <c r="MO19" i="22"/>
  <c r="MP19" i="22"/>
  <c r="MQ19" i="22"/>
  <c r="MR19" i="22"/>
  <c r="MS19" i="22"/>
  <c r="MT19" i="22"/>
  <c r="MU19" i="22"/>
  <c r="MV19" i="22"/>
  <c r="MW19" i="22"/>
  <c r="MX19" i="22"/>
  <c r="MY19" i="22"/>
  <c r="MZ19" i="22"/>
  <c r="NA19" i="22"/>
  <c r="H20" i="21"/>
  <c r="I20" i="21"/>
  <c r="J20" i="21"/>
  <c r="K20" i="21"/>
  <c r="L20" i="21"/>
  <c r="M20" i="21"/>
  <c r="N20" i="21"/>
  <c r="O20" i="21"/>
  <c r="P20" i="21"/>
  <c r="Q20" i="21"/>
  <c r="R20" i="21"/>
  <c r="S20" i="21"/>
  <c r="T20" i="21"/>
  <c r="U20" i="21"/>
  <c r="V20" i="21"/>
  <c r="W20" i="21"/>
  <c r="X20" i="21"/>
  <c r="Y20" i="21"/>
  <c r="Z20" i="21"/>
  <c r="AA20" i="21"/>
  <c r="AB20" i="21"/>
  <c r="AC20" i="21"/>
  <c r="AD20" i="21"/>
  <c r="AE20" i="21"/>
  <c r="AF20" i="21"/>
  <c r="AG20" i="21"/>
  <c r="AH20" i="21"/>
  <c r="AI20" i="21"/>
  <c r="AJ20" i="21"/>
  <c r="AK20" i="21"/>
  <c r="AL20" i="21"/>
  <c r="AM20" i="21"/>
  <c r="AN20" i="21"/>
  <c r="AO20" i="21"/>
  <c r="AP20" i="21"/>
  <c r="AQ20" i="21"/>
  <c r="AR20" i="21"/>
  <c r="AS20" i="21"/>
  <c r="AT20" i="21"/>
  <c r="AU20" i="21"/>
  <c r="AV20" i="21"/>
  <c r="AW20" i="21"/>
  <c r="AX20" i="21"/>
  <c r="AY20" i="21"/>
  <c r="AZ20" i="21"/>
  <c r="BA20" i="21"/>
  <c r="BB20" i="21"/>
  <c r="BC20" i="21"/>
  <c r="BD20" i="21"/>
  <c r="BE20" i="21"/>
  <c r="BF20" i="21"/>
  <c r="BG20" i="21"/>
  <c r="BH20" i="21"/>
  <c r="BI20" i="21"/>
  <c r="BJ20" i="21"/>
  <c r="BK20" i="21"/>
  <c r="BL20" i="21"/>
  <c r="BM20" i="21"/>
  <c r="BN20" i="21"/>
  <c r="BO20" i="21"/>
  <c r="BP20" i="21"/>
  <c r="BQ20" i="21"/>
  <c r="BR20" i="21"/>
  <c r="BS20" i="21"/>
  <c r="BT20" i="21"/>
  <c r="BU20" i="21"/>
  <c r="BV20" i="21"/>
  <c r="BW20" i="21"/>
  <c r="BX20" i="21"/>
  <c r="BY20" i="21"/>
  <c r="BZ20" i="21"/>
  <c r="CA20" i="21"/>
  <c r="CB20" i="21"/>
  <c r="CC20" i="21"/>
  <c r="CD20" i="21"/>
  <c r="CE20" i="21"/>
  <c r="CF20" i="21"/>
  <c r="CG20" i="21"/>
  <c r="CH20" i="21"/>
  <c r="CI20" i="21"/>
  <c r="CJ20" i="21"/>
  <c r="CK20" i="21"/>
  <c r="CL20" i="21"/>
  <c r="CM20" i="21"/>
  <c r="CN20" i="21"/>
  <c r="CO20" i="21"/>
  <c r="CP20" i="21"/>
  <c r="CQ20" i="21"/>
  <c r="CR20" i="21"/>
  <c r="CS20" i="21"/>
  <c r="CT20" i="21"/>
  <c r="CU20" i="21"/>
  <c r="CV20" i="21"/>
  <c r="CW20" i="21"/>
  <c r="CX20" i="21"/>
  <c r="CY20" i="21"/>
  <c r="CZ20" i="21"/>
  <c r="DA20" i="21"/>
  <c r="DB20" i="21"/>
  <c r="DC20" i="21"/>
  <c r="DD20" i="21"/>
  <c r="DE20" i="21"/>
  <c r="DF20" i="21"/>
  <c r="DG20" i="21"/>
  <c r="DH20" i="21"/>
  <c r="DI20" i="21"/>
  <c r="DJ20" i="21"/>
  <c r="DK20" i="21"/>
  <c r="DL20" i="21"/>
  <c r="DM20" i="21"/>
  <c r="DN20" i="21"/>
  <c r="DO20" i="21"/>
  <c r="DP20" i="21"/>
  <c r="DQ20" i="21"/>
  <c r="DR20" i="21"/>
  <c r="DS20" i="21"/>
  <c r="DT20" i="21"/>
  <c r="DU20" i="21"/>
  <c r="DV20" i="21"/>
  <c r="DW20" i="21"/>
  <c r="DX20" i="21"/>
  <c r="DY20" i="21"/>
  <c r="DZ20" i="21"/>
  <c r="EA20" i="21"/>
  <c r="EB20" i="21"/>
  <c r="EC20" i="21"/>
  <c r="ED20" i="21"/>
  <c r="EE20" i="21"/>
  <c r="EF20" i="21"/>
  <c r="EG20" i="21"/>
  <c r="EH20" i="21"/>
  <c r="EI20" i="21"/>
  <c r="EJ20" i="21"/>
  <c r="EK20" i="21"/>
  <c r="EL20" i="21"/>
  <c r="EM20" i="21"/>
  <c r="EN20" i="21"/>
  <c r="EO20" i="21"/>
  <c r="EP20" i="21"/>
  <c r="EQ20" i="21"/>
  <c r="ER20" i="21"/>
  <c r="ES20" i="21"/>
  <c r="ET20" i="21"/>
  <c r="EU20" i="21"/>
  <c r="EV20" i="21"/>
  <c r="EW20" i="21"/>
  <c r="EX20" i="21"/>
  <c r="EY20" i="21"/>
  <c r="EZ20" i="21"/>
  <c r="FA20" i="21"/>
  <c r="FB20" i="21"/>
  <c r="FC20" i="21"/>
  <c r="FD20" i="21"/>
  <c r="FE20" i="21"/>
  <c r="FF20" i="21"/>
  <c r="FG20" i="21"/>
  <c r="FH20" i="21"/>
  <c r="FI20" i="21"/>
  <c r="FJ20" i="21"/>
  <c r="FK20" i="21"/>
  <c r="FL20" i="21"/>
  <c r="FM20" i="21"/>
  <c r="FN20" i="21"/>
  <c r="FO20" i="21"/>
  <c r="FP20" i="21"/>
  <c r="FQ20" i="21"/>
  <c r="FR20" i="21"/>
  <c r="FS20" i="21"/>
  <c r="FT20" i="21"/>
  <c r="FU20" i="21"/>
  <c r="FV20" i="21"/>
  <c r="FW20" i="21"/>
  <c r="FX20" i="21"/>
  <c r="FY20" i="21"/>
  <c r="FZ20" i="21"/>
  <c r="GA20" i="21"/>
  <c r="GB20" i="21"/>
  <c r="GC20" i="21"/>
  <c r="GD20" i="21"/>
  <c r="GE20" i="21"/>
  <c r="GF20" i="21"/>
  <c r="GG20" i="21"/>
  <c r="GH20" i="21"/>
  <c r="GI20" i="21"/>
  <c r="GJ20" i="21"/>
  <c r="GK20" i="21"/>
  <c r="GL20" i="21"/>
  <c r="GM20" i="21"/>
  <c r="GN20" i="21"/>
  <c r="GO20" i="21"/>
  <c r="GP20" i="21"/>
  <c r="GQ20" i="21"/>
  <c r="GR20" i="21"/>
  <c r="GS20" i="21"/>
  <c r="GT20" i="21"/>
  <c r="GU20" i="21"/>
  <c r="GV20" i="21"/>
  <c r="GW20" i="21"/>
  <c r="GX20" i="21"/>
  <c r="GY20" i="21"/>
  <c r="GZ20" i="21"/>
  <c r="HA20" i="21"/>
  <c r="HB20" i="21"/>
  <c r="HC20" i="21"/>
  <c r="HD20" i="21"/>
  <c r="HE20" i="21"/>
  <c r="HF20" i="21"/>
  <c r="HG20" i="21"/>
  <c r="HH20" i="21"/>
  <c r="HI20" i="21"/>
  <c r="HJ20" i="21"/>
  <c r="HK20" i="21"/>
  <c r="HL20" i="21"/>
  <c r="HM20" i="21"/>
  <c r="HN20" i="21"/>
  <c r="HO20" i="21"/>
  <c r="HP20" i="21"/>
  <c r="HQ20" i="21"/>
  <c r="HR20" i="21"/>
  <c r="HS20" i="21"/>
  <c r="HT20" i="21"/>
  <c r="HU20" i="21"/>
  <c r="HV20" i="21"/>
  <c r="HW20" i="21"/>
  <c r="HX20" i="21"/>
  <c r="HY20" i="21"/>
  <c r="HZ20" i="21"/>
  <c r="IA20" i="21"/>
  <c r="IB20" i="21"/>
  <c r="IC20" i="21"/>
  <c r="ID20" i="21"/>
  <c r="IE20" i="21"/>
  <c r="IF20" i="21"/>
  <c r="IG20" i="21"/>
  <c r="IH20" i="21"/>
  <c r="II20" i="21"/>
  <c r="IJ20" i="21"/>
  <c r="IK20" i="21"/>
  <c r="IL20" i="21"/>
  <c r="IM20" i="21"/>
  <c r="IN20" i="21"/>
  <c r="IO20" i="21"/>
  <c r="IP20" i="21"/>
  <c r="IQ20" i="21"/>
  <c r="IR20" i="21"/>
  <c r="IS20" i="21"/>
  <c r="IT20" i="21"/>
  <c r="IU20" i="21"/>
  <c r="IV20" i="21"/>
  <c r="IW20" i="21"/>
  <c r="IX20" i="21"/>
  <c r="IY20" i="21"/>
  <c r="IZ20" i="21"/>
  <c r="JA20" i="21"/>
  <c r="JB20" i="21"/>
  <c r="JC20" i="21"/>
  <c r="JD20" i="21"/>
  <c r="JE20" i="21"/>
  <c r="JF20" i="21"/>
  <c r="JG20" i="21"/>
  <c r="JH20" i="21"/>
  <c r="JI20" i="21"/>
  <c r="JJ20" i="21"/>
  <c r="JK20" i="21"/>
  <c r="JL20" i="21"/>
  <c r="JM20" i="21"/>
  <c r="JN20" i="21"/>
  <c r="JO20" i="21"/>
  <c r="JP20" i="21"/>
  <c r="JQ20" i="21"/>
  <c r="JR20" i="21"/>
  <c r="JS20" i="21"/>
  <c r="JT20" i="21"/>
  <c r="JU20" i="21"/>
  <c r="JV20" i="21"/>
  <c r="JW20" i="21"/>
  <c r="JX20" i="21"/>
  <c r="JY20" i="21"/>
  <c r="JZ20" i="21"/>
  <c r="KA20" i="21"/>
  <c r="KB20" i="21"/>
  <c r="KC20" i="21"/>
  <c r="KD20" i="21"/>
  <c r="KE20" i="21"/>
  <c r="KF20" i="21"/>
  <c r="KG20" i="21"/>
  <c r="KH20" i="21"/>
  <c r="KI20" i="21"/>
  <c r="KJ20" i="21"/>
  <c r="KK20" i="21"/>
  <c r="KL20" i="21"/>
  <c r="KM20" i="21"/>
  <c r="KN20" i="21"/>
  <c r="KO20" i="21"/>
  <c r="KP20" i="21"/>
  <c r="KQ20" i="21"/>
  <c r="KR20" i="21"/>
  <c r="KS20" i="21"/>
  <c r="KT20" i="21"/>
  <c r="KU20" i="21"/>
  <c r="KV20" i="21"/>
  <c r="KW20" i="21"/>
  <c r="KX20" i="21"/>
  <c r="KY20" i="21"/>
  <c r="KZ20" i="21"/>
  <c r="LA20" i="21"/>
  <c r="LB20" i="21"/>
  <c r="LC20" i="21"/>
  <c r="LD20" i="21"/>
  <c r="LE20" i="21"/>
  <c r="LF20" i="21"/>
  <c r="LG20" i="21"/>
  <c r="LH20" i="21"/>
  <c r="LI20" i="21"/>
  <c r="LJ20" i="21"/>
  <c r="LK20" i="21"/>
  <c r="LL20" i="21"/>
  <c r="LM20" i="21"/>
  <c r="LN20" i="21"/>
  <c r="LO20" i="21"/>
  <c r="LP20" i="21"/>
  <c r="LQ20" i="21"/>
  <c r="LR20" i="21"/>
  <c r="LS20" i="21"/>
  <c r="LT20" i="21"/>
  <c r="LU20" i="21"/>
  <c r="LV20" i="21"/>
  <c r="LW20" i="21"/>
  <c r="LX20" i="21"/>
  <c r="LY20" i="21"/>
  <c r="LZ20" i="21"/>
  <c r="MA20" i="21"/>
  <c r="MB20" i="21"/>
  <c r="MC20" i="21"/>
  <c r="MD20" i="21"/>
  <c r="ME20" i="21"/>
  <c r="MF20" i="21"/>
  <c r="MG20" i="21"/>
  <c r="MH20" i="21"/>
  <c r="MI20" i="21"/>
  <c r="MJ20" i="21"/>
  <c r="MK20" i="21"/>
  <c r="ML20" i="21"/>
  <c r="MM20" i="21"/>
  <c r="MN20" i="21"/>
  <c r="MO20" i="21"/>
  <c r="MP20" i="21"/>
  <c r="MQ20" i="21"/>
  <c r="MR20" i="21"/>
  <c r="MS20" i="21"/>
  <c r="MT20" i="21"/>
  <c r="MU20" i="21"/>
  <c r="MV20" i="21"/>
  <c r="MW20" i="21"/>
  <c r="MX20" i="21"/>
  <c r="MY20" i="21"/>
  <c r="MZ20" i="21"/>
  <c r="NA20" i="21"/>
  <c r="G20" i="21"/>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W20" i="20"/>
  <c r="EX20" i="20"/>
  <c r="EY20" i="20"/>
  <c r="EZ20" i="20"/>
  <c r="FA20" i="20"/>
  <c r="FB20" i="20"/>
  <c r="FC20" i="20"/>
  <c r="FD20" i="20"/>
  <c r="FE20" i="20"/>
  <c r="FF20" i="20"/>
  <c r="FG20" i="20"/>
  <c r="FH20" i="20"/>
  <c r="FI20" i="20"/>
  <c r="FJ20" i="20"/>
  <c r="FK20" i="20"/>
  <c r="FL20" i="20"/>
  <c r="FM20" i="20"/>
  <c r="FN20" i="20"/>
  <c r="FO20" i="20"/>
  <c r="FP20" i="20"/>
  <c r="FQ20" i="20"/>
  <c r="FR20" i="20"/>
  <c r="FS20" i="20"/>
  <c r="FT20" i="20"/>
  <c r="FU20" i="20"/>
  <c r="FV20" i="20"/>
  <c r="FW20" i="20"/>
  <c r="FX20" i="20"/>
  <c r="FY20" i="20"/>
  <c r="FZ20" i="20"/>
  <c r="GA20" i="20"/>
  <c r="GB20" i="20"/>
  <c r="GC20" i="20"/>
  <c r="GD20" i="20"/>
  <c r="GE20" i="20"/>
  <c r="GF20" i="20"/>
  <c r="GG20" i="20"/>
  <c r="GH20" i="20"/>
  <c r="GI20" i="20"/>
  <c r="GJ20" i="20"/>
  <c r="GK20" i="20"/>
  <c r="GL20" i="20"/>
  <c r="GM20" i="20"/>
  <c r="GN20" i="20"/>
  <c r="GO20" i="20"/>
  <c r="GP20" i="20"/>
  <c r="GQ20" i="20"/>
  <c r="GR20" i="20"/>
  <c r="GS20" i="20"/>
  <c r="GT20" i="20"/>
  <c r="GU20" i="20"/>
  <c r="GV20" i="20"/>
  <c r="GW20" i="20"/>
  <c r="GX20" i="20"/>
  <c r="GY20" i="20"/>
  <c r="GZ20" i="20"/>
  <c r="HA20" i="20"/>
  <c r="HB20" i="20"/>
  <c r="HC20" i="20"/>
  <c r="HD20" i="20"/>
  <c r="HE20" i="20"/>
  <c r="HF20" i="20"/>
  <c r="HG20" i="20"/>
  <c r="HH20" i="20"/>
  <c r="HI20" i="20"/>
  <c r="HJ20" i="20"/>
  <c r="HK20" i="20"/>
  <c r="HL20" i="20"/>
  <c r="HM20" i="20"/>
  <c r="HN20" i="20"/>
  <c r="HO20" i="20"/>
  <c r="HP20" i="20"/>
  <c r="HQ20" i="20"/>
  <c r="HR20" i="20"/>
  <c r="HS20" i="20"/>
  <c r="HT20" i="20"/>
  <c r="HU20" i="20"/>
  <c r="HV20" i="20"/>
  <c r="HW20" i="20"/>
  <c r="HX20" i="20"/>
  <c r="HY20" i="20"/>
  <c r="HZ20" i="20"/>
  <c r="IA20" i="20"/>
  <c r="IB20" i="20"/>
  <c r="IC20" i="20"/>
  <c r="ID20" i="20"/>
  <c r="IE20" i="20"/>
  <c r="IF20" i="20"/>
  <c r="IG20" i="20"/>
  <c r="IH20" i="20"/>
  <c r="II20" i="20"/>
  <c r="IJ20" i="20"/>
  <c r="IK20" i="20"/>
  <c r="IL20" i="20"/>
  <c r="IM20" i="20"/>
  <c r="IN20" i="20"/>
  <c r="IO20" i="20"/>
  <c r="IP20" i="20"/>
  <c r="IQ20" i="20"/>
  <c r="IR20" i="20"/>
  <c r="IS20" i="20"/>
  <c r="IT20" i="20"/>
  <c r="IU20" i="20"/>
  <c r="IV20" i="20"/>
  <c r="IW20" i="20"/>
  <c r="IX20" i="20"/>
  <c r="IY20" i="20"/>
  <c r="IZ20" i="20"/>
  <c r="JA20" i="20"/>
  <c r="JB20" i="20"/>
  <c r="JC20" i="20"/>
  <c r="JD20" i="20"/>
  <c r="JE20" i="20"/>
  <c r="JF20" i="20"/>
  <c r="JG20" i="20"/>
  <c r="JH20" i="20"/>
  <c r="JI20" i="20"/>
  <c r="JJ20" i="20"/>
  <c r="JK20" i="20"/>
  <c r="JL20" i="20"/>
  <c r="JM20" i="20"/>
  <c r="JN20" i="20"/>
  <c r="JO20" i="20"/>
  <c r="JP20" i="20"/>
  <c r="JQ20" i="20"/>
  <c r="JR20" i="20"/>
  <c r="JS20" i="20"/>
  <c r="JT20" i="20"/>
  <c r="JU20" i="20"/>
  <c r="JV20" i="20"/>
  <c r="JW20" i="20"/>
  <c r="JX20" i="20"/>
  <c r="JY20" i="20"/>
  <c r="JZ20" i="20"/>
  <c r="KA20" i="20"/>
  <c r="KB20" i="20"/>
  <c r="KC20" i="20"/>
  <c r="KD20" i="20"/>
  <c r="KE20" i="20"/>
  <c r="KF20" i="20"/>
  <c r="KG20" i="20"/>
  <c r="KH20" i="20"/>
  <c r="KI20" i="20"/>
  <c r="KJ20" i="20"/>
  <c r="KK20" i="20"/>
  <c r="KL20" i="20"/>
  <c r="KM20" i="20"/>
  <c r="KN20" i="20"/>
  <c r="KO20" i="20"/>
  <c r="KP20" i="20"/>
  <c r="KQ20" i="20"/>
  <c r="KR20" i="20"/>
  <c r="KS20" i="20"/>
  <c r="KT20" i="20"/>
  <c r="KU20" i="20"/>
  <c r="KV20" i="20"/>
  <c r="KW20" i="20"/>
  <c r="KX20" i="20"/>
  <c r="KY20" i="20"/>
  <c r="KZ20" i="20"/>
  <c r="LA20" i="20"/>
  <c r="LB20" i="20"/>
  <c r="LC20" i="20"/>
  <c r="LD20" i="20"/>
  <c r="LE20" i="20"/>
  <c r="LF20" i="20"/>
  <c r="LG20" i="20"/>
  <c r="LH20" i="20"/>
  <c r="LI20" i="20"/>
  <c r="LJ20" i="20"/>
  <c r="LK20" i="20"/>
  <c r="LL20" i="20"/>
  <c r="LM20" i="20"/>
  <c r="LN20" i="20"/>
  <c r="LO20" i="20"/>
  <c r="LP20" i="20"/>
  <c r="LQ20" i="20"/>
  <c r="LR20" i="20"/>
  <c r="LS20" i="20"/>
  <c r="LT20" i="20"/>
  <c r="LU20" i="20"/>
  <c r="LV20" i="20"/>
  <c r="LW20" i="20"/>
  <c r="LX20" i="20"/>
  <c r="LY20" i="20"/>
  <c r="LZ20" i="20"/>
  <c r="MA20" i="20"/>
  <c r="MB20" i="20"/>
  <c r="MC20" i="20"/>
  <c r="MD20" i="20"/>
  <c r="ME20" i="20"/>
  <c r="MF20" i="20"/>
  <c r="MG20" i="20"/>
  <c r="MH20" i="20"/>
  <c r="MI20" i="20"/>
  <c r="MJ20" i="20"/>
  <c r="MK20" i="20"/>
  <c r="ML20" i="20"/>
  <c r="MM20" i="20"/>
  <c r="MN20" i="20"/>
  <c r="MO20" i="20"/>
  <c r="MP20" i="20"/>
  <c r="MQ20" i="20"/>
  <c r="MR20" i="20"/>
  <c r="MS20" i="20"/>
  <c r="MT20" i="20"/>
  <c r="MU20" i="20"/>
  <c r="MV20" i="20"/>
  <c r="MW20" i="20"/>
  <c r="MX20" i="20"/>
  <c r="MY20" i="20"/>
  <c r="MZ20" i="20"/>
  <c r="NA20" i="20"/>
  <c r="G20" i="20"/>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I20" i="14"/>
  <c r="AJ20" i="14"/>
  <c r="AK20" i="14"/>
  <c r="AL20" i="14"/>
  <c r="AM20" i="14"/>
  <c r="AN20" i="14"/>
  <c r="AO20" i="14"/>
  <c r="AP20" i="14"/>
  <c r="AQ20" i="14"/>
  <c r="AR20" i="14"/>
  <c r="AS20" i="14"/>
  <c r="AT20" i="14"/>
  <c r="AU20" i="14"/>
  <c r="AV20" i="14"/>
  <c r="AW20" i="14"/>
  <c r="AX20" i="14"/>
  <c r="AY20" i="14"/>
  <c r="AZ20" i="14"/>
  <c r="BA20" i="14"/>
  <c r="BB20" i="14"/>
  <c r="BC20" i="14"/>
  <c r="BD20" i="14"/>
  <c r="BE20" i="14"/>
  <c r="BF20" i="14"/>
  <c r="BG20" i="14"/>
  <c r="BH20" i="14"/>
  <c r="BI20" i="14"/>
  <c r="BJ20" i="14"/>
  <c r="BK20" i="14"/>
  <c r="BL20" i="14"/>
  <c r="BM20" i="14"/>
  <c r="BN20" i="14"/>
  <c r="BO20" i="14"/>
  <c r="BP20" i="14"/>
  <c r="BQ20" i="14"/>
  <c r="BR20" i="14"/>
  <c r="BS20" i="14"/>
  <c r="BT20" i="14"/>
  <c r="BU20" i="14"/>
  <c r="BV20" i="14"/>
  <c r="BW20" i="14"/>
  <c r="BX20" i="14"/>
  <c r="BY20" i="14"/>
  <c r="BZ20" i="14"/>
  <c r="CA20" i="14"/>
  <c r="CB20" i="14"/>
  <c r="CC20" i="14"/>
  <c r="CD20" i="14"/>
  <c r="CE20" i="14"/>
  <c r="CF20" i="14"/>
  <c r="CG20" i="14"/>
  <c r="CH20" i="14"/>
  <c r="CI20" i="14"/>
  <c r="CJ20" i="14"/>
  <c r="CK20" i="14"/>
  <c r="CL20" i="14"/>
  <c r="CM20" i="14"/>
  <c r="CN20" i="14"/>
  <c r="CO20" i="14"/>
  <c r="CP20" i="14"/>
  <c r="CQ20" i="14"/>
  <c r="CR20" i="14"/>
  <c r="CS20" i="14"/>
  <c r="CT20" i="14"/>
  <c r="CU20" i="14"/>
  <c r="CV20" i="14"/>
  <c r="CW20" i="14"/>
  <c r="CX20" i="14"/>
  <c r="CY20" i="14"/>
  <c r="CZ20" i="14"/>
  <c r="DA20" i="14"/>
  <c r="DB20" i="14"/>
  <c r="DC20" i="14"/>
  <c r="DD20" i="14"/>
  <c r="DE20" i="14"/>
  <c r="DF20" i="14"/>
  <c r="DG20" i="14"/>
  <c r="DH20" i="14"/>
  <c r="DI20" i="14"/>
  <c r="DJ20" i="14"/>
  <c r="DK20" i="14"/>
  <c r="DL20" i="14"/>
  <c r="DM20" i="14"/>
  <c r="DN20" i="14"/>
  <c r="DO20" i="14"/>
  <c r="DP20" i="14"/>
  <c r="DQ20" i="14"/>
  <c r="DR20" i="14"/>
  <c r="DS20" i="14"/>
  <c r="DT20" i="14"/>
  <c r="DU20" i="14"/>
  <c r="DV20" i="14"/>
  <c r="DW20" i="14"/>
  <c r="DX20" i="14"/>
  <c r="DY20" i="14"/>
  <c r="DZ20" i="14"/>
  <c r="EA20" i="14"/>
  <c r="EB20" i="14"/>
  <c r="EC20" i="14"/>
  <c r="ED20" i="14"/>
  <c r="EE20" i="14"/>
  <c r="EF20" i="14"/>
  <c r="EG20" i="14"/>
  <c r="EH20" i="14"/>
  <c r="EI20" i="14"/>
  <c r="EJ20" i="14"/>
  <c r="EK20" i="14"/>
  <c r="EL20" i="14"/>
  <c r="EM20" i="14"/>
  <c r="EN20" i="14"/>
  <c r="EO20" i="14"/>
  <c r="EP20" i="14"/>
  <c r="EQ20" i="14"/>
  <c r="ER20" i="14"/>
  <c r="ES20" i="14"/>
  <c r="ET20" i="14"/>
  <c r="EU20" i="14"/>
  <c r="EV20" i="14"/>
  <c r="EW20" i="14"/>
  <c r="EX20" i="14"/>
  <c r="EY20" i="14"/>
  <c r="EZ20" i="14"/>
  <c r="FA20" i="14"/>
  <c r="FB20" i="14"/>
  <c r="FC20" i="14"/>
  <c r="FD20" i="14"/>
  <c r="FE20" i="14"/>
  <c r="FF20" i="14"/>
  <c r="FG20" i="14"/>
  <c r="FH20" i="14"/>
  <c r="FI20" i="14"/>
  <c r="FJ20" i="14"/>
  <c r="FK20" i="14"/>
  <c r="FL20" i="14"/>
  <c r="FM20" i="14"/>
  <c r="FN20" i="14"/>
  <c r="FO20" i="14"/>
  <c r="FP20" i="14"/>
  <c r="FQ20" i="14"/>
  <c r="FR20" i="14"/>
  <c r="FS20"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HU20" i="14"/>
  <c r="HV20" i="14"/>
  <c r="HW20" i="14"/>
  <c r="HX20" i="14"/>
  <c r="HY20" i="14"/>
  <c r="HZ20" i="14"/>
  <c r="IA20" i="14"/>
  <c r="IB20" i="14"/>
  <c r="IC20" i="14"/>
  <c r="ID20" i="14"/>
  <c r="IE20" i="14"/>
  <c r="IF20" i="14"/>
  <c r="IG20" i="14"/>
  <c r="IH20" i="14"/>
  <c r="II20" i="14"/>
  <c r="IJ20" i="14"/>
  <c r="IK20" i="14"/>
  <c r="IL20" i="14"/>
  <c r="IM20" i="14"/>
  <c r="IN20" i="14"/>
  <c r="IO20" i="14"/>
  <c r="IP20" i="14"/>
  <c r="IQ20" i="14"/>
  <c r="IR20" i="14"/>
  <c r="IS20" i="14"/>
  <c r="IT20" i="14"/>
  <c r="IU20" i="14"/>
  <c r="IV20" i="14"/>
  <c r="IW20" i="14"/>
  <c r="IX20" i="14"/>
  <c r="IY20" i="14"/>
  <c r="IZ20" i="14"/>
  <c r="JA20" i="14"/>
  <c r="JB20" i="14"/>
  <c r="JC20" i="14"/>
  <c r="JD20" i="14"/>
  <c r="JE20" i="14"/>
  <c r="JF20" i="14"/>
  <c r="JG20" i="14"/>
  <c r="JH20" i="14"/>
  <c r="JI20" i="14"/>
  <c r="JJ20" i="14"/>
  <c r="JK20" i="14"/>
  <c r="JL20" i="14"/>
  <c r="JM20" i="14"/>
  <c r="JN20" i="14"/>
  <c r="JO20" i="14"/>
  <c r="JP20" i="14"/>
  <c r="JQ20" i="14"/>
  <c r="JR20" i="14"/>
  <c r="JS20" i="14"/>
  <c r="JT20" i="14"/>
  <c r="JU20" i="14"/>
  <c r="JV20" i="14"/>
  <c r="JW20" i="14"/>
  <c r="JX20" i="14"/>
  <c r="JY20" i="14"/>
  <c r="JZ20" i="14"/>
  <c r="KA20" i="14"/>
  <c r="KB20" i="14"/>
  <c r="KC20" i="14"/>
  <c r="KD20" i="14"/>
  <c r="KE20" i="14"/>
  <c r="KF20" i="14"/>
  <c r="KG20" i="14"/>
  <c r="KH20" i="14"/>
  <c r="KI20" i="14"/>
  <c r="KJ20" i="14"/>
  <c r="KK20" i="14"/>
  <c r="KL20" i="14"/>
  <c r="KM20" i="14"/>
  <c r="KN20" i="14"/>
  <c r="KO20" i="14"/>
  <c r="KP20" i="14"/>
  <c r="KQ20" i="14"/>
  <c r="KR20" i="14"/>
  <c r="KS20" i="14"/>
  <c r="KT20" i="14"/>
  <c r="KU20" i="14"/>
  <c r="KV20" i="14"/>
  <c r="KW20" i="14"/>
  <c r="KX20" i="14"/>
  <c r="KY20" i="14"/>
  <c r="KZ20" i="14"/>
  <c r="LA20" i="14"/>
  <c r="LB20" i="14"/>
  <c r="LC20" i="14"/>
  <c r="LD20" i="14"/>
  <c r="LE20" i="14"/>
  <c r="LF20" i="14"/>
  <c r="LG20" i="14"/>
  <c r="LH20" i="14"/>
  <c r="LI20" i="14"/>
  <c r="LJ20" i="14"/>
  <c r="LK20" i="14"/>
  <c r="LL20" i="14"/>
  <c r="LM20" i="14"/>
  <c r="LN20" i="14"/>
  <c r="LO20" i="14"/>
  <c r="LP20" i="14"/>
  <c r="LQ20" i="14"/>
  <c r="LR20" i="14"/>
  <c r="LS20" i="14"/>
  <c r="LT20" i="14"/>
  <c r="LU20" i="14"/>
  <c r="LV20" i="14"/>
  <c r="LW20" i="14"/>
  <c r="LX20" i="14"/>
  <c r="LY20" i="14"/>
  <c r="LZ20" i="14"/>
  <c r="MA20" i="14"/>
  <c r="MB20" i="14"/>
  <c r="MC20" i="14"/>
  <c r="MD20" i="14"/>
  <c r="ME20" i="14"/>
  <c r="MF20" i="14"/>
  <c r="MG20" i="14"/>
  <c r="MH20" i="14"/>
  <c r="MI20" i="14"/>
  <c r="MJ20" i="14"/>
  <c r="MK20" i="14"/>
  <c r="ML20" i="14"/>
  <c r="MM20" i="14"/>
  <c r="MN20" i="14"/>
  <c r="MO20" i="14"/>
  <c r="MP20" i="14"/>
  <c r="MQ20" i="14"/>
  <c r="MR20" i="14"/>
  <c r="MS20" i="14"/>
  <c r="MT20" i="14"/>
  <c r="MU20" i="14"/>
  <c r="MV20" i="14"/>
  <c r="MW20" i="14"/>
  <c r="MX20" i="14"/>
  <c r="MY20" i="14"/>
  <c r="MZ20" i="14"/>
  <c r="NA20" i="14"/>
  <c r="F13" i="36"/>
  <c r="C19" i="26"/>
  <c r="F34" i="36"/>
  <c r="C15" i="26"/>
  <c r="C19" i="24"/>
  <c r="C15" i="24"/>
  <c r="C25" i="23"/>
  <c r="C34" i="23"/>
  <c r="C18" i="22"/>
  <c r="C14" i="22"/>
  <c r="G20" i="19"/>
  <c r="H20" i="19"/>
  <c r="I20" i="19"/>
  <c r="C19" i="21"/>
  <c r="C15" i="21"/>
  <c r="F22" i="36"/>
  <c r="C19" i="19"/>
  <c r="C15" i="19"/>
  <c r="C19" i="20"/>
  <c r="C15" i="20"/>
  <c r="F19" i="36"/>
  <c r="H24" i="13"/>
  <c r="G24" i="13"/>
  <c r="C23" i="13"/>
  <c r="C19" i="13"/>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EC19" i="12"/>
  <c r="ED19" i="12"/>
  <c r="EE19" i="12"/>
  <c r="EF19" i="12"/>
  <c r="EG19" i="12"/>
  <c r="EH19" i="12"/>
  <c r="EI19" i="12"/>
  <c r="EJ19" i="12"/>
  <c r="EK19" i="12"/>
  <c r="EL19" i="12"/>
  <c r="EM19" i="12"/>
  <c r="EN19" i="12"/>
  <c r="EO19" i="12"/>
  <c r="EP19" i="12"/>
  <c r="EQ19" i="12"/>
  <c r="ER19" i="12"/>
  <c r="ES19" i="12"/>
  <c r="ET19" i="12"/>
  <c r="EU19" i="12"/>
  <c r="EV19" i="12"/>
  <c r="EW19" i="12"/>
  <c r="EX19" i="12"/>
  <c r="EY19" i="12"/>
  <c r="EZ19" i="12"/>
  <c r="FA19" i="12"/>
  <c r="FB19" i="12"/>
  <c r="FC19" i="12"/>
  <c r="FD19" i="12"/>
  <c r="FE19" i="12"/>
  <c r="FF19" i="12"/>
  <c r="FG19" i="12"/>
  <c r="FH19" i="12"/>
  <c r="FI19" i="12"/>
  <c r="FJ19" i="12"/>
  <c r="FK19" i="12"/>
  <c r="FL19" i="12"/>
  <c r="FM19" i="12"/>
  <c r="FN19" i="12"/>
  <c r="FO19" i="12"/>
  <c r="FP19" i="12"/>
  <c r="FQ19" i="12"/>
  <c r="FR19" i="12"/>
  <c r="FS19" i="12"/>
  <c r="FT19" i="12"/>
  <c r="FU19" i="12"/>
  <c r="FV19" i="12"/>
  <c r="FW19" i="12"/>
  <c r="FX19" i="12"/>
  <c r="FY19" i="12"/>
  <c r="FZ19" i="12"/>
  <c r="GA19" i="12"/>
  <c r="GB19" i="12"/>
  <c r="GC19" i="12"/>
  <c r="GD19" i="12"/>
  <c r="GE19" i="12"/>
  <c r="GF19" i="12"/>
  <c r="GG19" i="12"/>
  <c r="GH19" i="12"/>
  <c r="GI19" i="12"/>
  <c r="GJ19" i="12"/>
  <c r="GK19" i="12"/>
  <c r="GL19" i="12"/>
  <c r="GM19" i="12"/>
  <c r="GN19" i="12"/>
  <c r="GO19" i="12"/>
  <c r="GP19" i="12"/>
  <c r="GQ19" i="12"/>
  <c r="GR19" i="12"/>
  <c r="GS19" i="12"/>
  <c r="GT19" i="12"/>
  <c r="GU19" i="12"/>
  <c r="GV19" i="12"/>
  <c r="GW19" i="12"/>
  <c r="GX19" i="12"/>
  <c r="GY19" i="12"/>
  <c r="GZ19" i="12"/>
  <c r="HA19" i="12"/>
  <c r="HB19" i="12"/>
  <c r="HC19" i="12"/>
  <c r="HD19" i="12"/>
  <c r="HE19" i="12"/>
  <c r="HF19" i="12"/>
  <c r="HG19" i="12"/>
  <c r="HH19" i="12"/>
  <c r="HI19" i="12"/>
  <c r="HJ19" i="12"/>
  <c r="HK19" i="12"/>
  <c r="HL19" i="12"/>
  <c r="HM19" i="12"/>
  <c r="HN19" i="12"/>
  <c r="HO19" i="12"/>
  <c r="HP19" i="12"/>
  <c r="HQ19" i="12"/>
  <c r="HR19" i="12"/>
  <c r="HS19" i="12"/>
  <c r="HT19" i="12"/>
  <c r="HU19" i="12"/>
  <c r="HV19" i="12"/>
  <c r="HW19" i="12"/>
  <c r="HX19" i="12"/>
  <c r="HY19" i="12"/>
  <c r="HZ19" i="12"/>
  <c r="IA19" i="12"/>
  <c r="IB19" i="12"/>
  <c r="IC19" i="12"/>
  <c r="ID19" i="12"/>
  <c r="IE19" i="12"/>
  <c r="IF19" i="12"/>
  <c r="IG19" i="12"/>
  <c r="IH19" i="12"/>
  <c r="II19" i="12"/>
  <c r="IJ19" i="12"/>
  <c r="IK19" i="12"/>
  <c r="IL19" i="12"/>
  <c r="IM19" i="12"/>
  <c r="IN19" i="12"/>
  <c r="IO19" i="12"/>
  <c r="IP19" i="12"/>
  <c r="IQ19" i="12"/>
  <c r="IR19" i="12"/>
  <c r="IS19" i="12"/>
  <c r="IT19" i="12"/>
  <c r="IU19" i="12"/>
  <c r="IV19" i="12"/>
  <c r="IW19" i="12"/>
  <c r="IX19" i="12"/>
  <c r="IY19" i="12"/>
  <c r="IZ19" i="12"/>
  <c r="JA19" i="12"/>
  <c r="JB19" i="12"/>
  <c r="JC19" i="12"/>
  <c r="JD19" i="12"/>
  <c r="JE19" i="12"/>
  <c r="JF19" i="12"/>
  <c r="JG19" i="12"/>
  <c r="JH19" i="12"/>
  <c r="JI19" i="12"/>
  <c r="JJ19" i="12"/>
  <c r="JK19" i="12"/>
  <c r="JL19" i="12"/>
  <c r="JM19" i="12"/>
  <c r="JN19" i="12"/>
  <c r="JO19" i="12"/>
  <c r="JP19" i="12"/>
  <c r="JQ19" i="12"/>
  <c r="JR19" i="12"/>
  <c r="JS19" i="12"/>
  <c r="JT19" i="12"/>
  <c r="JU19" i="12"/>
  <c r="JV19" i="12"/>
  <c r="JW19" i="12"/>
  <c r="JX19" i="12"/>
  <c r="JY19" i="12"/>
  <c r="JZ19" i="12"/>
  <c r="KA19" i="12"/>
  <c r="KB19" i="12"/>
  <c r="KC19" i="12"/>
  <c r="KD19" i="12"/>
  <c r="KE19" i="12"/>
  <c r="KF19" i="12"/>
  <c r="KG19" i="12"/>
  <c r="KH19" i="12"/>
  <c r="KI19" i="12"/>
  <c r="KJ19" i="12"/>
  <c r="KK19" i="12"/>
  <c r="KL19" i="12"/>
  <c r="KM19" i="12"/>
  <c r="KN19" i="12"/>
  <c r="KO19" i="12"/>
  <c r="KP19" i="12"/>
  <c r="KQ19" i="12"/>
  <c r="KR19" i="12"/>
  <c r="KS19" i="12"/>
  <c r="KT19" i="12"/>
  <c r="KU19" i="12"/>
  <c r="KV19" i="12"/>
  <c r="KW19" i="12"/>
  <c r="KX19" i="12"/>
  <c r="KY19" i="12"/>
  <c r="KZ19" i="12"/>
  <c r="LA19" i="12"/>
  <c r="LB19" i="12"/>
  <c r="LC19" i="12"/>
  <c r="LD19" i="12"/>
  <c r="LE19" i="12"/>
  <c r="LF19" i="12"/>
  <c r="LG19" i="12"/>
  <c r="LH19" i="12"/>
  <c r="LI19" i="12"/>
  <c r="LJ19" i="12"/>
  <c r="LK19" i="12"/>
  <c r="LL19" i="12"/>
  <c r="LM19" i="12"/>
  <c r="LN19" i="12"/>
  <c r="LO19" i="12"/>
  <c r="LP19" i="12"/>
  <c r="LQ19" i="12"/>
  <c r="LR19" i="12"/>
  <c r="LS19" i="12"/>
  <c r="LT19" i="12"/>
  <c r="LU19" i="12"/>
  <c r="LV19" i="12"/>
  <c r="LW19" i="12"/>
  <c r="LX19" i="12"/>
  <c r="LY19" i="12"/>
  <c r="LZ19" i="12"/>
  <c r="MA19" i="12"/>
  <c r="MB19" i="12"/>
  <c r="MC19" i="12"/>
  <c r="MD19" i="12"/>
  <c r="ME19" i="12"/>
  <c r="MF19" i="12"/>
  <c r="MG19" i="12"/>
  <c r="MH19" i="12"/>
  <c r="MI19" i="12"/>
  <c r="MJ19" i="12"/>
  <c r="MK19" i="12"/>
  <c r="ML19" i="12"/>
  <c r="MM19" i="12"/>
  <c r="MN19" i="12"/>
  <c r="MO19" i="12"/>
  <c r="MP19" i="12"/>
  <c r="MQ19" i="12"/>
  <c r="MR19" i="12"/>
  <c r="MS19" i="12"/>
  <c r="MT19" i="12"/>
  <c r="MU19" i="12"/>
  <c r="MV19" i="12"/>
  <c r="MW19" i="12"/>
  <c r="MX19" i="12"/>
  <c r="MY19" i="12"/>
  <c r="MZ19" i="12"/>
  <c r="NA19" i="12"/>
  <c r="C18" i="12"/>
  <c r="C14" i="12"/>
  <c r="G125" i="36"/>
  <c r="H125" i="36" s="1"/>
  <c r="I125" i="36" s="1"/>
  <c r="J125" i="36" s="1"/>
  <c r="K125" i="36" s="1"/>
  <c r="L125" i="36" s="1"/>
  <c r="M125" i="36" s="1"/>
  <c r="N125" i="36" s="1"/>
  <c r="O125" i="36" s="1"/>
  <c r="P125" i="36" s="1"/>
  <c r="Q125" i="36" s="1"/>
  <c r="R125" i="36" s="1"/>
  <c r="S125" i="36" s="1"/>
  <c r="T125" i="36" s="1"/>
  <c r="U125" i="36" s="1"/>
  <c r="V125" i="36" s="1"/>
  <c r="W125" i="36" s="1"/>
  <c r="X125" i="36" s="1"/>
  <c r="Y125" i="36" s="1"/>
  <c r="Z125" i="36" s="1"/>
  <c r="AA125" i="36" s="1"/>
  <c r="AB125" i="36" s="1"/>
  <c r="AC125" i="36" s="1"/>
  <c r="AD125" i="36" s="1"/>
  <c r="AE125" i="36" s="1"/>
  <c r="AF125" i="36" s="1"/>
  <c r="AG125" i="36" s="1"/>
  <c r="AH125" i="36" s="1"/>
  <c r="AI125" i="36" s="1"/>
  <c r="AJ125" i="36" s="1"/>
  <c r="AK125" i="36" s="1"/>
  <c r="AL125" i="36" s="1"/>
  <c r="AM125" i="36" s="1"/>
  <c r="AN125" i="36" s="1"/>
  <c r="AO125" i="36" s="1"/>
  <c r="AP125" i="36" s="1"/>
  <c r="AQ125" i="36" s="1"/>
  <c r="AR125" i="36" s="1"/>
  <c r="AS125" i="36" s="1"/>
  <c r="AT125" i="36" s="1"/>
  <c r="AU125" i="36" s="1"/>
  <c r="AV125" i="36" s="1"/>
  <c r="AW125" i="36" s="1"/>
  <c r="AX125" i="36" s="1"/>
  <c r="AY125" i="36" s="1"/>
  <c r="AZ125" i="36" s="1"/>
  <c r="BA125" i="36" s="1"/>
  <c r="BB125" i="36" s="1"/>
  <c r="BC125" i="36" s="1"/>
  <c r="BD125" i="36" s="1"/>
  <c r="BE125" i="36" s="1"/>
  <c r="BF125" i="36" s="1"/>
  <c r="BG125" i="36" s="1"/>
  <c r="BH125" i="36" s="1"/>
  <c r="BI125" i="36" s="1"/>
  <c r="BJ125" i="36" s="1"/>
  <c r="BK125" i="36" s="1"/>
  <c r="BL125" i="36" s="1"/>
  <c r="BM125" i="36" s="1"/>
  <c r="BN125" i="36" s="1"/>
  <c r="BO125" i="36" s="1"/>
  <c r="BP125" i="36" s="1"/>
  <c r="BQ125" i="36" s="1"/>
  <c r="BR125" i="36" s="1"/>
  <c r="BS125" i="36" s="1"/>
  <c r="BT125" i="36" s="1"/>
  <c r="BU125" i="36" s="1"/>
  <c r="BV125" i="36" s="1"/>
  <c r="BW125" i="36" s="1"/>
  <c r="BX125" i="36" s="1"/>
  <c r="BY125" i="36" s="1"/>
  <c r="BZ125" i="36" s="1"/>
  <c r="CA125" i="36" s="1"/>
  <c r="CB125" i="36" s="1"/>
  <c r="CC125" i="36" s="1"/>
  <c r="CD125" i="36" s="1"/>
  <c r="CE125" i="36" s="1"/>
  <c r="CF125" i="36" s="1"/>
  <c r="CG125" i="36" s="1"/>
  <c r="CH125" i="36" s="1"/>
  <c r="CI125" i="36" s="1"/>
  <c r="CJ125" i="36" s="1"/>
  <c r="CK125" i="36" s="1"/>
  <c r="CL125" i="36" s="1"/>
  <c r="CM125" i="36" s="1"/>
  <c r="CN125" i="36" s="1"/>
  <c r="CO125" i="36" s="1"/>
  <c r="CP125" i="36" s="1"/>
  <c r="CQ125" i="36" s="1"/>
  <c r="CR125" i="36" s="1"/>
  <c r="CS125" i="36" s="1"/>
  <c r="CT125" i="36" s="1"/>
  <c r="CU125" i="36" s="1"/>
  <c r="CV125" i="36" s="1"/>
  <c r="CW125" i="36" s="1"/>
  <c r="CX125" i="36" s="1"/>
  <c r="CY125" i="36" s="1"/>
  <c r="CZ125" i="36" s="1"/>
  <c r="DA125" i="36" s="1"/>
  <c r="DB125" i="36" s="1"/>
  <c r="DC125" i="36" s="1"/>
  <c r="DD125" i="36" s="1"/>
  <c r="DE125" i="36" s="1"/>
  <c r="DF125" i="36" s="1"/>
  <c r="DG125" i="36" s="1"/>
  <c r="DH125" i="36" s="1"/>
  <c r="DI125" i="36" s="1"/>
  <c r="DJ125" i="36" s="1"/>
  <c r="DK125" i="36" s="1"/>
  <c r="DL125" i="36" s="1"/>
  <c r="DM125" i="36" s="1"/>
  <c r="DN125" i="36" s="1"/>
  <c r="DO125" i="36" s="1"/>
  <c r="DP125" i="36" s="1"/>
  <c r="DQ125" i="36" s="1"/>
  <c r="DR125" i="36" s="1"/>
  <c r="DS125" i="36" s="1"/>
  <c r="DT125" i="36" s="1"/>
  <c r="DU125" i="36" s="1"/>
  <c r="DV125" i="36" s="1"/>
  <c r="DW125" i="36" s="1"/>
  <c r="DX125" i="36" s="1"/>
  <c r="DY125" i="36" s="1"/>
  <c r="DZ125" i="36" s="1"/>
  <c r="EA125" i="36" s="1"/>
  <c r="EB125" i="36" s="1"/>
  <c r="EC125" i="36" s="1"/>
  <c r="ED125" i="36" s="1"/>
  <c r="EE125" i="36" s="1"/>
  <c r="EF125" i="36" s="1"/>
  <c r="EG125" i="36" s="1"/>
  <c r="EH125" i="36" s="1"/>
  <c r="EI125" i="36" s="1"/>
  <c r="EJ125" i="36" s="1"/>
  <c r="EK125" i="36" s="1"/>
  <c r="EL125" i="36" s="1"/>
  <c r="EM125" i="36" s="1"/>
  <c r="EN125" i="36" s="1"/>
  <c r="EO125" i="36" s="1"/>
  <c r="EP125" i="36" s="1"/>
  <c r="EQ125" i="36" s="1"/>
  <c r="ER125" i="36" s="1"/>
  <c r="ES125" i="36" s="1"/>
  <c r="ET125" i="36" s="1"/>
  <c r="EU125" i="36" s="1"/>
  <c r="EV125" i="36" s="1"/>
  <c r="EW125" i="36" s="1"/>
  <c r="EX125" i="36" s="1"/>
  <c r="EY125" i="36" s="1"/>
  <c r="EZ125" i="36" s="1"/>
  <c r="FA125" i="36" s="1"/>
  <c r="FB125" i="36" s="1"/>
  <c r="FC125" i="36" s="1"/>
  <c r="FD125" i="36" s="1"/>
  <c r="FE125" i="36" s="1"/>
  <c r="FF125" i="36" s="1"/>
  <c r="FG125" i="36" s="1"/>
  <c r="FH125" i="36" s="1"/>
  <c r="FI125" i="36" s="1"/>
  <c r="FJ125" i="36" s="1"/>
  <c r="FK125" i="36" s="1"/>
  <c r="FL125" i="36" s="1"/>
  <c r="FM125" i="36" s="1"/>
  <c r="FN125" i="36" s="1"/>
  <c r="FO125" i="36" s="1"/>
  <c r="FP125" i="36" s="1"/>
  <c r="FQ125" i="36" s="1"/>
  <c r="FR125" i="36" s="1"/>
  <c r="FS125" i="36" s="1"/>
  <c r="FT125" i="36" s="1"/>
  <c r="FU125" i="36" s="1"/>
  <c r="FV125" i="36" s="1"/>
  <c r="FW125" i="36" s="1"/>
  <c r="FX125" i="36" s="1"/>
  <c r="FY125" i="36" s="1"/>
  <c r="FZ125" i="36" s="1"/>
  <c r="GA125" i="36" s="1"/>
  <c r="GB125" i="36" s="1"/>
  <c r="GC125" i="36" s="1"/>
  <c r="GD125" i="36" s="1"/>
  <c r="GE125" i="36" s="1"/>
  <c r="GF125" i="36" s="1"/>
  <c r="GG125" i="36" s="1"/>
  <c r="GH125" i="36" s="1"/>
  <c r="GI125" i="36" s="1"/>
  <c r="GJ125" i="36" s="1"/>
  <c r="GK125" i="36" s="1"/>
  <c r="GL125" i="36" s="1"/>
  <c r="GM125" i="36" s="1"/>
  <c r="GN125" i="36" s="1"/>
  <c r="GO125" i="36" s="1"/>
  <c r="GP125" i="36" s="1"/>
  <c r="GQ125" i="36" s="1"/>
  <c r="GR125" i="36" s="1"/>
  <c r="GS125" i="36" s="1"/>
  <c r="GT125" i="36" s="1"/>
  <c r="GU125" i="36" s="1"/>
  <c r="GV125" i="36" s="1"/>
  <c r="GW125" i="36" s="1"/>
  <c r="GX125" i="36" s="1"/>
  <c r="GY125" i="36" s="1"/>
  <c r="GZ125" i="36" s="1"/>
  <c r="HA125" i="36" s="1"/>
  <c r="HB125" i="36" s="1"/>
  <c r="HC125" i="36" s="1"/>
  <c r="HD125" i="36" s="1"/>
  <c r="HE125" i="36" s="1"/>
  <c r="HF125" i="36" s="1"/>
  <c r="HG125" i="36" s="1"/>
  <c r="HH125" i="36" s="1"/>
  <c r="HI125" i="36" s="1"/>
  <c r="HJ125" i="36" s="1"/>
  <c r="HK125" i="36" s="1"/>
  <c r="HL125" i="36" s="1"/>
  <c r="HM125" i="36" s="1"/>
  <c r="HN125" i="36" s="1"/>
  <c r="HO125" i="36" s="1"/>
  <c r="HP125" i="36" s="1"/>
  <c r="HQ125" i="36" s="1"/>
  <c r="HR125" i="36" s="1"/>
  <c r="HS125" i="36" s="1"/>
  <c r="HT125" i="36" s="1"/>
  <c r="HU125" i="36" s="1"/>
  <c r="HV125" i="36" s="1"/>
  <c r="HW125" i="36" s="1"/>
  <c r="HX125" i="36" s="1"/>
  <c r="HY125" i="36" s="1"/>
  <c r="HZ125" i="36" s="1"/>
  <c r="IA125" i="36" s="1"/>
  <c r="IB125" i="36" s="1"/>
  <c r="IC125" i="36" s="1"/>
  <c r="ID125" i="36" s="1"/>
  <c r="IE125" i="36" s="1"/>
  <c r="IF125" i="36" s="1"/>
  <c r="IG125" i="36" s="1"/>
  <c r="IH125" i="36" s="1"/>
  <c r="II125" i="36" s="1"/>
  <c r="IJ125" i="36" s="1"/>
  <c r="IK125" i="36" s="1"/>
  <c r="IL125" i="36" s="1"/>
  <c r="IM125" i="36" s="1"/>
  <c r="IN125" i="36" s="1"/>
  <c r="IO125" i="36" s="1"/>
  <c r="IP125" i="36" s="1"/>
  <c r="IQ125" i="36" s="1"/>
  <c r="IR125" i="36" s="1"/>
  <c r="IS125" i="36" s="1"/>
  <c r="IT125" i="36" s="1"/>
  <c r="IU125" i="36" s="1"/>
  <c r="IV125" i="36" s="1"/>
  <c r="IW125" i="36" s="1"/>
  <c r="IX125" i="36" s="1"/>
  <c r="IY125" i="36" s="1"/>
  <c r="IZ125" i="36" s="1"/>
  <c r="JA125" i="36" s="1"/>
  <c r="JB125" i="36" s="1"/>
  <c r="JC125" i="36" s="1"/>
  <c r="JD125" i="36" s="1"/>
  <c r="JE125" i="36" s="1"/>
  <c r="JF125" i="36" s="1"/>
  <c r="JG125" i="36" s="1"/>
  <c r="JH125" i="36" s="1"/>
  <c r="JI125" i="36" s="1"/>
  <c r="JJ125" i="36" s="1"/>
  <c r="JK125" i="36" s="1"/>
  <c r="JL125" i="36" s="1"/>
  <c r="JM125" i="36" s="1"/>
  <c r="JN125" i="36" s="1"/>
  <c r="JO125" i="36" s="1"/>
  <c r="JP125" i="36" s="1"/>
  <c r="JQ125" i="36" s="1"/>
  <c r="JR125" i="36" s="1"/>
  <c r="JS125" i="36" s="1"/>
  <c r="JT125" i="36" s="1"/>
  <c r="JU125" i="36" s="1"/>
  <c r="JV125" i="36" s="1"/>
  <c r="JW125" i="36" s="1"/>
  <c r="JX125" i="36" s="1"/>
  <c r="JY125" i="36" s="1"/>
  <c r="JZ125" i="36" s="1"/>
  <c r="KA125" i="36" s="1"/>
  <c r="KB125" i="36" s="1"/>
  <c r="KC125" i="36" s="1"/>
  <c r="KD125" i="36" s="1"/>
  <c r="KE125" i="36" s="1"/>
  <c r="KF125" i="36" s="1"/>
  <c r="KG125" i="36" s="1"/>
  <c r="KH125" i="36" s="1"/>
  <c r="KI125" i="36" s="1"/>
  <c r="KJ125" i="36" s="1"/>
  <c r="KK125" i="36" s="1"/>
  <c r="KL125" i="36" s="1"/>
  <c r="KM125" i="36" s="1"/>
  <c r="KN125" i="36" s="1"/>
  <c r="KO125" i="36" s="1"/>
  <c r="KP125" i="36" s="1"/>
  <c r="KQ125" i="36" s="1"/>
  <c r="KR125" i="36" s="1"/>
  <c r="KS125" i="36" s="1"/>
  <c r="KT125" i="36" s="1"/>
  <c r="KU125" i="36" s="1"/>
  <c r="KV125" i="36" s="1"/>
  <c r="KW125" i="36" s="1"/>
  <c r="KX125" i="36" s="1"/>
  <c r="KY125" i="36" s="1"/>
  <c r="KZ125" i="36" s="1"/>
  <c r="LA125" i="36" s="1"/>
  <c r="LB125" i="36" s="1"/>
  <c r="LC125" i="36" s="1"/>
  <c r="LD125" i="36" s="1"/>
  <c r="LE125" i="36" s="1"/>
  <c r="LF125" i="36" s="1"/>
  <c r="LG125" i="36" s="1"/>
  <c r="LH125" i="36" s="1"/>
  <c r="LI125" i="36" s="1"/>
  <c r="LJ125" i="36" s="1"/>
  <c r="LK125" i="36" s="1"/>
  <c r="LL125" i="36" s="1"/>
  <c r="LM125" i="36" s="1"/>
  <c r="LN125" i="36" s="1"/>
  <c r="LO125" i="36" s="1"/>
  <c r="LP125" i="36" s="1"/>
  <c r="LQ125" i="36" s="1"/>
  <c r="LR125" i="36" s="1"/>
  <c r="LS125" i="36" s="1"/>
  <c r="LT125" i="36" s="1"/>
  <c r="LU125" i="36" s="1"/>
  <c r="LV125" i="36" s="1"/>
  <c r="LW125" i="36" s="1"/>
  <c r="LX125" i="36" s="1"/>
  <c r="LY125" i="36" s="1"/>
  <c r="LZ125" i="36" s="1"/>
  <c r="MA125" i="36" s="1"/>
  <c r="MB125" i="36" s="1"/>
  <c r="MC125" i="36" s="1"/>
  <c r="MD125" i="36" s="1"/>
  <c r="ME125" i="36" s="1"/>
  <c r="MF125" i="36" s="1"/>
  <c r="MG125" i="36" s="1"/>
  <c r="MH125" i="36" s="1"/>
  <c r="MI125" i="36" s="1"/>
  <c r="MJ125" i="36" s="1"/>
  <c r="MK125" i="36" s="1"/>
  <c r="ML125" i="36" s="1"/>
  <c r="MM125" i="36" s="1"/>
  <c r="MN125" i="36" s="1"/>
  <c r="MO125" i="36" s="1"/>
  <c r="MP125" i="36" s="1"/>
  <c r="MQ125" i="36" s="1"/>
  <c r="MR125" i="36" s="1"/>
  <c r="MS125" i="36" s="1"/>
  <c r="MT125" i="36" s="1"/>
  <c r="MU125" i="36" s="1"/>
  <c r="MV125" i="36" s="1"/>
  <c r="MW125" i="36" s="1"/>
  <c r="MX125" i="36" s="1"/>
  <c r="MY125" i="36" s="1"/>
  <c r="MZ125" i="36" s="1"/>
  <c r="NA125" i="36" s="1"/>
  <c r="G122" i="36"/>
  <c r="H122" i="36" s="1"/>
  <c r="I122" i="36" s="1"/>
  <c r="J122" i="36" s="1"/>
  <c r="K122" i="36" s="1"/>
  <c r="L122" i="36" s="1"/>
  <c r="M122" i="36" s="1"/>
  <c r="N122" i="36" s="1"/>
  <c r="O122" i="36" s="1"/>
  <c r="P122" i="36" s="1"/>
  <c r="Q122" i="36" s="1"/>
  <c r="R122" i="36" s="1"/>
  <c r="S122" i="36" s="1"/>
  <c r="T122" i="36" s="1"/>
  <c r="U122" i="36" s="1"/>
  <c r="V122" i="36" s="1"/>
  <c r="W122" i="36" s="1"/>
  <c r="X122" i="36" s="1"/>
  <c r="Y122" i="36" s="1"/>
  <c r="Z122" i="36" s="1"/>
  <c r="AA122" i="36" s="1"/>
  <c r="AB122" i="36" s="1"/>
  <c r="AC122" i="36" s="1"/>
  <c r="AD122" i="36" s="1"/>
  <c r="AE122" i="36" s="1"/>
  <c r="AF122" i="36" s="1"/>
  <c r="AG122" i="36" s="1"/>
  <c r="AH122" i="36" s="1"/>
  <c r="AI122" i="36" s="1"/>
  <c r="AJ122" i="36" s="1"/>
  <c r="AK122" i="36" s="1"/>
  <c r="AL122" i="36" s="1"/>
  <c r="AM122" i="36" s="1"/>
  <c r="AN122" i="36" s="1"/>
  <c r="AO122" i="36" s="1"/>
  <c r="AP122" i="36" s="1"/>
  <c r="AQ122" i="36" s="1"/>
  <c r="AR122" i="36" s="1"/>
  <c r="AS122" i="36" s="1"/>
  <c r="AT122" i="36" s="1"/>
  <c r="AU122" i="36" s="1"/>
  <c r="AV122" i="36" s="1"/>
  <c r="AW122" i="36" s="1"/>
  <c r="AX122" i="36" s="1"/>
  <c r="AY122" i="36" s="1"/>
  <c r="AZ122" i="36" s="1"/>
  <c r="BA122" i="36" s="1"/>
  <c r="BB122" i="36" s="1"/>
  <c r="BC122" i="36" s="1"/>
  <c r="BD122" i="36" s="1"/>
  <c r="BE122" i="36" s="1"/>
  <c r="BF122" i="36" s="1"/>
  <c r="BG122" i="36" s="1"/>
  <c r="BH122" i="36" s="1"/>
  <c r="BI122" i="36" s="1"/>
  <c r="BJ122" i="36" s="1"/>
  <c r="BK122" i="36" s="1"/>
  <c r="BL122" i="36" s="1"/>
  <c r="BM122" i="36" s="1"/>
  <c r="BN122" i="36" s="1"/>
  <c r="BO122" i="36" s="1"/>
  <c r="BP122" i="36" s="1"/>
  <c r="BQ122" i="36" s="1"/>
  <c r="BR122" i="36" s="1"/>
  <c r="BS122" i="36" s="1"/>
  <c r="BT122" i="36" s="1"/>
  <c r="BU122" i="36" s="1"/>
  <c r="BV122" i="36" s="1"/>
  <c r="BW122" i="36" s="1"/>
  <c r="BX122" i="36" s="1"/>
  <c r="BY122" i="36" s="1"/>
  <c r="BZ122" i="36" s="1"/>
  <c r="CA122" i="36" s="1"/>
  <c r="CB122" i="36" s="1"/>
  <c r="CC122" i="36" s="1"/>
  <c r="CD122" i="36" s="1"/>
  <c r="CE122" i="36" s="1"/>
  <c r="CF122" i="36" s="1"/>
  <c r="CG122" i="36" s="1"/>
  <c r="CH122" i="36" s="1"/>
  <c r="CI122" i="36" s="1"/>
  <c r="CJ122" i="36" s="1"/>
  <c r="CK122" i="36" s="1"/>
  <c r="CL122" i="36" s="1"/>
  <c r="CM122" i="36" s="1"/>
  <c r="CN122" i="36" s="1"/>
  <c r="CO122" i="36" s="1"/>
  <c r="CP122" i="36" s="1"/>
  <c r="CQ122" i="36" s="1"/>
  <c r="CR122" i="36" s="1"/>
  <c r="CS122" i="36" s="1"/>
  <c r="CT122" i="36" s="1"/>
  <c r="CU122" i="36" s="1"/>
  <c r="CV122" i="36" s="1"/>
  <c r="CW122" i="36" s="1"/>
  <c r="CX122" i="36" s="1"/>
  <c r="CY122" i="36" s="1"/>
  <c r="CZ122" i="36" s="1"/>
  <c r="DA122" i="36" s="1"/>
  <c r="DB122" i="36" s="1"/>
  <c r="DC122" i="36" s="1"/>
  <c r="DD122" i="36" s="1"/>
  <c r="DE122" i="36" s="1"/>
  <c r="DF122" i="36" s="1"/>
  <c r="DG122" i="36" s="1"/>
  <c r="DH122" i="36" s="1"/>
  <c r="DI122" i="36" s="1"/>
  <c r="DJ122" i="36" s="1"/>
  <c r="DK122" i="36" s="1"/>
  <c r="DL122" i="36" s="1"/>
  <c r="DM122" i="36" s="1"/>
  <c r="DN122" i="36" s="1"/>
  <c r="DO122" i="36" s="1"/>
  <c r="DP122" i="36" s="1"/>
  <c r="DQ122" i="36" s="1"/>
  <c r="DR122" i="36" s="1"/>
  <c r="DS122" i="36" s="1"/>
  <c r="DT122" i="36" s="1"/>
  <c r="DU122" i="36" s="1"/>
  <c r="DV122" i="36" s="1"/>
  <c r="DW122" i="36" s="1"/>
  <c r="DX122" i="36" s="1"/>
  <c r="DY122" i="36" s="1"/>
  <c r="DZ122" i="36" s="1"/>
  <c r="EA122" i="36" s="1"/>
  <c r="EB122" i="36" s="1"/>
  <c r="EC122" i="36" s="1"/>
  <c r="ED122" i="36" s="1"/>
  <c r="EE122" i="36" s="1"/>
  <c r="EF122" i="36" s="1"/>
  <c r="EG122" i="36" s="1"/>
  <c r="EH122" i="36" s="1"/>
  <c r="EI122" i="36" s="1"/>
  <c r="EJ122" i="36" s="1"/>
  <c r="EK122" i="36" s="1"/>
  <c r="EL122" i="36" s="1"/>
  <c r="EM122" i="36" s="1"/>
  <c r="EN122" i="36" s="1"/>
  <c r="EO122" i="36" s="1"/>
  <c r="EP122" i="36" s="1"/>
  <c r="EQ122" i="36" s="1"/>
  <c r="ER122" i="36" s="1"/>
  <c r="ES122" i="36" s="1"/>
  <c r="ET122" i="36" s="1"/>
  <c r="EU122" i="36" s="1"/>
  <c r="EV122" i="36" s="1"/>
  <c r="EW122" i="36" s="1"/>
  <c r="EX122" i="36" s="1"/>
  <c r="EY122" i="36" s="1"/>
  <c r="EZ122" i="36" s="1"/>
  <c r="FA122" i="36" s="1"/>
  <c r="FB122" i="36" s="1"/>
  <c r="FC122" i="36" s="1"/>
  <c r="FD122" i="36" s="1"/>
  <c r="FE122" i="36" s="1"/>
  <c r="FF122" i="36" s="1"/>
  <c r="FG122" i="36" s="1"/>
  <c r="FH122" i="36" s="1"/>
  <c r="FI122" i="36" s="1"/>
  <c r="FJ122" i="36" s="1"/>
  <c r="FK122" i="36" s="1"/>
  <c r="FL122" i="36" s="1"/>
  <c r="FM122" i="36" s="1"/>
  <c r="FN122" i="36" s="1"/>
  <c r="FO122" i="36" s="1"/>
  <c r="FP122" i="36" s="1"/>
  <c r="FQ122" i="36" s="1"/>
  <c r="FR122" i="36" s="1"/>
  <c r="FS122" i="36" s="1"/>
  <c r="FT122" i="36" s="1"/>
  <c r="FU122" i="36" s="1"/>
  <c r="FV122" i="36" s="1"/>
  <c r="FW122" i="36" s="1"/>
  <c r="FX122" i="36" s="1"/>
  <c r="FY122" i="36" s="1"/>
  <c r="FZ122" i="36" s="1"/>
  <c r="GA122" i="36" s="1"/>
  <c r="GB122" i="36" s="1"/>
  <c r="GC122" i="36" s="1"/>
  <c r="GD122" i="36" s="1"/>
  <c r="GE122" i="36" s="1"/>
  <c r="GF122" i="36" s="1"/>
  <c r="GG122" i="36" s="1"/>
  <c r="GH122" i="36" s="1"/>
  <c r="GI122" i="36" s="1"/>
  <c r="GJ122" i="36" s="1"/>
  <c r="GK122" i="36" s="1"/>
  <c r="GL122" i="36" s="1"/>
  <c r="GM122" i="36" s="1"/>
  <c r="GN122" i="36" s="1"/>
  <c r="GO122" i="36" s="1"/>
  <c r="GP122" i="36" s="1"/>
  <c r="GQ122" i="36" s="1"/>
  <c r="GR122" i="36" s="1"/>
  <c r="GS122" i="36" s="1"/>
  <c r="GT122" i="36" s="1"/>
  <c r="GU122" i="36" s="1"/>
  <c r="GV122" i="36" s="1"/>
  <c r="GW122" i="36" s="1"/>
  <c r="GX122" i="36" s="1"/>
  <c r="GY122" i="36" s="1"/>
  <c r="GZ122" i="36" s="1"/>
  <c r="HA122" i="36" s="1"/>
  <c r="HB122" i="36" s="1"/>
  <c r="HC122" i="36" s="1"/>
  <c r="HD122" i="36" s="1"/>
  <c r="HE122" i="36" s="1"/>
  <c r="HF122" i="36" s="1"/>
  <c r="HG122" i="36" s="1"/>
  <c r="HH122" i="36" s="1"/>
  <c r="HI122" i="36" s="1"/>
  <c r="HJ122" i="36" s="1"/>
  <c r="HK122" i="36" s="1"/>
  <c r="HL122" i="36" s="1"/>
  <c r="HM122" i="36" s="1"/>
  <c r="HN122" i="36" s="1"/>
  <c r="HO122" i="36" s="1"/>
  <c r="HP122" i="36" s="1"/>
  <c r="HQ122" i="36" s="1"/>
  <c r="HR122" i="36" s="1"/>
  <c r="HS122" i="36" s="1"/>
  <c r="HT122" i="36" s="1"/>
  <c r="HU122" i="36" s="1"/>
  <c r="HV122" i="36" s="1"/>
  <c r="HW122" i="36" s="1"/>
  <c r="HX122" i="36" s="1"/>
  <c r="HY122" i="36" s="1"/>
  <c r="HZ122" i="36" s="1"/>
  <c r="IA122" i="36" s="1"/>
  <c r="IB122" i="36" s="1"/>
  <c r="IC122" i="36" s="1"/>
  <c r="ID122" i="36" s="1"/>
  <c r="IE122" i="36" s="1"/>
  <c r="IF122" i="36" s="1"/>
  <c r="IG122" i="36" s="1"/>
  <c r="IH122" i="36" s="1"/>
  <c r="II122" i="36" s="1"/>
  <c r="IJ122" i="36" s="1"/>
  <c r="IK122" i="36" s="1"/>
  <c r="IL122" i="36" s="1"/>
  <c r="IM122" i="36" s="1"/>
  <c r="IN122" i="36" s="1"/>
  <c r="IO122" i="36" s="1"/>
  <c r="IP122" i="36" s="1"/>
  <c r="IQ122" i="36" s="1"/>
  <c r="IR122" i="36" s="1"/>
  <c r="IS122" i="36" s="1"/>
  <c r="IT122" i="36" s="1"/>
  <c r="IU122" i="36" s="1"/>
  <c r="IV122" i="36" s="1"/>
  <c r="IW122" i="36" s="1"/>
  <c r="IX122" i="36" s="1"/>
  <c r="IY122" i="36" s="1"/>
  <c r="IZ122" i="36" s="1"/>
  <c r="JA122" i="36" s="1"/>
  <c r="JB122" i="36" s="1"/>
  <c r="JC122" i="36" s="1"/>
  <c r="JD122" i="36" s="1"/>
  <c r="JE122" i="36" s="1"/>
  <c r="JF122" i="36" s="1"/>
  <c r="JG122" i="36" s="1"/>
  <c r="JH122" i="36" s="1"/>
  <c r="JI122" i="36" s="1"/>
  <c r="JJ122" i="36" s="1"/>
  <c r="JK122" i="36" s="1"/>
  <c r="JL122" i="36" s="1"/>
  <c r="JM122" i="36" s="1"/>
  <c r="JN122" i="36" s="1"/>
  <c r="JO122" i="36" s="1"/>
  <c r="JP122" i="36" s="1"/>
  <c r="JQ122" i="36" s="1"/>
  <c r="JR122" i="36" s="1"/>
  <c r="JS122" i="36" s="1"/>
  <c r="JT122" i="36" s="1"/>
  <c r="JU122" i="36" s="1"/>
  <c r="JV122" i="36" s="1"/>
  <c r="JW122" i="36" s="1"/>
  <c r="JX122" i="36" s="1"/>
  <c r="JY122" i="36" s="1"/>
  <c r="JZ122" i="36" s="1"/>
  <c r="KA122" i="36" s="1"/>
  <c r="KB122" i="36" s="1"/>
  <c r="KC122" i="36" s="1"/>
  <c r="KD122" i="36" s="1"/>
  <c r="KE122" i="36" s="1"/>
  <c r="KF122" i="36" s="1"/>
  <c r="KG122" i="36" s="1"/>
  <c r="KH122" i="36" s="1"/>
  <c r="KI122" i="36" s="1"/>
  <c r="KJ122" i="36" s="1"/>
  <c r="KK122" i="36" s="1"/>
  <c r="KL122" i="36" s="1"/>
  <c r="KM122" i="36" s="1"/>
  <c r="KN122" i="36" s="1"/>
  <c r="KO122" i="36" s="1"/>
  <c r="KP122" i="36" s="1"/>
  <c r="KQ122" i="36" s="1"/>
  <c r="KR122" i="36" s="1"/>
  <c r="KS122" i="36" s="1"/>
  <c r="KT122" i="36" s="1"/>
  <c r="KU122" i="36" s="1"/>
  <c r="KV122" i="36" s="1"/>
  <c r="KW122" i="36" s="1"/>
  <c r="KX122" i="36" s="1"/>
  <c r="KY122" i="36" s="1"/>
  <c r="KZ122" i="36" s="1"/>
  <c r="LA122" i="36" s="1"/>
  <c r="LB122" i="36" s="1"/>
  <c r="LC122" i="36" s="1"/>
  <c r="LD122" i="36" s="1"/>
  <c r="LE122" i="36" s="1"/>
  <c r="LF122" i="36" s="1"/>
  <c r="LG122" i="36" s="1"/>
  <c r="LH122" i="36" s="1"/>
  <c r="LI122" i="36" s="1"/>
  <c r="LJ122" i="36" s="1"/>
  <c r="LK122" i="36" s="1"/>
  <c r="LL122" i="36" s="1"/>
  <c r="LM122" i="36" s="1"/>
  <c r="LN122" i="36" s="1"/>
  <c r="LO122" i="36" s="1"/>
  <c r="LP122" i="36" s="1"/>
  <c r="LQ122" i="36" s="1"/>
  <c r="LR122" i="36" s="1"/>
  <c r="LS122" i="36" s="1"/>
  <c r="LT122" i="36" s="1"/>
  <c r="LU122" i="36" s="1"/>
  <c r="LV122" i="36" s="1"/>
  <c r="LW122" i="36" s="1"/>
  <c r="LX122" i="36" s="1"/>
  <c r="LY122" i="36" s="1"/>
  <c r="LZ122" i="36" s="1"/>
  <c r="MA122" i="36" s="1"/>
  <c r="MB122" i="36" s="1"/>
  <c r="MC122" i="36" s="1"/>
  <c r="MD122" i="36" s="1"/>
  <c r="ME122" i="36" s="1"/>
  <c r="MF122" i="36" s="1"/>
  <c r="MG122" i="36" s="1"/>
  <c r="MH122" i="36" s="1"/>
  <c r="MI122" i="36" s="1"/>
  <c r="MJ122" i="36" s="1"/>
  <c r="MK122" i="36" s="1"/>
  <c r="ML122" i="36" s="1"/>
  <c r="MM122" i="36" s="1"/>
  <c r="MN122" i="36" s="1"/>
  <c r="MO122" i="36" s="1"/>
  <c r="MP122" i="36" s="1"/>
  <c r="MQ122" i="36" s="1"/>
  <c r="MR122" i="36" s="1"/>
  <c r="MS122" i="36" s="1"/>
  <c r="MT122" i="36" s="1"/>
  <c r="MU122" i="36" s="1"/>
  <c r="MV122" i="36" s="1"/>
  <c r="MW122" i="36" s="1"/>
  <c r="MX122" i="36" s="1"/>
  <c r="MY122" i="36" s="1"/>
  <c r="MZ122" i="36" s="1"/>
  <c r="NA122" i="36" s="1"/>
  <c r="H121" i="36"/>
  <c r="I121" i="36" s="1"/>
  <c r="J121" i="36" s="1"/>
  <c r="K121" i="36" s="1"/>
  <c r="L121" i="36" s="1"/>
  <c r="M121" i="36" s="1"/>
  <c r="N121" i="36" s="1"/>
  <c r="O121" i="36" s="1"/>
  <c r="P121" i="36" s="1"/>
  <c r="Q121" i="36" s="1"/>
  <c r="R121" i="36" s="1"/>
  <c r="S121" i="36" s="1"/>
  <c r="T121" i="36" s="1"/>
  <c r="U121" i="36" s="1"/>
  <c r="V121" i="36" s="1"/>
  <c r="W121" i="36" s="1"/>
  <c r="X121" i="36" s="1"/>
  <c r="Y121" i="36" s="1"/>
  <c r="Z121" i="36" s="1"/>
  <c r="AA121" i="36" s="1"/>
  <c r="AB121" i="36" s="1"/>
  <c r="AC121" i="36" s="1"/>
  <c r="AD121" i="36" s="1"/>
  <c r="AE121" i="36" s="1"/>
  <c r="AF121" i="36" s="1"/>
  <c r="AG121" i="36" s="1"/>
  <c r="AH121" i="36" s="1"/>
  <c r="AI121" i="36" s="1"/>
  <c r="AJ121" i="36" s="1"/>
  <c r="AK121" i="36" s="1"/>
  <c r="AL121" i="36" s="1"/>
  <c r="AM121" i="36" s="1"/>
  <c r="AN121" i="36" s="1"/>
  <c r="AO121" i="36" s="1"/>
  <c r="AP121" i="36" s="1"/>
  <c r="AQ121" i="36" s="1"/>
  <c r="AR121" i="36" s="1"/>
  <c r="AS121" i="36" s="1"/>
  <c r="AT121" i="36" s="1"/>
  <c r="AU121" i="36" s="1"/>
  <c r="AV121" i="36" s="1"/>
  <c r="AW121" i="36" s="1"/>
  <c r="AX121" i="36" s="1"/>
  <c r="AY121" i="36" s="1"/>
  <c r="AZ121" i="36" s="1"/>
  <c r="BA121" i="36" s="1"/>
  <c r="BB121" i="36" s="1"/>
  <c r="BC121" i="36" s="1"/>
  <c r="BD121" i="36" s="1"/>
  <c r="BE121" i="36" s="1"/>
  <c r="BF121" i="36" s="1"/>
  <c r="BG121" i="36" s="1"/>
  <c r="BH121" i="36" s="1"/>
  <c r="BI121" i="36" s="1"/>
  <c r="BJ121" i="36" s="1"/>
  <c r="BK121" i="36" s="1"/>
  <c r="BL121" i="36" s="1"/>
  <c r="BM121" i="36" s="1"/>
  <c r="BN121" i="36" s="1"/>
  <c r="BO121" i="36" s="1"/>
  <c r="BP121" i="36" s="1"/>
  <c r="BQ121" i="36" s="1"/>
  <c r="BR121" i="36" s="1"/>
  <c r="BS121" i="36" s="1"/>
  <c r="BT121" i="36" s="1"/>
  <c r="BU121" i="36" s="1"/>
  <c r="BV121" i="36" s="1"/>
  <c r="BW121" i="36" s="1"/>
  <c r="BX121" i="36" s="1"/>
  <c r="BY121" i="36" s="1"/>
  <c r="BZ121" i="36" s="1"/>
  <c r="CA121" i="36" s="1"/>
  <c r="CB121" i="36" s="1"/>
  <c r="CC121" i="36" s="1"/>
  <c r="CD121" i="36" s="1"/>
  <c r="CE121" i="36" s="1"/>
  <c r="CF121" i="36" s="1"/>
  <c r="CG121" i="36" s="1"/>
  <c r="CH121" i="36" s="1"/>
  <c r="CI121" i="36" s="1"/>
  <c r="CJ121" i="36" s="1"/>
  <c r="CK121" i="36" s="1"/>
  <c r="CL121" i="36" s="1"/>
  <c r="CM121" i="36" s="1"/>
  <c r="CN121" i="36" s="1"/>
  <c r="CO121" i="36" s="1"/>
  <c r="CP121" i="36" s="1"/>
  <c r="CQ121" i="36" s="1"/>
  <c r="CR121" i="36" s="1"/>
  <c r="CS121" i="36" s="1"/>
  <c r="CT121" i="36" s="1"/>
  <c r="CU121" i="36" s="1"/>
  <c r="CV121" i="36" s="1"/>
  <c r="CW121" i="36" s="1"/>
  <c r="CX121" i="36" s="1"/>
  <c r="CY121" i="36" s="1"/>
  <c r="CZ121" i="36" s="1"/>
  <c r="DA121" i="36" s="1"/>
  <c r="DB121" i="36" s="1"/>
  <c r="DC121" i="36" s="1"/>
  <c r="DD121" i="36" s="1"/>
  <c r="DE121" i="36" s="1"/>
  <c r="DF121" i="36" s="1"/>
  <c r="DG121" i="36" s="1"/>
  <c r="DH121" i="36" s="1"/>
  <c r="DI121" i="36" s="1"/>
  <c r="DJ121" i="36" s="1"/>
  <c r="DK121" i="36" s="1"/>
  <c r="DL121" i="36" s="1"/>
  <c r="DM121" i="36" s="1"/>
  <c r="DN121" i="36" s="1"/>
  <c r="DO121" i="36" s="1"/>
  <c r="DP121" i="36" s="1"/>
  <c r="DQ121" i="36" s="1"/>
  <c r="DR121" i="36" s="1"/>
  <c r="DS121" i="36" s="1"/>
  <c r="DT121" i="36" s="1"/>
  <c r="DU121" i="36" s="1"/>
  <c r="DV121" i="36" s="1"/>
  <c r="DW121" i="36" s="1"/>
  <c r="DX121" i="36" s="1"/>
  <c r="DY121" i="36" s="1"/>
  <c r="DZ121" i="36" s="1"/>
  <c r="EA121" i="36" s="1"/>
  <c r="EB121" i="36" s="1"/>
  <c r="EC121" i="36" s="1"/>
  <c r="ED121" i="36" s="1"/>
  <c r="EE121" i="36" s="1"/>
  <c r="EF121" i="36" s="1"/>
  <c r="EG121" i="36" s="1"/>
  <c r="EH121" i="36" s="1"/>
  <c r="EI121" i="36" s="1"/>
  <c r="EJ121" i="36" s="1"/>
  <c r="EK121" i="36" s="1"/>
  <c r="EL121" i="36" s="1"/>
  <c r="EM121" i="36" s="1"/>
  <c r="EN121" i="36" s="1"/>
  <c r="EO121" i="36" s="1"/>
  <c r="EP121" i="36" s="1"/>
  <c r="EQ121" i="36" s="1"/>
  <c r="ER121" i="36" s="1"/>
  <c r="ES121" i="36" s="1"/>
  <c r="ET121" i="36" s="1"/>
  <c r="EU121" i="36" s="1"/>
  <c r="EV121" i="36" s="1"/>
  <c r="EW121" i="36" s="1"/>
  <c r="EX121" i="36" s="1"/>
  <c r="EY121" i="36" s="1"/>
  <c r="EZ121" i="36" s="1"/>
  <c r="FA121" i="36" s="1"/>
  <c r="FB121" i="36" s="1"/>
  <c r="FC121" i="36" s="1"/>
  <c r="FD121" i="36" s="1"/>
  <c r="FE121" i="36" s="1"/>
  <c r="FF121" i="36" s="1"/>
  <c r="FG121" i="36" s="1"/>
  <c r="FH121" i="36" s="1"/>
  <c r="FI121" i="36" s="1"/>
  <c r="FJ121" i="36" s="1"/>
  <c r="FK121" i="36" s="1"/>
  <c r="FL121" i="36" s="1"/>
  <c r="FM121" i="36" s="1"/>
  <c r="FN121" i="36" s="1"/>
  <c r="FO121" i="36" s="1"/>
  <c r="FP121" i="36" s="1"/>
  <c r="FQ121" i="36" s="1"/>
  <c r="FR121" i="36" s="1"/>
  <c r="FS121" i="36" s="1"/>
  <c r="FT121" i="36" s="1"/>
  <c r="FU121" i="36" s="1"/>
  <c r="FV121" i="36" s="1"/>
  <c r="FW121" i="36" s="1"/>
  <c r="FX121" i="36" s="1"/>
  <c r="FY121" i="36" s="1"/>
  <c r="FZ121" i="36" s="1"/>
  <c r="GA121" i="36" s="1"/>
  <c r="GB121" i="36" s="1"/>
  <c r="GC121" i="36" s="1"/>
  <c r="GD121" i="36" s="1"/>
  <c r="GE121" i="36" s="1"/>
  <c r="GF121" i="36" s="1"/>
  <c r="GG121" i="36" s="1"/>
  <c r="GH121" i="36" s="1"/>
  <c r="GI121" i="36" s="1"/>
  <c r="GJ121" i="36" s="1"/>
  <c r="GK121" i="36" s="1"/>
  <c r="GL121" i="36" s="1"/>
  <c r="GM121" i="36" s="1"/>
  <c r="GN121" i="36" s="1"/>
  <c r="GO121" i="36" s="1"/>
  <c r="GP121" i="36" s="1"/>
  <c r="GQ121" i="36" s="1"/>
  <c r="GR121" i="36" s="1"/>
  <c r="GS121" i="36" s="1"/>
  <c r="GT121" i="36" s="1"/>
  <c r="GU121" i="36" s="1"/>
  <c r="GV121" i="36" s="1"/>
  <c r="GW121" i="36" s="1"/>
  <c r="GX121" i="36" s="1"/>
  <c r="GY121" i="36" s="1"/>
  <c r="GZ121" i="36" s="1"/>
  <c r="HA121" i="36" s="1"/>
  <c r="HB121" i="36" s="1"/>
  <c r="HC121" i="36" s="1"/>
  <c r="HD121" i="36" s="1"/>
  <c r="HE121" i="36" s="1"/>
  <c r="HF121" i="36" s="1"/>
  <c r="HG121" i="36" s="1"/>
  <c r="HH121" i="36" s="1"/>
  <c r="HI121" i="36" s="1"/>
  <c r="HJ121" i="36" s="1"/>
  <c r="HK121" i="36" s="1"/>
  <c r="HL121" i="36" s="1"/>
  <c r="HM121" i="36" s="1"/>
  <c r="HN121" i="36" s="1"/>
  <c r="HO121" i="36" s="1"/>
  <c r="HP121" i="36" s="1"/>
  <c r="HQ121" i="36" s="1"/>
  <c r="HR121" i="36" s="1"/>
  <c r="HS121" i="36" s="1"/>
  <c r="HT121" i="36" s="1"/>
  <c r="HU121" i="36" s="1"/>
  <c r="HV121" i="36" s="1"/>
  <c r="HW121" i="36" s="1"/>
  <c r="HX121" i="36" s="1"/>
  <c r="HY121" i="36" s="1"/>
  <c r="HZ121" i="36" s="1"/>
  <c r="IA121" i="36" s="1"/>
  <c r="IB121" i="36" s="1"/>
  <c r="IC121" i="36" s="1"/>
  <c r="ID121" i="36" s="1"/>
  <c r="IE121" i="36" s="1"/>
  <c r="IF121" i="36" s="1"/>
  <c r="IG121" i="36" s="1"/>
  <c r="IH121" i="36" s="1"/>
  <c r="II121" i="36" s="1"/>
  <c r="IJ121" i="36" s="1"/>
  <c r="IK121" i="36" s="1"/>
  <c r="IL121" i="36" s="1"/>
  <c r="IM121" i="36" s="1"/>
  <c r="IN121" i="36" s="1"/>
  <c r="IO121" i="36" s="1"/>
  <c r="IP121" i="36" s="1"/>
  <c r="IQ121" i="36" s="1"/>
  <c r="IR121" i="36" s="1"/>
  <c r="IS121" i="36" s="1"/>
  <c r="IT121" i="36" s="1"/>
  <c r="IU121" i="36" s="1"/>
  <c r="IV121" i="36" s="1"/>
  <c r="IW121" i="36" s="1"/>
  <c r="IX121" i="36" s="1"/>
  <c r="IY121" i="36" s="1"/>
  <c r="IZ121" i="36" s="1"/>
  <c r="JA121" i="36" s="1"/>
  <c r="JB121" i="36" s="1"/>
  <c r="JC121" i="36" s="1"/>
  <c r="JD121" i="36" s="1"/>
  <c r="JE121" i="36" s="1"/>
  <c r="JF121" i="36" s="1"/>
  <c r="JG121" i="36" s="1"/>
  <c r="JH121" i="36" s="1"/>
  <c r="JI121" i="36" s="1"/>
  <c r="JJ121" i="36" s="1"/>
  <c r="JK121" i="36" s="1"/>
  <c r="JL121" i="36" s="1"/>
  <c r="JM121" i="36" s="1"/>
  <c r="JN121" i="36" s="1"/>
  <c r="JO121" i="36" s="1"/>
  <c r="JP121" i="36" s="1"/>
  <c r="JQ121" i="36" s="1"/>
  <c r="JR121" i="36" s="1"/>
  <c r="JS121" i="36" s="1"/>
  <c r="JT121" i="36" s="1"/>
  <c r="JU121" i="36" s="1"/>
  <c r="JV121" i="36" s="1"/>
  <c r="JW121" i="36" s="1"/>
  <c r="JX121" i="36" s="1"/>
  <c r="JY121" i="36" s="1"/>
  <c r="JZ121" i="36" s="1"/>
  <c r="KA121" i="36" s="1"/>
  <c r="KB121" i="36" s="1"/>
  <c r="KC121" i="36" s="1"/>
  <c r="KD121" i="36" s="1"/>
  <c r="KE121" i="36" s="1"/>
  <c r="KF121" i="36" s="1"/>
  <c r="KG121" i="36" s="1"/>
  <c r="KH121" i="36" s="1"/>
  <c r="KI121" i="36" s="1"/>
  <c r="KJ121" i="36" s="1"/>
  <c r="KK121" i="36" s="1"/>
  <c r="KL121" i="36" s="1"/>
  <c r="KM121" i="36" s="1"/>
  <c r="KN121" i="36" s="1"/>
  <c r="KO121" i="36" s="1"/>
  <c r="KP121" i="36" s="1"/>
  <c r="KQ121" i="36" s="1"/>
  <c r="KR121" i="36" s="1"/>
  <c r="KS121" i="36" s="1"/>
  <c r="KT121" i="36" s="1"/>
  <c r="KU121" i="36" s="1"/>
  <c r="KV121" i="36" s="1"/>
  <c r="KW121" i="36" s="1"/>
  <c r="KX121" i="36" s="1"/>
  <c r="KY121" i="36" s="1"/>
  <c r="KZ121" i="36" s="1"/>
  <c r="LA121" i="36" s="1"/>
  <c r="LB121" i="36" s="1"/>
  <c r="LC121" i="36" s="1"/>
  <c r="LD121" i="36" s="1"/>
  <c r="LE121" i="36" s="1"/>
  <c r="LF121" i="36" s="1"/>
  <c r="LG121" i="36" s="1"/>
  <c r="LH121" i="36" s="1"/>
  <c r="LI121" i="36" s="1"/>
  <c r="LJ121" i="36" s="1"/>
  <c r="LK121" i="36" s="1"/>
  <c r="LL121" i="36" s="1"/>
  <c r="LM121" i="36" s="1"/>
  <c r="LN121" i="36" s="1"/>
  <c r="LO121" i="36" s="1"/>
  <c r="LP121" i="36" s="1"/>
  <c r="LQ121" i="36" s="1"/>
  <c r="LR121" i="36" s="1"/>
  <c r="LS121" i="36" s="1"/>
  <c r="LT121" i="36" s="1"/>
  <c r="LU121" i="36" s="1"/>
  <c r="LV121" i="36" s="1"/>
  <c r="LW121" i="36" s="1"/>
  <c r="LX121" i="36" s="1"/>
  <c r="LY121" i="36" s="1"/>
  <c r="LZ121" i="36" s="1"/>
  <c r="MA121" i="36" s="1"/>
  <c r="MB121" i="36" s="1"/>
  <c r="MC121" i="36" s="1"/>
  <c r="MD121" i="36" s="1"/>
  <c r="ME121" i="36" s="1"/>
  <c r="MF121" i="36" s="1"/>
  <c r="MG121" i="36" s="1"/>
  <c r="MH121" i="36" s="1"/>
  <c r="MI121" i="36" s="1"/>
  <c r="MJ121" i="36" s="1"/>
  <c r="MK121" i="36" s="1"/>
  <c r="ML121" i="36" s="1"/>
  <c r="MM121" i="36" s="1"/>
  <c r="MN121" i="36" s="1"/>
  <c r="MO121" i="36" s="1"/>
  <c r="MP121" i="36" s="1"/>
  <c r="MQ121" i="36" s="1"/>
  <c r="MR121" i="36" s="1"/>
  <c r="MS121" i="36" s="1"/>
  <c r="MT121" i="36" s="1"/>
  <c r="MU121" i="36" s="1"/>
  <c r="MV121" i="36" s="1"/>
  <c r="MW121" i="36" s="1"/>
  <c r="MX121" i="36" s="1"/>
  <c r="MY121" i="36" s="1"/>
  <c r="MZ121" i="36" s="1"/>
  <c r="NA121" i="36" s="1"/>
  <c r="G116" i="36"/>
  <c r="H116" i="36" s="1"/>
  <c r="I116" i="36" s="1"/>
  <c r="J116" i="36" s="1"/>
  <c r="K116" i="36" s="1"/>
  <c r="L116" i="36" s="1"/>
  <c r="M116" i="36" s="1"/>
  <c r="N116" i="36" s="1"/>
  <c r="O116" i="36" s="1"/>
  <c r="P116" i="36" s="1"/>
  <c r="Q116" i="36" s="1"/>
  <c r="R116" i="36" s="1"/>
  <c r="S116" i="36" s="1"/>
  <c r="T116" i="36" s="1"/>
  <c r="U116" i="36" s="1"/>
  <c r="V116" i="36" s="1"/>
  <c r="W116" i="36" s="1"/>
  <c r="X116" i="36" s="1"/>
  <c r="Y116" i="36" s="1"/>
  <c r="Z116" i="36" s="1"/>
  <c r="AA116" i="36" s="1"/>
  <c r="AB116" i="36" s="1"/>
  <c r="AC116" i="36" s="1"/>
  <c r="AD116" i="36" s="1"/>
  <c r="AE116" i="36" s="1"/>
  <c r="AF116" i="36" s="1"/>
  <c r="AG116" i="36" s="1"/>
  <c r="AH116" i="36" s="1"/>
  <c r="AI116" i="36" s="1"/>
  <c r="AJ116" i="36" s="1"/>
  <c r="AK116" i="36" s="1"/>
  <c r="AL116" i="36" s="1"/>
  <c r="AM116" i="36" s="1"/>
  <c r="AN116" i="36" s="1"/>
  <c r="AO116" i="36" s="1"/>
  <c r="AP116" i="36" s="1"/>
  <c r="AQ116" i="36" s="1"/>
  <c r="AR116" i="36" s="1"/>
  <c r="AS116" i="36" s="1"/>
  <c r="AT116" i="36" s="1"/>
  <c r="AU116" i="36" s="1"/>
  <c r="AV116" i="36" s="1"/>
  <c r="AW116" i="36" s="1"/>
  <c r="AX116" i="36" s="1"/>
  <c r="AY116" i="36" s="1"/>
  <c r="AZ116" i="36" s="1"/>
  <c r="BA116" i="36" s="1"/>
  <c r="BB116" i="36" s="1"/>
  <c r="BC116" i="36" s="1"/>
  <c r="BD116" i="36" s="1"/>
  <c r="BE116" i="36" s="1"/>
  <c r="BF116" i="36" s="1"/>
  <c r="BG116" i="36" s="1"/>
  <c r="BH116" i="36" s="1"/>
  <c r="BI116" i="36" s="1"/>
  <c r="BJ116" i="36" s="1"/>
  <c r="BK116" i="36" s="1"/>
  <c r="BL116" i="36" s="1"/>
  <c r="BM116" i="36" s="1"/>
  <c r="BN116" i="36" s="1"/>
  <c r="BO116" i="36" s="1"/>
  <c r="BP116" i="36" s="1"/>
  <c r="BQ116" i="36" s="1"/>
  <c r="BR116" i="36" s="1"/>
  <c r="BS116" i="36" s="1"/>
  <c r="BT116" i="36" s="1"/>
  <c r="BU116" i="36" s="1"/>
  <c r="BV116" i="36" s="1"/>
  <c r="BW116" i="36" s="1"/>
  <c r="BX116" i="36" s="1"/>
  <c r="BY116" i="36" s="1"/>
  <c r="BZ116" i="36" s="1"/>
  <c r="CA116" i="36" s="1"/>
  <c r="CB116" i="36" s="1"/>
  <c r="CC116" i="36" s="1"/>
  <c r="CD116" i="36" s="1"/>
  <c r="CE116" i="36" s="1"/>
  <c r="CF116" i="36" s="1"/>
  <c r="CG116" i="36" s="1"/>
  <c r="CH116" i="36" s="1"/>
  <c r="CI116" i="36" s="1"/>
  <c r="CJ116" i="36" s="1"/>
  <c r="CK116" i="36" s="1"/>
  <c r="CL116" i="36" s="1"/>
  <c r="CM116" i="36" s="1"/>
  <c r="CN116" i="36" s="1"/>
  <c r="CO116" i="36" s="1"/>
  <c r="CP116" i="36" s="1"/>
  <c r="CQ116" i="36" s="1"/>
  <c r="CR116" i="36" s="1"/>
  <c r="CS116" i="36" s="1"/>
  <c r="CT116" i="36" s="1"/>
  <c r="CU116" i="36" s="1"/>
  <c r="CV116" i="36" s="1"/>
  <c r="CW116" i="36" s="1"/>
  <c r="CX116" i="36" s="1"/>
  <c r="CY116" i="36" s="1"/>
  <c r="CZ116" i="36" s="1"/>
  <c r="DA116" i="36" s="1"/>
  <c r="DB116" i="36" s="1"/>
  <c r="DC116" i="36" s="1"/>
  <c r="DD116" i="36" s="1"/>
  <c r="DE116" i="36" s="1"/>
  <c r="DF116" i="36" s="1"/>
  <c r="DG116" i="36" s="1"/>
  <c r="DH116" i="36" s="1"/>
  <c r="DI116" i="36" s="1"/>
  <c r="DJ116" i="36" s="1"/>
  <c r="DK116" i="36" s="1"/>
  <c r="DL116" i="36" s="1"/>
  <c r="DM116" i="36" s="1"/>
  <c r="DN116" i="36" s="1"/>
  <c r="DO116" i="36" s="1"/>
  <c r="DP116" i="36" s="1"/>
  <c r="DQ116" i="36" s="1"/>
  <c r="DR116" i="36" s="1"/>
  <c r="DS116" i="36" s="1"/>
  <c r="DT116" i="36" s="1"/>
  <c r="DU116" i="36" s="1"/>
  <c r="DV116" i="36" s="1"/>
  <c r="DW116" i="36" s="1"/>
  <c r="DX116" i="36" s="1"/>
  <c r="DY116" i="36" s="1"/>
  <c r="DZ116" i="36" s="1"/>
  <c r="EA116" i="36" s="1"/>
  <c r="EB116" i="36" s="1"/>
  <c r="EC116" i="36" s="1"/>
  <c r="ED116" i="36" s="1"/>
  <c r="EE116" i="36" s="1"/>
  <c r="EF116" i="36" s="1"/>
  <c r="EG116" i="36" s="1"/>
  <c r="EH116" i="36" s="1"/>
  <c r="EI116" i="36" s="1"/>
  <c r="EJ116" i="36" s="1"/>
  <c r="EK116" i="36" s="1"/>
  <c r="EL116" i="36" s="1"/>
  <c r="EM116" i="36" s="1"/>
  <c r="EN116" i="36" s="1"/>
  <c r="EO116" i="36" s="1"/>
  <c r="EP116" i="36" s="1"/>
  <c r="EQ116" i="36" s="1"/>
  <c r="ER116" i="36" s="1"/>
  <c r="ES116" i="36" s="1"/>
  <c r="ET116" i="36" s="1"/>
  <c r="EU116" i="36" s="1"/>
  <c r="EV116" i="36" s="1"/>
  <c r="EW116" i="36" s="1"/>
  <c r="EX116" i="36" s="1"/>
  <c r="EY116" i="36" s="1"/>
  <c r="EZ116" i="36" s="1"/>
  <c r="FA116" i="36" s="1"/>
  <c r="FB116" i="36" s="1"/>
  <c r="FC116" i="36" s="1"/>
  <c r="FD116" i="36" s="1"/>
  <c r="FE116" i="36" s="1"/>
  <c r="FF116" i="36" s="1"/>
  <c r="FG116" i="36" s="1"/>
  <c r="FH116" i="36" s="1"/>
  <c r="FI116" i="36" s="1"/>
  <c r="FJ116" i="36" s="1"/>
  <c r="FK116" i="36" s="1"/>
  <c r="FL116" i="36" s="1"/>
  <c r="FM116" i="36" s="1"/>
  <c r="FN116" i="36" s="1"/>
  <c r="FO116" i="36" s="1"/>
  <c r="FP116" i="36" s="1"/>
  <c r="FQ116" i="36" s="1"/>
  <c r="FR116" i="36" s="1"/>
  <c r="FS116" i="36" s="1"/>
  <c r="FT116" i="36" s="1"/>
  <c r="FU116" i="36" s="1"/>
  <c r="FV116" i="36" s="1"/>
  <c r="FW116" i="36" s="1"/>
  <c r="FX116" i="36" s="1"/>
  <c r="FY116" i="36" s="1"/>
  <c r="FZ116" i="36" s="1"/>
  <c r="GA116" i="36" s="1"/>
  <c r="GB116" i="36" s="1"/>
  <c r="GC116" i="36" s="1"/>
  <c r="GD116" i="36" s="1"/>
  <c r="GE116" i="36" s="1"/>
  <c r="GF116" i="36" s="1"/>
  <c r="GG116" i="36" s="1"/>
  <c r="GH116" i="36" s="1"/>
  <c r="GI116" i="36" s="1"/>
  <c r="GJ116" i="36" s="1"/>
  <c r="GK116" i="36" s="1"/>
  <c r="GL116" i="36" s="1"/>
  <c r="GM116" i="36" s="1"/>
  <c r="GN116" i="36" s="1"/>
  <c r="GO116" i="36" s="1"/>
  <c r="GP116" i="36" s="1"/>
  <c r="GQ116" i="36" s="1"/>
  <c r="GR116" i="36" s="1"/>
  <c r="GS116" i="36" s="1"/>
  <c r="GT116" i="36" s="1"/>
  <c r="GU116" i="36" s="1"/>
  <c r="GV116" i="36" s="1"/>
  <c r="GW116" i="36" s="1"/>
  <c r="GX116" i="36" s="1"/>
  <c r="GY116" i="36" s="1"/>
  <c r="GZ116" i="36" s="1"/>
  <c r="HA116" i="36" s="1"/>
  <c r="HB116" i="36" s="1"/>
  <c r="HC116" i="36" s="1"/>
  <c r="HD116" i="36" s="1"/>
  <c r="HE116" i="36" s="1"/>
  <c r="HF116" i="36" s="1"/>
  <c r="HG116" i="36" s="1"/>
  <c r="HH116" i="36" s="1"/>
  <c r="HI116" i="36" s="1"/>
  <c r="HJ116" i="36" s="1"/>
  <c r="HK116" i="36" s="1"/>
  <c r="HL116" i="36" s="1"/>
  <c r="HM116" i="36" s="1"/>
  <c r="HN116" i="36" s="1"/>
  <c r="HO116" i="36" s="1"/>
  <c r="HP116" i="36" s="1"/>
  <c r="HQ116" i="36" s="1"/>
  <c r="HR116" i="36" s="1"/>
  <c r="HS116" i="36" s="1"/>
  <c r="HT116" i="36" s="1"/>
  <c r="HU116" i="36" s="1"/>
  <c r="HV116" i="36" s="1"/>
  <c r="HW116" i="36" s="1"/>
  <c r="HX116" i="36" s="1"/>
  <c r="HY116" i="36" s="1"/>
  <c r="HZ116" i="36" s="1"/>
  <c r="IA116" i="36" s="1"/>
  <c r="IB116" i="36" s="1"/>
  <c r="IC116" i="36" s="1"/>
  <c r="ID116" i="36" s="1"/>
  <c r="IE116" i="36" s="1"/>
  <c r="IF116" i="36" s="1"/>
  <c r="IG116" i="36" s="1"/>
  <c r="IH116" i="36" s="1"/>
  <c r="II116" i="36" s="1"/>
  <c r="IJ116" i="36" s="1"/>
  <c r="IK116" i="36" s="1"/>
  <c r="IL116" i="36" s="1"/>
  <c r="IM116" i="36" s="1"/>
  <c r="IN116" i="36" s="1"/>
  <c r="IO116" i="36" s="1"/>
  <c r="IP116" i="36" s="1"/>
  <c r="IQ116" i="36" s="1"/>
  <c r="IR116" i="36" s="1"/>
  <c r="IS116" i="36" s="1"/>
  <c r="IT116" i="36" s="1"/>
  <c r="IU116" i="36" s="1"/>
  <c r="IV116" i="36" s="1"/>
  <c r="IW116" i="36" s="1"/>
  <c r="IX116" i="36" s="1"/>
  <c r="IY116" i="36" s="1"/>
  <c r="IZ116" i="36" s="1"/>
  <c r="JA116" i="36" s="1"/>
  <c r="JB116" i="36" s="1"/>
  <c r="JC116" i="36" s="1"/>
  <c r="JD116" i="36" s="1"/>
  <c r="JE116" i="36" s="1"/>
  <c r="JF116" i="36" s="1"/>
  <c r="JG116" i="36" s="1"/>
  <c r="JH116" i="36" s="1"/>
  <c r="JI116" i="36" s="1"/>
  <c r="JJ116" i="36" s="1"/>
  <c r="JK116" i="36" s="1"/>
  <c r="JL116" i="36" s="1"/>
  <c r="JM116" i="36" s="1"/>
  <c r="JN116" i="36" s="1"/>
  <c r="JO116" i="36" s="1"/>
  <c r="JP116" i="36" s="1"/>
  <c r="JQ116" i="36" s="1"/>
  <c r="JR116" i="36" s="1"/>
  <c r="JS116" i="36" s="1"/>
  <c r="JT116" i="36" s="1"/>
  <c r="JU116" i="36" s="1"/>
  <c r="JV116" i="36" s="1"/>
  <c r="JW116" i="36" s="1"/>
  <c r="JX116" i="36" s="1"/>
  <c r="JY116" i="36" s="1"/>
  <c r="JZ116" i="36" s="1"/>
  <c r="KA116" i="36" s="1"/>
  <c r="KB116" i="36" s="1"/>
  <c r="KC116" i="36" s="1"/>
  <c r="KD116" i="36" s="1"/>
  <c r="KE116" i="36" s="1"/>
  <c r="KF116" i="36" s="1"/>
  <c r="KG116" i="36" s="1"/>
  <c r="KH116" i="36" s="1"/>
  <c r="KI116" i="36" s="1"/>
  <c r="KJ116" i="36" s="1"/>
  <c r="KK116" i="36" s="1"/>
  <c r="KL116" i="36" s="1"/>
  <c r="KM116" i="36" s="1"/>
  <c r="KN116" i="36" s="1"/>
  <c r="KO116" i="36" s="1"/>
  <c r="KP116" i="36" s="1"/>
  <c r="KQ116" i="36" s="1"/>
  <c r="KR116" i="36" s="1"/>
  <c r="KS116" i="36" s="1"/>
  <c r="KT116" i="36" s="1"/>
  <c r="KU116" i="36" s="1"/>
  <c r="KV116" i="36" s="1"/>
  <c r="KW116" i="36" s="1"/>
  <c r="KX116" i="36" s="1"/>
  <c r="KY116" i="36" s="1"/>
  <c r="KZ116" i="36" s="1"/>
  <c r="LA116" i="36" s="1"/>
  <c r="LB116" i="36" s="1"/>
  <c r="LC116" i="36" s="1"/>
  <c r="LD116" i="36" s="1"/>
  <c r="LE116" i="36" s="1"/>
  <c r="LF116" i="36" s="1"/>
  <c r="LG116" i="36" s="1"/>
  <c r="LH116" i="36" s="1"/>
  <c r="LI116" i="36" s="1"/>
  <c r="LJ116" i="36" s="1"/>
  <c r="LK116" i="36" s="1"/>
  <c r="LL116" i="36" s="1"/>
  <c r="LM116" i="36" s="1"/>
  <c r="LN116" i="36" s="1"/>
  <c r="LO116" i="36" s="1"/>
  <c r="LP116" i="36" s="1"/>
  <c r="LQ116" i="36" s="1"/>
  <c r="LR116" i="36" s="1"/>
  <c r="LS116" i="36" s="1"/>
  <c r="LT116" i="36" s="1"/>
  <c r="LU116" i="36" s="1"/>
  <c r="LV116" i="36" s="1"/>
  <c r="LW116" i="36" s="1"/>
  <c r="LX116" i="36" s="1"/>
  <c r="LY116" i="36" s="1"/>
  <c r="LZ116" i="36" s="1"/>
  <c r="MA116" i="36" s="1"/>
  <c r="MB116" i="36" s="1"/>
  <c r="MC116" i="36" s="1"/>
  <c r="MD116" i="36" s="1"/>
  <c r="ME116" i="36" s="1"/>
  <c r="MF116" i="36" s="1"/>
  <c r="MG116" i="36" s="1"/>
  <c r="MH116" i="36" s="1"/>
  <c r="MI116" i="36" s="1"/>
  <c r="MJ116" i="36" s="1"/>
  <c r="MK116" i="36" s="1"/>
  <c r="ML116" i="36" s="1"/>
  <c r="MM116" i="36" s="1"/>
  <c r="MN116" i="36" s="1"/>
  <c r="MO116" i="36" s="1"/>
  <c r="MP116" i="36" s="1"/>
  <c r="MQ116" i="36" s="1"/>
  <c r="MR116" i="36" s="1"/>
  <c r="MS116" i="36" s="1"/>
  <c r="MT116" i="36" s="1"/>
  <c r="MU116" i="36" s="1"/>
  <c r="MV116" i="36" s="1"/>
  <c r="MW116" i="36" s="1"/>
  <c r="MX116" i="36" s="1"/>
  <c r="MY116" i="36" s="1"/>
  <c r="MZ116" i="36" s="1"/>
  <c r="NA116" i="36" s="1"/>
  <c r="G2" i="36"/>
  <c r="F40" i="36"/>
  <c r="F31" i="36"/>
  <c r="C26" i="37"/>
  <c r="F4" i="36"/>
  <c r="G56" i="36"/>
  <c r="G68" i="36"/>
  <c r="G73" i="36"/>
  <c r="G52" i="36"/>
  <c r="F49" i="36"/>
  <c r="F25" i="36"/>
  <c r="F37" i="36"/>
  <c r="F46" i="36"/>
  <c r="F28" i="36"/>
  <c r="F7" i="36"/>
  <c r="F26" i="37"/>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CA20" i="19"/>
  <c r="CB20" i="19"/>
  <c r="CC20" i="19"/>
  <c r="CD20" i="19"/>
  <c r="CE20" i="19"/>
  <c r="CF20" i="19"/>
  <c r="CG20" i="19"/>
  <c r="CH20" i="19"/>
  <c r="CI20" i="19"/>
  <c r="CJ20" i="19"/>
  <c r="CK20" i="19"/>
  <c r="CL20" i="19"/>
  <c r="CM20" i="19"/>
  <c r="CN20" i="19"/>
  <c r="CO20" i="19"/>
  <c r="CP20" i="19"/>
  <c r="CQ20" i="19"/>
  <c r="CR20" i="19"/>
  <c r="CS20" i="19"/>
  <c r="CT20" i="19"/>
  <c r="CU20" i="19"/>
  <c r="CV20" i="19"/>
  <c r="CW20" i="19"/>
  <c r="CX20" i="19"/>
  <c r="CY20" i="19"/>
  <c r="CZ20" i="19"/>
  <c r="DA20" i="19"/>
  <c r="DB20" i="19"/>
  <c r="DC20" i="19"/>
  <c r="DD20" i="19"/>
  <c r="DE20" i="19"/>
  <c r="DF20"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FF20" i="19"/>
  <c r="FG20" i="19"/>
  <c r="FH20" i="19"/>
  <c r="FI20" i="19"/>
  <c r="FJ20" i="19"/>
  <c r="FK20" i="19"/>
  <c r="FL20" i="19"/>
  <c r="FM20" i="19"/>
  <c r="FN20" i="19"/>
  <c r="FO20" i="19"/>
  <c r="FP20" i="19"/>
  <c r="FQ20" i="19"/>
  <c r="FR20" i="19"/>
  <c r="FS20" i="19"/>
  <c r="FT20" i="19"/>
  <c r="FU20" i="19"/>
  <c r="FV20" i="19"/>
  <c r="FW20" i="19"/>
  <c r="FX20" i="19"/>
  <c r="FY20" i="19"/>
  <c r="FZ20" i="19"/>
  <c r="GA20" i="19"/>
  <c r="GB20" i="19"/>
  <c r="GC20" i="19"/>
  <c r="GD20" i="19"/>
  <c r="GE20" i="19"/>
  <c r="GF20" i="19"/>
  <c r="GG20" i="19"/>
  <c r="GH20" i="19"/>
  <c r="GI20" i="19"/>
  <c r="GJ20" i="19"/>
  <c r="GK20" i="19"/>
  <c r="GL20" i="19"/>
  <c r="GM20" i="19"/>
  <c r="GN20" i="19"/>
  <c r="GO20" i="19"/>
  <c r="GP20" i="19"/>
  <c r="GQ20" i="19"/>
  <c r="GR20" i="19"/>
  <c r="GS20" i="19"/>
  <c r="GT20" i="19"/>
  <c r="GU20" i="19"/>
  <c r="GV20" i="19"/>
  <c r="GW20" i="19"/>
  <c r="GX20" i="19"/>
  <c r="GY20" i="19"/>
  <c r="GZ20" i="19"/>
  <c r="HA20" i="19"/>
  <c r="HB20" i="19"/>
  <c r="HC20" i="19"/>
  <c r="HD20" i="19"/>
  <c r="HE20" i="19"/>
  <c r="HF20" i="19"/>
  <c r="HG20" i="19"/>
  <c r="HH20" i="19"/>
  <c r="HI20" i="19"/>
  <c r="HJ20" i="19"/>
  <c r="HK20" i="19"/>
  <c r="HL20" i="19"/>
  <c r="HM20" i="19"/>
  <c r="HN20" i="19"/>
  <c r="HO20" i="19"/>
  <c r="HP20" i="19"/>
  <c r="HQ20" i="19"/>
  <c r="HR20" i="19"/>
  <c r="HS20" i="19"/>
  <c r="HT20" i="19"/>
  <c r="HU20" i="19"/>
  <c r="HV20" i="19"/>
  <c r="HW20" i="19"/>
  <c r="HX20" i="19"/>
  <c r="HY20" i="19"/>
  <c r="HZ20" i="19"/>
  <c r="IA20" i="19"/>
  <c r="IB20" i="19"/>
  <c r="IC20" i="19"/>
  <c r="ID20" i="19"/>
  <c r="IE20" i="19"/>
  <c r="IF20" i="19"/>
  <c r="IG20" i="19"/>
  <c r="IH20" i="19"/>
  <c r="II20" i="19"/>
  <c r="IJ20" i="19"/>
  <c r="IK20" i="19"/>
  <c r="IL20" i="19"/>
  <c r="IM20" i="19"/>
  <c r="IN20" i="19"/>
  <c r="IO20" i="19"/>
  <c r="IP20" i="19"/>
  <c r="IQ20" i="19"/>
  <c r="IR20" i="19"/>
  <c r="IS20" i="19"/>
  <c r="IT20" i="19"/>
  <c r="IU20" i="19"/>
  <c r="IV20" i="19"/>
  <c r="IW20" i="19"/>
  <c r="IX20" i="19"/>
  <c r="IY20" i="19"/>
  <c r="IZ20" i="19"/>
  <c r="JA20" i="19"/>
  <c r="JB20" i="19"/>
  <c r="JC20" i="19"/>
  <c r="JD20" i="19"/>
  <c r="JE20" i="19"/>
  <c r="JF20" i="19"/>
  <c r="JG20" i="19"/>
  <c r="JH20" i="19"/>
  <c r="JI20" i="19"/>
  <c r="JJ20" i="19"/>
  <c r="JK20" i="19"/>
  <c r="JL20" i="19"/>
  <c r="JM20" i="19"/>
  <c r="JN20" i="19"/>
  <c r="JO20" i="19"/>
  <c r="JP20" i="19"/>
  <c r="JQ20" i="19"/>
  <c r="JR20" i="19"/>
  <c r="JS20" i="19"/>
  <c r="JT20" i="19"/>
  <c r="JU20" i="19"/>
  <c r="JV20" i="19"/>
  <c r="JW20" i="19"/>
  <c r="JX20" i="19"/>
  <c r="JY20" i="19"/>
  <c r="JZ20" i="19"/>
  <c r="KA20" i="19"/>
  <c r="KB20" i="19"/>
  <c r="KC20" i="19"/>
  <c r="KD20" i="19"/>
  <c r="KE20" i="19"/>
  <c r="KF20" i="19"/>
  <c r="KG20" i="19"/>
  <c r="KH20" i="19"/>
  <c r="KI20" i="19"/>
  <c r="KJ20" i="19"/>
  <c r="KK20" i="19"/>
  <c r="KL20" i="19"/>
  <c r="KM20" i="19"/>
  <c r="KN20" i="19"/>
  <c r="KO20" i="19"/>
  <c r="KP20" i="19"/>
  <c r="KQ20" i="19"/>
  <c r="KR20" i="19"/>
  <c r="KS20" i="19"/>
  <c r="KT20" i="19"/>
  <c r="KU20" i="19"/>
  <c r="KV20" i="19"/>
  <c r="KW20" i="19"/>
  <c r="KX20" i="19"/>
  <c r="KY20" i="19"/>
  <c r="KZ20" i="19"/>
  <c r="LA20" i="19"/>
  <c r="LB20" i="19"/>
  <c r="LC20" i="19"/>
  <c r="LD20" i="19"/>
  <c r="LE20" i="19"/>
  <c r="LF20" i="19"/>
  <c r="LG20" i="19"/>
  <c r="LH20" i="19"/>
  <c r="LI20" i="19"/>
  <c r="LJ20" i="19"/>
  <c r="LK20" i="19"/>
  <c r="LL20" i="19"/>
  <c r="LM20" i="19"/>
  <c r="LN20" i="19"/>
  <c r="LO20" i="19"/>
  <c r="LP20" i="19"/>
  <c r="LQ20" i="19"/>
  <c r="LR20" i="19"/>
  <c r="LS20" i="19"/>
  <c r="LT20" i="19"/>
  <c r="LU20" i="19"/>
  <c r="LV20" i="19"/>
  <c r="LW20" i="19"/>
  <c r="LX20" i="19"/>
  <c r="LY20" i="19"/>
  <c r="LZ20" i="19"/>
  <c r="MA20" i="19"/>
  <c r="MB20" i="19"/>
  <c r="MC20" i="19"/>
  <c r="MD20" i="19"/>
  <c r="ME20" i="19"/>
  <c r="MF20" i="19"/>
  <c r="MG20" i="19"/>
  <c r="MH20" i="19"/>
  <c r="MI20" i="19"/>
  <c r="MJ20" i="19"/>
  <c r="MK20" i="19"/>
  <c r="ML20" i="19"/>
  <c r="MM20" i="19"/>
  <c r="MN20" i="19"/>
  <c r="MO20" i="19"/>
  <c r="MP20" i="19"/>
  <c r="MQ20" i="19"/>
  <c r="MR20" i="19"/>
  <c r="MS20" i="19"/>
  <c r="MT20" i="19"/>
  <c r="MU20" i="19"/>
  <c r="MV20" i="19"/>
  <c r="MW20" i="19"/>
  <c r="MX20" i="19"/>
  <c r="MY20" i="19"/>
  <c r="MZ20" i="19"/>
  <c r="NA20" i="19"/>
  <c r="I24" i="13"/>
  <c r="C19" i="31"/>
  <c r="C6" i="31"/>
  <c r="B5" i="31"/>
  <c r="B4" i="31"/>
  <c r="B3" i="31"/>
  <c r="C19" i="30"/>
  <c r="C6" i="30"/>
  <c r="B5" i="30"/>
  <c r="B4" i="30"/>
  <c r="B3" i="30"/>
  <c r="B3" i="28"/>
  <c r="C19" i="29"/>
  <c r="C6" i="29"/>
  <c r="B5" i="29"/>
  <c r="B4" i="29"/>
  <c r="B3" i="29"/>
  <c r="C19" i="27"/>
  <c r="C6" i="27"/>
  <c r="B5" i="27"/>
  <c r="B4" i="27"/>
  <c r="B3" i="27"/>
  <c r="C27" i="28"/>
  <c r="C14" i="28"/>
  <c r="B13" i="28"/>
  <c r="B12" i="28"/>
  <c r="B11" i="28"/>
  <c r="B10" i="28"/>
  <c r="B9" i="28"/>
  <c r="B8" i="28"/>
  <c r="B7" i="28"/>
  <c r="B6" i="28"/>
  <c r="B5" i="28"/>
  <c r="B4" i="28"/>
  <c r="C28" i="32"/>
  <c r="C15" i="32"/>
  <c r="B14" i="32"/>
  <c r="B13" i="32"/>
  <c r="B12" i="32"/>
  <c r="B10" i="32"/>
  <c r="B11" i="32"/>
  <c r="B6" i="32"/>
  <c r="B9" i="32"/>
  <c r="B8" i="32"/>
  <c r="B7" i="32"/>
  <c r="B5" i="32"/>
  <c r="B4" i="32"/>
  <c r="B3" i="32"/>
  <c r="C8" i="22"/>
  <c r="C9" i="20"/>
  <c r="C9" i="14"/>
  <c r="C8" i="12"/>
  <c r="C9" i="19"/>
  <c r="C9" i="21"/>
  <c r="C23" i="26"/>
  <c r="C9" i="24"/>
  <c r="C9" i="26"/>
  <c r="B8" i="26"/>
  <c r="B7" i="26"/>
  <c r="B6" i="26"/>
  <c r="B5" i="26"/>
  <c r="B4" i="26"/>
  <c r="B3" i="26"/>
  <c r="B8" i="24"/>
  <c r="B7" i="24"/>
  <c r="B6" i="24"/>
  <c r="B5" i="24"/>
  <c r="B4" i="24"/>
  <c r="B3" i="24"/>
  <c r="B14" i="23"/>
  <c r="B13" i="23"/>
  <c r="B12" i="23"/>
  <c r="B11" i="23"/>
  <c r="B10" i="23"/>
  <c r="B9" i="23"/>
  <c r="B8" i="23"/>
  <c r="B7" i="23"/>
  <c r="B6" i="23"/>
  <c r="B5" i="23"/>
  <c r="B4" i="23"/>
  <c r="B3" i="23"/>
  <c r="B7" i="22"/>
  <c r="B6" i="22"/>
  <c r="B5" i="22"/>
  <c r="B4" i="22"/>
  <c r="B3" i="22"/>
  <c r="B8" i="21"/>
  <c r="B7" i="21"/>
  <c r="B6" i="21"/>
  <c r="B5" i="21"/>
  <c r="B4" i="21"/>
  <c r="B3" i="21"/>
  <c r="B8" i="20"/>
  <c r="B7" i="20"/>
  <c r="B6" i="20"/>
  <c r="B5" i="20"/>
  <c r="B4" i="20"/>
  <c r="B3" i="20"/>
  <c r="B8" i="19"/>
  <c r="B7" i="19"/>
  <c r="B6" i="19"/>
  <c r="B5" i="19"/>
  <c r="B4" i="19"/>
  <c r="B3" i="19"/>
  <c r="B8" i="14"/>
  <c r="B7" i="14"/>
  <c r="B6" i="14"/>
  <c r="B5" i="14"/>
  <c r="B4" i="14"/>
  <c r="B3" i="14"/>
  <c r="B8" i="13"/>
  <c r="B7" i="13"/>
  <c r="B6" i="13"/>
  <c r="B5" i="13"/>
  <c r="B4" i="13"/>
  <c r="B3" i="13"/>
  <c r="B4" i="12"/>
  <c r="B6" i="12"/>
  <c r="B7" i="12"/>
  <c r="B5" i="12"/>
  <c r="B3" i="12"/>
  <c r="C22" i="12"/>
  <c r="C22" i="22"/>
  <c r="C23" i="14"/>
  <c r="C18" i="14"/>
  <c r="C19" i="14"/>
  <c r="C12" i="14"/>
  <c r="C13" i="14"/>
  <c r="C23" i="20"/>
  <c r="C23" i="19"/>
  <c r="C27" i="13"/>
  <c r="C23" i="21"/>
  <c r="C23" i="24"/>
  <c r="C38" i="23"/>
  <c r="F31" i="32"/>
  <c r="F53" i="36"/>
  <c r="F30" i="28"/>
  <c r="F41" i="36"/>
  <c r="G35" i="36"/>
  <c r="F26" i="26"/>
  <c r="F35" i="36"/>
  <c r="F26" i="24"/>
  <c r="F32" i="36"/>
  <c r="F26" i="21"/>
  <c r="F23" i="36"/>
  <c r="G23" i="36"/>
  <c r="F26" i="20"/>
  <c r="F20" i="36"/>
  <c r="F26" i="19"/>
  <c r="F14" i="36"/>
  <c r="F26" i="14"/>
  <c r="F11" i="36"/>
  <c r="C15" i="14"/>
  <c r="F41" i="23"/>
  <c r="F29" i="36"/>
  <c r="MN30" i="13"/>
  <c r="MJ30" i="13"/>
  <c r="MF30" i="13"/>
  <c r="G30" i="13"/>
  <c r="G8" i="36"/>
  <c r="K30" i="13"/>
  <c r="S30" i="13"/>
  <c r="W30" i="13"/>
  <c r="AE30" i="13"/>
  <c r="AI30" i="13"/>
  <c r="AQ30" i="13"/>
  <c r="AU30" i="13"/>
  <c r="BC30" i="13"/>
  <c r="BG30" i="13"/>
  <c r="BO30" i="13"/>
  <c r="BS30" i="13"/>
  <c r="CA30" i="13"/>
  <c r="CE30" i="13"/>
  <c r="CM30" i="13"/>
  <c r="CQ30" i="13"/>
  <c r="CY30" i="13"/>
  <c r="DC30" i="13"/>
  <c r="DK30" i="13"/>
  <c r="DO30" i="13"/>
  <c r="DW30" i="13"/>
  <c r="EA30" i="13"/>
  <c r="EI30" i="13"/>
  <c r="EM30" i="13"/>
  <c r="EU30" i="13"/>
  <c r="EY30" i="13"/>
  <c r="FG30" i="13"/>
  <c r="FK30" i="13"/>
  <c r="FS30" i="13"/>
  <c r="FW30" i="13"/>
  <c r="GE30" i="13"/>
  <c r="GI30" i="13"/>
  <c r="GQ30" i="13"/>
  <c r="GU30" i="13"/>
  <c r="HC30" i="13"/>
  <c r="HG30" i="13"/>
  <c r="HO30" i="13"/>
  <c r="HS30" i="13"/>
  <c r="IA30" i="13"/>
  <c r="IE30" i="13"/>
  <c r="IM30" i="13"/>
  <c r="IQ30" i="13"/>
  <c r="IY30" i="13"/>
  <c r="JC30" i="13"/>
  <c r="JK30" i="13"/>
  <c r="JO30" i="13"/>
  <c r="JW30" i="13"/>
  <c r="KA30" i="13"/>
  <c r="KI30" i="13"/>
  <c r="KM30" i="13"/>
  <c r="KU30" i="13"/>
  <c r="KY30" i="13"/>
  <c r="LG30" i="13"/>
  <c r="MM30" i="13"/>
  <c r="MI30" i="13"/>
  <c r="ME30" i="13"/>
  <c r="H30" i="13"/>
  <c r="P30" i="13"/>
  <c r="T30" i="13"/>
  <c r="AB30" i="13"/>
  <c r="AF30" i="13"/>
  <c r="AN30" i="13"/>
  <c r="AR30" i="13"/>
  <c r="AZ30" i="13"/>
  <c r="BD30" i="13"/>
  <c r="BL30" i="13"/>
  <c r="BP30" i="13"/>
  <c r="BX30" i="13"/>
  <c r="CB30" i="13"/>
  <c r="CJ30" i="13"/>
  <c r="CN30" i="13"/>
  <c r="CV30" i="13"/>
  <c r="CZ30" i="13"/>
  <c r="DH30" i="13"/>
  <c r="DL30" i="13"/>
  <c r="DT30" i="13"/>
  <c r="DX30" i="13"/>
  <c r="EF30" i="13"/>
  <c r="EJ30" i="13"/>
  <c r="ER30" i="13"/>
  <c r="EV30" i="13"/>
  <c r="FD30" i="13"/>
  <c r="FH30" i="13"/>
  <c r="FP30" i="13"/>
  <c r="FT30" i="13"/>
  <c r="GB30" i="13"/>
  <c r="GF30" i="13"/>
  <c r="GN30" i="13"/>
  <c r="GR30" i="13"/>
  <c r="GZ30" i="13"/>
  <c r="HD30" i="13"/>
  <c r="HL30" i="13"/>
  <c r="HP30" i="13"/>
  <c r="HX30" i="13"/>
  <c r="IB30" i="13"/>
  <c r="IJ30" i="13"/>
  <c r="IN30" i="13"/>
  <c r="IV30" i="13"/>
  <c r="IZ30" i="13"/>
  <c r="JH30" i="13"/>
  <c r="JL30" i="13"/>
  <c r="JT30" i="13"/>
  <c r="JX30" i="13"/>
  <c r="KF30" i="13"/>
  <c r="KJ30" i="13"/>
  <c r="KR30" i="13"/>
  <c r="ML30" i="13"/>
  <c r="MH30" i="13"/>
  <c r="MD30" i="13"/>
  <c r="M30" i="13"/>
  <c r="Q30" i="13"/>
  <c r="Y30" i="13"/>
  <c r="AC30" i="13"/>
  <c r="AK30" i="13"/>
  <c r="AO30" i="13"/>
  <c r="AW30" i="13"/>
  <c r="BA30" i="13"/>
  <c r="BI30" i="13"/>
  <c r="BM30" i="13"/>
  <c r="BU30" i="13"/>
  <c r="BY30" i="13"/>
  <c r="CG30" i="13"/>
  <c r="CK30" i="13"/>
  <c r="CS30" i="13"/>
  <c r="CW30" i="13"/>
  <c r="DE30" i="13"/>
  <c r="DI30" i="13"/>
  <c r="DQ30" i="13"/>
  <c r="DU30" i="13"/>
  <c r="EC30" i="13"/>
  <c r="EG30" i="13"/>
  <c r="EO30" i="13"/>
  <c r="ES30" i="13"/>
  <c r="FA30" i="13"/>
  <c r="FE30" i="13"/>
  <c r="FM30" i="13"/>
  <c r="FQ30" i="13"/>
  <c r="FY30" i="13"/>
  <c r="GC30" i="13"/>
  <c r="GK30" i="13"/>
  <c r="GO30" i="13"/>
  <c r="GW30" i="13"/>
  <c r="HA30" i="13"/>
  <c r="HI30" i="13"/>
  <c r="HM30" i="13"/>
  <c r="HU30" i="13"/>
  <c r="HY30" i="13"/>
  <c r="IG30" i="13"/>
  <c r="IK30" i="13"/>
  <c r="IS30" i="13"/>
  <c r="IW30" i="13"/>
  <c r="JE30" i="13"/>
  <c r="JI30" i="13"/>
  <c r="JQ30" i="13"/>
  <c r="JU30" i="13"/>
  <c r="KC30" i="13"/>
  <c r="KG30" i="13"/>
  <c r="KO30" i="13"/>
  <c r="KS30" i="13"/>
  <c r="LA30" i="13"/>
  <c r="LE30" i="13"/>
  <c r="MK30" i="13"/>
  <c r="N30" i="13"/>
  <c r="AT30" i="13"/>
  <c r="BJ30" i="13"/>
  <c r="CP30" i="13"/>
  <c r="DF30" i="13"/>
  <c r="EL30" i="13"/>
  <c r="FB30" i="13"/>
  <c r="GH30" i="13"/>
  <c r="GX30" i="13"/>
  <c r="ID30" i="13"/>
  <c r="IT30" i="13"/>
  <c r="JZ30" i="13"/>
  <c r="KP30" i="13"/>
  <c r="LH30" i="13"/>
  <c r="LM30" i="13"/>
  <c r="LQ30" i="13"/>
  <c r="LY30" i="13"/>
  <c r="MC30" i="13"/>
  <c r="MW30" i="13"/>
  <c r="NA30" i="13"/>
  <c r="MG30" i="13"/>
  <c r="AH30" i="13"/>
  <c r="AX30" i="13"/>
  <c r="CD30" i="13"/>
  <c r="CT30" i="13"/>
  <c r="DZ30" i="13"/>
  <c r="EP30" i="13"/>
  <c r="FV30" i="13"/>
  <c r="GL30" i="13"/>
  <c r="HR30" i="13"/>
  <c r="IH30" i="13"/>
  <c r="JN30" i="13"/>
  <c r="KD30" i="13"/>
  <c r="LB30" i="13"/>
  <c r="LJ30" i="13"/>
  <c r="LN30" i="13"/>
  <c r="LV30" i="13"/>
  <c r="LZ30" i="13"/>
  <c r="MT30" i="13"/>
  <c r="MX30" i="13"/>
  <c r="V30" i="13"/>
  <c r="AL30" i="13"/>
  <c r="BR30" i="13"/>
  <c r="CH30" i="13"/>
  <c r="DN30" i="13"/>
  <c r="ED30" i="13"/>
  <c r="FJ30" i="13"/>
  <c r="FZ30" i="13"/>
  <c r="HF30" i="13"/>
  <c r="HV30" i="13"/>
  <c r="JB30" i="13"/>
  <c r="JR30" i="13"/>
  <c r="KV30" i="13"/>
  <c r="LD30" i="13"/>
  <c r="LK30" i="13"/>
  <c r="LS30" i="13"/>
  <c r="LW30" i="13"/>
  <c r="MQ30" i="13"/>
  <c r="MU30" i="13"/>
  <c r="J30" i="13"/>
  <c r="BV30" i="13"/>
  <c r="GT30" i="13"/>
  <c r="JF30" i="13"/>
  <c r="MZ30" i="13"/>
  <c r="F30" i="13"/>
  <c r="F8" i="36"/>
  <c r="Z30" i="13"/>
  <c r="EX30" i="13"/>
  <c r="HJ30" i="13"/>
  <c r="MB30" i="13"/>
  <c r="DB30" i="13"/>
  <c r="FN30" i="13"/>
  <c r="KL30" i="13"/>
  <c r="LP30" i="13"/>
  <c r="MR30" i="13"/>
  <c r="BF30" i="13"/>
  <c r="KX30" i="13"/>
  <c r="IP30" i="13"/>
  <c r="DR30" i="13"/>
  <c r="LT30" i="13"/>
  <c r="MO30" i="13"/>
  <c r="I30" i="13"/>
  <c r="J24" i="13"/>
  <c r="C22" i="31"/>
  <c r="C22" i="30"/>
  <c r="C22" i="29"/>
  <c r="C22" i="27"/>
  <c r="C30" i="28"/>
  <c r="C31" i="32"/>
  <c r="C41" i="23"/>
  <c r="C25" i="12"/>
  <c r="F25" i="12"/>
  <c r="F5" i="36"/>
  <c r="F16" i="36" s="1"/>
  <c r="C25" i="22"/>
  <c r="C26" i="14"/>
  <c r="C26" i="20"/>
  <c r="C30" i="13"/>
  <c r="C26" i="19"/>
  <c r="C26" i="21"/>
  <c r="C26" i="26"/>
  <c r="C26" i="24"/>
  <c r="F10" i="36"/>
  <c r="G10" i="36"/>
  <c r="G29" i="36"/>
  <c r="K24" i="13"/>
  <c r="L24" i="13"/>
  <c r="M24" i="13"/>
  <c r="L30" i="13"/>
  <c r="N24" i="13"/>
  <c r="O24" i="13"/>
  <c r="P24" i="13"/>
  <c r="O30" i="13"/>
  <c r="Q24" i="13"/>
  <c r="R24" i="13"/>
  <c r="S24" i="13"/>
  <c r="R30" i="13"/>
  <c r="T24" i="13"/>
  <c r="U24" i="13"/>
  <c r="V24" i="13"/>
  <c r="U30" i="13"/>
  <c r="W24" i="13"/>
  <c r="X24" i="13"/>
  <c r="Y24" i="13"/>
  <c r="X30" i="13"/>
  <c r="Z24" i="13"/>
  <c r="AA24" i="13"/>
  <c r="AB24" i="13"/>
  <c r="AA30" i="13"/>
  <c r="AC24" i="13"/>
  <c r="AD24" i="13"/>
  <c r="AE24" i="13"/>
  <c r="AD30" i="13"/>
  <c r="AF24" i="13"/>
  <c r="AG24" i="13"/>
  <c r="AH24" i="13"/>
  <c r="AG30" i="13"/>
  <c r="AI24" i="13"/>
  <c r="AJ24" i="13"/>
  <c r="AK24" i="13"/>
  <c r="AJ30" i="13"/>
  <c r="AL24" i="13"/>
  <c r="AM24" i="13"/>
  <c r="AN24" i="13"/>
  <c r="AM30" i="13"/>
  <c r="AO24" i="13"/>
  <c r="AP24" i="13"/>
  <c r="AQ24" i="13"/>
  <c r="AP30" i="13"/>
  <c r="AR24" i="13"/>
  <c r="AS24" i="13"/>
  <c r="AT24" i="13"/>
  <c r="AS30" i="13"/>
  <c r="AU24" i="13"/>
  <c r="AV24" i="13"/>
  <c r="AW24" i="13"/>
  <c r="AV30" i="13"/>
  <c r="AX24" i="13"/>
  <c r="AY24" i="13"/>
  <c r="AZ24" i="13"/>
  <c r="AY30" i="13"/>
  <c r="BA24" i="13"/>
  <c r="BB24" i="13"/>
  <c r="BC24" i="13"/>
  <c r="BB30" i="13"/>
  <c r="BD24" i="13"/>
  <c r="BE24" i="13"/>
  <c r="BF24" i="13"/>
  <c r="BE30" i="13"/>
  <c r="BG24" i="13"/>
  <c r="BH24" i="13"/>
  <c r="BI24" i="13"/>
  <c r="BH30" i="13"/>
  <c r="BJ24" i="13"/>
  <c r="BK24" i="13"/>
  <c r="BL24" i="13"/>
  <c r="BK30" i="13"/>
  <c r="BM24" i="13"/>
  <c r="BN24" i="13"/>
  <c r="BO24" i="13"/>
  <c r="BN30" i="13"/>
  <c r="BP24" i="13"/>
  <c r="BQ24" i="13"/>
  <c r="BR24" i="13"/>
  <c r="BQ30" i="13"/>
  <c r="BS24" i="13"/>
  <c r="BT24" i="13"/>
  <c r="BU24" i="13"/>
  <c r="BT30" i="13"/>
  <c r="BV24" i="13"/>
  <c r="BW24" i="13"/>
  <c r="BX24" i="13"/>
  <c r="BW30" i="13"/>
  <c r="BY24" i="13"/>
  <c r="BZ24" i="13"/>
  <c r="CA24" i="13"/>
  <c r="BZ30" i="13"/>
  <c r="CB24" i="13"/>
  <c r="CC24" i="13"/>
  <c r="CD24" i="13"/>
  <c r="CC30" i="13"/>
  <c r="CE24" i="13"/>
  <c r="CF24" i="13"/>
  <c r="CG24" i="13"/>
  <c r="CF30" i="13"/>
  <c r="CH24" i="13"/>
  <c r="CI24" i="13"/>
  <c r="CJ24" i="13"/>
  <c r="CI30" i="13"/>
  <c r="CK24" i="13"/>
  <c r="CL24" i="13"/>
  <c r="CM24" i="13"/>
  <c r="CL30" i="13"/>
  <c r="CN24" i="13"/>
  <c r="CO24" i="13"/>
  <c r="CP24" i="13"/>
  <c r="CO30" i="13"/>
  <c r="CQ24" i="13"/>
  <c r="CR24" i="13"/>
  <c r="CS24" i="13"/>
  <c r="CR30" i="13"/>
  <c r="CT24" i="13"/>
  <c r="CU24" i="13"/>
  <c r="CV24" i="13"/>
  <c r="CU30" i="13"/>
  <c r="CW24" i="13"/>
  <c r="CX24" i="13"/>
  <c r="CY24" i="13"/>
  <c r="CX30" i="13"/>
  <c r="CZ24" i="13"/>
  <c r="DA24" i="13"/>
  <c r="DB24" i="13"/>
  <c r="DA30" i="13"/>
  <c r="DC24" i="13"/>
  <c r="DD24" i="13"/>
  <c r="DE24" i="13"/>
  <c r="DD30" i="13"/>
  <c r="DF24" i="13"/>
  <c r="DG24" i="13"/>
  <c r="DH24" i="13"/>
  <c r="DG30" i="13"/>
  <c r="DI24" i="13"/>
  <c r="DJ24" i="13"/>
  <c r="DK24" i="13"/>
  <c r="DJ30" i="13"/>
  <c r="DL24" i="13"/>
  <c r="DM24" i="13"/>
  <c r="DN24" i="13"/>
  <c r="DM30" i="13"/>
  <c r="DO24" i="13"/>
  <c r="DP24" i="13"/>
  <c r="DQ24" i="13"/>
  <c r="DP30" i="13"/>
  <c r="DR24" i="13"/>
  <c r="DS24" i="13"/>
  <c r="DT24" i="13"/>
  <c r="DS30" i="13"/>
  <c r="DU24" i="13"/>
  <c r="DV24" i="13"/>
  <c r="DW24" i="13"/>
  <c r="DV30" i="13"/>
  <c r="DX24" i="13"/>
  <c r="DY24" i="13"/>
  <c r="DZ24" i="13"/>
  <c r="DY30" i="13"/>
  <c r="EA24" i="13"/>
  <c r="EB24" i="13"/>
  <c r="EC24" i="13"/>
  <c r="EB30" i="13"/>
  <c r="ED24" i="13"/>
  <c r="EE24" i="13"/>
  <c r="EF24" i="13"/>
  <c r="EE30" i="13"/>
  <c r="EG24" i="13"/>
  <c r="EH24" i="13"/>
  <c r="EI24" i="13"/>
  <c r="EH30" i="13"/>
  <c r="EJ24" i="13"/>
  <c r="EK24" i="13"/>
  <c r="EL24" i="13"/>
  <c r="EK30" i="13"/>
  <c r="EM24" i="13"/>
  <c r="EN24" i="13"/>
  <c r="EO24" i="13"/>
  <c r="EN30" i="13"/>
  <c r="EP24" i="13"/>
  <c r="EQ24" i="13"/>
  <c r="ER24" i="13"/>
  <c r="EQ30" i="13"/>
  <c r="ES24" i="13"/>
  <c r="ET24" i="13"/>
  <c r="EU24" i="13"/>
  <c r="ET30" i="13"/>
  <c r="EV24" i="13"/>
  <c r="EW24" i="13"/>
  <c r="EX24" i="13"/>
  <c r="EW30" i="13"/>
  <c r="EY24" i="13"/>
  <c r="EZ24" i="13"/>
  <c r="FA24" i="13"/>
  <c r="EZ30" i="13"/>
  <c r="FB24" i="13"/>
  <c r="FC24" i="13"/>
  <c r="FD24" i="13"/>
  <c r="FC30" i="13"/>
  <c r="FE24" i="13"/>
  <c r="FF24" i="13"/>
  <c r="FG24" i="13"/>
  <c r="FF30" i="13"/>
  <c r="FH24" i="13"/>
  <c r="FI24" i="13"/>
  <c r="FJ24" i="13"/>
  <c r="FI30" i="13"/>
  <c r="FK24" i="13"/>
  <c r="FL24" i="13"/>
  <c r="FM24" i="13"/>
  <c r="FL30" i="13"/>
  <c r="FN24" i="13"/>
  <c r="FO24" i="13"/>
  <c r="FP24" i="13"/>
  <c r="FO30" i="13"/>
  <c r="FQ24" i="13"/>
  <c r="FR24" i="13"/>
  <c r="FS24" i="13"/>
  <c r="FR30" i="13"/>
  <c r="FT24" i="13"/>
  <c r="FU24" i="13"/>
  <c r="FV24" i="13"/>
  <c r="FU30" i="13"/>
  <c r="FW24" i="13"/>
  <c r="FX24" i="13"/>
  <c r="FY24" i="13"/>
  <c r="FX30" i="13"/>
  <c r="FZ24" i="13"/>
  <c r="GA24" i="13"/>
  <c r="GB24" i="13"/>
  <c r="GA30" i="13"/>
  <c r="GC24" i="13"/>
  <c r="GD24" i="13"/>
  <c r="GE24" i="13"/>
  <c r="GD30" i="13"/>
  <c r="GF24" i="13"/>
  <c r="GG24" i="13"/>
  <c r="GH24" i="13"/>
  <c r="GG30" i="13"/>
  <c r="GI24" i="13"/>
  <c r="GJ24" i="13"/>
  <c r="GK24" i="13"/>
  <c r="GJ30" i="13"/>
  <c r="GL24" i="13"/>
  <c r="GM24" i="13"/>
  <c r="GN24" i="13"/>
  <c r="GM30" i="13"/>
  <c r="GO24" i="13"/>
  <c r="GP24" i="13"/>
  <c r="GQ24" i="13"/>
  <c r="GP30" i="13"/>
  <c r="GR24" i="13"/>
  <c r="GS24" i="13"/>
  <c r="GT24" i="13"/>
  <c r="GS30" i="13"/>
  <c r="GU24" i="13"/>
  <c r="GV24" i="13"/>
  <c r="GW24" i="13"/>
  <c r="GV30" i="13"/>
  <c r="GX24" i="13"/>
  <c r="GY24" i="13"/>
  <c r="GZ24" i="13"/>
  <c r="GY30" i="13"/>
  <c r="HA24" i="13"/>
  <c r="HB24" i="13"/>
  <c r="HC24" i="13"/>
  <c r="HB30" i="13"/>
  <c r="HD24" i="13"/>
  <c r="HE24" i="13"/>
  <c r="HF24" i="13"/>
  <c r="HE30" i="13"/>
  <c r="HG24" i="13"/>
  <c r="HH24" i="13"/>
  <c r="HI24" i="13"/>
  <c r="HH30" i="13"/>
  <c r="HJ24" i="13"/>
  <c r="HK24" i="13"/>
  <c r="HL24" i="13"/>
  <c r="HK30" i="13"/>
  <c r="HM24" i="13"/>
  <c r="HN24" i="13"/>
  <c r="HO24" i="13"/>
  <c r="HN30" i="13"/>
  <c r="HP24" i="13"/>
  <c r="HQ24" i="13"/>
  <c r="HR24" i="13"/>
  <c r="HQ30" i="13"/>
  <c r="HS24" i="13"/>
  <c r="HT24" i="13"/>
  <c r="HU24" i="13"/>
  <c r="HT30" i="13"/>
  <c r="HV24" i="13"/>
  <c r="HW24" i="13"/>
  <c r="HX24" i="13"/>
  <c r="HW30" i="13"/>
  <c r="HY24" i="13"/>
  <c r="HZ24" i="13"/>
  <c r="IA24" i="13"/>
  <c r="HZ30" i="13"/>
  <c r="IB24" i="13"/>
  <c r="IC24" i="13"/>
  <c r="ID24" i="13"/>
  <c r="IC30" i="13"/>
  <c r="IE24" i="13"/>
  <c r="IF24" i="13"/>
  <c r="IG24" i="13"/>
  <c r="IF30" i="13"/>
  <c r="IH24" i="13"/>
  <c r="II24" i="13"/>
  <c r="IJ24" i="13"/>
  <c r="II30" i="13"/>
  <c r="IK24" i="13"/>
  <c r="IL24" i="13"/>
  <c r="IM24" i="13"/>
  <c r="IL30" i="13"/>
  <c r="IN24" i="13"/>
  <c r="IO24" i="13"/>
  <c r="IP24" i="13"/>
  <c r="IO30" i="13"/>
  <c r="IQ24" i="13"/>
  <c r="IR24" i="13"/>
  <c r="IS24" i="13"/>
  <c r="IR30" i="13"/>
  <c r="IT24" i="13"/>
  <c r="IU24" i="13"/>
  <c r="IV24" i="13"/>
  <c r="IU30" i="13"/>
  <c r="IW24" i="13"/>
  <c r="IX24" i="13"/>
  <c r="IY24" i="13"/>
  <c r="IX30" i="13"/>
  <c r="IZ24" i="13"/>
  <c r="JA24" i="13"/>
  <c r="JB24" i="13"/>
  <c r="JA30" i="13"/>
  <c r="JC24" i="13"/>
  <c r="JD24" i="13"/>
  <c r="JE24" i="13"/>
  <c r="JD30" i="13"/>
  <c r="JF24" i="13"/>
  <c r="JG24" i="13"/>
  <c r="JH24" i="13"/>
  <c r="JG30" i="13"/>
  <c r="JI24" i="13"/>
  <c r="JJ24" i="13"/>
  <c r="JK24" i="13"/>
  <c r="JJ30" i="13"/>
  <c r="JL24" i="13"/>
  <c r="JM24" i="13"/>
  <c r="JN24" i="13"/>
  <c r="JM30" i="13"/>
  <c r="JO24" i="13"/>
  <c r="JP24" i="13"/>
  <c r="JQ24" i="13"/>
  <c r="JP30" i="13"/>
  <c r="JR24" i="13"/>
  <c r="JS24" i="13"/>
  <c r="JT24" i="13"/>
  <c r="JS30" i="13"/>
  <c r="JU24" i="13"/>
  <c r="JV24" i="13"/>
  <c r="JW24" i="13"/>
  <c r="JV30" i="13"/>
  <c r="JX24" i="13"/>
  <c r="JY24" i="13"/>
  <c r="JZ24" i="13"/>
  <c r="JY30" i="13"/>
  <c r="KA24" i="13"/>
  <c r="KB24" i="13"/>
  <c r="KC24" i="13"/>
  <c r="KB30" i="13"/>
  <c r="C247" i="10"/>
  <c r="C243" i="9"/>
  <c r="EX237" i="9"/>
  <c r="C202" i="10"/>
  <c r="C182" i="10"/>
  <c r="C179" i="9"/>
  <c r="HR179" i="9"/>
  <c r="GH179" i="9"/>
  <c r="EX179" i="9"/>
  <c r="C171" i="9"/>
  <c r="C174" i="10"/>
  <c r="C166" i="10"/>
  <c r="C163" i="9"/>
  <c r="HR163" i="9"/>
  <c r="GH163" i="9"/>
  <c r="EX163" i="9"/>
  <c r="C158" i="10"/>
  <c r="C155" i="9"/>
  <c r="HR155" i="9"/>
  <c r="GH155" i="9"/>
  <c r="C152" i="10"/>
  <c r="C149" i="9"/>
  <c r="HR142" i="9"/>
  <c r="GH142" i="9"/>
  <c r="EX142" i="9"/>
  <c r="C121" i="10"/>
  <c r="C120" i="10"/>
  <c r="C119" i="10"/>
  <c r="C116" i="10"/>
  <c r="HR127" i="9"/>
  <c r="GH127" i="9"/>
  <c r="HR94" i="9"/>
  <c r="GH94" i="9"/>
  <c r="EX94" i="9"/>
  <c r="HR24" i="9"/>
  <c r="GH24" i="9"/>
  <c r="KD24" i="13"/>
  <c r="KE24" i="13"/>
  <c r="KF24" i="13"/>
  <c r="KE30" i="13"/>
  <c r="KG24" i="13"/>
  <c r="KH24" i="13"/>
  <c r="KI24" i="13"/>
  <c r="KH30" i="13"/>
  <c r="KJ24" i="13"/>
  <c r="KK24" i="13"/>
  <c r="KL24" i="13"/>
  <c r="KK30" i="13"/>
  <c r="KM24" i="13"/>
  <c r="KN24" i="13"/>
  <c r="KO24" i="13"/>
  <c r="KN30" i="13"/>
  <c r="KP24" i="13"/>
  <c r="KQ24" i="13"/>
  <c r="KR24" i="13"/>
  <c r="KQ30" i="13"/>
  <c r="KS24" i="13"/>
  <c r="KT24" i="13"/>
  <c r="KU24" i="13"/>
  <c r="KT30" i="13"/>
  <c r="KV24" i="13"/>
  <c r="KW24" i="13"/>
  <c r="KX24" i="13"/>
  <c r="KW30" i="13"/>
  <c r="KY24" i="13"/>
  <c r="KZ24" i="13"/>
  <c r="LA24" i="13"/>
  <c r="KZ30" i="13"/>
  <c r="LB24" i="13"/>
  <c r="LC24" i="13"/>
  <c r="LD24" i="13"/>
  <c r="LC30" i="13"/>
  <c r="LE24" i="13"/>
  <c r="LF24" i="13"/>
  <c r="LG24" i="13"/>
  <c r="LF30" i="13"/>
  <c r="LH24" i="13"/>
  <c r="LI24" i="13"/>
  <c r="LJ24" i="13"/>
  <c r="LI30" i="13"/>
  <c r="LK24" i="13"/>
  <c r="LL24" i="13"/>
  <c r="LM24" i="13"/>
  <c r="LL30" i="13"/>
  <c r="LN24" i="13"/>
  <c r="LO24" i="13"/>
  <c r="LP24" i="13"/>
  <c r="LO30" i="13"/>
  <c r="LQ24" i="13"/>
  <c r="LR24" i="13"/>
  <c r="LS24" i="13"/>
  <c r="LR30" i="13"/>
  <c r="LT24" i="13"/>
  <c r="LU24" i="13"/>
  <c r="LV24" i="13"/>
  <c r="LU30" i="13"/>
  <c r="LW24" i="13"/>
  <c r="LX24" i="13"/>
  <c r="LY24" i="13"/>
  <c r="LX30" i="13"/>
  <c r="LZ24" i="13"/>
  <c r="MA24" i="13"/>
  <c r="MB24" i="13"/>
  <c r="MA30" i="13"/>
  <c r="MC24" i="13"/>
  <c r="MD24" i="13"/>
  <c r="ME24" i="13"/>
  <c r="MF24" i="13"/>
  <c r="MG24" i="13"/>
  <c r="MH24" i="13"/>
  <c r="MI24" i="13"/>
  <c r="MJ24" i="13"/>
  <c r="MK24" i="13"/>
  <c r="ML24" i="13"/>
  <c r="MM24" i="13"/>
  <c r="MN24" i="13"/>
  <c r="MO24" i="13"/>
  <c r="MP24" i="13"/>
  <c r="MQ24" i="13"/>
  <c r="MP30" i="13"/>
  <c r="MR24" i="13"/>
  <c r="MS24" i="13"/>
  <c r="MT24" i="13"/>
  <c r="MS30" i="13"/>
  <c r="MU24" i="13"/>
  <c r="MV24" i="13"/>
  <c r="MW24" i="13"/>
  <c r="MV30" i="13"/>
  <c r="MX24" i="13"/>
  <c r="MY24" i="13"/>
  <c r="MZ24" i="13"/>
  <c r="MY30" i="13"/>
  <c r="NA24" i="13"/>
  <c r="HR22" i="9"/>
  <c r="GH22" i="9"/>
  <c r="P1" i="10"/>
  <c r="T1" i="10"/>
  <c r="T259" i="10"/>
  <c r="T257" i="10"/>
  <c r="T256" i="10"/>
  <c r="T232" i="10"/>
  <c r="T225" i="10"/>
  <c r="T224" i="10"/>
  <c r="T226" i="10"/>
  <c r="T222" i="10"/>
  <c r="T218" i="10"/>
  <c r="T206" i="10"/>
  <c r="T195" i="10"/>
  <c r="T191" i="10"/>
  <c r="T185" i="10"/>
  <c r="T171" i="10"/>
  <c r="T162" i="10"/>
  <c r="T155" i="10"/>
  <c r="T148" i="10"/>
  <c r="T138" i="10"/>
  <c r="T135" i="10"/>
  <c r="T126" i="10"/>
  <c r="T123" i="10"/>
  <c r="T110" i="10"/>
  <c r="T107" i="10"/>
  <c r="T106" i="10"/>
  <c r="T99" i="10"/>
  <c r="T89" i="10"/>
  <c r="T86" i="10"/>
  <c r="T81" i="10"/>
  <c r="T75" i="10"/>
  <c r="T66" i="10"/>
  <c r="T48" i="10"/>
  <c r="T36" i="10"/>
  <c r="T30" i="10"/>
  <c r="T26" i="10"/>
  <c r="T23" i="10"/>
  <c r="T18" i="10"/>
  <c r="T12" i="10"/>
  <c r="T9" i="10"/>
  <c r="S1" i="10"/>
  <c r="S259" i="10"/>
  <c r="S257" i="10"/>
  <c r="S232" i="10"/>
  <c r="S226" i="10"/>
  <c r="S222" i="10"/>
  <c r="S218" i="10"/>
  <c r="S206" i="10"/>
  <c r="S195" i="10"/>
  <c r="S191" i="10"/>
  <c r="S185" i="10"/>
  <c r="S171" i="10"/>
  <c r="S162" i="10"/>
  <c r="S155" i="10"/>
  <c r="S148" i="10"/>
  <c r="S138" i="10"/>
  <c r="S135" i="10"/>
  <c r="S126" i="10"/>
  <c r="S123" i="10"/>
  <c r="S110" i="10"/>
  <c r="S107" i="10"/>
  <c r="S106" i="10"/>
  <c r="S99" i="10"/>
  <c r="S89" i="10"/>
  <c r="S86" i="10"/>
  <c r="S81" i="10"/>
  <c r="S75" i="10"/>
  <c r="S66" i="10"/>
  <c r="S48" i="10"/>
  <c r="S36" i="10"/>
  <c r="S30" i="10"/>
  <c r="S26" i="10"/>
  <c r="S23" i="10"/>
  <c r="S18" i="10"/>
  <c r="S12" i="10"/>
  <c r="S9" i="10"/>
  <c r="S8" i="10"/>
  <c r="O1" i="10"/>
  <c r="M1" i="10"/>
  <c r="L1" i="10"/>
  <c r="M9" i="10"/>
  <c r="N9" i="10"/>
  <c r="O9" i="10"/>
  <c r="P9" i="10"/>
  <c r="P8" i="10"/>
  <c r="Q9" i="10"/>
  <c r="R9" i="10"/>
  <c r="R8" i="10"/>
  <c r="L9" i="10"/>
  <c r="M12" i="10"/>
  <c r="M8" i="10"/>
  <c r="N12" i="10"/>
  <c r="O12" i="10"/>
  <c r="P12" i="10"/>
  <c r="Q12" i="10"/>
  <c r="Q8" i="10" s="1"/>
  <c r="R12" i="10"/>
  <c r="L12" i="10"/>
  <c r="M18" i="10"/>
  <c r="N18" i="10"/>
  <c r="N8" i="10" s="1"/>
  <c r="O18" i="10"/>
  <c r="P18" i="10"/>
  <c r="Q18" i="10"/>
  <c r="R18" i="10"/>
  <c r="L18" i="10"/>
  <c r="M23" i="10"/>
  <c r="N23" i="10"/>
  <c r="O23" i="10"/>
  <c r="O8" i="10"/>
  <c r="P23" i="10"/>
  <c r="Q23" i="10"/>
  <c r="R23" i="10"/>
  <c r="L23" i="10"/>
  <c r="L8" i="10"/>
  <c r="M26" i="10"/>
  <c r="N26" i="10"/>
  <c r="O26" i="10"/>
  <c r="P26" i="10"/>
  <c r="Q26" i="10"/>
  <c r="R26" i="10"/>
  <c r="L26" i="10"/>
  <c r="M30" i="10"/>
  <c r="N30" i="10"/>
  <c r="O30" i="10"/>
  <c r="O29" i="10"/>
  <c r="P30" i="10"/>
  <c r="P29" i="10"/>
  <c r="R30" i="10"/>
  <c r="L30" i="10"/>
  <c r="L29" i="10"/>
  <c r="M36" i="10"/>
  <c r="N36" i="10"/>
  <c r="O36" i="10"/>
  <c r="P36" i="10"/>
  <c r="Q36" i="10"/>
  <c r="R36" i="10"/>
  <c r="L36" i="10"/>
  <c r="M48" i="10"/>
  <c r="M29" i="10"/>
  <c r="N48" i="10"/>
  <c r="O48" i="10"/>
  <c r="P48" i="10"/>
  <c r="Q48" i="10"/>
  <c r="R48" i="10"/>
  <c r="L48" i="10"/>
  <c r="M66" i="10"/>
  <c r="N66" i="10"/>
  <c r="O66" i="10"/>
  <c r="P66" i="10"/>
  <c r="Q66" i="10"/>
  <c r="R66" i="10"/>
  <c r="L66" i="10"/>
  <c r="M75" i="10"/>
  <c r="N75" i="10"/>
  <c r="O75" i="10"/>
  <c r="P75" i="10"/>
  <c r="Q75" i="10"/>
  <c r="R75" i="10"/>
  <c r="L75" i="10"/>
  <c r="M81" i="10"/>
  <c r="N81" i="10"/>
  <c r="O81" i="10"/>
  <c r="P81" i="10"/>
  <c r="Q81" i="10"/>
  <c r="R81" i="10"/>
  <c r="L81" i="10"/>
  <c r="M86" i="10"/>
  <c r="N86" i="10"/>
  <c r="O86" i="10"/>
  <c r="P86" i="10"/>
  <c r="Q86" i="10"/>
  <c r="R86" i="10"/>
  <c r="L86" i="10"/>
  <c r="M89" i="10"/>
  <c r="N89" i="10"/>
  <c r="O89" i="10"/>
  <c r="P89" i="10"/>
  <c r="P85" i="10"/>
  <c r="Q89" i="10"/>
  <c r="Q85" i="10" s="1"/>
  <c r="R89" i="10"/>
  <c r="L89" i="10"/>
  <c r="M99" i="10"/>
  <c r="N99" i="10"/>
  <c r="O99" i="10"/>
  <c r="P99" i="10"/>
  <c r="Q99" i="10"/>
  <c r="R99" i="10"/>
  <c r="L99" i="10"/>
  <c r="P106" i="10"/>
  <c r="M107" i="10"/>
  <c r="M106" i="10"/>
  <c r="N107" i="10"/>
  <c r="O107" i="10"/>
  <c r="O106" i="10"/>
  <c r="P107" i="10"/>
  <c r="Q107" i="10"/>
  <c r="R107" i="10"/>
  <c r="L107" i="10"/>
  <c r="L106" i="10"/>
  <c r="M110" i="10"/>
  <c r="N110" i="10"/>
  <c r="N106" i="10"/>
  <c r="O110" i="10"/>
  <c r="P110" i="10"/>
  <c r="Q110" i="10"/>
  <c r="R110" i="10"/>
  <c r="R106" i="10"/>
  <c r="L110" i="10"/>
  <c r="M123" i="10"/>
  <c r="N123" i="10"/>
  <c r="O123" i="10"/>
  <c r="P123" i="10"/>
  <c r="Q123" i="10"/>
  <c r="R123" i="10"/>
  <c r="R122" i="10"/>
  <c r="L123" i="10"/>
  <c r="M126" i="10"/>
  <c r="N126" i="10"/>
  <c r="N122" i="10"/>
  <c r="O126" i="10"/>
  <c r="P126" i="10"/>
  <c r="P122" i="10"/>
  <c r="Q126" i="10"/>
  <c r="Q122" i="10" s="1"/>
  <c r="R126" i="10"/>
  <c r="L126" i="10"/>
  <c r="M135" i="10"/>
  <c r="N135" i="10"/>
  <c r="O135" i="10"/>
  <c r="P135" i="10"/>
  <c r="Q135" i="10"/>
  <c r="R135" i="10"/>
  <c r="L135" i="10"/>
  <c r="M138" i="10"/>
  <c r="N138" i="10"/>
  <c r="O138" i="10"/>
  <c r="P138" i="10"/>
  <c r="Q138" i="10"/>
  <c r="R138" i="10"/>
  <c r="L138" i="10"/>
  <c r="M148" i="10"/>
  <c r="N148" i="10"/>
  <c r="O148" i="10"/>
  <c r="P148" i="10"/>
  <c r="Q148" i="10"/>
  <c r="R148" i="10"/>
  <c r="L148" i="10"/>
  <c r="M155" i="10"/>
  <c r="N155" i="10"/>
  <c r="O155" i="10"/>
  <c r="P155" i="10"/>
  <c r="Q155" i="10"/>
  <c r="R155" i="10"/>
  <c r="L155" i="10"/>
  <c r="M162" i="10"/>
  <c r="N162" i="10"/>
  <c r="O162" i="10"/>
  <c r="P162" i="10"/>
  <c r="Q162" i="10"/>
  <c r="R162" i="10"/>
  <c r="L162" i="10"/>
  <c r="M171" i="10"/>
  <c r="M134" i="10" s="1"/>
  <c r="N171" i="10"/>
  <c r="O171" i="10"/>
  <c r="P171" i="10"/>
  <c r="Q171" i="10"/>
  <c r="R171" i="10"/>
  <c r="L171" i="10"/>
  <c r="M185" i="10"/>
  <c r="N185" i="10"/>
  <c r="O185" i="10"/>
  <c r="O184" i="10"/>
  <c r="P185" i="10"/>
  <c r="P184" i="10"/>
  <c r="Q185" i="10"/>
  <c r="R185" i="10"/>
  <c r="L185" i="10"/>
  <c r="L184" i="10"/>
  <c r="M191" i="10"/>
  <c r="N191" i="10"/>
  <c r="O191" i="10"/>
  <c r="P191" i="10"/>
  <c r="Q191" i="10"/>
  <c r="R191" i="10"/>
  <c r="L191" i="10"/>
  <c r="M195" i="10"/>
  <c r="M184" i="10"/>
  <c r="N195" i="10"/>
  <c r="O195" i="10"/>
  <c r="P195" i="10"/>
  <c r="Q195" i="10"/>
  <c r="R195" i="10"/>
  <c r="L195" i="10"/>
  <c r="M206" i="10"/>
  <c r="N206" i="10"/>
  <c r="O206" i="10"/>
  <c r="P206" i="10"/>
  <c r="Q206" i="10"/>
  <c r="R206" i="10"/>
  <c r="L206" i="10"/>
  <c r="L218" i="10"/>
  <c r="M218" i="10"/>
  <c r="N218" i="10"/>
  <c r="O218" i="10"/>
  <c r="P218" i="10"/>
  <c r="Q218" i="10"/>
  <c r="R218" i="10"/>
  <c r="L222" i="10"/>
  <c r="M222" i="10"/>
  <c r="N222" i="10"/>
  <c r="O222" i="10"/>
  <c r="P222" i="10"/>
  <c r="Q222" i="10"/>
  <c r="R222" i="10"/>
  <c r="L226" i="10"/>
  <c r="M226" i="10"/>
  <c r="N226" i="10"/>
  <c r="O226" i="10"/>
  <c r="O225" i="10"/>
  <c r="O224" i="10"/>
  <c r="P226" i="10"/>
  <c r="Q226" i="10"/>
  <c r="R226" i="10"/>
  <c r="L232" i="10"/>
  <c r="L225" i="10"/>
  <c r="L224" i="10"/>
  <c r="M232" i="10"/>
  <c r="N232" i="10"/>
  <c r="N225" i="10" s="1"/>
  <c r="N224" i="10" s="1"/>
  <c r="F20" i="38" s="1"/>
  <c r="O232" i="10"/>
  <c r="P232" i="10"/>
  <c r="P225" i="10"/>
  <c r="Q232" i="10"/>
  <c r="R232" i="10"/>
  <c r="M256" i="10"/>
  <c r="M255" i="10"/>
  <c r="L257" i="10"/>
  <c r="L256" i="10"/>
  <c r="L255" i="10"/>
  <c r="M257" i="10"/>
  <c r="N257" i="10"/>
  <c r="O257" i="10"/>
  <c r="O256" i="10"/>
  <c r="O255" i="10"/>
  <c r="P257" i="10"/>
  <c r="P256" i="10"/>
  <c r="Q257" i="10"/>
  <c r="R257" i="10"/>
  <c r="L259" i="10"/>
  <c r="M259" i="10"/>
  <c r="N259" i="10"/>
  <c r="N256" i="10" s="1"/>
  <c r="N255" i="10" s="1"/>
  <c r="F21" i="38" s="1"/>
  <c r="O259" i="10"/>
  <c r="P259" i="10"/>
  <c r="R259" i="10"/>
  <c r="R256" i="10"/>
  <c r="R255" i="10"/>
  <c r="Q259" i="10"/>
  <c r="Q31" i="10"/>
  <c r="Q30" i="10"/>
  <c r="Q29" i="10" s="1"/>
  <c r="T255" i="10"/>
  <c r="R134" i="10"/>
  <c r="M85" i="10"/>
  <c r="S256" i="10"/>
  <c r="S184" i="10"/>
  <c r="T29" i="10"/>
  <c r="T184" i="10"/>
  <c r="M225" i="10"/>
  <c r="M224" i="10"/>
  <c r="R184" i="10"/>
  <c r="L122" i="10"/>
  <c r="O122" i="10"/>
  <c r="L85" i="10"/>
  <c r="O85" i="10"/>
  <c r="S85" i="10"/>
  <c r="S134" i="10"/>
  <c r="T8" i="10"/>
  <c r="T85" i="10"/>
  <c r="R225" i="10"/>
  <c r="R224" i="10"/>
  <c r="S225" i="10"/>
  <c r="N134" i="10"/>
  <c r="T134" i="10"/>
  <c r="P134" i="10"/>
  <c r="P7" i="10"/>
  <c r="P5" i="10"/>
  <c r="P4" i="10"/>
  <c r="L134" i="10"/>
  <c r="O134" i="10"/>
  <c r="O7" i="10"/>
  <c r="O5" i="10"/>
  <c r="O4" i="10"/>
  <c r="S122" i="10"/>
  <c r="T122" i="10"/>
  <c r="L7" i="10"/>
  <c r="L6" i="10"/>
  <c r="R85" i="10"/>
  <c r="P224" i="10"/>
  <c r="P255" i="10"/>
  <c r="S224" i="10"/>
  <c r="S255" i="10"/>
  <c r="S29" i="10"/>
  <c r="R29" i="10"/>
  <c r="C260" i="10"/>
  <c r="C258" i="10"/>
  <c r="C253" i="10"/>
  <c r="C248" i="10"/>
  <c r="C198" i="10"/>
  <c r="C199" i="10"/>
  <c r="C188" i="10"/>
  <c r="C177" i="10"/>
  <c r="C160" i="10"/>
  <c r="C153" i="10"/>
  <c r="C131" i="10"/>
  <c r="C100" i="10"/>
  <c r="C96" i="10"/>
  <c r="C93" i="10"/>
  <c r="C82" i="10"/>
  <c r="C70" i="10"/>
  <c r="C69" i="10"/>
  <c r="C39" i="10"/>
  <c r="C40" i="10"/>
  <c r="C22" i="10"/>
  <c r="C15" i="10"/>
  <c r="E10" i="10"/>
  <c r="HR227" i="9"/>
  <c r="HR226" i="9"/>
  <c r="HR225" i="9"/>
  <c r="HR224" i="9"/>
  <c r="HR223" i="9"/>
  <c r="HR220" i="9"/>
  <c r="HR219" i="9"/>
  <c r="HR218" i="9"/>
  <c r="HR217" i="9"/>
  <c r="HR216" i="9"/>
  <c r="HR214" i="9"/>
  <c r="HR213" i="9"/>
  <c r="HR212" i="9"/>
  <c r="HR211" i="9"/>
  <c r="HR210" i="9"/>
  <c r="HR209" i="9"/>
  <c r="HR208" i="9"/>
  <c r="HR207" i="9"/>
  <c r="HR206" i="9"/>
  <c r="HR205" i="9"/>
  <c r="HR204" i="9"/>
  <c r="HR202" i="9"/>
  <c r="HR201" i="9"/>
  <c r="HR200" i="9"/>
  <c r="HR199" i="9"/>
  <c r="HR198" i="9"/>
  <c r="HR197" i="9"/>
  <c r="HR196" i="9"/>
  <c r="HR195" i="9"/>
  <c r="HR194" i="9"/>
  <c r="HR193" i="9"/>
  <c r="HR191" i="9"/>
  <c r="HR190" i="9"/>
  <c r="HR189" i="9"/>
  <c r="HR187" i="9"/>
  <c r="HR186" i="9"/>
  <c r="HR185" i="9"/>
  <c r="HR184" i="9"/>
  <c r="HR183" i="9"/>
  <c r="HR180" i="9"/>
  <c r="HR178" i="9"/>
  <c r="HR177" i="9"/>
  <c r="HR176" i="9"/>
  <c r="HR175" i="9"/>
  <c r="HR174" i="9"/>
  <c r="HR173" i="9"/>
  <c r="HR172" i="9"/>
  <c r="HR171" i="9"/>
  <c r="HR170" i="9"/>
  <c r="HR167" i="9"/>
  <c r="HR166" i="9"/>
  <c r="HR165" i="9"/>
  <c r="HR164" i="9"/>
  <c r="HR162" i="9"/>
  <c r="HR161" i="9"/>
  <c r="HR160" i="9"/>
  <c r="HR158" i="9"/>
  <c r="HR157" i="9"/>
  <c r="HR156" i="9"/>
  <c r="HR154" i="9"/>
  <c r="HR153" i="9"/>
  <c r="HR151" i="9"/>
  <c r="HR150" i="9"/>
  <c r="HR149" i="9"/>
  <c r="HR148" i="9"/>
  <c r="HR147" i="9"/>
  <c r="HR146" i="9"/>
  <c r="HR144" i="9"/>
  <c r="HR143" i="9"/>
  <c r="HR141" i="9"/>
  <c r="HR140" i="9"/>
  <c r="HR139" i="9"/>
  <c r="HR138" i="9"/>
  <c r="HR137" i="9"/>
  <c r="HR136" i="9"/>
  <c r="HR134" i="9"/>
  <c r="HR133" i="9"/>
  <c r="HR130" i="9"/>
  <c r="HR129" i="9"/>
  <c r="HR128" i="9"/>
  <c r="HR126" i="9"/>
  <c r="HR125" i="9"/>
  <c r="HR124" i="9"/>
  <c r="HR122" i="9"/>
  <c r="HR121" i="9"/>
  <c r="HR118" i="9"/>
  <c r="HR117" i="9"/>
  <c r="HR116" i="9"/>
  <c r="HR115" i="9"/>
  <c r="HR114" i="9"/>
  <c r="HR113" i="9"/>
  <c r="HR112" i="9"/>
  <c r="HR111" i="9"/>
  <c r="HR110" i="9"/>
  <c r="HR109" i="9"/>
  <c r="HR108" i="9"/>
  <c r="HR106" i="9"/>
  <c r="HR105" i="9"/>
  <c r="HR102" i="9"/>
  <c r="HR101" i="9"/>
  <c r="HR100" i="9"/>
  <c r="HR99" i="9"/>
  <c r="HR98" i="9"/>
  <c r="HR97" i="9"/>
  <c r="HR95" i="9"/>
  <c r="HR93" i="9"/>
  <c r="HR92" i="9"/>
  <c r="HR91" i="9"/>
  <c r="HR90" i="9"/>
  <c r="HR89" i="9"/>
  <c r="HR88" i="9"/>
  <c r="HR87" i="9"/>
  <c r="HR85" i="9"/>
  <c r="HR84" i="9"/>
  <c r="HR81" i="9"/>
  <c r="HR80" i="9"/>
  <c r="HR79" i="9"/>
  <c r="HR77" i="9"/>
  <c r="HR76" i="9"/>
  <c r="HR75" i="9"/>
  <c r="HR74" i="9"/>
  <c r="HR73" i="9"/>
  <c r="HR71" i="9"/>
  <c r="HR70" i="9"/>
  <c r="HR69" i="9"/>
  <c r="HR68" i="9"/>
  <c r="HR67" i="9"/>
  <c r="HR66" i="9"/>
  <c r="HR65" i="9"/>
  <c r="HR64" i="9"/>
  <c r="HR62" i="9"/>
  <c r="HR61" i="9"/>
  <c r="HR60" i="9"/>
  <c r="HR59" i="9"/>
  <c r="HR58" i="9"/>
  <c r="HR57" i="9"/>
  <c r="HR56" i="9"/>
  <c r="HR55" i="9"/>
  <c r="HR54" i="9"/>
  <c r="HR53" i="9"/>
  <c r="HR52" i="9"/>
  <c r="HR51" i="9"/>
  <c r="HR50" i="9"/>
  <c r="HR49" i="9"/>
  <c r="HR48" i="9"/>
  <c r="HR47" i="9"/>
  <c r="HR46" i="9"/>
  <c r="HR44" i="9"/>
  <c r="HR43" i="9"/>
  <c r="HR42" i="9"/>
  <c r="HR41" i="9"/>
  <c r="HR40" i="9"/>
  <c r="HR39" i="9"/>
  <c r="HR38" i="9"/>
  <c r="HR37" i="9"/>
  <c r="HR36" i="9"/>
  <c r="HR35" i="9"/>
  <c r="HR34" i="9"/>
  <c r="HR32" i="9"/>
  <c r="HR31" i="9"/>
  <c r="HR30" i="9"/>
  <c r="HR29" i="9"/>
  <c r="HR28" i="9"/>
  <c r="HR25" i="9"/>
  <c r="HR23" i="9"/>
  <c r="HR21" i="9"/>
  <c r="HR20" i="9"/>
  <c r="HR19" i="9"/>
  <c r="HR18" i="9"/>
  <c r="HR17" i="9"/>
  <c r="HR16" i="9"/>
  <c r="HR14" i="9"/>
  <c r="HR13" i="9"/>
  <c r="HR12" i="9"/>
  <c r="HR11" i="9"/>
  <c r="HR10" i="9"/>
  <c r="HR8" i="9"/>
  <c r="HR7" i="9"/>
  <c r="HQ254" i="9"/>
  <c r="HP254" i="9"/>
  <c r="HO254" i="9"/>
  <c r="HN254" i="9"/>
  <c r="HM254" i="9"/>
  <c r="HL254" i="9"/>
  <c r="HK254" i="9"/>
  <c r="HJ254" i="9"/>
  <c r="HI254" i="9"/>
  <c r="HH254" i="9"/>
  <c r="HG254" i="9"/>
  <c r="HF254" i="9"/>
  <c r="HE254" i="9"/>
  <c r="HD254" i="9"/>
  <c r="HC254" i="9"/>
  <c r="HB254" i="9"/>
  <c r="HA254" i="9"/>
  <c r="GZ254" i="9"/>
  <c r="GY254" i="9"/>
  <c r="GX254" i="9"/>
  <c r="GW254" i="9"/>
  <c r="GV254" i="9"/>
  <c r="GU254" i="9"/>
  <c r="GT254" i="9"/>
  <c r="GS254" i="9"/>
  <c r="GR254" i="9"/>
  <c r="GQ254" i="9"/>
  <c r="GP254" i="9"/>
  <c r="GO254" i="9"/>
  <c r="GN254" i="9"/>
  <c r="GM254" i="9"/>
  <c r="GL254" i="9"/>
  <c r="GK254" i="9"/>
  <c r="GJ254" i="9"/>
  <c r="GI254" i="9"/>
  <c r="HQ252" i="9"/>
  <c r="HP252" i="9"/>
  <c r="HO252" i="9"/>
  <c r="HN252" i="9"/>
  <c r="HM252" i="9"/>
  <c r="HL252" i="9"/>
  <c r="HK252" i="9"/>
  <c r="HJ252" i="9"/>
  <c r="HI252" i="9"/>
  <c r="HH252" i="9"/>
  <c r="HG252" i="9"/>
  <c r="HF252" i="9"/>
  <c r="HE252" i="9"/>
  <c r="HD252" i="9"/>
  <c r="HC252" i="9"/>
  <c r="HB252" i="9"/>
  <c r="HA252" i="9"/>
  <c r="GZ252" i="9"/>
  <c r="GY252" i="9"/>
  <c r="GX252" i="9"/>
  <c r="GW252" i="9"/>
  <c r="GV252" i="9"/>
  <c r="GU252" i="9"/>
  <c r="GT252" i="9"/>
  <c r="GS252" i="9"/>
  <c r="GR252" i="9"/>
  <c r="GQ252" i="9"/>
  <c r="GP252" i="9"/>
  <c r="GO252" i="9"/>
  <c r="GN252" i="9"/>
  <c r="GM252" i="9"/>
  <c r="GL252" i="9"/>
  <c r="GK252" i="9"/>
  <c r="GJ252" i="9"/>
  <c r="GI252" i="9"/>
  <c r="HR228" i="9"/>
  <c r="HQ228" i="9"/>
  <c r="HP228" i="9"/>
  <c r="HO228" i="9"/>
  <c r="HN228" i="9"/>
  <c r="HM228" i="9"/>
  <c r="HL228" i="9"/>
  <c r="HK228" i="9"/>
  <c r="HJ228" i="9"/>
  <c r="HI228" i="9"/>
  <c r="HH228" i="9"/>
  <c r="HG228" i="9"/>
  <c r="HF228" i="9"/>
  <c r="HE228" i="9"/>
  <c r="HD228" i="9"/>
  <c r="HC228" i="9"/>
  <c r="HB228" i="9"/>
  <c r="HA228" i="9"/>
  <c r="GZ228" i="9"/>
  <c r="GY228" i="9"/>
  <c r="GX228" i="9"/>
  <c r="GW228" i="9"/>
  <c r="GV228" i="9"/>
  <c r="GU228" i="9"/>
  <c r="GT228" i="9"/>
  <c r="GS228" i="9"/>
  <c r="GR228" i="9"/>
  <c r="GQ228" i="9"/>
  <c r="GP228" i="9"/>
  <c r="GO228" i="9"/>
  <c r="GN228" i="9"/>
  <c r="GM228" i="9"/>
  <c r="GL228" i="9"/>
  <c r="GK228" i="9"/>
  <c r="GJ228" i="9"/>
  <c r="GI228" i="9"/>
  <c r="HQ222" i="9"/>
  <c r="HP222" i="9"/>
  <c r="HO222" i="9"/>
  <c r="HN222" i="9"/>
  <c r="HM222" i="9"/>
  <c r="HL222" i="9"/>
  <c r="HK222" i="9"/>
  <c r="HJ222" i="9"/>
  <c r="HI222" i="9"/>
  <c r="HH222" i="9"/>
  <c r="HG222" i="9"/>
  <c r="HF222" i="9"/>
  <c r="HE222" i="9"/>
  <c r="HD222" i="9"/>
  <c r="HC222" i="9"/>
  <c r="HB222" i="9"/>
  <c r="HA222" i="9"/>
  <c r="GZ222" i="9"/>
  <c r="GY222" i="9"/>
  <c r="GX222" i="9"/>
  <c r="GW222" i="9"/>
  <c r="GV222" i="9"/>
  <c r="GU222" i="9"/>
  <c r="GT222" i="9"/>
  <c r="GS222" i="9"/>
  <c r="GR222" i="9"/>
  <c r="GQ222" i="9"/>
  <c r="GP222" i="9"/>
  <c r="GO222" i="9"/>
  <c r="GN222" i="9"/>
  <c r="GM222" i="9"/>
  <c r="GL222" i="9"/>
  <c r="GK222" i="9"/>
  <c r="GJ222" i="9"/>
  <c r="GI222" i="9"/>
  <c r="HQ219" i="9"/>
  <c r="HP219" i="9"/>
  <c r="HO219" i="9"/>
  <c r="HN219" i="9"/>
  <c r="HM219" i="9"/>
  <c r="HL219" i="9"/>
  <c r="HK219" i="9"/>
  <c r="HJ219" i="9"/>
  <c r="HI219" i="9"/>
  <c r="HH219" i="9"/>
  <c r="HG219" i="9"/>
  <c r="HF219" i="9"/>
  <c r="HE219" i="9"/>
  <c r="HD219" i="9"/>
  <c r="HC219" i="9"/>
  <c r="HB219" i="9"/>
  <c r="HA219" i="9"/>
  <c r="GZ219" i="9"/>
  <c r="GY219" i="9"/>
  <c r="GX219" i="9"/>
  <c r="GW219" i="9"/>
  <c r="GV219" i="9"/>
  <c r="GU219" i="9"/>
  <c r="GT219" i="9"/>
  <c r="GS219" i="9"/>
  <c r="GR219" i="9"/>
  <c r="GQ219" i="9"/>
  <c r="GP219" i="9"/>
  <c r="GO219" i="9"/>
  <c r="GN219" i="9"/>
  <c r="GM219" i="9"/>
  <c r="GL219" i="9"/>
  <c r="GK219" i="9"/>
  <c r="GJ219" i="9"/>
  <c r="GI219" i="9"/>
  <c r="HQ215" i="9"/>
  <c r="HP215" i="9"/>
  <c r="HO215" i="9"/>
  <c r="HN215" i="9"/>
  <c r="HM215" i="9"/>
  <c r="HL215" i="9"/>
  <c r="HK215" i="9"/>
  <c r="HJ215" i="9"/>
  <c r="HI215" i="9"/>
  <c r="HH215" i="9"/>
  <c r="HG215" i="9"/>
  <c r="HF215" i="9"/>
  <c r="HE215" i="9"/>
  <c r="HD215" i="9"/>
  <c r="HC215" i="9"/>
  <c r="HB215" i="9"/>
  <c r="HA215" i="9"/>
  <c r="GZ215" i="9"/>
  <c r="GY215" i="9"/>
  <c r="GX215" i="9"/>
  <c r="GW215" i="9"/>
  <c r="GV215" i="9"/>
  <c r="GU215" i="9"/>
  <c r="GT215" i="9"/>
  <c r="GS215" i="9"/>
  <c r="GR215" i="9"/>
  <c r="GQ215" i="9"/>
  <c r="GP215" i="9"/>
  <c r="GO215" i="9"/>
  <c r="GN215" i="9"/>
  <c r="GM215" i="9"/>
  <c r="GL215" i="9"/>
  <c r="GK215" i="9"/>
  <c r="GJ215" i="9"/>
  <c r="GI215" i="9"/>
  <c r="HQ203" i="9"/>
  <c r="HP203" i="9"/>
  <c r="HO203" i="9"/>
  <c r="HN203" i="9"/>
  <c r="HM203" i="9"/>
  <c r="HL203" i="9"/>
  <c r="HK203" i="9"/>
  <c r="HJ203" i="9"/>
  <c r="HI203" i="9"/>
  <c r="HH203" i="9"/>
  <c r="HG203" i="9"/>
  <c r="HF203" i="9"/>
  <c r="HE203" i="9"/>
  <c r="HD203" i="9"/>
  <c r="HC203" i="9"/>
  <c r="HB203" i="9"/>
  <c r="HA203" i="9"/>
  <c r="GZ203" i="9"/>
  <c r="GY203" i="9"/>
  <c r="GX203" i="9"/>
  <c r="GW203" i="9"/>
  <c r="GV203" i="9"/>
  <c r="GU203" i="9"/>
  <c r="GT203" i="9"/>
  <c r="GS203" i="9"/>
  <c r="GR203" i="9"/>
  <c r="GQ203" i="9"/>
  <c r="GP203" i="9"/>
  <c r="GO203" i="9"/>
  <c r="GN203" i="9"/>
  <c r="GM203" i="9"/>
  <c r="GL203" i="9"/>
  <c r="GK203" i="9"/>
  <c r="GJ203" i="9"/>
  <c r="GI203" i="9"/>
  <c r="HQ192" i="9"/>
  <c r="HP192" i="9"/>
  <c r="HO192" i="9"/>
  <c r="HN192" i="9"/>
  <c r="HM192" i="9"/>
  <c r="HL192" i="9"/>
  <c r="HK192" i="9"/>
  <c r="HJ192" i="9"/>
  <c r="HI192" i="9"/>
  <c r="HH192" i="9"/>
  <c r="HG192" i="9"/>
  <c r="HF192" i="9"/>
  <c r="HE192" i="9"/>
  <c r="HD192" i="9"/>
  <c r="HC192" i="9"/>
  <c r="HB192" i="9"/>
  <c r="HA192" i="9"/>
  <c r="GZ192" i="9"/>
  <c r="GY192" i="9"/>
  <c r="GX192" i="9"/>
  <c r="GW192" i="9"/>
  <c r="GV192" i="9"/>
  <c r="GU192" i="9"/>
  <c r="GT192" i="9"/>
  <c r="GS192" i="9"/>
  <c r="GR192" i="9"/>
  <c r="GQ192" i="9"/>
  <c r="GP192" i="9"/>
  <c r="GO192" i="9"/>
  <c r="GN192" i="9"/>
  <c r="GM192" i="9"/>
  <c r="GL192" i="9"/>
  <c r="GK192" i="9"/>
  <c r="GJ192" i="9"/>
  <c r="GI192" i="9"/>
  <c r="HQ188" i="9"/>
  <c r="HP188" i="9"/>
  <c r="HO188" i="9"/>
  <c r="HN188" i="9"/>
  <c r="HM188" i="9"/>
  <c r="HL188" i="9"/>
  <c r="HK188" i="9"/>
  <c r="HJ188" i="9"/>
  <c r="HI188" i="9"/>
  <c r="HH188" i="9"/>
  <c r="HG188" i="9"/>
  <c r="HF188" i="9"/>
  <c r="HE188" i="9"/>
  <c r="HD188" i="9"/>
  <c r="HC188" i="9"/>
  <c r="HB188" i="9"/>
  <c r="HA188" i="9"/>
  <c r="GZ188" i="9"/>
  <c r="GY188" i="9"/>
  <c r="GX188" i="9"/>
  <c r="GW188" i="9"/>
  <c r="GV188" i="9"/>
  <c r="GU188" i="9"/>
  <c r="GT188" i="9"/>
  <c r="GS188" i="9"/>
  <c r="GR188" i="9"/>
  <c r="GQ188" i="9"/>
  <c r="GP188" i="9"/>
  <c r="GO188" i="9"/>
  <c r="GN188" i="9"/>
  <c r="GM188" i="9"/>
  <c r="GL188" i="9"/>
  <c r="GK188" i="9"/>
  <c r="GJ188" i="9"/>
  <c r="GI188" i="9"/>
  <c r="HQ182" i="9"/>
  <c r="HP182" i="9"/>
  <c r="HO182" i="9"/>
  <c r="HN182" i="9"/>
  <c r="HM182" i="9"/>
  <c r="HL182" i="9"/>
  <c r="HK182" i="9"/>
  <c r="HJ182" i="9"/>
  <c r="HI182" i="9"/>
  <c r="HH182" i="9"/>
  <c r="HG182" i="9"/>
  <c r="HF182" i="9"/>
  <c r="HE182" i="9"/>
  <c r="HD182" i="9"/>
  <c r="HC182" i="9"/>
  <c r="HB182" i="9"/>
  <c r="HA182" i="9"/>
  <c r="GZ182" i="9"/>
  <c r="GY182" i="9"/>
  <c r="GX182" i="9"/>
  <c r="GW182" i="9"/>
  <c r="GV182" i="9"/>
  <c r="GU182" i="9"/>
  <c r="GT182" i="9"/>
  <c r="GS182" i="9"/>
  <c r="GR182" i="9"/>
  <c r="GQ182" i="9"/>
  <c r="GP182" i="9"/>
  <c r="GO182" i="9"/>
  <c r="GN182" i="9"/>
  <c r="GM182" i="9"/>
  <c r="GL182" i="9"/>
  <c r="GK182" i="9"/>
  <c r="GJ182" i="9"/>
  <c r="GI182" i="9"/>
  <c r="HQ169" i="9"/>
  <c r="HQ168" i="9"/>
  <c r="HP169" i="9"/>
  <c r="HP168" i="9"/>
  <c r="HO169" i="9"/>
  <c r="HO168" i="9"/>
  <c r="HN169" i="9"/>
  <c r="HM169" i="9"/>
  <c r="HL169" i="9"/>
  <c r="HL168" i="9"/>
  <c r="HK169" i="9"/>
  <c r="HK168" i="9"/>
  <c r="HJ169" i="9"/>
  <c r="HJ168" i="9"/>
  <c r="HI169" i="9"/>
  <c r="HI168" i="9"/>
  <c r="HH169" i="9"/>
  <c r="HH168" i="9"/>
  <c r="HG169" i="9"/>
  <c r="HG168" i="9"/>
  <c r="HF169" i="9"/>
  <c r="HF168" i="9"/>
  <c r="HE169" i="9"/>
  <c r="HE168" i="9"/>
  <c r="HD169" i="9"/>
  <c r="HD168" i="9"/>
  <c r="HC169" i="9"/>
  <c r="HC168" i="9"/>
  <c r="HB169" i="9"/>
  <c r="HB168" i="9"/>
  <c r="HA169" i="9"/>
  <c r="HA168" i="9"/>
  <c r="GZ169" i="9"/>
  <c r="GZ168" i="9"/>
  <c r="GY169" i="9"/>
  <c r="GY168" i="9"/>
  <c r="GX169" i="9"/>
  <c r="GX168" i="9"/>
  <c r="GW169" i="9"/>
  <c r="GW168" i="9"/>
  <c r="GV169" i="9"/>
  <c r="GV168" i="9"/>
  <c r="GU169" i="9"/>
  <c r="GU168" i="9"/>
  <c r="GT169" i="9"/>
  <c r="GT168" i="9"/>
  <c r="GS169" i="9"/>
  <c r="GS168" i="9"/>
  <c r="GR169" i="9"/>
  <c r="GR168" i="9"/>
  <c r="GQ169" i="9"/>
  <c r="GQ168" i="9"/>
  <c r="GP169" i="9"/>
  <c r="GP168" i="9"/>
  <c r="GO169" i="9"/>
  <c r="GO168" i="9"/>
  <c r="GN169" i="9"/>
  <c r="GM169" i="9"/>
  <c r="GM168" i="9"/>
  <c r="GL169" i="9"/>
  <c r="GL168" i="9"/>
  <c r="GK169" i="9"/>
  <c r="GK168" i="9"/>
  <c r="GJ169" i="9"/>
  <c r="GJ168" i="9"/>
  <c r="GI169" i="9"/>
  <c r="GI168" i="9"/>
  <c r="HN168" i="9"/>
  <c r="HM168" i="9"/>
  <c r="GN168" i="9"/>
  <c r="HQ159" i="9"/>
  <c r="HP159" i="9"/>
  <c r="HO159" i="9"/>
  <c r="HN159" i="9"/>
  <c r="HM159" i="9"/>
  <c r="HL159" i="9"/>
  <c r="HK159" i="9"/>
  <c r="HJ159" i="9"/>
  <c r="HI159" i="9"/>
  <c r="HH159" i="9"/>
  <c r="HG159" i="9"/>
  <c r="HF159" i="9"/>
  <c r="HE159" i="9"/>
  <c r="HD159" i="9"/>
  <c r="HC159" i="9"/>
  <c r="HB159" i="9"/>
  <c r="HA159" i="9"/>
  <c r="GZ159" i="9"/>
  <c r="GY159" i="9"/>
  <c r="GX159" i="9"/>
  <c r="GW159" i="9"/>
  <c r="GV159" i="9"/>
  <c r="GU159" i="9"/>
  <c r="GT159" i="9"/>
  <c r="GS159" i="9"/>
  <c r="GR159" i="9"/>
  <c r="GQ159" i="9"/>
  <c r="GP159" i="9"/>
  <c r="GO159" i="9"/>
  <c r="GN159" i="9"/>
  <c r="GM159" i="9"/>
  <c r="GL159" i="9"/>
  <c r="GK159" i="9"/>
  <c r="GJ159" i="9"/>
  <c r="GI159" i="9"/>
  <c r="HQ152" i="9"/>
  <c r="HP152" i="9"/>
  <c r="HO152" i="9"/>
  <c r="HN152" i="9"/>
  <c r="HM152" i="9"/>
  <c r="HL152" i="9"/>
  <c r="HK152" i="9"/>
  <c r="HJ152" i="9"/>
  <c r="HI152" i="9"/>
  <c r="HH152" i="9"/>
  <c r="HG152" i="9"/>
  <c r="HF152" i="9"/>
  <c r="HE152" i="9"/>
  <c r="HD152" i="9"/>
  <c r="HC152" i="9"/>
  <c r="HB152" i="9"/>
  <c r="HA152" i="9"/>
  <c r="GZ152" i="9"/>
  <c r="GY152" i="9"/>
  <c r="GX152" i="9"/>
  <c r="GW152" i="9"/>
  <c r="GV152" i="9"/>
  <c r="GU152" i="9"/>
  <c r="GT152" i="9"/>
  <c r="GS152" i="9"/>
  <c r="GR152" i="9"/>
  <c r="GQ152" i="9"/>
  <c r="GP152" i="9"/>
  <c r="GO152" i="9"/>
  <c r="GN152" i="9"/>
  <c r="GM152" i="9"/>
  <c r="GL152" i="9"/>
  <c r="GK152" i="9"/>
  <c r="GJ152" i="9"/>
  <c r="GI152" i="9"/>
  <c r="HQ145" i="9"/>
  <c r="HP145" i="9"/>
  <c r="HO145" i="9"/>
  <c r="HN145" i="9"/>
  <c r="HM145" i="9"/>
  <c r="HL145" i="9"/>
  <c r="HK145" i="9"/>
  <c r="HJ145" i="9"/>
  <c r="HI145" i="9"/>
  <c r="HH145" i="9"/>
  <c r="HG145" i="9"/>
  <c r="HF145" i="9"/>
  <c r="HE145" i="9"/>
  <c r="HD145" i="9"/>
  <c r="HC145" i="9"/>
  <c r="HB145" i="9"/>
  <c r="HA145" i="9"/>
  <c r="GZ145" i="9"/>
  <c r="GY145" i="9"/>
  <c r="GX145" i="9"/>
  <c r="GW145" i="9"/>
  <c r="GV145" i="9"/>
  <c r="GU145" i="9"/>
  <c r="GT145" i="9"/>
  <c r="GS145" i="9"/>
  <c r="GR145" i="9"/>
  <c r="GQ145" i="9"/>
  <c r="GP145" i="9"/>
  <c r="GO145" i="9"/>
  <c r="GN145" i="9"/>
  <c r="GM145" i="9"/>
  <c r="GL145" i="9"/>
  <c r="GK145" i="9"/>
  <c r="GJ145" i="9"/>
  <c r="GI145" i="9"/>
  <c r="HQ135" i="9"/>
  <c r="HP135" i="9"/>
  <c r="HO135" i="9"/>
  <c r="HN135" i="9"/>
  <c r="HM135" i="9"/>
  <c r="HL135" i="9"/>
  <c r="HK135" i="9"/>
  <c r="HJ135" i="9"/>
  <c r="HI135" i="9"/>
  <c r="HH135" i="9"/>
  <c r="HG135" i="9"/>
  <c r="HF135" i="9"/>
  <c r="HE135" i="9"/>
  <c r="HD135" i="9"/>
  <c r="HC135" i="9"/>
  <c r="HB135" i="9"/>
  <c r="HA135" i="9"/>
  <c r="GZ135" i="9"/>
  <c r="GY135" i="9"/>
  <c r="GX135" i="9"/>
  <c r="GW135" i="9"/>
  <c r="GV135" i="9"/>
  <c r="GU135" i="9"/>
  <c r="GT135" i="9"/>
  <c r="GS135" i="9"/>
  <c r="GR135" i="9"/>
  <c r="GQ135" i="9"/>
  <c r="GP135" i="9"/>
  <c r="GO135" i="9"/>
  <c r="GN135" i="9"/>
  <c r="GM135" i="9"/>
  <c r="GL135" i="9"/>
  <c r="GK135" i="9"/>
  <c r="GJ135" i="9"/>
  <c r="GI135" i="9"/>
  <c r="HQ132" i="9"/>
  <c r="HP132" i="9"/>
  <c r="HO132" i="9"/>
  <c r="HN132" i="9"/>
  <c r="HM132" i="9"/>
  <c r="HL132" i="9"/>
  <c r="HK132" i="9"/>
  <c r="HJ132" i="9"/>
  <c r="HI132" i="9"/>
  <c r="HH132" i="9"/>
  <c r="HG132" i="9"/>
  <c r="HF132" i="9"/>
  <c r="HE132" i="9"/>
  <c r="HD132" i="9"/>
  <c r="HC132" i="9"/>
  <c r="HB132" i="9"/>
  <c r="HA132" i="9"/>
  <c r="GZ132" i="9"/>
  <c r="GY132" i="9"/>
  <c r="GX132" i="9"/>
  <c r="GW132" i="9"/>
  <c r="GV132" i="9"/>
  <c r="GU132" i="9"/>
  <c r="GT132" i="9"/>
  <c r="GS132" i="9"/>
  <c r="GR132" i="9"/>
  <c r="GQ132" i="9"/>
  <c r="GP132" i="9"/>
  <c r="GO132" i="9"/>
  <c r="GN132" i="9"/>
  <c r="GM132" i="9"/>
  <c r="GL132" i="9"/>
  <c r="GK132" i="9"/>
  <c r="GJ132" i="9"/>
  <c r="GI132" i="9"/>
  <c r="HQ123" i="9"/>
  <c r="HP123" i="9"/>
  <c r="HO123" i="9"/>
  <c r="HN123" i="9"/>
  <c r="HM123" i="9"/>
  <c r="HL123" i="9"/>
  <c r="HK123" i="9"/>
  <c r="HJ123" i="9"/>
  <c r="HI123" i="9"/>
  <c r="HH123" i="9"/>
  <c r="HG123" i="9"/>
  <c r="HF123" i="9"/>
  <c r="HE123" i="9"/>
  <c r="HD123" i="9"/>
  <c r="HC123" i="9"/>
  <c r="HB123" i="9"/>
  <c r="HA123" i="9"/>
  <c r="GZ123" i="9"/>
  <c r="GY123" i="9"/>
  <c r="GX123" i="9"/>
  <c r="GW123" i="9"/>
  <c r="GV123" i="9"/>
  <c r="GU123" i="9"/>
  <c r="GT123" i="9"/>
  <c r="GS123" i="9"/>
  <c r="GR123" i="9"/>
  <c r="GQ123" i="9"/>
  <c r="GP123" i="9"/>
  <c r="GO123" i="9"/>
  <c r="GN123" i="9"/>
  <c r="GM123" i="9"/>
  <c r="GL123" i="9"/>
  <c r="GK123" i="9"/>
  <c r="GJ123" i="9"/>
  <c r="GI123" i="9"/>
  <c r="HQ120" i="9"/>
  <c r="HP120" i="9"/>
  <c r="HO120" i="9"/>
  <c r="HN120" i="9"/>
  <c r="HM120" i="9"/>
  <c r="HL120" i="9"/>
  <c r="HK120" i="9"/>
  <c r="HJ120" i="9"/>
  <c r="HI120" i="9"/>
  <c r="HH120" i="9"/>
  <c r="HG120" i="9"/>
  <c r="HF120" i="9"/>
  <c r="HE120" i="9"/>
  <c r="HD120" i="9"/>
  <c r="HC120" i="9"/>
  <c r="HB120" i="9"/>
  <c r="HA120" i="9"/>
  <c r="GZ120" i="9"/>
  <c r="GY120" i="9"/>
  <c r="GX120" i="9"/>
  <c r="GW120" i="9"/>
  <c r="GV120" i="9"/>
  <c r="GU120" i="9"/>
  <c r="GT120" i="9"/>
  <c r="GS120" i="9"/>
  <c r="GR120" i="9"/>
  <c r="GQ120" i="9"/>
  <c r="GP120" i="9"/>
  <c r="GO120" i="9"/>
  <c r="GN120" i="9"/>
  <c r="GM120" i="9"/>
  <c r="GL120" i="9"/>
  <c r="GK120" i="9"/>
  <c r="GJ120" i="9"/>
  <c r="GI120" i="9"/>
  <c r="HQ107" i="9"/>
  <c r="HP107" i="9"/>
  <c r="HO107" i="9"/>
  <c r="HN107" i="9"/>
  <c r="HM107" i="9"/>
  <c r="HL107" i="9"/>
  <c r="HK107" i="9"/>
  <c r="HJ107" i="9"/>
  <c r="HI107" i="9"/>
  <c r="HH107" i="9"/>
  <c r="HG107" i="9"/>
  <c r="HF107" i="9"/>
  <c r="HE107" i="9"/>
  <c r="HD107" i="9"/>
  <c r="HC107" i="9"/>
  <c r="HB107" i="9"/>
  <c r="HA107" i="9"/>
  <c r="GZ107" i="9"/>
  <c r="GY107" i="9"/>
  <c r="GX107" i="9"/>
  <c r="GW107" i="9"/>
  <c r="GV107" i="9"/>
  <c r="GU107" i="9"/>
  <c r="GT107" i="9"/>
  <c r="GS107" i="9"/>
  <c r="GR107" i="9"/>
  <c r="GQ107" i="9"/>
  <c r="GP107" i="9"/>
  <c r="GO107" i="9"/>
  <c r="GN107" i="9"/>
  <c r="GM107" i="9"/>
  <c r="GL107" i="9"/>
  <c r="GK107" i="9"/>
  <c r="GJ107" i="9"/>
  <c r="GI107" i="9"/>
  <c r="HQ104" i="9"/>
  <c r="HP104" i="9"/>
  <c r="HO104" i="9"/>
  <c r="HN104" i="9"/>
  <c r="HM104" i="9"/>
  <c r="HL104" i="9"/>
  <c r="HK104" i="9"/>
  <c r="HJ104" i="9"/>
  <c r="HI104" i="9"/>
  <c r="HH104" i="9"/>
  <c r="HG104" i="9"/>
  <c r="HF104" i="9"/>
  <c r="HE104" i="9"/>
  <c r="HD104" i="9"/>
  <c r="HC104" i="9"/>
  <c r="HB104" i="9"/>
  <c r="HA104" i="9"/>
  <c r="GZ104" i="9"/>
  <c r="GY104" i="9"/>
  <c r="GX104" i="9"/>
  <c r="GW104" i="9"/>
  <c r="GV104" i="9"/>
  <c r="GU104" i="9"/>
  <c r="GT104" i="9"/>
  <c r="GS104" i="9"/>
  <c r="GR104" i="9"/>
  <c r="GQ104" i="9"/>
  <c r="GP104" i="9"/>
  <c r="GO104" i="9"/>
  <c r="GN104" i="9"/>
  <c r="GM104" i="9"/>
  <c r="GL104" i="9"/>
  <c r="GK104" i="9"/>
  <c r="GJ104" i="9"/>
  <c r="GI104" i="9"/>
  <c r="HQ96" i="9"/>
  <c r="HP96" i="9"/>
  <c r="HO96" i="9"/>
  <c r="HN96" i="9"/>
  <c r="HM96" i="9"/>
  <c r="HL96" i="9"/>
  <c r="HK96" i="9"/>
  <c r="HJ96" i="9"/>
  <c r="HI96" i="9"/>
  <c r="HH96" i="9"/>
  <c r="HG96" i="9"/>
  <c r="HF96" i="9"/>
  <c r="HE96" i="9"/>
  <c r="HD96" i="9"/>
  <c r="HC96" i="9"/>
  <c r="HB96" i="9"/>
  <c r="HA96" i="9"/>
  <c r="GZ96" i="9"/>
  <c r="GY96" i="9"/>
  <c r="GX96" i="9"/>
  <c r="GW96" i="9"/>
  <c r="GV96" i="9"/>
  <c r="GU96" i="9"/>
  <c r="GT96" i="9"/>
  <c r="GS96" i="9"/>
  <c r="GR96" i="9"/>
  <c r="GQ96" i="9"/>
  <c r="GP96" i="9"/>
  <c r="GO96" i="9"/>
  <c r="GN96" i="9"/>
  <c r="GM96" i="9"/>
  <c r="GL96" i="9"/>
  <c r="GK96" i="9"/>
  <c r="GJ96" i="9"/>
  <c r="GI96" i="9"/>
  <c r="HQ86" i="9"/>
  <c r="HP86" i="9"/>
  <c r="HO86" i="9"/>
  <c r="HN86" i="9"/>
  <c r="HM86" i="9"/>
  <c r="HL86" i="9"/>
  <c r="HK86" i="9"/>
  <c r="HJ86" i="9"/>
  <c r="HI86" i="9"/>
  <c r="HH86" i="9"/>
  <c r="HG86" i="9"/>
  <c r="HF86" i="9"/>
  <c r="HE86" i="9"/>
  <c r="HD86" i="9"/>
  <c r="HC86" i="9"/>
  <c r="HB86" i="9"/>
  <c r="HA86" i="9"/>
  <c r="GZ86" i="9"/>
  <c r="GY86" i="9"/>
  <c r="GX86" i="9"/>
  <c r="GW86" i="9"/>
  <c r="GV86" i="9"/>
  <c r="GU86" i="9"/>
  <c r="GT86" i="9"/>
  <c r="GS86" i="9"/>
  <c r="GR86" i="9"/>
  <c r="GQ86" i="9"/>
  <c r="GP86" i="9"/>
  <c r="GO86" i="9"/>
  <c r="GN86" i="9"/>
  <c r="GM86" i="9"/>
  <c r="GL86" i="9"/>
  <c r="GK86" i="9"/>
  <c r="GJ86" i="9"/>
  <c r="GI86" i="9"/>
  <c r="HQ83" i="9"/>
  <c r="HP83" i="9"/>
  <c r="HO83" i="9"/>
  <c r="HN83" i="9"/>
  <c r="HM83" i="9"/>
  <c r="HL83" i="9"/>
  <c r="HK83" i="9"/>
  <c r="HJ83" i="9"/>
  <c r="HI83" i="9"/>
  <c r="HH83" i="9"/>
  <c r="HG83" i="9"/>
  <c r="HF83" i="9"/>
  <c r="HE83" i="9"/>
  <c r="HD83" i="9"/>
  <c r="HC83" i="9"/>
  <c r="HB83" i="9"/>
  <c r="HA83" i="9"/>
  <c r="GZ83" i="9"/>
  <c r="GY83" i="9"/>
  <c r="GX83" i="9"/>
  <c r="GW83" i="9"/>
  <c r="GV83" i="9"/>
  <c r="GU83" i="9"/>
  <c r="GT83" i="9"/>
  <c r="GS83" i="9"/>
  <c r="GR83" i="9"/>
  <c r="GQ83" i="9"/>
  <c r="GP83" i="9"/>
  <c r="GO83" i="9"/>
  <c r="GN83" i="9"/>
  <c r="GM83" i="9"/>
  <c r="GL83" i="9"/>
  <c r="GK83" i="9"/>
  <c r="GJ83" i="9"/>
  <c r="GI83" i="9"/>
  <c r="HQ78" i="9"/>
  <c r="HP78" i="9"/>
  <c r="HO78" i="9"/>
  <c r="HN78" i="9"/>
  <c r="HM78" i="9"/>
  <c r="HL78" i="9"/>
  <c r="HK78" i="9"/>
  <c r="HJ78" i="9"/>
  <c r="HI78" i="9"/>
  <c r="HH78" i="9"/>
  <c r="HG78" i="9"/>
  <c r="HF78" i="9"/>
  <c r="HE78" i="9"/>
  <c r="HD78" i="9"/>
  <c r="HC78" i="9"/>
  <c r="HB78" i="9"/>
  <c r="HA78" i="9"/>
  <c r="GZ78" i="9"/>
  <c r="GY78" i="9"/>
  <c r="GX78" i="9"/>
  <c r="GW78" i="9"/>
  <c r="GV78" i="9"/>
  <c r="GU78" i="9"/>
  <c r="GT78" i="9"/>
  <c r="GS78" i="9"/>
  <c r="GR78" i="9"/>
  <c r="GQ78" i="9"/>
  <c r="GP78" i="9"/>
  <c r="GO78" i="9"/>
  <c r="GN78" i="9"/>
  <c r="GM78" i="9"/>
  <c r="GL78" i="9"/>
  <c r="GK78" i="9"/>
  <c r="GJ78" i="9"/>
  <c r="GI78" i="9"/>
  <c r="HQ72" i="9"/>
  <c r="HP72" i="9"/>
  <c r="HO72" i="9"/>
  <c r="HN72" i="9"/>
  <c r="HM72" i="9"/>
  <c r="HL72" i="9"/>
  <c r="HK72" i="9"/>
  <c r="HJ72" i="9"/>
  <c r="HI72" i="9"/>
  <c r="HH72" i="9"/>
  <c r="HG72" i="9"/>
  <c r="HF72" i="9"/>
  <c r="HE72" i="9"/>
  <c r="HD72" i="9"/>
  <c r="HC72" i="9"/>
  <c r="HB72" i="9"/>
  <c r="HA72" i="9"/>
  <c r="GZ72" i="9"/>
  <c r="GY72" i="9"/>
  <c r="GX72" i="9"/>
  <c r="GW72" i="9"/>
  <c r="GV72" i="9"/>
  <c r="GU72" i="9"/>
  <c r="GT72" i="9"/>
  <c r="GS72" i="9"/>
  <c r="GR72" i="9"/>
  <c r="GQ72" i="9"/>
  <c r="GP72" i="9"/>
  <c r="GO72" i="9"/>
  <c r="GN72" i="9"/>
  <c r="GM72" i="9"/>
  <c r="GL72" i="9"/>
  <c r="GK72" i="9"/>
  <c r="GJ72" i="9"/>
  <c r="GI72" i="9"/>
  <c r="HQ63" i="9"/>
  <c r="HP63" i="9"/>
  <c r="HO63" i="9"/>
  <c r="HN63" i="9"/>
  <c r="HM63" i="9"/>
  <c r="HL63" i="9"/>
  <c r="HK63" i="9"/>
  <c r="HJ63" i="9"/>
  <c r="HI63" i="9"/>
  <c r="HH63" i="9"/>
  <c r="HG63" i="9"/>
  <c r="HF63" i="9"/>
  <c r="HE63" i="9"/>
  <c r="HD63" i="9"/>
  <c r="HC63" i="9"/>
  <c r="HB63" i="9"/>
  <c r="HA63" i="9"/>
  <c r="GZ63" i="9"/>
  <c r="GY63" i="9"/>
  <c r="GX63" i="9"/>
  <c r="GW63" i="9"/>
  <c r="GV63" i="9"/>
  <c r="GU63" i="9"/>
  <c r="GT63" i="9"/>
  <c r="GS63" i="9"/>
  <c r="GR63" i="9"/>
  <c r="GQ63" i="9"/>
  <c r="GP63" i="9"/>
  <c r="GO63" i="9"/>
  <c r="GN63" i="9"/>
  <c r="GM63" i="9"/>
  <c r="GL63" i="9"/>
  <c r="GK63" i="9"/>
  <c r="GJ63" i="9"/>
  <c r="GI63" i="9"/>
  <c r="HQ45" i="9"/>
  <c r="HP45" i="9"/>
  <c r="HO45" i="9"/>
  <c r="HN45" i="9"/>
  <c r="HM45" i="9"/>
  <c r="HL45" i="9"/>
  <c r="HK45" i="9"/>
  <c r="HJ45" i="9"/>
  <c r="HI45" i="9"/>
  <c r="HH45" i="9"/>
  <c r="HG45" i="9"/>
  <c r="HF45" i="9"/>
  <c r="HE45" i="9"/>
  <c r="HD45" i="9"/>
  <c r="HC45" i="9"/>
  <c r="HB45" i="9"/>
  <c r="HA45" i="9"/>
  <c r="GZ45" i="9"/>
  <c r="GY45" i="9"/>
  <c r="GX45" i="9"/>
  <c r="GW45" i="9"/>
  <c r="GV45" i="9"/>
  <c r="GU45" i="9"/>
  <c r="GT45" i="9"/>
  <c r="GS45" i="9"/>
  <c r="GR45" i="9"/>
  <c r="GQ45" i="9"/>
  <c r="GP45" i="9"/>
  <c r="GO45" i="9"/>
  <c r="GN45" i="9"/>
  <c r="GM45" i="9"/>
  <c r="GL45" i="9"/>
  <c r="GK45" i="9"/>
  <c r="GJ45" i="9"/>
  <c r="GI45" i="9"/>
  <c r="HQ33" i="9"/>
  <c r="HP33" i="9"/>
  <c r="HO33" i="9"/>
  <c r="HN33" i="9"/>
  <c r="HM33" i="9"/>
  <c r="HL33" i="9"/>
  <c r="HK33" i="9"/>
  <c r="HJ33" i="9"/>
  <c r="HI33" i="9"/>
  <c r="HH33" i="9"/>
  <c r="HG33" i="9"/>
  <c r="HF33" i="9"/>
  <c r="HE33" i="9"/>
  <c r="HD33" i="9"/>
  <c r="HC33" i="9"/>
  <c r="HB33" i="9"/>
  <c r="HA33" i="9"/>
  <c r="GZ33" i="9"/>
  <c r="GY33" i="9"/>
  <c r="GX33" i="9"/>
  <c r="GW33" i="9"/>
  <c r="GV33" i="9"/>
  <c r="GU33" i="9"/>
  <c r="GT33" i="9"/>
  <c r="GS33" i="9"/>
  <c r="GR33" i="9"/>
  <c r="GQ33" i="9"/>
  <c r="GP33" i="9"/>
  <c r="GO33" i="9"/>
  <c r="GN33" i="9"/>
  <c r="GM33" i="9"/>
  <c r="GL33" i="9"/>
  <c r="GK33" i="9"/>
  <c r="GJ33" i="9"/>
  <c r="GI33" i="9"/>
  <c r="HQ27" i="9"/>
  <c r="HP27" i="9"/>
  <c r="HO27" i="9"/>
  <c r="HN27" i="9"/>
  <c r="HM27" i="9"/>
  <c r="HL27" i="9"/>
  <c r="HK27" i="9"/>
  <c r="HJ27" i="9"/>
  <c r="HI27" i="9"/>
  <c r="HH27" i="9"/>
  <c r="HG27" i="9"/>
  <c r="HF27" i="9"/>
  <c r="HE27" i="9"/>
  <c r="HD27" i="9"/>
  <c r="HC27" i="9"/>
  <c r="HB27" i="9"/>
  <c r="HA27" i="9"/>
  <c r="GZ27" i="9"/>
  <c r="GY27" i="9"/>
  <c r="GX27" i="9"/>
  <c r="GW27" i="9"/>
  <c r="GV27" i="9"/>
  <c r="GU27" i="9"/>
  <c r="GT27" i="9"/>
  <c r="GS27" i="9"/>
  <c r="GR27" i="9"/>
  <c r="GQ27" i="9"/>
  <c r="GP27" i="9"/>
  <c r="GO27" i="9"/>
  <c r="GN27" i="9"/>
  <c r="GM27" i="9"/>
  <c r="GL27" i="9"/>
  <c r="GK27" i="9"/>
  <c r="GJ27" i="9"/>
  <c r="GI27" i="9"/>
  <c r="HQ23" i="9"/>
  <c r="HP23" i="9"/>
  <c r="HO23" i="9"/>
  <c r="HN23" i="9"/>
  <c r="HM23" i="9"/>
  <c r="HL23" i="9"/>
  <c r="HK23" i="9"/>
  <c r="HJ23" i="9"/>
  <c r="HI23" i="9"/>
  <c r="HH23" i="9"/>
  <c r="HG23" i="9"/>
  <c r="HF23" i="9"/>
  <c r="HE23" i="9"/>
  <c r="HD23" i="9"/>
  <c r="HC23" i="9"/>
  <c r="HB23" i="9"/>
  <c r="HA23" i="9"/>
  <c r="GZ23" i="9"/>
  <c r="GY23" i="9"/>
  <c r="GX23" i="9"/>
  <c r="GW23" i="9"/>
  <c r="GV23" i="9"/>
  <c r="GU23" i="9"/>
  <c r="GT23" i="9"/>
  <c r="GS23" i="9"/>
  <c r="GR23" i="9"/>
  <c r="GQ23" i="9"/>
  <c r="GP23" i="9"/>
  <c r="GO23" i="9"/>
  <c r="GN23" i="9"/>
  <c r="GM23" i="9"/>
  <c r="GL23" i="9"/>
  <c r="GK23" i="9"/>
  <c r="GJ23" i="9"/>
  <c r="GI23" i="9"/>
  <c r="HQ20" i="9"/>
  <c r="HP20" i="9"/>
  <c r="HO20" i="9"/>
  <c r="HN20" i="9"/>
  <c r="HM20" i="9"/>
  <c r="HL20" i="9"/>
  <c r="HK20" i="9"/>
  <c r="HJ20" i="9"/>
  <c r="HI20" i="9"/>
  <c r="HH20" i="9"/>
  <c r="HG20" i="9"/>
  <c r="HF20" i="9"/>
  <c r="HE20" i="9"/>
  <c r="HD20" i="9"/>
  <c r="HC20" i="9"/>
  <c r="HB20" i="9"/>
  <c r="HA20" i="9"/>
  <c r="GZ20" i="9"/>
  <c r="GY20" i="9"/>
  <c r="GX20" i="9"/>
  <c r="GW20" i="9"/>
  <c r="GV20" i="9"/>
  <c r="GU20" i="9"/>
  <c r="GT20" i="9"/>
  <c r="GS20" i="9"/>
  <c r="GR20" i="9"/>
  <c r="GQ20" i="9"/>
  <c r="GP20" i="9"/>
  <c r="GO20" i="9"/>
  <c r="GN20" i="9"/>
  <c r="GM20" i="9"/>
  <c r="GL20" i="9"/>
  <c r="GK20" i="9"/>
  <c r="GJ20" i="9"/>
  <c r="GI20" i="9"/>
  <c r="HQ15" i="9"/>
  <c r="HP15" i="9"/>
  <c r="HO15" i="9"/>
  <c r="HN15" i="9"/>
  <c r="HM15" i="9"/>
  <c r="HL15" i="9"/>
  <c r="HK15" i="9"/>
  <c r="HJ15" i="9"/>
  <c r="HI15" i="9"/>
  <c r="HH15" i="9"/>
  <c r="HG15" i="9"/>
  <c r="HF15" i="9"/>
  <c r="HE15" i="9"/>
  <c r="HD15" i="9"/>
  <c r="HC15" i="9"/>
  <c r="HB15" i="9"/>
  <c r="HA15" i="9"/>
  <c r="GZ15" i="9"/>
  <c r="GY15" i="9"/>
  <c r="GX15" i="9"/>
  <c r="GW15" i="9"/>
  <c r="GV15" i="9"/>
  <c r="GU15" i="9"/>
  <c r="GT15" i="9"/>
  <c r="GS15" i="9"/>
  <c r="GR15" i="9"/>
  <c r="GQ15" i="9"/>
  <c r="GP15" i="9"/>
  <c r="GO15" i="9"/>
  <c r="GN15" i="9"/>
  <c r="GM15" i="9"/>
  <c r="GL15" i="9"/>
  <c r="GK15" i="9"/>
  <c r="GJ15" i="9"/>
  <c r="GI15" i="9"/>
  <c r="HQ9" i="9"/>
  <c r="HP9" i="9"/>
  <c r="HO9" i="9"/>
  <c r="HN9" i="9"/>
  <c r="HM9" i="9"/>
  <c r="HL9" i="9"/>
  <c r="HK9" i="9"/>
  <c r="HJ9" i="9"/>
  <c r="HI9" i="9"/>
  <c r="HH9" i="9"/>
  <c r="HG9" i="9"/>
  <c r="HF9" i="9"/>
  <c r="HE9" i="9"/>
  <c r="HD9" i="9"/>
  <c r="HC9" i="9"/>
  <c r="HB9" i="9"/>
  <c r="HA9" i="9"/>
  <c r="GZ9" i="9"/>
  <c r="GY9" i="9"/>
  <c r="GX9" i="9"/>
  <c r="GW9" i="9"/>
  <c r="GV9" i="9"/>
  <c r="GU9" i="9"/>
  <c r="GT9" i="9"/>
  <c r="GS9" i="9"/>
  <c r="GR9" i="9"/>
  <c r="GQ9" i="9"/>
  <c r="GP9" i="9"/>
  <c r="GO9" i="9"/>
  <c r="GN9" i="9"/>
  <c r="GM9" i="9"/>
  <c r="GL9" i="9"/>
  <c r="GK9" i="9"/>
  <c r="GJ9" i="9"/>
  <c r="GI9" i="9"/>
  <c r="HQ6" i="9"/>
  <c r="HP6" i="9"/>
  <c r="HO6" i="9"/>
  <c r="HN6" i="9"/>
  <c r="HM6" i="9"/>
  <c r="HL6" i="9"/>
  <c r="HK6" i="9"/>
  <c r="HJ6" i="9"/>
  <c r="HI6" i="9"/>
  <c r="HH6" i="9"/>
  <c r="HG6" i="9"/>
  <c r="HF6" i="9"/>
  <c r="HE6" i="9"/>
  <c r="HD6" i="9"/>
  <c r="HC6" i="9"/>
  <c r="HB6" i="9"/>
  <c r="HA6" i="9"/>
  <c r="GZ6" i="9"/>
  <c r="GY6" i="9"/>
  <c r="GX6" i="9"/>
  <c r="GW6" i="9"/>
  <c r="GV6" i="9"/>
  <c r="GU6" i="9"/>
  <c r="GT6" i="9"/>
  <c r="GS6" i="9"/>
  <c r="GR6" i="9"/>
  <c r="GQ6" i="9"/>
  <c r="GP6" i="9"/>
  <c r="GO6" i="9"/>
  <c r="GN6" i="9"/>
  <c r="GM6" i="9"/>
  <c r="GL6" i="9"/>
  <c r="GK6" i="9"/>
  <c r="GJ6" i="9"/>
  <c r="GI6" i="9"/>
  <c r="EV96" i="9"/>
  <c r="EW96" i="9"/>
  <c r="EX93" i="9"/>
  <c r="EX95" i="9"/>
  <c r="GH228" i="9"/>
  <c r="GH227" i="9"/>
  <c r="GH226" i="9"/>
  <c r="GH225" i="9"/>
  <c r="GH224" i="9"/>
  <c r="GH223" i="9"/>
  <c r="GH220" i="9"/>
  <c r="GH219" i="9"/>
  <c r="GH218" i="9"/>
  <c r="GH217" i="9"/>
  <c r="GH216" i="9"/>
  <c r="GH214" i="9"/>
  <c r="GH213" i="9"/>
  <c r="GH212" i="9"/>
  <c r="GH211" i="9"/>
  <c r="GH210" i="9"/>
  <c r="GH209" i="9"/>
  <c r="GH208" i="9"/>
  <c r="GH207" i="9"/>
  <c r="GH206" i="9"/>
  <c r="GH205" i="9"/>
  <c r="GH204" i="9"/>
  <c r="GH202" i="9"/>
  <c r="GH201" i="9"/>
  <c r="GH200" i="9"/>
  <c r="GH199" i="9"/>
  <c r="GH198" i="9"/>
  <c r="GH197" i="9"/>
  <c r="GH196" i="9"/>
  <c r="GH195" i="9"/>
  <c r="GH194" i="9"/>
  <c r="GH193" i="9"/>
  <c r="GH191" i="9"/>
  <c r="GH190" i="9"/>
  <c r="GH189" i="9"/>
  <c r="GH187" i="9"/>
  <c r="GH186" i="9"/>
  <c r="GH185" i="9"/>
  <c r="GH184" i="9"/>
  <c r="GH183" i="9"/>
  <c r="GH180" i="9"/>
  <c r="GH178" i="9"/>
  <c r="GH177" i="9"/>
  <c r="GH176" i="9"/>
  <c r="GH175" i="9"/>
  <c r="GH174" i="9"/>
  <c r="GH173" i="9"/>
  <c r="GH172" i="9"/>
  <c r="GH171" i="9"/>
  <c r="GH170" i="9"/>
  <c r="GH167" i="9"/>
  <c r="GH166" i="9"/>
  <c r="GH165" i="9"/>
  <c r="GH164" i="9"/>
  <c r="GH162" i="9"/>
  <c r="GH161" i="9"/>
  <c r="GH160" i="9"/>
  <c r="GH158" i="9"/>
  <c r="GH157" i="9"/>
  <c r="GH156" i="9"/>
  <c r="GH154" i="9"/>
  <c r="GH153" i="9"/>
  <c r="GH151" i="9"/>
  <c r="GH150" i="9"/>
  <c r="GH149" i="9"/>
  <c r="GH148" i="9"/>
  <c r="GH147" i="9"/>
  <c r="GH146" i="9"/>
  <c r="GH144" i="9"/>
  <c r="GH143" i="9"/>
  <c r="GH141" i="9"/>
  <c r="GH140" i="9"/>
  <c r="GH139" i="9"/>
  <c r="GH138" i="9"/>
  <c r="GH137" i="9"/>
  <c r="GH136" i="9"/>
  <c r="GH134" i="9"/>
  <c r="GH133" i="9"/>
  <c r="GH130" i="9"/>
  <c r="GH129" i="9"/>
  <c r="GH128" i="9"/>
  <c r="GH126" i="9"/>
  <c r="GH125" i="9"/>
  <c r="GH124" i="9"/>
  <c r="GH122" i="9"/>
  <c r="GH121" i="9"/>
  <c r="GH118" i="9"/>
  <c r="GH117" i="9"/>
  <c r="GH116" i="9"/>
  <c r="GH115" i="9"/>
  <c r="GH114" i="9"/>
  <c r="GH113" i="9"/>
  <c r="GH112" i="9"/>
  <c r="GH111" i="9"/>
  <c r="GH110" i="9"/>
  <c r="GH109" i="9"/>
  <c r="GH108" i="9"/>
  <c r="GH106" i="9"/>
  <c r="GH105" i="9"/>
  <c r="GH102" i="9"/>
  <c r="GH101" i="9"/>
  <c r="GH100" i="9"/>
  <c r="GH99" i="9"/>
  <c r="GH98" i="9"/>
  <c r="GH97" i="9"/>
  <c r="GH95" i="9"/>
  <c r="GH93" i="9"/>
  <c r="GH92" i="9"/>
  <c r="GH91" i="9"/>
  <c r="GH90" i="9"/>
  <c r="GH89" i="9"/>
  <c r="GH88" i="9"/>
  <c r="GH87" i="9"/>
  <c r="GH85" i="9"/>
  <c r="GH84" i="9"/>
  <c r="GH81" i="9"/>
  <c r="GH80" i="9"/>
  <c r="GH79" i="9"/>
  <c r="GH77" i="9"/>
  <c r="GH76" i="9"/>
  <c r="GH75" i="9"/>
  <c r="GH74" i="9"/>
  <c r="GH73" i="9"/>
  <c r="GH71" i="9"/>
  <c r="GH70" i="9"/>
  <c r="GH69" i="9"/>
  <c r="GH68" i="9"/>
  <c r="GH67" i="9"/>
  <c r="GH66" i="9"/>
  <c r="GH65" i="9"/>
  <c r="GH64" i="9"/>
  <c r="GH62" i="9"/>
  <c r="GH61" i="9"/>
  <c r="GH60" i="9"/>
  <c r="GH59" i="9"/>
  <c r="GH58" i="9"/>
  <c r="GH57" i="9"/>
  <c r="GH56" i="9"/>
  <c r="GH55" i="9"/>
  <c r="GH54" i="9"/>
  <c r="GH53" i="9"/>
  <c r="GH52" i="9"/>
  <c r="GH51" i="9"/>
  <c r="GH50" i="9"/>
  <c r="GH49" i="9"/>
  <c r="GH48" i="9"/>
  <c r="GH47" i="9"/>
  <c r="GH46" i="9"/>
  <c r="GH44" i="9"/>
  <c r="GH43" i="9"/>
  <c r="GH42" i="9"/>
  <c r="GH41" i="9"/>
  <c r="GH40" i="9"/>
  <c r="GH39" i="9"/>
  <c r="GH38" i="9"/>
  <c r="GH37" i="9"/>
  <c r="GH36" i="9"/>
  <c r="GH35" i="9"/>
  <c r="GH34" i="9"/>
  <c r="GH32" i="9"/>
  <c r="GH31" i="9"/>
  <c r="GH30" i="9"/>
  <c r="GH29" i="9"/>
  <c r="GH28" i="9"/>
  <c r="GH25" i="9"/>
  <c r="GH23" i="9"/>
  <c r="GH21" i="9"/>
  <c r="GH20" i="9"/>
  <c r="GH19" i="9"/>
  <c r="GH18" i="9"/>
  <c r="GH17" i="9"/>
  <c r="GH16" i="9"/>
  <c r="GH14" i="9"/>
  <c r="GH13" i="9"/>
  <c r="GH12" i="9"/>
  <c r="GH11" i="9"/>
  <c r="GH10" i="9"/>
  <c r="GH8" i="9"/>
  <c r="GH7" i="9"/>
  <c r="GG254" i="9"/>
  <c r="GF254" i="9"/>
  <c r="GE254" i="9"/>
  <c r="GD254" i="9"/>
  <c r="GC254" i="9"/>
  <c r="GB254" i="9"/>
  <c r="GA254" i="9"/>
  <c r="FZ254" i="9"/>
  <c r="FY254" i="9"/>
  <c r="FX254" i="9"/>
  <c r="FW254" i="9"/>
  <c r="FV254" i="9"/>
  <c r="FU254" i="9"/>
  <c r="FT254" i="9"/>
  <c r="FS254" i="9"/>
  <c r="FR254" i="9"/>
  <c r="FQ254" i="9"/>
  <c r="FP254" i="9"/>
  <c r="FO254" i="9"/>
  <c r="FN254" i="9"/>
  <c r="FM254" i="9"/>
  <c r="FL254" i="9"/>
  <c r="FK254" i="9"/>
  <c r="FJ254" i="9"/>
  <c r="FI254" i="9"/>
  <c r="FH254" i="9"/>
  <c r="FG254" i="9"/>
  <c r="FF254" i="9"/>
  <c r="FE254" i="9"/>
  <c r="FD254" i="9"/>
  <c r="FC254" i="9"/>
  <c r="FB254" i="9"/>
  <c r="FA254" i="9"/>
  <c r="EZ254" i="9"/>
  <c r="EY254" i="9"/>
  <c r="GG252" i="9"/>
  <c r="GF252" i="9"/>
  <c r="GE252" i="9"/>
  <c r="GD252" i="9"/>
  <c r="GC252" i="9"/>
  <c r="GB252" i="9"/>
  <c r="GA252" i="9"/>
  <c r="FZ252" i="9"/>
  <c r="FY252" i="9"/>
  <c r="FX252" i="9"/>
  <c r="FW252" i="9"/>
  <c r="FV252" i="9"/>
  <c r="FU252" i="9"/>
  <c r="FT252" i="9"/>
  <c r="FS252" i="9"/>
  <c r="FR252" i="9"/>
  <c r="FQ252" i="9"/>
  <c r="FP252" i="9"/>
  <c r="FO252" i="9"/>
  <c r="FN252" i="9"/>
  <c r="FM252" i="9"/>
  <c r="FL252" i="9"/>
  <c r="FK252" i="9"/>
  <c r="FJ252" i="9"/>
  <c r="FI252" i="9"/>
  <c r="FH252" i="9"/>
  <c r="FG252" i="9"/>
  <c r="FF252" i="9"/>
  <c r="FE252" i="9"/>
  <c r="FD252" i="9"/>
  <c r="FC252" i="9"/>
  <c r="FB252" i="9"/>
  <c r="FA252" i="9"/>
  <c r="EZ252" i="9"/>
  <c r="EY252" i="9"/>
  <c r="GG228" i="9"/>
  <c r="GF228" i="9"/>
  <c r="GE228" i="9"/>
  <c r="GD228" i="9"/>
  <c r="GC228" i="9"/>
  <c r="GB228" i="9"/>
  <c r="GA228" i="9"/>
  <c r="FZ228" i="9"/>
  <c r="FY228" i="9"/>
  <c r="FX228" i="9"/>
  <c r="FW228" i="9"/>
  <c r="FV228" i="9"/>
  <c r="FU228" i="9"/>
  <c r="FT228" i="9"/>
  <c r="FS228" i="9"/>
  <c r="FR228" i="9"/>
  <c r="FQ228" i="9"/>
  <c r="FP228" i="9"/>
  <c r="FO228" i="9"/>
  <c r="FN228" i="9"/>
  <c r="FM228" i="9"/>
  <c r="FL228" i="9"/>
  <c r="FK228" i="9"/>
  <c r="FJ228" i="9"/>
  <c r="FI228" i="9"/>
  <c r="FH228" i="9"/>
  <c r="FG228" i="9"/>
  <c r="FF228" i="9"/>
  <c r="FE228" i="9"/>
  <c r="FD228" i="9"/>
  <c r="FC228" i="9"/>
  <c r="FB228" i="9"/>
  <c r="FA228" i="9"/>
  <c r="EZ228" i="9"/>
  <c r="EY228" i="9"/>
  <c r="GG222" i="9"/>
  <c r="GF222" i="9"/>
  <c r="GE222" i="9"/>
  <c r="GD222" i="9"/>
  <c r="GC222" i="9"/>
  <c r="GB222" i="9"/>
  <c r="GA222" i="9"/>
  <c r="FZ222" i="9"/>
  <c r="FY222" i="9"/>
  <c r="FX222" i="9"/>
  <c r="FW222" i="9"/>
  <c r="FV222" i="9"/>
  <c r="FU222" i="9"/>
  <c r="FT222" i="9"/>
  <c r="FS222" i="9"/>
  <c r="FR222" i="9"/>
  <c r="FQ222" i="9"/>
  <c r="FP222" i="9"/>
  <c r="FO222" i="9"/>
  <c r="FN222" i="9"/>
  <c r="FM222" i="9"/>
  <c r="FL222" i="9"/>
  <c r="FK222" i="9"/>
  <c r="FJ222" i="9"/>
  <c r="FI222" i="9"/>
  <c r="FH222" i="9"/>
  <c r="FG222" i="9"/>
  <c r="FF222" i="9"/>
  <c r="FE222" i="9"/>
  <c r="FD222" i="9"/>
  <c r="FC222" i="9"/>
  <c r="FB222" i="9"/>
  <c r="FA222" i="9"/>
  <c r="EZ222" i="9"/>
  <c r="EY222" i="9"/>
  <c r="GG219" i="9"/>
  <c r="GF219" i="9"/>
  <c r="GE219" i="9"/>
  <c r="GD219" i="9"/>
  <c r="GC219" i="9"/>
  <c r="GB219" i="9"/>
  <c r="GA219" i="9"/>
  <c r="FZ219" i="9"/>
  <c r="FY219" i="9"/>
  <c r="FX219" i="9"/>
  <c r="FW219" i="9"/>
  <c r="FV219" i="9"/>
  <c r="FU219" i="9"/>
  <c r="FT219" i="9"/>
  <c r="FS219" i="9"/>
  <c r="FR219" i="9"/>
  <c r="FQ219" i="9"/>
  <c r="FP219" i="9"/>
  <c r="FO219" i="9"/>
  <c r="FN219" i="9"/>
  <c r="FM219" i="9"/>
  <c r="FL219" i="9"/>
  <c r="FK219" i="9"/>
  <c r="FJ219" i="9"/>
  <c r="FI219" i="9"/>
  <c r="FH219" i="9"/>
  <c r="FG219" i="9"/>
  <c r="FF219" i="9"/>
  <c r="FE219" i="9"/>
  <c r="FD219" i="9"/>
  <c r="FC219" i="9"/>
  <c r="FB219" i="9"/>
  <c r="FA219" i="9"/>
  <c r="EZ219" i="9"/>
  <c r="EY219" i="9"/>
  <c r="GG215" i="9"/>
  <c r="GF215" i="9"/>
  <c r="GE215" i="9"/>
  <c r="GD215" i="9"/>
  <c r="GC215" i="9"/>
  <c r="GB215" i="9"/>
  <c r="GA215" i="9"/>
  <c r="FZ215" i="9"/>
  <c r="FY215" i="9"/>
  <c r="FX215" i="9"/>
  <c r="FW215" i="9"/>
  <c r="FV215" i="9"/>
  <c r="FU215" i="9"/>
  <c r="FT215" i="9"/>
  <c r="FS215" i="9"/>
  <c r="FR215" i="9"/>
  <c r="FQ215" i="9"/>
  <c r="FP215" i="9"/>
  <c r="FO215" i="9"/>
  <c r="FN215" i="9"/>
  <c r="FM215" i="9"/>
  <c r="FL215" i="9"/>
  <c r="FK215" i="9"/>
  <c r="FJ215" i="9"/>
  <c r="FI215" i="9"/>
  <c r="FH215" i="9"/>
  <c r="FG215" i="9"/>
  <c r="FF215" i="9"/>
  <c r="FE215" i="9"/>
  <c r="FD215" i="9"/>
  <c r="FC215" i="9"/>
  <c r="FB215" i="9"/>
  <c r="FA215" i="9"/>
  <c r="EZ215" i="9"/>
  <c r="EY215" i="9"/>
  <c r="GG203" i="9"/>
  <c r="GF203" i="9"/>
  <c r="GE203" i="9"/>
  <c r="GD203" i="9"/>
  <c r="GC203" i="9"/>
  <c r="GB203" i="9"/>
  <c r="GA203" i="9"/>
  <c r="FZ203" i="9"/>
  <c r="FY203" i="9"/>
  <c r="FX203" i="9"/>
  <c r="FW203" i="9"/>
  <c r="FV203" i="9"/>
  <c r="FU203" i="9"/>
  <c r="FT203" i="9"/>
  <c r="FS203" i="9"/>
  <c r="FR203" i="9"/>
  <c r="FQ203" i="9"/>
  <c r="FP203" i="9"/>
  <c r="FO203" i="9"/>
  <c r="FN203" i="9"/>
  <c r="FM203" i="9"/>
  <c r="FL203" i="9"/>
  <c r="FK203" i="9"/>
  <c r="FJ203" i="9"/>
  <c r="FI203" i="9"/>
  <c r="FH203" i="9"/>
  <c r="FG203" i="9"/>
  <c r="FF203" i="9"/>
  <c r="FE203" i="9"/>
  <c r="FD203" i="9"/>
  <c r="FC203" i="9"/>
  <c r="FB203" i="9"/>
  <c r="FA203" i="9"/>
  <c r="EZ203" i="9"/>
  <c r="EY203" i="9"/>
  <c r="GG192" i="9"/>
  <c r="GF192" i="9"/>
  <c r="GE192" i="9"/>
  <c r="GD192" i="9"/>
  <c r="GC192" i="9"/>
  <c r="GB192" i="9"/>
  <c r="GA192" i="9"/>
  <c r="FZ192" i="9"/>
  <c r="FY192" i="9"/>
  <c r="FX192" i="9"/>
  <c r="FW192" i="9"/>
  <c r="FV192" i="9"/>
  <c r="FU192" i="9"/>
  <c r="FT192" i="9"/>
  <c r="FS192" i="9"/>
  <c r="FR192" i="9"/>
  <c r="FQ192" i="9"/>
  <c r="FP192" i="9"/>
  <c r="FO192" i="9"/>
  <c r="FN192" i="9"/>
  <c r="FM192" i="9"/>
  <c r="FL192" i="9"/>
  <c r="FK192" i="9"/>
  <c r="FJ192" i="9"/>
  <c r="FI192" i="9"/>
  <c r="FH192" i="9"/>
  <c r="FG192" i="9"/>
  <c r="FF192" i="9"/>
  <c r="FE192" i="9"/>
  <c r="FD192" i="9"/>
  <c r="FC192" i="9"/>
  <c r="FB192" i="9"/>
  <c r="FA192" i="9"/>
  <c r="EZ192" i="9"/>
  <c r="EY192" i="9"/>
  <c r="GG188" i="9"/>
  <c r="GF188" i="9"/>
  <c r="GE188" i="9"/>
  <c r="GD188" i="9"/>
  <c r="GC188" i="9"/>
  <c r="GB188" i="9"/>
  <c r="GA188" i="9"/>
  <c r="FZ188" i="9"/>
  <c r="FY188" i="9"/>
  <c r="FX188" i="9"/>
  <c r="FW188" i="9"/>
  <c r="FV188" i="9"/>
  <c r="FU188" i="9"/>
  <c r="FT188" i="9"/>
  <c r="FS188" i="9"/>
  <c r="FR188" i="9"/>
  <c r="FQ188" i="9"/>
  <c r="FP188" i="9"/>
  <c r="FO188" i="9"/>
  <c r="FN188" i="9"/>
  <c r="FM188" i="9"/>
  <c r="FL188" i="9"/>
  <c r="FK188" i="9"/>
  <c r="FJ188" i="9"/>
  <c r="FI188" i="9"/>
  <c r="FH188" i="9"/>
  <c r="FG188" i="9"/>
  <c r="FF188" i="9"/>
  <c r="FE188" i="9"/>
  <c r="FD188" i="9"/>
  <c r="FC188" i="9"/>
  <c r="FB188" i="9"/>
  <c r="FA188" i="9"/>
  <c r="EZ188" i="9"/>
  <c r="EY188" i="9"/>
  <c r="GG182" i="9"/>
  <c r="GF182" i="9"/>
  <c r="GE182" i="9"/>
  <c r="GD182" i="9"/>
  <c r="GC182" i="9"/>
  <c r="GB182" i="9"/>
  <c r="GA182" i="9"/>
  <c r="FZ182" i="9"/>
  <c r="FY182" i="9"/>
  <c r="FX182" i="9"/>
  <c r="FW182" i="9"/>
  <c r="FV182" i="9"/>
  <c r="FU182" i="9"/>
  <c r="FT182" i="9"/>
  <c r="FS182" i="9"/>
  <c r="FR182" i="9"/>
  <c r="FQ182" i="9"/>
  <c r="FP182" i="9"/>
  <c r="FO182" i="9"/>
  <c r="FN182" i="9"/>
  <c r="FM182" i="9"/>
  <c r="FL182" i="9"/>
  <c r="FK182" i="9"/>
  <c r="FJ182" i="9"/>
  <c r="FI182" i="9"/>
  <c r="FH182" i="9"/>
  <c r="FG182" i="9"/>
  <c r="FF182" i="9"/>
  <c r="FE182" i="9"/>
  <c r="FD182" i="9"/>
  <c r="FC182" i="9"/>
  <c r="FB182" i="9"/>
  <c r="FA182" i="9"/>
  <c r="EZ182" i="9"/>
  <c r="EY182" i="9"/>
  <c r="GG169" i="9"/>
  <c r="GG168" i="9"/>
  <c r="GF169" i="9"/>
  <c r="GF168" i="9"/>
  <c r="GE169" i="9"/>
  <c r="GE168" i="9"/>
  <c r="GD169" i="9"/>
  <c r="GC169" i="9"/>
  <c r="GC168" i="9"/>
  <c r="GB169" i="9"/>
  <c r="GB168" i="9"/>
  <c r="GA169" i="9"/>
  <c r="GA168" i="9"/>
  <c r="FZ169" i="9"/>
  <c r="FZ168" i="9"/>
  <c r="FY169" i="9"/>
  <c r="FY168" i="9"/>
  <c r="FX169" i="9"/>
  <c r="FX168" i="9"/>
  <c r="FW169" i="9"/>
  <c r="FW168" i="9"/>
  <c r="FV169" i="9"/>
  <c r="FV168" i="9"/>
  <c r="FU169" i="9"/>
  <c r="FU168" i="9"/>
  <c r="FT169" i="9"/>
  <c r="FT168" i="9"/>
  <c r="FS169" i="9"/>
  <c r="FS168" i="9"/>
  <c r="FR169" i="9"/>
  <c r="FR168" i="9"/>
  <c r="FQ169" i="9"/>
  <c r="FQ168" i="9"/>
  <c r="FP169" i="9"/>
  <c r="FP168" i="9"/>
  <c r="FO169" i="9"/>
  <c r="FO168" i="9"/>
  <c r="FN169" i="9"/>
  <c r="FN168" i="9"/>
  <c r="FM169" i="9"/>
  <c r="FM168" i="9"/>
  <c r="FL169" i="9"/>
  <c r="FL168" i="9"/>
  <c r="FK169" i="9"/>
  <c r="FK168" i="9"/>
  <c r="FJ169" i="9"/>
  <c r="FJ168" i="9"/>
  <c r="FI169" i="9"/>
  <c r="FH169" i="9"/>
  <c r="FH168" i="9"/>
  <c r="FG169" i="9"/>
  <c r="FG168" i="9"/>
  <c r="FF169" i="9"/>
  <c r="FF168" i="9"/>
  <c r="FE169" i="9"/>
  <c r="FE168" i="9"/>
  <c r="FD169" i="9"/>
  <c r="FD168" i="9"/>
  <c r="FC169" i="9"/>
  <c r="FC168" i="9"/>
  <c r="FB169" i="9"/>
  <c r="FB168" i="9"/>
  <c r="FA169" i="9"/>
  <c r="FA168" i="9"/>
  <c r="EZ169" i="9"/>
  <c r="EZ168" i="9"/>
  <c r="EY169" i="9"/>
  <c r="EY168" i="9"/>
  <c r="GD168" i="9"/>
  <c r="FI168" i="9"/>
  <c r="GG159" i="9"/>
  <c r="GF159" i="9"/>
  <c r="GE159" i="9"/>
  <c r="GD159" i="9"/>
  <c r="GC159" i="9"/>
  <c r="GB159" i="9"/>
  <c r="GA159" i="9"/>
  <c r="FZ159" i="9"/>
  <c r="FY159" i="9"/>
  <c r="FX159" i="9"/>
  <c r="FW159" i="9"/>
  <c r="FV159" i="9"/>
  <c r="FU159" i="9"/>
  <c r="FT159" i="9"/>
  <c r="FS159" i="9"/>
  <c r="FR159" i="9"/>
  <c r="FQ159" i="9"/>
  <c r="FP159" i="9"/>
  <c r="FO159" i="9"/>
  <c r="FN159" i="9"/>
  <c r="FM159" i="9"/>
  <c r="FL159" i="9"/>
  <c r="FK159" i="9"/>
  <c r="FJ159" i="9"/>
  <c r="FI159" i="9"/>
  <c r="FH159" i="9"/>
  <c r="FG159" i="9"/>
  <c r="FF159" i="9"/>
  <c r="FE159" i="9"/>
  <c r="FD159" i="9"/>
  <c r="FC159" i="9"/>
  <c r="FB159" i="9"/>
  <c r="FA159" i="9"/>
  <c r="EZ159" i="9"/>
  <c r="EY159" i="9"/>
  <c r="GG152" i="9"/>
  <c r="GF152" i="9"/>
  <c r="GE152" i="9"/>
  <c r="GD152" i="9"/>
  <c r="GC152" i="9"/>
  <c r="GB152" i="9"/>
  <c r="GA152" i="9"/>
  <c r="FZ152" i="9"/>
  <c r="FY152" i="9"/>
  <c r="FX152" i="9"/>
  <c r="FW152" i="9"/>
  <c r="FV152" i="9"/>
  <c r="FU152" i="9"/>
  <c r="FT152" i="9"/>
  <c r="FS152" i="9"/>
  <c r="FR152" i="9"/>
  <c r="FQ152" i="9"/>
  <c r="FP152" i="9"/>
  <c r="FO152" i="9"/>
  <c r="FN152" i="9"/>
  <c r="FM152" i="9"/>
  <c r="FL152" i="9"/>
  <c r="FK152" i="9"/>
  <c r="FJ152" i="9"/>
  <c r="FI152" i="9"/>
  <c r="FH152" i="9"/>
  <c r="FG152" i="9"/>
  <c r="FF152" i="9"/>
  <c r="FE152" i="9"/>
  <c r="FD152" i="9"/>
  <c r="FC152" i="9"/>
  <c r="FB152" i="9"/>
  <c r="FA152" i="9"/>
  <c r="EZ152" i="9"/>
  <c r="EY152" i="9"/>
  <c r="GG145" i="9"/>
  <c r="GF145" i="9"/>
  <c r="GE145" i="9"/>
  <c r="GD145" i="9"/>
  <c r="GC145" i="9"/>
  <c r="GB145" i="9"/>
  <c r="GA145" i="9"/>
  <c r="FZ145" i="9"/>
  <c r="FY145" i="9"/>
  <c r="FX145" i="9"/>
  <c r="FW145" i="9"/>
  <c r="FV145" i="9"/>
  <c r="FU145" i="9"/>
  <c r="FT145" i="9"/>
  <c r="FS145" i="9"/>
  <c r="FR145" i="9"/>
  <c r="FQ145" i="9"/>
  <c r="FP145" i="9"/>
  <c r="FO145" i="9"/>
  <c r="FN145" i="9"/>
  <c r="FM145" i="9"/>
  <c r="FL145" i="9"/>
  <c r="FK145" i="9"/>
  <c r="FJ145" i="9"/>
  <c r="FI145" i="9"/>
  <c r="FH145" i="9"/>
  <c r="FG145" i="9"/>
  <c r="FF145" i="9"/>
  <c r="FE145" i="9"/>
  <c r="FD145" i="9"/>
  <c r="FC145" i="9"/>
  <c r="FB145" i="9"/>
  <c r="FA145" i="9"/>
  <c r="EZ145" i="9"/>
  <c r="EY145" i="9"/>
  <c r="GG135" i="9"/>
  <c r="GF135" i="9"/>
  <c r="GE135" i="9"/>
  <c r="GD135" i="9"/>
  <c r="GC135" i="9"/>
  <c r="GB135" i="9"/>
  <c r="GA135" i="9"/>
  <c r="FZ135" i="9"/>
  <c r="FY135" i="9"/>
  <c r="FX135" i="9"/>
  <c r="FW135" i="9"/>
  <c r="FV135" i="9"/>
  <c r="FU135" i="9"/>
  <c r="FT135" i="9"/>
  <c r="FS135" i="9"/>
  <c r="FR135" i="9"/>
  <c r="FQ135" i="9"/>
  <c r="FP135" i="9"/>
  <c r="FO135" i="9"/>
  <c r="FN135" i="9"/>
  <c r="FM135" i="9"/>
  <c r="FL135" i="9"/>
  <c r="FK135" i="9"/>
  <c r="FJ135" i="9"/>
  <c r="FI135" i="9"/>
  <c r="FH135" i="9"/>
  <c r="FG135" i="9"/>
  <c r="FF135" i="9"/>
  <c r="FE135" i="9"/>
  <c r="FD135" i="9"/>
  <c r="FC135" i="9"/>
  <c r="FB135" i="9"/>
  <c r="FA135" i="9"/>
  <c r="EZ135" i="9"/>
  <c r="EY135" i="9"/>
  <c r="GG132" i="9"/>
  <c r="GF132" i="9"/>
  <c r="GE132" i="9"/>
  <c r="GD132" i="9"/>
  <c r="GC132" i="9"/>
  <c r="GB132" i="9"/>
  <c r="GA132" i="9"/>
  <c r="FZ132" i="9"/>
  <c r="FY132" i="9"/>
  <c r="FX132" i="9"/>
  <c r="FW132" i="9"/>
  <c r="FV132" i="9"/>
  <c r="FU132" i="9"/>
  <c r="FT132" i="9"/>
  <c r="FS132" i="9"/>
  <c r="FR132" i="9"/>
  <c r="FQ132" i="9"/>
  <c r="FP132" i="9"/>
  <c r="FO132" i="9"/>
  <c r="FN132" i="9"/>
  <c r="FM132" i="9"/>
  <c r="FL132" i="9"/>
  <c r="FK132" i="9"/>
  <c r="FJ132" i="9"/>
  <c r="FI132" i="9"/>
  <c r="FH132" i="9"/>
  <c r="FG132" i="9"/>
  <c r="FF132" i="9"/>
  <c r="FE132" i="9"/>
  <c r="FD132" i="9"/>
  <c r="FC132" i="9"/>
  <c r="FB132" i="9"/>
  <c r="FA132" i="9"/>
  <c r="EZ132" i="9"/>
  <c r="EY132" i="9"/>
  <c r="GG123" i="9"/>
  <c r="GF123" i="9"/>
  <c r="GE123" i="9"/>
  <c r="GD123" i="9"/>
  <c r="GC123" i="9"/>
  <c r="GB123" i="9"/>
  <c r="GA123" i="9"/>
  <c r="FZ123" i="9"/>
  <c r="FY123" i="9"/>
  <c r="FX123" i="9"/>
  <c r="FW123" i="9"/>
  <c r="FV123" i="9"/>
  <c r="FU123" i="9"/>
  <c r="FT123" i="9"/>
  <c r="FS123" i="9"/>
  <c r="FR123" i="9"/>
  <c r="FQ123" i="9"/>
  <c r="FP123" i="9"/>
  <c r="FO123" i="9"/>
  <c r="FN123" i="9"/>
  <c r="FM123" i="9"/>
  <c r="FL123" i="9"/>
  <c r="FK123" i="9"/>
  <c r="FJ123" i="9"/>
  <c r="FI123" i="9"/>
  <c r="FH123" i="9"/>
  <c r="FG123" i="9"/>
  <c r="FF123" i="9"/>
  <c r="FE123" i="9"/>
  <c r="FD123" i="9"/>
  <c r="FC123" i="9"/>
  <c r="FB123" i="9"/>
  <c r="FA123" i="9"/>
  <c r="EZ123" i="9"/>
  <c r="EY123" i="9"/>
  <c r="GG120" i="9"/>
  <c r="GF120" i="9"/>
  <c r="GE120" i="9"/>
  <c r="GD120" i="9"/>
  <c r="GC120" i="9"/>
  <c r="GB120" i="9"/>
  <c r="GA120" i="9"/>
  <c r="FZ120" i="9"/>
  <c r="FY120" i="9"/>
  <c r="FX120" i="9"/>
  <c r="FW120" i="9"/>
  <c r="FV120" i="9"/>
  <c r="FU120" i="9"/>
  <c r="FT120" i="9"/>
  <c r="FS120" i="9"/>
  <c r="FR120" i="9"/>
  <c r="FQ120" i="9"/>
  <c r="FP120" i="9"/>
  <c r="FO120" i="9"/>
  <c r="FN120" i="9"/>
  <c r="FM120" i="9"/>
  <c r="FL120" i="9"/>
  <c r="FK120" i="9"/>
  <c r="FJ120" i="9"/>
  <c r="FI120" i="9"/>
  <c r="FH120" i="9"/>
  <c r="FG120" i="9"/>
  <c r="FF120" i="9"/>
  <c r="FE120" i="9"/>
  <c r="FD120" i="9"/>
  <c r="FC120" i="9"/>
  <c r="FB120" i="9"/>
  <c r="FA120" i="9"/>
  <c r="EZ120" i="9"/>
  <c r="EY120" i="9"/>
  <c r="GG107" i="9"/>
  <c r="GF107" i="9"/>
  <c r="GE107" i="9"/>
  <c r="GD107" i="9"/>
  <c r="GC107" i="9"/>
  <c r="GB107" i="9"/>
  <c r="GA107" i="9"/>
  <c r="FZ107" i="9"/>
  <c r="FY107" i="9"/>
  <c r="FX107" i="9"/>
  <c r="FW107" i="9"/>
  <c r="FV107" i="9"/>
  <c r="FU107" i="9"/>
  <c r="FT107" i="9"/>
  <c r="FS107" i="9"/>
  <c r="FR107" i="9"/>
  <c r="FQ107" i="9"/>
  <c r="FP107" i="9"/>
  <c r="FO107" i="9"/>
  <c r="FN107" i="9"/>
  <c r="FM107" i="9"/>
  <c r="FL107" i="9"/>
  <c r="FK107" i="9"/>
  <c r="FJ107" i="9"/>
  <c r="FI107" i="9"/>
  <c r="FH107" i="9"/>
  <c r="FG107" i="9"/>
  <c r="FF107" i="9"/>
  <c r="FE107" i="9"/>
  <c r="FD107" i="9"/>
  <c r="FC107" i="9"/>
  <c r="FB107" i="9"/>
  <c r="FA107" i="9"/>
  <c r="EZ107" i="9"/>
  <c r="EY107" i="9"/>
  <c r="GG104" i="9"/>
  <c r="GF104" i="9"/>
  <c r="GE104" i="9"/>
  <c r="GD104" i="9"/>
  <c r="GC104" i="9"/>
  <c r="GB104" i="9"/>
  <c r="GA104" i="9"/>
  <c r="FZ104" i="9"/>
  <c r="FY104" i="9"/>
  <c r="FX104" i="9"/>
  <c r="FW104" i="9"/>
  <c r="FV104" i="9"/>
  <c r="FU104" i="9"/>
  <c r="FT104" i="9"/>
  <c r="FS104" i="9"/>
  <c r="FR104" i="9"/>
  <c r="FQ104" i="9"/>
  <c r="FP104" i="9"/>
  <c r="FO104" i="9"/>
  <c r="FN104" i="9"/>
  <c r="FM104" i="9"/>
  <c r="FL104" i="9"/>
  <c r="FK104" i="9"/>
  <c r="FJ104" i="9"/>
  <c r="FI104" i="9"/>
  <c r="FH104" i="9"/>
  <c r="FG104" i="9"/>
  <c r="FF104" i="9"/>
  <c r="FE104" i="9"/>
  <c r="FD104" i="9"/>
  <c r="FC104" i="9"/>
  <c r="FB104" i="9"/>
  <c r="FA104" i="9"/>
  <c r="EZ104" i="9"/>
  <c r="EY104" i="9"/>
  <c r="GG96" i="9"/>
  <c r="GF96" i="9"/>
  <c r="GE96" i="9"/>
  <c r="GD96" i="9"/>
  <c r="GC96" i="9"/>
  <c r="GB96" i="9"/>
  <c r="GA96" i="9"/>
  <c r="FZ96" i="9"/>
  <c r="FY96" i="9"/>
  <c r="FX96" i="9"/>
  <c r="FW96" i="9"/>
  <c r="FV96" i="9"/>
  <c r="FU96" i="9"/>
  <c r="FT96" i="9"/>
  <c r="FS96" i="9"/>
  <c r="FR96" i="9"/>
  <c r="FQ96" i="9"/>
  <c r="FP96" i="9"/>
  <c r="FO96" i="9"/>
  <c r="FN96" i="9"/>
  <c r="FM96" i="9"/>
  <c r="FL96" i="9"/>
  <c r="FK96" i="9"/>
  <c r="FJ96" i="9"/>
  <c r="FI96" i="9"/>
  <c r="FH96" i="9"/>
  <c r="FG96" i="9"/>
  <c r="FF96" i="9"/>
  <c r="FE96" i="9"/>
  <c r="FD96" i="9"/>
  <c r="FC96" i="9"/>
  <c r="FB96" i="9"/>
  <c r="FA96" i="9"/>
  <c r="EZ96" i="9"/>
  <c r="EY96" i="9"/>
  <c r="GG86" i="9"/>
  <c r="GF86" i="9"/>
  <c r="GE86" i="9"/>
  <c r="GD86" i="9"/>
  <c r="GC86" i="9"/>
  <c r="GB86" i="9"/>
  <c r="GA86" i="9"/>
  <c r="FZ86" i="9"/>
  <c r="FY86" i="9"/>
  <c r="FX86" i="9"/>
  <c r="FW86" i="9"/>
  <c r="FV86" i="9"/>
  <c r="FU86" i="9"/>
  <c r="FT86" i="9"/>
  <c r="FS86" i="9"/>
  <c r="FR86" i="9"/>
  <c r="FQ86" i="9"/>
  <c r="FP86" i="9"/>
  <c r="FO86" i="9"/>
  <c r="FN86" i="9"/>
  <c r="FM86" i="9"/>
  <c r="FL86" i="9"/>
  <c r="FK86" i="9"/>
  <c r="FJ86" i="9"/>
  <c r="FI86" i="9"/>
  <c r="FH86" i="9"/>
  <c r="FG86" i="9"/>
  <c r="FF86" i="9"/>
  <c r="FE86" i="9"/>
  <c r="FD86" i="9"/>
  <c r="FC86" i="9"/>
  <c r="FB86" i="9"/>
  <c r="FA86" i="9"/>
  <c r="EZ86" i="9"/>
  <c r="EY86" i="9"/>
  <c r="GG83" i="9"/>
  <c r="GF83" i="9"/>
  <c r="GE83" i="9"/>
  <c r="GD83" i="9"/>
  <c r="GC83" i="9"/>
  <c r="GB83" i="9"/>
  <c r="GA83" i="9"/>
  <c r="FZ83" i="9"/>
  <c r="FY83" i="9"/>
  <c r="FX83" i="9"/>
  <c r="FW83" i="9"/>
  <c r="FV83" i="9"/>
  <c r="FU83" i="9"/>
  <c r="FT83" i="9"/>
  <c r="FS83" i="9"/>
  <c r="FR83" i="9"/>
  <c r="FQ83" i="9"/>
  <c r="FP83" i="9"/>
  <c r="FO83" i="9"/>
  <c r="FN83" i="9"/>
  <c r="FM83" i="9"/>
  <c r="FL83" i="9"/>
  <c r="FK83" i="9"/>
  <c r="FJ83" i="9"/>
  <c r="FI83" i="9"/>
  <c r="FH83" i="9"/>
  <c r="FG83" i="9"/>
  <c r="FF83" i="9"/>
  <c r="FE83" i="9"/>
  <c r="FD83" i="9"/>
  <c r="FC83" i="9"/>
  <c r="FB83" i="9"/>
  <c r="FA83" i="9"/>
  <c r="EZ83" i="9"/>
  <c r="EY83" i="9"/>
  <c r="GG78" i="9"/>
  <c r="GF78" i="9"/>
  <c r="GE78" i="9"/>
  <c r="GD78" i="9"/>
  <c r="GC78" i="9"/>
  <c r="GB78" i="9"/>
  <c r="GA78" i="9"/>
  <c r="FZ78" i="9"/>
  <c r="FY78" i="9"/>
  <c r="FX78" i="9"/>
  <c r="FW78" i="9"/>
  <c r="FV78" i="9"/>
  <c r="FU78" i="9"/>
  <c r="FT78" i="9"/>
  <c r="FS78" i="9"/>
  <c r="FR78" i="9"/>
  <c r="FQ78" i="9"/>
  <c r="FP78" i="9"/>
  <c r="FO78" i="9"/>
  <c r="FN78" i="9"/>
  <c r="FM78" i="9"/>
  <c r="FL78" i="9"/>
  <c r="FK78" i="9"/>
  <c r="FJ78" i="9"/>
  <c r="FI78" i="9"/>
  <c r="FH78" i="9"/>
  <c r="FG78" i="9"/>
  <c r="FF78" i="9"/>
  <c r="FE78" i="9"/>
  <c r="FD78" i="9"/>
  <c r="FC78" i="9"/>
  <c r="FB78" i="9"/>
  <c r="FA78" i="9"/>
  <c r="EZ78" i="9"/>
  <c r="EY78" i="9"/>
  <c r="GG72" i="9"/>
  <c r="GF72" i="9"/>
  <c r="GE72" i="9"/>
  <c r="GD72" i="9"/>
  <c r="GC72" i="9"/>
  <c r="GB72" i="9"/>
  <c r="GA72" i="9"/>
  <c r="FZ72" i="9"/>
  <c r="FY72" i="9"/>
  <c r="FX72" i="9"/>
  <c r="FW72" i="9"/>
  <c r="FV72" i="9"/>
  <c r="FU72" i="9"/>
  <c r="FT72" i="9"/>
  <c r="FS72" i="9"/>
  <c r="FR72" i="9"/>
  <c r="FQ72" i="9"/>
  <c r="FP72" i="9"/>
  <c r="FO72" i="9"/>
  <c r="FN72" i="9"/>
  <c r="FM72" i="9"/>
  <c r="FL72" i="9"/>
  <c r="FK72" i="9"/>
  <c r="FJ72" i="9"/>
  <c r="FI72" i="9"/>
  <c r="FH72" i="9"/>
  <c r="FG72" i="9"/>
  <c r="FF72" i="9"/>
  <c r="FE72" i="9"/>
  <c r="FD72" i="9"/>
  <c r="FC72" i="9"/>
  <c r="FB72" i="9"/>
  <c r="FA72" i="9"/>
  <c r="EZ72" i="9"/>
  <c r="EY72" i="9"/>
  <c r="GG63" i="9"/>
  <c r="GF63" i="9"/>
  <c r="GE63" i="9"/>
  <c r="GD63" i="9"/>
  <c r="GC63" i="9"/>
  <c r="GB63" i="9"/>
  <c r="GA63" i="9"/>
  <c r="FZ63" i="9"/>
  <c r="FY63" i="9"/>
  <c r="FX63" i="9"/>
  <c r="FW63" i="9"/>
  <c r="FV63" i="9"/>
  <c r="FU63" i="9"/>
  <c r="FT63" i="9"/>
  <c r="FS63" i="9"/>
  <c r="FR63" i="9"/>
  <c r="FQ63" i="9"/>
  <c r="FP63" i="9"/>
  <c r="FO63" i="9"/>
  <c r="FN63" i="9"/>
  <c r="FM63" i="9"/>
  <c r="FL63" i="9"/>
  <c r="FK63" i="9"/>
  <c r="FJ63" i="9"/>
  <c r="FI63" i="9"/>
  <c r="FH63" i="9"/>
  <c r="FG63" i="9"/>
  <c r="FF63" i="9"/>
  <c r="FE63" i="9"/>
  <c r="FD63" i="9"/>
  <c r="FC63" i="9"/>
  <c r="FB63" i="9"/>
  <c r="FA63" i="9"/>
  <c r="EZ63" i="9"/>
  <c r="EY63" i="9"/>
  <c r="GG45" i="9"/>
  <c r="GF45" i="9"/>
  <c r="GE45" i="9"/>
  <c r="GD45" i="9"/>
  <c r="GC45" i="9"/>
  <c r="GB45" i="9"/>
  <c r="GA45" i="9"/>
  <c r="FZ45" i="9"/>
  <c r="FY45" i="9"/>
  <c r="FX45" i="9"/>
  <c r="FW45" i="9"/>
  <c r="FV45" i="9"/>
  <c r="FU45" i="9"/>
  <c r="FT45" i="9"/>
  <c r="FS45" i="9"/>
  <c r="FR45" i="9"/>
  <c r="FQ45" i="9"/>
  <c r="FP45" i="9"/>
  <c r="FO45" i="9"/>
  <c r="FN45" i="9"/>
  <c r="FM45" i="9"/>
  <c r="FL45" i="9"/>
  <c r="FK45" i="9"/>
  <c r="FJ45" i="9"/>
  <c r="FI45" i="9"/>
  <c r="FH45" i="9"/>
  <c r="FG45" i="9"/>
  <c r="FF45" i="9"/>
  <c r="FE45" i="9"/>
  <c r="FD45" i="9"/>
  <c r="FC45" i="9"/>
  <c r="FB45" i="9"/>
  <c r="FA45" i="9"/>
  <c r="EZ45" i="9"/>
  <c r="EY45" i="9"/>
  <c r="GG33" i="9"/>
  <c r="GF33" i="9"/>
  <c r="GE33" i="9"/>
  <c r="GD33" i="9"/>
  <c r="GC33" i="9"/>
  <c r="GB33" i="9"/>
  <c r="GA33" i="9"/>
  <c r="FZ33" i="9"/>
  <c r="FY33" i="9"/>
  <c r="FX33" i="9"/>
  <c r="FW33" i="9"/>
  <c r="FV33" i="9"/>
  <c r="FU33" i="9"/>
  <c r="FT33" i="9"/>
  <c r="FS33" i="9"/>
  <c r="FR33" i="9"/>
  <c r="FQ33" i="9"/>
  <c r="FP33" i="9"/>
  <c r="FO33" i="9"/>
  <c r="FN33" i="9"/>
  <c r="FM33" i="9"/>
  <c r="FL33" i="9"/>
  <c r="FK33" i="9"/>
  <c r="FJ33" i="9"/>
  <c r="FI33" i="9"/>
  <c r="FH33" i="9"/>
  <c r="FG33" i="9"/>
  <c r="FF33" i="9"/>
  <c r="FE33" i="9"/>
  <c r="FD33" i="9"/>
  <c r="FC33" i="9"/>
  <c r="FB33" i="9"/>
  <c r="FA33" i="9"/>
  <c r="EZ33" i="9"/>
  <c r="EY33" i="9"/>
  <c r="GG27" i="9"/>
  <c r="GF27" i="9"/>
  <c r="GE27" i="9"/>
  <c r="GD27" i="9"/>
  <c r="GC27" i="9"/>
  <c r="GB27" i="9"/>
  <c r="GA27" i="9"/>
  <c r="FZ27" i="9"/>
  <c r="FY27" i="9"/>
  <c r="FX27" i="9"/>
  <c r="FW27" i="9"/>
  <c r="FV27" i="9"/>
  <c r="FU27" i="9"/>
  <c r="FT27" i="9"/>
  <c r="FS27" i="9"/>
  <c r="FR27" i="9"/>
  <c r="FQ27" i="9"/>
  <c r="FP27" i="9"/>
  <c r="FO27" i="9"/>
  <c r="FN27" i="9"/>
  <c r="FM27" i="9"/>
  <c r="FL27" i="9"/>
  <c r="FK27" i="9"/>
  <c r="FJ27" i="9"/>
  <c r="FI27" i="9"/>
  <c r="FH27" i="9"/>
  <c r="FG27" i="9"/>
  <c r="FF27" i="9"/>
  <c r="FE27" i="9"/>
  <c r="FD27" i="9"/>
  <c r="FC27" i="9"/>
  <c r="FB27" i="9"/>
  <c r="FA27" i="9"/>
  <c r="EZ27" i="9"/>
  <c r="EY27" i="9"/>
  <c r="GG23" i="9"/>
  <c r="GF23" i="9"/>
  <c r="GE23" i="9"/>
  <c r="GD23" i="9"/>
  <c r="GC23" i="9"/>
  <c r="GB23" i="9"/>
  <c r="GA23" i="9"/>
  <c r="FZ23" i="9"/>
  <c r="FY23" i="9"/>
  <c r="FX23" i="9"/>
  <c r="FW23" i="9"/>
  <c r="FV23" i="9"/>
  <c r="FU23" i="9"/>
  <c r="FT23" i="9"/>
  <c r="FS23" i="9"/>
  <c r="FR23" i="9"/>
  <c r="FQ23" i="9"/>
  <c r="FP23" i="9"/>
  <c r="FO23" i="9"/>
  <c r="FN23" i="9"/>
  <c r="FM23" i="9"/>
  <c r="FL23" i="9"/>
  <c r="FK23" i="9"/>
  <c r="FJ23" i="9"/>
  <c r="FI23" i="9"/>
  <c r="FH23" i="9"/>
  <c r="FG23" i="9"/>
  <c r="FF23" i="9"/>
  <c r="FE23" i="9"/>
  <c r="FD23" i="9"/>
  <c r="FC23" i="9"/>
  <c r="FB23" i="9"/>
  <c r="FA23" i="9"/>
  <c r="EZ23" i="9"/>
  <c r="EY23" i="9"/>
  <c r="GG20" i="9"/>
  <c r="GF20" i="9"/>
  <c r="GE20" i="9"/>
  <c r="GD20" i="9"/>
  <c r="GC20" i="9"/>
  <c r="GB20" i="9"/>
  <c r="GA20" i="9"/>
  <c r="FZ20" i="9"/>
  <c r="FY20" i="9"/>
  <c r="FX20" i="9"/>
  <c r="FW20" i="9"/>
  <c r="FV20" i="9"/>
  <c r="FU20" i="9"/>
  <c r="FT20" i="9"/>
  <c r="FS20" i="9"/>
  <c r="FR20" i="9"/>
  <c r="FQ20" i="9"/>
  <c r="FP20" i="9"/>
  <c r="FO20" i="9"/>
  <c r="FN20" i="9"/>
  <c r="FM20" i="9"/>
  <c r="FL20" i="9"/>
  <c r="FK20" i="9"/>
  <c r="FJ20" i="9"/>
  <c r="FI20" i="9"/>
  <c r="FH20" i="9"/>
  <c r="FG20" i="9"/>
  <c r="FF20" i="9"/>
  <c r="FE20" i="9"/>
  <c r="FD20" i="9"/>
  <c r="FC20" i="9"/>
  <c r="FB20" i="9"/>
  <c r="FA20" i="9"/>
  <c r="EZ20" i="9"/>
  <c r="EY20" i="9"/>
  <c r="GG15" i="9"/>
  <c r="GF15" i="9"/>
  <c r="GE15" i="9"/>
  <c r="GD15" i="9"/>
  <c r="GC15" i="9"/>
  <c r="GB15" i="9"/>
  <c r="GA15" i="9"/>
  <c r="FZ15" i="9"/>
  <c r="FY15" i="9"/>
  <c r="FX15" i="9"/>
  <c r="FW15" i="9"/>
  <c r="FV15" i="9"/>
  <c r="FU15" i="9"/>
  <c r="FT15" i="9"/>
  <c r="FS15" i="9"/>
  <c r="FR15" i="9"/>
  <c r="FQ15" i="9"/>
  <c r="FP15" i="9"/>
  <c r="FO15" i="9"/>
  <c r="FN15" i="9"/>
  <c r="FM15" i="9"/>
  <c r="FL15" i="9"/>
  <c r="FK15" i="9"/>
  <c r="FJ15" i="9"/>
  <c r="FI15" i="9"/>
  <c r="FH15" i="9"/>
  <c r="FG15" i="9"/>
  <c r="FF15" i="9"/>
  <c r="FE15" i="9"/>
  <c r="FD15" i="9"/>
  <c r="FC15" i="9"/>
  <c r="FB15" i="9"/>
  <c r="FA15" i="9"/>
  <c r="EZ15" i="9"/>
  <c r="EY15" i="9"/>
  <c r="GG9" i="9"/>
  <c r="GF9" i="9"/>
  <c r="GE9" i="9"/>
  <c r="GD9" i="9"/>
  <c r="GC9" i="9"/>
  <c r="GB9" i="9"/>
  <c r="GA9" i="9"/>
  <c r="FZ9" i="9"/>
  <c r="FY9" i="9"/>
  <c r="FX9" i="9"/>
  <c r="FW9" i="9"/>
  <c r="FV9" i="9"/>
  <c r="FU9" i="9"/>
  <c r="FT9" i="9"/>
  <c r="FS9" i="9"/>
  <c r="FR9" i="9"/>
  <c r="FQ9" i="9"/>
  <c r="FP9" i="9"/>
  <c r="FO9" i="9"/>
  <c r="FN9" i="9"/>
  <c r="FM9" i="9"/>
  <c r="FL9" i="9"/>
  <c r="FK9" i="9"/>
  <c r="FJ9" i="9"/>
  <c r="FI9" i="9"/>
  <c r="FH9" i="9"/>
  <c r="FG9" i="9"/>
  <c r="FF9" i="9"/>
  <c r="FE9" i="9"/>
  <c r="FD9" i="9"/>
  <c r="FC9" i="9"/>
  <c r="FB9" i="9"/>
  <c r="FA9" i="9"/>
  <c r="EZ9" i="9"/>
  <c r="EY9" i="9"/>
  <c r="GG6" i="9"/>
  <c r="GF6" i="9"/>
  <c r="GE6" i="9"/>
  <c r="GD6" i="9"/>
  <c r="GC6" i="9"/>
  <c r="GB6" i="9"/>
  <c r="GA6" i="9"/>
  <c r="FZ6" i="9"/>
  <c r="FY6" i="9"/>
  <c r="FX6" i="9"/>
  <c r="FW6" i="9"/>
  <c r="FV6" i="9"/>
  <c r="FU6" i="9"/>
  <c r="FT6" i="9"/>
  <c r="FS6" i="9"/>
  <c r="FR6" i="9"/>
  <c r="FQ6" i="9"/>
  <c r="FP6" i="9"/>
  <c r="FO6" i="9"/>
  <c r="FN6" i="9"/>
  <c r="FM6" i="9"/>
  <c r="FL6" i="9"/>
  <c r="FK6" i="9"/>
  <c r="FJ6" i="9"/>
  <c r="FI6" i="9"/>
  <c r="FH6" i="9"/>
  <c r="FG6" i="9"/>
  <c r="FF6" i="9"/>
  <c r="FE6" i="9"/>
  <c r="FD6" i="9"/>
  <c r="FC6" i="9"/>
  <c r="FB6" i="9"/>
  <c r="FA6" i="9"/>
  <c r="EZ6" i="9"/>
  <c r="EY6" i="9"/>
  <c r="N6" i="9"/>
  <c r="O6" i="9"/>
  <c r="P6" i="9"/>
  <c r="Q6" i="9"/>
  <c r="R6" i="9"/>
  <c r="S6" i="9"/>
  <c r="T6" i="9"/>
  <c r="U6" i="9"/>
  <c r="V6" i="9"/>
  <c r="W6" i="9"/>
  <c r="X6" i="9"/>
  <c r="Y6" i="9"/>
  <c r="Z6" i="9"/>
  <c r="AA6" i="9"/>
  <c r="AB6" i="9"/>
  <c r="AC6" i="9"/>
  <c r="AD6" i="9"/>
  <c r="AE6" i="9"/>
  <c r="AF6" i="9"/>
  <c r="AG6" i="9"/>
  <c r="AH6" i="9"/>
  <c r="AI6" i="9"/>
  <c r="AJ6" i="9"/>
  <c r="AK6" i="9"/>
  <c r="AL6" i="9"/>
  <c r="AM6" i="9"/>
  <c r="AN6" i="9"/>
  <c r="AO6" i="9"/>
  <c r="AP6" i="9"/>
  <c r="AQ6" i="9"/>
  <c r="AR6" i="9"/>
  <c r="AS6" i="9"/>
  <c r="AT6" i="9"/>
  <c r="AU6" i="9"/>
  <c r="AV6" i="9"/>
  <c r="AW6" i="9"/>
  <c r="AX6" i="9"/>
  <c r="AY6" i="9"/>
  <c r="AZ6" i="9"/>
  <c r="BA6" i="9"/>
  <c r="BB6" i="9"/>
  <c r="BC6" i="9"/>
  <c r="BD6" i="9"/>
  <c r="BE6" i="9"/>
  <c r="BF6" i="9"/>
  <c r="BG6" i="9"/>
  <c r="BH6" i="9"/>
  <c r="BI6" i="9"/>
  <c r="BJ6" i="9"/>
  <c r="BK6" i="9"/>
  <c r="BL6" i="9"/>
  <c r="BM6" i="9"/>
  <c r="BN6" i="9"/>
  <c r="BO6" i="9"/>
  <c r="BP6" i="9"/>
  <c r="BQ6" i="9"/>
  <c r="BR6" i="9"/>
  <c r="BS6" i="9"/>
  <c r="BT6" i="9"/>
  <c r="BU6" i="9"/>
  <c r="BV6" i="9"/>
  <c r="BW6" i="9"/>
  <c r="BX6" i="9"/>
  <c r="BY6" i="9"/>
  <c r="BZ6" i="9"/>
  <c r="CA6" i="9"/>
  <c r="CB6" i="9"/>
  <c r="CC6" i="9"/>
  <c r="CD6" i="9"/>
  <c r="CE6" i="9"/>
  <c r="CF6" i="9"/>
  <c r="CG6" i="9"/>
  <c r="CH6" i="9"/>
  <c r="CI6" i="9"/>
  <c r="CJ6" i="9"/>
  <c r="CK6" i="9"/>
  <c r="CL6" i="9"/>
  <c r="CM6" i="9"/>
  <c r="CN6" i="9"/>
  <c r="CO6" i="9"/>
  <c r="CP6" i="9"/>
  <c r="CQ6" i="9"/>
  <c r="CR6" i="9"/>
  <c r="CS6" i="9"/>
  <c r="CT6" i="9"/>
  <c r="CU6" i="9"/>
  <c r="CV6" i="9"/>
  <c r="CW6" i="9"/>
  <c r="CX6" i="9"/>
  <c r="CY6" i="9"/>
  <c r="CZ6" i="9"/>
  <c r="DA6" i="9"/>
  <c r="DB6" i="9"/>
  <c r="DC6" i="9"/>
  <c r="DD6" i="9"/>
  <c r="DE6" i="9"/>
  <c r="DF6" i="9"/>
  <c r="DG6" i="9"/>
  <c r="DH6" i="9"/>
  <c r="DI6" i="9"/>
  <c r="DJ6" i="9"/>
  <c r="DK6" i="9"/>
  <c r="DL6" i="9"/>
  <c r="DM6" i="9"/>
  <c r="DN6" i="9"/>
  <c r="DO6" i="9"/>
  <c r="DP6" i="9"/>
  <c r="DQ6" i="9"/>
  <c r="DR6" i="9"/>
  <c r="DS6" i="9"/>
  <c r="DT6" i="9"/>
  <c r="DU6" i="9"/>
  <c r="DV6" i="9"/>
  <c r="DW6" i="9"/>
  <c r="DX6" i="9"/>
  <c r="DY6" i="9"/>
  <c r="DZ6" i="9"/>
  <c r="EA6" i="9"/>
  <c r="EB6" i="9"/>
  <c r="EC6" i="9"/>
  <c r="ED6" i="9"/>
  <c r="EE6" i="9"/>
  <c r="EF6" i="9"/>
  <c r="EG6" i="9"/>
  <c r="EH6" i="9"/>
  <c r="EI6" i="9"/>
  <c r="EJ6" i="9"/>
  <c r="EK6" i="9"/>
  <c r="EL6" i="9"/>
  <c r="EM6" i="9"/>
  <c r="EN6" i="9"/>
  <c r="EO6" i="9"/>
  <c r="EP6" i="9"/>
  <c r="EQ6" i="9"/>
  <c r="ER6" i="9"/>
  <c r="ES6" i="9"/>
  <c r="ET6" i="9"/>
  <c r="EU6" i="9"/>
  <c r="EV6" i="9"/>
  <c r="EW6"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R9" i="9"/>
  <c r="AS9" i="9"/>
  <c r="AT9" i="9"/>
  <c r="AU9" i="9"/>
  <c r="AV9" i="9"/>
  <c r="AW9" i="9"/>
  <c r="AX9" i="9"/>
  <c r="AY9" i="9"/>
  <c r="AZ9" i="9"/>
  <c r="BA9" i="9"/>
  <c r="BB9" i="9"/>
  <c r="BC9" i="9"/>
  <c r="BD9" i="9"/>
  <c r="BE9" i="9"/>
  <c r="BF9" i="9"/>
  <c r="BG9" i="9"/>
  <c r="BH9" i="9"/>
  <c r="BI9" i="9"/>
  <c r="BJ9" i="9"/>
  <c r="BK9" i="9"/>
  <c r="BL9" i="9"/>
  <c r="BM9" i="9"/>
  <c r="BN9" i="9"/>
  <c r="BO9" i="9"/>
  <c r="BP9" i="9"/>
  <c r="BQ9" i="9"/>
  <c r="BR9" i="9"/>
  <c r="BS9" i="9"/>
  <c r="BT9" i="9"/>
  <c r="BU9" i="9"/>
  <c r="BV9" i="9"/>
  <c r="BW9" i="9"/>
  <c r="BX9" i="9"/>
  <c r="BY9" i="9"/>
  <c r="BZ9" i="9"/>
  <c r="CA9" i="9"/>
  <c r="CB9" i="9"/>
  <c r="CC9" i="9"/>
  <c r="CD9" i="9"/>
  <c r="CE9" i="9"/>
  <c r="CF9" i="9"/>
  <c r="CG9" i="9"/>
  <c r="CH9" i="9"/>
  <c r="CI9" i="9"/>
  <c r="CJ9" i="9"/>
  <c r="CK9" i="9"/>
  <c r="CL9" i="9"/>
  <c r="CM9" i="9"/>
  <c r="CN9" i="9"/>
  <c r="CO9" i="9"/>
  <c r="CP9" i="9"/>
  <c r="CQ9" i="9"/>
  <c r="CR9" i="9"/>
  <c r="CS9" i="9"/>
  <c r="CT9" i="9"/>
  <c r="CU9" i="9"/>
  <c r="CV9" i="9"/>
  <c r="CW9" i="9"/>
  <c r="CX9" i="9"/>
  <c r="CY9" i="9"/>
  <c r="CZ9" i="9"/>
  <c r="DA9" i="9"/>
  <c r="DB9" i="9"/>
  <c r="DC9" i="9"/>
  <c r="DD9" i="9"/>
  <c r="DE9" i="9"/>
  <c r="DF9" i="9"/>
  <c r="DG9" i="9"/>
  <c r="DH9" i="9"/>
  <c r="DI9" i="9"/>
  <c r="DJ9" i="9"/>
  <c r="DK9" i="9"/>
  <c r="DL9" i="9"/>
  <c r="DM9" i="9"/>
  <c r="DN9" i="9"/>
  <c r="DO9" i="9"/>
  <c r="DP9" i="9"/>
  <c r="DQ9" i="9"/>
  <c r="DR9" i="9"/>
  <c r="DS9" i="9"/>
  <c r="DT9" i="9"/>
  <c r="DU9" i="9"/>
  <c r="DV9" i="9"/>
  <c r="DW9" i="9"/>
  <c r="DX9" i="9"/>
  <c r="DY9" i="9"/>
  <c r="DZ9" i="9"/>
  <c r="EA9" i="9"/>
  <c r="EB9" i="9"/>
  <c r="EC9" i="9"/>
  <c r="ED9" i="9"/>
  <c r="EE9" i="9"/>
  <c r="EF9" i="9"/>
  <c r="EG9" i="9"/>
  <c r="EH9" i="9"/>
  <c r="EI9" i="9"/>
  <c r="EJ9" i="9"/>
  <c r="EK9" i="9"/>
  <c r="EL9" i="9"/>
  <c r="EM9" i="9"/>
  <c r="EN9" i="9"/>
  <c r="EO9" i="9"/>
  <c r="EP9" i="9"/>
  <c r="EQ9" i="9"/>
  <c r="ER9" i="9"/>
  <c r="ES9" i="9"/>
  <c r="ET9" i="9"/>
  <c r="EU9" i="9"/>
  <c r="EV9" i="9"/>
  <c r="EW9" i="9"/>
  <c r="N15" i="9"/>
  <c r="O15" i="9"/>
  <c r="P15" i="9"/>
  <c r="Q15" i="9"/>
  <c r="R15" i="9"/>
  <c r="S15" i="9"/>
  <c r="T15" i="9"/>
  <c r="U15" i="9"/>
  <c r="V15" i="9"/>
  <c r="W15" i="9"/>
  <c r="X15" i="9"/>
  <c r="Y15" i="9"/>
  <c r="Z15" i="9"/>
  <c r="AA15" i="9"/>
  <c r="AB15" i="9"/>
  <c r="AC15" i="9"/>
  <c r="AD15" i="9"/>
  <c r="AE15" i="9"/>
  <c r="AF15" i="9"/>
  <c r="AG15" i="9"/>
  <c r="AH15" i="9"/>
  <c r="AI15" i="9"/>
  <c r="AJ15" i="9"/>
  <c r="AK15" i="9"/>
  <c r="AL15" i="9"/>
  <c r="AM15" i="9"/>
  <c r="AN15" i="9"/>
  <c r="AO15" i="9"/>
  <c r="AP15" i="9"/>
  <c r="AQ15" i="9"/>
  <c r="AR15" i="9"/>
  <c r="AS15" i="9"/>
  <c r="AT15" i="9"/>
  <c r="AU15" i="9"/>
  <c r="AV15" i="9"/>
  <c r="AW15" i="9"/>
  <c r="AX15" i="9"/>
  <c r="AY15" i="9"/>
  <c r="AZ15" i="9"/>
  <c r="BA15" i="9"/>
  <c r="BB15" i="9"/>
  <c r="BC15" i="9"/>
  <c r="BD15" i="9"/>
  <c r="BE15" i="9"/>
  <c r="BF15" i="9"/>
  <c r="BG15" i="9"/>
  <c r="BH15" i="9"/>
  <c r="BI15" i="9"/>
  <c r="BJ15" i="9"/>
  <c r="BK15" i="9"/>
  <c r="BL15" i="9"/>
  <c r="BM15" i="9"/>
  <c r="BN15" i="9"/>
  <c r="BO15" i="9"/>
  <c r="BP15" i="9"/>
  <c r="BQ15" i="9"/>
  <c r="BR15" i="9"/>
  <c r="BS15" i="9"/>
  <c r="BT15" i="9"/>
  <c r="BU15" i="9"/>
  <c r="BV15" i="9"/>
  <c r="BW15" i="9"/>
  <c r="BX15" i="9"/>
  <c r="BY15" i="9"/>
  <c r="BZ15" i="9"/>
  <c r="CA15" i="9"/>
  <c r="CB15" i="9"/>
  <c r="CC15" i="9"/>
  <c r="CD15" i="9"/>
  <c r="CE15" i="9"/>
  <c r="CF15" i="9"/>
  <c r="CG15" i="9"/>
  <c r="CH15" i="9"/>
  <c r="CI15" i="9"/>
  <c r="CJ15" i="9"/>
  <c r="CK15" i="9"/>
  <c r="CL15" i="9"/>
  <c r="CM15" i="9"/>
  <c r="CN15" i="9"/>
  <c r="CO15" i="9"/>
  <c r="CP15" i="9"/>
  <c r="CQ15" i="9"/>
  <c r="CR15" i="9"/>
  <c r="CS15" i="9"/>
  <c r="CT15" i="9"/>
  <c r="CU15" i="9"/>
  <c r="CV15" i="9"/>
  <c r="CW15" i="9"/>
  <c r="CX15" i="9"/>
  <c r="CY15" i="9"/>
  <c r="CZ15" i="9"/>
  <c r="DA15" i="9"/>
  <c r="DB15" i="9"/>
  <c r="DC15" i="9"/>
  <c r="DD15" i="9"/>
  <c r="DE15" i="9"/>
  <c r="DF15" i="9"/>
  <c r="DG15" i="9"/>
  <c r="DH15" i="9"/>
  <c r="DI15" i="9"/>
  <c r="DJ15" i="9"/>
  <c r="DK15" i="9"/>
  <c r="DL15" i="9"/>
  <c r="DM15" i="9"/>
  <c r="DN15" i="9"/>
  <c r="DO15" i="9"/>
  <c r="DP15" i="9"/>
  <c r="DQ15" i="9"/>
  <c r="DR15" i="9"/>
  <c r="DS15" i="9"/>
  <c r="DT15" i="9"/>
  <c r="DU15" i="9"/>
  <c r="DV15" i="9"/>
  <c r="DW15" i="9"/>
  <c r="DX15" i="9"/>
  <c r="DY15" i="9"/>
  <c r="DZ15" i="9"/>
  <c r="EA15" i="9"/>
  <c r="EB15" i="9"/>
  <c r="EC15" i="9"/>
  <c r="ED15" i="9"/>
  <c r="EE15" i="9"/>
  <c r="EF15" i="9"/>
  <c r="EG15" i="9"/>
  <c r="EH15" i="9"/>
  <c r="EI15" i="9"/>
  <c r="EJ15" i="9"/>
  <c r="EK15" i="9"/>
  <c r="EL15" i="9"/>
  <c r="EM15" i="9"/>
  <c r="EN15" i="9"/>
  <c r="EO15" i="9"/>
  <c r="EP15" i="9"/>
  <c r="EQ15" i="9"/>
  <c r="ER15" i="9"/>
  <c r="ES15" i="9"/>
  <c r="ET15" i="9"/>
  <c r="EU15" i="9"/>
  <c r="EV15" i="9"/>
  <c r="EW15" i="9"/>
  <c r="N20" i="9"/>
  <c r="O20" i="9"/>
  <c r="P20" i="9"/>
  <c r="Q20" i="9"/>
  <c r="R20" i="9"/>
  <c r="S20" i="9"/>
  <c r="T20" i="9"/>
  <c r="U20" i="9"/>
  <c r="V20" i="9"/>
  <c r="W20" i="9"/>
  <c r="X20" i="9"/>
  <c r="Y20" i="9"/>
  <c r="Z20" i="9"/>
  <c r="AA20" i="9"/>
  <c r="AB20" i="9"/>
  <c r="AC20" i="9"/>
  <c r="AD20" i="9"/>
  <c r="AE20" i="9"/>
  <c r="AF20" i="9"/>
  <c r="AG20" i="9"/>
  <c r="AH20" i="9"/>
  <c r="AI20" i="9"/>
  <c r="AJ20" i="9"/>
  <c r="AK20" i="9"/>
  <c r="AL20" i="9"/>
  <c r="AM20" i="9"/>
  <c r="AN20" i="9"/>
  <c r="AO20" i="9"/>
  <c r="AP20" i="9"/>
  <c r="AQ20" i="9"/>
  <c r="AR20" i="9"/>
  <c r="AS20" i="9"/>
  <c r="AT20" i="9"/>
  <c r="AU20" i="9"/>
  <c r="AV20" i="9"/>
  <c r="AW20" i="9"/>
  <c r="AX20" i="9"/>
  <c r="AY20" i="9"/>
  <c r="AZ20" i="9"/>
  <c r="BA20" i="9"/>
  <c r="BB20" i="9"/>
  <c r="BC20" i="9"/>
  <c r="BD20" i="9"/>
  <c r="BE20" i="9"/>
  <c r="BF20" i="9"/>
  <c r="BG20" i="9"/>
  <c r="BH20" i="9"/>
  <c r="BI20" i="9"/>
  <c r="BJ20" i="9"/>
  <c r="BK20" i="9"/>
  <c r="BL20" i="9"/>
  <c r="BM20" i="9"/>
  <c r="BN20" i="9"/>
  <c r="BO20" i="9"/>
  <c r="BP20" i="9"/>
  <c r="BQ20" i="9"/>
  <c r="BR20" i="9"/>
  <c r="BS20" i="9"/>
  <c r="BT20" i="9"/>
  <c r="BU20" i="9"/>
  <c r="BV20" i="9"/>
  <c r="BW20" i="9"/>
  <c r="BX20" i="9"/>
  <c r="BY20" i="9"/>
  <c r="BZ20" i="9"/>
  <c r="CA20" i="9"/>
  <c r="CB20" i="9"/>
  <c r="CC20" i="9"/>
  <c r="CD20" i="9"/>
  <c r="CE20" i="9"/>
  <c r="CF20" i="9"/>
  <c r="CG20" i="9"/>
  <c r="CH20" i="9"/>
  <c r="CI20" i="9"/>
  <c r="CJ20" i="9"/>
  <c r="CK20" i="9"/>
  <c r="CL20" i="9"/>
  <c r="CM20" i="9"/>
  <c r="CN20" i="9"/>
  <c r="CO20" i="9"/>
  <c r="CP20" i="9"/>
  <c r="CQ20" i="9"/>
  <c r="CR20" i="9"/>
  <c r="CS20" i="9"/>
  <c r="CT20" i="9"/>
  <c r="CU20" i="9"/>
  <c r="CV20" i="9"/>
  <c r="CW20" i="9"/>
  <c r="CX20" i="9"/>
  <c r="CY20" i="9"/>
  <c r="CZ20" i="9"/>
  <c r="DA20" i="9"/>
  <c r="DB20" i="9"/>
  <c r="DC20" i="9"/>
  <c r="DD20" i="9"/>
  <c r="DE20" i="9"/>
  <c r="DF20" i="9"/>
  <c r="DG20" i="9"/>
  <c r="DH20" i="9"/>
  <c r="DI20" i="9"/>
  <c r="DJ20" i="9"/>
  <c r="DK20" i="9"/>
  <c r="DL20" i="9"/>
  <c r="DM20" i="9"/>
  <c r="DN20" i="9"/>
  <c r="DO20" i="9"/>
  <c r="DP20" i="9"/>
  <c r="DQ20" i="9"/>
  <c r="DR20" i="9"/>
  <c r="DS20" i="9"/>
  <c r="DT20" i="9"/>
  <c r="DU20" i="9"/>
  <c r="DV20" i="9"/>
  <c r="DW20" i="9"/>
  <c r="DX20" i="9"/>
  <c r="DY20" i="9"/>
  <c r="DZ20" i="9"/>
  <c r="EA20" i="9"/>
  <c r="EB20" i="9"/>
  <c r="EC20" i="9"/>
  <c r="ED20" i="9"/>
  <c r="EE20" i="9"/>
  <c r="EF20" i="9"/>
  <c r="EG20" i="9"/>
  <c r="EH20" i="9"/>
  <c r="EI20" i="9"/>
  <c r="EJ20" i="9"/>
  <c r="EK20" i="9"/>
  <c r="EL20" i="9"/>
  <c r="EM20" i="9"/>
  <c r="EN20" i="9"/>
  <c r="EO20" i="9"/>
  <c r="EP20" i="9"/>
  <c r="EQ20" i="9"/>
  <c r="ER20" i="9"/>
  <c r="ES20" i="9"/>
  <c r="ET20" i="9"/>
  <c r="EU20" i="9"/>
  <c r="EV20" i="9"/>
  <c r="EW20" i="9"/>
  <c r="N23" i="9"/>
  <c r="O23" i="9"/>
  <c r="P23" i="9"/>
  <c r="Q23" i="9"/>
  <c r="R23" i="9"/>
  <c r="S23" i="9"/>
  <c r="T23" i="9"/>
  <c r="U23" i="9"/>
  <c r="V23" i="9"/>
  <c r="W23" i="9"/>
  <c r="X23" i="9"/>
  <c r="Y23" i="9"/>
  <c r="Z23" i="9"/>
  <c r="AA23" i="9"/>
  <c r="AB23" i="9"/>
  <c r="AC23" i="9"/>
  <c r="AD23" i="9"/>
  <c r="AE23" i="9"/>
  <c r="AF23" i="9"/>
  <c r="AG23" i="9"/>
  <c r="AH23" i="9"/>
  <c r="AI23" i="9"/>
  <c r="AJ23" i="9"/>
  <c r="AK23" i="9"/>
  <c r="AL23" i="9"/>
  <c r="AM23" i="9"/>
  <c r="AN23" i="9"/>
  <c r="AO23" i="9"/>
  <c r="AP23" i="9"/>
  <c r="AQ23" i="9"/>
  <c r="AR23" i="9"/>
  <c r="AS23" i="9"/>
  <c r="AT23" i="9"/>
  <c r="AU23" i="9"/>
  <c r="AV23" i="9"/>
  <c r="AW23" i="9"/>
  <c r="AX23" i="9"/>
  <c r="AY23" i="9"/>
  <c r="AZ23" i="9"/>
  <c r="BA23" i="9"/>
  <c r="BB23" i="9"/>
  <c r="BC23" i="9"/>
  <c r="BD23" i="9"/>
  <c r="BE23" i="9"/>
  <c r="BF23" i="9"/>
  <c r="BG23" i="9"/>
  <c r="BH23" i="9"/>
  <c r="BI23" i="9"/>
  <c r="BJ23" i="9"/>
  <c r="BK23" i="9"/>
  <c r="BL23" i="9"/>
  <c r="BM23" i="9"/>
  <c r="BN23" i="9"/>
  <c r="BO23" i="9"/>
  <c r="BP23" i="9"/>
  <c r="BQ23" i="9"/>
  <c r="BR23" i="9"/>
  <c r="BS23" i="9"/>
  <c r="BT23" i="9"/>
  <c r="BU23" i="9"/>
  <c r="BV23" i="9"/>
  <c r="BW23" i="9"/>
  <c r="BX23" i="9"/>
  <c r="BY23" i="9"/>
  <c r="BZ23" i="9"/>
  <c r="CA23" i="9"/>
  <c r="CB23" i="9"/>
  <c r="CC23" i="9"/>
  <c r="CD23" i="9"/>
  <c r="CE23" i="9"/>
  <c r="CF23" i="9"/>
  <c r="CG23" i="9"/>
  <c r="CH23" i="9"/>
  <c r="CI23" i="9"/>
  <c r="CJ23" i="9"/>
  <c r="CK23" i="9"/>
  <c r="CL23" i="9"/>
  <c r="CM23" i="9"/>
  <c r="CN23" i="9"/>
  <c r="CO23" i="9"/>
  <c r="CP23" i="9"/>
  <c r="CQ23" i="9"/>
  <c r="CR23" i="9"/>
  <c r="CS23" i="9"/>
  <c r="CT23" i="9"/>
  <c r="CU23" i="9"/>
  <c r="CV23" i="9"/>
  <c r="CW23" i="9"/>
  <c r="CX23" i="9"/>
  <c r="CY23" i="9"/>
  <c r="CZ23" i="9"/>
  <c r="DA23" i="9"/>
  <c r="DB23" i="9"/>
  <c r="DC23" i="9"/>
  <c r="DD23" i="9"/>
  <c r="DE23" i="9"/>
  <c r="DF23" i="9"/>
  <c r="DG23" i="9"/>
  <c r="DH23" i="9"/>
  <c r="DI23" i="9"/>
  <c r="DJ23" i="9"/>
  <c r="DK23" i="9"/>
  <c r="DL23" i="9"/>
  <c r="DM23" i="9"/>
  <c r="DN23" i="9"/>
  <c r="DO23" i="9"/>
  <c r="DP23" i="9"/>
  <c r="DQ23" i="9"/>
  <c r="DR23" i="9"/>
  <c r="DS23" i="9"/>
  <c r="DT23" i="9"/>
  <c r="DU23" i="9"/>
  <c r="DV23" i="9"/>
  <c r="DW23" i="9"/>
  <c r="DX23" i="9"/>
  <c r="DY23" i="9"/>
  <c r="DZ23" i="9"/>
  <c r="EA23" i="9"/>
  <c r="EB23" i="9"/>
  <c r="EC23" i="9"/>
  <c r="ED23" i="9"/>
  <c r="EE23" i="9"/>
  <c r="EF23" i="9"/>
  <c r="EG23" i="9"/>
  <c r="EH23" i="9"/>
  <c r="EI23" i="9"/>
  <c r="EJ23" i="9"/>
  <c r="EK23" i="9"/>
  <c r="EL23" i="9"/>
  <c r="EM23" i="9"/>
  <c r="EN23" i="9"/>
  <c r="EO23" i="9"/>
  <c r="EP23" i="9"/>
  <c r="EQ23" i="9"/>
  <c r="ER23" i="9"/>
  <c r="ES23" i="9"/>
  <c r="ET23" i="9"/>
  <c r="EU23" i="9"/>
  <c r="EV23" i="9"/>
  <c r="EW23" i="9"/>
  <c r="N27" i="9"/>
  <c r="O27" i="9"/>
  <c r="P27" i="9"/>
  <c r="Q27" i="9"/>
  <c r="R27" i="9"/>
  <c r="S27" i="9"/>
  <c r="T27" i="9"/>
  <c r="U27" i="9"/>
  <c r="V27" i="9"/>
  <c r="W27" i="9"/>
  <c r="X27" i="9"/>
  <c r="Y27" i="9"/>
  <c r="Z27" i="9"/>
  <c r="AA27" i="9"/>
  <c r="AB27" i="9"/>
  <c r="AC27" i="9"/>
  <c r="AD27" i="9"/>
  <c r="AE27" i="9"/>
  <c r="AF27" i="9"/>
  <c r="AG27" i="9"/>
  <c r="AH27" i="9"/>
  <c r="AI27" i="9"/>
  <c r="AJ27" i="9"/>
  <c r="AK27" i="9"/>
  <c r="AL27" i="9"/>
  <c r="AM27" i="9"/>
  <c r="AN27" i="9"/>
  <c r="AO27" i="9"/>
  <c r="AP27" i="9"/>
  <c r="AQ27" i="9"/>
  <c r="AR27" i="9"/>
  <c r="AS27" i="9"/>
  <c r="AT27" i="9"/>
  <c r="AU27" i="9"/>
  <c r="AV27" i="9"/>
  <c r="AW27" i="9"/>
  <c r="AX27" i="9"/>
  <c r="AY27" i="9"/>
  <c r="AZ27" i="9"/>
  <c r="BA27" i="9"/>
  <c r="BB27" i="9"/>
  <c r="BC27" i="9"/>
  <c r="BD27" i="9"/>
  <c r="BE27" i="9"/>
  <c r="BF27" i="9"/>
  <c r="BG27" i="9"/>
  <c r="BH27" i="9"/>
  <c r="BI27" i="9"/>
  <c r="BJ27" i="9"/>
  <c r="BK27" i="9"/>
  <c r="BL27" i="9"/>
  <c r="BM27" i="9"/>
  <c r="BN27" i="9"/>
  <c r="BO27" i="9"/>
  <c r="BP27" i="9"/>
  <c r="BQ27" i="9"/>
  <c r="BR27" i="9"/>
  <c r="BS27" i="9"/>
  <c r="BT27" i="9"/>
  <c r="BU27" i="9"/>
  <c r="BV27" i="9"/>
  <c r="BW27" i="9"/>
  <c r="BX27" i="9"/>
  <c r="BY27" i="9"/>
  <c r="BZ27" i="9"/>
  <c r="CA27" i="9"/>
  <c r="CB27" i="9"/>
  <c r="CC27" i="9"/>
  <c r="CD27" i="9"/>
  <c r="CE27" i="9"/>
  <c r="CF27" i="9"/>
  <c r="CG27" i="9"/>
  <c r="CH27" i="9"/>
  <c r="CI27" i="9"/>
  <c r="CJ27" i="9"/>
  <c r="CK27" i="9"/>
  <c r="CL27" i="9"/>
  <c r="CM27" i="9"/>
  <c r="CN27" i="9"/>
  <c r="CO27" i="9"/>
  <c r="CP27" i="9"/>
  <c r="CQ27" i="9"/>
  <c r="CR27" i="9"/>
  <c r="CS27" i="9"/>
  <c r="CT27" i="9"/>
  <c r="CU27" i="9"/>
  <c r="CV27" i="9"/>
  <c r="CW27" i="9"/>
  <c r="CX27" i="9"/>
  <c r="CY27" i="9"/>
  <c r="CZ27" i="9"/>
  <c r="DA27" i="9"/>
  <c r="DB27" i="9"/>
  <c r="DC27" i="9"/>
  <c r="DD27" i="9"/>
  <c r="DE27" i="9"/>
  <c r="DF27" i="9"/>
  <c r="DG27" i="9"/>
  <c r="DH27" i="9"/>
  <c r="DI27" i="9"/>
  <c r="DJ27" i="9"/>
  <c r="DK27" i="9"/>
  <c r="DL27" i="9"/>
  <c r="DM27" i="9"/>
  <c r="DN27" i="9"/>
  <c r="DO27" i="9"/>
  <c r="DP27" i="9"/>
  <c r="DQ27" i="9"/>
  <c r="DR27" i="9"/>
  <c r="DS27" i="9"/>
  <c r="DT27" i="9"/>
  <c r="DU27" i="9"/>
  <c r="DV27" i="9"/>
  <c r="DW27" i="9"/>
  <c r="DX27" i="9"/>
  <c r="DY27" i="9"/>
  <c r="DZ27" i="9"/>
  <c r="EA27" i="9"/>
  <c r="EB27" i="9"/>
  <c r="EC27" i="9"/>
  <c r="ED27" i="9"/>
  <c r="EE27" i="9"/>
  <c r="EF27" i="9"/>
  <c r="EG27" i="9"/>
  <c r="EH27" i="9"/>
  <c r="EI27" i="9"/>
  <c r="EJ27" i="9"/>
  <c r="EK27" i="9"/>
  <c r="EL27" i="9"/>
  <c r="EM27" i="9"/>
  <c r="EN27" i="9"/>
  <c r="EO27" i="9"/>
  <c r="EP27" i="9"/>
  <c r="EQ27" i="9"/>
  <c r="ER27" i="9"/>
  <c r="ES27" i="9"/>
  <c r="ET27" i="9"/>
  <c r="EU27" i="9"/>
  <c r="EV27" i="9"/>
  <c r="EW27" i="9"/>
  <c r="N33" i="9"/>
  <c r="O33" i="9"/>
  <c r="P33" i="9"/>
  <c r="Q33" i="9"/>
  <c r="R33" i="9"/>
  <c r="S33" i="9"/>
  <c r="T33" i="9"/>
  <c r="U33" i="9"/>
  <c r="V33" i="9"/>
  <c r="W33" i="9"/>
  <c r="X33" i="9"/>
  <c r="Y33" i="9"/>
  <c r="Z33" i="9"/>
  <c r="AA33" i="9"/>
  <c r="AB33" i="9"/>
  <c r="AC33" i="9"/>
  <c r="AD33" i="9"/>
  <c r="AE33" i="9"/>
  <c r="AF33" i="9"/>
  <c r="AG33" i="9"/>
  <c r="AH33" i="9"/>
  <c r="AI33" i="9"/>
  <c r="AJ33" i="9"/>
  <c r="AK33" i="9"/>
  <c r="AL33" i="9"/>
  <c r="AM33" i="9"/>
  <c r="AN33" i="9"/>
  <c r="AO33" i="9"/>
  <c r="AP33" i="9"/>
  <c r="AQ33" i="9"/>
  <c r="AR33" i="9"/>
  <c r="AS33" i="9"/>
  <c r="AT33" i="9"/>
  <c r="AU33" i="9"/>
  <c r="AV33" i="9"/>
  <c r="AW33" i="9"/>
  <c r="AX33" i="9"/>
  <c r="AY33" i="9"/>
  <c r="AZ33" i="9"/>
  <c r="BA33" i="9"/>
  <c r="BB33" i="9"/>
  <c r="BC33" i="9"/>
  <c r="BD33" i="9"/>
  <c r="BE33" i="9"/>
  <c r="BF33" i="9"/>
  <c r="BG33" i="9"/>
  <c r="BH33" i="9"/>
  <c r="BI33" i="9"/>
  <c r="BJ33" i="9"/>
  <c r="BK33" i="9"/>
  <c r="BL33" i="9"/>
  <c r="BM33" i="9"/>
  <c r="BN33" i="9"/>
  <c r="BO33" i="9"/>
  <c r="BP33" i="9"/>
  <c r="BQ33" i="9"/>
  <c r="BR33" i="9"/>
  <c r="BS33" i="9"/>
  <c r="BT33" i="9"/>
  <c r="BU33" i="9"/>
  <c r="BV33" i="9"/>
  <c r="BW33" i="9"/>
  <c r="BX33" i="9"/>
  <c r="BY33" i="9"/>
  <c r="BZ33" i="9"/>
  <c r="CA33" i="9"/>
  <c r="CB33" i="9"/>
  <c r="CC33" i="9"/>
  <c r="CD33" i="9"/>
  <c r="CE33" i="9"/>
  <c r="CF33" i="9"/>
  <c r="CG33" i="9"/>
  <c r="CH33" i="9"/>
  <c r="CI33" i="9"/>
  <c r="CJ33" i="9"/>
  <c r="CK33" i="9"/>
  <c r="CL33" i="9"/>
  <c r="CM33" i="9"/>
  <c r="CN33" i="9"/>
  <c r="CO33" i="9"/>
  <c r="CP33" i="9"/>
  <c r="CQ33" i="9"/>
  <c r="CR33" i="9"/>
  <c r="CS33" i="9"/>
  <c r="CT33" i="9"/>
  <c r="CU33" i="9"/>
  <c r="CV33" i="9"/>
  <c r="CW33" i="9"/>
  <c r="CX33" i="9"/>
  <c r="CY33" i="9"/>
  <c r="CZ33" i="9"/>
  <c r="DA33" i="9"/>
  <c r="DB33" i="9"/>
  <c r="DC33" i="9"/>
  <c r="DD33" i="9"/>
  <c r="DE33" i="9"/>
  <c r="DF33" i="9"/>
  <c r="DG33" i="9"/>
  <c r="DH33" i="9"/>
  <c r="DI33" i="9"/>
  <c r="DJ33" i="9"/>
  <c r="DK33" i="9"/>
  <c r="DL33" i="9"/>
  <c r="DM33" i="9"/>
  <c r="DN33" i="9"/>
  <c r="DO33" i="9"/>
  <c r="DP33" i="9"/>
  <c r="DQ33" i="9"/>
  <c r="DR33" i="9"/>
  <c r="DS33" i="9"/>
  <c r="DT33" i="9"/>
  <c r="DU33" i="9"/>
  <c r="DV33" i="9"/>
  <c r="DW33" i="9"/>
  <c r="DX33" i="9"/>
  <c r="DY33" i="9"/>
  <c r="DZ33" i="9"/>
  <c r="EA33" i="9"/>
  <c r="EB33" i="9"/>
  <c r="EC33" i="9"/>
  <c r="ED33" i="9"/>
  <c r="EE33" i="9"/>
  <c r="EF33" i="9"/>
  <c r="EG33" i="9"/>
  <c r="EH33" i="9"/>
  <c r="EI33" i="9"/>
  <c r="EJ33" i="9"/>
  <c r="EK33" i="9"/>
  <c r="EL33" i="9"/>
  <c r="EM33" i="9"/>
  <c r="EN33" i="9"/>
  <c r="EO33" i="9"/>
  <c r="EP33" i="9"/>
  <c r="EQ33" i="9"/>
  <c r="ER33" i="9"/>
  <c r="ES33" i="9"/>
  <c r="ET33" i="9"/>
  <c r="EU33" i="9"/>
  <c r="EV33" i="9"/>
  <c r="EW33" i="9"/>
  <c r="N45" i="9"/>
  <c r="O45" i="9"/>
  <c r="P45" i="9"/>
  <c r="Q45" i="9"/>
  <c r="R45" i="9"/>
  <c r="S45" i="9"/>
  <c r="T45" i="9"/>
  <c r="U45" i="9"/>
  <c r="V45" i="9"/>
  <c r="W45" i="9"/>
  <c r="X45" i="9"/>
  <c r="Y45" i="9"/>
  <c r="Z45" i="9"/>
  <c r="AA45" i="9"/>
  <c r="AB45" i="9"/>
  <c r="AC45" i="9"/>
  <c r="AD45" i="9"/>
  <c r="AE45" i="9"/>
  <c r="AF45" i="9"/>
  <c r="AG45" i="9"/>
  <c r="AH45" i="9"/>
  <c r="AI45" i="9"/>
  <c r="AJ45" i="9"/>
  <c r="AK45" i="9"/>
  <c r="AL45" i="9"/>
  <c r="AM45" i="9"/>
  <c r="AN45" i="9"/>
  <c r="AO45" i="9"/>
  <c r="AP45" i="9"/>
  <c r="AQ45" i="9"/>
  <c r="AR45" i="9"/>
  <c r="AS45" i="9"/>
  <c r="AT45" i="9"/>
  <c r="AU45" i="9"/>
  <c r="AV45" i="9"/>
  <c r="AW45" i="9"/>
  <c r="AX45" i="9"/>
  <c r="AY45" i="9"/>
  <c r="AZ45" i="9"/>
  <c r="BA45" i="9"/>
  <c r="BB45" i="9"/>
  <c r="BC45" i="9"/>
  <c r="BD45" i="9"/>
  <c r="BE45" i="9"/>
  <c r="BF45" i="9"/>
  <c r="BG45" i="9"/>
  <c r="BH45" i="9"/>
  <c r="BI45" i="9"/>
  <c r="BJ45" i="9"/>
  <c r="BK45" i="9"/>
  <c r="BL45" i="9"/>
  <c r="BM45" i="9"/>
  <c r="BN45" i="9"/>
  <c r="BO45" i="9"/>
  <c r="BP45" i="9"/>
  <c r="BQ45" i="9"/>
  <c r="BR45" i="9"/>
  <c r="BS45" i="9"/>
  <c r="BT45" i="9"/>
  <c r="BU45" i="9"/>
  <c r="BV45" i="9"/>
  <c r="BW45" i="9"/>
  <c r="BX45" i="9"/>
  <c r="BY45" i="9"/>
  <c r="BZ45" i="9"/>
  <c r="CA45" i="9"/>
  <c r="CB45" i="9"/>
  <c r="CC45" i="9"/>
  <c r="CD45" i="9"/>
  <c r="CE45" i="9"/>
  <c r="CF45" i="9"/>
  <c r="CG45" i="9"/>
  <c r="CH45" i="9"/>
  <c r="CI45" i="9"/>
  <c r="CJ45" i="9"/>
  <c r="CK45" i="9"/>
  <c r="CL45" i="9"/>
  <c r="CM45" i="9"/>
  <c r="CN45" i="9"/>
  <c r="CO45" i="9"/>
  <c r="CP45" i="9"/>
  <c r="CQ45" i="9"/>
  <c r="CR45" i="9"/>
  <c r="CS45" i="9"/>
  <c r="CT45" i="9"/>
  <c r="CU45" i="9"/>
  <c r="CV45" i="9"/>
  <c r="CW45" i="9"/>
  <c r="CX45" i="9"/>
  <c r="CY45" i="9"/>
  <c r="CZ45" i="9"/>
  <c r="DA45" i="9"/>
  <c r="DB45" i="9"/>
  <c r="DC45" i="9"/>
  <c r="DD45" i="9"/>
  <c r="DE45" i="9"/>
  <c r="DF45" i="9"/>
  <c r="DG45" i="9"/>
  <c r="DH45" i="9"/>
  <c r="DI45" i="9"/>
  <c r="DJ45" i="9"/>
  <c r="DK45" i="9"/>
  <c r="DL45" i="9"/>
  <c r="DM45" i="9"/>
  <c r="DN45" i="9"/>
  <c r="DO45" i="9"/>
  <c r="DP45" i="9"/>
  <c r="DQ45" i="9"/>
  <c r="DR45" i="9"/>
  <c r="DS45" i="9"/>
  <c r="DT45" i="9"/>
  <c r="DU45" i="9"/>
  <c r="DV45" i="9"/>
  <c r="DW45" i="9"/>
  <c r="DX45" i="9"/>
  <c r="DY45" i="9"/>
  <c r="DZ45" i="9"/>
  <c r="EA45" i="9"/>
  <c r="EB45" i="9"/>
  <c r="EC45" i="9"/>
  <c r="ED45" i="9"/>
  <c r="EE45" i="9"/>
  <c r="EF45" i="9"/>
  <c r="EG45" i="9"/>
  <c r="EH45" i="9"/>
  <c r="EI45" i="9"/>
  <c r="EJ45" i="9"/>
  <c r="EK45" i="9"/>
  <c r="EL45" i="9"/>
  <c r="EM45" i="9"/>
  <c r="EN45" i="9"/>
  <c r="EO45" i="9"/>
  <c r="EP45" i="9"/>
  <c r="EQ45" i="9"/>
  <c r="ER45" i="9"/>
  <c r="ES45" i="9"/>
  <c r="ET45" i="9"/>
  <c r="EU45" i="9"/>
  <c r="EV45" i="9"/>
  <c r="EW45" i="9"/>
  <c r="N63" i="9"/>
  <c r="O63" i="9"/>
  <c r="P63" i="9"/>
  <c r="Q63" i="9"/>
  <c r="R63" i="9"/>
  <c r="S63" i="9"/>
  <c r="T63" i="9"/>
  <c r="U63" i="9"/>
  <c r="V63" i="9"/>
  <c r="W63" i="9"/>
  <c r="X63" i="9"/>
  <c r="Y63" i="9"/>
  <c r="Z63" i="9"/>
  <c r="AA63" i="9"/>
  <c r="AB63" i="9"/>
  <c r="AC63" i="9"/>
  <c r="AD63" i="9"/>
  <c r="AE63" i="9"/>
  <c r="AF63" i="9"/>
  <c r="AG63" i="9"/>
  <c r="AH63" i="9"/>
  <c r="AI63" i="9"/>
  <c r="AJ63" i="9"/>
  <c r="AK63" i="9"/>
  <c r="AL63" i="9"/>
  <c r="AM63" i="9"/>
  <c r="AN63" i="9"/>
  <c r="AO63" i="9"/>
  <c r="AP63" i="9"/>
  <c r="AQ63" i="9"/>
  <c r="AR63" i="9"/>
  <c r="AS63" i="9"/>
  <c r="AT63" i="9"/>
  <c r="AU63" i="9"/>
  <c r="AV63" i="9"/>
  <c r="AW63" i="9"/>
  <c r="AX63" i="9"/>
  <c r="AY63" i="9"/>
  <c r="AZ63" i="9"/>
  <c r="BA63" i="9"/>
  <c r="BB63" i="9"/>
  <c r="BC63" i="9"/>
  <c r="BD63" i="9"/>
  <c r="BE63" i="9"/>
  <c r="BF63" i="9"/>
  <c r="BG63" i="9"/>
  <c r="BH63" i="9"/>
  <c r="BI63" i="9"/>
  <c r="BJ63" i="9"/>
  <c r="BK63" i="9"/>
  <c r="BL63" i="9"/>
  <c r="BM63" i="9"/>
  <c r="BN63" i="9"/>
  <c r="BO63" i="9"/>
  <c r="BP63" i="9"/>
  <c r="BQ63" i="9"/>
  <c r="BR63" i="9"/>
  <c r="BS63" i="9"/>
  <c r="BT63" i="9"/>
  <c r="BU63" i="9"/>
  <c r="BV63" i="9"/>
  <c r="BW63" i="9"/>
  <c r="BX63" i="9"/>
  <c r="BY63" i="9"/>
  <c r="BZ63" i="9"/>
  <c r="CA63" i="9"/>
  <c r="CB63" i="9"/>
  <c r="CC63" i="9"/>
  <c r="CD63" i="9"/>
  <c r="CE63" i="9"/>
  <c r="CF63" i="9"/>
  <c r="CG63" i="9"/>
  <c r="CH63" i="9"/>
  <c r="CI63" i="9"/>
  <c r="CJ63" i="9"/>
  <c r="CK63" i="9"/>
  <c r="CL63" i="9"/>
  <c r="CM63" i="9"/>
  <c r="CN63" i="9"/>
  <c r="CO63" i="9"/>
  <c r="CP63" i="9"/>
  <c r="CQ63" i="9"/>
  <c r="CR63" i="9"/>
  <c r="CS63" i="9"/>
  <c r="CT63" i="9"/>
  <c r="CU63" i="9"/>
  <c r="CV63" i="9"/>
  <c r="CW63" i="9"/>
  <c r="CX63" i="9"/>
  <c r="CY63" i="9"/>
  <c r="CZ63" i="9"/>
  <c r="DA63" i="9"/>
  <c r="DB63" i="9"/>
  <c r="DC63" i="9"/>
  <c r="DD63" i="9"/>
  <c r="DE63" i="9"/>
  <c r="DF63" i="9"/>
  <c r="DG63" i="9"/>
  <c r="DH63" i="9"/>
  <c r="DI63" i="9"/>
  <c r="DJ63" i="9"/>
  <c r="DK63" i="9"/>
  <c r="DL63" i="9"/>
  <c r="DM63" i="9"/>
  <c r="DN63" i="9"/>
  <c r="DO63" i="9"/>
  <c r="DP63" i="9"/>
  <c r="DQ63" i="9"/>
  <c r="DR63" i="9"/>
  <c r="DS63" i="9"/>
  <c r="DT63" i="9"/>
  <c r="DU63" i="9"/>
  <c r="DV63" i="9"/>
  <c r="DW63" i="9"/>
  <c r="DX63" i="9"/>
  <c r="DY63" i="9"/>
  <c r="DZ63" i="9"/>
  <c r="EA63" i="9"/>
  <c r="EB63" i="9"/>
  <c r="EC63" i="9"/>
  <c r="ED63" i="9"/>
  <c r="EE63" i="9"/>
  <c r="EF63" i="9"/>
  <c r="EG63" i="9"/>
  <c r="EH63" i="9"/>
  <c r="EI63" i="9"/>
  <c r="EJ63" i="9"/>
  <c r="EK63" i="9"/>
  <c r="EL63" i="9"/>
  <c r="EM63" i="9"/>
  <c r="EN63" i="9"/>
  <c r="EO63" i="9"/>
  <c r="EP63" i="9"/>
  <c r="EQ63" i="9"/>
  <c r="ER63" i="9"/>
  <c r="ES63" i="9"/>
  <c r="ET63" i="9"/>
  <c r="EU63" i="9"/>
  <c r="EV63" i="9"/>
  <c r="EW63" i="9"/>
  <c r="N72" i="9"/>
  <c r="O72" i="9"/>
  <c r="P72" i="9"/>
  <c r="Q72" i="9"/>
  <c r="R72" i="9"/>
  <c r="S72" i="9"/>
  <c r="T72" i="9"/>
  <c r="U72" i="9"/>
  <c r="V72" i="9"/>
  <c r="W72" i="9"/>
  <c r="X72" i="9"/>
  <c r="Y72" i="9"/>
  <c r="Z72" i="9"/>
  <c r="AA72" i="9"/>
  <c r="AB72" i="9"/>
  <c r="AC72" i="9"/>
  <c r="AD72" i="9"/>
  <c r="AE72" i="9"/>
  <c r="AF72" i="9"/>
  <c r="AG72" i="9"/>
  <c r="AH72" i="9"/>
  <c r="AI72" i="9"/>
  <c r="AJ72" i="9"/>
  <c r="AK72" i="9"/>
  <c r="AL72" i="9"/>
  <c r="AM72" i="9"/>
  <c r="AN72" i="9"/>
  <c r="AO72" i="9"/>
  <c r="AP72" i="9"/>
  <c r="AQ72" i="9"/>
  <c r="AR72" i="9"/>
  <c r="AS72" i="9"/>
  <c r="AT72" i="9"/>
  <c r="AU72" i="9"/>
  <c r="AV72" i="9"/>
  <c r="AW72" i="9"/>
  <c r="AX72" i="9"/>
  <c r="AY72" i="9"/>
  <c r="AZ72" i="9"/>
  <c r="BA72" i="9"/>
  <c r="BB72" i="9"/>
  <c r="BC72" i="9"/>
  <c r="BD72" i="9"/>
  <c r="BE72" i="9"/>
  <c r="BF72" i="9"/>
  <c r="BG72" i="9"/>
  <c r="BH72" i="9"/>
  <c r="BI72" i="9"/>
  <c r="BJ72" i="9"/>
  <c r="BK72" i="9"/>
  <c r="BL72" i="9"/>
  <c r="BM72" i="9"/>
  <c r="BN72" i="9"/>
  <c r="BO72" i="9"/>
  <c r="BP72" i="9"/>
  <c r="BQ72" i="9"/>
  <c r="BR72" i="9"/>
  <c r="BS72" i="9"/>
  <c r="BT72" i="9"/>
  <c r="BU72" i="9"/>
  <c r="BV72" i="9"/>
  <c r="BW72" i="9"/>
  <c r="BX72" i="9"/>
  <c r="BY72" i="9"/>
  <c r="BZ72" i="9"/>
  <c r="CA72" i="9"/>
  <c r="CB72" i="9"/>
  <c r="CC72" i="9"/>
  <c r="CD72" i="9"/>
  <c r="CE72" i="9"/>
  <c r="CF72" i="9"/>
  <c r="CG72" i="9"/>
  <c r="CH72" i="9"/>
  <c r="CI72" i="9"/>
  <c r="CJ72" i="9"/>
  <c r="CK72" i="9"/>
  <c r="CL72" i="9"/>
  <c r="CM72" i="9"/>
  <c r="CN72" i="9"/>
  <c r="CO72" i="9"/>
  <c r="CP72" i="9"/>
  <c r="CQ72" i="9"/>
  <c r="CR72" i="9"/>
  <c r="CS72" i="9"/>
  <c r="CT72" i="9"/>
  <c r="CU72" i="9"/>
  <c r="CV72" i="9"/>
  <c r="CW72" i="9"/>
  <c r="CX72" i="9"/>
  <c r="CY72" i="9"/>
  <c r="CZ72" i="9"/>
  <c r="DA72" i="9"/>
  <c r="DB72" i="9"/>
  <c r="DC72" i="9"/>
  <c r="DD72" i="9"/>
  <c r="DE72" i="9"/>
  <c r="DF72" i="9"/>
  <c r="DG72" i="9"/>
  <c r="DH72" i="9"/>
  <c r="DI72" i="9"/>
  <c r="DJ72" i="9"/>
  <c r="DK72" i="9"/>
  <c r="DL72" i="9"/>
  <c r="DM72" i="9"/>
  <c r="DN72" i="9"/>
  <c r="DO72" i="9"/>
  <c r="DP72" i="9"/>
  <c r="DQ72" i="9"/>
  <c r="DR72" i="9"/>
  <c r="DS72" i="9"/>
  <c r="DT72" i="9"/>
  <c r="DU72" i="9"/>
  <c r="DV72" i="9"/>
  <c r="DW72" i="9"/>
  <c r="DX72" i="9"/>
  <c r="DY72" i="9"/>
  <c r="DZ72" i="9"/>
  <c r="EA72" i="9"/>
  <c r="EB72" i="9"/>
  <c r="EC72" i="9"/>
  <c r="ED72" i="9"/>
  <c r="EE72" i="9"/>
  <c r="EF72" i="9"/>
  <c r="EG72" i="9"/>
  <c r="EH72" i="9"/>
  <c r="EI72" i="9"/>
  <c r="EJ72" i="9"/>
  <c r="EK72" i="9"/>
  <c r="EL72" i="9"/>
  <c r="EM72" i="9"/>
  <c r="EN72" i="9"/>
  <c r="EO72" i="9"/>
  <c r="EP72" i="9"/>
  <c r="EQ72" i="9"/>
  <c r="ER72" i="9"/>
  <c r="ES72" i="9"/>
  <c r="ET72" i="9"/>
  <c r="EU72" i="9"/>
  <c r="EV72" i="9"/>
  <c r="EW72" i="9"/>
  <c r="N78" i="9"/>
  <c r="O78" i="9"/>
  <c r="P78" i="9"/>
  <c r="Q78" i="9"/>
  <c r="R78" i="9"/>
  <c r="S78" i="9"/>
  <c r="T78" i="9"/>
  <c r="U78" i="9"/>
  <c r="V78" i="9"/>
  <c r="W78" i="9"/>
  <c r="X78" i="9"/>
  <c r="Y78" i="9"/>
  <c r="Z78" i="9"/>
  <c r="AA78" i="9"/>
  <c r="AB78" i="9"/>
  <c r="AC78" i="9"/>
  <c r="AD78" i="9"/>
  <c r="AE78" i="9"/>
  <c r="AF78" i="9"/>
  <c r="AG78" i="9"/>
  <c r="AH78" i="9"/>
  <c r="AI78" i="9"/>
  <c r="AJ78" i="9"/>
  <c r="AK78" i="9"/>
  <c r="AL78" i="9"/>
  <c r="AM78" i="9"/>
  <c r="AN78" i="9"/>
  <c r="AO78" i="9"/>
  <c r="AP78" i="9"/>
  <c r="AQ78" i="9"/>
  <c r="AR78" i="9"/>
  <c r="AS78" i="9"/>
  <c r="AT78" i="9"/>
  <c r="AU78" i="9"/>
  <c r="AV78" i="9"/>
  <c r="AW78" i="9"/>
  <c r="AX78" i="9"/>
  <c r="AY78" i="9"/>
  <c r="AZ78" i="9"/>
  <c r="BA78" i="9"/>
  <c r="BB78" i="9"/>
  <c r="BC78" i="9"/>
  <c r="BD78" i="9"/>
  <c r="BE78" i="9"/>
  <c r="BF78" i="9"/>
  <c r="BG78" i="9"/>
  <c r="BH78" i="9"/>
  <c r="BI78" i="9"/>
  <c r="BJ78" i="9"/>
  <c r="BK78" i="9"/>
  <c r="BL78" i="9"/>
  <c r="BM78" i="9"/>
  <c r="BN78" i="9"/>
  <c r="BO78" i="9"/>
  <c r="BP78" i="9"/>
  <c r="BQ78" i="9"/>
  <c r="BR78" i="9"/>
  <c r="BS78" i="9"/>
  <c r="BT78" i="9"/>
  <c r="BU78" i="9"/>
  <c r="BV78" i="9"/>
  <c r="BW78" i="9"/>
  <c r="BX78" i="9"/>
  <c r="BY78" i="9"/>
  <c r="BZ78" i="9"/>
  <c r="CA78" i="9"/>
  <c r="CB78" i="9"/>
  <c r="CC78" i="9"/>
  <c r="CD78" i="9"/>
  <c r="CE78" i="9"/>
  <c r="CF78" i="9"/>
  <c r="CG78" i="9"/>
  <c r="CH78" i="9"/>
  <c r="CI78" i="9"/>
  <c r="CJ78" i="9"/>
  <c r="CK78" i="9"/>
  <c r="CL78" i="9"/>
  <c r="CM78" i="9"/>
  <c r="CN78" i="9"/>
  <c r="CO78" i="9"/>
  <c r="CP78" i="9"/>
  <c r="CQ78" i="9"/>
  <c r="CR78" i="9"/>
  <c r="CS78" i="9"/>
  <c r="CT78" i="9"/>
  <c r="CU78" i="9"/>
  <c r="CV78" i="9"/>
  <c r="CW78" i="9"/>
  <c r="CX78" i="9"/>
  <c r="CY78" i="9"/>
  <c r="CZ78" i="9"/>
  <c r="DA78" i="9"/>
  <c r="DB78" i="9"/>
  <c r="DC78" i="9"/>
  <c r="DD78" i="9"/>
  <c r="DE78" i="9"/>
  <c r="DF78" i="9"/>
  <c r="DG78" i="9"/>
  <c r="DH78" i="9"/>
  <c r="DI78" i="9"/>
  <c r="DJ78" i="9"/>
  <c r="DK78" i="9"/>
  <c r="DL78" i="9"/>
  <c r="DM78" i="9"/>
  <c r="DN78" i="9"/>
  <c r="DO78" i="9"/>
  <c r="DP78" i="9"/>
  <c r="DQ78" i="9"/>
  <c r="DR78" i="9"/>
  <c r="DS78" i="9"/>
  <c r="DT78" i="9"/>
  <c r="DU78" i="9"/>
  <c r="DV78" i="9"/>
  <c r="DW78" i="9"/>
  <c r="DX78" i="9"/>
  <c r="DY78" i="9"/>
  <c r="DZ78" i="9"/>
  <c r="EA78" i="9"/>
  <c r="EB78" i="9"/>
  <c r="EC78" i="9"/>
  <c r="ED78" i="9"/>
  <c r="EE78" i="9"/>
  <c r="EF78" i="9"/>
  <c r="EG78" i="9"/>
  <c r="EH78" i="9"/>
  <c r="EI78" i="9"/>
  <c r="EJ78" i="9"/>
  <c r="EK78" i="9"/>
  <c r="EL78" i="9"/>
  <c r="EM78" i="9"/>
  <c r="EN78" i="9"/>
  <c r="EO78" i="9"/>
  <c r="EP78" i="9"/>
  <c r="EQ78" i="9"/>
  <c r="ER78" i="9"/>
  <c r="ES78" i="9"/>
  <c r="ET78" i="9"/>
  <c r="EU78" i="9"/>
  <c r="EV78" i="9"/>
  <c r="EW78" i="9"/>
  <c r="N83" i="9"/>
  <c r="O83" i="9"/>
  <c r="P83" i="9"/>
  <c r="Q83" i="9"/>
  <c r="R83" i="9"/>
  <c r="S83" i="9"/>
  <c r="T83" i="9"/>
  <c r="U83" i="9"/>
  <c r="V83" i="9"/>
  <c r="W83" i="9"/>
  <c r="X83" i="9"/>
  <c r="Y83" i="9"/>
  <c r="Z83" i="9"/>
  <c r="AA83" i="9"/>
  <c r="AB83" i="9"/>
  <c r="AC83" i="9"/>
  <c r="AD83" i="9"/>
  <c r="AE83" i="9"/>
  <c r="AF83" i="9"/>
  <c r="AG83" i="9"/>
  <c r="AH83" i="9"/>
  <c r="AI83" i="9"/>
  <c r="AJ83" i="9"/>
  <c r="AK83" i="9"/>
  <c r="AL83" i="9"/>
  <c r="AM83" i="9"/>
  <c r="AN83" i="9"/>
  <c r="AO83" i="9"/>
  <c r="AP83" i="9"/>
  <c r="AQ83" i="9"/>
  <c r="AR83" i="9"/>
  <c r="AS83" i="9"/>
  <c r="AT83" i="9"/>
  <c r="AU83" i="9"/>
  <c r="AV83" i="9"/>
  <c r="AW83" i="9"/>
  <c r="AX83" i="9"/>
  <c r="AY83" i="9"/>
  <c r="AZ83" i="9"/>
  <c r="BA83" i="9"/>
  <c r="BB83" i="9"/>
  <c r="BC83" i="9"/>
  <c r="BD83" i="9"/>
  <c r="BE83" i="9"/>
  <c r="BF83" i="9"/>
  <c r="BG83" i="9"/>
  <c r="BH83" i="9"/>
  <c r="BI83" i="9"/>
  <c r="BJ83" i="9"/>
  <c r="BK83" i="9"/>
  <c r="BL83" i="9"/>
  <c r="BM83" i="9"/>
  <c r="BN83" i="9"/>
  <c r="BO83" i="9"/>
  <c r="BP83" i="9"/>
  <c r="BQ83" i="9"/>
  <c r="BR83" i="9"/>
  <c r="BS83" i="9"/>
  <c r="BT83" i="9"/>
  <c r="BU83" i="9"/>
  <c r="BV83" i="9"/>
  <c r="BW83" i="9"/>
  <c r="BX83" i="9"/>
  <c r="BY83" i="9"/>
  <c r="BZ83" i="9"/>
  <c r="CA83" i="9"/>
  <c r="CB83" i="9"/>
  <c r="CC83" i="9"/>
  <c r="CD83" i="9"/>
  <c r="CE83" i="9"/>
  <c r="CF83" i="9"/>
  <c r="CG83" i="9"/>
  <c r="CH83" i="9"/>
  <c r="CI83" i="9"/>
  <c r="CJ83" i="9"/>
  <c r="CK83" i="9"/>
  <c r="CL83" i="9"/>
  <c r="CM83" i="9"/>
  <c r="CN83" i="9"/>
  <c r="CO83" i="9"/>
  <c r="CP83" i="9"/>
  <c r="CQ83" i="9"/>
  <c r="CR83" i="9"/>
  <c r="CS83" i="9"/>
  <c r="CT83" i="9"/>
  <c r="CU83" i="9"/>
  <c r="CV83" i="9"/>
  <c r="CW83" i="9"/>
  <c r="CX83" i="9"/>
  <c r="CY83" i="9"/>
  <c r="CZ83" i="9"/>
  <c r="DA83" i="9"/>
  <c r="DB83" i="9"/>
  <c r="DC83" i="9"/>
  <c r="DD83" i="9"/>
  <c r="DE83" i="9"/>
  <c r="DF83" i="9"/>
  <c r="DG83" i="9"/>
  <c r="DH83" i="9"/>
  <c r="DI83" i="9"/>
  <c r="DJ83" i="9"/>
  <c r="DK83" i="9"/>
  <c r="DL83" i="9"/>
  <c r="DM83" i="9"/>
  <c r="DN83" i="9"/>
  <c r="DO83" i="9"/>
  <c r="DP83" i="9"/>
  <c r="DQ83" i="9"/>
  <c r="DR83" i="9"/>
  <c r="DS83" i="9"/>
  <c r="DT83" i="9"/>
  <c r="DU83" i="9"/>
  <c r="DV83" i="9"/>
  <c r="DW83" i="9"/>
  <c r="DX83" i="9"/>
  <c r="DY83" i="9"/>
  <c r="DZ83" i="9"/>
  <c r="EA83" i="9"/>
  <c r="EB83" i="9"/>
  <c r="EC83" i="9"/>
  <c r="ED83" i="9"/>
  <c r="EE83" i="9"/>
  <c r="EF83" i="9"/>
  <c r="EG83" i="9"/>
  <c r="EH83" i="9"/>
  <c r="EI83" i="9"/>
  <c r="EJ83" i="9"/>
  <c r="EK83" i="9"/>
  <c r="EL83" i="9"/>
  <c r="EM83" i="9"/>
  <c r="EN83" i="9"/>
  <c r="EO83" i="9"/>
  <c r="EP83" i="9"/>
  <c r="EQ83" i="9"/>
  <c r="ER83" i="9"/>
  <c r="ES83" i="9"/>
  <c r="ET83" i="9"/>
  <c r="EU83" i="9"/>
  <c r="EV83" i="9"/>
  <c r="EW83" i="9"/>
  <c r="N86" i="9"/>
  <c r="O86" i="9"/>
  <c r="P86" i="9"/>
  <c r="Q86" i="9"/>
  <c r="R86" i="9"/>
  <c r="S86" i="9"/>
  <c r="T86" i="9"/>
  <c r="U86" i="9"/>
  <c r="V86" i="9"/>
  <c r="W86" i="9"/>
  <c r="X86" i="9"/>
  <c r="Y86" i="9"/>
  <c r="Z86" i="9"/>
  <c r="AA86" i="9"/>
  <c r="AB86" i="9"/>
  <c r="AC86" i="9"/>
  <c r="AD86" i="9"/>
  <c r="AE86" i="9"/>
  <c r="AF86" i="9"/>
  <c r="AG86" i="9"/>
  <c r="AH86" i="9"/>
  <c r="AI86" i="9"/>
  <c r="AJ86" i="9"/>
  <c r="AK86" i="9"/>
  <c r="AL86" i="9"/>
  <c r="AM86" i="9"/>
  <c r="AN86" i="9"/>
  <c r="AO86" i="9"/>
  <c r="AP86" i="9"/>
  <c r="AQ86" i="9"/>
  <c r="AR86" i="9"/>
  <c r="AS86" i="9"/>
  <c r="AT86" i="9"/>
  <c r="AU86" i="9"/>
  <c r="AV86" i="9"/>
  <c r="AW86" i="9"/>
  <c r="AX86" i="9"/>
  <c r="AY86" i="9"/>
  <c r="AZ86" i="9"/>
  <c r="BA86" i="9"/>
  <c r="BB86" i="9"/>
  <c r="BC86" i="9"/>
  <c r="BD86" i="9"/>
  <c r="BE86" i="9"/>
  <c r="BF86" i="9"/>
  <c r="BG86" i="9"/>
  <c r="BH86" i="9"/>
  <c r="BI86" i="9"/>
  <c r="BJ86" i="9"/>
  <c r="BK86" i="9"/>
  <c r="BL86" i="9"/>
  <c r="BM86" i="9"/>
  <c r="BN86" i="9"/>
  <c r="BO86" i="9"/>
  <c r="BP86" i="9"/>
  <c r="BQ86" i="9"/>
  <c r="BR86" i="9"/>
  <c r="BS86" i="9"/>
  <c r="BT86" i="9"/>
  <c r="BU86" i="9"/>
  <c r="BV86" i="9"/>
  <c r="BW86" i="9"/>
  <c r="BX86" i="9"/>
  <c r="BY86" i="9"/>
  <c r="BZ86" i="9"/>
  <c r="CA86" i="9"/>
  <c r="CB86" i="9"/>
  <c r="CC86" i="9"/>
  <c r="CD86" i="9"/>
  <c r="CE86" i="9"/>
  <c r="CF86" i="9"/>
  <c r="CG86" i="9"/>
  <c r="CH86" i="9"/>
  <c r="CI86" i="9"/>
  <c r="CJ86" i="9"/>
  <c r="CK86" i="9"/>
  <c r="CL86" i="9"/>
  <c r="CM86" i="9"/>
  <c r="CN86" i="9"/>
  <c r="CO86" i="9"/>
  <c r="CP86" i="9"/>
  <c r="CQ86" i="9"/>
  <c r="CR86" i="9"/>
  <c r="CS86" i="9"/>
  <c r="CT86" i="9"/>
  <c r="CU86" i="9"/>
  <c r="CV86" i="9"/>
  <c r="CW86" i="9"/>
  <c r="CX86" i="9"/>
  <c r="CY86" i="9"/>
  <c r="CZ86" i="9"/>
  <c r="DA86" i="9"/>
  <c r="DB86" i="9"/>
  <c r="DC86" i="9"/>
  <c r="DD86" i="9"/>
  <c r="DE86" i="9"/>
  <c r="DF86" i="9"/>
  <c r="DG86" i="9"/>
  <c r="DH86" i="9"/>
  <c r="DI86" i="9"/>
  <c r="DJ86" i="9"/>
  <c r="DK86" i="9"/>
  <c r="DL86" i="9"/>
  <c r="DM86" i="9"/>
  <c r="DN86" i="9"/>
  <c r="DO86" i="9"/>
  <c r="DP86" i="9"/>
  <c r="DQ86" i="9"/>
  <c r="DR86" i="9"/>
  <c r="DS86" i="9"/>
  <c r="DT86" i="9"/>
  <c r="DU86" i="9"/>
  <c r="DV86" i="9"/>
  <c r="DW86" i="9"/>
  <c r="DX86" i="9"/>
  <c r="DY86" i="9"/>
  <c r="DZ86" i="9"/>
  <c r="EA86" i="9"/>
  <c r="EB86" i="9"/>
  <c r="EC86" i="9"/>
  <c r="ED86" i="9"/>
  <c r="EE86" i="9"/>
  <c r="EF86" i="9"/>
  <c r="EG86" i="9"/>
  <c r="EH86" i="9"/>
  <c r="EI86" i="9"/>
  <c r="EI82" i="9"/>
  <c r="EJ86" i="9"/>
  <c r="EK86" i="9"/>
  <c r="EL86" i="9"/>
  <c r="EM86" i="9"/>
  <c r="EN86" i="9"/>
  <c r="EO86" i="9"/>
  <c r="EP86" i="9"/>
  <c r="EQ86" i="9"/>
  <c r="ER86" i="9"/>
  <c r="ES86" i="9"/>
  <c r="ET86" i="9"/>
  <c r="EU86" i="9"/>
  <c r="EU82" i="9"/>
  <c r="EV86" i="9"/>
  <c r="EW86" i="9"/>
  <c r="N96" i="9"/>
  <c r="O96" i="9"/>
  <c r="P96" i="9"/>
  <c r="Q96" i="9"/>
  <c r="R96" i="9"/>
  <c r="S96" i="9"/>
  <c r="T96" i="9"/>
  <c r="U96" i="9"/>
  <c r="V96" i="9"/>
  <c r="W96" i="9"/>
  <c r="X96" i="9"/>
  <c r="Y96" i="9"/>
  <c r="Z96" i="9"/>
  <c r="AA96" i="9"/>
  <c r="AB96" i="9"/>
  <c r="AC96" i="9"/>
  <c r="AD96" i="9"/>
  <c r="AE96" i="9"/>
  <c r="AF96" i="9"/>
  <c r="AG96" i="9"/>
  <c r="AH96" i="9"/>
  <c r="AI96" i="9"/>
  <c r="AJ96" i="9"/>
  <c r="AK96" i="9"/>
  <c r="AL96" i="9"/>
  <c r="AM96" i="9"/>
  <c r="AN96" i="9"/>
  <c r="AO96" i="9"/>
  <c r="AP96" i="9"/>
  <c r="AQ96" i="9"/>
  <c r="AR96" i="9"/>
  <c r="AS96" i="9"/>
  <c r="AT96" i="9"/>
  <c r="AU96" i="9"/>
  <c r="AV96" i="9"/>
  <c r="AW96" i="9"/>
  <c r="AX96" i="9"/>
  <c r="AY96" i="9"/>
  <c r="AZ96" i="9"/>
  <c r="BA96" i="9"/>
  <c r="BB96" i="9"/>
  <c r="BC96" i="9"/>
  <c r="BD96" i="9"/>
  <c r="BE96" i="9"/>
  <c r="BF96" i="9"/>
  <c r="BG96" i="9"/>
  <c r="BH96" i="9"/>
  <c r="BI96" i="9"/>
  <c r="BJ96" i="9"/>
  <c r="BK96" i="9"/>
  <c r="BL96" i="9"/>
  <c r="BM96" i="9"/>
  <c r="BN96" i="9"/>
  <c r="BO96" i="9"/>
  <c r="BP96" i="9"/>
  <c r="BQ96" i="9"/>
  <c r="BR96" i="9"/>
  <c r="BS96" i="9"/>
  <c r="BT96" i="9"/>
  <c r="BU96" i="9"/>
  <c r="BV96" i="9"/>
  <c r="BW96" i="9"/>
  <c r="BX96" i="9"/>
  <c r="BY96" i="9"/>
  <c r="BZ96" i="9"/>
  <c r="CA96" i="9"/>
  <c r="CB96" i="9"/>
  <c r="CC96" i="9"/>
  <c r="CD96" i="9"/>
  <c r="CE96" i="9"/>
  <c r="CF96" i="9"/>
  <c r="CG96" i="9"/>
  <c r="CH96" i="9"/>
  <c r="CI96" i="9"/>
  <c r="CJ96" i="9"/>
  <c r="CK96" i="9"/>
  <c r="CL96" i="9"/>
  <c r="CM96" i="9"/>
  <c r="CN96" i="9"/>
  <c r="CO96" i="9"/>
  <c r="CP96" i="9"/>
  <c r="CQ96" i="9"/>
  <c r="CR96" i="9"/>
  <c r="CS96" i="9"/>
  <c r="CT96" i="9"/>
  <c r="CU96" i="9"/>
  <c r="CV96" i="9"/>
  <c r="CW96" i="9"/>
  <c r="CX96" i="9"/>
  <c r="CY96" i="9"/>
  <c r="CZ96" i="9"/>
  <c r="DA96" i="9"/>
  <c r="DB96" i="9"/>
  <c r="DC96" i="9"/>
  <c r="DD96" i="9"/>
  <c r="DE96" i="9"/>
  <c r="DF96" i="9"/>
  <c r="DG96" i="9"/>
  <c r="DH96" i="9"/>
  <c r="DI96" i="9"/>
  <c r="DJ96" i="9"/>
  <c r="DK96" i="9"/>
  <c r="DL96" i="9"/>
  <c r="DM96" i="9"/>
  <c r="DN96" i="9"/>
  <c r="DO96" i="9"/>
  <c r="DP96" i="9"/>
  <c r="DQ96" i="9"/>
  <c r="DR96" i="9"/>
  <c r="DS96" i="9"/>
  <c r="DT96" i="9"/>
  <c r="DU96" i="9"/>
  <c r="DV96" i="9"/>
  <c r="DW96" i="9"/>
  <c r="DX96" i="9"/>
  <c r="DY96" i="9"/>
  <c r="DZ96" i="9"/>
  <c r="EA96" i="9"/>
  <c r="EB96" i="9"/>
  <c r="EC96" i="9"/>
  <c r="ED96" i="9"/>
  <c r="EE96" i="9"/>
  <c r="EF96" i="9"/>
  <c r="EG96" i="9"/>
  <c r="EH96" i="9"/>
  <c r="EI96" i="9"/>
  <c r="EJ96" i="9"/>
  <c r="EK96" i="9"/>
  <c r="EL96" i="9"/>
  <c r="EM96" i="9"/>
  <c r="EN96" i="9"/>
  <c r="EO96" i="9"/>
  <c r="EP96" i="9"/>
  <c r="EQ96" i="9"/>
  <c r="ER96" i="9"/>
  <c r="ES96" i="9"/>
  <c r="ET96" i="9"/>
  <c r="EU96" i="9"/>
  <c r="N104" i="9"/>
  <c r="O104" i="9"/>
  <c r="P104" i="9"/>
  <c r="Q104" i="9"/>
  <c r="R104" i="9"/>
  <c r="S104" i="9"/>
  <c r="T104" i="9"/>
  <c r="U104" i="9"/>
  <c r="V104" i="9"/>
  <c r="W104" i="9"/>
  <c r="X104" i="9"/>
  <c r="Y104" i="9"/>
  <c r="Z104" i="9"/>
  <c r="AA104" i="9"/>
  <c r="AB104" i="9"/>
  <c r="AC104" i="9"/>
  <c r="AD104" i="9"/>
  <c r="AE104" i="9"/>
  <c r="AF104" i="9"/>
  <c r="AG104" i="9"/>
  <c r="AH104" i="9"/>
  <c r="AI104" i="9"/>
  <c r="AJ104" i="9"/>
  <c r="AK104" i="9"/>
  <c r="AL104" i="9"/>
  <c r="AM104" i="9"/>
  <c r="AN104" i="9"/>
  <c r="AO104" i="9"/>
  <c r="AP104" i="9"/>
  <c r="AQ104" i="9"/>
  <c r="AR104" i="9"/>
  <c r="AS104" i="9"/>
  <c r="AT104" i="9"/>
  <c r="AU104" i="9"/>
  <c r="AV104" i="9"/>
  <c r="AW104" i="9"/>
  <c r="AX104" i="9"/>
  <c r="AY104" i="9"/>
  <c r="AZ104" i="9"/>
  <c r="BA104" i="9"/>
  <c r="BB104" i="9"/>
  <c r="BC104" i="9"/>
  <c r="BD104" i="9"/>
  <c r="BE104" i="9"/>
  <c r="BF104" i="9"/>
  <c r="BG104" i="9"/>
  <c r="BH104" i="9"/>
  <c r="BI104" i="9"/>
  <c r="BJ104" i="9"/>
  <c r="BK104" i="9"/>
  <c r="BL104" i="9"/>
  <c r="BM104" i="9"/>
  <c r="BN104" i="9"/>
  <c r="BO104" i="9"/>
  <c r="BP104" i="9"/>
  <c r="BQ104" i="9"/>
  <c r="BR104" i="9"/>
  <c r="BS104" i="9"/>
  <c r="BT104" i="9"/>
  <c r="BU104" i="9"/>
  <c r="BV104" i="9"/>
  <c r="BW104" i="9"/>
  <c r="BX104" i="9"/>
  <c r="BY104" i="9"/>
  <c r="BZ104" i="9"/>
  <c r="CA104" i="9"/>
  <c r="CB104" i="9"/>
  <c r="CC104" i="9"/>
  <c r="CD104" i="9"/>
  <c r="CE104" i="9"/>
  <c r="CF104" i="9"/>
  <c r="CG104" i="9"/>
  <c r="CH104" i="9"/>
  <c r="CI104" i="9"/>
  <c r="CJ104" i="9"/>
  <c r="CK104" i="9"/>
  <c r="CL104" i="9"/>
  <c r="CM104" i="9"/>
  <c r="CN104" i="9"/>
  <c r="CO104" i="9"/>
  <c r="CP104" i="9"/>
  <c r="CQ104" i="9"/>
  <c r="CR104" i="9"/>
  <c r="CS104" i="9"/>
  <c r="CT104" i="9"/>
  <c r="CU104" i="9"/>
  <c r="CV104" i="9"/>
  <c r="CW104" i="9"/>
  <c r="CX104" i="9"/>
  <c r="CY104" i="9"/>
  <c r="CZ104" i="9"/>
  <c r="DA104" i="9"/>
  <c r="DB104" i="9"/>
  <c r="DC104" i="9"/>
  <c r="DD104" i="9"/>
  <c r="DE104" i="9"/>
  <c r="DF104" i="9"/>
  <c r="DG104" i="9"/>
  <c r="DH104" i="9"/>
  <c r="DI104" i="9"/>
  <c r="DJ104" i="9"/>
  <c r="DK104" i="9"/>
  <c r="DL104" i="9"/>
  <c r="DM104" i="9"/>
  <c r="DN104" i="9"/>
  <c r="DO104" i="9"/>
  <c r="DP104" i="9"/>
  <c r="DQ104" i="9"/>
  <c r="DR104" i="9"/>
  <c r="DS104" i="9"/>
  <c r="DT104" i="9"/>
  <c r="DU104" i="9"/>
  <c r="DV104" i="9"/>
  <c r="DW104" i="9"/>
  <c r="DX104" i="9"/>
  <c r="DY104" i="9"/>
  <c r="DZ104" i="9"/>
  <c r="EA104" i="9"/>
  <c r="EB104" i="9"/>
  <c r="EC104" i="9"/>
  <c r="ED104" i="9"/>
  <c r="EE104" i="9"/>
  <c r="EF104" i="9"/>
  <c r="EG104" i="9"/>
  <c r="EH104" i="9"/>
  <c r="EI104" i="9"/>
  <c r="EJ104" i="9"/>
  <c r="EK104" i="9"/>
  <c r="EL104" i="9"/>
  <c r="EM104" i="9"/>
  <c r="EN104" i="9"/>
  <c r="EO104" i="9"/>
  <c r="EP104" i="9"/>
  <c r="EQ104" i="9"/>
  <c r="ER104" i="9"/>
  <c r="ES104" i="9"/>
  <c r="ET104" i="9"/>
  <c r="EU104" i="9"/>
  <c r="EV104" i="9"/>
  <c r="EW104" i="9"/>
  <c r="N107" i="9"/>
  <c r="O107" i="9"/>
  <c r="P107" i="9"/>
  <c r="Q107" i="9"/>
  <c r="R107" i="9"/>
  <c r="S107" i="9"/>
  <c r="T107" i="9"/>
  <c r="U107" i="9"/>
  <c r="V107" i="9"/>
  <c r="W107" i="9"/>
  <c r="X107" i="9"/>
  <c r="Y107" i="9"/>
  <c r="Z107" i="9"/>
  <c r="AA107" i="9"/>
  <c r="AB107" i="9"/>
  <c r="AC107" i="9"/>
  <c r="AD107" i="9"/>
  <c r="AE107" i="9"/>
  <c r="AF107" i="9"/>
  <c r="AG107" i="9"/>
  <c r="AH107" i="9"/>
  <c r="AI107" i="9"/>
  <c r="AJ107" i="9"/>
  <c r="AK107" i="9"/>
  <c r="AL107" i="9"/>
  <c r="AM107" i="9"/>
  <c r="AN107" i="9"/>
  <c r="AO107" i="9"/>
  <c r="AP107" i="9"/>
  <c r="AQ107" i="9"/>
  <c r="AR107" i="9"/>
  <c r="AS107" i="9"/>
  <c r="AT107" i="9"/>
  <c r="AU107" i="9"/>
  <c r="AV107" i="9"/>
  <c r="AW107" i="9"/>
  <c r="AX107" i="9"/>
  <c r="AY107" i="9"/>
  <c r="AZ107" i="9"/>
  <c r="BA107" i="9"/>
  <c r="BB107" i="9"/>
  <c r="BC107" i="9"/>
  <c r="BD107" i="9"/>
  <c r="BE107" i="9"/>
  <c r="BF107" i="9"/>
  <c r="BG107" i="9"/>
  <c r="BH107" i="9"/>
  <c r="BI107" i="9"/>
  <c r="BJ107" i="9"/>
  <c r="BK107" i="9"/>
  <c r="BL107" i="9"/>
  <c r="BM107" i="9"/>
  <c r="BN107" i="9"/>
  <c r="BO107" i="9"/>
  <c r="BP107" i="9"/>
  <c r="BQ107" i="9"/>
  <c r="BR107" i="9"/>
  <c r="BS107" i="9"/>
  <c r="BT107" i="9"/>
  <c r="BU107" i="9"/>
  <c r="BV107" i="9"/>
  <c r="BW107" i="9"/>
  <c r="BX107" i="9"/>
  <c r="BY107" i="9"/>
  <c r="BZ107" i="9"/>
  <c r="CA107" i="9"/>
  <c r="CB107" i="9"/>
  <c r="CC107" i="9"/>
  <c r="CD107" i="9"/>
  <c r="CE107" i="9"/>
  <c r="CF107" i="9"/>
  <c r="CG107" i="9"/>
  <c r="CH107" i="9"/>
  <c r="CI107" i="9"/>
  <c r="CJ107" i="9"/>
  <c r="CK107" i="9"/>
  <c r="CL107" i="9"/>
  <c r="CM107" i="9"/>
  <c r="CN107" i="9"/>
  <c r="CO107" i="9"/>
  <c r="CP107" i="9"/>
  <c r="CQ107" i="9"/>
  <c r="CR107" i="9"/>
  <c r="CS107" i="9"/>
  <c r="CT107" i="9"/>
  <c r="CU107" i="9"/>
  <c r="CV107" i="9"/>
  <c r="CW107" i="9"/>
  <c r="CX107" i="9"/>
  <c r="CY107" i="9"/>
  <c r="CZ107" i="9"/>
  <c r="DA107" i="9"/>
  <c r="DB107" i="9"/>
  <c r="DC107" i="9"/>
  <c r="DD107" i="9"/>
  <c r="DE107" i="9"/>
  <c r="DF107" i="9"/>
  <c r="DG107" i="9"/>
  <c r="DH107" i="9"/>
  <c r="DI107" i="9"/>
  <c r="DJ107" i="9"/>
  <c r="DK107" i="9"/>
  <c r="DL107" i="9"/>
  <c r="DM107" i="9"/>
  <c r="DN107" i="9"/>
  <c r="DO107" i="9"/>
  <c r="DP107" i="9"/>
  <c r="DQ107" i="9"/>
  <c r="DR107" i="9"/>
  <c r="DS107" i="9"/>
  <c r="DT107" i="9"/>
  <c r="DU107" i="9"/>
  <c r="DV107" i="9"/>
  <c r="DW107" i="9"/>
  <c r="DX107" i="9"/>
  <c r="DY107" i="9"/>
  <c r="DZ107" i="9"/>
  <c r="EA107" i="9"/>
  <c r="EB107" i="9"/>
  <c r="EC107" i="9"/>
  <c r="ED107" i="9"/>
  <c r="EE107" i="9"/>
  <c r="EF107" i="9"/>
  <c r="EG107" i="9"/>
  <c r="EH107" i="9"/>
  <c r="EI107" i="9"/>
  <c r="EJ107" i="9"/>
  <c r="EK107" i="9"/>
  <c r="EL107" i="9"/>
  <c r="EM107" i="9"/>
  <c r="EN107" i="9"/>
  <c r="EO107" i="9"/>
  <c r="EP107" i="9"/>
  <c r="EQ107" i="9"/>
  <c r="ER107" i="9"/>
  <c r="ES107" i="9"/>
  <c r="ET107" i="9"/>
  <c r="EU107" i="9"/>
  <c r="EV107" i="9"/>
  <c r="EW107" i="9"/>
  <c r="N120" i="9"/>
  <c r="O120" i="9"/>
  <c r="P120" i="9"/>
  <c r="Q120" i="9"/>
  <c r="R120" i="9"/>
  <c r="S120" i="9"/>
  <c r="T120" i="9"/>
  <c r="U120" i="9"/>
  <c r="V120" i="9"/>
  <c r="W120" i="9"/>
  <c r="X120" i="9"/>
  <c r="Y120" i="9"/>
  <c r="Z120" i="9"/>
  <c r="AA120" i="9"/>
  <c r="AB120" i="9"/>
  <c r="AC120" i="9"/>
  <c r="AD120" i="9"/>
  <c r="AE120" i="9"/>
  <c r="AF120" i="9"/>
  <c r="AG120" i="9"/>
  <c r="AH120" i="9"/>
  <c r="AI120" i="9"/>
  <c r="AJ120" i="9"/>
  <c r="AK120" i="9"/>
  <c r="AL120" i="9"/>
  <c r="AM120" i="9"/>
  <c r="AN120" i="9"/>
  <c r="AO120" i="9"/>
  <c r="AP120" i="9"/>
  <c r="AQ120" i="9"/>
  <c r="AR120" i="9"/>
  <c r="AS120" i="9"/>
  <c r="AT120" i="9"/>
  <c r="AU120" i="9"/>
  <c r="AV120" i="9"/>
  <c r="AW120" i="9"/>
  <c r="AX120" i="9"/>
  <c r="AY120" i="9"/>
  <c r="AZ120" i="9"/>
  <c r="BA120" i="9"/>
  <c r="BB120" i="9"/>
  <c r="BC120" i="9"/>
  <c r="BD120" i="9"/>
  <c r="BE120" i="9"/>
  <c r="BF120" i="9"/>
  <c r="BG120" i="9"/>
  <c r="BH120" i="9"/>
  <c r="BI120" i="9"/>
  <c r="BJ120" i="9"/>
  <c r="BK120" i="9"/>
  <c r="BL120" i="9"/>
  <c r="BM120" i="9"/>
  <c r="BN120" i="9"/>
  <c r="BO120" i="9"/>
  <c r="BP120" i="9"/>
  <c r="BQ120" i="9"/>
  <c r="BR120" i="9"/>
  <c r="BS120" i="9"/>
  <c r="BT120" i="9"/>
  <c r="BU120" i="9"/>
  <c r="BV120" i="9"/>
  <c r="BW120" i="9"/>
  <c r="BX120" i="9"/>
  <c r="BY120" i="9"/>
  <c r="BZ120" i="9"/>
  <c r="CA120" i="9"/>
  <c r="CB120" i="9"/>
  <c r="CC120" i="9"/>
  <c r="CD120" i="9"/>
  <c r="CE120" i="9"/>
  <c r="CF120" i="9"/>
  <c r="CG120" i="9"/>
  <c r="CH120" i="9"/>
  <c r="CI120" i="9"/>
  <c r="CJ120" i="9"/>
  <c r="CK120" i="9"/>
  <c r="CL120" i="9"/>
  <c r="CM120" i="9"/>
  <c r="CN120" i="9"/>
  <c r="CO120" i="9"/>
  <c r="CP120" i="9"/>
  <c r="CQ120" i="9"/>
  <c r="CR120" i="9"/>
  <c r="CS120" i="9"/>
  <c r="CT120" i="9"/>
  <c r="CU120" i="9"/>
  <c r="CV120" i="9"/>
  <c r="CW120" i="9"/>
  <c r="CX120" i="9"/>
  <c r="CY120" i="9"/>
  <c r="CZ120" i="9"/>
  <c r="DA120" i="9"/>
  <c r="DB120" i="9"/>
  <c r="DC120" i="9"/>
  <c r="DD120" i="9"/>
  <c r="DE120" i="9"/>
  <c r="DF120" i="9"/>
  <c r="DG120" i="9"/>
  <c r="DH120" i="9"/>
  <c r="DI120" i="9"/>
  <c r="DJ120" i="9"/>
  <c r="DK120" i="9"/>
  <c r="DL120" i="9"/>
  <c r="DM120" i="9"/>
  <c r="DN120" i="9"/>
  <c r="DO120" i="9"/>
  <c r="DP120" i="9"/>
  <c r="DQ120" i="9"/>
  <c r="DR120" i="9"/>
  <c r="DS120" i="9"/>
  <c r="DT120" i="9"/>
  <c r="DU120" i="9"/>
  <c r="DV120" i="9"/>
  <c r="DW120" i="9"/>
  <c r="DX120" i="9"/>
  <c r="DY120" i="9"/>
  <c r="DZ120" i="9"/>
  <c r="EA120" i="9"/>
  <c r="EB120" i="9"/>
  <c r="EC120" i="9"/>
  <c r="ED120" i="9"/>
  <c r="EE120" i="9"/>
  <c r="EF120" i="9"/>
  <c r="EG120" i="9"/>
  <c r="EH120" i="9"/>
  <c r="EI120" i="9"/>
  <c r="EJ120" i="9"/>
  <c r="EK120" i="9"/>
  <c r="EL120" i="9"/>
  <c r="EM120" i="9"/>
  <c r="EN120" i="9"/>
  <c r="EO120" i="9"/>
  <c r="EP120" i="9"/>
  <c r="EQ120" i="9"/>
  <c r="ER120" i="9"/>
  <c r="ES120" i="9"/>
  <c r="ET120" i="9"/>
  <c r="EU120" i="9"/>
  <c r="EV120" i="9"/>
  <c r="EW120" i="9"/>
  <c r="N123" i="9"/>
  <c r="N119" i="9"/>
  <c r="O123" i="9"/>
  <c r="P123" i="9"/>
  <c r="Q123" i="9"/>
  <c r="R123" i="9"/>
  <c r="S123" i="9"/>
  <c r="S119" i="9"/>
  <c r="T123" i="9"/>
  <c r="U123" i="9"/>
  <c r="V123" i="9"/>
  <c r="W123" i="9"/>
  <c r="X123" i="9"/>
  <c r="Y123" i="9"/>
  <c r="Z123" i="9"/>
  <c r="AA123" i="9"/>
  <c r="AA119" i="9"/>
  <c r="AB123" i="9"/>
  <c r="AC123" i="9"/>
  <c r="AD123" i="9"/>
  <c r="AE123" i="9"/>
  <c r="AF123" i="9"/>
  <c r="AG123" i="9"/>
  <c r="AH123" i="9"/>
  <c r="AI123" i="9"/>
  <c r="AJ123" i="9"/>
  <c r="AK123" i="9"/>
  <c r="AL123" i="9"/>
  <c r="AM123" i="9"/>
  <c r="AN123" i="9"/>
  <c r="AO123" i="9"/>
  <c r="AP123" i="9"/>
  <c r="AQ123" i="9"/>
  <c r="AR123" i="9"/>
  <c r="AS123" i="9"/>
  <c r="AT123" i="9"/>
  <c r="AU123" i="9"/>
  <c r="AV123" i="9"/>
  <c r="AW123" i="9"/>
  <c r="AX123" i="9"/>
  <c r="AY123" i="9"/>
  <c r="AZ123" i="9"/>
  <c r="BA123" i="9"/>
  <c r="BB123" i="9"/>
  <c r="BC123" i="9"/>
  <c r="BD123" i="9"/>
  <c r="BD119" i="9"/>
  <c r="BE123" i="9"/>
  <c r="BF123" i="9"/>
  <c r="BG123" i="9"/>
  <c r="BH123" i="9"/>
  <c r="BI123" i="9"/>
  <c r="BJ123" i="9"/>
  <c r="BK123" i="9"/>
  <c r="BL123" i="9"/>
  <c r="BM123" i="9"/>
  <c r="BN123" i="9"/>
  <c r="BO123" i="9"/>
  <c r="BP123" i="9"/>
  <c r="BQ123" i="9"/>
  <c r="BR123" i="9"/>
  <c r="BS123" i="9"/>
  <c r="BT123" i="9"/>
  <c r="BT119" i="9"/>
  <c r="BU123" i="9"/>
  <c r="BV123" i="9"/>
  <c r="BW123" i="9"/>
  <c r="BX123" i="9"/>
  <c r="BY123" i="9"/>
  <c r="BZ123" i="9"/>
  <c r="CA123" i="9"/>
  <c r="CB123" i="9"/>
  <c r="CC123" i="9"/>
  <c r="CD123" i="9"/>
  <c r="CE123" i="9"/>
  <c r="CF123" i="9"/>
  <c r="CG123" i="9"/>
  <c r="CH123" i="9"/>
  <c r="CI123" i="9"/>
  <c r="CJ123" i="9"/>
  <c r="CK123" i="9"/>
  <c r="CL123" i="9"/>
  <c r="CM123" i="9"/>
  <c r="CN123" i="9"/>
  <c r="CO123" i="9"/>
  <c r="CP123" i="9"/>
  <c r="CQ123" i="9"/>
  <c r="CR123" i="9"/>
  <c r="CS123" i="9"/>
  <c r="CT123" i="9"/>
  <c r="CU123" i="9"/>
  <c r="CV123" i="9"/>
  <c r="CW123" i="9"/>
  <c r="CX123" i="9"/>
  <c r="CY123" i="9"/>
  <c r="CZ123" i="9"/>
  <c r="DA123" i="9"/>
  <c r="DB123" i="9"/>
  <c r="DC123" i="9"/>
  <c r="DD123" i="9"/>
  <c r="DE123" i="9"/>
  <c r="DF123" i="9"/>
  <c r="DG123" i="9"/>
  <c r="DH123" i="9"/>
  <c r="DI123" i="9"/>
  <c r="DJ123" i="9"/>
  <c r="DK123" i="9"/>
  <c r="DL123" i="9"/>
  <c r="DM123" i="9"/>
  <c r="DN123" i="9"/>
  <c r="DO123" i="9"/>
  <c r="DP123" i="9"/>
  <c r="DQ123" i="9"/>
  <c r="DR123" i="9"/>
  <c r="DS123" i="9"/>
  <c r="DT123" i="9"/>
  <c r="DU123" i="9"/>
  <c r="DV123" i="9"/>
  <c r="DW123" i="9"/>
  <c r="DX123" i="9"/>
  <c r="DY123" i="9"/>
  <c r="DZ123" i="9"/>
  <c r="EA123" i="9"/>
  <c r="EB123" i="9"/>
  <c r="EC123" i="9"/>
  <c r="ED123" i="9"/>
  <c r="EE123" i="9"/>
  <c r="EF123" i="9"/>
  <c r="EF119" i="9"/>
  <c r="EG123" i="9"/>
  <c r="EH123" i="9"/>
  <c r="EI123" i="9"/>
  <c r="EJ123" i="9"/>
  <c r="EK123" i="9"/>
  <c r="EL123" i="9"/>
  <c r="EM123" i="9"/>
  <c r="EN123" i="9"/>
  <c r="EO123" i="9"/>
  <c r="EP123" i="9"/>
  <c r="EQ123" i="9"/>
  <c r="ER123" i="9"/>
  <c r="ES123" i="9"/>
  <c r="ET123" i="9"/>
  <c r="EU123" i="9"/>
  <c r="EV123" i="9"/>
  <c r="EW123" i="9"/>
  <c r="N132" i="9"/>
  <c r="O132" i="9"/>
  <c r="P132" i="9"/>
  <c r="Q132" i="9"/>
  <c r="R132" i="9"/>
  <c r="S132" i="9"/>
  <c r="T132" i="9"/>
  <c r="U132" i="9"/>
  <c r="V132" i="9"/>
  <c r="W132" i="9"/>
  <c r="X132" i="9"/>
  <c r="Y132" i="9"/>
  <c r="Z132" i="9"/>
  <c r="AA132" i="9"/>
  <c r="AB132" i="9"/>
  <c r="AC132" i="9"/>
  <c r="AD132" i="9"/>
  <c r="AE132" i="9"/>
  <c r="AF132" i="9"/>
  <c r="AG132" i="9"/>
  <c r="AH132" i="9"/>
  <c r="AI132" i="9"/>
  <c r="AJ132" i="9"/>
  <c r="AK132" i="9"/>
  <c r="AL132" i="9"/>
  <c r="AM132" i="9"/>
  <c r="AN132" i="9"/>
  <c r="AO132" i="9"/>
  <c r="AP132" i="9"/>
  <c r="AQ132" i="9"/>
  <c r="AR132" i="9"/>
  <c r="AS132" i="9"/>
  <c r="AT132" i="9"/>
  <c r="AU132" i="9"/>
  <c r="AV132" i="9"/>
  <c r="AW132" i="9"/>
  <c r="AX132" i="9"/>
  <c r="AY132" i="9"/>
  <c r="AZ132" i="9"/>
  <c r="BA132" i="9"/>
  <c r="BB132" i="9"/>
  <c r="BC132" i="9"/>
  <c r="BD132" i="9"/>
  <c r="BE132" i="9"/>
  <c r="BF132" i="9"/>
  <c r="BG132" i="9"/>
  <c r="BH132" i="9"/>
  <c r="BI132" i="9"/>
  <c r="BJ132" i="9"/>
  <c r="BK132" i="9"/>
  <c r="BL132" i="9"/>
  <c r="BM132" i="9"/>
  <c r="BN132" i="9"/>
  <c r="BO132" i="9"/>
  <c r="BP132" i="9"/>
  <c r="BQ132" i="9"/>
  <c r="BR132" i="9"/>
  <c r="BS132" i="9"/>
  <c r="BT132" i="9"/>
  <c r="BU132" i="9"/>
  <c r="BV132" i="9"/>
  <c r="BW132" i="9"/>
  <c r="BX132" i="9"/>
  <c r="BY132" i="9"/>
  <c r="BZ132" i="9"/>
  <c r="CA132" i="9"/>
  <c r="CB132" i="9"/>
  <c r="CC132" i="9"/>
  <c r="CD132" i="9"/>
  <c r="CE132" i="9"/>
  <c r="CF132" i="9"/>
  <c r="CG132" i="9"/>
  <c r="CH132" i="9"/>
  <c r="CI132" i="9"/>
  <c r="CJ132" i="9"/>
  <c r="CK132" i="9"/>
  <c r="CL132" i="9"/>
  <c r="CM132" i="9"/>
  <c r="CN132" i="9"/>
  <c r="CO132" i="9"/>
  <c r="CP132" i="9"/>
  <c r="CQ132" i="9"/>
  <c r="CR132" i="9"/>
  <c r="CS132" i="9"/>
  <c r="CT132" i="9"/>
  <c r="CU132" i="9"/>
  <c r="CV132" i="9"/>
  <c r="CW132" i="9"/>
  <c r="CX132" i="9"/>
  <c r="CY132" i="9"/>
  <c r="CZ132" i="9"/>
  <c r="DA132" i="9"/>
  <c r="DB132" i="9"/>
  <c r="DC132" i="9"/>
  <c r="DD132" i="9"/>
  <c r="DE132" i="9"/>
  <c r="DF132" i="9"/>
  <c r="DG132" i="9"/>
  <c r="DH132" i="9"/>
  <c r="DI132" i="9"/>
  <c r="DJ132" i="9"/>
  <c r="DK132" i="9"/>
  <c r="DL132" i="9"/>
  <c r="DM132" i="9"/>
  <c r="DN132" i="9"/>
  <c r="DO132" i="9"/>
  <c r="DP132" i="9"/>
  <c r="DQ132" i="9"/>
  <c r="DR132" i="9"/>
  <c r="DS132" i="9"/>
  <c r="DT132" i="9"/>
  <c r="DU132" i="9"/>
  <c r="DV132" i="9"/>
  <c r="DW132" i="9"/>
  <c r="DX132" i="9"/>
  <c r="DY132" i="9"/>
  <c r="DZ132" i="9"/>
  <c r="EA132" i="9"/>
  <c r="EB132" i="9"/>
  <c r="EC132" i="9"/>
  <c r="ED132" i="9"/>
  <c r="EE132" i="9"/>
  <c r="EF132" i="9"/>
  <c r="EG132" i="9"/>
  <c r="EH132" i="9"/>
  <c r="EI132" i="9"/>
  <c r="EJ132" i="9"/>
  <c r="EK132" i="9"/>
  <c r="EL132" i="9"/>
  <c r="EM132" i="9"/>
  <c r="EN132" i="9"/>
  <c r="EO132" i="9"/>
  <c r="EP132" i="9"/>
  <c r="EQ132" i="9"/>
  <c r="ER132" i="9"/>
  <c r="ES132" i="9"/>
  <c r="ET132" i="9"/>
  <c r="EU132" i="9"/>
  <c r="EV132" i="9"/>
  <c r="EW132" i="9"/>
  <c r="N135" i="9"/>
  <c r="O135" i="9"/>
  <c r="P135" i="9"/>
  <c r="Q135" i="9"/>
  <c r="R135" i="9"/>
  <c r="S135" i="9"/>
  <c r="T135" i="9"/>
  <c r="U135" i="9"/>
  <c r="V135" i="9"/>
  <c r="W135" i="9"/>
  <c r="X135" i="9"/>
  <c r="Y135" i="9"/>
  <c r="Z135" i="9"/>
  <c r="AA135" i="9"/>
  <c r="AB135" i="9"/>
  <c r="AC135" i="9"/>
  <c r="AD135" i="9"/>
  <c r="AE135" i="9"/>
  <c r="AF135" i="9"/>
  <c r="AG135" i="9"/>
  <c r="AH135" i="9"/>
  <c r="AI135" i="9"/>
  <c r="AJ135" i="9"/>
  <c r="AK135" i="9"/>
  <c r="AL135" i="9"/>
  <c r="AM135" i="9"/>
  <c r="AN135" i="9"/>
  <c r="AO135" i="9"/>
  <c r="AP135" i="9"/>
  <c r="AQ135" i="9"/>
  <c r="AR135" i="9"/>
  <c r="AS135" i="9"/>
  <c r="AT135" i="9"/>
  <c r="AU135" i="9"/>
  <c r="AV135" i="9"/>
  <c r="AW135" i="9"/>
  <c r="AX135" i="9"/>
  <c r="AY135" i="9"/>
  <c r="AZ135" i="9"/>
  <c r="BA135" i="9"/>
  <c r="BB135" i="9"/>
  <c r="BC135" i="9"/>
  <c r="BD135" i="9"/>
  <c r="BE135" i="9"/>
  <c r="BF135" i="9"/>
  <c r="BG135" i="9"/>
  <c r="BH135" i="9"/>
  <c r="BI135" i="9"/>
  <c r="BJ135" i="9"/>
  <c r="BK135" i="9"/>
  <c r="BL135" i="9"/>
  <c r="BM135" i="9"/>
  <c r="BN135" i="9"/>
  <c r="BO135" i="9"/>
  <c r="BP135" i="9"/>
  <c r="BQ135" i="9"/>
  <c r="BR135" i="9"/>
  <c r="BS135" i="9"/>
  <c r="BT135" i="9"/>
  <c r="BU135" i="9"/>
  <c r="BV135" i="9"/>
  <c r="BW135" i="9"/>
  <c r="BX135" i="9"/>
  <c r="BY135" i="9"/>
  <c r="BZ135" i="9"/>
  <c r="CA135" i="9"/>
  <c r="CB135" i="9"/>
  <c r="CC135" i="9"/>
  <c r="CD135" i="9"/>
  <c r="CE135" i="9"/>
  <c r="CF135" i="9"/>
  <c r="CG135" i="9"/>
  <c r="CH135" i="9"/>
  <c r="CI135" i="9"/>
  <c r="CJ135" i="9"/>
  <c r="CK135" i="9"/>
  <c r="CL135" i="9"/>
  <c r="CM135" i="9"/>
  <c r="CN135" i="9"/>
  <c r="CO135" i="9"/>
  <c r="CP135" i="9"/>
  <c r="CQ135" i="9"/>
  <c r="CR135" i="9"/>
  <c r="CS135" i="9"/>
  <c r="CT135" i="9"/>
  <c r="CU135" i="9"/>
  <c r="CV135" i="9"/>
  <c r="CW135" i="9"/>
  <c r="CX135" i="9"/>
  <c r="CY135" i="9"/>
  <c r="CZ135" i="9"/>
  <c r="DA135" i="9"/>
  <c r="DB135" i="9"/>
  <c r="DC135" i="9"/>
  <c r="DD135" i="9"/>
  <c r="DE135" i="9"/>
  <c r="DF135" i="9"/>
  <c r="DG135" i="9"/>
  <c r="DH135" i="9"/>
  <c r="DI135" i="9"/>
  <c r="DJ135" i="9"/>
  <c r="DK135" i="9"/>
  <c r="DL135" i="9"/>
  <c r="DM135" i="9"/>
  <c r="DN135" i="9"/>
  <c r="DO135" i="9"/>
  <c r="DP135" i="9"/>
  <c r="DQ135" i="9"/>
  <c r="DR135" i="9"/>
  <c r="DS135" i="9"/>
  <c r="DT135" i="9"/>
  <c r="DU135" i="9"/>
  <c r="DV135" i="9"/>
  <c r="DW135" i="9"/>
  <c r="DX135" i="9"/>
  <c r="DY135" i="9"/>
  <c r="DZ135" i="9"/>
  <c r="EA135" i="9"/>
  <c r="EB135" i="9"/>
  <c r="EC135" i="9"/>
  <c r="ED135" i="9"/>
  <c r="EE135" i="9"/>
  <c r="EF135" i="9"/>
  <c r="EG135" i="9"/>
  <c r="EH135" i="9"/>
  <c r="EI135" i="9"/>
  <c r="EJ135" i="9"/>
  <c r="EK135" i="9"/>
  <c r="EL135" i="9"/>
  <c r="EM135" i="9"/>
  <c r="EN135" i="9"/>
  <c r="EO135" i="9"/>
  <c r="EP135" i="9"/>
  <c r="EQ135" i="9"/>
  <c r="ER135" i="9"/>
  <c r="ES135" i="9"/>
  <c r="ET135" i="9"/>
  <c r="EU135" i="9"/>
  <c r="EV135" i="9"/>
  <c r="EW135" i="9"/>
  <c r="N145" i="9"/>
  <c r="O145" i="9"/>
  <c r="P145" i="9"/>
  <c r="Q145" i="9"/>
  <c r="R145" i="9"/>
  <c r="S145" i="9"/>
  <c r="T145" i="9"/>
  <c r="U145" i="9"/>
  <c r="V145" i="9"/>
  <c r="W145" i="9"/>
  <c r="X145" i="9"/>
  <c r="Y145" i="9"/>
  <c r="Z145" i="9"/>
  <c r="AA145" i="9"/>
  <c r="AB145" i="9"/>
  <c r="AC145" i="9"/>
  <c r="AD145" i="9"/>
  <c r="AE145" i="9"/>
  <c r="AF145" i="9"/>
  <c r="AG145" i="9"/>
  <c r="AH145" i="9"/>
  <c r="AI145" i="9"/>
  <c r="AJ145" i="9"/>
  <c r="AK145" i="9"/>
  <c r="AL145" i="9"/>
  <c r="AM145" i="9"/>
  <c r="AN145" i="9"/>
  <c r="AO145" i="9"/>
  <c r="AP145" i="9"/>
  <c r="AQ145" i="9"/>
  <c r="AR145" i="9"/>
  <c r="AS145" i="9"/>
  <c r="AT145" i="9"/>
  <c r="AU145" i="9"/>
  <c r="AV145" i="9"/>
  <c r="AW145" i="9"/>
  <c r="AX145" i="9"/>
  <c r="AY145" i="9"/>
  <c r="AZ145" i="9"/>
  <c r="BA145" i="9"/>
  <c r="BB145" i="9"/>
  <c r="BC145" i="9"/>
  <c r="BD145" i="9"/>
  <c r="BE145" i="9"/>
  <c r="BF145" i="9"/>
  <c r="BG145" i="9"/>
  <c r="BH145" i="9"/>
  <c r="BI145" i="9"/>
  <c r="BJ145" i="9"/>
  <c r="BK145" i="9"/>
  <c r="BL145" i="9"/>
  <c r="BM145" i="9"/>
  <c r="BN145" i="9"/>
  <c r="BO145" i="9"/>
  <c r="BP145" i="9"/>
  <c r="BQ145" i="9"/>
  <c r="BR145" i="9"/>
  <c r="BS145" i="9"/>
  <c r="BT145" i="9"/>
  <c r="BU145" i="9"/>
  <c r="BV145" i="9"/>
  <c r="BW145" i="9"/>
  <c r="BX145" i="9"/>
  <c r="BY145" i="9"/>
  <c r="BZ145" i="9"/>
  <c r="CA145" i="9"/>
  <c r="CB145" i="9"/>
  <c r="CC145" i="9"/>
  <c r="CD145" i="9"/>
  <c r="CE145" i="9"/>
  <c r="CF145" i="9"/>
  <c r="CG145" i="9"/>
  <c r="CH145" i="9"/>
  <c r="CI145" i="9"/>
  <c r="CJ145" i="9"/>
  <c r="CK145" i="9"/>
  <c r="CL145" i="9"/>
  <c r="CM145" i="9"/>
  <c r="CN145" i="9"/>
  <c r="CO145" i="9"/>
  <c r="CP145" i="9"/>
  <c r="CQ145" i="9"/>
  <c r="CR145" i="9"/>
  <c r="CS145" i="9"/>
  <c r="CT145" i="9"/>
  <c r="CU145" i="9"/>
  <c r="CV145" i="9"/>
  <c r="CW145" i="9"/>
  <c r="CX145" i="9"/>
  <c r="CY145" i="9"/>
  <c r="CZ145" i="9"/>
  <c r="DA145" i="9"/>
  <c r="DB145" i="9"/>
  <c r="DC145" i="9"/>
  <c r="DD145" i="9"/>
  <c r="DE145" i="9"/>
  <c r="DF145" i="9"/>
  <c r="DG145" i="9"/>
  <c r="DH145" i="9"/>
  <c r="DI145" i="9"/>
  <c r="DJ145" i="9"/>
  <c r="DK145" i="9"/>
  <c r="DL145" i="9"/>
  <c r="DM145" i="9"/>
  <c r="DN145" i="9"/>
  <c r="DO145" i="9"/>
  <c r="DP145" i="9"/>
  <c r="DQ145" i="9"/>
  <c r="DR145" i="9"/>
  <c r="DS145" i="9"/>
  <c r="DT145" i="9"/>
  <c r="DU145" i="9"/>
  <c r="DV145" i="9"/>
  <c r="DW145" i="9"/>
  <c r="DX145" i="9"/>
  <c r="DY145" i="9"/>
  <c r="DZ145" i="9"/>
  <c r="EA145" i="9"/>
  <c r="EB145" i="9"/>
  <c r="EC145" i="9"/>
  <c r="ED145" i="9"/>
  <c r="EE145" i="9"/>
  <c r="EF145" i="9"/>
  <c r="EG145" i="9"/>
  <c r="EH145" i="9"/>
  <c r="EI145" i="9"/>
  <c r="EJ145" i="9"/>
  <c r="EK145" i="9"/>
  <c r="EL145" i="9"/>
  <c r="EM145" i="9"/>
  <c r="EN145" i="9"/>
  <c r="EO145" i="9"/>
  <c r="EP145" i="9"/>
  <c r="EQ145" i="9"/>
  <c r="ER145" i="9"/>
  <c r="ES145" i="9"/>
  <c r="ET145" i="9"/>
  <c r="EU145" i="9"/>
  <c r="EV145" i="9"/>
  <c r="EW145" i="9"/>
  <c r="N152" i="9"/>
  <c r="O152" i="9"/>
  <c r="P152" i="9"/>
  <c r="Q152" i="9"/>
  <c r="R152" i="9"/>
  <c r="S152" i="9"/>
  <c r="T152" i="9"/>
  <c r="U152" i="9"/>
  <c r="V152" i="9"/>
  <c r="W152" i="9"/>
  <c r="X152" i="9"/>
  <c r="Y152" i="9"/>
  <c r="Z152" i="9"/>
  <c r="AA152" i="9"/>
  <c r="AB152" i="9"/>
  <c r="AC152" i="9"/>
  <c r="AD152" i="9"/>
  <c r="AE152" i="9"/>
  <c r="AF152" i="9"/>
  <c r="AG152" i="9"/>
  <c r="AH152" i="9"/>
  <c r="AI152" i="9"/>
  <c r="AJ152" i="9"/>
  <c r="AK152" i="9"/>
  <c r="AL152" i="9"/>
  <c r="AM152" i="9"/>
  <c r="AN152" i="9"/>
  <c r="AO152" i="9"/>
  <c r="AP152" i="9"/>
  <c r="AQ152" i="9"/>
  <c r="AR152" i="9"/>
  <c r="AS152" i="9"/>
  <c r="AT152" i="9"/>
  <c r="AU152" i="9"/>
  <c r="AV152" i="9"/>
  <c r="AW152" i="9"/>
  <c r="AX152" i="9"/>
  <c r="AY152" i="9"/>
  <c r="AZ152" i="9"/>
  <c r="BA152" i="9"/>
  <c r="BB152" i="9"/>
  <c r="BC152" i="9"/>
  <c r="BD152" i="9"/>
  <c r="BE152" i="9"/>
  <c r="BF152" i="9"/>
  <c r="BG152" i="9"/>
  <c r="BH152" i="9"/>
  <c r="BI152" i="9"/>
  <c r="BJ152" i="9"/>
  <c r="BK152" i="9"/>
  <c r="BL152" i="9"/>
  <c r="BM152" i="9"/>
  <c r="BN152" i="9"/>
  <c r="BO152" i="9"/>
  <c r="BP152" i="9"/>
  <c r="BQ152" i="9"/>
  <c r="BR152" i="9"/>
  <c r="BS152" i="9"/>
  <c r="BT152" i="9"/>
  <c r="BU152" i="9"/>
  <c r="BV152" i="9"/>
  <c r="BW152" i="9"/>
  <c r="BX152" i="9"/>
  <c r="BY152" i="9"/>
  <c r="BZ152" i="9"/>
  <c r="CA152" i="9"/>
  <c r="CB152" i="9"/>
  <c r="CC152" i="9"/>
  <c r="CD152" i="9"/>
  <c r="CE152" i="9"/>
  <c r="CF152" i="9"/>
  <c r="CG152" i="9"/>
  <c r="CH152" i="9"/>
  <c r="CI152" i="9"/>
  <c r="CJ152" i="9"/>
  <c r="CK152" i="9"/>
  <c r="CL152" i="9"/>
  <c r="CM152" i="9"/>
  <c r="CN152" i="9"/>
  <c r="CO152" i="9"/>
  <c r="CP152" i="9"/>
  <c r="CQ152" i="9"/>
  <c r="CR152" i="9"/>
  <c r="CS152" i="9"/>
  <c r="CT152" i="9"/>
  <c r="CU152" i="9"/>
  <c r="CV152" i="9"/>
  <c r="CW152" i="9"/>
  <c r="CX152" i="9"/>
  <c r="CY152" i="9"/>
  <c r="CZ152" i="9"/>
  <c r="DA152" i="9"/>
  <c r="DB152" i="9"/>
  <c r="DC152" i="9"/>
  <c r="DD152" i="9"/>
  <c r="DE152" i="9"/>
  <c r="DF152" i="9"/>
  <c r="DG152" i="9"/>
  <c r="DH152" i="9"/>
  <c r="DI152" i="9"/>
  <c r="DJ152" i="9"/>
  <c r="DK152" i="9"/>
  <c r="DL152" i="9"/>
  <c r="DM152" i="9"/>
  <c r="DN152" i="9"/>
  <c r="DO152" i="9"/>
  <c r="DP152" i="9"/>
  <c r="DQ152" i="9"/>
  <c r="DR152" i="9"/>
  <c r="DS152" i="9"/>
  <c r="DT152" i="9"/>
  <c r="DU152" i="9"/>
  <c r="DV152" i="9"/>
  <c r="DW152" i="9"/>
  <c r="DX152" i="9"/>
  <c r="DY152" i="9"/>
  <c r="DZ152" i="9"/>
  <c r="EA152" i="9"/>
  <c r="EB152" i="9"/>
  <c r="EC152" i="9"/>
  <c r="ED152" i="9"/>
  <c r="EE152" i="9"/>
  <c r="EF152" i="9"/>
  <c r="EG152" i="9"/>
  <c r="EH152" i="9"/>
  <c r="EI152" i="9"/>
  <c r="EJ152" i="9"/>
  <c r="EK152" i="9"/>
  <c r="EL152" i="9"/>
  <c r="EM152" i="9"/>
  <c r="EN152" i="9"/>
  <c r="EO152" i="9"/>
  <c r="EP152" i="9"/>
  <c r="EQ152" i="9"/>
  <c r="ER152" i="9"/>
  <c r="ES152" i="9"/>
  <c r="ET152" i="9"/>
  <c r="EU152" i="9"/>
  <c r="EV152" i="9"/>
  <c r="EW152" i="9"/>
  <c r="N159" i="9"/>
  <c r="O159" i="9"/>
  <c r="P159" i="9"/>
  <c r="Q159" i="9"/>
  <c r="R159" i="9"/>
  <c r="S159" i="9"/>
  <c r="T159" i="9"/>
  <c r="U159" i="9"/>
  <c r="V159" i="9"/>
  <c r="W159" i="9"/>
  <c r="X159" i="9"/>
  <c r="Y159" i="9"/>
  <c r="Z159" i="9"/>
  <c r="AA159" i="9"/>
  <c r="AB159" i="9"/>
  <c r="AC159" i="9"/>
  <c r="AD159" i="9"/>
  <c r="AE159" i="9"/>
  <c r="AF159" i="9"/>
  <c r="AG159" i="9"/>
  <c r="AH159" i="9"/>
  <c r="AI159" i="9"/>
  <c r="AJ159" i="9"/>
  <c r="AK159" i="9"/>
  <c r="AL159" i="9"/>
  <c r="AM159" i="9"/>
  <c r="AN159" i="9"/>
  <c r="AO159" i="9"/>
  <c r="AP159" i="9"/>
  <c r="AQ159" i="9"/>
  <c r="AR159" i="9"/>
  <c r="AS159" i="9"/>
  <c r="AT159" i="9"/>
  <c r="AU159" i="9"/>
  <c r="AV159" i="9"/>
  <c r="AW159" i="9"/>
  <c r="AX159" i="9"/>
  <c r="AY159" i="9"/>
  <c r="AZ159" i="9"/>
  <c r="BA159" i="9"/>
  <c r="BB159" i="9"/>
  <c r="BC159" i="9"/>
  <c r="BD159" i="9"/>
  <c r="BE159" i="9"/>
  <c r="BF159" i="9"/>
  <c r="BG159" i="9"/>
  <c r="BH159" i="9"/>
  <c r="BI159" i="9"/>
  <c r="BJ159" i="9"/>
  <c r="BK159" i="9"/>
  <c r="BL159" i="9"/>
  <c r="BM159" i="9"/>
  <c r="BN159" i="9"/>
  <c r="BO159" i="9"/>
  <c r="BP159" i="9"/>
  <c r="BQ159" i="9"/>
  <c r="BR159" i="9"/>
  <c r="BS159" i="9"/>
  <c r="BT159" i="9"/>
  <c r="BU159" i="9"/>
  <c r="BV159" i="9"/>
  <c r="BW159" i="9"/>
  <c r="BX159" i="9"/>
  <c r="BY159" i="9"/>
  <c r="BZ159" i="9"/>
  <c r="CA159" i="9"/>
  <c r="CB159" i="9"/>
  <c r="CC159" i="9"/>
  <c r="CD159" i="9"/>
  <c r="CE159" i="9"/>
  <c r="CF159" i="9"/>
  <c r="CG159" i="9"/>
  <c r="CH159" i="9"/>
  <c r="CI159" i="9"/>
  <c r="CJ159" i="9"/>
  <c r="CK159" i="9"/>
  <c r="CL159" i="9"/>
  <c r="CM159" i="9"/>
  <c r="CN159" i="9"/>
  <c r="CO159" i="9"/>
  <c r="CP159" i="9"/>
  <c r="CQ159" i="9"/>
  <c r="CR159" i="9"/>
  <c r="CS159" i="9"/>
  <c r="CT159" i="9"/>
  <c r="CU159" i="9"/>
  <c r="CV159" i="9"/>
  <c r="CW159" i="9"/>
  <c r="CX159" i="9"/>
  <c r="CY159" i="9"/>
  <c r="CZ159" i="9"/>
  <c r="DA159" i="9"/>
  <c r="DB159" i="9"/>
  <c r="DC159" i="9"/>
  <c r="DD159" i="9"/>
  <c r="DE159" i="9"/>
  <c r="DF159" i="9"/>
  <c r="DG159" i="9"/>
  <c r="DH159" i="9"/>
  <c r="DI159" i="9"/>
  <c r="DJ159" i="9"/>
  <c r="DK159" i="9"/>
  <c r="DL159" i="9"/>
  <c r="DM159" i="9"/>
  <c r="DN159" i="9"/>
  <c r="DO159" i="9"/>
  <c r="DP159" i="9"/>
  <c r="DQ159" i="9"/>
  <c r="DR159" i="9"/>
  <c r="DS159" i="9"/>
  <c r="DT159" i="9"/>
  <c r="DU159" i="9"/>
  <c r="DV159" i="9"/>
  <c r="DW159" i="9"/>
  <c r="DX159" i="9"/>
  <c r="DY159" i="9"/>
  <c r="DZ159" i="9"/>
  <c r="EA159" i="9"/>
  <c r="EB159" i="9"/>
  <c r="EC159" i="9"/>
  <c r="ED159" i="9"/>
  <c r="EE159" i="9"/>
  <c r="EF159" i="9"/>
  <c r="EG159" i="9"/>
  <c r="EH159" i="9"/>
  <c r="EI159" i="9"/>
  <c r="EJ159" i="9"/>
  <c r="EK159" i="9"/>
  <c r="EL159" i="9"/>
  <c r="EM159" i="9"/>
  <c r="EN159" i="9"/>
  <c r="EO159" i="9"/>
  <c r="EP159" i="9"/>
  <c r="EQ159" i="9"/>
  <c r="ER159" i="9"/>
  <c r="ES159" i="9"/>
  <c r="ET159" i="9"/>
  <c r="EU159" i="9"/>
  <c r="EV159" i="9"/>
  <c r="EW159" i="9"/>
  <c r="N169" i="9"/>
  <c r="N168" i="9"/>
  <c r="O169" i="9"/>
  <c r="O168" i="9"/>
  <c r="P169" i="9"/>
  <c r="P168" i="9"/>
  <c r="Q169" i="9"/>
  <c r="R169" i="9"/>
  <c r="R168" i="9"/>
  <c r="S169" i="9"/>
  <c r="S168" i="9"/>
  <c r="T169" i="9"/>
  <c r="T168" i="9"/>
  <c r="U169" i="9"/>
  <c r="U168" i="9"/>
  <c r="V169" i="9"/>
  <c r="V168" i="9"/>
  <c r="W169" i="9"/>
  <c r="W168" i="9"/>
  <c r="X169" i="9"/>
  <c r="X168" i="9"/>
  <c r="Y169" i="9"/>
  <c r="Y168" i="9"/>
  <c r="Z169" i="9"/>
  <c r="Z168" i="9"/>
  <c r="AA169" i="9"/>
  <c r="AA168" i="9"/>
  <c r="AB169" i="9"/>
  <c r="AB168" i="9"/>
  <c r="AC169" i="9"/>
  <c r="AC168" i="9"/>
  <c r="AD169" i="9"/>
  <c r="AD168" i="9"/>
  <c r="AE169" i="9"/>
  <c r="AE168" i="9"/>
  <c r="AF169" i="9"/>
  <c r="AF168" i="9"/>
  <c r="AG169" i="9"/>
  <c r="AG168" i="9"/>
  <c r="AH169" i="9"/>
  <c r="AH168" i="9"/>
  <c r="AI169" i="9"/>
  <c r="AI168" i="9"/>
  <c r="AJ169" i="9"/>
  <c r="AJ168" i="9"/>
  <c r="AK169" i="9"/>
  <c r="AK168" i="9"/>
  <c r="AL169" i="9"/>
  <c r="AL168" i="9"/>
  <c r="AM169" i="9"/>
  <c r="AM168" i="9"/>
  <c r="AN169" i="9"/>
  <c r="AN168" i="9"/>
  <c r="AO169" i="9"/>
  <c r="AO168" i="9"/>
  <c r="AP169" i="9"/>
  <c r="AP168" i="9"/>
  <c r="AQ169" i="9"/>
  <c r="AQ168" i="9"/>
  <c r="AR169" i="9"/>
  <c r="AR168" i="9"/>
  <c r="AS169" i="9"/>
  <c r="AS168" i="9"/>
  <c r="AT169" i="9"/>
  <c r="AT168" i="9"/>
  <c r="AU169" i="9"/>
  <c r="AU168" i="9"/>
  <c r="AV169" i="9"/>
  <c r="AV168" i="9"/>
  <c r="AW169" i="9"/>
  <c r="AW168" i="9"/>
  <c r="AX169" i="9"/>
  <c r="AX168" i="9"/>
  <c r="AY169" i="9"/>
  <c r="AY168" i="9"/>
  <c r="AZ169" i="9"/>
  <c r="AZ168" i="9"/>
  <c r="BA169" i="9"/>
  <c r="BA168" i="9"/>
  <c r="BB169" i="9"/>
  <c r="BB168" i="9"/>
  <c r="BC169" i="9"/>
  <c r="BC168" i="9"/>
  <c r="BD169" i="9"/>
  <c r="BD168" i="9"/>
  <c r="BE169" i="9"/>
  <c r="BE168" i="9"/>
  <c r="BF169" i="9"/>
  <c r="BF168" i="9"/>
  <c r="BG169" i="9"/>
  <c r="BG168" i="9"/>
  <c r="BH169" i="9"/>
  <c r="BH168" i="9"/>
  <c r="BI169" i="9"/>
  <c r="BI168" i="9"/>
  <c r="BJ169" i="9"/>
  <c r="BJ168" i="9"/>
  <c r="BK169" i="9"/>
  <c r="BK168" i="9"/>
  <c r="BL169" i="9"/>
  <c r="BL168" i="9"/>
  <c r="BM169" i="9"/>
  <c r="BM168" i="9"/>
  <c r="BN169" i="9"/>
  <c r="BN168" i="9"/>
  <c r="BO169" i="9"/>
  <c r="BO168" i="9"/>
  <c r="BP169" i="9"/>
  <c r="BP168" i="9"/>
  <c r="BQ169" i="9"/>
  <c r="BQ168" i="9"/>
  <c r="BR169" i="9"/>
  <c r="BR168" i="9"/>
  <c r="BS169" i="9"/>
  <c r="BS168" i="9"/>
  <c r="BT169" i="9"/>
  <c r="BT168" i="9"/>
  <c r="BU169" i="9"/>
  <c r="BU168" i="9"/>
  <c r="BV169" i="9"/>
  <c r="BV168" i="9"/>
  <c r="BW169" i="9"/>
  <c r="BW168" i="9"/>
  <c r="BX169" i="9"/>
  <c r="BX168" i="9"/>
  <c r="BY169" i="9"/>
  <c r="BY168" i="9"/>
  <c r="BZ169" i="9"/>
  <c r="BZ168" i="9"/>
  <c r="CA169" i="9"/>
  <c r="CA168" i="9"/>
  <c r="CB169" i="9"/>
  <c r="CB168" i="9"/>
  <c r="CC169" i="9"/>
  <c r="CC168" i="9"/>
  <c r="CD169" i="9"/>
  <c r="CD168" i="9"/>
  <c r="CE169" i="9"/>
  <c r="CE168" i="9"/>
  <c r="CF169" i="9"/>
  <c r="CF168" i="9"/>
  <c r="CG169" i="9"/>
  <c r="CG168" i="9"/>
  <c r="CH169" i="9"/>
  <c r="CH168" i="9"/>
  <c r="CI169" i="9"/>
  <c r="CI168" i="9"/>
  <c r="CJ169" i="9"/>
  <c r="CJ168" i="9"/>
  <c r="CK169" i="9"/>
  <c r="CK168" i="9"/>
  <c r="CL169" i="9"/>
  <c r="CL168" i="9"/>
  <c r="CM169" i="9"/>
  <c r="CM168" i="9"/>
  <c r="CN169" i="9"/>
  <c r="CN168" i="9"/>
  <c r="CO169" i="9"/>
  <c r="CO168" i="9"/>
  <c r="CP169" i="9"/>
  <c r="CP168" i="9"/>
  <c r="CQ169" i="9"/>
  <c r="CQ168" i="9"/>
  <c r="CR169" i="9"/>
  <c r="CR168" i="9"/>
  <c r="CS169" i="9"/>
  <c r="CS168" i="9"/>
  <c r="CT169" i="9"/>
  <c r="CT168" i="9"/>
  <c r="CU169" i="9"/>
  <c r="CU168" i="9"/>
  <c r="CV169" i="9"/>
  <c r="CV168" i="9"/>
  <c r="CW169" i="9"/>
  <c r="CW168" i="9"/>
  <c r="CX169" i="9"/>
  <c r="CX168" i="9"/>
  <c r="CY169" i="9"/>
  <c r="CY168" i="9"/>
  <c r="CZ169" i="9"/>
  <c r="CZ168" i="9"/>
  <c r="DA169" i="9"/>
  <c r="DA168" i="9"/>
  <c r="DB169" i="9"/>
  <c r="DB168" i="9"/>
  <c r="DC169" i="9"/>
  <c r="DC168" i="9"/>
  <c r="DD169" i="9"/>
  <c r="DD168" i="9"/>
  <c r="DE169" i="9"/>
  <c r="DE168" i="9"/>
  <c r="DF169" i="9"/>
  <c r="DF168" i="9"/>
  <c r="DG169" i="9"/>
  <c r="DG168" i="9"/>
  <c r="DH169" i="9"/>
  <c r="DH168" i="9"/>
  <c r="DI169" i="9"/>
  <c r="DI168" i="9"/>
  <c r="DJ169" i="9"/>
  <c r="DJ168" i="9"/>
  <c r="DK169" i="9"/>
  <c r="DK168" i="9"/>
  <c r="DL169" i="9"/>
  <c r="DL168" i="9"/>
  <c r="DM169" i="9"/>
  <c r="DM168" i="9"/>
  <c r="DN169" i="9"/>
  <c r="DN168" i="9"/>
  <c r="DO169" i="9"/>
  <c r="DO168" i="9"/>
  <c r="DP169" i="9"/>
  <c r="DP168" i="9"/>
  <c r="DQ169" i="9"/>
  <c r="DQ168" i="9"/>
  <c r="DR169" i="9"/>
  <c r="DR168" i="9"/>
  <c r="DS169" i="9"/>
  <c r="DS168" i="9"/>
  <c r="DT169" i="9"/>
  <c r="DT168" i="9"/>
  <c r="DU169" i="9"/>
  <c r="DU168" i="9"/>
  <c r="DV169" i="9"/>
  <c r="DV168" i="9"/>
  <c r="DW169" i="9"/>
  <c r="DW168" i="9"/>
  <c r="DX169" i="9"/>
  <c r="DX168" i="9"/>
  <c r="DY169" i="9"/>
  <c r="DY168" i="9"/>
  <c r="DZ169" i="9"/>
  <c r="DZ168" i="9"/>
  <c r="EA169" i="9"/>
  <c r="EA168" i="9"/>
  <c r="EB169" i="9"/>
  <c r="EB168" i="9"/>
  <c r="EC169" i="9"/>
  <c r="EC168" i="9"/>
  <c r="ED169" i="9"/>
  <c r="ED168" i="9"/>
  <c r="EE169" i="9"/>
  <c r="EE168" i="9"/>
  <c r="EF169" i="9"/>
  <c r="EF168" i="9"/>
  <c r="EG169" i="9"/>
  <c r="EG168" i="9"/>
  <c r="EH169" i="9"/>
  <c r="EH168" i="9"/>
  <c r="EI169" i="9"/>
  <c r="EI168" i="9"/>
  <c r="EJ169" i="9"/>
  <c r="EJ168" i="9"/>
  <c r="EK169" i="9"/>
  <c r="EK168" i="9"/>
  <c r="EL169" i="9"/>
  <c r="EL168" i="9"/>
  <c r="EM169" i="9"/>
  <c r="EM168" i="9"/>
  <c r="EN169" i="9"/>
  <c r="EN168" i="9"/>
  <c r="EO169" i="9"/>
  <c r="EO168" i="9"/>
  <c r="EP169" i="9"/>
  <c r="EP168" i="9"/>
  <c r="EQ169" i="9"/>
  <c r="EQ168" i="9"/>
  <c r="ER169" i="9"/>
  <c r="ER168" i="9"/>
  <c r="ES169" i="9"/>
  <c r="ES168" i="9"/>
  <c r="ET169" i="9"/>
  <c r="ET168" i="9"/>
  <c r="EU169" i="9"/>
  <c r="EU168" i="9"/>
  <c r="EV169" i="9"/>
  <c r="EV168" i="9"/>
  <c r="EW169" i="9"/>
  <c r="EW168" i="9"/>
  <c r="N182" i="9"/>
  <c r="O182" i="9"/>
  <c r="P182" i="9"/>
  <c r="Q182" i="9"/>
  <c r="R182" i="9"/>
  <c r="S182" i="9"/>
  <c r="T182" i="9"/>
  <c r="U182" i="9"/>
  <c r="V182" i="9"/>
  <c r="W182" i="9"/>
  <c r="X182" i="9"/>
  <c r="Y182" i="9"/>
  <c r="Z182" i="9"/>
  <c r="AA182" i="9"/>
  <c r="AB182" i="9"/>
  <c r="AC182" i="9"/>
  <c r="AD182" i="9"/>
  <c r="AE182" i="9"/>
  <c r="AF182" i="9"/>
  <c r="AG182" i="9"/>
  <c r="AH182" i="9"/>
  <c r="AI182" i="9"/>
  <c r="AJ182" i="9"/>
  <c r="AK182" i="9"/>
  <c r="AL182" i="9"/>
  <c r="AM182" i="9"/>
  <c r="AN182" i="9"/>
  <c r="AO182" i="9"/>
  <c r="AP182" i="9"/>
  <c r="AQ182" i="9"/>
  <c r="AR182" i="9"/>
  <c r="AS182" i="9"/>
  <c r="AT182" i="9"/>
  <c r="AU182" i="9"/>
  <c r="AV182" i="9"/>
  <c r="AW182" i="9"/>
  <c r="AX182" i="9"/>
  <c r="AY182" i="9"/>
  <c r="AZ182" i="9"/>
  <c r="BA182" i="9"/>
  <c r="BB182" i="9"/>
  <c r="BC182" i="9"/>
  <c r="BD182" i="9"/>
  <c r="BE182" i="9"/>
  <c r="BF182" i="9"/>
  <c r="BG182" i="9"/>
  <c r="BH182" i="9"/>
  <c r="BI182" i="9"/>
  <c r="BJ182" i="9"/>
  <c r="BK182" i="9"/>
  <c r="BL182" i="9"/>
  <c r="BM182" i="9"/>
  <c r="BN182" i="9"/>
  <c r="BO182" i="9"/>
  <c r="BP182" i="9"/>
  <c r="BQ182" i="9"/>
  <c r="BR182" i="9"/>
  <c r="BS182" i="9"/>
  <c r="BT182" i="9"/>
  <c r="BU182" i="9"/>
  <c r="BV182" i="9"/>
  <c r="BW182" i="9"/>
  <c r="BX182" i="9"/>
  <c r="BY182" i="9"/>
  <c r="BZ182" i="9"/>
  <c r="CA182" i="9"/>
  <c r="CB182" i="9"/>
  <c r="CC182" i="9"/>
  <c r="CD182" i="9"/>
  <c r="CE182" i="9"/>
  <c r="CF182" i="9"/>
  <c r="CG182" i="9"/>
  <c r="CH182" i="9"/>
  <c r="CI182" i="9"/>
  <c r="CJ182" i="9"/>
  <c r="CK182" i="9"/>
  <c r="CL182" i="9"/>
  <c r="CM182" i="9"/>
  <c r="CN182" i="9"/>
  <c r="CO182" i="9"/>
  <c r="CP182" i="9"/>
  <c r="CQ182" i="9"/>
  <c r="CR182" i="9"/>
  <c r="CS182" i="9"/>
  <c r="CT182" i="9"/>
  <c r="CU182" i="9"/>
  <c r="CV182" i="9"/>
  <c r="CW182" i="9"/>
  <c r="CX182" i="9"/>
  <c r="CY182" i="9"/>
  <c r="CZ182" i="9"/>
  <c r="DA182" i="9"/>
  <c r="DB182" i="9"/>
  <c r="DC182" i="9"/>
  <c r="DD182" i="9"/>
  <c r="DE182" i="9"/>
  <c r="DF182" i="9"/>
  <c r="DG182" i="9"/>
  <c r="DH182" i="9"/>
  <c r="DI182" i="9"/>
  <c r="DJ182" i="9"/>
  <c r="DK182" i="9"/>
  <c r="DL182" i="9"/>
  <c r="DM182" i="9"/>
  <c r="DN182" i="9"/>
  <c r="DO182" i="9"/>
  <c r="DP182" i="9"/>
  <c r="DQ182" i="9"/>
  <c r="DR182" i="9"/>
  <c r="DS182" i="9"/>
  <c r="DT182" i="9"/>
  <c r="DU182" i="9"/>
  <c r="DV182" i="9"/>
  <c r="DW182" i="9"/>
  <c r="DX182" i="9"/>
  <c r="DY182" i="9"/>
  <c r="DZ182" i="9"/>
  <c r="EA182" i="9"/>
  <c r="EB182" i="9"/>
  <c r="EC182" i="9"/>
  <c r="ED182" i="9"/>
  <c r="EE182" i="9"/>
  <c r="EF182" i="9"/>
  <c r="EG182" i="9"/>
  <c r="EH182" i="9"/>
  <c r="EI182" i="9"/>
  <c r="EJ182" i="9"/>
  <c r="EK182" i="9"/>
  <c r="EL182" i="9"/>
  <c r="EM182" i="9"/>
  <c r="EN182" i="9"/>
  <c r="EO182" i="9"/>
  <c r="EP182" i="9"/>
  <c r="EQ182" i="9"/>
  <c r="ER182" i="9"/>
  <c r="ES182" i="9"/>
  <c r="ET182" i="9"/>
  <c r="EU182" i="9"/>
  <c r="EV182" i="9"/>
  <c r="EW182" i="9"/>
  <c r="N188" i="9"/>
  <c r="O188" i="9"/>
  <c r="P188" i="9"/>
  <c r="Q188" i="9"/>
  <c r="R188" i="9"/>
  <c r="S188" i="9"/>
  <c r="T188" i="9"/>
  <c r="U188" i="9"/>
  <c r="V188" i="9"/>
  <c r="W188" i="9"/>
  <c r="X188" i="9"/>
  <c r="Y188" i="9"/>
  <c r="Z188" i="9"/>
  <c r="AA188" i="9"/>
  <c r="AB188" i="9"/>
  <c r="AC188" i="9"/>
  <c r="AD188" i="9"/>
  <c r="AE188" i="9"/>
  <c r="AF188" i="9"/>
  <c r="AG188" i="9"/>
  <c r="AH188" i="9"/>
  <c r="AI188" i="9"/>
  <c r="AJ188" i="9"/>
  <c r="AK188" i="9"/>
  <c r="AL188" i="9"/>
  <c r="AM188" i="9"/>
  <c r="AN188" i="9"/>
  <c r="AO188" i="9"/>
  <c r="AP188" i="9"/>
  <c r="AQ188" i="9"/>
  <c r="AR188" i="9"/>
  <c r="AS188" i="9"/>
  <c r="AT188" i="9"/>
  <c r="AU188" i="9"/>
  <c r="AV188" i="9"/>
  <c r="AW188" i="9"/>
  <c r="AX188" i="9"/>
  <c r="AY188" i="9"/>
  <c r="AZ188" i="9"/>
  <c r="BA188" i="9"/>
  <c r="BB188" i="9"/>
  <c r="BC188" i="9"/>
  <c r="BD188" i="9"/>
  <c r="BE188" i="9"/>
  <c r="BF188" i="9"/>
  <c r="BG188" i="9"/>
  <c r="BH188" i="9"/>
  <c r="BI188" i="9"/>
  <c r="BJ188" i="9"/>
  <c r="BK188" i="9"/>
  <c r="BL188" i="9"/>
  <c r="BM188" i="9"/>
  <c r="BN188" i="9"/>
  <c r="BO188" i="9"/>
  <c r="BP188" i="9"/>
  <c r="BQ188" i="9"/>
  <c r="BR188" i="9"/>
  <c r="BS188" i="9"/>
  <c r="BT188" i="9"/>
  <c r="BU188" i="9"/>
  <c r="BV188" i="9"/>
  <c r="BW188" i="9"/>
  <c r="BX188" i="9"/>
  <c r="BY188" i="9"/>
  <c r="BZ188" i="9"/>
  <c r="CA188" i="9"/>
  <c r="CB188" i="9"/>
  <c r="CC188" i="9"/>
  <c r="CD188" i="9"/>
  <c r="CE188" i="9"/>
  <c r="CF188" i="9"/>
  <c r="CG188" i="9"/>
  <c r="CH188" i="9"/>
  <c r="CI188" i="9"/>
  <c r="CJ188" i="9"/>
  <c r="CK188" i="9"/>
  <c r="CL188" i="9"/>
  <c r="CM188" i="9"/>
  <c r="CN188" i="9"/>
  <c r="CO188" i="9"/>
  <c r="CP188" i="9"/>
  <c r="CQ188" i="9"/>
  <c r="CR188" i="9"/>
  <c r="CS188" i="9"/>
  <c r="CT188" i="9"/>
  <c r="CU188" i="9"/>
  <c r="CV188" i="9"/>
  <c r="CW188" i="9"/>
  <c r="CX188" i="9"/>
  <c r="CY188" i="9"/>
  <c r="CZ188" i="9"/>
  <c r="DA188" i="9"/>
  <c r="DB188" i="9"/>
  <c r="DC188" i="9"/>
  <c r="DD188" i="9"/>
  <c r="DE188" i="9"/>
  <c r="DF188" i="9"/>
  <c r="DG188" i="9"/>
  <c r="DH188" i="9"/>
  <c r="DI188" i="9"/>
  <c r="DJ188" i="9"/>
  <c r="DK188" i="9"/>
  <c r="DL188" i="9"/>
  <c r="DM188" i="9"/>
  <c r="DN188" i="9"/>
  <c r="DO188" i="9"/>
  <c r="DP188" i="9"/>
  <c r="DQ188" i="9"/>
  <c r="DR188" i="9"/>
  <c r="DS188" i="9"/>
  <c r="DT188" i="9"/>
  <c r="DU188" i="9"/>
  <c r="DV188" i="9"/>
  <c r="DW188" i="9"/>
  <c r="DX188" i="9"/>
  <c r="DY188" i="9"/>
  <c r="DZ188" i="9"/>
  <c r="EA188" i="9"/>
  <c r="EB188" i="9"/>
  <c r="EC188" i="9"/>
  <c r="ED188" i="9"/>
  <c r="EE188" i="9"/>
  <c r="EF188" i="9"/>
  <c r="EG188" i="9"/>
  <c r="EH188" i="9"/>
  <c r="EI188" i="9"/>
  <c r="EJ188" i="9"/>
  <c r="EK188" i="9"/>
  <c r="EL188" i="9"/>
  <c r="EM188" i="9"/>
  <c r="EN188" i="9"/>
  <c r="EO188" i="9"/>
  <c r="EP188" i="9"/>
  <c r="EQ188" i="9"/>
  <c r="ER188" i="9"/>
  <c r="ES188" i="9"/>
  <c r="ET188" i="9"/>
  <c r="EU188" i="9"/>
  <c r="EV188" i="9"/>
  <c r="EW188" i="9"/>
  <c r="N192" i="9"/>
  <c r="O192" i="9"/>
  <c r="P192" i="9"/>
  <c r="Q192" i="9"/>
  <c r="R192" i="9"/>
  <c r="S192" i="9"/>
  <c r="T192" i="9"/>
  <c r="U192" i="9"/>
  <c r="V192" i="9"/>
  <c r="W192" i="9"/>
  <c r="X192" i="9"/>
  <c r="Y192" i="9"/>
  <c r="Z192" i="9"/>
  <c r="AA192" i="9"/>
  <c r="AB192" i="9"/>
  <c r="AC192" i="9"/>
  <c r="AD192" i="9"/>
  <c r="AE192" i="9"/>
  <c r="AF192" i="9"/>
  <c r="AG192" i="9"/>
  <c r="AH192" i="9"/>
  <c r="AI192" i="9"/>
  <c r="AJ192" i="9"/>
  <c r="AK192" i="9"/>
  <c r="AL192" i="9"/>
  <c r="AM192" i="9"/>
  <c r="AN192" i="9"/>
  <c r="AO192" i="9"/>
  <c r="AP192" i="9"/>
  <c r="AQ192" i="9"/>
  <c r="AR192" i="9"/>
  <c r="AS192" i="9"/>
  <c r="AT192" i="9"/>
  <c r="AU192" i="9"/>
  <c r="AV192" i="9"/>
  <c r="AW192" i="9"/>
  <c r="AX192" i="9"/>
  <c r="AY192" i="9"/>
  <c r="AZ192" i="9"/>
  <c r="BA192" i="9"/>
  <c r="BB192" i="9"/>
  <c r="BC192" i="9"/>
  <c r="BD192" i="9"/>
  <c r="BE192" i="9"/>
  <c r="BF192" i="9"/>
  <c r="BG192" i="9"/>
  <c r="BH192" i="9"/>
  <c r="BI192" i="9"/>
  <c r="BJ192" i="9"/>
  <c r="BK192" i="9"/>
  <c r="BL192" i="9"/>
  <c r="BM192" i="9"/>
  <c r="BN192" i="9"/>
  <c r="BO192" i="9"/>
  <c r="BP192" i="9"/>
  <c r="BQ192" i="9"/>
  <c r="BR192" i="9"/>
  <c r="BS192" i="9"/>
  <c r="BT192" i="9"/>
  <c r="BU192" i="9"/>
  <c r="BV192" i="9"/>
  <c r="BW192" i="9"/>
  <c r="BX192" i="9"/>
  <c r="BY192" i="9"/>
  <c r="BZ192" i="9"/>
  <c r="CA192" i="9"/>
  <c r="CB192" i="9"/>
  <c r="CC192" i="9"/>
  <c r="CD192" i="9"/>
  <c r="CE192" i="9"/>
  <c r="CF192" i="9"/>
  <c r="CG192" i="9"/>
  <c r="CH192" i="9"/>
  <c r="CI192" i="9"/>
  <c r="CJ192" i="9"/>
  <c r="CK192" i="9"/>
  <c r="CL192" i="9"/>
  <c r="CM192" i="9"/>
  <c r="CN192" i="9"/>
  <c r="CO192" i="9"/>
  <c r="CP192" i="9"/>
  <c r="CQ192" i="9"/>
  <c r="CR192" i="9"/>
  <c r="CS192" i="9"/>
  <c r="CT192" i="9"/>
  <c r="CU192" i="9"/>
  <c r="CV192" i="9"/>
  <c r="CW192" i="9"/>
  <c r="CX192" i="9"/>
  <c r="CY192" i="9"/>
  <c r="CZ192" i="9"/>
  <c r="DA192" i="9"/>
  <c r="DB192" i="9"/>
  <c r="DC192" i="9"/>
  <c r="DD192" i="9"/>
  <c r="DE192" i="9"/>
  <c r="DF192" i="9"/>
  <c r="DG192" i="9"/>
  <c r="DH192" i="9"/>
  <c r="DI192" i="9"/>
  <c r="DJ192" i="9"/>
  <c r="DK192" i="9"/>
  <c r="DL192" i="9"/>
  <c r="DM192" i="9"/>
  <c r="DN192" i="9"/>
  <c r="DO192" i="9"/>
  <c r="DP192" i="9"/>
  <c r="DQ192" i="9"/>
  <c r="DR192" i="9"/>
  <c r="DS192" i="9"/>
  <c r="DT192" i="9"/>
  <c r="DU192" i="9"/>
  <c r="DV192" i="9"/>
  <c r="DW192" i="9"/>
  <c r="DX192" i="9"/>
  <c r="DY192" i="9"/>
  <c r="DZ192" i="9"/>
  <c r="EA192" i="9"/>
  <c r="EB192" i="9"/>
  <c r="EC192" i="9"/>
  <c r="ED192" i="9"/>
  <c r="EE192" i="9"/>
  <c r="EF192" i="9"/>
  <c r="EG192" i="9"/>
  <c r="EH192" i="9"/>
  <c r="EI192" i="9"/>
  <c r="EJ192" i="9"/>
  <c r="EK192" i="9"/>
  <c r="EL192" i="9"/>
  <c r="EM192" i="9"/>
  <c r="EN192" i="9"/>
  <c r="EO192" i="9"/>
  <c r="EP192" i="9"/>
  <c r="EQ192" i="9"/>
  <c r="ER192" i="9"/>
  <c r="ES192" i="9"/>
  <c r="ET192" i="9"/>
  <c r="EU192" i="9"/>
  <c r="EV192" i="9"/>
  <c r="EW192" i="9"/>
  <c r="N203" i="9"/>
  <c r="O203" i="9"/>
  <c r="P203" i="9"/>
  <c r="Q203" i="9"/>
  <c r="R203" i="9"/>
  <c r="S203" i="9"/>
  <c r="T203" i="9"/>
  <c r="U203" i="9"/>
  <c r="V203" i="9"/>
  <c r="W203" i="9"/>
  <c r="X203" i="9"/>
  <c r="Y203" i="9"/>
  <c r="Z203" i="9"/>
  <c r="AA203" i="9"/>
  <c r="AB203" i="9"/>
  <c r="AC203" i="9"/>
  <c r="AD203" i="9"/>
  <c r="AE203" i="9"/>
  <c r="AF203" i="9"/>
  <c r="AG203" i="9"/>
  <c r="AH203" i="9"/>
  <c r="AI203" i="9"/>
  <c r="AJ203" i="9"/>
  <c r="AK203" i="9"/>
  <c r="AL203" i="9"/>
  <c r="AM203" i="9"/>
  <c r="AN203" i="9"/>
  <c r="AO203" i="9"/>
  <c r="AP203" i="9"/>
  <c r="AQ203" i="9"/>
  <c r="AR203" i="9"/>
  <c r="AS203" i="9"/>
  <c r="AT203" i="9"/>
  <c r="AU203" i="9"/>
  <c r="AV203" i="9"/>
  <c r="AW203" i="9"/>
  <c r="AX203" i="9"/>
  <c r="AY203" i="9"/>
  <c r="AZ203" i="9"/>
  <c r="BA203" i="9"/>
  <c r="BB203" i="9"/>
  <c r="BC203" i="9"/>
  <c r="BD203" i="9"/>
  <c r="BE203" i="9"/>
  <c r="BF203" i="9"/>
  <c r="BG203" i="9"/>
  <c r="BH203" i="9"/>
  <c r="BI203" i="9"/>
  <c r="BJ203" i="9"/>
  <c r="BK203" i="9"/>
  <c r="BL203" i="9"/>
  <c r="BM203" i="9"/>
  <c r="BN203" i="9"/>
  <c r="BO203" i="9"/>
  <c r="BP203" i="9"/>
  <c r="BQ203" i="9"/>
  <c r="BR203" i="9"/>
  <c r="BS203" i="9"/>
  <c r="BT203" i="9"/>
  <c r="BU203" i="9"/>
  <c r="BV203" i="9"/>
  <c r="BW203" i="9"/>
  <c r="BX203" i="9"/>
  <c r="BY203" i="9"/>
  <c r="BZ203" i="9"/>
  <c r="CA203" i="9"/>
  <c r="CB203" i="9"/>
  <c r="CC203" i="9"/>
  <c r="CD203" i="9"/>
  <c r="CE203" i="9"/>
  <c r="CF203" i="9"/>
  <c r="CG203" i="9"/>
  <c r="CH203" i="9"/>
  <c r="CI203" i="9"/>
  <c r="CJ203" i="9"/>
  <c r="CK203" i="9"/>
  <c r="CL203" i="9"/>
  <c r="CM203" i="9"/>
  <c r="CN203" i="9"/>
  <c r="CO203" i="9"/>
  <c r="CP203" i="9"/>
  <c r="CQ203" i="9"/>
  <c r="CR203" i="9"/>
  <c r="CS203" i="9"/>
  <c r="CT203" i="9"/>
  <c r="CU203" i="9"/>
  <c r="CV203" i="9"/>
  <c r="CW203" i="9"/>
  <c r="CX203" i="9"/>
  <c r="CY203" i="9"/>
  <c r="CZ203" i="9"/>
  <c r="DA203" i="9"/>
  <c r="DB203" i="9"/>
  <c r="DC203" i="9"/>
  <c r="DD203" i="9"/>
  <c r="DE203" i="9"/>
  <c r="DF203" i="9"/>
  <c r="DG203" i="9"/>
  <c r="DH203" i="9"/>
  <c r="DI203" i="9"/>
  <c r="DJ203" i="9"/>
  <c r="DK203" i="9"/>
  <c r="DL203" i="9"/>
  <c r="DM203" i="9"/>
  <c r="DN203" i="9"/>
  <c r="DO203" i="9"/>
  <c r="DP203" i="9"/>
  <c r="DQ203" i="9"/>
  <c r="DR203" i="9"/>
  <c r="DS203" i="9"/>
  <c r="DT203" i="9"/>
  <c r="DU203" i="9"/>
  <c r="DV203" i="9"/>
  <c r="DW203" i="9"/>
  <c r="DX203" i="9"/>
  <c r="DY203" i="9"/>
  <c r="DZ203" i="9"/>
  <c r="EA203" i="9"/>
  <c r="EB203" i="9"/>
  <c r="EC203" i="9"/>
  <c r="ED203" i="9"/>
  <c r="EE203" i="9"/>
  <c r="EF203" i="9"/>
  <c r="EG203" i="9"/>
  <c r="EH203" i="9"/>
  <c r="EI203" i="9"/>
  <c r="EJ203" i="9"/>
  <c r="EK203" i="9"/>
  <c r="EL203" i="9"/>
  <c r="EM203" i="9"/>
  <c r="EN203" i="9"/>
  <c r="EO203" i="9"/>
  <c r="EP203" i="9"/>
  <c r="EQ203" i="9"/>
  <c r="ER203" i="9"/>
  <c r="ES203" i="9"/>
  <c r="ET203" i="9"/>
  <c r="EU203" i="9"/>
  <c r="EV203" i="9"/>
  <c r="EW203" i="9"/>
  <c r="N215" i="9"/>
  <c r="O215" i="9"/>
  <c r="P215" i="9"/>
  <c r="Q215" i="9"/>
  <c r="R215" i="9"/>
  <c r="S215" i="9"/>
  <c r="T215" i="9"/>
  <c r="T181" i="9"/>
  <c r="U215" i="9"/>
  <c r="V215" i="9"/>
  <c r="W215" i="9"/>
  <c r="X215" i="9"/>
  <c r="Y215" i="9"/>
  <c r="Z215" i="9"/>
  <c r="AA215" i="9"/>
  <c r="AB215" i="9"/>
  <c r="AC215" i="9"/>
  <c r="AD215" i="9"/>
  <c r="AE215" i="9"/>
  <c r="AF215" i="9"/>
  <c r="AG215" i="9"/>
  <c r="AH215" i="9"/>
  <c r="AI215" i="9"/>
  <c r="AJ215" i="9"/>
  <c r="AJ181" i="9"/>
  <c r="AK215" i="9"/>
  <c r="AL215" i="9"/>
  <c r="AM215" i="9"/>
  <c r="AN215" i="9"/>
  <c r="AO215" i="9"/>
  <c r="AP215" i="9"/>
  <c r="AQ215" i="9"/>
  <c r="AR215" i="9"/>
  <c r="AR181" i="9"/>
  <c r="AS215" i="9"/>
  <c r="AT215" i="9"/>
  <c r="AU215" i="9"/>
  <c r="AV215" i="9"/>
  <c r="AW215" i="9"/>
  <c r="AX215" i="9"/>
  <c r="AY215" i="9"/>
  <c r="AZ215" i="9"/>
  <c r="AZ181" i="9"/>
  <c r="BA215" i="9"/>
  <c r="BB215" i="9"/>
  <c r="BC215" i="9"/>
  <c r="BD215" i="9"/>
  <c r="BE215" i="9"/>
  <c r="BF215" i="9"/>
  <c r="BG215" i="9"/>
  <c r="BH215" i="9"/>
  <c r="BI215" i="9"/>
  <c r="BJ215" i="9"/>
  <c r="BK215" i="9"/>
  <c r="BL215" i="9"/>
  <c r="BM215" i="9"/>
  <c r="BN215" i="9"/>
  <c r="BO215" i="9"/>
  <c r="BP215" i="9"/>
  <c r="BP181" i="9"/>
  <c r="BQ215" i="9"/>
  <c r="BR215" i="9"/>
  <c r="BS215" i="9"/>
  <c r="BT215" i="9"/>
  <c r="BU215" i="9"/>
  <c r="BV215" i="9"/>
  <c r="BW215" i="9"/>
  <c r="BX215" i="9"/>
  <c r="BY215" i="9"/>
  <c r="BZ215" i="9"/>
  <c r="CA215" i="9"/>
  <c r="CB215" i="9"/>
  <c r="CC215" i="9"/>
  <c r="CD215" i="9"/>
  <c r="CE215" i="9"/>
  <c r="CF215" i="9"/>
  <c r="CG215" i="9"/>
  <c r="CH215" i="9"/>
  <c r="CI215" i="9"/>
  <c r="CJ215" i="9"/>
  <c r="CK215" i="9"/>
  <c r="CL215" i="9"/>
  <c r="CM215" i="9"/>
  <c r="CN215" i="9"/>
  <c r="CO215" i="9"/>
  <c r="CP215" i="9"/>
  <c r="CQ215" i="9"/>
  <c r="CR215" i="9"/>
  <c r="CS215" i="9"/>
  <c r="CT215" i="9"/>
  <c r="CU215" i="9"/>
  <c r="CV215" i="9"/>
  <c r="CV181" i="9"/>
  <c r="CW215" i="9"/>
  <c r="CX215" i="9"/>
  <c r="CY215" i="9"/>
  <c r="CZ215" i="9"/>
  <c r="DA215" i="9"/>
  <c r="DB215" i="9"/>
  <c r="DC215" i="9"/>
  <c r="DD215" i="9"/>
  <c r="DE215" i="9"/>
  <c r="DF215" i="9"/>
  <c r="DG215" i="9"/>
  <c r="DH215" i="9"/>
  <c r="DI215" i="9"/>
  <c r="DJ215" i="9"/>
  <c r="DK215" i="9"/>
  <c r="DL215" i="9"/>
  <c r="DL181" i="9"/>
  <c r="DM215" i="9"/>
  <c r="DN215" i="9"/>
  <c r="DO215" i="9"/>
  <c r="DP215" i="9"/>
  <c r="DQ215" i="9"/>
  <c r="DR215" i="9"/>
  <c r="DS215" i="9"/>
  <c r="DT215" i="9"/>
  <c r="DU215" i="9"/>
  <c r="DV215" i="9"/>
  <c r="DW215" i="9"/>
  <c r="DX215" i="9"/>
  <c r="DY215" i="9"/>
  <c r="DZ215" i="9"/>
  <c r="EA215" i="9"/>
  <c r="EB215" i="9"/>
  <c r="EB181" i="9"/>
  <c r="EC215" i="9"/>
  <c r="ED215" i="9"/>
  <c r="EE215" i="9"/>
  <c r="EF215" i="9"/>
  <c r="EG215" i="9"/>
  <c r="EH215" i="9"/>
  <c r="EI215" i="9"/>
  <c r="EJ215" i="9"/>
  <c r="EK215" i="9"/>
  <c r="EL215" i="9"/>
  <c r="EM215" i="9"/>
  <c r="EN215" i="9"/>
  <c r="EO215" i="9"/>
  <c r="EP215" i="9"/>
  <c r="EQ215" i="9"/>
  <c r="ER215" i="9"/>
  <c r="ER181" i="9"/>
  <c r="ES215" i="9"/>
  <c r="ET215" i="9"/>
  <c r="EU215" i="9"/>
  <c r="EV215" i="9"/>
  <c r="EW215" i="9"/>
  <c r="N219" i="9"/>
  <c r="O219" i="9"/>
  <c r="P219" i="9"/>
  <c r="Q219" i="9"/>
  <c r="R219" i="9"/>
  <c r="S219" i="9"/>
  <c r="T219" i="9"/>
  <c r="U219" i="9"/>
  <c r="V219" i="9"/>
  <c r="W219" i="9"/>
  <c r="X219" i="9"/>
  <c r="Y219" i="9"/>
  <c r="Z219" i="9"/>
  <c r="AA219" i="9"/>
  <c r="AB219" i="9"/>
  <c r="AC219" i="9"/>
  <c r="AD219" i="9"/>
  <c r="AE219" i="9"/>
  <c r="AF219" i="9"/>
  <c r="AG219" i="9"/>
  <c r="AH219" i="9"/>
  <c r="AI219" i="9"/>
  <c r="AJ219" i="9"/>
  <c r="AK219" i="9"/>
  <c r="AL219" i="9"/>
  <c r="AM219" i="9"/>
  <c r="AN219" i="9"/>
  <c r="AO219" i="9"/>
  <c r="AP219" i="9"/>
  <c r="AQ219" i="9"/>
  <c r="AR219" i="9"/>
  <c r="AS219" i="9"/>
  <c r="AT219" i="9"/>
  <c r="AU219" i="9"/>
  <c r="AV219" i="9"/>
  <c r="AW219" i="9"/>
  <c r="AX219" i="9"/>
  <c r="AY219" i="9"/>
  <c r="AZ219" i="9"/>
  <c r="BA219" i="9"/>
  <c r="BB219" i="9"/>
  <c r="BC219" i="9"/>
  <c r="BD219" i="9"/>
  <c r="BE219" i="9"/>
  <c r="BF219" i="9"/>
  <c r="BG219" i="9"/>
  <c r="BH219" i="9"/>
  <c r="BI219" i="9"/>
  <c r="BJ219" i="9"/>
  <c r="BK219" i="9"/>
  <c r="BL219" i="9"/>
  <c r="BM219" i="9"/>
  <c r="BN219" i="9"/>
  <c r="BO219" i="9"/>
  <c r="BP219" i="9"/>
  <c r="BQ219" i="9"/>
  <c r="BR219" i="9"/>
  <c r="BS219" i="9"/>
  <c r="BT219" i="9"/>
  <c r="BU219" i="9"/>
  <c r="BV219" i="9"/>
  <c r="BW219" i="9"/>
  <c r="BX219" i="9"/>
  <c r="BY219" i="9"/>
  <c r="BZ219" i="9"/>
  <c r="CA219" i="9"/>
  <c r="CB219" i="9"/>
  <c r="CC219" i="9"/>
  <c r="CD219" i="9"/>
  <c r="CE219" i="9"/>
  <c r="CF219" i="9"/>
  <c r="CG219" i="9"/>
  <c r="CH219" i="9"/>
  <c r="CI219" i="9"/>
  <c r="CJ219" i="9"/>
  <c r="CK219" i="9"/>
  <c r="CL219" i="9"/>
  <c r="CM219" i="9"/>
  <c r="CN219" i="9"/>
  <c r="CO219" i="9"/>
  <c r="CP219" i="9"/>
  <c r="CQ219" i="9"/>
  <c r="CR219" i="9"/>
  <c r="CS219" i="9"/>
  <c r="CT219" i="9"/>
  <c r="CU219" i="9"/>
  <c r="CV219" i="9"/>
  <c r="CW219" i="9"/>
  <c r="CX219" i="9"/>
  <c r="CY219" i="9"/>
  <c r="CZ219" i="9"/>
  <c r="DA219" i="9"/>
  <c r="DB219" i="9"/>
  <c r="DC219" i="9"/>
  <c r="DD219" i="9"/>
  <c r="DE219" i="9"/>
  <c r="DF219" i="9"/>
  <c r="DG219" i="9"/>
  <c r="DH219" i="9"/>
  <c r="DI219" i="9"/>
  <c r="DJ219" i="9"/>
  <c r="DK219" i="9"/>
  <c r="DL219" i="9"/>
  <c r="DM219" i="9"/>
  <c r="DN219" i="9"/>
  <c r="DO219" i="9"/>
  <c r="DP219" i="9"/>
  <c r="DQ219" i="9"/>
  <c r="DR219" i="9"/>
  <c r="DS219" i="9"/>
  <c r="DT219" i="9"/>
  <c r="DU219" i="9"/>
  <c r="DV219" i="9"/>
  <c r="DW219" i="9"/>
  <c r="DX219" i="9"/>
  <c r="DY219" i="9"/>
  <c r="DZ219" i="9"/>
  <c r="EA219" i="9"/>
  <c r="EB219" i="9"/>
  <c r="EC219" i="9"/>
  <c r="ED219" i="9"/>
  <c r="EE219" i="9"/>
  <c r="EF219" i="9"/>
  <c r="EG219" i="9"/>
  <c r="EH219" i="9"/>
  <c r="EI219" i="9"/>
  <c r="EJ219" i="9"/>
  <c r="EK219" i="9"/>
  <c r="EL219" i="9"/>
  <c r="EM219" i="9"/>
  <c r="EN219" i="9"/>
  <c r="EO219" i="9"/>
  <c r="EP219" i="9"/>
  <c r="EQ219" i="9"/>
  <c r="ER219" i="9"/>
  <c r="ES219" i="9"/>
  <c r="ET219" i="9"/>
  <c r="EU219" i="9"/>
  <c r="EV219" i="9"/>
  <c r="EW219" i="9"/>
  <c r="N222" i="9"/>
  <c r="O222" i="9"/>
  <c r="P222" i="9"/>
  <c r="Q222" i="9"/>
  <c r="R222" i="9"/>
  <c r="S222" i="9"/>
  <c r="T222" i="9"/>
  <c r="U222" i="9"/>
  <c r="V222" i="9"/>
  <c r="W222" i="9"/>
  <c r="X222" i="9"/>
  <c r="Y222" i="9"/>
  <c r="Z222" i="9"/>
  <c r="AA222" i="9"/>
  <c r="AB222" i="9"/>
  <c r="AC222" i="9"/>
  <c r="AD222" i="9"/>
  <c r="AE222" i="9"/>
  <c r="AF222" i="9"/>
  <c r="AG222" i="9"/>
  <c r="AH222" i="9"/>
  <c r="AI222" i="9"/>
  <c r="AJ222" i="9"/>
  <c r="AK222" i="9"/>
  <c r="AL222" i="9"/>
  <c r="AM222" i="9"/>
  <c r="AN222" i="9"/>
  <c r="AO222" i="9"/>
  <c r="AP222" i="9"/>
  <c r="AQ222" i="9"/>
  <c r="AR222" i="9"/>
  <c r="AS222" i="9"/>
  <c r="AT222" i="9"/>
  <c r="AU222" i="9"/>
  <c r="AV222" i="9"/>
  <c r="AW222" i="9"/>
  <c r="AX222" i="9"/>
  <c r="AY222" i="9"/>
  <c r="AZ222" i="9"/>
  <c r="BA222" i="9"/>
  <c r="BB222" i="9"/>
  <c r="BC222" i="9"/>
  <c r="BD222" i="9"/>
  <c r="BE222" i="9"/>
  <c r="BF222" i="9"/>
  <c r="BG222" i="9"/>
  <c r="BH222" i="9"/>
  <c r="BI222" i="9"/>
  <c r="BJ222" i="9"/>
  <c r="BK222" i="9"/>
  <c r="BL222" i="9"/>
  <c r="BM222" i="9"/>
  <c r="BN222" i="9"/>
  <c r="BO222" i="9"/>
  <c r="BP222" i="9"/>
  <c r="BQ222" i="9"/>
  <c r="BR222" i="9"/>
  <c r="BS222" i="9"/>
  <c r="BT222" i="9"/>
  <c r="BU222" i="9"/>
  <c r="BV222" i="9"/>
  <c r="BW222" i="9"/>
  <c r="BX222" i="9"/>
  <c r="BY222" i="9"/>
  <c r="BZ222" i="9"/>
  <c r="CA222" i="9"/>
  <c r="CB222" i="9"/>
  <c r="CC222" i="9"/>
  <c r="CD222" i="9"/>
  <c r="CE222" i="9"/>
  <c r="CF222" i="9"/>
  <c r="CG222" i="9"/>
  <c r="CH222" i="9"/>
  <c r="CI222" i="9"/>
  <c r="CJ222" i="9"/>
  <c r="CK222" i="9"/>
  <c r="CL222" i="9"/>
  <c r="CM222" i="9"/>
  <c r="CN222" i="9"/>
  <c r="CO222" i="9"/>
  <c r="CP222" i="9"/>
  <c r="CQ222" i="9"/>
  <c r="CR222" i="9"/>
  <c r="CS222" i="9"/>
  <c r="CT222" i="9"/>
  <c r="CU222" i="9"/>
  <c r="CV222" i="9"/>
  <c r="CW222" i="9"/>
  <c r="CX222" i="9"/>
  <c r="CY222" i="9"/>
  <c r="CZ222" i="9"/>
  <c r="DA222" i="9"/>
  <c r="DB222" i="9"/>
  <c r="DC222" i="9"/>
  <c r="DD222" i="9"/>
  <c r="DE222" i="9"/>
  <c r="DF222" i="9"/>
  <c r="DG222" i="9"/>
  <c r="DH222" i="9"/>
  <c r="DI222" i="9"/>
  <c r="DJ222" i="9"/>
  <c r="DK222" i="9"/>
  <c r="DL222" i="9"/>
  <c r="DM222" i="9"/>
  <c r="DN222" i="9"/>
  <c r="DO222" i="9"/>
  <c r="DP222" i="9"/>
  <c r="DQ222" i="9"/>
  <c r="DR222" i="9"/>
  <c r="DS222" i="9"/>
  <c r="DT222" i="9"/>
  <c r="DU222" i="9"/>
  <c r="DV222" i="9"/>
  <c r="DW222" i="9"/>
  <c r="DX222" i="9"/>
  <c r="DY222" i="9"/>
  <c r="DZ222" i="9"/>
  <c r="EA222" i="9"/>
  <c r="EB222" i="9"/>
  <c r="EC222" i="9"/>
  <c r="ED222" i="9"/>
  <c r="EE222" i="9"/>
  <c r="EF222" i="9"/>
  <c r="EG222" i="9"/>
  <c r="EH222" i="9"/>
  <c r="EI222" i="9"/>
  <c r="EJ222" i="9"/>
  <c r="EK222" i="9"/>
  <c r="EL222" i="9"/>
  <c r="EM222" i="9"/>
  <c r="EN222" i="9"/>
  <c r="EO222" i="9"/>
  <c r="EP222" i="9"/>
  <c r="EQ222" i="9"/>
  <c r="ER222" i="9"/>
  <c r="ES222" i="9"/>
  <c r="ET222" i="9"/>
  <c r="EU222" i="9"/>
  <c r="EV222" i="9"/>
  <c r="EW222" i="9"/>
  <c r="N228" i="9"/>
  <c r="O228" i="9"/>
  <c r="P228" i="9"/>
  <c r="Q228" i="9"/>
  <c r="R228" i="9"/>
  <c r="S228" i="9"/>
  <c r="T228" i="9"/>
  <c r="U228" i="9"/>
  <c r="V228" i="9"/>
  <c r="W228" i="9"/>
  <c r="X228" i="9"/>
  <c r="Y228" i="9"/>
  <c r="Z228" i="9"/>
  <c r="AA228" i="9"/>
  <c r="AB228" i="9"/>
  <c r="AC228" i="9"/>
  <c r="AD228" i="9"/>
  <c r="AE228" i="9"/>
  <c r="AF228" i="9"/>
  <c r="AG228" i="9"/>
  <c r="AH228" i="9"/>
  <c r="AI228" i="9"/>
  <c r="AJ228" i="9"/>
  <c r="AK228" i="9"/>
  <c r="AL228" i="9"/>
  <c r="AM228" i="9"/>
  <c r="AN228" i="9"/>
  <c r="AO228" i="9"/>
  <c r="AP228" i="9"/>
  <c r="AQ228" i="9"/>
  <c r="AR228" i="9"/>
  <c r="AS228" i="9"/>
  <c r="AT228" i="9"/>
  <c r="AU228" i="9"/>
  <c r="AV228" i="9"/>
  <c r="AW228" i="9"/>
  <c r="AX228" i="9"/>
  <c r="AY228" i="9"/>
  <c r="AZ228" i="9"/>
  <c r="BA228" i="9"/>
  <c r="BB228" i="9"/>
  <c r="BC228" i="9"/>
  <c r="BC221" i="9"/>
  <c r="BD228" i="9"/>
  <c r="BE228" i="9"/>
  <c r="BF228" i="9"/>
  <c r="BG228" i="9"/>
  <c r="BH228" i="9"/>
  <c r="BI228" i="9"/>
  <c r="BJ228" i="9"/>
  <c r="BK228" i="9"/>
  <c r="BL228" i="9"/>
  <c r="BM228" i="9"/>
  <c r="BN228" i="9"/>
  <c r="BO228" i="9"/>
  <c r="BP228" i="9"/>
  <c r="BQ228" i="9"/>
  <c r="BR228" i="9"/>
  <c r="BS228" i="9"/>
  <c r="BS221" i="9"/>
  <c r="BT228" i="9"/>
  <c r="BU228" i="9"/>
  <c r="BV228" i="9"/>
  <c r="BW228" i="9"/>
  <c r="BX228" i="9"/>
  <c r="BY228" i="9"/>
  <c r="BZ228" i="9"/>
  <c r="CA228" i="9"/>
  <c r="CB228" i="9"/>
  <c r="CC228" i="9"/>
  <c r="CD228" i="9"/>
  <c r="CE228" i="9"/>
  <c r="CF228" i="9"/>
  <c r="CG228" i="9"/>
  <c r="CH228" i="9"/>
  <c r="CI228" i="9"/>
  <c r="CI221" i="9"/>
  <c r="CJ228" i="9"/>
  <c r="CK228" i="9"/>
  <c r="CL228" i="9"/>
  <c r="CM228" i="9"/>
  <c r="CN228" i="9"/>
  <c r="CO228" i="9"/>
  <c r="CP228" i="9"/>
  <c r="CQ228" i="9"/>
  <c r="CR228" i="9"/>
  <c r="CS228" i="9"/>
  <c r="CT228" i="9"/>
  <c r="CU228" i="9"/>
  <c r="CV228" i="9"/>
  <c r="CW228" i="9"/>
  <c r="CX228" i="9"/>
  <c r="CY228" i="9"/>
  <c r="CZ228" i="9"/>
  <c r="DA228" i="9"/>
  <c r="DB228" i="9"/>
  <c r="DC228" i="9"/>
  <c r="DD228" i="9"/>
  <c r="DE228" i="9"/>
  <c r="DF228" i="9"/>
  <c r="DG228" i="9"/>
  <c r="DH228" i="9"/>
  <c r="DI228" i="9"/>
  <c r="DJ228" i="9"/>
  <c r="DK228" i="9"/>
  <c r="DL228" i="9"/>
  <c r="DM228" i="9"/>
  <c r="DN228" i="9"/>
  <c r="DO228" i="9"/>
  <c r="DO221" i="9"/>
  <c r="DP228" i="9"/>
  <c r="DQ228" i="9"/>
  <c r="DR228" i="9"/>
  <c r="DS228" i="9"/>
  <c r="DT228" i="9"/>
  <c r="DU228" i="9"/>
  <c r="DV228" i="9"/>
  <c r="DW228" i="9"/>
  <c r="DX228" i="9"/>
  <c r="DY228" i="9"/>
  <c r="DZ228" i="9"/>
  <c r="EA228" i="9"/>
  <c r="EB228" i="9"/>
  <c r="EC228" i="9"/>
  <c r="ED228" i="9"/>
  <c r="EE228" i="9"/>
  <c r="EE221" i="9"/>
  <c r="EF228" i="9"/>
  <c r="EG228" i="9"/>
  <c r="EH228" i="9"/>
  <c r="EI228" i="9"/>
  <c r="EJ228" i="9"/>
  <c r="EK228" i="9"/>
  <c r="EL228" i="9"/>
  <c r="EM228" i="9"/>
  <c r="EN228" i="9"/>
  <c r="EO228" i="9"/>
  <c r="EP228" i="9"/>
  <c r="EQ228" i="9"/>
  <c r="ER228" i="9"/>
  <c r="ES228" i="9"/>
  <c r="ET228" i="9"/>
  <c r="EU228" i="9"/>
  <c r="EU221" i="9"/>
  <c r="EV228" i="9"/>
  <c r="EW228" i="9"/>
  <c r="N252" i="9"/>
  <c r="O252" i="9"/>
  <c r="P252" i="9"/>
  <c r="Q252" i="9"/>
  <c r="R252" i="9"/>
  <c r="S252" i="9"/>
  <c r="T252" i="9"/>
  <c r="U252" i="9"/>
  <c r="V252" i="9"/>
  <c r="W252" i="9"/>
  <c r="X252" i="9"/>
  <c r="Y252" i="9"/>
  <c r="Z252" i="9"/>
  <c r="AA252" i="9"/>
  <c r="AB252" i="9"/>
  <c r="AC252" i="9"/>
  <c r="AD252" i="9"/>
  <c r="AE252" i="9"/>
  <c r="AF252" i="9"/>
  <c r="AG252" i="9"/>
  <c r="AH252" i="9"/>
  <c r="AI252" i="9"/>
  <c r="AJ252" i="9"/>
  <c r="AK252" i="9"/>
  <c r="AL252" i="9"/>
  <c r="AM252" i="9"/>
  <c r="AN252" i="9"/>
  <c r="AO252" i="9"/>
  <c r="AP252" i="9"/>
  <c r="AQ252" i="9"/>
  <c r="AR252" i="9"/>
  <c r="AS252" i="9"/>
  <c r="AT252" i="9"/>
  <c r="AU252" i="9"/>
  <c r="AV252" i="9"/>
  <c r="AW252" i="9"/>
  <c r="AX252" i="9"/>
  <c r="AY252" i="9"/>
  <c r="AZ252" i="9"/>
  <c r="BA252" i="9"/>
  <c r="BB252" i="9"/>
  <c r="BC252" i="9"/>
  <c r="BD252" i="9"/>
  <c r="BE252" i="9"/>
  <c r="BF252" i="9"/>
  <c r="BG252" i="9"/>
  <c r="BH252" i="9"/>
  <c r="BI252" i="9"/>
  <c r="BJ252" i="9"/>
  <c r="BK252" i="9"/>
  <c r="BL252" i="9"/>
  <c r="BM252" i="9"/>
  <c r="BN252" i="9"/>
  <c r="BO252" i="9"/>
  <c r="BP252" i="9"/>
  <c r="BQ252" i="9"/>
  <c r="BR252" i="9"/>
  <c r="BS252" i="9"/>
  <c r="BT252" i="9"/>
  <c r="BU252" i="9"/>
  <c r="BV252" i="9"/>
  <c r="BW252" i="9"/>
  <c r="BX252" i="9"/>
  <c r="BY252" i="9"/>
  <c r="BZ252" i="9"/>
  <c r="CA252" i="9"/>
  <c r="CB252" i="9"/>
  <c r="CC252" i="9"/>
  <c r="CD252" i="9"/>
  <c r="CE252" i="9"/>
  <c r="CF252" i="9"/>
  <c r="CG252" i="9"/>
  <c r="CH252" i="9"/>
  <c r="CI252" i="9"/>
  <c r="CJ252" i="9"/>
  <c r="CK252" i="9"/>
  <c r="CL252" i="9"/>
  <c r="CM252" i="9"/>
  <c r="CN252" i="9"/>
  <c r="CO252" i="9"/>
  <c r="CP252" i="9"/>
  <c r="CQ252" i="9"/>
  <c r="CR252" i="9"/>
  <c r="CS252" i="9"/>
  <c r="CT252" i="9"/>
  <c r="CU252" i="9"/>
  <c r="CV252" i="9"/>
  <c r="CW252" i="9"/>
  <c r="CX252" i="9"/>
  <c r="CY252" i="9"/>
  <c r="CZ252" i="9"/>
  <c r="DA252" i="9"/>
  <c r="DB252" i="9"/>
  <c r="DC252" i="9"/>
  <c r="DD252" i="9"/>
  <c r="DE252" i="9"/>
  <c r="DF252" i="9"/>
  <c r="DG252" i="9"/>
  <c r="DH252" i="9"/>
  <c r="DI252" i="9"/>
  <c r="DJ252" i="9"/>
  <c r="DK252" i="9"/>
  <c r="DL252" i="9"/>
  <c r="DM252" i="9"/>
  <c r="DN252" i="9"/>
  <c r="DO252" i="9"/>
  <c r="DP252" i="9"/>
  <c r="DQ252" i="9"/>
  <c r="DR252" i="9"/>
  <c r="DS252" i="9"/>
  <c r="DT252" i="9"/>
  <c r="DU252" i="9"/>
  <c r="DV252" i="9"/>
  <c r="DW252" i="9"/>
  <c r="DX252" i="9"/>
  <c r="DY252" i="9"/>
  <c r="DZ252" i="9"/>
  <c r="EA252" i="9"/>
  <c r="EB252" i="9"/>
  <c r="EC252" i="9"/>
  <c r="ED252" i="9"/>
  <c r="EE252" i="9"/>
  <c r="EF252" i="9"/>
  <c r="EG252" i="9"/>
  <c r="EH252" i="9"/>
  <c r="EI252" i="9"/>
  <c r="EJ252" i="9"/>
  <c r="EK252" i="9"/>
  <c r="EL252" i="9"/>
  <c r="EM252" i="9"/>
  <c r="EN252" i="9"/>
  <c r="EO252" i="9"/>
  <c r="EP252" i="9"/>
  <c r="EQ252" i="9"/>
  <c r="ER252" i="9"/>
  <c r="ES252" i="9"/>
  <c r="ET252" i="9"/>
  <c r="EU252" i="9"/>
  <c r="EV252" i="9"/>
  <c r="EW252" i="9"/>
  <c r="N254" i="9"/>
  <c r="O254" i="9"/>
  <c r="P254" i="9"/>
  <c r="Q254" i="9"/>
  <c r="R254" i="9"/>
  <c r="S254" i="9"/>
  <c r="T254" i="9"/>
  <c r="U254" i="9"/>
  <c r="V254" i="9"/>
  <c r="W254" i="9"/>
  <c r="X254" i="9"/>
  <c r="Y254" i="9"/>
  <c r="Z254" i="9"/>
  <c r="AA254" i="9"/>
  <c r="AB254" i="9"/>
  <c r="AC254" i="9"/>
  <c r="AD254" i="9"/>
  <c r="AE254" i="9"/>
  <c r="AF254" i="9"/>
  <c r="AG254" i="9"/>
  <c r="AH254" i="9"/>
  <c r="AI254" i="9"/>
  <c r="AJ254" i="9"/>
  <c r="AK254" i="9"/>
  <c r="AL254" i="9"/>
  <c r="AM254" i="9"/>
  <c r="AM251" i="9"/>
  <c r="AN254" i="9"/>
  <c r="AO254" i="9"/>
  <c r="AP254" i="9"/>
  <c r="AQ254" i="9"/>
  <c r="AR254" i="9"/>
  <c r="AS254" i="9"/>
  <c r="AT254" i="9"/>
  <c r="AU254" i="9"/>
  <c r="AV254" i="9"/>
  <c r="AW254" i="9"/>
  <c r="AX254" i="9"/>
  <c r="AY254" i="9"/>
  <c r="AZ254" i="9"/>
  <c r="BA254" i="9"/>
  <c r="BB254" i="9"/>
  <c r="BC254" i="9"/>
  <c r="BD254" i="9"/>
  <c r="BE254" i="9"/>
  <c r="BF254" i="9"/>
  <c r="BG254" i="9"/>
  <c r="BG251" i="9"/>
  <c r="BH254" i="9"/>
  <c r="BI254" i="9"/>
  <c r="BJ254" i="9"/>
  <c r="BK254" i="9"/>
  <c r="BL254" i="9"/>
  <c r="BM254" i="9"/>
  <c r="BN254" i="9"/>
  <c r="BO254" i="9"/>
  <c r="BP254" i="9"/>
  <c r="BQ254" i="9"/>
  <c r="BR254" i="9"/>
  <c r="BS254" i="9"/>
  <c r="BT254" i="9"/>
  <c r="BU254" i="9"/>
  <c r="BV254" i="9"/>
  <c r="BW254" i="9"/>
  <c r="BX254" i="9"/>
  <c r="BY254" i="9"/>
  <c r="BZ254" i="9"/>
  <c r="CA254" i="9"/>
  <c r="CB254" i="9"/>
  <c r="CC254" i="9"/>
  <c r="CD254" i="9"/>
  <c r="CE254" i="9"/>
  <c r="CE251" i="9"/>
  <c r="CF254" i="9"/>
  <c r="CG254" i="9"/>
  <c r="CH254" i="9"/>
  <c r="CI254" i="9"/>
  <c r="CJ254" i="9"/>
  <c r="CK254" i="9"/>
  <c r="CL254" i="9"/>
  <c r="CM254" i="9"/>
  <c r="CN254" i="9"/>
  <c r="CO254" i="9"/>
  <c r="CP254" i="9"/>
  <c r="CQ254" i="9"/>
  <c r="CR254" i="9"/>
  <c r="CS254" i="9"/>
  <c r="CT254" i="9"/>
  <c r="CU254" i="9"/>
  <c r="CV254" i="9"/>
  <c r="CW254" i="9"/>
  <c r="CX254" i="9"/>
  <c r="CY254" i="9"/>
  <c r="CY251" i="9"/>
  <c r="CZ254" i="9"/>
  <c r="DA254" i="9"/>
  <c r="DB254" i="9"/>
  <c r="DC254" i="9"/>
  <c r="DD254" i="9"/>
  <c r="DE254" i="9"/>
  <c r="DF254" i="9"/>
  <c r="DG254" i="9"/>
  <c r="DH254" i="9"/>
  <c r="DI254" i="9"/>
  <c r="DJ254" i="9"/>
  <c r="DK254" i="9"/>
  <c r="DL254" i="9"/>
  <c r="DM254" i="9"/>
  <c r="DN254" i="9"/>
  <c r="DO254" i="9"/>
  <c r="DP254" i="9"/>
  <c r="DQ254" i="9"/>
  <c r="DR254" i="9"/>
  <c r="DS254" i="9"/>
  <c r="DS251" i="9"/>
  <c r="DT254" i="9"/>
  <c r="DU254" i="9"/>
  <c r="DV254" i="9"/>
  <c r="DW254" i="9"/>
  <c r="DX254" i="9"/>
  <c r="DY254" i="9"/>
  <c r="DZ254" i="9"/>
  <c r="EA254" i="9"/>
  <c r="EB254" i="9"/>
  <c r="EC254" i="9"/>
  <c r="ED254" i="9"/>
  <c r="EE254" i="9"/>
  <c r="EF254" i="9"/>
  <c r="EG254" i="9"/>
  <c r="EH254" i="9"/>
  <c r="EI254" i="9"/>
  <c r="EJ254" i="9"/>
  <c r="EK254" i="9"/>
  <c r="EL254" i="9"/>
  <c r="EM254" i="9"/>
  <c r="EN254" i="9"/>
  <c r="EO254" i="9"/>
  <c r="EP254" i="9"/>
  <c r="EQ254" i="9"/>
  <c r="ER254" i="9"/>
  <c r="ES254" i="9"/>
  <c r="ET254" i="9"/>
  <c r="EU254" i="9"/>
  <c r="EV254" i="9"/>
  <c r="EW254" i="9"/>
  <c r="M254" i="9"/>
  <c r="M252" i="9"/>
  <c r="M228" i="9"/>
  <c r="M222" i="9"/>
  <c r="M219" i="9"/>
  <c r="M215" i="9"/>
  <c r="M203" i="9"/>
  <c r="M192" i="9"/>
  <c r="M188" i="9"/>
  <c r="M182" i="9"/>
  <c r="M169" i="9"/>
  <c r="M168" i="9"/>
  <c r="M159" i="9"/>
  <c r="M152" i="9"/>
  <c r="M145" i="9"/>
  <c r="M135" i="9"/>
  <c r="M132" i="9"/>
  <c r="M123" i="9"/>
  <c r="M120" i="9"/>
  <c r="M107" i="9"/>
  <c r="M104" i="9"/>
  <c r="M96" i="9"/>
  <c r="M86" i="9"/>
  <c r="M83" i="9"/>
  <c r="M78" i="9"/>
  <c r="M72" i="9"/>
  <c r="M63" i="9"/>
  <c r="M45" i="9"/>
  <c r="M33" i="9"/>
  <c r="M27" i="9"/>
  <c r="M23" i="9"/>
  <c r="M20" i="9"/>
  <c r="M15" i="9"/>
  <c r="M9" i="9"/>
  <c r="M6" i="9"/>
  <c r="EW2" i="9"/>
  <c r="EV2" i="9"/>
  <c r="EU2" i="9"/>
  <c r="ET2" i="9"/>
  <c r="BD3" i="9"/>
  <c r="EX257" i="9"/>
  <c r="EX256" i="9"/>
  <c r="EX255" i="9"/>
  <c r="EX253" i="9"/>
  <c r="EX252" i="9"/>
  <c r="EX250" i="9"/>
  <c r="EX247" i="9"/>
  <c r="EX246" i="9"/>
  <c r="EX245" i="9"/>
  <c r="EX244" i="9"/>
  <c r="EX243" i="9"/>
  <c r="EX242" i="9"/>
  <c r="EX241" i="9"/>
  <c r="EX240" i="9"/>
  <c r="EX239" i="9"/>
  <c r="EX238" i="9"/>
  <c r="EX236" i="9"/>
  <c r="EX235" i="9"/>
  <c r="EX234" i="9"/>
  <c r="EX233" i="9"/>
  <c r="EX232" i="9"/>
  <c r="EX231" i="9"/>
  <c r="EX230" i="9"/>
  <c r="EX229" i="9"/>
  <c r="EX227" i="9"/>
  <c r="EX226" i="9"/>
  <c r="EX224" i="9"/>
  <c r="EX223" i="9"/>
  <c r="EX220" i="9"/>
  <c r="EX219" i="9"/>
  <c r="EX217" i="9"/>
  <c r="EX214" i="9"/>
  <c r="EX213" i="9"/>
  <c r="EX211" i="9"/>
  <c r="EX210" i="9"/>
  <c r="EX209" i="9"/>
  <c r="EX208" i="9"/>
  <c r="EX207" i="9"/>
  <c r="EX206" i="9"/>
  <c r="EX205" i="9"/>
  <c r="EX204" i="9"/>
  <c r="EX202" i="9"/>
  <c r="EX201" i="9"/>
  <c r="EX199" i="9"/>
  <c r="EX198" i="9"/>
  <c r="EX197" i="9"/>
  <c r="EX196" i="9"/>
  <c r="EX195" i="9"/>
  <c r="EX194" i="9"/>
  <c r="EX193" i="9"/>
  <c r="EX191" i="9"/>
  <c r="EX190" i="9"/>
  <c r="EX187" i="9"/>
  <c r="EX186" i="9"/>
  <c r="EX184" i="9"/>
  <c r="EX183" i="9"/>
  <c r="EX180" i="9"/>
  <c r="EX176" i="9"/>
  <c r="EX175" i="9"/>
  <c r="EX174" i="9"/>
  <c r="EX173" i="9"/>
  <c r="EX172" i="9"/>
  <c r="EX171" i="9"/>
  <c r="EX170" i="9"/>
  <c r="EX167" i="9"/>
  <c r="EX164" i="9"/>
  <c r="EX162" i="9"/>
  <c r="EX161" i="9"/>
  <c r="EX160" i="9"/>
  <c r="EX158" i="9"/>
  <c r="EX157" i="9"/>
  <c r="EX154" i="9"/>
  <c r="EX153" i="9"/>
  <c r="EX151" i="9"/>
  <c r="EX150" i="9"/>
  <c r="EX148" i="9"/>
  <c r="EX147" i="9"/>
  <c r="EX146" i="9"/>
  <c r="EX144" i="9"/>
  <c r="EX143" i="9"/>
  <c r="EX140" i="9"/>
  <c r="EX139" i="9"/>
  <c r="EX138" i="9"/>
  <c r="EX137" i="9"/>
  <c r="EX136" i="9"/>
  <c r="EX134" i="9"/>
  <c r="EX133" i="9"/>
  <c r="EX130" i="9"/>
  <c r="EX126" i="9"/>
  <c r="EX125" i="9"/>
  <c r="EX124" i="9"/>
  <c r="EX122" i="9"/>
  <c r="EX121" i="9"/>
  <c r="EX118" i="9"/>
  <c r="EX115" i="9"/>
  <c r="EX114" i="9"/>
  <c r="EX113" i="9"/>
  <c r="EX112" i="9"/>
  <c r="EX111" i="9"/>
  <c r="EX110" i="9"/>
  <c r="EX109" i="9"/>
  <c r="EX108" i="9"/>
  <c r="EX106" i="9"/>
  <c r="EX105" i="9"/>
  <c r="EX102" i="9"/>
  <c r="EX99" i="9"/>
  <c r="EX98" i="9"/>
  <c r="EX97" i="9"/>
  <c r="EX91" i="9"/>
  <c r="EX90" i="9"/>
  <c r="EX89" i="9"/>
  <c r="EX88" i="9"/>
  <c r="EX87" i="9"/>
  <c r="EX85" i="9"/>
  <c r="EX84" i="9"/>
  <c r="EX81" i="9"/>
  <c r="EX77" i="9"/>
  <c r="EX76" i="9"/>
  <c r="EX74" i="9"/>
  <c r="EX73" i="9"/>
  <c r="EX71" i="9"/>
  <c r="EX70" i="9"/>
  <c r="EX68" i="9"/>
  <c r="EX67" i="9"/>
  <c r="EX66" i="9"/>
  <c r="EX65" i="9"/>
  <c r="EX64" i="9"/>
  <c r="EX62" i="9"/>
  <c r="EX61" i="9"/>
  <c r="EX59" i="9"/>
  <c r="EX58" i="9"/>
  <c r="EX57" i="9"/>
  <c r="EX56" i="9"/>
  <c r="EX55" i="9"/>
  <c r="EX54" i="9"/>
  <c r="EX53" i="9"/>
  <c r="EX52" i="9"/>
  <c r="EX51" i="9"/>
  <c r="EX50" i="9"/>
  <c r="EX49" i="9"/>
  <c r="EX48" i="9"/>
  <c r="EX47" i="9"/>
  <c r="EX46" i="9"/>
  <c r="EX44" i="9"/>
  <c r="EX43" i="9"/>
  <c r="EX41" i="9"/>
  <c r="EX40" i="9"/>
  <c r="EX39" i="9"/>
  <c r="EX38" i="9"/>
  <c r="EX37" i="9"/>
  <c r="EX36" i="9"/>
  <c r="EX35" i="9"/>
  <c r="EX34" i="9"/>
  <c r="EX32" i="9"/>
  <c r="EX31" i="9"/>
  <c r="EX29" i="9"/>
  <c r="EX28" i="9"/>
  <c r="EX25" i="9"/>
  <c r="EX23" i="9"/>
  <c r="EX21" i="9"/>
  <c r="EX20" i="9"/>
  <c r="EX18" i="9"/>
  <c r="EX16" i="9"/>
  <c r="EX14" i="9"/>
  <c r="EX13" i="9"/>
  <c r="EX11" i="9"/>
  <c r="EX10" i="9"/>
  <c r="EX8" i="9"/>
  <c r="EX7" i="9"/>
  <c r="ES2" i="9"/>
  <c r="ER2" i="9"/>
  <c r="EQ2" i="9"/>
  <c r="EP2" i="9"/>
  <c r="EO2" i="9"/>
  <c r="EN2" i="9"/>
  <c r="EM2" i="9"/>
  <c r="EL2" i="9"/>
  <c r="EK2" i="9"/>
  <c r="EJ2" i="9"/>
  <c r="EI2" i="9"/>
  <c r="EH2" i="9"/>
  <c r="EG2" i="9"/>
  <c r="EF2" i="9"/>
  <c r="EE2" i="9"/>
  <c r="ED2" i="9"/>
  <c r="EC2" i="9"/>
  <c r="EB2" i="9"/>
  <c r="EA2" i="9"/>
  <c r="DZ2" i="9"/>
  <c r="DY2" i="9"/>
  <c r="DX2" i="9"/>
  <c r="DW2" i="9"/>
  <c r="DV2" i="9"/>
  <c r="DU2" i="9"/>
  <c r="DT2" i="9"/>
  <c r="DS2" i="9"/>
  <c r="DR2" i="9"/>
  <c r="DQ2" i="9"/>
  <c r="DP2" i="9"/>
  <c r="DO2" i="9"/>
  <c r="DN2" i="9"/>
  <c r="DM2" i="9"/>
  <c r="DL2" i="9"/>
  <c r="DK2" i="9"/>
  <c r="DJ2" i="9"/>
  <c r="DI2" i="9"/>
  <c r="DH2" i="9"/>
  <c r="DG2" i="9"/>
  <c r="DF2" i="9"/>
  <c r="DE2" i="9"/>
  <c r="DD2" i="9"/>
  <c r="DC2" i="9"/>
  <c r="DB2" i="9"/>
  <c r="DA2" i="9"/>
  <c r="CZ2" i="9"/>
  <c r="CY2" i="9"/>
  <c r="CX2" i="9"/>
  <c r="CW2" i="9"/>
  <c r="CV2" i="9"/>
  <c r="CU2" i="9"/>
  <c r="CT2" i="9"/>
  <c r="CS2" i="9"/>
  <c r="CR2" i="9"/>
  <c r="CQ2" i="9"/>
  <c r="CP2" i="9"/>
  <c r="CO2" i="9"/>
  <c r="CN2" i="9"/>
  <c r="CM2" i="9"/>
  <c r="CL2" i="9"/>
  <c r="CK2" i="9"/>
  <c r="CJ2" i="9"/>
  <c r="CI2" i="9"/>
  <c r="CH2" i="9"/>
  <c r="CG2" i="9"/>
  <c r="CF2" i="9"/>
  <c r="CE2" i="9"/>
  <c r="CD2" i="9"/>
  <c r="CC2" i="9"/>
  <c r="CB2" i="9"/>
  <c r="CA2" i="9"/>
  <c r="BZ2" i="9"/>
  <c r="BY2" i="9"/>
  <c r="BX2" i="9"/>
  <c r="BW2" i="9"/>
  <c r="BV2" i="9"/>
  <c r="BU2" i="9"/>
  <c r="BT2" i="9"/>
  <c r="BS2" i="9"/>
  <c r="BR2" i="9"/>
  <c r="BQ2" i="9"/>
  <c r="BP2" i="9"/>
  <c r="BO2" i="9"/>
  <c r="BN2" i="9"/>
  <c r="BM2" i="9"/>
  <c r="BL2" i="9"/>
  <c r="BK2" i="9"/>
  <c r="BJ2" i="9"/>
  <c r="BI2" i="9"/>
  <c r="BH2" i="9"/>
  <c r="BG2" i="9"/>
  <c r="BF2" i="9"/>
  <c r="BE2" i="9"/>
  <c r="BD2" i="9"/>
  <c r="BC2" i="9"/>
  <c r="BB2" i="9"/>
  <c r="BA2" i="9"/>
  <c r="AZ2" i="9"/>
  <c r="AY2" i="9"/>
  <c r="AX2" i="9"/>
  <c r="AW2" i="9"/>
  <c r="AV2" i="9"/>
  <c r="AU2" i="9"/>
  <c r="AT2" i="9"/>
  <c r="AS2" i="9"/>
  <c r="AR2" i="9"/>
  <c r="AQ2" i="9"/>
  <c r="AP2" i="9"/>
  <c r="AO2" i="9"/>
  <c r="AN2" i="9"/>
  <c r="AM2" i="9"/>
  <c r="AL2" i="9"/>
  <c r="AK2" i="9"/>
  <c r="AJ2" i="9"/>
  <c r="AI2" i="9"/>
  <c r="AH2" i="9"/>
  <c r="AG2" i="9"/>
  <c r="AF2" i="9"/>
  <c r="AE2" i="9"/>
  <c r="AD2" i="9"/>
  <c r="AC2" i="9"/>
  <c r="AB2" i="9"/>
  <c r="AA2" i="9"/>
  <c r="Z2" i="9"/>
  <c r="Y2" i="9"/>
  <c r="X2" i="9"/>
  <c r="W2" i="9"/>
  <c r="V2" i="9"/>
  <c r="U2" i="9"/>
  <c r="T2" i="9"/>
  <c r="S2" i="9"/>
  <c r="R2" i="9"/>
  <c r="Q2" i="9"/>
  <c r="P2" i="9"/>
  <c r="O2" i="9"/>
  <c r="N2" i="9"/>
  <c r="M2" i="9"/>
  <c r="AB12" i="3"/>
  <c r="AB13" i="3"/>
  <c r="AB16" i="3"/>
  <c r="AB17" i="3"/>
  <c r="AB18" i="3"/>
  <c r="AB101" i="3"/>
  <c r="AB19" i="3"/>
  <c r="AB124" i="3"/>
  <c r="AB20" i="3"/>
  <c r="AB21" i="3"/>
  <c r="AB23" i="3"/>
  <c r="AB24" i="3"/>
  <c r="AB25" i="3"/>
  <c r="AB26" i="3"/>
  <c r="AB27" i="3"/>
  <c r="AB86" i="3"/>
  <c r="AB102" i="3"/>
  <c r="AB28" i="3"/>
  <c r="AB29" i="3"/>
  <c r="AB30" i="3"/>
  <c r="AB31" i="3"/>
  <c r="AB87" i="3"/>
  <c r="AB32" i="3"/>
  <c r="AB33" i="3"/>
  <c r="AB116" i="3"/>
  <c r="AB117" i="3"/>
  <c r="AB88" i="3"/>
  <c r="AB34" i="3"/>
  <c r="AB127" i="3"/>
  <c r="AB35" i="3"/>
  <c r="AB128" i="3"/>
  <c r="AB36" i="3"/>
  <c r="AB37" i="3"/>
  <c r="AB103" i="3"/>
  <c r="AB89" i="3"/>
  <c r="AB38" i="3"/>
  <c r="AB39" i="3"/>
  <c r="AB40" i="3"/>
  <c r="AB41" i="3"/>
  <c r="AB110" i="3"/>
  <c r="AB111" i="3"/>
  <c r="AB90" i="3"/>
  <c r="AB118" i="3"/>
  <c r="AB119" i="3"/>
  <c r="AB42" i="3"/>
  <c r="AB91" i="3"/>
  <c r="AB148" i="3"/>
  <c r="AB149" i="3"/>
  <c r="AB45" i="3"/>
  <c r="AB46" i="3"/>
  <c r="AB47" i="3"/>
  <c r="AB92" i="3"/>
  <c r="AB93" i="3"/>
  <c r="AB48" i="3"/>
  <c r="AB94" i="3"/>
  <c r="AB49" i="3"/>
  <c r="AB129" i="3"/>
  <c r="AB130" i="3"/>
  <c r="AB120" i="3"/>
  <c r="AB50" i="3"/>
  <c r="AB51" i="3"/>
  <c r="AB52" i="3"/>
  <c r="AB53" i="3"/>
  <c r="AB54" i="3"/>
  <c r="AB55" i="3"/>
  <c r="AB56" i="3"/>
  <c r="AB57" i="3"/>
  <c r="AB58" i="3"/>
  <c r="AB60" i="3"/>
  <c r="AB104" i="3"/>
  <c r="AB95" i="3"/>
  <c r="AB61" i="3"/>
  <c r="AB62" i="3"/>
  <c r="AB96" i="3"/>
  <c r="AB105" i="3"/>
  <c r="AB63" i="3"/>
  <c r="AB64" i="3"/>
  <c r="AB65" i="3"/>
  <c r="AB66" i="3"/>
  <c r="AB106" i="3"/>
  <c r="AB112" i="3"/>
  <c r="AB67" i="3"/>
  <c r="AB121" i="3"/>
  <c r="AB97" i="3"/>
  <c r="AB133" i="3"/>
  <c r="AB134" i="3"/>
  <c r="AB68" i="3"/>
  <c r="AB69" i="3"/>
  <c r="AB70" i="3"/>
  <c r="AB71" i="3"/>
  <c r="AB72" i="3"/>
  <c r="AB73" i="3"/>
  <c r="AB165" i="3"/>
  <c r="AB166" i="3"/>
  <c r="AB167" i="3"/>
  <c r="AB113" i="3"/>
  <c r="AB114" i="3"/>
  <c r="AB135" i="3"/>
  <c r="AB138" i="3"/>
  <c r="AB74" i="3"/>
  <c r="AB75" i="3"/>
  <c r="AB76" i="3"/>
  <c r="AB77" i="3"/>
  <c r="AB107" i="3"/>
  <c r="AB139" i="3"/>
  <c r="AB98" i="3"/>
  <c r="AB78" i="3"/>
  <c r="AB108" i="3"/>
  <c r="AB79" i="3"/>
  <c r="AB99" i="3"/>
  <c r="AB122" i="3"/>
  <c r="AB109" i="3"/>
  <c r="AB140" i="3"/>
  <c r="AB141" i="3"/>
  <c r="AB80" i="3"/>
  <c r="AB81" i="3"/>
  <c r="AB100" i="3"/>
  <c r="AB142" i="3"/>
  <c r="AB82" i="3"/>
  <c r="AB83" i="3"/>
  <c r="AB143" i="3"/>
  <c r="AB145" i="3"/>
  <c r="AB146" i="3"/>
  <c r="AB84" i="3"/>
  <c r="AB85" i="3"/>
  <c r="AB115" i="3"/>
  <c r="AB123" i="3"/>
  <c r="AB150" i="3"/>
  <c r="AB152" i="3"/>
  <c r="AB153" i="3"/>
  <c r="AB155" i="3"/>
  <c r="AB156" i="3"/>
  <c r="AB158" i="3"/>
  <c r="AB159" i="3"/>
  <c r="AB160" i="3"/>
  <c r="AB161" i="3"/>
  <c r="AB162" i="3"/>
  <c r="AB163" i="3"/>
  <c r="AB164" i="3"/>
  <c r="AB11" i="3"/>
  <c r="I135" i="3"/>
  <c r="H60" i="3"/>
  <c r="I60" i="3" s="1"/>
  <c r="H161" i="3"/>
  <c r="I161" i="3" s="1"/>
  <c r="H77" i="3"/>
  <c r="I77" i="3" s="1"/>
  <c r="H166" i="3"/>
  <c r="I166" i="3" s="1"/>
  <c r="H73" i="3"/>
  <c r="I73" i="3" s="1"/>
  <c r="H71" i="3"/>
  <c r="I71" i="3" s="1"/>
  <c r="H69" i="3"/>
  <c r="I69" i="3" s="1"/>
  <c r="H66" i="3"/>
  <c r="I66" i="3"/>
  <c r="H93" i="3"/>
  <c r="I93" i="3" s="1"/>
  <c r="H149" i="3"/>
  <c r="I149" i="3" s="1"/>
  <c r="H119" i="3"/>
  <c r="I119" i="3"/>
  <c r="H39" i="3"/>
  <c r="I39" i="3" s="1"/>
  <c r="H104" i="3"/>
  <c r="I104" i="3" s="1"/>
  <c r="H38" i="3"/>
  <c r="I38" i="3" s="1"/>
  <c r="H19" i="3"/>
  <c r="H115" i="3"/>
  <c r="I115" i="3" s="1"/>
  <c r="H85" i="3"/>
  <c r="I85" i="3" s="1"/>
  <c r="H84" i="3"/>
  <c r="I84" i="3" s="1"/>
  <c r="H146" i="3"/>
  <c r="AG146" i="3" s="1"/>
  <c r="AJ146" i="3" s="1"/>
  <c r="H145" i="3"/>
  <c r="I145" i="3" s="1"/>
  <c r="H83" i="3"/>
  <c r="I83" i="3"/>
  <c r="H82" i="3"/>
  <c r="H142" i="3"/>
  <c r="I142" i="3" s="1"/>
  <c r="H80" i="3"/>
  <c r="H141" i="3"/>
  <c r="I141" i="3" s="1"/>
  <c r="H78" i="3"/>
  <c r="I78" i="3" s="1"/>
  <c r="H139" i="3"/>
  <c r="I139" i="3" s="1"/>
  <c r="H138" i="3"/>
  <c r="I138" i="3" s="1"/>
  <c r="H114" i="3"/>
  <c r="H113" i="3"/>
  <c r="I113" i="3" s="1"/>
  <c r="H167" i="3"/>
  <c r="H134" i="3"/>
  <c r="I134" i="3" s="1"/>
  <c r="H133" i="3"/>
  <c r="I133" i="3" s="1"/>
  <c r="H97" i="3"/>
  <c r="I97" i="3"/>
  <c r="H121" i="3"/>
  <c r="I121" i="3"/>
  <c r="H67" i="3"/>
  <c r="I67" i="3" s="1"/>
  <c r="H112" i="3"/>
  <c r="AG112" i="3" s="1"/>
  <c r="I112" i="3"/>
  <c r="H106" i="3"/>
  <c r="I106" i="3" s="1"/>
  <c r="H65" i="3"/>
  <c r="I65" i="3" s="1"/>
  <c r="H64" i="3"/>
  <c r="H62" i="3"/>
  <c r="I62" i="3"/>
  <c r="H61" i="3"/>
  <c r="H95" i="3"/>
  <c r="P95" i="3" s="1"/>
  <c r="Q95" i="3" s="1"/>
  <c r="R95" i="3" s="1"/>
  <c r="U95" i="3" s="1"/>
  <c r="I95" i="3"/>
  <c r="H58" i="3"/>
  <c r="H56" i="3"/>
  <c r="I56" i="3" s="1"/>
  <c r="H55" i="3"/>
  <c r="I55" i="3" s="1"/>
  <c r="H54" i="3"/>
  <c r="I54" i="3" s="1"/>
  <c r="H53" i="3"/>
  <c r="I53" i="3" s="1"/>
  <c r="H52" i="3"/>
  <c r="H51" i="3"/>
  <c r="I51" i="3" s="1"/>
  <c r="H50" i="3"/>
  <c r="I50" i="3" s="1"/>
  <c r="H130" i="3"/>
  <c r="I130" i="3" s="1"/>
  <c r="H129" i="3"/>
  <c r="I129" i="3" s="1"/>
  <c r="H49" i="3"/>
  <c r="H47" i="3"/>
  <c r="I47" i="3" s="1"/>
  <c r="H46" i="3"/>
  <c r="H91" i="3"/>
  <c r="I91" i="3" s="1"/>
  <c r="H42" i="3"/>
  <c r="I42" i="3" s="1"/>
  <c r="H90" i="3"/>
  <c r="H111" i="3"/>
  <c r="I111" i="3" s="1"/>
  <c r="H110" i="3"/>
  <c r="I110" i="3" s="1"/>
  <c r="H40" i="3"/>
  <c r="I40" i="3" s="1"/>
  <c r="H128" i="3"/>
  <c r="I128" i="3" s="1"/>
  <c r="H35" i="3"/>
  <c r="I35" i="3" s="1"/>
  <c r="H127" i="3"/>
  <c r="I127" i="3" s="1"/>
  <c r="H34" i="3"/>
  <c r="H33" i="3"/>
  <c r="I33" i="3" s="1"/>
  <c r="H32" i="3"/>
  <c r="I32" i="3" s="1"/>
  <c r="H31" i="3"/>
  <c r="I31" i="3" s="1"/>
  <c r="H30" i="3"/>
  <c r="I30" i="3" s="1"/>
  <c r="H29" i="3"/>
  <c r="I29" i="3" s="1"/>
  <c r="H155" i="3"/>
  <c r="H153" i="3"/>
  <c r="I153" i="3" s="1"/>
  <c r="H152" i="3"/>
  <c r="I152" i="3" s="1"/>
  <c r="H150" i="3"/>
  <c r="I150" i="3"/>
  <c r="H160" i="3"/>
  <c r="AG160" i="3" s="1"/>
  <c r="H159" i="3"/>
  <c r="I159" i="3" s="1"/>
  <c r="H162" i="3"/>
  <c r="I162" i="3" s="1"/>
  <c r="H163" i="3"/>
  <c r="H164" i="3"/>
  <c r="I164" i="3" s="1"/>
  <c r="H158" i="3"/>
  <c r="I158" i="3" s="1"/>
  <c r="H156" i="3"/>
  <c r="I156" i="3" s="1"/>
  <c r="H123" i="3"/>
  <c r="AG123" i="3" s="1"/>
  <c r="H143" i="3"/>
  <c r="I143" i="3" s="1"/>
  <c r="H100" i="3"/>
  <c r="I100" i="3" s="1"/>
  <c r="H81" i="3"/>
  <c r="I81" i="3" s="1"/>
  <c r="H140" i="3"/>
  <c r="I140" i="3" s="1"/>
  <c r="H109" i="3"/>
  <c r="I109" i="3" s="1"/>
  <c r="H122" i="3"/>
  <c r="AG122" i="3" s="1"/>
  <c r="AJ122" i="3" s="1"/>
  <c r="H99" i="3"/>
  <c r="I99" i="3" s="1"/>
  <c r="H79" i="3"/>
  <c r="I79" i="3" s="1"/>
  <c r="H108" i="3"/>
  <c r="I108" i="3"/>
  <c r="H98" i="3"/>
  <c r="I98" i="3" s="1"/>
  <c r="H107" i="3"/>
  <c r="H76" i="3"/>
  <c r="I76" i="3" s="1"/>
  <c r="H75" i="3"/>
  <c r="AG75" i="3" s="1"/>
  <c r="I75" i="3"/>
  <c r="H74" i="3"/>
  <c r="I74" i="3" s="1"/>
  <c r="H165" i="3"/>
  <c r="I165" i="3" s="1"/>
  <c r="H72" i="3"/>
  <c r="I72" i="3" s="1"/>
  <c r="H70" i="3"/>
  <c r="I70" i="3"/>
  <c r="H68" i="3"/>
  <c r="I68" i="3" s="1"/>
  <c r="H63" i="3"/>
  <c r="I63" i="3" s="1"/>
  <c r="H105" i="3"/>
  <c r="I105" i="3"/>
  <c r="H96" i="3"/>
  <c r="I96" i="3" s="1"/>
  <c r="H57" i="3"/>
  <c r="I57" i="3" s="1"/>
  <c r="H92" i="3"/>
  <c r="I92" i="3" s="1"/>
  <c r="H45" i="3"/>
  <c r="H148" i="3"/>
  <c r="I148" i="3" s="1"/>
  <c r="H118" i="3"/>
  <c r="I118" i="3" s="1"/>
  <c r="H41" i="3"/>
  <c r="I41" i="3"/>
  <c r="H89" i="3"/>
  <c r="H103" i="3"/>
  <c r="I103" i="3" s="1"/>
  <c r="H37" i="3"/>
  <c r="I37" i="3" s="1"/>
  <c r="H36" i="3"/>
  <c r="I36" i="3"/>
  <c r="H88" i="3"/>
  <c r="I88" i="3" s="1"/>
  <c r="H116" i="3"/>
  <c r="I116" i="3"/>
  <c r="H87" i="3"/>
  <c r="I87" i="3" s="1"/>
  <c r="H28" i="3"/>
  <c r="I28" i="3" s="1"/>
  <c r="H102" i="3"/>
  <c r="I102" i="3"/>
  <c r="H86" i="3"/>
  <c r="I86" i="3" s="1"/>
  <c r="H21" i="3"/>
  <c r="I21" i="3" s="1"/>
  <c r="H124" i="3"/>
  <c r="I124" i="3" s="1"/>
  <c r="H101" i="3"/>
  <c r="I101" i="3" s="1"/>
  <c r="H18" i="3"/>
  <c r="I18" i="3" s="1"/>
  <c r="H17" i="3"/>
  <c r="H16" i="3"/>
  <c r="I16" i="3" s="1"/>
  <c r="H120" i="3"/>
  <c r="I120" i="3" s="1"/>
  <c r="H94" i="3"/>
  <c r="I94" i="3" s="1"/>
  <c r="H48" i="3"/>
  <c r="I48" i="3" s="1"/>
  <c r="H117" i="3"/>
  <c r="I117" i="3" s="1"/>
  <c r="H27" i="3"/>
  <c r="I27" i="3" s="1"/>
  <c r="H26" i="3"/>
  <c r="AG26" i="3" s="1"/>
  <c r="H13" i="3"/>
  <c r="I13" i="3" s="1"/>
  <c r="H23" i="3"/>
  <c r="AG23" i="3" s="1"/>
  <c r="I23" i="3"/>
  <c r="H24" i="3"/>
  <c r="I24" i="3" s="1"/>
  <c r="H25" i="3"/>
  <c r="I25" i="3"/>
  <c r="H20" i="3"/>
  <c r="I20" i="3" s="1"/>
  <c r="H12" i="3"/>
  <c r="H11" i="3"/>
  <c r="AG11" i="3" s="1"/>
  <c r="C255" i="9"/>
  <c r="C253" i="9"/>
  <c r="C244" i="9"/>
  <c r="C249" i="9"/>
  <c r="C199" i="9"/>
  <c r="C195" i="9"/>
  <c r="C196" i="9"/>
  <c r="C185" i="9"/>
  <c r="C174" i="9"/>
  <c r="C157" i="9"/>
  <c r="C150" i="9"/>
  <c r="C128" i="9"/>
  <c r="C118" i="9"/>
  <c r="C117" i="9"/>
  <c r="C116" i="9"/>
  <c r="C113" i="9"/>
  <c r="C97" i="9"/>
  <c r="C93" i="9"/>
  <c r="C90" i="9"/>
  <c r="C79" i="9"/>
  <c r="E7" i="9"/>
  <c r="C67" i="9"/>
  <c r="C66" i="9"/>
  <c r="C36" i="9"/>
  <c r="C37" i="9"/>
  <c r="C19" i="9"/>
  <c r="C12" i="9"/>
  <c r="S7" i="10"/>
  <c r="CY221" i="9"/>
  <c r="GV251" i="9"/>
  <c r="HB221" i="9"/>
  <c r="GL221" i="9"/>
  <c r="HA221" i="9"/>
  <c r="HR83" i="9"/>
  <c r="HR104" i="9"/>
  <c r="GS221" i="9"/>
  <c r="GW221" i="9"/>
  <c r="HE221" i="9"/>
  <c r="HI221" i="9"/>
  <c r="HQ221" i="9"/>
  <c r="GK251" i="9"/>
  <c r="GO251" i="9"/>
  <c r="GS251" i="9"/>
  <c r="GW251" i="9"/>
  <c r="HA251" i="9"/>
  <c r="HE251" i="9"/>
  <c r="HI251" i="9"/>
  <c r="HM251" i="9"/>
  <c r="HQ251" i="9"/>
  <c r="CF181" i="9"/>
  <c r="HE103" i="9"/>
  <c r="GK221" i="9"/>
  <c r="FH119" i="9"/>
  <c r="FL119" i="9"/>
  <c r="GI82" i="9"/>
  <c r="GM82" i="9"/>
  <c r="GQ82" i="9"/>
  <c r="GU82" i="9"/>
  <c r="GY82" i="9"/>
  <c r="HC82" i="9"/>
  <c r="HG82" i="9"/>
  <c r="HK82" i="9"/>
  <c r="HO82" i="9"/>
  <c r="GK103" i="9"/>
  <c r="GO103" i="9"/>
  <c r="GS103" i="9"/>
  <c r="GW103" i="9"/>
  <c r="HA103" i="9"/>
  <c r="HI103" i="9"/>
  <c r="HM103" i="9"/>
  <c r="HQ103" i="9"/>
  <c r="EZ119" i="9"/>
  <c r="FD119" i="9"/>
  <c r="FP119" i="9"/>
  <c r="FP82" i="9"/>
  <c r="GL119" i="9"/>
  <c r="GP119" i="9"/>
  <c r="GT119" i="9"/>
  <c r="GX119" i="9"/>
  <c r="HB119" i="9"/>
  <c r="HF119" i="9"/>
  <c r="HJ119" i="9"/>
  <c r="HN119" i="9"/>
  <c r="AA103" i="9"/>
  <c r="HM119" i="9"/>
  <c r="EX83" i="9"/>
  <c r="EX132" i="9"/>
  <c r="GS82" i="9"/>
  <c r="GI103" i="9"/>
  <c r="GM103" i="9"/>
  <c r="GQ103" i="9"/>
  <c r="GU103" i="9"/>
  <c r="GY103" i="9"/>
  <c r="HC103" i="9"/>
  <c r="HG103" i="9"/>
  <c r="HK103" i="9"/>
  <c r="HO103" i="9"/>
  <c r="HP181" i="9"/>
  <c r="S251" i="9"/>
  <c r="FS119" i="9"/>
  <c r="GL82" i="9"/>
  <c r="GP82" i="9"/>
  <c r="GT82" i="9"/>
  <c r="GK119" i="9"/>
  <c r="GX103" i="9"/>
  <c r="FH5" i="9"/>
  <c r="FQ26" i="9"/>
  <c r="FY103" i="9"/>
  <c r="FC119" i="9"/>
  <c r="GL103" i="9"/>
  <c r="GP103" i="9"/>
  <c r="GT103" i="9"/>
  <c r="HB103" i="9"/>
  <c r="HF103" i="9"/>
  <c r="HJ103" i="9"/>
  <c r="HN103" i="9"/>
  <c r="GZ119" i="9"/>
  <c r="GI221" i="9"/>
  <c r="GM221" i="9"/>
  <c r="GQ221" i="9"/>
  <c r="GU221" i="9"/>
  <c r="GY221" i="9"/>
  <c r="HC221" i="9"/>
  <c r="HG221" i="9"/>
  <c r="HK221" i="9"/>
  <c r="HO221" i="9"/>
  <c r="HG251" i="9"/>
  <c r="HO251" i="9"/>
  <c r="GJ251" i="9"/>
  <c r="GN251" i="9"/>
  <c r="GR251" i="9"/>
  <c r="GZ251" i="9"/>
  <c r="HD251" i="9"/>
  <c r="HH251" i="9"/>
  <c r="HL251" i="9"/>
  <c r="HP251" i="9"/>
  <c r="DS103" i="9"/>
  <c r="FT119" i="9"/>
  <c r="FX119" i="9"/>
  <c r="GB119" i="9"/>
  <c r="GF119" i="9"/>
  <c r="GX82" i="9"/>
  <c r="HB82" i="9"/>
  <c r="HF82" i="9"/>
  <c r="HJ82" i="9"/>
  <c r="HN82" i="9"/>
  <c r="GW119" i="9"/>
  <c r="GI181" i="9"/>
  <c r="GQ181" i="9"/>
  <c r="GY181" i="9"/>
  <c r="HG181" i="9"/>
  <c r="HO181" i="9"/>
  <c r="GR181" i="9"/>
  <c r="HH181" i="9"/>
  <c r="HR132" i="9"/>
  <c r="EE251" i="9"/>
  <c r="DK251" i="9"/>
  <c r="CM251" i="9"/>
  <c r="BS251" i="9"/>
  <c r="AY251" i="9"/>
  <c r="AA251" i="9"/>
  <c r="FA82" i="9"/>
  <c r="FE82" i="9"/>
  <c r="FI82" i="9"/>
  <c r="FM82" i="9"/>
  <c r="FQ82" i="9"/>
  <c r="FU82" i="9"/>
  <c r="FY82" i="9"/>
  <c r="GC82" i="9"/>
  <c r="GG82" i="9"/>
  <c r="GA131" i="9"/>
  <c r="FA221" i="9"/>
  <c r="FI221" i="9"/>
  <c r="FQ221" i="9"/>
  <c r="FY221" i="9"/>
  <c r="GG221" i="9"/>
  <c r="HB131" i="9"/>
  <c r="EZ82" i="9"/>
  <c r="FD82" i="9"/>
  <c r="FH82" i="9"/>
  <c r="FL82" i="9"/>
  <c r="FT82" i="9"/>
  <c r="FX82" i="9"/>
  <c r="GB82" i="9"/>
  <c r="GF82" i="9"/>
  <c r="FB221" i="9"/>
  <c r="FF221" i="9"/>
  <c r="FJ221" i="9"/>
  <c r="FN221" i="9"/>
  <c r="FR221" i="9"/>
  <c r="FV221" i="9"/>
  <c r="FZ221" i="9"/>
  <c r="GD221" i="9"/>
  <c r="EZ251" i="9"/>
  <c r="FD251" i="9"/>
  <c r="FH251" i="9"/>
  <c r="FL251" i="9"/>
  <c r="FP251" i="9"/>
  <c r="FT251" i="9"/>
  <c r="FX251" i="9"/>
  <c r="GB251" i="9"/>
  <c r="GF251" i="9"/>
  <c r="GN5" i="9"/>
  <c r="HE26" i="9"/>
  <c r="GK82" i="9"/>
  <c r="GO82" i="9"/>
  <c r="GW82" i="9"/>
  <c r="HA82" i="9"/>
  <c r="HE82" i="9"/>
  <c r="HI82" i="9"/>
  <c r="HM82" i="9"/>
  <c r="HQ82" i="9"/>
  <c r="GJ181" i="9"/>
  <c r="GZ181" i="9"/>
  <c r="GO221" i="9"/>
  <c r="HM221" i="9"/>
  <c r="EU251" i="9"/>
  <c r="CI251" i="9"/>
  <c r="AQ251" i="9"/>
  <c r="W251" i="9"/>
  <c r="EX19" i="9"/>
  <c r="FQ103" i="9"/>
  <c r="EA251" i="9"/>
  <c r="DC251" i="9"/>
  <c r="BO251" i="9"/>
  <c r="U26" i="9"/>
  <c r="DI5" i="9"/>
  <c r="EX30" i="9"/>
  <c r="EX27" i="9"/>
  <c r="EX75" i="9"/>
  <c r="EX72" i="9"/>
  <c r="DC103" i="9"/>
  <c r="BG103" i="9"/>
  <c r="AQ103" i="9"/>
  <c r="GJ119" i="9"/>
  <c r="GN119" i="9"/>
  <c r="GR119" i="9"/>
  <c r="GV119" i="9"/>
  <c r="HD119" i="9"/>
  <c r="HH119" i="9"/>
  <c r="HL119" i="9"/>
  <c r="HP119" i="9"/>
  <c r="GO119" i="9"/>
  <c r="GS119" i="9"/>
  <c r="HA119" i="9"/>
  <c r="HE119" i="9"/>
  <c r="HI119" i="9"/>
  <c r="HQ119" i="9"/>
  <c r="GP221" i="9"/>
  <c r="GT221" i="9"/>
  <c r="GX221" i="9"/>
  <c r="HF221" i="9"/>
  <c r="HJ221" i="9"/>
  <c r="HN221" i="9"/>
  <c r="FD103" i="9"/>
  <c r="FH103" i="9"/>
  <c r="GB103" i="9"/>
  <c r="GH203" i="9"/>
  <c r="GH215" i="9"/>
  <c r="GH222" i="9"/>
  <c r="GH221" i="9"/>
  <c r="GS5" i="9"/>
  <c r="HI5" i="9"/>
  <c r="GJ221" i="9"/>
  <c r="GN221" i="9"/>
  <c r="GR221" i="9"/>
  <c r="GV221" i="9"/>
  <c r="GZ221" i="9"/>
  <c r="HD221" i="9"/>
  <c r="HH221" i="9"/>
  <c r="HL221" i="9"/>
  <c r="HP221" i="9"/>
  <c r="GL251" i="9"/>
  <c r="GP251" i="9"/>
  <c r="GT251" i="9"/>
  <c r="GX251" i="9"/>
  <c r="HB251" i="9"/>
  <c r="HF251" i="9"/>
  <c r="HJ251" i="9"/>
  <c r="HN251" i="9"/>
  <c r="HR188" i="9"/>
  <c r="HR215" i="9"/>
  <c r="HR222" i="9"/>
  <c r="HR221" i="9"/>
  <c r="Q168" i="9"/>
  <c r="EX165" i="9"/>
  <c r="EX166" i="9"/>
  <c r="EX42" i="9"/>
  <c r="FG5" i="9"/>
  <c r="DI181" i="9"/>
  <c r="CS5" i="9"/>
  <c r="AW5" i="9"/>
  <c r="EX189" i="9"/>
  <c r="EX188" i="9"/>
  <c r="EX69" i="9"/>
  <c r="EX63" i="9"/>
  <c r="EQ221" i="9"/>
  <c r="EA221" i="9"/>
  <c r="DK221" i="9"/>
  <c r="CU221" i="9"/>
  <c r="CE221" i="9"/>
  <c r="BO221" i="9"/>
  <c r="CC5" i="9"/>
  <c r="BM5" i="9"/>
  <c r="AG5" i="9"/>
  <c r="Q5" i="9"/>
  <c r="EX155" i="9"/>
  <c r="EX80" i="9"/>
  <c r="EX156" i="9"/>
  <c r="GD181" i="9"/>
  <c r="GL131" i="9"/>
  <c r="EX17" i="9"/>
  <c r="EX15" i="9"/>
  <c r="DD181" i="9"/>
  <c r="EJ181" i="9"/>
  <c r="CN181" i="9"/>
  <c r="BX181" i="9"/>
  <c r="AB181" i="9"/>
  <c r="EY5" i="9"/>
  <c r="FO5" i="9"/>
  <c r="FW5" i="9"/>
  <c r="GE5" i="9"/>
  <c r="EZ103" i="9"/>
  <c r="FL103" i="9"/>
  <c r="FP103" i="9"/>
  <c r="FT103" i="9"/>
  <c r="FX103" i="9"/>
  <c r="GF103" i="9"/>
  <c r="FA103" i="9"/>
  <c r="FI103" i="9"/>
  <c r="GG103" i="9"/>
  <c r="EY119" i="9"/>
  <c r="FG119" i="9"/>
  <c r="FK119" i="9"/>
  <c r="FO119" i="9"/>
  <c r="FW119" i="9"/>
  <c r="GA119" i="9"/>
  <c r="GE119" i="9"/>
  <c r="FE221" i="9"/>
  <c r="FM221" i="9"/>
  <c r="FU221" i="9"/>
  <c r="GC221" i="9"/>
  <c r="GI251" i="9"/>
  <c r="GM251" i="9"/>
  <c r="GQ251" i="9"/>
  <c r="GU251" i="9"/>
  <c r="GY251" i="9"/>
  <c r="HC251" i="9"/>
  <c r="HK251" i="9"/>
  <c r="EX254" i="9"/>
  <c r="EX251" i="9"/>
  <c r="EX60" i="9"/>
  <c r="EX45" i="9"/>
  <c r="EX117" i="9"/>
  <c r="EX141" i="9"/>
  <c r="EX135" i="9"/>
  <c r="CM103" i="9"/>
  <c r="GH192" i="9"/>
  <c r="GJ5" i="9"/>
  <c r="GR5" i="9"/>
  <c r="GV5" i="9"/>
  <c r="GZ5" i="9"/>
  <c r="HD5" i="9"/>
  <c r="HH5" i="9"/>
  <c r="HL5" i="9"/>
  <c r="HP5" i="9"/>
  <c r="GK5" i="9"/>
  <c r="GO5" i="9"/>
  <c r="GW5" i="9"/>
  <c r="HA5" i="9"/>
  <c r="HE5" i="9"/>
  <c r="HM5" i="9"/>
  <c r="HQ5" i="9"/>
  <c r="GK26" i="9"/>
  <c r="GO26" i="9"/>
  <c r="GS26" i="9"/>
  <c r="GW26" i="9"/>
  <c r="HA26" i="9"/>
  <c r="HI26" i="9"/>
  <c r="HM26" i="9"/>
  <c r="HQ26" i="9"/>
  <c r="GL26" i="9"/>
  <c r="GP26" i="9"/>
  <c r="GT26" i="9"/>
  <c r="GX26" i="9"/>
  <c r="HB26" i="9"/>
  <c r="HF26" i="9"/>
  <c r="HJ26" i="9"/>
  <c r="HN26" i="9"/>
  <c r="GQ26" i="9"/>
  <c r="GU26" i="9"/>
  <c r="HG26" i="9"/>
  <c r="HK26" i="9"/>
  <c r="GJ26" i="9"/>
  <c r="GV26" i="9"/>
  <c r="GZ26" i="9"/>
  <c r="HL26" i="9"/>
  <c r="HP26" i="9"/>
  <c r="GP131" i="9"/>
  <c r="GT131" i="9"/>
  <c r="GX131" i="9"/>
  <c r="HF131" i="9"/>
  <c r="HJ131" i="9"/>
  <c r="HN131" i="9"/>
  <c r="GM181" i="9"/>
  <c r="GU181" i="9"/>
  <c r="HC181" i="9"/>
  <c r="HK181" i="9"/>
  <c r="GN181" i="9"/>
  <c r="GV181" i="9"/>
  <c r="HD181" i="9"/>
  <c r="HL181" i="9"/>
  <c r="EX24" i="9"/>
  <c r="EQ251" i="9"/>
  <c r="EI251" i="9"/>
  <c r="DO251" i="9"/>
  <c r="CU251" i="9"/>
  <c r="BW251" i="9"/>
  <c r="BC251" i="9"/>
  <c r="AI251" i="9"/>
  <c r="BR181" i="9"/>
  <c r="EX129" i="9"/>
  <c r="AK26" i="9"/>
  <c r="FB103" i="9"/>
  <c r="FF103" i="9"/>
  <c r="FJ103" i="9"/>
  <c r="FN103" i="9"/>
  <c r="FR103" i="9"/>
  <c r="FV103" i="9"/>
  <c r="FZ103" i="9"/>
  <c r="GD103" i="9"/>
  <c r="FC131" i="9"/>
  <c r="FK131" i="9"/>
  <c r="FS131" i="9"/>
  <c r="FB181" i="9"/>
  <c r="FF181" i="9"/>
  <c r="FN181" i="9"/>
  <c r="FR181" i="9"/>
  <c r="FV181" i="9"/>
  <c r="FZ181" i="9"/>
  <c r="EZ221" i="9"/>
  <c r="FD221" i="9"/>
  <c r="FH221" i="9"/>
  <c r="FL221" i="9"/>
  <c r="FP221" i="9"/>
  <c r="FT221" i="9"/>
  <c r="FX221" i="9"/>
  <c r="GB221" i="9"/>
  <c r="GF221" i="9"/>
  <c r="BH181" i="9"/>
  <c r="GH182" i="9"/>
  <c r="GH159" i="9"/>
  <c r="CS181" i="9"/>
  <c r="AW181" i="9"/>
  <c r="AG181" i="9"/>
  <c r="T7" i="10"/>
  <c r="T6" i="10"/>
  <c r="L5" i="10"/>
  <c r="L4" i="10"/>
  <c r="EX120" i="9"/>
  <c r="GH169" i="9"/>
  <c r="GH168" i="9"/>
  <c r="GH135" i="9"/>
  <c r="GH145" i="9"/>
  <c r="EX33" i="9"/>
  <c r="GH120" i="9"/>
  <c r="GH132" i="9"/>
  <c r="HR6" i="9"/>
  <c r="HR78" i="9"/>
  <c r="HR86" i="9"/>
  <c r="HR96" i="9"/>
  <c r="HR152" i="9"/>
  <c r="EX104" i="9"/>
  <c r="GH152" i="9"/>
  <c r="EJ131" i="9"/>
  <c r="CN131" i="9"/>
  <c r="BX131" i="9"/>
  <c r="AB131" i="9"/>
  <c r="GH6" i="9"/>
  <c r="GH83" i="9"/>
  <c r="O6" i="10"/>
  <c r="GH107" i="9"/>
  <c r="GK131" i="9"/>
  <c r="GO131" i="9"/>
  <c r="GS131" i="9"/>
  <c r="GW131" i="9"/>
  <c r="HA131" i="9"/>
  <c r="HE131" i="9"/>
  <c r="HI131" i="9"/>
  <c r="HM131" i="9"/>
  <c r="HQ131" i="9"/>
  <c r="DT131" i="9"/>
  <c r="DD131" i="9"/>
  <c r="BH131" i="9"/>
  <c r="AR131" i="9"/>
  <c r="GH86" i="9"/>
  <c r="P6" i="10"/>
  <c r="AD119" i="9"/>
  <c r="GH96" i="9"/>
  <c r="GH27" i="9"/>
  <c r="GH123" i="9"/>
  <c r="HR120" i="9"/>
  <c r="DP119" i="9"/>
  <c r="CZ119" i="9"/>
  <c r="AN119" i="9"/>
  <c r="AE119" i="9"/>
  <c r="O119" i="9"/>
  <c r="R7" i="10"/>
  <c r="GH63" i="9"/>
  <c r="GH78" i="9"/>
  <c r="BU82" i="9"/>
  <c r="EE82" i="9"/>
  <c r="GH45" i="9"/>
  <c r="GH15" i="9"/>
  <c r="EV221" i="9"/>
  <c r="ER221" i="9"/>
  <c r="EN221" i="9"/>
  <c r="EJ221" i="9"/>
  <c r="EF221" i="9"/>
  <c r="EB221" i="9"/>
  <c r="DX221" i="9"/>
  <c r="DT221" i="9"/>
  <c r="DP221" i="9"/>
  <c r="DL221" i="9"/>
  <c r="DH221" i="9"/>
  <c r="DD221" i="9"/>
  <c r="CZ221" i="9"/>
  <c r="CV221" i="9"/>
  <c r="CR221" i="9"/>
  <c r="CN221" i="9"/>
  <c r="CJ221" i="9"/>
  <c r="CF221" i="9"/>
  <c r="CB221" i="9"/>
  <c r="BX221" i="9"/>
  <c r="BT221" i="9"/>
  <c r="BP221" i="9"/>
  <c r="BL221" i="9"/>
  <c r="BH221" i="9"/>
  <c r="BD221" i="9"/>
  <c r="AZ221" i="9"/>
  <c r="AV221" i="9"/>
  <c r="AR221" i="9"/>
  <c r="AN221" i="9"/>
  <c r="AJ221" i="9"/>
  <c r="AF221" i="9"/>
  <c r="AB221" i="9"/>
  <c r="X221" i="9"/>
  <c r="T221" i="9"/>
  <c r="P221" i="9"/>
  <c r="EL181" i="9"/>
  <c r="DV181" i="9"/>
  <c r="DF181" i="9"/>
  <c r="CP181" i="9"/>
  <c r="BZ181" i="9"/>
  <c r="BJ181" i="9"/>
  <c r="AT181" i="9"/>
  <c r="AD181" i="9"/>
  <c r="N181" i="9"/>
  <c r="EX185" i="9"/>
  <c r="EX182" i="9"/>
  <c r="ET181" i="9"/>
  <c r="EP181" i="9"/>
  <c r="EH181" i="9"/>
  <c r="ED181" i="9"/>
  <c r="DZ181" i="9"/>
  <c r="DR181" i="9"/>
  <c r="DN181" i="9"/>
  <c r="DJ181" i="9"/>
  <c r="DB181" i="9"/>
  <c r="CX181" i="9"/>
  <c r="CT181" i="9"/>
  <c r="CL181" i="9"/>
  <c r="CH181" i="9"/>
  <c r="CD181" i="9"/>
  <c r="BV181" i="9"/>
  <c r="BN181" i="9"/>
  <c r="BF181" i="9"/>
  <c r="BB181" i="9"/>
  <c r="AX181" i="9"/>
  <c r="AP181" i="9"/>
  <c r="AL181" i="9"/>
  <c r="AH181" i="9"/>
  <c r="Z181" i="9"/>
  <c r="V181" i="9"/>
  <c r="R181" i="9"/>
  <c r="EX178" i="9"/>
  <c r="ET251" i="9"/>
  <c r="EP251" i="9"/>
  <c r="EL251" i="9"/>
  <c r="EH251" i="9"/>
  <c r="ED251" i="9"/>
  <c r="DZ251" i="9"/>
  <c r="DV251" i="9"/>
  <c r="DR251" i="9"/>
  <c r="DN251" i="9"/>
  <c r="DJ251" i="9"/>
  <c r="DF251" i="9"/>
  <c r="DB251" i="9"/>
  <c r="CX251" i="9"/>
  <c r="CT251" i="9"/>
  <c r="CP251" i="9"/>
  <c r="CL251" i="9"/>
  <c r="CH251" i="9"/>
  <c r="CD251" i="9"/>
  <c r="BZ251" i="9"/>
  <c r="BV251" i="9"/>
  <c r="BR251" i="9"/>
  <c r="BN251" i="9"/>
  <c r="BJ251" i="9"/>
  <c r="BF251" i="9"/>
  <c r="BB251" i="9"/>
  <c r="AX251" i="9"/>
  <c r="AT251" i="9"/>
  <c r="AP251" i="9"/>
  <c r="AL251" i="9"/>
  <c r="AH251" i="9"/>
  <c r="AD251" i="9"/>
  <c r="Z251" i="9"/>
  <c r="V251" i="9"/>
  <c r="R251" i="9"/>
  <c r="N251" i="9"/>
  <c r="EX12" i="9"/>
  <c r="EX9" i="9"/>
  <c r="ET5" i="9"/>
  <c r="EP5" i="9"/>
  <c r="EL5" i="9"/>
  <c r="EH5" i="9"/>
  <c r="ED5" i="9"/>
  <c r="DZ5" i="9"/>
  <c r="DV5" i="9"/>
  <c r="DR5" i="9"/>
  <c r="DN5" i="9"/>
  <c r="DJ5" i="9"/>
  <c r="DF5" i="9"/>
  <c r="DB5" i="9"/>
  <c r="CX5" i="9"/>
  <c r="CT5" i="9"/>
  <c r="CP5" i="9"/>
  <c r="CL5" i="9"/>
  <c r="CH5" i="9"/>
  <c r="CD5" i="9"/>
  <c r="BZ5" i="9"/>
  <c r="BV5" i="9"/>
  <c r="BR5" i="9"/>
  <c r="BN5" i="9"/>
  <c r="BJ5" i="9"/>
  <c r="BF5" i="9"/>
  <c r="BB5" i="9"/>
  <c r="AX5" i="9"/>
  <c r="AT5" i="9"/>
  <c r="AP5" i="9"/>
  <c r="AL5" i="9"/>
  <c r="ET103" i="9"/>
  <c r="EP103" i="9"/>
  <c r="EL103" i="9"/>
  <c r="EH103" i="9"/>
  <c r="ED103" i="9"/>
  <c r="DZ103" i="9"/>
  <c r="DV103" i="9"/>
  <c r="DR103" i="9"/>
  <c r="DN103" i="9"/>
  <c r="DJ103" i="9"/>
  <c r="DF103" i="9"/>
  <c r="DB103" i="9"/>
  <c r="CX103" i="9"/>
  <c r="CT103" i="9"/>
  <c r="CP103" i="9"/>
  <c r="CL103" i="9"/>
  <c r="CH103" i="9"/>
  <c r="CD103" i="9"/>
  <c r="BZ103" i="9"/>
  <c r="BV103" i="9"/>
  <c r="BR103" i="9"/>
  <c r="BN103" i="9"/>
  <c r="BJ103" i="9"/>
  <c r="BF103" i="9"/>
  <c r="BB103" i="9"/>
  <c r="AX103" i="9"/>
  <c r="AT103" i="9"/>
  <c r="AP103" i="9"/>
  <c r="AL103" i="9"/>
  <c r="AH103" i="9"/>
  <c r="AD103" i="9"/>
  <c r="Z103" i="9"/>
  <c r="V103" i="9"/>
  <c r="R103" i="9"/>
  <c r="N103" i="9"/>
  <c r="EX92" i="9"/>
  <c r="EX86" i="9"/>
  <c r="EW82" i="9"/>
  <c r="ES82" i="9"/>
  <c r="EO82" i="9"/>
  <c r="EK82" i="9"/>
  <c r="EG82" i="9"/>
  <c r="EC82" i="9"/>
  <c r="DY82" i="9"/>
  <c r="DU82" i="9"/>
  <c r="DQ82" i="9"/>
  <c r="DM82" i="9"/>
  <c r="DI82" i="9"/>
  <c r="DE82" i="9"/>
  <c r="DA82" i="9"/>
  <c r="CW82" i="9"/>
  <c r="CS82" i="9"/>
  <c r="CO82" i="9"/>
  <c r="CK82" i="9"/>
  <c r="CG82" i="9"/>
  <c r="CC82" i="9"/>
  <c r="BY82" i="9"/>
  <c r="BQ82" i="9"/>
  <c r="BM82" i="9"/>
  <c r="BI82" i="9"/>
  <c r="BE82" i="9"/>
  <c r="BA82" i="9"/>
  <c r="AW82" i="9"/>
  <c r="AS82" i="9"/>
  <c r="AO82" i="9"/>
  <c r="AK82" i="9"/>
  <c r="AG82" i="9"/>
  <c r="AC82" i="9"/>
  <c r="Y82" i="9"/>
  <c r="U82" i="9"/>
  <c r="Q82" i="9"/>
  <c r="AD5" i="9"/>
  <c r="V5" i="9"/>
  <c r="EO251" i="9"/>
  <c r="EC251" i="9"/>
  <c r="DQ251" i="9"/>
  <c r="DE251" i="9"/>
  <c r="CS251" i="9"/>
  <c r="CG251" i="9"/>
  <c r="BU251" i="9"/>
  <c r="BM251" i="9"/>
  <c r="BA251" i="9"/>
  <c r="AO251" i="9"/>
  <c r="AG251" i="9"/>
  <c r="Q251" i="9"/>
  <c r="EI221" i="9"/>
  <c r="DG221" i="9"/>
  <c r="CA221" i="9"/>
  <c r="EW181" i="9"/>
  <c r="EO181" i="9"/>
  <c r="DY181" i="9"/>
  <c r="BM181" i="9"/>
  <c r="Q181" i="9"/>
  <c r="ET131" i="9"/>
  <c r="EL131" i="9"/>
  <c r="ED131" i="9"/>
  <c r="DV131" i="9"/>
  <c r="DN131" i="9"/>
  <c r="DF131" i="9"/>
  <c r="CX131" i="9"/>
  <c r="CP131" i="9"/>
  <c r="CH131" i="9"/>
  <c r="BZ131" i="9"/>
  <c r="BR131" i="9"/>
  <c r="BJ131" i="9"/>
  <c r="BB131" i="9"/>
  <c r="AT131" i="9"/>
  <c r="AP131" i="9"/>
  <c r="AH131" i="9"/>
  <c r="Z131" i="9"/>
  <c r="R131" i="9"/>
  <c r="EP119" i="9"/>
  <c r="EH119" i="9"/>
  <c r="DZ119" i="9"/>
  <c r="DV119" i="9"/>
  <c r="DN119" i="9"/>
  <c r="DJ119" i="9"/>
  <c r="DF119" i="9"/>
  <c r="DB119" i="9"/>
  <c r="CX119" i="9"/>
  <c r="CT119" i="9"/>
  <c r="CP119" i="9"/>
  <c r="CL119" i="9"/>
  <c r="CH119" i="9"/>
  <c r="CD119" i="9"/>
  <c r="BZ119" i="9"/>
  <c r="BV119" i="9"/>
  <c r="BN119" i="9"/>
  <c r="BJ119" i="9"/>
  <c r="BF119" i="9"/>
  <c r="BB119" i="9"/>
  <c r="AX119" i="9"/>
  <c r="AT119" i="9"/>
  <c r="AP119" i="9"/>
  <c r="AL119" i="9"/>
  <c r="AH119" i="9"/>
  <c r="Z119" i="9"/>
  <c r="V119" i="9"/>
  <c r="R119" i="9"/>
  <c r="EO5" i="9"/>
  <c r="DY5" i="9"/>
  <c r="HR33" i="9"/>
  <c r="HR135" i="9"/>
  <c r="HR169" i="9"/>
  <c r="HR168" i="9"/>
  <c r="HR182" i="9"/>
  <c r="AH5" i="9"/>
  <c r="Z5" i="9"/>
  <c r="R5" i="9"/>
  <c r="EW251" i="9"/>
  <c r="EK251" i="9"/>
  <c r="DY251" i="9"/>
  <c r="DM251" i="9"/>
  <c r="DA251" i="9"/>
  <c r="CO251" i="9"/>
  <c r="CC251" i="9"/>
  <c r="BQ251" i="9"/>
  <c r="BI251" i="9"/>
  <c r="AW251" i="9"/>
  <c r="AK251" i="9"/>
  <c r="AC251" i="9"/>
  <c r="U251" i="9"/>
  <c r="DS221" i="9"/>
  <c r="DC221" i="9"/>
  <c r="CM221" i="9"/>
  <c r="BW221" i="9"/>
  <c r="BK221" i="9"/>
  <c r="M119" i="9"/>
  <c r="EX149" i="9"/>
  <c r="EX145" i="9"/>
  <c r="EV251" i="9"/>
  <c r="ER251" i="9"/>
  <c r="EN251" i="9"/>
  <c r="EJ251" i="9"/>
  <c r="EF251" i="9"/>
  <c r="EB251" i="9"/>
  <c r="DX251" i="9"/>
  <c r="DT251" i="9"/>
  <c r="DP251" i="9"/>
  <c r="DL251" i="9"/>
  <c r="DH251" i="9"/>
  <c r="DD251" i="9"/>
  <c r="CZ251" i="9"/>
  <c r="CV251" i="9"/>
  <c r="CR251" i="9"/>
  <c r="CN251" i="9"/>
  <c r="CJ251" i="9"/>
  <c r="CF251" i="9"/>
  <c r="CB251" i="9"/>
  <c r="BX251" i="9"/>
  <c r="BT251" i="9"/>
  <c r="BP251" i="9"/>
  <c r="BL251" i="9"/>
  <c r="BH251" i="9"/>
  <c r="BD251" i="9"/>
  <c r="AZ251" i="9"/>
  <c r="AV251" i="9"/>
  <c r="AR251" i="9"/>
  <c r="AN251" i="9"/>
  <c r="AJ251" i="9"/>
  <c r="AF251" i="9"/>
  <c r="AB251" i="9"/>
  <c r="X251" i="9"/>
  <c r="T251" i="9"/>
  <c r="P251" i="9"/>
  <c r="ET221" i="9"/>
  <c r="EP221" i="9"/>
  <c r="EL221" i="9"/>
  <c r="EH221" i="9"/>
  <c r="ED221" i="9"/>
  <c r="DZ221" i="9"/>
  <c r="DV221" i="9"/>
  <c r="DR221" i="9"/>
  <c r="DN221" i="9"/>
  <c r="DJ221" i="9"/>
  <c r="DF221" i="9"/>
  <c r="DB221" i="9"/>
  <c r="CX221" i="9"/>
  <c r="CT221" i="9"/>
  <c r="CP221" i="9"/>
  <c r="CL221" i="9"/>
  <c r="CH221" i="9"/>
  <c r="CD221" i="9"/>
  <c r="BZ221" i="9"/>
  <c r="BV221" i="9"/>
  <c r="BR221" i="9"/>
  <c r="BN221" i="9"/>
  <c r="BJ221" i="9"/>
  <c r="BF221" i="9"/>
  <c r="BB221" i="9"/>
  <c r="AX221" i="9"/>
  <c r="AT221" i="9"/>
  <c r="AP221" i="9"/>
  <c r="AL221" i="9"/>
  <c r="AH221" i="9"/>
  <c r="AD221" i="9"/>
  <c r="Z221" i="9"/>
  <c r="V221" i="9"/>
  <c r="R221" i="9"/>
  <c r="N221" i="9"/>
  <c r="DT181" i="9"/>
  <c r="EW119" i="9"/>
  <c r="ES119" i="9"/>
  <c r="EO119" i="9"/>
  <c r="EK119" i="9"/>
  <c r="EG119" i="9"/>
  <c r="EC119" i="9"/>
  <c r="DY119" i="9"/>
  <c r="DU119" i="9"/>
  <c r="DQ119" i="9"/>
  <c r="DM119" i="9"/>
  <c r="DI119" i="9"/>
  <c r="DE119" i="9"/>
  <c r="DA119" i="9"/>
  <c r="CW119" i="9"/>
  <c r="CS119" i="9"/>
  <c r="CO119" i="9"/>
  <c r="CK119" i="9"/>
  <c r="CG119" i="9"/>
  <c r="CC119" i="9"/>
  <c r="BY119" i="9"/>
  <c r="BU119" i="9"/>
  <c r="DW26" i="9"/>
  <c r="EM26" i="9"/>
  <c r="DG26" i="9"/>
  <c r="CQ26" i="9"/>
  <c r="CA26" i="9"/>
  <c r="N5" i="9"/>
  <c r="ES251" i="9"/>
  <c r="EG251" i="9"/>
  <c r="DU251" i="9"/>
  <c r="DI251" i="9"/>
  <c r="CW251" i="9"/>
  <c r="CK251" i="9"/>
  <c r="BY251" i="9"/>
  <c r="BE251" i="9"/>
  <c r="AS251" i="9"/>
  <c r="Y251" i="9"/>
  <c r="EM221" i="9"/>
  <c r="DW221" i="9"/>
  <c r="CQ221" i="9"/>
  <c r="BG221" i="9"/>
  <c r="ES181" i="9"/>
  <c r="EK181" i="9"/>
  <c r="CC181" i="9"/>
  <c r="EP131" i="9"/>
  <c r="EH131" i="9"/>
  <c r="DZ131" i="9"/>
  <c r="DR131" i="9"/>
  <c r="DJ131" i="9"/>
  <c r="DB131" i="9"/>
  <c r="CT131" i="9"/>
  <c r="CL131" i="9"/>
  <c r="CD131" i="9"/>
  <c r="BV131" i="9"/>
  <c r="BN131" i="9"/>
  <c r="BF131" i="9"/>
  <c r="AX131" i="9"/>
  <c r="AL131" i="9"/>
  <c r="AD131" i="9"/>
  <c r="V131" i="9"/>
  <c r="N131" i="9"/>
  <c r="ET119" i="9"/>
  <c r="EL119" i="9"/>
  <c r="ED119" i="9"/>
  <c r="DR119" i="9"/>
  <c r="BR119" i="9"/>
  <c r="EX6" i="9"/>
  <c r="EM251" i="9"/>
  <c r="DW251" i="9"/>
  <c r="DG251" i="9"/>
  <c r="CQ251" i="9"/>
  <c r="CA251" i="9"/>
  <c r="BK251" i="9"/>
  <c r="AU251" i="9"/>
  <c r="AE251" i="9"/>
  <c r="EW221" i="9"/>
  <c r="ES221" i="9"/>
  <c r="EO221" i="9"/>
  <c r="EK221" i="9"/>
  <c r="EG221" i="9"/>
  <c r="EC221" i="9"/>
  <c r="DY221" i="9"/>
  <c r="DU221" i="9"/>
  <c r="DQ221" i="9"/>
  <c r="DM221" i="9"/>
  <c r="DI221" i="9"/>
  <c r="DE221" i="9"/>
  <c r="DA221" i="9"/>
  <c r="CW221" i="9"/>
  <c r="CS221" i="9"/>
  <c r="CO221" i="9"/>
  <c r="CK221" i="9"/>
  <c r="CG221" i="9"/>
  <c r="CC221" i="9"/>
  <c r="BY221" i="9"/>
  <c r="BU221" i="9"/>
  <c r="BQ221" i="9"/>
  <c r="BM221" i="9"/>
  <c r="BI221" i="9"/>
  <c r="BE221" i="9"/>
  <c r="BA221" i="9"/>
  <c r="AW221" i="9"/>
  <c r="AS221" i="9"/>
  <c r="AO221" i="9"/>
  <c r="AK221" i="9"/>
  <c r="AG221" i="9"/>
  <c r="AC221" i="9"/>
  <c r="Y221" i="9"/>
  <c r="U221" i="9"/>
  <c r="Q221" i="9"/>
  <c r="EX216" i="9"/>
  <c r="EX212" i="9"/>
  <c r="EX203" i="9"/>
  <c r="EX200" i="9"/>
  <c r="EX192" i="9"/>
  <c r="ET82" i="9"/>
  <c r="EP82" i="9"/>
  <c r="EL82" i="9"/>
  <c r="EH82" i="9"/>
  <c r="ED82" i="9"/>
  <c r="DZ82" i="9"/>
  <c r="DV82" i="9"/>
  <c r="ET26" i="9"/>
  <c r="EP26" i="9"/>
  <c r="EL26" i="9"/>
  <c r="EH26" i="9"/>
  <c r="ED26" i="9"/>
  <c r="DZ26" i="9"/>
  <c r="DV26" i="9"/>
  <c r="DR26" i="9"/>
  <c r="DN26" i="9"/>
  <c r="DJ26" i="9"/>
  <c r="DF26" i="9"/>
  <c r="DB26" i="9"/>
  <c r="CX26" i="9"/>
  <c r="CT26" i="9"/>
  <c r="CP26" i="9"/>
  <c r="CL26" i="9"/>
  <c r="CH26" i="9"/>
  <c r="CD26" i="9"/>
  <c r="BZ26" i="9"/>
  <c r="BV26" i="9"/>
  <c r="EZ5" i="9"/>
  <c r="FP5" i="9"/>
  <c r="FX5" i="9"/>
  <c r="GF5" i="9"/>
  <c r="FI26" i="9"/>
  <c r="EG181" i="9"/>
  <c r="EC181" i="9"/>
  <c r="DU181" i="9"/>
  <c r="DQ181" i="9"/>
  <c r="DM181" i="9"/>
  <c r="DE181" i="9"/>
  <c r="DA181" i="9"/>
  <c r="CW181" i="9"/>
  <c r="CO181" i="9"/>
  <c r="CK181" i="9"/>
  <c r="CG181" i="9"/>
  <c r="BY181" i="9"/>
  <c r="BU181" i="9"/>
  <c r="BQ181" i="9"/>
  <c r="BI181" i="9"/>
  <c r="BE181" i="9"/>
  <c r="BA181" i="9"/>
  <c r="AS181" i="9"/>
  <c r="AO181" i="9"/>
  <c r="AK181" i="9"/>
  <c r="AC181" i="9"/>
  <c r="Y181" i="9"/>
  <c r="U181" i="9"/>
  <c r="EF131" i="9"/>
  <c r="DP131" i="9"/>
  <c r="CZ131" i="9"/>
  <c r="CJ131" i="9"/>
  <c r="BT131" i="9"/>
  <c r="BD131" i="9"/>
  <c r="AN131" i="9"/>
  <c r="X131" i="9"/>
  <c r="EV131" i="9"/>
  <c r="ER131" i="9"/>
  <c r="EN131" i="9"/>
  <c r="EB131" i="9"/>
  <c r="DX131" i="9"/>
  <c r="DL131" i="9"/>
  <c r="DH131" i="9"/>
  <c r="CV131" i="9"/>
  <c r="CR131" i="9"/>
  <c r="CF131" i="9"/>
  <c r="CB131" i="9"/>
  <c r="BP131" i="9"/>
  <c r="BL131" i="9"/>
  <c r="AZ131" i="9"/>
  <c r="AV131" i="9"/>
  <c r="AJ131" i="9"/>
  <c r="AF131" i="9"/>
  <c r="T131" i="9"/>
  <c r="P131" i="9"/>
  <c r="EV119" i="9"/>
  <c r="ER119" i="9"/>
  <c r="EN119" i="9"/>
  <c r="EJ119" i="9"/>
  <c r="EB119" i="9"/>
  <c r="DX119" i="9"/>
  <c r="DT119" i="9"/>
  <c r="DL119" i="9"/>
  <c r="DH119" i="9"/>
  <c r="DD119" i="9"/>
  <c r="CV119" i="9"/>
  <c r="CR119" i="9"/>
  <c r="CN119" i="9"/>
  <c r="CJ119" i="9"/>
  <c r="CF119" i="9"/>
  <c r="CB119" i="9"/>
  <c r="BX119" i="9"/>
  <c r="BP119" i="9"/>
  <c r="BL119" i="9"/>
  <c r="BH119" i="9"/>
  <c r="AZ119" i="9"/>
  <c r="AV119" i="9"/>
  <c r="AR119" i="9"/>
  <c r="X119" i="9"/>
  <c r="EV103" i="9"/>
  <c r="ER103" i="9"/>
  <c r="EN103" i="9"/>
  <c r="EJ103" i="9"/>
  <c r="EF103" i="9"/>
  <c r="EB103" i="9"/>
  <c r="DX103" i="9"/>
  <c r="DT103" i="9"/>
  <c r="DP103" i="9"/>
  <c r="DL103" i="9"/>
  <c r="DH103" i="9"/>
  <c r="DD103" i="9"/>
  <c r="CZ103" i="9"/>
  <c r="CV103" i="9"/>
  <c r="CR103" i="9"/>
  <c r="CN103" i="9"/>
  <c r="CJ103" i="9"/>
  <c r="CF103" i="9"/>
  <c r="CB103" i="9"/>
  <c r="BX103" i="9"/>
  <c r="BT103" i="9"/>
  <c r="BP103" i="9"/>
  <c r="BL103" i="9"/>
  <c r="BH103" i="9"/>
  <c r="BD103" i="9"/>
  <c r="AZ103" i="9"/>
  <c r="AV103" i="9"/>
  <c r="AR103" i="9"/>
  <c r="AN103" i="9"/>
  <c r="AJ103" i="9"/>
  <c r="AF103" i="9"/>
  <c r="AB103" i="9"/>
  <c r="X103" i="9"/>
  <c r="T103" i="9"/>
  <c r="P103" i="9"/>
  <c r="EV82" i="9"/>
  <c r="ER82" i="9"/>
  <c r="EN82" i="9"/>
  <c r="EJ82" i="9"/>
  <c r="EF82" i="9"/>
  <c r="EB82" i="9"/>
  <c r="DX82" i="9"/>
  <c r="CO26" i="9"/>
  <c r="CK26" i="9"/>
  <c r="CG26" i="9"/>
  <c r="CC26" i="9"/>
  <c r="BY26" i="9"/>
  <c r="BU26" i="9"/>
  <c r="BQ26" i="9"/>
  <c r="BM26" i="9"/>
  <c r="BI26" i="9"/>
  <c r="BE26" i="9"/>
  <c r="BA26" i="9"/>
  <c r="AW26" i="9"/>
  <c r="AS26" i="9"/>
  <c r="AO26" i="9"/>
  <c r="AG26" i="9"/>
  <c r="AC26" i="9"/>
  <c r="Y26" i="9"/>
  <c r="Q26" i="9"/>
  <c r="FA26" i="9"/>
  <c r="FY26" i="9"/>
  <c r="GG26" i="9"/>
  <c r="GI131" i="9"/>
  <c r="GM131" i="9"/>
  <c r="GQ131" i="9"/>
  <c r="GU131" i="9"/>
  <c r="GY131" i="9"/>
  <c r="HC131" i="9"/>
  <c r="HG131" i="9"/>
  <c r="HK131" i="9"/>
  <c r="HO131" i="9"/>
  <c r="AF181" i="9"/>
  <c r="P181" i="9"/>
  <c r="EN181" i="9"/>
  <c r="DX181" i="9"/>
  <c r="DH181" i="9"/>
  <c r="CR181" i="9"/>
  <c r="CB181" i="9"/>
  <c r="BL181" i="9"/>
  <c r="AV181" i="9"/>
  <c r="EV181" i="9"/>
  <c r="EF181" i="9"/>
  <c r="DP181" i="9"/>
  <c r="CZ181" i="9"/>
  <c r="CJ181" i="9"/>
  <c r="BT181" i="9"/>
  <c r="BD181" i="9"/>
  <c r="AN181" i="9"/>
  <c r="X181" i="9"/>
  <c r="EU131" i="9"/>
  <c r="EQ131" i="9"/>
  <c r="EM131" i="9"/>
  <c r="EI131" i="9"/>
  <c r="EE131" i="9"/>
  <c r="EA131" i="9"/>
  <c r="DW131" i="9"/>
  <c r="DS131" i="9"/>
  <c r="DO131" i="9"/>
  <c r="DK131" i="9"/>
  <c r="DG131" i="9"/>
  <c r="DC131" i="9"/>
  <c r="CY131" i="9"/>
  <c r="CU131" i="9"/>
  <c r="CQ131" i="9"/>
  <c r="CM131" i="9"/>
  <c r="CI131" i="9"/>
  <c r="CE131" i="9"/>
  <c r="CA131" i="9"/>
  <c r="BW131" i="9"/>
  <c r="BS131" i="9"/>
  <c r="BO131" i="9"/>
  <c r="BK131" i="9"/>
  <c r="BG131" i="9"/>
  <c r="BC131" i="9"/>
  <c r="AY131" i="9"/>
  <c r="AU131" i="9"/>
  <c r="AQ131" i="9"/>
  <c r="AM131" i="9"/>
  <c r="AI131" i="9"/>
  <c r="AE131" i="9"/>
  <c r="AA131" i="9"/>
  <c r="W131" i="9"/>
  <c r="S131" i="9"/>
  <c r="O131" i="9"/>
  <c r="EU119" i="9"/>
  <c r="EQ119" i="9"/>
  <c r="EM119" i="9"/>
  <c r="EI119" i="9"/>
  <c r="EE119" i="9"/>
  <c r="EA119" i="9"/>
  <c r="DW119" i="9"/>
  <c r="DS119" i="9"/>
  <c r="DO119" i="9"/>
  <c r="DK119" i="9"/>
  <c r="DG119" i="9"/>
  <c r="DC119" i="9"/>
  <c r="CY119" i="9"/>
  <c r="CU119" i="9"/>
  <c r="CQ119" i="9"/>
  <c r="CM119" i="9"/>
  <c r="CI119" i="9"/>
  <c r="CE119" i="9"/>
  <c r="CA119" i="9"/>
  <c r="BW119" i="9"/>
  <c r="BS119" i="9"/>
  <c r="BO119" i="9"/>
  <c r="BK119" i="9"/>
  <c r="BG119" i="9"/>
  <c r="BC119" i="9"/>
  <c r="AY119" i="9"/>
  <c r="AU119" i="9"/>
  <c r="AQ119" i="9"/>
  <c r="AM119" i="9"/>
  <c r="AI119" i="9"/>
  <c r="W119" i="9"/>
  <c r="EU103" i="9"/>
  <c r="EQ103" i="9"/>
  <c r="EM103" i="9"/>
  <c r="EI103" i="9"/>
  <c r="EE103" i="9"/>
  <c r="EA103" i="9"/>
  <c r="DW103" i="9"/>
  <c r="DO103" i="9"/>
  <c r="DK103" i="9"/>
  <c r="DG103" i="9"/>
  <c r="CY103" i="9"/>
  <c r="CU103" i="9"/>
  <c r="CQ103" i="9"/>
  <c r="CI103" i="9"/>
  <c r="CE103" i="9"/>
  <c r="CA103" i="9"/>
  <c r="BW103" i="9"/>
  <c r="BS103" i="9"/>
  <c r="BO103" i="9"/>
  <c r="BK103" i="9"/>
  <c r="BC103" i="9"/>
  <c r="AY103" i="9"/>
  <c r="AU103" i="9"/>
  <c r="AM103" i="9"/>
  <c r="AI103" i="9"/>
  <c r="AE103" i="9"/>
  <c r="W103" i="9"/>
  <c r="S103" i="9"/>
  <c r="O103" i="9"/>
  <c r="EU5" i="9"/>
  <c r="EQ5" i="9"/>
  <c r="EM5" i="9"/>
  <c r="EI5" i="9"/>
  <c r="EE5" i="9"/>
  <c r="EA5" i="9"/>
  <c r="DW5" i="9"/>
  <c r="DS5" i="9"/>
  <c r="DO5" i="9"/>
  <c r="DK5" i="9"/>
  <c r="DG5" i="9"/>
  <c r="DC5" i="9"/>
  <c r="CY5" i="9"/>
  <c r="CU5" i="9"/>
  <c r="CQ5" i="9"/>
  <c r="CM5" i="9"/>
  <c r="CI5" i="9"/>
  <c r="CE5" i="9"/>
  <c r="CA5" i="9"/>
  <c r="BW5" i="9"/>
  <c r="BS5" i="9"/>
  <c r="BO5" i="9"/>
  <c r="BK5" i="9"/>
  <c r="BG5" i="9"/>
  <c r="BC5" i="9"/>
  <c r="AY5" i="9"/>
  <c r="AU5" i="9"/>
  <c r="AQ5" i="9"/>
  <c r="AM5" i="9"/>
  <c r="AI5" i="9"/>
  <c r="AE5" i="9"/>
  <c r="AA5" i="9"/>
  <c r="W5" i="9"/>
  <c r="S5" i="9"/>
  <c r="O5" i="9"/>
  <c r="EY181" i="9"/>
  <c r="FC181" i="9"/>
  <c r="FG181" i="9"/>
  <c r="FK181" i="9"/>
  <c r="FO181" i="9"/>
  <c r="FS181" i="9"/>
  <c r="FW181" i="9"/>
  <c r="GA181" i="9"/>
  <c r="GE181" i="9"/>
  <c r="EZ181" i="9"/>
  <c r="FD181" i="9"/>
  <c r="FH181" i="9"/>
  <c r="FL181" i="9"/>
  <c r="FP181" i="9"/>
  <c r="FT181" i="9"/>
  <c r="FX181" i="9"/>
  <c r="GB181" i="9"/>
  <c r="GF181" i="9"/>
  <c r="FA181" i="9"/>
  <c r="FE181" i="9"/>
  <c r="FI181" i="9"/>
  <c r="FM181" i="9"/>
  <c r="FQ181" i="9"/>
  <c r="FU181" i="9"/>
  <c r="FY181" i="9"/>
  <c r="GC181" i="9"/>
  <c r="GG181" i="9"/>
  <c r="FJ181" i="9"/>
  <c r="GJ103" i="9"/>
  <c r="GN103" i="9"/>
  <c r="GR103" i="9"/>
  <c r="GV103" i="9"/>
  <c r="GZ103" i="9"/>
  <c r="HD103" i="9"/>
  <c r="HH103" i="9"/>
  <c r="HL103" i="9"/>
  <c r="HP103" i="9"/>
  <c r="EW5" i="9"/>
  <c r="ES5" i="9"/>
  <c r="EK5" i="9"/>
  <c r="EG5" i="9"/>
  <c r="EC5" i="9"/>
  <c r="DU5" i="9"/>
  <c r="DQ5" i="9"/>
  <c r="DM5" i="9"/>
  <c r="DE5" i="9"/>
  <c r="DA5" i="9"/>
  <c r="CW5" i="9"/>
  <c r="CO5" i="9"/>
  <c r="CK5" i="9"/>
  <c r="CG5" i="9"/>
  <c r="BY5" i="9"/>
  <c r="BU5" i="9"/>
  <c r="BQ5" i="9"/>
  <c r="BI5" i="9"/>
  <c r="BE5" i="9"/>
  <c r="BA5" i="9"/>
  <c r="AS5" i="9"/>
  <c r="AO5" i="9"/>
  <c r="AK5" i="9"/>
  <c r="AC5" i="9"/>
  <c r="Y5" i="9"/>
  <c r="U5" i="9"/>
  <c r="FA5" i="9"/>
  <c r="FE5" i="9"/>
  <c r="FI5" i="9"/>
  <c r="FM5" i="9"/>
  <c r="FQ5" i="9"/>
  <c r="FU5" i="9"/>
  <c r="FY5" i="9"/>
  <c r="GC5" i="9"/>
  <c r="GG5" i="9"/>
  <c r="FB5" i="9"/>
  <c r="FF5" i="9"/>
  <c r="FJ5" i="9"/>
  <c r="FN5" i="9"/>
  <c r="FR5" i="9"/>
  <c r="FV5" i="9"/>
  <c r="FZ5" i="9"/>
  <c r="GD5" i="9"/>
  <c r="FC5" i="9"/>
  <c r="FK5" i="9"/>
  <c r="FS5" i="9"/>
  <c r="GA5" i="9"/>
  <c r="FD5" i="9"/>
  <c r="FL5" i="9"/>
  <c r="FT5" i="9"/>
  <c r="GB5" i="9"/>
  <c r="FB82" i="9"/>
  <c r="FF82" i="9"/>
  <c r="FJ82" i="9"/>
  <c r="FN82" i="9"/>
  <c r="FR82" i="9"/>
  <c r="FV82" i="9"/>
  <c r="FZ82" i="9"/>
  <c r="GD82" i="9"/>
  <c r="EY82" i="9"/>
  <c r="FC82" i="9"/>
  <c r="FG82" i="9"/>
  <c r="FK82" i="9"/>
  <c r="FO82" i="9"/>
  <c r="FS82" i="9"/>
  <c r="FW82" i="9"/>
  <c r="GA82" i="9"/>
  <c r="GE82" i="9"/>
  <c r="GJ82" i="9"/>
  <c r="GN82" i="9"/>
  <c r="GR82" i="9"/>
  <c r="GV82" i="9"/>
  <c r="GZ82" i="9"/>
  <c r="HD82" i="9"/>
  <c r="HH82" i="9"/>
  <c r="HL82" i="9"/>
  <c r="HP82" i="9"/>
  <c r="BQ119" i="9"/>
  <c r="BM119" i="9"/>
  <c r="BI119" i="9"/>
  <c r="BE119" i="9"/>
  <c r="BA119" i="9"/>
  <c r="AW119" i="9"/>
  <c r="AS119" i="9"/>
  <c r="AO119" i="9"/>
  <c r="EW103" i="9"/>
  <c r="ES103" i="9"/>
  <c r="EO103" i="9"/>
  <c r="EK103" i="9"/>
  <c r="EG103" i="9"/>
  <c r="EC103" i="9"/>
  <c r="DY103" i="9"/>
  <c r="DU103" i="9"/>
  <c r="DQ103" i="9"/>
  <c r="DM103" i="9"/>
  <c r="DI103" i="9"/>
  <c r="DE103" i="9"/>
  <c r="DA103" i="9"/>
  <c r="CW103" i="9"/>
  <c r="CS103" i="9"/>
  <c r="CO103" i="9"/>
  <c r="CK103" i="9"/>
  <c r="CG103" i="9"/>
  <c r="CC103" i="9"/>
  <c r="BY103" i="9"/>
  <c r="BU103" i="9"/>
  <c r="BQ103" i="9"/>
  <c r="BM103" i="9"/>
  <c r="BI103" i="9"/>
  <c r="BE103" i="9"/>
  <c r="BA103" i="9"/>
  <c r="AW103" i="9"/>
  <c r="AS103" i="9"/>
  <c r="AO103" i="9"/>
  <c r="AK103" i="9"/>
  <c r="AG103" i="9"/>
  <c r="AC103" i="9"/>
  <c r="Y103" i="9"/>
  <c r="U103" i="9"/>
  <c r="Q103" i="9"/>
  <c r="EQ82" i="9"/>
  <c r="EM82" i="9"/>
  <c r="EA82" i="9"/>
  <c r="DW82" i="9"/>
  <c r="EV26" i="9"/>
  <c r="ER26" i="9"/>
  <c r="EN26" i="9"/>
  <c r="EJ26" i="9"/>
  <c r="EF26" i="9"/>
  <c r="EB26" i="9"/>
  <c r="DX26" i="9"/>
  <c r="DT26" i="9"/>
  <c r="DP26" i="9"/>
  <c r="DL26" i="9"/>
  <c r="DH26" i="9"/>
  <c r="DD26" i="9"/>
  <c r="CZ26" i="9"/>
  <c r="CV26" i="9"/>
  <c r="CR26" i="9"/>
  <c r="CN26" i="9"/>
  <c r="CJ26" i="9"/>
  <c r="CF26" i="9"/>
  <c r="CB26" i="9"/>
  <c r="BX26" i="9"/>
  <c r="BT26" i="9"/>
  <c r="EV5" i="9"/>
  <c r="ER5" i="9"/>
  <c r="EN5" i="9"/>
  <c r="EJ5" i="9"/>
  <c r="EF5" i="9"/>
  <c r="EB5" i="9"/>
  <c r="DX5" i="9"/>
  <c r="DT5" i="9"/>
  <c r="DP5" i="9"/>
  <c r="DL5" i="9"/>
  <c r="DH5" i="9"/>
  <c r="DD5" i="9"/>
  <c r="CZ5" i="9"/>
  <c r="CV5" i="9"/>
  <c r="CR5" i="9"/>
  <c r="CN5" i="9"/>
  <c r="CJ5" i="9"/>
  <c r="CF5" i="9"/>
  <c r="CB5" i="9"/>
  <c r="BX5" i="9"/>
  <c r="BT5" i="9"/>
  <c r="BP5" i="9"/>
  <c r="BL5" i="9"/>
  <c r="BH5" i="9"/>
  <c r="BD5" i="9"/>
  <c r="AZ5" i="9"/>
  <c r="AV5" i="9"/>
  <c r="AR5" i="9"/>
  <c r="AN5" i="9"/>
  <c r="AJ5" i="9"/>
  <c r="AF5" i="9"/>
  <c r="AB5" i="9"/>
  <c r="X5" i="9"/>
  <c r="T5" i="9"/>
  <c r="P5" i="9"/>
  <c r="FB26" i="9"/>
  <c r="FF26" i="9"/>
  <c r="FJ26" i="9"/>
  <c r="FN26" i="9"/>
  <c r="FR26" i="9"/>
  <c r="FV26" i="9"/>
  <c r="FZ26" i="9"/>
  <c r="GD26" i="9"/>
  <c r="FE26" i="9"/>
  <c r="FM26" i="9"/>
  <c r="FU26" i="9"/>
  <c r="GC26" i="9"/>
  <c r="EY221" i="9"/>
  <c r="FC221" i="9"/>
  <c r="FG221" i="9"/>
  <c r="FK221" i="9"/>
  <c r="FO221" i="9"/>
  <c r="FS221" i="9"/>
  <c r="FW221" i="9"/>
  <c r="GA221" i="9"/>
  <c r="GE221" i="9"/>
  <c r="GI5" i="9"/>
  <c r="GM5" i="9"/>
  <c r="GQ5" i="9"/>
  <c r="GU5" i="9"/>
  <c r="GY5" i="9"/>
  <c r="HC5" i="9"/>
  <c r="HG5" i="9"/>
  <c r="HK5" i="9"/>
  <c r="HO5" i="9"/>
  <c r="GI119" i="9"/>
  <c r="GM119" i="9"/>
  <c r="GQ119" i="9"/>
  <c r="GU119" i="9"/>
  <c r="GY119" i="9"/>
  <c r="HC119" i="9"/>
  <c r="HG119" i="9"/>
  <c r="HK119" i="9"/>
  <c r="HO119" i="9"/>
  <c r="FE103" i="9"/>
  <c r="FM103" i="9"/>
  <c r="FU103" i="9"/>
  <c r="GC103" i="9"/>
  <c r="FA119" i="9"/>
  <c r="FE119" i="9"/>
  <c r="FI119" i="9"/>
  <c r="FM119" i="9"/>
  <c r="FQ119" i="9"/>
  <c r="FU119" i="9"/>
  <c r="FY119" i="9"/>
  <c r="GC119" i="9"/>
  <c r="GG119" i="9"/>
  <c r="FB119" i="9"/>
  <c r="FF119" i="9"/>
  <c r="FJ119" i="9"/>
  <c r="FN119" i="9"/>
  <c r="FR119" i="9"/>
  <c r="FV119" i="9"/>
  <c r="FZ119" i="9"/>
  <c r="GD119" i="9"/>
  <c r="EY131" i="9"/>
  <c r="FG131" i="9"/>
  <c r="FO131" i="9"/>
  <c r="FW131" i="9"/>
  <c r="GE131" i="9"/>
  <c r="GH9" i="9"/>
  <c r="GH33" i="9"/>
  <c r="GH72" i="9"/>
  <c r="GH104" i="9"/>
  <c r="GH188" i="9"/>
  <c r="GI26" i="9"/>
  <c r="GM26" i="9"/>
  <c r="GY26" i="9"/>
  <c r="HC26" i="9"/>
  <c r="HO26" i="9"/>
  <c r="GN26" i="9"/>
  <c r="GR26" i="9"/>
  <c r="HD26" i="9"/>
  <c r="HH26" i="9"/>
  <c r="EY103" i="9"/>
  <c r="FC103" i="9"/>
  <c r="FG103" i="9"/>
  <c r="FK103" i="9"/>
  <c r="FO103" i="9"/>
  <c r="FS103" i="9"/>
  <c r="FW103" i="9"/>
  <c r="GA103" i="9"/>
  <c r="GE103" i="9"/>
  <c r="EZ131" i="9"/>
  <c r="FD131" i="9"/>
  <c r="FH131" i="9"/>
  <c r="FL131" i="9"/>
  <c r="FP131" i="9"/>
  <c r="FT131" i="9"/>
  <c r="FX131" i="9"/>
  <c r="GB131" i="9"/>
  <c r="GF131" i="9"/>
  <c r="FA131" i="9"/>
  <c r="FE131" i="9"/>
  <c r="FI131" i="9"/>
  <c r="FM131" i="9"/>
  <c r="FQ131" i="9"/>
  <c r="FU131" i="9"/>
  <c r="FY131" i="9"/>
  <c r="GC131" i="9"/>
  <c r="GG131" i="9"/>
  <c r="FB131" i="9"/>
  <c r="FF131" i="9"/>
  <c r="FJ131" i="9"/>
  <c r="FN131" i="9"/>
  <c r="FR131" i="9"/>
  <c r="FV131" i="9"/>
  <c r="FZ131" i="9"/>
  <c r="GD131" i="9"/>
  <c r="GJ131" i="9"/>
  <c r="GN131" i="9"/>
  <c r="GR131" i="9"/>
  <c r="GV131" i="9"/>
  <c r="GZ131" i="9"/>
  <c r="HD131" i="9"/>
  <c r="HH131" i="9"/>
  <c r="HL131" i="9"/>
  <c r="HP131" i="9"/>
  <c r="GL181" i="9"/>
  <c r="GP181" i="9"/>
  <c r="GT181" i="9"/>
  <c r="GX181" i="9"/>
  <c r="HB181" i="9"/>
  <c r="HF181" i="9"/>
  <c r="HJ181" i="9"/>
  <c r="HN181" i="9"/>
  <c r="FA251" i="9"/>
  <c r="FE251" i="9"/>
  <c r="FI251" i="9"/>
  <c r="FM251" i="9"/>
  <c r="FQ251" i="9"/>
  <c r="FU251" i="9"/>
  <c r="FY251" i="9"/>
  <c r="GC251" i="9"/>
  <c r="GG251" i="9"/>
  <c r="HR27" i="9"/>
  <c r="HR45" i="9"/>
  <c r="HR63" i="9"/>
  <c r="EY251" i="9"/>
  <c r="FC251" i="9"/>
  <c r="FG251" i="9"/>
  <c r="FK251" i="9"/>
  <c r="FO251" i="9"/>
  <c r="FS251" i="9"/>
  <c r="FW251" i="9"/>
  <c r="GA251" i="9"/>
  <c r="GE251" i="9"/>
  <c r="GL5" i="9"/>
  <c r="GP5" i="9"/>
  <c r="GT5" i="9"/>
  <c r="GX5" i="9"/>
  <c r="HB5" i="9"/>
  <c r="HF5" i="9"/>
  <c r="HJ5" i="9"/>
  <c r="HN5" i="9"/>
  <c r="GK181" i="9"/>
  <c r="GO181" i="9"/>
  <c r="GS181" i="9"/>
  <c r="GW181" i="9"/>
  <c r="HA181" i="9"/>
  <c r="HE181" i="9"/>
  <c r="HI181" i="9"/>
  <c r="HM181" i="9"/>
  <c r="HQ181" i="9"/>
  <c r="HR9" i="9"/>
  <c r="HR15" i="9"/>
  <c r="HR72" i="9"/>
  <c r="HR107" i="9"/>
  <c r="HR123" i="9"/>
  <c r="HR145" i="9"/>
  <c r="HR159" i="9"/>
  <c r="HR192" i="9"/>
  <c r="HR203" i="9"/>
  <c r="S6" i="10"/>
  <c r="S5" i="10"/>
  <c r="S4" i="10"/>
  <c r="EY26" i="9"/>
  <c r="FC26" i="9"/>
  <c r="FG26" i="9"/>
  <c r="FK26" i="9"/>
  <c r="FO26" i="9"/>
  <c r="FS26" i="9"/>
  <c r="FW26" i="9"/>
  <c r="GA26" i="9"/>
  <c r="GE26" i="9"/>
  <c r="EZ26" i="9"/>
  <c r="FD26" i="9"/>
  <c r="FH26" i="9"/>
  <c r="FL26" i="9"/>
  <c r="FP26" i="9"/>
  <c r="FT26" i="9"/>
  <c r="FX26" i="9"/>
  <c r="GB26" i="9"/>
  <c r="GF26" i="9"/>
  <c r="FB251" i="9"/>
  <c r="FF251" i="9"/>
  <c r="FJ251" i="9"/>
  <c r="FN251" i="9"/>
  <c r="FR251" i="9"/>
  <c r="FV251" i="9"/>
  <c r="FZ251" i="9"/>
  <c r="GD251" i="9"/>
  <c r="EX225" i="9"/>
  <c r="EX222" i="9"/>
  <c r="AY221" i="9"/>
  <c r="AU221" i="9"/>
  <c r="AQ221" i="9"/>
  <c r="AM221" i="9"/>
  <c r="AI221" i="9"/>
  <c r="AE221" i="9"/>
  <c r="AA221" i="9"/>
  <c r="W221" i="9"/>
  <c r="S221" i="9"/>
  <c r="O221" i="9"/>
  <c r="EX249" i="9"/>
  <c r="O251" i="9"/>
  <c r="EM181" i="9"/>
  <c r="DW181" i="9"/>
  <c r="DG181" i="9"/>
  <c r="CM181" i="9"/>
  <c r="BS181" i="9"/>
  <c r="BC181" i="9"/>
  <c r="AM181" i="9"/>
  <c r="W181" i="9"/>
  <c r="EQ181" i="9"/>
  <c r="EA181" i="9"/>
  <c r="DK181" i="9"/>
  <c r="CU181" i="9"/>
  <c r="CI181" i="9"/>
  <c r="BW181" i="9"/>
  <c r="BG181" i="9"/>
  <c r="AU181" i="9"/>
  <c r="AE181" i="9"/>
  <c r="EW131" i="9"/>
  <c r="ES131" i="9"/>
  <c r="EO131" i="9"/>
  <c r="EK131" i="9"/>
  <c r="EG131" i="9"/>
  <c r="EC131" i="9"/>
  <c r="DY131" i="9"/>
  <c r="DU131" i="9"/>
  <c r="DQ131" i="9"/>
  <c r="DM131" i="9"/>
  <c r="DI131" i="9"/>
  <c r="DE131" i="9"/>
  <c r="DA131" i="9"/>
  <c r="CW131" i="9"/>
  <c r="CS131" i="9"/>
  <c r="CO131" i="9"/>
  <c r="CK131" i="9"/>
  <c r="CG131" i="9"/>
  <c r="CC131" i="9"/>
  <c r="BY131" i="9"/>
  <c r="BU131" i="9"/>
  <c r="BQ131" i="9"/>
  <c r="BM131" i="9"/>
  <c r="BI131" i="9"/>
  <c r="BE131" i="9"/>
  <c r="BA131" i="9"/>
  <c r="AW131" i="9"/>
  <c r="AS131" i="9"/>
  <c r="AO131" i="9"/>
  <c r="AK131" i="9"/>
  <c r="AG131" i="9"/>
  <c r="AC131" i="9"/>
  <c r="Y131" i="9"/>
  <c r="U131" i="9"/>
  <c r="Q131" i="9"/>
  <c r="AJ119" i="9"/>
  <c r="AF119" i="9"/>
  <c r="AB119" i="9"/>
  <c r="T119" i="9"/>
  <c r="P119" i="9"/>
  <c r="EE181" i="9"/>
  <c r="DO181" i="9"/>
  <c r="CY181" i="9"/>
  <c r="CE181" i="9"/>
  <c r="BO181" i="9"/>
  <c r="AY181" i="9"/>
  <c r="AI181" i="9"/>
  <c r="S181" i="9"/>
  <c r="EU181" i="9"/>
  <c r="EI181" i="9"/>
  <c r="DS181" i="9"/>
  <c r="DC181" i="9"/>
  <c r="CQ181" i="9"/>
  <c r="CA181" i="9"/>
  <c r="BK181" i="9"/>
  <c r="AQ181" i="9"/>
  <c r="AA181" i="9"/>
  <c r="O181" i="9"/>
  <c r="DS82" i="9"/>
  <c r="DO82" i="9"/>
  <c r="DK82" i="9"/>
  <c r="DG82" i="9"/>
  <c r="DC82" i="9"/>
  <c r="CY82" i="9"/>
  <c r="CU82" i="9"/>
  <c r="CQ82" i="9"/>
  <c r="CM82" i="9"/>
  <c r="CI82" i="9"/>
  <c r="CE82" i="9"/>
  <c r="CA82" i="9"/>
  <c r="BW82" i="9"/>
  <c r="BS82" i="9"/>
  <c r="BO82" i="9"/>
  <c r="BK82" i="9"/>
  <c r="BG82" i="9"/>
  <c r="BC82" i="9"/>
  <c r="AY82" i="9"/>
  <c r="AU82" i="9"/>
  <c r="AQ82" i="9"/>
  <c r="AM82" i="9"/>
  <c r="AI82" i="9"/>
  <c r="AE82" i="9"/>
  <c r="AA82" i="9"/>
  <c r="W82" i="9"/>
  <c r="S82" i="9"/>
  <c r="O82" i="9"/>
  <c r="AK119" i="9"/>
  <c r="AG119" i="9"/>
  <c r="AC119" i="9"/>
  <c r="Y119" i="9"/>
  <c r="U119" i="9"/>
  <c r="Q119" i="9"/>
  <c r="EU26" i="9"/>
  <c r="EQ26" i="9"/>
  <c r="EI26" i="9"/>
  <c r="EE26" i="9"/>
  <c r="EA26" i="9"/>
  <c r="DS26" i="9"/>
  <c r="DO26" i="9"/>
  <c r="DK26" i="9"/>
  <c r="DC26" i="9"/>
  <c r="CY26" i="9"/>
  <c r="CU26" i="9"/>
  <c r="CM26" i="9"/>
  <c r="CI26" i="9"/>
  <c r="CE26" i="9"/>
  <c r="BW26" i="9"/>
  <c r="BS26" i="9"/>
  <c r="BO26" i="9"/>
  <c r="BK26" i="9"/>
  <c r="BG26" i="9"/>
  <c r="BC26" i="9"/>
  <c r="AY26" i="9"/>
  <c r="AU26" i="9"/>
  <c r="AQ26" i="9"/>
  <c r="AM26" i="9"/>
  <c r="AI26" i="9"/>
  <c r="AE26" i="9"/>
  <c r="AA26" i="9"/>
  <c r="W26" i="9"/>
  <c r="S26" i="9"/>
  <c r="O26" i="9"/>
  <c r="DR82" i="9"/>
  <c r="DN82" i="9"/>
  <c r="DJ82" i="9"/>
  <c r="DF82" i="9"/>
  <c r="DB82" i="9"/>
  <c r="CX82" i="9"/>
  <c r="CT82" i="9"/>
  <c r="CP82" i="9"/>
  <c r="CL82" i="9"/>
  <c r="CH82" i="9"/>
  <c r="CD82" i="9"/>
  <c r="BZ82" i="9"/>
  <c r="BV82" i="9"/>
  <c r="BR82" i="9"/>
  <c r="BN82" i="9"/>
  <c r="BJ82" i="9"/>
  <c r="BF82" i="9"/>
  <c r="BB82" i="9"/>
  <c r="AX82" i="9"/>
  <c r="AT82" i="9"/>
  <c r="AP82" i="9"/>
  <c r="AL82" i="9"/>
  <c r="AH82" i="9"/>
  <c r="AD82" i="9"/>
  <c r="Z82" i="9"/>
  <c r="V82" i="9"/>
  <c r="R82" i="9"/>
  <c r="N82" i="9"/>
  <c r="EW26" i="9"/>
  <c r="ES26" i="9"/>
  <c r="EO26" i="9"/>
  <c r="EK26" i="9"/>
  <c r="EG26" i="9"/>
  <c r="EC26" i="9"/>
  <c r="DY26" i="9"/>
  <c r="DU26" i="9"/>
  <c r="DQ26" i="9"/>
  <c r="DM26" i="9"/>
  <c r="DI26" i="9"/>
  <c r="DE26" i="9"/>
  <c r="DA26" i="9"/>
  <c r="CW26" i="9"/>
  <c r="CS26" i="9"/>
  <c r="DT82" i="9"/>
  <c r="DP82" i="9"/>
  <c r="DL82" i="9"/>
  <c r="DH82" i="9"/>
  <c r="DD82" i="9"/>
  <c r="CZ82" i="9"/>
  <c r="CV82" i="9"/>
  <c r="CR82" i="9"/>
  <c r="CN82" i="9"/>
  <c r="CJ82" i="9"/>
  <c r="CF82" i="9"/>
  <c r="CB82" i="9"/>
  <c r="BX82" i="9"/>
  <c r="BT82" i="9"/>
  <c r="BP82" i="9"/>
  <c r="BL82" i="9"/>
  <c r="BH82" i="9"/>
  <c r="BD82" i="9"/>
  <c r="AZ82" i="9"/>
  <c r="AV82" i="9"/>
  <c r="AR82" i="9"/>
  <c r="AN82" i="9"/>
  <c r="AJ82" i="9"/>
  <c r="AF82" i="9"/>
  <c r="AB82" i="9"/>
  <c r="X82" i="9"/>
  <c r="T82" i="9"/>
  <c r="P82" i="9"/>
  <c r="BR26" i="9"/>
  <c r="BN26" i="9"/>
  <c r="BJ26" i="9"/>
  <c r="BF26" i="9"/>
  <c r="BB26" i="9"/>
  <c r="AX26" i="9"/>
  <c r="AT26" i="9"/>
  <c r="AP26" i="9"/>
  <c r="AL26" i="9"/>
  <c r="AH26" i="9"/>
  <c r="AD26" i="9"/>
  <c r="Z26" i="9"/>
  <c r="V26" i="9"/>
  <c r="R26" i="9"/>
  <c r="N26" i="9"/>
  <c r="BP26" i="9"/>
  <c r="BL26" i="9"/>
  <c r="BH26" i="9"/>
  <c r="BD26" i="9"/>
  <c r="AZ26" i="9"/>
  <c r="AV26" i="9"/>
  <c r="AR26" i="9"/>
  <c r="AN26" i="9"/>
  <c r="AJ26" i="9"/>
  <c r="AF26" i="9"/>
  <c r="AB26" i="9"/>
  <c r="X26" i="9"/>
  <c r="T26" i="9"/>
  <c r="P26" i="9"/>
  <c r="M251" i="9"/>
  <c r="M221" i="9"/>
  <c r="M181" i="9"/>
  <c r="M131" i="9"/>
  <c r="M103" i="9"/>
  <c r="EX101" i="9"/>
  <c r="M82" i="9"/>
  <c r="M26" i="9"/>
  <c r="M5" i="9"/>
  <c r="T5" i="10"/>
  <c r="T4" i="10"/>
  <c r="HR82" i="9"/>
  <c r="HR103" i="9"/>
  <c r="EX159" i="9"/>
  <c r="HR119" i="9"/>
  <c r="FH4" i="9"/>
  <c r="GH103" i="9"/>
  <c r="EX82" i="9"/>
  <c r="GH119" i="9"/>
  <c r="M4" i="9"/>
  <c r="HF4" i="9"/>
  <c r="GP4" i="9"/>
  <c r="HO4" i="9"/>
  <c r="GY4" i="9"/>
  <c r="GI4" i="9"/>
  <c r="BT4" i="9"/>
  <c r="CJ4" i="9"/>
  <c r="CZ4" i="9"/>
  <c r="DP4" i="9"/>
  <c r="EF4" i="9"/>
  <c r="EV4" i="9"/>
  <c r="FS4" i="9"/>
  <c r="GC4" i="9"/>
  <c r="U4" i="9"/>
  <c r="AO4" i="9"/>
  <c r="CG4" i="9"/>
  <c r="AI4" i="9"/>
  <c r="AY4" i="9"/>
  <c r="BO4" i="9"/>
  <c r="CU4" i="9"/>
  <c r="EQ4" i="9"/>
  <c r="FP4" i="9"/>
  <c r="AH4" i="9"/>
  <c r="AX4" i="9"/>
  <c r="BN4" i="9"/>
  <c r="GH131" i="9"/>
  <c r="HG4" i="9"/>
  <c r="GQ4" i="9"/>
  <c r="AN4" i="9"/>
  <c r="GE4" i="9"/>
  <c r="AG4" i="9"/>
  <c r="CS4" i="9"/>
  <c r="X4" i="9"/>
  <c r="FT4" i="9"/>
  <c r="FZ4" i="9"/>
  <c r="DU4" i="9"/>
  <c r="S4" i="9"/>
  <c r="CE4" i="9"/>
  <c r="DK4" i="9"/>
  <c r="CT4" i="9"/>
  <c r="EP4" i="9"/>
  <c r="HQ4" i="9"/>
  <c r="GV4" i="9"/>
  <c r="HB4" i="9"/>
  <c r="GL4" i="9"/>
  <c r="HK4" i="9"/>
  <c r="GU4" i="9"/>
  <c r="AB4" i="9"/>
  <c r="AR4" i="9"/>
  <c r="BH4" i="9"/>
  <c r="BX4" i="9"/>
  <c r="CN4" i="9"/>
  <c r="DD4" i="9"/>
  <c r="DT4" i="9"/>
  <c r="EJ4" i="9"/>
  <c r="FL4" i="9"/>
  <c r="FK4" i="9"/>
  <c r="FV4" i="9"/>
  <c r="FF4" i="9"/>
  <c r="FY4" i="9"/>
  <c r="FI4" i="9"/>
  <c r="Y4" i="9"/>
  <c r="AS4" i="9"/>
  <c r="BQ4" i="9"/>
  <c r="CK4" i="9"/>
  <c r="DE4" i="9"/>
  <c r="EC4" i="9"/>
  <c r="EW4" i="9"/>
  <c r="W4" i="9"/>
  <c r="AM4" i="9"/>
  <c r="BC4" i="9"/>
  <c r="BS4" i="9"/>
  <c r="CI4" i="9"/>
  <c r="CY4" i="9"/>
  <c r="DO4" i="9"/>
  <c r="EE4" i="9"/>
  <c r="EU4" i="9"/>
  <c r="EZ4" i="9"/>
  <c r="DY4" i="9"/>
  <c r="V4" i="9"/>
  <c r="AL4" i="9"/>
  <c r="BB4" i="9"/>
  <c r="BR4" i="9"/>
  <c r="CH4" i="9"/>
  <c r="CX4" i="9"/>
  <c r="DN4" i="9"/>
  <c r="ED4" i="9"/>
  <c r="ET4" i="9"/>
  <c r="HM4" i="9"/>
  <c r="GO4" i="9"/>
  <c r="HH4" i="9"/>
  <c r="GR4" i="9"/>
  <c r="FW4" i="9"/>
  <c r="BM4" i="9"/>
  <c r="FJ4" i="9"/>
  <c r="FM4" i="9"/>
  <c r="BI4" i="9"/>
  <c r="DA4" i="9"/>
  <c r="ES4" i="9"/>
  <c r="EA4" i="9"/>
  <c r="DJ4" i="9"/>
  <c r="GW4" i="9"/>
  <c r="HL4" i="9"/>
  <c r="HN4" i="9"/>
  <c r="GX4" i="9"/>
  <c r="P4" i="9"/>
  <c r="AF4" i="9"/>
  <c r="AV4" i="9"/>
  <c r="BL4" i="9"/>
  <c r="CB4" i="9"/>
  <c r="CR4" i="9"/>
  <c r="DH4" i="9"/>
  <c r="DX4" i="9"/>
  <c r="EN4" i="9"/>
  <c r="FD4" i="9"/>
  <c r="FC4" i="9"/>
  <c r="FR4" i="9"/>
  <c r="FB4" i="9"/>
  <c r="FU4" i="9"/>
  <c r="FE4" i="9"/>
  <c r="AC4" i="9"/>
  <c r="BA4" i="9"/>
  <c r="BU4" i="9"/>
  <c r="CO4" i="9"/>
  <c r="DM4" i="9"/>
  <c r="EG4" i="9"/>
  <c r="AA4" i="9"/>
  <c r="AQ4" i="9"/>
  <c r="BG4" i="9"/>
  <c r="BW4" i="9"/>
  <c r="CM4" i="9"/>
  <c r="DC4" i="9"/>
  <c r="DS4" i="9"/>
  <c r="EI4" i="9"/>
  <c r="GF4" i="9"/>
  <c r="R4" i="9"/>
  <c r="EO4" i="9"/>
  <c r="AD4" i="9"/>
  <c r="AP4" i="9"/>
  <c r="BF4" i="9"/>
  <c r="BV4" i="9"/>
  <c r="CL4" i="9"/>
  <c r="DB4" i="9"/>
  <c r="DR4" i="9"/>
  <c r="EH4" i="9"/>
  <c r="HE4" i="9"/>
  <c r="GK4" i="9"/>
  <c r="HD4" i="9"/>
  <c r="GJ4" i="9"/>
  <c r="FO4" i="9"/>
  <c r="CC4" i="9"/>
  <c r="FG4" i="9"/>
  <c r="HI4" i="9"/>
  <c r="BD4" i="9"/>
  <c r="CD4" i="9"/>
  <c r="DZ4" i="9"/>
  <c r="HJ4" i="9"/>
  <c r="GT4" i="9"/>
  <c r="HC4" i="9"/>
  <c r="GM4" i="9"/>
  <c r="T4" i="9"/>
  <c r="AJ4" i="9"/>
  <c r="AZ4" i="9"/>
  <c r="BP4" i="9"/>
  <c r="CF4" i="9"/>
  <c r="CV4" i="9"/>
  <c r="DL4" i="9"/>
  <c r="EB4" i="9"/>
  <c r="ER4" i="9"/>
  <c r="GB4" i="9"/>
  <c r="GA4" i="9"/>
  <c r="GD4" i="9"/>
  <c r="FN4" i="9"/>
  <c r="GG4" i="9"/>
  <c r="FQ4" i="9"/>
  <c r="FA4" i="9"/>
  <c r="AK4" i="9"/>
  <c r="BE4" i="9"/>
  <c r="BY4" i="9"/>
  <c r="CW4" i="9"/>
  <c r="DQ4" i="9"/>
  <c r="EK4" i="9"/>
  <c r="O4" i="9"/>
  <c r="AE4" i="9"/>
  <c r="AU4" i="9"/>
  <c r="BK4" i="9"/>
  <c r="CA4" i="9"/>
  <c r="CQ4" i="9"/>
  <c r="DG4" i="9"/>
  <c r="DW4" i="9"/>
  <c r="EM4" i="9"/>
  <c r="FX4" i="9"/>
  <c r="N4" i="9"/>
  <c r="Z4" i="9"/>
  <c r="AT4" i="9"/>
  <c r="BJ4" i="9"/>
  <c r="BZ4" i="9"/>
  <c r="CP4" i="9"/>
  <c r="DF4" i="9"/>
  <c r="DV4" i="9"/>
  <c r="EL4" i="9"/>
  <c r="HA4" i="9"/>
  <c r="HP4" i="9"/>
  <c r="GZ4" i="9"/>
  <c r="EY4" i="9"/>
  <c r="Q4" i="9"/>
  <c r="AW4" i="9"/>
  <c r="GS4" i="9"/>
  <c r="DI4" i="9"/>
  <c r="GN4" i="9"/>
  <c r="EX5" i="9"/>
  <c r="EX116" i="9"/>
  <c r="EX107" i="9"/>
  <c r="EX103" i="9"/>
  <c r="GH82" i="9"/>
  <c r="EX152" i="9"/>
  <c r="EX131" i="9"/>
  <c r="HR181" i="9"/>
  <c r="GH181" i="9"/>
  <c r="EX79" i="9"/>
  <c r="EX78" i="9"/>
  <c r="EX177" i="9"/>
  <c r="EX169" i="9"/>
  <c r="EX168" i="9"/>
  <c r="GH26" i="9"/>
  <c r="GH5" i="9"/>
  <c r="EX127" i="9"/>
  <c r="HR131" i="9"/>
  <c r="R5" i="10"/>
  <c r="R4" i="10"/>
  <c r="F36" i="47" s="1"/>
  <c r="R6" i="10"/>
  <c r="EX26" i="9"/>
  <c r="HR26" i="9"/>
  <c r="HR5" i="9"/>
  <c r="EX218" i="9"/>
  <c r="EX215" i="9"/>
  <c r="EX181" i="9"/>
  <c r="EX100" i="9"/>
  <c r="EX96" i="9"/>
  <c r="EX248" i="9"/>
  <c r="EX228" i="9"/>
  <c r="EX221" i="9"/>
  <c r="EX22" i="9"/>
  <c r="EX128" i="9"/>
  <c r="HR4" i="9"/>
  <c r="GH4" i="9"/>
  <c r="EX123" i="9"/>
  <c r="EX119" i="9"/>
  <c r="EX4" i="9"/>
  <c r="AG24" i="3"/>
  <c r="AG83" i="3"/>
  <c r="AP83" i="3"/>
  <c r="AO83" i="3"/>
  <c r="AN83" i="3"/>
  <c r="AM83" i="3"/>
  <c r="AL83" i="3"/>
  <c r="AK83" i="3"/>
  <c r="AA83" i="3"/>
  <c r="Z83" i="3"/>
  <c r="Y83" i="3"/>
  <c r="X83" i="3"/>
  <c r="W83" i="3"/>
  <c r="F83" i="3"/>
  <c r="AG37" i="3"/>
  <c r="AP37" i="3"/>
  <c r="AO37" i="3"/>
  <c r="AN37" i="3"/>
  <c r="AM37" i="3"/>
  <c r="AL37" i="3"/>
  <c r="AK37" i="3"/>
  <c r="AA37" i="3"/>
  <c r="Z37" i="3"/>
  <c r="Y37" i="3"/>
  <c r="X37" i="3"/>
  <c r="W37" i="3"/>
  <c r="F37" i="3"/>
  <c r="AP17" i="3"/>
  <c r="AO17" i="3"/>
  <c r="AN17" i="3"/>
  <c r="AM17" i="3"/>
  <c r="AL17" i="3"/>
  <c r="AK17" i="3"/>
  <c r="AA17" i="3"/>
  <c r="Z17" i="3"/>
  <c r="Y17" i="3"/>
  <c r="X17" i="3"/>
  <c r="W17" i="3"/>
  <c r="F17" i="3"/>
  <c r="AP28" i="3"/>
  <c r="AO28" i="3"/>
  <c r="AN28" i="3"/>
  <c r="AM28" i="3"/>
  <c r="AK28" i="3"/>
  <c r="AA28" i="3"/>
  <c r="Z28" i="3"/>
  <c r="Y28" i="3"/>
  <c r="X28" i="3"/>
  <c r="W28" i="3"/>
  <c r="F28" i="3"/>
  <c r="AP34" i="3"/>
  <c r="AO34" i="3"/>
  <c r="AN34" i="3"/>
  <c r="AM34" i="3"/>
  <c r="AK34" i="3"/>
  <c r="AA34" i="3"/>
  <c r="Z34" i="3"/>
  <c r="Y34" i="3"/>
  <c r="X34" i="3"/>
  <c r="W34" i="3"/>
  <c r="F34" i="3"/>
  <c r="AG16" i="3"/>
  <c r="AP16" i="3"/>
  <c r="AO16" i="3"/>
  <c r="AN16" i="3"/>
  <c r="AM16" i="3"/>
  <c r="AL16" i="3"/>
  <c r="AK16" i="3"/>
  <c r="AA16" i="3"/>
  <c r="Z16" i="3"/>
  <c r="Y16" i="3"/>
  <c r="X16" i="3"/>
  <c r="W16" i="3"/>
  <c r="F16" i="3"/>
  <c r="AP81" i="3"/>
  <c r="AO81" i="3"/>
  <c r="AN81" i="3"/>
  <c r="AM81" i="3"/>
  <c r="AL81" i="3"/>
  <c r="AK81" i="3"/>
  <c r="AA81" i="3"/>
  <c r="Z81" i="3"/>
  <c r="Y81" i="3"/>
  <c r="X81" i="3"/>
  <c r="W81" i="3"/>
  <c r="P81" i="3"/>
  <c r="F81" i="3"/>
  <c r="AP64" i="3"/>
  <c r="AO64" i="3"/>
  <c r="AN64" i="3"/>
  <c r="AM64" i="3"/>
  <c r="AL64" i="3"/>
  <c r="AK64" i="3"/>
  <c r="AA64" i="3"/>
  <c r="Z64" i="3"/>
  <c r="Y64" i="3"/>
  <c r="X64" i="3"/>
  <c r="W64" i="3"/>
  <c r="F64" i="3"/>
  <c r="AP33" i="3"/>
  <c r="AO33" i="3"/>
  <c r="AN33" i="3"/>
  <c r="AM33" i="3"/>
  <c r="AK33" i="3"/>
  <c r="AA33" i="3"/>
  <c r="Z33" i="3"/>
  <c r="Y33" i="3"/>
  <c r="X33" i="3"/>
  <c r="W33" i="3"/>
  <c r="F33" i="3"/>
  <c r="AP36" i="3"/>
  <c r="AO36" i="3"/>
  <c r="AN36" i="3"/>
  <c r="AM36" i="3"/>
  <c r="AK36" i="3"/>
  <c r="AA36" i="3"/>
  <c r="Z36" i="3"/>
  <c r="Y36" i="3"/>
  <c r="X36" i="3"/>
  <c r="W36" i="3"/>
  <c r="F36" i="3"/>
  <c r="AP21" i="3"/>
  <c r="AO21" i="3"/>
  <c r="AN21" i="3"/>
  <c r="AM21" i="3"/>
  <c r="AK21" i="3"/>
  <c r="AA21" i="3"/>
  <c r="Z21" i="3"/>
  <c r="Y21" i="3"/>
  <c r="X21" i="3"/>
  <c r="W21" i="3"/>
  <c r="F21" i="3"/>
  <c r="AP142" i="3"/>
  <c r="AO142" i="3"/>
  <c r="AN142" i="3"/>
  <c r="AM142" i="3"/>
  <c r="AK142" i="3"/>
  <c r="AA142" i="3"/>
  <c r="Z142" i="3"/>
  <c r="Y142" i="3"/>
  <c r="X142" i="3"/>
  <c r="W142" i="3"/>
  <c r="F142" i="3"/>
  <c r="K142" i="3" s="1"/>
  <c r="Q142" i="3" s="1"/>
  <c r="R142" i="3" s="1"/>
  <c r="U142" i="3" s="1"/>
  <c r="AP35" i="3"/>
  <c r="AO35" i="3"/>
  <c r="AN35" i="3"/>
  <c r="AM35" i="3"/>
  <c r="AK35" i="3"/>
  <c r="AA35" i="3"/>
  <c r="Z35" i="3"/>
  <c r="Y35" i="3"/>
  <c r="X35" i="3"/>
  <c r="W35" i="3"/>
  <c r="F35" i="3"/>
  <c r="AP53" i="3"/>
  <c r="AO53" i="3"/>
  <c r="AN53" i="3"/>
  <c r="AM53" i="3"/>
  <c r="AL53" i="3"/>
  <c r="AK53" i="3"/>
  <c r="AG53" i="3"/>
  <c r="AJ53" i="3" s="1"/>
  <c r="AA53" i="3"/>
  <c r="Z53" i="3"/>
  <c r="Y53" i="3"/>
  <c r="X53" i="3"/>
  <c r="W53" i="3"/>
  <c r="P53" i="3"/>
  <c r="F53" i="3"/>
  <c r="AP57" i="3"/>
  <c r="AO57" i="3"/>
  <c r="AN57" i="3"/>
  <c r="AM57" i="3"/>
  <c r="AK57" i="3"/>
  <c r="AG57" i="3"/>
  <c r="AJ57" i="3" s="1"/>
  <c r="AA57" i="3"/>
  <c r="Z57" i="3"/>
  <c r="Y57" i="3"/>
  <c r="X57" i="3"/>
  <c r="W57" i="3"/>
  <c r="P57" i="3"/>
  <c r="F57" i="3"/>
  <c r="AP56" i="3"/>
  <c r="AO56" i="3"/>
  <c r="AN56" i="3"/>
  <c r="AM56" i="3"/>
  <c r="AK56" i="3"/>
  <c r="AG56" i="3"/>
  <c r="AA56" i="3"/>
  <c r="Z56" i="3"/>
  <c r="Y56" i="3"/>
  <c r="X56" i="3"/>
  <c r="W56" i="3"/>
  <c r="P56" i="3"/>
  <c r="F56" i="3"/>
  <c r="AP27" i="3"/>
  <c r="AO27" i="3"/>
  <c r="AN27" i="3"/>
  <c r="AM27" i="3"/>
  <c r="AL27" i="3"/>
  <c r="AK27" i="3"/>
  <c r="AA27" i="3"/>
  <c r="Z27" i="3"/>
  <c r="Y27" i="3"/>
  <c r="X27" i="3"/>
  <c r="W27" i="3"/>
  <c r="F27" i="3"/>
  <c r="AP11" i="3"/>
  <c r="AO11" i="3"/>
  <c r="AN11" i="3"/>
  <c r="AM11" i="3"/>
  <c r="AL11" i="3"/>
  <c r="AK11" i="3"/>
  <c r="AA11" i="3"/>
  <c r="Z11" i="3"/>
  <c r="Y11" i="3"/>
  <c r="X11" i="3"/>
  <c r="W11" i="3"/>
  <c r="F11" i="3"/>
  <c r="AP26" i="3"/>
  <c r="AO26" i="3"/>
  <c r="AN26" i="3"/>
  <c r="AM26" i="3"/>
  <c r="AK26" i="3"/>
  <c r="AA26" i="3"/>
  <c r="Z26" i="3"/>
  <c r="Y26" i="3"/>
  <c r="X26" i="3"/>
  <c r="W26" i="3"/>
  <c r="F26" i="3"/>
  <c r="AP55" i="3"/>
  <c r="AO55" i="3"/>
  <c r="AN55" i="3"/>
  <c r="AM55" i="3"/>
  <c r="AK55" i="3"/>
  <c r="AG55" i="3"/>
  <c r="AJ55" i="3" s="1"/>
  <c r="AA55" i="3"/>
  <c r="Z55" i="3"/>
  <c r="Y55" i="3"/>
  <c r="X55" i="3"/>
  <c r="W55" i="3"/>
  <c r="P55" i="3"/>
  <c r="F55" i="3"/>
  <c r="AP25" i="3"/>
  <c r="AO25" i="3"/>
  <c r="AN25" i="3"/>
  <c r="AM25" i="3"/>
  <c r="AL25" i="3"/>
  <c r="AK25" i="3"/>
  <c r="AA25" i="3"/>
  <c r="Z25" i="3"/>
  <c r="Y25" i="3"/>
  <c r="X25" i="3"/>
  <c r="W25" i="3"/>
  <c r="F25" i="3"/>
  <c r="AP13" i="3"/>
  <c r="AO13" i="3"/>
  <c r="AN13" i="3"/>
  <c r="AM13" i="3"/>
  <c r="AL13" i="3"/>
  <c r="AK13" i="3"/>
  <c r="AA13" i="3"/>
  <c r="Z13" i="3"/>
  <c r="Y13" i="3"/>
  <c r="X13" i="3"/>
  <c r="W13" i="3"/>
  <c r="AG13" i="3"/>
  <c r="F13" i="3"/>
  <c r="AP50" i="3"/>
  <c r="AO50" i="3"/>
  <c r="AN50" i="3"/>
  <c r="AM50" i="3"/>
  <c r="AK50" i="3"/>
  <c r="AA50" i="3"/>
  <c r="Z50" i="3"/>
  <c r="Y50" i="3"/>
  <c r="X50" i="3"/>
  <c r="W50" i="3"/>
  <c r="F50" i="3"/>
  <c r="AP52" i="3"/>
  <c r="AO52" i="3"/>
  <c r="AN52" i="3"/>
  <c r="AM52" i="3"/>
  <c r="AL52" i="3"/>
  <c r="AK52" i="3"/>
  <c r="AA52" i="3"/>
  <c r="Z52" i="3"/>
  <c r="Y52" i="3"/>
  <c r="X52" i="3"/>
  <c r="W52" i="3"/>
  <c r="F52" i="3"/>
  <c r="AP46" i="3"/>
  <c r="AO46" i="3"/>
  <c r="AN46" i="3"/>
  <c r="AM46" i="3"/>
  <c r="AL46" i="3"/>
  <c r="AK46" i="3"/>
  <c r="AA46" i="3"/>
  <c r="Z46" i="3"/>
  <c r="Y46" i="3"/>
  <c r="X46" i="3"/>
  <c r="W46" i="3"/>
  <c r="F46" i="3"/>
  <c r="AP24" i="3"/>
  <c r="AO24" i="3"/>
  <c r="AN24" i="3"/>
  <c r="AM24" i="3"/>
  <c r="AK24" i="3"/>
  <c r="AA24" i="3"/>
  <c r="Z24" i="3"/>
  <c r="Y24" i="3"/>
  <c r="X24" i="3"/>
  <c r="W24" i="3"/>
  <c r="F24" i="3"/>
  <c r="AP54" i="3"/>
  <c r="AO54" i="3"/>
  <c r="AN54" i="3"/>
  <c r="AM54" i="3"/>
  <c r="AK54" i="3"/>
  <c r="AG54" i="3"/>
  <c r="AA54" i="3"/>
  <c r="Z54" i="3"/>
  <c r="Y54" i="3"/>
  <c r="X54" i="3"/>
  <c r="W54" i="3"/>
  <c r="P54" i="3"/>
  <c r="F54" i="3"/>
  <c r="AP61" i="3"/>
  <c r="AO61" i="3"/>
  <c r="AN61" i="3"/>
  <c r="AM61" i="3"/>
  <c r="AK61" i="3"/>
  <c r="AG61" i="3"/>
  <c r="AA61" i="3"/>
  <c r="Z61" i="3"/>
  <c r="Y61" i="3"/>
  <c r="X61" i="3"/>
  <c r="W61" i="3"/>
  <c r="F61" i="3"/>
  <c r="AP23" i="3"/>
  <c r="AO23" i="3"/>
  <c r="AN23" i="3"/>
  <c r="AM23" i="3"/>
  <c r="AL23" i="3"/>
  <c r="AK23" i="3"/>
  <c r="AA23" i="3"/>
  <c r="Z23" i="3"/>
  <c r="Y23" i="3"/>
  <c r="X23" i="3"/>
  <c r="W23" i="3"/>
  <c r="F23" i="3"/>
  <c r="AP78" i="3"/>
  <c r="AO78" i="3"/>
  <c r="AN78" i="3"/>
  <c r="AM78" i="3"/>
  <c r="AL78" i="3"/>
  <c r="AK78" i="3"/>
  <c r="AA78" i="3"/>
  <c r="Z78" i="3"/>
  <c r="Y78" i="3"/>
  <c r="X78" i="3"/>
  <c r="W78" i="3"/>
  <c r="F78" i="3"/>
  <c r="AG63" i="3"/>
  <c r="AJ63" i="3" s="1"/>
  <c r="AG102" i="3"/>
  <c r="AP124" i="3"/>
  <c r="AO124" i="3"/>
  <c r="AN124" i="3"/>
  <c r="AM124" i="3"/>
  <c r="AK124" i="3"/>
  <c r="AA124" i="3"/>
  <c r="Z124" i="3"/>
  <c r="Y124" i="3"/>
  <c r="X124" i="3"/>
  <c r="W124" i="3"/>
  <c r="F124" i="3"/>
  <c r="AP143" i="3"/>
  <c r="AO143" i="3"/>
  <c r="AN143" i="3"/>
  <c r="AM143" i="3"/>
  <c r="AK143" i="3"/>
  <c r="AA143" i="3"/>
  <c r="Z143" i="3"/>
  <c r="Y143" i="3"/>
  <c r="X143" i="3"/>
  <c r="W143" i="3"/>
  <c r="F143" i="3"/>
  <c r="K143" i="3" s="1"/>
  <c r="AP140" i="3"/>
  <c r="AO140" i="3"/>
  <c r="AN140" i="3"/>
  <c r="AM140" i="3"/>
  <c r="AK140" i="3"/>
  <c r="AA140" i="3"/>
  <c r="Z140" i="3"/>
  <c r="Y140" i="3"/>
  <c r="X140" i="3"/>
  <c r="W140" i="3"/>
  <c r="F140" i="3"/>
  <c r="AP122" i="3"/>
  <c r="AO122" i="3"/>
  <c r="AN122" i="3"/>
  <c r="AM122" i="3"/>
  <c r="AK122" i="3"/>
  <c r="AA122" i="3"/>
  <c r="Z122" i="3"/>
  <c r="Y122" i="3"/>
  <c r="X122" i="3"/>
  <c r="W122" i="3"/>
  <c r="F122" i="3"/>
  <c r="AP20" i="3"/>
  <c r="AO20" i="3"/>
  <c r="AN20" i="3"/>
  <c r="AM20" i="3"/>
  <c r="AK20" i="3"/>
  <c r="AA20" i="3"/>
  <c r="Z20" i="3"/>
  <c r="Y20" i="3"/>
  <c r="X20" i="3"/>
  <c r="W20" i="3"/>
  <c r="F20" i="3"/>
  <c r="AP80" i="3"/>
  <c r="AO80" i="3"/>
  <c r="AN80" i="3"/>
  <c r="AM80" i="3"/>
  <c r="AK80" i="3"/>
  <c r="AA80" i="3"/>
  <c r="Z80" i="3"/>
  <c r="Y80" i="3"/>
  <c r="X80" i="3"/>
  <c r="W80" i="3"/>
  <c r="F80" i="3"/>
  <c r="AP19" i="3"/>
  <c r="AO19" i="3"/>
  <c r="AN19" i="3"/>
  <c r="AM19" i="3"/>
  <c r="AL19" i="3"/>
  <c r="AK19" i="3"/>
  <c r="AA19" i="3"/>
  <c r="Z19" i="3"/>
  <c r="Y19" i="3"/>
  <c r="X19" i="3"/>
  <c r="W19" i="3"/>
  <c r="F19" i="3"/>
  <c r="K19" i="3" s="1"/>
  <c r="AP79" i="3"/>
  <c r="AO79" i="3"/>
  <c r="AN79" i="3"/>
  <c r="AM79" i="3"/>
  <c r="AL79" i="3"/>
  <c r="AK79" i="3"/>
  <c r="AA79" i="3"/>
  <c r="Z79" i="3"/>
  <c r="Y79" i="3"/>
  <c r="X79" i="3"/>
  <c r="W79" i="3"/>
  <c r="AG79" i="3"/>
  <c r="F79" i="3"/>
  <c r="AP45" i="3"/>
  <c r="AO45" i="3"/>
  <c r="AN45" i="3"/>
  <c r="AM45" i="3"/>
  <c r="AK45" i="3"/>
  <c r="AA45" i="3"/>
  <c r="Z45" i="3"/>
  <c r="Y45" i="3"/>
  <c r="X45" i="3"/>
  <c r="W45" i="3"/>
  <c r="P45" i="3"/>
  <c r="F45" i="3"/>
  <c r="K45" i="3" s="1"/>
  <c r="Q45" i="3" s="1"/>
  <c r="R45" i="3" s="1"/>
  <c r="U45" i="3" s="1"/>
  <c r="AP82" i="3"/>
  <c r="AO82" i="3"/>
  <c r="AN82" i="3"/>
  <c r="AM82" i="3"/>
  <c r="AL82" i="3"/>
  <c r="AK82" i="3"/>
  <c r="AA82" i="3"/>
  <c r="Z82" i="3"/>
  <c r="Y82" i="3"/>
  <c r="X82" i="3"/>
  <c r="W82" i="3"/>
  <c r="F82" i="3"/>
  <c r="AP63" i="3"/>
  <c r="AO63" i="3"/>
  <c r="AN63" i="3"/>
  <c r="AM63" i="3"/>
  <c r="AL63" i="3"/>
  <c r="AK63" i="3"/>
  <c r="AA63" i="3"/>
  <c r="Z63" i="3"/>
  <c r="Y63" i="3"/>
  <c r="X63" i="3"/>
  <c r="W63" i="3"/>
  <c r="F63" i="3"/>
  <c r="K63" i="3" s="1"/>
  <c r="AP134" i="3"/>
  <c r="AO134" i="3"/>
  <c r="AN134" i="3"/>
  <c r="AM134" i="3"/>
  <c r="AL134" i="3"/>
  <c r="AK134" i="3"/>
  <c r="AA134" i="3"/>
  <c r="Z134" i="3"/>
  <c r="Y134" i="3"/>
  <c r="X134" i="3"/>
  <c r="W134" i="3"/>
  <c r="F134" i="3"/>
  <c r="AG41" i="3"/>
  <c r="AP41" i="3"/>
  <c r="AO41" i="3"/>
  <c r="AN41" i="3"/>
  <c r="AM41" i="3"/>
  <c r="AL41" i="3"/>
  <c r="AK41" i="3"/>
  <c r="AA41" i="3"/>
  <c r="Z41" i="3"/>
  <c r="Y41" i="3"/>
  <c r="X41" i="3"/>
  <c r="W41" i="3"/>
  <c r="F41" i="3"/>
  <c r="AP105" i="3"/>
  <c r="AO105" i="3"/>
  <c r="AN105" i="3"/>
  <c r="AM105" i="3"/>
  <c r="AL105" i="3"/>
  <c r="AK105" i="3"/>
  <c r="AA105" i="3"/>
  <c r="Z105" i="3"/>
  <c r="Y105" i="3"/>
  <c r="X105" i="3"/>
  <c r="W105" i="3"/>
  <c r="F105" i="3"/>
  <c r="AP101" i="3"/>
  <c r="AO101" i="3"/>
  <c r="AN101" i="3"/>
  <c r="AM101" i="3"/>
  <c r="AL101" i="3"/>
  <c r="AK101" i="3"/>
  <c r="AA101" i="3"/>
  <c r="Z101" i="3"/>
  <c r="Y101" i="3"/>
  <c r="X101" i="3"/>
  <c r="W101" i="3"/>
  <c r="F101" i="3"/>
  <c r="F86" i="3"/>
  <c r="W86" i="3"/>
  <c r="X86" i="3"/>
  <c r="Y86" i="3"/>
  <c r="Z86" i="3"/>
  <c r="AA86" i="3"/>
  <c r="AK86" i="3"/>
  <c r="AL86" i="3"/>
  <c r="AM86" i="3"/>
  <c r="AN86" i="3"/>
  <c r="AO86" i="3"/>
  <c r="AP86" i="3"/>
  <c r="AP51" i="3"/>
  <c r="AO51" i="3"/>
  <c r="AN51" i="3"/>
  <c r="AM51" i="3"/>
  <c r="AL51" i="3"/>
  <c r="AK51" i="3"/>
  <c r="AA51" i="3"/>
  <c r="Z51" i="3"/>
  <c r="Y51" i="3"/>
  <c r="X51" i="3"/>
  <c r="W51" i="3"/>
  <c r="F51" i="3"/>
  <c r="AM60" i="3"/>
  <c r="AK60" i="3"/>
  <c r="AA60" i="3"/>
  <c r="Z60" i="3"/>
  <c r="Y60" i="3"/>
  <c r="X60" i="3"/>
  <c r="W60" i="3"/>
  <c r="AG60" i="3"/>
  <c r="F60" i="3"/>
  <c r="AP107" i="3"/>
  <c r="AO107" i="3"/>
  <c r="AN107" i="3"/>
  <c r="AM107" i="3"/>
  <c r="AL107" i="3"/>
  <c r="AK107" i="3"/>
  <c r="AA107" i="3"/>
  <c r="Z107" i="3"/>
  <c r="Y107" i="3"/>
  <c r="X107" i="3"/>
  <c r="W107" i="3"/>
  <c r="F107" i="3"/>
  <c r="AP106" i="3"/>
  <c r="AO106" i="3"/>
  <c r="AN106" i="3"/>
  <c r="AM106" i="3"/>
  <c r="AL106" i="3"/>
  <c r="AK106" i="3"/>
  <c r="AA106" i="3"/>
  <c r="Z106" i="3"/>
  <c r="Y106" i="3"/>
  <c r="X106" i="3"/>
  <c r="W106" i="3"/>
  <c r="F106" i="3"/>
  <c r="F104" i="3"/>
  <c r="W104" i="3"/>
  <c r="X104" i="3"/>
  <c r="Y104" i="3"/>
  <c r="Z104" i="3"/>
  <c r="AA104" i="3"/>
  <c r="AK104" i="3"/>
  <c r="AL104" i="3"/>
  <c r="AM104" i="3"/>
  <c r="AN104" i="3"/>
  <c r="AO104" i="3"/>
  <c r="AP104" i="3"/>
  <c r="AG108" i="3"/>
  <c r="AI108" i="3" s="1"/>
  <c r="AP108" i="3"/>
  <c r="AO108" i="3"/>
  <c r="AN108" i="3"/>
  <c r="AM108" i="3"/>
  <c r="AK108" i="3"/>
  <c r="AA108" i="3"/>
  <c r="Z108" i="3"/>
  <c r="Y108" i="3"/>
  <c r="X108" i="3"/>
  <c r="W108" i="3"/>
  <c r="F108" i="3"/>
  <c r="AP102" i="3"/>
  <c r="AO102" i="3"/>
  <c r="AN102" i="3"/>
  <c r="AM102" i="3"/>
  <c r="AK102" i="3"/>
  <c r="AA102" i="3"/>
  <c r="Z102" i="3"/>
  <c r="Y102" i="3"/>
  <c r="X102" i="3"/>
  <c r="W102" i="3"/>
  <c r="F102" i="3"/>
  <c r="AG164" i="3"/>
  <c r="AJ164" i="3" s="1"/>
  <c r="AG162" i="3"/>
  <c r="AJ162" i="3" s="1"/>
  <c r="AG161" i="3"/>
  <c r="AG158" i="3"/>
  <c r="AG156" i="3"/>
  <c r="AG153" i="3"/>
  <c r="AG152" i="3"/>
  <c r="AG150" i="3"/>
  <c r="AI150" i="3" s="1"/>
  <c r="AG115" i="3"/>
  <c r="AI115" i="3" s="1"/>
  <c r="AG85" i="3"/>
  <c r="AG145" i="3"/>
  <c r="P100" i="3"/>
  <c r="AG109" i="3"/>
  <c r="AJ109" i="3" s="1"/>
  <c r="AG98" i="3"/>
  <c r="AI98" i="3" s="1"/>
  <c r="AJ98" i="3"/>
  <c r="AG139" i="3"/>
  <c r="AG77" i="3"/>
  <c r="AG76" i="3"/>
  <c r="AG74" i="3"/>
  <c r="AJ74" i="3" s="1"/>
  <c r="AG113" i="3"/>
  <c r="AG167" i="3"/>
  <c r="AJ167" i="3" s="1"/>
  <c r="AG166" i="3"/>
  <c r="AI166" i="3" s="1"/>
  <c r="AG73" i="3"/>
  <c r="AG72" i="3"/>
  <c r="AG70" i="3"/>
  <c r="AG133" i="3"/>
  <c r="AG97" i="3"/>
  <c r="AJ97" i="3" s="1"/>
  <c r="AG67" i="3"/>
  <c r="AG66" i="3"/>
  <c r="AG65" i="3"/>
  <c r="AG96" i="3"/>
  <c r="AJ96" i="3" s="1"/>
  <c r="AG62" i="3"/>
  <c r="AG95" i="3"/>
  <c r="AJ95" i="3" s="1"/>
  <c r="AG130" i="3"/>
  <c r="AG48" i="3"/>
  <c r="AG47" i="3"/>
  <c r="AG110" i="3"/>
  <c r="AI110" i="3" s="1"/>
  <c r="AG40" i="3"/>
  <c r="AJ40" i="3" s="1"/>
  <c r="AG38" i="3"/>
  <c r="AG103" i="3"/>
  <c r="AG32" i="3"/>
  <c r="AG87" i="3"/>
  <c r="AG31" i="3"/>
  <c r="AI31" i="3" s="1"/>
  <c r="AG30" i="3"/>
  <c r="AG18" i="3"/>
  <c r="AP109" i="3"/>
  <c r="AO109" i="3"/>
  <c r="AN109" i="3"/>
  <c r="AM109" i="3"/>
  <c r="AL109" i="3"/>
  <c r="AK109" i="3"/>
  <c r="AA109" i="3"/>
  <c r="Z109" i="3"/>
  <c r="Y109" i="3"/>
  <c r="X109" i="3"/>
  <c r="W109" i="3"/>
  <c r="F109" i="3"/>
  <c r="AP67" i="3"/>
  <c r="AO67" i="3"/>
  <c r="AN67" i="3"/>
  <c r="AM67" i="3"/>
  <c r="AL67" i="3"/>
  <c r="AK67" i="3"/>
  <c r="AA67" i="3"/>
  <c r="Z67" i="3"/>
  <c r="Y67" i="3"/>
  <c r="X67" i="3"/>
  <c r="W67" i="3"/>
  <c r="F67" i="3"/>
  <c r="AP98" i="3"/>
  <c r="AO98" i="3"/>
  <c r="AN98" i="3"/>
  <c r="AM98" i="3"/>
  <c r="AL98" i="3"/>
  <c r="AK98" i="3"/>
  <c r="AA98" i="3"/>
  <c r="Z98" i="3"/>
  <c r="Y98" i="3"/>
  <c r="X98" i="3"/>
  <c r="W98" i="3"/>
  <c r="F98" i="3"/>
  <c r="AP88" i="3"/>
  <c r="AO88" i="3"/>
  <c r="AN88" i="3"/>
  <c r="AM88" i="3"/>
  <c r="AL88" i="3"/>
  <c r="AK88" i="3"/>
  <c r="AA88" i="3"/>
  <c r="Z88" i="3"/>
  <c r="Y88" i="3"/>
  <c r="X88" i="3"/>
  <c r="W88" i="3"/>
  <c r="F88" i="3"/>
  <c r="AP100" i="3"/>
  <c r="AO100" i="3"/>
  <c r="AN100" i="3"/>
  <c r="AM100" i="3"/>
  <c r="AL100" i="3"/>
  <c r="AK100" i="3"/>
  <c r="AA100" i="3"/>
  <c r="Z100" i="3"/>
  <c r="Y100" i="3"/>
  <c r="X100" i="3"/>
  <c r="W100" i="3"/>
  <c r="F100" i="3"/>
  <c r="AP99" i="3"/>
  <c r="AO99" i="3"/>
  <c r="AN99" i="3"/>
  <c r="AM99" i="3"/>
  <c r="AL99" i="3"/>
  <c r="AK99" i="3"/>
  <c r="AA99" i="3"/>
  <c r="Z99" i="3"/>
  <c r="Y99" i="3"/>
  <c r="X99" i="3"/>
  <c r="W99" i="3"/>
  <c r="F99" i="3"/>
  <c r="AP91" i="3"/>
  <c r="AO91" i="3"/>
  <c r="AN91" i="3"/>
  <c r="AM91" i="3"/>
  <c r="AL91" i="3"/>
  <c r="AK91" i="3"/>
  <c r="AA91" i="3"/>
  <c r="Z91" i="3"/>
  <c r="Y91" i="3"/>
  <c r="X91" i="3"/>
  <c r="W91" i="3"/>
  <c r="F91" i="3"/>
  <c r="AP97" i="3"/>
  <c r="AO97" i="3"/>
  <c r="AN97" i="3"/>
  <c r="AM97" i="3"/>
  <c r="AL97" i="3"/>
  <c r="AK97" i="3"/>
  <c r="AA97" i="3"/>
  <c r="Z97" i="3"/>
  <c r="Y97" i="3"/>
  <c r="X97" i="3"/>
  <c r="W97" i="3"/>
  <c r="P97" i="3"/>
  <c r="F97" i="3"/>
  <c r="AP96" i="3"/>
  <c r="AO96" i="3"/>
  <c r="AN96" i="3"/>
  <c r="AM96" i="3"/>
  <c r="AL96" i="3"/>
  <c r="AK96" i="3"/>
  <c r="AA96" i="3"/>
  <c r="Z96" i="3"/>
  <c r="Y96" i="3"/>
  <c r="X96" i="3"/>
  <c r="W96" i="3"/>
  <c r="F96" i="3"/>
  <c r="K96" i="3" s="1"/>
  <c r="Q96" i="3" s="1"/>
  <c r="R96" i="3" s="1"/>
  <c r="AP90" i="3"/>
  <c r="AO90" i="3"/>
  <c r="AN90" i="3"/>
  <c r="AM90" i="3"/>
  <c r="AL90" i="3"/>
  <c r="AK90" i="3"/>
  <c r="AA90" i="3"/>
  <c r="Z90" i="3"/>
  <c r="Y90" i="3"/>
  <c r="X90" i="3"/>
  <c r="W90" i="3"/>
  <c r="F90" i="3"/>
  <c r="AP89" i="3"/>
  <c r="AO89" i="3"/>
  <c r="AN89" i="3"/>
  <c r="AM89" i="3"/>
  <c r="AL89" i="3"/>
  <c r="AK89" i="3"/>
  <c r="AA89" i="3"/>
  <c r="Z89" i="3"/>
  <c r="Y89" i="3"/>
  <c r="X89" i="3"/>
  <c r="W89" i="3"/>
  <c r="F89" i="3"/>
  <c r="K89" i="3" s="1"/>
  <c r="AP103" i="3"/>
  <c r="AO103" i="3"/>
  <c r="AN103" i="3"/>
  <c r="AM103" i="3"/>
  <c r="AL103" i="3"/>
  <c r="AK103" i="3"/>
  <c r="AA103" i="3"/>
  <c r="Z103" i="3"/>
  <c r="Y103" i="3"/>
  <c r="X103" i="3"/>
  <c r="W103" i="3"/>
  <c r="F103" i="3"/>
  <c r="AP95" i="3"/>
  <c r="AO95" i="3"/>
  <c r="AN95" i="3"/>
  <c r="AM95" i="3"/>
  <c r="AL95" i="3"/>
  <c r="AK95" i="3"/>
  <c r="AA95" i="3"/>
  <c r="Z95" i="3"/>
  <c r="Y95" i="3"/>
  <c r="X95" i="3"/>
  <c r="W95" i="3"/>
  <c r="F95" i="3"/>
  <c r="AG119" i="3"/>
  <c r="AG165" i="3"/>
  <c r="AG121" i="3"/>
  <c r="AJ121" i="3" s="1"/>
  <c r="AG89" i="3"/>
  <c r="AG105" i="3"/>
  <c r="AJ105" i="3" s="1"/>
  <c r="AG81" i="3"/>
  <c r="AJ81" i="3" s="1"/>
  <c r="AG124" i="3"/>
  <c r="AJ124" i="3" s="1"/>
  <c r="AG116" i="3"/>
  <c r="AG117" i="3"/>
  <c r="AG93" i="3"/>
  <c r="AI93" i="3" s="1"/>
  <c r="AG129" i="3"/>
  <c r="AG127" i="3"/>
  <c r="AG111" i="3"/>
  <c r="P101" i="3"/>
  <c r="AG140" i="3"/>
  <c r="AJ140" i="3" s="1"/>
  <c r="AJ83" i="3"/>
  <c r="P83" i="3"/>
  <c r="P37" i="3"/>
  <c r="P28" i="3"/>
  <c r="P34" i="3"/>
  <c r="P16" i="3"/>
  <c r="P26" i="3"/>
  <c r="AG36" i="3"/>
  <c r="AG21" i="3"/>
  <c r="AJ21" i="3" s="1"/>
  <c r="P35" i="3"/>
  <c r="AJ13" i="3"/>
  <c r="P13" i="3"/>
  <c r="AJ24" i="3"/>
  <c r="P24" i="3"/>
  <c r="AG20" i="3"/>
  <c r="AJ20" i="3" s="1"/>
  <c r="P23" i="3"/>
  <c r="P124" i="3"/>
  <c r="P80" i="3"/>
  <c r="AJ79" i="3"/>
  <c r="P79" i="3"/>
  <c r="P82" i="3"/>
  <c r="AJ41" i="3"/>
  <c r="P41" i="3"/>
  <c r="AJ60" i="3"/>
  <c r="P60" i="3"/>
  <c r="AG106" i="3"/>
  <c r="AJ106" i="3"/>
  <c r="P107" i="3"/>
  <c r="P103" i="3"/>
  <c r="P109" i="3"/>
  <c r="P90" i="3"/>
  <c r="P96" i="3"/>
  <c r="AG100" i="3"/>
  <c r="AJ100" i="3" s="1"/>
  <c r="P98" i="3"/>
  <c r="P67" i="3"/>
  <c r="P108" i="3"/>
  <c r="AJ102" i="3"/>
  <c r="P102" i="3"/>
  <c r="AJ67" i="3"/>
  <c r="P140" i="3"/>
  <c r="P105" i="3"/>
  <c r="AG149" i="3"/>
  <c r="AI149" i="3" s="1"/>
  <c r="AG101" i="3"/>
  <c r="AJ101" i="3" s="1"/>
  <c r="AG138" i="3"/>
  <c r="AG135" i="3"/>
  <c r="P21" i="3"/>
  <c r="AG25" i="3"/>
  <c r="AJ25" i="3" s="1"/>
  <c r="AG92" i="3"/>
  <c r="AI92" i="3" s="1"/>
  <c r="P36" i="3"/>
  <c r="P20" i="3"/>
  <c r="P25" i="3"/>
  <c r="P106" i="3"/>
  <c r="AG104" i="3"/>
  <c r="AJ104" i="3" s="1"/>
  <c r="P104" i="3"/>
  <c r="AG27" i="3"/>
  <c r="P27" i="3"/>
  <c r="AG33" i="3"/>
  <c r="AJ33" i="3" s="1"/>
  <c r="P33" i="3"/>
  <c r="AG142" i="3"/>
  <c r="P142" i="3"/>
  <c r="AP167" i="3"/>
  <c r="AO167" i="3"/>
  <c r="AN167" i="3"/>
  <c r="AM167" i="3"/>
  <c r="AL167" i="3"/>
  <c r="AK167" i="3"/>
  <c r="AA167" i="3"/>
  <c r="Z167" i="3"/>
  <c r="Y167" i="3"/>
  <c r="X167" i="3"/>
  <c r="W167" i="3"/>
  <c r="F167" i="3"/>
  <c r="K167" i="3" s="1"/>
  <c r="D117" i="3"/>
  <c r="F117" i="3" s="1"/>
  <c r="AO12" i="3"/>
  <c r="AO18" i="3"/>
  <c r="AO29" i="3"/>
  <c r="AO30" i="3"/>
  <c r="AO31" i="3"/>
  <c r="AO87" i="3"/>
  <c r="AO32" i="3"/>
  <c r="AO116" i="3"/>
  <c r="AO117" i="3"/>
  <c r="AO127" i="3"/>
  <c r="AO128" i="3"/>
  <c r="AO38" i="3"/>
  <c r="AO39" i="3"/>
  <c r="AO40" i="3"/>
  <c r="AO110" i="3"/>
  <c r="AO111" i="3"/>
  <c r="AO141" i="3"/>
  <c r="AO118" i="3"/>
  <c r="AO119" i="3"/>
  <c r="AO148" i="3"/>
  <c r="AO149" i="3"/>
  <c r="AO42" i="3"/>
  <c r="AO47" i="3"/>
  <c r="AO92" i="3"/>
  <c r="AO93" i="3"/>
  <c r="AO94" i="3"/>
  <c r="AO49" i="3"/>
  <c r="AO120" i="3"/>
  <c r="AO58" i="3"/>
  <c r="AO62" i="3"/>
  <c r="AO48" i="3"/>
  <c r="AO112" i="3"/>
  <c r="AO121" i="3"/>
  <c r="AO133" i="3"/>
  <c r="AO68" i="3"/>
  <c r="AO69" i="3"/>
  <c r="AO70" i="3"/>
  <c r="AO71" i="3"/>
  <c r="AO72" i="3"/>
  <c r="AO73" i="3"/>
  <c r="AO165" i="3"/>
  <c r="AO166" i="3"/>
  <c r="AO129" i="3"/>
  <c r="AO130" i="3"/>
  <c r="AO135" i="3"/>
  <c r="AO138" i="3"/>
  <c r="AO139" i="3"/>
  <c r="AO113" i="3"/>
  <c r="AO114" i="3"/>
  <c r="AO74" i="3"/>
  <c r="AO75" i="3"/>
  <c r="AO76" i="3"/>
  <c r="AO77" i="3"/>
  <c r="AO65" i="3"/>
  <c r="AO66" i="3"/>
  <c r="AO145" i="3"/>
  <c r="AO146" i="3"/>
  <c r="AO84" i="3"/>
  <c r="AO85" i="3"/>
  <c r="AO115" i="3"/>
  <c r="AO123" i="3"/>
  <c r="AO150" i="3"/>
  <c r="AO152" i="3"/>
  <c r="AO153" i="3"/>
  <c r="AO155" i="3"/>
  <c r="AO156" i="3"/>
  <c r="AO158" i="3"/>
  <c r="AO159" i="3"/>
  <c r="AO160" i="3"/>
  <c r="AO161" i="3"/>
  <c r="AO162" i="3"/>
  <c r="AO163" i="3"/>
  <c r="AO164" i="3"/>
  <c r="AL7" i="3"/>
  <c r="AI9" i="3"/>
  <c r="AI7" i="3"/>
  <c r="AH9" i="3"/>
  <c r="AH7" i="3"/>
  <c r="AH153" i="3" s="1"/>
  <c r="AL71" i="3"/>
  <c r="AL72" i="3"/>
  <c r="AL73" i="3"/>
  <c r="AL165" i="3"/>
  <c r="AL166" i="3"/>
  <c r="AL129" i="3"/>
  <c r="AL130" i="3"/>
  <c r="AL135" i="3"/>
  <c r="AL138" i="3"/>
  <c r="AL139" i="3"/>
  <c r="AL113" i="3"/>
  <c r="AL114" i="3"/>
  <c r="AL74" i="3"/>
  <c r="AL75" i="3"/>
  <c r="AL76" i="3"/>
  <c r="AL77" i="3"/>
  <c r="AL65" i="3"/>
  <c r="AL66" i="3"/>
  <c r="AL145" i="3"/>
  <c r="AL146" i="3"/>
  <c r="AL84" i="3"/>
  <c r="AL85" i="3"/>
  <c r="AL115" i="3"/>
  <c r="AL123" i="3"/>
  <c r="AL12" i="3"/>
  <c r="AL18" i="3"/>
  <c r="AL29" i="3"/>
  <c r="AL30" i="3"/>
  <c r="AL31" i="3"/>
  <c r="AL87" i="3"/>
  <c r="AL32" i="3"/>
  <c r="AL116" i="3"/>
  <c r="AL117" i="3"/>
  <c r="AL127" i="3"/>
  <c r="AL128" i="3"/>
  <c r="AL38" i="3"/>
  <c r="AL39" i="3"/>
  <c r="AL40" i="3"/>
  <c r="AL110" i="3"/>
  <c r="AL111" i="3"/>
  <c r="AL141" i="3"/>
  <c r="AL118" i="3"/>
  <c r="AL119" i="3"/>
  <c r="AL148" i="3"/>
  <c r="AL149" i="3"/>
  <c r="AL42" i="3"/>
  <c r="AL47" i="3"/>
  <c r="AL92" i="3"/>
  <c r="AL93" i="3"/>
  <c r="AL94" i="3"/>
  <c r="AL49" i="3"/>
  <c r="AL120" i="3"/>
  <c r="AL58" i="3"/>
  <c r="AL62" i="3"/>
  <c r="AL48" i="3"/>
  <c r="AL112" i="3"/>
  <c r="AL121" i="3"/>
  <c r="AL133" i="3"/>
  <c r="AL68" i="3"/>
  <c r="AL69" i="3"/>
  <c r="AL70" i="3"/>
  <c r="AK117" i="3"/>
  <c r="AK116" i="3"/>
  <c r="D66" i="3"/>
  <c r="F66" i="3" s="1"/>
  <c r="D77" i="3"/>
  <c r="F77" i="3" s="1"/>
  <c r="K77" i="3" s="1"/>
  <c r="Q77" i="3" s="1"/>
  <c r="R77" i="3" s="1"/>
  <c r="D166" i="3"/>
  <c r="F166" i="3" s="1"/>
  <c r="D73" i="3"/>
  <c r="F73" i="3" s="1"/>
  <c r="D71" i="3"/>
  <c r="F71" i="3" s="1"/>
  <c r="D69" i="3"/>
  <c r="F69" i="3" s="1"/>
  <c r="D93" i="3"/>
  <c r="F93" i="3" s="1"/>
  <c r="D119" i="3"/>
  <c r="F119" i="3" s="1"/>
  <c r="K119" i="3" s="1"/>
  <c r="Q119" i="3" s="1"/>
  <c r="R119" i="3" s="1"/>
  <c r="AP164" i="3"/>
  <c r="AK164" i="3"/>
  <c r="AA164" i="3"/>
  <c r="Z164" i="3"/>
  <c r="Y164" i="3"/>
  <c r="X164" i="3"/>
  <c r="W164" i="3"/>
  <c r="F164" i="3"/>
  <c r="K164" i="3" s="1"/>
  <c r="AP163" i="3"/>
  <c r="AK163" i="3"/>
  <c r="AA163" i="3"/>
  <c r="Z163" i="3"/>
  <c r="Y163" i="3"/>
  <c r="X163" i="3"/>
  <c r="W163" i="3"/>
  <c r="F163" i="3"/>
  <c r="K163" i="3" s="1"/>
  <c r="AP162" i="3"/>
  <c r="AK162" i="3"/>
  <c r="AA162" i="3"/>
  <c r="Z162" i="3"/>
  <c r="Y162" i="3"/>
  <c r="X162" i="3"/>
  <c r="W162" i="3"/>
  <c r="F162" i="3"/>
  <c r="AP161" i="3"/>
  <c r="AK161" i="3"/>
  <c r="AA161" i="3"/>
  <c r="Z161" i="3"/>
  <c r="Y161" i="3"/>
  <c r="X161" i="3"/>
  <c r="W161" i="3"/>
  <c r="F161" i="3"/>
  <c r="AP160" i="3"/>
  <c r="AK160" i="3"/>
  <c r="AJ160" i="3"/>
  <c r="AA160" i="3"/>
  <c r="Z160" i="3"/>
  <c r="Y160" i="3"/>
  <c r="X160" i="3"/>
  <c r="W160" i="3"/>
  <c r="F160" i="3"/>
  <c r="AP159" i="3"/>
  <c r="AK159" i="3"/>
  <c r="AA159" i="3"/>
  <c r="Z159" i="3"/>
  <c r="Y159" i="3"/>
  <c r="X159" i="3"/>
  <c r="W159" i="3"/>
  <c r="F159" i="3"/>
  <c r="AP158" i="3"/>
  <c r="AK158" i="3"/>
  <c r="AJ158" i="3"/>
  <c r="AA158" i="3"/>
  <c r="Z158" i="3"/>
  <c r="Y158" i="3"/>
  <c r="X158" i="3"/>
  <c r="W158" i="3"/>
  <c r="F158" i="3"/>
  <c r="AP156" i="3"/>
  <c r="AK156" i="3"/>
  <c r="AA156" i="3"/>
  <c r="Z156" i="3"/>
  <c r="Y156" i="3"/>
  <c r="X156" i="3"/>
  <c r="W156" i="3"/>
  <c r="F156" i="3"/>
  <c r="AP155" i="3"/>
  <c r="AK155" i="3"/>
  <c r="AA155" i="3"/>
  <c r="Z155" i="3"/>
  <c r="Y155" i="3"/>
  <c r="X155" i="3"/>
  <c r="W155" i="3"/>
  <c r="F155" i="3"/>
  <c r="AP153" i="3"/>
  <c r="AK153" i="3"/>
  <c r="AJ153" i="3"/>
  <c r="AA153" i="3"/>
  <c r="Z153" i="3"/>
  <c r="Y153" i="3"/>
  <c r="X153" i="3"/>
  <c r="W153" i="3"/>
  <c r="F153" i="3"/>
  <c r="AP152" i="3"/>
  <c r="AK152" i="3"/>
  <c r="AJ152" i="3"/>
  <c r="AA152" i="3"/>
  <c r="Z152" i="3"/>
  <c r="Y152" i="3"/>
  <c r="X152" i="3"/>
  <c r="W152" i="3"/>
  <c r="F152" i="3"/>
  <c r="AP150" i="3"/>
  <c r="AK150" i="3"/>
  <c r="AJ150" i="3"/>
  <c r="AA150" i="3"/>
  <c r="Z150" i="3"/>
  <c r="Y150" i="3"/>
  <c r="X150" i="3"/>
  <c r="W150" i="3"/>
  <c r="F150" i="3"/>
  <c r="AP123" i="3"/>
  <c r="AN123" i="3"/>
  <c r="AM123" i="3"/>
  <c r="AK123" i="3"/>
  <c r="AA123" i="3"/>
  <c r="Z123" i="3"/>
  <c r="Y123" i="3"/>
  <c r="X123" i="3"/>
  <c r="W123" i="3"/>
  <c r="F123" i="3"/>
  <c r="K123" i="3" s="1"/>
  <c r="AP115" i="3"/>
  <c r="AN115" i="3"/>
  <c r="AM115" i="3"/>
  <c r="AK115" i="3"/>
  <c r="AA115" i="3"/>
  <c r="Z115" i="3"/>
  <c r="Y115" i="3"/>
  <c r="X115" i="3"/>
  <c r="W115" i="3"/>
  <c r="F115" i="3"/>
  <c r="AP85" i="3"/>
  <c r="AN85" i="3"/>
  <c r="AM85" i="3"/>
  <c r="AK85" i="3"/>
  <c r="AJ85" i="3"/>
  <c r="AA85" i="3"/>
  <c r="Z85" i="3"/>
  <c r="Y85" i="3"/>
  <c r="X85" i="3"/>
  <c r="W85" i="3"/>
  <c r="F85" i="3"/>
  <c r="AP84" i="3"/>
  <c r="AN84" i="3"/>
  <c r="AM84" i="3"/>
  <c r="AK84" i="3"/>
  <c r="AA84" i="3"/>
  <c r="Z84" i="3"/>
  <c r="Y84" i="3"/>
  <c r="X84" i="3"/>
  <c r="W84" i="3"/>
  <c r="F84" i="3"/>
  <c r="AP146" i="3"/>
  <c r="AN146" i="3"/>
  <c r="AM146" i="3"/>
  <c r="AK146" i="3"/>
  <c r="AA146" i="3"/>
  <c r="Z146" i="3"/>
  <c r="Y146" i="3"/>
  <c r="X146" i="3"/>
  <c r="W146" i="3"/>
  <c r="F146" i="3"/>
  <c r="AP145" i="3"/>
  <c r="AN145" i="3"/>
  <c r="AM145" i="3"/>
  <c r="AK145" i="3"/>
  <c r="AA145" i="3"/>
  <c r="Z145" i="3"/>
  <c r="Y145" i="3"/>
  <c r="X145" i="3"/>
  <c r="W145" i="3"/>
  <c r="P145" i="3"/>
  <c r="F145" i="3"/>
  <c r="AP66" i="3"/>
  <c r="AN66" i="3"/>
  <c r="AM66" i="3"/>
  <c r="AK66" i="3"/>
  <c r="AA66" i="3"/>
  <c r="Z66" i="3"/>
  <c r="Y66" i="3"/>
  <c r="X66" i="3"/>
  <c r="W66" i="3"/>
  <c r="AP65" i="3"/>
  <c r="AN65" i="3"/>
  <c r="AM65" i="3"/>
  <c r="AK65" i="3"/>
  <c r="AA65" i="3"/>
  <c r="Z65" i="3"/>
  <c r="Y65" i="3"/>
  <c r="X65" i="3"/>
  <c r="W65" i="3"/>
  <c r="F65" i="3"/>
  <c r="K65" i="3" s="1"/>
  <c r="Q65" i="3" s="1"/>
  <c r="R65" i="3" s="1"/>
  <c r="U65" i="3" s="1"/>
  <c r="AP77" i="3"/>
  <c r="AN77" i="3"/>
  <c r="AM77" i="3"/>
  <c r="AK77" i="3"/>
  <c r="AA77" i="3"/>
  <c r="Z77" i="3"/>
  <c r="Y77" i="3"/>
  <c r="X77" i="3"/>
  <c r="W77" i="3"/>
  <c r="AP76" i="3"/>
  <c r="AN76" i="3"/>
  <c r="AM76" i="3"/>
  <c r="AK76" i="3"/>
  <c r="AA76" i="3"/>
  <c r="Z76" i="3"/>
  <c r="Y76" i="3"/>
  <c r="X76" i="3"/>
  <c r="W76" i="3"/>
  <c r="F76" i="3"/>
  <c r="AP75" i="3"/>
  <c r="AN75" i="3"/>
  <c r="AM75" i="3"/>
  <c r="AK75" i="3"/>
  <c r="AA75" i="3"/>
  <c r="Z75" i="3"/>
  <c r="Y75" i="3"/>
  <c r="X75" i="3"/>
  <c r="W75" i="3"/>
  <c r="F75" i="3"/>
  <c r="AP74" i="3"/>
  <c r="AN74" i="3"/>
  <c r="AM74" i="3"/>
  <c r="AK74" i="3"/>
  <c r="AA74" i="3"/>
  <c r="Z74" i="3"/>
  <c r="Y74" i="3"/>
  <c r="X74" i="3"/>
  <c r="W74" i="3"/>
  <c r="F74" i="3"/>
  <c r="AP114" i="3"/>
  <c r="AN114" i="3"/>
  <c r="AM114" i="3"/>
  <c r="AK114" i="3"/>
  <c r="AA114" i="3"/>
  <c r="Z114" i="3"/>
  <c r="Y114" i="3"/>
  <c r="X114" i="3"/>
  <c r="W114" i="3"/>
  <c r="F114" i="3"/>
  <c r="AP113" i="3"/>
  <c r="AN113" i="3"/>
  <c r="AM113" i="3"/>
  <c r="AK113" i="3"/>
  <c r="AA113" i="3"/>
  <c r="Z113" i="3"/>
  <c r="Y113" i="3"/>
  <c r="X113" i="3"/>
  <c r="W113" i="3"/>
  <c r="J113" i="3"/>
  <c r="F113" i="3"/>
  <c r="AP139" i="3"/>
  <c r="AN139" i="3"/>
  <c r="AM139" i="3"/>
  <c r="AK139" i="3"/>
  <c r="AA139" i="3"/>
  <c r="Z139" i="3"/>
  <c r="Y139" i="3"/>
  <c r="X139" i="3"/>
  <c r="W139" i="3"/>
  <c r="F139" i="3"/>
  <c r="AP138" i="3"/>
  <c r="AN138" i="3"/>
  <c r="AM138" i="3"/>
  <c r="AK138" i="3"/>
  <c r="AA138" i="3"/>
  <c r="Z138" i="3"/>
  <c r="Y138" i="3"/>
  <c r="X138" i="3"/>
  <c r="W138" i="3"/>
  <c r="F138" i="3"/>
  <c r="K138" i="3" s="1"/>
  <c r="Q138" i="3" s="1"/>
  <c r="R138" i="3" s="1"/>
  <c r="AP135" i="3"/>
  <c r="AN135" i="3"/>
  <c r="AM135" i="3"/>
  <c r="AK135" i="3"/>
  <c r="AJ135" i="3"/>
  <c r="AA135" i="3"/>
  <c r="Z135" i="3"/>
  <c r="Y135" i="3"/>
  <c r="X135" i="3"/>
  <c r="W135" i="3"/>
  <c r="F135" i="3"/>
  <c r="AP130" i="3"/>
  <c r="AN130" i="3"/>
  <c r="AM130" i="3"/>
  <c r="AK130" i="3"/>
  <c r="AJ130" i="3"/>
  <c r="AA130" i="3"/>
  <c r="Z130" i="3"/>
  <c r="Y130" i="3"/>
  <c r="X130" i="3"/>
  <c r="W130" i="3"/>
  <c r="F130" i="3"/>
  <c r="AP129" i="3"/>
  <c r="AN129" i="3"/>
  <c r="AM129" i="3"/>
  <c r="AK129" i="3"/>
  <c r="AA129" i="3"/>
  <c r="Z129" i="3"/>
  <c r="Y129" i="3"/>
  <c r="X129" i="3"/>
  <c r="W129" i="3"/>
  <c r="F129" i="3"/>
  <c r="AP166" i="3"/>
  <c r="AN166" i="3"/>
  <c r="AM166" i="3"/>
  <c r="AK166" i="3"/>
  <c r="AA166" i="3"/>
  <c r="Z166" i="3"/>
  <c r="Y166" i="3"/>
  <c r="X166" i="3"/>
  <c r="W166" i="3"/>
  <c r="AP165" i="3"/>
  <c r="AN165" i="3"/>
  <c r="AM165" i="3"/>
  <c r="AK165" i="3"/>
  <c r="AA165" i="3"/>
  <c r="Z165" i="3"/>
  <c r="Y165" i="3"/>
  <c r="X165" i="3"/>
  <c r="W165" i="3"/>
  <c r="F165" i="3"/>
  <c r="AP73" i="3"/>
  <c r="AN73" i="3"/>
  <c r="AM73" i="3"/>
  <c r="AK73" i="3"/>
  <c r="AA73" i="3"/>
  <c r="Z73" i="3"/>
  <c r="Y73" i="3"/>
  <c r="X73" i="3"/>
  <c r="W73" i="3"/>
  <c r="AP72" i="3"/>
  <c r="AN72" i="3"/>
  <c r="AM72" i="3"/>
  <c r="AK72" i="3"/>
  <c r="AJ72" i="3"/>
  <c r="AA72" i="3"/>
  <c r="Z72" i="3"/>
  <c r="Y72" i="3"/>
  <c r="X72" i="3"/>
  <c r="W72" i="3"/>
  <c r="F72" i="3"/>
  <c r="AP71" i="3"/>
  <c r="AN71" i="3"/>
  <c r="AM71" i="3"/>
  <c r="AK71" i="3"/>
  <c r="AA71" i="3"/>
  <c r="Z71" i="3"/>
  <c r="Y71" i="3"/>
  <c r="X71" i="3"/>
  <c r="W71" i="3"/>
  <c r="AP70" i="3"/>
  <c r="AN70" i="3"/>
  <c r="AM70" i="3"/>
  <c r="AK70" i="3"/>
  <c r="AJ70" i="3"/>
  <c r="AA70" i="3"/>
  <c r="Z70" i="3"/>
  <c r="Y70" i="3"/>
  <c r="X70" i="3"/>
  <c r="W70" i="3"/>
  <c r="F70" i="3"/>
  <c r="AP69" i="3"/>
  <c r="AN69" i="3"/>
  <c r="AM69" i="3"/>
  <c r="AK69" i="3"/>
  <c r="AA69" i="3"/>
  <c r="Z69" i="3"/>
  <c r="Y69" i="3"/>
  <c r="X69" i="3"/>
  <c r="W69" i="3"/>
  <c r="AP68" i="3"/>
  <c r="AN68" i="3"/>
  <c r="AM68" i="3"/>
  <c r="AK68" i="3"/>
  <c r="AA68" i="3"/>
  <c r="Z68" i="3"/>
  <c r="Y68" i="3"/>
  <c r="X68" i="3"/>
  <c r="W68" i="3"/>
  <c r="F68" i="3"/>
  <c r="AP133" i="3"/>
  <c r="AN133" i="3"/>
  <c r="AM133" i="3"/>
  <c r="AK133" i="3"/>
  <c r="AA133" i="3"/>
  <c r="Z133" i="3"/>
  <c r="Y133" i="3"/>
  <c r="X133" i="3"/>
  <c r="W133" i="3"/>
  <c r="F133" i="3"/>
  <c r="K133" i="3" s="1"/>
  <c r="AP121" i="3"/>
  <c r="AN121" i="3"/>
  <c r="AM121" i="3"/>
  <c r="AK121" i="3"/>
  <c r="AA121" i="3"/>
  <c r="Z121" i="3"/>
  <c r="Y121" i="3"/>
  <c r="X121" i="3"/>
  <c r="W121" i="3"/>
  <c r="F121" i="3"/>
  <c r="AP112" i="3"/>
  <c r="AN112" i="3"/>
  <c r="AM112" i="3"/>
  <c r="AK112" i="3"/>
  <c r="AA112" i="3"/>
  <c r="Z112" i="3"/>
  <c r="Y112" i="3"/>
  <c r="X112" i="3"/>
  <c r="W112" i="3"/>
  <c r="F112" i="3"/>
  <c r="AP48" i="3"/>
  <c r="AN48" i="3"/>
  <c r="AM48" i="3"/>
  <c r="AK48" i="3"/>
  <c r="AJ48" i="3"/>
  <c r="AA48" i="3"/>
  <c r="Z48" i="3"/>
  <c r="Y48" i="3"/>
  <c r="X48" i="3"/>
  <c r="W48" i="3"/>
  <c r="F48" i="3"/>
  <c r="AP62" i="3"/>
  <c r="AN62" i="3"/>
  <c r="AM62" i="3"/>
  <c r="AK62" i="3"/>
  <c r="AA62" i="3"/>
  <c r="Z62" i="3"/>
  <c r="Y62" i="3"/>
  <c r="X62" i="3"/>
  <c r="W62" i="3"/>
  <c r="F62" i="3"/>
  <c r="AP58" i="3"/>
  <c r="AN58" i="3"/>
  <c r="AM58" i="3"/>
  <c r="AK58" i="3"/>
  <c r="AA58" i="3"/>
  <c r="Z58" i="3"/>
  <c r="Y58" i="3"/>
  <c r="X58" i="3"/>
  <c r="W58" i="3"/>
  <c r="F58" i="3"/>
  <c r="AP120" i="3"/>
  <c r="AN120" i="3"/>
  <c r="AM120" i="3"/>
  <c r="AK120" i="3"/>
  <c r="AA120" i="3"/>
  <c r="Z120" i="3"/>
  <c r="Y120" i="3"/>
  <c r="X120" i="3"/>
  <c r="W120" i="3"/>
  <c r="F120" i="3"/>
  <c r="AP49" i="3"/>
  <c r="AN49" i="3"/>
  <c r="AM49" i="3"/>
  <c r="AK49" i="3"/>
  <c r="AA49" i="3"/>
  <c r="Z49" i="3"/>
  <c r="Y49" i="3"/>
  <c r="X49" i="3"/>
  <c r="W49" i="3"/>
  <c r="F49" i="3"/>
  <c r="AP94" i="3"/>
  <c r="AN94" i="3"/>
  <c r="AM94" i="3"/>
  <c r="AK94" i="3"/>
  <c r="AA94" i="3"/>
  <c r="Z94" i="3"/>
  <c r="Y94" i="3"/>
  <c r="X94" i="3"/>
  <c r="W94" i="3"/>
  <c r="F94" i="3"/>
  <c r="AP93" i="3"/>
  <c r="AN93" i="3"/>
  <c r="AM93" i="3"/>
  <c r="AK93" i="3"/>
  <c r="AA93" i="3"/>
  <c r="Z93" i="3"/>
  <c r="Y93" i="3"/>
  <c r="X93" i="3"/>
  <c r="W93" i="3"/>
  <c r="AP92" i="3"/>
  <c r="AN92" i="3"/>
  <c r="AM92" i="3"/>
  <c r="AK92" i="3"/>
  <c r="AA92" i="3"/>
  <c r="Z92" i="3"/>
  <c r="Y92" i="3"/>
  <c r="X92" i="3"/>
  <c r="W92" i="3"/>
  <c r="F92" i="3"/>
  <c r="AP47" i="3"/>
  <c r="AN47" i="3"/>
  <c r="AM47" i="3"/>
  <c r="AK47" i="3"/>
  <c r="AA47" i="3"/>
  <c r="Z47" i="3"/>
  <c r="Y47" i="3"/>
  <c r="X47" i="3"/>
  <c r="W47" i="3"/>
  <c r="F47" i="3"/>
  <c r="K47" i="3" s="1"/>
  <c r="Q47" i="3" s="1"/>
  <c r="R47" i="3" s="1"/>
  <c r="U47" i="3" s="1"/>
  <c r="AP42" i="3"/>
  <c r="AN42" i="3"/>
  <c r="AM42" i="3"/>
  <c r="AK42" i="3"/>
  <c r="AA42" i="3"/>
  <c r="Z42" i="3"/>
  <c r="Y42" i="3"/>
  <c r="X42" i="3"/>
  <c r="W42" i="3"/>
  <c r="F42" i="3"/>
  <c r="AP149" i="3"/>
  <c r="AN149" i="3"/>
  <c r="AM149" i="3"/>
  <c r="AK149" i="3"/>
  <c r="AA149" i="3"/>
  <c r="Z149" i="3"/>
  <c r="Y149" i="3"/>
  <c r="X149" i="3"/>
  <c r="W149" i="3"/>
  <c r="F149" i="3"/>
  <c r="AP148" i="3"/>
  <c r="AN148" i="3"/>
  <c r="AM148" i="3"/>
  <c r="AK148" i="3"/>
  <c r="AA148" i="3"/>
  <c r="Z148" i="3"/>
  <c r="Y148" i="3"/>
  <c r="X148" i="3"/>
  <c r="W148" i="3"/>
  <c r="F148" i="3"/>
  <c r="K148" i="3" s="1"/>
  <c r="AP119" i="3"/>
  <c r="AN119" i="3"/>
  <c r="AM119" i="3"/>
  <c r="AK119" i="3"/>
  <c r="AA119" i="3"/>
  <c r="Z119" i="3"/>
  <c r="Y119" i="3"/>
  <c r="X119" i="3"/>
  <c r="W119" i="3"/>
  <c r="P119" i="3"/>
  <c r="AP118" i="3"/>
  <c r="AN118" i="3"/>
  <c r="AM118" i="3"/>
  <c r="AK118" i="3"/>
  <c r="AA118" i="3"/>
  <c r="Z118" i="3"/>
  <c r="Y118" i="3"/>
  <c r="X118" i="3"/>
  <c r="W118" i="3"/>
  <c r="F118" i="3"/>
  <c r="AP141" i="3"/>
  <c r="AN141" i="3"/>
  <c r="AM141" i="3"/>
  <c r="AK141" i="3"/>
  <c r="AA141" i="3"/>
  <c r="Z141" i="3"/>
  <c r="Y141" i="3"/>
  <c r="X141" i="3"/>
  <c r="W141" i="3"/>
  <c r="F141" i="3"/>
  <c r="AP111" i="3"/>
  <c r="AN111" i="3"/>
  <c r="AM111" i="3"/>
  <c r="AK111" i="3"/>
  <c r="AA111" i="3"/>
  <c r="Z111" i="3"/>
  <c r="Y111" i="3"/>
  <c r="X111" i="3"/>
  <c r="W111" i="3"/>
  <c r="D111" i="3"/>
  <c r="F111" i="3" s="1"/>
  <c r="K111" i="3" s="1"/>
  <c r="AP110" i="3"/>
  <c r="AN110" i="3"/>
  <c r="AM110" i="3"/>
  <c r="AK110" i="3"/>
  <c r="AA110" i="3"/>
  <c r="Z110" i="3"/>
  <c r="Y110" i="3"/>
  <c r="X110" i="3"/>
  <c r="W110" i="3"/>
  <c r="F110" i="3"/>
  <c r="AP40" i="3"/>
  <c r="AN40" i="3"/>
  <c r="AM40" i="3"/>
  <c r="AK40" i="3"/>
  <c r="AA40" i="3"/>
  <c r="Z40" i="3"/>
  <c r="Y40" i="3"/>
  <c r="X40" i="3"/>
  <c r="W40" i="3"/>
  <c r="F40" i="3"/>
  <c r="AP39" i="3"/>
  <c r="AN39" i="3"/>
  <c r="AM39" i="3"/>
  <c r="AK39" i="3"/>
  <c r="AA39" i="3"/>
  <c r="Z39" i="3"/>
  <c r="Y39" i="3"/>
  <c r="X39" i="3"/>
  <c r="W39" i="3"/>
  <c r="D39" i="3"/>
  <c r="F39" i="3" s="1"/>
  <c r="AP38" i="3"/>
  <c r="AN38" i="3"/>
  <c r="AM38" i="3"/>
  <c r="AK38" i="3"/>
  <c r="AA38" i="3"/>
  <c r="Z38" i="3"/>
  <c r="Y38" i="3"/>
  <c r="X38" i="3"/>
  <c r="W38" i="3"/>
  <c r="F38" i="3"/>
  <c r="AP128" i="3"/>
  <c r="AN128" i="3"/>
  <c r="AM128" i="3"/>
  <c r="AK128" i="3"/>
  <c r="AA128" i="3"/>
  <c r="Z128" i="3"/>
  <c r="Y128" i="3"/>
  <c r="X128" i="3"/>
  <c r="W128" i="3"/>
  <c r="F128" i="3"/>
  <c r="AP127" i="3"/>
  <c r="AN127" i="3"/>
  <c r="AM127" i="3"/>
  <c r="AK127" i="3"/>
  <c r="AA127" i="3"/>
  <c r="Z127" i="3"/>
  <c r="Y127" i="3"/>
  <c r="X127" i="3"/>
  <c r="W127" i="3"/>
  <c r="F127" i="3"/>
  <c r="AP117" i="3"/>
  <c r="AN117" i="3"/>
  <c r="AM117" i="3"/>
  <c r="AA117" i="3"/>
  <c r="Z117" i="3"/>
  <c r="Y117" i="3"/>
  <c r="X117" i="3"/>
  <c r="W117" i="3"/>
  <c r="AP116" i="3"/>
  <c r="AN116" i="3"/>
  <c r="AM116" i="3"/>
  <c r="AA116" i="3"/>
  <c r="Z116" i="3"/>
  <c r="Y116" i="3"/>
  <c r="X116" i="3"/>
  <c r="W116" i="3"/>
  <c r="P116" i="3"/>
  <c r="F116" i="3"/>
  <c r="K116" i="3" s="1"/>
  <c r="AP32" i="3"/>
  <c r="AN32" i="3"/>
  <c r="AM32" i="3"/>
  <c r="AK32" i="3"/>
  <c r="AA32" i="3"/>
  <c r="Z32" i="3"/>
  <c r="Y32" i="3"/>
  <c r="X32" i="3"/>
  <c r="W32" i="3"/>
  <c r="P32" i="3"/>
  <c r="J32" i="3"/>
  <c r="F32" i="3"/>
  <c r="AP87" i="3"/>
  <c r="AN87" i="3"/>
  <c r="AM87" i="3"/>
  <c r="AK87" i="3"/>
  <c r="AA87" i="3"/>
  <c r="Z87" i="3"/>
  <c r="Y87" i="3"/>
  <c r="X87" i="3"/>
  <c r="W87" i="3"/>
  <c r="F87" i="3"/>
  <c r="AP31" i="3"/>
  <c r="AN31" i="3"/>
  <c r="AM31" i="3"/>
  <c r="AK31" i="3"/>
  <c r="AA31" i="3"/>
  <c r="Z31" i="3"/>
  <c r="Y31" i="3"/>
  <c r="X31" i="3"/>
  <c r="W31" i="3"/>
  <c r="P31" i="3"/>
  <c r="F31" i="3"/>
  <c r="AP30" i="3"/>
  <c r="AN30" i="3"/>
  <c r="AM30" i="3"/>
  <c r="AK30" i="3"/>
  <c r="AA30" i="3"/>
  <c r="Z30" i="3"/>
  <c r="Y30" i="3"/>
  <c r="X30" i="3"/>
  <c r="W30" i="3"/>
  <c r="F30" i="3"/>
  <c r="AP29" i="3"/>
  <c r="AN29" i="3"/>
  <c r="AM29" i="3"/>
  <c r="AK29" i="3"/>
  <c r="AA29" i="3"/>
  <c r="Z29" i="3"/>
  <c r="Y29" i="3"/>
  <c r="X29" i="3"/>
  <c r="W29" i="3"/>
  <c r="F29" i="3"/>
  <c r="AP18" i="3"/>
  <c r="AN18" i="3"/>
  <c r="AM18" i="3"/>
  <c r="AK18" i="3"/>
  <c r="AA18" i="3"/>
  <c r="Z18" i="3"/>
  <c r="Y18" i="3"/>
  <c r="X18" i="3"/>
  <c r="W18" i="3"/>
  <c r="P18" i="3"/>
  <c r="F18" i="3"/>
  <c r="AP12" i="3"/>
  <c r="AN12" i="3"/>
  <c r="AM12" i="3"/>
  <c r="AK12" i="3"/>
  <c r="AA12" i="3"/>
  <c r="Z12" i="3"/>
  <c r="Y12" i="3"/>
  <c r="X12" i="3"/>
  <c r="W12" i="3"/>
  <c r="F12" i="3"/>
  <c r="P120" i="3"/>
  <c r="K4" i="3"/>
  <c r="AL157" i="3"/>
  <c r="AL151" i="3"/>
  <c r="AH98" i="3"/>
  <c r="AH94" i="3"/>
  <c r="AH82" i="3"/>
  <c r="AH78" i="3"/>
  <c r="AH66" i="3"/>
  <c r="AH62" i="3"/>
  <c r="AH50" i="3"/>
  <c r="AH46" i="3"/>
  <c r="AH34" i="3"/>
  <c r="AH30" i="3"/>
  <c r="AH17" i="3"/>
  <c r="AH12" i="3"/>
  <c r="AH96" i="3"/>
  <c r="AH88" i="3"/>
  <c r="AH68" i="3"/>
  <c r="AH60" i="3"/>
  <c r="AH36" i="3"/>
  <c r="AH28" i="3"/>
  <c r="AH99" i="3"/>
  <c r="AH91" i="3"/>
  <c r="AH67" i="3"/>
  <c r="AH59" i="3"/>
  <c r="AH39" i="3"/>
  <c r="AH31" i="3"/>
  <c r="AH101" i="3"/>
  <c r="AH97" i="3"/>
  <c r="AH85" i="3"/>
  <c r="AH81" i="3"/>
  <c r="AH69" i="3"/>
  <c r="AH65" i="3"/>
  <c r="AH53" i="3"/>
  <c r="AH49" i="3"/>
  <c r="AH37" i="3"/>
  <c r="AH33" i="3"/>
  <c r="AH20" i="3"/>
  <c r="AH16" i="3"/>
  <c r="AH92" i="3"/>
  <c r="AH80" i="3"/>
  <c r="AH56" i="3"/>
  <c r="AH48" i="3"/>
  <c r="AH24" i="3"/>
  <c r="AH124" i="3"/>
  <c r="AH79" i="3"/>
  <c r="AH71" i="3"/>
  <c r="AH43" i="3"/>
  <c r="AH35" i="3"/>
  <c r="AH132" i="3"/>
  <c r="AI157" i="3"/>
  <c r="AI154" i="3"/>
  <c r="K136" i="3"/>
  <c r="Q136" i="3" s="1"/>
  <c r="R136" i="3" s="1"/>
  <c r="U136" i="3" s="1"/>
  <c r="K43" i="3"/>
  <c r="Q43" i="3" s="1"/>
  <c r="R43" i="3" s="1"/>
  <c r="K83" i="3"/>
  <c r="AI136" i="3"/>
  <c r="AI132" i="3"/>
  <c r="AI44" i="3"/>
  <c r="AI83" i="3"/>
  <c r="AI53" i="3"/>
  <c r="AI33" i="3"/>
  <c r="AI21" i="3"/>
  <c r="K56" i="3"/>
  <c r="Q56" i="3" s="1"/>
  <c r="R56" i="3" s="1"/>
  <c r="U56" i="3" s="1"/>
  <c r="K57" i="3"/>
  <c r="Q57" i="3" s="1"/>
  <c r="R57" i="3" s="1"/>
  <c r="U57" i="3" s="1"/>
  <c r="K35" i="3"/>
  <c r="AI55" i="3"/>
  <c r="AI25" i="3"/>
  <c r="K55" i="3"/>
  <c r="Q55" i="3"/>
  <c r="R55" i="3" s="1"/>
  <c r="U55" i="3" s="1"/>
  <c r="K25" i="3"/>
  <c r="Q25" i="3" s="1"/>
  <c r="R25" i="3" s="1"/>
  <c r="K52" i="3"/>
  <c r="K46" i="3"/>
  <c r="K54" i="3"/>
  <c r="K50" i="3"/>
  <c r="AI24" i="3"/>
  <c r="AI13" i="3"/>
  <c r="K107" i="3"/>
  <c r="Q107" i="3" s="1"/>
  <c r="R107" i="3" s="1"/>
  <c r="K79" i="3"/>
  <c r="K80" i="3"/>
  <c r="Q80" i="3" s="1"/>
  <c r="R80" i="3" s="1"/>
  <c r="K60" i="3"/>
  <c r="Q60" i="3" s="1"/>
  <c r="R60" i="3" s="1"/>
  <c r="K124" i="3"/>
  <c r="Q124" i="3" s="1"/>
  <c r="R124" i="3" s="1"/>
  <c r="K134" i="3"/>
  <c r="K82" i="3"/>
  <c r="K122" i="3"/>
  <c r="K140" i="3"/>
  <c r="Q140" i="3" s="1"/>
  <c r="R140" i="3" s="1"/>
  <c r="U140" i="3" s="1"/>
  <c r="K41" i="3"/>
  <c r="K105" i="3"/>
  <c r="AH143" i="3"/>
  <c r="AH134" i="3"/>
  <c r="AH106" i="3"/>
  <c r="AH165" i="3"/>
  <c r="AH109" i="3"/>
  <c r="AH146" i="3"/>
  <c r="AH121" i="3"/>
  <c r="AH113" i="3"/>
  <c r="AH105" i="3"/>
  <c r="AH112" i="3"/>
  <c r="AH135" i="3"/>
  <c r="AH141" i="3"/>
  <c r="AH122" i="3"/>
  <c r="AH129" i="3"/>
  <c r="AH138" i="3"/>
  <c r="AH108" i="3"/>
  <c r="AH130" i="3"/>
  <c r="AI124" i="3"/>
  <c r="AI20" i="3"/>
  <c r="AI63" i="3"/>
  <c r="AI60" i="3"/>
  <c r="AI122" i="3"/>
  <c r="AI79" i="3"/>
  <c r="AI41" i="3"/>
  <c r="AI101" i="3"/>
  <c r="AI140" i="3"/>
  <c r="AI104" i="3"/>
  <c r="AI106" i="3"/>
  <c r="K104" i="3"/>
  <c r="K106" i="3"/>
  <c r="AI167" i="3"/>
  <c r="AI100" i="3"/>
  <c r="AI102" i="3"/>
  <c r="AI109" i="3"/>
  <c r="AI67" i="3"/>
  <c r="AI96" i="3"/>
  <c r="K95" i="3"/>
  <c r="K109" i="3"/>
  <c r="K99" i="3"/>
  <c r="K67" i="3"/>
  <c r="Q67" i="3" s="1"/>
  <c r="R67" i="3" s="1"/>
  <c r="U67" i="3" s="1"/>
  <c r="K90" i="3"/>
  <c r="K103" i="3"/>
  <c r="Q103" i="3" s="1"/>
  <c r="R103" i="3" s="1"/>
  <c r="K98" i="3"/>
  <c r="Q98" i="3" s="1"/>
  <c r="R98" i="3" s="1"/>
  <c r="U98" i="3" s="1"/>
  <c r="K97" i="3"/>
  <c r="Q97" i="3" s="1"/>
  <c r="R97" i="3" s="1"/>
  <c r="K100" i="3"/>
  <c r="K108" i="3"/>
  <c r="K102" i="3"/>
  <c r="Q102" i="3" s="1"/>
  <c r="R102" i="3" s="1"/>
  <c r="AH103" i="3"/>
  <c r="AI116" i="3"/>
  <c r="AI73" i="3"/>
  <c r="AI113" i="3"/>
  <c r="AI123" i="3"/>
  <c r="AI87" i="3"/>
  <c r="AI145" i="3"/>
  <c r="AI111" i="3"/>
  <c r="AI138" i="3"/>
  <c r="AI76" i="3"/>
  <c r="AI127" i="3"/>
  <c r="AJ145" i="3"/>
  <c r="K62" i="3"/>
  <c r="AH116" i="3"/>
  <c r="AF116" i="3" s="1"/>
  <c r="T116" i="3" s="1"/>
  <c r="AH110" i="3"/>
  <c r="K93" i="3"/>
  <c r="AJ139" i="3"/>
  <c r="AJ116" i="3"/>
  <c r="AI74" i="3"/>
  <c r="AI161" i="3"/>
  <c r="AJ127" i="3"/>
  <c r="AI156" i="3"/>
  <c r="AI130" i="3"/>
  <c r="AI85" i="3"/>
  <c r="AL161" i="3"/>
  <c r="AI48" i="3"/>
  <c r="AJ138" i="3"/>
  <c r="K66" i="3"/>
  <c r="Q66" i="3" s="1"/>
  <c r="R66" i="3" s="1"/>
  <c r="U66" i="3" s="1"/>
  <c r="AJ161" i="3"/>
  <c r="AI72" i="3"/>
  <c r="AI152" i="3"/>
  <c r="AL164" i="3"/>
  <c r="AL160" i="3"/>
  <c r="AL155" i="3"/>
  <c r="AL162" i="3"/>
  <c r="AL158" i="3"/>
  <c r="AL150" i="3"/>
  <c r="AL156" i="3"/>
  <c r="K112" i="3"/>
  <c r="AJ113" i="3"/>
  <c r="AI121" i="3"/>
  <c r="AL163" i="3"/>
  <c r="AL159" i="3"/>
  <c r="AI164" i="3"/>
  <c r="AI160" i="3"/>
  <c r="AI153" i="3"/>
  <c r="AI158" i="3"/>
  <c r="AH158" i="3"/>
  <c r="AH160" i="3"/>
  <c r="AM162" i="3"/>
  <c r="AM159" i="3"/>
  <c r="AM156" i="3"/>
  <c r="AM152" i="3"/>
  <c r="AM164" i="3"/>
  <c r="AM163" i="3"/>
  <c r="AM161" i="3"/>
  <c r="AM160" i="3"/>
  <c r="AM155" i="3"/>
  <c r="AM153" i="3"/>
  <c r="AM150" i="3"/>
  <c r="AM158" i="3"/>
  <c r="AJ117" i="3"/>
  <c r="P163" i="3"/>
  <c r="P160" i="3"/>
  <c r="P155" i="3"/>
  <c r="P150" i="3"/>
  <c r="P159" i="3"/>
  <c r="P152" i="3"/>
  <c r="P153" i="3"/>
  <c r="K128" i="3"/>
  <c r="Q128" i="3" s="1"/>
  <c r="R128" i="3" s="1"/>
  <c r="K160" i="3"/>
  <c r="K162" i="3"/>
  <c r="K156" i="3"/>
  <c r="K158" i="3"/>
  <c r="K155" i="3"/>
  <c r="K150" i="3"/>
  <c r="K146" i="3"/>
  <c r="K85" i="3"/>
  <c r="K76" i="3"/>
  <c r="K139" i="3"/>
  <c r="K165" i="3"/>
  <c r="K68" i="3"/>
  <c r="K75" i="3"/>
  <c r="K74" i="3"/>
  <c r="K113" i="3"/>
  <c r="K135" i="3"/>
  <c r="K166" i="3"/>
  <c r="K72" i="3"/>
  <c r="Q72" i="3" s="1"/>
  <c r="R72" i="3" s="1"/>
  <c r="K120" i="3"/>
  <c r="Q120" i="3" s="1"/>
  <c r="R120" i="3" s="1"/>
  <c r="K92" i="3"/>
  <c r="K118" i="3"/>
  <c r="K141" i="3"/>
  <c r="K58" i="3"/>
  <c r="K87" i="3"/>
  <c r="AH119" i="3"/>
  <c r="AH118" i="3"/>
  <c r="AH111" i="3"/>
  <c r="P30" i="3"/>
  <c r="P87" i="3"/>
  <c r="AH128" i="3"/>
  <c r="P148" i="3"/>
  <c r="P47" i="3"/>
  <c r="P92" i="3"/>
  <c r="Q92" i="3" s="1"/>
  <c r="R92" i="3" s="1"/>
  <c r="P49" i="3"/>
  <c r="K121" i="3"/>
  <c r="P164" i="3"/>
  <c r="P161" i="3"/>
  <c r="P115" i="3"/>
  <c r="P158" i="3"/>
  <c r="P146" i="3"/>
  <c r="Q146" i="3" s="1"/>
  <c r="R146" i="3" s="1"/>
  <c r="U146" i="3" s="1"/>
  <c r="P65" i="3"/>
  <c r="P77" i="3"/>
  <c r="P76" i="3"/>
  <c r="P75" i="3"/>
  <c r="P74" i="3"/>
  <c r="P123" i="3"/>
  <c r="P113" i="3"/>
  <c r="Q113" i="3" s="1"/>
  <c r="R113" i="3" s="1"/>
  <c r="P138" i="3"/>
  <c r="P166" i="3"/>
  <c r="P73" i="3"/>
  <c r="P114" i="3"/>
  <c r="P135" i="3"/>
  <c r="P72" i="3"/>
  <c r="P71" i="3"/>
  <c r="P84" i="3"/>
  <c r="P66" i="3"/>
  <c r="P130" i="3"/>
  <c r="P165" i="3"/>
  <c r="P70" i="3"/>
  <c r="P156" i="3"/>
  <c r="P68" i="3"/>
  <c r="P58" i="3"/>
  <c r="Q58" i="3" s="1"/>
  <c r="R58" i="3" s="1"/>
  <c r="U58" i="3" s="1"/>
  <c r="P110" i="3"/>
  <c r="P40" i="3"/>
  <c r="P129" i="3"/>
  <c r="P133" i="3"/>
  <c r="P121" i="3"/>
  <c r="P112" i="3"/>
  <c r="P48" i="3"/>
  <c r="P62" i="3"/>
  <c r="P149" i="3"/>
  <c r="P38" i="3"/>
  <c r="P128" i="3"/>
  <c r="AJ87" i="3"/>
  <c r="P117" i="3"/>
  <c r="AH117" i="3"/>
  <c r="P127" i="3"/>
  <c r="AH127" i="3"/>
  <c r="K149" i="3"/>
  <c r="K70" i="3"/>
  <c r="AI165" i="3"/>
  <c r="AJ165" i="3"/>
  <c r="P111" i="3"/>
  <c r="P141" i="3"/>
  <c r="K42" i="3"/>
  <c r="P93" i="3"/>
  <c r="K94" i="3"/>
  <c r="K48" i="3"/>
  <c r="K130" i="3"/>
  <c r="Q130" i="3" s="1"/>
  <c r="R130" i="3" s="1"/>
  <c r="P139" i="3"/>
  <c r="P85" i="3"/>
  <c r="Q85" i="3" s="1"/>
  <c r="R85" i="3" s="1"/>
  <c r="AJ123" i="3"/>
  <c r="AJ76" i="3"/>
  <c r="AI77" i="3"/>
  <c r="AJ65" i="3"/>
  <c r="AI65" i="3"/>
  <c r="AJ156" i="3"/>
  <c r="AJ73" i="3"/>
  <c r="U80" i="3"/>
  <c r="U102" i="3"/>
  <c r="Q75" i="3"/>
  <c r="R75" i="3" s="1"/>
  <c r="U75" i="3" s="1"/>
  <c r="AF158" i="3"/>
  <c r="T158" i="3" s="1"/>
  <c r="AF130" i="3"/>
  <c r="T130" i="3" s="1"/>
  <c r="Q121" i="3"/>
  <c r="R121" i="3" s="1"/>
  <c r="Q135" i="3"/>
  <c r="R135" i="3" s="1"/>
  <c r="Q139" i="3"/>
  <c r="R139" i="3" s="1"/>
  <c r="F22" i="27"/>
  <c r="F38" i="36"/>
  <c r="G38" i="36"/>
  <c r="F22" i="29"/>
  <c r="F44" i="36"/>
  <c r="G44" i="36"/>
  <c r="G47" i="36"/>
  <c r="F22" i="30"/>
  <c r="F47" i="36"/>
  <c r="G50" i="36"/>
  <c r="F22" i="31"/>
  <c r="F50" i="36"/>
  <c r="F25" i="22"/>
  <c r="F26" i="36"/>
  <c r="G26" i="36"/>
  <c r="G4" i="36" l="1"/>
  <c r="G81" i="36"/>
  <c r="G82" i="36"/>
  <c r="G103" i="36"/>
  <c r="F15" i="36"/>
  <c r="G5" i="36"/>
  <c r="G20" i="36"/>
  <c r="G32" i="36"/>
  <c r="G53" i="36"/>
  <c r="G7" i="36"/>
  <c r="G13" i="36"/>
  <c r="G65" i="36"/>
  <c r="G106" i="36"/>
  <c r="G14" i="36"/>
  <c r="H2" i="36"/>
  <c r="G37" i="36"/>
  <c r="G31" i="36"/>
  <c r="G64" i="36"/>
  <c r="G109" i="36"/>
  <c r="G28" i="36"/>
  <c r="G49" i="36"/>
  <c r="G34" i="36"/>
  <c r="G67" i="36"/>
  <c r="G11" i="36"/>
  <c r="G41" i="36"/>
  <c r="G22" i="36"/>
  <c r="G43" i="36"/>
  <c r="G88" i="36"/>
  <c r="G46" i="36"/>
  <c r="G19" i="36"/>
  <c r="G40" i="36"/>
  <c r="G104" i="36"/>
  <c r="G25" i="36"/>
  <c r="G17" i="36"/>
  <c r="G70" i="36"/>
  <c r="G15" i="36"/>
  <c r="G16" i="36"/>
  <c r="AI112" i="3"/>
  <c r="AJ112" i="3"/>
  <c r="AJ11" i="3"/>
  <c r="AI11" i="3"/>
  <c r="AG86" i="3"/>
  <c r="AJ108" i="3"/>
  <c r="P51" i="3"/>
  <c r="AG134" i="3"/>
  <c r="AL137" i="3"/>
  <c r="AL169" i="3"/>
  <c r="AL144" i="3"/>
  <c r="AL168" i="3"/>
  <c r="Q160" i="3"/>
  <c r="R160" i="3" s="1"/>
  <c r="U160" i="3" s="1"/>
  <c r="AI97" i="3"/>
  <c r="AF97" i="3" s="1"/>
  <c r="T97" i="3" s="1"/>
  <c r="Q93" i="3"/>
  <c r="R93" i="3" s="1"/>
  <c r="U93" i="3" s="1"/>
  <c r="AJ31" i="3"/>
  <c r="AI40" i="3"/>
  <c r="AH155" i="3"/>
  <c r="AJ166" i="3"/>
  <c r="AJ93" i="3"/>
  <c r="AH144" i="3"/>
  <c r="AF144" i="3" s="1"/>
  <c r="T144" i="3" s="1"/>
  <c r="AH168" i="3"/>
  <c r="AH169" i="3"/>
  <c r="AG148" i="3"/>
  <c r="AG42" i="3"/>
  <c r="AG68" i="3"/>
  <c r="AG99" i="3"/>
  <c r="AJ77" i="3"/>
  <c r="AI146" i="3"/>
  <c r="AF146" i="3" s="1"/>
  <c r="T146" i="3" s="1"/>
  <c r="V146" i="3" s="1"/>
  <c r="AC146" i="3" s="1"/>
  <c r="AJ149" i="3"/>
  <c r="AJ115" i="3"/>
  <c r="P29" i="3"/>
  <c r="Q90" i="3"/>
  <c r="R90" i="3" s="1"/>
  <c r="AF96" i="3"/>
  <c r="T96" i="3" s="1"/>
  <c r="AF106" i="3"/>
  <c r="T106" i="3" s="1"/>
  <c r="Q83" i="3"/>
  <c r="R83" i="3" s="1"/>
  <c r="U83" i="3" s="1"/>
  <c r="AH154" i="3"/>
  <c r="K69" i="3"/>
  <c r="P99" i="3"/>
  <c r="AG118" i="3"/>
  <c r="AJ118" i="3" s="1"/>
  <c r="AG143" i="3"/>
  <c r="AG91" i="3"/>
  <c r="AG69" i="3"/>
  <c r="AG78" i="3"/>
  <c r="P69" i="3"/>
  <c r="Q156" i="3"/>
  <c r="R156" i="3" s="1"/>
  <c r="U156" i="3" s="1"/>
  <c r="AJ92" i="3"/>
  <c r="AF92" i="3" s="1"/>
  <c r="T92" i="3" s="1"/>
  <c r="AI162" i="3"/>
  <c r="AF121" i="3"/>
  <c r="T121" i="3" s="1"/>
  <c r="AH152" i="3"/>
  <c r="Q108" i="3"/>
  <c r="R108" i="3" s="1"/>
  <c r="U108" i="3" s="1"/>
  <c r="Q82" i="3"/>
  <c r="R82" i="3" s="1"/>
  <c r="U82" i="3" s="1"/>
  <c r="Q54" i="3"/>
  <c r="R54" i="3" s="1"/>
  <c r="U54" i="3" s="1"/>
  <c r="AI57" i="3"/>
  <c r="AH157" i="3"/>
  <c r="AI169" i="3"/>
  <c r="AI144" i="3"/>
  <c r="AI168" i="3"/>
  <c r="P91" i="3"/>
  <c r="P134" i="3"/>
  <c r="Q134" i="3" s="1"/>
  <c r="R134" i="3" s="1"/>
  <c r="U134" i="3" s="1"/>
  <c r="P122" i="3"/>
  <c r="Q122" i="3" s="1"/>
  <c r="R122" i="3" s="1"/>
  <c r="U122" i="3" s="1"/>
  <c r="AG94" i="3"/>
  <c r="AJ94" i="3" s="1"/>
  <c r="AG88" i="3"/>
  <c r="P118" i="3"/>
  <c r="AJ110" i="3"/>
  <c r="AF110" i="3" s="1"/>
  <c r="T110" i="3" s="1"/>
  <c r="Q74" i="3"/>
  <c r="R74" i="3" s="1"/>
  <c r="U74" i="3" s="1"/>
  <c r="P162" i="3"/>
  <c r="Q162" i="3" s="1"/>
  <c r="R162" i="3" s="1"/>
  <c r="U162" i="3" s="1"/>
  <c r="V162" i="3" s="1"/>
  <c r="AH159" i="3"/>
  <c r="AH163" i="3"/>
  <c r="AH162" i="3"/>
  <c r="AH150" i="3"/>
  <c r="K81" i="3"/>
  <c r="Q81" i="3" s="1"/>
  <c r="R81" i="3" s="1"/>
  <c r="K144" i="3"/>
  <c r="Q144" i="3" s="1"/>
  <c r="R144" i="3" s="1"/>
  <c r="K169" i="3"/>
  <c r="Q169" i="3" s="1"/>
  <c r="R169" i="3" s="1"/>
  <c r="U169" i="3" s="1"/>
  <c r="K168" i="3"/>
  <c r="Q168" i="3" s="1"/>
  <c r="R168" i="3" s="1"/>
  <c r="K73" i="3"/>
  <c r="Q73" i="3" s="1"/>
  <c r="R73" i="3" s="1"/>
  <c r="P143" i="3"/>
  <c r="Q143" i="3" s="1"/>
  <c r="R143" i="3" s="1"/>
  <c r="U143" i="3" s="1"/>
  <c r="AG141" i="3"/>
  <c r="AG71" i="3"/>
  <c r="AJ71" i="3" s="1"/>
  <c r="AL131" i="3"/>
  <c r="P39" i="3"/>
  <c r="AH156" i="3"/>
  <c r="AF156" i="3" s="1"/>
  <c r="T156" i="3" s="1"/>
  <c r="V156" i="3" s="1"/>
  <c r="AC156" i="3" s="1"/>
  <c r="AH161" i="3"/>
  <c r="AF161" i="3" s="1"/>
  <c r="T161" i="3" s="1"/>
  <c r="Q99" i="3"/>
  <c r="R99" i="3" s="1"/>
  <c r="AI81" i="3"/>
  <c r="AF81" i="3" s="1"/>
  <c r="T81" i="3" s="1"/>
  <c r="P94" i="3"/>
  <c r="Q94" i="3" s="1"/>
  <c r="R94" i="3" s="1"/>
  <c r="P63" i="3"/>
  <c r="AG128" i="3"/>
  <c r="AG84" i="3"/>
  <c r="AG159" i="3"/>
  <c r="AG35" i="3"/>
  <c r="AJ35" i="3" s="1"/>
  <c r="AJ111" i="3"/>
  <c r="AF111" i="3" s="1"/>
  <c r="T111" i="3" s="1"/>
  <c r="Q111" i="3"/>
  <c r="R111" i="3" s="1"/>
  <c r="U111" i="3" s="1"/>
  <c r="P42" i="3"/>
  <c r="Q42" i="3" s="1"/>
  <c r="R42" i="3" s="1"/>
  <c r="U42" i="3" s="1"/>
  <c r="AI95" i="3"/>
  <c r="AI105" i="3"/>
  <c r="AF105" i="3" s="1"/>
  <c r="T105" i="3" s="1"/>
  <c r="AI151" i="3"/>
  <c r="K117" i="3"/>
  <c r="Q117" i="3" s="1"/>
  <c r="R117" i="3" s="1"/>
  <c r="U117" i="3" s="1"/>
  <c r="P86" i="3"/>
  <c r="P78" i="3"/>
  <c r="P88" i="3"/>
  <c r="AG29" i="3"/>
  <c r="AG39" i="3"/>
  <c r="AI39" i="3" s="1"/>
  <c r="AG120" i="3"/>
  <c r="AG51" i="3"/>
  <c r="U135" i="3"/>
  <c r="U96" i="3"/>
  <c r="V96" i="3" s="1"/>
  <c r="U130" i="3"/>
  <c r="V130" i="3"/>
  <c r="U97" i="3"/>
  <c r="Q165" i="3"/>
  <c r="R165" i="3" s="1"/>
  <c r="Q62" i="3"/>
  <c r="R62" i="3" s="1"/>
  <c r="U62" i="3" s="1"/>
  <c r="K59" i="3"/>
  <c r="K154" i="3"/>
  <c r="Q154" i="3" s="1"/>
  <c r="R154" i="3" s="1"/>
  <c r="U154" i="3" s="1"/>
  <c r="AF132" i="3"/>
  <c r="T132" i="3" s="1"/>
  <c r="K39" i="3"/>
  <c r="Q39" i="3" s="1"/>
  <c r="R39" i="3" s="1"/>
  <c r="U39" i="3" s="1"/>
  <c r="K61" i="3"/>
  <c r="AG59" i="3"/>
  <c r="AF157" i="3"/>
  <c r="T157" i="3" s="1"/>
  <c r="Q149" i="3"/>
  <c r="R149" i="3" s="1"/>
  <c r="U149" i="3" s="1"/>
  <c r="Q148" i="3"/>
  <c r="R148" i="3" s="1"/>
  <c r="K127" i="3"/>
  <c r="Q127" i="3" s="1"/>
  <c r="R127" i="3" s="1"/>
  <c r="U127" i="3" s="1"/>
  <c r="AF127" i="3"/>
  <c r="T127" i="3" s="1"/>
  <c r="K152" i="3"/>
  <c r="K88" i="3"/>
  <c r="Q88" i="3" s="1"/>
  <c r="R88" i="3" s="1"/>
  <c r="U88" i="3" s="1"/>
  <c r="AI70" i="3"/>
  <c r="K24" i="3"/>
  <c r="Q24" i="3" s="1"/>
  <c r="R24" i="3" s="1"/>
  <c r="P59" i="3"/>
  <c r="Q70" i="3"/>
  <c r="R70" i="3" s="1"/>
  <c r="U70" i="3" s="1"/>
  <c r="AF109" i="3"/>
  <c r="T109" i="3" s="1"/>
  <c r="K29" i="3"/>
  <c r="AF165" i="3"/>
  <c r="T165" i="3" s="1"/>
  <c r="AF113" i="3"/>
  <c r="T113" i="3" s="1"/>
  <c r="AH126" i="3"/>
  <c r="AH15" i="3"/>
  <c r="AI71" i="3"/>
  <c r="K37" i="3"/>
  <c r="Q141" i="3"/>
  <c r="R141" i="3" s="1"/>
  <c r="K147" i="3"/>
  <c r="K126" i="3"/>
  <c r="Q126" i="3" s="1"/>
  <c r="R126" i="3" s="1"/>
  <c r="K15" i="3"/>
  <c r="Q15" i="3" s="1"/>
  <c r="R15" i="3" s="1"/>
  <c r="K71" i="3"/>
  <c r="Q71" i="3" s="1"/>
  <c r="R71" i="3" s="1"/>
  <c r="U71" i="3" s="1"/>
  <c r="Q104" i="3"/>
  <c r="R104" i="3" s="1"/>
  <c r="Q79" i="3"/>
  <c r="R79" i="3" s="1"/>
  <c r="K86" i="3"/>
  <c r="Q86" i="3" s="1"/>
  <c r="R86" i="3" s="1"/>
  <c r="U86" i="3" s="1"/>
  <c r="I122" i="3"/>
  <c r="I160" i="3"/>
  <c r="Q48" i="3"/>
  <c r="R48" i="3" s="1"/>
  <c r="U48" i="3" s="1"/>
  <c r="Q118" i="3"/>
  <c r="R118" i="3" s="1"/>
  <c r="Q164" i="3"/>
  <c r="R164" i="3" s="1"/>
  <c r="U164" i="3" s="1"/>
  <c r="K17" i="3"/>
  <c r="K132" i="3"/>
  <c r="Q132" i="3" s="1"/>
  <c r="R132" i="3" s="1"/>
  <c r="U132" i="3" s="1"/>
  <c r="V132" i="3" s="1"/>
  <c r="K125" i="3"/>
  <c r="AF79" i="3"/>
  <c r="T79" i="3" s="1"/>
  <c r="K30" i="3"/>
  <c r="K115" i="3"/>
  <c r="Q115" i="3" s="1"/>
  <c r="R115" i="3" s="1"/>
  <c r="K159" i="3"/>
  <c r="Q159" i="3" s="1"/>
  <c r="R159" i="3" s="1"/>
  <c r="U159" i="3" s="1"/>
  <c r="AI126" i="3"/>
  <c r="AI15" i="3"/>
  <c r="AI139" i="3"/>
  <c r="K23" i="3"/>
  <c r="Q123" i="3"/>
  <c r="R123" i="3" s="1"/>
  <c r="U123" i="3" s="1"/>
  <c r="K33" i="3"/>
  <c r="Q33" i="3" s="1"/>
  <c r="R33" i="3" s="1"/>
  <c r="K53" i="3"/>
  <c r="Q53" i="3" s="1"/>
  <c r="R53" i="3" s="1"/>
  <c r="U53" i="3" s="1"/>
  <c r="K64" i="3"/>
  <c r="K12" i="3"/>
  <c r="K161" i="3"/>
  <c r="Q161" i="3" s="1"/>
  <c r="R161" i="3" s="1"/>
  <c r="U161" i="3" s="1"/>
  <c r="AF162" i="3"/>
  <c r="T162" i="3" s="1"/>
  <c r="K91" i="3"/>
  <c r="AI42" i="3"/>
  <c r="Q158" i="3"/>
  <c r="R158" i="3" s="1"/>
  <c r="Q112" i="3"/>
  <c r="R112" i="3" s="1"/>
  <c r="K157" i="3"/>
  <c r="Q157" i="3" s="1"/>
  <c r="R157" i="3" s="1"/>
  <c r="K38" i="3"/>
  <c r="AF138" i="3"/>
  <c r="T138" i="3" s="1"/>
  <c r="Q106" i="3"/>
  <c r="R106" i="3" s="1"/>
  <c r="U106" i="3" s="1"/>
  <c r="AI135" i="3"/>
  <c r="AF135" i="3" s="1"/>
  <c r="T135" i="3" s="1"/>
  <c r="AI118" i="3"/>
  <c r="AF118" i="3" s="1"/>
  <c r="T118" i="3" s="1"/>
  <c r="K27" i="3"/>
  <c r="Q27" i="3" s="1"/>
  <c r="R27" i="3" s="1"/>
  <c r="K151" i="3"/>
  <c r="Q68" i="3"/>
  <c r="R68" i="3" s="1"/>
  <c r="U68" i="3" s="1"/>
  <c r="K129" i="3"/>
  <c r="Q129" i="3" s="1"/>
  <c r="R129" i="3" s="1"/>
  <c r="K84" i="3"/>
  <c r="Q84" i="3" s="1"/>
  <c r="R84" i="3" s="1"/>
  <c r="U84" i="3" s="1"/>
  <c r="AI94" i="3"/>
  <c r="AF94" i="3" s="1"/>
  <c r="T94" i="3" s="1"/>
  <c r="AI117" i="3"/>
  <c r="AF117" i="3" s="1"/>
  <c r="T117" i="3" s="1"/>
  <c r="K78" i="3"/>
  <c r="Q78" i="3" s="1"/>
  <c r="R78" i="3" s="1"/>
  <c r="U78" i="3" s="1"/>
  <c r="I123" i="3"/>
  <c r="I146" i="3"/>
  <c r="AL126" i="3"/>
  <c r="AL15" i="3"/>
  <c r="Q116" i="3"/>
  <c r="R116" i="3" s="1"/>
  <c r="U116" i="3" s="1"/>
  <c r="Q155" i="3"/>
  <c r="R155" i="3" s="1"/>
  <c r="U155" i="3" s="1"/>
  <c r="Q152" i="3"/>
  <c r="R152" i="3" s="1"/>
  <c r="U152" i="3" s="1"/>
  <c r="Q150" i="3"/>
  <c r="R150" i="3" s="1"/>
  <c r="U150" i="3" s="1"/>
  <c r="AJ4" i="41"/>
  <c r="AD127" i="36" s="1"/>
  <c r="LL4" i="41"/>
  <c r="LF127" i="36" s="1"/>
  <c r="GV4" i="41"/>
  <c r="GP127" i="36" s="1"/>
  <c r="CV4" i="41"/>
  <c r="CP127" i="36" s="1"/>
  <c r="IQ4" i="41"/>
  <c r="IK127" i="36" s="1"/>
  <c r="JK4" i="41"/>
  <c r="JE127" i="36" s="1"/>
  <c r="KB4" i="41"/>
  <c r="JV127" i="36" s="1"/>
  <c r="GB4" i="41"/>
  <c r="FV127" i="36" s="1"/>
  <c r="CB4" i="41"/>
  <c r="BV127" i="36" s="1"/>
  <c r="MW4" i="41"/>
  <c r="MQ127" i="36" s="1"/>
  <c r="MZ4" i="41"/>
  <c r="MT127" i="36" s="1"/>
  <c r="JD4" i="41"/>
  <c r="IX127" i="36" s="1"/>
  <c r="FH4" i="41"/>
  <c r="FB127" i="36" s="1"/>
  <c r="JW4" i="41"/>
  <c r="JQ127" i="36" s="1"/>
  <c r="DW4" i="41"/>
  <c r="DQ127" i="36" s="1"/>
  <c r="EQ4" i="41"/>
  <c r="EK127" i="36" s="1"/>
  <c r="G61" i="36"/>
  <c r="H61" i="36"/>
  <c r="F61" i="36"/>
  <c r="F58" i="36"/>
  <c r="G58" i="36"/>
  <c r="H58" i="36"/>
  <c r="N184" i="10"/>
  <c r="M122" i="10"/>
  <c r="M7" i="10" s="1"/>
  <c r="M6" i="10" s="1"/>
  <c r="M5" i="10"/>
  <c r="M4" i="10" s="1"/>
  <c r="N85" i="10"/>
  <c r="N29" i="10"/>
  <c r="Q256" i="10"/>
  <c r="Q255" i="10" s="1"/>
  <c r="Q225" i="10"/>
  <c r="Q224" i="10" s="1"/>
  <c r="Q184" i="10"/>
  <c r="Q134" i="10"/>
  <c r="Q106" i="10"/>
  <c r="Q7" i="10"/>
  <c r="Q6" i="10" s="1"/>
  <c r="F79" i="36"/>
  <c r="G79" i="36"/>
  <c r="H79" i="36"/>
  <c r="S4" i="48"/>
  <c r="AI4" i="48"/>
  <c r="AY4" i="48"/>
  <c r="BO4" i="48"/>
  <c r="CE4" i="48"/>
  <c r="CU4" i="48"/>
  <c r="DK4" i="48"/>
  <c r="EA4" i="48"/>
  <c r="EQ4" i="48"/>
  <c r="FG4" i="48"/>
  <c r="FW4" i="48"/>
  <c r="GM4" i="48"/>
  <c r="HC4" i="48"/>
  <c r="HS4" i="48"/>
  <c r="II4" i="48"/>
  <c r="IY4" i="48"/>
  <c r="JO4" i="48"/>
  <c r="KE4" i="48"/>
  <c r="KU4" i="48"/>
  <c r="LK4" i="48"/>
  <c r="MA4" i="48"/>
  <c r="AR4" i="48"/>
  <c r="DD4" i="48"/>
  <c r="FP4" i="48"/>
  <c r="IB4" i="48"/>
  <c r="W4" i="48"/>
  <c r="AM4" i="48"/>
  <c r="BC4" i="48"/>
  <c r="BS4" i="48"/>
  <c r="CI4" i="48"/>
  <c r="CY4" i="48"/>
  <c r="DO4" i="48"/>
  <c r="EE4" i="48"/>
  <c r="EU4" i="48"/>
  <c r="FK4" i="48"/>
  <c r="GA4" i="48"/>
  <c r="GQ4" i="48"/>
  <c r="HG4" i="48"/>
  <c r="HW4" i="48"/>
  <c r="IM4" i="48"/>
  <c r="JC4" i="48"/>
  <c r="JS4" i="48"/>
  <c r="KI4" i="48"/>
  <c r="KY4" i="48"/>
  <c r="LO4" i="48"/>
  <c r="ME4" i="48"/>
  <c r="BH4" i="48"/>
  <c r="DT4" i="48"/>
  <c r="GF4" i="48"/>
  <c r="IR4" i="48"/>
  <c r="LD4" i="48"/>
  <c r="MZ4" i="48"/>
  <c r="P4" i="48"/>
  <c r="FE4" i="48"/>
  <c r="JT4" i="48"/>
  <c r="GG4" i="48"/>
  <c r="LP4" i="48"/>
  <c r="EN4" i="48"/>
  <c r="JA4" i="48"/>
  <c r="MY4" i="48"/>
  <c r="EF4" i="48"/>
  <c r="EG4" i="48"/>
  <c r="ES4" i="48"/>
  <c r="IK4" i="48"/>
  <c r="AE4" i="48"/>
  <c r="BK4" i="48"/>
  <c r="CQ4" i="48"/>
  <c r="DW4" i="48"/>
  <c r="FC4" i="48"/>
  <c r="GI4" i="48"/>
  <c r="HO4" i="48"/>
  <c r="IU4" i="48"/>
  <c r="KA4" i="48"/>
  <c r="LG4" i="48"/>
  <c r="AB4" i="48"/>
  <c r="EZ4" i="48"/>
  <c r="JX4" i="48"/>
  <c r="MR4" i="48"/>
  <c r="AV4" i="48"/>
  <c r="HH4" i="48"/>
  <c r="NC4" i="48"/>
  <c r="MU4" i="48"/>
  <c r="GZ4" i="48"/>
  <c r="LX4" i="48"/>
  <c r="EO4" i="48"/>
  <c r="HP4" i="48"/>
  <c r="BE4" i="48"/>
  <c r="AQ4" i="48"/>
  <c r="BW4" i="48"/>
  <c r="DC4" i="48"/>
  <c r="EI4" i="48"/>
  <c r="FO4" i="48"/>
  <c r="GU4" i="48"/>
  <c r="IA4" i="48"/>
  <c r="JG4" i="48"/>
  <c r="KM4" i="48"/>
  <c r="LS4" i="48"/>
  <c r="BX4" i="48"/>
  <c r="GV4" i="48"/>
  <c r="KN4" i="48"/>
  <c r="AC4" i="48"/>
  <c r="CB4" i="48"/>
  <c r="JI4" i="48"/>
  <c r="HA4" i="48"/>
  <c r="AG4" i="48"/>
  <c r="HI4" i="48"/>
  <c r="L4" i="48"/>
  <c r="FL4" i="48"/>
  <c r="NG4" i="48"/>
  <c r="KB4" i="48"/>
  <c r="GJ4" i="48"/>
  <c r="BD4" i="48"/>
  <c r="AW4" i="48"/>
  <c r="MF4" i="48"/>
  <c r="BQ4" i="48"/>
  <c r="HL4" i="48"/>
  <c r="LW4" i="48"/>
  <c r="JK4" i="48"/>
  <c r="GY4" i="48"/>
  <c r="EM4" i="48"/>
  <c r="CA4" i="48"/>
  <c r="O4" i="48"/>
  <c r="KK4" i="48"/>
  <c r="FY4" i="48"/>
  <c r="LM4" i="48"/>
  <c r="LE4" i="48"/>
  <c r="GW4" i="48"/>
  <c r="MJ4" i="48"/>
  <c r="EJ4" i="48"/>
  <c r="LC4" i="48"/>
  <c r="IQ4" i="48"/>
  <c r="GE4" i="48"/>
  <c r="DS4" i="48"/>
  <c r="BG4" i="48"/>
  <c r="MP4" i="48"/>
  <c r="ML4" i="48"/>
  <c r="MH4" i="48"/>
  <c r="MD4" i="48"/>
  <c r="LZ4" i="48"/>
  <c r="LV4" i="48"/>
  <c r="LN4" i="48"/>
  <c r="LJ4" i="48"/>
  <c r="LF4" i="48"/>
  <c r="LB4" i="48"/>
  <c r="KX4" i="48"/>
  <c r="KT4" i="48"/>
  <c r="KP4" i="48"/>
  <c r="KL4" i="48"/>
  <c r="KH4" i="48"/>
  <c r="KD4" i="48"/>
  <c r="JZ4" i="48"/>
  <c r="JV4" i="48"/>
  <c r="JR4" i="48"/>
  <c r="JN4" i="48"/>
  <c r="JJ4" i="48"/>
  <c r="JF4" i="48"/>
  <c r="JB4" i="48"/>
  <c r="IX4" i="48"/>
  <c r="IT4" i="48"/>
  <c r="IP4" i="48"/>
  <c r="IL4" i="48"/>
  <c r="IH4" i="48"/>
  <c r="ID4" i="48"/>
  <c r="HZ4" i="48"/>
  <c r="HV4" i="48"/>
  <c r="HR4" i="48"/>
  <c r="HN4" i="48"/>
  <c r="HJ4" i="48"/>
  <c r="HF4" i="48"/>
  <c r="HB4" i="48"/>
  <c r="GX4" i="48"/>
  <c r="GT4" i="48"/>
  <c r="GP4" i="48"/>
  <c r="GL4" i="48"/>
  <c r="GH4" i="48"/>
  <c r="GD4" i="48"/>
  <c r="FZ4" i="48"/>
  <c r="FV4" i="48"/>
  <c r="FR4" i="48"/>
  <c r="FN4" i="48"/>
  <c r="FJ4" i="48"/>
  <c r="FF4" i="48"/>
  <c r="FB4" i="48"/>
  <c r="EX4" i="48"/>
  <c r="ET4" i="48"/>
  <c r="EP4" i="48"/>
  <c r="EL4" i="48"/>
  <c r="EH4" i="48"/>
  <c r="ED4" i="48"/>
  <c r="DZ4" i="48"/>
  <c r="DV4" i="48"/>
  <c r="DR4" i="48"/>
  <c r="DN4" i="48"/>
  <c r="DJ4" i="48"/>
  <c r="DF4" i="48"/>
  <c r="DB4" i="48"/>
  <c r="CX4" i="48"/>
  <c r="CT4" i="48"/>
  <c r="CP4" i="48"/>
  <c r="CL4" i="48"/>
  <c r="CH4" i="48"/>
  <c r="CD4" i="48"/>
  <c r="BZ4" i="48"/>
  <c r="BV4" i="48"/>
  <c r="BR4" i="48"/>
  <c r="BN4" i="48"/>
  <c r="BJ4" i="48"/>
  <c r="BF4" i="48"/>
  <c r="BB4" i="48"/>
  <c r="AX4" i="48"/>
  <c r="AT4" i="48"/>
  <c r="AP4" i="48"/>
  <c r="AL4" i="48"/>
  <c r="AH4" i="48"/>
  <c r="AD4" i="48"/>
  <c r="Z4" i="48"/>
  <c r="V4" i="48"/>
  <c r="R4" i="48"/>
  <c r="N4" i="48"/>
  <c r="H118" i="36"/>
  <c r="L118" i="36"/>
  <c r="P118" i="36"/>
  <c r="T118" i="36"/>
  <c r="X118" i="36"/>
  <c r="AB118" i="36"/>
  <c r="AF118" i="36"/>
  <c r="AJ118" i="36"/>
  <c r="AN118" i="36"/>
  <c r="AR118" i="36"/>
  <c r="AV118" i="36"/>
  <c r="AZ118" i="36"/>
  <c r="BD118" i="36"/>
  <c r="BH118" i="36"/>
  <c r="BL118" i="36"/>
  <c r="BP118" i="36"/>
  <c r="BT118" i="36"/>
  <c r="BX118" i="36"/>
  <c r="CB118" i="36"/>
  <c r="CF118" i="36"/>
  <c r="CJ118" i="36"/>
  <c r="CN118" i="36"/>
  <c r="CR118" i="36"/>
  <c r="CV118" i="36"/>
  <c r="CZ118" i="36"/>
  <c r="DD118" i="36"/>
  <c r="DH118" i="36"/>
  <c r="DL118" i="36"/>
  <c r="DP118" i="36"/>
  <c r="DT118" i="36"/>
  <c r="DX118" i="36"/>
  <c r="EB118" i="36"/>
  <c r="EF118" i="36"/>
  <c r="EJ118" i="36"/>
  <c r="EN118" i="36"/>
  <c r="ER118" i="36"/>
  <c r="EV118" i="36"/>
  <c r="EZ118" i="36"/>
  <c r="FD118" i="36"/>
  <c r="FH118" i="36"/>
  <c r="FL118" i="36"/>
  <c r="FP118" i="36"/>
  <c r="FT118" i="36"/>
  <c r="FX118" i="36"/>
  <c r="GB118" i="36"/>
  <c r="GF118" i="36"/>
  <c r="GJ118" i="36"/>
  <c r="GN118" i="36"/>
  <c r="GR118" i="36"/>
  <c r="GV118" i="36"/>
  <c r="GZ118" i="36"/>
  <c r="HD118" i="36"/>
  <c r="HH118" i="36"/>
  <c r="HL118" i="36"/>
  <c r="HP118" i="36"/>
  <c r="HT118" i="36"/>
  <c r="HX118" i="36"/>
  <c r="IB118" i="36"/>
  <c r="IF118" i="36"/>
  <c r="IJ118" i="36"/>
  <c r="IN118" i="36"/>
  <c r="IR118" i="36"/>
  <c r="IV118" i="36"/>
  <c r="IZ118" i="36"/>
  <c r="JD118" i="36"/>
  <c r="JH118" i="36"/>
  <c r="JL118" i="36"/>
  <c r="JP118" i="36"/>
  <c r="JT118" i="36"/>
  <c r="JX118" i="36"/>
  <c r="KB118" i="36"/>
  <c r="KF118" i="36"/>
  <c r="KJ118" i="36"/>
  <c r="KN118" i="36"/>
  <c r="KR118" i="36"/>
  <c r="KV118" i="36"/>
  <c r="KZ118" i="36"/>
  <c r="LD118" i="36"/>
  <c r="LH118" i="36"/>
  <c r="I118" i="36"/>
  <c r="M118" i="36"/>
  <c r="Q118" i="36"/>
  <c r="U118" i="36"/>
  <c r="Y118" i="36"/>
  <c r="AC118" i="36"/>
  <c r="AG118" i="36"/>
  <c r="AK118" i="36"/>
  <c r="AO118" i="36"/>
  <c r="AS118" i="36"/>
  <c r="AW118" i="36"/>
  <c r="BA118" i="36"/>
  <c r="BE118" i="36"/>
  <c r="BI118" i="36"/>
  <c r="BM118" i="36"/>
  <c r="BQ118" i="36"/>
  <c r="BU118" i="36"/>
  <c r="BY118" i="36"/>
  <c r="CC118" i="36"/>
  <c r="CG118" i="36"/>
  <c r="CK118" i="36"/>
  <c r="CO118" i="36"/>
  <c r="CS118" i="36"/>
  <c r="CW118" i="36"/>
  <c r="DA118" i="36"/>
  <c r="DE118" i="36"/>
  <c r="DI118" i="36"/>
  <c r="DM118" i="36"/>
  <c r="DQ118" i="36"/>
  <c r="DU118" i="36"/>
  <c r="DY118" i="36"/>
  <c r="EC118" i="36"/>
  <c r="EG118" i="36"/>
  <c r="EK118" i="36"/>
  <c r="EO118" i="36"/>
  <c r="ES118" i="36"/>
  <c r="EW118" i="36"/>
  <c r="FA118" i="36"/>
  <c r="FE118" i="36"/>
  <c r="FI118" i="36"/>
  <c r="FM118" i="36"/>
  <c r="J118" i="36"/>
  <c r="N118" i="36"/>
  <c r="MZ118" i="36"/>
  <c r="MV118" i="36"/>
  <c r="MR118" i="36"/>
  <c r="MN118" i="36"/>
  <c r="MJ118" i="36"/>
  <c r="MF118" i="36"/>
  <c r="MB118" i="36"/>
  <c r="LX118" i="36"/>
  <c r="LT118" i="36"/>
  <c r="LP118" i="36"/>
  <c r="LL118" i="36"/>
  <c r="LG118" i="36"/>
  <c r="LB118" i="36"/>
  <c r="KW118" i="36"/>
  <c r="KQ118" i="36"/>
  <c r="KL118" i="36"/>
  <c r="KG118" i="36"/>
  <c r="KA118" i="36"/>
  <c r="JV118" i="36"/>
  <c r="JQ118" i="36"/>
  <c r="JK118" i="36"/>
  <c r="JF118" i="36"/>
  <c r="JA118" i="36"/>
  <c r="IU118" i="36"/>
  <c r="IP118" i="36"/>
  <c r="IK118" i="36"/>
  <c r="IE118" i="36"/>
  <c r="HZ118" i="36"/>
  <c r="HU118" i="36"/>
  <c r="HO118" i="36"/>
  <c r="HJ118" i="36"/>
  <c r="HE118" i="36"/>
  <c r="GY118" i="36"/>
  <c r="GT118" i="36"/>
  <c r="GO118" i="36"/>
  <c r="GI118" i="36"/>
  <c r="GD118" i="36"/>
  <c r="FY118" i="36"/>
  <c r="FS118" i="36"/>
  <c r="FN118" i="36"/>
  <c r="FF118" i="36"/>
  <c r="EX118" i="36"/>
  <c r="EP118" i="36"/>
  <c r="EH118" i="36"/>
  <c r="DZ118" i="36"/>
  <c r="DR118" i="36"/>
  <c r="DJ118" i="36"/>
  <c r="DB118" i="36"/>
  <c r="CT118" i="36"/>
  <c r="CL118" i="36"/>
  <c r="CD118" i="36"/>
  <c r="BV118" i="36"/>
  <c r="BN118" i="36"/>
  <c r="BF118" i="36"/>
  <c r="AX118" i="36"/>
  <c r="AP118" i="36"/>
  <c r="AH118" i="36"/>
  <c r="Z118" i="36"/>
  <c r="R118" i="36"/>
  <c r="MY118" i="36"/>
  <c r="MU118" i="36"/>
  <c r="MQ118" i="36"/>
  <c r="MM118" i="36"/>
  <c r="MI118" i="36"/>
  <c r="ME118" i="36"/>
  <c r="MA118" i="36"/>
  <c r="LW118" i="36"/>
  <c r="LS118" i="36"/>
  <c r="LO118" i="36"/>
  <c r="LK118" i="36"/>
  <c r="LF118" i="36"/>
  <c r="LA118" i="36"/>
  <c r="KU118" i="36"/>
  <c r="KP118" i="36"/>
  <c r="KK118" i="36"/>
  <c r="KE118" i="36"/>
  <c r="JZ118" i="36"/>
  <c r="JU118" i="36"/>
  <c r="JO118" i="36"/>
  <c r="JJ118" i="36"/>
  <c r="JE118" i="36"/>
  <c r="IY118" i="36"/>
  <c r="IT118" i="36"/>
  <c r="IO118" i="36"/>
  <c r="II118" i="36"/>
  <c r="ID118" i="36"/>
  <c r="HY118" i="36"/>
  <c r="HS118" i="36"/>
  <c r="HN118" i="36"/>
  <c r="HI118" i="36"/>
  <c r="HC118" i="36"/>
  <c r="GX118" i="36"/>
  <c r="GS118" i="36"/>
  <c r="GM118" i="36"/>
  <c r="GH118" i="36"/>
  <c r="GC118" i="36"/>
  <c r="FW118" i="36"/>
  <c r="FR118" i="36"/>
  <c r="FK118" i="36"/>
  <c r="FC118" i="36"/>
  <c r="EU118" i="36"/>
  <c r="EM118" i="36"/>
  <c r="EE118" i="36"/>
  <c r="DW118" i="36"/>
  <c r="DO118" i="36"/>
  <c r="DG118" i="36"/>
  <c r="CY118" i="36"/>
  <c r="CQ118" i="36"/>
  <c r="CI118" i="36"/>
  <c r="CA118" i="36"/>
  <c r="BS118" i="36"/>
  <c r="BK118" i="36"/>
  <c r="BC118" i="36"/>
  <c r="AU118" i="36"/>
  <c r="AM118" i="36"/>
  <c r="AE118" i="36"/>
  <c r="W118" i="36"/>
  <c r="O118" i="36"/>
  <c r="MX118" i="36"/>
  <c r="MT118" i="36"/>
  <c r="MP118" i="36"/>
  <c r="ML118" i="36"/>
  <c r="MH118" i="36"/>
  <c r="MD118" i="36"/>
  <c r="LZ118" i="36"/>
  <c r="LV118" i="36"/>
  <c r="LR118" i="36"/>
  <c r="LN118" i="36"/>
  <c r="LJ118" i="36"/>
  <c r="LE118" i="36"/>
  <c r="KY118" i="36"/>
  <c r="KT118" i="36"/>
  <c r="KO118" i="36"/>
  <c r="KI118" i="36"/>
  <c r="KD118" i="36"/>
  <c r="JY118" i="36"/>
  <c r="JS118" i="36"/>
  <c r="JN118" i="36"/>
  <c r="JI118" i="36"/>
  <c r="JC118" i="36"/>
  <c r="IX118" i="36"/>
  <c r="IS118" i="36"/>
  <c r="IM118" i="36"/>
  <c r="IH118" i="36"/>
  <c r="IC118" i="36"/>
  <c r="HW118" i="36"/>
  <c r="HR118" i="36"/>
  <c r="HM118" i="36"/>
  <c r="HG118" i="36"/>
  <c r="HB118" i="36"/>
  <c r="GW118" i="36"/>
  <c r="GQ118" i="36"/>
  <c r="GL118" i="36"/>
  <c r="GG118" i="36"/>
  <c r="GA118" i="36"/>
  <c r="FV118" i="36"/>
  <c r="FQ118" i="36"/>
  <c r="FJ118" i="36"/>
  <c r="FB118" i="36"/>
  <c r="ET118" i="36"/>
  <c r="EL118" i="36"/>
  <c r="ED118" i="36"/>
  <c r="DV118" i="36"/>
  <c r="DN118" i="36"/>
  <c r="DF118" i="36"/>
  <c r="CX118" i="36"/>
  <c r="CP118" i="36"/>
  <c r="CH118" i="36"/>
  <c r="BZ118" i="36"/>
  <c r="BR118" i="36"/>
  <c r="BJ118" i="36"/>
  <c r="BB118" i="36"/>
  <c r="AT118" i="36"/>
  <c r="AL118" i="36"/>
  <c r="AD118" i="36"/>
  <c r="V118" i="36"/>
  <c r="K118" i="36"/>
  <c r="NE4" i="48"/>
  <c r="NA4" i="48"/>
  <c r="MW4" i="48"/>
  <c r="MS4" i="48"/>
  <c r="MO4" i="48"/>
  <c r="MK4" i="48"/>
  <c r="MG4" i="48"/>
  <c r="MC4" i="48"/>
  <c r="LY4" i="48"/>
  <c r="LU4" i="48"/>
  <c r="LQ4" i="48"/>
  <c r="LI4" i="48"/>
  <c r="LA4" i="48"/>
  <c r="KW4" i="48"/>
  <c r="KS4" i="48"/>
  <c r="KO4" i="48"/>
  <c r="KG4" i="48"/>
  <c r="KC4" i="48"/>
  <c r="JY4" i="48"/>
  <c r="JU4" i="48"/>
  <c r="JQ4" i="48"/>
  <c r="JM4" i="48"/>
  <c r="JE4" i="48"/>
  <c r="IW4" i="48"/>
  <c r="IS4" i="48"/>
  <c r="IO4" i="48"/>
  <c r="IG4" i="48"/>
  <c r="IC4" i="48"/>
  <c r="HY4" i="48"/>
  <c r="HU4" i="48"/>
  <c r="HQ4" i="48"/>
  <c r="HM4" i="48"/>
  <c r="HE4" i="48"/>
  <c r="GS4" i="48"/>
  <c r="GO4" i="48"/>
  <c r="GK4" i="48"/>
  <c r="GC4" i="48"/>
  <c r="FU4" i="48"/>
  <c r="FQ4" i="48"/>
  <c r="FM4" i="48"/>
  <c r="FI4" i="48"/>
  <c r="FA4" i="48"/>
  <c r="EK4" i="48"/>
  <c r="EC4" i="48"/>
  <c r="DY4" i="48"/>
  <c r="DU4" i="48"/>
  <c r="DQ4" i="48"/>
  <c r="DM4" i="48"/>
  <c r="DI4" i="48"/>
  <c r="DE4" i="48"/>
  <c r="DA4" i="48"/>
  <c r="CW4" i="48"/>
  <c r="CS4" i="48"/>
  <c r="CK4" i="48"/>
  <c r="CG4" i="48"/>
  <c r="CC4" i="48"/>
  <c r="BY4" i="48"/>
  <c r="BU4" i="48"/>
  <c r="BM4" i="48"/>
  <c r="BI4" i="48"/>
  <c r="BA4" i="48"/>
  <c r="AS4" i="48"/>
  <c r="AO4" i="48"/>
  <c r="AK4" i="48"/>
  <c r="Y4" i="48"/>
  <c r="U4" i="48"/>
  <c r="Q4" i="48"/>
  <c r="M4" i="48"/>
  <c r="ND4" i="48"/>
  <c r="MV4" i="48"/>
  <c r="MN4" i="48"/>
  <c r="MB4" i="48"/>
  <c r="LL4" i="48"/>
  <c r="LH4" i="48"/>
  <c r="KZ4" i="48"/>
  <c r="KV4" i="48"/>
  <c r="KR4" i="48"/>
  <c r="KJ4" i="48"/>
  <c r="KF4" i="48"/>
  <c r="JP4" i="48"/>
  <c r="IZ4" i="48"/>
  <c r="IV4" i="48"/>
  <c r="IN4" i="48"/>
  <c r="IJ4" i="48"/>
  <c r="IF4" i="48"/>
  <c r="HX4" i="48"/>
  <c r="HT4" i="48"/>
  <c r="HD4" i="48"/>
  <c r="GN4" i="48"/>
  <c r="GB4" i="48"/>
  <c r="FX4" i="48"/>
  <c r="FT4" i="48"/>
  <c r="FH4" i="48"/>
  <c r="FD4" i="48"/>
  <c r="ER4" i="48"/>
  <c r="EB4" i="48"/>
  <c r="DP4" i="48"/>
  <c r="DL4" i="48"/>
  <c r="DH4" i="48"/>
  <c r="CZ4" i="48"/>
  <c r="CV4" i="48"/>
  <c r="CR4" i="48"/>
  <c r="CF4" i="48"/>
  <c r="BT4" i="48"/>
  <c r="BP4" i="48"/>
  <c r="BL4" i="48"/>
  <c r="AZ4" i="48"/>
  <c r="AN4" i="48"/>
  <c r="AJ4" i="48"/>
  <c r="AF4" i="48"/>
  <c r="X4" i="48"/>
  <c r="T4" i="48"/>
  <c r="LE4" i="41"/>
  <c r="KY127" i="36" s="1"/>
  <c r="JM4" i="41"/>
  <c r="JG127" i="36" s="1"/>
  <c r="CK4" i="41"/>
  <c r="CE127" i="36" s="1"/>
  <c r="BQ4" i="41"/>
  <c r="BK127" i="36" s="1"/>
  <c r="CO4" i="41"/>
  <c r="CI127" i="36" s="1"/>
  <c r="KR4" i="41"/>
  <c r="KL127" i="36" s="1"/>
  <c r="HP4" i="41"/>
  <c r="HJ127" i="36" s="1"/>
  <c r="EN4" i="41"/>
  <c r="EH127" i="36" s="1"/>
  <c r="BH4" i="41"/>
  <c r="BB127" i="36" s="1"/>
  <c r="MQ4" i="41"/>
  <c r="MK127" i="36" s="1"/>
  <c r="MM4" i="41"/>
  <c r="MG127" i="36" s="1"/>
  <c r="LK4" i="41"/>
  <c r="LE127" i="36" s="1"/>
  <c r="LG4" i="41"/>
  <c r="LA127" i="36" s="1"/>
  <c r="HS4" i="41"/>
  <c r="HM127" i="36" s="1"/>
  <c r="GY4" i="41"/>
  <c r="GS127" i="36" s="1"/>
  <c r="CY4" i="41"/>
  <c r="CS127" i="36" s="1"/>
  <c r="BK4" i="41"/>
  <c r="BE127" i="36" s="1"/>
  <c r="AJ42" i="3"/>
  <c r="Q37" i="3"/>
  <c r="R37" i="3" s="1"/>
  <c r="U37" i="3" s="1"/>
  <c r="Q23" i="3"/>
  <c r="R23" i="3" s="1"/>
  <c r="U23" i="3" s="1"/>
  <c r="U148" i="3"/>
  <c r="U113" i="3"/>
  <c r="V113" i="3" s="1"/>
  <c r="AC113" i="3" s="1"/>
  <c r="U85" i="3"/>
  <c r="U138" i="3"/>
  <c r="U115" i="3"/>
  <c r="U129" i="3"/>
  <c r="U72" i="3"/>
  <c r="U73" i="3"/>
  <c r="U118" i="3"/>
  <c r="U92" i="3"/>
  <c r="U119" i="3"/>
  <c r="U141" i="3"/>
  <c r="U121" i="3"/>
  <c r="V121" i="3" s="1"/>
  <c r="AC130" i="3"/>
  <c r="U99" i="3"/>
  <c r="K110" i="3"/>
  <c r="Q110" i="3" s="1"/>
  <c r="R110" i="3" s="1"/>
  <c r="AJ89" i="3"/>
  <c r="AI89" i="3"/>
  <c r="AJ119" i="3"/>
  <c r="AI119" i="3"/>
  <c r="AF119" i="3" s="1"/>
  <c r="T119" i="3" s="1"/>
  <c r="U77" i="3"/>
  <c r="U120" i="3"/>
  <c r="Q76" i="3"/>
  <c r="R76" i="3" s="1"/>
  <c r="U103" i="3"/>
  <c r="U81" i="3"/>
  <c r="V81" i="3" s="1"/>
  <c r="AF65" i="3"/>
  <c r="T65" i="3" s="1"/>
  <c r="Q87" i="3"/>
  <c r="R87" i="3" s="1"/>
  <c r="U112" i="3"/>
  <c r="U158" i="3"/>
  <c r="V158" i="3" s="1"/>
  <c r="AC158" i="3" s="1"/>
  <c r="U104" i="3"/>
  <c r="Q63" i="3"/>
  <c r="R63" i="3" s="1"/>
  <c r="U63" i="3" s="1"/>
  <c r="K114" i="3"/>
  <c r="Q114" i="3" s="1"/>
  <c r="R114" i="3" s="1"/>
  <c r="K145" i="3"/>
  <c r="Q145" i="3"/>
  <c r="R145" i="3" s="1"/>
  <c r="K153" i="3"/>
  <c r="Q153" i="3" s="1"/>
  <c r="R153" i="3" s="1"/>
  <c r="Q163" i="3"/>
  <c r="R163" i="3" s="1"/>
  <c r="Q166" i="3"/>
  <c r="R166" i="3" s="1"/>
  <c r="AJ142" i="3"/>
  <c r="AI142" i="3"/>
  <c r="U139" i="3"/>
  <c r="U128" i="3"/>
  <c r="U165" i="3"/>
  <c r="U90" i="3"/>
  <c r="AJ29" i="3"/>
  <c r="AI29" i="3"/>
  <c r="AJ32" i="3"/>
  <c r="AI32" i="3"/>
  <c r="AI62" i="3"/>
  <c r="AJ62" i="3"/>
  <c r="AI66" i="3"/>
  <c r="AJ66" i="3"/>
  <c r="AF66" i="3" s="1"/>
  <c r="T66" i="3" s="1"/>
  <c r="V66" i="3" s="1"/>
  <c r="AC66" i="3" s="1"/>
  <c r="AJ133" i="3"/>
  <c r="AI133" i="3"/>
  <c r="AJ61" i="3"/>
  <c r="AI61" i="3"/>
  <c r="AJ56" i="3"/>
  <c r="AI56" i="3"/>
  <c r="P61" i="3"/>
  <c r="I61" i="3"/>
  <c r="I167" i="3"/>
  <c r="P167" i="3"/>
  <c r="Q167" i="3" s="1"/>
  <c r="R167" i="3" s="1"/>
  <c r="AF160" i="3"/>
  <c r="T160" i="3" s="1"/>
  <c r="AF150" i="3"/>
  <c r="T150" i="3" s="1"/>
  <c r="AF67" i="3"/>
  <c r="T67" i="3" s="1"/>
  <c r="V67" i="3" s="1"/>
  <c r="AC67" i="3" s="1"/>
  <c r="G29" i="41" s="1"/>
  <c r="AF112" i="3"/>
  <c r="T112" i="3" s="1"/>
  <c r="U124" i="3"/>
  <c r="U107" i="3"/>
  <c r="U131" i="3"/>
  <c r="AF85" i="3"/>
  <c r="T85" i="3" s="1"/>
  <c r="Q30" i="3"/>
  <c r="R30" i="3" s="1"/>
  <c r="Q133" i="3"/>
  <c r="R133" i="3" s="1"/>
  <c r="AI120" i="3"/>
  <c r="AJ120" i="3"/>
  <c r="I58" i="3"/>
  <c r="AG58" i="3"/>
  <c r="AI75" i="3"/>
  <c r="AJ75" i="3"/>
  <c r="AF98" i="3"/>
  <c r="T98" i="3" s="1"/>
  <c r="P125" i="3"/>
  <c r="Q125" i="3" s="1"/>
  <c r="R125" i="3" s="1"/>
  <c r="I125" i="3"/>
  <c r="AG125" i="3"/>
  <c r="AF101" i="3"/>
  <c r="T101" i="3" s="1"/>
  <c r="AH151" i="3"/>
  <c r="AH164" i="3"/>
  <c r="AF164" i="3" s="1"/>
  <c r="T164" i="3" s="1"/>
  <c r="AL154" i="3"/>
  <c r="AF154" i="3" s="1"/>
  <c r="T154" i="3" s="1"/>
  <c r="AL152" i="3"/>
  <c r="AF152" i="3" s="1"/>
  <c r="T152" i="3" s="1"/>
  <c r="AL153" i="3"/>
  <c r="AF153" i="3" s="1"/>
  <c r="T153" i="3" s="1"/>
  <c r="AJ103" i="3"/>
  <c r="AI103" i="3"/>
  <c r="AI47" i="3"/>
  <c r="AJ47" i="3"/>
  <c r="K51" i="3"/>
  <c r="Q51" i="3" s="1"/>
  <c r="R51" i="3" s="1"/>
  <c r="U51" i="3" s="1"/>
  <c r="AJ54" i="3"/>
  <c r="AI54" i="3"/>
  <c r="AJ37" i="3"/>
  <c r="AI37" i="3"/>
  <c r="I155" i="3"/>
  <c r="AG155" i="3"/>
  <c r="I49" i="3"/>
  <c r="AG49" i="3"/>
  <c r="P52" i="3"/>
  <c r="Q52" i="3" s="1"/>
  <c r="R52" i="3" s="1"/>
  <c r="U52" i="3" s="1"/>
  <c r="AG52" i="3"/>
  <c r="I52" i="3"/>
  <c r="AG80" i="3"/>
  <c r="I80" i="3"/>
  <c r="Q151" i="3"/>
  <c r="R151" i="3" s="1"/>
  <c r="AG147" i="3"/>
  <c r="AJ147" i="3" s="1"/>
  <c r="P147" i="3"/>
  <c r="Q147" i="3" s="1"/>
  <c r="R147" i="3" s="1"/>
  <c r="Q41" i="3"/>
  <c r="R41" i="3" s="1"/>
  <c r="AF71" i="3"/>
  <c r="T71" i="3" s="1"/>
  <c r="V71" i="3" s="1"/>
  <c r="AF48" i="3"/>
  <c r="T48" i="3" s="1"/>
  <c r="AH22" i="3"/>
  <c r="AH14" i="3"/>
  <c r="AH137" i="3"/>
  <c r="AH90" i="3"/>
  <c r="AH74" i="3"/>
  <c r="AF74" i="3" s="1"/>
  <c r="T74" i="3" s="1"/>
  <c r="V74" i="3" s="1"/>
  <c r="AH58" i="3"/>
  <c r="AH42" i="3"/>
  <c r="AH26" i="3"/>
  <c r="AH125" i="3"/>
  <c r="AH84" i="3"/>
  <c r="AH52" i="3"/>
  <c r="AH19" i="3"/>
  <c r="AH83" i="3"/>
  <c r="AF83" i="3" s="1"/>
  <c r="T83" i="3" s="1"/>
  <c r="AH55" i="3"/>
  <c r="AF55" i="3" s="1"/>
  <c r="T55" i="3" s="1"/>
  <c r="V55" i="3" s="1"/>
  <c r="AC55" i="3" s="1"/>
  <c r="AH23" i="3"/>
  <c r="AH93" i="3"/>
  <c r="AH77" i="3"/>
  <c r="AH61" i="3"/>
  <c r="AH45" i="3"/>
  <c r="AH29" i="3"/>
  <c r="AH11" i="3"/>
  <c r="AF11" i="3" s="1"/>
  <c r="T11" i="3" s="1"/>
  <c r="AH72" i="3"/>
  <c r="AF72" i="3" s="1"/>
  <c r="T72" i="3" s="1"/>
  <c r="V72" i="3" s="1"/>
  <c r="AH40" i="3"/>
  <c r="AF40" i="3" s="1"/>
  <c r="T40" i="3" s="1"/>
  <c r="AH95" i="3"/>
  <c r="AF95" i="3" s="1"/>
  <c r="T95" i="3" s="1"/>
  <c r="AH63" i="3"/>
  <c r="AF63" i="3" s="1"/>
  <c r="T63" i="3" s="1"/>
  <c r="AH27" i="3"/>
  <c r="AH120" i="3"/>
  <c r="AH114" i="3"/>
  <c r="AH123" i="3"/>
  <c r="AF123" i="3" s="1"/>
  <c r="T123" i="3" s="1"/>
  <c r="AH107" i="3"/>
  <c r="AH133" i="3"/>
  <c r="AH140" i="3"/>
  <c r="AH167" i="3"/>
  <c r="AF167" i="3" s="1"/>
  <c r="T167" i="3" s="1"/>
  <c r="AH145" i="3"/>
  <c r="AF145" i="3" s="1"/>
  <c r="T145" i="3" s="1"/>
  <c r="AH102" i="3"/>
  <c r="AH86" i="3"/>
  <c r="AH70" i="3"/>
  <c r="AF70" i="3" s="1"/>
  <c r="T70" i="3" s="1"/>
  <c r="AH54" i="3"/>
  <c r="AH38" i="3"/>
  <c r="AH21" i="3"/>
  <c r="AH100" i="3"/>
  <c r="AF100" i="3" s="1"/>
  <c r="T100" i="3" s="1"/>
  <c r="AH76" i="3"/>
  <c r="AF76" i="3" s="1"/>
  <c r="T76" i="3" s="1"/>
  <c r="AH44" i="3"/>
  <c r="AH136" i="3"/>
  <c r="AH75" i="3"/>
  <c r="AH47" i="3"/>
  <c r="AH13" i="3"/>
  <c r="AH89" i="3"/>
  <c r="AH73" i="3"/>
  <c r="AF73" i="3" s="1"/>
  <c r="T73" i="3" s="1"/>
  <c r="AH57" i="3"/>
  <c r="AH41" i="3"/>
  <c r="AF41" i="3" s="1"/>
  <c r="T41" i="3" s="1"/>
  <c r="AH25" i="3"/>
  <c r="AF25" i="3" s="1"/>
  <c r="T25" i="3" s="1"/>
  <c r="AH131" i="3"/>
  <c r="AH64" i="3"/>
  <c r="AH32" i="3"/>
  <c r="AF32" i="3" s="1"/>
  <c r="T32" i="3" s="1"/>
  <c r="AH87" i="3"/>
  <c r="AF87" i="3" s="1"/>
  <c r="T87" i="3" s="1"/>
  <c r="AH51" i="3"/>
  <c r="AH18" i="3"/>
  <c r="AH142" i="3"/>
  <c r="AH104" i="3"/>
  <c r="AF104" i="3" s="1"/>
  <c r="T104" i="3" s="1"/>
  <c r="AH139" i="3"/>
  <c r="AH149" i="3"/>
  <c r="AF149" i="3" s="1"/>
  <c r="T149" i="3" s="1"/>
  <c r="AH115" i="3"/>
  <c r="AF115" i="3" s="1"/>
  <c r="T115" i="3" s="1"/>
  <c r="V115" i="3" s="1"/>
  <c r="AH166" i="3"/>
  <c r="AF166" i="3" s="1"/>
  <c r="T166" i="3" s="1"/>
  <c r="AH148" i="3"/>
  <c r="AJ129" i="3"/>
  <c r="AI129" i="3"/>
  <c r="Q100" i="3"/>
  <c r="R100" i="3" s="1"/>
  <c r="Q109" i="3"/>
  <c r="R109" i="3" s="1"/>
  <c r="K101" i="3"/>
  <c r="Q101" i="3" s="1"/>
  <c r="R101" i="3" s="1"/>
  <c r="Q105" i="3"/>
  <c r="R105" i="3" s="1"/>
  <c r="I11" i="3"/>
  <c r="P11" i="3"/>
  <c r="I89" i="3"/>
  <c r="P89" i="3"/>
  <c r="Q89" i="3" s="1"/>
  <c r="R89" i="3" s="1"/>
  <c r="I107" i="3"/>
  <c r="AG107" i="3"/>
  <c r="I163" i="3"/>
  <c r="AG163" i="3"/>
  <c r="I34" i="3"/>
  <c r="AG34" i="3"/>
  <c r="AI34" i="3" s="1"/>
  <c r="I90" i="3"/>
  <c r="AG90" i="3"/>
  <c r="I46" i="3"/>
  <c r="AG46" i="3"/>
  <c r="P46" i="3"/>
  <c r="Q46" i="3" s="1"/>
  <c r="R46" i="3" s="1"/>
  <c r="U46" i="3" s="1"/>
  <c r="P50" i="3"/>
  <c r="Q50" i="3" s="1"/>
  <c r="R50" i="3" s="1"/>
  <c r="U50" i="3" s="1"/>
  <c r="AG50" i="3"/>
  <c r="I64" i="3"/>
  <c r="P64" i="3"/>
  <c r="Q64" i="3" s="1"/>
  <c r="R64" i="3" s="1"/>
  <c r="U64" i="3" s="1"/>
  <c r="AG64" i="3"/>
  <c r="I114" i="3"/>
  <c r="AG114" i="3"/>
  <c r="I19" i="3"/>
  <c r="AG19" i="3"/>
  <c r="AI19" i="3" s="1"/>
  <c r="P19" i="3"/>
  <c r="Q19" i="3" s="1"/>
  <c r="R19" i="3" s="1"/>
  <c r="U19" i="3" s="1"/>
  <c r="I26" i="3"/>
  <c r="AJ59" i="3"/>
  <c r="AI59" i="3"/>
  <c r="P137" i="3"/>
  <c r="I137" i="3"/>
  <c r="AG137" i="3"/>
  <c r="I147" i="3"/>
  <c r="Q38" i="3"/>
  <c r="R38" i="3" s="1"/>
  <c r="U38" i="3" s="1"/>
  <c r="K49" i="3"/>
  <c r="Q49" i="3" s="1"/>
  <c r="R49" i="3" s="1"/>
  <c r="AI30" i="3"/>
  <c r="AJ39" i="3"/>
  <c r="AF39" i="3" s="1"/>
  <c r="T39" i="3" s="1"/>
  <c r="AI23" i="3"/>
  <c r="I82" i="3"/>
  <c r="AG82" i="3"/>
  <c r="AL22" i="3"/>
  <c r="AL14" i="3"/>
  <c r="AL136" i="3"/>
  <c r="AL43" i="3"/>
  <c r="AL28" i="3"/>
  <c r="AL56" i="3"/>
  <c r="AF56" i="3" s="1"/>
  <c r="T56" i="3" s="1"/>
  <c r="V56" i="3" s="1"/>
  <c r="AC56" i="3" s="1"/>
  <c r="G11" i="41" s="1"/>
  <c r="H11" i="41" s="1"/>
  <c r="AL26" i="3"/>
  <c r="AL55" i="3"/>
  <c r="AL50" i="3"/>
  <c r="AL61" i="3"/>
  <c r="AL45" i="3"/>
  <c r="AL108" i="3"/>
  <c r="AF108" i="3" s="1"/>
  <c r="T108" i="3" s="1"/>
  <c r="AL102" i="3"/>
  <c r="AL44" i="3"/>
  <c r="AL59" i="3"/>
  <c r="AL34" i="3"/>
  <c r="AL33" i="3"/>
  <c r="AL36" i="3"/>
  <c r="AL21" i="3"/>
  <c r="AL142" i="3"/>
  <c r="AL35" i="3"/>
  <c r="AL57" i="3"/>
  <c r="AL24" i="3"/>
  <c r="AF24" i="3" s="1"/>
  <c r="T24" i="3" s="1"/>
  <c r="AL54" i="3"/>
  <c r="AL124" i="3"/>
  <c r="AF124" i="3" s="1"/>
  <c r="T124" i="3" s="1"/>
  <c r="AL143" i="3"/>
  <c r="AL140" i="3"/>
  <c r="AL122" i="3"/>
  <c r="AF122" i="3" s="1"/>
  <c r="T122" i="3" s="1"/>
  <c r="AL20" i="3"/>
  <c r="AL80" i="3"/>
  <c r="AL60" i="3"/>
  <c r="AF60" i="3" s="1"/>
  <c r="T60" i="3" s="1"/>
  <c r="V60" i="3" s="1"/>
  <c r="AC60" i="3" s="1"/>
  <c r="AF13" i="3"/>
  <c r="T13" i="3" s="1"/>
  <c r="Q35" i="3"/>
  <c r="R35" i="3" s="1"/>
  <c r="U35" i="3" s="1"/>
  <c r="K22" i="3"/>
  <c r="Q22" i="3" s="1"/>
  <c r="R22" i="3" s="1"/>
  <c r="K14" i="3"/>
  <c r="Q14" i="3" s="1"/>
  <c r="R14" i="3" s="1"/>
  <c r="K137" i="3"/>
  <c r="K18" i="3"/>
  <c r="K32" i="3"/>
  <c r="Q32" i="3" s="1"/>
  <c r="R32" i="3" s="1"/>
  <c r="U32" i="3" s="1"/>
  <c r="K40" i="3"/>
  <c r="Q40" i="3" s="1"/>
  <c r="R40" i="3" s="1"/>
  <c r="AI22" i="3"/>
  <c r="AI14" i="3"/>
  <c r="K11" i="3"/>
  <c r="AG28" i="3"/>
  <c r="I45" i="3"/>
  <c r="AG45" i="3"/>
  <c r="K44" i="3"/>
  <c r="Q44" i="3" s="1"/>
  <c r="R44" i="3" s="1"/>
  <c r="U44" i="3" s="1"/>
  <c r="AG131" i="3"/>
  <c r="I131" i="3"/>
  <c r="K16" i="3"/>
  <c r="K20" i="3"/>
  <c r="Q20" i="3" s="1"/>
  <c r="R20" i="3" s="1"/>
  <c r="U20" i="3" s="1"/>
  <c r="K21" i="3"/>
  <c r="K36" i="3"/>
  <c r="Q36" i="3" s="1"/>
  <c r="R36" i="3" s="1"/>
  <c r="U36" i="3" s="1"/>
  <c r="K34" i="3"/>
  <c r="Q34" i="3" s="1"/>
  <c r="R34" i="3" s="1"/>
  <c r="U34" i="3" s="1"/>
  <c r="AG17" i="3"/>
  <c r="P17" i="3"/>
  <c r="Q17" i="3" s="1"/>
  <c r="R17" i="3" s="1"/>
  <c r="U17" i="3" s="1"/>
  <c r="I17" i="3"/>
  <c r="AF33" i="3"/>
  <c r="T33" i="3" s="1"/>
  <c r="AJ27" i="3"/>
  <c r="AI27" i="3"/>
  <c r="AG12" i="3"/>
  <c r="P12" i="3"/>
  <c r="Q12" i="3" s="1"/>
  <c r="R12" i="3" s="1"/>
  <c r="I12" i="3"/>
  <c r="AJ18" i="3"/>
  <c r="AI18" i="3"/>
  <c r="Q16" i="3"/>
  <c r="R16" i="3" s="1"/>
  <c r="U16" i="3" s="1"/>
  <c r="AJ16" i="3"/>
  <c r="AI16" i="3"/>
  <c r="Q29" i="3"/>
  <c r="R29" i="3" s="1"/>
  <c r="U29" i="3" s="1"/>
  <c r="AJ38" i="3"/>
  <c r="AI38" i="3"/>
  <c r="Q21" i="3"/>
  <c r="R21" i="3" s="1"/>
  <c r="U21" i="3" s="1"/>
  <c r="AJ34" i="3"/>
  <c r="AJ43" i="3"/>
  <c r="AI43" i="3"/>
  <c r="AF53" i="3"/>
  <c r="T53" i="3" s="1"/>
  <c r="V53" i="3" s="1"/>
  <c r="AF21" i="3"/>
  <c r="T21" i="3" s="1"/>
  <c r="U30" i="3"/>
  <c r="U25" i="3"/>
  <c r="U41" i="3"/>
  <c r="U33" i="3"/>
  <c r="AJ30" i="3"/>
  <c r="AF20" i="3"/>
  <c r="T20" i="3" s="1"/>
  <c r="U27" i="3"/>
  <c r="Q11" i="3"/>
  <c r="R11" i="3" s="1"/>
  <c r="AJ26" i="3"/>
  <c r="AI26" i="3"/>
  <c r="U24" i="3"/>
  <c r="AJ36" i="3"/>
  <c r="AI36" i="3"/>
  <c r="K13" i="3"/>
  <c r="Q13" i="3" s="1"/>
  <c r="R13" i="3" s="1"/>
  <c r="K28" i="3"/>
  <c r="Q28" i="3" s="1"/>
  <c r="R28" i="3" s="1"/>
  <c r="AF16" i="3"/>
  <c r="T16" i="3" s="1"/>
  <c r="AF31" i="3"/>
  <c r="T31" i="3" s="1"/>
  <c r="Q18" i="3"/>
  <c r="R18" i="3" s="1"/>
  <c r="K31" i="3"/>
  <c r="Q31" i="3" s="1"/>
  <c r="R31" i="3" s="1"/>
  <c r="K26" i="3"/>
  <c r="Q26" i="3" s="1"/>
  <c r="R26" i="3" s="1"/>
  <c r="U43" i="3"/>
  <c r="AJ23" i="3"/>
  <c r="NF4" i="41"/>
  <c r="MZ127" i="36" s="1"/>
  <c r="NB4" i="41"/>
  <c r="MV127" i="36" s="1"/>
  <c r="MX4" i="41"/>
  <c r="MR127" i="36" s="1"/>
  <c r="MT4" i="41"/>
  <c r="MN127" i="36" s="1"/>
  <c r="S4" i="41"/>
  <c r="M127" i="36" s="1"/>
  <c r="AU4" i="41"/>
  <c r="AO127" i="36" s="1"/>
  <c r="BO4" i="41"/>
  <c r="BI127" i="36" s="1"/>
  <c r="CI4" i="41"/>
  <c r="CC127" i="36" s="1"/>
  <c r="DG4" i="41"/>
  <c r="DA127" i="36" s="1"/>
  <c r="EA4" i="41"/>
  <c r="DU127" i="36" s="1"/>
  <c r="EU4" i="41"/>
  <c r="EO127" i="36" s="1"/>
  <c r="FS4" i="41"/>
  <c r="FM127" i="36" s="1"/>
  <c r="GI4" i="41"/>
  <c r="GC127" i="36" s="1"/>
  <c r="HC4" i="41"/>
  <c r="GW127" i="36" s="1"/>
  <c r="IA4" i="41"/>
  <c r="HU127" i="36" s="1"/>
  <c r="IU4" i="41"/>
  <c r="IO127" i="36" s="1"/>
  <c r="X4" i="41"/>
  <c r="R127" i="36" s="1"/>
  <c r="AR4" i="41"/>
  <c r="AL127" i="36" s="1"/>
  <c r="BL4" i="41"/>
  <c r="BF127" i="36" s="1"/>
  <c r="CF4" i="41"/>
  <c r="BZ127" i="36" s="1"/>
  <c r="DD4" i="41"/>
  <c r="CX127" i="36" s="1"/>
  <c r="DX4" i="41"/>
  <c r="DR127" i="36" s="1"/>
  <c r="ER4" i="41"/>
  <c r="EL127" i="36" s="1"/>
  <c r="FP4" i="41"/>
  <c r="FJ127" i="36" s="1"/>
  <c r="GF4" i="41"/>
  <c r="FZ127" i="36" s="1"/>
  <c r="GZ4" i="41"/>
  <c r="GT127" i="36" s="1"/>
  <c r="HX4" i="41"/>
  <c r="HR127" i="36" s="1"/>
  <c r="IR4" i="41"/>
  <c r="IL127" i="36" s="1"/>
  <c r="DA4" i="41"/>
  <c r="CU127" i="36" s="1"/>
  <c r="JL4" i="41"/>
  <c r="JF127" i="36" s="1"/>
  <c r="KF4" i="41"/>
  <c r="JZ127" i="36" s="1"/>
  <c r="KV4" i="41"/>
  <c r="KP127" i="36" s="1"/>
  <c r="LT4" i="41"/>
  <c r="LN127" i="36" s="1"/>
  <c r="MN4" i="41"/>
  <c r="MH127" i="36" s="1"/>
  <c r="ND4" i="41"/>
  <c r="MX127" i="36" s="1"/>
  <c r="EK4" i="41"/>
  <c r="EE127" i="36" s="1"/>
  <c r="JQ4" i="41"/>
  <c r="JK127" i="36" s="1"/>
  <c r="LQ4" i="41"/>
  <c r="LK127" i="36" s="1"/>
  <c r="ES4" i="41"/>
  <c r="EM127" i="36" s="1"/>
  <c r="KE4" i="41"/>
  <c r="JY127" i="36" s="1"/>
  <c r="LS4" i="41"/>
  <c r="LM127" i="36" s="1"/>
  <c r="NG4" i="41"/>
  <c r="NA127" i="36" s="1"/>
  <c r="EO4" i="41"/>
  <c r="EI127" i="36" s="1"/>
  <c r="EC4" i="41"/>
  <c r="DW127" i="36" s="1"/>
  <c r="KA4" i="41"/>
  <c r="JU127" i="36" s="1"/>
  <c r="LO4" i="41"/>
  <c r="LI127" i="36" s="1"/>
  <c r="MU4" i="41"/>
  <c r="MO127" i="36" s="1"/>
  <c r="W4" i="41"/>
  <c r="Q127" i="36" s="1"/>
  <c r="AY4" i="41"/>
  <c r="AS127" i="36" s="1"/>
  <c r="BS4" i="41"/>
  <c r="BM127" i="36" s="1"/>
  <c r="CQ4" i="41"/>
  <c r="CK127" i="36" s="1"/>
  <c r="DK4" i="41"/>
  <c r="DE127" i="36" s="1"/>
  <c r="EE4" i="41"/>
  <c r="DY127" i="36" s="1"/>
  <c r="FC4" i="41"/>
  <c r="EW127" i="36" s="1"/>
  <c r="FW4" i="41"/>
  <c r="FQ127" i="36" s="1"/>
  <c r="GM4" i="41"/>
  <c r="GG127" i="36" s="1"/>
  <c r="HK4" i="41"/>
  <c r="HE127" i="36" s="1"/>
  <c r="IE4" i="41"/>
  <c r="HY127" i="36" s="1"/>
  <c r="IY4" i="41"/>
  <c r="IS127" i="36" s="1"/>
  <c r="AF4" i="41"/>
  <c r="Z127" i="36" s="1"/>
  <c r="AV4" i="41"/>
  <c r="AP127" i="36" s="1"/>
  <c r="BP4" i="41"/>
  <c r="BJ127" i="36" s="1"/>
  <c r="CN4" i="41"/>
  <c r="CH127" i="36" s="1"/>
  <c r="DH4" i="41"/>
  <c r="DB127" i="36" s="1"/>
  <c r="EB4" i="41"/>
  <c r="DV127" i="36" s="1"/>
  <c r="EZ4" i="41"/>
  <c r="ET127" i="36" s="1"/>
  <c r="FT4" i="41"/>
  <c r="FN127" i="36" s="1"/>
  <c r="GJ4" i="41"/>
  <c r="GD127" i="36" s="1"/>
  <c r="HH4" i="41"/>
  <c r="HB127" i="36" s="1"/>
  <c r="IB4" i="41"/>
  <c r="HV127" i="36" s="1"/>
  <c r="IV4" i="41"/>
  <c r="IP127" i="36" s="1"/>
  <c r="GS4" i="41"/>
  <c r="GM127" i="36" s="1"/>
  <c r="JP4" i="41"/>
  <c r="JJ127" i="36" s="1"/>
  <c r="LD4" i="41"/>
  <c r="KX127" i="36" s="1"/>
  <c r="LX4" i="41"/>
  <c r="LR127" i="36" s="1"/>
  <c r="MR4" i="41"/>
  <c r="ML127" i="36" s="1"/>
  <c r="M4" i="41"/>
  <c r="G127" i="36" s="1"/>
  <c r="GG4" i="41"/>
  <c r="GA127" i="36" s="1"/>
  <c r="KC4" i="41"/>
  <c r="JW127" i="36" s="1"/>
  <c r="MK4" i="41"/>
  <c r="ME127" i="36" s="1"/>
  <c r="KM4" i="41"/>
  <c r="KG127" i="36" s="1"/>
  <c r="Q4" i="41"/>
  <c r="K127" i="36" s="1"/>
  <c r="GK4" i="41"/>
  <c r="GE127" i="36" s="1"/>
  <c r="HU4" i="41"/>
  <c r="HO127" i="36" s="1"/>
  <c r="KI4" i="41"/>
  <c r="KC127" i="36" s="1"/>
  <c r="LW4" i="41"/>
  <c r="LQ127" i="36" s="1"/>
  <c r="AI4" i="41"/>
  <c r="AC127" i="36" s="1"/>
  <c r="BC4" i="41"/>
  <c r="AW127" i="36" s="1"/>
  <c r="CA4" i="41"/>
  <c r="BU127" i="36" s="1"/>
  <c r="CU4" i="41"/>
  <c r="CO127" i="36" s="1"/>
  <c r="DO4" i="41"/>
  <c r="DI127" i="36" s="1"/>
  <c r="EM4" i="41"/>
  <c r="EG127" i="36" s="1"/>
  <c r="FG4" i="41"/>
  <c r="FA127" i="36" s="1"/>
  <c r="GA4" i="41"/>
  <c r="FU127" i="36" s="1"/>
  <c r="GU4" i="41"/>
  <c r="GO127" i="36" s="1"/>
  <c r="HO4" i="41"/>
  <c r="HI127" i="36" s="1"/>
  <c r="II4" i="41"/>
  <c r="IC127" i="36" s="1"/>
  <c r="P4" i="41"/>
  <c r="J127" i="36" s="1"/>
  <c r="AZ4" i="41"/>
  <c r="AT127" i="36" s="1"/>
  <c r="BX4" i="41"/>
  <c r="BR127" i="36" s="1"/>
  <c r="CR4" i="41"/>
  <c r="CL127" i="36" s="1"/>
  <c r="DL4" i="41"/>
  <c r="DF127" i="36" s="1"/>
  <c r="EJ4" i="41"/>
  <c r="ED127" i="36" s="1"/>
  <c r="FD4" i="41"/>
  <c r="EX127" i="36" s="1"/>
  <c r="GR4" i="41"/>
  <c r="GL127" i="36" s="1"/>
  <c r="HL4" i="41"/>
  <c r="HF127" i="36" s="1"/>
  <c r="IF4" i="41"/>
  <c r="HZ127" i="36" s="1"/>
  <c r="AO4" i="41"/>
  <c r="AI127" i="36" s="1"/>
  <c r="HI4" i="41"/>
  <c r="HC127" i="36" s="1"/>
  <c r="JT4" i="41"/>
  <c r="JN127" i="36" s="1"/>
  <c r="KN4" i="41"/>
  <c r="KH127" i="36" s="1"/>
  <c r="LH4" i="41"/>
  <c r="LB127" i="36" s="1"/>
  <c r="MB4" i="41"/>
  <c r="LV127" i="36" s="1"/>
  <c r="MV4" i="41"/>
  <c r="MP127" i="36" s="1"/>
  <c r="AC4" i="41"/>
  <c r="W127" i="36" s="1"/>
  <c r="IC4" i="41"/>
  <c r="HW127" i="36" s="1"/>
  <c r="KS4" i="41"/>
  <c r="KM127" i="36" s="1"/>
  <c r="JG4" i="41"/>
  <c r="JA127" i="36" s="1"/>
  <c r="LC4" i="41"/>
  <c r="KW127" i="36" s="1"/>
  <c r="MI4" i="41"/>
  <c r="MC127" i="36" s="1"/>
  <c r="AG4" i="41"/>
  <c r="AA127" i="36" s="1"/>
  <c r="KQ4" i="41"/>
  <c r="KK127" i="36" s="1"/>
  <c r="ME4" i="41"/>
  <c r="LY127" i="36" s="1"/>
  <c r="FK4" i="41"/>
  <c r="FE127" i="36" s="1"/>
  <c r="CE4" i="41"/>
  <c r="BY127" i="36" s="1"/>
  <c r="MP4" i="41"/>
  <c r="MJ127" i="36" s="1"/>
  <c r="ML4" i="41"/>
  <c r="MF127" i="36" s="1"/>
  <c r="MH4" i="41"/>
  <c r="MB127" i="36" s="1"/>
  <c r="MD4" i="41"/>
  <c r="LX127" i="36" s="1"/>
  <c r="LZ4" i="41"/>
  <c r="LT127" i="36" s="1"/>
  <c r="LV4" i="41"/>
  <c r="LP127" i="36" s="1"/>
  <c r="LR4" i="41"/>
  <c r="LL127" i="36" s="1"/>
  <c r="LN4" i="41"/>
  <c r="LH127" i="36" s="1"/>
  <c r="LJ4" i="41"/>
  <c r="LD127" i="36" s="1"/>
  <c r="LF4" i="41"/>
  <c r="KZ127" i="36" s="1"/>
  <c r="LB4" i="41"/>
  <c r="KV127" i="36" s="1"/>
  <c r="KX4" i="41"/>
  <c r="KR127" i="36" s="1"/>
  <c r="KT4" i="41"/>
  <c r="KN127" i="36" s="1"/>
  <c r="KP4" i="41"/>
  <c r="KJ127" i="36" s="1"/>
  <c r="KL4" i="41"/>
  <c r="KF127" i="36" s="1"/>
  <c r="KH4" i="41"/>
  <c r="KB127" i="36" s="1"/>
  <c r="KD4" i="41"/>
  <c r="JX127" i="36" s="1"/>
  <c r="JZ4" i="41"/>
  <c r="JT127" i="36" s="1"/>
  <c r="JV4" i="41"/>
  <c r="JP127" i="36" s="1"/>
  <c r="JR4" i="41"/>
  <c r="JL127" i="36" s="1"/>
  <c r="JN4" i="41"/>
  <c r="JH127" i="36" s="1"/>
  <c r="JJ4" i="41"/>
  <c r="JD127" i="36" s="1"/>
  <c r="JF4" i="41"/>
  <c r="IZ127" i="36" s="1"/>
  <c r="JB4" i="41"/>
  <c r="IV127" i="36" s="1"/>
  <c r="IX4" i="41"/>
  <c r="IR127" i="36" s="1"/>
  <c r="IT4" i="41"/>
  <c r="IN127" i="36" s="1"/>
  <c r="IP4" i="41"/>
  <c r="IJ127" i="36" s="1"/>
  <c r="IL4" i="41"/>
  <c r="IF127" i="36" s="1"/>
  <c r="IH4" i="41"/>
  <c r="IB127" i="36" s="1"/>
  <c r="ID4" i="41"/>
  <c r="HX127" i="36" s="1"/>
  <c r="HZ4" i="41"/>
  <c r="HT127" i="36" s="1"/>
  <c r="HV4" i="41"/>
  <c r="HP127" i="36" s="1"/>
  <c r="HR4" i="41"/>
  <c r="HL127" i="36" s="1"/>
  <c r="HN4" i="41"/>
  <c r="HH127" i="36" s="1"/>
  <c r="HJ4" i="41"/>
  <c r="HD127" i="36" s="1"/>
  <c r="HF4" i="41"/>
  <c r="GZ127" i="36" s="1"/>
  <c r="HB4" i="41"/>
  <c r="GV127" i="36" s="1"/>
  <c r="GX4" i="41"/>
  <c r="GR127" i="36" s="1"/>
  <c r="GT4" i="41"/>
  <c r="GN127" i="36" s="1"/>
  <c r="GP4" i="41"/>
  <c r="GJ127" i="36" s="1"/>
  <c r="GL4" i="41"/>
  <c r="GF127" i="36" s="1"/>
  <c r="GH4" i="41"/>
  <c r="GB127" i="36" s="1"/>
  <c r="GD4" i="41"/>
  <c r="FX127" i="36" s="1"/>
  <c r="FZ4" i="41"/>
  <c r="FT127" i="36" s="1"/>
  <c r="FV4" i="41"/>
  <c r="FP127" i="36" s="1"/>
  <c r="FR4" i="41"/>
  <c r="FL127" i="36" s="1"/>
  <c r="FN4" i="41"/>
  <c r="FH127" i="36" s="1"/>
  <c r="FJ4" i="41"/>
  <c r="FD127" i="36" s="1"/>
  <c r="FF4" i="41"/>
  <c r="EZ127" i="36" s="1"/>
  <c r="FB4" i="41"/>
  <c r="EV127" i="36" s="1"/>
  <c r="EX4" i="41"/>
  <c r="ER127" i="36" s="1"/>
  <c r="EP4" i="41"/>
  <c r="EJ127" i="36" s="1"/>
  <c r="EL4" i="41"/>
  <c r="EF127" i="36" s="1"/>
  <c r="EH4" i="41"/>
  <c r="EB127" i="36" s="1"/>
  <c r="ED4" i="41"/>
  <c r="DX127" i="36" s="1"/>
  <c r="DZ4" i="41"/>
  <c r="DT127" i="36" s="1"/>
  <c r="DV4" i="41"/>
  <c r="DP127" i="36" s="1"/>
  <c r="DR4" i="41"/>
  <c r="DL127" i="36" s="1"/>
  <c r="DN4" i="41"/>
  <c r="DH127" i="36" s="1"/>
  <c r="DJ4" i="41"/>
  <c r="DD127" i="36" s="1"/>
  <c r="DF4" i="41"/>
  <c r="CZ127" i="36" s="1"/>
  <c r="DB4" i="41"/>
  <c r="CV127" i="36" s="1"/>
  <c r="CX4" i="41"/>
  <c r="CR127" i="36" s="1"/>
  <c r="CT4" i="41"/>
  <c r="CN127" i="36" s="1"/>
  <c r="CP4" i="41"/>
  <c r="CJ127" i="36" s="1"/>
  <c r="CL4" i="41"/>
  <c r="CF127" i="36" s="1"/>
  <c r="CH4" i="41"/>
  <c r="CB127" i="36" s="1"/>
  <c r="CD4" i="41"/>
  <c r="BX127" i="36" s="1"/>
  <c r="BZ4" i="41"/>
  <c r="BT127" i="36" s="1"/>
  <c r="BV4" i="41"/>
  <c r="BP127" i="36" s="1"/>
  <c r="BR4" i="41"/>
  <c r="BL127" i="36" s="1"/>
  <c r="BN4" i="41"/>
  <c r="BH127" i="36" s="1"/>
  <c r="BJ4" i="41"/>
  <c r="BD127" i="36" s="1"/>
  <c r="BF4" i="41"/>
  <c r="AZ127" i="36" s="1"/>
  <c r="BB4" i="41"/>
  <c r="AV127" i="36" s="1"/>
  <c r="AX4" i="41"/>
  <c r="AR127" i="36" s="1"/>
  <c r="AT4" i="41"/>
  <c r="AN127" i="36" s="1"/>
  <c r="AP4" i="41"/>
  <c r="AJ127" i="36" s="1"/>
  <c r="AL4" i="41"/>
  <c r="AF127" i="36" s="1"/>
  <c r="AH4" i="41"/>
  <c r="AB127" i="36" s="1"/>
  <c r="AD4" i="41"/>
  <c r="X127" i="36" s="1"/>
  <c r="Z4" i="41"/>
  <c r="T127" i="36" s="1"/>
  <c r="V4" i="41"/>
  <c r="P127" i="36" s="1"/>
  <c r="R4" i="41"/>
  <c r="L127" i="36" s="1"/>
  <c r="N4" i="41"/>
  <c r="H127" i="36" s="1"/>
  <c r="ET4" i="41"/>
  <c r="EN127" i="36" s="1"/>
  <c r="AA4" i="41"/>
  <c r="U127" i="36" s="1"/>
  <c r="AM4" i="41"/>
  <c r="AG127" i="36" s="1"/>
  <c r="O4" i="41"/>
  <c r="I127" i="36" s="1"/>
  <c r="AE4" i="41"/>
  <c r="Y127" i="36" s="1"/>
  <c r="AQ4" i="41"/>
  <c r="AK127" i="36" s="1"/>
  <c r="BG4" i="41"/>
  <c r="BA127" i="36" s="1"/>
  <c r="BW4" i="41"/>
  <c r="BQ127" i="36" s="1"/>
  <c r="CM4" i="41"/>
  <c r="CG127" i="36" s="1"/>
  <c r="DC4" i="41"/>
  <c r="CW127" i="36" s="1"/>
  <c r="DS4" i="41"/>
  <c r="DM127" i="36" s="1"/>
  <c r="EI4" i="41"/>
  <c r="EC127" i="36" s="1"/>
  <c r="EY4" i="41"/>
  <c r="ES127" i="36" s="1"/>
  <c r="FO4" i="41"/>
  <c r="FI127" i="36" s="1"/>
  <c r="GE4" i="41"/>
  <c r="FY127" i="36" s="1"/>
  <c r="GQ4" i="41"/>
  <c r="GK127" i="36" s="1"/>
  <c r="HG4" i="41"/>
  <c r="HA127" i="36" s="1"/>
  <c r="HW4" i="41"/>
  <c r="HQ127" i="36" s="1"/>
  <c r="IM4" i="41"/>
  <c r="IG127" i="36" s="1"/>
  <c r="JC4" i="41"/>
  <c r="IW127" i="36" s="1"/>
  <c r="AB4" i="41"/>
  <c r="V127" i="36" s="1"/>
  <c r="AN4" i="41"/>
  <c r="AH127" i="36" s="1"/>
  <c r="BD4" i="41"/>
  <c r="AX127" i="36" s="1"/>
  <c r="BT4" i="41"/>
  <c r="BN127" i="36" s="1"/>
  <c r="CJ4" i="41"/>
  <c r="CD127" i="36" s="1"/>
  <c r="CZ4" i="41"/>
  <c r="CT127" i="36" s="1"/>
  <c r="DP4" i="41"/>
  <c r="DJ127" i="36" s="1"/>
  <c r="EF4" i="41"/>
  <c r="DZ127" i="36" s="1"/>
  <c r="EV4" i="41"/>
  <c r="EP127" i="36" s="1"/>
  <c r="FL4" i="41"/>
  <c r="FF127" i="36" s="1"/>
  <c r="FX4" i="41"/>
  <c r="FR127" i="36" s="1"/>
  <c r="GN4" i="41"/>
  <c r="GH127" i="36" s="1"/>
  <c r="HD4" i="41"/>
  <c r="GX127" i="36" s="1"/>
  <c r="HT4" i="41"/>
  <c r="HN127" i="36" s="1"/>
  <c r="IJ4" i="41"/>
  <c r="ID127" i="36" s="1"/>
  <c r="IZ4" i="41"/>
  <c r="IT127" i="36" s="1"/>
  <c r="EW4" i="41"/>
  <c r="EQ127" i="36" s="1"/>
  <c r="JH4" i="41"/>
  <c r="JB127" i="36" s="1"/>
  <c r="JX4" i="41"/>
  <c r="JR127" i="36" s="1"/>
  <c r="KJ4" i="41"/>
  <c r="KD127" i="36" s="1"/>
  <c r="KZ4" i="41"/>
  <c r="KT127" i="36" s="1"/>
  <c r="LP4" i="41"/>
  <c r="LJ127" i="36" s="1"/>
  <c r="MF4" i="41"/>
  <c r="LZ127" i="36" s="1"/>
  <c r="L4" i="41"/>
  <c r="F127" i="36" s="1"/>
  <c r="KO4" i="41"/>
  <c r="KI127" i="36" s="1"/>
  <c r="LU4" i="41"/>
  <c r="LO127" i="36" s="1"/>
  <c r="AK4" i="41"/>
  <c r="AE127" i="36" s="1"/>
  <c r="JO4" i="41"/>
  <c r="JI127" i="36" s="1"/>
  <c r="KU4" i="41"/>
  <c r="KO127" i="36" s="1"/>
  <c r="MA4" i="41"/>
  <c r="LU127" i="36" s="1"/>
  <c r="MY4" i="41"/>
  <c r="MS127" i="36" s="1"/>
  <c r="CS4" i="41"/>
  <c r="CM127" i="36" s="1"/>
  <c r="IG4" i="41"/>
  <c r="IA127" i="36" s="1"/>
  <c r="FI4" i="41"/>
  <c r="FC127" i="36" s="1"/>
  <c r="JS4" i="41"/>
  <c r="JM127" i="36" s="1"/>
  <c r="KY4" i="41"/>
  <c r="KS127" i="36" s="1"/>
  <c r="NC4" i="41"/>
  <c r="MW127" i="36" s="1"/>
  <c r="NE4" i="41"/>
  <c r="MY127" i="36" s="1"/>
  <c r="NA4" i="41"/>
  <c r="MU127" i="36" s="1"/>
  <c r="MS4" i="41"/>
  <c r="MM127" i="36" s="1"/>
  <c r="MO4" i="41"/>
  <c r="MI127" i="36" s="1"/>
  <c r="MG4" i="41"/>
  <c r="MA127" i="36" s="1"/>
  <c r="MC4" i="41"/>
  <c r="LW127" i="36" s="1"/>
  <c r="LY4" i="41"/>
  <c r="LS127" i="36" s="1"/>
  <c r="LM4" i="41"/>
  <c r="LG127" i="36" s="1"/>
  <c r="LI4" i="41"/>
  <c r="LC127" i="36" s="1"/>
  <c r="LA4" i="41"/>
  <c r="KU127" i="36" s="1"/>
  <c r="KW4" i="41"/>
  <c r="KQ127" i="36" s="1"/>
  <c r="KK4" i="41"/>
  <c r="KE127" i="36" s="1"/>
  <c r="KG4" i="41"/>
  <c r="KA127" i="36" s="1"/>
  <c r="JY4" i="41"/>
  <c r="JS127" i="36" s="1"/>
  <c r="JU4" i="41"/>
  <c r="JO127" i="36" s="1"/>
  <c r="JI4" i="41"/>
  <c r="JC127" i="36" s="1"/>
  <c r="JE4" i="41"/>
  <c r="IY127" i="36" s="1"/>
  <c r="JA4" i="41"/>
  <c r="IU127" i="36" s="1"/>
  <c r="IW4" i="41"/>
  <c r="IQ127" i="36" s="1"/>
  <c r="IS4" i="41"/>
  <c r="IM127" i="36" s="1"/>
  <c r="IO4" i="41"/>
  <c r="II127" i="36" s="1"/>
  <c r="IK4" i="41"/>
  <c r="IE127" i="36" s="1"/>
  <c r="HY4" i="41"/>
  <c r="HS127" i="36" s="1"/>
  <c r="HQ4" i="41"/>
  <c r="HK127" i="36" s="1"/>
  <c r="HM4" i="41"/>
  <c r="HG127" i="36" s="1"/>
  <c r="HE4" i="41"/>
  <c r="GY127" i="36" s="1"/>
  <c r="HA4" i="41"/>
  <c r="GU127" i="36" s="1"/>
  <c r="GW4" i="41"/>
  <c r="GQ127" i="36" s="1"/>
  <c r="GO4" i="41"/>
  <c r="GI127" i="36" s="1"/>
  <c r="GC4" i="41"/>
  <c r="FW127" i="36" s="1"/>
  <c r="FY4" i="41"/>
  <c r="FS127" i="36" s="1"/>
  <c r="FU4" i="41"/>
  <c r="FO127" i="36" s="1"/>
  <c r="FQ4" i="41"/>
  <c r="FK127" i="36" s="1"/>
  <c r="FM4" i="41"/>
  <c r="FG127" i="36" s="1"/>
  <c r="FE4" i="41"/>
  <c r="EY127" i="36" s="1"/>
  <c r="FA4" i="41"/>
  <c r="EU127" i="36" s="1"/>
  <c r="EG4" i="41"/>
  <c r="EA127" i="36" s="1"/>
  <c r="DY4" i="41"/>
  <c r="DS127" i="36" s="1"/>
  <c r="DU4" i="41"/>
  <c r="DO127" i="36" s="1"/>
  <c r="DQ4" i="41"/>
  <c r="DK127" i="36" s="1"/>
  <c r="DM4" i="41"/>
  <c r="DG127" i="36" s="1"/>
  <c r="DI4" i="41"/>
  <c r="DC127" i="36" s="1"/>
  <c r="DE4" i="41"/>
  <c r="CY127" i="36" s="1"/>
  <c r="CW4" i="41"/>
  <c r="CQ127" i="36" s="1"/>
  <c r="CG4" i="41"/>
  <c r="CA127" i="36" s="1"/>
  <c r="CC4" i="41"/>
  <c r="BW127" i="36" s="1"/>
  <c r="BY4" i="41"/>
  <c r="BS127" i="36" s="1"/>
  <c r="BU4" i="41"/>
  <c r="BO127" i="36" s="1"/>
  <c r="BM4" i="41"/>
  <c r="BG127" i="36" s="1"/>
  <c r="BI4" i="41"/>
  <c r="BC127" i="36" s="1"/>
  <c r="BE4" i="41"/>
  <c r="AY127" i="36" s="1"/>
  <c r="BA4" i="41"/>
  <c r="AU127" i="36" s="1"/>
  <c r="AW4" i="41"/>
  <c r="AQ127" i="36" s="1"/>
  <c r="AS4" i="41"/>
  <c r="AM127" i="36" s="1"/>
  <c r="Y4" i="41"/>
  <c r="S127" i="36" s="1"/>
  <c r="U4" i="41"/>
  <c r="O127" i="36" s="1"/>
  <c r="F39" i="41"/>
  <c r="F124" i="36" s="1"/>
  <c r="G124" i="36" s="1"/>
  <c r="H124" i="36" s="1"/>
  <c r="I124" i="36" s="1"/>
  <c r="J124" i="36" s="1"/>
  <c r="K124" i="36" s="1"/>
  <c r="L124" i="36" s="1"/>
  <c r="M124" i="36" s="1"/>
  <c r="N124" i="36" s="1"/>
  <c r="O124" i="36" s="1"/>
  <c r="P124" i="36" s="1"/>
  <c r="Q124" i="36" s="1"/>
  <c r="R124" i="36" s="1"/>
  <c r="S124" i="36" s="1"/>
  <c r="T124" i="36" s="1"/>
  <c r="U124" i="36" s="1"/>
  <c r="V124" i="36" s="1"/>
  <c r="W124" i="36" s="1"/>
  <c r="X124" i="36" s="1"/>
  <c r="Y124" i="36" s="1"/>
  <c r="Z124" i="36" s="1"/>
  <c r="AA124" i="36" s="1"/>
  <c r="AB124" i="36" s="1"/>
  <c r="AC124" i="36" s="1"/>
  <c r="AD124" i="36" s="1"/>
  <c r="AE124" i="36" s="1"/>
  <c r="AF124" i="36" s="1"/>
  <c r="AG124" i="36" s="1"/>
  <c r="AH124" i="36" s="1"/>
  <c r="AI124" i="36" s="1"/>
  <c r="AJ124" i="36" s="1"/>
  <c r="AK124" i="36" s="1"/>
  <c r="AL124" i="36" s="1"/>
  <c r="AM124" i="36" s="1"/>
  <c r="AN124" i="36" s="1"/>
  <c r="AO124" i="36" s="1"/>
  <c r="AP124" i="36" s="1"/>
  <c r="AQ124" i="36" s="1"/>
  <c r="AR124" i="36" s="1"/>
  <c r="AS124" i="36" s="1"/>
  <c r="AT124" i="36" s="1"/>
  <c r="AU124" i="36" s="1"/>
  <c r="AV124" i="36" s="1"/>
  <c r="AW124" i="36" s="1"/>
  <c r="AX124" i="36" s="1"/>
  <c r="AY124" i="36" s="1"/>
  <c r="AZ124" i="36" s="1"/>
  <c r="BA124" i="36" s="1"/>
  <c r="BB124" i="36" s="1"/>
  <c r="BC124" i="36" s="1"/>
  <c r="BD124" i="36" s="1"/>
  <c r="BE124" i="36" s="1"/>
  <c r="BF124" i="36" s="1"/>
  <c r="BG124" i="36" s="1"/>
  <c r="BH124" i="36" s="1"/>
  <c r="BI124" i="36" s="1"/>
  <c r="BJ124" i="36" s="1"/>
  <c r="BK124" i="36" s="1"/>
  <c r="BL124" i="36" s="1"/>
  <c r="BM124" i="36" s="1"/>
  <c r="BN124" i="36" s="1"/>
  <c r="BO124" i="36" s="1"/>
  <c r="BP124" i="36" s="1"/>
  <c r="BQ124" i="36" s="1"/>
  <c r="BR124" i="36" s="1"/>
  <c r="BS124" i="36" s="1"/>
  <c r="BT124" i="36" s="1"/>
  <c r="BU124" i="36" s="1"/>
  <c r="BV124" i="36" s="1"/>
  <c r="BW124" i="36" s="1"/>
  <c r="BX124" i="36" s="1"/>
  <c r="BY124" i="36" s="1"/>
  <c r="BZ124" i="36" s="1"/>
  <c r="CA124" i="36" s="1"/>
  <c r="CB124" i="36" s="1"/>
  <c r="CC124" i="36" s="1"/>
  <c r="CD124" i="36" s="1"/>
  <c r="CE124" i="36" s="1"/>
  <c r="CF124" i="36" s="1"/>
  <c r="CG124" i="36" s="1"/>
  <c r="CH124" i="36" s="1"/>
  <c r="CI124" i="36" s="1"/>
  <c r="CJ124" i="36" s="1"/>
  <c r="CK124" i="36" s="1"/>
  <c r="CL124" i="36" s="1"/>
  <c r="CM124" i="36" s="1"/>
  <c r="CN124" i="36" s="1"/>
  <c r="CO124" i="36" s="1"/>
  <c r="CP124" i="36" s="1"/>
  <c r="CQ124" i="36" s="1"/>
  <c r="CR124" i="36" s="1"/>
  <c r="CS124" i="36" s="1"/>
  <c r="CT124" i="36" s="1"/>
  <c r="CU124" i="36" s="1"/>
  <c r="CV124" i="36" s="1"/>
  <c r="CW124" i="36" s="1"/>
  <c r="CX124" i="36" s="1"/>
  <c r="CY124" i="36" s="1"/>
  <c r="CZ124" i="36" s="1"/>
  <c r="DA124" i="36" s="1"/>
  <c r="DB124" i="36" s="1"/>
  <c r="DC124" i="36" s="1"/>
  <c r="DD124" i="36" s="1"/>
  <c r="DE124" i="36" s="1"/>
  <c r="DF124" i="36" s="1"/>
  <c r="DG124" i="36" s="1"/>
  <c r="DH124" i="36" s="1"/>
  <c r="DI124" i="36" s="1"/>
  <c r="DJ124" i="36" s="1"/>
  <c r="DK124" i="36" s="1"/>
  <c r="DL124" i="36" s="1"/>
  <c r="DM124" i="36" s="1"/>
  <c r="DN124" i="36" s="1"/>
  <c r="DO124" i="36" s="1"/>
  <c r="DP124" i="36" s="1"/>
  <c r="DQ124" i="36" s="1"/>
  <c r="DR124" i="36" s="1"/>
  <c r="DS124" i="36" s="1"/>
  <c r="DT124" i="36" s="1"/>
  <c r="DU124" i="36" s="1"/>
  <c r="DV124" i="36" s="1"/>
  <c r="DW124" i="36" s="1"/>
  <c r="DX124" i="36" s="1"/>
  <c r="DY124" i="36" s="1"/>
  <c r="DZ124" i="36" s="1"/>
  <c r="EA124" i="36" s="1"/>
  <c r="EB124" i="36" s="1"/>
  <c r="EC124" i="36" s="1"/>
  <c r="ED124" i="36" s="1"/>
  <c r="EE124" i="36" s="1"/>
  <c r="EF124" i="36" s="1"/>
  <c r="EG124" i="36" s="1"/>
  <c r="EH124" i="36" s="1"/>
  <c r="EI124" i="36" s="1"/>
  <c r="EJ124" i="36" s="1"/>
  <c r="EK124" i="36" s="1"/>
  <c r="EL124" i="36" s="1"/>
  <c r="EM124" i="36" s="1"/>
  <c r="EN124" i="36" s="1"/>
  <c r="EO124" i="36" s="1"/>
  <c r="EP124" i="36" s="1"/>
  <c r="EQ124" i="36" s="1"/>
  <c r="ER124" i="36" s="1"/>
  <c r="ES124" i="36" s="1"/>
  <c r="ET124" i="36" s="1"/>
  <c r="EU124" i="36" s="1"/>
  <c r="EV124" i="36" s="1"/>
  <c r="EW124" i="36" s="1"/>
  <c r="EX124" i="36" s="1"/>
  <c r="EY124" i="36" s="1"/>
  <c r="EZ124" i="36" s="1"/>
  <c r="FA124" i="36" s="1"/>
  <c r="FB124" i="36" s="1"/>
  <c r="FC124" i="36" s="1"/>
  <c r="FD124" i="36" s="1"/>
  <c r="FE124" i="36" s="1"/>
  <c r="FF124" i="36" s="1"/>
  <c r="FG124" i="36" s="1"/>
  <c r="FH124" i="36" s="1"/>
  <c r="FI124" i="36" s="1"/>
  <c r="FJ124" i="36" s="1"/>
  <c r="FK124" i="36" s="1"/>
  <c r="FL124" i="36" s="1"/>
  <c r="FM124" i="36" s="1"/>
  <c r="FN124" i="36" s="1"/>
  <c r="FO124" i="36" s="1"/>
  <c r="FP124" i="36" s="1"/>
  <c r="FQ124" i="36" s="1"/>
  <c r="FR124" i="36" s="1"/>
  <c r="FS124" i="36" s="1"/>
  <c r="FT124" i="36" s="1"/>
  <c r="FU124" i="36" s="1"/>
  <c r="FV124" i="36" s="1"/>
  <c r="FW124" i="36" s="1"/>
  <c r="FX124" i="36" s="1"/>
  <c r="FY124" i="36" s="1"/>
  <c r="FZ124" i="36" s="1"/>
  <c r="GA124" i="36" s="1"/>
  <c r="GB124" i="36" s="1"/>
  <c r="GC124" i="36" s="1"/>
  <c r="GD124" i="36" s="1"/>
  <c r="GE124" i="36" s="1"/>
  <c r="GF124" i="36" s="1"/>
  <c r="GG124" i="36" s="1"/>
  <c r="GH124" i="36" s="1"/>
  <c r="GI124" i="36" s="1"/>
  <c r="GJ124" i="36" s="1"/>
  <c r="GK124" i="36" s="1"/>
  <c r="GL124" i="36" s="1"/>
  <c r="GM124" i="36" s="1"/>
  <c r="GN124" i="36" s="1"/>
  <c r="GO124" i="36" s="1"/>
  <c r="GP124" i="36" s="1"/>
  <c r="GQ124" i="36" s="1"/>
  <c r="GR124" i="36" s="1"/>
  <c r="GS124" i="36" s="1"/>
  <c r="GT124" i="36" s="1"/>
  <c r="GU124" i="36" s="1"/>
  <c r="GV124" i="36" s="1"/>
  <c r="GW124" i="36" s="1"/>
  <c r="GX124" i="36" s="1"/>
  <c r="GY124" i="36" s="1"/>
  <c r="GZ124" i="36" s="1"/>
  <c r="HA124" i="36" s="1"/>
  <c r="HB124" i="36" s="1"/>
  <c r="HC124" i="36" s="1"/>
  <c r="HD124" i="36" s="1"/>
  <c r="HE124" i="36" s="1"/>
  <c r="HF124" i="36" s="1"/>
  <c r="HG124" i="36" s="1"/>
  <c r="HH124" i="36" s="1"/>
  <c r="HI124" i="36" s="1"/>
  <c r="HJ124" i="36" s="1"/>
  <c r="HK124" i="36" s="1"/>
  <c r="HL124" i="36" s="1"/>
  <c r="HM124" i="36" s="1"/>
  <c r="HN124" i="36" s="1"/>
  <c r="HO124" i="36" s="1"/>
  <c r="HP124" i="36" s="1"/>
  <c r="HQ124" i="36" s="1"/>
  <c r="HR124" i="36" s="1"/>
  <c r="HS124" i="36" s="1"/>
  <c r="HT124" i="36" s="1"/>
  <c r="HU124" i="36" s="1"/>
  <c r="HV124" i="36" s="1"/>
  <c r="HW124" i="36" s="1"/>
  <c r="HX124" i="36" s="1"/>
  <c r="HY124" i="36" s="1"/>
  <c r="HZ124" i="36" s="1"/>
  <c r="IA124" i="36" s="1"/>
  <c r="IB124" i="36" s="1"/>
  <c r="IC124" i="36" s="1"/>
  <c r="ID124" i="36" s="1"/>
  <c r="IE124" i="36" s="1"/>
  <c r="IF124" i="36" s="1"/>
  <c r="IG124" i="36" s="1"/>
  <c r="IH124" i="36" s="1"/>
  <c r="II124" i="36" s="1"/>
  <c r="IJ124" i="36" s="1"/>
  <c r="IK124" i="36" s="1"/>
  <c r="IL124" i="36" s="1"/>
  <c r="IM124" i="36" s="1"/>
  <c r="IN124" i="36" s="1"/>
  <c r="IO124" i="36" s="1"/>
  <c r="IP124" i="36" s="1"/>
  <c r="IQ124" i="36" s="1"/>
  <c r="IR124" i="36" s="1"/>
  <c r="IS124" i="36" s="1"/>
  <c r="IT124" i="36" s="1"/>
  <c r="IU124" i="36" s="1"/>
  <c r="IV124" i="36" s="1"/>
  <c r="IW124" i="36" s="1"/>
  <c r="IX124" i="36" s="1"/>
  <c r="IY124" i="36" s="1"/>
  <c r="IZ124" i="36" s="1"/>
  <c r="JA124" i="36" s="1"/>
  <c r="JB124" i="36" s="1"/>
  <c r="JC124" i="36" s="1"/>
  <c r="JD124" i="36" s="1"/>
  <c r="JE124" i="36" s="1"/>
  <c r="JF124" i="36" s="1"/>
  <c r="JG124" i="36" s="1"/>
  <c r="JH124" i="36" s="1"/>
  <c r="JI124" i="36" s="1"/>
  <c r="JJ124" i="36" s="1"/>
  <c r="JK124" i="36" s="1"/>
  <c r="JL124" i="36" s="1"/>
  <c r="JM124" i="36" s="1"/>
  <c r="JN124" i="36" s="1"/>
  <c r="JO124" i="36" s="1"/>
  <c r="JP124" i="36" s="1"/>
  <c r="JQ124" i="36" s="1"/>
  <c r="JR124" i="36" s="1"/>
  <c r="JS124" i="36" s="1"/>
  <c r="JT124" i="36" s="1"/>
  <c r="JU124" i="36" s="1"/>
  <c r="JV124" i="36" s="1"/>
  <c r="JW124" i="36" s="1"/>
  <c r="JX124" i="36" s="1"/>
  <c r="JY124" i="36" s="1"/>
  <c r="JZ124" i="36" s="1"/>
  <c r="KA124" i="36" s="1"/>
  <c r="KB124" i="36" s="1"/>
  <c r="KC124" i="36" s="1"/>
  <c r="KD124" i="36" s="1"/>
  <c r="KE124" i="36" s="1"/>
  <c r="KF124" i="36" s="1"/>
  <c r="KG124" i="36" s="1"/>
  <c r="KH124" i="36" s="1"/>
  <c r="KI124" i="36" s="1"/>
  <c r="KJ124" i="36" s="1"/>
  <c r="KK124" i="36" s="1"/>
  <c r="KL124" i="36" s="1"/>
  <c r="KM124" i="36" s="1"/>
  <c r="KN124" i="36" s="1"/>
  <c r="KO124" i="36" s="1"/>
  <c r="KP124" i="36" s="1"/>
  <c r="KQ124" i="36" s="1"/>
  <c r="KR124" i="36" s="1"/>
  <c r="KS124" i="36" s="1"/>
  <c r="KT124" i="36" s="1"/>
  <c r="KU124" i="36" s="1"/>
  <c r="KV124" i="36" s="1"/>
  <c r="KW124" i="36" s="1"/>
  <c r="KX124" i="36" s="1"/>
  <c r="KY124" i="36" s="1"/>
  <c r="KZ124" i="36" s="1"/>
  <c r="LA124" i="36" s="1"/>
  <c r="LB124" i="36" s="1"/>
  <c r="LC124" i="36" s="1"/>
  <c r="LD124" i="36" s="1"/>
  <c r="LE124" i="36" s="1"/>
  <c r="LF124" i="36" s="1"/>
  <c r="LG124" i="36" s="1"/>
  <c r="LH124" i="36" s="1"/>
  <c r="LI124" i="36" s="1"/>
  <c r="LJ124" i="36" s="1"/>
  <c r="LK124" i="36" s="1"/>
  <c r="LL124" i="36" s="1"/>
  <c r="LM124" i="36" s="1"/>
  <c r="LN124" i="36" s="1"/>
  <c r="LO124" i="36" s="1"/>
  <c r="LP124" i="36" s="1"/>
  <c r="LQ124" i="36" s="1"/>
  <c r="LR124" i="36" s="1"/>
  <c r="LS124" i="36" s="1"/>
  <c r="LT124" i="36" s="1"/>
  <c r="LU124" i="36" s="1"/>
  <c r="LV124" i="36" s="1"/>
  <c r="LW124" i="36" s="1"/>
  <c r="LX124" i="36" s="1"/>
  <c r="LY124" i="36" s="1"/>
  <c r="LZ124" i="36" s="1"/>
  <c r="MA124" i="36" s="1"/>
  <c r="MB124" i="36" s="1"/>
  <c r="MC124" i="36" s="1"/>
  <c r="MD124" i="36" s="1"/>
  <c r="ME124" i="36" s="1"/>
  <c r="MF124" i="36" s="1"/>
  <c r="MG124" i="36" s="1"/>
  <c r="MH124" i="36" s="1"/>
  <c r="MI124" i="36" s="1"/>
  <c r="MJ124" i="36" s="1"/>
  <c r="MK124" i="36" s="1"/>
  <c r="ML124" i="36" s="1"/>
  <c r="MM124" i="36" s="1"/>
  <c r="MN124" i="36" s="1"/>
  <c r="MO124" i="36" s="1"/>
  <c r="MP124" i="36" s="1"/>
  <c r="MQ124" i="36" s="1"/>
  <c r="MR124" i="36" s="1"/>
  <c r="MS124" i="36" s="1"/>
  <c r="MT124" i="36" s="1"/>
  <c r="MU124" i="36" s="1"/>
  <c r="MV124" i="36" s="1"/>
  <c r="MW124" i="36" s="1"/>
  <c r="MX124" i="36" s="1"/>
  <c r="MY124" i="36" s="1"/>
  <c r="MZ124" i="36" s="1"/>
  <c r="NA124" i="36" s="1"/>
  <c r="U49" i="3"/>
  <c r="H29" i="48"/>
  <c r="F33" i="48"/>
  <c r="H82" i="36" l="1"/>
  <c r="H81" i="36"/>
  <c r="H49" i="36"/>
  <c r="H64" i="36"/>
  <c r="H34" i="36"/>
  <c r="H10" i="36"/>
  <c r="H28" i="36"/>
  <c r="H14" i="36"/>
  <c r="H109" i="36"/>
  <c r="H65" i="36"/>
  <c r="H31" i="36"/>
  <c r="H4" i="36"/>
  <c r="H46" i="36"/>
  <c r="I2" i="36"/>
  <c r="H38" i="36"/>
  <c r="H26" i="36"/>
  <c r="H23" i="36"/>
  <c r="H41" i="36"/>
  <c r="H11" i="36"/>
  <c r="H106" i="36"/>
  <c r="H68" i="36"/>
  <c r="H22" i="36"/>
  <c r="H32" i="36"/>
  <c r="H29" i="36"/>
  <c r="H8" i="36"/>
  <c r="H44" i="36"/>
  <c r="H50" i="36"/>
  <c r="H40" i="36"/>
  <c r="H103" i="36"/>
  <c r="H73" i="36"/>
  <c r="H17" i="36"/>
  <c r="H20" i="36"/>
  <c r="H104" i="36"/>
  <c r="H70" i="36"/>
  <c r="H19" i="36"/>
  <c r="H5" i="36"/>
  <c r="H47" i="36"/>
  <c r="H53" i="36"/>
  <c r="H88" i="36"/>
  <c r="H52" i="36"/>
  <c r="H35" i="36"/>
  <c r="H25" i="36"/>
  <c r="H37" i="36"/>
  <c r="H67" i="36"/>
  <c r="H43" i="36"/>
  <c r="H13" i="36"/>
  <c r="H7" i="36"/>
  <c r="H56" i="36"/>
  <c r="U94" i="3"/>
  <c r="V94" i="3" s="1"/>
  <c r="AC94" i="3" s="1"/>
  <c r="V92" i="3"/>
  <c r="AJ84" i="3"/>
  <c r="AI84" i="3"/>
  <c r="U144" i="3"/>
  <c r="V144" i="3" s="1"/>
  <c r="AC144" i="3" s="1"/>
  <c r="AF168" i="3"/>
  <c r="T168" i="3" s="1"/>
  <c r="AJ91" i="3"/>
  <c r="AF91" i="3" s="1"/>
  <c r="T91" i="3" s="1"/>
  <c r="AI91" i="3"/>
  <c r="AJ99" i="3"/>
  <c r="AI99" i="3"/>
  <c r="AF99" i="3" s="1"/>
  <c r="T99" i="3" s="1"/>
  <c r="V99" i="3" s="1"/>
  <c r="AC99" i="3" s="1"/>
  <c r="AF139" i="3"/>
  <c r="T139" i="3" s="1"/>
  <c r="V139" i="3" s="1"/>
  <c r="AC139" i="3" s="1"/>
  <c r="AI159" i="3"/>
  <c r="AF159" i="3" s="1"/>
  <c r="T159" i="3" s="1"/>
  <c r="AJ159" i="3"/>
  <c r="AF34" i="3"/>
  <c r="T34" i="3" s="1"/>
  <c r="V39" i="3"/>
  <c r="AC39" i="3" s="1"/>
  <c r="V97" i="3"/>
  <c r="AC97" i="3" s="1"/>
  <c r="AI128" i="3"/>
  <c r="AJ128" i="3"/>
  <c r="AJ143" i="3"/>
  <c r="AI143" i="3"/>
  <c r="AJ68" i="3"/>
  <c r="AI68" i="3"/>
  <c r="Q137" i="3"/>
  <c r="R137" i="3" s="1"/>
  <c r="U137" i="3" s="1"/>
  <c r="AF30" i="3"/>
  <c r="T30" i="3" s="1"/>
  <c r="V30" i="3" s="1"/>
  <c r="AF84" i="3"/>
  <c r="T84" i="3" s="1"/>
  <c r="V84" i="3" s="1"/>
  <c r="AF151" i="3"/>
  <c r="T151" i="3" s="1"/>
  <c r="AI35" i="3"/>
  <c r="V20" i="3"/>
  <c r="AC20" i="3" s="1"/>
  <c r="AF77" i="3"/>
  <c r="T77" i="3" s="1"/>
  <c r="AI141" i="3"/>
  <c r="AJ141" i="3"/>
  <c r="AJ88" i="3"/>
  <c r="AI88" i="3"/>
  <c r="AJ148" i="3"/>
  <c r="AI148" i="3"/>
  <c r="AF148" i="3" s="1"/>
  <c r="T148" i="3" s="1"/>
  <c r="V148" i="3" s="1"/>
  <c r="AC148" i="3" s="1"/>
  <c r="AJ134" i="3"/>
  <c r="AI134" i="3"/>
  <c r="AF134" i="3" s="1"/>
  <c r="T134" i="3" s="1"/>
  <c r="AJ78" i="3"/>
  <c r="AI78" i="3"/>
  <c r="AF78" i="3" s="1"/>
  <c r="T78" i="3" s="1"/>
  <c r="V78" i="3" s="1"/>
  <c r="AJ86" i="3"/>
  <c r="AI86" i="3"/>
  <c r="V70" i="3"/>
  <c r="AJ51" i="3"/>
  <c r="AI51" i="3"/>
  <c r="AF51" i="3" s="1"/>
  <c r="T51" i="3" s="1"/>
  <c r="AF86" i="3"/>
  <c r="T86" i="3" s="1"/>
  <c r="V86" i="3" s="1"/>
  <c r="Q61" i="3"/>
  <c r="R61" i="3" s="1"/>
  <c r="U61" i="3" s="1"/>
  <c r="AC71" i="3"/>
  <c r="AD71" i="3" s="1"/>
  <c r="AF143" i="3"/>
  <c r="T143" i="3" s="1"/>
  <c r="AF93" i="3"/>
  <c r="T93" i="3" s="1"/>
  <c r="V93" i="3" s="1"/>
  <c r="V111" i="3"/>
  <c r="AC111" i="3" s="1"/>
  <c r="Q69" i="3"/>
  <c r="R69" i="3" s="1"/>
  <c r="U69" i="3" s="1"/>
  <c r="AF169" i="3"/>
  <c r="T169" i="3" s="1"/>
  <c r="V169" i="3" s="1"/>
  <c r="AC169" i="3" s="1"/>
  <c r="U168" i="3"/>
  <c r="V168" i="3" s="1"/>
  <c r="AC168" i="3"/>
  <c r="AI69" i="3"/>
  <c r="AF69" i="3" s="1"/>
  <c r="T69" i="3" s="1"/>
  <c r="V69" i="3" s="1"/>
  <c r="AC69" i="3" s="1"/>
  <c r="S69" i="3" s="1"/>
  <c r="AJ69" i="3"/>
  <c r="AC74" i="3"/>
  <c r="V63" i="3"/>
  <c r="AC63" i="3" s="1"/>
  <c r="V106" i="3"/>
  <c r="AC106" i="3" s="1"/>
  <c r="Q91" i="3"/>
  <c r="R91" i="3" s="1"/>
  <c r="U91" i="3" s="1"/>
  <c r="V91" i="3" s="1"/>
  <c r="U157" i="3"/>
  <c r="V157" i="3" s="1"/>
  <c r="AC157" i="3" s="1"/>
  <c r="AC96" i="3"/>
  <c r="AD96" i="3" s="1"/>
  <c r="AI147" i="3"/>
  <c r="AF147" i="3" s="1"/>
  <c r="T147" i="3" s="1"/>
  <c r="AF89" i="3"/>
  <c r="T89" i="3" s="1"/>
  <c r="V24" i="3"/>
  <c r="AC24" i="3" s="1"/>
  <c r="V21" i="3"/>
  <c r="AC21" i="3" s="1"/>
  <c r="AD21" i="3" s="1"/>
  <c r="V48" i="3"/>
  <c r="AC48" i="3" s="1"/>
  <c r="AS3" i="9" s="1"/>
  <c r="V32" i="3"/>
  <c r="AC32" i="3" s="1"/>
  <c r="G8" i="39" s="1"/>
  <c r="H8" i="39" s="1"/>
  <c r="AF133" i="3"/>
  <c r="T133" i="3" s="1"/>
  <c r="AF42" i="3"/>
  <c r="T42" i="3" s="1"/>
  <c r="AF37" i="3"/>
  <c r="T37" i="3" s="1"/>
  <c r="V37" i="3" s="1"/>
  <c r="AC37" i="3" s="1"/>
  <c r="AF62" i="3"/>
  <c r="T62" i="3" s="1"/>
  <c r="V62" i="3" s="1"/>
  <c r="AC62" i="3" s="1"/>
  <c r="V165" i="3"/>
  <c r="AC165" i="3" s="1"/>
  <c r="V104" i="3"/>
  <c r="AC104" i="3" s="1"/>
  <c r="V85" i="3"/>
  <c r="U126" i="3"/>
  <c r="V126" i="3" s="1"/>
  <c r="AC126" i="3" s="1"/>
  <c r="AF47" i="3"/>
  <c r="T47" i="3" s="1"/>
  <c r="V47" i="3" s="1"/>
  <c r="AC47" i="3" s="1"/>
  <c r="AC70" i="3"/>
  <c r="U79" i="3"/>
  <c r="V79" i="3" s="1"/>
  <c r="AC79" i="3" s="1"/>
  <c r="V33" i="3"/>
  <c r="AC33" i="3" s="1"/>
  <c r="S33" i="3" s="1"/>
  <c r="AF35" i="3"/>
  <c r="T35" i="3" s="1"/>
  <c r="V35" i="3" s="1"/>
  <c r="AF75" i="3"/>
  <c r="T75" i="3" s="1"/>
  <c r="V75" i="3" s="1"/>
  <c r="AC75" i="3" s="1"/>
  <c r="V118" i="3"/>
  <c r="AF15" i="3"/>
  <c r="T15" i="3" s="1"/>
  <c r="V135" i="3"/>
  <c r="AC135" i="3" s="1"/>
  <c r="AF18" i="3"/>
  <c r="T18" i="3" s="1"/>
  <c r="AF126" i="3"/>
  <c r="T126" i="3" s="1"/>
  <c r="AF59" i="3"/>
  <c r="T59" i="3" s="1"/>
  <c r="AF129" i="3"/>
  <c r="T129" i="3" s="1"/>
  <c r="V129" i="3" s="1"/>
  <c r="AC129" i="3" s="1"/>
  <c r="V41" i="3"/>
  <c r="AF120" i="3"/>
  <c r="T120" i="3" s="1"/>
  <c r="V120" i="3" s="1"/>
  <c r="V112" i="3"/>
  <c r="AC112" i="3" s="1"/>
  <c r="V119" i="3"/>
  <c r="V150" i="3"/>
  <c r="AC150" i="3" s="1"/>
  <c r="U15" i="3"/>
  <c r="Q59" i="3"/>
  <c r="R59" i="3" s="1"/>
  <c r="V117" i="3"/>
  <c r="AC117" i="3" s="1"/>
  <c r="V116" i="3"/>
  <c r="AC116" i="3" s="1"/>
  <c r="N7" i="10"/>
  <c r="N6" i="10" s="1"/>
  <c r="F19" i="38" s="1"/>
  <c r="G55" i="36"/>
  <c r="H55" i="36"/>
  <c r="F22" i="38"/>
  <c r="Q5" i="10"/>
  <c r="Q4" i="10" s="1"/>
  <c r="F34" i="47" s="1"/>
  <c r="F38" i="47" s="1"/>
  <c r="F115" i="36" s="1"/>
  <c r="G115" i="36" s="1"/>
  <c r="H115" i="36" s="1"/>
  <c r="I115" i="36" s="1"/>
  <c r="J115" i="36" s="1"/>
  <c r="K115" i="36" s="1"/>
  <c r="L115" i="36" s="1"/>
  <c r="M115" i="36" s="1"/>
  <c r="N115" i="36" s="1"/>
  <c r="O115" i="36" s="1"/>
  <c r="P115" i="36" s="1"/>
  <c r="Q115" i="36" s="1"/>
  <c r="R115" i="36" s="1"/>
  <c r="S115" i="36" s="1"/>
  <c r="T115" i="36" s="1"/>
  <c r="U115" i="36" s="1"/>
  <c r="V115" i="36" s="1"/>
  <c r="W115" i="36" s="1"/>
  <c r="X115" i="36" s="1"/>
  <c r="Y115" i="36" s="1"/>
  <c r="Z115" i="36" s="1"/>
  <c r="AA115" i="36" s="1"/>
  <c r="AB115" i="36" s="1"/>
  <c r="AC115" i="36" s="1"/>
  <c r="AD115" i="36" s="1"/>
  <c r="AE115" i="36" s="1"/>
  <c r="AF115" i="36" s="1"/>
  <c r="AG115" i="36" s="1"/>
  <c r="AH115" i="36" s="1"/>
  <c r="AI115" i="36" s="1"/>
  <c r="AJ115" i="36" s="1"/>
  <c r="AK115" i="36" s="1"/>
  <c r="AL115" i="36" s="1"/>
  <c r="AM115" i="36" s="1"/>
  <c r="AN115" i="36" s="1"/>
  <c r="AO115" i="36" s="1"/>
  <c r="AP115" i="36" s="1"/>
  <c r="AQ115" i="36" s="1"/>
  <c r="AR115" i="36" s="1"/>
  <c r="AS115" i="36" s="1"/>
  <c r="AT115" i="36" s="1"/>
  <c r="AU115" i="36" s="1"/>
  <c r="AV115" i="36" s="1"/>
  <c r="AW115" i="36" s="1"/>
  <c r="AX115" i="36" s="1"/>
  <c r="AY115" i="36" s="1"/>
  <c r="AZ115" i="36" s="1"/>
  <c r="BA115" i="36" s="1"/>
  <c r="BB115" i="36" s="1"/>
  <c r="BC115" i="36" s="1"/>
  <c r="BD115" i="36" s="1"/>
  <c r="BE115" i="36" s="1"/>
  <c r="BF115" i="36" s="1"/>
  <c r="BG115" i="36" s="1"/>
  <c r="BH115" i="36" s="1"/>
  <c r="BI115" i="36" s="1"/>
  <c r="BJ115" i="36" s="1"/>
  <c r="BK115" i="36" s="1"/>
  <c r="BL115" i="36" s="1"/>
  <c r="BM115" i="36" s="1"/>
  <c r="BN115" i="36" s="1"/>
  <c r="BO115" i="36" s="1"/>
  <c r="BP115" i="36" s="1"/>
  <c r="BQ115" i="36" s="1"/>
  <c r="BR115" i="36" s="1"/>
  <c r="BS115" i="36" s="1"/>
  <c r="BT115" i="36" s="1"/>
  <c r="BU115" i="36" s="1"/>
  <c r="BV115" i="36" s="1"/>
  <c r="BW115" i="36" s="1"/>
  <c r="BX115" i="36" s="1"/>
  <c r="BY115" i="36" s="1"/>
  <c r="BZ115" i="36" s="1"/>
  <c r="CA115" i="36" s="1"/>
  <c r="CB115" i="36" s="1"/>
  <c r="CC115" i="36" s="1"/>
  <c r="CD115" i="36" s="1"/>
  <c r="CE115" i="36" s="1"/>
  <c r="CF115" i="36" s="1"/>
  <c r="CG115" i="36" s="1"/>
  <c r="CH115" i="36" s="1"/>
  <c r="CI115" i="36" s="1"/>
  <c r="CJ115" i="36" s="1"/>
  <c r="CK115" i="36" s="1"/>
  <c r="CL115" i="36" s="1"/>
  <c r="CM115" i="36" s="1"/>
  <c r="CN115" i="36" s="1"/>
  <c r="CO115" i="36" s="1"/>
  <c r="CP115" i="36" s="1"/>
  <c r="CQ115" i="36" s="1"/>
  <c r="CR115" i="36" s="1"/>
  <c r="CS115" i="36" s="1"/>
  <c r="CT115" i="36" s="1"/>
  <c r="CU115" i="36" s="1"/>
  <c r="CV115" i="36" s="1"/>
  <c r="CW115" i="36" s="1"/>
  <c r="CX115" i="36" s="1"/>
  <c r="CY115" i="36" s="1"/>
  <c r="CZ115" i="36" s="1"/>
  <c r="DA115" i="36" s="1"/>
  <c r="DB115" i="36" s="1"/>
  <c r="DC115" i="36" s="1"/>
  <c r="DD115" i="36" s="1"/>
  <c r="DE115" i="36" s="1"/>
  <c r="DF115" i="36" s="1"/>
  <c r="DG115" i="36" s="1"/>
  <c r="DH115" i="36" s="1"/>
  <c r="DI115" i="36" s="1"/>
  <c r="DJ115" i="36" s="1"/>
  <c r="DK115" i="36" s="1"/>
  <c r="DL115" i="36" s="1"/>
  <c r="DM115" i="36" s="1"/>
  <c r="DN115" i="36" s="1"/>
  <c r="DO115" i="36" s="1"/>
  <c r="DP115" i="36" s="1"/>
  <c r="DQ115" i="36" s="1"/>
  <c r="DR115" i="36" s="1"/>
  <c r="DS115" i="36" s="1"/>
  <c r="DT115" i="36" s="1"/>
  <c r="DU115" i="36" s="1"/>
  <c r="DV115" i="36" s="1"/>
  <c r="DW115" i="36" s="1"/>
  <c r="DX115" i="36" s="1"/>
  <c r="DY115" i="36" s="1"/>
  <c r="DZ115" i="36" s="1"/>
  <c r="EA115" i="36" s="1"/>
  <c r="EB115" i="36" s="1"/>
  <c r="EC115" i="36" s="1"/>
  <c r="ED115" i="36" s="1"/>
  <c r="EE115" i="36" s="1"/>
  <c r="EF115" i="36" s="1"/>
  <c r="EG115" i="36" s="1"/>
  <c r="EH115" i="36" s="1"/>
  <c r="EI115" i="36" s="1"/>
  <c r="EJ115" i="36" s="1"/>
  <c r="EK115" i="36" s="1"/>
  <c r="EL115" i="36" s="1"/>
  <c r="EM115" i="36" s="1"/>
  <c r="EN115" i="36" s="1"/>
  <c r="EO115" i="36" s="1"/>
  <c r="EP115" i="36" s="1"/>
  <c r="EQ115" i="36" s="1"/>
  <c r="ER115" i="36" s="1"/>
  <c r="ES115" i="36" s="1"/>
  <c r="ET115" i="36" s="1"/>
  <c r="EU115" i="36" s="1"/>
  <c r="EV115" i="36" s="1"/>
  <c r="EW115" i="36" s="1"/>
  <c r="EX115" i="36" s="1"/>
  <c r="EY115" i="36" s="1"/>
  <c r="EZ115" i="36" s="1"/>
  <c r="FA115" i="36" s="1"/>
  <c r="FB115" i="36" s="1"/>
  <c r="FC115" i="36" s="1"/>
  <c r="FD115" i="36" s="1"/>
  <c r="FE115" i="36" s="1"/>
  <c r="FF115" i="36" s="1"/>
  <c r="FG115" i="36" s="1"/>
  <c r="FH115" i="36" s="1"/>
  <c r="FI115" i="36" s="1"/>
  <c r="FJ115" i="36" s="1"/>
  <c r="FK115" i="36" s="1"/>
  <c r="FL115" i="36" s="1"/>
  <c r="FM115" i="36" s="1"/>
  <c r="FN115" i="36" s="1"/>
  <c r="FO115" i="36" s="1"/>
  <c r="FP115" i="36" s="1"/>
  <c r="FQ115" i="36" s="1"/>
  <c r="FR115" i="36" s="1"/>
  <c r="FS115" i="36" s="1"/>
  <c r="FT115" i="36" s="1"/>
  <c r="FU115" i="36" s="1"/>
  <c r="FV115" i="36" s="1"/>
  <c r="FW115" i="36" s="1"/>
  <c r="FX115" i="36" s="1"/>
  <c r="FY115" i="36" s="1"/>
  <c r="FZ115" i="36" s="1"/>
  <c r="GA115" i="36" s="1"/>
  <c r="GB115" i="36" s="1"/>
  <c r="GC115" i="36" s="1"/>
  <c r="GD115" i="36" s="1"/>
  <c r="GE115" i="36" s="1"/>
  <c r="GF115" i="36" s="1"/>
  <c r="GG115" i="36" s="1"/>
  <c r="GH115" i="36" s="1"/>
  <c r="GI115" i="36" s="1"/>
  <c r="GJ115" i="36" s="1"/>
  <c r="GK115" i="36" s="1"/>
  <c r="GL115" i="36" s="1"/>
  <c r="GM115" i="36" s="1"/>
  <c r="GN115" i="36" s="1"/>
  <c r="GO115" i="36" s="1"/>
  <c r="GP115" i="36" s="1"/>
  <c r="GQ115" i="36" s="1"/>
  <c r="GR115" i="36" s="1"/>
  <c r="GS115" i="36" s="1"/>
  <c r="GT115" i="36" s="1"/>
  <c r="GU115" i="36" s="1"/>
  <c r="GV115" i="36" s="1"/>
  <c r="GW115" i="36" s="1"/>
  <c r="GX115" i="36" s="1"/>
  <c r="GY115" i="36" s="1"/>
  <c r="GZ115" i="36" s="1"/>
  <c r="HA115" i="36" s="1"/>
  <c r="HB115" i="36" s="1"/>
  <c r="HC115" i="36" s="1"/>
  <c r="HD115" i="36" s="1"/>
  <c r="HE115" i="36" s="1"/>
  <c r="HF115" i="36" s="1"/>
  <c r="HG115" i="36" s="1"/>
  <c r="HH115" i="36" s="1"/>
  <c r="HI115" i="36" s="1"/>
  <c r="HJ115" i="36" s="1"/>
  <c r="HK115" i="36" s="1"/>
  <c r="HL115" i="36" s="1"/>
  <c r="HM115" i="36" s="1"/>
  <c r="HN115" i="36" s="1"/>
  <c r="HO115" i="36" s="1"/>
  <c r="HP115" i="36" s="1"/>
  <c r="HQ115" i="36" s="1"/>
  <c r="HR115" i="36" s="1"/>
  <c r="HS115" i="36" s="1"/>
  <c r="HT115" i="36" s="1"/>
  <c r="HU115" i="36" s="1"/>
  <c r="HV115" i="36" s="1"/>
  <c r="HW115" i="36" s="1"/>
  <c r="HX115" i="36" s="1"/>
  <c r="HY115" i="36" s="1"/>
  <c r="HZ115" i="36" s="1"/>
  <c r="IA115" i="36" s="1"/>
  <c r="IB115" i="36" s="1"/>
  <c r="IC115" i="36" s="1"/>
  <c r="ID115" i="36" s="1"/>
  <c r="IE115" i="36" s="1"/>
  <c r="IF115" i="36" s="1"/>
  <c r="IG115" i="36" s="1"/>
  <c r="IH115" i="36" s="1"/>
  <c r="II115" i="36" s="1"/>
  <c r="IJ115" i="36" s="1"/>
  <c r="IK115" i="36" s="1"/>
  <c r="IL115" i="36" s="1"/>
  <c r="IM115" i="36" s="1"/>
  <c r="IN115" i="36" s="1"/>
  <c r="IO115" i="36" s="1"/>
  <c r="IP115" i="36" s="1"/>
  <c r="IQ115" i="36" s="1"/>
  <c r="IR115" i="36" s="1"/>
  <c r="IS115" i="36" s="1"/>
  <c r="IT115" i="36" s="1"/>
  <c r="IU115" i="36" s="1"/>
  <c r="IV115" i="36" s="1"/>
  <c r="IW115" i="36" s="1"/>
  <c r="IX115" i="36" s="1"/>
  <c r="IY115" i="36" s="1"/>
  <c r="IZ115" i="36" s="1"/>
  <c r="JA115" i="36" s="1"/>
  <c r="JB115" i="36" s="1"/>
  <c r="JC115" i="36" s="1"/>
  <c r="JD115" i="36" s="1"/>
  <c r="JE115" i="36" s="1"/>
  <c r="JF115" i="36" s="1"/>
  <c r="JG115" i="36" s="1"/>
  <c r="JH115" i="36" s="1"/>
  <c r="JI115" i="36" s="1"/>
  <c r="JJ115" i="36" s="1"/>
  <c r="JK115" i="36" s="1"/>
  <c r="JL115" i="36" s="1"/>
  <c r="JM115" i="36" s="1"/>
  <c r="JN115" i="36" s="1"/>
  <c r="JO115" i="36" s="1"/>
  <c r="JP115" i="36" s="1"/>
  <c r="JQ115" i="36" s="1"/>
  <c r="JR115" i="36" s="1"/>
  <c r="JS115" i="36" s="1"/>
  <c r="JT115" i="36" s="1"/>
  <c r="JU115" i="36" s="1"/>
  <c r="JV115" i="36" s="1"/>
  <c r="JW115" i="36" s="1"/>
  <c r="JX115" i="36" s="1"/>
  <c r="JY115" i="36" s="1"/>
  <c r="JZ115" i="36" s="1"/>
  <c r="KA115" i="36" s="1"/>
  <c r="KB115" i="36" s="1"/>
  <c r="KC115" i="36" s="1"/>
  <c r="KD115" i="36" s="1"/>
  <c r="KE115" i="36" s="1"/>
  <c r="KF115" i="36" s="1"/>
  <c r="KG115" i="36" s="1"/>
  <c r="KH115" i="36" s="1"/>
  <c r="KI115" i="36" s="1"/>
  <c r="KJ115" i="36" s="1"/>
  <c r="KK115" i="36" s="1"/>
  <c r="KL115" i="36" s="1"/>
  <c r="KM115" i="36" s="1"/>
  <c r="KN115" i="36" s="1"/>
  <c r="KO115" i="36" s="1"/>
  <c r="KP115" i="36" s="1"/>
  <c r="KQ115" i="36" s="1"/>
  <c r="KR115" i="36" s="1"/>
  <c r="KS115" i="36" s="1"/>
  <c r="KT115" i="36" s="1"/>
  <c r="KU115" i="36" s="1"/>
  <c r="KV115" i="36" s="1"/>
  <c r="KW115" i="36" s="1"/>
  <c r="KX115" i="36" s="1"/>
  <c r="KY115" i="36" s="1"/>
  <c r="KZ115" i="36" s="1"/>
  <c r="LA115" i="36" s="1"/>
  <c r="LB115" i="36" s="1"/>
  <c r="LC115" i="36" s="1"/>
  <c r="LD115" i="36" s="1"/>
  <c r="LE115" i="36" s="1"/>
  <c r="LF115" i="36" s="1"/>
  <c r="LG115" i="36" s="1"/>
  <c r="LH115" i="36" s="1"/>
  <c r="LI115" i="36" s="1"/>
  <c r="LJ115" i="36" s="1"/>
  <c r="LK115" i="36" s="1"/>
  <c r="LL115" i="36" s="1"/>
  <c r="LM115" i="36" s="1"/>
  <c r="LN115" i="36" s="1"/>
  <c r="LO115" i="36" s="1"/>
  <c r="LP115" i="36" s="1"/>
  <c r="LQ115" i="36" s="1"/>
  <c r="LR115" i="36" s="1"/>
  <c r="LS115" i="36" s="1"/>
  <c r="LT115" i="36" s="1"/>
  <c r="LU115" i="36" s="1"/>
  <c r="LV115" i="36" s="1"/>
  <c r="LW115" i="36" s="1"/>
  <c r="LX115" i="36" s="1"/>
  <c r="LY115" i="36" s="1"/>
  <c r="LZ115" i="36" s="1"/>
  <c r="MA115" i="36" s="1"/>
  <c r="MB115" i="36" s="1"/>
  <c r="MC115" i="36" s="1"/>
  <c r="MD115" i="36" s="1"/>
  <c r="ME115" i="36" s="1"/>
  <c r="MF115" i="36" s="1"/>
  <c r="MG115" i="36" s="1"/>
  <c r="MH115" i="36" s="1"/>
  <c r="MI115" i="36" s="1"/>
  <c r="MJ115" i="36" s="1"/>
  <c r="MK115" i="36" s="1"/>
  <c r="ML115" i="36" s="1"/>
  <c r="MM115" i="36" s="1"/>
  <c r="MN115" i="36" s="1"/>
  <c r="MO115" i="36" s="1"/>
  <c r="MP115" i="36" s="1"/>
  <c r="MQ115" i="36" s="1"/>
  <c r="MR115" i="36" s="1"/>
  <c r="MS115" i="36" s="1"/>
  <c r="MT115" i="36" s="1"/>
  <c r="MU115" i="36" s="1"/>
  <c r="MV115" i="36" s="1"/>
  <c r="MW115" i="36" s="1"/>
  <c r="MX115" i="36" s="1"/>
  <c r="MY115" i="36" s="1"/>
  <c r="MZ115" i="36" s="1"/>
  <c r="NA115" i="36" s="1"/>
  <c r="AF43" i="3"/>
  <c r="T43" i="3" s="1"/>
  <c r="V43" i="3" s="1"/>
  <c r="AC43" i="3" s="1"/>
  <c r="AJ19" i="3"/>
  <c r="AF19" i="3" s="1"/>
  <c r="T19" i="3" s="1"/>
  <c r="V73" i="3"/>
  <c r="AC73" i="3" s="1"/>
  <c r="V34" i="3"/>
  <c r="AF23" i="3"/>
  <c r="T23" i="3" s="1"/>
  <c r="V51" i="3"/>
  <c r="V42" i="3"/>
  <c r="AC42" i="3" s="1"/>
  <c r="V122" i="3"/>
  <c r="AC122" i="3" s="1"/>
  <c r="V108" i="3"/>
  <c r="AC108" i="3" s="1"/>
  <c r="U89" i="3"/>
  <c r="V89" i="3" s="1"/>
  <c r="AC89" i="3" s="1"/>
  <c r="AD62" i="3"/>
  <c r="BF3" i="9"/>
  <c r="AE62" i="3"/>
  <c r="S62" i="3"/>
  <c r="S158" i="3"/>
  <c r="AD158" i="3"/>
  <c r="EM3" i="9"/>
  <c r="AE158" i="3"/>
  <c r="DE3" i="9"/>
  <c r="S113" i="3"/>
  <c r="D17" i="23"/>
  <c r="E17" i="23" s="1"/>
  <c r="AD113" i="3"/>
  <c r="AE113" i="3"/>
  <c r="AE70" i="3"/>
  <c r="S70" i="3"/>
  <c r="AD70" i="3"/>
  <c r="BN3" i="9"/>
  <c r="U101" i="3"/>
  <c r="V143" i="3"/>
  <c r="AC143" i="3" s="1"/>
  <c r="V152" i="3"/>
  <c r="AC152" i="3" s="1"/>
  <c r="V124" i="3"/>
  <c r="AC119" i="3"/>
  <c r="S106" i="3"/>
  <c r="AD106" i="3"/>
  <c r="CX3" i="9"/>
  <c r="AE106" i="3"/>
  <c r="AF38" i="3"/>
  <c r="T38" i="3" s="1"/>
  <c r="V38" i="3" s="1"/>
  <c r="AC38" i="3" s="1"/>
  <c r="G4" i="38" s="1"/>
  <c r="H4" i="38" s="1"/>
  <c r="U125" i="3"/>
  <c r="U167" i="3"/>
  <c r="V167" i="3" s="1"/>
  <c r="G7" i="46"/>
  <c r="H7" i="46" s="1"/>
  <c r="S156" i="3"/>
  <c r="EL3" i="9"/>
  <c r="G6" i="46"/>
  <c r="H6" i="46" s="1"/>
  <c r="AE156" i="3"/>
  <c r="AD156" i="3"/>
  <c r="U14" i="3"/>
  <c r="AJ82" i="3"/>
  <c r="AI82" i="3"/>
  <c r="AI137" i="3"/>
  <c r="AF137" i="3" s="1"/>
  <c r="T137" i="3" s="1"/>
  <c r="AJ137" i="3"/>
  <c r="AF142" i="3"/>
  <c r="T142" i="3" s="1"/>
  <c r="AF44" i="3"/>
  <c r="T44" i="3" s="1"/>
  <c r="V44" i="3" s="1"/>
  <c r="AC44" i="3" s="1"/>
  <c r="AF102" i="3"/>
  <c r="T102" i="3" s="1"/>
  <c r="U151" i="3"/>
  <c r="V151" i="3" s="1"/>
  <c r="AC151" i="3" s="1"/>
  <c r="AI52" i="3"/>
  <c r="AJ52" i="3"/>
  <c r="AJ155" i="3"/>
  <c r="AI155" i="3"/>
  <c r="AJ125" i="3"/>
  <c r="AI125" i="3"/>
  <c r="V98" i="3"/>
  <c r="AC98" i="3" s="1"/>
  <c r="AJ58" i="3"/>
  <c r="AI58" i="3"/>
  <c r="U133" i="3"/>
  <c r="AF29" i="3"/>
  <c r="T29" i="3" s="1"/>
  <c r="V29" i="3" s="1"/>
  <c r="AC29" i="3" s="1"/>
  <c r="AB3" i="9" s="1"/>
  <c r="U163" i="3"/>
  <c r="AC120" i="3"/>
  <c r="G19" i="48" s="1"/>
  <c r="H19" i="48" s="1"/>
  <c r="V134" i="3"/>
  <c r="AC134" i="3" s="1"/>
  <c r="AC72" i="3"/>
  <c r="V127" i="3"/>
  <c r="AC127" i="3" s="1"/>
  <c r="AC85" i="3"/>
  <c r="V123" i="3"/>
  <c r="AC123" i="3" s="1"/>
  <c r="AI45" i="3"/>
  <c r="AJ45" i="3"/>
  <c r="U22" i="3"/>
  <c r="AJ114" i="3"/>
  <c r="AI114" i="3"/>
  <c r="AF114" i="3" s="1"/>
  <c r="T114" i="3" s="1"/>
  <c r="AJ46" i="3"/>
  <c r="AI46" i="3"/>
  <c r="AJ107" i="3"/>
  <c r="AF107" i="3" s="1"/>
  <c r="T107" i="3" s="1"/>
  <c r="AI107" i="3"/>
  <c r="AF57" i="3"/>
  <c r="T57" i="3" s="1"/>
  <c r="V57" i="3" s="1"/>
  <c r="AC57" i="3" s="1"/>
  <c r="BB3" i="9" s="1"/>
  <c r="AF54" i="3"/>
  <c r="T54" i="3" s="1"/>
  <c r="V54" i="3" s="1"/>
  <c r="AC54" i="3" s="1"/>
  <c r="AE54" i="3" s="1"/>
  <c r="AF61" i="3"/>
  <c r="T61" i="3" s="1"/>
  <c r="V61" i="3" s="1"/>
  <c r="AC61" i="3" s="1"/>
  <c r="AF58" i="3"/>
  <c r="T58" i="3" s="1"/>
  <c r="AF14" i="3"/>
  <c r="T14" i="3" s="1"/>
  <c r="D7" i="12"/>
  <c r="E7" i="12" s="1"/>
  <c r="S66" i="3"/>
  <c r="BJ3" i="9"/>
  <c r="AE66" i="3"/>
  <c r="D7" i="22"/>
  <c r="E7" i="22" s="1"/>
  <c r="AD66" i="3"/>
  <c r="CN3" i="9"/>
  <c r="V160" i="3"/>
  <c r="AC160" i="3" s="1"/>
  <c r="U153" i="3"/>
  <c r="V153" i="3" s="1"/>
  <c r="AC153" i="3" s="1"/>
  <c r="U114" i="3"/>
  <c r="AC81" i="3"/>
  <c r="AC162" i="3"/>
  <c r="V149" i="3"/>
  <c r="AC149" i="3" s="1"/>
  <c r="V77" i="3"/>
  <c r="AC77" i="3" s="1"/>
  <c r="U110" i="3"/>
  <c r="V110" i="3" s="1"/>
  <c r="G9" i="47"/>
  <c r="H9" i="47" s="1"/>
  <c r="DT3" i="9"/>
  <c r="AE130" i="3"/>
  <c r="AD130" i="3"/>
  <c r="S130" i="3"/>
  <c r="AC118" i="3"/>
  <c r="V138" i="3"/>
  <c r="AC138" i="3" s="1"/>
  <c r="AC93" i="3"/>
  <c r="AJ50" i="3"/>
  <c r="AI50" i="3"/>
  <c r="U109" i="3"/>
  <c r="BS3" i="9"/>
  <c r="AE75" i="3"/>
  <c r="S75" i="3"/>
  <c r="AD75" i="3"/>
  <c r="V83" i="3"/>
  <c r="AC83" i="3" s="1"/>
  <c r="AF125" i="3"/>
  <c r="T125" i="3" s="1"/>
  <c r="AF22" i="3"/>
  <c r="T22" i="3" s="1"/>
  <c r="V22" i="3" s="1"/>
  <c r="AI80" i="3"/>
  <c r="AJ80" i="3"/>
  <c r="AI49" i="3"/>
  <c r="AJ49" i="3"/>
  <c r="AF103" i="3"/>
  <c r="T103" i="3" s="1"/>
  <c r="V154" i="3"/>
  <c r="AC154" i="3" s="1"/>
  <c r="EE3" i="9"/>
  <c r="S146" i="3"/>
  <c r="AD146" i="3"/>
  <c r="AE146" i="3"/>
  <c r="V161" i="3"/>
  <c r="AC161" i="3" s="1"/>
  <c r="V65" i="3"/>
  <c r="AC65" i="3" s="1"/>
  <c r="U76" i="3"/>
  <c r="V76" i="3" s="1"/>
  <c r="AC76" i="3" s="1"/>
  <c r="AC121" i="3"/>
  <c r="AC92" i="3"/>
  <c r="AC115" i="3"/>
  <c r="AI131" i="3"/>
  <c r="AJ131" i="3"/>
  <c r="AI28" i="3"/>
  <c r="AJ28" i="3"/>
  <c r="G5" i="38"/>
  <c r="H5" i="38" s="1"/>
  <c r="S39" i="3"/>
  <c r="AE39" i="3"/>
  <c r="AL3" i="9"/>
  <c r="AD39" i="3"/>
  <c r="AJ64" i="3"/>
  <c r="AI64" i="3"/>
  <c r="AI90" i="3"/>
  <c r="AF90" i="3" s="1"/>
  <c r="T90" i="3" s="1"/>
  <c r="AJ90" i="3"/>
  <c r="AJ163" i="3"/>
  <c r="AI163" i="3"/>
  <c r="AF163" i="3" s="1"/>
  <c r="T163" i="3" s="1"/>
  <c r="U105" i="3"/>
  <c r="U100" i="3"/>
  <c r="AF136" i="3"/>
  <c r="T136" i="3" s="1"/>
  <c r="AF140" i="3"/>
  <c r="T140" i="3" s="1"/>
  <c r="V95" i="3"/>
  <c r="AC95" i="3" s="1"/>
  <c r="U147" i="3"/>
  <c r="V164" i="3"/>
  <c r="AC164" i="3" s="1"/>
  <c r="AD69" i="3"/>
  <c r="AC124" i="3"/>
  <c r="D13" i="28"/>
  <c r="E13" i="28" s="1"/>
  <c r="S67" i="3"/>
  <c r="D6" i="28"/>
  <c r="E6" i="28" s="1"/>
  <c r="D8" i="13"/>
  <c r="E8" i="13" s="1"/>
  <c r="D8" i="14"/>
  <c r="E8" i="14" s="1"/>
  <c r="D8" i="24"/>
  <c r="E8" i="24" s="1"/>
  <c r="D8" i="20"/>
  <c r="E8" i="20" s="1"/>
  <c r="D8" i="19"/>
  <c r="E8" i="19" s="1"/>
  <c r="BK3" i="9"/>
  <c r="AD67" i="3"/>
  <c r="D8" i="37"/>
  <c r="E8" i="37" s="1"/>
  <c r="D14" i="32"/>
  <c r="E14" i="32" s="1"/>
  <c r="D5" i="30"/>
  <c r="E5" i="30" s="1"/>
  <c r="D8" i="26"/>
  <c r="E8" i="26" s="1"/>
  <c r="D5" i="29"/>
  <c r="E5" i="29" s="1"/>
  <c r="AE67" i="3"/>
  <c r="D5" i="31"/>
  <c r="E5" i="31" s="1"/>
  <c r="D5" i="27"/>
  <c r="E5" i="27" s="1"/>
  <c r="D7" i="32"/>
  <c r="E7" i="32" s="1"/>
  <c r="D8" i="21"/>
  <c r="E8" i="21" s="1"/>
  <c r="AC132" i="3"/>
  <c r="U166" i="3"/>
  <c r="V166" i="3" s="1"/>
  <c r="AC166" i="3" s="1"/>
  <c r="U145" i="3"/>
  <c r="V145" i="3" s="1"/>
  <c r="U87" i="3"/>
  <c r="V87" i="3" s="1"/>
  <c r="AC91" i="3"/>
  <c r="V159" i="3"/>
  <c r="AC159" i="3" s="1"/>
  <c r="AE47" i="3"/>
  <c r="AR3" i="9"/>
  <c r="S47" i="3"/>
  <c r="AD47" i="3"/>
  <c r="U12" i="3"/>
  <c r="AD57" i="3"/>
  <c r="S57" i="3"/>
  <c r="D13" i="32"/>
  <c r="E13" i="32" s="1"/>
  <c r="D12" i="28"/>
  <c r="E12" i="28" s="1"/>
  <c r="AD60" i="3"/>
  <c r="S60" i="3"/>
  <c r="AE60" i="3"/>
  <c r="AC41" i="3"/>
  <c r="AD41" i="3" s="1"/>
  <c r="AD48" i="3"/>
  <c r="AE48" i="3"/>
  <c r="AF27" i="3"/>
  <c r="T27" i="3" s="1"/>
  <c r="V27" i="3" s="1"/>
  <c r="AC27" i="3" s="1"/>
  <c r="G12" i="41" s="1"/>
  <c r="H12" i="41" s="1"/>
  <c r="U40" i="3"/>
  <c r="V40" i="3" s="1"/>
  <c r="AC40" i="3" s="1"/>
  <c r="AI12" i="3"/>
  <c r="AJ12" i="3"/>
  <c r="S71" i="3"/>
  <c r="AZ3" i="9"/>
  <c r="AD55" i="3"/>
  <c r="S55" i="3"/>
  <c r="AE55" i="3"/>
  <c r="AC53" i="3"/>
  <c r="AC51" i="3"/>
  <c r="AI17" i="3"/>
  <c r="AJ17" i="3"/>
  <c r="AD54" i="3"/>
  <c r="T3" i="9"/>
  <c r="AD20" i="3"/>
  <c r="AE20" i="3"/>
  <c r="S20" i="3"/>
  <c r="G3" i="47"/>
  <c r="H3" i="47" s="1"/>
  <c r="S63" i="3"/>
  <c r="AE63" i="3"/>
  <c r="BG3" i="9"/>
  <c r="AD63" i="3"/>
  <c r="U31" i="3"/>
  <c r="V31" i="3" s="1"/>
  <c r="U28" i="3"/>
  <c r="W3" i="9"/>
  <c r="S24" i="3"/>
  <c r="G7" i="41"/>
  <c r="H7" i="41" s="1"/>
  <c r="AE24" i="3"/>
  <c r="AD24" i="3"/>
  <c r="U26" i="3"/>
  <c r="U13" i="3"/>
  <c r="V13" i="3" s="1"/>
  <c r="AC13" i="3" s="1"/>
  <c r="AE29" i="3"/>
  <c r="G9" i="38"/>
  <c r="H9" i="38" s="1"/>
  <c r="V23" i="3"/>
  <c r="AC23" i="3" s="1"/>
  <c r="D7" i="37"/>
  <c r="E7" i="37" s="1"/>
  <c r="D3" i="27"/>
  <c r="E3" i="27" s="1"/>
  <c r="D7" i="24"/>
  <c r="E7" i="24" s="1"/>
  <c r="D3" i="30"/>
  <c r="E3" i="30" s="1"/>
  <c r="D7" i="20"/>
  <c r="E7" i="20" s="1"/>
  <c r="AJ3" i="9"/>
  <c r="S37" i="3"/>
  <c r="AE37" i="3"/>
  <c r="AD37" i="3"/>
  <c r="AD56" i="3"/>
  <c r="AE56" i="3"/>
  <c r="BA3" i="9"/>
  <c r="S56" i="3"/>
  <c r="BR3" i="9"/>
  <c r="S74" i="3"/>
  <c r="AD74" i="3"/>
  <c r="AE74" i="3"/>
  <c r="U11" i="3"/>
  <c r="V11" i="3" s="1"/>
  <c r="AC11" i="3" s="1"/>
  <c r="S32" i="3"/>
  <c r="V25" i="3"/>
  <c r="AC25" i="3" s="1"/>
  <c r="AC34" i="3"/>
  <c r="G25" i="41" s="1"/>
  <c r="H25" i="41" s="1"/>
  <c r="V16" i="3"/>
  <c r="AC16" i="3" s="1"/>
  <c r="G22" i="41"/>
  <c r="H22" i="41" s="1"/>
  <c r="AE21" i="3"/>
  <c r="AD33" i="3"/>
  <c r="AE33" i="3"/>
  <c r="U18" i="3"/>
  <c r="AF36" i="3"/>
  <c r="T36" i="3" s="1"/>
  <c r="V36" i="3" s="1"/>
  <c r="AC36" i="3" s="1"/>
  <c r="AF26" i="3"/>
  <c r="T26" i="3" s="1"/>
  <c r="Y5" i="48"/>
  <c r="Y6" i="48" s="1"/>
  <c r="S119" i="36" s="1"/>
  <c r="AG5" i="48"/>
  <c r="AG6" i="48" s="1"/>
  <c r="AA119" i="36" s="1"/>
  <c r="AW5" i="48"/>
  <c r="AW6" i="48" s="1"/>
  <c r="AQ119" i="36" s="1"/>
  <c r="BM5" i="48"/>
  <c r="BM6" i="48" s="1"/>
  <c r="BG119" i="36" s="1"/>
  <c r="BU5" i="48"/>
  <c r="BU6" i="48" s="1"/>
  <c r="BO119" i="36" s="1"/>
  <c r="CK5" i="48"/>
  <c r="CK6" i="48" s="1"/>
  <c r="CE119" i="36" s="1"/>
  <c r="DA5" i="48"/>
  <c r="DA6" i="48" s="1"/>
  <c r="CU119" i="36" s="1"/>
  <c r="DI5" i="48"/>
  <c r="DI6" i="48" s="1"/>
  <c r="DC119" i="36" s="1"/>
  <c r="DQ5" i="48"/>
  <c r="DQ6" i="48" s="1"/>
  <c r="DK119" i="36" s="1"/>
  <c r="EG5" i="48"/>
  <c r="EG6" i="48" s="1"/>
  <c r="EA119" i="36" s="1"/>
  <c r="M5" i="48"/>
  <c r="M6" i="48" s="1"/>
  <c r="G119" i="36" s="1"/>
  <c r="BA5" i="48"/>
  <c r="BA6" i="48" s="1"/>
  <c r="AU119" i="36" s="1"/>
  <c r="BQ5" i="48"/>
  <c r="BQ6" i="48" s="1"/>
  <c r="BK119" i="36" s="1"/>
  <c r="BY5" i="48"/>
  <c r="BY6" i="48" s="1"/>
  <c r="BS119" i="36" s="1"/>
  <c r="CO5" i="48"/>
  <c r="CO6" i="48" s="1"/>
  <c r="CI119" i="36" s="1"/>
  <c r="CW5" i="48"/>
  <c r="CW6" i="48" s="1"/>
  <c r="CQ119" i="36" s="1"/>
  <c r="DM5" i="48"/>
  <c r="DM6" i="48" s="1"/>
  <c r="DG119" i="36" s="1"/>
  <c r="FA5" i="48"/>
  <c r="FA6" i="48" s="1"/>
  <c r="EU119" i="36" s="1"/>
  <c r="AD5" i="48"/>
  <c r="AD6" i="48" s="1"/>
  <c r="X119" i="36" s="1"/>
  <c r="AY5" i="48"/>
  <c r="AY6" i="48" s="1"/>
  <c r="AS119" i="36" s="1"/>
  <c r="BT5" i="48"/>
  <c r="BT6" i="48" s="1"/>
  <c r="BN119" i="36" s="1"/>
  <c r="CP5" i="48"/>
  <c r="CP6" i="48" s="1"/>
  <c r="CJ119" i="36" s="1"/>
  <c r="DK5" i="48"/>
  <c r="DK6" i="48" s="1"/>
  <c r="DE119" i="36" s="1"/>
  <c r="EF5" i="48"/>
  <c r="EF6" i="48" s="1"/>
  <c r="DZ119" i="36" s="1"/>
  <c r="FB5" i="48"/>
  <c r="FB6" i="48" s="1"/>
  <c r="EV119" i="36" s="1"/>
  <c r="FR5" i="48"/>
  <c r="FR6" i="48" s="1"/>
  <c r="FL119" i="36" s="1"/>
  <c r="GH5" i="48"/>
  <c r="GH6" i="48" s="1"/>
  <c r="GB119" i="36" s="1"/>
  <c r="GX5" i="48"/>
  <c r="GX6" i="48" s="1"/>
  <c r="GR119" i="36" s="1"/>
  <c r="HN5" i="48"/>
  <c r="HN6" i="48" s="1"/>
  <c r="HH119" i="36" s="1"/>
  <c r="ID5" i="48"/>
  <c r="ID6" i="48" s="1"/>
  <c r="HX119" i="36" s="1"/>
  <c r="IT5" i="48"/>
  <c r="IT6" i="48" s="1"/>
  <c r="IN119" i="36" s="1"/>
  <c r="JJ5" i="48"/>
  <c r="JJ6" i="48" s="1"/>
  <c r="JD119" i="36" s="1"/>
  <c r="JZ5" i="48"/>
  <c r="JZ6" i="48" s="1"/>
  <c r="JT119" i="36" s="1"/>
  <c r="KP5" i="48"/>
  <c r="KP6" i="48" s="1"/>
  <c r="KJ119" i="36" s="1"/>
  <c r="LF5" i="48"/>
  <c r="LF6" i="48" s="1"/>
  <c r="KZ119" i="36" s="1"/>
  <c r="LV5" i="48"/>
  <c r="LV6" i="48" s="1"/>
  <c r="LP119" i="36" s="1"/>
  <c r="ML5" i="48"/>
  <c r="ML6" i="48" s="1"/>
  <c r="MF119" i="36" s="1"/>
  <c r="NB5" i="48"/>
  <c r="NB6" i="48" s="1"/>
  <c r="MV119" i="36" s="1"/>
  <c r="V5" i="48"/>
  <c r="V6" i="48" s="1"/>
  <c r="P119" i="36" s="1"/>
  <c r="AQ5" i="48"/>
  <c r="AQ6" i="48" s="1"/>
  <c r="AK119" i="36" s="1"/>
  <c r="O5" i="48"/>
  <c r="O6" i="48" s="1"/>
  <c r="I119" i="36" s="1"/>
  <c r="AJ5" i="48"/>
  <c r="AJ6" i="48" s="1"/>
  <c r="AD119" i="36" s="1"/>
  <c r="BF5" i="48"/>
  <c r="BF6" i="48" s="1"/>
  <c r="AZ119" i="36" s="1"/>
  <c r="CA5" i="48"/>
  <c r="CA6" i="48" s="1"/>
  <c r="BU119" i="36" s="1"/>
  <c r="Q5" i="48"/>
  <c r="Q6" i="48" s="1"/>
  <c r="K119" i="36" s="1"/>
  <c r="BE5" i="48"/>
  <c r="BE6" i="48" s="1"/>
  <c r="AY119" i="36" s="1"/>
  <c r="CC5" i="48"/>
  <c r="CC6" i="48" s="1"/>
  <c r="BW119" i="36" s="1"/>
  <c r="DY5" i="48"/>
  <c r="DY6" i="48" s="1"/>
  <c r="DS119" i="36" s="1"/>
  <c r="EO5" i="48"/>
  <c r="EO6" i="48" s="1"/>
  <c r="EI119" i="36" s="1"/>
  <c r="N5" i="48"/>
  <c r="N6" i="48" s="1"/>
  <c r="H119" i="36" s="1"/>
  <c r="AN5" i="48"/>
  <c r="AN6" i="48" s="1"/>
  <c r="AH119" i="36" s="1"/>
  <c r="BO5" i="48"/>
  <c r="BO6" i="48" s="1"/>
  <c r="BI119" i="36" s="1"/>
  <c r="CU5" i="48"/>
  <c r="CU6" i="48" s="1"/>
  <c r="CO119" i="36" s="1"/>
  <c r="DV5" i="48"/>
  <c r="DV6" i="48" s="1"/>
  <c r="DP119" i="36" s="1"/>
  <c r="EV5" i="48"/>
  <c r="EV6" i="48" s="1"/>
  <c r="EP119" i="36" s="1"/>
  <c r="FV5" i="48"/>
  <c r="FV6" i="48" s="1"/>
  <c r="FP119" i="36" s="1"/>
  <c r="GP5" i="48"/>
  <c r="GP6" i="48" s="1"/>
  <c r="GJ119" i="36" s="1"/>
  <c r="HJ5" i="48"/>
  <c r="HJ6" i="48" s="1"/>
  <c r="HD119" i="36" s="1"/>
  <c r="IH5" i="48"/>
  <c r="IH6" i="48" s="1"/>
  <c r="IB119" i="36" s="1"/>
  <c r="JB5" i="48"/>
  <c r="JB6" i="48" s="1"/>
  <c r="IV119" i="36" s="1"/>
  <c r="JV5" i="48"/>
  <c r="JV6" i="48" s="1"/>
  <c r="JP119" i="36" s="1"/>
  <c r="KT5" i="48"/>
  <c r="KT6" i="48" s="1"/>
  <c r="KN119" i="36" s="1"/>
  <c r="LN5" i="48"/>
  <c r="LN6" i="48" s="1"/>
  <c r="LH119" i="36" s="1"/>
  <c r="MH5" i="48"/>
  <c r="MH6" i="48" s="1"/>
  <c r="MB119" i="36" s="1"/>
  <c r="NF5" i="48"/>
  <c r="NF6" i="48" s="1"/>
  <c r="MZ119" i="36" s="1"/>
  <c r="AF5" i="48"/>
  <c r="AF6" i="48" s="1"/>
  <c r="Z119" i="36" s="1"/>
  <c r="BG5" i="48"/>
  <c r="BG6" i="48" s="1"/>
  <c r="BA119" i="36" s="1"/>
  <c r="AP5" i="48"/>
  <c r="AP6" i="48" s="1"/>
  <c r="AJ119" i="36" s="1"/>
  <c r="BP5" i="48"/>
  <c r="BP6" i="48" s="1"/>
  <c r="BJ119" i="36" s="1"/>
  <c r="CQ5" i="48"/>
  <c r="CQ6" i="48" s="1"/>
  <c r="CK119" i="36" s="1"/>
  <c r="DL5" i="48"/>
  <c r="DL6" i="48" s="1"/>
  <c r="DF119" i="36" s="1"/>
  <c r="EH5" i="48"/>
  <c r="EH6" i="48" s="1"/>
  <c r="EB119" i="36" s="1"/>
  <c r="FC5" i="48"/>
  <c r="FC6" i="48" s="1"/>
  <c r="EW119" i="36" s="1"/>
  <c r="FS5" i="48"/>
  <c r="FS6" i="48" s="1"/>
  <c r="FM119" i="36" s="1"/>
  <c r="GI5" i="48"/>
  <c r="GI6" i="48" s="1"/>
  <c r="GC119" i="36" s="1"/>
  <c r="GY5" i="48"/>
  <c r="GY6" i="48" s="1"/>
  <c r="GS119" i="36" s="1"/>
  <c r="HO5" i="48"/>
  <c r="HO6" i="48" s="1"/>
  <c r="HI119" i="36" s="1"/>
  <c r="IE5" i="48"/>
  <c r="IE6" i="48" s="1"/>
  <c r="HY119" i="36" s="1"/>
  <c r="IU5" i="48"/>
  <c r="IU6" i="48" s="1"/>
  <c r="IO119" i="36" s="1"/>
  <c r="JK5" i="48"/>
  <c r="JK6" i="48" s="1"/>
  <c r="JE119" i="36" s="1"/>
  <c r="KA5" i="48"/>
  <c r="KA6" i="48" s="1"/>
  <c r="JU119" i="36" s="1"/>
  <c r="KQ5" i="48"/>
  <c r="KQ6" i="48" s="1"/>
  <c r="KK119" i="36" s="1"/>
  <c r="LG5" i="48"/>
  <c r="LG6" i="48" s="1"/>
  <c r="LA119" i="36" s="1"/>
  <c r="LW5" i="48"/>
  <c r="LW6" i="48" s="1"/>
  <c r="LQ119" i="36" s="1"/>
  <c r="MM5" i="48"/>
  <c r="MM6" i="48" s="1"/>
  <c r="MG119" i="36" s="1"/>
  <c r="NC5" i="48"/>
  <c r="NC6" i="48" s="1"/>
  <c r="MW119" i="36" s="1"/>
  <c r="BR5" i="48"/>
  <c r="BR6" i="48" s="1"/>
  <c r="BL119" i="36" s="1"/>
  <c r="DH5" i="48"/>
  <c r="DH6" i="48" s="1"/>
  <c r="DB119" i="36" s="1"/>
  <c r="EY5" i="48"/>
  <c r="EY6" i="48" s="1"/>
  <c r="ES119" i="36" s="1"/>
  <c r="GF5" i="48"/>
  <c r="GF6" i="48" s="1"/>
  <c r="FZ119" i="36" s="1"/>
  <c r="HL5" i="48"/>
  <c r="HL6" i="48" s="1"/>
  <c r="HF119" i="36" s="1"/>
  <c r="IR5" i="48"/>
  <c r="IR6" i="48" s="1"/>
  <c r="IL119" i="36" s="1"/>
  <c r="JX5" i="48"/>
  <c r="JX6" i="48" s="1"/>
  <c r="JR119" i="36" s="1"/>
  <c r="LD5" i="48"/>
  <c r="LD6" i="48" s="1"/>
  <c r="KX119" i="36" s="1"/>
  <c r="MJ5" i="48"/>
  <c r="MJ6" i="48" s="1"/>
  <c r="MD119" i="36" s="1"/>
  <c r="R5" i="48"/>
  <c r="R6" i="48" s="1"/>
  <c r="L119" i="36" s="1"/>
  <c r="CD5" i="48"/>
  <c r="CD6" i="48" s="1"/>
  <c r="BX119" i="36" s="1"/>
  <c r="DT5" i="48"/>
  <c r="DT6" i="48" s="1"/>
  <c r="DN119" i="36" s="1"/>
  <c r="FI5" i="48"/>
  <c r="FI6" i="48" s="1"/>
  <c r="FC119" i="36" s="1"/>
  <c r="FY5" i="48"/>
  <c r="FY6" i="48" s="1"/>
  <c r="FS119" i="36" s="1"/>
  <c r="GO5" i="48"/>
  <c r="GO6" i="48" s="1"/>
  <c r="GI119" i="36" s="1"/>
  <c r="HE5" i="48"/>
  <c r="HE6" i="48" s="1"/>
  <c r="GY119" i="36" s="1"/>
  <c r="HU5" i="48"/>
  <c r="HU6" i="48" s="1"/>
  <c r="HO119" i="36" s="1"/>
  <c r="IK5" i="48"/>
  <c r="IK6" i="48" s="1"/>
  <c r="IE119" i="36" s="1"/>
  <c r="JA5" i="48"/>
  <c r="JA6" i="48" s="1"/>
  <c r="IU119" i="36" s="1"/>
  <c r="JQ5" i="48"/>
  <c r="JQ6" i="48" s="1"/>
  <c r="JK119" i="36" s="1"/>
  <c r="MS5" i="48"/>
  <c r="MS6" i="48" s="1"/>
  <c r="MM119" i="36" s="1"/>
  <c r="W5" i="48"/>
  <c r="W6" i="48" s="1"/>
  <c r="Q119" i="36" s="1"/>
  <c r="CH5" i="48"/>
  <c r="CH6" i="48" s="1"/>
  <c r="CB119" i="36" s="1"/>
  <c r="DX5" i="48"/>
  <c r="DX6" i="48" s="1"/>
  <c r="DR119" i="36" s="1"/>
  <c r="FL5" i="48"/>
  <c r="FL6" i="48" s="1"/>
  <c r="FF119" i="36" s="1"/>
  <c r="GR5" i="48"/>
  <c r="GR6" i="48" s="1"/>
  <c r="GL119" i="36" s="1"/>
  <c r="HX5" i="48"/>
  <c r="HX6" i="48" s="1"/>
  <c r="HR119" i="36" s="1"/>
  <c r="JD5" i="48"/>
  <c r="JD6" i="48" s="1"/>
  <c r="IX119" i="36" s="1"/>
  <c r="KJ5" i="48"/>
  <c r="KJ6" i="48" s="1"/>
  <c r="KD119" i="36" s="1"/>
  <c r="LP5" i="48"/>
  <c r="LP6" i="48" s="1"/>
  <c r="LJ119" i="36" s="1"/>
  <c r="MV5" i="48"/>
  <c r="MV6" i="48" s="1"/>
  <c r="MP119" i="36" s="1"/>
  <c r="BN5" i="48"/>
  <c r="BN6" i="48" s="1"/>
  <c r="BH119" i="36" s="1"/>
  <c r="DD5" i="48"/>
  <c r="DD6" i="48" s="1"/>
  <c r="CX119" i="36" s="1"/>
  <c r="EU5" i="48"/>
  <c r="EU6" i="48" s="1"/>
  <c r="EO119" i="36" s="1"/>
  <c r="FM5" i="48"/>
  <c r="FM6" i="48" s="1"/>
  <c r="FG119" i="36" s="1"/>
  <c r="GS5" i="48"/>
  <c r="GS6" i="48" s="1"/>
  <c r="GM119" i="36" s="1"/>
  <c r="HI5" i="48"/>
  <c r="HI6" i="48" s="1"/>
  <c r="HC119" i="36" s="1"/>
  <c r="IO5" i="48"/>
  <c r="IO6" i="48" s="1"/>
  <c r="II119" i="36" s="1"/>
  <c r="U5" i="48"/>
  <c r="U6" i="48" s="1"/>
  <c r="O119" i="36" s="1"/>
  <c r="AK5" i="48"/>
  <c r="AK6" i="48" s="1"/>
  <c r="AE119" i="36" s="1"/>
  <c r="BI5" i="48"/>
  <c r="BI6" i="48" s="1"/>
  <c r="BC119" i="36" s="1"/>
  <c r="CG5" i="48"/>
  <c r="CG6" i="48" s="1"/>
  <c r="CA119" i="36" s="1"/>
  <c r="EC5" i="48"/>
  <c r="EC6" i="48" s="1"/>
  <c r="DW119" i="36" s="1"/>
  <c r="ES5" i="48"/>
  <c r="ES6" i="48" s="1"/>
  <c r="EM119" i="36" s="1"/>
  <c r="S5" i="48"/>
  <c r="S6" i="48" s="1"/>
  <c r="M119" i="36" s="1"/>
  <c r="AT5" i="48"/>
  <c r="AT6" i="48" s="1"/>
  <c r="AN119" i="36" s="1"/>
  <c r="BZ5" i="48"/>
  <c r="BZ6" i="48" s="1"/>
  <c r="BT119" i="36" s="1"/>
  <c r="CZ5" i="48"/>
  <c r="CZ6" i="48" s="1"/>
  <c r="CT119" i="36" s="1"/>
  <c r="EA5" i="48"/>
  <c r="EA6" i="48" s="1"/>
  <c r="DU119" i="36" s="1"/>
  <c r="FF5" i="48"/>
  <c r="FF6" i="48" s="1"/>
  <c r="EZ119" i="36" s="1"/>
  <c r="FZ5" i="48"/>
  <c r="FZ6" i="48" s="1"/>
  <c r="FT119" i="36" s="1"/>
  <c r="GT5" i="48"/>
  <c r="GT6" i="48" s="1"/>
  <c r="GN119" i="36" s="1"/>
  <c r="HR5" i="48"/>
  <c r="HR6" i="48" s="1"/>
  <c r="HL119" i="36" s="1"/>
  <c r="IL5" i="48"/>
  <c r="IL6" i="48" s="1"/>
  <c r="IF119" i="36" s="1"/>
  <c r="JF5" i="48"/>
  <c r="JF6" i="48" s="1"/>
  <c r="IZ119" i="36" s="1"/>
  <c r="KD5" i="48"/>
  <c r="KD6" i="48" s="1"/>
  <c r="JX119" i="36" s="1"/>
  <c r="KX5" i="48"/>
  <c r="KX6" i="48" s="1"/>
  <c r="KR119" i="36" s="1"/>
  <c r="LR5" i="48"/>
  <c r="LR6" i="48" s="1"/>
  <c r="LL119" i="36" s="1"/>
  <c r="MP5" i="48"/>
  <c r="MP6" i="48" s="1"/>
  <c r="MJ119" i="36" s="1"/>
  <c r="L5" i="48"/>
  <c r="L6" i="48" s="1"/>
  <c r="F119" i="36" s="1"/>
  <c r="AL5" i="48"/>
  <c r="AL6" i="48" s="1"/>
  <c r="AF119" i="36" s="1"/>
  <c r="T5" i="48"/>
  <c r="T6" i="48" s="1"/>
  <c r="N119" i="36" s="1"/>
  <c r="AU5" i="48"/>
  <c r="AU6" i="48" s="1"/>
  <c r="AO119" i="36" s="1"/>
  <c r="BV5" i="48"/>
  <c r="BV6" i="48" s="1"/>
  <c r="BP119" i="36" s="1"/>
  <c r="CV5" i="48"/>
  <c r="CV6" i="48" s="1"/>
  <c r="CP119" i="36" s="1"/>
  <c r="DR5" i="48"/>
  <c r="DR6" i="48" s="1"/>
  <c r="DL119" i="36" s="1"/>
  <c r="EM5" i="48"/>
  <c r="EM6" i="48" s="1"/>
  <c r="EG119" i="36" s="1"/>
  <c r="FG5" i="48"/>
  <c r="FG6" i="48" s="1"/>
  <c r="FA119" i="36" s="1"/>
  <c r="FW5" i="48"/>
  <c r="FW6" i="48" s="1"/>
  <c r="FQ119" i="36" s="1"/>
  <c r="GM5" i="48"/>
  <c r="GM6" i="48" s="1"/>
  <c r="GG119" i="36" s="1"/>
  <c r="HC5" i="48"/>
  <c r="HC6" i="48" s="1"/>
  <c r="GW119" i="36" s="1"/>
  <c r="HS5" i="48"/>
  <c r="HS6" i="48" s="1"/>
  <c r="HM119" i="36" s="1"/>
  <c r="II5" i="48"/>
  <c r="II6" i="48" s="1"/>
  <c r="IC119" i="36" s="1"/>
  <c r="IY5" i="48"/>
  <c r="IY6" i="48" s="1"/>
  <c r="IS119" i="36" s="1"/>
  <c r="JO5" i="48"/>
  <c r="JO6" i="48" s="1"/>
  <c r="JI119" i="36" s="1"/>
  <c r="KE5" i="48"/>
  <c r="KE6" i="48" s="1"/>
  <c r="JY119" i="36" s="1"/>
  <c r="KU5" i="48"/>
  <c r="KU6" i="48" s="1"/>
  <c r="KO119" i="36" s="1"/>
  <c r="LK5" i="48"/>
  <c r="LK6" i="48" s="1"/>
  <c r="LE119" i="36" s="1"/>
  <c r="MA5" i="48"/>
  <c r="MA6" i="48" s="1"/>
  <c r="LU119" i="36" s="1"/>
  <c r="MQ5" i="48"/>
  <c r="MQ6" i="48" s="1"/>
  <c r="MK119" i="36" s="1"/>
  <c r="NG5" i="48"/>
  <c r="NG6" i="48" s="1"/>
  <c r="NA119" i="36" s="1"/>
  <c r="CB5" i="48"/>
  <c r="CB6" i="48" s="1"/>
  <c r="BV119" i="36" s="1"/>
  <c r="DS5" i="48"/>
  <c r="DS6" i="48" s="1"/>
  <c r="DM119" i="36" s="1"/>
  <c r="FH5" i="48"/>
  <c r="FH6" i="48" s="1"/>
  <c r="FB119" i="36" s="1"/>
  <c r="GN5" i="48"/>
  <c r="GN6" i="48" s="1"/>
  <c r="GH119" i="36" s="1"/>
  <c r="HT5" i="48"/>
  <c r="HT6" i="48" s="1"/>
  <c r="HN119" i="36" s="1"/>
  <c r="IZ5" i="48"/>
  <c r="IZ6" i="48" s="1"/>
  <c r="IT119" i="36" s="1"/>
  <c r="KF5" i="48"/>
  <c r="KF6" i="48" s="1"/>
  <c r="JZ119" i="36" s="1"/>
  <c r="LL5" i="48"/>
  <c r="LL6" i="48" s="1"/>
  <c r="LF119" i="36" s="1"/>
  <c r="MR5" i="48"/>
  <c r="MR6" i="48" s="1"/>
  <c r="ML119" i="36" s="1"/>
  <c r="LQ5" i="48"/>
  <c r="LQ6" i="48" s="1"/>
  <c r="LK119" i="36" s="1"/>
  <c r="AM5" i="48"/>
  <c r="AM6" i="48" s="1"/>
  <c r="AG119" i="36" s="1"/>
  <c r="CN5" i="48"/>
  <c r="CN6" i="48" s="1"/>
  <c r="CH119" i="36" s="1"/>
  <c r="EE5" i="48"/>
  <c r="EE6" i="48" s="1"/>
  <c r="DY119" i="36" s="1"/>
  <c r="GG5" i="48"/>
  <c r="GG6" i="48" s="1"/>
  <c r="GA119" i="36" s="1"/>
  <c r="HM5" i="48"/>
  <c r="HM6" i="48" s="1"/>
  <c r="HG119" i="36" s="1"/>
  <c r="IS5" i="48"/>
  <c r="IS6" i="48" s="1"/>
  <c r="IM119" i="36" s="1"/>
  <c r="JI5" i="48"/>
  <c r="JI6" i="48" s="1"/>
  <c r="JC119" i="36" s="1"/>
  <c r="KO5" i="48"/>
  <c r="KO6" i="48" s="1"/>
  <c r="KI119" i="36" s="1"/>
  <c r="LE5" i="48"/>
  <c r="LE6" i="48" s="1"/>
  <c r="KY119" i="36" s="1"/>
  <c r="LU5" i="48"/>
  <c r="LU6" i="48" s="1"/>
  <c r="LO119" i="36" s="1"/>
  <c r="AR5" i="48"/>
  <c r="AR6" i="48" s="1"/>
  <c r="AL119" i="36" s="1"/>
  <c r="CR5" i="48"/>
  <c r="CR6" i="48" s="1"/>
  <c r="CL119" i="36" s="1"/>
  <c r="EI5" i="48"/>
  <c r="EI6" i="48" s="1"/>
  <c r="EC119" i="36" s="1"/>
  <c r="FT5" i="48"/>
  <c r="FT6" i="48" s="1"/>
  <c r="FN119" i="36" s="1"/>
  <c r="GZ5" i="48"/>
  <c r="GZ6" i="48" s="1"/>
  <c r="GT119" i="36" s="1"/>
  <c r="IF5" i="48"/>
  <c r="IF6" i="48" s="1"/>
  <c r="HZ119" i="36" s="1"/>
  <c r="JL5" i="48"/>
  <c r="JL6" i="48" s="1"/>
  <c r="JF119" i="36" s="1"/>
  <c r="KR5" i="48"/>
  <c r="KR6" i="48" s="1"/>
  <c r="KL119" i="36" s="1"/>
  <c r="LX5" i="48"/>
  <c r="LX6" i="48" s="1"/>
  <c r="LR119" i="36" s="1"/>
  <c r="ND5" i="48"/>
  <c r="ND6" i="48" s="1"/>
  <c r="MX119" i="36" s="1"/>
  <c r="BX5" i="48"/>
  <c r="BX6" i="48" s="1"/>
  <c r="BR119" i="36" s="1"/>
  <c r="DO5" i="48"/>
  <c r="DO6" i="48" s="1"/>
  <c r="DI119" i="36" s="1"/>
  <c r="FE5" i="48"/>
  <c r="FE6" i="48" s="1"/>
  <c r="EY119" i="36" s="1"/>
  <c r="GK5" i="48"/>
  <c r="GK6" i="48" s="1"/>
  <c r="GE119" i="36" s="1"/>
  <c r="HQ5" i="48"/>
  <c r="HQ6" i="48" s="1"/>
  <c r="HK119" i="36" s="1"/>
  <c r="IW5" i="48"/>
  <c r="IW6" i="48" s="1"/>
  <c r="IQ119" i="36" s="1"/>
  <c r="LI5" i="48"/>
  <c r="LI6" i="48" s="1"/>
  <c r="LC119" i="36" s="1"/>
  <c r="AO5" i="48"/>
  <c r="AO6" i="48" s="1"/>
  <c r="AI119" i="36" s="1"/>
  <c r="CS5" i="48"/>
  <c r="CS6" i="48" s="1"/>
  <c r="CM119" i="36" s="1"/>
  <c r="EW5" i="48"/>
  <c r="EW6" i="48" s="1"/>
  <c r="EQ119" i="36" s="1"/>
  <c r="X5" i="48"/>
  <c r="X6" i="48" s="1"/>
  <c r="R119" i="36" s="1"/>
  <c r="BD5" i="48"/>
  <c r="BD6" i="48" s="1"/>
  <c r="AX119" i="36" s="1"/>
  <c r="CE5" i="48"/>
  <c r="CE6" i="48" s="1"/>
  <c r="BY119" i="36" s="1"/>
  <c r="DF5" i="48"/>
  <c r="DF6" i="48" s="1"/>
  <c r="CZ119" i="36" s="1"/>
  <c r="EL5" i="48"/>
  <c r="EL6" i="48" s="1"/>
  <c r="EF119" i="36" s="1"/>
  <c r="FJ5" i="48"/>
  <c r="FJ6" i="48" s="1"/>
  <c r="FD119" i="36" s="1"/>
  <c r="GD5" i="48"/>
  <c r="GD6" i="48" s="1"/>
  <c r="FX119" i="36" s="1"/>
  <c r="HB5" i="48"/>
  <c r="HB6" i="48" s="1"/>
  <c r="GV119" i="36" s="1"/>
  <c r="HV5" i="48"/>
  <c r="HV6" i="48" s="1"/>
  <c r="HP119" i="36" s="1"/>
  <c r="IP5" i="48"/>
  <c r="IP6" i="48" s="1"/>
  <c r="IJ119" i="36" s="1"/>
  <c r="JN5" i="48"/>
  <c r="JN6" i="48" s="1"/>
  <c r="JH119" i="36" s="1"/>
  <c r="KH5" i="48"/>
  <c r="KH6" i="48" s="1"/>
  <c r="KB119" i="36" s="1"/>
  <c r="LB5" i="48"/>
  <c r="LB6" i="48" s="1"/>
  <c r="KV119" i="36" s="1"/>
  <c r="LZ5" i="48"/>
  <c r="LZ6" i="48" s="1"/>
  <c r="LT119" i="36" s="1"/>
  <c r="MT5" i="48"/>
  <c r="MT6" i="48" s="1"/>
  <c r="MN119" i="36" s="1"/>
  <c r="P5" i="48"/>
  <c r="P6" i="48" s="1"/>
  <c r="J119" i="36" s="1"/>
  <c r="AV5" i="48"/>
  <c r="AV6" i="48" s="1"/>
  <c r="AP119" i="36" s="1"/>
  <c r="Z5" i="48"/>
  <c r="Z6" i="48" s="1"/>
  <c r="T119" i="36" s="1"/>
  <c r="AZ5" i="48"/>
  <c r="AZ6" i="48" s="1"/>
  <c r="AT119" i="36" s="1"/>
  <c r="CF5" i="48"/>
  <c r="CF6" i="48" s="1"/>
  <c r="BZ119" i="36" s="1"/>
  <c r="DB5" i="48"/>
  <c r="DB6" i="48" s="1"/>
  <c r="CV119" i="36" s="1"/>
  <c r="DW5" i="48"/>
  <c r="DW6" i="48" s="1"/>
  <c r="DQ119" i="36" s="1"/>
  <c r="ER5" i="48"/>
  <c r="ER6" i="48" s="1"/>
  <c r="EL119" i="36" s="1"/>
  <c r="FK5" i="48"/>
  <c r="FK6" i="48" s="1"/>
  <c r="FE119" i="36" s="1"/>
  <c r="GA5" i="48"/>
  <c r="GA6" i="48" s="1"/>
  <c r="FU119" i="36" s="1"/>
  <c r="GQ5" i="48"/>
  <c r="GQ6" i="48" s="1"/>
  <c r="GK119" i="36" s="1"/>
  <c r="HG5" i="48"/>
  <c r="HG6" i="48" s="1"/>
  <c r="HA119" i="36" s="1"/>
  <c r="HW5" i="48"/>
  <c r="HW6" i="48" s="1"/>
  <c r="HQ119" i="36" s="1"/>
  <c r="IM5" i="48"/>
  <c r="IM6" i="48" s="1"/>
  <c r="IG119" i="36" s="1"/>
  <c r="JC5" i="48"/>
  <c r="JC6" i="48" s="1"/>
  <c r="IW119" i="36" s="1"/>
  <c r="JS5" i="48"/>
  <c r="JS6" i="48" s="1"/>
  <c r="JM119" i="36" s="1"/>
  <c r="KI5" i="48"/>
  <c r="KI6" i="48" s="1"/>
  <c r="KC119" i="36" s="1"/>
  <c r="KY5" i="48"/>
  <c r="KY6" i="48" s="1"/>
  <c r="KS119" i="36" s="1"/>
  <c r="LO5" i="48"/>
  <c r="LO6" i="48" s="1"/>
  <c r="LI119" i="36" s="1"/>
  <c r="ME5" i="48"/>
  <c r="ME6" i="48" s="1"/>
  <c r="LY119" i="36" s="1"/>
  <c r="MU5" i="48"/>
  <c r="MU6" i="48" s="1"/>
  <c r="MO119" i="36" s="1"/>
  <c r="AH5" i="48"/>
  <c r="AH6" i="48" s="1"/>
  <c r="AB119" i="36" s="1"/>
  <c r="CM5" i="48"/>
  <c r="CM6" i="48" s="1"/>
  <c r="CG119" i="36" s="1"/>
  <c r="ED5" i="48"/>
  <c r="ED6" i="48" s="1"/>
  <c r="DX119" i="36" s="1"/>
  <c r="FP5" i="48"/>
  <c r="FP6" i="48" s="1"/>
  <c r="FJ119" i="36" s="1"/>
  <c r="GV5" i="48"/>
  <c r="GV6" i="48" s="1"/>
  <c r="GP119" i="36" s="1"/>
  <c r="IB5" i="48"/>
  <c r="IB6" i="48" s="1"/>
  <c r="HV119" i="36" s="1"/>
  <c r="JH5" i="48"/>
  <c r="JH6" i="48" s="1"/>
  <c r="JB119" i="36" s="1"/>
  <c r="KN5" i="48"/>
  <c r="KN6" i="48" s="1"/>
  <c r="KH119" i="36" s="1"/>
  <c r="LT5" i="48"/>
  <c r="LT6" i="48" s="1"/>
  <c r="LN119" i="36" s="1"/>
  <c r="MZ5" i="48"/>
  <c r="MZ6" i="48" s="1"/>
  <c r="MT119" i="36" s="1"/>
  <c r="LA5" i="48"/>
  <c r="LA6" i="48" s="1"/>
  <c r="KU119" i="36" s="1"/>
  <c r="MG5" i="48"/>
  <c r="MG6" i="48" s="1"/>
  <c r="MA119" i="36" s="1"/>
  <c r="BH5" i="48"/>
  <c r="BH6" i="48" s="1"/>
  <c r="BB119" i="36" s="1"/>
  <c r="CY5" i="48"/>
  <c r="CY6" i="48" s="1"/>
  <c r="CS119" i="36" s="1"/>
  <c r="EP5" i="48"/>
  <c r="EP6" i="48" s="1"/>
  <c r="EJ119" i="36" s="1"/>
  <c r="KG5" i="48"/>
  <c r="KG6" i="48" s="1"/>
  <c r="KA119" i="36" s="1"/>
  <c r="KW5" i="48"/>
  <c r="KW6" i="48" s="1"/>
  <c r="KQ119" i="36" s="1"/>
  <c r="LM5" i="48"/>
  <c r="LM6" i="48" s="1"/>
  <c r="LG119" i="36" s="1"/>
  <c r="MC5" i="48"/>
  <c r="MC6" i="48" s="1"/>
  <c r="LW119" i="36" s="1"/>
  <c r="BL5" i="48"/>
  <c r="BL6" i="48" s="1"/>
  <c r="BF119" i="36" s="1"/>
  <c r="DC5" i="48"/>
  <c r="DC6" i="48" s="1"/>
  <c r="CW119" i="36" s="1"/>
  <c r="DP5" i="48"/>
  <c r="DP6" i="48" s="1"/>
  <c r="DJ119" i="36" s="1"/>
  <c r="HF5" i="48"/>
  <c r="HF6" i="48" s="1"/>
  <c r="GZ119" i="36" s="1"/>
  <c r="KL5" i="48"/>
  <c r="KL6" i="48" s="1"/>
  <c r="KF119" i="36" s="1"/>
  <c r="AA5" i="48"/>
  <c r="AA6" i="48" s="1"/>
  <c r="U119" i="36" s="1"/>
  <c r="CL5" i="48"/>
  <c r="CL6" i="48" s="1"/>
  <c r="CF119" i="36" s="1"/>
  <c r="FO5" i="48"/>
  <c r="FO6" i="48" s="1"/>
  <c r="FI119" i="36" s="1"/>
  <c r="IA5" i="48"/>
  <c r="IA6" i="48" s="1"/>
  <c r="HU119" i="36" s="1"/>
  <c r="KM5" i="48"/>
  <c r="KM6" i="48" s="1"/>
  <c r="KG119" i="36" s="1"/>
  <c r="MY5" i="48"/>
  <c r="MY6" i="48" s="1"/>
  <c r="MS119" i="36" s="1"/>
  <c r="FX5" i="48"/>
  <c r="FX6" i="48" s="1"/>
  <c r="FR119" i="36" s="1"/>
  <c r="KV5" i="48"/>
  <c r="KV6" i="48" s="1"/>
  <c r="KP119" i="36" s="1"/>
  <c r="MW5" i="48"/>
  <c r="MW6" i="48" s="1"/>
  <c r="MQ119" i="36" s="1"/>
  <c r="FQ5" i="48"/>
  <c r="FQ6" i="48" s="1"/>
  <c r="FK119" i="36" s="1"/>
  <c r="IC5" i="48"/>
  <c r="IC6" i="48" s="1"/>
  <c r="HW119" i="36" s="1"/>
  <c r="NA5" i="48"/>
  <c r="NA6" i="48" s="1"/>
  <c r="MU119" i="36" s="1"/>
  <c r="FD5" i="48"/>
  <c r="FD6" i="48" s="1"/>
  <c r="EX119" i="36" s="1"/>
  <c r="HP5" i="48"/>
  <c r="HP6" i="48" s="1"/>
  <c r="HJ119" i="36" s="1"/>
  <c r="KB5" i="48"/>
  <c r="KB6" i="48" s="1"/>
  <c r="JV119" i="36" s="1"/>
  <c r="MN5" i="48"/>
  <c r="MN6" i="48" s="1"/>
  <c r="MH119" i="36" s="1"/>
  <c r="CT5" i="48"/>
  <c r="CT6" i="48" s="1"/>
  <c r="CN119" i="36" s="1"/>
  <c r="HA5" i="48"/>
  <c r="HA6" i="48" s="1"/>
  <c r="GU119" i="36" s="1"/>
  <c r="JM5" i="48"/>
  <c r="JM6" i="48" s="1"/>
  <c r="JG119" i="36" s="1"/>
  <c r="AC5" i="48"/>
  <c r="AC6" i="48" s="1"/>
  <c r="W119" i="36" s="1"/>
  <c r="DE5" i="48"/>
  <c r="DE6" i="48" s="1"/>
  <c r="CY119" i="36" s="1"/>
  <c r="AI5" i="48"/>
  <c r="AI6" i="48" s="1"/>
  <c r="AC119" i="36" s="1"/>
  <c r="EQ5" i="48"/>
  <c r="EQ6" i="48" s="1"/>
  <c r="EK119" i="36" s="1"/>
  <c r="HZ5" i="48"/>
  <c r="HZ6" i="48" s="1"/>
  <c r="HT119" i="36" s="1"/>
  <c r="LJ5" i="48"/>
  <c r="LJ6" i="48" s="1"/>
  <c r="LD119" i="36" s="1"/>
  <c r="BB5" i="48"/>
  <c r="BB6" i="48" s="1"/>
  <c r="AV119" i="36" s="1"/>
  <c r="DG5" i="48"/>
  <c r="DG6" i="48" s="1"/>
  <c r="DA119" i="36" s="1"/>
  <c r="GE5" i="48"/>
  <c r="GE6" i="48" s="1"/>
  <c r="FY119" i="36" s="1"/>
  <c r="IQ5" i="48"/>
  <c r="IQ6" i="48" s="1"/>
  <c r="IK119" i="36" s="1"/>
  <c r="LC5" i="48"/>
  <c r="LC6" i="48" s="1"/>
  <c r="KW119" i="36" s="1"/>
  <c r="BC5" i="48"/>
  <c r="BC6" i="48" s="1"/>
  <c r="AW119" i="36" s="1"/>
  <c r="HD5" i="48"/>
  <c r="HD6" i="48" s="1"/>
  <c r="GX119" i="36" s="1"/>
  <c r="MB5" i="48"/>
  <c r="MB6" i="48" s="1"/>
  <c r="LV119" i="36" s="1"/>
  <c r="BS5" i="48"/>
  <c r="BS6" i="48" s="1"/>
  <c r="BM119" i="36" s="1"/>
  <c r="BW5" i="48"/>
  <c r="BW6" i="48" s="1"/>
  <c r="BQ119" i="36" s="1"/>
  <c r="GB5" i="48"/>
  <c r="GB6" i="48" s="1"/>
  <c r="FV119" i="36" s="1"/>
  <c r="IN5" i="48"/>
  <c r="IN6" i="48" s="1"/>
  <c r="IH119" i="36" s="1"/>
  <c r="KZ5" i="48"/>
  <c r="KZ6" i="48" s="1"/>
  <c r="KT119" i="36" s="1"/>
  <c r="AB5" i="48"/>
  <c r="AB6" i="48" s="1"/>
  <c r="V119" i="36" s="1"/>
  <c r="DZ5" i="48"/>
  <c r="DZ6" i="48" s="1"/>
  <c r="DT119" i="36" s="1"/>
  <c r="HY5" i="48"/>
  <c r="HY6" i="48" s="1"/>
  <c r="HS119" i="36" s="1"/>
  <c r="KC5" i="48"/>
  <c r="KC6" i="48" s="1"/>
  <c r="JW119" i="36" s="1"/>
  <c r="LY5" i="48"/>
  <c r="LY6" i="48" s="1"/>
  <c r="LS119" i="36" s="1"/>
  <c r="AS5" i="48"/>
  <c r="AS6" i="48" s="1"/>
  <c r="AM119" i="36" s="1"/>
  <c r="DU5" i="48"/>
  <c r="DU6" i="48" s="1"/>
  <c r="DO119" i="36" s="1"/>
  <c r="BJ5" i="48"/>
  <c r="BJ6" i="48" s="1"/>
  <c r="BD119" i="36" s="1"/>
  <c r="FN5" i="48"/>
  <c r="FN6" i="48" s="1"/>
  <c r="FH119" i="36" s="1"/>
  <c r="IX5" i="48"/>
  <c r="IX6" i="48" s="1"/>
  <c r="IR119" i="36" s="1"/>
  <c r="MD5" i="48"/>
  <c r="MD6" i="48" s="1"/>
  <c r="LX119" i="36" s="1"/>
  <c r="AE5" i="48"/>
  <c r="AE6" i="48" s="1"/>
  <c r="Y119" i="36" s="1"/>
  <c r="EB5" i="48"/>
  <c r="EB6" i="48" s="1"/>
  <c r="DV119" i="36" s="1"/>
  <c r="GU5" i="48"/>
  <c r="GU6" i="48" s="1"/>
  <c r="GO119" i="36" s="1"/>
  <c r="JG5" i="48"/>
  <c r="JG6" i="48" s="1"/>
  <c r="JA119" i="36" s="1"/>
  <c r="LS5" i="48"/>
  <c r="LS6" i="48" s="1"/>
  <c r="LM119" i="36" s="1"/>
  <c r="CX5" i="48"/>
  <c r="CX6" i="48" s="1"/>
  <c r="CR119" i="36" s="1"/>
  <c r="IJ5" i="48"/>
  <c r="IJ6" i="48" s="1"/>
  <c r="ID119" i="36" s="1"/>
  <c r="JU5" i="48"/>
  <c r="JU6" i="48" s="1"/>
  <c r="JO119" i="36" s="1"/>
  <c r="DJ5" i="48"/>
  <c r="DJ6" i="48" s="1"/>
  <c r="DD119" i="36" s="1"/>
  <c r="GW5" i="48"/>
  <c r="GW6" i="48" s="1"/>
  <c r="GQ119" i="36" s="1"/>
  <c r="DN5" i="48"/>
  <c r="DN6" i="48" s="1"/>
  <c r="DH119" i="36" s="1"/>
  <c r="GJ5" i="48"/>
  <c r="GJ6" i="48" s="1"/>
  <c r="GD119" i="36" s="1"/>
  <c r="IV5" i="48"/>
  <c r="IV6" i="48" s="1"/>
  <c r="IP119" i="36" s="1"/>
  <c r="LH5" i="48"/>
  <c r="LH6" i="48" s="1"/>
  <c r="LB119" i="36" s="1"/>
  <c r="AX5" i="48"/>
  <c r="AX6" i="48" s="1"/>
  <c r="AR119" i="36" s="1"/>
  <c r="EJ5" i="48"/>
  <c r="EJ6" i="48" s="1"/>
  <c r="ED119" i="36" s="1"/>
  <c r="FU5" i="48"/>
  <c r="FU6" i="48" s="1"/>
  <c r="FO119" i="36" s="1"/>
  <c r="IG5" i="48"/>
  <c r="IG6" i="48" s="1"/>
  <c r="IA119" i="36" s="1"/>
  <c r="KK5" i="48"/>
  <c r="KK6" i="48" s="1"/>
  <c r="KE119" i="36" s="1"/>
  <c r="MO5" i="48"/>
  <c r="MO6" i="48" s="1"/>
  <c r="MI119" i="36" s="1"/>
  <c r="GL5" i="48"/>
  <c r="GL6" i="48" s="1"/>
  <c r="GF119" i="36" s="1"/>
  <c r="EX5" i="48"/>
  <c r="EX6" i="48" s="1"/>
  <c r="ER119" i="36" s="1"/>
  <c r="EN5" i="48"/>
  <c r="EN6" i="48" s="1"/>
  <c r="EH119" i="36" s="1"/>
  <c r="HH5" i="48"/>
  <c r="HH6" i="48" s="1"/>
  <c r="HB119" i="36" s="1"/>
  <c r="KS5" i="48"/>
  <c r="KS6" i="48" s="1"/>
  <c r="KM119" i="36" s="1"/>
  <c r="JR5" i="48"/>
  <c r="JR6" i="48" s="1"/>
  <c r="JL119" i="36" s="1"/>
  <c r="HK5" i="48"/>
  <c r="HK6" i="48" s="1"/>
  <c r="HE119" i="36" s="1"/>
  <c r="JP5" i="48"/>
  <c r="JP6" i="48" s="1"/>
  <c r="JJ119" i="36" s="1"/>
  <c r="JY5" i="48"/>
  <c r="JY6" i="48" s="1"/>
  <c r="JS119" i="36" s="1"/>
  <c r="JT5" i="48"/>
  <c r="JT6" i="48" s="1"/>
  <c r="JN119" i="36" s="1"/>
  <c r="GC5" i="48"/>
  <c r="GC6" i="48" s="1"/>
  <c r="FW119" i="36" s="1"/>
  <c r="NE5" i="48"/>
  <c r="NE6" i="48" s="1"/>
  <c r="MY119" i="36" s="1"/>
  <c r="EK5" i="48"/>
  <c r="EK6" i="48" s="1"/>
  <c r="EE119" i="36" s="1"/>
  <c r="MX5" i="48"/>
  <c r="MX6" i="48" s="1"/>
  <c r="MR119" i="36" s="1"/>
  <c r="JW5" i="48"/>
  <c r="JW6" i="48" s="1"/>
  <c r="JQ119" i="36" s="1"/>
  <c r="MK5" i="48"/>
  <c r="MK6" i="48" s="1"/>
  <c r="ME119" i="36" s="1"/>
  <c r="MF5" i="48"/>
  <c r="MF6" i="48" s="1"/>
  <c r="LZ119" i="36" s="1"/>
  <c r="EZ5" i="48"/>
  <c r="EZ6" i="48" s="1"/>
  <c r="ET119" i="36" s="1"/>
  <c r="CJ5" i="48"/>
  <c r="CJ6" i="48" s="1"/>
  <c r="CD119" i="36" s="1"/>
  <c r="ET5" i="48"/>
  <c r="ET6" i="48" s="1"/>
  <c r="EN119" i="36" s="1"/>
  <c r="BK5" i="48"/>
  <c r="BK6" i="48" s="1"/>
  <c r="BE119" i="36" s="1"/>
  <c r="CI5" i="48"/>
  <c r="CI6" i="48" s="1"/>
  <c r="CC119" i="36" s="1"/>
  <c r="MI5" i="48"/>
  <c r="MI6" i="48" s="1"/>
  <c r="MC119" i="36" s="1"/>
  <c r="JE5" i="48"/>
  <c r="JE6" i="48" s="1"/>
  <c r="IY119" i="36" s="1"/>
  <c r="I82" i="36" l="1"/>
  <c r="I81" i="36"/>
  <c r="I29" i="36"/>
  <c r="I8" i="36"/>
  <c r="I43" i="36"/>
  <c r="I31" i="36"/>
  <c r="I10" i="36"/>
  <c r="I14" i="36"/>
  <c r="I13" i="36"/>
  <c r="I67" i="36"/>
  <c r="I41" i="36"/>
  <c r="I22" i="36"/>
  <c r="I11" i="36"/>
  <c r="I44" i="36"/>
  <c r="I50" i="36"/>
  <c r="I26" i="36"/>
  <c r="I104" i="36"/>
  <c r="I109" i="36"/>
  <c r="I64" i="36"/>
  <c r="I53" i="36"/>
  <c r="I20" i="36"/>
  <c r="I37" i="36"/>
  <c r="I103" i="36"/>
  <c r="I65" i="36"/>
  <c r="I52" i="36"/>
  <c r="I19" i="36"/>
  <c r="I49" i="36"/>
  <c r="I38" i="36"/>
  <c r="I47" i="36"/>
  <c r="I70" i="36"/>
  <c r="I106" i="36"/>
  <c r="I68" i="36"/>
  <c r="I34" i="36"/>
  <c r="I17" i="36"/>
  <c r="I7" i="36"/>
  <c r="J2" i="36"/>
  <c r="I46" i="36"/>
  <c r="I56" i="36"/>
  <c r="I73" i="36"/>
  <c r="I32" i="36"/>
  <c r="I4" i="36"/>
  <c r="I28" i="36"/>
  <c r="I88" i="36"/>
  <c r="I40" i="36"/>
  <c r="I23" i="36"/>
  <c r="I5" i="36"/>
  <c r="I25" i="36"/>
  <c r="I35" i="36"/>
  <c r="I61" i="36"/>
  <c r="I58" i="36"/>
  <c r="I79" i="36"/>
  <c r="H15" i="36"/>
  <c r="H16" i="36"/>
  <c r="AD169" i="3"/>
  <c r="AE169" i="3"/>
  <c r="S169" i="3"/>
  <c r="S144" i="3"/>
  <c r="AE144" i="3"/>
  <c r="AD144" i="3"/>
  <c r="D3" i="14"/>
  <c r="E3" i="14" s="1"/>
  <c r="D3" i="13"/>
  <c r="E3" i="13" s="1"/>
  <c r="D3" i="19"/>
  <c r="E3" i="19" s="1"/>
  <c r="D3" i="26"/>
  <c r="E3" i="26" s="1"/>
  <c r="D3" i="37"/>
  <c r="E3" i="37" s="1"/>
  <c r="AE99" i="3"/>
  <c r="D3" i="20"/>
  <c r="E3" i="20" s="1"/>
  <c r="CQ3" i="9"/>
  <c r="D3" i="24"/>
  <c r="E3" i="24" s="1"/>
  <c r="AD99" i="3"/>
  <c r="D3" i="21"/>
  <c r="E3" i="21" s="1"/>
  <c r="S99" i="3"/>
  <c r="CO3" i="9"/>
  <c r="S97" i="3"/>
  <c r="D4" i="23"/>
  <c r="E4" i="23" s="1"/>
  <c r="AE97" i="3"/>
  <c r="AD97" i="3"/>
  <c r="S94" i="3"/>
  <c r="CL3" i="9"/>
  <c r="AD94" i="3"/>
  <c r="D8" i="23"/>
  <c r="E8" i="23" s="1"/>
  <c r="AE94" i="3"/>
  <c r="AC78" i="3"/>
  <c r="AF3" i="9"/>
  <c r="G5" i="39"/>
  <c r="H5" i="39" s="1"/>
  <c r="AC30" i="3"/>
  <c r="AD30" i="3" s="1"/>
  <c r="AC86" i="3"/>
  <c r="AF52" i="3"/>
  <c r="T52" i="3" s="1"/>
  <c r="V52" i="3" s="1"/>
  <c r="AC52" i="3" s="1"/>
  <c r="AF128" i="3"/>
  <c r="T128" i="3" s="1"/>
  <c r="G13" i="41"/>
  <c r="H13" i="41" s="1"/>
  <c r="AF68" i="3"/>
  <c r="T68" i="3" s="1"/>
  <c r="V68" i="3" s="1"/>
  <c r="AC68" i="3" s="1"/>
  <c r="AF141" i="3"/>
  <c r="T141" i="3" s="1"/>
  <c r="U3" i="9"/>
  <c r="AY3" i="9"/>
  <c r="BO3" i="9"/>
  <c r="BM3" i="9"/>
  <c r="AE96" i="3"/>
  <c r="DC3" i="9"/>
  <c r="AE111" i="3"/>
  <c r="S111" i="3"/>
  <c r="AD111" i="3"/>
  <c r="AD32" i="3"/>
  <c r="AE168" i="3"/>
  <c r="AD168" i="3"/>
  <c r="S168" i="3"/>
  <c r="AE3" i="9"/>
  <c r="S21" i="3"/>
  <c r="AE32" i="3"/>
  <c r="S54" i="3"/>
  <c r="AE71" i="3"/>
  <c r="S48" i="3"/>
  <c r="AE69" i="3"/>
  <c r="S96" i="3"/>
  <c r="AC84" i="3"/>
  <c r="G20" i="41" s="1"/>
  <c r="H20" i="41" s="1"/>
  <c r="AF88" i="3"/>
  <c r="T88" i="3" s="1"/>
  <c r="V88" i="3" s="1"/>
  <c r="AC88" i="3" s="1"/>
  <c r="AD38" i="3"/>
  <c r="AF49" i="3"/>
  <c r="T49" i="3" s="1"/>
  <c r="V49" i="3" s="1"/>
  <c r="AC49" i="3" s="1"/>
  <c r="AD49" i="3" s="1"/>
  <c r="AD135" i="3"/>
  <c r="G12" i="47"/>
  <c r="H12" i="47" s="1"/>
  <c r="S135" i="3"/>
  <c r="DW3" i="9"/>
  <c r="AE135" i="3"/>
  <c r="G14" i="47"/>
  <c r="H14" i="47" s="1"/>
  <c r="S112" i="3"/>
  <c r="AD112" i="3"/>
  <c r="DD3" i="9"/>
  <c r="AE112" i="3"/>
  <c r="S148" i="3"/>
  <c r="EF3" i="9"/>
  <c r="AE148" i="3"/>
  <c r="AD148" i="3"/>
  <c r="AD79" i="3"/>
  <c r="BW3" i="9"/>
  <c r="S79" i="3"/>
  <c r="AE79" i="3"/>
  <c r="AE126" i="3"/>
  <c r="AD126" i="3"/>
  <c r="S126" i="3"/>
  <c r="S157" i="3"/>
  <c r="G12" i="46"/>
  <c r="H12" i="46" s="1"/>
  <c r="AE157" i="3"/>
  <c r="AD157" i="3"/>
  <c r="G13" i="46"/>
  <c r="H13" i="46" s="1"/>
  <c r="G14" i="46"/>
  <c r="H14" i="46" s="1"/>
  <c r="AE57" i="3"/>
  <c r="AF64" i="3"/>
  <c r="T64" i="3" s="1"/>
  <c r="V64" i="3" s="1"/>
  <c r="AC64" i="3" s="1"/>
  <c r="V114" i="3"/>
  <c r="AC114" i="3" s="1"/>
  <c r="AF82" i="3"/>
  <c r="T82" i="3" s="1"/>
  <c r="G16" i="41"/>
  <c r="H16" i="41" s="1"/>
  <c r="AC110" i="3"/>
  <c r="AF131" i="3"/>
  <c r="T131" i="3" s="1"/>
  <c r="AF80" i="3"/>
  <c r="T80" i="3" s="1"/>
  <c r="V109" i="3"/>
  <c r="AC109" i="3" s="1"/>
  <c r="AF45" i="3"/>
  <c r="T45" i="3" s="1"/>
  <c r="V45" i="3" s="1"/>
  <c r="AC45" i="3" s="1"/>
  <c r="V15" i="3"/>
  <c r="AC15" i="3" s="1"/>
  <c r="AC35" i="3"/>
  <c r="U59" i="3"/>
  <c r="V147" i="3"/>
  <c r="AC147" i="3" s="1"/>
  <c r="AE147" i="3" s="1"/>
  <c r="AD29" i="3"/>
  <c r="S29" i="3"/>
  <c r="D10" i="13"/>
  <c r="E10" i="13" s="1"/>
  <c r="G14" i="48"/>
  <c r="H14" i="48" s="1"/>
  <c r="S117" i="3"/>
  <c r="G5" i="48"/>
  <c r="H5" i="48" s="1"/>
  <c r="G10" i="48"/>
  <c r="H10" i="48" s="1"/>
  <c r="DI3" i="9"/>
  <c r="AE117" i="3"/>
  <c r="AD117" i="3"/>
  <c r="G21" i="48"/>
  <c r="H21" i="48" s="1"/>
  <c r="G20" i="48"/>
  <c r="H20" i="48" s="1"/>
  <c r="G4" i="48"/>
  <c r="H4" i="48" s="1"/>
  <c r="AE116" i="3"/>
  <c r="G17" i="48"/>
  <c r="H17" i="48" s="1"/>
  <c r="S116" i="3"/>
  <c r="G9" i="48"/>
  <c r="H9" i="48" s="1"/>
  <c r="G13" i="48"/>
  <c r="H13" i="48" s="1"/>
  <c r="DH3" i="9"/>
  <c r="AD116" i="3"/>
  <c r="V163" i="3"/>
  <c r="I55" i="36"/>
  <c r="F55" i="36"/>
  <c r="N5" i="10"/>
  <c r="N4" i="10" s="1"/>
  <c r="V19" i="3"/>
  <c r="AC19" i="3" s="1"/>
  <c r="D7" i="26"/>
  <c r="E7" i="26" s="1"/>
  <c r="D4" i="28"/>
  <c r="E4" i="28" s="1"/>
  <c r="D7" i="14"/>
  <c r="E7" i="14" s="1"/>
  <c r="D3" i="29"/>
  <c r="E3" i="29" s="1"/>
  <c r="S38" i="3"/>
  <c r="AC22" i="3"/>
  <c r="AD22" i="3" s="1"/>
  <c r="AE41" i="3"/>
  <c r="D14" i="23"/>
  <c r="E14" i="23" s="1"/>
  <c r="S41" i="3"/>
  <c r="D5" i="32"/>
  <c r="E5" i="32" s="1"/>
  <c r="D7" i="21"/>
  <c r="E7" i="21" s="1"/>
  <c r="AE38" i="3"/>
  <c r="AK3" i="9"/>
  <c r="AF17" i="3"/>
  <c r="T17" i="3" s="1"/>
  <c r="V17" i="3" s="1"/>
  <c r="AC17" i="3" s="1"/>
  <c r="AD17" i="3" s="1"/>
  <c r="D7" i="19"/>
  <c r="E7" i="19" s="1"/>
  <c r="D3" i="31"/>
  <c r="E3" i="31" s="1"/>
  <c r="AN3" i="9"/>
  <c r="D7" i="13"/>
  <c r="E7" i="13" s="1"/>
  <c r="G8" i="38"/>
  <c r="H8" i="38" s="1"/>
  <c r="V14" i="3"/>
  <c r="AC14" i="3" s="1"/>
  <c r="O3" i="9" s="1"/>
  <c r="V107" i="3"/>
  <c r="AC107" i="3" s="1"/>
  <c r="AD147" i="3"/>
  <c r="S147" i="3"/>
  <c r="V137" i="3"/>
  <c r="AC137" i="3" s="1"/>
  <c r="V131" i="3"/>
  <c r="AC131" i="3" s="1"/>
  <c r="AE83" i="3"/>
  <c r="AD83" i="3"/>
  <c r="CA3" i="9"/>
  <c r="S83" i="3"/>
  <c r="G27" i="41"/>
  <c r="H27" i="41" s="1"/>
  <c r="G13" i="47"/>
  <c r="H13" i="47" s="1"/>
  <c r="DX3" i="9"/>
  <c r="AE138" i="3"/>
  <c r="S138" i="3"/>
  <c r="AD138" i="3"/>
  <c r="S22" i="3"/>
  <c r="G8" i="47"/>
  <c r="H8" i="47" s="1"/>
  <c r="G5" i="40"/>
  <c r="H5" i="40" s="1"/>
  <c r="AD134" i="3"/>
  <c r="DV3" i="9"/>
  <c r="S134" i="3"/>
  <c r="AE134" i="3"/>
  <c r="CZ3" i="9"/>
  <c r="S108" i="3"/>
  <c r="AD108" i="3"/>
  <c r="AE108" i="3"/>
  <c r="G22" i="46"/>
  <c r="H22" i="46" s="1"/>
  <c r="G26" i="46"/>
  <c r="H26" i="46" s="1"/>
  <c r="G24" i="46"/>
  <c r="H24" i="46" s="1"/>
  <c r="G20" i="46"/>
  <c r="H20" i="46" s="1"/>
  <c r="G3" i="46"/>
  <c r="H3" i="46" s="1"/>
  <c r="G15" i="46"/>
  <c r="H15" i="46" s="1"/>
  <c r="AE153" i="3"/>
  <c r="AD153" i="3"/>
  <c r="S153" i="3"/>
  <c r="EJ3" i="9"/>
  <c r="G17" i="47"/>
  <c r="H17" i="47" s="1"/>
  <c r="AE139" i="3"/>
  <c r="DY3" i="9"/>
  <c r="AD139" i="3"/>
  <c r="S139" i="3"/>
  <c r="AD159" i="3"/>
  <c r="AE159" i="3"/>
  <c r="EN3" i="9"/>
  <c r="S159" i="3"/>
  <c r="G5" i="46"/>
  <c r="H5" i="46" s="1"/>
  <c r="AD64" i="3"/>
  <c r="BH3" i="9"/>
  <c r="AE64" i="3"/>
  <c r="S64" i="3"/>
  <c r="G23" i="41"/>
  <c r="H23" i="41" s="1"/>
  <c r="EP3" i="9"/>
  <c r="AE161" i="3"/>
  <c r="AD161" i="3"/>
  <c r="S161" i="3"/>
  <c r="AD151" i="3"/>
  <c r="AE151" i="3"/>
  <c r="S151" i="3"/>
  <c r="AD122" i="3"/>
  <c r="S122" i="3"/>
  <c r="DN3" i="9"/>
  <c r="AE122" i="3"/>
  <c r="D12" i="23"/>
  <c r="E12" i="23" s="1"/>
  <c r="AE95" i="3"/>
  <c r="AD95" i="3"/>
  <c r="S95" i="3"/>
  <c r="CM3" i="9"/>
  <c r="AE149" i="3"/>
  <c r="AD149" i="3"/>
  <c r="EG3" i="9"/>
  <c r="S149" i="3"/>
  <c r="DO3" i="9"/>
  <c r="AD123" i="3"/>
  <c r="S123" i="3"/>
  <c r="AE123" i="3"/>
  <c r="EV3" i="9"/>
  <c r="AE166" i="3"/>
  <c r="AD166" i="3"/>
  <c r="S166" i="3"/>
  <c r="G9" i="40"/>
  <c r="H9" i="40" s="1"/>
  <c r="G16" i="39"/>
  <c r="H16" i="39" s="1"/>
  <c r="S76" i="3"/>
  <c r="AD76" i="3"/>
  <c r="D13" i="23"/>
  <c r="E13" i="23" s="1"/>
  <c r="BT3" i="9"/>
  <c r="AE76" i="3"/>
  <c r="S77" i="3"/>
  <c r="G17" i="39"/>
  <c r="H17" i="39" s="1"/>
  <c r="AD77" i="3"/>
  <c r="AE77" i="3"/>
  <c r="BU3" i="9"/>
  <c r="G10" i="40"/>
  <c r="H10" i="40" s="1"/>
  <c r="D5" i="12"/>
  <c r="E5" i="12" s="1"/>
  <c r="DQ3" i="9"/>
  <c r="AD127" i="3"/>
  <c r="D5" i="22"/>
  <c r="E5" i="22" s="1"/>
  <c r="AE127" i="3"/>
  <c r="S127" i="3"/>
  <c r="AD14" i="3"/>
  <c r="G6" i="41"/>
  <c r="H6" i="41" s="1"/>
  <c r="G5" i="47"/>
  <c r="H5" i="47" s="1"/>
  <c r="EC3" i="9"/>
  <c r="S143" i="3"/>
  <c r="AD143" i="3"/>
  <c r="AE143" i="3"/>
  <c r="D11" i="23"/>
  <c r="E11" i="23" s="1"/>
  <c r="CG3" i="9"/>
  <c r="AD89" i="3"/>
  <c r="S89" i="3"/>
  <c r="AE89" i="3"/>
  <c r="G10" i="47"/>
  <c r="H10" i="47" s="1"/>
  <c r="G6" i="47"/>
  <c r="H6" i="47" s="1"/>
  <c r="DS3" i="9"/>
  <c r="AD129" i="3"/>
  <c r="S129" i="3"/>
  <c r="AE129" i="3"/>
  <c r="AC87" i="3"/>
  <c r="AC145" i="3"/>
  <c r="S132" i="3"/>
  <c r="G6" i="40"/>
  <c r="H6" i="40" s="1"/>
  <c r="AD132" i="3"/>
  <c r="AE132" i="3"/>
  <c r="G19" i="46"/>
  <c r="H19" i="46" s="1"/>
  <c r="ES3" i="9"/>
  <c r="ET3" i="9"/>
  <c r="AD164" i="3"/>
  <c r="AE164" i="3"/>
  <c r="S164" i="3"/>
  <c r="V140" i="3"/>
  <c r="AC140" i="3" s="1"/>
  <c r="V100" i="3"/>
  <c r="AC100" i="3" s="1"/>
  <c r="S121" i="3"/>
  <c r="AE121" i="3"/>
  <c r="DM3" i="9"/>
  <c r="AD121" i="3"/>
  <c r="G16" i="46"/>
  <c r="H16" i="46" s="1"/>
  <c r="G9" i="46"/>
  <c r="H9" i="46" s="1"/>
  <c r="AD154" i="3"/>
  <c r="G11" i="46"/>
  <c r="H11" i="46" s="1"/>
  <c r="AE154" i="3"/>
  <c r="G10" i="46"/>
  <c r="H10" i="46" s="1"/>
  <c r="S154" i="3"/>
  <c r="G8" i="46"/>
  <c r="H8" i="46" s="1"/>
  <c r="G18" i="48"/>
  <c r="H18" i="48" s="1"/>
  <c r="G6" i="48"/>
  <c r="H6" i="48" s="1"/>
  <c r="G15" i="48"/>
  <c r="H15" i="48" s="1"/>
  <c r="G11" i="48"/>
  <c r="H11" i="48" s="1"/>
  <c r="AE118" i="3"/>
  <c r="AD118" i="3"/>
  <c r="DJ3" i="9"/>
  <c r="S118" i="3"/>
  <c r="V103" i="3"/>
  <c r="AC103" i="3" s="1"/>
  <c r="AE61" i="3"/>
  <c r="AD61" i="3"/>
  <c r="BE3" i="9"/>
  <c r="S61" i="3"/>
  <c r="G4" i="41"/>
  <c r="H4" i="41" s="1"/>
  <c r="AD84" i="3"/>
  <c r="AE84" i="3"/>
  <c r="CB3" i="9"/>
  <c r="S84" i="3"/>
  <c r="AC163" i="3"/>
  <c r="AD78" i="3"/>
  <c r="AE78" i="3"/>
  <c r="S78" i="3"/>
  <c r="BV3" i="9"/>
  <c r="V125" i="3"/>
  <c r="AC125" i="3" s="1"/>
  <c r="CD3" i="9"/>
  <c r="D4" i="21"/>
  <c r="E4" i="21" s="1"/>
  <c r="D4" i="20"/>
  <c r="E4" i="20" s="1"/>
  <c r="AE86" i="3"/>
  <c r="D4" i="14"/>
  <c r="E4" i="14" s="1"/>
  <c r="D4" i="13"/>
  <c r="E4" i="13" s="1"/>
  <c r="AD86" i="3"/>
  <c r="D4" i="24"/>
  <c r="E4" i="24" s="1"/>
  <c r="D4" i="26"/>
  <c r="E4" i="26" s="1"/>
  <c r="D4" i="37"/>
  <c r="E4" i="37" s="1"/>
  <c r="D4" i="19"/>
  <c r="E4" i="19" s="1"/>
  <c r="S86" i="3"/>
  <c r="V101" i="3"/>
  <c r="AC101" i="3" s="1"/>
  <c r="BQ3" i="9"/>
  <c r="G14" i="39"/>
  <c r="H14" i="39" s="1"/>
  <c r="G12" i="40"/>
  <c r="H12" i="40" s="1"/>
  <c r="AE73" i="3"/>
  <c r="G7" i="38"/>
  <c r="H7" i="38" s="1"/>
  <c r="G14" i="40"/>
  <c r="H14" i="40" s="1"/>
  <c r="G12" i="39"/>
  <c r="H12" i="39" s="1"/>
  <c r="S73" i="3"/>
  <c r="AD73" i="3"/>
  <c r="G7" i="47"/>
  <c r="H7" i="47" s="1"/>
  <c r="AE124" i="3"/>
  <c r="DP3" i="9"/>
  <c r="S124" i="3"/>
  <c r="AD124" i="3"/>
  <c r="V136" i="3"/>
  <c r="AC136" i="3" s="1"/>
  <c r="V105" i="3"/>
  <c r="AC105" i="3" s="1"/>
  <c r="EH3" i="9"/>
  <c r="AD150" i="3"/>
  <c r="AE150" i="3"/>
  <c r="S150" i="3"/>
  <c r="S81" i="3"/>
  <c r="AE81" i="3"/>
  <c r="G10" i="39"/>
  <c r="H10" i="39" s="1"/>
  <c r="BY3" i="9"/>
  <c r="AD81" i="3"/>
  <c r="D3" i="12"/>
  <c r="E3" i="12" s="1"/>
  <c r="D3" i="22"/>
  <c r="E3" i="22" s="1"/>
  <c r="AD85" i="3"/>
  <c r="AE85" i="3"/>
  <c r="S85" i="3"/>
  <c r="CC3" i="9"/>
  <c r="G8" i="48"/>
  <c r="H8" i="48" s="1"/>
  <c r="G3" i="48"/>
  <c r="H3" i="48" s="1"/>
  <c r="DL3" i="9"/>
  <c r="AD120" i="3"/>
  <c r="S120" i="3"/>
  <c r="AE120" i="3"/>
  <c r="V133" i="3"/>
  <c r="AC133" i="3" s="1"/>
  <c r="AF155" i="3"/>
  <c r="T155" i="3" s="1"/>
  <c r="V102" i="3"/>
  <c r="AC102" i="3" s="1"/>
  <c r="V90" i="3"/>
  <c r="AC90" i="3" s="1"/>
  <c r="S152" i="3"/>
  <c r="AD152" i="3"/>
  <c r="AE152" i="3"/>
  <c r="EI3" i="9"/>
  <c r="AE165" i="3"/>
  <c r="S165" i="3"/>
  <c r="EU3" i="9"/>
  <c r="AD165" i="3"/>
  <c r="G4" i="40"/>
  <c r="H4" i="40" s="1"/>
  <c r="AD115" i="3"/>
  <c r="AE115" i="3"/>
  <c r="DG3" i="9"/>
  <c r="S115" i="3"/>
  <c r="BI3" i="9"/>
  <c r="AD65" i="3"/>
  <c r="AE65" i="3"/>
  <c r="S65" i="3"/>
  <c r="V80" i="3"/>
  <c r="AC80" i="3"/>
  <c r="CK3" i="9"/>
  <c r="AD93" i="3"/>
  <c r="S93" i="3"/>
  <c r="AE93" i="3"/>
  <c r="DB3" i="9"/>
  <c r="S110" i="3"/>
  <c r="AD110" i="3"/>
  <c r="AE110" i="3"/>
  <c r="AD160" i="3"/>
  <c r="AE160" i="3"/>
  <c r="S160" i="3"/>
  <c r="EO3" i="9"/>
  <c r="S98" i="3"/>
  <c r="AE98" i="3"/>
  <c r="CP3" i="9"/>
  <c r="AD98" i="3"/>
  <c r="D5" i="23"/>
  <c r="E5" i="23" s="1"/>
  <c r="AE44" i="3"/>
  <c r="G6" i="43"/>
  <c r="H6" i="43" s="1"/>
  <c r="S44" i="3"/>
  <c r="G4" i="43"/>
  <c r="H4" i="43" s="1"/>
  <c r="AD44" i="3"/>
  <c r="AC167" i="3"/>
  <c r="G16" i="48"/>
  <c r="H16" i="48" s="1"/>
  <c r="G7" i="48"/>
  <c r="H7" i="48" s="1"/>
  <c r="G12" i="48"/>
  <c r="H12" i="48" s="1"/>
  <c r="DK3" i="9"/>
  <c r="AD119" i="3"/>
  <c r="AE119" i="3"/>
  <c r="S119" i="3"/>
  <c r="AF12" i="3"/>
  <c r="T12" i="3" s="1"/>
  <c r="V12" i="3" s="1"/>
  <c r="D5" i="20"/>
  <c r="E5" i="20" s="1"/>
  <c r="D6" i="23"/>
  <c r="E6" i="23" s="1"/>
  <c r="AD91" i="3"/>
  <c r="D5" i="19"/>
  <c r="E5" i="19" s="1"/>
  <c r="D5" i="13"/>
  <c r="E5" i="13" s="1"/>
  <c r="CI3" i="9"/>
  <c r="S91" i="3"/>
  <c r="D5" i="21"/>
  <c r="E5" i="21" s="1"/>
  <c r="D5" i="26"/>
  <c r="E5" i="26" s="1"/>
  <c r="D5" i="24"/>
  <c r="E5" i="24" s="1"/>
  <c r="D5" i="14"/>
  <c r="E5" i="14" s="1"/>
  <c r="AE91" i="3"/>
  <c r="D5" i="37"/>
  <c r="E5" i="37" s="1"/>
  <c r="CV3" i="9"/>
  <c r="AE104" i="3"/>
  <c r="S104" i="3"/>
  <c r="AD104" i="3"/>
  <c r="AF28" i="3"/>
  <c r="T28" i="3" s="1"/>
  <c r="V28" i="3" s="1"/>
  <c r="AC28" i="3" s="1"/>
  <c r="AE28" i="3" s="1"/>
  <c r="CJ3" i="9"/>
  <c r="AD92" i="3"/>
  <c r="AE92" i="3"/>
  <c r="S92" i="3"/>
  <c r="AF50" i="3"/>
  <c r="T50" i="3" s="1"/>
  <c r="G17" i="46"/>
  <c r="H17" i="46" s="1"/>
  <c r="AD162" i="3"/>
  <c r="EQ3" i="9"/>
  <c r="S162" i="3"/>
  <c r="AE162" i="3"/>
  <c r="V58" i="3"/>
  <c r="AC58" i="3" s="1"/>
  <c r="AF46" i="3"/>
  <c r="T46" i="3" s="1"/>
  <c r="V46" i="3" s="1"/>
  <c r="AC46" i="3" s="1"/>
  <c r="G7" i="40"/>
  <c r="H7" i="40" s="1"/>
  <c r="G13" i="40"/>
  <c r="H13" i="40" s="1"/>
  <c r="G13" i="39"/>
  <c r="H13" i="39" s="1"/>
  <c r="G8" i="40"/>
  <c r="H8" i="40" s="1"/>
  <c r="G6" i="38"/>
  <c r="H6" i="38" s="1"/>
  <c r="G11" i="39"/>
  <c r="H11" i="39" s="1"/>
  <c r="AE72" i="3"/>
  <c r="BP3" i="9"/>
  <c r="S72" i="3"/>
  <c r="G11" i="40"/>
  <c r="H11" i="40" s="1"/>
  <c r="AD72" i="3"/>
  <c r="G15" i="39"/>
  <c r="H15" i="39" s="1"/>
  <c r="G18" i="39"/>
  <c r="H18" i="39" s="1"/>
  <c r="V142" i="3"/>
  <c r="AC142" i="3" s="1"/>
  <c r="G17" i="41"/>
  <c r="H17" i="41" s="1"/>
  <c r="AD40" i="3"/>
  <c r="D6" i="12"/>
  <c r="E6" i="12" s="1"/>
  <c r="AE40" i="3"/>
  <c r="S40" i="3"/>
  <c r="D6" i="22"/>
  <c r="E6" i="22" s="1"/>
  <c r="AM3" i="9"/>
  <c r="G18" i="41"/>
  <c r="H18" i="41" s="1"/>
  <c r="AD53" i="3"/>
  <c r="AE53" i="3"/>
  <c r="AX3" i="9"/>
  <c r="S53" i="3"/>
  <c r="V18" i="3"/>
  <c r="AC18" i="3" s="1"/>
  <c r="V26" i="3"/>
  <c r="AC26" i="3" s="1"/>
  <c r="AD51" i="3"/>
  <c r="D9" i="28"/>
  <c r="E9" i="28" s="1"/>
  <c r="AV3" i="9"/>
  <c r="AE51" i="3"/>
  <c r="S51" i="3"/>
  <c r="D10" i="32"/>
  <c r="E10" i="32" s="1"/>
  <c r="AC31" i="3"/>
  <c r="V3" i="9"/>
  <c r="S23" i="3"/>
  <c r="AD23" i="3"/>
  <c r="AE23" i="3"/>
  <c r="AE36" i="3"/>
  <c r="AI3" i="9"/>
  <c r="AD36" i="3"/>
  <c r="D18" i="23"/>
  <c r="E18" i="23" s="1"/>
  <c r="S36" i="3"/>
  <c r="P3" i="9"/>
  <c r="G19" i="41"/>
  <c r="H19" i="41" s="1"/>
  <c r="AD16" i="3"/>
  <c r="S16" i="3"/>
  <c r="AE16" i="3"/>
  <c r="AD43" i="3"/>
  <c r="G5" i="43"/>
  <c r="H5" i="43" s="1"/>
  <c r="G3" i="43"/>
  <c r="H3" i="43" s="1"/>
  <c r="S43" i="3"/>
  <c r="G7" i="43"/>
  <c r="H7" i="43" s="1"/>
  <c r="AE43" i="3"/>
  <c r="G14" i="41"/>
  <c r="H14" i="41" s="1"/>
  <c r="AD11" i="3"/>
  <c r="AE11" i="3"/>
  <c r="S11" i="3"/>
  <c r="S13" i="3"/>
  <c r="AD13" i="3"/>
  <c r="AE13" i="3"/>
  <c r="N3" i="9"/>
  <c r="G8" i="41"/>
  <c r="H8" i="41" s="1"/>
  <c r="AD25" i="3"/>
  <c r="AE25" i="3"/>
  <c r="X3" i="9"/>
  <c r="S25" i="3"/>
  <c r="AE31" i="3"/>
  <c r="AE34" i="3"/>
  <c r="S34" i="3"/>
  <c r="AG3" i="9"/>
  <c r="AD34" i="3"/>
  <c r="AE27" i="3"/>
  <c r="S27" i="3"/>
  <c r="Z3" i="9"/>
  <c r="AD27" i="3"/>
  <c r="D9" i="13"/>
  <c r="E9" i="13" s="1"/>
  <c r="D7" i="28"/>
  <c r="E7" i="28" s="1"/>
  <c r="AE42" i="3"/>
  <c r="D8" i="32"/>
  <c r="E8" i="32" s="1"/>
  <c r="AD42" i="3"/>
  <c r="AO3" i="9"/>
  <c r="S42" i="3"/>
  <c r="AE35" i="3"/>
  <c r="AH3" i="9"/>
  <c r="AD35" i="3"/>
  <c r="D16" i="23"/>
  <c r="E16" i="23" s="1"/>
  <c r="S35" i="3"/>
  <c r="G5" i="41"/>
  <c r="H5" i="41" s="1"/>
  <c r="AD46" i="3"/>
  <c r="AQ3" i="9"/>
  <c r="AE46" i="3"/>
  <c r="S46" i="3"/>
  <c r="AT3" i="9"/>
  <c r="J82" i="36" l="1"/>
  <c r="J81" i="36"/>
  <c r="I16" i="36"/>
  <c r="I15" i="36"/>
  <c r="J67" i="36"/>
  <c r="J4" i="36"/>
  <c r="J44" i="36"/>
  <c r="J65" i="36"/>
  <c r="J25" i="36"/>
  <c r="J109" i="36"/>
  <c r="J41" i="36"/>
  <c r="J11" i="36"/>
  <c r="J26" i="36"/>
  <c r="J34" i="36"/>
  <c r="J49" i="36"/>
  <c r="J50" i="36"/>
  <c r="J17" i="36"/>
  <c r="J53" i="36"/>
  <c r="J46" i="36"/>
  <c r="J38" i="36"/>
  <c r="J106" i="36"/>
  <c r="J13" i="36"/>
  <c r="J29" i="36"/>
  <c r="J28" i="36"/>
  <c r="J68" i="36"/>
  <c r="J10" i="36"/>
  <c r="J8" i="36"/>
  <c r="J47" i="36"/>
  <c r="J22" i="36"/>
  <c r="J32" i="36"/>
  <c r="J103" i="36"/>
  <c r="J79" i="36"/>
  <c r="J43" i="36"/>
  <c r="J70" i="36"/>
  <c r="J37" i="36"/>
  <c r="J14" i="36"/>
  <c r="J56" i="36"/>
  <c r="J20" i="36"/>
  <c r="J61" i="36"/>
  <c r="J5" i="36"/>
  <c r="K2" i="36"/>
  <c r="J52" i="36"/>
  <c r="J31" i="36"/>
  <c r="J7" i="36"/>
  <c r="J64" i="36"/>
  <c r="J40" i="36"/>
  <c r="J23" i="36"/>
  <c r="J104" i="36"/>
  <c r="J58" i="36"/>
  <c r="J88" i="36"/>
  <c r="J35" i="36"/>
  <c r="J19" i="36"/>
  <c r="J73" i="36"/>
  <c r="J55" i="36"/>
  <c r="G10" i="41"/>
  <c r="H10" i="41" s="1"/>
  <c r="AE30" i="3"/>
  <c r="D11" i="32"/>
  <c r="E11" i="32" s="1"/>
  <c r="Q3" i="9"/>
  <c r="S14" i="3"/>
  <c r="S88" i="3"/>
  <c r="AD88" i="3"/>
  <c r="D7" i="23"/>
  <c r="E7" i="23" s="1"/>
  <c r="AE88" i="3"/>
  <c r="CF3" i="9"/>
  <c r="AE68" i="3"/>
  <c r="BL3" i="9"/>
  <c r="S68" i="3"/>
  <c r="AD68" i="3"/>
  <c r="AE14" i="3"/>
  <c r="S49" i="3"/>
  <c r="AE17" i="3"/>
  <c r="AC3" i="9"/>
  <c r="S30" i="3"/>
  <c r="AE49" i="3"/>
  <c r="V128" i="3"/>
  <c r="AC128" i="3"/>
  <c r="G28" i="41"/>
  <c r="H28" i="41" s="1"/>
  <c r="G3" i="41"/>
  <c r="H3" i="41" s="1"/>
  <c r="S17" i="3"/>
  <c r="D10" i="28"/>
  <c r="E10" i="28" s="1"/>
  <c r="AE22" i="3"/>
  <c r="AE52" i="3"/>
  <c r="AW3" i="9"/>
  <c r="S52" i="3"/>
  <c r="AD52" i="3"/>
  <c r="AC141" i="3"/>
  <c r="V141" i="3"/>
  <c r="D12" i="13"/>
  <c r="E12" i="13" s="1"/>
  <c r="AD109" i="3"/>
  <c r="S109" i="3"/>
  <c r="DA3" i="9"/>
  <c r="D4" i="32"/>
  <c r="E4" i="32" s="1"/>
  <c r="D3" i="28"/>
  <c r="E3" i="28" s="1"/>
  <c r="AE109" i="3"/>
  <c r="S114" i="3"/>
  <c r="AE114" i="3"/>
  <c r="DF3" i="9"/>
  <c r="AD114" i="3"/>
  <c r="G28" i="46"/>
  <c r="H28" i="46" s="1"/>
  <c r="V59" i="3"/>
  <c r="AC59" i="3" s="1"/>
  <c r="AE15" i="3"/>
  <c r="G24" i="41"/>
  <c r="H24" i="41" s="1"/>
  <c r="AD15" i="3"/>
  <c r="S15" i="3"/>
  <c r="V82" i="3"/>
  <c r="AC82" i="3" s="1"/>
  <c r="H22" i="48"/>
  <c r="AD31" i="3"/>
  <c r="S31" i="3"/>
  <c r="AD3" i="9"/>
  <c r="S19" i="3"/>
  <c r="AE19" i="3"/>
  <c r="G3" i="38"/>
  <c r="H3" i="38" s="1"/>
  <c r="H10" i="38" s="1"/>
  <c r="AD19" i="3"/>
  <c r="S3" i="9"/>
  <c r="AC12" i="3"/>
  <c r="AD28" i="3"/>
  <c r="S28" i="3"/>
  <c r="AA3" i="9"/>
  <c r="G26" i="41"/>
  <c r="H26" i="41" s="1"/>
  <c r="D4" i="27"/>
  <c r="E4" i="27" s="1"/>
  <c r="E6" i="27" s="1"/>
  <c r="CT3" i="9"/>
  <c r="D4" i="30"/>
  <c r="E4" i="30" s="1"/>
  <c r="E6" i="30" s="1"/>
  <c r="AE102" i="3"/>
  <c r="D5" i="28"/>
  <c r="E5" i="28" s="1"/>
  <c r="S102" i="3"/>
  <c r="D6" i="32"/>
  <c r="E6" i="32" s="1"/>
  <c r="AD102" i="3"/>
  <c r="D4" i="29"/>
  <c r="E4" i="29" s="1"/>
  <c r="E6" i="29" s="1"/>
  <c r="D4" i="31"/>
  <c r="E4" i="31" s="1"/>
  <c r="E6" i="31" s="1"/>
  <c r="AD105" i="3"/>
  <c r="CW3" i="9"/>
  <c r="D3" i="32"/>
  <c r="E3" i="32" s="1"/>
  <c r="S105" i="3"/>
  <c r="AE105" i="3"/>
  <c r="D8" i="28"/>
  <c r="E8" i="28" s="1"/>
  <c r="D9" i="32"/>
  <c r="E9" i="32" s="1"/>
  <c r="AE101" i="3"/>
  <c r="S101" i="3"/>
  <c r="AD101" i="3"/>
  <c r="CS3" i="9"/>
  <c r="AD103" i="3"/>
  <c r="AE103" i="3"/>
  <c r="CU3" i="9"/>
  <c r="S103" i="3"/>
  <c r="G21" i="41"/>
  <c r="H21" i="41" s="1"/>
  <c r="EB3" i="9"/>
  <c r="AE142" i="3"/>
  <c r="AD142" i="3"/>
  <c r="S142" i="3"/>
  <c r="F93" i="36"/>
  <c r="K93" i="36"/>
  <c r="I93" i="36"/>
  <c r="J93" i="36"/>
  <c r="G93" i="36"/>
  <c r="I69" i="36"/>
  <c r="H69" i="36"/>
  <c r="G69" i="36"/>
  <c r="J69" i="36"/>
  <c r="F69" i="36"/>
  <c r="K69" i="36"/>
  <c r="I96" i="36"/>
  <c r="F96" i="36"/>
  <c r="K96" i="36"/>
  <c r="H96" i="36"/>
  <c r="G96" i="36"/>
  <c r="J96" i="36"/>
  <c r="G7" i="39"/>
  <c r="H7" i="39" s="1"/>
  <c r="AD58" i="3"/>
  <c r="S58" i="3"/>
  <c r="AE58" i="3"/>
  <c r="BC3" i="9"/>
  <c r="G4" i="39"/>
  <c r="H4" i="39" s="1"/>
  <c r="AD136" i="3"/>
  <c r="S136" i="3"/>
  <c r="AE136" i="3"/>
  <c r="AD125" i="3"/>
  <c r="S125" i="3"/>
  <c r="AE125" i="3"/>
  <c r="AD100" i="3"/>
  <c r="AE100" i="3"/>
  <c r="CR3" i="9"/>
  <c r="S100" i="3"/>
  <c r="J72" i="36"/>
  <c r="K72" i="36"/>
  <c r="F72" i="36"/>
  <c r="I72" i="36"/>
  <c r="H72" i="36"/>
  <c r="G72" i="36"/>
  <c r="G4" i="47"/>
  <c r="H4" i="47" s="1"/>
  <c r="S131" i="3"/>
  <c r="AE131" i="3"/>
  <c r="AD131" i="3"/>
  <c r="BX3" i="9"/>
  <c r="AE80" i="3"/>
  <c r="S80" i="3"/>
  <c r="AD80" i="3"/>
  <c r="J78" i="36"/>
  <c r="F78" i="36"/>
  <c r="H78" i="36"/>
  <c r="I78" i="36"/>
  <c r="K78" i="36"/>
  <c r="G78" i="36"/>
  <c r="G11" i="47"/>
  <c r="H11" i="47" s="1"/>
  <c r="DU3" i="9"/>
  <c r="S133" i="3"/>
  <c r="AE133" i="3"/>
  <c r="AD133" i="3"/>
  <c r="DZ3" i="9"/>
  <c r="S140" i="3"/>
  <c r="AD140" i="3"/>
  <c r="AE140" i="3"/>
  <c r="G15" i="47"/>
  <c r="H15" i="47" s="1"/>
  <c r="AD137" i="3"/>
  <c r="S137" i="3"/>
  <c r="AE137" i="3"/>
  <c r="S45" i="3"/>
  <c r="AD45" i="3"/>
  <c r="AE45" i="3"/>
  <c r="AP3" i="9"/>
  <c r="CH3" i="9"/>
  <c r="D4" i="12"/>
  <c r="E4" i="12" s="1"/>
  <c r="E8" i="12" s="1"/>
  <c r="AE90" i="3"/>
  <c r="D4" i="22"/>
  <c r="E4" i="22" s="1"/>
  <c r="E8" i="22" s="1"/>
  <c r="I24" i="36" s="1"/>
  <c r="D3" i="23"/>
  <c r="E3" i="23" s="1"/>
  <c r="AD90" i="3"/>
  <c r="S90" i="3"/>
  <c r="D12" i="32"/>
  <c r="E12" i="32" s="1"/>
  <c r="AD107" i="3"/>
  <c r="D11" i="28"/>
  <c r="E11" i="28" s="1"/>
  <c r="S107" i="3"/>
  <c r="D11" i="13"/>
  <c r="E11" i="13" s="1"/>
  <c r="CY3" i="9"/>
  <c r="AE107" i="3"/>
  <c r="V155" i="3"/>
  <c r="AC155" i="3" s="1"/>
  <c r="H66" i="36"/>
  <c r="G66" i="36"/>
  <c r="J66" i="36"/>
  <c r="F66" i="36"/>
  <c r="K66" i="36"/>
  <c r="I66" i="36"/>
  <c r="I75" i="36"/>
  <c r="J75" i="36"/>
  <c r="F75" i="36"/>
  <c r="K75" i="36"/>
  <c r="G75" i="36"/>
  <c r="H75" i="36"/>
  <c r="J84" i="36"/>
  <c r="G84" i="36"/>
  <c r="H84" i="36"/>
  <c r="I84" i="36"/>
  <c r="K84" i="36"/>
  <c r="F84" i="36"/>
  <c r="G9" i="39"/>
  <c r="H9" i="39" s="1"/>
  <c r="AD167" i="3"/>
  <c r="G6" i="39"/>
  <c r="H6" i="39" s="1"/>
  <c r="S167" i="3"/>
  <c r="AE167" i="3"/>
  <c r="EW3" i="9"/>
  <c r="H93" i="36"/>
  <c r="G18" i="46"/>
  <c r="H18" i="46" s="1"/>
  <c r="ER3" i="9"/>
  <c r="AD163" i="3"/>
  <c r="AE163" i="3"/>
  <c r="S163" i="3"/>
  <c r="ED3" i="9"/>
  <c r="S145" i="3"/>
  <c r="AE145" i="3"/>
  <c r="AD145" i="3"/>
  <c r="I90" i="36"/>
  <c r="H90" i="36"/>
  <c r="J90" i="36"/>
  <c r="F90" i="36"/>
  <c r="G90" i="36"/>
  <c r="K90" i="36"/>
  <c r="I87" i="36"/>
  <c r="H87" i="36"/>
  <c r="K87" i="36"/>
  <c r="J87" i="36"/>
  <c r="G87" i="36"/>
  <c r="F87" i="36"/>
  <c r="V50" i="3"/>
  <c r="AC50" i="3" s="1"/>
  <c r="D9" i="23"/>
  <c r="E9" i="23" s="1"/>
  <c r="AD87" i="3"/>
  <c r="AE87" i="3"/>
  <c r="S87" i="3"/>
  <c r="CE3" i="9"/>
  <c r="AD18" i="3"/>
  <c r="AE18" i="3"/>
  <c r="S18" i="3"/>
  <c r="R3" i="9"/>
  <c r="F3" i="36"/>
  <c r="H108" i="36"/>
  <c r="J108" i="36"/>
  <c r="G108" i="36"/>
  <c r="F108" i="36"/>
  <c r="I108" i="36"/>
  <c r="K108" i="36"/>
  <c r="K54" i="36"/>
  <c r="F54" i="36"/>
  <c r="H54" i="36"/>
  <c r="G54" i="36"/>
  <c r="I54" i="36"/>
  <c r="G102" i="36"/>
  <c r="F102" i="36"/>
  <c r="I102" i="36"/>
  <c r="K102" i="36"/>
  <c r="H8" i="43"/>
  <c r="H102" i="36"/>
  <c r="J102" i="36"/>
  <c r="G15" i="41"/>
  <c r="H15" i="41" s="1"/>
  <c r="AD26" i="3"/>
  <c r="S26" i="3"/>
  <c r="AE26" i="3"/>
  <c r="Y3" i="9"/>
  <c r="G105" i="36"/>
  <c r="K105" i="36"/>
  <c r="I105" i="36"/>
  <c r="F105" i="36"/>
  <c r="H105" i="36"/>
  <c r="J105" i="36"/>
  <c r="H24" i="36" l="1"/>
  <c r="K82" i="36"/>
  <c r="K81" i="36"/>
  <c r="K58" i="36"/>
  <c r="K79" i="36"/>
  <c r="K61" i="36"/>
  <c r="K17" i="36"/>
  <c r="K109" i="36"/>
  <c r="K31" i="36"/>
  <c r="K70" i="36"/>
  <c r="K104" i="36"/>
  <c r="K44" i="36"/>
  <c r="K5" i="36"/>
  <c r="K64" i="36"/>
  <c r="K46" i="36"/>
  <c r="K32" i="36"/>
  <c r="K49" i="36"/>
  <c r="K47" i="36"/>
  <c r="K8" i="36"/>
  <c r="K53" i="36"/>
  <c r="K103" i="36"/>
  <c r="K11" i="36"/>
  <c r="K88" i="36"/>
  <c r="K26" i="36"/>
  <c r="K55" i="36"/>
  <c r="K68" i="36"/>
  <c r="K10" i="36"/>
  <c r="K73" i="36"/>
  <c r="K7" i="36"/>
  <c r="K29" i="36"/>
  <c r="K50" i="36"/>
  <c r="K34" i="36"/>
  <c r="K37" i="36"/>
  <c r="K35" i="36"/>
  <c r="K23" i="36"/>
  <c r="K40" i="36"/>
  <c r="K13" i="36"/>
  <c r="K106" i="36"/>
  <c r="K20" i="36"/>
  <c r="L2" i="36"/>
  <c r="K43" i="36"/>
  <c r="K14" i="36"/>
  <c r="K56" i="36"/>
  <c r="K38" i="36"/>
  <c r="K67" i="36"/>
  <c r="K25" i="36"/>
  <c r="K65" i="36"/>
  <c r="K28" i="36"/>
  <c r="K4" i="36"/>
  <c r="K22" i="36"/>
  <c r="K41" i="36"/>
  <c r="K52" i="36"/>
  <c r="K19" i="36"/>
  <c r="J16" i="36"/>
  <c r="J15" i="36"/>
  <c r="J54" i="36"/>
  <c r="S128" i="3"/>
  <c r="D6" i="14"/>
  <c r="E6" i="14" s="1"/>
  <c r="E9" i="14" s="1"/>
  <c r="AD128" i="3"/>
  <c r="D6" i="37"/>
  <c r="E6" i="37" s="1"/>
  <c r="E9" i="37" s="1"/>
  <c r="D6" i="20"/>
  <c r="E6" i="20" s="1"/>
  <c r="E9" i="20" s="1"/>
  <c r="J18" i="36" s="1"/>
  <c r="D10" i="23"/>
  <c r="E10" i="23" s="1"/>
  <c r="D6" i="19"/>
  <c r="E6" i="19" s="1"/>
  <c r="E9" i="19" s="1"/>
  <c r="D6" i="24"/>
  <c r="E6" i="24" s="1"/>
  <c r="E9" i="24" s="1"/>
  <c r="DR3" i="9"/>
  <c r="G16" i="47"/>
  <c r="H16" i="47" s="1"/>
  <c r="H20" i="47" s="1"/>
  <c r="F114" i="36" s="1"/>
  <c r="G114" i="36" s="1"/>
  <c r="H114" i="36" s="1"/>
  <c r="I114" i="36" s="1"/>
  <c r="J114" i="36" s="1"/>
  <c r="K114" i="36" s="1"/>
  <c r="L114" i="36" s="1"/>
  <c r="M114" i="36" s="1"/>
  <c r="N114" i="36" s="1"/>
  <c r="O114" i="36" s="1"/>
  <c r="P114" i="36" s="1"/>
  <c r="Q114" i="36" s="1"/>
  <c r="R114" i="36" s="1"/>
  <c r="S114" i="36" s="1"/>
  <c r="T114" i="36" s="1"/>
  <c r="U114" i="36" s="1"/>
  <c r="V114" i="36" s="1"/>
  <c r="W114" i="36" s="1"/>
  <c r="X114" i="36" s="1"/>
  <c r="Y114" i="36" s="1"/>
  <c r="Z114" i="36" s="1"/>
  <c r="AA114" i="36" s="1"/>
  <c r="AB114" i="36" s="1"/>
  <c r="AC114" i="36" s="1"/>
  <c r="AD114" i="36" s="1"/>
  <c r="AE114" i="36" s="1"/>
  <c r="AF114" i="36" s="1"/>
  <c r="AG114" i="36" s="1"/>
  <c r="AH114" i="36" s="1"/>
  <c r="AI114" i="36" s="1"/>
  <c r="AJ114" i="36" s="1"/>
  <c r="AK114" i="36" s="1"/>
  <c r="AL114" i="36" s="1"/>
  <c r="AM114" i="36" s="1"/>
  <c r="AN114" i="36" s="1"/>
  <c r="AO114" i="36" s="1"/>
  <c r="AP114" i="36" s="1"/>
  <c r="AQ114" i="36" s="1"/>
  <c r="AR114" i="36" s="1"/>
  <c r="AS114" i="36" s="1"/>
  <c r="AT114" i="36" s="1"/>
  <c r="AU114" i="36" s="1"/>
  <c r="AV114" i="36" s="1"/>
  <c r="AW114" i="36" s="1"/>
  <c r="AX114" i="36" s="1"/>
  <c r="AY114" i="36" s="1"/>
  <c r="AZ114" i="36" s="1"/>
  <c r="BA114" i="36" s="1"/>
  <c r="BB114" i="36" s="1"/>
  <c r="BC114" i="36" s="1"/>
  <c r="BD114" i="36" s="1"/>
  <c r="BE114" i="36" s="1"/>
  <c r="BF114" i="36" s="1"/>
  <c r="BG114" i="36" s="1"/>
  <c r="BH114" i="36" s="1"/>
  <c r="BI114" i="36" s="1"/>
  <c r="BJ114" i="36" s="1"/>
  <c r="BK114" i="36" s="1"/>
  <c r="BL114" i="36" s="1"/>
  <c r="BM114" i="36" s="1"/>
  <c r="BN114" i="36" s="1"/>
  <c r="BO114" i="36" s="1"/>
  <c r="BP114" i="36" s="1"/>
  <c r="BQ114" i="36" s="1"/>
  <c r="BR114" i="36" s="1"/>
  <c r="BS114" i="36" s="1"/>
  <c r="BT114" i="36" s="1"/>
  <c r="BU114" i="36" s="1"/>
  <c r="BV114" i="36" s="1"/>
  <c r="BW114" i="36" s="1"/>
  <c r="BX114" i="36" s="1"/>
  <c r="BY114" i="36" s="1"/>
  <c r="BZ114" i="36" s="1"/>
  <c r="CA114" i="36" s="1"/>
  <c r="CB114" i="36" s="1"/>
  <c r="CC114" i="36" s="1"/>
  <c r="CD114" i="36" s="1"/>
  <c r="CE114" i="36" s="1"/>
  <c r="CF114" i="36" s="1"/>
  <c r="CG114" i="36" s="1"/>
  <c r="CH114" i="36" s="1"/>
  <c r="CI114" i="36" s="1"/>
  <c r="CJ114" i="36" s="1"/>
  <c r="CK114" i="36" s="1"/>
  <c r="CL114" i="36" s="1"/>
  <c r="CM114" i="36" s="1"/>
  <c r="CN114" i="36" s="1"/>
  <c r="CO114" i="36" s="1"/>
  <c r="CP114" i="36" s="1"/>
  <c r="CQ114" i="36" s="1"/>
  <c r="CR114" i="36" s="1"/>
  <c r="CS114" i="36" s="1"/>
  <c r="CT114" i="36" s="1"/>
  <c r="CU114" i="36" s="1"/>
  <c r="CV114" i="36" s="1"/>
  <c r="CW114" i="36" s="1"/>
  <c r="CX114" i="36" s="1"/>
  <c r="CY114" i="36" s="1"/>
  <c r="CZ114" i="36" s="1"/>
  <c r="DA114" i="36" s="1"/>
  <c r="DB114" i="36" s="1"/>
  <c r="DC114" i="36" s="1"/>
  <c r="DD114" i="36" s="1"/>
  <c r="DE114" i="36" s="1"/>
  <c r="DF114" i="36" s="1"/>
  <c r="DG114" i="36" s="1"/>
  <c r="DH114" i="36" s="1"/>
  <c r="DI114" i="36" s="1"/>
  <c r="DJ114" i="36" s="1"/>
  <c r="DK114" i="36" s="1"/>
  <c r="DL114" i="36" s="1"/>
  <c r="DM114" i="36" s="1"/>
  <c r="DN114" i="36" s="1"/>
  <c r="DO114" i="36" s="1"/>
  <c r="DP114" i="36" s="1"/>
  <c r="DQ114" i="36" s="1"/>
  <c r="DR114" i="36" s="1"/>
  <c r="DS114" i="36" s="1"/>
  <c r="DT114" i="36" s="1"/>
  <c r="DU114" i="36" s="1"/>
  <c r="DV114" i="36" s="1"/>
  <c r="DW114" i="36" s="1"/>
  <c r="DX114" i="36" s="1"/>
  <c r="DY114" i="36" s="1"/>
  <c r="DZ114" i="36" s="1"/>
  <c r="EA114" i="36" s="1"/>
  <c r="EB114" i="36" s="1"/>
  <c r="EC114" i="36" s="1"/>
  <c r="ED114" i="36" s="1"/>
  <c r="EE114" i="36" s="1"/>
  <c r="EF114" i="36" s="1"/>
  <c r="EG114" i="36" s="1"/>
  <c r="EH114" i="36" s="1"/>
  <c r="EI114" i="36" s="1"/>
  <c r="EJ114" i="36" s="1"/>
  <c r="EK114" i="36" s="1"/>
  <c r="EL114" i="36" s="1"/>
  <c r="EM114" i="36" s="1"/>
  <c r="EN114" i="36" s="1"/>
  <c r="EO114" i="36" s="1"/>
  <c r="EP114" i="36" s="1"/>
  <c r="EQ114" i="36" s="1"/>
  <c r="ER114" i="36" s="1"/>
  <c r="ES114" i="36" s="1"/>
  <c r="ET114" i="36" s="1"/>
  <c r="EU114" i="36" s="1"/>
  <c r="EV114" i="36" s="1"/>
  <c r="EW114" i="36" s="1"/>
  <c r="EX114" i="36" s="1"/>
  <c r="EY114" i="36" s="1"/>
  <c r="EZ114" i="36" s="1"/>
  <c r="FA114" i="36" s="1"/>
  <c r="FB114" i="36" s="1"/>
  <c r="FC114" i="36" s="1"/>
  <c r="FD114" i="36" s="1"/>
  <c r="FE114" i="36" s="1"/>
  <c r="FF114" i="36" s="1"/>
  <c r="FG114" i="36" s="1"/>
  <c r="FH114" i="36" s="1"/>
  <c r="FI114" i="36" s="1"/>
  <c r="FJ114" i="36" s="1"/>
  <c r="FK114" i="36" s="1"/>
  <c r="FL114" i="36" s="1"/>
  <c r="FM114" i="36" s="1"/>
  <c r="FN114" i="36" s="1"/>
  <c r="FO114" i="36" s="1"/>
  <c r="FP114" i="36" s="1"/>
  <c r="FQ114" i="36" s="1"/>
  <c r="FR114" i="36" s="1"/>
  <c r="FS114" i="36" s="1"/>
  <c r="FT114" i="36" s="1"/>
  <c r="FU114" i="36" s="1"/>
  <c r="FV114" i="36" s="1"/>
  <c r="FW114" i="36" s="1"/>
  <c r="FX114" i="36" s="1"/>
  <c r="FY114" i="36" s="1"/>
  <c r="FZ114" i="36" s="1"/>
  <c r="GA114" i="36" s="1"/>
  <c r="GB114" i="36" s="1"/>
  <c r="GC114" i="36" s="1"/>
  <c r="GD114" i="36" s="1"/>
  <c r="GE114" i="36" s="1"/>
  <c r="GF114" i="36" s="1"/>
  <c r="GG114" i="36" s="1"/>
  <c r="GH114" i="36" s="1"/>
  <c r="GI114" i="36" s="1"/>
  <c r="GJ114" i="36" s="1"/>
  <c r="GK114" i="36" s="1"/>
  <c r="GL114" i="36" s="1"/>
  <c r="GM114" i="36" s="1"/>
  <c r="GN114" i="36" s="1"/>
  <c r="GO114" i="36" s="1"/>
  <c r="GP114" i="36" s="1"/>
  <c r="GQ114" i="36" s="1"/>
  <c r="GR114" i="36" s="1"/>
  <c r="GS114" i="36" s="1"/>
  <c r="GT114" i="36" s="1"/>
  <c r="GU114" i="36" s="1"/>
  <c r="GV114" i="36" s="1"/>
  <c r="GW114" i="36" s="1"/>
  <c r="GX114" i="36" s="1"/>
  <c r="GY114" i="36" s="1"/>
  <c r="GZ114" i="36" s="1"/>
  <c r="HA114" i="36" s="1"/>
  <c r="HB114" i="36" s="1"/>
  <c r="HC114" i="36" s="1"/>
  <c r="HD114" i="36" s="1"/>
  <c r="HE114" i="36" s="1"/>
  <c r="HF114" i="36" s="1"/>
  <c r="HG114" i="36" s="1"/>
  <c r="HH114" i="36" s="1"/>
  <c r="HI114" i="36" s="1"/>
  <c r="HJ114" i="36" s="1"/>
  <c r="HK114" i="36" s="1"/>
  <c r="HL114" i="36" s="1"/>
  <c r="HM114" i="36" s="1"/>
  <c r="HN114" i="36" s="1"/>
  <c r="HO114" i="36" s="1"/>
  <c r="HP114" i="36" s="1"/>
  <c r="HQ114" i="36" s="1"/>
  <c r="HR114" i="36" s="1"/>
  <c r="HS114" i="36" s="1"/>
  <c r="HT114" i="36" s="1"/>
  <c r="HU114" i="36" s="1"/>
  <c r="HV114" i="36" s="1"/>
  <c r="HW114" i="36" s="1"/>
  <c r="HX114" i="36" s="1"/>
  <c r="HY114" i="36" s="1"/>
  <c r="HZ114" i="36" s="1"/>
  <c r="IA114" i="36" s="1"/>
  <c r="IB114" i="36" s="1"/>
  <c r="IC114" i="36" s="1"/>
  <c r="ID114" i="36" s="1"/>
  <c r="IE114" i="36" s="1"/>
  <c r="IF114" i="36" s="1"/>
  <c r="IG114" i="36" s="1"/>
  <c r="IH114" i="36" s="1"/>
  <c r="II114" i="36" s="1"/>
  <c r="IJ114" i="36" s="1"/>
  <c r="IK114" i="36" s="1"/>
  <c r="IL114" i="36" s="1"/>
  <c r="IM114" i="36" s="1"/>
  <c r="IN114" i="36" s="1"/>
  <c r="IO114" i="36" s="1"/>
  <c r="IP114" i="36" s="1"/>
  <c r="IQ114" i="36" s="1"/>
  <c r="IR114" i="36" s="1"/>
  <c r="IS114" i="36" s="1"/>
  <c r="IT114" i="36" s="1"/>
  <c r="IU114" i="36" s="1"/>
  <c r="IV114" i="36" s="1"/>
  <c r="IW114" i="36" s="1"/>
  <c r="IX114" i="36" s="1"/>
  <c r="IY114" i="36" s="1"/>
  <c r="IZ114" i="36" s="1"/>
  <c r="JA114" i="36" s="1"/>
  <c r="JB114" i="36" s="1"/>
  <c r="JC114" i="36" s="1"/>
  <c r="JD114" i="36" s="1"/>
  <c r="JE114" i="36" s="1"/>
  <c r="JF114" i="36" s="1"/>
  <c r="JG114" i="36" s="1"/>
  <c r="JH114" i="36" s="1"/>
  <c r="JI114" i="36" s="1"/>
  <c r="JJ114" i="36" s="1"/>
  <c r="JK114" i="36" s="1"/>
  <c r="JL114" i="36" s="1"/>
  <c r="JM114" i="36" s="1"/>
  <c r="JN114" i="36" s="1"/>
  <c r="JO114" i="36" s="1"/>
  <c r="JP114" i="36" s="1"/>
  <c r="JQ114" i="36" s="1"/>
  <c r="JR114" i="36" s="1"/>
  <c r="JS114" i="36" s="1"/>
  <c r="JT114" i="36" s="1"/>
  <c r="JU114" i="36" s="1"/>
  <c r="JV114" i="36" s="1"/>
  <c r="JW114" i="36" s="1"/>
  <c r="JX114" i="36" s="1"/>
  <c r="JY114" i="36" s="1"/>
  <c r="JZ114" i="36" s="1"/>
  <c r="KA114" i="36" s="1"/>
  <c r="KB114" i="36" s="1"/>
  <c r="KC114" i="36" s="1"/>
  <c r="KD114" i="36" s="1"/>
  <c r="KE114" i="36" s="1"/>
  <c r="KF114" i="36" s="1"/>
  <c r="KG114" i="36" s="1"/>
  <c r="KH114" i="36" s="1"/>
  <c r="KI114" i="36" s="1"/>
  <c r="KJ114" i="36" s="1"/>
  <c r="KK114" i="36" s="1"/>
  <c r="KL114" i="36" s="1"/>
  <c r="KM114" i="36" s="1"/>
  <c r="KN114" i="36" s="1"/>
  <c r="KO114" i="36" s="1"/>
  <c r="KP114" i="36" s="1"/>
  <c r="KQ114" i="36" s="1"/>
  <c r="KR114" i="36" s="1"/>
  <c r="KS114" i="36" s="1"/>
  <c r="KT114" i="36" s="1"/>
  <c r="KU114" i="36" s="1"/>
  <c r="KV114" i="36" s="1"/>
  <c r="KW114" i="36" s="1"/>
  <c r="KX114" i="36" s="1"/>
  <c r="KY114" i="36" s="1"/>
  <c r="KZ114" i="36" s="1"/>
  <c r="LA114" i="36" s="1"/>
  <c r="LB114" i="36" s="1"/>
  <c r="LC114" i="36" s="1"/>
  <c r="LD114" i="36" s="1"/>
  <c r="LE114" i="36" s="1"/>
  <c r="LF114" i="36" s="1"/>
  <c r="LG114" i="36" s="1"/>
  <c r="LH114" i="36" s="1"/>
  <c r="LI114" i="36" s="1"/>
  <c r="LJ114" i="36" s="1"/>
  <c r="LK114" i="36" s="1"/>
  <c r="LL114" i="36" s="1"/>
  <c r="LM114" i="36" s="1"/>
  <c r="LN114" i="36" s="1"/>
  <c r="LO114" i="36" s="1"/>
  <c r="LP114" i="36" s="1"/>
  <c r="LQ114" i="36" s="1"/>
  <c r="LR114" i="36" s="1"/>
  <c r="LS114" i="36" s="1"/>
  <c r="LT114" i="36" s="1"/>
  <c r="LU114" i="36" s="1"/>
  <c r="LV114" i="36" s="1"/>
  <c r="LW114" i="36" s="1"/>
  <c r="LX114" i="36" s="1"/>
  <c r="LY114" i="36" s="1"/>
  <c r="LZ114" i="36" s="1"/>
  <c r="MA114" i="36" s="1"/>
  <c r="MB114" i="36" s="1"/>
  <c r="MC114" i="36" s="1"/>
  <c r="MD114" i="36" s="1"/>
  <c r="ME114" i="36" s="1"/>
  <c r="MF114" i="36" s="1"/>
  <c r="MG114" i="36" s="1"/>
  <c r="MH114" i="36" s="1"/>
  <c r="MI114" i="36" s="1"/>
  <c r="MJ114" i="36" s="1"/>
  <c r="MK114" i="36" s="1"/>
  <c r="ML114" i="36" s="1"/>
  <c r="MM114" i="36" s="1"/>
  <c r="MN114" i="36" s="1"/>
  <c r="MO114" i="36" s="1"/>
  <c r="MP114" i="36" s="1"/>
  <c r="MQ114" i="36" s="1"/>
  <c r="MR114" i="36" s="1"/>
  <c r="MS114" i="36" s="1"/>
  <c r="MT114" i="36" s="1"/>
  <c r="MU114" i="36" s="1"/>
  <c r="MV114" i="36" s="1"/>
  <c r="MW114" i="36" s="1"/>
  <c r="MX114" i="36" s="1"/>
  <c r="MY114" i="36" s="1"/>
  <c r="MZ114" i="36" s="1"/>
  <c r="NA114" i="36" s="1"/>
  <c r="AE128" i="3"/>
  <c r="D6" i="26"/>
  <c r="E6" i="26" s="1"/>
  <c r="E9" i="26" s="1"/>
  <c r="H33" i="36" s="1"/>
  <c r="D6" i="13"/>
  <c r="E6" i="13" s="1"/>
  <c r="E13" i="13" s="1"/>
  <c r="D6" i="21"/>
  <c r="E6" i="21" s="1"/>
  <c r="E9" i="21" s="1"/>
  <c r="AE141" i="3"/>
  <c r="EA3" i="9"/>
  <c r="AD141" i="3"/>
  <c r="S141" i="3"/>
  <c r="AE59" i="3"/>
  <c r="G3" i="39"/>
  <c r="H3" i="39" s="1"/>
  <c r="AD59" i="3"/>
  <c r="S59" i="3"/>
  <c r="G3" i="40"/>
  <c r="H3" i="40" s="1"/>
  <c r="H19" i="40" s="1"/>
  <c r="BZ3" i="9"/>
  <c r="S82" i="3"/>
  <c r="AE82" i="3"/>
  <c r="AD82" i="3"/>
  <c r="J30" i="36"/>
  <c r="F30" i="36"/>
  <c r="I30" i="36"/>
  <c r="G30" i="36"/>
  <c r="H30" i="36"/>
  <c r="K30" i="36"/>
  <c r="L30" i="36"/>
  <c r="L18" i="36"/>
  <c r="G18" i="36"/>
  <c r="K18" i="36"/>
  <c r="J9" i="36"/>
  <c r="F9" i="36"/>
  <c r="J33" i="36"/>
  <c r="E14" i="28"/>
  <c r="S12" i="3"/>
  <c r="M3" i="9"/>
  <c r="AD12" i="3"/>
  <c r="AE12" i="3"/>
  <c r="AU3" i="9"/>
  <c r="G9" i="41"/>
  <c r="H9" i="41" s="1"/>
  <c r="D15" i="23"/>
  <c r="E15" i="23" s="1"/>
  <c r="AD50" i="3"/>
  <c r="S50" i="3"/>
  <c r="AE50" i="3"/>
  <c r="H39" i="36"/>
  <c r="I3" i="36"/>
  <c r="L3" i="36"/>
  <c r="H3" i="36"/>
  <c r="J3" i="36"/>
  <c r="G3" i="36"/>
  <c r="K3" i="36"/>
  <c r="G27" i="46"/>
  <c r="H27" i="46" s="1"/>
  <c r="G25" i="46"/>
  <c r="H25" i="46" s="1"/>
  <c r="G21" i="46"/>
  <c r="H21" i="46" s="1"/>
  <c r="G23" i="46"/>
  <c r="H23" i="46" s="1"/>
  <c r="G4" i="46"/>
  <c r="H4" i="46" s="1"/>
  <c r="AE155" i="3"/>
  <c r="S155" i="3"/>
  <c r="EK3" i="9"/>
  <c r="AD155" i="3"/>
  <c r="H19" i="39"/>
  <c r="I63" i="36"/>
  <c r="H30" i="41"/>
  <c r="F123" i="36" s="1"/>
  <c r="G123" i="36" s="1"/>
  <c r="K24" i="36"/>
  <c r="G24" i="36"/>
  <c r="F24" i="36"/>
  <c r="J24" i="36"/>
  <c r="L24" i="36"/>
  <c r="I48" i="36"/>
  <c r="G48" i="36"/>
  <c r="J48" i="36"/>
  <c r="K48" i="36"/>
  <c r="H48" i="36"/>
  <c r="L48" i="36"/>
  <c r="F48" i="36"/>
  <c r="E15" i="32"/>
  <c r="K42" i="36"/>
  <c r="G42" i="36"/>
  <c r="F42" i="36"/>
  <c r="H42" i="36"/>
  <c r="J42" i="36"/>
  <c r="I42" i="36"/>
  <c r="L42" i="36"/>
  <c r="G36" i="36"/>
  <c r="F36" i="36"/>
  <c r="K36" i="36"/>
  <c r="H36" i="36"/>
  <c r="J36" i="36"/>
  <c r="I36" i="36"/>
  <c r="L36" i="36"/>
  <c r="EG117" i="36"/>
  <c r="HY117" i="36"/>
  <c r="AW117" i="36"/>
  <c r="KC117" i="36"/>
  <c r="FE117" i="36"/>
  <c r="F117" i="36"/>
  <c r="LA117" i="36"/>
  <c r="GC117" i="36"/>
  <c r="J117" i="36"/>
  <c r="Z117" i="36"/>
  <c r="AP117" i="36"/>
  <c r="BF117" i="36"/>
  <c r="BV117" i="36"/>
  <c r="CL117" i="36"/>
  <c r="DB117" i="36"/>
  <c r="DR117" i="36"/>
  <c r="EH117" i="36"/>
  <c r="EX117" i="36"/>
  <c r="FN117" i="36"/>
  <c r="GD117" i="36"/>
  <c r="GT117" i="36"/>
  <c r="HJ117" i="36"/>
  <c r="HZ117" i="36"/>
  <c r="IP117" i="36"/>
  <c r="JF117" i="36"/>
  <c r="JV117" i="36"/>
  <c r="KL117" i="36"/>
  <c r="LB117" i="36"/>
  <c r="LR117" i="36"/>
  <c r="MH117" i="36"/>
  <c r="S117" i="36"/>
  <c r="AI117" i="36"/>
  <c r="AY117" i="36"/>
  <c r="BO117" i="36"/>
  <c r="CE117" i="36"/>
  <c r="H117" i="36"/>
  <c r="X117" i="36"/>
  <c r="AN117" i="36"/>
  <c r="BD117" i="36"/>
  <c r="BT117" i="36"/>
  <c r="CJ117" i="36"/>
  <c r="CZ117" i="36"/>
  <c r="DP117" i="36"/>
  <c r="EF117" i="36"/>
  <c r="EV117" i="36"/>
  <c r="FL117" i="36"/>
  <c r="GB117" i="36"/>
  <c r="GR117" i="36"/>
  <c r="HH117" i="36"/>
  <c r="HX117" i="36"/>
  <c r="IN117" i="36"/>
  <c r="JD117" i="36"/>
  <c r="JT117" i="36"/>
  <c r="KJ117" i="36"/>
  <c r="KZ117" i="36"/>
  <c r="LP117" i="36"/>
  <c r="MF117" i="36"/>
  <c r="BQ117" i="36"/>
  <c r="DK117" i="36"/>
  <c r="EQ117" i="36"/>
  <c r="FW117" i="36"/>
  <c r="HC117" i="36"/>
  <c r="II117" i="36"/>
  <c r="JO117" i="36"/>
  <c r="KU117" i="36"/>
  <c r="MA117" i="36"/>
  <c r="MU117" i="36"/>
  <c r="AO117" i="36"/>
  <c r="CW117" i="36"/>
  <c r="EC117" i="36"/>
  <c r="FI117" i="36"/>
  <c r="GO117" i="36"/>
  <c r="HU117" i="36"/>
  <c r="JA117" i="36"/>
  <c r="KG117" i="36"/>
  <c r="LM117" i="36"/>
  <c r="MN117" i="36"/>
  <c r="M117" i="36"/>
  <c r="BY117" i="36"/>
  <c r="DO117" i="36"/>
  <c r="EU117" i="36"/>
  <c r="GA117" i="36"/>
  <c r="HG117" i="36"/>
  <c r="IM117" i="36"/>
  <c r="JS117" i="36"/>
  <c r="KY117" i="36"/>
  <c r="ME117" i="36"/>
  <c r="LY117" i="36"/>
  <c r="HA117" i="36"/>
  <c r="BM117" i="36"/>
  <c r="JE117" i="36"/>
  <c r="DA117" i="36"/>
  <c r="KK117" i="36"/>
  <c r="MT117" i="36"/>
  <c r="IW117" i="36"/>
  <c r="DY117" i="36"/>
  <c r="NA117" i="36"/>
  <c r="JU117" i="36"/>
  <c r="EW117" i="36"/>
  <c r="N117" i="36"/>
  <c r="AD117" i="36"/>
  <c r="AT117" i="36"/>
  <c r="BJ117" i="36"/>
  <c r="BZ117" i="36"/>
  <c r="CP117" i="36"/>
  <c r="DF117" i="36"/>
  <c r="DV117" i="36"/>
  <c r="EL117" i="36"/>
  <c r="FB117" i="36"/>
  <c r="FR117" i="36"/>
  <c r="GH117" i="36"/>
  <c r="GX117" i="36"/>
  <c r="HN117" i="36"/>
  <c r="ID117" i="36"/>
  <c r="IT117" i="36"/>
  <c r="JJ117" i="36"/>
  <c r="JZ117" i="36"/>
  <c r="KP117" i="36"/>
  <c r="LF117" i="36"/>
  <c r="LV117" i="36"/>
  <c r="G117" i="36"/>
  <c r="W117" i="36"/>
  <c r="AM117" i="36"/>
  <c r="BC117" i="36"/>
  <c r="BS117" i="36"/>
  <c r="CI117" i="36"/>
  <c r="L117" i="36"/>
  <c r="AB117" i="36"/>
  <c r="AR117" i="36"/>
  <c r="BH117" i="36"/>
  <c r="BX117" i="36"/>
  <c r="CN117" i="36"/>
  <c r="DD117" i="36"/>
  <c r="DT117" i="36"/>
  <c r="EJ117" i="36"/>
  <c r="EZ117" i="36"/>
  <c r="FP117" i="36"/>
  <c r="GF117" i="36"/>
  <c r="GV117" i="36"/>
  <c r="HL117" i="36"/>
  <c r="IB117" i="36"/>
  <c r="IR117" i="36"/>
  <c r="JH117" i="36"/>
  <c r="JX117" i="36"/>
  <c r="KN117" i="36"/>
  <c r="LD117" i="36"/>
  <c r="LT117" i="36"/>
  <c r="U117" i="36"/>
  <c r="CG117" i="36"/>
  <c r="DS117" i="36"/>
  <c r="EY117" i="36"/>
  <c r="GE117" i="36"/>
  <c r="HK117" i="36"/>
  <c r="IQ117" i="36"/>
  <c r="JW117" i="36"/>
  <c r="LC117" i="36"/>
  <c r="MI117" i="36"/>
  <c r="MY117" i="36"/>
  <c r="BE117" i="36"/>
  <c r="DE117" i="36"/>
  <c r="EK117" i="36"/>
  <c r="FQ117" i="36"/>
  <c r="GW117" i="36"/>
  <c r="IC117" i="36"/>
  <c r="JI117" i="36"/>
  <c r="KO117" i="36"/>
  <c r="LU117" i="36"/>
  <c r="MR117" i="36"/>
  <c r="AC117" i="36"/>
  <c r="CO117" i="36"/>
  <c r="DW117" i="36"/>
  <c r="FC117" i="36"/>
  <c r="GI117" i="36"/>
  <c r="HO117" i="36"/>
  <c r="IU117" i="36"/>
  <c r="KA117" i="36"/>
  <c r="LG117" i="36"/>
  <c r="MK117" i="36"/>
  <c r="KS117" i="36"/>
  <c r="FU117" i="36"/>
  <c r="MW117" i="36"/>
  <c r="LQ117" i="36"/>
  <c r="FM117" i="36"/>
  <c r="ML117" i="36"/>
  <c r="HQ117" i="36"/>
  <c r="CS117" i="36"/>
  <c r="MS117" i="36"/>
  <c r="IO117" i="36"/>
  <c r="DQ117" i="36"/>
  <c r="R117" i="36"/>
  <c r="AH117" i="36"/>
  <c r="AX117" i="36"/>
  <c r="BN117" i="36"/>
  <c r="CD117" i="36"/>
  <c r="CT117" i="36"/>
  <c r="DJ117" i="36"/>
  <c r="DZ117" i="36"/>
  <c r="EP117" i="36"/>
  <c r="FF117" i="36"/>
  <c r="FV117" i="36"/>
  <c r="GL117" i="36"/>
  <c r="HB117" i="36"/>
  <c r="HR117" i="36"/>
  <c r="IH117" i="36"/>
  <c r="IX117" i="36"/>
  <c r="JN117" i="36"/>
  <c r="KD117" i="36"/>
  <c r="KT117" i="36"/>
  <c r="LJ117" i="36"/>
  <c r="LZ117" i="36"/>
  <c r="K117" i="36"/>
  <c r="AA117" i="36"/>
  <c r="AQ117" i="36"/>
  <c r="BG117" i="36"/>
  <c r="BW117" i="36"/>
  <c r="CM117" i="36"/>
  <c r="P117" i="36"/>
  <c r="AF117" i="36"/>
  <c r="AV117" i="36"/>
  <c r="BL117" i="36"/>
  <c r="CB117" i="36"/>
  <c r="CR117" i="36"/>
  <c r="DH117" i="36"/>
  <c r="DX117" i="36"/>
  <c r="EN117" i="36"/>
  <c r="FD117" i="36"/>
  <c r="FT117" i="36"/>
  <c r="GJ117" i="36"/>
  <c r="GZ117" i="36"/>
  <c r="HP117" i="36"/>
  <c r="IF117" i="36"/>
  <c r="IV117" i="36"/>
  <c r="JL117" i="36"/>
  <c r="KB117" i="36"/>
  <c r="KR117" i="36"/>
  <c r="LH117" i="36"/>
  <c r="LX117" i="36"/>
  <c r="AK117" i="36"/>
  <c r="CU117" i="36"/>
  <c r="EA117" i="36"/>
  <c r="FG117" i="36"/>
  <c r="GM117" i="36"/>
  <c r="HS117" i="36"/>
  <c r="IY117" i="36"/>
  <c r="KE117" i="36"/>
  <c r="LK117" i="36"/>
  <c r="MM117" i="36"/>
  <c r="I117" i="36"/>
  <c r="BU117" i="36"/>
  <c r="DM117" i="36"/>
  <c r="ES117" i="36"/>
  <c r="FY117" i="36"/>
  <c r="HE117" i="36"/>
  <c r="IK117" i="36"/>
  <c r="JQ117" i="36"/>
  <c r="KW117" i="36"/>
  <c r="MC117" i="36"/>
  <c r="MV117" i="36"/>
  <c r="AS117" i="36"/>
  <c r="CY117" i="36"/>
  <c r="EE117" i="36"/>
  <c r="FK117" i="36"/>
  <c r="GQ117" i="36"/>
  <c r="HW117" i="36"/>
  <c r="JC117" i="36"/>
  <c r="KI117" i="36"/>
  <c r="LO117" i="36"/>
  <c r="MX117" i="36"/>
  <c r="JM117" i="36"/>
  <c r="EO117" i="36"/>
  <c r="Q117" i="36"/>
  <c r="MO117" i="36"/>
  <c r="GS117" i="36"/>
  <c r="LI117" i="36"/>
  <c r="GK117" i="36"/>
  <c r="AG117" i="36"/>
  <c r="MG117" i="36"/>
  <c r="HI117" i="36"/>
  <c r="CC117" i="36"/>
  <c r="V117" i="36"/>
  <c r="AL117" i="36"/>
  <c r="BB117" i="36"/>
  <c r="BR117" i="36"/>
  <c r="CH117" i="36"/>
  <c r="CX117" i="36"/>
  <c r="DN117" i="36"/>
  <c r="ED117" i="36"/>
  <c r="ET117" i="36"/>
  <c r="FJ117" i="36"/>
  <c r="FZ117" i="36"/>
  <c r="GP117" i="36"/>
  <c r="HF117" i="36"/>
  <c r="HV117" i="36"/>
  <c r="IL117" i="36"/>
  <c r="JB117" i="36"/>
  <c r="JR117" i="36"/>
  <c r="KH117" i="36"/>
  <c r="KX117" i="36"/>
  <c r="LN117" i="36"/>
  <c r="MD117" i="36"/>
  <c r="O117" i="36"/>
  <c r="AE117" i="36"/>
  <c r="AU117" i="36"/>
  <c r="BK117" i="36"/>
  <c r="CA117" i="36"/>
  <c r="CQ117" i="36"/>
  <c r="T117" i="36"/>
  <c r="AJ117" i="36"/>
  <c r="AZ117" i="36"/>
  <c r="BP117" i="36"/>
  <c r="CF117" i="36"/>
  <c r="CV117" i="36"/>
  <c r="DL117" i="36"/>
  <c r="EB117" i="36"/>
  <c r="ER117" i="36"/>
  <c r="FH117" i="36"/>
  <c r="FX117" i="36"/>
  <c r="GN117" i="36"/>
  <c r="HD117" i="36"/>
  <c r="HT117" i="36"/>
  <c r="IJ117" i="36"/>
  <c r="IZ117" i="36"/>
  <c r="JP117" i="36"/>
  <c r="KF117" i="36"/>
  <c r="KV117" i="36"/>
  <c r="LL117" i="36"/>
  <c r="MB117" i="36"/>
  <c r="BA117" i="36"/>
  <c r="DC117" i="36"/>
  <c r="EI117" i="36"/>
  <c r="FO117" i="36"/>
  <c r="GU117" i="36"/>
  <c r="IA117" i="36"/>
  <c r="JG117" i="36"/>
  <c r="KM117" i="36"/>
  <c r="LS117" i="36"/>
  <c r="MQ117" i="36"/>
  <c r="Y117" i="36"/>
  <c r="CK117" i="36"/>
  <c r="DU117" i="36"/>
  <c r="FA117" i="36"/>
  <c r="GG117" i="36"/>
  <c r="HM117" i="36"/>
  <c r="IS117" i="36"/>
  <c r="JY117" i="36"/>
  <c r="LE117" i="36"/>
  <c r="MJ117" i="36"/>
  <c r="MZ117" i="36"/>
  <c r="BI117" i="36"/>
  <c r="DG117" i="36"/>
  <c r="EM117" i="36"/>
  <c r="FS117" i="36"/>
  <c r="GY117" i="36"/>
  <c r="IE117" i="36"/>
  <c r="JK117" i="36"/>
  <c r="KQ117" i="36"/>
  <c r="LW117" i="36"/>
  <c r="MP117" i="36"/>
  <c r="IG117" i="36"/>
  <c r="DI117" i="36"/>
  <c r="L45" i="36"/>
  <c r="K45" i="36"/>
  <c r="H45" i="36"/>
  <c r="F45" i="36"/>
  <c r="J45" i="36"/>
  <c r="G45" i="36"/>
  <c r="I45" i="36"/>
  <c r="H18" i="36" l="1"/>
  <c r="F18" i="36"/>
  <c r="I18" i="36"/>
  <c r="L81" i="36"/>
  <c r="L82" i="36"/>
  <c r="L55" i="36"/>
  <c r="L10" i="36"/>
  <c r="L70" i="36"/>
  <c r="L23" i="36"/>
  <c r="L52" i="36"/>
  <c r="L40" i="36"/>
  <c r="L47" i="36"/>
  <c r="L25" i="36"/>
  <c r="L17" i="36"/>
  <c r="L28" i="36"/>
  <c r="L19" i="36"/>
  <c r="L34" i="36"/>
  <c r="L26" i="36"/>
  <c r="L103" i="36"/>
  <c r="L35" i="36"/>
  <c r="L88" i="36"/>
  <c r="L20" i="36"/>
  <c r="L13" i="36"/>
  <c r="L50" i="36"/>
  <c r="L65" i="36"/>
  <c r="L49" i="36"/>
  <c r="L41" i="36"/>
  <c r="L14" i="36"/>
  <c r="L37" i="36"/>
  <c r="L58" i="36"/>
  <c r="L22" i="36"/>
  <c r="M2" i="36"/>
  <c r="L32" i="36"/>
  <c r="L5" i="36"/>
  <c r="L109" i="36"/>
  <c r="L79" i="36"/>
  <c r="L38" i="36"/>
  <c r="L106" i="36"/>
  <c r="L4" i="36"/>
  <c r="L56" i="36"/>
  <c r="L11" i="36"/>
  <c r="L67" i="36"/>
  <c r="L43" i="36"/>
  <c r="L61" i="36"/>
  <c r="L104" i="36"/>
  <c r="L64" i="36"/>
  <c r="L46" i="36"/>
  <c r="L73" i="36"/>
  <c r="L7" i="36"/>
  <c r="L29" i="36"/>
  <c r="L44" i="36"/>
  <c r="L53" i="36"/>
  <c r="L8" i="36"/>
  <c r="L68" i="36"/>
  <c r="L31" i="36"/>
  <c r="L75" i="36"/>
  <c r="L78" i="36"/>
  <c r="L72" i="36"/>
  <c r="L66" i="36"/>
  <c r="L84" i="36"/>
  <c r="L108" i="36"/>
  <c r="L105" i="36"/>
  <c r="L93" i="36"/>
  <c r="L87" i="36"/>
  <c r="L54" i="36"/>
  <c r="L90" i="36"/>
  <c r="L69" i="36"/>
  <c r="L96" i="36"/>
  <c r="L102" i="36"/>
  <c r="K15" i="36"/>
  <c r="K16" i="36"/>
  <c r="I12" i="36"/>
  <c r="M21" i="36"/>
  <c r="F21" i="36"/>
  <c r="G21" i="36"/>
  <c r="L21" i="36"/>
  <c r="J21" i="36"/>
  <c r="K21" i="36"/>
  <c r="H21" i="36"/>
  <c r="I21" i="36"/>
  <c r="E19" i="23"/>
  <c r="K63" i="36"/>
  <c r="J63" i="36"/>
  <c r="M63" i="36"/>
  <c r="L63" i="36"/>
  <c r="G63" i="36"/>
  <c r="K6" i="36"/>
  <c r="G6" i="36"/>
  <c r="J6" i="36"/>
  <c r="I6" i="36"/>
  <c r="L6" i="36"/>
  <c r="F6" i="36"/>
  <c r="H6" i="36"/>
  <c r="M6" i="36"/>
  <c r="F63" i="36"/>
  <c r="K12" i="36"/>
  <c r="M12" i="36"/>
  <c r="F12" i="36"/>
  <c r="J12" i="36"/>
  <c r="G12" i="36"/>
  <c r="H12" i="36"/>
  <c r="H63" i="36"/>
  <c r="L12" i="36"/>
  <c r="M33" i="36"/>
  <c r="K33" i="36"/>
  <c r="I33" i="36"/>
  <c r="G33" i="36"/>
  <c r="F33" i="36"/>
  <c r="L33" i="36"/>
  <c r="I9" i="36"/>
  <c r="K9" i="36"/>
  <c r="G9" i="36"/>
  <c r="L9" i="36"/>
  <c r="H9" i="36"/>
  <c r="M9" i="36"/>
  <c r="G39" i="36"/>
  <c r="J39" i="36"/>
  <c r="M39" i="36"/>
  <c r="H29" i="46"/>
  <c r="F120" i="36" s="1"/>
  <c r="F39" i="36"/>
  <c r="L39" i="36"/>
  <c r="K39" i="36"/>
  <c r="I39" i="36"/>
  <c r="F51" i="36"/>
  <c r="L51" i="36"/>
  <c r="K51" i="36"/>
  <c r="J51" i="36"/>
  <c r="H51" i="36"/>
  <c r="G51" i="36"/>
  <c r="I51" i="36"/>
  <c r="M51" i="36"/>
  <c r="I27" i="36"/>
  <c r="K27" i="36"/>
  <c r="M27" i="36"/>
  <c r="H123" i="36"/>
  <c r="K111" i="36" l="1"/>
  <c r="M81" i="36"/>
  <c r="M82" i="36"/>
  <c r="L15" i="36"/>
  <c r="L16" i="36"/>
  <c r="M55" i="36"/>
  <c r="M23" i="36"/>
  <c r="M31" i="36"/>
  <c r="M29" i="36"/>
  <c r="M64" i="36"/>
  <c r="M10" i="36"/>
  <c r="M44" i="36"/>
  <c r="M93" i="36"/>
  <c r="M96" i="36"/>
  <c r="M87" i="36"/>
  <c r="M102" i="36"/>
  <c r="M13" i="36"/>
  <c r="M5" i="36"/>
  <c r="M106" i="36"/>
  <c r="M52" i="36"/>
  <c r="M104" i="36"/>
  <c r="M50" i="36"/>
  <c r="M108" i="36"/>
  <c r="M7" i="36"/>
  <c r="M8" i="36"/>
  <c r="M68" i="36"/>
  <c r="M17" i="36"/>
  <c r="M37" i="36"/>
  <c r="M26" i="36"/>
  <c r="M69" i="36"/>
  <c r="M40" i="36"/>
  <c r="M109" i="36"/>
  <c r="M53" i="36"/>
  <c r="M49" i="36"/>
  <c r="M56" i="36"/>
  <c r="M47" i="36"/>
  <c r="M66" i="36"/>
  <c r="M34" i="36"/>
  <c r="M67" i="36"/>
  <c r="M20" i="36"/>
  <c r="M73" i="36"/>
  <c r="M65" i="36"/>
  <c r="M79" i="36"/>
  <c r="M70" i="36"/>
  <c r="M54" i="36"/>
  <c r="M4" i="36"/>
  <c r="M41" i="36"/>
  <c r="M11" i="36"/>
  <c r="N2" i="36"/>
  <c r="M46" i="36"/>
  <c r="M61" i="36"/>
  <c r="M78" i="36"/>
  <c r="M105" i="36"/>
  <c r="M25" i="36"/>
  <c r="M19" i="36"/>
  <c r="M88" i="36"/>
  <c r="M28" i="36"/>
  <c r="M22" i="36"/>
  <c r="M14" i="36"/>
  <c r="M32" i="36"/>
  <c r="M35" i="36"/>
  <c r="M58" i="36"/>
  <c r="M75" i="36"/>
  <c r="M43" i="36"/>
  <c r="M103" i="36"/>
  <c r="M38" i="36"/>
  <c r="M72" i="36"/>
  <c r="M84" i="36"/>
  <c r="M90" i="36"/>
  <c r="M24" i="36"/>
  <c r="M42" i="36"/>
  <c r="M36" i="36"/>
  <c r="M3" i="36"/>
  <c r="M48" i="36"/>
  <c r="M45" i="36"/>
  <c r="M30" i="36"/>
  <c r="M18" i="36"/>
  <c r="L27" i="36"/>
  <c r="L111" i="36" s="1"/>
  <c r="H27" i="36"/>
  <c r="H111" i="36" s="1"/>
  <c r="G27" i="36"/>
  <c r="G111" i="36" s="1"/>
  <c r="J27" i="36"/>
  <c r="J111" i="36" s="1"/>
  <c r="F27" i="36"/>
  <c r="F111" i="36" s="1"/>
  <c r="I111" i="36"/>
  <c r="G120" i="36"/>
  <c r="F132" i="36"/>
  <c r="I123" i="36"/>
  <c r="N81" i="36" l="1"/>
  <c r="N82" i="36"/>
  <c r="N27" i="36"/>
  <c r="M15" i="36"/>
  <c r="M16" i="36"/>
  <c r="N72" i="36"/>
  <c r="N105" i="36"/>
  <c r="N96" i="36"/>
  <c r="N75" i="36"/>
  <c r="N90" i="36"/>
  <c r="N84" i="36"/>
  <c r="N102" i="36"/>
  <c r="N69" i="36"/>
  <c r="N108" i="36"/>
  <c r="N93" i="36"/>
  <c r="N78" i="36"/>
  <c r="N66" i="36"/>
  <c r="N87" i="36"/>
  <c r="N3" i="36"/>
  <c r="N34" i="36"/>
  <c r="N7" i="36"/>
  <c r="N35" i="36"/>
  <c r="N28" i="36"/>
  <c r="N29" i="36"/>
  <c r="N47" i="36"/>
  <c r="N23" i="36"/>
  <c r="N104" i="36"/>
  <c r="N20" i="36"/>
  <c r="N40" i="36"/>
  <c r="N43" i="36"/>
  <c r="N38" i="36"/>
  <c r="N54" i="36"/>
  <c r="N36" i="36"/>
  <c r="N11" i="36"/>
  <c r="N64" i="36"/>
  <c r="N46" i="36"/>
  <c r="N31" i="36"/>
  <c r="N41" i="36"/>
  <c r="N26" i="36"/>
  <c r="N45" i="36"/>
  <c r="N14" i="36"/>
  <c r="N52" i="36"/>
  <c r="O2" i="36"/>
  <c r="N5" i="36"/>
  <c r="N109" i="36"/>
  <c r="N50" i="36"/>
  <c r="N103" i="36"/>
  <c r="N10" i="36"/>
  <c r="N88" i="36"/>
  <c r="N49" i="36"/>
  <c r="N22" i="36"/>
  <c r="N61" i="36"/>
  <c r="N18" i="36"/>
  <c r="N48" i="36"/>
  <c r="N42" i="36"/>
  <c r="N65" i="36"/>
  <c r="N37" i="36"/>
  <c r="N73" i="36"/>
  <c r="N4" i="36"/>
  <c r="N17" i="36"/>
  <c r="N79" i="36"/>
  <c r="N24" i="36"/>
  <c r="N106" i="36"/>
  <c r="N53" i="36"/>
  <c r="N56" i="36"/>
  <c r="N32" i="36"/>
  <c r="N8" i="36"/>
  <c r="N25" i="36"/>
  <c r="N58" i="36"/>
  <c r="N67" i="36"/>
  <c r="N13" i="36"/>
  <c r="N70" i="36"/>
  <c r="N19" i="36"/>
  <c r="N68" i="36"/>
  <c r="N44" i="36"/>
  <c r="N55" i="36"/>
  <c r="N30" i="36"/>
  <c r="N12" i="36"/>
  <c r="N9" i="36"/>
  <c r="N51" i="36"/>
  <c r="N21" i="36"/>
  <c r="N63" i="36"/>
  <c r="N6" i="36"/>
  <c r="N33" i="36"/>
  <c r="N39" i="36"/>
  <c r="F134" i="36"/>
  <c r="H120" i="36"/>
  <c r="G132" i="36"/>
  <c r="G134" i="36" s="1"/>
  <c r="J123" i="36"/>
  <c r="O81" i="36" l="1"/>
  <c r="O82" i="36"/>
  <c r="O33" i="36"/>
  <c r="O45" i="36"/>
  <c r="O3" i="36"/>
  <c r="O48" i="36"/>
  <c r="O18" i="36"/>
  <c r="O42" i="36"/>
  <c r="O30" i="36"/>
  <c r="O12" i="36"/>
  <c r="O36" i="36"/>
  <c r="O39" i="36"/>
  <c r="O7" i="36"/>
  <c r="O32" i="36"/>
  <c r="O43" i="36"/>
  <c r="O4" i="36"/>
  <c r="O64" i="36"/>
  <c r="O26" i="36"/>
  <c r="O93" i="36"/>
  <c r="O87" i="36"/>
  <c r="O56" i="36"/>
  <c r="O31" i="36"/>
  <c r="O11" i="36"/>
  <c r="O68" i="36"/>
  <c r="O37" i="36"/>
  <c r="O38" i="36"/>
  <c r="O66" i="36"/>
  <c r="O108" i="36"/>
  <c r="O21" i="36"/>
  <c r="O73" i="36"/>
  <c r="O49" i="36"/>
  <c r="O19" i="36"/>
  <c r="O14" i="36"/>
  <c r="O25" i="36"/>
  <c r="O61" i="36"/>
  <c r="O75" i="36"/>
  <c r="O54" i="36"/>
  <c r="O9" i="36"/>
  <c r="O51" i="36"/>
  <c r="O35" i="36"/>
  <c r="O40" i="36"/>
  <c r="O29" i="36"/>
  <c r="O41" i="36"/>
  <c r="O106" i="36"/>
  <c r="O79" i="36"/>
  <c r="O96" i="36"/>
  <c r="O102" i="36"/>
  <c r="O104" i="36"/>
  <c r="O20" i="36"/>
  <c r="O23" i="36"/>
  <c r="O109" i="36"/>
  <c r="P2" i="36"/>
  <c r="O103" i="36"/>
  <c r="O58" i="36"/>
  <c r="O78" i="36"/>
  <c r="O24" i="36"/>
  <c r="O63" i="36"/>
  <c r="O65" i="36"/>
  <c r="O46" i="36"/>
  <c r="O5" i="36"/>
  <c r="O67" i="36"/>
  <c r="O53" i="36"/>
  <c r="O44" i="36"/>
  <c r="O55" i="36"/>
  <c r="O84" i="36"/>
  <c r="O6" i="36"/>
  <c r="O52" i="36"/>
  <c r="O88" i="36"/>
  <c r="O28" i="36"/>
  <c r="O34" i="36"/>
  <c r="O13" i="36"/>
  <c r="O50" i="36"/>
  <c r="O69" i="36"/>
  <c r="O105" i="36"/>
  <c r="O17" i="36"/>
  <c r="O70" i="36"/>
  <c r="O8" i="36"/>
  <c r="O22" i="36"/>
  <c r="O10" i="36"/>
  <c r="O47" i="36"/>
  <c r="O72" i="36"/>
  <c r="O90" i="36"/>
  <c r="O27" i="36"/>
  <c r="N16" i="36"/>
  <c r="N15" i="36"/>
  <c r="N111" i="36" s="1"/>
  <c r="M111" i="36"/>
  <c r="I120" i="36"/>
  <c r="H132" i="36"/>
  <c r="H134" i="36" s="1"/>
  <c r="K123" i="36"/>
  <c r="P82" i="36" l="1"/>
  <c r="P81" i="36"/>
  <c r="O16" i="36"/>
  <c r="O15" i="36"/>
  <c r="O111" i="36" s="1"/>
  <c r="P6" i="36"/>
  <c r="P39" i="36"/>
  <c r="P51" i="36"/>
  <c r="P21" i="36"/>
  <c r="P63" i="36"/>
  <c r="P65" i="36"/>
  <c r="P22" i="36"/>
  <c r="P5" i="36"/>
  <c r="P29" i="36"/>
  <c r="P41" i="36"/>
  <c r="P61" i="36"/>
  <c r="P66" i="36"/>
  <c r="P90" i="36"/>
  <c r="P3" i="36"/>
  <c r="P35" i="36"/>
  <c r="P58" i="36"/>
  <c r="P10" i="36"/>
  <c r="P64" i="36"/>
  <c r="P75" i="36"/>
  <c r="P109" i="36"/>
  <c r="P11" i="36"/>
  <c r="P28" i="36"/>
  <c r="P46" i="36"/>
  <c r="P13" i="36"/>
  <c r="P20" i="36"/>
  <c r="P79" i="36"/>
  <c r="P69" i="36"/>
  <c r="P54" i="36"/>
  <c r="P30" i="36"/>
  <c r="P47" i="36"/>
  <c r="P68" i="36"/>
  <c r="P25" i="36"/>
  <c r="Q2" i="36"/>
  <c r="P88" i="36"/>
  <c r="P8" i="36"/>
  <c r="P38" i="36"/>
  <c r="P55" i="36"/>
  <c r="P72" i="36"/>
  <c r="P9" i="36"/>
  <c r="P45" i="36"/>
  <c r="P27" i="36"/>
  <c r="P70" i="36"/>
  <c r="P40" i="36"/>
  <c r="P7" i="36"/>
  <c r="P84" i="36"/>
  <c r="P18" i="36"/>
  <c r="P34" i="36"/>
  <c r="P103" i="36"/>
  <c r="P56" i="36"/>
  <c r="P19" i="36"/>
  <c r="P4" i="36"/>
  <c r="P26" i="36"/>
  <c r="P96" i="36"/>
  <c r="P24" i="36"/>
  <c r="P36" i="36"/>
  <c r="P12" i="36"/>
  <c r="P49" i="36"/>
  <c r="P105" i="36"/>
  <c r="P23" i="36"/>
  <c r="P108" i="36"/>
  <c r="P37" i="36"/>
  <c r="P104" i="36"/>
  <c r="P17" i="36"/>
  <c r="P67" i="36"/>
  <c r="P14" i="36"/>
  <c r="P44" i="36"/>
  <c r="P93" i="36"/>
  <c r="P87" i="36"/>
  <c r="P42" i="36"/>
  <c r="P53" i="36"/>
  <c r="P43" i="36"/>
  <c r="P48" i="36"/>
  <c r="P106" i="36"/>
  <c r="P73" i="36"/>
  <c r="P52" i="36"/>
  <c r="P32" i="36"/>
  <c r="P31" i="36"/>
  <c r="P50" i="36"/>
  <c r="P78" i="36"/>
  <c r="P102" i="36"/>
  <c r="P33" i="36"/>
  <c r="J120" i="36"/>
  <c r="I132" i="36"/>
  <c r="I134" i="36" s="1"/>
  <c r="L123" i="36"/>
  <c r="Q82" i="36" l="1"/>
  <c r="Q81" i="36"/>
  <c r="Q27" i="36"/>
  <c r="Q17" i="36"/>
  <c r="Q43" i="36"/>
  <c r="Q5" i="36"/>
  <c r="Q14" i="36"/>
  <c r="Q64" i="36"/>
  <c r="Q26" i="36"/>
  <c r="Q75" i="36"/>
  <c r="Q90" i="36"/>
  <c r="Q36" i="36"/>
  <c r="Q9" i="36"/>
  <c r="Q11" i="36"/>
  <c r="Q78" i="36"/>
  <c r="Q12" i="36"/>
  <c r="Q84" i="36"/>
  <c r="Q7" i="36"/>
  <c r="Q34" i="36"/>
  <c r="Q8" i="36"/>
  <c r="Q67" i="36"/>
  <c r="Q40" i="36"/>
  <c r="Q47" i="36"/>
  <c r="Q72" i="36"/>
  <c r="Q87" i="36"/>
  <c r="Q39" i="36"/>
  <c r="Q63" i="36"/>
  <c r="Q104" i="36"/>
  <c r="Q105" i="36"/>
  <c r="Q51" i="36"/>
  <c r="R2" i="36"/>
  <c r="Q109" i="36"/>
  <c r="Q35" i="36"/>
  <c r="Q44" i="36"/>
  <c r="Q24" i="36"/>
  <c r="Q88" i="36"/>
  <c r="Q65" i="36"/>
  <c r="Q53" i="36"/>
  <c r="Q37" i="36"/>
  <c r="Q46" i="36"/>
  <c r="Q58" i="36"/>
  <c r="Q93" i="36"/>
  <c r="Q48" i="36"/>
  <c r="Q70" i="36"/>
  <c r="Q19" i="36"/>
  <c r="Q4" i="36"/>
  <c r="Q31" i="36"/>
  <c r="Q103" i="36"/>
  <c r="Q61" i="36"/>
  <c r="Q69" i="36"/>
  <c r="Q108" i="36"/>
  <c r="Q30" i="36"/>
  <c r="Q33" i="36"/>
  <c r="Q56" i="36"/>
  <c r="Q23" i="36"/>
  <c r="Q28" i="36"/>
  <c r="Q29" i="36"/>
  <c r="Q20" i="36"/>
  <c r="Q68" i="36"/>
  <c r="Q79" i="36"/>
  <c r="Q96" i="36"/>
  <c r="Q54" i="36"/>
  <c r="Q45" i="36"/>
  <c r="Q3" i="36"/>
  <c r="Q21" i="36"/>
  <c r="Q6" i="36"/>
  <c r="Q73" i="36"/>
  <c r="Q10" i="36"/>
  <c r="Q106" i="36"/>
  <c r="Q52" i="36"/>
  <c r="Q22" i="36"/>
  <c r="Q38" i="36"/>
  <c r="Q55" i="36"/>
  <c r="Q42" i="36"/>
  <c r="Q102" i="36"/>
  <c r="Q32" i="36"/>
  <c r="Q49" i="36"/>
  <c r="Q41" i="36"/>
  <c r="Q13" i="36"/>
  <c r="Q25" i="36"/>
  <c r="Q50" i="36"/>
  <c r="Q66" i="36"/>
  <c r="Q18" i="36"/>
  <c r="P16" i="36"/>
  <c r="P15" i="36"/>
  <c r="K120" i="36"/>
  <c r="J132" i="36"/>
  <c r="J134" i="36" s="1"/>
  <c r="M123" i="36"/>
  <c r="R82" i="36" l="1"/>
  <c r="R81" i="36"/>
  <c r="R52" i="36"/>
  <c r="R104" i="36"/>
  <c r="R4" i="36"/>
  <c r="R13" i="36"/>
  <c r="R53" i="36"/>
  <c r="R47" i="36"/>
  <c r="R66" i="36"/>
  <c r="R87" i="36"/>
  <c r="R54" i="36"/>
  <c r="R51" i="36"/>
  <c r="R67" i="36"/>
  <c r="R20" i="36"/>
  <c r="R40" i="36"/>
  <c r="R29" i="36"/>
  <c r="R106" i="36"/>
  <c r="R11" i="36"/>
  <c r="R44" i="36"/>
  <c r="R78" i="36"/>
  <c r="R84" i="36"/>
  <c r="R33" i="36"/>
  <c r="R39" i="36"/>
  <c r="R93" i="36"/>
  <c r="R30" i="36"/>
  <c r="R21" i="36"/>
  <c r="R3" i="36"/>
  <c r="R70" i="36"/>
  <c r="R79" i="36"/>
  <c r="R46" i="36"/>
  <c r="R31" i="36"/>
  <c r="R88" i="36"/>
  <c r="R10" i="36"/>
  <c r="R28" i="36"/>
  <c r="R26" i="36"/>
  <c r="R90" i="36"/>
  <c r="R7" i="36"/>
  <c r="R12" i="36"/>
  <c r="R103" i="36"/>
  <c r="R5" i="36"/>
  <c r="R41" i="36"/>
  <c r="S2" i="36"/>
  <c r="R73" i="36"/>
  <c r="R61" i="36"/>
  <c r="R69" i="36"/>
  <c r="R108" i="36"/>
  <c r="R6" i="36"/>
  <c r="R17" i="36"/>
  <c r="R48" i="36"/>
  <c r="R68" i="36"/>
  <c r="R32" i="36"/>
  <c r="R56" i="36"/>
  <c r="R49" i="36"/>
  <c r="R23" i="36"/>
  <c r="R35" i="36"/>
  <c r="R58" i="36"/>
  <c r="R75" i="36"/>
  <c r="R24" i="36"/>
  <c r="R45" i="36"/>
  <c r="R27" i="36"/>
  <c r="R109" i="36"/>
  <c r="R19" i="36"/>
  <c r="R43" i="36"/>
  <c r="R14" i="36"/>
  <c r="R65" i="36"/>
  <c r="R38" i="36"/>
  <c r="R55" i="36"/>
  <c r="R102" i="36"/>
  <c r="R18" i="36"/>
  <c r="R36" i="36"/>
  <c r="R96" i="36"/>
  <c r="R64" i="36"/>
  <c r="R25" i="36"/>
  <c r="R22" i="36"/>
  <c r="R8" i="36"/>
  <c r="R37" i="36"/>
  <c r="R50" i="36"/>
  <c r="R72" i="36"/>
  <c r="R105" i="36"/>
  <c r="R42" i="36"/>
  <c r="R9" i="36"/>
  <c r="R34" i="36"/>
  <c r="R63" i="36"/>
  <c r="Q16" i="36"/>
  <c r="Q15" i="36"/>
  <c r="P111" i="36"/>
  <c r="L120" i="36"/>
  <c r="K132" i="36"/>
  <c r="K134" i="36" s="1"/>
  <c r="N123" i="36"/>
  <c r="S82" i="36" l="1"/>
  <c r="S81" i="36"/>
  <c r="S8" i="36"/>
  <c r="S35" i="36"/>
  <c r="S56" i="36"/>
  <c r="S17" i="36"/>
  <c r="S29" i="36"/>
  <c r="S50" i="36"/>
  <c r="S75" i="36"/>
  <c r="S87" i="36"/>
  <c r="S33" i="36"/>
  <c r="S6" i="36"/>
  <c r="S51" i="36"/>
  <c r="S68" i="36"/>
  <c r="S48" i="36"/>
  <c r="S55" i="36"/>
  <c r="S14" i="36"/>
  <c r="S109" i="36"/>
  <c r="S20" i="36"/>
  <c r="S73" i="36"/>
  <c r="S104" i="36"/>
  <c r="S40" i="36"/>
  <c r="S38" i="36"/>
  <c r="S93" i="36"/>
  <c r="S90" i="36"/>
  <c r="S18" i="36"/>
  <c r="S84" i="36"/>
  <c r="S39" i="36"/>
  <c r="S44" i="36"/>
  <c r="S63" i="36"/>
  <c r="S9" i="36"/>
  <c r="S66" i="36"/>
  <c r="S64" i="36"/>
  <c r="S25" i="36"/>
  <c r="S23" i="36"/>
  <c r="S10" i="36"/>
  <c r="S53" i="36"/>
  <c r="S61" i="36"/>
  <c r="S69" i="36"/>
  <c r="S105" i="36"/>
  <c r="S36" i="36"/>
  <c r="S21" i="36"/>
  <c r="S58" i="36"/>
  <c r="S26" i="36"/>
  <c r="S41" i="36"/>
  <c r="S103" i="36"/>
  <c r="S22" i="36"/>
  <c r="S88" i="36"/>
  <c r="S102" i="36"/>
  <c r="S37" i="36"/>
  <c r="S67" i="36"/>
  <c r="S52" i="36"/>
  <c r="S70" i="36"/>
  <c r="S7" i="36"/>
  <c r="S5" i="36"/>
  <c r="S19" i="36"/>
  <c r="S79" i="36"/>
  <c r="S96" i="36"/>
  <c r="S24" i="36"/>
  <c r="S45" i="36"/>
  <c r="S27" i="36"/>
  <c r="S78" i="36"/>
  <c r="S108" i="36"/>
  <c r="S34" i="36"/>
  <c r="S49" i="36"/>
  <c r="S32" i="36"/>
  <c r="T2" i="36"/>
  <c r="S43" i="36"/>
  <c r="S30" i="36"/>
  <c r="S12" i="36"/>
  <c r="S13" i="36"/>
  <c r="S106" i="36"/>
  <c r="S11" i="36"/>
  <c r="S31" i="36"/>
  <c r="S28" i="36"/>
  <c r="S47" i="36"/>
  <c r="S72" i="36"/>
  <c r="S54" i="36"/>
  <c r="S42" i="36"/>
  <c r="S3" i="36"/>
  <c r="S4" i="36"/>
  <c r="S65" i="36"/>
  <c r="S46" i="36"/>
  <c r="R16" i="36"/>
  <c r="R15" i="36"/>
  <c r="Q111" i="36"/>
  <c r="M120" i="36"/>
  <c r="L132" i="36"/>
  <c r="L134" i="36" s="1"/>
  <c r="O123" i="36"/>
  <c r="T82" i="36" l="1"/>
  <c r="T81" i="36"/>
  <c r="S16" i="36"/>
  <c r="S15" i="36"/>
  <c r="S111" i="36" s="1"/>
  <c r="R111" i="36"/>
  <c r="T56" i="36"/>
  <c r="T17" i="36"/>
  <c r="T19" i="36"/>
  <c r="T31" i="36"/>
  <c r="T65" i="36"/>
  <c r="T47" i="36"/>
  <c r="T75" i="36"/>
  <c r="T87" i="36"/>
  <c r="T24" i="36"/>
  <c r="T21" i="36"/>
  <c r="T90" i="36"/>
  <c r="T67" i="36"/>
  <c r="T33" i="36"/>
  <c r="T20" i="36"/>
  <c r="T14" i="36"/>
  <c r="T93" i="36"/>
  <c r="T12" i="36"/>
  <c r="T105" i="36"/>
  <c r="T6" i="36"/>
  <c r="T39" i="36"/>
  <c r="T22" i="36"/>
  <c r="T49" i="36"/>
  <c r="T106" i="36"/>
  <c r="T72" i="36"/>
  <c r="T103" i="36"/>
  <c r="T4" i="36"/>
  <c r="T41" i="36"/>
  <c r="T52" i="36"/>
  <c r="T35" i="36"/>
  <c r="T10" i="36"/>
  <c r="T79" i="36"/>
  <c r="T84" i="36"/>
  <c r="T36" i="36"/>
  <c r="T48" i="36"/>
  <c r="T64" i="36"/>
  <c r="T28" i="36"/>
  <c r="T53" i="36"/>
  <c r="T46" i="36"/>
  <c r="T68" i="36"/>
  <c r="T44" i="36"/>
  <c r="T55" i="36"/>
  <c r="T66" i="36"/>
  <c r="T30" i="36"/>
  <c r="T45" i="36"/>
  <c r="T88" i="36"/>
  <c r="T29" i="36"/>
  <c r="T50" i="36"/>
  <c r="T108" i="36"/>
  <c r="T51" i="36"/>
  <c r="T34" i="36"/>
  <c r="U2" i="36"/>
  <c r="T23" i="36"/>
  <c r="T43" i="36"/>
  <c r="T5" i="36"/>
  <c r="T38" i="36"/>
  <c r="T69" i="36"/>
  <c r="T54" i="36"/>
  <c r="T9" i="36"/>
  <c r="T27" i="36"/>
  <c r="T13" i="36"/>
  <c r="T7" i="36"/>
  <c r="T37" i="36"/>
  <c r="T78" i="36"/>
  <c r="T42" i="36"/>
  <c r="T25" i="36"/>
  <c r="T70" i="36"/>
  <c r="T40" i="36"/>
  <c r="T109" i="36"/>
  <c r="T104" i="36"/>
  <c r="T26" i="36"/>
  <c r="T96" i="36"/>
  <c r="T102" i="36"/>
  <c r="T3" i="36"/>
  <c r="T63" i="36"/>
  <c r="T73" i="36"/>
  <c r="T11" i="36"/>
  <c r="T32" i="36"/>
  <c r="T61" i="36"/>
  <c r="T18" i="36"/>
  <c r="T8" i="36"/>
  <c r="T58" i="36"/>
  <c r="N120" i="36"/>
  <c r="M132" i="36"/>
  <c r="M134" i="36" s="1"/>
  <c r="P123" i="36"/>
  <c r="U82" i="36" l="1"/>
  <c r="U81" i="36"/>
  <c r="U31" i="36"/>
  <c r="U8" i="36"/>
  <c r="U19" i="36"/>
  <c r="U13" i="36"/>
  <c r="U5" i="36"/>
  <c r="U47" i="36"/>
  <c r="U78" i="36"/>
  <c r="U3" i="36"/>
  <c r="U36" i="36"/>
  <c r="U12" i="36"/>
  <c r="U68" i="36"/>
  <c r="U72" i="36"/>
  <c r="U61" i="36"/>
  <c r="U10" i="36"/>
  <c r="U67" i="36"/>
  <c r="U11" i="36"/>
  <c r="U70" i="36"/>
  <c r="V2" i="36"/>
  <c r="U26" i="36"/>
  <c r="U93" i="36"/>
  <c r="U24" i="36"/>
  <c r="U30" i="36"/>
  <c r="U33" i="36"/>
  <c r="U48" i="36"/>
  <c r="U17" i="36"/>
  <c r="U75" i="36"/>
  <c r="U41" i="36"/>
  <c r="U7" i="36"/>
  <c r="U53" i="36"/>
  <c r="U106" i="36"/>
  <c r="U49" i="36"/>
  <c r="U103" i="36"/>
  <c r="U44" i="36"/>
  <c r="U96" i="36"/>
  <c r="U105" i="36"/>
  <c r="U6" i="36"/>
  <c r="U43" i="36"/>
  <c r="U50" i="36"/>
  <c r="U51" i="36"/>
  <c r="U28" i="36"/>
  <c r="U54" i="36"/>
  <c r="U65" i="36"/>
  <c r="U23" i="36"/>
  <c r="U84" i="36"/>
  <c r="U25" i="36"/>
  <c r="U66" i="36"/>
  <c r="U20" i="36"/>
  <c r="U109" i="36"/>
  <c r="U4" i="36"/>
  <c r="U32" i="36"/>
  <c r="U88" i="36"/>
  <c r="U58" i="36"/>
  <c r="U69" i="36"/>
  <c r="U87" i="36"/>
  <c r="U45" i="36"/>
  <c r="U21" i="36"/>
  <c r="U9" i="36"/>
  <c r="U22" i="36"/>
  <c r="U56" i="36"/>
  <c r="U37" i="36"/>
  <c r="U64" i="36"/>
  <c r="U46" i="36"/>
  <c r="U29" i="36"/>
  <c r="U34" i="36"/>
  <c r="U79" i="36"/>
  <c r="U90" i="36"/>
  <c r="U102" i="36"/>
  <c r="U39" i="36"/>
  <c r="U27" i="36"/>
  <c r="U40" i="36"/>
  <c r="U14" i="36"/>
  <c r="U52" i="36"/>
  <c r="U73" i="36"/>
  <c r="U104" i="36"/>
  <c r="U38" i="36"/>
  <c r="U55" i="36"/>
  <c r="U108" i="36"/>
  <c r="U18" i="36"/>
  <c r="U63" i="36"/>
  <c r="U42" i="36"/>
  <c r="U35" i="36"/>
  <c r="T15" i="36"/>
  <c r="T16" i="36"/>
  <c r="O120" i="36"/>
  <c r="N132" i="36"/>
  <c r="N134" i="36" s="1"/>
  <c r="Q123" i="36"/>
  <c r="V81" i="36" l="1"/>
  <c r="V82" i="36"/>
  <c r="U16" i="36"/>
  <c r="U15" i="36"/>
  <c r="T111" i="36"/>
  <c r="V49" i="36"/>
  <c r="V56" i="36"/>
  <c r="V19" i="36"/>
  <c r="V4" i="36"/>
  <c r="V41" i="36"/>
  <c r="V44" i="36"/>
  <c r="V72" i="36"/>
  <c r="V105" i="36"/>
  <c r="V30" i="36"/>
  <c r="V33" i="36"/>
  <c r="V7" i="36"/>
  <c r="V17" i="36"/>
  <c r="V66" i="36"/>
  <c r="V54" i="36"/>
  <c r="V21" i="36"/>
  <c r="V20" i="36"/>
  <c r="V102" i="36"/>
  <c r="V51" i="36"/>
  <c r="V14" i="36"/>
  <c r="V73" i="36"/>
  <c r="V67" i="36"/>
  <c r="V26" i="36"/>
  <c r="V42" i="36"/>
  <c r="V43" i="36"/>
  <c r="V96" i="36"/>
  <c r="V9" i="36"/>
  <c r="V104" i="36"/>
  <c r="V35" i="36"/>
  <c r="V40" i="36"/>
  <c r="V11" i="36"/>
  <c r="V8" i="36"/>
  <c r="V79" i="36"/>
  <c r="V84" i="36"/>
  <c r="V90" i="36"/>
  <c r="V6" i="36"/>
  <c r="V53" i="36"/>
  <c r="V63" i="36"/>
  <c r="V34" i="36"/>
  <c r="V87" i="36"/>
  <c r="V31" i="36"/>
  <c r="V61" i="36"/>
  <c r="V70" i="36"/>
  <c r="V93" i="36"/>
  <c r="V106" i="36"/>
  <c r="V52" i="36"/>
  <c r="V28" i="36"/>
  <c r="V5" i="36"/>
  <c r="V25" i="36"/>
  <c r="V29" i="36"/>
  <c r="V58" i="36"/>
  <c r="V78" i="36"/>
  <c r="V108" i="36"/>
  <c r="V45" i="36"/>
  <c r="V39" i="36"/>
  <c r="V13" i="36"/>
  <c r="V65" i="36"/>
  <c r="V10" i="36"/>
  <c r="V88" i="36"/>
  <c r="V46" i="36"/>
  <c r="V109" i="36"/>
  <c r="V47" i="36"/>
  <c r="V55" i="36"/>
  <c r="V75" i="36"/>
  <c r="V18" i="36"/>
  <c r="V12" i="36"/>
  <c r="V22" i="36"/>
  <c r="V23" i="36"/>
  <c r="W2" i="36"/>
  <c r="V32" i="36"/>
  <c r="V68" i="36"/>
  <c r="V103" i="36"/>
  <c r="V38" i="36"/>
  <c r="V69" i="36"/>
  <c r="V24" i="36"/>
  <c r="V36" i="36"/>
  <c r="V27" i="36"/>
  <c r="V3" i="36"/>
  <c r="V64" i="36"/>
  <c r="V48" i="36"/>
  <c r="V37" i="36"/>
  <c r="V50" i="36"/>
  <c r="P120" i="36"/>
  <c r="O132" i="36"/>
  <c r="O134" i="36" s="1"/>
  <c r="R123" i="36"/>
  <c r="U111" i="36" l="1"/>
  <c r="W82" i="36"/>
  <c r="W81" i="36"/>
  <c r="W4" i="36"/>
  <c r="W64" i="36"/>
  <c r="W49" i="36"/>
  <c r="X2" i="36"/>
  <c r="W56" i="36"/>
  <c r="W38" i="36"/>
  <c r="W96" i="36"/>
  <c r="W108" i="36"/>
  <c r="W63" i="36"/>
  <c r="W33" i="36"/>
  <c r="W29" i="36"/>
  <c r="W53" i="36"/>
  <c r="W103" i="36"/>
  <c r="W67" i="36"/>
  <c r="W41" i="36"/>
  <c r="W47" i="36"/>
  <c r="W72" i="36"/>
  <c r="W105" i="36"/>
  <c r="W24" i="36"/>
  <c r="W12" i="36"/>
  <c r="W87" i="36"/>
  <c r="W39" i="36"/>
  <c r="W79" i="36"/>
  <c r="W54" i="36"/>
  <c r="W22" i="36"/>
  <c r="W61" i="36"/>
  <c r="W6" i="36"/>
  <c r="W68" i="36"/>
  <c r="W13" i="36"/>
  <c r="W73" i="36"/>
  <c r="W19" i="36"/>
  <c r="W32" i="36"/>
  <c r="W26" i="36"/>
  <c r="W93" i="36"/>
  <c r="W36" i="36"/>
  <c r="W102" i="36"/>
  <c r="W106" i="36"/>
  <c r="W17" i="36"/>
  <c r="W8" i="36"/>
  <c r="W30" i="36"/>
  <c r="W34" i="36"/>
  <c r="W25" i="36"/>
  <c r="W35" i="36"/>
  <c r="W70" i="36"/>
  <c r="W7" i="36"/>
  <c r="W75" i="36"/>
  <c r="W21" i="36"/>
  <c r="W5" i="36"/>
  <c r="W18" i="36"/>
  <c r="W88" i="36"/>
  <c r="W37" i="36"/>
  <c r="W65" i="36"/>
  <c r="W28" i="36"/>
  <c r="W40" i="36"/>
  <c r="W31" i="36"/>
  <c r="W58" i="36"/>
  <c r="W66" i="36"/>
  <c r="W42" i="36"/>
  <c r="W48" i="36"/>
  <c r="W27" i="36"/>
  <c r="W43" i="36"/>
  <c r="W14" i="36"/>
  <c r="W52" i="36"/>
  <c r="W104" i="36"/>
  <c r="W46" i="36"/>
  <c r="W50" i="36"/>
  <c r="W55" i="36"/>
  <c r="W90" i="36"/>
  <c r="W3" i="36"/>
  <c r="W45" i="36"/>
  <c r="W11" i="36"/>
  <c r="W109" i="36"/>
  <c r="W10" i="36"/>
  <c r="W20" i="36"/>
  <c r="W23" i="36"/>
  <c r="W44" i="36"/>
  <c r="W84" i="36"/>
  <c r="W69" i="36"/>
  <c r="W9" i="36"/>
  <c r="W51" i="36"/>
  <c r="W78" i="36"/>
  <c r="V16" i="36"/>
  <c r="V15" i="36"/>
  <c r="V111" i="36" s="1"/>
  <c r="Q120" i="36"/>
  <c r="P132" i="36"/>
  <c r="P134" i="36" s="1"/>
  <c r="S123" i="36"/>
  <c r="X81" i="36" l="1"/>
  <c r="X82" i="36"/>
  <c r="W15" i="36"/>
  <c r="W16" i="36"/>
  <c r="X106" i="36"/>
  <c r="X35" i="36"/>
  <c r="X56" i="36"/>
  <c r="X53" i="36"/>
  <c r="X52" i="36"/>
  <c r="X50" i="36"/>
  <c r="X72" i="36"/>
  <c r="X54" i="36"/>
  <c r="X30" i="36"/>
  <c r="X12" i="36"/>
  <c r="X63" i="36"/>
  <c r="X49" i="36"/>
  <c r="X48" i="36"/>
  <c r="X51" i="36"/>
  <c r="X64" i="36"/>
  <c r="X25" i="36"/>
  <c r="X73" i="36"/>
  <c r="X88" i="36"/>
  <c r="X5" i="36"/>
  <c r="X61" i="36"/>
  <c r="X93" i="36"/>
  <c r="X102" i="36"/>
  <c r="X9" i="36"/>
  <c r="X43" i="36"/>
  <c r="X22" i="36"/>
  <c r="X23" i="36"/>
  <c r="X79" i="36"/>
  <c r="X105" i="36"/>
  <c r="X6" i="36"/>
  <c r="X87" i="36"/>
  <c r="Y2" i="36"/>
  <c r="X69" i="36"/>
  <c r="X8" i="36"/>
  <c r="X11" i="36"/>
  <c r="X104" i="36"/>
  <c r="X10" i="36"/>
  <c r="X32" i="36"/>
  <c r="X4" i="36"/>
  <c r="X58" i="36"/>
  <c r="X75" i="36"/>
  <c r="X18" i="36"/>
  <c r="X45" i="36"/>
  <c r="X27" i="36"/>
  <c r="X40" i="36"/>
  <c r="X37" i="36"/>
  <c r="X65" i="36"/>
  <c r="X28" i="36"/>
  <c r="X41" i="36"/>
  <c r="X38" i="36"/>
  <c r="X55" i="36"/>
  <c r="X84" i="36"/>
  <c r="X3" i="36"/>
  <c r="X42" i="36"/>
  <c r="X26" i="36"/>
  <c r="X33" i="36"/>
  <c r="X19" i="36"/>
  <c r="X103" i="36"/>
  <c r="X31" i="36"/>
  <c r="X17" i="36"/>
  <c r="X7" i="36"/>
  <c r="X44" i="36"/>
  <c r="X66" i="36"/>
  <c r="X90" i="36"/>
  <c r="X24" i="36"/>
  <c r="X21" i="36"/>
  <c r="X14" i="36"/>
  <c r="X20" i="36"/>
  <c r="X68" i="36"/>
  <c r="X13" i="36"/>
  <c r="X67" i="36"/>
  <c r="X96" i="36"/>
  <c r="X29" i="36"/>
  <c r="X34" i="36"/>
  <c r="X46" i="36"/>
  <c r="X109" i="36"/>
  <c r="X70" i="36"/>
  <c r="X47" i="36"/>
  <c r="X78" i="36"/>
  <c r="X108" i="36"/>
  <c r="X36" i="36"/>
  <c r="X39" i="36"/>
  <c r="R120" i="36"/>
  <c r="Q132" i="36"/>
  <c r="Q134" i="36" s="1"/>
  <c r="T123" i="36"/>
  <c r="Y81" i="36" l="1"/>
  <c r="Y82" i="36"/>
  <c r="X15" i="36"/>
  <c r="X16" i="36"/>
  <c r="X111" i="36" s="1"/>
  <c r="Y23" i="36"/>
  <c r="Y68" i="36"/>
  <c r="Y22" i="36"/>
  <c r="Y29" i="36"/>
  <c r="Y46" i="36"/>
  <c r="Y44" i="36"/>
  <c r="Y78" i="36"/>
  <c r="Y24" i="36"/>
  <c r="Y30" i="36"/>
  <c r="Y21" i="36"/>
  <c r="Y53" i="36"/>
  <c r="Y88" i="36"/>
  <c r="Y75" i="36"/>
  <c r="Y18" i="36"/>
  <c r="Y73" i="36"/>
  <c r="Y6" i="36"/>
  <c r="Y43" i="36"/>
  <c r="Y17" i="36"/>
  <c r="Y25" i="36"/>
  <c r="Y32" i="36"/>
  <c r="Y50" i="36"/>
  <c r="Y105" i="36"/>
  <c r="Y51" i="36"/>
  <c r="Y93" i="36"/>
  <c r="Y64" i="36"/>
  <c r="Y54" i="36"/>
  <c r="Y41" i="36"/>
  <c r="Y14" i="36"/>
  <c r="Y34" i="36"/>
  <c r="Z2" i="36"/>
  <c r="Y10" i="36"/>
  <c r="Y58" i="36"/>
  <c r="Y96" i="36"/>
  <c r="Y108" i="36"/>
  <c r="Y48" i="36"/>
  <c r="Y63" i="36"/>
  <c r="Y7" i="36"/>
  <c r="Y104" i="36"/>
  <c r="Y87" i="36"/>
  <c r="Y37" i="36"/>
  <c r="Y69" i="36"/>
  <c r="Y20" i="36"/>
  <c r="Y109" i="36"/>
  <c r="Y13" i="36"/>
  <c r="Y106" i="36"/>
  <c r="Y28" i="36"/>
  <c r="Y79" i="36"/>
  <c r="Y84" i="36"/>
  <c r="Y102" i="36"/>
  <c r="Y36" i="36"/>
  <c r="Y12" i="36"/>
  <c r="Y103" i="36"/>
  <c r="Y3" i="36"/>
  <c r="Y31" i="36"/>
  <c r="Y33" i="36"/>
  <c r="Y56" i="36"/>
  <c r="Y11" i="36"/>
  <c r="Y65" i="36"/>
  <c r="Y49" i="36"/>
  <c r="Y4" i="36"/>
  <c r="Y5" i="36"/>
  <c r="Y61" i="36"/>
  <c r="Y66" i="36"/>
  <c r="Y9" i="36"/>
  <c r="Y42" i="36"/>
  <c r="Y27" i="36"/>
  <c r="Y19" i="36"/>
  <c r="Y26" i="36"/>
  <c r="Y67" i="36"/>
  <c r="Y38" i="36"/>
  <c r="Y40" i="36"/>
  <c r="Y8" i="36"/>
  <c r="Y52" i="36"/>
  <c r="Y35" i="36"/>
  <c r="Y70" i="36"/>
  <c r="Y47" i="36"/>
  <c r="Y55" i="36"/>
  <c r="Y90" i="36"/>
  <c r="Y39" i="36"/>
  <c r="Y45" i="36"/>
  <c r="Y72" i="36"/>
  <c r="W111" i="36"/>
  <c r="S120" i="36"/>
  <c r="R132" i="36"/>
  <c r="R134" i="36" s="1"/>
  <c r="U123" i="36"/>
  <c r="Z81" i="36" l="1"/>
  <c r="Z82" i="36"/>
  <c r="Z17" i="36"/>
  <c r="Z103" i="36"/>
  <c r="Z23" i="36"/>
  <c r="Z43" i="36"/>
  <c r="Z67" i="36"/>
  <c r="Z50" i="36"/>
  <c r="Z75" i="36"/>
  <c r="Z54" i="36"/>
  <c r="Z30" i="36"/>
  <c r="Z6" i="36"/>
  <c r="Z26" i="36"/>
  <c r="Z90" i="36"/>
  <c r="Z9" i="36"/>
  <c r="Z29" i="36"/>
  <c r="Z47" i="36"/>
  <c r="Z24" i="36"/>
  <c r="Z104" i="36"/>
  <c r="Z69" i="36"/>
  <c r="Z11" i="36"/>
  <c r="Z64" i="36"/>
  <c r="Z7" i="36"/>
  <c r="Z28" i="36"/>
  <c r="Z4" i="36"/>
  <c r="Z96" i="36"/>
  <c r="Z18" i="36"/>
  <c r="Z52" i="36"/>
  <c r="Z40" i="36"/>
  <c r="Z87" i="36"/>
  <c r="Z88" i="36"/>
  <c r="Z51" i="36"/>
  <c r="Z65" i="36"/>
  <c r="Z37" i="36"/>
  <c r="Z70" i="36"/>
  <c r="Z31" i="36"/>
  <c r="Z5" i="36"/>
  <c r="Z61" i="36"/>
  <c r="Z78" i="36"/>
  <c r="Z102" i="36"/>
  <c r="Z12" i="36"/>
  <c r="Z21" i="36"/>
  <c r="Z68" i="36"/>
  <c r="Z73" i="36"/>
  <c r="Z106" i="36"/>
  <c r="Z55" i="36"/>
  <c r="Z48" i="36"/>
  <c r="AA2" i="36"/>
  <c r="Z93" i="36"/>
  <c r="Z58" i="36"/>
  <c r="Z109" i="36"/>
  <c r="Z53" i="36"/>
  <c r="Z56" i="36"/>
  <c r="Z32" i="36"/>
  <c r="Z14" i="36"/>
  <c r="Z49" i="36"/>
  <c r="Z79" i="36"/>
  <c r="Z66" i="36"/>
  <c r="Z105" i="36"/>
  <c r="Z36" i="36"/>
  <c r="Z27" i="36"/>
  <c r="Z10" i="36"/>
  <c r="Z19" i="36"/>
  <c r="Z44" i="36"/>
  <c r="Z84" i="36"/>
  <c r="Z63" i="36"/>
  <c r="Z20" i="36"/>
  <c r="Z108" i="36"/>
  <c r="Z13" i="36"/>
  <c r="Z41" i="36"/>
  <c r="Z25" i="36"/>
  <c r="Z35" i="36"/>
  <c r="Z46" i="36"/>
  <c r="Z22" i="36"/>
  <c r="Z38" i="36"/>
  <c r="Z72" i="36"/>
  <c r="Z3" i="36"/>
  <c r="Z42" i="36"/>
  <c r="Z33" i="36"/>
  <c r="Z34" i="36"/>
  <c r="Z39" i="36"/>
  <c r="Z8" i="36"/>
  <c r="Z45" i="36"/>
  <c r="Y16" i="36"/>
  <c r="Y15" i="36"/>
  <c r="Y111" i="36" s="1"/>
  <c r="T120" i="36"/>
  <c r="S132" i="36"/>
  <c r="S134" i="36" s="1"/>
  <c r="V123" i="36"/>
  <c r="AA81" i="36" l="1"/>
  <c r="AA82" i="36"/>
  <c r="AA11" i="36"/>
  <c r="AA88" i="36"/>
  <c r="AA22" i="36"/>
  <c r="AA5" i="36"/>
  <c r="AA31" i="36"/>
  <c r="AA50" i="36"/>
  <c r="AA69" i="36"/>
  <c r="AA105" i="36"/>
  <c r="AA36" i="36"/>
  <c r="AA63" i="36"/>
  <c r="AA28" i="36"/>
  <c r="AA43" i="36"/>
  <c r="AA65" i="36"/>
  <c r="AA56" i="36"/>
  <c r="AA12" i="36"/>
  <c r="AA42" i="36"/>
  <c r="AA66" i="36"/>
  <c r="AA14" i="36"/>
  <c r="AA26" i="36"/>
  <c r="AA87" i="36"/>
  <c r="AB2" i="36"/>
  <c r="AA17" i="36"/>
  <c r="AA8" i="36"/>
  <c r="AA7" i="36"/>
  <c r="AA52" i="36"/>
  <c r="AA21" i="36"/>
  <c r="AA104" i="36"/>
  <c r="AA4" i="36"/>
  <c r="AA68" i="36"/>
  <c r="AA70" i="36"/>
  <c r="AA32" i="36"/>
  <c r="AA58" i="36"/>
  <c r="AA40" i="36"/>
  <c r="AA29" i="36"/>
  <c r="AA34" i="36"/>
  <c r="AA37" i="36"/>
  <c r="AA20" i="36"/>
  <c r="AA79" i="36"/>
  <c r="AA75" i="36"/>
  <c r="AA9" i="36"/>
  <c r="AA54" i="36"/>
  <c r="AA6" i="36"/>
  <c r="AA38" i="36"/>
  <c r="AA51" i="36"/>
  <c r="AA103" i="36"/>
  <c r="AA23" i="36"/>
  <c r="AA67" i="36"/>
  <c r="AA10" i="36"/>
  <c r="AA53" i="36"/>
  <c r="AA109" i="36"/>
  <c r="AA61" i="36"/>
  <c r="AA96" i="36"/>
  <c r="AA18" i="36"/>
  <c r="AA24" i="36"/>
  <c r="AA27" i="36"/>
  <c r="AA45" i="36"/>
  <c r="AA39" i="36"/>
  <c r="AA90" i="36"/>
  <c r="AA93" i="36"/>
  <c r="AA73" i="36"/>
  <c r="AA19" i="36"/>
  <c r="AA41" i="36"/>
  <c r="AA46" i="36"/>
  <c r="AA49" i="36"/>
  <c r="AA44" i="36"/>
  <c r="AA55" i="36"/>
  <c r="AA84" i="36"/>
  <c r="AA30" i="36"/>
  <c r="AA72" i="36"/>
  <c r="AA35" i="36"/>
  <c r="AA25" i="36"/>
  <c r="AA13" i="36"/>
  <c r="AA64" i="36"/>
  <c r="AA106" i="36"/>
  <c r="AA47" i="36"/>
  <c r="AA78" i="36"/>
  <c r="AA108" i="36"/>
  <c r="AA3" i="36"/>
  <c r="AA33" i="36"/>
  <c r="AA102" i="36"/>
  <c r="AA48" i="36"/>
  <c r="Z15" i="36"/>
  <c r="Z16" i="36"/>
  <c r="U120" i="36"/>
  <c r="T132" i="36"/>
  <c r="T134" i="36" s="1"/>
  <c r="W123" i="36"/>
  <c r="AB82" i="36" l="1"/>
  <c r="AB81" i="36"/>
  <c r="AB13" i="36"/>
  <c r="AB70" i="36"/>
  <c r="AB28" i="36"/>
  <c r="AB35" i="36"/>
  <c r="AB53" i="36"/>
  <c r="AB47" i="36"/>
  <c r="AB75" i="36"/>
  <c r="AB102" i="36"/>
  <c r="AB63" i="36"/>
  <c r="AB6" i="36"/>
  <c r="AB64" i="36"/>
  <c r="AB33" i="36"/>
  <c r="AB52" i="36"/>
  <c r="AB39" i="36"/>
  <c r="AB106" i="36"/>
  <c r="AB5" i="36"/>
  <c r="AB56" i="36"/>
  <c r="AB11" i="36"/>
  <c r="AB10" i="36"/>
  <c r="AB26" i="36"/>
  <c r="AB66" i="36"/>
  <c r="AB90" i="36"/>
  <c r="AB42" i="36"/>
  <c r="AB51" i="36"/>
  <c r="AB24" i="36"/>
  <c r="AB22" i="36"/>
  <c r="AB104" i="36"/>
  <c r="AB32" i="36"/>
  <c r="AB25" i="36"/>
  <c r="AB14" i="36"/>
  <c r="AB61" i="36"/>
  <c r="AB72" i="36"/>
  <c r="AB105" i="36"/>
  <c r="AB4" i="36"/>
  <c r="AB73" i="36"/>
  <c r="AB20" i="36"/>
  <c r="AB34" i="36"/>
  <c r="AB88" i="36"/>
  <c r="AB58" i="36"/>
  <c r="AB78" i="36"/>
  <c r="AB87" i="36"/>
  <c r="AB36" i="36"/>
  <c r="AB12" i="36"/>
  <c r="AB79" i="36"/>
  <c r="AB30" i="36"/>
  <c r="AB27" i="36"/>
  <c r="AB37" i="36"/>
  <c r="AB19" i="36"/>
  <c r="AB69" i="36"/>
  <c r="AB49" i="36"/>
  <c r="AB29" i="36"/>
  <c r="AB54" i="36"/>
  <c r="AB9" i="36"/>
  <c r="AB68" i="36"/>
  <c r="AB46" i="36"/>
  <c r="AB40" i="36"/>
  <c r="AB7" i="36"/>
  <c r="AB8" i="36"/>
  <c r="AB31" i="36"/>
  <c r="AB84" i="36"/>
  <c r="AB18" i="36"/>
  <c r="AB17" i="36"/>
  <c r="AB48" i="36"/>
  <c r="AB41" i="36"/>
  <c r="AB96" i="36"/>
  <c r="AB21" i="36"/>
  <c r="AB43" i="36"/>
  <c r="AB103" i="36"/>
  <c r="AB23" i="36"/>
  <c r="AB67" i="36"/>
  <c r="AB109" i="36"/>
  <c r="AB38" i="36"/>
  <c r="AB55" i="36"/>
  <c r="AB108" i="36"/>
  <c r="AB3" i="36"/>
  <c r="AB45" i="36"/>
  <c r="AC2" i="36"/>
  <c r="AB44" i="36"/>
  <c r="AB93" i="36"/>
  <c r="AB65" i="36"/>
  <c r="AB50" i="36"/>
  <c r="AA15" i="36"/>
  <c r="AA16" i="36"/>
  <c r="Z111" i="36"/>
  <c r="V120" i="36"/>
  <c r="U132" i="36"/>
  <c r="U134" i="36" s="1"/>
  <c r="X123" i="36"/>
  <c r="AA111" i="36" l="1"/>
  <c r="AC82" i="36"/>
  <c r="AC81" i="36"/>
  <c r="AB16" i="36"/>
  <c r="AB15" i="36"/>
  <c r="AC5" i="36"/>
  <c r="AC11" i="36"/>
  <c r="AC19" i="36"/>
  <c r="AC31" i="36"/>
  <c r="AC70" i="36"/>
  <c r="AC50" i="36"/>
  <c r="AC66" i="36"/>
  <c r="AC54" i="36"/>
  <c r="AC30" i="36"/>
  <c r="AC9" i="36"/>
  <c r="AC8" i="36"/>
  <c r="AC46" i="36"/>
  <c r="AC25" i="36"/>
  <c r="AC29" i="36"/>
  <c r="AC93" i="36"/>
  <c r="AC69" i="36"/>
  <c r="AC42" i="36"/>
  <c r="AC21" i="36"/>
  <c r="AC109" i="36"/>
  <c r="AC23" i="36"/>
  <c r="AC61" i="36"/>
  <c r="AC90" i="36"/>
  <c r="AC49" i="36"/>
  <c r="AC26" i="36"/>
  <c r="AD2" i="36"/>
  <c r="AC78" i="36"/>
  <c r="AC68" i="36"/>
  <c r="AC39" i="36"/>
  <c r="AC106" i="36"/>
  <c r="AC53" i="36"/>
  <c r="AC56" i="36"/>
  <c r="AC34" i="36"/>
  <c r="AC14" i="36"/>
  <c r="AC58" i="36"/>
  <c r="AC72" i="36"/>
  <c r="AC108" i="36"/>
  <c r="AC45" i="36"/>
  <c r="AC63" i="36"/>
  <c r="AC88" i="36"/>
  <c r="AC64" i="36"/>
  <c r="AC17" i="36"/>
  <c r="AC32" i="36"/>
  <c r="AC20" i="36"/>
  <c r="AC40" i="36"/>
  <c r="AC79" i="36"/>
  <c r="AC75" i="36"/>
  <c r="AC105" i="36"/>
  <c r="AC33" i="36"/>
  <c r="AC27" i="36"/>
  <c r="AC67" i="36"/>
  <c r="AC52" i="36"/>
  <c r="AC28" i="36"/>
  <c r="AC10" i="36"/>
  <c r="AC13" i="36"/>
  <c r="AC38" i="36"/>
  <c r="AC55" i="36"/>
  <c r="AC102" i="36"/>
  <c r="AC18" i="36"/>
  <c r="AC51" i="36"/>
  <c r="AC104" i="36"/>
  <c r="AC44" i="36"/>
  <c r="AC96" i="36"/>
  <c r="AC87" i="36"/>
  <c r="AC36" i="36"/>
  <c r="AC6" i="36"/>
  <c r="AC41" i="36"/>
  <c r="AC103" i="36"/>
  <c r="AC37" i="36"/>
  <c r="AC65" i="36"/>
  <c r="AC22" i="36"/>
  <c r="AC43" i="36"/>
  <c r="AC35" i="36"/>
  <c r="AC73" i="36"/>
  <c r="AC7" i="36"/>
  <c r="AC47" i="36"/>
  <c r="AC84" i="36"/>
  <c r="AC3" i="36"/>
  <c r="AC48" i="36"/>
  <c r="AC12" i="36"/>
  <c r="AC4" i="36"/>
  <c r="AC24" i="36"/>
  <c r="W120" i="36"/>
  <c r="V132" i="36"/>
  <c r="V134" i="36" s="1"/>
  <c r="Y123" i="36"/>
  <c r="AB111" i="36" l="1"/>
  <c r="AD81" i="36"/>
  <c r="AD82" i="36"/>
  <c r="AD41" i="36"/>
  <c r="AD52" i="36"/>
  <c r="AD7" i="36"/>
  <c r="AD32" i="36"/>
  <c r="AD104" i="36"/>
  <c r="AD47" i="36"/>
  <c r="AD78" i="36"/>
  <c r="AD105" i="36"/>
  <c r="AD33" i="36"/>
  <c r="AD51" i="36"/>
  <c r="AD20" i="36"/>
  <c r="AD73" i="36"/>
  <c r="AD66" i="36"/>
  <c r="AD63" i="36"/>
  <c r="AD25" i="36"/>
  <c r="AD46" i="36"/>
  <c r="AD103" i="36"/>
  <c r="AD96" i="36"/>
  <c r="AD23" i="36"/>
  <c r="AD56" i="36"/>
  <c r="AD31" i="36"/>
  <c r="AD79" i="36"/>
  <c r="AD102" i="36"/>
  <c r="AD6" i="36"/>
  <c r="AD40" i="36"/>
  <c r="AD4" i="36"/>
  <c r="AD54" i="36"/>
  <c r="AD18" i="36"/>
  <c r="AD106" i="36"/>
  <c r="AD68" i="36"/>
  <c r="AE2" i="36"/>
  <c r="AD22" i="36"/>
  <c r="AD17" i="36"/>
  <c r="AD28" i="36"/>
  <c r="AD61" i="36"/>
  <c r="AD75" i="36"/>
  <c r="AD24" i="36"/>
  <c r="AD3" i="36"/>
  <c r="AD27" i="36"/>
  <c r="AD65" i="36"/>
  <c r="AD34" i="36"/>
  <c r="AD109" i="36"/>
  <c r="AD11" i="36"/>
  <c r="AD88" i="36"/>
  <c r="AD38" i="36"/>
  <c r="AD55" i="36"/>
  <c r="AD93" i="36"/>
  <c r="AD42" i="36"/>
  <c r="AD45" i="36"/>
  <c r="AD39" i="36"/>
  <c r="AD53" i="36"/>
  <c r="AD10" i="36"/>
  <c r="AD64" i="36"/>
  <c r="AD14" i="36"/>
  <c r="AD5" i="36"/>
  <c r="AD26" i="36"/>
  <c r="AD69" i="36"/>
  <c r="AD108" i="36"/>
  <c r="AD30" i="36"/>
  <c r="AD21" i="36"/>
  <c r="AD36" i="36"/>
  <c r="AD13" i="36"/>
  <c r="AD37" i="36"/>
  <c r="AD35" i="36"/>
  <c r="AD43" i="36"/>
  <c r="AD70" i="36"/>
  <c r="AD50" i="36"/>
  <c r="AD84" i="36"/>
  <c r="AD90" i="36"/>
  <c r="AD12" i="36"/>
  <c r="AD8" i="36"/>
  <c r="AD67" i="36"/>
  <c r="AD19" i="36"/>
  <c r="AD29" i="36"/>
  <c r="AD49" i="36"/>
  <c r="AD44" i="36"/>
  <c r="AD72" i="36"/>
  <c r="AD87" i="36"/>
  <c r="AD48" i="36"/>
  <c r="AD9" i="36"/>
  <c r="AD58" i="36"/>
  <c r="AC15" i="36"/>
  <c r="AC16" i="36"/>
  <c r="X120" i="36"/>
  <c r="W132" i="36"/>
  <c r="W134" i="36" s="1"/>
  <c r="Z123" i="36"/>
  <c r="AE82" i="36" l="1"/>
  <c r="AE81" i="36"/>
  <c r="AC111" i="36"/>
  <c r="AD16" i="36"/>
  <c r="AD111" i="36" s="1"/>
  <c r="AD15" i="36"/>
  <c r="AE22" i="36"/>
  <c r="AE68" i="36"/>
  <c r="AE11" i="36"/>
  <c r="AE40" i="36"/>
  <c r="AE20" i="36"/>
  <c r="AE26" i="36"/>
  <c r="AE93" i="36"/>
  <c r="AE54" i="36"/>
  <c r="AE24" i="36"/>
  <c r="AE51" i="36"/>
  <c r="AE19" i="36"/>
  <c r="AE41" i="36"/>
  <c r="AE37" i="36"/>
  <c r="AE65" i="36"/>
  <c r="AE47" i="36"/>
  <c r="AE69" i="36"/>
  <c r="AE30" i="36"/>
  <c r="AE12" i="36"/>
  <c r="AE25" i="36"/>
  <c r="AE84" i="36"/>
  <c r="AE49" i="36"/>
  <c r="AE87" i="36"/>
  <c r="AE44" i="36"/>
  <c r="AE29" i="36"/>
  <c r="AE10" i="36"/>
  <c r="AE104" i="36"/>
  <c r="AE52" i="36"/>
  <c r="AE31" i="36"/>
  <c r="AE38" i="36"/>
  <c r="AE78" i="36"/>
  <c r="AE96" i="36"/>
  <c r="AE18" i="36"/>
  <c r="AE21" i="36"/>
  <c r="AE67" i="36"/>
  <c r="AE73" i="36"/>
  <c r="AE103" i="36"/>
  <c r="AE66" i="36"/>
  <c r="AE39" i="36"/>
  <c r="AE34" i="36"/>
  <c r="AE14" i="36"/>
  <c r="AE32" i="36"/>
  <c r="AE35" i="36"/>
  <c r="AE70" i="36"/>
  <c r="AE58" i="36"/>
  <c r="AE75" i="36"/>
  <c r="AE102" i="36"/>
  <c r="AE45" i="36"/>
  <c r="AE63" i="36"/>
  <c r="AE90" i="36"/>
  <c r="AE27" i="36"/>
  <c r="AE13" i="36"/>
  <c r="AE109" i="36"/>
  <c r="AE5" i="36"/>
  <c r="AE106" i="36"/>
  <c r="AE17" i="36"/>
  <c r="AE61" i="36"/>
  <c r="AE72" i="36"/>
  <c r="AE105" i="36"/>
  <c r="AE36" i="36"/>
  <c r="AE33" i="36"/>
  <c r="AE88" i="36"/>
  <c r="AE4" i="36"/>
  <c r="AE64" i="36"/>
  <c r="AE28" i="36"/>
  <c r="AE23" i="36"/>
  <c r="AE46" i="36"/>
  <c r="AE79" i="36"/>
  <c r="AE42" i="36"/>
  <c r="AE48" i="36"/>
  <c r="AE43" i="36"/>
  <c r="AE8" i="36"/>
  <c r="AE53" i="36"/>
  <c r="AF2" i="36"/>
  <c r="AE56" i="36"/>
  <c r="AE50" i="36"/>
  <c r="AE55" i="36"/>
  <c r="AE108" i="36"/>
  <c r="AE3" i="36"/>
  <c r="AE6" i="36"/>
  <c r="AE7" i="36"/>
  <c r="AE9" i="36"/>
  <c r="Y120" i="36"/>
  <c r="X132" i="36"/>
  <c r="X134" i="36" s="1"/>
  <c r="AA123" i="36"/>
  <c r="AF81" i="36" l="1"/>
  <c r="AF82" i="36"/>
  <c r="AE15" i="36"/>
  <c r="AE16" i="36"/>
  <c r="AF103" i="36"/>
  <c r="AF11" i="36"/>
  <c r="AF64" i="36"/>
  <c r="AF29" i="36"/>
  <c r="AF19" i="36"/>
  <c r="AF26" i="36"/>
  <c r="AF78" i="36"/>
  <c r="AF102" i="36"/>
  <c r="AF3" i="36"/>
  <c r="AF6" i="36"/>
  <c r="AF52" i="36"/>
  <c r="AF105" i="36"/>
  <c r="AF73" i="36"/>
  <c r="AF34" i="36"/>
  <c r="AF24" i="36"/>
  <c r="AF31" i="36"/>
  <c r="AF56" i="36"/>
  <c r="AF32" i="36"/>
  <c r="AF8" i="36"/>
  <c r="AF68" i="36"/>
  <c r="AF79" i="36"/>
  <c r="AF75" i="36"/>
  <c r="AF87" i="36"/>
  <c r="AF39" i="36"/>
  <c r="AF9" i="36"/>
  <c r="AF106" i="36"/>
  <c r="AF10" i="36"/>
  <c r="AF40" i="36"/>
  <c r="AF49" i="36"/>
  <c r="AF35" i="36"/>
  <c r="AF38" i="36"/>
  <c r="AF58" i="36"/>
  <c r="AF96" i="36"/>
  <c r="AF18" i="36"/>
  <c r="AF63" i="36"/>
  <c r="AF27" i="36"/>
  <c r="AF109" i="36"/>
  <c r="AF33" i="36"/>
  <c r="AF65" i="36"/>
  <c r="AF46" i="36"/>
  <c r="AF17" i="36"/>
  <c r="AF14" i="36"/>
  <c r="AF88" i="36"/>
  <c r="AF50" i="36"/>
  <c r="AF55" i="36"/>
  <c r="AF66" i="36"/>
  <c r="AF36" i="36"/>
  <c r="AF45" i="36"/>
  <c r="AF70" i="36"/>
  <c r="AF69" i="36"/>
  <c r="AF5" i="36"/>
  <c r="AF12" i="36"/>
  <c r="AF53" i="36"/>
  <c r="AF104" i="36"/>
  <c r="AF20" i="36"/>
  <c r="AF41" i="36"/>
  <c r="AF23" i="36"/>
  <c r="AF44" i="36"/>
  <c r="AF93" i="36"/>
  <c r="AF108" i="36"/>
  <c r="AF30" i="36"/>
  <c r="AF51" i="36"/>
  <c r="AF7" i="36"/>
  <c r="AF67" i="36"/>
  <c r="AF90" i="36"/>
  <c r="AF61" i="36"/>
  <c r="AF13" i="36"/>
  <c r="AF37" i="36"/>
  <c r="AF48" i="36"/>
  <c r="AF25" i="36"/>
  <c r="AF22" i="36"/>
  <c r="AG2" i="36"/>
  <c r="AF43" i="36"/>
  <c r="AF4" i="36"/>
  <c r="AF47" i="36"/>
  <c r="AF72" i="36"/>
  <c r="AF54" i="36"/>
  <c r="AF42" i="36"/>
  <c r="AF21" i="36"/>
  <c r="AF28" i="36"/>
  <c r="AF84" i="36"/>
  <c r="Z120" i="36"/>
  <c r="Y132" i="36"/>
  <c r="Y134" i="36" s="1"/>
  <c r="AB123" i="36"/>
  <c r="AG81" i="36" l="1"/>
  <c r="AG82" i="36"/>
  <c r="AF15" i="36"/>
  <c r="AF16" i="36"/>
  <c r="AG49" i="36"/>
  <c r="AG20" i="36"/>
  <c r="AG104" i="36"/>
  <c r="AG64" i="36"/>
  <c r="AG23" i="36"/>
  <c r="AG26" i="36"/>
  <c r="AG72" i="36"/>
  <c r="AG105" i="36"/>
  <c r="AG54" i="36"/>
  <c r="AG21" i="36"/>
  <c r="AG87" i="36"/>
  <c r="AG6" i="36"/>
  <c r="AG79" i="36"/>
  <c r="AG102" i="36"/>
  <c r="AG39" i="36"/>
  <c r="AG88" i="36"/>
  <c r="AG5" i="36"/>
  <c r="AG70" i="36"/>
  <c r="AG4" i="36"/>
  <c r="AG103" i="36"/>
  <c r="AG50" i="36"/>
  <c r="AG66" i="36"/>
  <c r="AG48" i="36"/>
  <c r="AG93" i="36"/>
  <c r="AG3" i="36"/>
  <c r="AG43" i="36"/>
  <c r="AG14" i="36"/>
  <c r="AG32" i="36"/>
  <c r="AG65" i="36"/>
  <c r="AG52" i="36"/>
  <c r="AG34" i="36"/>
  <c r="AG68" i="36"/>
  <c r="AG10" i="36"/>
  <c r="AG25" i="36"/>
  <c r="AG22" i="36"/>
  <c r="AG58" i="36"/>
  <c r="AG78" i="36"/>
  <c r="AG33" i="36"/>
  <c r="AG42" i="36"/>
  <c r="AG9" i="36"/>
  <c r="AG24" i="36"/>
  <c r="AG27" i="36"/>
  <c r="AG12" i="36"/>
  <c r="AG56" i="36"/>
  <c r="AG13" i="36"/>
  <c r="AG53" i="36"/>
  <c r="AG7" i="36"/>
  <c r="AG73" i="36"/>
  <c r="AG46" i="36"/>
  <c r="AG61" i="36"/>
  <c r="AG69" i="36"/>
  <c r="AG45" i="36"/>
  <c r="AG51" i="36"/>
  <c r="AG40" i="36"/>
  <c r="AG29" i="36"/>
  <c r="AG19" i="36"/>
  <c r="AG106" i="36"/>
  <c r="AG28" i="36"/>
  <c r="AG44" i="36"/>
  <c r="AG55" i="36"/>
  <c r="AG108" i="36"/>
  <c r="AG18" i="36"/>
  <c r="AG31" i="36"/>
  <c r="AG67" i="36"/>
  <c r="AG37" i="36"/>
  <c r="AG11" i="36"/>
  <c r="AG35" i="36"/>
  <c r="AG38" i="36"/>
  <c r="AG75" i="36"/>
  <c r="AG90" i="36"/>
  <c r="AG36" i="36"/>
  <c r="AG17" i="36"/>
  <c r="AG41" i="36"/>
  <c r="AG8" i="36"/>
  <c r="AH2" i="36"/>
  <c r="AG109" i="36"/>
  <c r="AG47" i="36"/>
  <c r="AG96" i="36"/>
  <c r="AG84" i="36"/>
  <c r="AG30" i="36"/>
  <c r="AG63" i="36"/>
  <c r="AE111" i="36"/>
  <c r="AA120" i="36"/>
  <c r="Z132" i="36"/>
  <c r="Z134" i="36" s="1"/>
  <c r="AC123" i="36"/>
  <c r="AH81" i="36" l="1"/>
  <c r="AH82" i="36"/>
  <c r="AF111" i="36"/>
  <c r="AH41" i="36"/>
  <c r="AH28" i="36"/>
  <c r="AH52" i="36"/>
  <c r="AH32" i="36"/>
  <c r="AH7" i="36"/>
  <c r="AH47" i="36"/>
  <c r="AH93" i="36"/>
  <c r="AH54" i="36"/>
  <c r="AH48" i="36"/>
  <c r="AH63" i="36"/>
  <c r="AH56" i="36"/>
  <c r="AH78" i="36"/>
  <c r="AH3" i="36"/>
  <c r="AH12" i="36"/>
  <c r="AH65" i="36"/>
  <c r="AH88" i="36"/>
  <c r="AH44" i="36"/>
  <c r="AH69" i="36"/>
  <c r="AH33" i="36"/>
  <c r="AH17" i="36"/>
  <c r="AH103" i="36"/>
  <c r="AH20" i="36"/>
  <c r="AH14" i="36"/>
  <c r="AH26" i="36"/>
  <c r="AH102" i="36"/>
  <c r="AH37" i="36"/>
  <c r="AH46" i="36"/>
  <c r="AH73" i="36"/>
  <c r="AH96" i="36"/>
  <c r="AH45" i="36"/>
  <c r="AH29" i="36"/>
  <c r="AH53" i="36"/>
  <c r="AI2" i="36"/>
  <c r="AH23" i="36"/>
  <c r="AH35" i="36"/>
  <c r="AH38" i="36"/>
  <c r="AH66" i="36"/>
  <c r="AH87" i="36"/>
  <c r="AH36" i="36"/>
  <c r="AH51" i="36"/>
  <c r="AH106" i="36"/>
  <c r="AH10" i="36"/>
  <c r="AH40" i="36"/>
  <c r="AH19" i="36"/>
  <c r="AH22" i="36"/>
  <c r="AH58" i="36"/>
  <c r="AH75" i="36"/>
  <c r="AH108" i="36"/>
  <c r="AH24" i="36"/>
  <c r="AH9" i="36"/>
  <c r="AH4" i="36"/>
  <c r="AH84" i="36"/>
  <c r="AH18" i="36"/>
  <c r="AH67" i="36"/>
  <c r="AH11" i="36"/>
  <c r="AH31" i="36"/>
  <c r="AH70" i="36"/>
  <c r="AH61" i="36"/>
  <c r="AH105" i="36"/>
  <c r="AH39" i="36"/>
  <c r="AH109" i="36"/>
  <c r="AH34" i="36"/>
  <c r="AH104" i="36"/>
  <c r="AH5" i="36"/>
  <c r="AH49" i="36"/>
  <c r="AH8" i="36"/>
  <c r="AH79" i="36"/>
  <c r="AH90" i="36"/>
  <c r="AH30" i="36"/>
  <c r="AH21" i="36"/>
  <c r="AH27" i="36"/>
  <c r="AH68" i="36"/>
  <c r="AH13" i="36"/>
  <c r="AH64" i="36"/>
  <c r="AH25" i="36"/>
  <c r="AH43" i="36"/>
  <c r="AH50" i="36"/>
  <c r="AH55" i="36"/>
  <c r="AH72" i="36"/>
  <c r="AH42" i="36"/>
  <c r="AH6" i="36"/>
  <c r="AG16" i="36"/>
  <c r="AG15" i="36"/>
  <c r="AG111" i="36" s="1"/>
  <c r="AB120" i="36"/>
  <c r="AA132" i="36"/>
  <c r="AA134" i="36" s="1"/>
  <c r="AD123" i="36"/>
  <c r="AI81" i="36" l="1"/>
  <c r="AI82" i="36"/>
  <c r="AH15" i="36"/>
  <c r="AH16" i="36"/>
  <c r="AI19" i="36"/>
  <c r="AI68" i="36"/>
  <c r="AI5" i="36"/>
  <c r="AI35" i="36"/>
  <c r="AI65" i="36"/>
  <c r="AI26" i="36"/>
  <c r="AI96" i="36"/>
  <c r="AI102" i="36"/>
  <c r="AI48" i="36"/>
  <c r="AI6" i="36"/>
  <c r="AI13" i="36"/>
  <c r="AI23" i="36"/>
  <c r="AI69" i="36"/>
  <c r="AI7" i="36"/>
  <c r="AI53" i="36"/>
  <c r="AI28" i="36"/>
  <c r="AI49" i="36"/>
  <c r="AI43" i="36"/>
  <c r="AI44" i="36"/>
  <c r="AI78" i="36"/>
  <c r="AI87" i="36"/>
  <c r="AI42" i="36"/>
  <c r="AI12" i="36"/>
  <c r="AI70" i="36"/>
  <c r="AI50" i="36"/>
  <c r="AJ2" i="36"/>
  <c r="AI88" i="36"/>
  <c r="AI105" i="36"/>
  <c r="AI67" i="36"/>
  <c r="AI37" i="36"/>
  <c r="AI22" i="36"/>
  <c r="AI17" i="36"/>
  <c r="AI20" i="36"/>
  <c r="AI61" i="36"/>
  <c r="AI72" i="36"/>
  <c r="AI108" i="36"/>
  <c r="AI9" i="36"/>
  <c r="AI51" i="36"/>
  <c r="AI63" i="36"/>
  <c r="AI34" i="36"/>
  <c r="AI14" i="36"/>
  <c r="AI109" i="36"/>
  <c r="AI8" i="36"/>
  <c r="AI4" i="36"/>
  <c r="AI58" i="36"/>
  <c r="AI66" i="36"/>
  <c r="AI54" i="36"/>
  <c r="AI24" i="36"/>
  <c r="AI27" i="36"/>
  <c r="AI79" i="36"/>
  <c r="AI33" i="36"/>
  <c r="AI55" i="36"/>
  <c r="AI36" i="36"/>
  <c r="AI104" i="36"/>
  <c r="AI11" i="36"/>
  <c r="AI103" i="36"/>
  <c r="AI41" i="36"/>
  <c r="AI64" i="36"/>
  <c r="AI46" i="36"/>
  <c r="AI84" i="36"/>
  <c r="AI30" i="36"/>
  <c r="AI39" i="36"/>
  <c r="AI38" i="36"/>
  <c r="AI45" i="36"/>
  <c r="AI40" i="36"/>
  <c r="AI52" i="36"/>
  <c r="AI73" i="36"/>
  <c r="AI25" i="36"/>
  <c r="AI10" i="36"/>
  <c r="AI90" i="36"/>
  <c r="AI31" i="36"/>
  <c r="AI29" i="36"/>
  <c r="AI32" i="36"/>
  <c r="AI106" i="36"/>
  <c r="AI56" i="36"/>
  <c r="AI47" i="36"/>
  <c r="AI93" i="36"/>
  <c r="AI75" i="36"/>
  <c r="AI18" i="36"/>
  <c r="AI21" i="36"/>
  <c r="AI3" i="36"/>
  <c r="AC120" i="36"/>
  <c r="AB132" i="36"/>
  <c r="AB134" i="36" s="1"/>
  <c r="AE123" i="36"/>
  <c r="AJ81" i="36" l="1"/>
  <c r="AJ82" i="36"/>
  <c r="AI16" i="36"/>
  <c r="AI15" i="36"/>
  <c r="AJ52" i="36"/>
  <c r="AJ25" i="36"/>
  <c r="AJ53" i="36"/>
  <c r="AJ37" i="36"/>
  <c r="AJ11" i="36"/>
  <c r="AJ38" i="36"/>
  <c r="AJ55" i="36"/>
  <c r="AJ24" i="36"/>
  <c r="AJ109" i="36"/>
  <c r="AJ42" i="36"/>
  <c r="AJ35" i="36"/>
  <c r="AJ106" i="36"/>
  <c r="AJ4" i="36"/>
  <c r="AJ103" i="36"/>
  <c r="AJ46" i="36"/>
  <c r="AJ47" i="36"/>
  <c r="AJ96" i="36"/>
  <c r="AJ90" i="36"/>
  <c r="AJ3" i="36"/>
  <c r="AJ63" i="36"/>
  <c r="AJ108" i="36"/>
  <c r="AJ21" i="36"/>
  <c r="AJ70" i="36"/>
  <c r="AJ75" i="36"/>
  <c r="AJ88" i="36"/>
  <c r="AJ5" i="36"/>
  <c r="AJ65" i="36"/>
  <c r="AJ28" i="36"/>
  <c r="AJ22" i="36"/>
  <c r="AJ104" i="36"/>
  <c r="AJ44" i="36"/>
  <c r="AJ78" i="36"/>
  <c r="AJ54" i="36"/>
  <c r="AJ73" i="36"/>
  <c r="AJ48" i="36"/>
  <c r="AJ13" i="36"/>
  <c r="AJ105" i="36"/>
  <c r="AJ14" i="36"/>
  <c r="AJ31" i="36"/>
  <c r="AJ7" i="36"/>
  <c r="AJ26" i="36"/>
  <c r="AJ102" i="36"/>
  <c r="AJ9" i="36"/>
  <c r="AJ23" i="36"/>
  <c r="AJ6" i="36"/>
  <c r="AJ84" i="36"/>
  <c r="AJ64" i="36"/>
  <c r="AJ49" i="36"/>
  <c r="AK2" i="36"/>
  <c r="AJ19" i="36"/>
  <c r="AJ17" i="36"/>
  <c r="AJ58" i="36"/>
  <c r="AJ66" i="36"/>
  <c r="AJ72" i="36"/>
  <c r="AJ45" i="36"/>
  <c r="AJ12" i="36"/>
  <c r="AJ51" i="36"/>
  <c r="AJ34" i="36"/>
  <c r="AJ56" i="36"/>
  <c r="AJ8" i="36"/>
  <c r="AJ29" i="36"/>
  <c r="AJ10" i="36"/>
  <c r="AJ61" i="36"/>
  <c r="AJ69" i="36"/>
  <c r="AJ18" i="36"/>
  <c r="AJ30" i="36"/>
  <c r="AJ50" i="36"/>
  <c r="AJ67" i="36"/>
  <c r="AJ32" i="36"/>
  <c r="AJ41" i="36"/>
  <c r="AJ43" i="36"/>
  <c r="AJ68" i="36"/>
  <c r="AJ20" i="36"/>
  <c r="AJ79" i="36"/>
  <c r="AJ93" i="36"/>
  <c r="AJ39" i="36"/>
  <c r="AJ36" i="36"/>
  <c r="AJ27" i="36"/>
  <c r="AJ87" i="36"/>
  <c r="AJ33" i="36"/>
  <c r="AJ40" i="36"/>
  <c r="AI111" i="36"/>
  <c r="AH111" i="36"/>
  <c r="AD120" i="36"/>
  <c r="AC132" i="36"/>
  <c r="AC134" i="36" s="1"/>
  <c r="AF123" i="36"/>
  <c r="AK81" i="36" l="1"/>
  <c r="AK82" i="36"/>
  <c r="AJ15" i="36"/>
  <c r="AJ16" i="36"/>
  <c r="AK46" i="36"/>
  <c r="AK64" i="36"/>
  <c r="AK104" i="36"/>
  <c r="AK25" i="36"/>
  <c r="AK29" i="36"/>
  <c r="AK44" i="36"/>
  <c r="AK72" i="36"/>
  <c r="AK84" i="36"/>
  <c r="AK3" i="36"/>
  <c r="AK6" i="36"/>
  <c r="AK108" i="36"/>
  <c r="AK12" i="36"/>
  <c r="AK79" i="36"/>
  <c r="AL2" i="36"/>
  <c r="AK53" i="36"/>
  <c r="AK41" i="36"/>
  <c r="AK67" i="36"/>
  <c r="AK70" i="36"/>
  <c r="AK26" i="36"/>
  <c r="AK54" i="36"/>
  <c r="AK48" i="36"/>
  <c r="AK88" i="36"/>
  <c r="AK4" i="36"/>
  <c r="AK105" i="36"/>
  <c r="AK34" i="36"/>
  <c r="AK40" i="36"/>
  <c r="AK37" i="36"/>
  <c r="AK56" i="36"/>
  <c r="AK49" i="36"/>
  <c r="AK22" i="36"/>
  <c r="AK61" i="36"/>
  <c r="AK69" i="36"/>
  <c r="AK102" i="36"/>
  <c r="AK45" i="36"/>
  <c r="AK21" i="36"/>
  <c r="AK103" i="36"/>
  <c r="AK31" i="36"/>
  <c r="AK14" i="36"/>
  <c r="AK52" i="36"/>
  <c r="AK11" i="36"/>
  <c r="AK38" i="36"/>
  <c r="AK58" i="36"/>
  <c r="AK66" i="36"/>
  <c r="AK36" i="36"/>
  <c r="AK33" i="36"/>
  <c r="AK27" i="36"/>
  <c r="AK87" i="36"/>
  <c r="AK65" i="36"/>
  <c r="AK13" i="36"/>
  <c r="AK73" i="36"/>
  <c r="AK10" i="36"/>
  <c r="AK5" i="36"/>
  <c r="AK47" i="36"/>
  <c r="AK55" i="36"/>
  <c r="AK93" i="36"/>
  <c r="AK30" i="36"/>
  <c r="AK39" i="36"/>
  <c r="AK96" i="36"/>
  <c r="AK63" i="36"/>
  <c r="AK20" i="36"/>
  <c r="AK42" i="36"/>
  <c r="AK35" i="36"/>
  <c r="AK7" i="36"/>
  <c r="AK17" i="36"/>
  <c r="AK68" i="36"/>
  <c r="AK109" i="36"/>
  <c r="AK50" i="36"/>
  <c r="AK75" i="36"/>
  <c r="AK18" i="36"/>
  <c r="AK43" i="36"/>
  <c r="AK51" i="36"/>
  <c r="AK19" i="36"/>
  <c r="AK106" i="36"/>
  <c r="AK8" i="36"/>
  <c r="AK23" i="36"/>
  <c r="AK28" i="36"/>
  <c r="AK32" i="36"/>
  <c r="AK78" i="36"/>
  <c r="AK90" i="36"/>
  <c r="AK24" i="36"/>
  <c r="AK9" i="36"/>
  <c r="AE120" i="36"/>
  <c r="AD132" i="36"/>
  <c r="AD134" i="36" s="1"/>
  <c r="AG123" i="36"/>
  <c r="AL81" i="36" l="1"/>
  <c r="AL82" i="36"/>
  <c r="AL29" i="36"/>
  <c r="AL32" i="36"/>
  <c r="AL17" i="36"/>
  <c r="AL20" i="36"/>
  <c r="AL10" i="36"/>
  <c r="AL44" i="36"/>
  <c r="AL78" i="36"/>
  <c r="AL3" i="36"/>
  <c r="AL48" i="36"/>
  <c r="AL6" i="36"/>
  <c r="AL33" i="36"/>
  <c r="AL58" i="36"/>
  <c r="AL39" i="36"/>
  <c r="AL42" i="36"/>
  <c r="AL104" i="36"/>
  <c r="AL19" i="36"/>
  <c r="AL46" i="36"/>
  <c r="AL14" i="36"/>
  <c r="AL11" i="36"/>
  <c r="AL50" i="36"/>
  <c r="AL72" i="36"/>
  <c r="AL102" i="36"/>
  <c r="AL12" i="36"/>
  <c r="AL73" i="36"/>
  <c r="AL49" i="36"/>
  <c r="AL90" i="36"/>
  <c r="AL93" i="36"/>
  <c r="AL64" i="36"/>
  <c r="AL28" i="36"/>
  <c r="AL109" i="36"/>
  <c r="AL56" i="36"/>
  <c r="AL106" i="36"/>
  <c r="AL26" i="36"/>
  <c r="AL66" i="36"/>
  <c r="AL105" i="36"/>
  <c r="AL24" i="36"/>
  <c r="AL9" i="36"/>
  <c r="AL53" i="36"/>
  <c r="AL68" i="36"/>
  <c r="AL34" i="36"/>
  <c r="AL96" i="36"/>
  <c r="AL63" i="36"/>
  <c r="AL55" i="36"/>
  <c r="AL13" i="36"/>
  <c r="AL35" i="36"/>
  <c r="AL23" i="36"/>
  <c r="AL5" i="36"/>
  <c r="AL65" i="36"/>
  <c r="AL79" i="36"/>
  <c r="AL69" i="36"/>
  <c r="AL87" i="36"/>
  <c r="AL30" i="36"/>
  <c r="AL51" i="36"/>
  <c r="AL43" i="36"/>
  <c r="AL37" i="36"/>
  <c r="AL25" i="36"/>
  <c r="AL7" i="36"/>
  <c r="AL40" i="36"/>
  <c r="AL8" i="36"/>
  <c r="AL61" i="36"/>
  <c r="AL108" i="36"/>
  <c r="AL54" i="36"/>
  <c r="AL18" i="36"/>
  <c r="AL45" i="36"/>
  <c r="AL22" i="36"/>
  <c r="AL88" i="36"/>
  <c r="AM2" i="36"/>
  <c r="AL103" i="36"/>
  <c r="AL52" i="36"/>
  <c r="AL38" i="36"/>
  <c r="AL4" i="36"/>
  <c r="AL70" i="36"/>
  <c r="AL67" i="36"/>
  <c r="AL41" i="36"/>
  <c r="AL31" i="36"/>
  <c r="AL47" i="36"/>
  <c r="AL75" i="36"/>
  <c r="AL84" i="36"/>
  <c r="AL36" i="36"/>
  <c r="AL21" i="36"/>
  <c r="AL27" i="36"/>
  <c r="AK15" i="36"/>
  <c r="AK16" i="36"/>
  <c r="AJ111" i="36"/>
  <c r="AF120" i="36"/>
  <c r="AE132" i="36"/>
  <c r="AE134" i="36" s="1"/>
  <c r="AH123" i="36"/>
  <c r="AK111" i="36" l="1"/>
  <c r="AM81" i="36"/>
  <c r="AM82" i="36"/>
  <c r="AL16" i="36"/>
  <c r="AL15" i="36"/>
  <c r="AL111" i="36" s="1"/>
  <c r="AM17" i="36"/>
  <c r="AM13" i="36"/>
  <c r="AM46" i="36"/>
  <c r="AM64" i="36"/>
  <c r="AM70" i="36"/>
  <c r="AM44" i="36"/>
  <c r="AM84" i="36"/>
  <c r="AM108" i="36"/>
  <c r="AM18" i="36"/>
  <c r="AM27" i="36"/>
  <c r="AM61" i="36"/>
  <c r="AM33" i="36"/>
  <c r="AM78" i="36"/>
  <c r="AM104" i="36"/>
  <c r="AM73" i="36"/>
  <c r="AM56" i="36"/>
  <c r="AM31" i="36"/>
  <c r="AM14" i="36"/>
  <c r="AM50" i="36"/>
  <c r="AM93" i="36"/>
  <c r="AM96" i="36"/>
  <c r="AM9" i="36"/>
  <c r="AM6" i="36"/>
  <c r="AM4" i="36"/>
  <c r="AM42" i="36"/>
  <c r="AM29" i="36"/>
  <c r="AM39" i="36"/>
  <c r="AM40" i="36"/>
  <c r="AM10" i="36"/>
  <c r="AM53" i="36"/>
  <c r="AM25" i="36"/>
  <c r="AM43" i="36"/>
  <c r="AM26" i="36"/>
  <c r="AM75" i="36"/>
  <c r="AM90" i="36"/>
  <c r="AM3" i="36"/>
  <c r="AM12" i="36"/>
  <c r="AM23" i="36"/>
  <c r="AM28" i="36"/>
  <c r="AM35" i="36"/>
  <c r="AM87" i="36"/>
  <c r="AM109" i="36"/>
  <c r="AM11" i="36"/>
  <c r="AM69" i="36"/>
  <c r="AM20" i="36"/>
  <c r="AM63" i="36"/>
  <c r="AM106" i="36"/>
  <c r="AM8" i="36"/>
  <c r="AM103" i="36"/>
  <c r="AM67" i="36"/>
  <c r="AM49" i="36"/>
  <c r="AM22" i="36"/>
  <c r="AM79" i="36"/>
  <c r="AM24" i="36"/>
  <c r="AM54" i="36"/>
  <c r="AM45" i="36"/>
  <c r="AM51" i="36"/>
  <c r="AM65" i="36"/>
  <c r="AM68" i="36"/>
  <c r="AM41" i="36"/>
  <c r="AM32" i="36"/>
  <c r="AM88" i="36"/>
  <c r="AM38" i="36"/>
  <c r="AM55" i="36"/>
  <c r="AM105" i="36"/>
  <c r="AM30" i="36"/>
  <c r="AM36" i="36"/>
  <c r="AM58" i="36"/>
  <c r="AM52" i="36"/>
  <c r="AM34" i="36"/>
  <c r="AM19" i="36"/>
  <c r="AM37" i="36"/>
  <c r="AM7" i="36"/>
  <c r="AM47" i="36"/>
  <c r="AM66" i="36"/>
  <c r="AM72" i="36"/>
  <c r="AM48" i="36"/>
  <c r="AM21" i="36"/>
  <c r="AM5" i="36"/>
  <c r="AN2" i="36"/>
  <c r="AM102" i="36"/>
  <c r="AG120" i="36"/>
  <c r="AF132" i="36"/>
  <c r="AF134" i="36" s="1"/>
  <c r="AI123" i="36"/>
  <c r="AN81" i="36" l="1"/>
  <c r="AN82" i="36"/>
  <c r="AN106" i="36"/>
  <c r="AN10" i="36"/>
  <c r="AN40" i="36"/>
  <c r="AN52" i="36"/>
  <c r="AN67" i="36"/>
  <c r="AN44" i="36"/>
  <c r="AN72" i="36"/>
  <c r="AN54" i="36"/>
  <c r="AN24" i="36"/>
  <c r="AN63" i="36"/>
  <c r="AN79" i="36"/>
  <c r="AN68" i="36"/>
  <c r="AN28" i="36"/>
  <c r="AN19" i="36"/>
  <c r="AN7" i="36"/>
  <c r="AN35" i="36"/>
  <c r="AN58" i="36"/>
  <c r="AN69" i="36"/>
  <c r="AN102" i="36"/>
  <c r="AN48" i="36"/>
  <c r="AN21" i="36"/>
  <c r="AN56" i="36"/>
  <c r="AN108" i="36"/>
  <c r="AN31" i="36"/>
  <c r="AN105" i="36"/>
  <c r="AN64" i="36"/>
  <c r="AN13" i="36"/>
  <c r="AN41" i="36"/>
  <c r="AN8" i="36"/>
  <c r="AN29" i="36"/>
  <c r="AO2" i="36"/>
  <c r="AN61" i="36"/>
  <c r="AN84" i="36"/>
  <c r="AN9" i="36"/>
  <c r="AN42" i="36"/>
  <c r="AN27" i="36"/>
  <c r="AN43" i="36"/>
  <c r="AN46" i="36"/>
  <c r="AN53" i="36"/>
  <c r="AN65" i="36"/>
  <c r="AN17" i="36"/>
  <c r="AN38" i="36"/>
  <c r="AN55" i="36"/>
  <c r="AN93" i="36"/>
  <c r="AN39" i="36"/>
  <c r="AN30" i="36"/>
  <c r="AN5" i="36"/>
  <c r="AN33" i="36"/>
  <c r="AN23" i="36"/>
  <c r="AN103" i="36"/>
  <c r="AN32" i="36"/>
  <c r="AN20" i="36"/>
  <c r="AN109" i="36"/>
  <c r="AN47" i="36"/>
  <c r="AN96" i="36"/>
  <c r="AN75" i="36"/>
  <c r="AN18" i="36"/>
  <c r="AN6" i="36"/>
  <c r="AN4" i="36"/>
  <c r="AN37" i="36"/>
  <c r="AN70" i="36"/>
  <c r="AN49" i="36"/>
  <c r="AN73" i="36"/>
  <c r="AN11" i="36"/>
  <c r="AN50" i="36"/>
  <c r="AN78" i="36"/>
  <c r="AN87" i="36"/>
  <c r="AN3" i="36"/>
  <c r="AN51" i="36"/>
  <c r="AN34" i="36"/>
  <c r="AN45" i="36"/>
  <c r="AN14" i="36"/>
  <c r="AN22" i="36"/>
  <c r="AN88" i="36"/>
  <c r="AN25" i="36"/>
  <c r="AN104" i="36"/>
  <c r="AN26" i="36"/>
  <c r="AN66" i="36"/>
  <c r="AN90" i="36"/>
  <c r="AN36" i="36"/>
  <c r="AN12" i="36"/>
  <c r="AM15" i="36"/>
  <c r="AM16" i="36"/>
  <c r="AH120" i="36"/>
  <c r="AG132" i="36"/>
  <c r="AG134" i="36" s="1"/>
  <c r="AJ123" i="36"/>
  <c r="AO81" i="36" l="1"/>
  <c r="AO82" i="36"/>
  <c r="AM111" i="36"/>
  <c r="AN15" i="36"/>
  <c r="AN16" i="36"/>
  <c r="AO13" i="36"/>
  <c r="AO41" i="36"/>
  <c r="AO49" i="36"/>
  <c r="AO64" i="36"/>
  <c r="AO103" i="36"/>
  <c r="AO50" i="36"/>
  <c r="AO96" i="36"/>
  <c r="AO75" i="36"/>
  <c r="AO39" i="36"/>
  <c r="AO21" i="36"/>
  <c r="AO78" i="36"/>
  <c r="AO24" i="36"/>
  <c r="AO43" i="36"/>
  <c r="AO37" i="36"/>
  <c r="AO3" i="36"/>
  <c r="AO61" i="36"/>
  <c r="AO108" i="36"/>
  <c r="AO38" i="36"/>
  <c r="AO46" i="36"/>
  <c r="AO20" i="36"/>
  <c r="AO106" i="36"/>
  <c r="AO4" i="36"/>
  <c r="AO35" i="36"/>
  <c r="AO44" i="36"/>
  <c r="AO87" i="36"/>
  <c r="AO12" i="36"/>
  <c r="AO34" i="36"/>
  <c r="AO19" i="36"/>
  <c r="AO45" i="36"/>
  <c r="AO14" i="36"/>
  <c r="AO55" i="36"/>
  <c r="AO88" i="36"/>
  <c r="AO10" i="36"/>
  <c r="AO65" i="36"/>
  <c r="AO73" i="36"/>
  <c r="AO23" i="36"/>
  <c r="AO26" i="36"/>
  <c r="AO72" i="36"/>
  <c r="AO54" i="36"/>
  <c r="AO18" i="36"/>
  <c r="AO63" i="36"/>
  <c r="AO29" i="36"/>
  <c r="AO79" i="36"/>
  <c r="AO6" i="36"/>
  <c r="AO84" i="36"/>
  <c r="AO42" i="36"/>
  <c r="AO105" i="36"/>
  <c r="AO66" i="36"/>
  <c r="AO31" i="36"/>
  <c r="AO109" i="36"/>
  <c r="AO22" i="36"/>
  <c r="AO40" i="36"/>
  <c r="AO51" i="36"/>
  <c r="AO104" i="36"/>
  <c r="AO5" i="36"/>
  <c r="AO68" i="36"/>
  <c r="AO7" i="36"/>
  <c r="AO25" i="36"/>
  <c r="AP2" i="36"/>
  <c r="AO58" i="36"/>
  <c r="AO69" i="36"/>
  <c r="AO102" i="36"/>
  <c r="AO30" i="36"/>
  <c r="AO27" i="36"/>
  <c r="AO56" i="36"/>
  <c r="AO70" i="36"/>
  <c r="AO8" i="36"/>
  <c r="AO52" i="36"/>
  <c r="AO53" i="36"/>
  <c r="AO33" i="36"/>
  <c r="AO32" i="36"/>
  <c r="AO67" i="36"/>
  <c r="AO11" i="36"/>
  <c r="AO17" i="36"/>
  <c r="AO28" i="36"/>
  <c r="AO47" i="36"/>
  <c r="AO93" i="36"/>
  <c r="AO90" i="36"/>
  <c r="AO36" i="36"/>
  <c r="AO9" i="36"/>
  <c r="AO48" i="36"/>
  <c r="AN111" i="36"/>
  <c r="AI120" i="36"/>
  <c r="AH132" i="36"/>
  <c r="AH134" i="36" s="1"/>
  <c r="AK123" i="36"/>
  <c r="AP81" i="36" l="1"/>
  <c r="AP82" i="36"/>
  <c r="AP8" i="36"/>
  <c r="AP10" i="36"/>
  <c r="AP104" i="36"/>
  <c r="AP20" i="36"/>
  <c r="AP31" i="36"/>
  <c r="AP50" i="36"/>
  <c r="AP75" i="36"/>
  <c r="AP3" i="36"/>
  <c r="AP18" i="36"/>
  <c r="AP9" i="36"/>
  <c r="AP70" i="36"/>
  <c r="AP69" i="36"/>
  <c r="AP48" i="36"/>
  <c r="AP24" i="36"/>
  <c r="AP67" i="36"/>
  <c r="AP25" i="36"/>
  <c r="AP68" i="36"/>
  <c r="AP37" i="36"/>
  <c r="AP61" i="36"/>
  <c r="AP87" i="36"/>
  <c r="AP6" i="36"/>
  <c r="AP34" i="36"/>
  <c r="AP103" i="36"/>
  <c r="AP32" i="36"/>
  <c r="AP4" i="36"/>
  <c r="AP28" i="36"/>
  <c r="AP79" i="36"/>
  <c r="AP78" i="36"/>
  <c r="AP105" i="36"/>
  <c r="AP42" i="36"/>
  <c r="AP51" i="36"/>
  <c r="AP84" i="36"/>
  <c r="AP45" i="36"/>
  <c r="AP27" i="36"/>
  <c r="AP63" i="36"/>
  <c r="AP88" i="36"/>
  <c r="AP13" i="36"/>
  <c r="AP73" i="36"/>
  <c r="AP19" i="36"/>
  <c r="AP64" i="36"/>
  <c r="AP14" i="36"/>
  <c r="AP58" i="36"/>
  <c r="AP54" i="36"/>
  <c r="AP43" i="36"/>
  <c r="AP11" i="36"/>
  <c r="AP35" i="36"/>
  <c r="AP46" i="36"/>
  <c r="AP49" i="36"/>
  <c r="AP47" i="36"/>
  <c r="AP55" i="36"/>
  <c r="AP66" i="36"/>
  <c r="AP30" i="36"/>
  <c r="AP12" i="36"/>
  <c r="AP22" i="36"/>
  <c r="AP109" i="36"/>
  <c r="AP23" i="36"/>
  <c r="AP106" i="36"/>
  <c r="AP40" i="36"/>
  <c r="AP38" i="36"/>
  <c r="AP96" i="36"/>
  <c r="AP102" i="36"/>
  <c r="AP39" i="36"/>
  <c r="AP21" i="36"/>
  <c r="AP5" i="36"/>
  <c r="AP65" i="36"/>
  <c r="AP7" i="36"/>
  <c r="AP17" i="36"/>
  <c r="AP41" i="36"/>
  <c r="AP44" i="36"/>
  <c r="AP93" i="36"/>
  <c r="AP108" i="36"/>
  <c r="AP33" i="36"/>
  <c r="AP29" i="36"/>
  <c r="AP53" i="36"/>
  <c r="AQ2" i="36"/>
  <c r="AP56" i="36"/>
  <c r="AP52" i="36"/>
  <c r="AP26" i="36"/>
  <c r="AP72" i="36"/>
  <c r="AP90" i="36"/>
  <c r="AP36" i="36"/>
  <c r="AO16" i="36"/>
  <c r="AO15" i="36"/>
  <c r="AO111" i="36" s="1"/>
  <c r="AJ120" i="36"/>
  <c r="AI132" i="36"/>
  <c r="AI134" i="36" s="1"/>
  <c r="AL123" i="36"/>
  <c r="AQ81" i="36" l="1"/>
  <c r="AQ82" i="36"/>
  <c r="AP15" i="36"/>
  <c r="AP16" i="36"/>
  <c r="AQ104" i="36"/>
  <c r="AQ19" i="36"/>
  <c r="AQ64" i="36"/>
  <c r="AR2" i="36"/>
  <c r="AQ32" i="36"/>
  <c r="AQ44" i="36"/>
  <c r="AQ75" i="36"/>
  <c r="AQ84" i="36"/>
  <c r="AQ39" i="36"/>
  <c r="AQ63" i="36"/>
  <c r="AQ8" i="36"/>
  <c r="AQ42" i="36"/>
  <c r="AQ23" i="36"/>
  <c r="AQ68" i="36"/>
  <c r="AQ31" i="36"/>
  <c r="AQ22" i="36"/>
  <c r="AQ7" i="36"/>
  <c r="AQ61" i="36"/>
  <c r="AQ93" i="36"/>
  <c r="AQ3" i="36"/>
  <c r="AQ45" i="36"/>
  <c r="AQ12" i="36"/>
  <c r="AQ53" i="36"/>
  <c r="AQ108" i="36"/>
  <c r="AQ103" i="36"/>
  <c r="AQ5" i="36"/>
  <c r="AQ34" i="36"/>
  <c r="AQ25" i="36"/>
  <c r="AQ65" i="36"/>
  <c r="AQ29" i="36"/>
  <c r="AQ79" i="36"/>
  <c r="AQ87" i="36"/>
  <c r="AQ36" i="36"/>
  <c r="AQ48" i="36"/>
  <c r="AQ27" i="36"/>
  <c r="AQ96" i="36"/>
  <c r="AQ30" i="36"/>
  <c r="AQ67" i="36"/>
  <c r="AQ73" i="36"/>
  <c r="AQ49" i="36"/>
  <c r="AQ10" i="36"/>
  <c r="AQ106" i="36"/>
  <c r="AQ4" i="36"/>
  <c r="AQ38" i="36"/>
  <c r="AQ55" i="36"/>
  <c r="AQ90" i="36"/>
  <c r="AQ54" i="36"/>
  <c r="AQ9" i="36"/>
  <c r="AQ70" i="36"/>
  <c r="AQ33" i="36"/>
  <c r="AQ46" i="36"/>
  <c r="AQ35" i="36"/>
  <c r="AQ88" i="36"/>
  <c r="AQ37" i="36"/>
  <c r="AQ13" i="36"/>
  <c r="AQ47" i="36"/>
  <c r="AQ102" i="36"/>
  <c r="AQ21" i="36"/>
  <c r="AQ11" i="36"/>
  <c r="AQ43" i="36"/>
  <c r="AQ14" i="36"/>
  <c r="AQ56" i="36"/>
  <c r="AQ41" i="36"/>
  <c r="AQ50" i="36"/>
  <c r="AQ78" i="36"/>
  <c r="AQ72" i="36"/>
  <c r="AQ18" i="36"/>
  <c r="AQ51" i="36"/>
  <c r="AQ40" i="36"/>
  <c r="AQ69" i="36"/>
  <c r="AQ28" i="36"/>
  <c r="AQ17" i="36"/>
  <c r="AQ109" i="36"/>
  <c r="AQ20" i="36"/>
  <c r="AQ52" i="36"/>
  <c r="AQ26" i="36"/>
  <c r="AQ66" i="36"/>
  <c r="AQ105" i="36"/>
  <c r="AQ24" i="36"/>
  <c r="AQ6" i="36"/>
  <c r="AQ58" i="36"/>
  <c r="AK120" i="36"/>
  <c r="AJ132" i="36"/>
  <c r="AJ134" i="36" s="1"/>
  <c r="AM123" i="36"/>
  <c r="AR81" i="36" l="1"/>
  <c r="AR82" i="36"/>
  <c r="AR25" i="36"/>
  <c r="AR43" i="36"/>
  <c r="AS2" i="36"/>
  <c r="AR88" i="36"/>
  <c r="AR73" i="36"/>
  <c r="AR26" i="36"/>
  <c r="AR84" i="36"/>
  <c r="AR105" i="36"/>
  <c r="AR36" i="36"/>
  <c r="AR33" i="36"/>
  <c r="AR11" i="36"/>
  <c r="AR79" i="36"/>
  <c r="AR6" i="36"/>
  <c r="AR106" i="36"/>
  <c r="AR5" i="36"/>
  <c r="AR52" i="36"/>
  <c r="AR19" i="36"/>
  <c r="AR40" i="36"/>
  <c r="AR50" i="36"/>
  <c r="AR69" i="36"/>
  <c r="AR90" i="36"/>
  <c r="AR18" i="36"/>
  <c r="AR51" i="36"/>
  <c r="AR29" i="36"/>
  <c r="AR45" i="36"/>
  <c r="AR24" i="36"/>
  <c r="AR28" i="36"/>
  <c r="AR87" i="36"/>
  <c r="AR22" i="36"/>
  <c r="AR56" i="36"/>
  <c r="AR34" i="36"/>
  <c r="AR20" i="36"/>
  <c r="AR13" i="36"/>
  <c r="AR66" i="36"/>
  <c r="AR109" i="36"/>
  <c r="AR4" i="36"/>
  <c r="AR41" i="36"/>
  <c r="AR37" i="36"/>
  <c r="AR67" i="36"/>
  <c r="AR23" i="36"/>
  <c r="AR61" i="36"/>
  <c r="AR72" i="36"/>
  <c r="AR54" i="36"/>
  <c r="AR3" i="36"/>
  <c r="AR27" i="36"/>
  <c r="AR58" i="36"/>
  <c r="AR64" i="36"/>
  <c r="AR46" i="36"/>
  <c r="AR32" i="36"/>
  <c r="AR103" i="36"/>
  <c r="AR8" i="36"/>
  <c r="AR47" i="36"/>
  <c r="AR55" i="36"/>
  <c r="AR108" i="36"/>
  <c r="AR39" i="36"/>
  <c r="AR63" i="36"/>
  <c r="AR48" i="36"/>
  <c r="AR53" i="36"/>
  <c r="AR31" i="36"/>
  <c r="AR104" i="36"/>
  <c r="AR35" i="36"/>
  <c r="AR17" i="36"/>
  <c r="AR68" i="36"/>
  <c r="AR38" i="36"/>
  <c r="AR93" i="36"/>
  <c r="AR75" i="36"/>
  <c r="AR9" i="36"/>
  <c r="AR78" i="36"/>
  <c r="AR42" i="36"/>
  <c r="AR10" i="36"/>
  <c r="AR70" i="36"/>
  <c r="AR7" i="36"/>
  <c r="AR49" i="36"/>
  <c r="AR14" i="36"/>
  <c r="AR44" i="36"/>
  <c r="AR96" i="36"/>
  <c r="AR102" i="36"/>
  <c r="AR30" i="36"/>
  <c r="AR12" i="36"/>
  <c r="AR65" i="36"/>
  <c r="AR21" i="36"/>
  <c r="AQ16" i="36"/>
  <c r="AQ15" i="36"/>
  <c r="AP111" i="36"/>
  <c r="AL120" i="36"/>
  <c r="AK132" i="36"/>
  <c r="AK134" i="36" s="1"/>
  <c r="AN123" i="36"/>
  <c r="AQ111" i="36" l="1"/>
  <c r="AS81" i="36"/>
  <c r="AS82" i="36"/>
  <c r="AR16" i="36"/>
  <c r="AR15" i="36"/>
  <c r="AS52" i="36"/>
  <c r="AS46" i="36"/>
  <c r="AS13" i="36"/>
  <c r="AS104" i="36"/>
  <c r="AS22" i="36"/>
  <c r="AS38" i="36"/>
  <c r="AS78" i="36"/>
  <c r="AS87" i="36"/>
  <c r="AS42" i="36"/>
  <c r="AS21" i="36"/>
  <c r="AS50" i="36"/>
  <c r="AS6" i="36"/>
  <c r="AS4" i="36"/>
  <c r="AS63" i="36"/>
  <c r="AS11" i="36"/>
  <c r="AS8" i="36"/>
  <c r="AS28" i="36"/>
  <c r="AS53" i="36"/>
  <c r="AS20" i="36"/>
  <c r="AS47" i="36"/>
  <c r="AS66" i="36"/>
  <c r="AS105" i="36"/>
  <c r="AS3" i="36"/>
  <c r="AS33" i="36"/>
  <c r="AS29" i="36"/>
  <c r="AS39" i="36"/>
  <c r="AS10" i="36"/>
  <c r="AS37" i="36"/>
  <c r="AS70" i="36"/>
  <c r="AS109" i="36"/>
  <c r="AS25" i="36"/>
  <c r="AS19" i="36"/>
  <c r="AS26" i="36"/>
  <c r="AS93" i="36"/>
  <c r="AS108" i="36"/>
  <c r="AS24" i="36"/>
  <c r="AS12" i="36"/>
  <c r="AS23" i="36"/>
  <c r="AS69" i="36"/>
  <c r="AS84" i="36"/>
  <c r="AT2" i="36"/>
  <c r="AS43" i="36"/>
  <c r="AS88" i="36"/>
  <c r="AS90" i="36"/>
  <c r="AS56" i="36"/>
  <c r="AS58" i="36"/>
  <c r="AS32" i="36"/>
  <c r="AS65" i="36"/>
  <c r="AS49" i="36"/>
  <c r="AS106" i="36"/>
  <c r="AS7" i="36"/>
  <c r="AS14" i="36"/>
  <c r="AS79" i="36"/>
  <c r="AS96" i="36"/>
  <c r="AS36" i="36"/>
  <c r="AS18" i="36"/>
  <c r="AS9" i="36"/>
  <c r="AS45" i="36"/>
  <c r="AS103" i="36"/>
  <c r="AS35" i="36"/>
  <c r="AS40" i="36"/>
  <c r="AS41" i="36"/>
  <c r="AS73" i="36"/>
  <c r="AS68" i="36"/>
  <c r="AS61" i="36"/>
  <c r="AS75" i="36"/>
  <c r="AS30" i="36"/>
  <c r="AS48" i="36"/>
  <c r="AS27" i="36"/>
  <c r="AS67" i="36"/>
  <c r="AS64" i="36"/>
  <c r="AS17" i="36"/>
  <c r="AS34" i="36"/>
  <c r="AS5" i="36"/>
  <c r="AS31" i="36"/>
  <c r="AS44" i="36"/>
  <c r="AS55" i="36"/>
  <c r="AS72" i="36"/>
  <c r="AS54" i="36"/>
  <c r="AS51" i="36"/>
  <c r="AS102" i="36"/>
  <c r="AM120" i="36"/>
  <c r="AL132" i="36"/>
  <c r="AL134" i="36" s="1"/>
  <c r="AO123" i="36"/>
  <c r="AR111" i="36" l="1"/>
  <c r="AT81" i="36"/>
  <c r="AT82" i="36"/>
  <c r="AS16" i="36"/>
  <c r="AS15" i="36"/>
  <c r="AT23" i="36"/>
  <c r="AT104" i="36"/>
  <c r="AT19" i="36"/>
  <c r="AT8" i="36"/>
  <c r="AT40" i="36"/>
  <c r="AT38" i="36"/>
  <c r="AT72" i="36"/>
  <c r="AT75" i="36"/>
  <c r="AT30" i="36"/>
  <c r="AT39" i="36"/>
  <c r="AT43" i="36"/>
  <c r="AT84" i="36"/>
  <c r="AT102" i="36"/>
  <c r="AT6" i="36"/>
  <c r="AT54" i="36"/>
  <c r="AT49" i="36"/>
  <c r="AT70" i="36"/>
  <c r="AT7" i="36"/>
  <c r="AT68" i="36"/>
  <c r="AT50" i="36"/>
  <c r="AT33" i="36"/>
  <c r="AT79" i="36"/>
  <c r="AT14" i="36"/>
  <c r="AT35" i="36"/>
  <c r="AU2" i="36"/>
  <c r="AT17" i="36"/>
  <c r="AT41" i="36"/>
  <c r="AT26" i="36"/>
  <c r="AT93" i="36"/>
  <c r="AT90" i="36"/>
  <c r="AT48" i="36"/>
  <c r="AT12" i="36"/>
  <c r="AT63" i="36"/>
  <c r="AT53" i="36"/>
  <c r="AT4" i="36"/>
  <c r="AT109" i="36"/>
  <c r="AT20" i="36"/>
  <c r="AT56" i="36"/>
  <c r="AT29" i="36"/>
  <c r="AT52" i="36"/>
  <c r="AT44" i="36"/>
  <c r="AT66" i="36"/>
  <c r="AT3" i="36"/>
  <c r="AT21" i="36"/>
  <c r="AT10" i="36"/>
  <c r="AT65" i="36"/>
  <c r="AT46" i="36"/>
  <c r="AT31" i="36"/>
  <c r="AT64" i="36"/>
  <c r="AT5" i="36"/>
  <c r="AT58" i="36"/>
  <c r="AT108" i="36"/>
  <c r="AT105" i="36"/>
  <c r="AT42" i="36"/>
  <c r="AT51" i="36"/>
  <c r="AT87" i="36"/>
  <c r="AT67" i="36"/>
  <c r="AT13" i="36"/>
  <c r="AT73" i="36"/>
  <c r="AT88" i="36"/>
  <c r="AT106" i="36"/>
  <c r="AT11" i="36"/>
  <c r="AT61" i="36"/>
  <c r="AT96" i="36"/>
  <c r="AT69" i="36"/>
  <c r="AT24" i="36"/>
  <c r="AT27" i="36"/>
  <c r="AT103" i="36"/>
  <c r="AT18" i="36"/>
  <c r="AT34" i="36"/>
  <c r="AT25" i="36"/>
  <c r="AT32" i="36"/>
  <c r="AT22" i="36"/>
  <c r="AT37" i="36"/>
  <c r="AT47" i="36"/>
  <c r="AT55" i="36"/>
  <c r="AT78" i="36"/>
  <c r="AT36" i="36"/>
  <c r="AT45" i="36"/>
  <c r="AT28" i="36"/>
  <c r="AT9" i="36"/>
  <c r="AS111" i="36"/>
  <c r="AN120" i="36"/>
  <c r="AM132" i="36"/>
  <c r="AM134" i="36" s="1"/>
  <c r="AP123" i="36"/>
  <c r="AU81" i="36" l="1"/>
  <c r="AU82" i="36"/>
  <c r="AT16" i="36"/>
  <c r="AT15" i="36"/>
  <c r="AT111" i="36" s="1"/>
  <c r="AU32" i="36"/>
  <c r="AV2" i="36"/>
  <c r="AU10" i="36"/>
  <c r="AU65" i="36"/>
  <c r="AU106" i="36"/>
  <c r="AU47" i="36"/>
  <c r="AU96" i="36"/>
  <c r="AU105" i="36"/>
  <c r="AU24" i="36"/>
  <c r="AU33" i="36"/>
  <c r="AU36" i="36"/>
  <c r="AU34" i="36"/>
  <c r="AU73" i="36"/>
  <c r="AU87" i="36"/>
  <c r="AU108" i="36"/>
  <c r="AU5" i="36"/>
  <c r="AU67" i="36"/>
  <c r="AU37" i="36"/>
  <c r="AU17" i="36"/>
  <c r="AU46" i="36"/>
  <c r="AU44" i="36"/>
  <c r="AU66" i="36"/>
  <c r="AU102" i="36"/>
  <c r="AU51" i="36"/>
  <c r="AU103" i="36"/>
  <c r="AU56" i="36"/>
  <c r="AU13" i="36"/>
  <c r="AU88" i="36"/>
  <c r="AU20" i="36"/>
  <c r="AU25" i="36"/>
  <c r="AU26" i="36"/>
  <c r="AU93" i="36"/>
  <c r="AU40" i="36"/>
  <c r="AU19" i="36"/>
  <c r="AU22" i="36"/>
  <c r="AU35" i="36"/>
  <c r="AU43" i="36"/>
  <c r="AU79" i="36"/>
  <c r="AU69" i="36"/>
  <c r="AU54" i="36"/>
  <c r="AU42" i="36"/>
  <c r="AU21" i="36"/>
  <c r="AU30" i="36"/>
  <c r="AU48" i="36"/>
  <c r="AU23" i="36"/>
  <c r="AU29" i="36"/>
  <c r="AU8" i="36"/>
  <c r="AU4" i="36"/>
  <c r="AU53" i="36"/>
  <c r="AU58" i="36"/>
  <c r="AU75" i="36"/>
  <c r="AU90" i="36"/>
  <c r="AU45" i="36"/>
  <c r="AU6" i="36"/>
  <c r="AU14" i="36"/>
  <c r="AU39" i="36"/>
  <c r="AU104" i="36"/>
  <c r="AU31" i="36"/>
  <c r="AU68" i="36"/>
  <c r="AU64" i="36"/>
  <c r="AU109" i="36"/>
  <c r="AU52" i="36"/>
  <c r="AU61" i="36"/>
  <c r="AU72" i="36"/>
  <c r="AU3" i="36"/>
  <c r="AU18" i="36"/>
  <c r="AU27" i="36"/>
  <c r="AU50" i="36"/>
  <c r="AU70" i="36"/>
  <c r="AU28" i="36"/>
  <c r="AU41" i="36"/>
  <c r="AU11" i="36"/>
  <c r="AU7" i="36"/>
  <c r="AU38" i="36"/>
  <c r="AU55" i="36"/>
  <c r="AU78" i="36"/>
  <c r="AU63" i="36"/>
  <c r="AU12" i="36"/>
  <c r="AU49" i="36"/>
  <c r="AU84" i="36"/>
  <c r="AU9" i="36"/>
  <c r="AO120" i="36"/>
  <c r="AN132" i="36"/>
  <c r="AN134" i="36" s="1"/>
  <c r="AQ123" i="36"/>
  <c r="AV81" i="36" l="1"/>
  <c r="AV82" i="36"/>
  <c r="AV40" i="36"/>
  <c r="AV5" i="36"/>
  <c r="AV31" i="36"/>
  <c r="AV23" i="36"/>
  <c r="AV41" i="36"/>
  <c r="AV47" i="36"/>
  <c r="AV96" i="36"/>
  <c r="AV108" i="36"/>
  <c r="AV63" i="36"/>
  <c r="AV12" i="36"/>
  <c r="AV7" i="36"/>
  <c r="AV50" i="36"/>
  <c r="AV102" i="36"/>
  <c r="AV6" i="36"/>
  <c r="AV72" i="36"/>
  <c r="AV51" i="36"/>
  <c r="AV69" i="36"/>
  <c r="AV17" i="36"/>
  <c r="AV14" i="36"/>
  <c r="AV25" i="36"/>
  <c r="AV34" i="36"/>
  <c r="AV75" i="36"/>
  <c r="AV48" i="36"/>
  <c r="AV30" i="36"/>
  <c r="AV43" i="36"/>
  <c r="AV20" i="36"/>
  <c r="AV103" i="36"/>
  <c r="AV22" i="36"/>
  <c r="AV104" i="36"/>
  <c r="AW2" i="36"/>
  <c r="AV26" i="36"/>
  <c r="AV54" i="36"/>
  <c r="AV28" i="36"/>
  <c r="AV45" i="36"/>
  <c r="AV37" i="36"/>
  <c r="AV64" i="36"/>
  <c r="AV46" i="36"/>
  <c r="AV11" i="36"/>
  <c r="AV53" i="36"/>
  <c r="AV109" i="36"/>
  <c r="AV66" i="36"/>
  <c r="AV90" i="36"/>
  <c r="AV18" i="36"/>
  <c r="AV21" i="36"/>
  <c r="AV8" i="36"/>
  <c r="AV38" i="36"/>
  <c r="AV39" i="36"/>
  <c r="AV106" i="36"/>
  <c r="AV52" i="36"/>
  <c r="AV68" i="36"/>
  <c r="AV56" i="36"/>
  <c r="AV13" i="36"/>
  <c r="AV58" i="36"/>
  <c r="AV84" i="36"/>
  <c r="AV87" i="36"/>
  <c r="AV36" i="36"/>
  <c r="AV27" i="36"/>
  <c r="AV79" i="36"/>
  <c r="AV67" i="36"/>
  <c r="AV32" i="36"/>
  <c r="AV35" i="36"/>
  <c r="AV4" i="36"/>
  <c r="AV10" i="36"/>
  <c r="AV61" i="36"/>
  <c r="AV93" i="36"/>
  <c r="AV3" i="36"/>
  <c r="AV24" i="36"/>
  <c r="AV33" i="36"/>
  <c r="AV70" i="36"/>
  <c r="AV73" i="36"/>
  <c r="AV19" i="36"/>
  <c r="AV88" i="36"/>
  <c r="AV65" i="36"/>
  <c r="AV29" i="36"/>
  <c r="AV44" i="36"/>
  <c r="AV55" i="36"/>
  <c r="AV78" i="36"/>
  <c r="AV42" i="36"/>
  <c r="AV9" i="36"/>
  <c r="AV49" i="36"/>
  <c r="AV105" i="36"/>
  <c r="AU16" i="36"/>
  <c r="AU15" i="36"/>
  <c r="AU111" i="36" s="1"/>
  <c r="AP120" i="36"/>
  <c r="AO132" i="36"/>
  <c r="AO134" i="36" s="1"/>
  <c r="AR123" i="36"/>
  <c r="AW81" i="36" l="1"/>
  <c r="AW82" i="36"/>
  <c r="AW28" i="36"/>
  <c r="AW31" i="36"/>
  <c r="AW41" i="36"/>
  <c r="AW64" i="36"/>
  <c r="AW19" i="36"/>
  <c r="AW26" i="36"/>
  <c r="AW66" i="36"/>
  <c r="AW90" i="36"/>
  <c r="AW42" i="36"/>
  <c r="AW9" i="36"/>
  <c r="AW68" i="36"/>
  <c r="AW45" i="36"/>
  <c r="AW75" i="36"/>
  <c r="AX2" i="36"/>
  <c r="AW11" i="36"/>
  <c r="AW10" i="36"/>
  <c r="AW49" i="36"/>
  <c r="AW67" i="36"/>
  <c r="AW50" i="36"/>
  <c r="AW84" i="36"/>
  <c r="AW87" i="36"/>
  <c r="AW54" i="36"/>
  <c r="AW33" i="36"/>
  <c r="AW69" i="36"/>
  <c r="AW48" i="36"/>
  <c r="AW103" i="36"/>
  <c r="AW79" i="36"/>
  <c r="AW21" i="36"/>
  <c r="AW43" i="36"/>
  <c r="AW88" i="36"/>
  <c r="AW7" i="36"/>
  <c r="AW14" i="36"/>
  <c r="AW70" i="36"/>
  <c r="AW37" i="36"/>
  <c r="AW58" i="36"/>
  <c r="AW102" i="36"/>
  <c r="AW51" i="36"/>
  <c r="AW56" i="36"/>
  <c r="AW108" i="36"/>
  <c r="AW23" i="36"/>
  <c r="AW25" i="36"/>
  <c r="AW73" i="36"/>
  <c r="AW8" i="36"/>
  <c r="AW72" i="36"/>
  <c r="AW32" i="36"/>
  <c r="AW18" i="36"/>
  <c r="AW65" i="36"/>
  <c r="AW4" i="36"/>
  <c r="AW22" i="36"/>
  <c r="AW13" i="36"/>
  <c r="AW34" i="36"/>
  <c r="AW38" i="36"/>
  <c r="AW55" i="36"/>
  <c r="AW78" i="36"/>
  <c r="AW3" i="36"/>
  <c r="AW12" i="36"/>
  <c r="AW104" i="36"/>
  <c r="AW61" i="36"/>
  <c r="AW35" i="36"/>
  <c r="AW46" i="36"/>
  <c r="AW29" i="36"/>
  <c r="AW52" i="36"/>
  <c r="AW20" i="36"/>
  <c r="AW44" i="36"/>
  <c r="AW93" i="36"/>
  <c r="AW105" i="36"/>
  <c r="AW30" i="36"/>
  <c r="AW39" i="36"/>
  <c r="AW63" i="36"/>
  <c r="AW17" i="36"/>
  <c r="AW40" i="36"/>
  <c r="AW106" i="36"/>
  <c r="AW5" i="36"/>
  <c r="AW109" i="36"/>
  <c r="AW47" i="36"/>
  <c r="AW96" i="36"/>
  <c r="AW24" i="36"/>
  <c r="AW36" i="36"/>
  <c r="AW6" i="36"/>
  <c r="AW53" i="36"/>
  <c r="AW27" i="36"/>
  <c r="AV15" i="36"/>
  <c r="AV16" i="36"/>
  <c r="AQ120" i="36"/>
  <c r="AP132" i="36"/>
  <c r="AP134" i="36" s="1"/>
  <c r="AS123" i="36"/>
  <c r="AX81" i="36" l="1"/>
  <c r="AX82" i="36"/>
  <c r="AV111" i="36"/>
  <c r="AX67" i="36"/>
  <c r="AX10" i="36"/>
  <c r="AX73" i="36"/>
  <c r="AX52" i="36"/>
  <c r="AX5" i="36"/>
  <c r="AX50" i="36"/>
  <c r="AX78" i="36"/>
  <c r="AX108" i="36"/>
  <c r="AX24" i="36"/>
  <c r="AX9" i="36"/>
  <c r="AX34" i="36"/>
  <c r="AX17" i="36"/>
  <c r="AX35" i="36"/>
  <c r="AX79" i="36"/>
  <c r="AX75" i="36"/>
  <c r="AX87" i="36"/>
  <c r="AX12" i="36"/>
  <c r="AX68" i="36"/>
  <c r="AX51" i="36"/>
  <c r="AX49" i="36"/>
  <c r="AX37" i="36"/>
  <c r="AX30" i="36"/>
  <c r="AX13" i="36"/>
  <c r="AX46" i="36"/>
  <c r="AX54" i="36"/>
  <c r="AX43" i="36"/>
  <c r="AX11" i="36"/>
  <c r="AX32" i="36"/>
  <c r="AX109" i="36"/>
  <c r="AX104" i="36"/>
  <c r="AX8" i="36"/>
  <c r="AX58" i="36"/>
  <c r="AX93" i="36"/>
  <c r="AX42" i="36"/>
  <c r="AX45" i="36"/>
  <c r="AX27" i="36"/>
  <c r="AY2" i="36"/>
  <c r="AX22" i="36"/>
  <c r="AX14" i="36"/>
  <c r="AX25" i="36"/>
  <c r="AX70" i="36"/>
  <c r="AX23" i="36"/>
  <c r="AX38" i="36"/>
  <c r="AX55" i="36"/>
  <c r="AX105" i="36"/>
  <c r="AX48" i="36"/>
  <c r="AX6" i="36"/>
  <c r="AX40" i="36"/>
  <c r="AX4" i="36"/>
  <c r="AX103" i="36"/>
  <c r="AX64" i="36"/>
  <c r="AX20" i="36"/>
  <c r="AX56" i="36"/>
  <c r="AX44" i="36"/>
  <c r="AX69" i="36"/>
  <c r="AX84" i="36"/>
  <c r="AX18" i="36"/>
  <c r="AX21" i="36"/>
  <c r="AX96" i="36"/>
  <c r="AX36" i="36"/>
  <c r="AX39" i="36"/>
  <c r="AX29" i="36"/>
  <c r="AX65" i="36"/>
  <c r="AX31" i="36"/>
  <c r="AX7" i="36"/>
  <c r="AX19" i="36"/>
  <c r="AX47" i="36"/>
  <c r="AX90" i="36"/>
  <c r="AX63" i="36"/>
  <c r="AX61" i="36"/>
  <c r="AX106" i="36"/>
  <c r="AX53" i="36"/>
  <c r="AX28" i="36"/>
  <c r="AX41" i="36"/>
  <c r="AX88" i="36"/>
  <c r="AX26" i="36"/>
  <c r="AX66" i="36"/>
  <c r="AX102" i="36"/>
  <c r="AX3" i="36"/>
  <c r="AX33" i="36"/>
  <c r="AX72" i="36"/>
  <c r="AW15" i="36"/>
  <c r="AW16" i="36"/>
  <c r="AR120" i="36"/>
  <c r="AQ132" i="36"/>
  <c r="AQ134" i="36" s="1"/>
  <c r="AT123" i="36"/>
  <c r="AY81" i="36" l="1"/>
  <c r="AY82" i="36"/>
  <c r="AW111" i="36"/>
  <c r="AY68" i="36"/>
  <c r="AY49" i="36"/>
  <c r="AY17" i="36"/>
  <c r="AY5" i="36"/>
  <c r="AY19" i="36"/>
  <c r="AY38" i="36"/>
  <c r="AY55" i="36"/>
  <c r="AY84" i="36"/>
  <c r="AY30" i="36"/>
  <c r="AY48" i="36"/>
  <c r="AY47" i="36"/>
  <c r="AY90" i="36"/>
  <c r="AY33" i="36"/>
  <c r="AY12" i="36"/>
  <c r="AY67" i="36"/>
  <c r="AY53" i="36"/>
  <c r="AY88" i="36"/>
  <c r="AY46" i="36"/>
  <c r="AY14" i="36"/>
  <c r="AY8" i="36"/>
  <c r="AY78" i="36"/>
  <c r="AY3" i="36"/>
  <c r="AY93" i="36"/>
  <c r="AY24" i="36"/>
  <c r="AY105" i="36"/>
  <c r="AY63" i="36"/>
  <c r="AY11" i="36"/>
  <c r="AY70" i="36"/>
  <c r="AY106" i="36"/>
  <c r="AY34" i="36"/>
  <c r="AY4" i="36"/>
  <c r="AY44" i="36"/>
  <c r="AY66" i="36"/>
  <c r="AY87" i="36"/>
  <c r="AY54" i="36"/>
  <c r="AY26" i="36"/>
  <c r="AY27" i="36"/>
  <c r="AY9" i="36"/>
  <c r="AY25" i="36"/>
  <c r="AY23" i="36"/>
  <c r="AY40" i="36"/>
  <c r="AY22" i="36"/>
  <c r="AY102" i="36"/>
  <c r="AY104" i="36"/>
  <c r="AY20" i="36"/>
  <c r="AY13" i="36"/>
  <c r="AY41" i="36"/>
  <c r="AY37" i="36"/>
  <c r="AY50" i="36"/>
  <c r="AY72" i="36"/>
  <c r="AY21" i="36"/>
  <c r="AY65" i="36"/>
  <c r="AY28" i="36"/>
  <c r="AY29" i="36"/>
  <c r="AZ2" i="36"/>
  <c r="AY64" i="36"/>
  <c r="AY58" i="36"/>
  <c r="AY75" i="36"/>
  <c r="AY108" i="36"/>
  <c r="AY42" i="36"/>
  <c r="AY6" i="36"/>
  <c r="AY32" i="36"/>
  <c r="AY109" i="36"/>
  <c r="AY56" i="36"/>
  <c r="AY52" i="36"/>
  <c r="AY7" i="36"/>
  <c r="AY61" i="36"/>
  <c r="AY69" i="36"/>
  <c r="AY18" i="36"/>
  <c r="AY39" i="36"/>
  <c r="AY103" i="36"/>
  <c r="AY10" i="36"/>
  <c r="AY73" i="36"/>
  <c r="AY43" i="36"/>
  <c r="AY31" i="36"/>
  <c r="AY35" i="36"/>
  <c r="AY79" i="36"/>
  <c r="AY96" i="36"/>
  <c r="AY36" i="36"/>
  <c r="AY45" i="36"/>
  <c r="AY51" i="36"/>
  <c r="AX15" i="36"/>
  <c r="AX16" i="36"/>
  <c r="AS120" i="36"/>
  <c r="AR132" i="36"/>
  <c r="AR134" i="36" s="1"/>
  <c r="AU123" i="36"/>
  <c r="AZ82" i="36" l="1"/>
  <c r="AZ81" i="36"/>
  <c r="AX111" i="36"/>
  <c r="AY16" i="36"/>
  <c r="AY15" i="36"/>
  <c r="AY111" i="36" s="1"/>
  <c r="AZ23" i="36"/>
  <c r="AZ65" i="36"/>
  <c r="AZ53" i="36"/>
  <c r="AZ10" i="36"/>
  <c r="AZ29" i="36"/>
  <c r="AZ44" i="36"/>
  <c r="AZ72" i="36"/>
  <c r="AZ90" i="36"/>
  <c r="AZ30" i="36"/>
  <c r="AZ51" i="36"/>
  <c r="AZ8" i="36"/>
  <c r="AZ28" i="36"/>
  <c r="AZ40" i="36"/>
  <c r="AZ93" i="36"/>
  <c r="AZ87" i="36"/>
  <c r="AZ63" i="36"/>
  <c r="AZ27" i="36"/>
  <c r="AZ6" i="36"/>
  <c r="AZ31" i="36"/>
  <c r="AZ103" i="36"/>
  <c r="AZ50" i="36"/>
  <c r="AZ24" i="36"/>
  <c r="AZ36" i="36"/>
  <c r="AZ42" i="36"/>
  <c r="AZ109" i="36"/>
  <c r="AZ13" i="36"/>
  <c r="AZ73" i="36"/>
  <c r="AZ4" i="36"/>
  <c r="AZ14" i="36"/>
  <c r="AZ26" i="36"/>
  <c r="AZ78" i="36"/>
  <c r="AZ3" i="36"/>
  <c r="AZ18" i="36"/>
  <c r="AZ21" i="36"/>
  <c r="AZ75" i="36"/>
  <c r="AZ48" i="36"/>
  <c r="AZ96" i="36"/>
  <c r="AZ64" i="36"/>
  <c r="AZ46" i="36"/>
  <c r="AZ19" i="36"/>
  <c r="AZ104" i="36"/>
  <c r="AZ43" i="36"/>
  <c r="AZ61" i="36"/>
  <c r="AZ84" i="36"/>
  <c r="AZ12" i="36"/>
  <c r="AZ102" i="36"/>
  <c r="AZ34" i="36"/>
  <c r="AZ88" i="36"/>
  <c r="AZ49" i="36"/>
  <c r="AZ20" i="36"/>
  <c r="AZ22" i="36"/>
  <c r="AZ79" i="36"/>
  <c r="AZ69" i="36"/>
  <c r="AZ54" i="36"/>
  <c r="AZ45" i="36"/>
  <c r="AZ33" i="36"/>
  <c r="AZ67" i="36"/>
  <c r="AZ32" i="36"/>
  <c r="AZ17" i="36"/>
  <c r="AZ70" i="36"/>
  <c r="AZ56" i="36"/>
  <c r="BA2" i="36"/>
  <c r="AZ58" i="36"/>
  <c r="AZ108" i="36"/>
  <c r="AZ52" i="36"/>
  <c r="AZ25" i="36"/>
  <c r="AZ37" i="36"/>
  <c r="AZ11" i="36"/>
  <c r="AZ5" i="36"/>
  <c r="AZ47" i="36"/>
  <c r="AZ55" i="36"/>
  <c r="AZ35" i="36"/>
  <c r="AZ106" i="36"/>
  <c r="AZ68" i="36"/>
  <c r="AZ7" i="36"/>
  <c r="AZ41" i="36"/>
  <c r="AZ38" i="36"/>
  <c r="AZ66" i="36"/>
  <c r="AZ105" i="36"/>
  <c r="AZ39" i="36"/>
  <c r="AZ9" i="36"/>
  <c r="AT120" i="36"/>
  <c r="AS132" i="36"/>
  <c r="AS134" i="36" s="1"/>
  <c r="AV123" i="36"/>
  <c r="BA82" i="36" l="1"/>
  <c r="BA81" i="36"/>
  <c r="AZ15" i="36"/>
  <c r="AZ16" i="36"/>
  <c r="AZ111" i="36" s="1"/>
  <c r="BA70" i="36"/>
  <c r="BA7" i="36"/>
  <c r="BA41" i="36"/>
  <c r="BA5" i="36"/>
  <c r="BA65" i="36"/>
  <c r="BA44" i="36"/>
  <c r="BA55" i="36"/>
  <c r="BA54" i="36"/>
  <c r="BA18" i="36"/>
  <c r="BA12" i="36"/>
  <c r="BA24" i="36"/>
  <c r="BA14" i="36"/>
  <c r="BA35" i="36"/>
  <c r="BA73" i="36"/>
  <c r="BA66" i="36"/>
  <c r="BA3" i="36"/>
  <c r="BA48" i="36"/>
  <c r="BA90" i="36"/>
  <c r="BA6" i="36"/>
  <c r="BA32" i="36"/>
  <c r="BB2" i="36"/>
  <c r="BA19" i="36"/>
  <c r="BA68" i="36"/>
  <c r="BA28" i="36"/>
  <c r="BA38" i="36"/>
  <c r="BA78" i="36"/>
  <c r="BA102" i="36"/>
  <c r="BA51" i="36"/>
  <c r="BA11" i="36"/>
  <c r="BA88" i="36"/>
  <c r="BA47" i="36"/>
  <c r="BA39" i="36"/>
  <c r="BA49" i="36"/>
  <c r="BA43" i="36"/>
  <c r="BA106" i="36"/>
  <c r="BA37" i="36"/>
  <c r="BA8" i="36"/>
  <c r="BA26" i="36"/>
  <c r="BA93" i="36"/>
  <c r="BA42" i="36"/>
  <c r="BA56" i="36"/>
  <c r="BA22" i="36"/>
  <c r="BA53" i="36"/>
  <c r="BA67" i="36"/>
  <c r="BA23" i="36"/>
  <c r="BA50" i="36"/>
  <c r="BA96" i="36"/>
  <c r="BA87" i="36"/>
  <c r="BA9" i="36"/>
  <c r="BA63" i="36"/>
  <c r="BA36" i="36"/>
  <c r="BA21" i="36"/>
  <c r="BA45" i="36"/>
  <c r="BA40" i="36"/>
  <c r="BA10" i="36"/>
  <c r="BA4" i="36"/>
  <c r="BA25" i="36"/>
  <c r="BA20" i="36"/>
  <c r="BA79" i="36"/>
  <c r="BA75" i="36"/>
  <c r="BA108" i="36"/>
  <c r="BA31" i="36"/>
  <c r="BA29" i="36"/>
  <c r="BA103" i="36"/>
  <c r="BA64" i="36"/>
  <c r="BA34" i="36"/>
  <c r="BA58" i="36"/>
  <c r="BA72" i="36"/>
  <c r="BA84" i="36"/>
  <c r="BA33" i="36"/>
  <c r="BA104" i="36"/>
  <c r="BA13" i="36"/>
  <c r="BA109" i="36"/>
  <c r="BA52" i="36"/>
  <c r="BA46" i="36"/>
  <c r="BA17" i="36"/>
  <c r="BA61" i="36"/>
  <c r="BA69" i="36"/>
  <c r="BA105" i="36"/>
  <c r="BA30" i="36"/>
  <c r="BA27" i="36"/>
  <c r="AU120" i="36"/>
  <c r="AT132" i="36"/>
  <c r="AT134" i="36" s="1"/>
  <c r="AW123" i="36"/>
  <c r="BB81" i="36" l="1"/>
  <c r="BB82" i="36"/>
  <c r="BB29" i="36"/>
  <c r="BB53" i="36"/>
  <c r="BB32" i="36"/>
  <c r="BB103" i="36"/>
  <c r="BB10" i="36"/>
  <c r="BB38" i="36"/>
  <c r="BB72" i="36"/>
  <c r="BB90" i="36"/>
  <c r="BB30" i="36"/>
  <c r="BB21" i="36"/>
  <c r="BB93" i="36"/>
  <c r="BB7" i="36"/>
  <c r="BB65" i="36"/>
  <c r="BB13" i="36"/>
  <c r="BB46" i="36"/>
  <c r="BB4" i="36"/>
  <c r="BB106" i="36"/>
  <c r="BB26" i="36"/>
  <c r="BB75" i="36"/>
  <c r="BB105" i="36"/>
  <c r="BB18" i="36"/>
  <c r="BB6" i="36"/>
  <c r="BB108" i="36"/>
  <c r="BB9" i="36"/>
  <c r="BB66" i="36"/>
  <c r="BB63" i="36"/>
  <c r="BB102" i="36"/>
  <c r="BB51" i="36"/>
  <c r="BB34" i="36"/>
  <c r="BB49" i="36"/>
  <c r="BB64" i="36"/>
  <c r="BB73" i="36"/>
  <c r="BB20" i="36"/>
  <c r="BB61" i="36"/>
  <c r="BB78" i="36"/>
  <c r="BB39" i="36"/>
  <c r="BB3" i="36"/>
  <c r="BB50" i="36"/>
  <c r="BB67" i="36"/>
  <c r="BB47" i="36"/>
  <c r="BB23" i="36"/>
  <c r="BB56" i="36"/>
  <c r="BB31" i="36"/>
  <c r="BB11" i="36"/>
  <c r="BB104" i="36"/>
  <c r="BB58" i="36"/>
  <c r="BB48" i="36"/>
  <c r="BB96" i="36"/>
  <c r="BB88" i="36"/>
  <c r="BB37" i="36"/>
  <c r="BB35" i="36"/>
  <c r="BB28" i="36"/>
  <c r="BB40" i="36"/>
  <c r="BB19" i="36"/>
  <c r="BB79" i="36"/>
  <c r="BB84" i="36"/>
  <c r="BB36" i="36"/>
  <c r="BB45" i="36"/>
  <c r="BB27" i="36"/>
  <c r="BB52" i="36"/>
  <c r="BB43" i="36"/>
  <c r="BB8" i="36"/>
  <c r="BB25" i="36"/>
  <c r="BB70" i="36"/>
  <c r="BB14" i="36"/>
  <c r="BB44" i="36"/>
  <c r="BB55" i="36"/>
  <c r="BB87" i="36"/>
  <c r="BB54" i="36"/>
  <c r="BB12" i="36"/>
  <c r="BB24" i="36"/>
  <c r="BB42" i="36"/>
  <c r="BB22" i="36"/>
  <c r="BB109" i="36"/>
  <c r="BC2" i="36"/>
  <c r="BB17" i="36"/>
  <c r="BB41" i="36"/>
  <c r="BB33" i="36"/>
  <c r="BB68" i="36"/>
  <c r="BB69" i="36"/>
  <c r="BB5" i="36"/>
  <c r="BA15" i="36"/>
  <c r="BA16" i="36"/>
  <c r="AV120" i="36"/>
  <c r="AU132" i="36"/>
  <c r="AU134" i="36" s="1"/>
  <c r="AX123" i="36"/>
  <c r="BC82" i="36" l="1"/>
  <c r="BC81" i="36"/>
  <c r="BC52" i="36"/>
  <c r="BC23" i="36"/>
  <c r="BC20" i="36"/>
  <c r="BC5" i="36"/>
  <c r="BC13" i="36"/>
  <c r="BC26" i="36"/>
  <c r="BC93" i="36"/>
  <c r="BC102" i="36"/>
  <c r="BC9" i="36"/>
  <c r="BC12" i="36"/>
  <c r="BC17" i="36"/>
  <c r="BC8" i="36"/>
  <c r="BC67" i="36"/>
  <c r="BC72" i="36"/>
  <c r="BC48" i="36"/>
  <c r="BC33" i="36"/>
  <c r="BC27" i="36"/>
  <c r="BC90" i="36"/>
  <c r="BC79" i="36"/>
  <c r="BC54" i="36"/>
  <c r="BC11" i="36"/>
  <c r="BC14" i="36"/>
  <c r="BC50" i="36"/>
  <c r="BC69" i="36"/>
  <c r="BC51" i="36"/>
  <c r="BC96" i="36"/>
  <c r="BC63" i="36"/>
  <c r="BC106" i="36"/>
  <c r="BC61" i="36"/>
  <c r="BC49" i="36"/>
  <c r="BC7" i="36"/>
  <c r="BC103" i="36"/>
  <c r="BC70" i="36"/>
  <c r="BC4" i="36"/>
  <c r="BC47" i="36"/>
  <c r="BC84" i="36"/>
  <c r="BC87" i="36"/>
  <c r="BC3" i="36"/>
  <c r="BC25" i="36"/>
  <c r="BC36" i="36"/>
  <c r="BC56" i="36"/>
  <c r="BC43" i="36"/>
  <c r="BC34" i="36"/>
  <c r="BC28" i="36"/>
  <c r="BC68" i="36"/>
  <c r="BC44" i="36"/>
  <c r="BC75" i="36"/>
  <c r="BC42" i="36"/>
  <c r="BC104" i="36"/>
  <c r="BC105" i="36"/>
  <c r="BC73" i="36"/>
  <c r="BC10" i="36"/>
  <c r="BC19" i="36"/>
  <c r="BC35" i="36"/>
  <c r="BC66" i="36"/>
  <c r="BC88" i="36"/>
  <c r="BC22" i="36"/>
  <c r="BC45" i="36"/>
  <c r="BC32" i="36"/>
  <c r="BC46" i="36"/>
  <c r="BC29" i="36"/>
  <c r="BC31" i="36"/>
  <c r="BC64" i="36"/>
  <c r="BC58" i="36"/>
  <c r="BC78" i="36"/>
  <c r="BC24" i="36"/>
  <c r="BC18" i="36"/>
  <c r="BC39" i="36"/>
  <c r="BC65" i="36"/>
  <c r="BC40" i="36"/>
  <c r="BC41" i="36"/>
  <c r="BC53" i="36"/>
  <c r="BD2" i="36"/>
  <c r="BC38" i="36"/>
  <c r="BC55" i="36"/>
  <c r="BC108" i="36"/>
  <c r="BC30" i="36"/>
  <c r="BC6" i="36"/>
  <c r="BC109" i="36"/>
  <c r="BC37" i="36"/>
  <c r="BC21" i="36"/>
  <c r="BA111" i="36"/>
  <c r="BB15" i="36"/>
  <c r="BB16" i="36"/>
  <c r="AW120" i="36"/>
  <c r="AV132" i="36"/>
  <c r="AV134" i="36" s="1"/>
  <c r="AY123" i="36"/>
  <c r="BD81" i="36" l="1"/>
  <c r="BD82" i="36"/>
  <c r="BB111" i="36"/>
  <c r="BC16" i="36"/>
  <c r="BC15" i="36"/>
  <c r="BC111" i="36" s="1"/>
  <c r="BD19" i="36"/>
  <c r="BD103" i="36"/>
  <c r="BD7" i="36"/>
  <c r="BD29" i="36"/>
  <c r="BD11" i="36"/>
  <c r="BD38" i="36"/>
  <c r="BD69" i="36"/>
  <c r="BD3" i="36"/>
  <c r="BD18" i="36"/>
  <c r="BD12" i="36"/>
  <c r="BD46" i="36"/>
  <c r="BD108" i="36"/>
  <c r="BD32" i="36"/>
  <c r="BD41" i="36"/>
  <c r="BD56" i="36"/>
  <c r="BD73" i="36"/>
  <c r="BD64" i="36"/>
  <c r="BD44" i="36"/>
  <c r="BD78" i="36"/>
  <c r="BD84" i="36"/>
  <c r="BD24" i="36"/>
  <c r="BD21" i="36"/>
  <c r="BD23" i="36"/>
  <c r="BD5" i="36"/>
  <c r="BD30" i="36"/>
  <c r="BD8" i="36"/>
  <c r="BD43" i="36"/>
  <c r="BD26" i="36"/>
  <c r="BD6" i="36"/>
  <c r="BD109" i="36"/>
  <c r="BD28" i="36"/>
  <c r="BD10" i="36"/>
  <c r="BD22" i="36"/>
  <c r="BD65" i="36"/>
  <c r="BD50" i="36"/>
  <c r="BD96" i="36"/>
  <c r="BD54" i="36"/>
  <c r="BD45" i="36"/>
  <c r="BD33" i="36"/>
  <c r="BD39" i="36"/>
  <c r="BD31" i="36"/>
  <c r="BD58" i="36"/>
  <c r="BD27" i="36"/>
  <c r="BD68" i="36"/>
  <c r="BE2" i="36"/>
  <c r="BD49" i="36"/>
  <c r="BD14" i="36"/>
  <c r="BD20" i="36"/>
  <c r="BD79" i="36"/>
  <c r="BD72" i="36"/>
  <c r="BD87" i="36"/>
  <c r="BD9" i="36"/>
  <c r="BD102" i="36"/>
  <c r="BD34" i="36"/>
  <c r="BD104" i="36"/>
  <c r="BD67" i="36"/>
  <c r="BD17" i="36"/>
  <c r="BD37" i="36"/>
  <c r="BD61" i="36"/>
  <c r="BD93" i="36"/>
  <c r="BD105" i="36"/>
  <c r="BD42" i="36"/>
  <c r="BD51" i="36"/>
  <c r="BD53" i="36"/>
  <c r="BD66" i="36"/>
  <c r="BD88" i="36"/>
  <c r="BD35" i="36"/>
  <c r="BD52" i="36"/>
  <c r="BD70" i="36"/>
  <c r="BD48" i="36"/>
  <c r="BD40" i="36"/>
  <c r="BD25" i="36"/>
  <c r="BD13" i="36"/>
  <c r="BD4" i="36"/>
  <c r="BD106" i="36"/>
  <c r="BD47" i="36"/>
  <c r="BD55" i="36"/>
  <c r="BD90" i="36"/>
  <c r="BD36" i="36"/>
  <c r="BD63" i="36"/>
  <c r="BD75" i="36"/>
  <c r="AX120" i="36"/>
  <c r="AW132" i="36"/>
  <c r="AW134" i="36" s="1"/>
  <c r="AZ123" i="36"/>
  <c r="BE81" i="36" l="1"/>
  <c r="BE82" i="36"/>
  <c r="BE104" i="36"/>
  <c r="BE5" i="36"/>
  <c r="BE46" i="36"/>
  <c r="BE7" i="36"/>
  <c r="BE88" i="36"/>
  <c r="BE50" i="36"/>
  <c r="BE84" i="36"/>
  <c r="BE87" i="36"/>
  <c r="BE3" i="36"/>
  <c r="BE21" i="36"/>
  <c r="BE109" i="36"/>
  <c r="BE4" i="36"/>
  <c r="BE78" i="36"/>
  <c r="BE30" i="36"/>
  <c r="BE9" i="36"/>
  <c r="BE70" i="36"/>
  <c r="BE72" i="36"/>
  <c r="BE73" i="36"/>
  <c r="BE106" i="36"/>
  <c r="BE52" i="36"/>
  <c r="BE61" i="36"/>
  <c r="BE54" i="36"/>
  <c r="BE35" i="36"/>
  <c r="BE29" i="36"/>
  <c r="BE67" i="36"/>
  <c r="BE18" i="36"/>
  <c r="BE8" i="36"/>
  <c r="BE13" i="36"/>
  <c r="BE31" i="36"/>
  <c r="BE11" i="36"/>
  <c r="BE34" i="36"/>
  <c r="BE10" i="36"/>
  <c r="BE58" i="36"/>
  <c r="BE66" i="36"/>
  <c r="BE39" i="36"/>
  <c r="BE45" i="36"/>
  <c r="BE27" i="36"/>
  <c r="BE68" i="36"/>
  <c r="BE25" i="36"/>
  <c r="BE49" i="36"/>
  <c r="BE28" i="36"/>
  <c r="BE14" i="36"/>
  <c r="BE38" i="36"/>
  <c r="BE55" i="36"/>
  <c r="BE108" i="36"/>
  <c r="BE48" i="36"/>
  <c r="BE6" i="36"/>
  <c r="BE79" i="36"/>
  <c r="BE53" i="36"/>
  <c r="BF2" i="36"/>
  <c r="BE103" i="36"/>
  <c r="BE65" i="36"/>
  <c r="BE32" i="36"/>
  <c r="BE44" i="36"/>
  <c r="BE96" i="36"/>
  <c r="BE93" i="36"/>
  <c r="BE36" i="36"/>
  <c r="BE12" i="36"/>
  <c r="BE102" i="36"/>
  <c r="BE19" i="36"/>
  <c r="BE64" i="36"/>
  <c r="BE40" i="36"/>
  <c r="BE17" i="36"/>
  <c r="BE56" i="36"/>
  <c r="BE26" i="36"/>
  <c r="BE69" i="36"/>
  <c r="BE105" i="36"/>
  <c r="BE24" i="36"/>
  <c r="BE33" i="36"/>
  <c r="BE37" i="36"/>
  <c r="BE23" i="36"/>
  <c r="BE20" i="36"/>
  <c r="BE41" i="36"/>
  <c r="BE22" i="36"/>
  <c r="BE47" i="36"/>
  <c r="BE75" i="36"/>
  <c r="BE90" i="36"/>
  <c r="BE42" i="36"/>
  <c r="BE51" i="36"/>
  <c r="BE43" i="36"/>
  <c r="BE63" i="36"/>
  <c r="BD15" i="36"/>
  <c r="BD16" i="36"/>
  <c r="AY120" i="36"/>
  <c r="AX132" i="36"/>
  <c r="AX134" i="36" s="1"/>
  <c r="BA123" i="36"/>
  <c r="BF81" i="36" l="1"/>
  <c r="BF82" i="36"/>
  <c r="BD111" i="36"/>
  <c r="BF23" i="36"/>
  <c r="BF5" i="36"/>
  <c r="BF31" i="36"/>
  <c r="BF68" i="36"/>
  <c r="BF53" i="36"/>
  <c r="BF50" i="36"/>
  <c r="BF93" i="36"/>
  <c r="BF108" i="36"/>
  <c r="BF42" i="36"/>
  <c r="BF33" i="36"/>
  <c r="BF102" i="36"/>
  <c r="BF39" i="36"/>
  <c r="BG2" i="36"/>
  <c r="BF104" i="36"/>
  <c r="BF66" i="36"/>
  <c r="BF48" i="36"/>
  <c r="BF78" i="36"/>
  <c r="BF6" i="36"/>
  <c r="BF7" i="36"/>
  <c r="BF14" i="36"/>
  <c r="BF25" i="36"/>
  <c r="BF19" i="36"/>
  <c r="BF8" i="36"/>
  <c r="BF47" i="36"/>
  <c r="BF96" i="36"/>
  <c r="BF36" i="36"/>
  <c r="BF40" i="36"/>
  <c r="BF26" i="36"/>
  <c r="BF105" i="36"/>
  <c r="BF21" i="36"/>
  <c r="BF45" i="36"/>
  <c r="BF12" i="36"/>
  <c r="BF43" i="36"/>
  <c r="BF109" i="36"/>
  <c r="BF22" i="36"/>
  <c r="BF65" i="36"/>
  <c r="BF103" i="36"/>
  <c r="BF46" i="36"/>
  <c r="BF13" i="36"/>
  <c r="BF58" i="36"/>
  <c r="BF69" i="36"/>
  <c r="BF4" i="36"/>
  <c r="BF32" i="36"/>
  <c r="BF70" i="36"/>
  <c r="BF41" i="36"/>
  <c r="BF88" i="36"/>
  <c r="BF61" i="36"/>
  <c r="BF75" i="36"/>
  <c r="BF18" i="36"/>
  <c r="BF3" i="36"/>
  <c r="BF51" i="36"/>
  <c r="BF30" i="36"/>
  <c r="BF56" i="36"/>
  <c r="BF29" i="36"/>
  <c r="BF11" i="36"/>
  <c r="BF17" i="36"/>
  <c r="BF49" i="36"/>
  <c r="BF10" i="36"/>
  <c r="BF79" i="36"/>
  <c r="BF72" i="36"/>
  <c r="BF54" i="36"/>
  <c r="BF63" i="36"/>
  <c r="BF27" i="36"/>
  <c r="BF90" i="36"/>
  <c r="BF73" i="36"/>
  <c r="BF67" i="36"/>
  <c r="BF106" i="36"/>
  <c r="BF37" i="36"/>
  <c r="BF34" i="36"/>
  <c r="BF44" i="36"/>
  <c r="BF55" i="36"/>
  <c r="BF35" i="36"/>
  <c r="BF52" i="36"/>
  <c r="BF64" i="36"/>
  <c r="BF20" i="36"/>
  <c r="BF28" i="36"/>
  <c r="BF38" i="36"/>
  <c r="BF84" i="36"/>
  <c r="BF87" i="36"/>
  <c r="BF24" i="36"/>
  <c r="BF9" i="36"/>
  <c r="BE15" i="36"/>
  <c r="BE16" i="36"/>
  <c r="BE111" i="36" s="1"/>
  <c r="AZ120" i="36"/>
  <c r="AY132" i="36"/>
  <c r="AY134" i="36" s="1"/>
  <c r="BB123" i="36"/>
  <c r="BG81" i="36" l="1"/>
  <c r="BG82" i="36"/>
  <c r="BG56" i="36"/>
  <c r="BG14" i="36"/>
  <c r="BG40" i="36"/>
  <c r="BG67" i="36"/>
  <c r="BG52" i="36"/>
  <c r="BG50" i="36"/>
  <c r="BG72" i="36"/>
  <c r="BG108" i="36"/>
  <c r="BG24" i="36"/>
  <c r="BG51" i="36"/>
  <c r="BG75" i="36"/>
  <c r="BG48" i="36"/>
  <c r="BG90" i="36"/>
  <c r="BG11" i="36"/>
  <c r="BG6" i="36"/>
  <c r="BG70" i="36"/>
  <c r="BG65" i="36"/>
  <c r="BG13" i="36"/>
  <c r="BG19" i="36"/>
  <c r="BG29" i="36"/>
  <c r="BG58" i="36"/>
  <c r="BG105" i="36"/>
  <c r="BG33" i="36"/>
  <c r="BG35" i="36"/>
  <c r="BG34" i="36"/>
  <c r="BG63" i="36"/>
  <c r="BG32" i="36"/>
  <c r="BG23" i="36"/>
  <c r="BG46" i="36"/>
  <c r="BG43" i="36"/>
  <c r="BG103" i="36"/>
  <c r="BG61" i="36"/>
  <c r="BG66" i="36"/>
  <c r="BG30" i="36"/>
  <c r="BG45" i="36"/>
  <c r="BG9" i="36"/>
  <c r="BG5" i="36"/>
  <c r="BG4" i="36"/>
  <c r="BG7" i="36"/>
  <c r="BG79" i="36"/>
  <c r="BG18" i="36"/>
  <c r="BG36" i="36"/>
  <c r="BG31" i="36"/>
  <c r="BG93" i="36"/>
  <c r="BG87" i="36"/>
  <c r="BG109" i="36"/>
  <c r="BG104" i="36"/>
  <c r="BG10" i="36"/>
  <c r="BG69" i="36"/>
  <c r="BG27" i="36"/>
  <c r="BG26" i="36"/>
  <c r="BG25" i="36"/>
  <c r="BH2" i="36"/>
  <c r="BG3" i="36"/>
  <c r="BG64" i="36"/>
  <c r="BG28" i="36"/>
  <c r="BG73" i="36"/>
  <c r="BG20" i="36"/>
  <c r="BG41" i="36"/>
  <c r="BG38" i="36"/>
  <c r="BG55" i="36"/>
  <c r="BG102" i="36"/>
  <c r="BG39" i="36"/>
  <c r="BG21" i="36"/>
  <c r="BG12" i="36"/>
  <c r="BG42" i="36"/>
  <c r="BG96" i="36"/>
  <c r="BG53" i="36"/>
  <c r="BG68" i="36"/>
  <c r="BG17" i="36"/>
  <c r="BG88" i="36"/>
  <c r="BG49" i="36"/>
  <c r="BG44" i="36"/>
  <c r="BG84" i="36"/>
  <c r="BG54" i="36"/>
  <c r="BG37" i="36"/>
  <c r="BG78" i="36"/>
  <c r="BG8" i="36"/>
  <c r="BG22" i="36"/>
  <c r="BG47" i="36"/>
  <c r="BG106" i="36"/>
  <c r="BF16" i="36"/>
  <c r="BF15" i="36"/>
  <c r="BF111" i="36" s="1"/>
  <c r="BA120" i="36"/>
  <c r="AZ132" i="36"/>
  <c r="AZ134" i="36" s="1"/>
  <c r="BC123" i="36"/>
  <c r="BH81" i="36" l="1"/>
  <c r="BH82" i="36"/>
  <c r="BI2" i="36"/>
  <c r="BH73" i="36"/>
  <c r="BH41" i="36"/>
  <c r="BH40" i="36"/>
  <c r="BH14" i="36"/>
  <c r="BH50" i="36"/>
  <c r="BH93" i="36"/>
  <c r="BH105" i="36"/>
  <c r="BH48" i="36"/>
  <c r="BH63" i="36"/>
  <c r="BH61" i="36"/>
  <c r="BH87" i="36"/>
  <c r="BH45" i="36"/>
  <c r="BH58" i="36"/>
  <c r="BH42" i="36"/>
  <c r="BH88" i="36"/>
  <c r="BH37" i="36"/>
  <c r="BH17" i="36"/>
  <c r="BH51" i="36"/>
  <c r="BH56" i="36"/>
  <c r="BH68" i="36"/>
  <c r="BH13" i="36"/>
  <c r="BH53" i="36"/>
  <c r="BH67" i="36"/>
  <c r="BH69" i="36"/>
  <c r="BH39" i="36"/>
  <c r="BH33" i="36"/>
  <c r="BH27" i="36"/>
  <c r="BH6" i="36"/>
  <c r="BH9" i="36"/>
  <c r="BH65" i="36"/>
  <c r="BH32" i="36"/>
  <c r="BH49" i="36"/>
  <c r="BH7" i="36"/>
  <c r="BH43" i="36"/>
  <c r="BH96" i="36"/>
  <c r="BH108" i="36"/>
  <c r="BH102" i="36"/>
  <c r="BH104" i="36"/>
  <c r="BH22" i="36"/>
  <c r="BH20" i="36"/>
  <c r="BH106" i="36"/>
  <c r="BH34" i="36"/>
  <c r="BH23" i="36"/>
  <c r="BH79" i="36"/>
  <c r="BH78" i="36"/>
  <c r="BH3" i="36"/>
  <c r="BH12" i="36"/>
  <c r="BH18" i="36"/>
  <c r="BH64" i="36"/>
  <c r="BH4" i="36"/>
  <c r="BH70" i="36"/>
  <c r="BH52" i="36"/>
  <c r="BH11" i="36"/>
  <c r="BH47" i="36"/>
  <c r="BH55" i="36"/>
  <c r="BH75" i="36"/>
  <c r="BH35" i="36"/>
  <c r="BH28" i="36"/>
  <c r="BH36" i="36"/>
  <c r="BH31" i="36"/>
  <c r="BH46" i="36"/>
  <c r="BH19" i="36"/>
  <c r="BH10" i="36"/>
  <c r="BH29" i="36"/>
  <c r="BH26" i="36"/>
  <c r="BH84" i="36"/>
  <c r="BH54" i="36"/>
  <c r="BH24" i="36"/>
  <c r="BH72" i="36"/>
  <c r="BH25" i="36"/>
  <c r="BH8" i="36"/>
  <c r="BH109" i="36"/>
  <c r="BH103" i="36"/>
  <c r="BH5" i="36"/>
  <c r="BH44" i="36"/>
  <c r="BH66" i="36"/>
  <c r="BH90" i="36"/>
  <c r="BH30" i="36"/>
  <c r="BH21" i="36"/>
  <c r="BH38" i="36"/>
  <c r="BG16" i="36"/>
  <c r="BG15" i="36"/>
  <c r="BG111" i="36" s="1"/>
  <c r="BB120" i="36"/>
  <c r="BA132" i="36"/>
  <c r="BA134" i="36" s="1"/>
  <c r="BD123" i="36"/>
  <c r="BI81" i="36" l="1"/>
  <c r="BI82" i="36"/>
  <c r="BH15" i="36"/>
  <c r="BH16" i="36"/>
  <c r="BI25" i="36"/>
  <c r="BI70" i="36"/>
  <c r="BI103" i="36"/>
  <c r="BI88" i="36"/>
  <c r="BI65" i="36"/>
  <c r="BI44" i="36"/>
  <c r="BI96" i="36"/>
  <c r="BI102" i="36"/>
  <c r="BI63" i="36"/>
  <c r="BI67" i="36"/>
  <c r="BI39" i="36"/>
  <c r="BI14" i="36"/>
  <c r="BI31" i="36"/>
  <c r="BI43" i="36"/>
  <c r="BI35" i="36"/>
  <c r="BI23" i="36"/>
  <c r="BI26" i="36"/>
  <c r="BI72" i="36"/>
  <c r="BI84" i="36"/>
  <c r="BI36" i="36"/>
  <c r="BI12" i="36"/>
  <c r="BI50" i="36"/>
  <c r="BI87" i="36"/>
  <c r="BI24" i="36"/>
  <c r="BI106" i="36"/>
  <c r="BI37" i="36"/>
  <c r="BI17" i="36"/>
  <c r="BI10" i="36"/>
  <c r="BI4" i="36"/>
  <c r="BI93" i="36"/>
  <c r="BI51" i="36"/>
  <c r="BI52" i="36"/>
  <c r="BI79" i="36"/>
  <c r="BI64" i="36"/>
  <c r="BJ2" i="36"/>
  <c r="BI28" i="36"/>
  <c r="BI8" i="36"/>
  <c r="BI73" i="36"/>
  <c r="BI58" i="36"/>
  <c r="BI69" i="36"/>
  <c r="BI105" i="36"/>
  <c r="BI48" i="36"/>
  <c r="BI6" i="36"/>
  <c r="BI78" i="36"/>
  <c r="BI109" i="36"/>
  <c r="BI3" i="36"/>
  <c r="BI68" i="36"/>
  <c r="BI11" i="36"/>
  <c r="BI40" i="36"/>
  <c r="BI41" i="36"/>
  <c r="BI32" i="36"/>
  <c r="BI5" i="36"/>
  <c r="BI61" i="36"/>
  <c r="BI75" i="36"/>
  <c r="BI108" i="36"/>
  <c r="BI45" i="36"/>
  <c r="BI21" i="36"/>
  <c r="BI33" i="36"/>
  <c r="BI53" i="36"/>
  <c r="BI7" i="36"/>
  <c r="BI22" i="36"/>
  <c r="BI19" i="36"/>
  <c r="BI13" i="36"/>
  <c r="BI38" i="36"/>
  <c r="BI55" i="36"/>
  <c r="BI90" i="36"/>
  <c r="BI18" i="36"/>
  <c r="BI34" i="36"/>
  <c r="BI9" i="36"/>
  <c r="BI20" i="36"/>
  <c r="BI104" i="36"/>
  <c r="BI49" i="36"/>
  <c r="BI46" i="36"/>
  <c r="BI29" i="36"/>
  <c r="BI47" i="36"/>
  <c r="BI66" i="36"/>
  <c r="BI54" i="36"/>
  <c r="BI30" i="36"/>
  <c r="BI27" i="36"/>
  <c r="BI42" i="36"/>
  <c r="BI56" i="36"/>
  <c r="BC120" i="36"/>
  <c r="BB132" i="36"/>
  <c r="BB134" i="36" s="1"/>
  <c r="BE123" i="36"/>
  <c r="BJ81" i="36" l="1"/>
  <c r="BJ82" i="36"/>
  <c r="BH111" i="36"/>
  <c r="BI16" i="36"/>
  <c r="BI15" i="36"/>
  <c r="BI111" i="36" s="1"/>
  <c r="BJ10" i="36"/>
  <c r="BJ70" i="36"/>
  <c r="BJ28" i="36"/>
  <c r="BJ41" i="36"/>
  <c r="BJ14" i="36"/>
  <c r="BJ26" i="36"/>
  <c r="BJ69" i="36"/>
  <c r="BJ102" i="36"/>
  <c r="BJ42" i="36"/>
  <c r="BJ9" i="36"/>
  <c r="BJ87" i="36"/>
  <c r="BJ63" i="36"/>
  <c r="BJ39" i="36"/>
  <c r="BJ72" i="36"/>
  <c r="BJ3" i="36"/>
  <c r="BJ30" i="36"/>
  <c r="BJ7" i="36"/>
  <c r="BJ32" i="36"/>
  <c r="BK2" i="36"/>
  <c r="BJ17" i="36"/>
  <c r="BJ25" i="36"/>
  <c r="BJ50" i="36"/>
  <c r="BJ78" i="36"/>
  <c r="BJ24" i="36"/>
  <c r="BJ48" i="36"/>
  <c r="BJ12" i="36"/>
  <c r="BJ65" i="36"/>
  <c r="BJ75" i="36"/>
  <c r="BJ18" i="36"/>
  <c r="BJ45" i="36"/>
  <c r="BJ58" i="36"/>
  <c r="BJ21" i="36"/>
  <c r="BJ109" i="36"/>
  <c r="BJ19" i="36"/>
  <c r="BJ88" i="36"/>
  <c r="BJ49" i="36"/>
  <c r="BJ79" i="36"/>
  <c r="BJ73" i="36"/>
  <c r="BJ46" i="36"/>
  <c r="BJ43" i="36"/>
  <c r="BJ8" i="36"/>
  <c r="BJ53" i="36"/>
  <c r="BJ61" i="36"/>
  <c r="BJ84" i="36"/>
  <c r="BJ108" i="36"/>
  <c r="BJ103" i="36"/>
  <c r="BJ35" i="36"/>
  <c r="BJ104" i="36"/>
  <c r="BJ22" i="36"/>
  <c r="BJ67" i="36"/>
  <c r="BJ13" i="36"/>
  <c r="BJ54" i="36"/>
  <c r="BJ27" i="36"/>
  <c r="BJ105" i="36"/>
  <c r="BJ56" i="36"/>
  <c r="BJ20" i="36"/>
  <c r="BJ40" i="36"/>
  <c r="BJ4" i="36"/>
  <c r="BJ34" i="36"/>
  <c r="BJ44" i="36"/>
  <c r="BJ55" i="36"/>
  <c r="BJ66" i="36"/>
  <c r="BJ51" i="36"/>
  <c r="BJ64" i="36"/>
  <c r="BJ37" i="36"/>
  <c r="BJ31" i="36"/>
  <c r="BJ29" i="36"/>
  <c r="BJ23" i="36"/>
  <c r="BJ38" i="36"/>
  <c r="BJ93" i="36"/>
  <c r="BJ6" i="36"/>
  <c r="BJ52" i="36"/>
  <c r="BJ106" i="36"/>
  <c r="BJ5" i="36"/>
  <c r="BJ68" i="36"/>
  <c r="BJ11" i="36"/>
  <c r="BJ47" i="36"/>
  <c r="BJ96" i="36"/>
  <c r="BJ90" i="36"/>
  <c r="BJ36" i="36"/>
  <c r="BJ33" i="36"/>
  <c r="BD120" i="36"/>
  <c r="BC132" i="36"/>
  <c r="BC134" i="36" s="1"/>
  <c r="BF123" i="36"/>
  <c r="BK81" i="36" l="1"/>
  <c r="BK82" i="36"/>
  <c r="BK88" i="36"/>
  <c r="BK7" i="36"/>
  <c r="BK13" i="36"/>
  <c r="BK8" i="36"/>
  <c r="BK104" i="36"/>
  <c r="BK50" i="36"/>
  <c r="BK66" i="36"/>
  <c r="BK105" i="36"/>
  <c r="BK24" i="36"/>
  <c r="BK39" i="36"/>
  <c r="BK73" i="36"/>
  <c r="BK43" i="36"/>
  <c r="BK19" i="36"/>
  <c r="BK103" i="36"/>
  <c r="BK65" i="36"/>
  <c r="BK79" i="36"/>
  <c r="BK75" i="36"/>
  <c r="BK87" i="36"/>
  <c r="BK48" i="36"/>
  <c r="BK21" i="36"/>
  <c r="BK32" i="36"/>
  <c r="BK22" i="36"/>
  <c r="BK14" i="36"/>
  <c r="BK52" i="36"/>
  <c r="BK58" i="36"/>
  <c r="BK42" i="36"/>
  <c r="BK67" i="36"/>
  <c r="BK12" i="36"/>
  <c r="BK64" i="36"/>
  <c r="BK78" i="36"/>
  <c r="BK33" i="36"/>
  <c r="BK37" i="36"/>
  <c r="BK56" i="36"/>
  <c r="BK31" i="36"/>
  <c r="BK4" i="36"/>
  <c r="BK106" i="36"/>
  <c r="BK53" i="36"/>
  <c r="BK17" i="36"/>
  <c r="BK61" i="36"/>
  <c r="BK93" i="36"/>
  <c r="BK36" i="36"/>
  <c r="BK45" i="36"/>
  <c r="BK27" i="36"/>
  <c r="BK55" i="36"/>
  <c r="BK9" i="36"/>
  <c r="BK84" i="36"/>
  <c r="BK70" i="36"/>
  <c r="BK28" i="36"/>
  <c r="BK29" i="36"/>
  <c r="BK68" i="36"/>
  <c r="BK11" i="36"/>
  <c r="BK44" i="36"/>
  <c r="BK108" i="36"/>
  <c r="BK6" i="36"/>
  <c r="BK10" i="36"/>
  <c r="BK35" i="36"/>
  <c r="BK40" i="36"/>
  <c r="BK109" i="36"/>
  <c r="BK41" i="36"/>
  <c r="BK46" i="36"/>
  <c r="BK38" i="36"/>
  <c r="BK96" i="36"/>
  <c r="BK90" i="36"/>
  <c r="BK30" i="36"/>
  <c r="BK51" i="36"/>
  <c r="BK72" i="36"/>
  <c r="BK20" i="36"/>
  <c r="BK47" i="36"/>
  <c r="BK49" i="36"/>
  <c r="BK5" i="36"/>
  <c r="BK34" i="36"/>
  <c r="BK25" i="36"/>
  <c r="BL2" i="36"/>
  <c r="BK26" i="36"/>
  <c r="BK69" i="36"/>
  <c r="BK102" i="36"/>
  <c r="BK3" i="36"/>
  <c r="BK63" i="36"/>
  <c r="BK54" i="36"/>
  <c r="BK23" i="36"/>
  <c r="BK18" i="36"/>
  <c r="BJ16" i="36"/>
  <c r="BJ15" i="36"/>
  <c r="BJ111" i="36" s="1"/>
  <c r="BE120" i="36"/>
  <c r="BD132" i="36"/>
  <c r="BD134" i="36" s="1"/>
  <c r="BG123" i="36"/>
  <c r="BL81" i="36" l="1"/>
  <c r="BL82" i="36"/>
  <c r="BK16" i="36"/>
  <c r="BK15" i="36"/>
  <c r="BL25" i="36"/>
  <c r="BL31" i="36"/>
  <c r="BM2" i="36"/>
  <c r="BL35" i="36"/>
  <c r="BL64" i="36"/>
  <c r="BL44" i="36"/>
  <c r="BL78" i="36"/>
  <c r="BL102" i="36"/>
  <c r="BL3" i="36"/>
  <c r="BL12" i="36"/>
  <c r="BL52" i="36"/>
  <c r="BL69" i="36"/>
  <c r="BL30" i="36"/>
  <c r="BL21" i="36"/>
  <c r="BL33" i="36"/>
  <c r="BL39" i="36"/>
  <c r="BL47" i="36"/>
  <c r="BL106" i="36"/>
  <c r="BL10" i="36"/>
  <c r="BL56" i="36"/>
  <c r="BL4" i="36"/>
  <c r="BL50" i="36"/>
  <c r="BL90" i="36"/>
  <c r="BL7" i="36"/>
  <c r="BL65" i="36"/>
  <c r="BL46" i="36"/>
  <c r="BL40" i="36"/>
  <c r="BL8" i="36"/>
  <c r="BL32" i="36"/>
  <c r="BL58" i="36"/>
  <c r="BL96" i="36"/>
  <c r="BL108" i="36"/>
  <c r="BL24" i="36"/>
  <c r="BL68" i="36"/>
  <c r="BL36" i="36"/>
  <c r="BL53" i="36"/>
  <c r="BL104" i="36"/>
  <c r="BL17" i="36"/>
  <c r="BL67" i="36"/>
  <c r="BL37" i="36"/>
  <c r="BL61" i="36"/>
  <c r="BL72" i="36"/>
  <c r="BL54" i="36"/>
  <c r="BL45" i="36"/>
  <c r="BL22" i="36"/>
  <c r="BL55" i="36"/>
  <c r="BL109" i="36"/>
  <c r="BL13" i="36"/>
  <c r="BL70" i="36"/>
  <c r="BL20" i="36"/>
  <c r="BL43" i="36"/>
  <c r="BL14" i="36"/>
  <c r="BL79" i="36"/>
  <c r="BL75" i="36"/>
  <c r="BL18" i="36"/>
  <c r="BL6" i="36"/>
  <c r="BL27" i="36"/>
  <c r="BL19" i="36"/>
  <c r="BL34" i="36"/>
  <c r="BL103" i="36"/>
  <c r="BL11" i="36"/>
  <c r="BL88" i="36"/>
  <c r="BL5" i="36"/>
  <c r="BL38" i="36"/>
  <c r="BL66" i="36"/>
  <c r="BL84" i="36"/>
  <c r="BL42" i="36"/>
  <c r="BL51" i="36"/>
  <c r="BL105" i="36"/>
  <c r="BL23" i="36"/>
  <c r="BL73" i="36"/>
  <c r="BL28" i="36"/>
  <c r="BL41" i="36"/>
  <c r="BL29" i="36"/>
  <c r="BL26" i="36"/>
  <c r="BL93" i="36"/>
  <c r="BL87" i="36"/>
  <c r="BL48" i="36"/>
  <c r="BL63" i="36"/>
  <c r="BL49" i="36"/>
  <c r="BL9" i="36"/>
  <c r="BF120" i="36"/>
  <c r="BE132" i="36"/>
  <c r="BE134" i="36" s="1"/>
  <c r="BH123" i="36"/>
  <c r="BM81" i="36" l="1"/>
  <c r="BM82" i="36"/>
  <c r="BN2" i="36"/>
  <c r="BM13" i="36"/>
  <c r="BM41" i="36"/>
  <c r="BM37" i="36"/>
  <c r="BM65" i="36"/>
  <c r="BM26" i="36"/>
  <c r="BM72" i="36"/>
  <c r="BM90" i="36"/>
  <c r="BM30" i="36"/>
  <c r="BM63" i="36"/>
  <c r="BM88" i="36"/>
  <c r="BM14" i="36"/>
  <c r="BM61" i="36"/>
  <c r="BM102" i="36"/>
  <c r="BM10" i="36"/>
  <c r="BM51" i="36"/>
  <c r="BM49" i="36"/>
  <c r="BM20" i="36"/>
  <c r="BM35" i="36"/>
  <c r="BM78" i="36"/>
  <c r="BM58" i="36"/>
  <c r="BM70" i="36"/>
  <c r="BM43" i="36"/>
  <c r="BM5" i="36"/>
  <c r="BM56" i="36"/>
  <c r="BM23" i="36"/>
  <c r="BM34" i="36"/>
  <c r="BM8" i="36"/>
  <c r="BM64" i="36"/>
  <c r="BM28" i="36"/>
  <c r="BM79" i="36"/>
  <c r="BM69" i="36"/>
  <c r="BM36" i="36"/>
  <c r="BM33" i="36"/>
  <c r="BM27" i="36"/>
  <c r="BM105" i="36"/>
  <c r="BM73" i="36"/>
  <c r="BM17" i="36"/>
  <c r="BM11" i="36"/>
  <c r="BM103" i="36"/>
  <c r="BM52" i="36"/>
  <c r="BM47" i="36"/>
  <c r="BM55" i="36"/>
  <c r="BM66" i="36"/>
  <c r="BM48" i="36"/>
  <c r="BM6" i="36"/>
  <c r="BM21" i="36"/>
  <c r="BM32" i="36"/>
  <c r="BM46" i="36"/>
  <c r="BM29" i="36"/>
  <c r="BM68" i="36"/>
  <c r="BM22" i="36"/>
  <c r="BM38" i="36"/>
  <c r="BM75" i="36"/>
  <c r="BM87" i="36"/>
  <c r="BM42" i="36"/>
  <c r="BM96" i="36"/>
  <c r="BM4" i="36"/>
  <c r="BM40" i="36"/>
  <c r="BM109" i="36"/>
  <c r="BM53" i="36"/>
  <c r="BM25" i="36"/>
  <c r="BM50" i="36"/>
  <c r="BM84" i="36"/>
  <c r="BM3" i="36"/>
  <c r="BM24" i="36"/>
  <c r="BM9" i="36"/>
  <c r="BM7" i="36"/>
  <c r="BM31" i="36"/>
  <c r="BM67" i="36"/>
  <c r="BM19" i="36"/>
  <c r="BM106" i="36"/>
  <c r="BM44" i="36"/>
  <c r="BM93" i="36"/>
  <c r="BM108" i="36"/>
  <c r="BM54" i="36"/>
  <c r="BM39" i="36"/>
  <c r="BM18" i="36"/>
  <c r="BM12" i="36"/>
  <c r="BM104" i="36"/>
  <c r="BM45" i="36"/>
  <c r="BL15" i="36"/>
  <c r="BL16" i="36"/>
  <c r="BK111" i="36"/>
  <c r="BG120" i="36"/>
  <c r="BF132" i="36"/>
  <c r="BF134" i="36" s="1"/>
  <c r="BI123" i="36"/>
  <c r="BN81" i="36" l="1"/>
  <c r="BN82" i="36"/>
  <c r="BM16" i="36"/>
  <c r="BM15" i="36"/>
  <c r="BM111" i="36" s="1"/>
  <c r="BL111" i="36"/>
  <c r="BN14" i="36"/>
  <c r="BN53" i="36"/>
  <c r="BN103" i="36"/>
  <c r="BN32" i="36"/>
  <c r="BN88" i="36"/>
  <c r="BN26" i="36"/>
  <c r="BN72" i="36"/>
  <c r="BN96" i="36"/>
  <c r="BN39" i="36"/>
  <c r="BN21" i="36"/>
  <c r="BN90" i="36"/>
  <c r="BN6" i="36"/>
  <c r="BN35" i="36"/>
  <c r="BN30" i="36"/>
  <c r="BN8" i="36"/>
  <c r="BN10" i="36"/>
  <c r="BN73" i="36"/>
  <c r="BN19" i="36"/>
  <c r="BN43" i="36"/>
  <c r="BN44" i="36"/>
  <c r="BN84" i="36"/>
  <c r="BN24" i="36"/>
  <c r="BN67" i="36"/>
  <c r="BN61" i="36"/>
  <c r="BN11" i="36"/>
  <c r="BN51" i="36"/>
  <c r="BN34" i="36"/>
  <c r="BN106" i="36"/>
  <c r="BN23" i="36"/>
  <c r="BN56" i="36"/>
  <c r="BN5" i="36"/>
  <c r="BN58" i="36"/>
  <c r="BN69" i="36"/>
  <c r="BN105" i="36"/>
  <c r="BN48" i="36"/>
  <c r="BN63" i="36"/>
  <c r="BN68" i="36"/>
  <c r="BN13" i="36"/>
  <c r="BN64" i="36"/>
  <c r="BN25" i="36"/>
  <c r="BN40" i="36"/>
  <c r="BN29" i="36"/>
  <c r="BN79" i="36"/>
  <c r="BN66" i="36"/>
  <c r="BN42" i="36"/>
  <c r="BN45" i="36"/>
  <c r="BN27" i="36"/>
  <c r="BN9" i="36"/>
  <c r="BN54" i="36"/>
  <c r="BN41" i="36"/>
  <c r="BN49" i="36"/>
  <c r="BN52" i="36"/>
  <c r="BO2" i="36"/>
  <c r="BN31" i="36"/>
  <c r="BN38" i="36"/>
  <c r="BN55" i="36"/>
  <c r="BN87" i="36"/>
  <c r="BN36" i="36"/>
  <c r="BN93" i="36"/>
  <c r="BN17" i="36"/>
  <c r="BN109" i="36"/>
  <c r="BN20" i="36"/>
  <c r="BN104" i="36"/>
  <c r="BN4" i="36"/>
  <c r="BN47" i="36"/>
  <c r="BN78" i="36"/>
  <c r="BN102" i="36"/>
  <c r="BN18" i="36"/>
  <c r="BN12" i="36"/>
  <c r="BN7" i="36"/>
  <c r="BN37" i="36"/>
  <c r="BN65" i="36"/>
  <c r="BN28" i="36"/>
  <c r="BN70" i="36"/>
  <c r="BN46" i="36"/>
  <c r="BN50" i="36"/>
  <c r="BN75" i="36"/>
  <c r="BN108" i="36"/>
  <c r="BN3" i="36"/>
  <c r="BN33" i="36"/>
  <c r="BN22" i="36"/>
  <c r="BH120" i="36"/>
  <c r="BG132" i="36"/>
  <c r="BG134" i="36" s="1"/>
  <c r="BJ123" i="36"/>
  <c r="BO81" i="36" l="1"/>
  <c r="BO82" i="36"/>
  <c r="BP2" i="36"/>
  <c r="BO17" i="36"/>
  <c r="BO68" i="36"/>
  <c r="BO13" i="36"/>
  <c r="BO20" i="36"/>
  <c r="BO50" i="36"/>
  <c r="BO96" i="36"/>
  <c r="BO102" i="36"/>
  <c r="BO54" i="36"/>
  <c r="BO12" i="36"/>
  <c r="BO9" i="36"/>
  <c r="BO23" i="36"/>
  <c r="BO36" i="36"/>
  <c r="BO104" i="36"/>
  <c r="BO19" i="36"/>
  <c r="BO53" i="36"/>
  <c r="BO37" i="36"/>
  <c r="BO7" i="36"/>
  <c r="BO61" i="36"/>
  <c r="BO72" i="36"/>
  <c r="BO105" i="36"/>
  <c r="BO63" i="36"/>
  <c r="BO38" i="36"/>
  <c r="BO40" i="36"/>
  <c r="BO8" i="36"/>
  <c r="BO52" i="36"/>
  <c r="BO106" i="36"/>
  <c r="BO103" i="36"/>
  <c r="BO58" i="36"/>
  <c r="BO69" i="36"/>
  <c r="BO24" i="36"/>
  <c r="BO42" i="36"/>
  <c r="BO6" i="36"/>
  <c r="BO45" i="36"/>
  <c r="BO10" i="36"/>
  <c r="BO56" i="36"/>
  <c r="BO31" i="36"/>
  <c r="BO67" i="36"/>
  <c r="BO25" i="36"/>
  <c r="BO65" i="36"/>
  <c r="BO73" i="36"/>
  <c r="BO79" i="36"/>
  <c r="BO66" i="36"/>
  <c r="BO3" i="36"/>
  <c r="BO27" i="36"/>
  <c r="BO11" i="36"/>
  <c r="BO39" i="36"/>
  <c r="BO70" i="36"/>
  <c r="BO22" i="36"/>
  <c r="BO34" i="36"/>
  <c r="BO14" i="36"/>
  <c r="BO35" i="36"/>
  <c r="BO47" i="36"/>
  <c r="BO55" i="36"/>
  <c r="BO90" i="36"/>
  <c r="BO18" i="36"/>
  <c r="BO33" i="36"/>
  <c r="BO109" i="36"/>
  <c r="BO108" i="36"/>
  <c r="BO5" i="36"/>
  <c r="BO88" i="36"/>
  <c r="BO4" i="36"/>
  <c r="BO64" i="36"/>
  <c r="BO49" i="36"/>
  <c r="BO44" i="36"/>
  <c r="BO78" i="36"/>
  <c r="BO84" i="36"/>
  <c r="BO30" i="36"/>
  <c r="BO51" i="36"/>
  <c r="BO93" i="36"/>
  <c r="BO46" i="36"/>
  <c r="BO43" i="36"/>
  <c r="BO29" i="36"/>
  <c r="BO41" i="36"/>
  <c r="BO32" i="36"/>
  <c r="BO26" i="36"/>
  <c r="BO75" i="36"/>
  <c r="BO87" i="36"/>
  <c r="BO48" i="36"/>
  <c r="BO21" i="36"/>
  <c r="BO28" i="36"/>
  <c r="BN15" i="36"/>
  <c r="BN16" i="36"/>
  <c r="BN111" i="36" s="1"/>
  <c r="BI120" i="36"/>
  <c r="BH132" i="36"/>
  <c r="BH134" i="36" s="1"/>
  <c r="BK123" i="36"/>
  <c r="BP82" i="36" l="1"/>
  <c r="BP81" i="36"/>
  <c r="BO15" i="36"/>
  <c r="BO16" i="36"/>
  <c r="BP109" i="36"/>
  <c r="BP43" i="36"/>
  <c r="BP25" i="36"/>
  <c r="BP22" i="36"/>
  <c r="BQ2" i="36"/>
  <c r="BP47" i="36"/>
  <c r="BP78" i="36"/>
  <c r="BP108" i="36"/>
  <c r="BP33" i="36"/>
  <c r="BP63" i="36"/>
  <c r="BP67" i="36"/>
  <c r="BP11" i="36"/>
  <c r="BP104" i="36"/>
  <c r="BP10" i="36"/>
  <c r="BP28" i="36"/>
  <c r="BP50" i="36"/>
  <c r="BP96" i="36"/>
  <c r="BP102" i="36"/>
  <c r="BP39" i="36"/>
  <c r="BP51" i="36"/>
  <c r="BP24" i="36"/>
  <c r="BP52" i="36"/>
  <c r="BP37" i="36"/>
  <c r="BP65" i="36"/>
  <c r="BP7" i="36"/>
  <c r="BP41" i="36"/>
  <c r="BP58" i="36"/>
  <c r="BP93" i="36"/>
  <c r="BP87" i="36"/>
  <c r="BP18" i="36"/>
  <c r="BP6" i="36"/>
  <c r="BP35" i="36"/>
  <c r="BP14" i="36"/>
  <c r="BP31" i="36"/>
  <c r="BP88" i="36"/>
  <c r="BP53" i="36"/>
  <c r="BP61" i="36"/>
  <c r="BP72" i="36"/>
  <c r="BP12" i="36"/>
  <c r="BP40" i="36"/>
  <c r="BP5" i="36"/>
  <c r="BP103" i="36"/>
  <c r="BP13" i="36"/>
  <c r="BP70" i="36"/>
  <c r="BP4" i="36"/>
  <c r="BP79" i="36"/>
  <c r="BP66" i="36"/>
  <c r="BP54" i="36"/>
  <c r="BP42" i="36"/>
  <c r="BP27" i="36"/>
  <c r="BP55" i="36"/>
  <c r="BP105" i="36"/>
  <c r="BP19" i="36"/>
  <c r="BP8" i="36"/>
  <c r="BP64" i="36"/>
  <c r="BP49" i="36"/>
  <c r="BP17" i="36"/>
  <c r="BP38" i="36"/>
  <c r="BP3" i="36"/>
  <c r="BP45" i="36"/>
  <c r="BP75" i="36"/>
  <c r="BP48" i="36"/>
  <c r="BP20" i="36"/>
  <c r="BP106" i="36"/>
  <c r="BP34" i="36"/>
  <c r="BP56" i="36"/>
  <c r="BP23" i="36"/>
  <c r="BP44" i="36"/>
  <c r="BP84" i="36"/>
  <c r="BP30" i="36"/>
  <c r="BP29" i="36"/>
  <c r="BP68" i="36"/>
  <c r="BP32" i="36"/>
  <c r="BP73" i="36"/>
  <c r="BP46" i="36"/>
  <c r="BP26" i="36"/>
  <c r="BP69" i="36"/>
  <c r="BP90" i="36"/>
  <c r="BP9" i="36"/>
  <c r="BP21" i="36"/>
  <c r="BP36" i="36"/>
  <c r="BJ120" i="36"/>
  <c r="BI132" i="36"/>
  <c r="BI134" i="36" s="1"/>
  <c r="BL123" i="36"/>
  <c r="BO111" i="36" l="1"/>
  <c r="BQ82" i="36"/>
  <c r="BQ81" i="36"/>
  <c r="BQ37" i="36"/>
  <c r="BQ67" i="36"/>
  <c r="BQ49" i="36"/>
  <c r="BQ31" i="36"/>
  <c r="BQ109" i="36"/>
  <c r="BQ26" i="36"/>
  <c r="BQ93" i="36"/>
  <c r="BQ102" i="36"/>
  <c r="BQ42" i="36"/>
  <c r="BQ6" i="36"/>
  <c r="BQ35" i="36"/>
  <c r="BQ68" i="36"/>
  <c r="BQ104" i="36"/>
  <c r="BQ13" i="36"/>
  <c r="BQ65" i="36"/>
  <c r="BQ34" i="36"/>
  <c r="BQ73" i="36"/>
  <c r="BQ7" i="36"/>
  <c r="BQ41" i="36"/>
  <c r="BQ79" i="36"/>
  <c r="BQ78" i="36"/>
  <c r="BQ96" i="36"/>
  <c r="BQ9" i="36"/>
  <c r="BQ21" i="36"/>
  <c r="BQ32" i="36"/>
  <c r="BQ84" i="36"/>
  <c r="BQ39" i="36"/>
  <c r="BQ52" i="36"/>
  <c r="BQ46" i="36"/>
  <c r="BQ23" i="36"/>
  <c r="BQ43" i="36"/>
  <c r="BQ20" i="36"/>
  <c r="BQ58" i="36"/>
  <c r="BQ66" i="36"/>
  <c r="BQ90" i="36"/>
  <c r="BQ36" i="36"/>
  <c r="BQ12" i="36"/>
  <c r="BQ105" i="36"/>
  <c r="BQ106" i="36"/>
  <c r="BQ19" i="36"/>
  <c r="BQ56" i="36"/>
  <c r="BQ4" i="36"/>
  <c r="BQ22" i="36"/>
  <c r="BQ5" i="36"/>
  <c r="BQ61" i="36"/>
  <c r="BQ69" i="36"/>
  <c r="BQ33" i="36"/>
  <c r="BQ24" i="36"/>
  <c r="BQ27" i="36"/>
  <c r="BR2" i="36"/>
  <c r="BQ47" i="36"/>
  <c r="BQ48" i="36"/>
  <c r="BQ38" i="36"/>
  <c r="BQ64" i="36"/>
  <c r="BQ25" i="36"/>
  <c r="BQ70" i="36"/>
  <c r="BQ28" i="36"/>
  <c r="BQ10" i="36"/>
  <c r="BQ44" i="36"/>
  <c r="BQ55" i="36"/>
  <c r="BQ87" i="36"/>
  <c r="BQ3" i="36"/>
  <c r="BQ45" i="36"/>
  <c r="BQ29" i="36"/>
  <c r="BQ63" i="36"/>
  <c r="BQ75" i="36"/>
  <c r="BQ53" i="36"/>
  <c r="BQ8" i="36"/>
  <c r="BQ108" i="36"/>
  <c r="BQ17" i="36"/>
  <c r="BQ103" i="36"/>
  <c r="BQ11" i="36"/>
  <c r="BQ40" i="36"/>
  <c r="BQ14" i="36"/>
  <c r="BQ50" i="36"/>
  <c r="BQ72" i="36"/>
  <c r="BQ54" i="36"/>
  <c r="BQ30" i="36"/>
  <c r="BQ51" i="36"/>
  <c r="BQ88" i="36"/>
  <c r="BQ18" i="36"/>
  <c r="BP15" i="36"/>
  <c r="BP16" i="36"/>
  <c r="BK120" i="36"/>
  <c r="BJ132" i="36"/>
  <c r="BJ134" i="36" s="1"/>
  <c r="BM123" i="36"/>
  <c r="BR81" i="36" l="1"/>
  <c r="BR82" i="36"/>
  <c r="BP111" i="36"/>
  <c r="BQ15" i="36"/>
  <c r="BQ16" i="36"/>
  <c r="BR22" i="36"/>
  <c r="BR8" i="36"/>
  <c r="BR64" i="36"/>
  <c r="BR46" i="36"/>
  <c r="BR70" i="36"/>
  <c r="BR50" i="36"/>
  <c r="BR69" i="36"/>
  <c r="BR54" i="36"/>
  <c r="BR3" i="36"/>
  <c r="BR51" i="36"/>
  <c r="BR105" i="36"/>
  <c r="BR9" i="36"/>
  <c r="BR29" i="36"/>
  <c r="BR19" i="36"/>
  <c r="BR87" i="36"/>
  <c r="BR26" i="36"/>
  <c r="BR48" i="36"/>
  <c r="BR4" i="36"/>
  <c r="BR106" i="36"/>
  <c r="BR53" i="36"/>
  <c r="BS2" i="36"/>
  <c r="BR32" i="36"/>
  <c r="BR79" i="36"/>
  <c r="BR72" i="36"/>
  <c r="BR30" i="36"/>
  <c r="BR13" i="36"/>
  <c r="BR78" i="36"/>
  <c r="BR21" i="36"/>
  <c r="BR65" i="36"/>
  <c r="BR103" i="36"/>
  <c r="BR61" i="36"/>
  <c r="BR36" i="36"/>
  <c r="BR39" i="36"/>
  <c r="BR17" i="36"/>
  <c r="BR40" i="36"/>
  <c r="BR109" i="36"/>
  <c r="BR34" i="36"/>
  <c r="BR37" i="36"/>
  <c r="BR73" i="36"/>
  <c r="BR11" i="36"/>
  <c r="BR58" i="36"/>
  <c r="BR96" i="36"/>
  <c r="BR18" i="36"/>
  <c r="BR27" i="36"/>
  <c r="BR93" i="36"/>
  <c r="BR31" i="36"/>
  <c r="BR68" i="36"/>
  <c r="BR23" i="36"/>
  <c r="BR56" i="36"/>
  <c r="BR35" i="36"/>
  <c r="BR47" i="36"/>
  <c r="BR55" i="36"/>
  <c r="BR90" i="36"/>
  <c r="BR24" i="36"/>
  <c r="BR45" i="36"/>
  <c r="BR14" i="36"/>
  <c r="BR5" i="36"/>
  <c r="BR41" i="36"/>
  <c r="BR49" i="36"/>
  <c r="BR67" i="36"/>
  <c r="BR20" i="36"/>
  <c r="BR38" i="36"/>
  <c r="BR66" i="36"/>
  <c r="BR108" i="36"/>
  <c r="BR63" i="36"/>
  <c r="BR28" i="36"/>
  <c r="BR102" i="36"/>
  <c r="BR7" i="36"/>
  <c r="BR43" i="36"/>
  <c r="BR25" i="36"/>
  <c r="BR104" i="36"/>
  <c r="BR10" i="36"/>
  <c r="BR88" i="36"/>
  <c r="BR44" i="36"/>
  <c r="BR75" i="36"/>
  <c r="BR84" i="36"/>
  <c r="BR42" i="36"/>
  <c r="BR33" i="36"/>
  <c r="BR6" i="36"/>
  <c r="BR52" i="36"/>
  <c r="BR12" i="36"/>
  <c r="BL120" i="36"/>
  <c r="BK132" i="36"/>
  <c r="BK134" i="36" s="1"/>
  <c r="BN123" i="36"/>
  <c r="BS81" i="36" l="1"/>
  <c r="BS82" i="36"/>
  <c r="BS70" i="36"/>
  <c r="BS7" i="36"/>
  <c r="BS43" i="36"/>
  <c r="BS8" i="36"/>
  <c r="BS53" i="36"/>
  <c r="BS38" i="36"/>
  <c r="BS55" i="36"/>
  <c r="BS96" i="36"/>
  <c r="BS30" i="36"/>
  <c r="BS12" i="36"/>
  <c r="BS20" i="36"/>
  <c r="BS35" i="36"/>
  <c r="BS104" i="36"/>
  <c r="BS31" i="36"/>
  <c r="BS68" i="36"/>
  <c r="BS10" i="36"/>
  <c r="BS47" i="36"/>
  <c r="BS72" i="36"/>
  <c r="BS87" i="36"/>
  <c r="BS3" i="36"/>
  <c r="BS33" i="36"/>
  <c r="BS40" i="36"/>
  <c r="BS4" i="36"/>
  <c r="BS34" i="36"/>
  <c r="BS44" i="36"/>
  <c r="BS66" i="36"/>
  <c r="BS108" i="36"/>
  <c r="BS48" i="36"/>
  <c r="BS49" i="36"/>
  <c r="BS9" i="36"/>
  <c r="BS37" i="36"/>
  <c r="BS23" i="36"/>
  <c r="BS29" i="36"/>
  <c r="BS13" i="36"/>
  <c r="BS106" i="36"/>
  <c r="BS50" i="36"/>
  <c r="BS69" i="36"/>
  <c r="BS54" i="36"/>
  <c r="BS42" i="36"/>
  <c r="BS27" i="36"/>
  <c r="BS24" i="36"/>
  <c r="BS56" i="36"/>
  <c r="BS5" i="36"/>
  <c r="BS67" i="36"/>
  <c r="BS25" i="36"/>
  <c r="BS65" i="36"/>
  <c r="BS26" i="36"/>
  <c r="BS75" i="36"/>
  <c r="BS102" i="36"/>
  <c r="BS18" i="36"/>
  <c r="BS21" i="36"/>
  <c r="BS36" i="36"/>
  <c r="BS90" i="36"/>
  <c r="BS6" i="36"/>
  <c r="BS73" i="36"/>
  <c r="BS46" i="36"/>
  <c r="BS41" i="36"/>
  <c r="BS14" i="36"/>
  <c r="BS52" i="36"/>
  <c r="BS61" i="36"/>
  <c r="BS84" i="36"/>
  <c r="BS63" i="36"/>
  <c r="BS32" i="36"/>
  <c r="BT2" i="36"/>
  <c r="BS22" i="36"/>
  <c r="BS109" i="36"/>
  <c r="BS17" i="36"/>
  <c r="BS79" i="36"/>
  <c r="BS78" i="36"/>
  <c r="BS39" i="36"/>
  <c r="BS103" i="36"/>
  <c r="BS19" i="36"/>
  <c r="BS88" i="36"/>
  <c r="BS11" i="36"/>
  <c r="BS64" i="36"/>
  <c r="BS28" i="36"/>
  <c r="BS58" i="36"/>
  <c r="BS93" i="36"/>
  <c r="BS105" i="36"/>
  <c r="BS45" i="36"/>
  <c r="BS51" i="36"/>
  <c r="BR16" i="36"/>
  <c r="BR15" i="36"/>
  <c r="BR111" i="36" s="1"/>
  <c r="BQ111" i="36"/>
  <c r="BM120" i="36"/>
  <c r="BL132" i="36"/>
  <c r="BL134" i="36" s="1"/>
  <c r="BO123" i="36"/>
  <c r="BT81" i="36" l="1"/>
  <c r="BT82" i="36"/>
  <c r="BT49" i="36"/>
  <c r="BT11" i="36"/>
  <c r="BT109" i="36"/>
  <c r="BT13" i="36"/>
  <c r="BT104" i="36"/>
  <c r="BT26" i="36"/>
  <c r="BT75" i="36"/>
  <c r="BT90" i="36"/>
  <c r="BT54" i="36"/>
  <c r="BT21" i="36"/>
  <c r="BT66" i="36"/>
  <c r="BT9" i="36"/>
  <c r="BT51" i="36"/>
  <c r="BT103" i="36"/>
  <c r="BT108" i="36"/>
  <c r="BT88" i="36"/>
  <c r="BT20" i="36"/>
  <c r="BT65" i="36"/>
  <c r="BT46" i="36"/>
  <c r="BT73" i="36"/>
  <c r="BT38" i="36"/>
  <c r="BT105" i="36"/>
  <c r="BT40" i="36"/>
  <c r="BT34" i="36"/>
  <c r="BT17" i="36"/>
  <c r="BT36" i="36"/>
  <c r="BT14" i="36"/>
  <c r="BT19" i="36"/>
  <c r="BT8" i="36"/>
  <c r="BT35" i="36"/>
  <c r="BT70" i="36"/>
  <c r="BT4" i="36"/>
  <c r="BT79" i="36"/>
  <c r="BT78" i="36"/>
  <c r="BT48" i="36"/>
  <c r="BT42" i="36"/>
  <c r="BT12" i="36"/>
  <c r="BT56" i="36"/>
  <c r="BT32" i="36"/>
  <c r="BT64" i="36"/>
  <c r="BT25" i="36"/>
  <c r="BT22" i="36"/>
  <c r="BT7" i="36"/>
  <c r="BT61" i="36"/>
  <c r="BT93" i="36"/>
  <c r="BT39" i="36"/>
  <c r="BT45" i="36"/>
  <c r="BT27" i="36"/>
  <c r="BT58" i="36"/>
  <c r="BT41" i="36"/>
  <c r="BT29" i="36"/>
  <c r="BT43" i="36"/>
  <c r="BT106" i="36"/>
  <c r="BT10" i="36"/>
  <c r="BT44" i="36"/>
  <c r="BT55" i="36"/>
  <c r="BT69" i="36"/>
  <c r="BT18" i="36"/>
  <c r="BT30" i="36"/>
  <c r="BT63" i="36"/>
  <c r="BT33" i="36"/>
  <c r="BT53" i="36"/>
  <c r="BT67" i="36"/>
  <c r="BT23" i="36"/>
  <c r="BT68" i="36"/>
  <c r="BT28" i="36"/>
  <c r="BT47" i="36"/>
  <c r="BT72" i="36"/>
  <c r="BT102" i="36"/>
  <c r="BT3" i="36"/>
  <c r="BT5" i="36"/>
  <c r="BT52" i="36"/>
  <c r="BT37" i="36"/>
  <c r="BT31" i="36"/>
  <c r="BU2" i="36"/>
  <c r="BT50" i="36"/>
  <c r="BT96" i="36"/>
  <c r="BT87" i="36"/>
  <c r="BT24" i="36"/>
  <c r="BT6" i="36"/>
  <c r="BT84" i="36"/>
  <c r="BS16" i="36"/>
  <c r="BS15" i="36"/>
  <c r="BS111" i="36" s="1"/>
  <c r="BN120" i="36"/>
  <c r="BM132" i="36"/>
  <c r="BM134" i="36" s="1"/>
  <c r="BP123" i="36"/>
  <c r="BU81" i="36" l="1"/>
  <c r="BU82" i="36"/>
  <c r="BT15" i="36"/>
  <c r="BT16" i="36"/>
  <c r="BU14" i="36"/>
  <c r="BU34" i="36"/>
  <c r="BU46" i="36"/>
  <c r="BU4" i="36"/>
  <c r="BU10" i="36"/>
  <c r="BU26" i="36"/>
  <c r="BU66" i="36"/>
  <c r="BU90" i="36"/>
  <c r="BU18" i="36"/>
  <c r="BU6" i="36"/>
  <c r="BU87" i="36"/>
  <c r="BU12" i="36"/>
  <c r="BU33" i="36"/>
  <c r="BU32" i="36"/>
  <c r="BU58" i="36"/>
  <c r="BU27" i="36"/>
  <c r="BU30" i="36"/>
  <c r="BU103" i="36"/>
  <c r="BU22" i="36"/>
  <c r="BU88" i="36"/>
  <c r="BU28" i="36"/>
  <c r="BU8" i="36"/>
  <c r="BU61" i="36"/>
  <c r="BU84" i="36"/>
  <c r="BU48" i="36"/>
  <c r="BU106" i="36"/>
  <c r="BV2" i="36"/>
  <c r="BU67" i="36"/>
  <c r="BU39" i="36"/>
  <c r="BU65" i="36"/>
  <c r="BU7" i="36"/>
  <c r="BU73" i="36"/>
  <c r="BU43" i="36"/>
  <c r="BU109" i="36"/>
  <c r="BU79" i="36"/>
  <c r="BU96" i="36"/>
  <c r="BU105" i="36"/>
  <c r="BU36" i="36"/>
  <c r="BU52" i="36"/>
  <c r="BU31" i="36"/>
  <c r="BU75" i="36"/>
  <c r="BU45" i="36"/>
  <c r="BU64" i="36"/>
  <c r="BU11" i="36"/>
  <c r="BU56" i="36"/>
  <c r="BU13" i="36"/>
  <c r="BU5" i="36"/>
  <c r="BU44" i="36"/>
  <c r="BU55" i="36"/>
  <c r="BU72" i="36"/>
  <c r="BU3" i="36"/>
  <c r="BU63" i="36"/>
  <c r="BU53" i="36"/>
  <c r="BU49" i="36"/>
  <c r="BU70" i="36"/>
  <c r="BU25" i="36"/>
  <c r="BU29" i="36"/>
  <c r="BU47" i="36"/>
  <c r="BU93" i="36"/>
  <c r="BU54" i="36"/>
  <c r="BU24" i="36"/>
  <c r="BU9" i="36"/>
  <c r="BU102" i="36"/>
  <c r="BU51" i="36"/>
  <c r="BU19" i="36"/>
  <c r="BU104" i="36"/>
  <c r="BU35" i="36"/>
  <c r="BU40" i="36"/>
  <c r="BU41" i="36"/>
  <c r="BU50" i="36"/>
  <c r="BU78" i="36"/>
  <c r="BU42" i="36"/>
  <c r="BU37" i="36"/>
  <c r="BU68" i="36"/>
  <c r="BU17" i="36"/>
  <c r="BU23" i="36"/>
  <c r="BU20" i="36"/>
  <c r="BU38" i="36"/>
  <c r="BU69" i="36"/>
  <c r="BU108" i="36"/>
  <c r="BU21" i="36"/>
  <c r="BO120" i="36"/>
  <c r="BN132" i="36"/>
  <c r="BN134" i="36" s="1"/>
  <c r="BQ123" i="36"/>
  <c r="BV81" i="36" l="1"/>
  <c r="BV82" i="36"/>
  <c r="BT111" i="36"/>
  <c r="BV88" i="36"/>
  <c r="BV11" i="36"/>
  <c r="BV65" i="36"/>
  <c r="BV37" i="36"/>
  <c r="BV32" i="36"/>
  <c r="BV31" i="36"/>
  <c r="BV79" i="36"/>
  <c r="BV87" i="36"/>
  <c r="BV42" i="36"/>
  <c r="BV6" i="36"/>
  <c r="BV9" i="36"/>
  <c r="BV103" i="36"/>
  <c r="BV55" i="36"/>
  <c r="BV54" i="36"/>
  <c r="BV49" i="36"/>
  <c r="BV66" i="36"/>
  <c r="BV26" i="36"/>
  <c r="BV38" i="36"/>
  <c r="BV43" i="36"/>
  <c r="BV8" i="36"/>
  <c r="BV53" i="36"/>
  <c r="BV19" i="36"/>
  <c r="BV44" i="36"/>
  <c r="BV108" i="36"/>
  <c r="BV51" i="36"/>
  <c r="BV5" i="36"/>
  <c r="BV18" i="36"/>
  <c r="BV84" i="36"/>
  <c r="BV68" i="36"/>
  <c r="BW2" i="36"/>
  <c r="BV22" i="36"/>
  <c r="BV67" i="36"/>
  <c r="BV10" i="36"/>
  <c r="BV73" i="36"/>
  <c r="BV46" i="36"/>
  <c r="BV50" i="36"/>
  <c r="BV93" i="36"/>
  <c r="BV75" i="36"/>
  <c r="BV30" i="36"/>
  <c r="BV63" i="36"/>
  <c r="BV4" i="36"/>
  <c r="BV47" i="36"/>
  <c r="BV12" i="36"/>
  <c r="BV90" i="36"/>
  <c r="BV72" i="36"/>
  <c r="BV34" i="36"/>
  <c r="BV35" i="36"/>
  <c r="BV78" i="36"/>
  <c r="BV33" i="36"/>
  <c r="BV24" i="36"/>
  <c r="BV29" i="36"/>
  <c r="BV13" i="36"/>
  <c r="BV106" i="36"/>
  <c r="BV23" i="36"/>
  <c r="BV28" i="36"/>
  <c r="BV3" i="36"/>
  <c r="BV64" i="36"/>
  <c r="BV21" i="36"/>
  <c r="BV7" i="36"/>
  <c r="BV41" i="36"/>
  <c r="BV14" i="36"/>
  <c r="BV52" i="36"/>
  <c r="BV104" i="36"/>
  <c r="BV56" i="36"/>
  <c r="BV61" i="36"/>
  <c r="BV69" i="36"/>
  <c r="BV105" i="36"/>
  <c r="BV45" i="36"/>
  <c r="BV27" i="36"/>
  <c r="BV17" i="36"/>
  <c r="BV109" i="36"/>
  <c r="BV20" i="36"/>
  <c r="BV70" i="36"/>
  <c r="BV40" i="36"/>
  <c r="BV58" i="36"/>
  <c r="BV96" i="36"/>
  <c r="BV48" i="36"/>
  <c r="BV36" i="36"/>
  <c r="BV39" i="36"/>
  <c r="BV25" i="36"/>
  <c r="BV102" i="36"/>
  <c r="BU16" i="36"/>
  <c r="BU15" i="36"/>
  <c r="BU111" i="36" s="1"/>
  <c r="BP120" i="36"/>
  <c r="BO132" i="36"/>
  <c r="BO134" i="36" s="1"/>
  <c r="BR123" i="36"/>
  <c r="BW81" i="36" l="1"/>
  <c r="BW82" i="36"/>
  <c r="BW109" i="36"/>
  <c r="BW34" i="36"/>
  <c r="BX2" i="36"/>
  <c r="BW35" i="36"/>
  <c r="BW5" i="36"/>
  <c r="BW26" i="36"/>
  <c r="BW78" i="36"/>
  <c r="BW102" i="36"/>
  <c r="BW30" i="36"/>
  <c r="BW63" i="36"/>
  <c r="BW93" i="36"/>
  <c r="BW39" i="36"/>
  <c r="BW41" i="36"/>
  <c r="BW28" i="36"/>
  <c r="BW69" i="36"/>
  <c r="BW24" i="36"/>
  <c r="BW104" i="36"/>
  <c r="BW36" i="36"/>
  <c r="BW67" i="36"/>
  <c r="BW10" i="36"/>
  <c r="BW56" i="36"/>
  <c r="BW11" i="36"/>
  <c r="BW49" i="36"/>
  <c r="BW61" i="36"/>
  <c r="BW54" i="36"/>
  <c r="BW33" i="36"/>
  <c r="BW65" i="36"/>
  <c r="BW58" i="36"/>
  <c r="BW3" i="36"/>
  <c r="BW105" i="36"/>
  <c r="BW25" i="36"/>
  <c r="BW40" i="36"/>
  <c r="BW87" i="36"/>
  <c r="BW6" i="36"/>
  <c r="BW9" i="36"/>
  <c r="BW22" i="36"/>
  <c r="BW8" i="36"/>
  <c r="BW13" i="36"/>
  <c r="BW103" i="36"/>
  <c r="BW52" i="36"/>
  <c r="BW88" i="36"/>
  <c r="BW23" i="36"/>
  <c r="BW79" i="36"/>
  <c r="BW96" i="36"/>
  <c r="BW48" i="36"/>
  <c r="BW45" i="36"/>
  <c r="BW51" i="36"/>
  <c r="BW21" i="36"/>
  <c r="BW106" i="36"/>
  <c r="BW84" i="36"/>
  <c r="BW43" i="36"/>
  <c r="BW4" i="36"/>
  <c r="BW64" i="36"/>
  <c r="BW20" i="36"/>
  <c r="BW70" i="36"/>
  <c r="BW47" i="36"/>
  <c r="BW55" i="36"/>
  <c r="BW108" i="36"/>
  <c r="BW18" i="36"/>
  <c r="BW66" i="36"/>
  <c r="BW31" i="36"/>
  <c r="BW12" i="36"/>
  <c r="BW17" i="36"/>
  <c r="BW14" i="36"/>
  <c r="BW53" i="36"/>
  <c r="BW46" i="36"/>
  <c r="BW32" i="36"/>
  <c r="BW38" i="36"/>
  <c r="BW44" i="36"/>
  <c r="BW29" i="36"/>
  <c r="BW68" i="36"/>
  <c r="BW37" i="36"/>
  <c r="BW73" i="36"/>
  <c r="BW7" i="36"/>
  <c r="BW50" i="36"/>
  <c r="BW72" i="36"/>
  <c r="BW90" i="36"/>
  <c r="BW42" i="36"/>
  <c r="BW27" i="36"/>
  <c r="BW19" i="36"/>
  <c r="BW75" i="36"/>
  <c r="BV16" i="36"/>
  <c r="BV15" i="36"/>
  <c r="BV111" i="36" s="1"/>
  <c r="BQ120" i="36"/>
  <c r="BP132" i="36"/>
  <c r="BP134" i="36" s="1"/>
  <c r="BS123" i="36"/>
  <c r="BX82" i="36" l="1"/>
  <c r="BX81" i="36"/>
  <c r="BW16" i="36"/>
  <c r="BW15" i="36"/>
  <c r="BW111" i="36" s="1"/>
  <c r="BX32" i="36"/>
  <c r="BX67" i="36"/>
  <c r="BX37" i="36"/>
  <c r="BX65" i="36"/>
  <c r="BX49" i="36"/>
  <c r="BX44" i="36"/>
  <c r="BX72" i="36"/>
  <c r="BX105" i="36"/>
  <c r="BX48" i="36"/>
  <c r="BX21" i="36"/>
  <c r="BX22" i="36"/>
  <c r="BX26" i="36"/>
  <c r="BX54" i="36"/>
  <c r="BX6" i="36"/>
  <c r="BX12" i="36"/>
  <c r="BX19" i="36"/>
  <c r="BX23" i="36"/>
  <c r="BX40" i="36"/>
  <c r="BX14" i="36"/>
  <c r="BY2" i="36"/>
  <c r="BX93" i="36"/>
  <c r="BX24" i="36"/>
  <c r="BX68" i="36"/>
  <c r="BX42" i="36"/>
  <c r="BX7" i="36"/>
  <c r="BX43" i="36"/>
  <c r="BX109" i="36"/>
  <c r="BX11" i="36"/>
  <c r="BX104" i="36"/>
  <c r="BX47" i="36"/>
  <c r="BX69" i="36"/>
  <c r="BX108" i="36"/>
  <c r="BX30" i="36"/>
  <c r="BX79" i="36"/>
  <c r="BX88" i="36"/>
  <c r="BX20" i="36"/>
  <c r="BX64" i="36"/>
  <c r="BX46" i="36"/>
  <c r="BX70" i="36"/>
  <c r="BX50" i="36"/>
  <c r="BX66" i="36"/>
  <c r="BX84" i="36"/>
  <c r="BX3" i="36"/>
  <c r="BX9" i="36"/>
  <c r="BX73" i="36"/>
  <c r="BX51" i="36"/>
  <c r="BX52" i="36"/>
  <c r="BX8" i="36"/>
  <c r="BX31" i="36"/>
  <c r="BX103" i="36"/>
  <c r="BX53" i="36"/>
  <c r="BX58" i="36"/>
  <c r="BX96" i="36"/>
  <c r="BX87" i="36"/>
  <c r="BX39" i="36"/>
  <c r="BX33" i="36"/>
  <c r="BX35" i="36"/>
  <c r="BX10" i="36"/>
  <c r="BX56" i="36"/>
  <c r="BX5" i="36"/>
  <c r="BX34" i="36"/>
  <c r="BX25" i="36"/>
  <c r="BX17" i="36"/>
  <c r="BX28" i="36"/>
  <c r="BX61" i="36"/>
  <c r="BX75" i="36"/>
  <c r="BX36" i="36"/>
  <c r="BX45" i="36"/>
  <c r="BX27" i="36"/>
  <c r="BX102" i="36"/>
  <c r="BX41" i="36"/>
  <c r="BX29" i="36"/>
  <c r="BX13" i="36"/>
  <c r="BX106" i="36"/>
  <c r="BX4" i="36"/>
  <c r="BX38" i="36"/>
  <c r="BX55" i="36"/>
  <c r="BX90" i="36"/>
  <c r="BX18" i="36"/>
  <c r="BX63" i="36"/>
  <c r="BX78" i="36"/>
  <c r="BR120" i="36"/>
  <c r="BQ132" i="36"/>
  <c r="BQ134" i="36" s="1"/>
  <c r="BT123" i="36"/>
  <c r="BY82" i="36" l="1"/>
  <c r="BY81" i="36"/>
  <c r="BX16" i="36"/>
  <c r="BX15" i="36"/>
  <c r="BY37" i="36"/>
  <c r="BY32" i="36"/>
  <c r="BY56" i="36"/>
  <c r="BY31" i="36"/>
  <c r="BY68" i="36"/>
  <c r="BY50" i="36"/>
  <c r="BY93" i="36"/>
  <c r="BY102" i="36"/>
  <c r="BY48" i="36"/>
  <c r="BY12" i="36"/>
  <c r="BY106" i="36"/>
  <c r="BY19" i="36"/>
  <c r="BY40" i="36"/>
  <c r="BY4" i="36"/>
  <c r="BY26" i="36"/>
  <c r="BY69" i="36"/>
  <c r="BY72" i="36"/>
  <c r="BY39" i="36"/>
  <c r="BY52" i="36"/>
  <c r="BY90" i="36"/>
  <c r="BY53" i="36"/>
  <c r="BY9" i="36"/>
  <c r="BY88" i="36"/>
  <c r="BY65" i="36"/>
  <c r="BY7" i="36"/>
  <c r="BY34" i="36"/>
  <c r="BY8" i="36"/>
  <c r="BY20" i="36"/>
  <c r="BY61" i="36"/>
  <c r="BY96" i="36"/>
  <c r="BY3" i="36"/>
  <c r="BY36" i="36"/>
  <c r="BY21" i="36"/>
  <c r="BY105" i="36"/>
  <c r="BY78" i="36"/>
  <c r="BY35" i="36"/>
  <c r="BY103" i="36"/>
  <c r="BY13" i="36"/>
  <c r="BY67" i="36"/>
  <c r="BY25" i="36"/>
  <c r="BY79" i="36"/>
  <c r="BY75" i="36"/>
  <c r="BY108" i="36"/>
  <c r="BY24" i="36"/>
  <c r="BY33" i="36"/>
  <c r="BY45" i="36"/>
  <c r="BY109" i="36"/>
  <c r="BY17" i="36"/>
  <c r="BY70" i="36"/>
  <c r="BY28" i="36"/>
  <c r="BY41" i="36"/>
  <c r="BY14" i="36"/>
  <c r="BY58" i="36"/>
  <c r="BY84" i="36"/>
  <c r="BY27" i="36"/>
  <c r="BY5" i="36"/>
  <c r="BY6" i="36"/>
  <c r="BY64" i="36"/>
  <c r="BY46" i="36"/>
  <c r="BY23" i="36"/>
  <c r="BZ2" i="36"/>
  <c r="BY22" i="36"/>
  <c r="BY44" i="36"/>
  <c r="BY55" i="36"/>
  <c r="BY87" i="36"/>
  <c r="BY42" i="36"/>
  <c r="BY63" i="36"/>
  <c r="BY10" i="36"/>
  <c r="BY47" i="36"/>
  <c r="BY104" i="36"/>
  <c r="BY30" i="36"/>
  <c r="BY11" i="36"/>
  <c r="BY73" i="36"/>
  <c r="BY49" i="36"/>
  <c r="BY43" i="36"/>
  <c r="BY29" i="36"/>
  <c r="BY38" i="36"/>
  <c r="BY66" i="36"/>
  <c r="BY54" i="36"/>
  <c r="BY18" i="36"/>
  <c r="BY51" i="36"/>
  <c r="BS120" i="36"/>
  <c r="BR132" i="36"/>
  <c r="BR134" i="36" s="1"/>
  <c r="BU123" i="36"/>
  <c r="BZ81" i="36" l="1"/>
  <c r="BZ82" i="36"/>
  <c r="BZ35" i="36"/>
  <c r="BZ28" i="36"/>
  <c r="BZ22" i="36"/>
  <c r="BZ8" i="36"/>
  <c r="BZ13" i="36"/>
  <c r="BZ47" i="36"/>
  <c r="BZ78" i="36"/>
  <c r="BZ90" i="36"/>
  <c r="BZ48" i="36"/>
  <c r="BZ39" i="36"/>
  <c r="BZ45" i="36"/>
  <c r="BZ20" i="36"/>
  <c r="BZ56" i="36"/>
  <c r="BZ5" i="36"/>
  <c r="BZ67" i="36"/>
  <c r="BZ49" i="36"/>
  <c r="BZ38" i="36"/>
  <c r="BZ66" i="36"/>
  <c r="BZ24" i="36"/>
  <c r="BZ42" i="36"/>
  <c r="BZ63" i="36"/>
  <c r="BZ50" i="36"/>
  <c r="BZ87" i="36"/>
  <c r="BZ6" i="36"/>
  <c r="BZ25" i="36"/>
  <c r="BZ46" i="36"/>
  <c r="BZ40" i="36"/>
  <c r="BZ29" i="36"/>
  <c r="BZ34" i="36"/>
  <c r="BZ106" i="36"/>
  <c r="BZ69" i="36"/>
  <c r="BZ30" i="36"/>
  <c r="BZ108" i="36"/>
  <c r="CA2" i="36"/>
  <c r="BZ31" i="36"/>
  <c r="BZ68" i="36"/>
  <c r="BZ23" i="36"/>
  <c r="BZ64" i="36"/>
  <c r="BZ26" i="36"/>
  <c r="BZ96" i="36"/>
  <c r="BZ3" i="36"/>
  <c r="BZ18" i="36"/>
  <c r="BZ21" i="36"/>
  <c r="BZ4" i="36"/>
  <c r="BZ52" i="36"/>
  <c r="BZ33" i="36"/>
  <c r="BZ73" i="36"/>
  <c r="BZ37" i="36"/>
  <c r="BZ17" i="36"/>
  <c r="BZ109" i="36"/>
  <c r="BZ10" i="36"/>
  <c r="BZ58" i="36"/>
  <c r="BZ93" i="36"/>
  <c r="BZ54" i="36"/>
  <c r="BZ36" i="36"/>
  <c r="BZ9" i="36"/>
  <c r="BZ75" i="36"/>
  <c r="BZ104" i="36"/>
  <c r="BZ32" i="36"/>
  <c r="BZ88" i="36"/>
  <c r="BZ11" i="36"/>
  <c r="BZ65" i="36"/>
  <c r="BZ7" i="36"/>
  <c r="BZ79" i="36"/>
  <c r="BZ72" i="36"/>
  <c r="BZ102" i="36"/>
  <c r="BZ51" i="36"/>
  <c r="BZ27" i="36"/>
  <c r="BZ103" i="36"/>
  <c r="BZ61" i="36"/>
  <c r="BZ70" i="36"/>
  <c r="BZ19" i="36"/>
  <c r="BZ43" i="36"/>
  <c r="BZ14" i="36"/>
  <c r="BZ53" i="36"/>
  <c r="BZ44" i="36"/>
  <c r="BZ55" i="36"/>
  <c r="BZ84" i="36"/>
  <c r="BZ105" i="36"/>
  <c r="BZ12" i="36"/>
  <c r="BZ41" i="36"/>
  <c r="BY16" i="36"/>
  <c r="BY15" i="36"/>
  <c r="BX111" i="36"/>
  <c r="BT120" i="36"/>
  <c r="BS132" i="36"/>
  <c r="BS134" i="36" s="1"/>
  <c r="BV123" i="36"/>
  <c r="BY111" i="36" l="1"/>
  <c r="CA81" i="36"/>
  <c r="CA82" i="36"/>
  <c r="BZ16" i="36"/>
  <c r="BZ15" i="36"/>
  <c r="BZ111" i="36" s="1"/>
  <c r="CA14" i="36"/>
  <c r="CA52" i="36"/>
  <c r="CA104" i="36"/>
  <c r="CA23" i="36"/>
  <c r="CA34" i="36"/>
  <c r="CA50" i="36"/>
  <c r="CA84" i="36"/>
  <c r="CA54" i="36"/>
  <c r="CA18" i="36"/>
  <c r="CA63" i="36"/>
  <c r="CA28" i="36"/>
  <c r="CA90" i="36"/>
  <c r="CA51" i="36"/>
  <c r="CA9" i="36"/>
  <c r="CA108" i="36"/>
  <c r="CA109" i="36"/>
  <c r="CA17" i="36"/>
  <c r="CA70" i="36"/>
  <c r="CA31" i="36"/>
  <c r="CA13" i="36"/>
  <c r="CA26" i="36"/>
  <c r="CA72" i="36"/>
  <c r="CA102" i="36"/>
  <c r="CA3" i="36"/>
  <c r="CA21" i="36"/>
  <c r="CA64" i="36"/>
  <c r="CA19" i="36"/>
  <c r="CA69" i="36"/>
  <c r="CA42" i="36"/>
  <c r="CA33" i="36"/>
  <c r="CA65" i="36"/>
  <c r="CA29" i="36"/>
  <c r="CA24" i="36"/>
  <c r="CA7" i="36"/>
  <c r="CA32" i="36"/>
  <c r="CA61" i="36"/>
  <c r="CA6" i="36"/>
  <c r="CA53" i="36"/>
  <c r="CA103" i="36"/>
  <c r="CA5" i="36"/>
  <c r="CA88" i="36"/>
  <c r="CA8" i="36"/>
  <c r="CA58" i="36"/>
  <c r="CA78" i="36"/>
  <c r="CA87" i="36"/>
  <c r="CA36" i="36"/>
  <c r="CA68" i="36"/>
  <c r="CA11" i="36"/>
  <c r="CA73" i="36"/>
  <c r="CA49" i="36"/>
  <c r="CA43" i="36"/>
  <c r="CA67" i="36"/>
  <c r="CA79" i="36"/>
  <c r="CA93" i="36"/>
  <c r="CA48" i="36"/>
  <c r="CA27" i="36"/>
  <c r="CA46" i="36"/>
  <c r="CA38" i="36"/>
  <c r="CA41" i="36"/>
  <c r="CA25" i="36"/>
  <c r="CA35" i="36"/>
  <c r="CB2" i="36"/>
  <c r="CA22" i="36"/>
  <c r="CA47" i="36"/>
  <c r="CA55" i="36"/>
  <c r="CA66" i="36"/>
  <c r="CA39" i="36"/>
  <c r="CA45" i="36"/>
  <c r="CA37" i="36"/>
  <c r="CA12" i="36"/>
  <c r="CA10" i="36"/>
  <c r="CA106" i="36"/>
  <c r="CA20" i="36"/>
  <c r="CA56" i="36"/>
  <c r="CA4" i="36"/>
  <c r="CA44" i="36"/>
  <c r="CA75" i="36"/>
  <c r="CA105" i="36"/>
  <c r="CA30" i="36"/>
  <c r="CA40" i="36"/>
  <c r="CA96" i="36"/>
  <c r="BU120" i="36"/>
  <c r="BT132" i="36"/>
  <c r="BT134" i="36" s="1"/>
  <c r="BW123" i="36"/>
  <c r="CB81" i="36" l="1"/>
  <c r="CB82" i="36"/>
  <c r="CB56" i="36"/>
  <c r="CB22" i="36"/>
  <c r="CB35" i="36"/>
  <c r="CB29" i="36"/>
  <c r="CB37" i="36"/>
  <c r="CB26" i="36"/>
  <c r="CB78" i="36"/>
  <c r="CB108" i="36"/>
  <c r="CB39" i="36"/>
  <c r="CB51" i="36"/>
  <c r="CB54" i="36"/>
  <c r="CB6" i="36"/>
  <c r="CB36" i="36"/>
  <c r="CB70" i="36"/>
  <c r="CB11" i="36"/>
  <c r="CB4" i="36"/>
  <c r="CB106" i="36"/>
  <c r="CB103" i="36"/>
  <c r="CB58" i="36"/>
  <c r="CB84" i="36"/>
  <c r="CB42" i="36"/>
  <c r="CB53" i="36"/>
  <c r="CB49" i="36"/>
  <c r="CB31" i="36"/>
  <c r="CB28" i="36"/>
  <c r="CB8" i="36"/>
  <c r="CB64" i="36"/>
  <c r="CB68" i="36"/>
  <c r="CB61" i="36"/>
  <c r="CB66" i="36"/>
  <c r="CB90" i="36"/>
  <c r="CB3" i="36"/>
  <c r="CB12" i="36"/>
  <c r="CB79" i="36"/>
  <c r="CB105" i="36"/>
  <c r="CB27" i="36"/>
  <c r="CC2" i="36"/>
  <c r="CB69" i="36"/>
  <c r="CB104" i="36"/>
  <c r="CB10" i="36"/>
  <c r="CB40" i="36"/>
  <c r="CB109" i="36"/>
  <c r="CB52" i="36"/>
  <c r="CB34" i="36"/>
  <c r="CB93" i="36"/>
  <c r="CB45" i="36"/>
  <c r="CB44" i="36"/>
  <c r="CB65" i="36"/>
  <c r="CB46" i="36"/>
  <c r="CB17" i="36"/>
  <c r="CB67" i="36"/>
  <c r="CB32" i="36"/>
  <c r="CB38" i="36"/>
  <c r="CB55" i="36"/>
  <c r="CB75" i="36"/>
  <c r="CB18" i="36"/>
  <c r="CB9" i="36"/>
  <c r="CB21" i="36"/>
  <c r="CB24" i="36"/>
  <c r="CB13" i="36"/>
  <c r="CB88" i="36"/>
  <c r="CB7" i="36"/>
  <c r="CB19" i="36"/>
  <c r="CB14" i="36"/>
  <c r="CB47" i="36"/>
  <c r="CB72" i="36"/>
  <c r="CB102" i="36"/>
  <c r="CB48" i="36"/>
  <c r="CB63" i="36"/>
  <c r="CB43" i="36"/>
  <c r="CB25" i="36"/>
  <c r="CB73" i="36"/>
  <c r="CB41" i="36"/>
  <c r="CB5" i="36"/>
  <c r="CB23" i="36"/>
  <c r="CB50" i="36"/>
  <c r="CB96" i="36"/>
  <c r="CB87" i="36"/>
  <c r="CB30" i="36"/>
  <c r="CB33" i="36"/>
  <c r="CB20" i="36"/>
  <c r="CA15" i="36"/>
  <c r="CA16" i="36"/>
  <c r="BV120" i="36"/>
  <c r="BU132" i="36"/>
  <c r="BU134" i="36" s="1"/>
  <c r="BX123" i="36"/>
  <c r="CC81" i="36" l="1"/>
  <c r="CC82" i="36"/>
  <c r="CC23" i="36"/>
  <c r="CC43" i="36"/>
  <c r="CC5" i="36"/>
  <c r="CC64" i="36"/>
  <c r="CC17" i="36"/>
  <c r="CC38" i="36"/>
  <c r="CC66" i="36"/>
  <c r="CC96" i="36"/>
  <c r="CC12" i="36"/>
  <c r="CC48" i="36"/>
  <c r="CC52" i="36"/>
  <c r="CC28" i="36"/>
  <c r="CC50" i="36"/>
  <c r="CC75" i="36"/>
  <c r="CC93" i="36"/>
  <c r="CC39" i="36"/>
  <c r="CC63" i="36"/>
  <c r="CC13" i="36"/>
  <c r="CC7" i="36"/>
  <c r="CC69" i="36"/>
  <c r="CC33" i="36"/>
  <c r="CC11" i="36"/>
  <c r="CC34" i="36"/>
  <c r="CC14" i="36"/>
  <c r="CC49" i="36"/>
  <c r="CC103" i="36"/>
  <c r="CC22" i="36"/>
  <c r="CC47" i="36"/>
  <c r="CC108" i="36"/>
  <c r="CC40" i="36"/>
  <c r="CC29" i="36"/>
  <c r="CC68" i="36"/>
  <c r="CC25" i="36"/>
  <c r="CC56" i="36"/>
  <c r="CC26" i="36"/>
  <c r="CC78" i="36"/>
  <c r="CC102" i="36"/>
  <c r="CC54" i="36"/>
  <c r="CC21" i="36"/>
  <c r="CC9" i="36"/>
  <c r="CC31" i="36"/>
  <c r="CC109" i="36"/>
  <c r="CC53" i="36"/>
  <c r="CD2" i="36"/>
  <c r="CC70" i="36"/>
  <c r="CC58" i="36"/>
  <c r="CC72" i="36"/>
  <c r="CC105" i="36"/>
  <c r="CC18" i="36"/>
  <c r="CC51" i="36"/>
  <c r="CC90" i="36"/>
  <c r="CC27" i="36"/>
  <c r="CC4" i="36"/>
  <c r="CC67" i="36"/>
  <c r="CC19" i="36"/>
  <c r="CC104" i="36"/>
  <c r="CC32" i="36"/>
  <c r="CC61" i="36"/>
  <c r="CC84" i="36"/>
  <c r="CC42" i="36"/>
  <c r="CC36" i="36"/>
  <c r="CC6" i="36"/>
  <c r="CC88" i="36"/>
  <c r="CC46" i="36"/>
  <c r="CC41" i="36"/>
  <c r="CC37" i="36"/>
  <c r="CC65" i="36"/>
  <c r="CC10" i="36"/>
  <c r="CC79" i="36"/>
  <c r="CC30" i="36"/>
  <c r="CC73" i="36"/>
  <c r="CC8" i="36"/>
  <c r="CC20" i="36"/>
  <c r="CC106" i="36"/>
  <c r="CC35" i="36"/>
  <c r="CC44" i="36"/>
  <c r="CC55" i="36"/>
  <c r="CC87" i="36"/>
  <c r="CC24" i="36"/>
  <c r="CC45" i="36"/>
  <c r="CC3" i="36"/>
  <c r="CA111" i="36"/>
  <c r="CB15" i="36"/>
  <c r="CB16" i="36"/>
  <c r="BW120" i="36"/>
  <c r="BV132" i="36"/>
  <c r="BV134" i="36" s="1"/>
  <c r="BY123" i="36"/>
  <c r="CD81" i="36" l="1"/>
  <c r="CD82" i="36"/>
  <c r="CB111" i="36"/>
  <c r="CD35" i="36"/>
  <c r="CE2" i="36"/>
  <c r="CD22" i="36"/>
  <c r="CD67" i="36"/>
  <c r="CD10" i="36"/>
  <c r="CD38" i="36"/>
  <c r="CD69" i="36"/>
  <c r="CD108" i="36"/>
  <c r="CD3" i="36"/>
  <c r="CD12" i="36"/>
  <c r="CD4" i="36"/>
  <c r="CD11" i="36"/>
  <c r="CD66" i="36"/>
  <c r="CD24" i="36"/>
  <c r="CD39" i="36"/>
  <c r="CD21" i="36"/>
  <c r="CD58" i="36"/>
  <c r="CD63" i="36"/>
  <c r="CD23" i="36"/>
  <c r="CD56" i="36"/>
  <c r="CD34" i="36"/>
  <c r="CD50" i="36"/>
  <c r="CD54" i="36"/>
  <c r="CD33" i="36"/>
  <c r="CD28" i="36"/>
  <c r="CD40" i="36"/>
  <c r="CD8" i="36"/>
  <c r="CD13" i="36"/>
  <c r="CD106" i="36"/>
  <c r="CD47" i="36"/>
  <c r="CD72" i="36"/>
  <c r="CD90" i="36"/>
  <c r="CD36" i="36"/>
  <c r="CD27" i="36"/>
  <c r="CD104" i="36"/>
  <c r="CD31" i="36"/>
  <c r="CD68" i="36"/>
  <c r="CD37" i="36"/>
  <c r="CD64" i="36"/>
  <c r="CD26" i="36"/>
  <c r="CD75" i="36"/>
  <c r="CD102" i="36"/>
  <c r="CD42" i="36"/>
  <c r="CD46" i="36"/>
  <c r="CD70" i="36"/>
  <c r="CD5" i="36"/>
  <c r="CD41" i="36"/>
  <c r="CD14" i="36"/>
  <c r="CD52" i="36"/>
  <c r="CD79" i="36"/>
  <c r="CD93" i="36"/>
  <c r="CD87" i="36"/>
  <c r="CD30" i="36"/>
  <c r="CD9" i="36"/>
  <c r="CD78" i="36"/>
  <c r="CD32" i="36"/>
  <c r="CD7" i="36"/>
  <c r="CD17" i="36"/>
  <c r="CD109" i="36"/>
  <c r="CD20" i="36"/>
  <c r="CD61" i="36"/>
  <c r="CD96" i="36"/>
  <c r="CD105" i="36"/>
  <c r="CD45" i="36"/>
  <c r="CD48" i="36"/>
  <c r="CD103" i="36"/>
  <c r="CD19" i="36"/>
  <c r="CD88" i="36"/>
  <c r="CD65" i="36"/>
  <c r="CD51" i="36"/>
  <c r="CD73" i="36"/>
  <c r="CD25" i="36"/>
  <c r="CD43" i="36"/>
  <c r="CD29" i="36"/>
  <c r="CD53" i="36"/>
  <c r="CD44" i="36"/>
  <c r="CD55" i="36"/>
  <c r="CD84" i="36"/>
  <c r="CD18" i="36"/>
  <c r="CD6" i="36"/>
  <c r="CD49" i="36"/>
  <c r="CC16" i="36"/>
  <c r="CC15" i="36"/>
  <c r="CC111" i="36" s="1"/>
  <c r="BX120" i="36"/>
  <c r="BW132" i="36"/>
  <c r="BW134" i="36" s="1"/>
  <c r="BZ123" i="36"/>
  <c r="CE81" i="36" l="1"/>
  <c r="CE82" i="36"/>
  <c r="CD16" i="36"/>
  <c r="CD15" i="36"/>
  <c r="CE68" i="36"/>
  <c r="CE35" i="36"/>
  <c r="CE56" i="36"/>
  <c r="CE22" i="36"/>
  <c r="CE41" i="36"/>
  <c r="CE50" i="36"/>
  <c r="CE66" i="36"/>
  <c r="CE90" i="36"/>
  <c r="CE18" i="36"/>
  <c r="CE21" i="36"/>
  <c r="CE52" i="36"/>
  <c r="CE17" i="36"/>
  <c r="CE75" i="36"/>
  <c r="CE24" i="36"/>
  <c r="CF2" i="36"/>
  <c r="CE33" i="36"/>
  <c r="CE53" i="36"/>
  <c r="CE73" i="36"/>
  <c r="CE7" i="36"/>
  <c r="CE58" i="36"/>
  <c r="CE102" i="36"/>
  <c r="CE12" i="36"/>
  <c r="CE23" i="36"/>
  <c r="CE42" i="36"/>
  <c r="CE49" i="36"/>
  <c r="CE67" i="36"/>
  <c r="CE37" i="36"/>
  <c r="CE103" i="36"/>
  <c r="CE5" i="36"/>
  <c r="CE25" i="36"/>
  <c r="CE19" i="36"/>
  <c r="CE61" i="36"/>
  <c r="CE105" i="36"/>
  <c r="CE39" i="36"/>
  <c r="CE45" i="36"/>
  <c r="CE27" i="36"/>
  <c r="CE13" i="36"/>
  <c r="CE34" i="36"/>
  <c r="CE14" i="36"/>
  <c r="CE70" i="36"/>
  <c r="CE46" i="36"/>
  <c r="CE88" i="36"/>
  <c r="CE38" i="36"/>
  <c r="CE55" i="36"/>
  <c r="CE54" i="36"/>
  <c r="CE3" i="36"/>
  <c r="CE36" i="36"/>
  <c r="CE96" i="36"/>
  <c r="CE79" i="36"/>
  <c r="CE11" i="36"/>
  <c r="CE109" i="36"/>
  <c r="CE32" i="36"/>
  <c r="CE104" i="36"/>
  <c r="CE29" i="36"/>
  <c r="CE44" i="36"/>
  <c r="CE84" i="36"/>
  <c r="CE108" i="36"/>
  <c r="CE48" i="36"/>
  <c r="CE6" i="36"/>
  <c r="CE63" i="36"/>
  <c r="CE51" i="36"/>
  <c r="CE87" i="36"/>
  <c r="CE4" i="36"/>
  <c r="CE106" i="36"/>
  <c r="CE20" i="36"/>
  <c r="CE40" i="36"/>
  <c r="CE64" i="36"/>
  <c r="CE47" i="36"/>
  <c r="CE72" i="36"/>
  <c r="CE93" i="36"/>
  <c r="CE8" i="36"/>
  <c r="CE65" i="36"/>
  <c r="CE28" i="36"/>
  <c r="CE31" i="36"/>
  <c r="CE43" i="36"/>
  <c r="CE26" i="36"/>
  <c r="CE78" i="36"/>
  <c r="CE69" i="36"/>
  <c r="CE30" i="36"/>
  <c r="CE9" i="36"/>
  <c r="CE10" i="36"/>
  <c r="BY120" i="36"/>
  <c r="BX132" i="36"/>
  <c r="BX134" i="36" s="1"/>
  <c r="CA123" i="36"/>
  <c r="CD111" i="36" l="1"/>
  <c r="CF81" i="36"/>
  <c r="CF82" i="36"/>
  <c r="CE15" i="36"/>
  <c r="CE16" i="36"/>
  <c r="CF106" i="36"/>
  <c r="CF13" i="36"/>
  <c r="CF41" i="36"/>
  <c r="CF29" i="36"/>
  <c r="CF22" i="36"/>
  <c r="CF68" i="36"/>
  <c r="CF58" i="36"/>
  <c r="CF84" i="36"/>
  <c r="CF30" i="36"/>
  <c r="CF9" i="36"/>
  <c r="CF51" i="36"/>
  <c r="CF53" i="36"/>
  <c r="CG2" i="36"/>
  <c r="CF72" i="36"/>
  <c r="CF64" i="36"/>
  <c r="CF46" i="36"/>
  <c r="CF67" i="36"/>
  <c r="CF38" i="36"/>
  <c r="CF42" i="36"/>
  <c r="CF34" i="36"/>
  <c r="CF56" i="36"/>
  <c r="CF20" i="36"/>
  <c r="CF52" i="36"/>
  <c r="CF11" i="36"/>
  <c r="CF44" i="36"/>
  <c r="CF96" i="36"/>
  <c r="CF105" i="36"/>
  <c r="CF18" i="36"/>
  <c r="CF6" i="36"/>
  <c r="CF32" i="36"/>
  <c r="CF70" i="36"/>
  <c r="CF49" i="36"/>
  <c r="CF35" i="36"/>
  <c r="CF10" i="36"/>
  <c r="CF47" i="36"/>
  <c r="CF69" i="36"/>
  <c r="CF90" i="36"/>
  <c r="CF54" i="36"/>
  <c r="CF21" i="36"/>
  <c r="CF3" i="36"/>
  <c r="CF7" i="36"/>
  <c r="CF61" i="36"/>
  <c r="CF33" i="36"/>
  <c r="CF25" i="36"/>
  <c r="CF17" i="36"/>
  <c r="CF8" i="36"/>
  <c r="CF23" i="36"/>
  <c r="CF109" i="36"/>
  <c r="CF26" i="36"/>
  <c r="CF66" i="36"/>
  <c r="CF87" i="36"/>
  <c r="CF12" i="36"/>
  <c r="CF19" i="36"/>
  <c r="CF108" i="36"/>
  <c r="CF103" i="36"/>
  <c r="CF4" i="36"/>
  <c r="CF40" i="36"/>
  <c r="CF14" i="36"/>
  <c r="CF37" i="36"/>
  <c r="CF50" i="36"/>
  <c r="CF93" i="36"/>
  <c r="CF102" i="36"/>
  <c r="CF36" i="36"/>
  <c r="CF63" i="36"/>
  <c r="CF104" i="36"/>
  <c r="CF24" i="36"/>
  <c r="CF65" i="36"/>
  <c r="CF73" i="36"/>
  <c r="CF75" i="36"/>
  <c r="CF31" i="36"/>
  <c r="CF88" i="36"/>
  <c r="CF5" i="36"/>
  <c r="CF43" i="36"/>
  <c r="CF28" i="36"/>
  <c r="CF79" i="36"/>
  <c r="CF78" i="36"/>
  <c r="CF48" i="36"/>
  <c r="CF45" i="36"/>
  <c r="CF27" i="36"/>
  <c r="CF55" i="36"/>
  <c r="CF39" i="36"/>
  <c r="BZ120" i="36"/>
  <c r="BY132" i="36"/>
  <c r="BY134" i="36" s="1"/>
  <c r="CB123" i="36"/>
  <c r="CG81" i="36" l="1"/>
  <c r="CG82" i="36"/>
  <c r="CE111" i="36"/>
  <c r="CG106" i="36"/>
  <c r="CG4" i="36"/>
  <c r="CG14" i="36"/>
  <c r="CH2" i="36"/>
  <c r="CG17" i="36"/>
  <c r="CG47" i="36"/>
  <c r="CG69" i="36"/>
  <c r="CG105" i="36"/>
  <c r="CG18" i="36"/>
  <c r="CG21" i="36"/>
  <c r="CG103" i="36"/>
  <c r="CG22" i="36"/>
  <c r="CG78" i="36"/>
  <c r="CG65" i="36"/>
  <c r="CG49" i="36"/>
  <c r="CG41" i="36"/>
  <c r="CG88" i="36"/>
  <c r="CG29" i="36"/>
  <c r="CG50" i="36"/>
  <c r="CG72" i="36"/>
  <c r="CG108" i="36"/>
  <c r="CG24" i="36"/>
  <c r="CG12" i="36"/>
  <c r="CG35" i="36"/>
  <c r="CG13" i="36"/>
  <c r="CG61" i="36"/>
  <c r="CG42" i="36"/>
  <c r="CG40" i="36"/>
  <c r="CG84" i="36"/>
  <c r="CG11" i="36"/>
  <c r="CG70" i="36"/>
  <c r="CG53" i="36"/>
  <c r="CG28" i="36"/>
  <c r="CG10" i="36"/>
  <c r="CG58" i="36"/>
  <c r="CG66" i="36"/>
  <c r="CG54" i="36"/>
  <c r="CG45" i="36"/>
  <c r="CG6" i="36"/>
  <c r="CG109" i="36"/>
  <c r="CG46" i="36"/>
  <c r="CG23" i="36"/>
  <c r="CG37" i="36"/>
  <c r="CG68" i="36"/>
  <c r="CG8" i="36"/>
  <c r="CG79" i="36"/>
  <c r="CG93" i="36"/>
  <c r="CG39" i="36"/>
  <c r="CG36" i="36"/>
  <c r="CG27" i="36"/>
  <c r="CG64" i="36"/>
  <c r="CG104" i="36"/>
  <c r="CG34" i="36"/>
  <c r="CG56" i="36"/>
  <c r="CG20" i="36"/>
  <c r="CG38" i="36"/>
  <c r="CG55" i="36"/>
  <c r="CG90" i="36"/>
  <c r="CG48" i="36"/>
  <c r="CG9" i="36"/>
  <c r="CG52" i="36"/>
  <c r="CG73" i="36"/>
  <c r="CG43" i="36"/>
  <c r="CG31" i="36"/>
  <c r="CG7" i="36"/>
  <c r="CG44" i="36"/>
  <c r="CG96" i="36"/>
  <c r="CG87" i="36"/>
  <c r="CG3" i="36"/>
  <c r="CG33" i="36"/>
  <c r="CG19" i="36"/>
  <c r="CG32" i="36"/>
  <c r="CG5" i="36"/>
  <c r="CG25" i="36"/>
  <c r="CG67" i="36"/>
  <c r="CG26" i="36"/>
  <c r="CG75" i="36"/>
  <c r="CG102" i="36"/>
  <c r="CG30" i="36"/>
  <c r="CG51" i="36"/>
  <c r="CG63" i="36"/>
  <c r="CF16" i="36"/>
  <c r="CF15" i="36"/>
  <c r="CF111" i="36"/>
  <c r="CA120" i="36"/>
  <c r="BZ132" i="36"/>
  <c r="BZ134" i="36" s="1"/>
  <c r="CC123" i="36"/>
  <c r="CH81" i="36" l="1"/>
  <c r="CH82" i="36"/>
  <c r="CH8" i="36"/>
  <c r="CH23" i="36"/>
  <c r="CH64" i="36"/>
  <c r="CH28" i="36"/>
  <c r="CH40" i="36"/>
  <c r="CH38" i="36"/>
  <c r="CH93" i="36"/>
  <c r="CH75" i="36"/>
  <c r="CH24" i="36"/>
  <c r="CH6" i="36"/>
  <c r="CH96" i="36"/>
  <c r="CH54" i="36"/>
  <c r="CH53" i="36"/>
  <c r="CH88" i="36"/>
  <c r="CH25" i="36"/>
  <c r="CH52" i="36"/>
  <c r="CH104" i="36"/>
  <c r="CH31" i="36"/>
  <c r="CH58" i="36"/>
  <c r="CH87" i="36"/>
  <c r="CH33" i="36"/>
  <c r="CH56" i="36"/>
  <c r="CH44" i="36"/>
  <c r="CH41" i="36"/>
  <c r="CH14" i="36"/>
  <c r="CH10" i="36"/>
  <c r="CH70" i="36"/>
  <c r="CH4" i="36"/>
  <c r="CH79" i="36"/>
  <c r="CH78" i="36"/>
  <c r="CH105" i="36"/>
  <c r="CH30" i="36"/>
  <c r="CH39" i="36"/>
  <c r="CH19" i="36"/>
  <c r="CH68" i="36"/>
  <c r="CH17" i="36"/>
  <c r="CH67" i="36"/>
  <c r="CH11" i="36"/>
  <c r="CH32" i="36"/>
  <c r="CH46" i="36"/>
  <c r="CH61" i="36"/>
  <c r="CH84" i="36"/>
  <c r="CH48" i="36"/>
  <c r="CH45" i="36"/>
  <c r="CH27" i="36"/>
  <c r="CH49" i="36"/>
  <c r="CH55" i="36"/>
  <c r="CH106" i="36"/>
  <c r="CH43" i="36"/>
  <c r="CH29" i="36"/>
  <c r="CH13" i="36"/>
  <c r="CH73" i="36"/>
  <c r="CH7" i="36"/>
  <c r="CH26" i="36"/>
  <c r="CH69" i="36"/>
  <c r="CH90" i="36"/>
  <c r="CH18" i="36"/>
  <c r="CH51" i="36"/>
  <c r="CH21" i="36"/>
  <c r="CH22" i="36"/>
  <c r="CH65" i="36"/>
  <c r="CH37" i="36"/>
  <c r="CH35" i="36"/>
  <c r="CI2" i="36"/>
  <c r="CH47" i="36"/>
  <c r="CH72" i="36"/>
  <c r="CH3" i="36"/>
  <c r="CH42" i="36"/>
  <c r="CH63" i="36"/>
  <c r="CH102" i="36"/>
  <c r="CH5" i="36"/>
  <c r="CH34" i="36"/>
  <c r="CH109" i="36"/>
  <c r="CH20" i="36"/>
  <c r="CH103" i="36"/>
  <c r="CH50" i="36"/>
  <c r="CH66" i="36"/>
  <c r="CH108" i="36"/>
  <c r="CH9" i="36"/>
  <c r="CH12" i="36"/>
  <c r="CH36" i="36"/>
  <c r="CG16" i="36"/>
  <c r="CG15" i="36"/>
  <c r="CG111" i="36" s="1"/>
  <c r="CB120" i="36"/>
  <c r="CA132" i="36"/>
  <c r="CA134" i="36" s="1"/>
  <c r="CD123" i="36"/>
  <c r="CI81" i="36" l="1"/>
  <c r="CI82" i="36"/>
  <c r="CI31" i="36"/>
  <c r="CI14" i="36"/>
  <c r="CI53" i="36"/>
  <c r="CI28" i="36"/>
  <c r="CI32" i="36"/>
  <c r="CI44" i="36"/>
  <c r="CI93" i="36"/>
  <c r="CI54" i="36"/>
  <c r="CI9" i="36"/>
  <c r="CI63" i="36"/>
  <c r="CI26" i="36"/>
  <c r="CI3" i="36"/>
  <c r="CI21" i="36"/>
  <c r="CI49" i="36"/>
  <c r="CI47" i="36"/>
  <c r="CI108" i="36"/>
  <c r="CI6" i="36"/>
  <c r="CI105" i="36"/>
  <c r="CI33" i="36"/>
  <c r="CI56" i="36"/>
  <c r="CI102" i="36"/>
  <c r="CI4" i="36"/>
  <c r="CI103" i="36"/>
  <c r="CI10" i="36"/>
  <c r="CI88" i="36"/>
  <c r="CI19" i="36"/>
  <c r="CI78" i="36"/>
  <c r="CI30" i="36"/>
  <c r="CI46" i="36"/>
  <c r="CI18" i="36"/>
  <c r="CI69" i="36"/>
  <c r="CI27" i="36"/>
  <c r="CI29" i="36"/>
  <c r="CI68" i="36"/>
  <c r="CI73" i="36"/>
  <c r="CI75" i="36"/>
  <c r="CI36" i="36"/>
  <c r="CI8" i="36"/>
  <c r="CI106" i="36"/>
  <c r="CI34" i="36"/>
  <c r="CJ2" i="36"/>
  <c r="CI35" i="36"/>
  <c r="CI40" i="36"/>
  <c r="CI50" i="36"/>
  <c r="CI48" i="36"/>
  <c r="CI12" i="36"/>
  <c r="CI22" i="36"/>
  <c r="CI61" i="36"/>
  <c r="CI67" i="36"/>
  <c r="CI13" i="36"/>
  <c r="CI104" i="36"/>
  <c r="CI20" i="36"/>
  <c r="CI23" i="36"/>
  <c r="CI79" i="36"/>
  <c r="CI96" i="36"/>
  <c r="CI90" i="36"/>
  <c r="CI109" i="36"/>
  <c r="CI7" i="36"/>
  <c r="CI51" i="36"/>
  <c r="CI41" i="36"/>
  <c r="CI37" i="36"/>
  <c r="CI65" i="36"/>
  <c r="CI25" i="36"/>
  <c r="CI5" i="36"/>
  <c r="CI58" i="36"/>
  <c r="CI84" i="36"/>
  <c r="CI87" i="36"/>
  <c r="CI42" i="36"/>
  <c r="CI52" i="36"/>
  <c r="CI72" i="36"/>
  <c r="CI43" i="36"/>
  <c r="CI11" i="36"/>
  <c r="CI64" i="36"/>
  <c r="CI17" i="36"/>
  <c r="CI70" i="36"/>
  <c r="CI38" i="36"/>
  <c r="CI55" i="36"/>
  <c r="CI66" i="36"/>
  <c r="CI39" i="36"/>
  <c r="CI45" i="36"/>
  <c r="CI24" i="36"/>
  <c r="CH15" i="36"/>
  <c r="CH16" i="36"/>
  <c r="CH111" i="36" s="1"/>
  <c r="CC120" i="36"/>
  <c r="CB132" i="36"/>
  <c r="CB134" i="36" s="1"/>
  <c r="CE123" i="36"/>
  <c r="CJ81" i="36" l="1"/>
  <c r="CJ82" i="36"/>
  <c r="CI15" i="36"/>
  <c r="CI16" i="36"/>
  <c r="CJ53" i="36"/>
  <c r="CJ67" i="36"/>
  <c r="CJ37" i="36"/>
  <c r="CJ65" i="36"/>
  <c r="CJ28" i="36"/>
  <c r="CJ44" i="36"/>
  <c r="CJ84" i="36"/>
  <c r="CJ54" i="36"/>
  <c r="CJ30" i="36"/>
  <c r="CJ63" i="36"/>
  <c r="CJ4" i="36"/>
  <c r="CJ52" i="36"/>
  <c r="CJ14" i="36"/>
  <c r="CJ31" i="36"/>
  <c r="CJ73" i="36"/>
  <c r="CJ38" i="36"/>
  <c r="CJ96" i="36"/>
  <c r="CJ105" i="36"/>
  <c r="CJ24" i="36"/>
  <c r="CJ39" i="36"/>
  <c r="CJ87" i="36"/>
  <c r="CJ51" i="36"/>
  <c r="CJ68" i="36"/>
  <c r="CJ78" i="36"/>
  <c r="CJ12" i="36"/>
  <c r="CJ36" i="36"/>
  <c r="CJ49" i="36"/>
  <c r="CJ11" i="36"/>
  <c r="CJ109" i="36"/>
  <c r="CJ13" i="36"/>
  <c r="CJ17" i="36"/>
  <c r="CJ50" i="36"/>
  <c r="CJ93" i="36"/>
  <c r="CJ3" i="36"/>
  <c r="CJ32" i="36"/>
  <c r="CJ108" i="36"/>
  <c r="CJ66" i="36"/>
  <c r="CJ88" i="36"/>
  <c r="CJ20" i="36"/>
  <c r="CJ46" i="36"/>
  <c r="CJ26" i="36"/>
  <c r="CJ48" i="36"/>
  <c r="CJ61" i="36"/>
  <c r="CJ29" i="36"/>
  <c r="CJ19" i="36"/>
  <c r="CJ64" i="36"/>
  <c r="CJ35" i="36"/>
  <c r="CJ70" i="36"/>
  <c r="CK2" i="36"/>
  <c r="CJ58" i="36"/>
  <c r="CJ72" i="36"/>
  <c r="CJ90" i="36"/>
  <c r="CJ42" i="36"/>
  <c r="CJ21" i="36"/>
  <c r="CJ40" i="36"/>
  <c r="CJ7" i="36"/>
  <c r="CJ56" i="36"/>
  <c r="CJ5" i="36"/>
  <c r="CJ43" i="36"/>
  <c r="CJ25" i="36"/>
  <c r="CJ22" i="36"/>
  <c r="CJ104" i="36"/>
  <c r="CJ79" i="36"/>
  <c r="CJ69" i="36"/>
  <c r="CJ18" i="36"/>
  <c r="CJ45" i="36"/>
  <c r="CJ27" i="36"/>
  <c r="CJ34" i="36"/>
  <c r="CJ6" i="36"/>
  <c r="CJ41" i="36"/>
  <c r="CJ8" i="36"/>
  <c r="CJ23" i="36"/>
  <c r="CJ106" i="36"/>
  <c r="CJ10" i="36"/>
  <c r="CJ47" i="36"/>
  <c r="CJ55" i="36"/>
  <c r="CJ102" i="36"/>
  <c r="CJ9" i="36"/>
  <c r="CJ33" i="36"/>
  <c r="CJ103" i="36"/>
  <c r="CJ75" i="36"/>
  <c r="CD120" i="36"/>
  <c r="CC132" i="36"/>
  <c r="CC134" i="36" s="1"/>
  <c r="CF123" i="36"/>
  <c r="CK81" i="36" l="1"/>
  <c r="CK82" i="36"/>
  <c r="CI111" i="36"/>
  <c r="CJ15" i="36"/>
  <c r="CJ16" i="36"/>
  <c r="CK11" i="36"/>
  <c r="CK73" i="36"/>
  <c r="CK28" i="36"/>
  <c r="CK43" i="36"/>
  <c r="CK8" i="36"/>
  <c r="CK26" i="36"/>
  <c r="CK75" i="36"/>
  <c r="CK105" i="36"/>
  <c r="CK30" i="36"/>
  <c r="CK9" i="36"/>
  <c r="CK96" i="36"/>
  <c r="CK33" i="36"/>
  <c r="CK21" i="36"/>
  <c r="CK103" i="36"/>
  <c r="CK13" i="36"/>
  <c r="CK40" i="36"/>
  <c r="CK17" i="36"/>
  <c r="CK37" i="36"/>
  <c r="CK78" i="36"/>
  <c r="CK3" i="36"/>
  <c r="CK42" i="36"/>
  <c r="CK25" i="36"/>
  <c r="CK35" i="36"/>
  <c r="CK56" i="36"/>
  <c r="CK31" i="36"/>
  <c r="CK19" i="36"/>
  <c r="CK50" i="36"/>
  <c r="CK90" i="36"/>
  <c r="CK38" i="36"/>
  <c r="CK12" i="36"/>
  <c r="CK64" i="36"/>
  <c r="CK46" i="36"/>
  <c r="CK23" i="36"/>
  <c r="CK29" i="36"/>
  <c r="CK14" i="36"/>
  <c r="CK79" i="36"/>
  <c r="CK72" i="36"/>
  <c r="CK108" i="36"/>
  <c r="CK24" i="36"/>
  <c r="CK39" i="36"/>
  <c r="CK6" i="36"/>
  <c r="CK34" i="36"/>
  <c r="CK106" i="36"/>
  <c r="CK10" i="36"/>
  <c r="CK67" i="36"/>
  <c r="CK68" i="36"/>
  <c r="CK61" i="36"/>
  <c r="CK69" i="36"/>
  <c r="CK54" i="36"/>
  <c r="CK18" i="36"/>
  <c r="CK109" i="36"/>
  <c r="CK22" i="36"/>
  <c r="CK70" i="36"/>
  <c r="CK7" i="36"/>
  <c r="CK41" i="36"/>
  <c r="CK53" i="36"/>
  <c r="CK58" i="36"/>
  <c r="CK84" i="36"/>
  <c r="CK87" i="36"/>
  <c r="CK45" i="36"/>
  <c r="CK27" i="36"/>
  <c r="CK65" i="36"/>
  <c r="CK49" i="36"/>
  <c r="CK32" i="36"/>
  <c r="CL2" i="36"/>
  <c r="CK20" i="36"/>
  <c r="CK44" i="36"/>
  <c r="CK55" i="36"/>
  <c r="CK66" i="36"/>
  <c r="CK48" i="36"/>
  <c r="CK51" i="36"/>
  <c r="CK52" i="36"/>
  <c r="CK104" i="36"/>
  <c r="CK4" i="36"/>
  <c r="CK88" i="36"/>
  <c r="CK5" i="36"/>
  <c r="CK47" i="36"/>
  <c r="CK93" i="36"/>
  <c r="CK102" i="36"/>
  <c r="CK36" i="36"/>
  <c r="CK63" i="36"/>
  <c r="CE120" i="36"/>
  <c r="CD132" i="36"/>
  <c r="CD134" i="36" s="1"/>
  <c r="CG123" i="36"/>
  <c r="CL81" i="36" l="1"/>
  <c r="CL82" i="36"/>
  <c r="CK16" i="36"/>
  <c r="CK15" i="36"/>
  <c r="CK111" i="36" s="1"/>
  <c r="CL32" i="36"/>
  <c r="CL28" i="36"/>
  <c r="CL17" i="36"/>
  <c r="CL109" i="36"/>
  <c r="CL20" i="36"/>
  <c r="CL38" i="36"/>
  <c r="CL93" i="36"/>
  <c r="CL90" i="36"/>
  <c r="CL18" i="36"/>
  <c r="CL12" i="36"/>
  <c r="CL47" i="36"/>
  <c r="CL87" i="36"/>
  <c r="CL42" i="36"/>
  <c r="CL36" i="36"/>
  <c r="CM2" i="36"/>
  <c r="CL7" i="36"/>
  <c r="CL102" i="36"/>
  <c r="CL51" i="36"/>
  <c r="CL30" i="36"/>
  <c r="CL19" i="36"/>
  <c r="CL88" i="36"/>
  <c r="CL11" i="36"/>
  <c r="CL65" i="36"/>
  <c r="CL37" i="36"/>
  <c r="CL72" i="36"/>
  <c r="CL9" i="36"/>
  <c r="CL67" i="36"/>
  <c r="CL10" i="36"/>
  <c r="CL50" i="36"/>
  <c r="CL45" i="36"/>
  <c r="CL46" i="36"/>
  <c r="CL43" i="36"/>
  <c r="CL14" i="36"/>
  <c r="CL53" i="36"/>
  <c r="CL23" i="36"/>
  <c r="CL26" i="36"/>
  <c r="CL75" i="36"/>
  <c r="CL54" i="36"/>
  <c r="CL21" i="36"/>
  <c r="CL22" i="36"/>
  <c r="CL84" i="36"/>
  <c r="CL56" i="36"/>
  <c r="CL4" i="36"/>
  <c r="CL34" i="36"/>
  <c r="CL25" i="36"/>
  <c r="CL103" i="36"/>
  <c r="CL58" i="36"/>
  <c r="CL69" i="36"/>
  <c r="CL24" i="36"/>
  <c r="CL3" i="36"/>
  <c r="CL6" i="36"/>
  <c r="CL40" i="36"/>
  <c r="CL29" i="36"/>
  <c r="CL13" i="36"/>
  <c r="CL106" i="36"/>
  <c r="CL73" i="36"/>
  <c r="CL79" i="36"/>
  <c r="CL78" i="36"/>
  <c r="CL105" i="36"/>
  <c r="CL33" i="36"/>
  <c r="CL39" i="36"/>
  <c r="CL104" i="36"/>
  <c r="CL31" i="36"/>
  <c r="CL68" i="36"/>
  <c r="CL49" i="36"/>
  <c r="CL64" i="36"/>
  <c r="CL35" i="36"/>
  <c r="CL61" i="36"/>
  <c r="CL66" i="36"/>
  <c r="CL108" i="36"/>
  <c r="CL27" i="36"/>
  <c r="CL70" i="36"/>
  <c r="CL5" i="36"/>
  <c r="CL41" i="36"/>
  <c r="CL8" i="36"/>
  <c r="CL52" i="36"/>
  <c r="CL44" i="36"/>
  <c r="CL55" i="36"/>
  <c r="CL96" i="36"/>
  <c r="CL48" i="36"/>
  <c r="CL63" i="36"/>
  <c r="CJ111" i="36"/>
  <c r="CF120" i="36"/>
  <c r="CE132" i="36"/>
  <c r="CE134" i="36" s="1"/>
  <c r="CH123" i="36"/>
  <c r="CM81" i="36" l="1"/>
  <c r="CM82" i="36"/>
  <c r="CL15" i="36"/>
  <c r="CL16" i="36"/>
  <c r="CM22" i="36"/>
  <c r="CM106" i="36"/>
  <c r="CM53" i="36"/>
  <c r="CN2" i="36"/>
  <c r="CM32" i="36"/>
  <c r="CM47" i="36"/>
  <c r="CM69" i="36"/>
  <c r="CM3" i="36"/>
  <c r="CM21" i="36"/>
  <c r="CM58" i="36"/>
  <c r="CM29" i="36"/>
  <c r="CM68" i="36"/>
  <c r="CM31" i="36"/>
  <c r="CM104" i="36"/>
  <c r="CM5" i="36"/>
  <c r="CM38" i="36"/>
  <c r="CM84" i="36"/>
  <c r="CM108" i="36"/>
  <c r="CM18" i="36"/>
  <c r="CM6" i="36"/>
  <c r="CM33" i="36"/>
  <c r="CM11" i="36"/>
  <c r="CM109" i="36"/>
  <c r="CM34" i="36"/>
  <c r="CM7" i="36"/>
  <c r="CM73" i="36"/>
  <c r="CM49" i="36"/>
  <c r="CM50" i="36"/>
  <c r="CM78" i="36"/>
  <c r="CM90" i="36"/>
  <c r="CM42" i="36"/>
  <c r="CM23" i="36"/>
  <c r="CM30" i="36"/>
  <c r="CM67" i="36"/>
  <c r="CM10" i="36"/>
  <c r="CM56" i="36"/>
  <c r="CM35" i="36"/>
  <c r="CM40" i="36"/>
  <c r="CM26" i="36"/>
  <c r="CM66" i="36"/>
  <c r="CM102" i="36"/>
  <c r="CM45" i="36"/>
  <c r="CM9" i="36"/>
  <c r="CM75" i="36"/>
  <c r="CM13" i="36"/>
  <c r="CM14" i="36"/>
  <c r="CM52" i="36"/>
  <c r="CM28" i="36"/>
  <c r="CM19" i="36"/>
  <c r="CM79" i="36"/>
  <c r="CM93" i="36"/>
  <c r="CM87" i="36"/>
  <c r="CM36" i="36"/>
  <c r="CM51" i="36"/>
  <c r="CM27" i="36"/>
  <c r="CM65" i="36"/>
  <c r="CM105" i="36"/>
  <c r="CM43" i="36"/>
  <c r="CM4" i="36"/>
  <c r="CM103" i="36"/>
  <c r="CM20" i="36"/>
  <c r="CM88" i="36"/>
  <c r="CM37" i="36"/>
  <c r="CM61" i="36"/>
  <c r="CM72" i="36"/>
  <c r="CM24" i="36"/>
  <c r="CM39" i="36"/>
  <c r="CM46" i="36"/>
  <c r="CM17" i="36"/>
  <c r="CM8" i="36"/>
  <c r="CM64" i="36"/>
  <c r="CM25" i="36"/>
  <c r="CM70" i="36"/>
  <c r="CM44" i="36"/>
  <c r="CM55" i="36"/>
  <c r="CM96" i="36"/>
  <c r="CM48" i="36"/>
  <c r="CM63" i="36"/>
  <c r="CM54" i="36"/>
  <c r="CM41" i="36"/>
  <c r="CM12" i="36"/>
  <c r="CG120" i="36"/>
  <c r="CF132" i="36"/>
  <c r="CF134" i="36" s="1"/>
  <c r="CI123" i="36"/>
  <c r="CN82" i="36" l="1"/>
  <c r="CN81" i="36"/>
  <c r="CL111" i="36"/>
  <c r="CN56" i="36"/>
  <c r="CN32" i="36"/>
  <c r="CN53" i="36"/>
  <c r="CN29" i="36"/>
  <c r="CN64" i="36"/>
  <c r="CN50" i="36"/>
  <c r="CN96" i="36"/>
  <c r="CN102" i="36"/>
  <c r="CN33" i="36"/>
  <c r="CN12" i="36"/>
  <c r="CN36" i="36"/>
  <c r="CN28" i="36"/>
  <c r="CN68" i="36"/>
  <c r="CN58" i="36"/>
  <c r="CN30" i="36"/>
  <c r="CN39" i="36"/>
  <c r="CN70" i="36"/>
  <c r="CN23" i="36"/>
  <c r="CN11" i="36"/>
  <c r="CN106" i="36"/>
  <c r="CN31" i="36"/>
  <c r="CN61" i="36"/>
  <c r="CN69" i="36"/>
  <c r="CN90" i="36"/>
  <c r="CN21" i="36"/>
  <c r="CN8" i="36"/>
  <c r="CN10" i="36"/>
  <c r="CN72" i="36"/>
  <c r="CN54" i="36"/>
  <c r="CN17" i="36"/>
  <c r="CN104" i="36"/>
  <c r="CN5" i="36"/>
  <c r="CN41" i="36"/>
  <c r="CN109" i="36"/>
  <c r="CN43" i="36"/>
  <c r="CN25" i="36"/>
  <c r="CN79" i="36"/>
  <c r="CN78" i="36"/>
  <c r="CN18" i="36"/>
  <c r="CN9" i="36"/>
  <c r="CN27" i="36"/>
  <c r="CN65" i="36"/>
  <c r="CN49" i="36"/>
  <c r="CN19" i="36"/>
  <c r="CN67" i="36"/>
  <c r="CN13" i="36"/>
  <c r="CN44" i="36"/>
  <c r="CN55" i="36"/>
  <c r="CN108" i="36"/>
  <c r="CN24" i="36"/>
  <c r="CN45" i="36"/>
  <c r="CN22" i="36"/>
  <c r="CO2" i="36"/>
  <c r="CN20" i="36"/>
  <c r="CN34" i="36"/>
  <c r="CN37" i="36"/>
  <c r="CN47" i="36"/>
  <c r="CN66" i="36"/>
  <c r="CN87" i="36"/>
  <c r="CN48" i="36"/>
  <c r="CN42" i="36"/>
  <c r="CN4" i="36"/>
  <c r="CN88" i="36"/>
  <c r="CN7" i="36"/>
  <c r="CN40" i="36"/>
  <c r="CN14" i="36"/>
  <c r="CN38" i="36"/>
  <c r="CN75" i="36"/>
  <c r="CN105" i="36"/>
  <c r="CN3" i="36"/>
  <c r="CN51" i="36"/>
  <c r="CN46" i="36"/>
  <c r="CN73" i="36"/>
  <c r="CN52" i="36"/>
  <c r="CN35" i="36"/>
  <c r="CN103" i="36"/>
  <c r="CN26" i="36"/>
  <c r="CN93" i="36"/>
  <c r="CN84" i="36"/>
  <c r="CN63" i="36"/>
  <c r="CN6" i="36"/>
  <c r="CM16" i="36"/>
  <c r="CM15" i="36"/>
  <c r="CH120" i="36"/>
  <c r="CG132" i="36"/>
  <c r="CG134" i="36" s="1"/>
  <c r="CJ123" i="36"/>
  <c r="CO82" i="36" l="1"/>
  <c r="CO81" i="36"/>
  <c r="CM111" i="36"/>
  <c r="CN15" i="36"/>
  <c r="CN16" i="36"/>
  <c r="CO5" i="36"/>
  <c r="CO64" i="36"/>
  <c r="CO37" i="36"/>
  <c r="CO23" i="36"/>
  <c r="CO46" i="36"/>
  <c r="CO44" i="36"/>
  <c r="CO96" i="36"/>
  <c r="CO84" i="36"/>
  <c r="CO9" i="36"/>
  <c r="CO6" i="36"/>
  <c r="CO14" i="36"/>
  <c r="CO52" i="36"/>
  <c r="CO10" i="36"/>
  <c r="CO88" i="36"/>
  <c r="CO26" i="36"/>
  <c r="CO24" i="36"/>
  <c r="CO30" i="36"/>
  <c r="CO28" i="36"/>
  <c r="CO50" i="36"/>
  <c r="CO21" i="36"/>
  <c r="CO103" i="36"/>
  <c r="CO75" i="36"/>
  <c r="CO51" i="36"/>
  <c r="CO68" i="36"/>
  <c r="CO11" i="36"/>
  <c r="CO43" i="36"/>
  <c r="CO78" i="36"/>
  <c r="CO42" i="36"/>
  <c r="CO53" i="36"/>
  <c r="CO7" i="36"/>
  <c r="CO32" i="36"/>
  <c r="CP2" i="36"/>
  <c r="CO31" i="36"/>
  <c r="CO61" i="36"/>
  <c r="CO93" i="36"/>
  <c r="CO102" i="36"/>
  <c r="CO39" i="36"/>
  <c r="CO12" i="36"/>
  <c r="CO56" i="36"/>
  <c r="CO72" i="36"/>
  <c r="CO48" i="36"/>
  <c r="CO20" i="36"/>
  <c r="CO104" i="36"/>
  <c r="CO19" i="36"/>
  <c r="CO4" i="36"/>
  <c r="CO58" i="36"/>
  <c r="CO105" i="36"/>
  <c r="CO33" i="36"/>
  <c r="CO67" i="36"/>
  <c r="CO25" i="36"/>
  <c r="CO65" i="36"/>
  <c r="CO49" i="36"/>
  <c r="CO40" i="36"/>
  <c r="CO29" i="36"/>
  <c r="CO79" i="36"/>
  <c r="CO66" i="36"/>
  <c r="CO36" i="36"/>
  <c r="CO18" i="36"/>
  <c r="CO27" i="36"/>
  <c r="CO41" i="36"/>
  <c r="CO8" i="36"/>
  <c r="CO35" i="36"/>
  <c r="CO109" i="36"/>
  <c r="CO34" i="36"/>
  <c r="CO38" i="36"/>
  <c r="CO55" i="36"/>
  <c r="CO87" i="36"/>
  <c r="CO3" i="36"/>
  <c r="CO54" i="36"/>
  <c r="CO22" i="36"/>
  <c r="CO106" i="36"/>
  <c r="CO17" i="36"/>
  <c r="CO70" i="36"/>
  <c r="CO13" i="36"/>
  <c r="CO47" i="36"/>
  <c r="CO69" i="36"/>
  <c r="CO108" i="36"/>
  <c r="CO63" i="36"/>
  <c r="CO45" i="36"/>
  <c r="CO73" i="36"/>
  <c r="CO90" i="36"/>
  <c r="CI120" i="36"/>
  <c r="CH132" i="36"/>
  <c r="CH134" i="36" s="1"/>
  <c r="CK123" i="36"/>
  <c r="CP81" i="36" l="1"/>
  <c r="CP82" i="36"/>
  <c r="CO16" i="36"/>
  <c r="CO15" i="36"/>
  <c r="CO111" i="36" s="1"/>
  <c r="CP73" i="36"/>
  <c r="CP7" i="36"/>
  <c r="CP43" i="36"/>
  <c r="CP8" i="36"/>
  <c r="CP53" i="36"/>
  <c r="CP47" i="36"/>
  <c r="CP55" i="36"/>
  <c r="CP84" i="36"/>
  <c r="CP30" i="36"/>
  <c r="CP63" i="36"/>
  <c r="CP26" i="36"/>
  <c r="CP35" i="36"/>
  <c r="CQ2" i="36"/>
  <c r="CP22" i="36"/>
  <c r="CP67" i="36"/>
  <c r="CP13" i="36"/>
  <c r="CP44" i="36"/>
  <c r="CP69" i="36"/>
  <c r="CP90" i="36"/>
  <c r="CP48" i="36"/>
  <c r="CP9" i="36"/>
  <c r="CP42" i="36"/>
  <c r="CP49" i="36"/>
  <c r="CP20" i="36"/>
  <c r="CP56" i="36"/>
  <c r="CP4" i="36"/>
  <c r="CP34" i="36"/>
  <c r="CP25" i="36"/>
  <c r="CP38" i="36"/>
  <c r="CP78" i="36"/>
  <c r="CP108" i="36"/>
  <c r="CP36" i="36"/>
  <c r="CP33" i="36"/>
  <c r="CP75" i="36"/>
  <c r="CP21" i="36"/>
  <c r="CP31" i="36"/>
  <c r="CP10" i="36"/>
  <c r="CP39" i="36"/>
  <c r="CP46" i="36"/>
  <c r="CP40" i="36"/>
  <c r="CP29" i="36"/>
  <c r="CP23" i="36"/>
  <c r="CP52" i="36"/>
  <c r="CP50" i="36"/>
  <c r="CP105" i="36"/>
  <c r="CP68" i="36"/>
  <c r="CP93" i="36"/>
  <c r="CP87" i="36"/>
  <c r="CP70" i="36"/>
  <c r="CP5" i="36"/>
  <c r="CP41" i="36"/>
  <c r="CP14" i="36"/>
  <c r="CP37" i="36"/>
  <c r="CP58" i="36"/>
  <c r="CP96" i="36"/>
  <c r="CP24" i="36"/>
  <c r="CP45" i="36"/>
  <c r="CP51" i="36"/>
  <c r="CP32" i="36"/>
  <c r="CP28" i="36"/>
  <c r="CP17" i="36"/>
  <c r="CP109" i="36"/>
  <c r="CP106" i="36"/>
  <c r="CP79" i="36"/>
  <c r="CP72" i="36"/>
  <c r="CP102" i="36"/>
  <c r="CP54" i="36"/>
  <c r="CP6" i="36"/>
  <c r="CP104" i="36"/>
  <c r="CP19" i="36"/>
  <c r="CP88" i="36"/>
  <c r="CP11" i="36"/>
  <c r="CP65" i="36"/>
  <c r="CP64" i="36"/>
  <c r="CP61" i="36"/>
  <c r="CP66" i="36"/>
  <c r="CP12" i="36"/>
  <c r="CP18" i="36"/>
  <c r="CP27" i="36"/>
  <c r="CP103" i="36"/>
  <c r="CP3" i="36"/>
  <c r="CN111" i="36"/>
  <c r="CJ120" i="36"/>
  <c r="CI132" i="36"/>
  <c r="CI134" i="36" s="1"/>
  <c r="CL123" i="36"/>
  <c r="CQ81" i="36" l="1"/>
  <c r="CQ82" i="36"/>
  <c r="CQ22" i="36"/>
  <c r="CQ29" i="36"/>
  <c r="CQ64" i="36"/>
  <c r="CQ46" i="36"/>
  <c r="CQ28" i="36"/>
  <c r="CQ38" i="36"/>
  <c r="CQ78" i="36"/>
  <c r="CQ54" i="36"/>
  <c r="CQ36" i="36"/>
  <c r="CQ6" i="36"/>
  <c r="CQ31" i="36"/>
  <c r="CQ106" i="36"/>
  <c r="CQ53" i="36"/>
  <c r="CQ88" i="36"/>
  <c r="CQ58" i="36"/>
  <c r="CQ102" i="36"/>
  <c r="CQ51" i="36"/>
  <c r="CQ56" i="36"/>
  <c r="CQ69" i="36"/>
  <c r="CQ30" i="36"/>
  <c r="CQ33" i="36"/>
  <c r="CQ8" i="36"/>
  <c r="CQ68" i="36"/>
  <c r="CQ11" i="36"/>
  <c r="CQ70" i="36"/>
  <c r="CQ73" i="36"/>
  <c r="CQ79" i="36"/>
  <c r="CQ75" i="36"/>
  <c r="CQ84" i="36"/>
  <c r="CQ45" i="36"/>
  <c r="CQ39" i="36"/>
  <c r="CQ42" i="36"/>
  <c r="CQ40" i="36"/>
  <c r="CQ109" i="36"/>
  <c r="CQ41" i="36"/>
  <c r="CQ37" i="36"/>
  <c r="CQ35" i="36"/>
  <c r="CQ32" i="36"/>
  <c r="CQ61" i="36"/>
  <c r="CQ96" i="36"/>
  <c r="CQ24" i="36"/>
  <c r="CQ27" i="36"/>
  <c r="CQ23" i="36"/>
  <c r="CQ67" i="36"/>
  <c r="CQ10" i="36"/>
  <c r="CQ104" i="36"/>
  <c r="CQ20" i="36"/>
  <c r="CQ44" i="36"/>
  <c r="CQ55" i="36"/>
  <c r="CQ108" i="36"/>
  <c r="CQ3" i="36"/>
  <c r="CQ4" i="36"/>
  <c r="CQ34" i="36"/>
  <c r="CQ25" i="36"/>
  <c r="CQ65" i="36"/>
  <c r="CQ49" i="36"/>
  <c r="CQ47" i="36"/>
  <c r="CQ66" i="36"/>
  <c r="CQ105" i="36"/>
  <c r="CQ18" i="36"/>
  <c r="CQ21" i="36"/>
  <c r="CQ7" i="36"/>
  <c r="CQ13" i="36"/>
  <c r="CQ14" i="36"/>
  <c r="CQ52" i="36"/>
  <c r="CR2" i="36"/>
  <c r="CQ26" i="36"/>
  <c r="CQ93" i="36"/>
  <c r="CQ87" i="36"/>
  <c r="CQ9" i="36"/>
  <c r="CQ12" i="36"/>
  <c r="CQ43" i="36"/>
  <c r="CQ19" i="36"/>
  <c r="CQ103" i="36"/>
  <c r="CQ17" i="36"/>
  <c r="CQ5" i="36"/>
  <c r="CQ50" i="36"/>
  <c r="CQ72" i="36"/>
  <c r="CQ90" i="36"/>
  <c r="CQ48" i="36"/>
  <c r="CQ63" i="36"/>
  <c r="CP16" i="36"/>
  <c r="CP15" i="36"/>
  <c r="CP111" i="36" s="1"/>
  <c r="CK120" i="36"/>
  <c r="CJ132" i="36"/>
  <c r="CJ134" i="36" s="1"/>
  <c r="CM123" i="36"/>
  <c r="CR81" i="36" l="1"/>
  <c r="CR82" i="36"/>
  <c r="CQ16" i="36"/>
  <c r="CQ111" i="36" s="1"/>
  <c r="CQ15" i="36"/>
  <c r="CR19" i="36"/>
  <c r="CR103" i="36"/>
  <c r="CR53" i="36"/>
  <c r="CR88" i="36"/>
  <c r="CR7" i="36"/>
  <c r="CR26" i="36"/>
  <c r="CR93" i="36"/>
  <c r="CR108" i="36"/>
  <c r="CR3" i="36"/>
  <c r="CR27" i="36"/>
  <c r="CR61" i="36"/>
  <c r="CR87" i="36"/>
  <c r="CR79" i="36"/>
  <c r="CR5" i="36"/>
  <c r="CR68" i="36"/>
  <c r="CR13" i="36"/>
  <c r="CR70" i="36"/>
  <c r="CR4" i="36"/>
  <c r="CR38" i="36"/>
  <c r="CR96" i="36"/>
  <c r="CR105" i="36"/>
  <c r="CR18" i="36"/>
  <c r="CR12" i="36"/>
  <c r="CR56" i="36"/>
  <c r="CR42" i="36"/>
  <c r="CR35" i="36"/>
  <c r="CR14" i="36"/>
  <c r="CR34" i="36"/>
  <c r="CR25" i="36"/>
  <c r="CR22" i="36"/>
  <c r="CR29" i="36"/>
  <c r="CR47" i="36"/>
  <c r="CR78" i="36"/>
  <c r="CR90" i="36"/>
  <c r="CR45" i="36"/>
  <c r="CR21" i="36"/>
  <c r="CR11" i="36"/>
  <c r="CR84" i="36"/>
  <c r="CR106" i="36"/>
  <c r="CR23" i="36"/>
  <c r="CR8" i="36"/>
  <c r="CR63" i="36"/>
  <c r="CR39" i="36"/>
  <c r="CR64" i="36"/>
  <c r="CR37" i="36"/>
  <c r="CR73" i="36"/>
  <c r="CR28" i="36"/>
  <c r="CR41" i="36"/>
  <c r="CR58" i="36"/>
  <c r="CR69" i="36"/>
  <c r="CR54" i="36"/>
  <c r="CR24" i="36"/>
  <c r="CR33" i="36"/>
  <c r="CR66" i="36"/>
  <c r="CR109" i="36"/>
  <c r="CR52" i="36"/>
  <c r="CS2" i="36"/>
  <c r="CR31" i="36"/>
  <c r="CR40" i="36"/>
  <c r="CR36" i="36"/>
  <c r="CR67" i="36"/>
  <c r="CR32" i="36"/>
  <c r="CR104" i="36"/>
  <c r="CR10" i="36"/>
  <c r="CR17" i="36"/>
  <c r="CR44" i="36"/>
  <c r="CR55" i="36"/>
  <c r="CR75" i="36"/>
  <c r="CR30" i="36"/>
  <c r="CR51" i="36"/>
  <c r="CR43" i="36"/>
  <c r="CR49" i="36"/>
  <c r="CR65" i="36"/>
  <c r="CR46" i="36"/>
  <c r="CR20" i="36"/>
  <c r="CR50" i="36"/>
  <c r="CR72" i="36"/>
  <c r="CR102" i="36"/>
  <c r="CR9" i="36"/>
  <c r="CR6" i="36"/>
  <c r="CR48" i="36"/>
  <c r="CL120" i="36"/>
  <c r="CK132" i="36"/>
  <c r="CK134" i="36" s="1"/>
  <c r="CN123" i="36"/>
  <c r="CS81" i="36" l="1"/>
  <c r="CS82" i="36"/>
  <c r="CS43" i="36"/>
  <c r="CS29" i="36"/>
  <c r="CS52" i="36"/>
  <c r="CS104" i="36"/>
  <c r="CS4" i="36"/>
  <c r="CS38" i="36"/>
  <c r="CS72" i="36"/>
  <c r="CS34" i="36"/>
  <c r="CS68" i="36"/>
  <c r="CS22" i="36"/>
  <c r="CS70" i="36"/>
  <c r="CS46" i="36"/>
  <c r="CS44" i="36"/>
  <c r="CS96" i="36"/>
  <c r="CS108" i="36"/>
  <c r="CS48" i="36"/>
  <c r="CS21" i="36"/>
  <c r="CS18" i="36"/>
  <c r="CS65" i="36"/>
  <c r="CS75" i="36"/>
  <c r="CS13" i="36"/>
  <c r="CS53" i="36"/>
  <c r="CS25" i="36"/>
  <c r="CS32" i="36"/>
  <c r="CT2" i="36"/>
  <c r="CS47" i="36"/>
  <c r="CS84" i="36"/>
  <c r="CS90" i="36"/>
  <c r="CS36" i="36"/>
  <c r="CS6" i="36"/>
  <c r="CS67" i="36"/>
  <c r="CS3" i="36"/>
  <c r="CS8" i="36"/>
  <c r="CS19" i="36"/>
  <c r="CS103" i="36"/>
  <c r="CS10" i="36"/>
  <c r="CS56" i="36"/>
  <c r="CS50" i="36"/>
  <c r="CS93" i="36"/>
  <c r="CS87" i="36"/>
  <c r="CS12" i="36"/>
  <c r="CS40" i="36"/>
  <c r="CS54" i="36"/>
  <c r="CS37" i="36"/>
  <c r="CS7" i="36"/>
  <c r="CS26" i="36"/>
  <c r="CS63" i="36"/>
  <c r="CS41" i="36"/>
  <c r="CS14" i="36"/>
  <c r="CS35" i="36"/>
  <c r="CS106" i="36"/>
  <c r="CS31" i="36"/>
  <c r="CS61" i="36"/>
  <c r="CS78" i="36"/>
  <c r="CS102" i="36"/>
  <c r="CS33" i="36"/>
  <c r="CS51" i="36"/>
  <c r="CS20" i="36"/>
  <c r="CS109" i="36"/>
  <c r="CS11" i="36"/>
  <c r="CS73" i="36"/>
  <c r="CS17" i="36"/>
  <c r="CS58" i="36"/>
  <c r="CS69" i="36"/>
  <c r="CS105" i="36"/>
  <c r="CS39" i="36"/>
  <c r="CS27" i="36"/>
  <c r="CS79" i="36"/>
  <c r="CS30" i="36"/>
  <c r="CS9" i="36"/>
  <c r="CS42" i="36"/>
  <c r="CS88" i="36"/>
  <c r="CS5" i="36"/>
  <c r="CS64" i="36"/>
  <c r="CS28" i="36"/>
  <c r="CS23" i="36"/>
  <c r="CS49" i="36"/>
  <c r="CS66" i="36"/>
  <c r="CS24" i="36"/>
  <c r="CS55" i="36"/>
  <c r="CS45" i="36"/>
  <c r="CR15" i="36"/>
  <c r="CR16" i="36"/>
  <c r="CM120" i="36"/>
  <c r="CL132" i="36"/>
  <c r="CL134" i="36" s="1"/>
  <c r="CO123" i="36"/>
  <c r="CT81" i="36" l="1"/>
  <c r="CT82" i="36"/>
  <c r="CR111" i="36"/>
  <c r="CS15" i="36"/>
  <c r="CS16" i="36"/>
  <c r="CT103" i="36"/>
  <c r="CT19" i="36"/>
  <c r="CT88" i="36"/>
  <c r="CT37" i="36"/>
  <c r="CT65" i="36"/>
  <c r="CT50" i="36"/>
  <c r="CT78" i="36"/>
  <c r="CT105" i="36"/>
  <c r="CT48" i="36"/>
  <c r="CT9" i="36"/>
  <c r="CT51" i="36"/>
  <c r="CT35" i="36"/>
  <c r="CT22" i="36"/>
  <c r="CT61" i="36"/>
  <c r="CT69" i="36"/>
  <c r="CT70" i="36"/>
  <c r="CT49" i="36"/>
  <c r="CT43" i="36"/>
  <c r="CT8" i="36"/>
  <c r="CT53" i="36"/>
  <c r="CT79" i="36"/>
  <c r="CT96" i="36"/>
  <c r="CT54" i="36"/>
  <c r="CT33" i="36"/>
  <c r="CT56" i="36"/>
  <c r="CT10" i="36"/>
  <c r="CT66" i="36"/>
  <c r="CT42" i="36"/>
  <c r="CT45" i="36"/>
  <c r="CT67" i="36"/>
  <c r="CT39" i="36"/>
  <c r="CT106" i="36"/>
  <c r="CT23" i="36"/>
  <c r="CT40" i="36"/>
  <c r="CT5" i="36"/>
  <c r="CT34" i="36"/>
  <c r="CT28" i="36"/>
  <c r="CT58" i="36"/>
  <c r="CT84" i="36"/>
  <c r="CT64" i="36"/>
  <c r="CT25" i="36"/>
  <c r="CT31" i="36"/>
  <c r="CT29" i="36"/>
  <c r="CT13" i="36"/>
  <c r="CT47" i="36"/>
  <c r="CT55" i="36"/>
  <c r="CT87" i="36"/>
  <c r="CT18" i="36"/>
  <c r="CT30" i="36"/>
  <c r="CT52" i="36"/>
  <c r="CT104" i="36"/>
  <c r="CT4" i="36"/>
  <c r="CT68" i="36"/>
  <c r="CT11" i="36"/>
  <c r="CT44" i="36"/>
  <c r="CT93" i="36"/>
  <c r="CT108" i="36"/>
  <c r="CT12" i="36"/>
  <c r="CT21" i="36"/>
  <c r="CT20" i="36"/>
  <c r="CT73" i="36"/>
  <c r="CT7" i="36"/>
  <c r="CT41" i="36"/>
  <c r="CT14" i="36"/>
  <c r="CT38" i="36"/>
  <c r="CT75" i="36"/>
  <c r="CT90" i="36"/>
  <c r="CT24" i="36"/>
  <c r="CT6" i="36"/>
  <c r="CT3" i="36"/>
  <c r="CT46" i="36"/>
  <c r="CT32" i="36"/>
  <c r="CU2" i="36"/>
  <c r="CT17" i="36"/>
  <c r="CT109" i="36"/>
  <c r="CT26" i="36"/>
  <c r="CT72" i="36"/>
  <c r="CT102" i="36"/>
  <c r="CT36" i="36"/>
  <c r="CT63" i="36"/>
  <c r="CT27" i="36"/>
  <c r="CN120" i="36"/>
  <c r="CM132" i="36"/>
  <c r="CM134" i="36" s="1"/>
  <c r="CP123" i="36"/>
  <c r="CU81" i="36" l="1"/>
  <c r="CU82" i="36"/>
  <c r="CS111" i="36"/>
  <c r="CT15" i="36"/>
  <c r="CT16" i="36"/>
  <c r="CU46" i="36"/>
  <c r="CU17" i="36"/>
  <c r="CU8" i="36"/>
  <c r="CU10" i="36"/>
  <c r="CU73" i="36"/>
  <c r="CU26" i="36"/>
  <c r="CU75" i="36"/>
  <c r="CU90" i="36"/>
  <c r="CU24" i="36"/>
  <c r="CU51" i="36"/>
  <c r="CU106" i="36"/>
  <c r="CU48" i="36"/>
  <c r="CU18" i="36"/>
  <c r="CU104" i="36"/>
  <c r="CU19" i="36"/>
  <c r="CU68" i="36"/>
  <c r="CU37" i="36"/>
  <c r="CU32" i="36"/>
  <c r="CU38" i="36"/>
  <c r="CU66" i="36"/>
  <c r="CU87" i="36"/>
  <c r="CU54" i="36"/>
  <c r="CU6" i="36"/>
  <c r="CU61" i="36"/>
  <c r="CU108" i="36"/>
  <c r="CU21" i="36"/>
  <c r="CU36" i="36"/>
  <c r="CU40" i="36"/>
  <c r="CU29" i="36"/>
  <c r="CU53" i="36"/>
  <c r="CU52" i="36"/>
  <c r="CU93" i="36"/>
  <c r="CU31" i="36"/>
  <c r="CU67" i="36"/>
  <c r="CU13" i="36"/>
  <c r="CU65" i="36"/>
  <c r="CU7" i="36"/>
  <c r="CU58" i="36"/>
  <c r="CU105" i="36"/>
  <c r="CU30" i="36"/>
  <c r="CU39" i="36"/>
  <c r="CU63" i="36"/>
  <c r="CV2" i="36"/>
  <c r="CU96" i="36"/>
  <c r="CU3" i="36"/>
  <c r="CU27" i="36"/>
  <c r="CU56" i="36"/>
  <c r="CU22" i="36"/>
  <c r="CU34" i="36"/>
  <c r="CU25" i="36"/>
  <c r="CU35" i="36"/>
  <c r="CU79" i="36"/>
  <c r="CU12" i="36"/>
  <c r="CU70" i="36"/>
  <c r="CU28" i="36"/>
  <c r="CU11" i="36"/>
  <c r="CU109" i="36"/>
  <c r="CU20" i="36"/>
  <c r="CU44" i="36"/>
  <c r="CU55" i="36"/>
  <c r="CU72" i="36"/>
  <c r="CU9" i="36"/>
  <c r="CU23" i="36"/>
  <c r="CU88" i="36"/>
  <c r="CU4" i="36"/>
  <c r="CU64" i="36"/>
  <c r="CU49" i="36"/>
  <c r="CU47" i="36"/>
  <c r="CU84" i="36"/>
  <c r="CU69" i="36"/>
  <c r="CU33" i="36"/>
  <c r="CU5" i="36"/>
  <c r="CU43" i="36"/>
  <c r="CU14" i="36"/>
  <c r="CU41" i="36"/>
  <c r="CU103" i="36"/>
  <c r="CU50" i="36"/>
  <c r="CU78" i="36"/>
  <c r="CU102" i="36"/>
  <c r="CU42" i="36"/>
  <c r="CU45" i="36"/>
  <c r="CT111" i="36"/>
  <c r="CO120" i="36"/>
  <c r="CN132" i="36"/>
  <c r="CN134" i="36" s="1"/>
  <c r="CQ123" i="36"/>
  <c r="CV82" i="36" l="1"/>
  <c r="CV81" i="36"/>
  <c r="CV34" i="36"/>
  <c r="CV103" i="36"/>
  <c r="CV23" i="36"/>
  <c r="CV88" i="36"/>
  <c r="CV5" i="36"/>
  <c r="CV38" i="36"/>
  <c r="CV72" i="36"/>
  <c r="CV108" i="36"/>
  <c r="CV42" i="36"/>
  <c r="CV21" i="36"/>
  <c r="CV32" i="36"/>
  <c r="CV28" i="36"/>
  <c r="CV40" i="36"/>
  <c r="CV47" i="36"/>
  <c r="CV102" i="36"/>
  <c r="CV27" i="36"/>
  <c r="CV45" i="36"/>
  <c r="CV73" i="36"/>
  <c r="CV29" i="36"/>
  <c r="CV78" i="36"/>
  <c r="CV30" i="36"/>
  <c r="CV90" i="36"/>
  <c r="CV9" i="36"/>
  <c r="CV63" i="36"/>
  <c r="CV25" i="36"/>
  <c r="CV22" i="36"/>
  <c r="CW2" i="36"/>
  <c r="CV19" i="36"/>
  <c r="CV68" i="36"/>
  <c r="CV26" i="36"/>
  <c r="CV66" i="36"/>
  <c r="CV105" i="36"/>
  <c r="CV18" i="36"/>
  <c r="CV6" i="36"/>
  <c r="CV50" i="36"/>
  <c r="CV33" i="36"/>
  <c r="CV106" i="36"/>
  <c r="CV10" i="36"/>
  <c r="CV56" i="36"/>
  <c r="CV20" i="36"/>
  <c r="CV43" i="36"/>
  <c r="CV84" i="36"/>
  <c r="CV48" i="36"/>
  <c r="CV65" i="36"/>
  <c r="CV49" i="36"/>
  <c r="CV41" i="36"/>
  <c r="CV8" i="36"/>
  <c r="CV11" i="36"/>
  <c r="CV79" i="36"/>
  <c r="CV69" i="36"/>
  <c r="CV87" i="36"/>
  <c r="CV3" i="36"/>
  <c r="CV51" i="36"/>
  <c r="CV39" i="36"/>
  <c r="CV31" i="36"/>
  <c r="CV104" i="36"/>
  <c r="CV53" i="36"/>
  <c r="CV67" i="36"/>
  <c r="CV37" i="36"/>
  <c r="CV58" i="36"/>
  <c r="CV75" i="36"/>
  <c r="CV54" i="36"/>
  <c r="CV36" i="36"/>
  <c r="CV12" i="36"/>
  <c r="CV109" i="36"/>
  <c r="CV13" i="36"/>
  <c r="CV70" i="36"/>
  <c r="CV4" i="36"/>
  <c r="CV52" i="36"/>
  <c r="CV14" i="36"/>
  <c r="CV61" i="36"/>
  <c r="CV96" i="36"/>
  <c r="CV24" i="36"/>
  <c r="CV64" i="36"/>
  <c r="CV46" i="36"/>
  <c r="CV17" i="36"/>
  <c r="CV7" i="36"/>
  <c r="CV35" i="36"/>
  <c r="CV44" i="36"/>
  <c r="CV55" i="36"/>
  <c r="CV93" i="36"/>
  <c r="CU16" i="36"/>
  <c r="CU15" i="36"/>
  <c r="CU111" i="36" s="1"/>
  <c r="CP120" i="36"/>
  <c r="CO132" i="36"/>
  <c r="CO134" i="36" s="1"/>
  <c r="CR123" i="36"/>
  <c r="CW81" i="36" l="1"/>
  <c r="CW82" i="36"/>
  <c r="CV15" i="36"/>
  <c r="CV16" i="36"/>
  <c r="CV111" i="36" s="1"/>
  <c r="CW70" i="36"/>
  <c r="CW4" i="36"/>
  <c r="CW10" i="36"/>
  <c r="CW106" i="36"/>
  <c r="CW52" i="36"/>
  <c r="CW44" i="36"/>
  <c r="CW55" i="36"/>
  <c r="CW84" i="36"/>
  <c r="CW30" i="36"/>
  <c r="CW63" i="36"/>
  <c r="CW47" i="36"/>
  <c r="CW42" i="36"/>
  <c r="CW32" i="36"/>
  <c r="CW28" i="36"/>
  <c r="CW29" i="36"/>
  <c r="CW64" i="36"/>
  <c r="CW17" i="36"/>
  <c r="CW38" i="36"/>
  <c r="CW96" i="36"/>
  <c r="CW87" i="36"/>
  <c r="CW48" i="36"/>
  <c r="CW45" i="36"/>
  <c r="CW109" i="36"/>
  <c r="CW25" i="36"/>
  <c r="CW54" i="36"/>
  <c r="CW33" i="36"/>
  <c r="CW11" i="36"/>
  <c r="CW40" i="36"/>
  <c r="CW53" i="36"/>
  <c r="CW69" i="36"/>
  <c r="CW21" i="36"/>
  <c r="CW49" i="36"/>
  <c r="CW31" i="36"/>
  <c r="CW68" i="36"/>
  <c r="CW20" i="36"/>
  <c r="CW35" i="36"/>
  <c r="CW26" i="36"/>
  <c r="CW72" i="36"/>
  <c r="CW3" i="36"/>
  <c r="CW36" i="36"/>
  <c r="CW6" i="36"/>
  <c r="CW61" i="36"/>
  <c r="CW102" i="36"/>
  <c r="CX2" i="36"/>
  <c r="CW13" i="36"/>
  <c r="CW41" i="36"/>
  <c r="CW37" i="36"/>
  <c r="CW19" i="36"/>
  <c r="CW50" i="36"/>
  <c r="CW93" i="36"/>
  <c r="CW90" i="36"/>
  <c r="CW18" i="36"/>
  <c r="CW12" i="36"/>
  <c r="CW51" i="36"/>
  <c r="CW103" i="36"/>
  <c r="CW39" i="36"/>
  <c r="CW88" i="36"/>
  <c r="CW7" i="36"/>
  <c r="CW22" i="36"/>
  <c r="CW14" i="36"/>
  <c r="CW46" i="36"/>
  <c r="CW79" i="36"/>
  <c r="CW75" i="36"/>
  <c r="CW108" i="36"/>
  <c r="CW9" i="36"/>
  <c r="CW73" i="36"/>
  <c r="CW43" i="36"/>
  <c r="CW5" i="36"/>
  <c r="CW104" i="36"/>
  <c r="CW78" i="36"/>
  <c r="CW56" i="36"/>
  <c r="CW23" i="36"/>
  <c r="CW34" i="36"/>
  <c r="CW8" i="36"/>
  <c r="CW67" i="36"/>
  <c r="CW65" i="36"/>
  <c r="CW58" i="36"/>
  <c r="CW66" i="36"/>
  <c r="CW105" i="36"/>
  <c r="CW24" i="36"/>
  <c r="CW27" i="36"/>
  <c r="CQ120" i="36"/>
  <c r="CP132" i="36"/>
  <c r="CP134" i="36" s="1"/>
  <c r="CS123" i="36"/>
  <c r="CX81" i="36" l="1"/>
  <c r="CX82" i="36"/>
  <c r="CW16" i="36"/>
  <c r="CW15" i="36"/>
  <c r="CW111" i="36" s="1"/>
  <c r="CX17" i="36"/>
  <c r="CX109" i="36"/>
  <c r="CX10" i="36"/>
  <c r="CX103" i="36"/>
  <c r="CX5" i="36"/>
  <c r="CX47" i="36"/>
  <c r="CX96" i="36"/>
  <c r="CX102" i="36"/>
  <c r="CX30" i="36"/>
  <c r="CX51" i="36"/>
  <c r="CX93" i="36"/>
  <c r="CX84" i="36"/>
  <c r="CX13" i="36"/>
  <c r="CX29" i="36"/>
  <c r="CX3" i="36"/>
  <c r="CX43" i="36"/>
  <c r="CX6" i="36"/>
  <c r="CX25" i="36"/>
  <c r="CX64" i="36"/>
  <c r="CX11" i="36"/>
  <c r="CX70" i="36"/>
  <c r="CX7" i="36"/>
  <c r="CX50" i="36"/>
  <c r="CX75" i="36"/>
  <c r="CX90" i="36"/>
  <c r="CX48" i="36"/>
  <c r="CX63" i="36"/>
  <c r="CX4" i="36"/>
  <c r="CX42" i="36"/>
  <c r="CX19" i="36"/>
  <c r="CX26" i="36"/>
  <c r="CX21" i="36"/>
  <c r="CX66" i="36"/>
  <c r="CX27" i="36"/>
  <c r="CX14" i="36"/>
  <c r="CX53" i="36"/>
  <c r="CX104" i="36"/>
  <c r="CX32" i="36"/>
  <c r="CX38" i="36"/>
  <c r="CX9" i="36"/>
  <c r="CX108" i="36"/>
  <c r="CX56" i="36"/>
  <c r="CX45" i="36"/>
  <c r="CX8" i="36"/>
  <c r="CX73" i="36"/>
  <c r="CX69" i="36"/>
  <c r="CX54" i="36"/>
  <c r="CX18" i="36"/>
  <c r="CX65" i="36"/>
  <c r="CX49" i="36"/>
  <c r="CX35" i="36"/>
  <c r="CX46" i="36"/>
  <c r="CX88" i="36"/>
  <c r="CX79" i="36"/>
  <c r="CX78" i="36"/>
  <c r="CX105" i="36"/>
  <c r="CX36" i="36"/>
  <c r="CX33" i="36"/>
  <c r="CX39" i="36"/>
  <c r="CX34" i="36"/>
  <c r="CX106" i="36"/>
  <c r="CX20" i="36"/>
  <c r="CX58" i="36"/>
  <c r="CX68" i="36"/>
  <c r="CX23" i="36"/>
  <c r="CX67" i="36"/>
  <c r="CX28" i="36"/>
  <c r="CX40" i="36"/>
  <c r="CX22" i="36"/>
  <c r="CX61" i="36"/>
  <c r="CX72" i="36"/>
  <c r="CX24" i="36"/>
  <c r="CX41" i="36"/>
  <c r="CX37" i="36"/>
  <c r="CX52" i="36"/>
  <c r="CY2" i="36"/>
  <c r="CX31" i="36"/>
  <c r="CX44" i="36"/>
  <c r="CX55" i="36"/>
  <c r="CX87" i="36"/>
  <c r="CX12" i="36"/>
  <c r="CR120" i="36"/>
  <c r="CQ132" i="36"/>
  <c r="CQ134" i="36" s="1"/>
  <c r="CT123" i="36"/>
  <c r="CY81" i="36" l="1"/>
  <c r="CY82" i="36"/>
  <c r="CX16" i="36"/>
  <c r="CX15" i="36"/>
  <c r="CY52" i="36"/>
  <c r="CY28" i="36"/>
  <c r="CY5" i="36"/>
  <c r="CY41" i="36"/>
  <c r="CY37" i="36"/>
  <c r="CY47" i="36"/>
  <c r="CY96" i="36"/>
  <c r="CY87" i="36"/>
  <c r="CY3" i="36"/>
  <c r="CY6" i="36"/>
  <c r="CY39" i="36"/>
  <c r="CY50" i="36"/>
  <c r="CY36" i="36"/>
  <c r="CY48" i="36"/>
  <c r="CY17" i="36"/>
  <c r="CY88" i="36"/>
  <c r="CY46" i="36"/>
  <c r="CY22" i="36"/>
  <c r="CY14" i="36"/>
  <c r="CY26" i="36"/>
  <c r="CY75" i="36"/>
  <c r="CY90" i="36"/>
  <c r="CY12" i="36"/>
  <c r="CY105" i="36"/>
  <c r="CY9" i="36"/>
  <c r="CY21" i="36"/>
  <c r="CY49" i="36"/>
  <c r="CY73" i="36"/>
  <c r="CY43" i="36"/>
  <c r="CY4" i="36"/>
  <c r="CY103" i="36"/>
  <c r="CY69" i="36"/>
  <c r="CY51" i="36"/>
  <c r="CY63" i="36"/>
  <c r="CZ2" i="36"/>
  <c r="CY32" i="36"/>
  <c r="CY31" i="36"/>
  <c r="CY8" i="36"/>
  <c r="CY64" i="36"/>
  <c r="CY38" i="36"/>
  <c r="CY72" i="36"/>
  <c r="CY66" i="36"/>
  <c r="CY24" i="36"/>
  <c r="CY33" i="36"/>
  <c r="CY93" i="36"/>
  <c r="CY42" i="36"/>
  <c r="CY54" i="36"/>
  <c r="CY104" i="36"/>
  <c r="CY19" i="36"/>
  <c r="CY11" i="36"/>
  <c r="CY106" i="36"/>
  <c r="CY53" i="36"/>
  <c r="CY61" i="36"/>
  <c r="CY102" i="36"/>
  <c r="CY70" i="36"/>
  <c r="CY7" i="36"/>
  <c r="CY29" i="36"/>
  <c r="CY68" i="36"/>
  <c r="CY10" i="36"/>
  <c r="CY58" i="36"/>
  <c r="CY84" i="36"/>
  <c r="CY56" i="36"/>
  <c r="CY35" i="36"/>
  <c r="CY40" i="36"/>
  <c r="CY109" i="36"/>
  <c r="CY34" i="36"/>
  <c r="CY25" i="36"/>
  <c r="CY79" i="36"/>
  <c r="CY78" i="36"/>
  <c r="CY30" i="36"/>
  <c r="CY45" i="36"/>
  <c r="CY27" i="36"/>
  <c r="CY65" i="36"/>
  <c r="CY20" i="36"/>
  <c r="CY23" i="36"/>
  <c r="CY67" i="36"/>
  <c r="CY13" i="36"/>
  <c r="CY44" i="36"/>
  <c r="CY55" i="36"/>
  <c r="CY108" i="36"/>
  <c r="CY18" i="36"/>
  <c r="CX111" i="36"/>
  <c r="CS120" i="36"/>
  <c r="CR132" i="36"/>
  <c r="CR134" i="36" s="1"/>
  <c r="CU123" i="36"/>
  <c r="CZ81" i="36" l="1"/>
  <c r="CZ82" i="36"/>
  <c r="CZ19" i="36"/>
  <c r="CZ8" i="36"/>
  <c r="CZ65" i="36"/>
  <c r="CZ46" i="36"/>
  <c r="CZ73" i="36"/>
  <c r="CZ44" i="36"/>
  <c r="CZ55" i="36"/>
  <c r="CZ90" i="36"/>
  <c r="CZ30" i="36"/>
  <c r="CZ9" i="36"/>
  <c r="CZ4" i="36"/>
  <c r="CZ78" i="36"/>
  <c r="CZ51" i="36"/>
  <c r="CZ33" i="36"/>
  <c r="CZ5" i="36"/>
  <c r="CZ106" i="36"/>
  <c r="CZ34" i="36"/>
  <c r="CZ56" i="36"/>
  <c r="CZ17" i="36"/>
  <c r="CZ47" i="36"/>
  <c r="CZ69" i="36"/>
  <c r="CZ102" i="36"/>
  <c r="CZ24" i="36"/>
  <c r="CZ39" i="36"/>
  <c r="CZ70" i="36"/>
  <c r="CZ105" i="36"/>
  <c r="CZ42" i="36"/>
  <c r="CZ29" i="36"/>
  <c r="CZ64" i="36"/>
  <c r="CZ35" i="36"/>
  <c r="CZ26" i="36"/>
  <c r="CZ18" i="36"/>
  <c r="CZ109" i="36"/>
  <c r="CZ43" i="36"/>
  <c r="CZ25" i="36"/>
  <c r="CZ22" i="36"/>
  <c r="CZ7" i="36"/>
  <c r="CZ38" i="36"/>
  <c r="CZ66" i="36"/>
  <c r="CZ108" i="36"/>
  <c r="CZ48" i="36"/>
  <c r="CZ63" i="36"/>
  <c r="CZ67" i="36"/>
  <c r="CZ23" i="36"/>
  <c r="CZ104" i="36"/>
  <c r="CZ10" i="36"/>
  <c r="CZ41" i="36"/>
  <c r="CZ50" i="36"/>
  <c r="CZ72" i="36"/>
  <c r="CZ87" i="36"/>
  <c r="CZ45" i="36"/>
  <c r="CZ12" i="36"/>
  <c r="CZ36" i="36"/>
  <c r="CZ52" i="36"/>
  <c r="CZ37" i="36"/>
  <c r="CZ68" i="36"/>
  <c r="CZ28" i="36"/>
  <c r="CZ53" i="36"/>
  <c r="CZ79" i="36"/>
  <c r="CZ84" i="36"/>
  <c r="CZ11" i="36"/>
  <c r="CZ14" i="36"/>
  <c r="CZ31" i="36"/>
  <c r="DA2" i="36"/>
  <c r="CZ32" i="36"/>
  <c r="CZ58" i="36"/>
  <c r="CZ96" i="36"/>
  <c r="CZ54" i="36"/>
  <c r="CZ6" i="36"/>
  <c r="CZ40" i="36"/>
  <c r="CZ20" i="36"/>
  <c r="CZ103" i="36"/>
  <c r="CZ13" i="36"/>
  <c r="CZ88" i="36"/>
  <c r="CZ49" i="36"/>
  <c r="CZ61" i="36"/>
  <c r="CZ75" i="36"/>
  <c r="CZ3" i="36"/>
  <c r="CZ21" i="36"/>
  <c r="CZ27" i="36"/>
  <c r="CZ93" i="36"/>
  <c r="CY15" i="36"/>
  <c r="CY16" i="36"/>
  <c r="CY111" i="36" s="1"/>
  <c r="CT120" i="36"/>
  <c r="CS132" i="36"/>
  <c r="CS134" i="36" s="1"/>
  <c r="CV123" i="36"/>
  <c r="DA81" i="36" l="1"/>
  <c r="DA82" i="36"/>
  <c r="DA34" i="36"/>
  <c r="DB2" i="36"/>
  <c r="DA23" i="36"/>
  <c r="DA67" i="36"/>
  <c r="DA19" i="36"/>
  <c r="DA44" i="36"/>
  <c r="DA96" i="36"/>
  <c r="DA108" i="36"/>
  <c r="DA48" i="36"/>
  <c r="DA27" i="36"/>
  <c r="DA56" i="36"/>
  <c r="DA41" i="36"/>
  <c r="DA38" i="36"/>
  <c r="DA84" i="36"/>
  <c r="DA21" i="36"/>
  <c r="DA22" i="36"/>
  <c r="DA4" i="36"/>
  <c r="DA37" i="36"/>
  <c r="DA75" i="36"/>
  <c r="DA42" i="36"/>
  <c r="DA7" i="36"/>
  <c r="DA73" i="36"/>
  <c r="DA28" i="36"/>
  <c r="DA20" i="36"/>
  <c r="DA106" i="36"/>
  <c r="DA26" i="36"/>
  <c r="DA93" i="36"/>
  <c r="DA102" i="36"/>
  <c r="DA9" i="36"/>
  <c r="DA6" i="36"/>
  <c r="DA104" i="36"/>
  <c r="DA32" i="36"/>
  <c r="DA8" i="36"/>
  <c r="DA10" i="36"/>
  <c r="DA68" i="36"/>
  <c r="DA50" i="36"/>
  <c r="DA69" i="36"/>
  <c r="DA105" i="36"/>
  <c r="DA3" i="36"/>
  <c r="DA39" i="36"/>
  <c r="DA12" i="36"/>
  <c r="DA70" i="36"/>
  <c r="DA13" i="36"/>
  <c r="DA43" i="36"/>
  <c r="DA14" i="36"/>
  <c r="DA52" i="36"/>
  <c r="DA61" i="36"/>
  <c r="DA72" i="36"/>
  <c r="DA90" i="36"/>
  <c r="DA30" i="36"/>
  <c r="DA35" i="36"/>
  <c r="DA46" i="36"/>
  <c r="DA31" i="36"/>
  <c r="DA109" i="36"/>
  <c r="DA11" i="36"/>
  <c r="DA79" i="36"/>
  <c r="DA66" i="36"/>
  <c r="DA54" i="36"/>
  <c r="DA18" i="36"/>
  <c r="DA33" i="36"/>
  <c r="DA103" i="36"/>
  <c r="DA17" i="36"/>
  <c r="DA88" i="36"/>
  <c r="DA5" i="36"/>
  <c r="DA64" i="36"/>
  <c r="DA49" i="36"/>
  <c r="DA58" i="36"/>
  <c r="DA87" i="36"/>
  <c r="DA78" i="36"/>
  <c r="DA36" i="36"/>
  <c r="DA51" i="36"/>
  <c r="DA45" i="36"/>
  <c r="DA65" i="36"/>
  <c r="DA25" i="36"/>
  <c r="DA40" i="36"/>
  <c r="DA29" i="36"/>
  <c r="DA53" i="36"/>
  <c r="DA47" i="36"/>
  <c r="DA55" i="36"/>
  <c r="DA24" i="36"/>
  <c r="DA63" i="36"/>
  <c r="CZ15" i="36"/>
  <c r="CZ16" i="36"/>
  <c r="CZ111" i="36" s="1"/>
  <c r="CU120" i="36"/>
  <c r="CT132" i="36"/>
  <c r="CT134" i="36" s="1"/>
  <c r="CW123" i="36"/>
  <c r="DB81" i="36" l="1"/>
  <c r="DB82" i="36"/>
  <c r="DA16" i="36"/>
  <c r="DA15" i="36"/>
  <c r="DB43" i="36"/>
  <c r="DB11" i="36"/>
  <c r="DB103" i="36"/>
  <c r="DB20" i="36"/>
  <c r="DB73" i="36"/>
  <c r="DB50" i="36"/>
  <c r="DB84" i="36"/>
  <c r="DB66" i="36"/>
  <c r="DB42" i="36"/>
  <c r="DB33" i="36"/>
  <c r="DB38" i="36"/>
  <c r="DB54" i="36"/>
  <c r="DB3" i="36"/>
  <c r="DC2" i="36"/>
  <c r="DB69" i="36"/>
  <c r="DB45" i="36"/>
  <c r="DB61" i="36"/>
  <c r="DB22" i="36"/>
  <c r="DB29" i="36"/>
  <c r="DB65" i="36"/>
  <c r="DB37" i="36"/>
  <c r="DB32" i="36"/>
  <c r="DB93" i="36"/>
  <c r="DB63" i="36"/>
  <c r="DB79" i="36"/>
  <c r="DB6" i="36"/>
  <c r="DB96" i="36"/>
  <c r="DB48" i="36"/>
  <c r="DB4" i="36"/>
  <c r="DB106" i="36"/>
  <c r="DB53" i="36"/>
  <c r="DB19" i="36"/>
  <c r="DB105" i="36"/>
  <c r="DB51" i="36"/>
  <c r="DB8" i="36"/>
  <c r="DB67" i="36"/>
  <c r="DB10" i="36"/>
  <c r="DB56" i="36"/>
  <c r="DB28" i="36"/>
  <c r="DB108" i="36"/>
  <c r="DB12" i="36"/>
  <c r="DB40" i="36"/>
  <c r="DB109" i="36"/>
  <c r="DB34" i="36"/>
  <c r="DB25" i="36"/>
  <c r="DB70" i="36"/>
  <c r="DB88" i="36"/>
  <c r="DB58" i="36"/>
  <c r="DB72" i="36"/>
  <c r="DB102" i="36"/>
  <c r="DB27" i="36"/>
  <c r="DB31" i="36"/>
  <c r="DB68" i="36"/>
  <c r="DB13" i="36"/>
  <c r="DB104" i="36"/>
  <c r="DB35" i="36"/>
  <c r="DB47" i="36"/>
  <c r="DB55" i="36"/>
  <c r="DB90" i="36"/>
  <c r="DB30" i="36"/>
  <c r="DB39" i="36"/>
  <c r="DB5" i="36"/>
  <c r="DB41" i="36"/>
  <c r="DB49" i="36"/>
  <c r="DB64" i="36"/>
  <c r="DB23" i="36"/>
  <c r="DB44" i="36"/>
  <c r="DB78" i="36"/>
  <c r="DB87" i="36"/>
  <c r="DB18" i="36"/>
  <c r="DB9" i="36"/>
  <c r="DB46" i="36"/>
  <c r="DB17" i="36"/>
  <c r="DB14" i="36"/>
  <c r="DB52" i="36"/>
  <c r="DB7" i="36"/>
  <c r="DB26" i="36"/>
  <c r="DB75" i="36"/>
  <c r="DB24" i="36"/>
  <c r="DB36" i="36"/>
  <c r="DB21" i="36"/>
  <c r="CV120" i="36"/>
  <c r="CU132" i="36"/>
  <c r="CU134" i="36" s="1"/>
  <c r="CX123" i="36"/>
  <c r="DC81" i="36" l="1"/>
  <c r="DC82" i="36"/>
  <c r="DC35" i="36"/>
  <c r="DC104" i="36"/>
  <c r="DC17" i="36"/>
  <c r="DC68" i="36"/>
  <c r="DC31" i="36"/>
  <c r="DC47" i="36"/>
  <c r="DC72" i="36"/>
  <c r="DC87" i="36"/>
  <c r="DC48" i="36"/>
  <c r="DC45" i="36"/>
  <c r="DC102" i="36"/>
  <c r="DC21" i="36"/>
  <c r="DC10" i="36"/>
  <c r="DC90" i="36"/>
  <c r="DC63" i="36"/>
  <c r="DC33" i="36"/>
  <c r="DC24" i="36"/>
  <c r="DC11" i="36"/>
  <c r="DC40" i="36"/>
  <c r="DC19" i="36"/>
  <c r="DC34" i="36"/>
  <c r="DC25" i="36"/>
  <c r="DC38" i="36"/>
  <c r="DC75" i="36"/>
  <c r="DC42" i="36"/>
  <c r="DC50" i="36"/>
  <c r="DC36" i="36"/>
  <c r="DC84" i="36"/>
  <c r="DC28" i="36"/>
  <c r="DC23" i="36"/>
  <c r="DC8" i="36"/>
  <c r="DC20" i="36"/>
  <c r="DC78" i="36"/>
  <c r="DC12" i="36"/>
  <c r="DC3" i="36"/>
  <c r="DC51" i="36"/>
  <c r="DC56" i="36"/>
  <c r="DC5" i="36"/>
  <c r="DC67" i="36"/>
  <c r="DC37" i="36"/>
  <c r="DC46" i="36"/>
  <c r="DC26" i="36"/>
  <c r="DC66" i="36"/>
  <c r="DC105" i="36"/>
  <c r="DC6" i="36"/>
  <c r="DC96" i="36"/>
  <c r="DC70" i="36"/>
  <c r="DC49" i="36"/>
  <c r="DC41" i="36"/>
  <c r="DC14" i="36"/>
  <c r="DC106" i="36"/>
  <c r="DC61" i="36"/>
  <c r="DC93" i="36"/>
  <c r="DC32" i="36"/>
  <c r="DD2" i="36"/>
  <c r="DC13" i="36"/>
  <c r="DC109" i="36"/>
  <c r="DC65" i="36"/>
  <c r="DC58" i="36"/>
  <c r="DC54" i="36"/>
  <c r="DC103" i="36"/>
  <c r="DC22" i="36"/>
  <c r="DC88" i="36"/>
  <c r="DC4" i="36"/>
  <c r="DC64" i="36"/>
  <c r="DC52" i="36"/>
  <c r="DC79" i="36"/>
  <c r="DC69" i="36"/>
  <c r="DC9" i="36"/>
  <c r="DC18" i="36"/>
  <c r="DC27" i="36"/>
  <c r="DC73" i="36"/>
  <c r="DC7" i="36"/>
  <c r="DC43" i="36"/>
  <c r="DC29" i="36"/>
  <c r="DC53" i="36"/>
  <c r="DC44" i="36"/>
  <c r="DC55" i="36"/>
  <c r="DC108" i="36"/>
  <c r="DC39" i="36"/>
  <c r="DC30" i="36"/>
  <c r="DB15" i="36"/>
  <c r="DB16" i="36"/>
  <c r="DB111" i="36" s="1"/>
  <c r="DA111" i="36"/>
  <c r="CW120" i="36"/>
  <c r="CV132" i="36"/>
  <c r="CV134" i="36" s="1"/>
  <c r="CY123" i="36"/>
  <c r="DD81" i="36" l="1"/>
  <c r="DD82" i="36"/>
  <c r="DD29" i="36"/>
  <c r="DD13" i="36"/>
  <c r="DD65" i="36"/>
  <c r="DD23" i="36"/>
  <c r="DD35" i="36"/>
  <c r="DD50" i="36"/>
  <c r="DD66" i="36"/>
  <c r="DD87" i="36"/>
  <c r="DD36" i="36"/>
  <c r="DD63" i="36"/>
  <c r="DD26" i="36"/>
  <c r="DD24" i="36"/>
  <c r="DD6" i="36"/>
  <c r="DD108" i="36"/>
  <c r="DD41" i="36"/>
  <c r="DD90" i="36"/>
  <c r="DD68" i="36"/>
  <c r="DD93" i="36"/>
  <c r="DD67" i="36"/>
  <c r="DD37" i="36"/>
  <c r="DD22" i="36"/>
  <c r="DD49" i="36"/>
  <c r="DD7" i="36"/>
  <c r="DD69" i="36"/>
  <c r="DD45" i="36"/>
  <c r="DD39" i="36"/>
  <c r="DD70" i="36"/>
  <c r="DD3" i="36"/>
  <c r="DD52" i="36"/>
  <c r="DD109" i="36"/>
  <c r="DD4" i="36"/>
  <c r="DD104" i="36"/>
  <c r="DD56" i="36"/>
  <c r="DD58" i="36"/>
  <c r="DD84" i="36"/>
  <c r="DD48" i="36"/>
  <c r="DD78" i="36"/>
  <c r="DD12" i="36"/>
  <c r="DD51" i="36"/>
  <c r="DD30" i="36"/>
  <c r="DD53" i="36"/>
  <c r="DD64" i="36"/>
  <c r="DD46" i="36"/>
  <c r="DD79" i="36"/>
  <c r="DD28" i="36"/>
  <c r="DD88" i="36"/>
  <c r="DD11" i="36"/>
  <c r="DD31" i="36"/>
  <c r="DD8" i="36"/>
  <c r="DD43" i="36"/>
  <c r="DD32" i="36"/>
  <c r="DD61" i="36"/>
  <c r="DD75" i="36"/>
  <c r="DD54" i="36"/>
  <c r="DD27" i="36"/>
  <c r="DD102" i="36"/>
  <c r="DD40" i="36"/>
  <c r="DD14" i="36"/>
  <c r="DD10" i="36"/>
  <c r="DD103" i="36"/>
  <c r="DD5" i="36"/>
  <c r="DD38" i="36"/>
  <c r="DD55" i="36"/>
  <c r="DD72" i="36"/>
  <c r="DD42" i="36"/>
  <c r="DD21" i="36"/>
  <c r="DD44" i="36"/>
  <c r="DD20" i="36"/>
  <c r="DD34" i="36"/>
  <c r="DD106" i="36"/>
  <c r="DD17" i="36"/>
  <c r="DE2" i="36"/>
  <c r="DD47" i="36"/>
  <c r="DD96" i="36"/>
  <c r="DD105" i="36"/>
  <c r="DD18" i="36"/>
  <c r="DD33" i="36"/>
  <c r="DD19" i="36"/>
  <c r="DD25" i="36"/>
  <c r="DD73" i="36"/>
  <c r="DD9" i="36"/>
  <c r="DC16" i="36"/>
  <c r="DC15" i="36"/>
  <c r="CX120" i="36"/>
  <c r="CW132" i="36"/>
  <c r="CW134" i="36" s="1"/>
  <c r="CZ123" i="36"/>
  <c r="DE81" i="36" l="1"/>
  <c r="DE82" i="36"/>
  <c r="DC111" i="36"/>
  <c r="DE20" i="36"/>
  <c r="DE103" i="36"/>
  <c r="DE19" i="36"/>
  <c r="DE34" i="36"/>
  <c r="DF2" i="36"/>
  <c r="DE44" i="36"/>
  <c r="DE84" i="36"/>
  <c r="DE3" i="36"/>
  <c r="DE18" i="36"/>
  <c r="DE21" i="36"/>
  <c r="DE6" i="36"/>
  <c r="DE14" i="36"/>
  <c r="DE67" i="36"/>
  <c r="DE30" i="36"/>
  <c r="DE105" i="36"/>
  <c r="DE64" i="36"/>
  <c r="DE93" i="36"/>
  <c r="DE106" i="36"/>
  <c r="DE4" i="36"/>
  <c r="DE108" i="36"/>
  <c r="DE54" i="36"/>
  <c r="DE32" i="36"/>
  <c r="DE9" i="36"/>
  <c r="DE25" i="36"/>
  <c r="DE65" i="36"/>
  <c r="DE7" i="36"/>
  <c r="DE13" i="36"/>
  <c r="DE109" i="36"/>
  <c r="DE50" i="36"/>
  <c r="DE96" i="36"/>
  <c r="DE24" i="36"/>
  <c r="DE36" i="36"/>
  <c r="DE88" i="36"/>
  <c r="DE26" i="36"/>
  <c r="DE66" i="36"/>
  <c r="DE39" i="36"/>
  <c r="DE75" i="36"/>
  <c r="DE52" i="36"/>
  <c r="DE45" i="36"/>
  <c r="DE11" i="36"/>
  <c r="DE38" i="36"/>
  <c r="DE87" i="36"/>
  <c r="DE35" i="36"/>
  <c r="DE28" i="36"/>
  <c r="DE102" i="36"/>
  <c r="DE33" i="36"/>
  <c r="DE46" i="36"/>
  <c r="DE22" i="36"/>
  <c r="DE90" i="36"/>
  <c r="DE5" i="36"/>
  <c r="DE27" i="36"/>
  <c r="DE68" i="36"/>
  <c r="DE73" i="36"/>
  <c r="DE72" i="36"/>
  <c r="DE42" i="36"/>
  <c r="DE104" i="36"/>
  <c r="DE17" i="36"/>
  <c r="DE70" i="36"/>
  <c r="DE43" i="36"/>
  <c r="DE41" i="36"/>
  <c r="DE61" i="36"/>
  <c r="DE12" i="36"/>
  <c r="DE23" i="36"/>
  <c r="DE79" i="36"/>
  <c r="DE48" i="36"/>
  <c r="DE58" i="36"/>
  <c r="DE49" i="36"/>
  <c r="DE31" i="36"/>
  <c r="DE51" i="36"/>
  <c r="DE56" i="36"/>
  <c r="DE78" i="36"/>
  <c r="DE55" i="36"/>
  <c r="DE53" i="36"/>
  <c r="DE47" i="36"/>
  <c r="DE10" i="36"/>
  <c r="DE63" i="36"/>
  <c r="DE37" i="36"/>
  <c r="DE69" i="36"/>
  <c r="DE29" i="36"/>
  <c r="DE40" i="36"/>
  <c r="DE8" i="36"/>
  <c r="DD15" i="36"/>
  <c r="DD16" i="36"/>
  <c r="DD111" i="36" s="1"/>
  <c r="CY120" i="36"/>
  <c r="CX132" i="36"/>
  <c r="CX134" i="36" s="1"/>
  <c r="DA123" i="36"/>
  <c r="DF81" i="36" l="1"/>
  <c r="DF82" i="36"/>
  <c r="DF70" i="36"/>
  <c r="DF109" i="36"/>
  <c r="DF34" i="36"/>
  <c r="DF37" i="36"/>
  <c r="DF5" i="36"/>
  <c r="DF47" i="36"/>
  <c r="DF55" i="36"/>
  <c r="DF108" i="36"/>
  <c r="DF63" i="36"/>
  <c r="DF12" i="36"/>
  <c r="DF93" i="36"/>
  <c r="DF54" i="36"/>
  <c r="DF50" i="36"/>
  <c r="DF75" i="36"/>
  <c r="DF30" i="36"/>
  <c r="DF26" i="36"/>
  <c r="DF39" i="36"/>
  <c r="DF38" i="36"/>
  <c r="DF45" i="36"/>
  <c r="DF32" i="36"/>
  <c r="DF68" i="36"/>
  <c r="DF23" i="36"/>
  <c r="DF56" i="36"/>
  <c r="DF103" i="36"/>
  <c r="DF44" i="36"/>
  <c r="DF102" i="36"/>
  <c r="DF9" i="36"/>
  <c r="DF3" i="36"/>
  <c r="DF27" i="36"/>
  <c r="DF72" i="36"/>
  <c r="DF18" i="36"/>
  <c r="DF10" i="36"/>
  <c r="DF19" i="36"/>
  <c r="DF41" i="36"/>
  <c r="DF25" i="36"/>
  <c r="DF64" i="36"/>
  <c r="DF7" i="36"/>
  <c r="DF11" i="36"/>
  <c r="DF17" i="36"/>
  <c r="DF14" i="36"/>
  <c r="DF52" i="36"/>
  <c r="DF29" i="36"/>
  <c r="DF90" i="36"/>
  <c r="DF6" i="36"/>
  <c r="DF40" i="36"/>
  <c r="DF49" i="36"/>
  <c r="DF104" i="36"/>
  <c r="DF73" i="36"/>
  <c r="DF84" i="36"/>
  <c r="DF31" i="36"/>
  <c r="DF8" i="36"/>
  <c r="DF65" i="36"/>
  <c r="DF46" i="36"/>
  <c r="DF43" i="36"/>
  <c r="DF61" i="36"/>
  <c r="DF78" i="36"/>
  <c r="DF87" i="36"/>
  <c r="DF36" i="36"/>
  <c r="DF33" i="36"/>
  <c r="DF4" i="36"/>
  <c r="DF106" i="36"/>
  <c r="DF53" i="36"/>
  <c r="DF22" i="36"/>
  <c r="DG2" i="36"/>
  <c r="DF58" i="36"/>
  <c r="DF96" i="36"/>
  <c r="DF105" i="36"/>
  <c r="DF24" i="36"/>
  <c r="DF21" i="36"/>
  <c r="DF88" i="36"/>
  <c r="DF28" i="36"/>
  <c r="DF67" i="36"/>
  <c r="DF13" i="36"/>
  <c r="DF20" i="36"/>
  <c r="DF35" i="36"/>
  <c r="DF79" i="36"/>
  <c r="DF66" i="36"/>
  <c r="DF42" i="36"/>
  <c r="DF48" i="36"/>
  <c r="DF51" i="36"/>
  <c r="DF69" i="36"/>
  <c r="DE16" i="36"/>
  <c r="DE15" i="36"/>
  <c r="CZ120" i="36"/>
  <c r="CY132" i="36"/>
  <c r="CY134" i="36" s="1"/>
  <c r="DB123" i="36"/>
  <c r="DG81" i="36" l="1"/>
  <c r="DG82" i="36"/>
  <c r="DE111" i="36"/>
  <c r="DF16" i="36"/>
  <c r="DF15" i="36"/>
  <c r="DF111" i="36" s="1"/>
  <c r="DG109" i="36"/>
  <c r="DG20" i="36"/>
  <c r="DG56" i="36"/>
  <c r="DG4" i="36"/>
  <c r="DG52" i="36"/>
  <c r="DG50" i="36"/>
  <c r="DG93" i="36"/>
  <c r="DG108" i="36"/>
  <c r="DG48" i="36"/>
  <c r="DG51" i="36"/>
  <c r="DG6" i="36"/>
  <c r="DG53" i="36"/>
  <c r="DG23" i="36"/>
  <c r="DG17" i="36"/>
  <c r="DG66" i="36"/>
  <c r="DG24" i="36"/>
  <c r="DG9" i="36"/>
  <c r="DG49" i="36"/>
  <c r="DG30" i="36"/>
  <c r="DG64" i="36"/>
  <c r="DG46" i="36"/>
  <c r="DG40" i="36"/>
  <c r="DG29" i="36"/>
  <c r="DG13" i="36"/>
  <c r="DG58" i="36"/>
  <c r="DG69" i="36"/>
  <c r="DG102" i="36"/>
  <c r="DG36" i="36"/>
  <c r="DH2" i="36"/>
  <c r="DG106" i="36"/>
  <c r="DG61" i="36"/>
  <c r="DG54" i="36"/>
  <c r="DG33" i="36"/>
  <c r="DG27" i="36"/>
  <c r="DG87" i="36"/>
  <c r="DG37" i="36"/>
  <c r="DG34" i="36"/>
  <c r="DG21" i="36"/>
  <c r="DG8" i="36"/>
  <c r="DG11" i="36"/>
  <c r="DG104" i="36"/>
  <c r="DG31" i="36"/>
  <c r="DG25" i="36"/>
  <c r="DG19" i="36"/>
  <c r="DG79" i="36"/>
  <c r="DG75" i="36"/>
  <c r="DG63" i="36"/>
  <c r="DG45" i="36"/>
  <c r="DG68" i="36"/>
  <c r="DG7" i="36"/>
  <c r="DG73" i="36"/>
  <c r="DG28" i="36"/>
  <c r="DG67" i="36"/>
  <c r="DG38" i="36"/>
  <c r="DG55" i="36"/>
  <c r="DG90" i="36"/>
  <c r="DG42" i="36"/>
  <c r="DG3" i="36"/>
  <c r="DG18" i="36"/>
  <c r="DG78" i="36"/>
  <c r="DG22" i="36"/>
  <c r="DG41" i="36"/>
  <c r="DG103" i="36"/>
  <c r="DG32" i="36"/>
  <c r="DG88" i="36"/>
  <c r="DG14" i="36"/>
  <c r="DG44" i="36"/>
  <c r="DG72" i="36"/>
  <c r="DG105" i="36"/>
  <c r="DG12" i="36"/>
  <c r="DG39" i="36"/>
  <c r="DG96" i="36"/>
  <c r="DG10" i="36"/>
  <c r="DG70" i="36"/>
  <c r="DG5" i="36"/>
  <c r="DG43" i="36"/>
  <c r="DG65" i="36"/>
  <c r="DG47" i="36"/>
  <c r="DG84" i="36"/>
  <c r="DG35" i="36"/>
  <c r="DG26" i="36"/>
  <c r="DA120" i="36"/>
  <c r="CZ132" i="36"/>
  <c r="CZ134" i="36" s="1"/>
  <c r="DC123" i="36"/>
  <c r="DH81" i="36" l="1"/>
  <c r="DH82" i="36"/>
  <c r="DH68" i="36"/>
  <c r="DH70" i="36"/>
  <c r="DH8" i="36"/>
  <c r="DH17" i="36"/>
  <c r="DI2" i="36"/>
  <c r="DH50" i="36"/>
  <c r="DH75" i="36"/>
  <c r="DH66" i="36"/>
  <c r="DH36" i="36"/>
  <c r="DH12" i="36"/>
  <c r="DH46" i="36"/>
  <c r="DH61" i="36"/>
  <c r="DH87" i="36"/>
  <c r="DH42" i="36"/>
  <c r="DH23" i="36"/>
  <c r="DH88" i="36"/>
  <c r="DH58" i="36"/>
  <c r="DH3" i="36"/>
  <c r="DH72" i="36"/>
  <c r="DH34" i="36"/>
  <c r="DH31" i="36"/>
  <c r="DH43" i="36"/>
  <c r="DH73" i="36"/>
  <c r="DH84" i="36"/>
  <c r="DH21" i="36"/>
  <c r="DH5" i="36"/>
  <c r="DH78" i="36"/>
  <c r="DH63" i="36"/>
  <c r="DH10" i="36"/>
  <c r="DH11" i="36"/>
  <c r="DH45" i="36"/>
  <c r="DH30" i="36"/>
  <c r="DH19" i="36"/>
  <c r="DH64" i="36"/>
  <c r="DH106" i="36"/>
  <c r="DH40" i="36"/>
  <c r="DH14" i="36"/>
  <c r="DH35" i="36"/>
  <c r="DH25" i="36"/>
  <c r="DH79" i="36"/>
  <c r="DH102" i="36"/>
  <c r="DH24" i="36"/>
  <c r="DH27" i="36"/>
  <c r="DH9" i="36"/>
  <c r="DH52" i="36"/>
  <c r="DH65" i="36"/>
  <c r="DH20" i="36"/>
  <c r="DH104" i="36"/>
  <c r="DH28" i="36"/>
  <c r="DH47" i="36"/>
  <c r="DH55" i="36"/>
  <c r="DH105" i="36"/>
  <c r="DH48" i="36"/>
  <c r="DH18" i="36"/>
  <c r="DH69" i="36"/>
  <c r="DH32" i="36"/>
  <c r="DH53" i="36"/>
  <c r="DH29" i="36"/>
  <c r="DH22" i="36"/>
  <c r="DH67" i="36"/>
  <c r="DH44" i="36"/>
  <c r="DH93" i="36"/>
  <c r="DH108" i="36"/>
  <c r="DH39" i="36"/>
  <c r="DH33" i="36"/>
  <c r="DH26" i="36"/>
  <c r="DH6" i="36"/>
  <c r="DH49" i="36"/>
  <c r="DH13" i="36"/>
  <c r="DH41" i="36"/>
  <c r="DH109" i="36"/>
  <c r="DH103" i="36"/>
  <c r="DH4" i="36"/>
  <c r="DH56" i="36"/>
  <c r="DH7" i="36"/>
  <c r="DH38" i="36"/>
  <c r="DH96" i="36"/>
  <c r="DH90" i="36"/>
  <c r="DH54" i="36"/>
  <c r="DH51" i="36"/>
  <c r="DH37" i="36"/>
  <c r="DG15" i="36"/>
  <c r="DG16" i="36"/>
  <c r="DB120" i="36"/>
  <c r="DA132" i="36"/>
  <c r="DA134" i="36" s="1"/>
  <c r="DD123" i="36"/>
  <c r="DI81" i="36" l="1"/>
  <c r="DI82" i="36"/>
  <c r="DI14" i="36"/>
  <c r="DI35" i="36"/>
  <c r="DJ2" i="36"/>
  <c r="DI13" i="36"/>
  <c r="DI20" i="36"/>
  <c r="DI26" i="36"/>
  <c r="DI93" i="36"/>
  <c r="DI102" i="36"/>
  <c r="DI48" i="36"/>
  <c r="DI63" i="36"/>
  <c r="DI17" i="36"/>
  <c r="DI11" i="36"/>
  <c r="DI69" i="36"/>
  <c r="DI36" i="36"/>
  <c r="DI12" i="36"/>
  <c r="DI64" i="36"/>
  <c r="DI43" i="36"/>
  <c r="DI61" i="36"/>
  <c r="DI18" i="36"/>
  <c r="DI55" i="36"/>
  <c r="DI75" i="36"/>
  <c r="DI106" i="36"/>
  <c r="DI88" i="36"/>
  <c r="DI7" i="36"/>
  <c r="DI58" i="36"/>
  <c r="DI105" i="36"/>
  <c r="DI73" i="36"/>
  <c r="DI90" i="36"/>
  <c r="DI78" i="36"/>
  <c r="DI28" i="36"/>
  <c r="DI8" i="36"/>
  <c r="DI72" i="36"/>
  <c r="DI51" i="36"/>
  <c r="DI24" i="36"/>
  <c r="DI9" i="36"/>
  <c r="DI103" i="36"/>
  <c r="DI52" i="36"/>
  <c r="DI56" i="36"/>
  <c r="DI23" i="36"/>
  <c r="DI34" i="36"/>
  <c r="DI41" i="36"/>
  <c r="DI79" i="36"/>
  <c r="DI84" i="36"/>
  <c r="DI3" i="36"/>
  <c r="DI45" i="36"/>
  <c r="DI27" i="36"/>
  <c r="DI68" i="36"/>
  <c r="DI22" i="36"/>
  <c r="DI70" i="36"/>
  <c r="DI4" i="36"/>
  <c r="DI5" i="36"/>
  <c r="DI44" i="36"/>
  <c r="DI42" i="36"/>
  <c r="DI31" i="36"/>
  <c r="DI54" i="36"/>
  <c r="DI53" i="36"/>
  <c r="DI25" i="36"/>
  <c r="DI32" i="36"/>
  <c r="DI46" i="36"/>
  <c r="DI29" i="36"/>
  <c r="DI47" i="36"/>
  <c r="DI96" i="36"/>
  <c r="DI87" i="36"/>
  <c r="DI39" i="36"/>
  <c r="DI33" i="36"/>
  <c r="DI37" i="36"/>
  <c r="DI50" i="36"/>
  <c r="DI19" i="36"/>
  <c r="DI104" i="36"/>
  <c r="DI10" i="36"/>
  <c r="DI40" i="36"/>
  <c r="DI109" i="36"/>
  <c r="DI38" i="36"/>
  <c r="DI66" i="36"/>
  <c r="DI108" i="36"/>
  <c r="DI30" i="36"/>
  <c r="DI21" i="36"/>
  <c r="DI65" i="36"/>
  <c r="DI67" i="36"/>
  <c r="DI6" i="36"/>
  <c r="DI49" i="36"/>
  <c r="DG111" i="36"/>
  <c r="DH15" i="36"/>
  <c r="DH16" i="36"/>
  <c r="DC120" i="36"/>
  <c r="DB132" i="36"/>
  <c r="DB134" i="36" s="1"/>
  <c r="DE123" i="36"/>
  <c r="DJ81" i="36" l="1"/>
  <c r="DJ82" i="36"/>
  <c r="DH111" i="36"/>
  <c r="DI15" i="36"/>
  <c r="DI16" i="36"/>
  <c r="DJ88" i="36"/>
  <c r="DJ19" i="36"/>
  <c r="DJ22" i="36"/>
  <c r="DJ14" i="36"/>
  <c r="DJ10" i="36"/>
  <c r="DJ50" i="36"/>
  <c r="DJ93" i="36"/>
  <c r="DJ108" i="36"/>
  <c r="DJ18" i="36"/>
  <c r="DJ51" i="36"/>
  <c r="DJ4" i="36"/>
  <c r="DJ61" i="36"/>
  <c r="DJ90" i="36"/>
  <c r="DJ3" i="36"/>
  <c r="DJ73" i="36"/>
  <c r="DJ46" i="36"/>
  <c r="DJ103" i="36"/>
  <c r="DJ49" i="36"/>
  <c r="DJ96" i="36"/>
  <c r="DJ21" i="36"/>
  <c r="DJ35" i="36"/>
  <c r="DJ40" i="36"/>
  <c r="DJ29" i="36"/>
  <c r="DJ67" i="36"/>
  <c r="DK2" i="36"/>
  <c r="DJ58" i="36"/>
  <c r="DJ66" i="36"/>
  <c r="DJ102" i="36"/>
  <c r="DJ24" i="36"/>
  <c r="DJ33" i="36"/>
  <c r="DJ12" i="36"/>
  <c r="DJ56" i="36"/>
  <c r="DJ23" i="36"/>
  <c r="DJ31" i="36"/>
  <c r="DJ106" i="36"/>
  <c r="DJ34" i="36"/>
  <c r="DJ53" i="36"/>
  <c r="DJ79" i="36"/>
  <c r="DJ105" i="36"/>
  <c r="DJ48" i="36"/>
  <c r="DJ42" i="36"/>
  <c r="DJ27" i="36"/>
  <c r="DJ75" i="36"/>
  <c r="DJ64" i="36"/>
  <c r="DJ28" i="36"/>
  <c r="DJ5" i="36"/>
  <c r="DJ68" i="36"/>
  <c r="DJ13" i="36"/>
  <c r="DJ38" i="36"/>
  <c r="DJ55" i="36"/>
  <c r="DJ54" i="36"/>
  <c r="DJ39" i="36"/>
  <c r="DJ45" i="36"/>
  <c r="DJ52" i="36"/>
  <c r="DJ8" i="36"/>
  <c r="DJ7" i="36"/>
  <c r="DJ41" i="36"/>
  <c r="DJ11" i="36"/>
  <c r="DJ47" i="36"/>
  <c r="DJ84" i="36"/>
  <c r="DJ63" i="36"/>
  <c r="DJ20" i="36"/>
  <c r="DJ70" i="36"/>
  <c r="DJ109" i="36"/>
  <c r="DJ17" i="36"/>
  <c r="DJ104" i="36"/>
  <c r="DJ26" i="36"/>
  <c r="DJ69" i="36"/>
  <c r="DJ72" i="36"/>
  <c r="DJ36" i="36"/>
  <c r="DJ6" i="36"/>
  <c r="DJ30" i="36"/>
  <c r="DJ25" i="36"/>
  <c r="DJ32" i="36"/>
  <c r="DJ43" i="36"/>
  <c r="DJ37" i="36"/>
  <c r="DJ65" i="36"/>
  <c r="DJ44" i="36"/>
  <c r="DJ78" i="36"/>
  <c r="DJ87" i="36"/>
  <c r="DJ9" i="36"/>
  <c r="DD120" i="36"/>
  <c r="DC132" i="36"/>
  <c r="DC134" i="36" s="1"/>
  <c r="DF123" i="36"/>
  <c r="DK81" i="36" l="1"/>
  <c r="DK82" i="36"/>
  <c r="DI111" i="36"/>
  <c r="DK35" i="36"/>
  <c r="DK103" i="36"/>
  <c r="DK5" i="36"/>
  <c r="DK88" i="36"/>
  <c r="DK4" i="36"/>
  <c r="DK50" i="36"/>
  <c r="DK96" i="36"/>
  <c r="DK90" i="36"/>
  <c r="DK48" i="36"/>
  <c r="DK9" i="36"/>
  <c r="DK44" i="36"/>
  <c r="DK36" i="36"/>
  <c r="DK41" i="36"/>
  <c r="DK13" i="36"/>
  <c r="DK70" i="36"/>
  <c r="DK46" i="36"/>
  <c r="DK43" i="36"/>
  <c r="DK29" i="36"/>
  <c r="DK26" i="36"/>
  <c r="DK78" i="36"/>
  <c r="DK54" i="36"/>
  <c r="DK33" i="36"/>
  <c r="DK39" i="36"/>
  <c r="DK17" i="36"/>
  <c r="DK66" i="36"/>
  <c r="DK6" i="36"/>
  <c r="DK84" i="36"/>
  <c r="DK25" i="36"/>
  <c r="DK23" i="36"/>
  <c r="DL2" i="36"/>
  <c r="DK53" i="36"/>
  <c r="DK105" i="36"/>
  <c r="DK104" i="36"/>
  <c r="DK20" i="36"/>
  <c r="DK65" i="36"/>
  <c r="DK28" i="36"/>
  <c r="DK40" i="36"/>
  <c r="DK8" i="36"/>
  <c r="DK14" i="36"/>
  <c r="DK61" i="36"/>
  <c r="DK69" i="36"/>
  <c r="DK87" i="36"/>
  <c r="DK3" i="36"/>
  <c r="DK12" i="36"/>
  <c r="DK18" i="36"/>
  <c r="DK27" i="36"/>
  <c r="DK102" i="36"/>
  <c r="DK32" i="36"/>
  <c r="DK56" i="36"/>
  <c r="DK31" i="36"/>
  <c r="DK67" i="36"/>
  <c r="DK68" i="36"/>
  <c r="DK58" i="36"/>
  <c r="DK93" i="36"/>
  <c r="DK108" i="36"/>
  <c r="DK30" i="36"/>
  <c r="DK51" i="36"/>
  <c r="DK21" i="36"/>
  <c r="DK106" i="36"/>
  <c r="DK47" i="36"/>
  <c r="DK109" i="36"/>
  <c r="DK10" i="36"/>
  <c r="DK73" i="36"/>
  <c r="DK22" i="36"/>
  <c r="DK34" i="36"/>
  <c r="DK37" i="36"/>
  <c r="DK79" i="36"/>
  <c r="DK75" i="36"/>
  <c r="DK45" i="36"/>
  <c r="DK19" i="36"/>
  <c r="DK63" i="36"/>
  <c r="DK64" i="36"/>
  <c r="DK49" i="36"/>
  <c r="DK52" i="36"/>
  <c r="DK7" i="36"/>
  <c r="DK11" i="36"/>
  <c r="DK38" i="36"/>
  <c r="DK55" i="36"/>
  <c r="DK72" i="36"/>
  <c r="DK24" i="36"/>
  <c r="DK42" i="36"/>
  <c r="DJ16" i="36"/>
  <c r="DJ15" i="36"/>
  <c r="DJ111" i="36" s="1"/>
  <c r="DE120" i="36"/>
  <c r="DD132" i="36"/>
  <c r="DD134" i="36" s="1"/>
  <c r="DG123" i="36"/>
  <c r="DL82" i="36" l="1"/>
  <c r="DL81" i="36"/>
  <c r="DL73" i="36"/>
  <c r="DL4" i="36"/>
  <c r="DL5" i="36"/>
  <c r="DL106" i="36"/>
  <c r="DL34" i="36"/>
  <c r="DL38" i="36"/>
  <c r="DL55" i="36"/>
  <c r="DL90" i="36"/>
  <c r="DL42" i="36"/>
  <c r="DL39" i="36"/>
  <c r="DL22" i="36"/>
  <c r="DL8" i="36"/>
  <c r="DL32" i="36"/>
  <c r="DL84" i="36"/>
  <c r="DL30" i="36"/>
  <c r="DL13" i="36"/>
  <c r="DL63" i="36"/>
  <c r="DL46" i="36"/>
  <c r="DL68" i="36"/>
  <c r="DL50" i="36"/>
  <c r="DL102" i="36"/>
  <c r="DL51" i="36"/>
  <c r="DL66" i="36"/>
  <c r="DL9" i="36"/>
  <c r="DL6" i="36"/>
  <c r="DL10" i="36"/>
  <c r="DL41" i="36"/>
  <c r="DL109" i="36"/>
  <c r="DL43" i="36"/>
  <c r="DL25" i="36"/>
  <c r="DL44" i="36"/>
  <c r="DL72" i="36"/>
  <c r="DL69" i="36"/>
  <c r="DL48" i="36"/>
  <c r="DL27" i="36"/>
  <c r="DL47" i="36"/>
  <c r="DL18" i="36"/>
  <c r="DL7" i="36"/>
  <c r="DL53" i="36"/>
  <c r="DL67" i="36"/>
  <c r="DL11" i="36"/>
  <c r="DL108" i="36"/>
  <c r="DM2" i="36"/>
  <c r="DL20" i="36"/>
  <c r="DL52" i="36"/>
  <c r="DL37" i="36"/>
  <c r="DL28" i="36"/>
  <c r="DL26" i="36"/>
  <c r="DL96" i="36"/>
  <c r="DL105" i="36"/>
  <c r="DL45" i="36"/>
  <c r="DL12" i="36"/>
  <c r="DL88" i="36"/>
  <c r="DL49" i="36"/>
  <c r="DL35" i="36"/>
  <c r="DL14" i="36"/>
  <c r="DL104" i="36"/>
  <c r="DL61" i="36"/>
  <c r="DL78" i="36"/>
  <c r="DL3" i="36"/>
  <c r="DL54" i="36"/>
  <c r="DL33" i="36"/>
  <c r="DL70" i="36"/>
  <c r="DL40" i="36"/>
  <c r="DL23" i="36"/>
  <c r="DL103" i="36"/>
  <c r="DL65" i="36"/>
  <c r="DL58" i="36"/>
  <c r="DL93" i="36"/>
  <c r="DL87" i="36"/>
  <c r="DL56" i="36"/>
  <c r="DL17" i="36"/>
  <c r="DL19" i="36"/>
  <c r="DL29" i="36"/>
  <c r="DL64" i="36"/>
  <c r="DL31" i="36"/>
  <c r="DL79" i="36"/>
  <c r="DL75" i="36"/>
  <c r="DL24" i="36"/>
  <c r="DL36" i="36"/>
  <c r="DL21" i="36"/>
  <c r="DK16" i="36"/>
  <c r="DK15" i="36"/>
  <c r="DK111" i="36" s="1"/>
  <c r="DF120" i="36"/>
  <c r="DE132" i="36"/>
  <c r="DE134" i="36" s="1"/>
  <c r="DH123" i="36"/>
  <c r="DM82" i="36" l="1"/>
  <c r="DM81" i="36"/>
  <c r="DM67" i="36"/>
  <c r="DM17" i="36"/>
  <c r="DM70" i="36"/>
  <c r="DM28" i="36"/>
  <c r="DM43" i="36"/>
  <c r="DM13" i="36"/>
  <c r="DM79" i="36"/>
  <c r="DM105" i="36"/>
  <c r="DM36" i="36"/>
  <c r="DM9" i="36"/>
  <c r="DM63" i="36"/>
  <c r="DM32" i="36"/>
  <c r="DM22" i="36"/>
  <c r="DM55" i="36"/>
  <c r="DM30" i="36"/>
  <c r="DM14" i="36"/>
  <c r="DM51" i="36"/>
  <c r="DM53" i="36"/>
  <c r="DM25" i="36"/>
  <c r="DN2" i="36"/>
  <c r="DM47" i="36"/>
  <c r="DM84" i="36"/>
  <c r="DM6" i="36"/>
  <c r="DM72" i="36"/>
  <c r="DM39" i="36"/>
  <c r="DM61" i="36"/>
  <c r="DM34" i="36"/>
  <c r="DM106" i="36"/>
  <c r="DM11" i="36"/>
  <c r="DM56" i="36"/>
  <c r="DM5" i="36"/>
  <c r="DM38" i="36"/>
  <c r="DM69" i="36"/>
  <c r="DM93" i="36"/>
  <c r="DM42" i="36"/>
  <c r="DM33" i="36"/>
  <c r="DM40" i="36"/>
  <c r="DM26" i="36"/>
  <c r="DM54" i="36"/>
  <c r="DM3" i="36"/>
  <c r="DM103" i="36"/>
  <c r="DM24" i="36"/>
  <c r="DM27" i="36"/>
  <c r="DM37" i="36"/>
  <c r="DM65" i="36"/>
  <c r="DM49" i="36"/>
  <c r="DM29" i="36"/>
  <c r="DM75" i="36"/>
  <c r="DM12" i="36"/>
  <c r="DM44" i="36"/>
  <c r="DM52" i="36"/>
  <c r="DM66" i="36"/>
  <c r="DM8" i="36"/>
  <c r="DM35" i="36"/>
  <c r="DM31" i="36"/>
  <c r="DM90" i="36"/>
  <c r="DM4" i="36"/>
  <c r="DM102" i="36"/>
  <c r="DM109" i="36"/>
  <c r="DM19" i="36"/>
  <c r="DM73" i="36"/>
  <c r="DM10" i="36"/>
  <c r="DM68" i="36"/>
  <c r="DM50" i="36"/>
  <c r="DM78" i="36"/>
  <c r="DM87" i="36"/>
  <c r="DM18" i="36"/>
  <c r="DM21" i="36"/>
  <c r="DM104" i="36"/>
  <c r="DM45" i="36"/>
  <c r="DM64" i="36"/>
  <c r="DM46" i="36"/>
  <c r="DM23" i="36"/>
  <c r="DM7" i="36"/>
  <c r="DM41" i="36"/>
  <c r="DM58" i="36"/>
  <c r="DM96" i="36"/>
  <c r="DM108" i="36"/>
  <c r="DM48" i="36"/>
  <c r="DM88" i="36"/>
  <c r="DM20" i="36"/>
  <c r="DL15" i="36"/>
  <c r="DL16" i="36"/>
  <c r="DG120" i="36"/>
  <c r="DF132" i="36"/>
  <c r="DF134" i="36" s="1"/>
  <c r="DI123" i="36"/>
  <c r="DN81" i="36" l="1"/>
  <c r="DN82" i="36"/>
  <c r="DL111" i="36"/>
  <c r="DM16" i="36"/>
  <c r="DM15" i="36"/>
  <c r="DN73" i="36"/>
  <c r="DN4" i="36"/>
  <c r="DN41" i="36"/>
  <c r="DN14" i="36"/>
  <c r="DN52" i="36"/>
  <c r="DN47" i="36"/>
  <c r="DN55" i="36"/>
  <c r="DN69" i="36"/>
  <c r="DN36" i="36"/>
  <c r="DN24" i="36"/>
  <c r="DN38" i="36"/>
  <c r="DN78" i="36"/>
  <c r="DN27" i="36"/>
  <c r="DN21" i="36"/>
  <c r="DN7" i="36"/>
  <c r="DN96" i="36"/>
  <c r="DN39" i="36"/>
  <c r="DN102" i="36"/>
  <c r="DN32" i="36"/>
  <c r="DN46" i="36"/>
  <c r="DN17" i="36"/>
  <c r="DN109" i="36"/>
  <c r="DN10" i="36"/>
  <c r="DN75" i="36"/>
  <c r="DN3" i="36"/>
  <c r="DN8" i="36"/>
  <c r="DN53" i="36"/>
  <c r="DN50" i="36"/>
  <c r="DN18" i="36"/>
  <c r="DN30" i="36"/>
  <c r="DN19" i="36"/>
  <c r="DN88" i="36"/>
  <c r="DN25" i="36"/>
  <c r="DN67" i="36"/>
  <c r="DN49" i="36"/>
  <c r="DN44" i="36"/>
  <c r="DN93" i="36"/>
  <c r="DN90" i="36"/>
  <c r="DN48" i="36"/>
  <c r="DN43" i="36"/>
  <c r="DN70" i="36"/>
  <c r="DN108" i="36"/>
  <c r="DN63" i="36"/>
  <c r="DN54" i="36"/>
  <c r="DO2" i="36"/>
  <c r="DN22" i="36"/>
  <c r="DN65" i="36"/>
  <c r="DN13" i="36"/>
  <c r="DN35" i="36"/>
  <c r="DN26" i="36"/>
  <c r="DN66" i="36"/>
  <c r="DN87" i="36"/>
  <c r="DN56" i="36"/>
  <c r="DN5" i="36"/>
  <c r="DN34" i="36"/>
  <c r="DN11" i="36"/>
  <c r="DN20" i="36"/>
  <c r="DN61" i="36"/>
  <c r="DN72" i="36"/>
  <c r="DN84" i="36"/>
  <c r="DN45" i="36"/>
  <c r="DN6" i="36"/>
  <c r="DN12" i="36"/>
  <c r="DN40" i="36"/>
  <c r="DN29" i="36"/>
  <c r="DN23" i="36"/>
  <c r="DN106" i="36"/>
  <c r="DN28" i="36"/>
  <c r="DN79" i="36"/>
  <c r="DN42" i="36"/>
  <c r="DN103" i="36"/>
  <c r="DN31" i="36"/>
  <c r="DN68" i="36"/>
  <c r="DN37" i="36"/>
  <c r="DN64" i="36"/>
  <c r="DN104" i="36"/>
  <c r="DN58" i="36"/>
  <c r="DN105" i="36"/>
  <c r="DN9" i="36"/>
  <c r="DN33" i="36"/>
  <c r="DN51" i="36"/>
  <c r="DM111" i="36"/>
  <c r="DH120" i="36"/>
  <c r="DG132" i="36"/>
  <c r="DG134" i="36" s="1"/>
  <c r="DJ123" i="36"/>
  <c r="DO82" i="36" l="1"/>
  <c r="DO81" i="36"/>
  <c r="DN15" i="36"/>
  <c r="DN16" i="36"/>
  <c r="DO5" i="36"/>
  <c r="DO106" i="36"/>
  <c r="DO53" i="36"/>
  <c r="DO104" i="36"/>
  <c r="DO32" i="36"/>
  <c r="DO26" i="36"/>
  <c r="DO72" i="36"/>
  <c r="DO105" i="36"/>
  <c r="DO48" i="36"/>
  <c r="DO63" i="36"/>
  <c r="DO10" i="36"/>
  <c r="DO19" i="36"/>
  <c r="DO75" i="36"/>
  <c r="DO24" i="36"/>
  <c r="DO9" i="36"/>
  <c r="DO93" i="36"/>
  <c r="DO8" i="36"/>
  <c r="DO68" i="36"/>
  <c r="DO70" i="36"/>
  <c r="DO47" i="36"/>
  <c r="DO90" i="36"/>
  <c r="DO6" i="36"/>
  <c r="DO12" i="36"/>
  <c r="DO27" i="36"/>
  <c r="DO109" i="36"/>
  <c r="DO34" i="36"/>
  <c r="DO37" i="36"/>
  <c r="DO35" i="36"/>
  <c r="DO46" i="36"/>
  <c r="DO50" i="36"/>
  <c r="DO69" i="36"/>
  <c r="DO108" i="36"/>
  <c r="DO3" i="36"/>
  <c r="DO18" i="36"/>
  <c r="DO87" i="36"/>
  <c r="DO67" i="36"/>
  <c r="DO13" i="36"/>
  <c r="DO56" i="36"/>
  <c r="DO20" i="36"/>
  <c r="DO40" i="36"/>
  <c r="DO44" i="36"/>
  <c r="DO66" i="36"/>
  <c r="DO78" i="36"/>
  <c r="DO36" i="36"/>
  <c r="DO39" i="36"/>
  <c r="DO17" i="36"/>
  <c r="DO30" i="36"/>
  <c r="DO41" i="36"/>
  <c r="DO25" i="36"/>
  <c r="DO65" i="36"/>
  <c r="DO28" i="36"/>
  <c r="DO11" i="36"/>
  <c r="DO58" i="36"/>
  <c r="DO96" i="36"/>
  <c r="DO43" i="36"/>
  <c r="DO88" i="36"/>
  <c r="DO61" i="36"/>
  <c r="DO22" i="36"/>
  <c r="DO14" i="36"/>
  <c r="DO52" i="36"/>
  <c r="DP2" i="36"/>
  <c r="DO7" i="36"/>
  <c r="DO79" i="36"/>
  <c r="DO84" i="36"/>
  <c r="DO102" i="36"/>
  <c r="DO45" i="36"/>
  <c r="DO33" i="36"/>
  <c r="DO21" i="36"/>
  <c r="DO4" i="36"/>
  <c r="DO31" i="36"/>
  <c r="DO29" i="36"/>
  <c r="DO64" i="36"/>
  <c r="DO49" i="36"/>
  <c r="DO73" i="36"/>
  <c r="DO38" i="36"/>
  <c r="DO55" i="36"/>
  <c r="DO54" i="36"/>
  <c r="DO42" i="36"/>
  <c r="DO51" i="36"/>
  <c r="DO103" i="36"/>
  <c r="DO23" i="36"/>
  <c r="DI120" i="36"/>
  <c r="DH132" i="36"/>
  <c r="DH134" i="36" s="1"/>
  <c r="DK123" i="36"/>
  <c r="DP81" i="36" l="1"/>
  <c r="DP82" i="36"/>
  <c r="DP65" i="36"/>
  <c r="DP28" i="36"/>
  <c r="DP41" i="36"/>
  <c r="DP29" i="36"/>
  <c r="DP43" i="36"/>
  <c r="DP38" i="36"/>
  <c r="DP55" i="36"/>
  <c r="DP72" i="36"/>
  <c r="DP18" i="36"/>
  <c r="DP21" i="36"/>
  <c r="DP20" i="36"/>
  <c r="DP31" i="36"/>
  <c r="DQ2" i="36"/>
  <c r="DP53" i="36"/>
  <c r="DP67" i="36"/>
  <c r="DP23" i="36"/>
  <c r="DP44" i="36"/>
  <c r="DP78" i="36"/>
  <c r="DP24" i="36"/>
  <c r="DP48" i="36"/>
  <c r="DP6" i="36"/>
  <c r="DP42" i="36"/>
  <c r="DP105" i="36"/>
  <c r="DP9" i="36"/>
  <c r="DP108" i="36"/>
  <c r="DP13" i="36"/>
  <c r="DP104" i="36"/>
  <c r="DP5" i="36"/>
  <c r="DP52" i="36"/>
  <c r="DP37" i="36"/>
  <c r="DP47" i="36"/>
  <c r="DP66" i="36"/>
  <c r="DP102" i="36"/>
  <c r="DP63" i="36"/>
  <c r="DP34" i="36"/>
  <c r="DP46" i="36"/>
  <c r="DP70" i="36"/>
  <c r="DP49" i="36"/>
  <c r="DP11" i="36"/>
  <c r="DP68" i="36"/>
  <c r="DP50" i="36"/>
  <c r="DP84" i="36"/>
  <c r="DP54" i="36"/>
  <c r="DP103" i="36"/>
  <c r="DP26" i="36"/>
  <c r="DP39" i="36"/>
  <c r="DP17" i="36"/>
  <c r="DP73" i="36"/>
  <c r="DP4" i="36"/>
  <c r="DP40" i="36"/>
  <c r="DP14" i="36"/>
  <c r="DP25" i="36"/>
  <c r="DP61" i="36"/>
  <c r="DP96" i="36"/>
  <c r="DP90" i="36"/>
  <c r="DP36" i="36"/>
  <c r="DP51" i="36"/>
  <c r="DP22" i="36"/>
  <c r="DP7" i="36"/>
  <c r="DP19" i="36"/>
  <c r="DP8" i="36"/>
  <c r="DP109" i="36"/>
  <c r="DP79" i="36"/>
  <c r="DP75" i="36"/>
  <c r="DP87" i="36"/>
  <c r="DP3" i="36"/>
  <c r="DP12" i="36"/>
  <c r="DP93" i="36"/>
  <c r="DP106" i="36"/>
  <c r="DP10" i="36"/>
  <c r="DP56" i="36"/>
  <c r="DP32" i="36"/>
  <c r="DP64" i="36"/>
  <c r="DP35" i="36"/>
  <c r="DP58" i="36"/>
  <c r="DP69" i="36"/>
  <c r="DP33" i="36"/>
  <c r="DP45" i="36"/>
  <c r="DP27" i="36"/>
  <c r="DP88" i="36"/>
  <c r="DP30" i="36"/>
  <c r="DO16" i="36"/>
  <c r="DO15" i="36"/>
  <c r="DO111" i="36" s="1"/>
  <c r="DN111" i="36"/>
  <c r="DJ120" i="36"/>
  <c r="DI132" i="36"/>
  <c r="DI134" i="36" s="1"/>
  <c r="DL123" i="36"/>
  <c r="DQ81" i="36" l="1"/>
  <c r="DQ82" i="36"/>
  <c r="DQ10" i="36"/>
  <c r="DQ41" i="36"/>
  <c r="DQ37" i="36"/>
  <c r="DQ64" i="36"/>
  <c r="DQ13" i="36"/>
  <c r="DQ44" i="36"/>
  <c r="DQ93" i="36"/>
  <c r="DQ54" i="36"/>
  <c r="DQ3" i="36"/>
  <c r="DQ39" i="36"/>
  <c r="DQ65" i="36"/>
  <c r="DQ4" i="36"/>
  <c r="DQ90" i="36"/>
  <c r="DQ108" i="36"/>
  <c r="DQ109" i="36"/>
  <c r="DQ28" i="36"/>
  <c r="DQ7" i="36"/>
  <c r="DQ20" i="36"/>
  <c r="DQ14" i="36"/>
  <c r="DQ34" i="36"/>
  <c r="DQ25" i="36"/>
  <c r="DQ47" i="36"/>
  <c r="DQ78" i="36"/>
  <c r="DQ105" i="36"/>
  <c r="DQ48" i="36"/>
  <c r="DQ21" i="36"/>
  <c r="DQ29" i="36"/>
  <c r="DQ26" i="36"/>
  <c r="DQ51" i="36"/>
  <c r="DQ36" i="36"/>
  <c r="DQ40" i="36"/>
  <c r="DQ73" i="36"/>
  <c r="DQ24" i="36"/>
  <c r="DQ43" i="36"/>
  <c r="DQ5" i="36"/>
  <c r="DQ104" i="36"/>
  <c r="DQ22" i="36"/>
  <c r="DQ32" i="36"/>
  <c r="DQ50" i="36"/>
  <c r="DQ66" i="36"/>
  <c r="DQ72" i="36"/>
  <c r="DQ30" i="36"/>
  <c r="DQ12" i="36"/>
  <c r="DQ31" i="36"/>
  <c r="DQ96" i="36"/>
  <c r="DQ33" i="36"/>
  <c r="DQ84" i="36"/>
  <c r="DQ46" i="36"/>
  <c r="DQ42" i="36"/>
  <c r="DQ9" i="36"/>
  <c r="DQ17" i="36"/>
  <c r="DQ103" i="36"/>
  <c r="DQ52" i="36"/>
  <c r="DR2" i="36"/>
  <c r="DQ88" i="36"/>
  <c r="DQ58" i="36"/>
  <c r="DQ75" i="36"/>
  <c r="DQ102" i="36"/>
  <c r="DQ45" i="36"/>
  <c r="DQ6" i="36"/>
  <c r="DQ79" i="36"/>
  <c r="DQ8" i="36"/>
  <c r="DQ68" i="36"/>
  <c r="DQ11" i="36"/>
  <c r="DQ56" i="36"/>
  <c r="DQ70" i="36"/>
  <c r="DQ69" i="36"/>
  <c r="DQ49" i="36"/>
  <c r="DQ27" i="36"/>
  <c r="DQ23" i="36"/>
  <c r="DQ67" i="36"/>
  <c r="DQ19" i="36"/>
  <c r="DQ106" i="36"/>
  <c r="DQ35" i="36"/>
  <c r="DQ38" i="36"/>
  <c r="DQ55" i="36"/>
  <c r="DQ87" i="36"/>
  <c r="DQ18" i="36"/>
  <c r="DQ63" i="36"/>
  <c r="DQ53" i="36"/>
  <c r="DQ61" i="36"/>
  <c r="DP15" i="36"/>
  <c r="DP16" i="36"/>
  <c r="DP111" i="36" s="1"/>
  <c r="DK120" i="36"/>
  <c r="DJ132" i="36"/>
  <c r="DJ134" i="36" s="1"/>
  <c r="DM123" i="36"/>
  <c r="DR81" i="36" l="1"/>
  <c r="DR82" i="36"/>
  <c r="DR35" i="36"/>
  <c r="DR56" i="36"/>
  <c r="DR22" i="36"/>
  <c r="DR67" i="36"/>
  <c r="DR10" i="36"/>
  <c r="DR50" i="36"/>
  <c r="DR66" i="36"/>
  <c r="DR90" i="36"/>
  <c r="DR39" i="36"/>
  <c r="DR63" i="36"/>
  <c r="DR44" i="36"/>
  <c r="DR72" i="36"/>
  <c r="DR75" i="36"/>
  <c r="DR36" i="36"/>
  <c r="DR21" i="36"/>
  <c r="DR25" i="36"/>
  <c r="DR69" i="36"/>
  <c r="DR23" i="36"/>
  <c r="DR40" i="36"/>
  <c r="DR4" i="36"/>
  <c r="DR34" i="36"/>
  <c r="DR46" i="36"/>
  <c r="DR11" i="36"/>
  <c r="DR31" i="36"/>
  <c r="DR8" i="36"/>
  <c r="DR13" i="36"/>
  <c r="DR7" i="36"/>
  <c r="DR26" i="36"/>
  <c r="DR96" i="36"/>
  <c r="DR105" i="36"/>
  <c r="DR3" i="36"/>
  <c r="DR33" i="36"/>
  <c r="DR54" i="36"/>
  <c r="DR45" i="36"/>
  <c r="DR19" i="36"/>
  <c r="DR104" i="36"/>
  <c r="DR5" i="36"/>
  <c r="DR68" i="36"/>
  <c r="DR37" i="36"/>
  <c r="DR106" i="36"/>
  <c r="DR47" i="36"/>
  <c r="DR78" i="36"/>
  <c r="DR24" i="36"/>
  <c r="DR42" i="36"/>
  <c r="DR9" i="36"/>
  <c r="DR20" i="36"/>
  <c r="DR18" i="36"/>
  <c r="DR70" i="36"/>
  <c r="DR28" i="36"/>
  <c r="DR41" i="36"/>
  <c r="DR14" i="36"/>
  <c r="DR64" i="36"/>
  <c r="DR58" i="36"/>
  <c r="DR84" i="36"/>
  <c r="DR87" i="36"/>
  <c r="DR12" i="36"/>
  <c r="DR51" i="36"/>
  <c r="DR88" i="36"/>
  <c r="DR79" i="36"/>
  <c r="DR32" i="36"/>
  <c r="DS2" i="36"/>
  <c r="DR17" i="36"/>
  <c r="DR109" i="36"/>
  <c r="DR52" i="36"/>
  <c r="DR61" i="36"/>
  <c r="DR93" i="36"/>
  <c r="DR102" i="36"/>
  <c r="DR65" i="36"/>
  <c r="DR48" i="36"/>
  <c r="DR103" i="36"/>
  <c r="DR27" i="36"/>
  <c r="DR73" i="36"/>
  <c r="DR49" i="36"/>
  <c r="DR43" i="36"/>
  <c r="DR29" i="36"/>
  <c r="DR53" i="36"/>
  <c r="DR38" i="36"/>
  <c r="DR55" i="36"/>
  <c r="DR108" i="36"/>
  <c r="DR30" i="36"/>
  <c r="DR6" i="36"/>
  <c r="DQ16" i="36"/>
  <c r="DQ15" i="36"/>
  <c r="DQ111" i="36" s="1"/>
  <c r="DL120" i="36"/>
  <c r="DK132" i="36"/>
  <c r="DK134" i="36" s="1"/>
  <c r="DN123" i="36"/>
  <c r="DS81" i="36" l="1"/>
  <c r="DS82" i="36"/>
  <c r="DS11" i="36"/>
  <c r="DS23" i="36"/>
  <c r="DS109" i="36"/>
  <c r="DS34" i="36"/>
  <c r="DT2" i="36"/>
  <c r="DS50" i="36"/>
  <c r="DS69" i="36"/>
  <c r="DS72" i="36"/>
  <c r="DS18" i="36"/>
  <c r="DS51" i="36"/>
  <c r="DS43" i="36"/>
  <c r="DS108" i="36"/>
  <c r="DS27" i="36"/>
  <c r="DS28" i="36"/>
  <c r="DS19" i="36"/>
  <c r="DS67" i="36"/>
  <c r="DS10" i="36"/>
  <c r="DS46" i="36"/>
  <c r="DS47" i="36"/>
  <c r="DS84" i="36"/>
  <c r="DS87" i="36"/>
  <c r="DS48" i="36"/>
  <c r="DS33" i="36"/>
  <c r="DS6" i="36"/>
  <c r="DS32" i="36"/>
  <c r="DS63" i="36"/>
  <c r="DS104" i="36"/>
  <c r="DS14" i="36"/>
  <c r="DS9" i="36"/>
  <c r="DS88" i="36"/>
  <c r="DS49" i="36"/>
  <c r="DS41" i="36"/>
  <c r="DS37" i="36"/>
  <c r="DS56" i="36"/>
  <c r="DS26" i="36"/>
  <c r="DS93" i="36"/>
  <c r="DS102" i="36"/>
  <c r="DS39" i="36"/>
  <c r="DS64" i="36"/>
  <c r="DS58" i="36"/>
  <c r="DS20" i="36"/>
  <c r="DS70" i="36"/>
  <c r="DS8" i="36"/>
  <c r="DS13" i="36"/>
  <c r="DS103" i="36"/>
  <c r="DS65" i="36"/>
  <c r="DS79" i="36"/>
  <c r="DS75" i="36"/>
  <c r="DS96" i="36"/>
  <c r="DS42" i="36"/>
  <c r="DS12" i="36"/>
  <c r="DS4" i="36"/>
  <c r="DS78" i="36"/>
  <c r="DS61" i="36"/>
  <c r="DS52" i="36"/>
  <c r="DS3" i="36"/>
  <c r="DS17" i="36"/>
  <c r="DS45" i="36"/>
  <c r="DS73" i="36"/>
  <c r="DS7" i="36"/>
  <c r="DS22" i="36"/>
  <c r="DS106" i="36"/>
  <c r="DS31" i="36"/>
  <c r="DS44" i="36"/>
  <c r="DS55" i="36"/>
  <c r="DS90" i="36"/>
  <c r="DS30" i="36"/>
  <c r="DS36" i="36"/>
  <c r="DS53" i="36"/>
  <c r="DS35" i="36"/>
  <c r="DS40" i="36"/>
  <c r="DS29" i="36"/>
  <c r="DS68" i="36"/>
  <c r="DS25" i="36"/>
  <c r="DS38" i="36"/>
  <c r="DS66" i="36"/>
  <c r="DS54" i="36"/>
  <c r="DS24" i="36"/>
  <c r="DS21" i="36"/>
  <c r="DS5" i="36"/>
  <c r="DS105" i="36"/>
  <c r="DR15" i="36"/>
  <c r="DR16" i="36"/>
  <c r="DM120" i="36"/>
  <c r="DL132" i="36"/>
  <c r="DL134" i="36" s="1"/>
  <c r="DO123" i="36"/>
  <c r="DT81" i="36" l="1"/>
  <c r="DT82" i="36"/>
  <c r="DT37" i="36"/>
  <c r="DT65" i="36"/>
  <c r="DT11" i="36"/>
  <c r="DT32" i="36"/>
  <c r="DT40" i="36"/>
  <c r="DT50" i="36"/>
  <c r="DT69" i="36"/>
  <c r="DT66" i="36"/>
  <c r="DT36" i="36"/>
  <c r="DT63" i="36"/>
  <c r="DT52" i="36"/>
  <c r="DT45" i="36"/>
  <c r="DT108" i="36"/>
  <c r="DT14" i="36"/>
  <c r="DT22" i="36"/>
  <c r="DT49" i="36"/>
  <c r="DT23" i="36"/>
  <c r="DT13" i="36"/>
  <c r="DT26" i="36"/>
  <c r="DT96" i="36"/>
  <c r="DT90" i="36"/>
  <c r="DT48" i="36"/>
  <c r="DT12" i="36"/>
  <c r="DT102" i="36"/>
  <c r="DT24" i="36"/>
  <c r="DT64" i="36"/>
  <c r="DT109" i="36"/>
  <c r="DT54" i="36"/>
  <c r="DT29" i="36"/>
  <c r="DT103" i="36"/>
  <c r="DT4" i="36"/>
  <c r="DT88" i="36"/>
  <c r="DT7" i="36"/>
  <c r="DT53" i="36"/>
  <c r="DT61" i="36"/>
  <c r="DT75" i="36"/>
  <c r="DT51" i="36"/>
  <c r="DT73" i="36"/>
  <c r="DT93" i="36"/>
  <c r="DT18" i="36"/>
  <c r="DT46" i="36"/>
  <c r="DT79" i="36"/>
  <c r="DT9" i="36"/>
  <c r="DT58" i="36"/>
  <c r="DT106" i="36"/>
  <c r="DT31" i="36"/>
  <c r="DU2" i="36"/>
  <c r="DT43" i="36"/>
  <c r="DT19" i="36"/>
  <c r="DT68" i="36"/>
  <c r="DT35" i="36"/>
  <c r="DT56" i="36"/>
  <c r="DT5" i="36"/>
  <c r="DT20" i="36"/>
  <c r="DT47" i="36"/>
  <c r="DT55" i="36"/>
  <c r="DT87" i="36"/>
  <c r="DT3" i="36"/>
  <c r="DT21" i="36"/>
  <c r="DT6" i="36"/>
  <c r="DT27" i="36"/>
  <c r="DT34" i="36"/>
  <c r="DT25" i="36"/>
  <c r="DT70" i="36"/>
  <c r="DT28" i="36"/>
  <c r="DT8" i="36"/>
  <c r="DT38" i="36"/>
  <c r="DT78" i="36"/>
  <c r="DT84" i="36"/>
  <c r="DT30" i="36"/>
  <c r="DT10" i="36"/>
  <c r="DT104" i="36"/>
  <c r="DT17" i="36"/>
  <c r="DT41" i="36"/>
  <c r="DT67" i="36"/>
  <c r="DT44" i="36"/>
  <c r="DT72" i="36"/>
  <c r="DT105" i="36"/>
  <c r="DT42" i="36"/>
  <c r="DT33" i="36"/>
  <c r="DT39" i="36"/>
  <c r="DR111" i="36"/>
  <c r="DS16" i="36"/>
  <c r="DS15" i="36"/>
  <c r="DS111" i="36" s="1"/>
  <c r="DN120" i="36"/>
  <c r="DM132" i="36"/>
  <c r="DM134" i="36" s="1"/>
  <c r="DP123" i="36"/>
  <c r="DU81" i="36" l="1"/>
  <c r="DU82" i="36"/>
  <c r="DU23" i="36"/>
  <c r="DU31" i="36"/>
  <c r="DU29" i="36"/>
  <c r="DU64" i="36"/>
  <c r="DU37" i="36"/>
  <c r="DU50" i="36"/>
  <c r="DU75" i="36"/>
  <c r="DU90" i="36"/>
  <c r="DU3" i="36"/>
  <c r="DU27" i="36"/>
  <c r="DU38" i="36"/>
  <c r="DU87" i="36"/>
  <c r="DU48" i="36"/>
  <c r="DU6" i="36"/>
  <c r="DU28" i="36"/>
  <c r="DU68" i="36"/>
  <c r="DU11" i="36"/>
  <c r="DU26" i="36"/>
  <c r="DU96" i="36"/>
  <c r="DU54" i="36"/>
  <c r="DU12" i="36"/>
  <c r="DU10" i="36"/>
  <c r="DU4" i="36"/>
  <c r="DU109" i="36"/>
  <c r="DU52" i="36"/>
  <c r="DV2" i="36"/>
  <c r="DU69" i="36"/>
  <c r="DU8" i="36"/>
  <c r="DU56" i="36"/>
  <c r="DU102" i="36"/>
  <c r="DU40" i="36"/>
  <c r="DU106" i="36"/>
  <c r="DU53" i="36"/>
  <c r="DU7" i="36"/>
  <c r="DU32" i="36"/>
  <c r="DU44" i="36"/>
  <c r="DU78" i="36"/>
  <c r="DU105" i="36"/>
  <c r="DU30" i="36"/>
  <c r="DU34" i="36"/>
  <c r="DU67" i="36"/>
  <c r="DU20" i="36"/>
  <c r="DU103" i="36"/>
  <c r="DU19" i="36"/>
  <c r="DU58" i="36"/>
  <c r="DU66" i="36"/>
  <c r="DU108" i="36"/>
  <c r="DU36" i="36"/>
  <c r="DU9" i="36"/>
  <c r="DU13" i="36"/>
  <c r="DU41" i="36"/>
  <c r="DU25" i="36"/>
  <c r="DU65" i="36"/>
  <c r="DU49" i="36"/>
  <c r="DU79" i="36"/>
  <c r="DU72" i="36"/>
  <c r="DU24" i="36"/>
  <c r="DU45" i="36"/>
  <c r="DU51" i="36"/>
  <c r="DU63" i="36"/>
  <c r="DU88" i="36"/>
  <c r="DU46" i="36"/>
  <c r="DU22" i="36"/>
  <c r="DU14" i="36"/>
  <c r="DU35" i="36"/>
  <c r="DU70" i="36"/>
  <c r="DU61" i="36"/>
  <c r="DU93" i="36"/>
  <c r="DU42" i="36"/>
  <c r="DU21" i="36"/>
  <c r="DU73" i="36"/>
  <c r="DU43" i="36"/>
  <c r="DU5" i="36"/>
  <c r="DU104" i="36"/>
  <c r="DU17" i="36"/>
  <c r="DU47" i="36"/>
  <c r="DU55" i="36"/>
  <c r="DU84" i="36"/>
  <c r="DU18" i="36"/>
  <c r="DU39" i="36"/>
  <c r="DU33" i="36"/>
  <c r="DT15" i="36"/>
  <c r="DT16" i="36"/>
  <c r="DT111" i="36" s="1"/>
  <c r="DO120" i="36"/>
  <c r="DN132" i="36"/>
  <c r="DN134" i="36" s="1"/>
  <c r="DQ123" i="36"/>
  <c r="DV81" i="36" l="1"/>
  <c r="DV82" i="36"/>
  <c r="DV43" i="36"/>
  <c r="DV11" i="36"/>
  <c r="DV56" i="36"/>
  <c r="DV20" i="36"/>
  <c r="DV49" i="36"/>
  <c r="DV38" i="36"/>
  <c r="DV84" i="36"/>
  <c r="DV105" i="36"/>
  <c r="DV48" i="36"/>
  <c r="DV63" i="36"/>
  <c r="DV108" i="36"/>
  <c r="DV6" i="36"/>
  <c r="DV45" i="36"/>
  <c r="DV22" i="36"/>
  <c r="DV14" i="36"/>
  <c r="DV64" i="36"/>
  <c r="DV37" i="36"/>
  <c r="DV67" i="36"/>
  <c r="DV50" i="36"/>
  <c r="DV96" i="36"/>
  <c r="DV93" i="36"/>
  <c r="DV30" i="36"/>
  <c r="DV12" i="36"/>
  <c r="DV33" i="36"/>
  <c r="DV51" i="36"/>
  <c r="DV24" i="36"/>
  <c r="DV55" i="36"/>
  <c r="DV4" i="36"/>
  <c r="DV103" i="36"/>
  <c r="DV52" i="36"/>
  <c r="DV70" i="36"/>
  <c r="DV40" i="36"/>
  <c r="DV26" i="36"/>
  <c r="DV78" i="36"/>
  <c r="DV90" i="36"/>
  <c r="DV9" i="36"/>
  <c r="DV35" i="36"/>
  <c r="DV21" i="36"/>
  <c r="DV29" i="36"/>
  <c r="DV65" i="36"/>
  <c r="DV10" i="36"/>
  <c r="DV32" i="36"/>
  <c r="DV34" i="36"/>
  <c r="DV47" i="36"/>
  <c r="DV69" i="36"/>
  <c r="DV42" i="36"/>
  <c r="DV18" i="36"/>
  <c r="DV8" i="36"/>
  <c r="DV44" i="36"/>
  <c r="DV106" i="36"/>
  <c r="DV53" i="36"/>
  <c r="DV7" i="36"/>
  <c r="DV19" i="36"/>
  <c r="DV31" i="36"/>
  <c r="DV79" i="36"/>
  <c r="DV66" i="36"/>
  <c r="DV102" i="36"/>
  <c r="DV36" i="36"/>
  <c r="DV39" i="36"/>
  <c r="DV27" i="36"/>
  <c r="DV68" i="36"/>
  <c r="DV13" i="36"/>
  <c r="DV88" i="36"/>
  <c r="DV46" i="36"/>
  <c r="DV28" i="36"/>
  <c r="DV61" i="36"/>
  <c r="DV75" i="36"/>
  <c r="DV54" i="36"/>
  <c r="DV72" i="36"/>
  <c r="DV109" i="36"/>
  <c r="DV41" i="36"/>
  <c r="DV25" i="36"/>
  <c r="DV73" i="36"/>
  <c r="DV5" i="36"/>
  <c r="DV23" i="36"/>
  <c r="DV58" i="36"/>
  <c r="DV87" i="36"/>
  <c r="DV17" i="36"/>
  <c r="DW2" i="36"/>
  <c r="DV104" i="36"/>
  <c r="DV3" i="36"/>
  <c r="DU16" i="36"/>
  <c r="DU15" i="36"/>
  <c r="DU111" i="36"/>
  <c r="DP120" i="36"/>
  <c r="DO132" i="36"/>
  <c r="DO134" i="36" s="1"/>
  <c r="DR123" i="36"/>
  <c r="DW81" i="36" l="1"/>
  <c r="DW82" i="36"/>
  <c r="DW7" i="36"/>
  <c r="DW10" i="36"/>
  <c r="DW106" i="36"/>
  <c r="DW20" i="36"/>
  <c r="DW8" i="36"/>
  <c r="DW26" i="36"/>
  <c r="DW72" i="36"/>
  <c r="DW96" i="36"/>
  <c r="DW42" i="36"/>
  <c r="DW63" i="36"/>
  <c r="DW105" i="36"/>
  <c r="DW88" i="36"/>
  <c r="DW25" i="36"/>
  <c r="DW65" i="36"/>
  <c r="DW70" i="36"/>
  <c r="DW50" i="36"/>
  <c r="DW24" i="36"/>
  <c r="DW43" i="36"/>
  <c r="DW14" i="36"/>
  <c r="DW52" i="36"/>
  <c r="DW32" i="36"/>
  <c r="DW34" i="36"/>
  <c r="DW58" i="36"/>
  <c r="DW78" i="36"/>
  <c r="DW87" i="36"/>
  <c r="DW30" i="36"/>
  <c r="DW21" i="36"/>
  <c r="DW13" i="36"/>
  <c r="DW79" i="36"/>
  <c r="DW3" i="36"/>
  <c r="DW51" i="36"/>
  <c r="DW66" i="36"/>
  <c r="DW22" i="36"/>
  <c r="DW109" i="36"/>
  <c r="DW17" i="36"/>
  <c r="DW31" i="36"/>
  <c r="DW84" i="36"/>
  <c r="DW48" i="36"/>
  <c r="DW36" i="36"/>
  <c r="DW56" i="36"/>
  <c r="DW4" i="36"/>
  <c r="DW64" i="36"/>
  <c r="DW37" i="36"/>
  <c r="DW19" i="36"/>
  <c r="DX2" i="36"/>
  <c r="DW61" i="36"/>
  <c r="DW90" i="36"/>
  <c r="DW108" i="36"/>
  <c r="DW33" i="36"/>
  <c r="DW27" i="36"/>
  <c r="DW73" i="36"/>
  <c r="DW93" i="36"/>
  <c r="DW40" i="36"/>
  <c r="DW29" i="36"/>
  <c r="DW53" i="36"/>
  <c r="DW103" i="36"/>
  <c r="DW104" i="36"/>
  <c r="DW44" i="36"/>
  <c r="DW55" i="36"/>
  <c r="DW54" i="36"/>
  <c r="DW18" i="36"/>
  <c r="DW45" i="36"/>
  <c r="DW39" i="36"/>
  <c r="DW23" i="36"/>
  <c r="DW68" i="36"/>
  <c r="DW11" i="36"/>
  <c r="DW28" i="36"/>
  <c r="DW47" i="36"/>
  <c r="DW5" i="36"/>
  <c r="DW41" i="36"/>
  <c r="DW46" i="36"/>
  <c r="DW35" i="36"/>
  <c r="DW67" i="36"/>
  <c r="DW38" i="36"/>
  <c r="DW75" i="36"/>
  <c r="DW102" i="36"/>
  <c r="DW9" i="36"/>
  <c r="DW12" i="36"/>
  <c r="DW49" i="36"/>
  <c r="DW69" i="36"/>
  <c r="DW6" i="36"/>
  <c r="DV16" i="36"/>
  <c r="DV15" i="36"/>
  <c r="DV111" i="36" s="1"/>
  <c r="DQ120" i="36"/>
  <c r="DP132" i="36"/>
  <c r="DP134" i="36" s="1"/>
  <c r="DS123" i="36"/>
  <c r="DX81" i="36" l="1"/>
  <c r="DX82" i="36"/>
  <c r="DW15" i="36"/>
  <c r="DW16" i="36"/>
  <c r="DX23" i="36"/>
  <c r="DX70" i="36"/>
  <c r="DX7" i="36"/>
  <c r="DX43" i="36"/>
  <c r="DX52" i="36"/>
  <c r="DX38" i="36"/>
  <c r="DX96" i="36"/>
  <c r="DX54" i="36"/>
  <c r="DX36" i="36"/>
  <c r="DX27" i="36"/>
  <c r="DX5" i="36"/>
  <c r="DX18" i="36"/>
  <c r="DX87" i="36"/>
  <c r="DX25" i="36"/>
  <c r="DX22" i="36"/>
  <c r="DY2" i="36"/>
  <c r="DX19" i="36"/>
  <c r="DX31" i="36"/>
  <c r="DX50" i="36"/>
  <c r="DX93" i="36"/>
  <c r="DX90" i="36"/>
  <c r="DX30" i="36"/>
  <c r="DX9" i="36"/>
  <c r="DX106" i="36"/>
  <c r="DX88" i="36"/>
  <c r="DX26" i="36"/>
  <c r="DX66" i="36"/>
  <c r="DX6" i="36"/>
  <c r="DX53" i="36"/>
  <c r="DX45" i="36"/>
  <c r="DX11" i="36"/>
  <c r="DX32" i="36"/>
  <c r="DX105" i="36"/>
  <c r="DX103" i="36"/>
  <c r="DX65" i="36"/>
  <c r="DX28" i="36"/>
  <c r="DX41" i="36"/>
  <c r="DX29" i="36"/>
  <c r="DX10" i="36"/>
  <c r="DX61" i="36"/>
  <c r="DX69" i="36"/>
  <c r="DX102" i="36"/>
  <c r="DX33" i="36"/>
  <c r="DX21" i="36"/>
  <c r="DX35" i="36"/>
  <c r="DX79" i="36"/>
  <c r="DX109" i="36"/>
  <c r="DX13" i="36"/>
  <c r="DX40" i="36"/>
  <c r="DX4" i="36"/>
  <c r="DX46" i="36"/>
  <c r="DX37" i="36"/>
  <c r="DX58" i="36"/>
  <c r="DX78" i="36"/>
  <c r="DX24" i="36"/>
  <c r="DX48" i="36"/>
  <c r="DX39" i="36"/>
  <c r="DX72" i="36"/>
  <c r="DX68" i="36"/>
  <c r="DX49" i="36"/>
  <c r="DX17" i="36"/>
  <c r="DX8" i="36"/>
  <c r="DX64" i="36"/>
  <c r="DX47" i="36"/>
  <c r="DX55" i="36"/>
  <c r="DX84" i="36"/>
  <c r="DX3" i="36"/>
  <c r="DX42" i="36"/>
  <c r="DX56" i="36"/>
  <c r="DX63" i="36"/>
  <c r="DX34" i="36"/>
  <c r="DX104" i="36"/>
  <c r="DX20" i="36"/>
  <c r="DX67" i="36"/>
  <c r="DX14" i="36"/>
  <c r="DX44" i="36"/>
  <c r="DX75" i="36"/>
  <c r="DX108" i="36"/>
  <c r="DX12" i="36"/>
  <c r="DX51" i="36"/>
  <c r="DX73" i="36"/>
  <c r="DR120" i="36"/>
  <c r="DQ132" i="36"/>
  <c r="DQ134" i="36" s="1"/>
  <c r="DT123" i="36"/>
  <c r="DY81" i="36" l="1"/>
  <c r="DY82" i="36"/>
  <c r="DX15" i="36"/>
  <c r="DX16" i="36"/>
  <c r="DY32" i="36"/>
  <c r="DY49" i="36"/>
  <c r="DY20" i="36"/>
  <c r="DY103" i="36"/>
  <c r="DY104" i="36"/>
  <c r="DY38" i="36"/>
  <c r="DY93" i="36"/>
  <c r="DY108" i="36"/>
  <c r="DY42" i="36"/>
  <c r="DY12" i="36"/>
  <c r="DY78" i="36"/>
  <c r="DY24" i="36"/>
  <c r="DY6" i="36"/>
  <c r="DY44" i="36"/>
  <c r="DY72" i="36"/>
  <c r="DY48" i="36"/>
  <c r="DY34" i="36"/>
  <c r="DY26" i="36"/>
  <c r="DY36" i="36"/>
  <c r="DY4" i="36"/>
  <c r="DY8" i="36"/>
  <c r="DY5" i="36"/>
  <c r="DY64" i="36"/>
  <c r="DY28" i="36"/>
  <c r="DY50" i="36"/>
  <c r="DY102" i="36"/>
  <c r="DY87" i="36"/>
  <c r="DY51" i="36"/>
  <c r="DY109" i="36"/>
  <c r="DY7" i="36"/>
  <c r="DY43" i="36"/>
  <c r="DY14" i="36"/>
  <c r="DY52" i="36"/>
  <c r="DY88" i="36"/>
  <c r="DZ2" i="36"/>
  <c r="DY22" i="36"/>
  <c r="DY46" i="36"/>
  <c r="DY84" i="36"/>
  <c r="DY39" i="36"/>
  <c r="DY56" i="36"/>
  <c r="DY11" i="36"/>
  <c r="DY68" i="36"/>
  <c r="DY25" i="36"/>
  <c r="DY65" i="36"/>
  <c r="DY79" i="36"/>
  <c r="DY66" i="36"/>
  <c r="DY90" i="36"/>
  <c r="DY63" i="36"/>
  <c r="DY33" i="36"/>
  <c r="DY70" i="36"/>
  <c r="DY29" i="36"/>
  <c r="DY53" i="36"/>
  <c r="DY35" i="36"/>
  <c r="DY40" i="36"/>
  <c r="DY61" i="36"/>
  <c r="DY75" i="36"/>
  <c r="DY3" i="36"/>
  <c r="DY45" i="36"/>
  <c r="DY9" i="36"/>
  <c r="DY69" i="36"/>
  <c r="DY30" i="36"/>
  <c r="DY106" i="36"/>
  <c r="DY23" i="36"/>
  <c r="DY67" i="36"/>
  <c r="DY19" i="36"/>
  <c r="DY31" i="36"/>
  <c r="DY10" i="36"/>
  <c r="DY58" i="36"/>
  <c r="DY54" i="36"/>
  <c r="DY27" i="36"/>
  <c r="DY73" i="36"/>
  <c r="DY17" i="36"/>
  <c r="DY41" i="36"/>
  <c r="DY37" i="36"/>
  <c r="DY13" i="36"/>
  <c r="DY47" i="36"/>
  <c r="DY55" i="36"/>
  <c r="DY96" i="36"/>
  <c r="DY18" i="36"/>
  <c r="DY21" i="36"/>
  <c r="DY105" i="36"/>
  <c r="DW111" i="36"/>
  <c r="DS120" i="36"/>
  <c r="DR132" i="36"/>
  <c r="DR134" i="36" s="1"/>
  <c r="DU123" i="36"/>
  <c r="DZ81" i="36" l="1"/>
  <c r="DZ82" i="36"/>
  <c r="DY16" i="36"/>
  <c r="DY15" i="36"/>
  <c r="DY111" i="36" s="1"/>
  <c r="DZ13" i="36"/>
  <c r="DZ103" i="36"/>
  <c r="DZ19" i="36"/>
  <c r="DZ88" i="36"/>
  <c r="DZ52" i="36"/>
  <c r="DZ26" i="36"/>
  <c r="DZ66" i="36"/>
  <c r="DZ105" i="36"/>
  <c r="DZ30" i="36"/>
  <c r="DZ9" i="36"/>
  <c r="DZ11" i="36"/>
  <c r="DZ73" i="36"/>
  <c r="DZ46" i="36"/>
  <c r="DZ43" i="36"/>
  <c r="DZ38" i="36"/>
  <c r="DZ90" i="36"/>
  <c r="DZ14" i="36"/>
  <c r="DZ35" i="36"/>
  <c r="EA2" i="36"/>
  <c r="DZ22" i="36"/>
  <c r="DZ20" i="36"/>
  <c r="DZ44" i="36"/>
  <c r="DZ96" i="36"/>
  <c r="DZ108" i="36"/>
  <c r="DZ48" i="36"/>
  <c r="DZ63" i="36"/>
  <c r="DZ109" i="36"/>
  <c r="DZ23" i="36"/>
  <c r="DZ56" i="36"/>
  <c r="DZ5" i="36"/>
  <c r="DZ37" i="36"/>
  <c r="DZ50" i="36"/>
  <c r="DZ72" i="36"/>
  <c r="DZ84" i="36"/>
  <c r="DZ42" i="36"/>
  <c r="DZ12" i="36"/>
  <c r="DZ33" i="36"/>
  <c r="DZ65" i="36"/>
  <c r="DZ25" i="36"/>
  <c r="DZ40" i="36"/>
  <c r="DZ8" i="36"/>
  <c r="DZ106" i="36"/>
  <c r="DZ58" i="36"/>
  <c r="DZ93" i="36"/>
  <c r="DZ54" i="36"/>
  <c r="DZ36" i="36"/>
  <c r="DZ51" i="36"/>
  <c r="DZ69" i="36"/>
  <c r="DZ53" i="36"/>
  <c r="DZ104" i="36"/>
  <c r="DZ31" i="36"/>
  <c r="DZ68" i="36"/>
  <c r="DZ41" i="36"/>
  <c r="DZ61" i="36"/>
  <c r="DZ78" i="36"/>
  <c r="DZ102" i="36"/>
  <c r="DZ3" i="36"/>
  <c r="DZ21" i="36"/>
  <c r="DZ27" i="36"/>
  <c r="DZ18" i="36"/>
  <c r="DZ67" i="36"/>
  <c r="DZ10" i="36"/>
  <c r="DZ70" i="36"/>
  <c r="DZ4" i="36"/>
  <c r="DZ29" i="36"/>
  <c r="DZ47" i="36"/>
  <c r="DZ79" i="36"/>
  <c r="DZ75" i="36"/>
  <c r="DZ45" i="36"/>
  <c r="DZ34" i="36"/>
  <c r="DZ49" i="36"/>
  <c r="DZ32" i="36"/>
  <c r="DZ7" i="36"/>
  <c r="DZ64" i="36"/>
  <c r="DZ28" i="36"/>
  <c r="DZ55" i="36"/>
  <c r="DZ87" i="36"/>
  <c r="DZ24" i="36"/>
  <c r="DZ6" i="36"/>
  <c r="DZ17" i="36"/>
  <c r="DZ39" i="36"/>
  <c r="DX111" i="36"/>
  <c r="DT120" i="36"/>
  <c r="DS132" i="36"/>
  <c r="DS134" i="36" s="1"/>
  <c r="DV123" i="36"/>
  <c r="EA81" i="36" l="1"/>
  <c r="EA82" i="36"/>
  <c r="DZ15" i="36"/>
  <c r="DZ16" i="36"/>
  <c r="EA10" i="36"/>
  <c r="EA40" i="36"/>
  <c r="EA109" i="36"/>
  <c r="EA53" i="36"/>
  <c r="EA88" i="36"/>
  <c r="EA26" i="36"/>
  <c r="EA78" i="36"/>
  <c r="EA102" i="36"/>
  <c r="EA3" i="36"/>
  <c r="EA63" i="36"/>
  <c r="EA49" i="36"/>
  <c r="EA52" i="36"/>
  <c r="EA108" i="36"/>
  <c r="EA31" i="36"/>
  <c r="EA7" i="36"/>
  <c r="EA104" i="36"/>
  <c r="EA22" i="36"/>
  <c r="EA34" i="36"/>
  <c r="EA25" i="36"/>
  <c r="EA64" i="36"/>
  <c r="EA44" i="36"/>
  <c r="EA93" i="36"/>
  <c r="EA87" i="36"/>
  <c r="EA54" i="36"/>
  <c r="EA21" i="36"/>
  <c r="EA33" i="36"/>
  <c r="EA45" i="36"/>
  <c r="EA24" i="36"/>
  <c r="EA70" i="36"/>
  <c r="EA28" i="36"/>
  <c r="EA11" i="36"/>
  <c r="EA14" i="36"/>
  <c r="EA73" i="36"/>
  <c r="EA61" i="36"/>
  <c r="EA75" i="36"/>
  <c r="EA105" i="36"/>
  <c r="EA30" i="36"/>
  <c r="EA12" i="36"/>
  <c r="EA47" i="36"/>
  <c r="EA32" i="36"/>
  <c r="EA43" i="36"/>
  <c r="EA4" i="36"/>
  <c r="EA23" i="36"/>
  <c r="EA41" i="36"/>
  <c r="EA79" i="36"/>
  <c r="EA84" i="36"/>
  <c r="EA48" i="36"/>
  <c r="EA42" i="36"/>
  <c r="EA6" i="36"/>
  <c r="EA39" i="36"/>
  <c r="EA56" i="36"/>
  <c r="EA20" i="36"/>
  <c r="EA17" i="36"/>
  <c r="EA29" i="36"/>
  <c r="EA13" i="36"/>
  <c r="EA5" i="36"/>
  <c r="EA58" i="36"/>
  <c r="EA69" i="36"/>
  <c r="EA36" i="36"/>
  <c r="EA27" i="36"/>
  <c r="EA66" i="36"/>
  <c r="EA65" i="36"/>
  <c r="EA46" i="36"/>
  <c r="EA19" i="36"/>
  <c r="EA106" i="36"/>
  <c r="EA103" i="36"/>
  <c r="EA38" i="36"/>
  <c r="EA55" i="36"/>
  <c r="EA96" i="36"/>
  <c r="EA35" i="36"/>
  <c r="EB2" i="36"/>
  <c r="EA8" i="36"/>
  <c r="EA68" i="36"/>
  <c r="EA37" i="36"/>
  <c r="EA50" i="36"/>
  <c r="EA72" i="36"/>
  <c r="EA90" i="36"/>
  <c r="EA18" i="36"/>
  <c r="EA51" i="36"/>
  <c r="EA67" i="36"/>
  <c r="EA9" i="36"/>
  <c r="DU120" i="36"/>
  <c r="DT132" i="36"/>
  <c r="DT134" i="36" s="1"/>
  <c r="DW123" i="36"/>
  <c r="EB82" i="36" l="1"/>
  <c r="EB81" i="36"/>
  <c r="DZ111" i="36"/>
  <c r="EA15" i="36"/>
  <c r="EA16" i="36"/>
  <c r="EB28" i="36"/>
  <c r="EB35" i="36"/>
  <c r="EB104" i="36"/>
  <c r="EB31" i="36"/>
  <c r="EB19" i="36"/>
  <c r="EB38" i="36"/>
  <c r="EB75" i="36"/>
  <c r="EB102" i="36"/>
  <c r="EB42" i="36"/>
  <c r="EB12" i="36"/>
  <c r="EB47" i="36"/>
  <c r="EB108" i="36"/>
  <c r="EB21" i="36"/>
  <c r="EB53" i="36"/>
  <c r="EB34" i="36"/>
  <c r="EB109" i="36"/>
  <c r="EB78" i="36"/>
  <c r="EB33" i="36"/>
  <c r="EB17" i="36"/>
  <c r="EB105" i="36"/>
  <c r="EB41" i="36"/>
  <c r="EB5" i="36"/>
  <c r="EB64" i="36"/>
  <c r="EB13" i="36"/>
  <c r="EB10" i="36"/>
  <c r="EB69" i="36"/>
  <c r="EB36" i="36"/>
  <c r="EB14" i="36"/>
  <c r="EB58" i="36"/>
  <c r="EB84" i="36"/>
  <c r="EB40" i="36"/>
  <c r="EB51" i="36"/>
  <c r="EB46" i="36"/>
  <c r="EB24" i="36"/>
  <c r="EB96" i="36"/>
  <c r="EB4" i="36"/>
  <c r="EB103" i="36"/>
  <c r="EB32" i="36"/>
  <c r="EB88" i="36"/>
  <c r="EB73" i="36"/>
  <c r="EB79" i="36"/>
  <c r="EB93" i="36"/>
  <c r="EB90" i="36"/>
  <c r="EB27" i="36"/>
  <c r="EB56" i="36"/>
  <c r="EB8" i="36"/>
  <c r="EB7" i="36"/>
  <c r="EB68" i="36"/>
  <c r="EB25" i="36"/>
  <c r="EB49" i="36"/>
  <c r="EB20" i="36"/>
  <c r="EB61" i="36"/>
  <c r="EB72" i="36"/>
  <c r="EB54" i="36"/>
  <c r="EB45" i="36"/>
  <c r="EB63" i="36"/>
  <c r="EB44" i="36"/>
  <c r="EB70" i="36"/>
  <c r="EB106" i="36"/>
  <c r="EB43" i="36"/>
  <c r="EC2" i="36"/>
  <c r="EB29" i="36"/>
  <c r="EB50" i="36"/>
  <c r="EB55" i="36"/>
  <c r="EB87" i="36"/>
  <c r="EB30" i="36"/>
  <c r="EB39" i="36"/>
  <c r="EB11" i="36"/>
  <c r="EB9" i="36"/>
  <c r="EB23" i="36"/>
  <c r="EB52" i="36"/>
  <c r="EB37" i="36"/>
  <c r="EB65" i="36"/>
  <c r="EB22" i="36"/>
  <c r="EB26" i="36"/>
  <c r="EB66" i="36"/>
  <c r="EB3" i="36"/>
  <c r="EB48" i="36"/>
  <c r="EB6" i="36"/>
  <c r="EB18" i="36"/>
  <c r="EB67" i="36"/>
  <c r="DV120" i="36"/>
  <c r="DU132" i="36"/>
  <c r="DU134" i="36" s="1"/>
  <c r="DX123" i="36"/>
  <c r="EC82" i="36" l="1"/>
  <c r="EC81" i="36"/>
  <c r="EB15" i="36"/>
  <c r="EB16" i="36"/>
  <c r="EB111" i="36" s="1"/>
  <c r="EC52" i="36"/>
  <c r="ED2" i="36"/>
  <c r="EC13" i="36"/>
  <c r="EC41" i="36"/>
  <c r="EC56" i="36"/>
  <c r="EC47" i="36"/>
  <c r="EC96" i="36"/>
  <c r="EC87" i="36"/>
  <c r="EC33" i="36"/>
  <c r="EC39" i="36"/>
  <c r="EC93" i="36"/>
  <c r="EC19" i="36"/>
  <c r="EC88" i="36"/>
  <c r="EC7" i="36"/>
  <c r="EC20" i="36"/>
  <c r="EC49" i="36"/>
  <c r="EC50" i="36"/>
  <c r="EC72" i="36"/>
  <c r="EC102" i="36"/>
  <c r="EC30" i="36"/>
  <c r="EC51" i="36"/>
  <c r="EC108" i="36"/>
  <c r="EC24" i="36"/>
  <c r="EC25" i="36"/>
  <c r="EC70" i="36"/>
  <c r="EC43" i="36"/>
  <c r="EC5" i="36"/>
  <c r="EC64" i="36"/>
  <c r="EC44" i="36"/>
  <c r="EC66" i="36"/>
  <c r="EC78" i="36"/>
  <c r="EC18" i="36"/>
  <c r="EC12" i="36"/>
  <c r="EC29" i="36"/>
  <c r="EC63" i="36"/>
  <c r="EC67" i="36"/>
  <c r="EC32" i="36"/>
  <c r="EC105" i="36"/>
  <c r="EC103" i="36"/>
  <c r="EC23" i="36"/>
  <c r="EC22" i="36"/>
  <c r="EC14" i="36"/>
  <c r="EC26" i="36"/>
  <c r="EC45" i="36"/>
  <c r="EC10" i="36"/>
  <c r="EC6" i="36"/>
  <c r="EC4" i="36"/>
  <c r="EC35" i="36"/>
  <c r="EC28" i="36"/>
  <c r="EC8" i="36"/>
  <c r="EC17" i="36"/>
  <c r="EC53" i="36"/>
  <c r="EC58" i="36"/>
  <c r="EC69" i="36"/>
  <c r="EC54" i="36"/>
  <c r="EC3" i="36"/>
  <c r="EC9" i="36"/>
  <c r="EC73" i="36"/>
  <c r="EC104" i="36"/>
  <c r="EC34" i="36"/>
  <c r="EC40" i="36"/>
  <c r="EC109" i="36"/>
  <c r="EC106" i="36"/>
  <c r="EC11" i="36"/>
  <c r="EC61" i="36"/>
  <c r="EC75" i="36"/>
  <c r="EC48" i="36"/>
  <c r="EC36" i="36"/>
  <c r="EC27" i="36"/>
  <c r="EC84" i="36"/>
  <c r="EC65" i="36"/>
  <c r="EC46" i="36"/>
  <c r="EC31" i="36"/>
  <c r="EC68" i="36"/>
  <c r="EC37" i="36"/>
  <c r="EC38" i="36"/>
  <c r="EC55" i="36"/>
  <c r="EC90" i="36"/>
  <c r="EC42" i="36"/>
  <c r="EC21" i="36"/>
  <c r="EC79" i="36"/>
  <c r="EA111" i="36"/>
  <c r="DW120" i="36"/>
  <c r="DV132" i="36"/>
  <c r="DV134" i="36" s="1"/>
  <c r="DY123" i="36"/>
  <c r="ED81" i="36" l="1"/>
  <c r="ED82" i="36"/>
  <c r="EC15" i="36"/>
  <c r="EC16" i="36"/>
  <c r="ED25" i="36"/>
  <c r="ED67" i="36"/>
  <c r="ED28" i="36"/>
  <c r="ED31" i="36"/>
  <c r="ED22" i="36"/>
  <c r="ED47" i="36"/>
  <c r="ED75" i="36"/>
  <c r="ED105" i="36"/>
  <c r="ED48" i="36"/>
  <c r="ED51" i="36"/>
  <c r="ED42" i="36"/>
  <c r="ED29" i="36"/>
  <c r="ED52" i="36"/>
  <c r="ED103" i="36"/>
  <c r="ED5" i="36"/>
  <c r="ED13" i="36"/>
  <c r="ED50" i="36"/>
  <c r="ED93" i="36"/>
  <c r="ED84" i="36"/>
  <c r="ED24" i="36"/>
  <c r="ED21" i="36"/>
  <c r="ED10" i="36"/>
  <c r="ED72" i="36"/>
  <c r="ED34" i="36"/>
  <c r="ED11" i="36"/>
  <c r="ED32" i="36"/>
  <c r="EE2" i="36"/>
  <c r="ED109" i="36"/>
  <c r="ED61" i="36"/>
  <c r="ED66" i="36"/>
  <c r="ED54" i="36"/>
  <c r="ED45" i="36"/>
  <c r="ED39" i="36"/>
  <c r="ED26" i="36"/>
  <c r="ED23" i="36"/>
  <c r="ED104" i="36"/>
  <c r="ED19" i="36"/>
  <c r="ED88" i="36"/>
  <c r="ED43" i="36"/>
  <c r="ED58" i="36"/>
  <c r="ED96" i="36"/>
  <c r="ED108" i="36"/>
  <c r="ED3" i="36"/>
  <c r="ED12" i="36"/>
  <c r="ED6" i="36"/>
  <c r="ED65" i="36"/>
  <c r="ED102" i="36"/>
  <c r="ED68" i="36"/>
  <c r="ED49" i="36"/>
  <c r="ED73" i="36"/>
  <c r="ED46" i="36"/>
  <c r="ED8" i="36"/>
  <c r="ED37" i="36"/>
  <c r="ED79" i="36"/>
  <c r="ED78" i="36"/>
  <c r="ED36" i="36"/>
  <c r="ED63" i="36"/>
  <c r="ED27" i="36"/>
  <c r="ED7" i="36"/>
  <c r="ED41" i="36"/>
  <c r="ED14" i="36"/>
  <c r="ED35" i="36"/>
  <c r="ED56" i="36"/>
  <c r="ED64" i="36"/>
  <c r="ED44" i="36"/>
  <c r="ED55" i="36"/>
  <c r="ED90" i="36"/>
  <c r="ED30" i="36"/>
  <c r="ED4" i="36"/>
  <c r="ED17" i="36"/>
  <c r="ED106" i="36"/>
  <c r="ED20" i="36"/>
  <c r="ED40" i="36"/>
  <c r="ED53" i="36"/>
  <c r="ED38" i="36"/>
  <c r="ED69" i="36"/>
  <c r="ED87" i="36"/>
  <c r="ED18" i="36"/>
  <c r="ED33" i="36"/>
  <c r="ED70" i="36"/>
  <c r="ED9" i="36"/>
  <c r="EC111" i="36"/>
  <c r="DX120" i="36"/>
  <c r="DW132" i="36"/>
  <c r="DW134" i="36" s="1"/>
  <c r="DZ123" i="36"/>
  <c r="EE81" i="36" l="1"/>
  <c r="EE82" i="36"/>
  <c r="EE52" i="36"/>
  <c r="EE104" i="36"/>
  <c r="EE11" i="36"/>
  <c r="EE34" i="36"/>
  <c r="EE109" i="36"/>
  <c r="EE47" i="36"/>
  <c r="EE93" i="36"/>
  <c r="EE105" i="36"/>
  <c r="EE36" i="36"/>
  <c r="EE27" i="36"/>
  <c r="EE96" i="36"/>
  <c r="EE30" i="36"/>
  <c r="EE12" i="36"/>
  <c r="EE63" i="36"/>
  <c r="EE38" i="36"/>
  <c r="EE54" i="36"/>
  <c r="EE3" i="36"/>
  <c r="EE17" i="36"/>
  <c r="EE40" i="36"/>
  <c r="EE29" i="36"/>
  <c r="EE13" i="36"/>
  <c r="EE49" i="36"/>
  <c r="EE26" i="36"/>
  <c r="EE66" i="36"/>
  <c r="EE87" i="36"/>
  <c r="EE33" i="36"/>
  <c r="EE48" i="36"/>
  <c r="EE39" i="36"/>
  <c r="EE84" i="36"/>
  <c r="EE28" i="36"/>
  <c r="EE23" i="36"/>
  <c r="EE67" i="36"/>
  <c r="EE25" i="36"/>
  <c r="EE56" i="36"/>
  <c r="EE50" i="36"/>
  <c r="EE72" i="36"/>
  <c r="EE90" i="36"/>
  <c r="EE42" i="36"/>
  <c r="EE78" i="36"/>
  <c r="EE103" i="36"/>
  <c r="EE5" i="36"/>
  <c r="EE41" i="36"/>
  <c r="EE8" i="36"/>
  <c r="EE46" i="36"/>
  <c r="EE9" i="36"/>
  <c r="EE51" i="36"/>
  <c r="EE70" i="36"/>
  <c r="EE37" i="36"/>
  <c r="EE22" i="36"/>
  <c r="EE53" i="36"/>
  <c r="EE64" i="36"/>
  <c r="EE61" i="36"/>
  <c r="EE69" i="36"/>
  <c r="EE108" i="36"/>
  <c r="EE6" i="36"/>
  <c r="EE10" i="36"/>
  <c r="EE35" i="36"/>
  <c r="EE88" i="36"/>
  <c r="EE4" i="36"/>
  <c r="EF2" i="36"/>
  <c r="EE73" i="36"/>
  <c r="EE79" i="36"/>
  <c r="EE75" i="36"/>
  <c r="EE18" i="36"/>
  <c r="EE106" i="36"/>
  <c r="EE20" i="36"/>
  <c r="EE43" i="36"/>
  <c r="EE14" i="36"/>
  <c r="EE32" i="36"/>
  <c r="EE45" i="36"/>
  <c r="EE65" i="36"/>
  <c r="EE7" i="36"/>
  <c r="EE31" i="36"/>
  <c r="EE68" i="36"/>
  <c r="EE19" i="36"/>
  <c r="EE44" i="36"/>
  <c r="EE55" i="36"/>
  <c r="EE102" i="36"/>
  <c r="EE24" i="36"/>
  <c r="EE21" i="36"/>
  <c r="EE58" i="36"/>
  <c r="ED15" i="36"/>
  <c r="ED16" i="36"/>
  <c r="DY120" i="36"/>
  <c r="DX132" i="36"/>
  <c r="DX134" i="36" s="1"/>
  <c r="EA123" i="36"/>
  <c r="ED111" i="36" l="1"/>
  <c r="EF81" i="36"/>
  <c r="EF82" i="36"/>
  <c r="EF32" i="36"/>
  <c r="EF65" i="36"/>
  <c r="EF46" i="36"/>
  <c r="EF17" i="36"/>
  <c r="EF43" i="36"/>
  <c r="EF38" i="36"/>
  <c r="EF75" i="36"/>
  <c r="EF105" i="36"/>
  <c r="EF54" i="36"/>
  <c r="EF63" i="36"/>
  <c r="EF4" i="36"/>
  <c r="EF50" i="36"/>
  <c r="EF87" i="36"/>
  <c r="EF9" i="36"/>
  <c r="EF35" i="36"/>
  <c r="EF26" i="36"/>
  <c r="EF3" i="36"/>
  <c r="EF51" i="36"/>
  <c r="EF93" i="36"/>
  <c r="EF29" i="36"/>
  <c r="EF34" i="36"/>
  <c r="EF103" i="36"/>
  <c r="EF53" i="36"/>
  <c r="EF69" i="36"/>
  <c r="EF30" i="36"/>
  <c r="EF7" i="36"/>
  <c r="EF108" i="36"/>
  <c r="EF102" i="36"/>
  <c r="EF61" i="36"/>
  <c r="EF45" i="36"/>
  <c r="EF67" i="36"/>
  <c r="EF70" i="36"/>
  <c r="EF23" i="36"/>
  <c r="EF66" i="36"/>
  <c r="EF39" i="36"/>
  <c r="EF5" i="36"/>
  <c r="EF52" i="36"/>
  <c r="EF25" i="36"/>
  <c r="EF22" i="36"/>
  <c r="EG2" i="36"/>
  <c r="EF64" i="36"/>
  <c r="EF79" i="36"/>
  <c r="EF84" i="36"/>
  <c r="EF48" i="36"/>
  <c r="EF12" i="36"/>
  <c r="EF11" i="36"/>
  <c r="EF106" i="36"/>
  <c r="EF10" i="36"/>
  <c r="EF37" i="36"/>
  <c r="EF42" i="36"/>
  <c r="EF88" i="36"/>
  <c r="EF20" i="36"/>
  <c r="EF68" i="36"/>
  <c r="EF28" i="36"/>
  <c r="EF56" i="36"/>
  <c r="EF14" i="36"/>
  <c r="EF58" i="36"/>
  <c r="EF96" i="36"/>
  <c r="EF24" i="36"/>
  <c r="EF21" i="36"/>
  <c r="EF27" i="36"/>
  <c r="EF40" i="36"/>
  <c r="EF8" i="36"/>
  <c r="EF31" i="36"/>
  <c r="EF104" i="36"/>
  <c r="EF49" i="36"/>
  <c r="EF47" i="36"/>
  <c r="EF55" i="36"/>
  <c r="EF78" i="36"/>
  <c r="EF36" i="36"/>
  <c r="EF6" i="36"/>
  <c r="EF19" i="36"/>
  <c r="EF109" i="36"/>
  <c r="EF13" i="36"/>
  <c r="EF73" i="36"/>
  <c r="EF41" i="36"/>
  <c r="EF44" i="36"/>
  <c r="EF72" i="36"/>
  <c r="EF90" i="36"/>
  <c r="EF18" i="36"/>
  <c r="EF33" i="36"/>
  <c r="EE16" i="36"/>
  <c r="EE15" i="36"/>
  <c r="DZ120" i="36"/>
  <c r="DY132" i="36"/>
  <c r="DY134" i="36" s="1"/>
  <c r="EB123" i="36"/>
  <c r="EG81" i="36" l="1"/>
  <c r="EG82" i="36"/>
  <c r="EE111" i="36"/>
  <c r="EG7" i="36"/>
  <c r="EG23" i="36"/>
  <c r="EG8" i="36"/>
  <c r="EG19" i="36"/>
  <c r="EG104" i="36"/>
  <c r="EG44" i="36"/>
  <c r="EG69" i="36"/>
  <c r="EG72" i="36"/>
  <c r="EG3" i="36"/>
  <c r="EG9" i="36"/>
  <c r="EG73" i="36"/>
  <c r="EG45" i="36"/>
  <c r="EG103" i="36"/>
  <c r="EG4" i="36"/>
  <c r="EG67" i="36"/>
  <c r="EG37" i="36"/>
  <c r="EG28" i="36"/>
  <c r="EG26" i="36"/>
  <c r="EG93" i="36"/>
  <c r="EG54" i="36"/>
  <c r="EG24" i="36"/>
  <c r="EG51" i="36"/>
  <c r="EG21" i="36"/>
  <c r="EH2" i="36"/>
  <c r="EG61" i="36"/>
  <c r="EG63" i="36"/>
  <c r="EG27" i="36"/>
  <c r="EG70" i="36"/>
  <c r="EG25" i="36"/>
  <c r="EG41" i="36"/>
  <c r="EG14" i="36"/>
  <c r="EG65" i="36"/>
  <c r="EG79" i="36"/>
  <c r="EG78" i="36"/>
  <c r="EG102" i="36"/>
  <c r="EG30" i="36"/>
  <c r="EG20" i="36"/>
  <c r="EG108" i="36"/>
  <c r="EG48" i="36"/>
  <c r="EG35" i="36"/>
  <c r="EG52" i="36"/>
  <c r="EG84" i="36"/>
  <c r="EG106" i="36"/>
  <c r="EG17" i="36"/>
  <c r="EG88" i="36"/>
  <c r="EG10" i="36"/>
  <c r="EG32" i="36"/>
  <c r="EG11" i="36"/>
  <c r="EG58" i="36"/>
  <c r="EG39" i="36"/>
  <c r="EG68" i="36"/>
  <c r="EG46" i="36"/>
  <c r="EG43" i="36"/>
  <c r="EG29" i="36"/>
  <c r="EG13" i="36"/>
  <c r="EG38" i="36"/>
  <c r="EG55" i="36"/>
  <c r="EG105" i="36"/>
  <c r="EG36" i="36"/>
  <c r="EG6" i="36"/>
  <c r="EG34" i="36"/>
  <c r="EG56" i="36"/>
  <c r="EG31" i="36"/>
  <c r="EG64" i="36"/>
  <c r="EG109" i="36"/>
  <c r="EG47" i="36"/>
  <c r="EG96" i="36"/>
  <c r="EG87" i="36"/>
  <c r="EG42" i="36"/>
  <c r="EG12" i="36"/>
  <c r="EG22" i="36"/>
  <c r="EG40" i="36"/>
  <c r="EG5" i="36"/>
  <c r="EG53" i="36"/>
  <c r="EG49" i="36"/>
  <c r="EG50" i="36"/>
  <c r="EG75" i="36"/>
  <c r="EG90" i="36"/>
  <c r="EG18" i="36"/>
  <c r="EG33" i="36"/>
  <c r="EG66" i="36"/>
  <c r="EF16" i="36"/>
  <c r="EF15" i="36"/>
  <c r="EF111" i="36" s="1"/>
  <c r="EA120" i="36"/>
  <c r="DZ132" i="36"/>
  <c r="DZ134" i="36" s="1"/>
  <c r="EC123" i="36"/>
  <c r="EH81" i="36" l="1"/>
  <c r="EH82" i="36"/>
  <c r="EH73" i="36"/>
  <c r="EH68" i="36"/>
  <c r="EH13" i="36"/>
  <c r="EH52" i="36"/>
  <c r="EH43" i="36"/>
  <c r="EH47" i="36"/>
  <c r="EH55" i="36"/>
  <c r="EH108" i="36"/>
  <c r="EH24" i="36"/>
  <c r="EH21" i="36"/>
  <c r="EH38" i="36"/>
  <c r="EH102" i="36"/>
  <c r="EH6" i="36"/>
  <c r="EH105" i="36"/>
  <c r="EH63" i="36"/>
  <c r="EH88" i="36"/>
  <c r="EH25" i="36"/>
  <c r="EH22" i="36"/>
  <c r="EH69" i="36"/>
  <c r="EH32" i="36"/>
  <c r="EH41" i="36"/>
  <c r="EH49" i="36"/>
  <c r="EH20" i="36"/>
  <c r="EH29" i="36"/>
  <c r="EH93" i="36"/>
  <c r="EH18" i="36"/>
  <c r="EH4" i="36"/>
  <c r="EH78" i="36"/>
  <c r="EH19" i="36"/>
  <c r="EH17" i="36"/>
  <c r="EH106" i="36"/>
  <c r="EH7" i="36"/>
  <c r="EH35" i="36"/>
  <c r="EH44" i="36"/>
  <c r="EH66" i="36"/>
  <c r="EH3" i="36"/>
  <c r="EH65" i="36"/>
  <c r="EH26" i="36"/>
  <c r="EH40" i="36"/>
  <c r="EH14" i="36"/>
  <c r="EH53" i="36"/>
  <c r="EH104" i="36"/>
  <c r="EI2" i="36"/>
  <c r="EH50" i="36"/>
  <c r="EH75" i="36"/>
  <c r="EH87" i="36"/>
  <c r="EH48" i="36"/>
  <c r="EH12" i="36"/>
  <c r="EH30" i="36"/>
  <c r="EH31" i="36"/>
  <c r="EH109" i="36"/>
  <c r="EH10" i="36"/>
  <c r="EH37" i="36"/>
  <c r="EH8" i="36"/>
  <c r="EH58" i="36"/>
  <c r="EH96" i="36"/>
  <c r="EH90" i="36"/>
  <c r="EH42" i="36"/>
  <c r="EH51" i="36"/>
  <c r="EH36" i="36"/>
  <c r="EH5" i="36"/>
  <c r="EH67" i="36"/>
  <c r="EH103" i="36"/>
  <c r="EH70" i="36"/>
  <c r="EH23" i="36"/>
  <c r="EH79" i="36"/>
  <c r="EH72" i="36"/>
  <c r="EH54" i="36"/>
  <c r="EH9" i="36"/>
  <c r="EH56" i="36"/>
  <c r="EH28" i="36"/>
  <c r="EH34" i="36"/>
  <c r="EH64" i="36"/>
  <c r="EH11" i="36"/>
  <c r="EH46" i="36"/>
  <c r="EH61" i="36"/>
  <c r="EH84" i="36"/>
  <c r="EH39" i="36"/>
  <c r="EH45" i="36"/>
  <c r="EH27" i="36"/>
  <c r="EH33" i="36"/>
  <c r="EG16" i="36"/>
  <c r="EG15" i="36"/>
  <c r="EG111" i="36" s="1"/>
  <c r="EB120" i="36"/>
  <c r="EA132" i="36"/>
  <c r="EA134" i="36" s="1"/>
  <c r="ED123" i="36"/>
  <c r="EI81" i="36" l="1"/>
  <c r="EI82" i="36"/>
  <c r="EH15" i="36"/>
  <c r="EH16" i="36"/>
  <c r="EH111" i="36"/>
  <c r="EI34" i="36"/>
  <c r="EI7" i="36"/>
  <c r="EI29" i="36"/>
  <c r="EI67" i="36"/>
  <c r="EI28" i="36"/>
  <c r="EI38" i="36"/>
  <c r="EI75" i="36"/>
  <c r="EI102" i="36"/>
  <c r="EI54" i="36"/>
  <c r="EI27" i="36"/>
  <c r="EI65" i="36"/>
  <c r="EI53" i="36"/>
  <c r="EI26" i="36"/>
  <c r="EI105" i="36"/>
  <c r="EI12" i="36"/>
  <c r="EI8" i="36"/>
  <c r="EI56" i="36"/>
  <c r="EI40" i="36"/>
  <c r="EI103" i="36"/>
  <c r="EI13" i="36"/>
  <c r="EI88" i="36"/>
  <c r="EI47" i="36"/>
  <c r="EI66" i="36"/>
  <c r="EI108" i="36"/>
  <c r="EI9" i="36"/>
  <c r="EI63" i="36"/>
  <c r="EI23" i="36"/>
  <c r="EI37" i="36"/>
  <c r="EI72" i="36"/>
  <c r="EI42" i="36"/>
  <c r="EI78" i="36"/>
  <c r="EI43" i="36"/>
  <c r="EI35" i="36"/>
  <c r="EI58" i="36"/>
  <c r="EI52" i="36"/>
  <c r="EI5" i="36"/>
  <c r="EI19" i="36"/>
  <c r="EI64" i="36"/>
  <c r="EI32" i="36"/>
  <c r="EI50" i="36"/>
  <c r="EI69" i="36"/>
  <c r="EI90" i="36"/>
  <c r="EI18" i="36"/>
  <c r="EI33" i="36"/>
  <c r="EI45" i="36"/>
  <c r="EI25" i="36"/>
  <c r="EI6" i="36"/>
  <c r="EI104" i="36"/>
  <c r="EI49" i="36"/>
  <c r="EI14" i="36"/>
  <c r="EI10" i="36"/>
  <c r="EI20" i="36"/>
  <c r="EI79" i="36"/>
  <c r="EI96" i="36"/>
  <c r="EI87" i="36"/>
  <c r="EI36" i="36"/>
  <c r="EI39" i="36"/>
  <c r="EI70" i="36"/>
  <c r="EI73" i="36"/>
  <c r="EI109" i="36"/>
  <c r="EI17" i="36"/>
  <c r="EI46" i="36"/>
  <c r="EI4" i="36"/>
  <c r="EI61" i="36"/>
  <c r="EI93" i="36"/>
  <c r="EI24" i="36"/>
  <c r="EI51" i="36"/>
  <c r="EI41" i="36"/>
  <c r="EI48" i="36"/>
  <c r="EI106" i="36"/>
  <c r="EI68" i="36"/>
  <c r="EI11" i="36"/>
  <c r="EI22" i="36"/>
  <c r="EJ2" i="36"/>
  <c r="EI31" i="36"/>
  <c r="EI44" i="36"/>
  <c r="EI55" i="36"/>
  <c r="EI84" i="36"/>
  <c r="EI30" i="36"/>
  <c r="EI21" i="36"/>
  <c r="EI3" i="36"/>
  <c r="EC120" i="36"/>
  <c r="EB132" i="36"/>
  <c r="EB134" i="36" s="1"/>
  <c r="EE123" i="36"/>
  <c r="EJ82" i="36" l="1"/>
  <c r="EJ81" i="36"/>
  <c r="EI16" i="36"/>
  <c r="EI15" i="36"/>
  <c r="EI111" i="36" s="1"/>
  <c r="EJ17" i="36"/>
  <c r="EJ28" i="36"/>
  <c r="EJ20" i="36"/>
  <c r="EJ40" i="36"/>
  <c r="EJ11" i="36"/>
  <c r="EJ47" i="36"/>
  <c r="EJ69" i="36"/>
  <c r="EJ108" i="36"/>
  <c r="EJ3" i="36"/>
  <c r="EJ21" i="36"/>
  <c r="EJ58" i="36"/>
  <c r="EJ102" i="36"/>
  <c r="EJ33" i="36"/>
  <c r="EJ19" i="36"/>
  <c r="EJ79" i="36"/>
  <c r="EJ45" i="36"/>
  <c r="EJ67" i="36"/>
  <c r="EJ73" i="36"/>
  <c r="EJ8" i="36"/>
  <c r="EJ43" i="36"/>
  <c r="EJ23" i="36"/>
  <c r="EJ75" i="36"/>
  <c r="EJ48" i="36"/>
  <c r="EJ25" i="36"/>
  <c r="EJ24" i="36"/>
  <c r="EJ32" i="36"/>
  <c r="EJ39" i="36"/>
  <c r="EJ22" i="36"/>
  <c r="EJ104" i="36"/>
  <c r="EJ46" i="36"/>
  <c r="EJ96" i="36"/>
  <c r="EJ6" i="36"/>
  <c r="EJ14" i="36"/>
  <c r="EJ109" i="36"/>
  <c r="EJ4" i="36"/>
  <c r="EJ5" i="36"/>
  <c r="EJ52" i="36"/>
  <c r="EJ88" i="36"/>
  <c r="EJ7" i="36"/>
  <c r="EJ61" i="36"/>
  <c r="EJ87" i="36"/>
  <c r="EJ18" i="36"/>
  <c r="EJ30" i="36"/>
  <c r="EJ27" i="36"/>
  <c r="EJ84" i="36"/>
  <c r="EJ64" i="36"/>
  <c r="EJ49" i="36"/>
  <c r="EJ29" i="36"/>
  <c r="EJ10" i="36"/>
  <c r="EJ65" i="36"/>
  <c r="EJ38" i="36"/>
  <c r="EJ55" i="36"/>
  <c r="EJ78" i="36"/>
  <c r="EJ42" i="36"/>
  <c r="EJ36" i="36"/>
  <c r="EJ26" i="36"/>
  <c r="EJ105" i="36"/>
  <c r="EJ31" i="36"/>
  <c r="EJ68" i="36"/>
  <c r="EJ106" i="36"/>
  <c r="EJ37" i="36"/>
  <c r="EJ34" i="36"/>
  <c r="EJ44" i="36"/>
  <c r="EJ72" i="36"/>
  <c r="EJ90" i="36"/>
  <c r="EJ9" i="36"/>
  <c r="EJ12" i="36"/>
  <c r="EJ41" i="36"/>
  <c r="EJ103" i="36"/>
  <c r="EJ53" i="36"/>
  <c r="EJ70" i="36"/>
  <c r="EJ35" i="36"/>
  <c r="EJ13" i="36"/>
  <c r="EJ56" i="36"/>
  <c r="EK2" i="36"/>
  <c r="EJ50" i="36"/>
  <c r="EJ93" i="36"/>
  <c r="EJ66" i="36"/>
  <c r="EJ54" i="36"/>
  <c r="EJ51" i="36"/>
  <c r="EJ63" i="36"/>
  <c r="ED120" i="36"/>
  <c r="EC132" i="36"/>
  <c r="EC134" i="36" s="1"/>
  <c r="EF123" i="36"/>
  <c r="EK82" i="36" l="1"/>
  <c r="EK81" i="36"/>
  <c r="EJ16" i="36"/>
  <c r="EJ15" i="36"/>
  <c r="EK46" i="36"/>
  <c r="EK31" i="36"/>
  <c r="EK14" i="36"/>
  <c r="EK52" i="36"/>
  <c r="EK56" i="36"/>
  <c r="EK26" i="36"/>
  <c r="EK84" i="36"/>
  <c r="EK54" i="36"/>
  <c r="EK36" i="36"/>
  <c r="EK12" i="36"/>
  <c r="EK37" i="36"/>
  <c r="EK69" i="36"/>
  <c r="EK105" i="36"/>
  <c r="EK51" i="36"/>
  <c r="EK108" i="36"/>
  <c r="EK42" i="36"/>
  <c r="EK21" i="36"/>
  <c r="EK106" i="36"/>
  <c r="EL2" i="36"/>
  <c r="EK61" i="36"/>
  <c r="EK18" i="36"/>
  <c r="EK8" i="36"/>
  <c r="EK4" i="36"/>
  <c r="EK104" i="36"/>
  <c r="EK11" i="36"/>
  <c r="EK50" i="36"/>
  <c r="EK3" i="36"/>
  <c r="EK23" i="36"/>
  <c r="EK53" i="36"/>
  <c r="EK65" i="36"/>
  <c r="EK102" i="36"/>
  <c r="EK73" i="36"/>
  <c r="EK29" i="36"/>
  <c r="EK68" i="36"/>
  <c r="EK49" i="36"/>
  <c r="EK28" i="36"/>
  <c r="EK58" i="36"/>
  <c r="EK96" i="36"/>
  <c r="EK72" i="36"/>
  <c r="EK9" i="36"/>
  <c r="EK88" i="36"/>
  <c r="EK10" i="36"/>
  <c r="EK67" i="36"/>
  <c r="EK20" i="36"/>
  <c r="EK35" i="36"/>
  <c r="EK40" i="36"/>
  <c r="EK79" i="36"/>
  <c r="EK75" i="36"/>
  <c r="EK30" i="36"/>
  <c r="EK39" i="36"/>
  <c r="EK27" i="36"/>
  <c r="EK70" i="36"/>
  <c r="EK7" i="36"/>
  <c r="EK41" i="36"/>
  <c r="EK25" i="36"/>
  <c r="EK34" i="36"/>
  <c r="EK47" i="36"/>
  <c r="EK55" i="36"/>
  <c r="EK90" i="36"/>
  <c r="EK33" i="36"/>
  <c r="EK45" i="36"/>
  <c r="EK32" i="36"/>
  <c r="EK109" i="36"/>
  <c r="EK22" i="36"/>
  <c r="EK103" i="36"/>
  <c r="EK17" i="36"/>
  <c r="EK38" i="36"/>
  <c r="EK78" i="36"/>
  <c r="EK66" i="36"/>
  <c r="EK24" i="36"/>
  <c r="EK63" i="36"/>
  <c r="EK19" i="36"/>
  <c r="EK43" i="36"/>
  <c r="EK5" i="36"/>
  <c r="EK64" i="36"/>
  <c r="EK13" i="36"/>
  <c r="EK44" i="36"/>
  <c r="EK93" i="36"/>
  <c r="EK87" i="36"/>
  <c r="EK48" i="36"/>
  <c r="EK6" i="36"/>
  <c r="EE120" i="36"/>
  <c r="ED132" i="36"/>
  <c r="ED134" i="36" s="1"/>
  <c r="EG123" i="36"/>
  <c r="EJ111" i="36" l="1"/>
  <c r="EL81" i="36"/>
  <c r="EL82" i="36"/>
  <c r="EL64" i="36"/>
  <c r="EL37" i="36"/>
  <c r="EL22" i="36"/>
  <c r="EL67" i="36"/>
  <c r="EL70" i="36"/>
  <c r="EL47" i="36"/>
  <c r="EL55" i="36"/>
  <c r="EL54" i="36"/>
  <c r="EL48" i="36"/>
  <c r="EL12" i="36"/>
  <c r="EL8" i="36"/>
  <c r="EL66" i="36"/>
  <c r="EL52" i="36"/>
  <c r="EL56" i="36"/>
  <c r="EL5" i="36"/>
  <c r="EL34" i="36"/>
  <c r="EL53" i="36"/>
  <c r="EL38" i="36"/>
  <c r="EL96" i="36"/>
  <c r="EL102" i="36"/>
  <c r="EL3" i="36"/>
  <c r="EL39" i="36"/>
  <c r="EL40" i="36"/>
  <c r="EM2" i="36"/>
  <c r="EL30" i="36"/>
  <c r="EL23" i="36"/>
  <c r="EL6" i="36"/>
  <c r="EL7" i="36"/>
  <c r="EL31" i="36"/>
  <c r="EL68" i="36"/>
  <c r="EL25" i="36"/>
  <c r="EL32" i="36"/>
  <c r="EL50" i="36"/>
  <c r="EL84" i="36"/>
  <c r="EL93" i="36"/>
  <c r="EL42" i="36"/>
  <c r="EL21" i="36"/>
  <c r="EL61" i="36"/>
  <c r="EL45" i="36"/>
  <c r="EL90" i="36"/>
  <c r="EL104" i="36"/>
  <c r="EL4" i="36"/>
  <c r="EL41" i="36"/>
  <c r="EL14" i="36"/>
  <c r="EL13" i="36"/>
  <c r="EL26" i="36"/>
  <c r="EL69" i="36"/>
  <c r="EL105" i="36"/>
  <c r="EL63" i="36"/>
  <c r="EL33" i="36"/>
  <c r="EL24" i="36"/>
  <c r="EL109" i="36"/>
  <c r="EL73" i="36"/>
  <c r="EL46" i="36"/>
  <c r="EL17" i="36"/>
  <c r="EL103" i="36"/>
  <c r="EL19" i="36"/>
  <c r="EL79" i="36"/>
  <c r="EL72" i="36"/>
  <c r="EL87" i="36"/>
  <c r="EL51" i="36"/>
  <c r="EL35" i="36"/>
  <c r="EL11" i="36"/>
  <c r="EL78" i="36"/>
  <c r="EL9" i="36"/>
  <c r="EL88" i="36"/>
  <c r="EL28" i="36"/>
  <c r="EL108" i="36"/>
  <c r="EL106" i="36"/>
  <c r="EL20" i="36"/>
  <c r="EL43" i="36"/>
  <c r="EL29" i="36"/>
  <c r="EL65" i="36"/>
  <c r="EL49" i="36"/>
  <c r="EL58" i="36"/>
  <c r="EL75" i="36"/>
  <c r="EL18" i="36"/>
  <c r="EL36" i="36"/>
  <c r="EL27" i="36"/>
  <c r="EL10" i="36"/>
  <c r="EL44" i="36"/>
  <c r="EK15" i="36"/>
  <c r="EK16" i="36"/>
  <c r="EF120" i="36"/>
  <c r="EE132" i="36"/>
  <c r="EE134" i="36" s="1"/>
  <c r="EH123" i="36"/>
  <c r="EM81" i="36" l="1"/>
  <c r="EM82" i="36"/>
  <c r="EK111" i="36"/>
  <c r="EL16" i="36"/>
  <c r="EL15" i="36"/>
  <c r="EL111" i="36" s="1"/>
  <c r="EM67" i="36"/>
  <c r="EM11" i="36"/>
  <c r="EM73" i="36"/>
  <c r="EM49" i="36"/>
  <c r="EM68" i="36"/>
  <c r="EM47" i="36"/>
  <c r="EM84" i="36"/>
  <c r="EM90" i="36"/>
  <c r="EM18" i="36"/>
  <c r="EM33" i="36"/>
  <c r="EM34" i="36"/>
  <c r="EM23" i="36"/>
  <c r="EM79" i="36"/>
  <c r="EM105" i="36"/>
  <c r="EM21" i="36"/>
  <c r="EM8" i="36"/>
  <c r="EM25" i="36"/>
  <c r="EM35" i="36"/>
  <c r="EM14" i="36"/>
  <c r="EM96" i="36"/>
  <c r="EM48" i="36"/>
  <c r="EM53" i="36"/>
  <c r="EM6" i="36"/>
  <c r="EM13" i="36"/>
  <c r="EM106" i="36"/>
  <c r="EM20" i="36"/>
  <c r="EN2" i="36"/>
  <c r="EM40" i="36"/>
  <c r="EM61" i="36"/>
  <c r="EM66" i="36"/>
  <c r="EM108" i="36"/>
  <c r="EM36" i="36"/>
  <c r="EM12" i="36"/>
  <c r="EM50" i="36"/>
  <c r="EM88" i="36"/>
  <c r="EM19" i="36"/>
  <c r="EM65" i="36"/>
  <c r="EM46" i="36"/>
  <c r="EM10" i="36"/>
  <c r="EM41" i="36"/>
  <c r="EM58" i="36"/>
  <c r="EM75" i="36"/>
  <c r="EM54" i="36"/>
  <c r="EM45" i="36"/>
  <c r="EM27" i="36"/>
  <c r="EM69" i="36"/>
  <c r="EM43" i="36"/>
  <c r="EM29" i="36"/>
  <c r="EM52" i="36"/>
  <c r="EM104" i="36"/>
  <c r="EM31" i="36"/>
  <c r="EM44" i="36"/>
  <c r="EM55" i="36"/>
  <c r="EM78" i="36"/>
  <c r="EM30" i="36"/>
  <c r="EM63" i="36"/>
  <c r="EM3" i="36"/>
  <c r="EM39" i="36"/>
  <c r="EM103" i="36"/>
  <c r="EM22" i="36"/>
  <c r="EM109" i="36"/>
  <c r="EM17" i="36"/>
  <c r="EM70" i="36"/>
  <c r="EM37" i="36"/>
  <c r="EM38" i="36"/>
  <c r="EM72" i="36"/>
  <c r="EM9" i="36"/>
  <c r="EM5" i="36"/>
  <c r="EM102" i="36"/>
  <c r="EM4" i="36"/>
  <c r="EM64" i="36"/>
  <c r="EM7" i="36"/>
  <c r="EM32" i="36"/>
  <c r="EM56" i="36"/>
  <c r="EM26" i="36"/>
  <c r="EM93" i="36"/>
  <c r="EM87" i="36"/>
  <c r="EM24" i="36"/>
  <c r="EM51" i="36"/>
  <c r="EM28" i="36"/>
  <c r="EM42" i="36"/>
  <c r="EG120" i="36"/>
  <c r="EF132" i="36"/>
  <c r="EF134" i="36" s="1"/>
  <c r="EI123" i="36"/>
  <c r="EN81" i="36" l="1"/>
  <c r="EN82" i="36"/>
  <c r="EM15" i="36"/>
  <c r="EM16" i="36"/>
  <c r="EN35" i="36"/>
  <c r="EN14" i="36"/>
  <c r="EN65" i="36"/>
  <c r="EN46" i="36"/>
  <c r="EN49" i="36"/>
  <c r="EN38" i="36"/>
  <c r="EN93" i="36"/>
  <c r="EN105" i="36"/>
  <c r="EN30" i="36"/>
  <c r="EN39" i="36"/>
  <c r="EN104" i="36"/>
  <c r="EN8" i="36"/>
  <c r="EN47" i="36"/>
  <c r="EN90" i="36"/>
  <c r="EN54" i="36"/>
  <c r="EN63" i="36"/>
  <c r="EN51" i="36"/>
  <c r="EN27" i="36"/>
  <c r="EN4" i="36"/>
  <c r="EN53" i="36"/>
  <c r="EN7" i="36"/>
  <c r="EN75" i="36"/>
  <c r="EN6" i="36"/>
  <c r="EN33" i="36"/>
  <c r="EN45" i="36"/>
  <c r="EN29" i="36"/>
  <c r="EN68" i="36"/>
  <c r="EN13" i="36"/>
  <c r="EN73" i="36"/>
  <c r="EN64" i="36"/>
  <c r="EN50" i="36"/>
  <c r="EN96" i="36"/>
  <c r="EN108" i="36"/>
  <c r="EN42" i="36"/>
  <c r="EN106" i="36"/>
  <c r="EN34" i="36"/>
  <c r="EN25" i="36"/>
  <c r="EN22" i="36"/>
  <c r="EN40" i="36"/>
  <c r="EN26" i="36"/>
  <c r="EN69" i="36"/>
  <c r="EN102" i="36"/>
  <c r="EN18" i="36"/>
  <c r="EN3" i="36"/>
  <c r="EN67" i="36"/>
  <c r="EN23" i="36"/>
  <c r="EN88" i="36"/>
  <c r="EN11" i="36"/>
  <c r="EN52" i="36"/>
  <c r="EN61" i="36"/>
  <c r="EN72" i="36"/>
  <c r="EN87" i="36"/>
  <c r="EN36" i="36"/>
  <c r="EN9" i="36"/>
  <c r="EN43" i="36"/>
  <c r="EN37" i="36"/>
  <c r="EN70" i="36"/>
  <c r="EN28" i="36"/>
  <c r="EN17" i="36"/>
  <c r="EN58" i="36"/>
  <c r="EN78" i="36"/>
  <c r="EN24" i="36"/>
  <c r="EN12" i="36"/>
  <c r="EN109" i="36"/>
  <c r="EN19" i="36"/>
  <c r="EO2" i="36"/>
  <c r="EN31" i="36"/>
  <c r="EN20" i="36"/>
  <c r="EN32" i="36"/>
  <c r="EN79" i="36"/>
  <c r="EN66" i="36"/>
  <c r="EN41" i="36"/>
  <c r="EN5" i="36"/>
  <c r="EN56" i="36"/>
  <c r="EN10" i="36"/>
  <c r="EN103" i="36"/>
  <c r="EN44" i="36"/>
  <c r="EN55" i="36"/>
  <c r="EN84" i="36"/>
  <c r="EN48" i="36"/>
  <c r="EN21" i="36"/>
  <c r="EM111" i="36"/>
  <c r="EH120" i="36"/>
  <c r="EG132" i="36"/>
  <c r="EG134" i="36" s="1"/>
  <c r="EJ123" i="36"/>
  <c r="EO81" i="36" l="1"/>
  <c r="EO82" i="36"/>
  <c r="EO49" i="36"/>
  <c r="EO19" i="36"/>
  <c r="EO103" i="36"/>
  <c r="EO10" i="36"/>
  <c r="EO67" i="36"/>
  <c r="EO44" i="36"/>
  <c r="EO78" i="36"/>
  <c r="EO84" i="36"/>
  <c r="EO42" i="36"/>
  <c r="EO6" i="36"/>
  <c r="EO66" i="36"/>
  <c r="EO63" i="36"/>
  <c r="EO39" i="36"/>
  <c r="EO48" i="36"/>
  <c r="EO109" i="36"/>
  <c r="EO45" i="36"/>
  <c r="EO30" i="36"/>
  <c r="EO88" i="36"/>
  <c r="EO37" i="36"/>
  <c r="EO65" i="36"/>
  <c r="EO46" i="36"/>
  <c r="EO29" i="36"/>
  <c r="EO47" i="36"/>
  <c r="EO90" i="36"/>
  <c r="EO17" i="36"/>
  <c r="EO105" i="36"/>
  <c r="EO93" i="36"/>
  <c r="EO43" i="36"/>
  <c r="EO14" i="36"/>
  <c r="EO35" i="36"/>
  <c r="EO23" i="36"/>
  <c r="EO73" i="36"/>
  <c r="EO58" i="36"/>
  <c r="EO69" i="36"/>
  <c r="EO108" i="36"/>
  <c r="EO51" i="36"/>
  <c r="EO41" i="36"/>
  <c r="EO79" i="36"/>
  <c r="EO12" i="36"/>
  <c r="EO33" i="36"/>
  <c r="EO34" i="36"/>
  <c r="EO20" i="36"/>
  <c r="EO96" i="36"/>
  <c r="EO72" i="36"/>
  <c r="EO56" i="36"/>
  <c r="EO13" i="36"/>
  <c r="EO64" i="36"/>
  <c r="EO28" i="36"/>
  <c r="EO11" i="36"/>
  <c r="EP2" i="36"/>
  <c r="EO61" i="36"/>
  <c r="EO87" i="36"/>
  <c r="EO18" i="36"/>
  <c r="EO36" i="36"/>
  <c r="EO40" i="36"/>
  <c r="EO8" i="36"/>
  <c r="EO52" i="36"/>
  <c r="EO106" i="36"/>
  <c r="EO5" i="36"/>
  <c r="EO50" i="36"/>
  <c r="EO55" i="36"/>
  <c r="EO54" i="36"/>
  <c r="EO24" i="36"/>
  <c r="EO9" i="36"/>
  <c r="EO31" i="36"/>
  <c r="EO68" i="36"/>
  <c r="EO22" i="36"/>
  <c r="EO70" i="36"/>
  <c r="EO104" i="36"/>
  <c r="EO38" i="36"/>
  <c r="EO27" i="36"/>
  <c r="EO4" i="36"/>
  <c r="EO53" i="36"/>
  <c r="EO25" i="36"/>
  <c r="EO32" i="36"/>
  <c r="EO7" i="36"/>
  <c r="EO26" i="36"/>
  <c r="EO75" i="36"/>
  <c r="EO102" i="36"/>
  <c r="EO3" i="36"/>
  <c r="EO21" i="36"/>
  <c r="EN15" i="36"/>
  <c r="EN16" i="36"/>
  <c r="EI120" i="36"/>
  <c r="EH132" i="36"/>
  <c r="EH134" i="36" s="1"/>
  <c r="EK123" i="36"/>
  <c r="EP81" i="36" l="1"/>
  <c r="EP82" i="36"/>
  <c r="EN111" i="36"/>
  <c r="EO16" i="36"/>
  <c r="EO15" i="36"/>
  <c r="EO111" i="36" s="1"/>
  <c r="EP10" i="36"/>
  <c r="EP73" i="36"/>
  <c r="EP7" i="36"/>
  <c r="EP41" i="36"/>
  <c r="EP70" i="36"/>
  <c r="EP26" i="36"/>
  <c r="EP69" i="36"/>
  <c r="EP108" i="36"/>
  <c r="EP18" i="36"/>
  <c r="EP51" i="36"/>
  <c r="EP32" i="36"/>
  <c r="EP17" i="36"/>
  <c r="EP47" i="36"/>
  <c r="EP96" i="36"/>
  <c r="EP9" i="36"/>
  <c r="EP27" i="36"/>
  <c r="EP11" i="36"/>
  <c r="EQ2" i="36"/>
  <c r="EP34" i="36"/>
  <c r="EP102" i="36"/>
  <c r="EP6" i="36"/>
  <c r="EP48" i="36"/>
  <c r="EP106" i="36"/>
  <c r="EP19" i="36"/>
  <c r="EP88" i="36"/>
  <c r="EP49" i="36"/>
  <c r="EP35" i="36"/>
  <c r="EP50" i="36"/>
  <c r="EP78" i="36"/>
  <c r="EP54" i="36"/>
  <c r="EP3" i="36"/>
  <c r="EP39" i="36"/>
  <c r="EP64" i="36"/>
  <c r="EP25" i="36"/>
  <c r="EP43" i="36"/>
  <c r="EP29" i="36"/>
  <c r="EP13" i="36"/>
  <c r="EP79" i="36"/>
  <c r="EP75" i="36"/>
  <c r="EP84" i="36"/>
  <c r="EP45" i="36"/>
  <c r="EP12" i="36"/>
  <c r="EP36" i="36"/>
  <c r="EP52" i="36"/>
  <c r="EP56" i="36"/>
  <c r="EP22" i="36"/>
  <c r="EP103" i="36"/>
  <c r="EP23" i="36"/>
  <c r="EP61" i="36"/>
  <c r="EP93" i="36"/>
  <c r="EP90" i="36"/>
  <c r="EP42" i="36"/>
  <c r="EP33" i="36"/>
  <c r="EP58" i="36"/>
  <c r="EP105" i="36"/>
  <c r="EP109" i="36"/>
  <c r="EP20" i="36"/>
  <c r="EP40" i="36"/>
  <c r="EP4" i="36"/>
  <c r="EP28" i="36"/>
  <c r="EP37" i="36"/>
  <c r="EP66" i="36"/>
  <c r="EP63" i="36"/>
  <c r="EP65" i="36"/>
  <c r="EP46" i="36"/>
  <c r="EP31" i="36"/>
  <c r="EP8" i="36"/>
  <c r="EP67" i="36"/>
  <c r="EP38" i="36"/>
  <c r="EP55" i="36"/>
  <c r="EP24" i="36"/>
  <c r="EP53" i="36"/>
  <c r="EP104" i="36"/>
  <c r="EP5" i="36"/>
  <c r="EP68" i="36"/>
  <c r="EP14" i="36"/>
  <c r="EP44" i="36"/>
  <c r="EP72" i="36"/>
  <c r="EP87" i="36"/>
  <c r="EP30" i="36"/>
  <c r="EP21" i="36"/>
  <c r="EJ120" i="36"/>
  <c r="EI132" i="36"/>
  <c r="EI134" i="36" s="1"/>
  <c r="EL123" i="36"/>
  <c r="EQ81" i="36" l="1"/>
  <c r="EQ82" i="36"/>
  <c r="EP15" i="36"/>
  <c r="EP16" i="36"/>
  <c r="EQ64" i="36"/>
  <c r="EQ52" i="36"/>
  <c r="EQ31" i="36"/>
  <c r="EQ106" i="36"/>
  <c r="EQ13" i="36"/>
  <c r="EQ38" i="36"/>
  <c r="EQ55" i="36"/>
  <c r="EQ102" i="36"/>
  <c r="EQ18" i="36"/>
  <c r="EQ21" i="36"/>
  <c r="EQ42" i="36"/>
  <c r="EQ33" i="36"/>
  <c r="EQ105" i="36"/>
  <c r="EQ70" i="36"/>
  <c r="EQ50" i="36"/>
  <c r="EQ27" i="36"/>
  <c r="EQ84" i="36"/>
  <c r="EQ41" i="36"/>
  <c r="EQ7" i="36"/>
  <c r="EQ22" i="36"/>
  <c r="EQ67" i="36"/>
  <c r="EQ20" i="36"/>
  <c r="EQ47" i="36"/>
  <c r="EQ96" i="36"/>
  <c r="EQ87" i="36"/>
  <c r="EQ63" i="36"/>
  <c r="EQ109" i="36"/>
  <c r="EQ78" i="36"/>
  <c r="EQ36" i="36"/>
  <c r="EQ48" i="36"/>
  <c r="EQ10" i="36"/>
  <c r="EQ8" i="36"/>
  <c r="EQ46" i="36"/>
  <c r="EQ34" i="36"/>
  <c r="EQ103" i="36"/>
  <c r="EQ26" i="36"/>
  <c r="EQ75" i="36"/>
  <c r="EQ3" i="36"/>
  <c r="EQ37" i="36"/>
  <c r="EQ45" i="36"/>
  <c r="EQ25" i="36"/>
  <c r="EQ11" i="36"/>
  <c r="EQ93" i="36"/>
  <c r="EQ6" i="36"/>
  <c r="ER2" i="36"/>
  <c r="EQ23" i="36"/>
  <c r="EQ43" i="36"/>
  <c r="EQ4" i="36"/>
  <c r="EQ88" i="36"/>
  <c r="EQ44" i="36"/>
  <c r="EQ66" i="36"/>
  <c r="EQ54" i="36"/>
  <c r="EQ24" i="36"/>
  <c r="EQ51" i="36"/>
  <c r="EQ108" i="36"/>
  <c r="EQ104" i="36"/>
  <c r="EQ5" i="36"/>
  <c r="EQ17" i="36"/>
  <c r="EQ14" i="36"/>
  <c r="EQ49" i="36"/>
  <c r="EQ79" i="36"/>
  <c r="EQ69" i="36"/>
  <c r="EQ39" i="36"/>
  <c r="EQ65" i="36"/>
  <c r="EQ28" i="36"/>
  <c r="EQ19" i="36"/>
  <c r="EQ53" i="36"/>
  <c r="EQ68" i="36"/>
  <c r="EQ61" i="36"/>
  <c r="EQ90" i="36"/>
  <c r="EQ56" i="36"/>
  <c r="EQ35" i="36"/>
  <c r="EQ40" i="36"/>
  <c r="EQ29" i="36"/>
  <c r="EQ32" i="36"/>
  <c r="EQ73" i="36"/>
  <c r="EQ58" i="36"/>
  <c r="EQ72" i="36"/>
  <c r="EQ30" i="36"/>
  <c r="EQ12" i="36"/>
  <c r="EQ9" i="36"/>
  <c r="EP111" i="36"/>
  <c r="EK120" i="36"/>
  <c r="EJ132" i="36"/>
  <c r="EJ134" i="36" s="1"/>
  <c r="EM123" i="36"/>
  <c r="ER81" i="36" l="1"/>
  <c r="ER82" i="36"/>
  <c r="ER43" i="36"/>
  <c r="ER25" i="36"/>
  <c r="ER17" i="36"/>
  <c r="ER28" i="36"/>
  <c r="ER65" i="36"/>
  <c r="ER38" i="36"/>
  <c r="ER55" i="36"/>
  <c r="ER78" i="36"/>
  <c r="ER24" i="36"/>
  <c r="ER21" i="36"/>
  <c r="ER93" i="36"/>
  <c r="ER48" i="36"/>
  <c r="ER72" i="36"/>
  <c r="ER3" i="36"/>
  <c r="ER12" i="36"/>
  <c r="ER108" i="36"/>
  <c r="ER45" i="36"/>
  <c r="ER27" i="36"/>
  <c r="ER11" i="36"/>
  <c r="ER104" i="36"/>
  <c r="ER4" i="36"/>
  <c r="ER88" i="36"/>
  <c r="ER52" i="36"/>
  <c r="ER47" i="36"/>
  <c r="ER96" i="36"/>
  <c r="ER105" i="36"/>
  <c r="ER30" i="36"/>
  <c r="ER39" i="36"/>
  <c r="ER63" i="36"/>
  <c r="ER26" i="36"/>
  <c r="ER61" i="36"/>
  <c r="ER66" i="36"/>
  <c r="ER37" i="36"/>
  <c r="ER73" i="36"/>
  <c r="ER46" i="36"/>
  <c r="ER40" i="36"/>
  <c r="ER31" i="36"/>
  <c r="ER44" i="36"/>
  <c r="ER90" i="36"/>
  <c r="ER6" i="36"/>
  <c r="ER9" i="36"/>
  <c r="ER58" i="36"/>
  <c r="ER14" i="36"/>
  <c r="ER22" i="36"/>
  <c r="ES2" i="36"/>
  <c r="ER19" i="36"/>
  <c r="ER35" i="36"/>
  <c r="ER87" i="36"/>
  <c r="ER109" i="36"/>
  <c r="ER10" i="36"/>
  <c r="ER56" i="36"/>
  <c r="ER5" i="36"/>
  <c r="ER13" i="36"/>
  <c r="ER50" i="36"/>
  <c r="ER69" i="36"/>
  <c r="ER54" i="36"/>
  <c r="ER42" i="36"/>
  <c r="ER18" i="36"/>
  <c r="ER102" i="36"/>
  <c r="ER64" i="36"/>
  <c r="ER7" i="36"/>
  <c r="ER41" i="36"/>
  <c r="ER8" i="36"/>
  <c r="ER23" i="36"/>
  <c r="ER75" i="36"/>
  <c r="ER51" i="36"/>
  <c r="ER34" i="36"/>
  <c r="ER103" i="36"/>
  <c r="ER53" i="36"/>
  <c r="ER67" i="36"/>
  <c r="ER106" i="36"/>
  <c r="ER68" i="36"/>
  <c r="ER32" i="36"/>
  <c r="ER70" i="36"/>
  <c r="ER20" i="36"/>
  <c r="ER29" i="36"/>
  <c r="ER49" i="36"/>
  <c r="ER79" i="36"/>
  <c r="ER84" i="36"/>
  <c r="ER36" i="36"/>
  <c r="ER33" i="36"/>
  <c r="EQ16" i="36"/>
  <c r="EQ15" i="36"/>
  <c r="EL120" i="36"/>
  <c r="EK132" i="36"/>
  <c r="EK134" i="36" s="1"/>
  <c r="EN123" i="36"/>
  <c r="ES81" i="36" l="1"/>
  <c r="ES82" i="36"/>
  <c r="EQ111" i="36"/>
  <c r="ES35" i="36"/>
  <c r="ET2" i="36"/>
  <c r="ES29" i="36"/>
  <c r="ES67" i="36"/>
  <c r="ES104" i="36"/>
  <c r="ES47" i="36"/>
  <c r="ES93" i="36"/>
  <c r="ES90" i="36"/>
  <c r="ES36" i="36"/>
  <c r="ES12" i="36"/>
  <c r="ES38" i="36"/>
  <c r="ES87" i="36"/>
  <c r="ES21" i="36"/>
  <c r="ES24" i="36"/>
  <c r="ES51" i="36"/>
  <c r="ES30" i="36"/>
  <c r="ES11" i="36"/>
  <c r="ES40" i="36"/>
  <c r="ES109" i="36"/>
  <c r="ES53" i="36"/>
  <c r="ES25" i="36"/>
  <c r="ES69" i="36"/>
  <c r="ES48" i="36"/>
  <c r="ES42" i="36"/>
  <c r="ES27" i="36"/>
  <c r="ES46" i="36"/>
  <c r="ES31" i="36"/>
  <c r="ES68" i="36"/>
  <c r="ES17" i="36"/>
  <c r="ES88" i="36"/>
  <c r="ES50" i="36"/>
  <c r="ES72" i="36"/>
  <c r="ES54" i="36"/>
  <c r="ES3" i="36"/>
  <c r="ES6" i="36"/>
  <c r="ES33" i="36"/>
  <c r="ES56" i="36"/>
  <c r="ES10" i="36"/>
  <c r="ES41" i="36"/>
  <c r="ES37" i="36"/>
  <c r="ES28" i="36"/>
  <c r="ES26" i="36"/>
  <c r="ES66" i="36"/>
  <c r="ES105" i="36"/>
  <c r="ES18" i="36"/>
  <c r="ES45" i="36"/>
  <c r="ES73" i="36"/>
  <c r="ES7" i="36"/>
  <c r="ES20" i="36"/>
  <c r="ES14" i="36"/>
  <c r="ES64" i="36"/>
  <c r="ES61" i="36"/>
  <c r="ES78" i="36"/>
  <c r="ES96" i="36"/>
  <c r="ES9" i="36"/>
  <c r="ES102" i="36"/>
  <c r="ES32" i="36"/>
  <c r="ES43" i="36"/>
  <c r="ES13" i="36"/>
  <c r="ES23" i="36"/>
  <c r="ES70" i="36"/>
  <c r="ES58" i="36"/>
  <c r="ES75" i="36"/>
  <c r="ES108" i="36"/>
  <c r="ES103" i="36"/>
  <c r="ES34" i="36"/>
  <c r="ES22" i="36"/>
  <c r="ES8" i="36"/>
  <c r="ES19" i="36"/>
  <c r="ES52" i="36"/>
  <c r="ES79" i="36"/>
  <c r="ES65" i="36"/>
  <c r="ES49" i="36"/>
  <c r="ES5" i="36"/>
  <c r="ES106" i="36"/>
  <c r="ES4" i="36"/>
  <c r="ES44" i="36"/>
  <c r="ES55" i="36"/>
  <c r="ES84" i="36"/>
  <c r="ES39" i="36"/>
  <c r="ES63" i="36"/>
  <c r="ER15" i="36"/>
  <c r="ER16" i="36"/>
  <c r="EM120" i="36"/>
  <c r="EL132" i="36"/>
  <c r="EL134" i="36" s="1"/>
  <c r="EO123" i="36"/>
  <c r="ER111" i="36" l="1"/>
  <c r="ET81" i="36"/>
  <c r="ET82" i="36"/>
  <c r="ES15" i="36"/>
  <c r="ES16" i="36"/>
  <c r="ES111" i="36"/>
  <c r="ET29" i="36"/>
  <c r="ET53" i="36"/>
  <c r="ET104" i="36"/>
  <c r="ET32" i="36"/>
  <c r="ET31" i="36"/>
  <c r="ET50" i="36"/>
  <c r="ET78" i="36"/>
  <c r="ET54" i="36"/>
  <c r="ET30" i="36"/>
  <c r="ET39" i="36"/>
  <c r="ET3" i="36"/>
  <c r="ET103" i="36"/>
  <c r="ET88" i="36"/>
  <c r="ET72" i="36"/>
  <c r="ET9" i="36"/>
  <c r="ET18" i="36"/>
  <c r="ET48" i="36"/>
  <c r="ET70" i="36"/>
  <c r="ET65" i="36"/>
  <c r="ET13" i="36"/>
  <c r="ET73" i="36"/>
  <c r="ET19" i="36"/>
  <c r="ET23" i="36"/>
  <c r="ET26" i="36"/>
  <c r="ET96" i="36"/>
  <c r="ET105" i="36"/>
  <c r="ET21" i="36"/>
  <c r="ET109" i="36"/>
  <c r="ET87" i="36"/>
  <c r="ET66" i="36"/>
  <c r="ET108" i="36"/>
  <c r="ET41" i="36"/>
  <c r="ET37" i="36"/>
  <c r="ET35" i="36"/>
  <c r="ET28" i="36"/>
  <c r="ET5" i="36"/>
  <c r="ET79" i="36"/>
  <c r="ET75" i="36"/>
  <c r="ET90" i="36"/>
  <c r="ET36" i="36"/>
  <c r="ET6" i="36"/>
  <c r="ET17" i="36"/>
  <c r="ET20" i="36"/>
  <c r="ET58" i="36"/>
  <c r="ET45" i="36"/>
  <c r="ET61" i="36"/>
  <c r="ET27" i="36"/>
  <c r="ET51" i="36"/>
  <c r="ET11" i="36"/>
  <c r="ET12" i="36"/>
  <c r="ET64" i="36"/>
  <c r="ET47" i="36"/>
  <c r="ET8" i="36"/>
  <c r="ET49" i="36"/>
  <c r="ET68" i="36"/>
  <c r="ET46" i="36"/>
  <c r="ET7" i="36"/>
  <c r="ET25" i="36"/>
  <c r="ET33" i="36"/>
  <c r="ET4" i="36"/>
  <c r="ET42" i="36"/>
  <c r="ET43" i="36"/>
  <c r="ET14" i="36"/>
  <c r="ET52" i="36"/>
  <c r="EU2" i="36"/>
  <c r="ET67" i="36"/>
  <c r="ET38" i="36"/>
  <c r="ET55" i="36"/>
  <c r="ET69" i="36"/>
  <c r="ET63" i="36"/>
  <c r="ET93" i="36"/>
  <c r="ET22" i="36"/>
  <c r="ET106" i="36"/>
  <c r="ET10" i="36"/>
  <c r="ET56" i="36"/>
  <c r="ET40" i="36"/>
  <c r="ET44" i="36"/>
  <c r="ET84" i="36"/>
  <c r="ET102" i="36"/>
  <c r="ET24" i="36"/>
  <c r="ET34" i="36"/>
  <c r="EN120" i="36"/>
  <c r="EM132" i="36"/>
  <c r="EM134" i="36" s="1"/>
  <c r="EP123" i="36"/>
  <c r="EU81" i="36" l="1"/>
  <c r="EU82" i="36"/>
  <c r="ET16" i="36"/>
  <c r="ET15" i="36"/>
  <c r="ET111" i="36" s="1"/>
  <c r="EU49" i="36"/>
  <c r="EU70" i="36"/>
  <c r="EU43" i="36"/>
  <c r="EU11" i="36"/>
  <c r="EU46" i="36"/>
  <c r="EU50" i="36"/>
  <c r="EU96" i="36"/>
  <c r="EU54" i="36"/>
  <c r="EU42" i="36"/>
  <c r="EU51" i="36"/>
  <c r="EU72" i="36"/>
  <c r="EU18" i="36"/>
  <c r="EU21" i="36"/>
  <c r="EU40" i="36"/>
  <c r="EU63" i="36"/>
  <c r="EU22" i="36"/>
  <c r="EU56" i="36"/>
  <c r="EU32" i="36"/>
  <c r="EU31" i="36"/>
  <c r="EU8" i="36"/>
  <c r="EU68" i="36"/>
  <c r="EU44" i="36"/>
  <c r="EU69" i="36"/>
  <c r="EU79" i="36"/>
  <c r="EU27" i="36"/>
  <c r="EU30" i="36"/>
  <c r="EU9" i="36"/>
  <c r="EU104" i="36"/>
  <c r="EU65" i="36"/>
  <c r="EU19" i="36"/>
  <c r="EU4" i="36"/>
  <c r="EU35" i="36"/>
  <c r="EU14" i="36"/>
  <c r="EU58" i="36"/>
  <c r="EU75" i="36"/>
  <c r="EU102" i="36"/>
  <c r="EU3" i="36"/>
  <c r="EU39" i="36"/>
  <c r="EU93" i="36"/>
  <c r="EU45" i="36"/>
  <c r="EU109" i="36"/>
  <c r="EU108" i="36"/>
  <c r="EU88" i="36"/>
  <c r="EU33" i="36"/>
  <c r="EU52" i="36"/>
  <c r="EU7" i="36"/>
  <c r="EU29" i="36"/>
  <c r="EU13" i="36"/>
  <c r="EU73" i="36"/>
  <c r="EU61" i="36"/>
  <c r="EU87" i="36"/>
  <c r="EU12" i="36"/>
  <c r="EU34" i="36"/>
  <c r="EU105" i="36"/>
  <c r="EU66" i="36"/>
  <c r="EU10" i="36"/>
  <c r="EU48" i="36"/>
  <c r="EU103" i="36"/>
  <c r="EU17" i="36"/>
  <c r="EU20" i="36"/>
  <c r="EU78" i="36"/>
  <c r="EU64" i="36"/>
  <c r="EU28" i="36"/>
  <c r="EU23" i="36"/>
  <c r="EU67" i="36"/>
  <c r="EU106" i="36"/>
  <c r="EU47" i="36"/>
  <c r="EU55" i="36"/>
  <c r="EU6" i="36"/>
  <c r="EU25" i="36"/>
  <c r="EU90" i="36"/>
  <c r="EU53" i="36"/>
  <c r="EV2" i="36"/>
  <c r="EU5" i="36"/>
  <c r="EU41" i="36"/>
  <c r="EU37" i="36"/>
  <c r="EU38" i="36"/>
  <c r="EU84" i="36"/>
  <c r="EU24" i="36"/>
  <c r="EU36" i="36"/>
  <c r="EU26" i="36"/>
  <c r="EO120" i="36"/>
  <c r="EN132" i="36"/>
  <c r="EN134" i="36" s="1"/>
  <c r="EQ123" i="36"/>
  <c r="EV81" i="36" l="1"/>
  <c r="EV82" i="36"/>
  <c r="EU15" i="36"/>
  <c r="EU16" i="36"/>
  <c r="EV11" i="36"/>
  <c r="EV106" i="36"/>
  <c r="EV10" i="36"/>
  <c r="EV41" i="36"/>
  <c r="EV40" i="36"/>
  <c r="EV47" i="36"/>
  <c r="EV66" i="36"/>
  <c r="EV96" i="36"/>
  <c r="EV30" i="36"/>
  <c r="EV63" i="36"/>
  <c r="EV50" i="36"/>
  <c r="EV48" i="36"/>
  <c r="EV39" i="36"/>
  <c r="EV5" i="36"/>
  <c r="EV45" i="36"/>
  <c r="EV42" i="36"/>
  <c r="EV33" i="36"/>
  <c r="EV14" i="36"/>
  <c r="EV55" i="36"/>
  <c r="EV20" i="36"/>
  <c r="EV68" i="36"/>
  <c r="EV28" i="36"/>
  <c r="EV53" i="36"/>
  <c r="EV34" i="36"/>
  <c r="EV44" i="36"/>
  <c r="EV69" i="36"/>
  <c r="EV72" i="36"/>
  <c r="EV36" i="36"/>
  <c r="EV12" i="36"/>
  <c r="EV19" i="36"/>
  <c r="EV90" i="36"/>
  <c r="EV18" i="36"/>
  <c r="EW2" i="36"/>
  <c r="EV51" i="36"/>
  <c r="EV21" i="36"/>
  <c r="EV27" i="36"/>
  <c r="EV22" i="36"/>
  <c r="EV108" i="36"/>
  <c r="EV29" i="36"/>
  <c r="EV31" i="36"/>
  <c r="EV103" i="36"/>
  <c r="EV4" i="36"/>
  <c r="EV93" i="36"/>
  <c r="EV9" i="36"/>
  <c r="EV102" i="36"/>
  <c r="EV78" i="36"/>
  <c r="EV65" i="36"/>
  <c r="EV64" i="36"/>
  <c r="EV13" i="36"/>
  <c r="EV73" i="36"/>
  <c r="EV49" i="36"/>
  <c r="EV35" i="36"/>
  <c r="EV26" i="36"/>
  <c r="EV75" i="36"/>
  <c r="EV3" i="36"/>
  <c r="EV84" i="36"/>
  <c r="EV105" i="36"/>
  <c r="EV6" i="36"/>
  <c r="EV43" i="36"/>
  <c r="EV46" i="36"/>
  <c r="EV17" i="36"/>
  <c r="EV79" i="36"/>
  <c r="EV52" i="36"/>
  <c r="EV54" i="36"/>
  <c r="EV23" i="36"/>
  <c r="EV104" i="36"/>
  <c r="EV32" i="36"/>
  <c r="EV88" i="36"/>
  <c r="EV25" i="36"/>
  <c r="EV61" i="36"/>
  <c r="EV56" i="36"/>
  <c r="EV67" i="36"/>
  <c r="EV37" i="36"/>
  <c r="EV70" i="36"/>
  <c r="EV7" i="36"/>
  <c r="EV8" i="36"/>
  <c r="EV109" i="36"/>
  <c r="EV58" i="36"/>
  <c r="EV87" i="36"/>
  <c r="EV24" i="36"/>
  <c r="EV38" i="36"/>
  <c r="EP120" i="36"/>
  <c r="EO132" i="36"/>
  <c r="EO134" i="36" s="1"/>
  <c r="ER123" i="36"/>
  <c r="EW81" i="36" l="1"/>
  <c r="EW82" i="36"/>
  <c r="EU111" i="36"/>
  <c r="EW41" i="36"/>
  <c r="EW37" i="36"/>
  <c r="EW35" i="36"/>
  <c r="EW40" i="36"/>
  <c r="EW11" i="36"/>
  <c r="EW38" i="36"/>
  <c r="EW96" i="36"/>
  <c r="EW87" i="36"/>
  <c r="EW18" i="36"/>
  <c r="EW39" i="36"/>
  <c r="EW66" i="36"/>
  <c r="EW6" i="36"/>
  <c r="EW51" i="36"/>
  <c r="EW45" i="36"/>
  <c r="EW20" i="36"/>
  <c r="EW56" i="36"/>
  <c r="EW13" i="36"/>
  <c r="EW23" i="36"/>
  <c r="EW109" i="36"/>
  <c r="EW47" i="36"/>
  <c r="EW69" i="36"/>
  <c r="EW105" i="36"/>
  <c r="EW9" i="36"/>
  <c r="EW33" i="36"/>
  <c r="EW10" i="36"/>
  <c r="EW90" i="36"/>
  <c r="EW63" i="36"/>
  <c r="EW27" i="36"/>
  <c r="EW5" i="36"/>
  <c r="EW64" i="36"/>
  <c r="EW46" i="36"/>
  <c r="EW17" i="36"/>
  <c r="EW26" i="36"/>
  <c r="EW48" i="36"/>
  <c r="EW24" i="36"/>
  <c r="EW14" i="36"/>
  <c r="EW34" i="36"/>
  <c r="EW8" i="36"/>
  <c r="EW7" i="36"/>
  <c r="EW103" i="36"/>
  <c r="EW50" i="36"/>
  <c r="EW72" i="36"/>
  <c r="EW108" i="36"/>
  <c r="EW42" i="36"/>
  <c r="EW106" i="36"/>
  <c r="EW22" i="36"/>
  <c r="EW70" i="36"/>
  <c r="EW43" i="36"/>
  <c r="EW25" i="36"/>
  <c r="EW79" i="36"/>
  <c r="EW75" i="36"/>
  <c r="EW102" i="36"/>
  <c r="EW3" i="36"/>
  <c r="EW12" i="36"/>
  <c r="EW29" i="36"/>
  <c r="EW54" i="36"/>
  <c r="EW68" i="36"/>
  <c r="EW49" i="36"/>
  <c r="EW32" i="36"/>
  <c r="EX2" i="36"/>
  <c r="EW58" i="36"/>
  <c r="EW93" i="36"/>
  <c r="EW30" i="36"/>
  <c r="EW104" i="36"/>
  <c r="EW53" i="36"/>
  <c r="EW88" i="36"/>
  <c r="EW4" i="36"/>
  <c r="EW52" i="36"/>
  <c r="EW65" i="36"/>
  <c r="EW61" i="36"/>
  <c r="EW78" i="36"/>
  <c r="EW67" i="36"/>
  <c r="EW19" i="36"/>
  <c r="EW73" i="36"/>
  <c r="EW28" i="36"/>
  <c r="EW31" i="36"/>
  <c r="EW44" i="36"/>
  <c r="EW55" i="36"/>
  <c r="EW84" i="36"/>
  <c r="EW36" i="36"/>
  <c r="EW21" i="36"/>
  <c r="EV15" i="36"/>
  <c r="EV16" i="36"/>
  <c r="EQ120" i="36"/>
  <c r="EP132" i="36"/>
  <c r="EP134" i="36" s="1"/>
  <c r="ES123" i="36"/>
  <c r="EX81" i="36" l="1"/>
  <c r="EX82" i="36"/>
  <c r="EV111" i="36"/>
  <c r="EW16" i="36"/>
  <c r="EW15" i="36"/>
  <c r="EW111" i="36" s="1"/>
  <c r="EX32" i="36"/>
  <c r="EX67" i="36"/>
  <c r="EX13" i="36"/>
  <c r="EX103" i="36"/>
  <c r="EX7" i="36"/>
  <c r="EX38" i="36"/>
  <c r="EX96" i="36"/>
  <c r="EX87" i="36"/>
  <c r="EX3" i="36"/>
  <c r="EX12" i="36"/>
  <c r="EX72" i="36"/>
  <c r="EX51" i="36"/>
  <c r="EX19" i="36"/>
  <c r="EX41" i="36"/>
  <c r="EX25" i="36"/>
  <c r="EX64" i="36"/>
  <c r="EX8" i="36"/>
  <c r="EX47" i="36"/>
  <c r="EX54" i="36"/>
  <c r="EX18" i="36"/>
  <c r="EX63" i="36"/>
  <c r="EX36" i="36"/>
  <c r="EX46" i="36"/>
  <c r="EX17" i="36"/>
  <c r="EX14" i="36"/>
  <c r="EX52" i="36"/>
  <c r="EX73" i="36"/>
  <c r="EX50" i="36"/>
  <c r="EX75" i="36"/>
  <c r="EX105" i="36"/>
  <c r="EX48" i="36"/>
  <c r="EX6" i="36"/>
  <c r="EX33" i="36"/>
  <c r="EX78" i="36"/>
  <c r="EX40" i="36"/>
  <c r="EX49" i="36"/>
  <c r="EX104" i="36"/>
  <c r="EX20" i="36"/>
  <c r="EX43" i="36"/>
  <c r="EX26" i="36"/>
  <c r="EX93" i="36"/>
  <c r="EX90" i="36"/>
  <c r="EX45" i="36"/>
  <c r="EX42" i="36"/>
  <c r="EX108" i="36"/>
  <c r="EX31" i="36"/>
  <c r="EX29" i="36"/>
  <c r="EX65" i="36"/>
  <c r="EX11" i="36"/>
  <c r="EX35" i="36"/>
  <c r="EX58" i="36"/>
  <c r="EX102" i="36"/>
  <c r="EX27" i="36"/>
  <c r="EX4" i="36"/>
  <c r="EX106" i="36"/>
  <c r="EX53" i="36"/>
  <c r="EY2" i="36"/>
  <c r="EX22" i="36"/>
  <c r="EX61" i="36"/>
  <c r="EX66" i="36"/>
  <c r="EX21" i="36"/>
  <c r="EX88" i="36"/>
  <c r="EX28" i="36"/>
  <c r="EX68" i="36"/>
  <c r="EX10" i="36"/>
  <c r="EX5" i="36"/>
  <c r="EX23" i="36"/>
  <c r="EX79" i="36"/>
  <c r="EX69" i="36"/>
  <c r="EX9" i="36"/>
  <c r="EX70" i="36"/>
  <c r="EX109" i="36"/>
  <c r="EX34" i="36"/>
  <c r="EX37" i="36"/>
  <c r="EX56" i="36"/>
  <c r="EX44" i="36"/>
  <c r="EX55" i="36"/>
  <c r="EX84" i="36"/>
  <c r="EX24" i="36"/>
  <c r="EX39" i="36"/>
  <c r="EX30" i="36"/>
  <c r="ER120" i="36"/>
  <c r="EQ132" i="36"/>
  <c r="EQ134" i="36" s="1"/>
  <c r="ET123" i="36"/>
  <c r="EY81" i="36" l="1"/>
  <c r="EY82" i="36"/>
  <c r="EX16" i="36"/>
  <c r="EX15" i="36"/>
  <c r="EX111" i="36" s="1"/>
  <c r="EY52" i="36"/>
  <c r="EY104" i="36"/>
  <c r="EY17" i="36"/>
  <c r="EY68" i="36"/>
  <c r="EY5" i="36"/>
  <c r="EY47" i="36"/>
  <c r="EY93" i="36"/>
  <c r="EY87" i="36"/>
  <c r="EY36" i="36"/>
  <c r="EY12" i="36"/>
  <c r="EY18" i="36"/>
  <c r="EY6" i="36"/>
  <c r="EY25" i="36"/>
  <c r="EY64" i="36"/>
  <c r="EY63" i="36"/>
  <c r="EY48" i="36"/>
  <c r="EY20" i="36"/>
  <c r="EY40" i="36"/>
  <c r="EY22" i="36"/>
  <c r="EY34" i="36"/>
  <c r="EY109" i="36"/>
  <c r="EY50" i="36"/>
  <c r="EY96" i="36"/>
  <c r="EY108" i="36"/>
  <c r="EY33" i="36"/>
  <c r="EY26" i="36"/>
  <c r="EY21" i="36"/>
  <c r="EY3" i="36"/>
  <c r="EY65" i="36"/>
  <c r="EY31" i="36"/>
  <c r="EY28" i="36"/>
  <c r="EY23" i="36"/>
  <c r="EY8" i="36"/>
  <c r="EY10" i="36"/>
  <c r="EY46" i="36"/>
  <c r="EY38" i="36"/>
  <c r="EY69" i="36"/>
  <c r="EY24" i="36"/>
  <c r="EY42" i="36"/>
  <c r="EY78" i="36"/>
  <c r="EY30" i="36"/>
  <c r="EY75" i="36"/>
  <c r="EY53" i="36"/>
  <c r="EY29" i="36"/>
  <c r="EY9" i="36"/>
  <c r="EY103" i="36"/>
  <c r="EY19" i="36"/>
  <c r="EY67" i="36"/>
  <c r="EY56" i="36"/>
  <c r="EY105" i="36"/>
  <c r="EY102" i="36"/>
  <c r="EY55" i="36"/>
  <c r="EY70" i="36"/>
  <c r="EY49" i="36"/>
  <c r="EY41" i="36"/>
  <c r="EY14" i="36"/>
  <c r="EY37" i="36"/>
  <c r="EY61" i="36"/>
  <c r="EY84" i="36"/>
  <c r="EY39" i="36"/>
  <c r="EY66" i="36"/>
  <c r="EY45" i="36"/>
  <c r="EY7" i="36"/>
  <c r="EY90" i="36"/>
  <c r="EY35" i="36"/>
  <c r="EZ2" i="36"/>
  <c r="EY13" i="36"/>
  <c r="EY79" i="36"/>
  <c r="EY43" i="36"/>
  <c r="EY44" i="36"/>
  <c r="EY106" i="36"/>
  <c r="EY11" i="36"/>
  <c r="EY88" i="36"/>
  <c r="EY4" i="36"/>
  <c r="EY32" i="36"/>
  <c r="EY73" i="36"/>
  <c r="EY58" i="36"/>
  <c r="EY72" i="36"/>
  <c r="EY54" i="36"/>
  <c r="EY51" i="36"/>
  <c r="EY27" i="36"/>
  <c r="ES120" i="36"/>
  <c r="ER132" i="36"/>
  <c r="ER134" i="36" s="1"/>
  <c r="EU123" i="36"/>
  <c r="EZ82" i="36" l="1"/>
  <c r="EZ81" i="36"/>
  <c r="EY15" i="36"/>
  <c r="EY16" i="36"/>
  <c r="EY111" i="36" s="1"/>
  <c r="EZ65" i="36"/>
  <c r="EZ49" i="36"/>
  <c r="EZ35" i="36"/>
  <c r="EZ104" i="36"/>
  <c r="EZ8" i="36"/>
  <c r="EZ47" i="36"/>
  <c r="EZ55" i="36"/>
  <c r="EZ87" i="36"/>
  <c r="EZ30" i="36"/>
  <c r="EZ51" i="36"/>
  <c r="EZ73" i="36"/>
  <c r="EZ43" i="36"/>
  <c r="EZ31" i="36"/>
  <c r="EZ41" i="36"/>
  <c r="EZ29" i="36"/>
  <c r="EZ64" i="36"/>
  <c r="EZ28" i="36"/>
  <c r="EZ38" i="36"/>
  <c r="EZ93" i="36"/>
  <c r="EZ108" i="36"/>
  <c r="EZ18" i="36"/>
  <c r="EZ6" i="36"/>
  <c r="EZ21" i="36"/>
  <c r="EZ53" i="36"/>
  <c r="EZ63" i="36"/>
  <c r="EZ4" i="36"/>
  <c r="EZ32" i="36"/>
  <c r="EZ106" i="36"/>
  <c r="EZ40" i="36"/>
  <c r="EZ68" i="36"/>
  <c r="EZ50" i="36"/>
  <c r="EZ72" i="36"/>
  <c r="EZ75" i="36"/>
  <c r="EZ3" i="36"/>
  <c r="EZ12" i="36"/>
  <c r="EZ23" i="36"/>
  <c r="EZ46" i="36"/>
  <c r="EZ20" i="36"/>
  <c r="EZ67" i="36"/>
  <c r="EZ13" i="36"/>
  <c r="EZ70" i="36"/>
  <c r="EZ44" i="36"/>
  <c r="EZ66" i="36"/>
  <c r="EZ78" i="36"/>
  <c r="EZ24" i="36"/>
  <c r="EZ39" i="36"/>
  <c r="EZ48" i="36"/>
  <c r="EZ109" i="36"/>
  <c r="EZ69" i="36"/>
  <c r="EZ88" i="36"/>
  <c r="EZ7" i="36"/>
  <c r="EZ34" i="36"/>
  <c r="EZ37" i="36"/>
  <c r="FA2" i="36"/>
  <c r="EZ26" i="36"/>
  <c r="EZ84" i="36"/>
  <c r="EZ54" i="36"/>
  <c r="EZ61" i="36"/>
  <c r="EZ22" i="36"/>
  <c r="EZ52" i="36"/>
  <c r="EZ11" i="36"/>
  <c r="EZ103" i="36"/>
  <c r="EZ17" i="36"/>
  <c r="EZ58" i="36"/>
  <c r="EZ96" i="36"/>
  <c r="EZ102" i="36"/>
  <c r="EZ45" i="36"/>
  <c r="EZ9" i="36"/>
  <c r="EZ105" i="36"/>
  <c r="EZ56" i="36"/>
  <c r="EZ5" i="36"/>
  <c r="EZ19" i="36"/>
  <c r="EZ14" i="36"/>
  <c r="EZ25" i="36"/>
  <c r="EZ10" i="36"/>
  <c r="EZ79" i="36"/>
  <c r="EZ90" i="36"/>
  <c r="EZ33" i="36"/>
  <c r="EZ36" i="36"/>
  <c r="EZ27" i="36"/>
  <c r="EZ42" i="36"/>
  <c r="ET120" i="36"/>
  <c r="ES132" i="36"/>
  <c r="ES134" i="36" s="1"/>
  <c r="EV123" i="36"/>
  <c r="FA82" i="36" l="1"/>
  <c r="FA81" i="36"/>
  <c r="EZ15" i="36"/>
  <c r="EZ16" i="36"/>
  <c r="FA52" i="36"/>
  <c r="FA103" i="36"/>
  <c r="FA34" i="36"/>
  <c r="FA67" i="36"/>
  <c r="FA19" i="36"/>
  <c r="FA47" i="36"/>
  <c r="FA69" i="36"/>
  <c r="FA108" i="36"/>
  <c r="FA18" i="36"/>
  <c r="FA39" i="36"/>
  <c r="FA26" i="36"/>
  <c r="FA96" i="36"/>
  <c r="FA33" i="36"/>
  <c r="FA51" i="36"/>
  <c r="FA84" i="36"/>
  <c r="FA8" i="36"/>
  <c r="FA72" i="36"/>
  <c r="FA20" i="36"/>
  <c r="FA11" i="36"/>
  <c r="FA73" i="36"/>
  <c r="FA13" i="36"/>
  <c r="FA41" i="36"/>
  <c r="FA25" i="36"/>
  <c r="FA102" i="36"/>
  <c r="FA63" i="36"/>
  <c r="FA21" i="36"/>
  <c r="FA64" i="36"/>
  <c r="FA45" i="36"/>
  <c r="FA29" i="36"/>
  <c r="FA7" i="36"/>
  <c r="FA23" i="36"/>
  <c r="FA49" i="36"/>
  <c r="FA22" i="36"/>
  <c r="FA104" i="36"/>
  <c r="FA50" i="36"/>
  <c r="FA93" i="36"/>
  <c r="FA78" i="36"/>
  <c r="FA3" i="36"/>
  <c r="FA42" i="36"/>
  <c r="FA43" i="36"/>
  <c r="FA6" i="36"/>
  <c r="FA68" i="36"/>
  <c r="FA55" i="36"/>
  <c r="FA109" i="36"/>
  <c r="FA10" i="36"/>
  <c r="FA88" i="36"/>
  <c r="FA5" i="36"/>
  <c r="FA46" i="36"/>
  <c r="FA38" i="36"/>
  <c r="FA66" i="36"/>
  <c r="FA90" i="36"/>
  <c r="FA12" i="36"/>
  <c r="FA28" i="36"/>
  <c r="FA44" i="36"/>
  <c r="FA65" i="36"/>
  <c r="FA37" i="36"/>
  <c r="FA61" i="36"/>
  <c r="FA87" i="36"/>
  <c r="FA35" i="36"/>
  <c r="FB2" i="36"/>
  <c r="FA31" i="36"/>
  <c r="FA53" i="36"/>
  <c r="FA14" i="36"/>
  <c r="FA79" i="36"/>
  <c r="FA75" i="36"/>
  <c r="FA105" i="36"/>
  <c r="FA48" i="36"/>
  <c r="FA40" i="36"/>
  <c r="FA9" i="36"/>
  <c r="FA106" i="36"/>
  <c r="FA17" i="36"/>
  <c r="FA56" i="36"/>
  <c r="FA4" i="36"/>
  <c r="FA32" i="36"/>
  <c r="FA70" i="36"/>
  <c r="FA58" i="36"/>
  <c r="FA54" i="36"/>
  <c r="FA24" i="36"/>
  <c r="FA36" i="36"/>
  <c r="FA27" i="36"/>
  <c r="FA30" i="36"/>
  <c r="EU120" i="36"/>
  <c r="ET132" i="36"/>
  <c r="ET134" i="36" s="1"/>
  <c r="EW123" i="36"/>
  <c r="FB81" i="36" l="1"/>
  <c r="FB82" i="36"/>
  <c r="FC2" i="36"/>
  <c r="FB4" i="36"/>
  <c r="FB106" i="36"/>
  <c r="FB53" i="36"/>
  <c r="FB52" i="36"/>
  <c r="FB44" i="36"/>
  <c r="FB84" i="36"/>
  <c r="FB102" i="36"/>
  <c r="FB3" i="36"/>
  <c r="FB63" i="36"/>
  <c r="FB31" i="36"/>
  <c r="FB78" i="36"/>
  <c r="FB45" i="36"/>
  <c r="FB33" i="36"/>
  <c r="FB51" i="36"/>
  <c r="FB66" i="36"/>
  <c r="FB88" i="36"/>
  <c r="FB8" i="36"/>
  <c r="FB67" i="36"/>
  <c r="FB13" i="36"/>
  <c r="FB58" i="36"/>
  <c r="FB93" i="36"/>
  <c r="FB46" i="36"/>
  <c r="FB108" i="36"/>
  <c r="FB73" i="36"/>
  <c r="FB109" i="36"/>
  <c r="FB34" i="36"/>
  <c r="FB25" i="36"/>
  <c r="FB10" i="36"/>
  <c r="FB61" i="36"/>
  <c r="FB105" i="36"/>
  <c r="FB30" i="36"/>
  <c r="FB18" i="36"/>
  <c r="FB65" i="36"/>
  <c r="FB39" i="36"/>
  <c r="FB56" i="36"/>
  <c r="FB32" i="36"/>
  <c r="FB68" i="36"/>
  <c r="FB23" i="36"/>
  <c r="FB103" i="36"/>
  <c r="FB5" i="36"/>
  <c r="FB79" i="36"/>
  <c r="FB69" i="36"/>
  <c r="FB54" i="36"/>
  <c r="FB21" i="36"/>
  <c r="FB27" i="36"/>
  <c r="FB90" i="36"/>
  <c r="FB12" i="36"/>
  <c r="FB40" i="36"/>
  <c r="FB70" i="36"/>
  <c r="FB19" i="36"/>
  <c r="FB41" i="36"/>
  <c r="FB49" i="36"/>
  <c r="FB37" i="36"/>
  <c r="FB50" i="36"/>
  <c r="FB55" i="36"/>
  <c r="FB24" i="36"/>
  <c r="FB26" i="36"/>
  <c r="FB35" i="36"/>
  <c r="FB7" i="36"/>
  <c r="FB17" i="36"/>
  <c r="FB14" i="36"/>
  <c r="FB28" i="36"/>
  <c r="FB38" i="36"/>
  <c r="FB96" i="36"/>
  <c r="FB87" i="36"/>
  <c r="FB42" i="36"/>
  <c r="FB9" i="36"/>
  <c r="FB22" i="36"/>
  <c r="FB20" i="36"/>
  <c r="FB43" i="36"/>
  <c r="FB11" i="36"/>
  <c r="FB104" i="36"/>
  <c r="FB64" i="36"/>
  <c r="FB47" i="36"/>
  <c r="FB72" i="36"/>
  <c r="FB75" i="36"/>
  <c r="FB36" i="36"/>
  <c r="FB6" i="36"/>
  <c r="FB29" i="36"/>
  <c r="FB48" i="36"/>
  <c r="FA15" i="36"/>
  <c r="FA16" i="36"/>
  <c r="EZ111" i="36"/>
  <c r="EV120" i="36"/>
  <c r="EU132" i="36"/>
  <c r="EU134" i="36" s="1"/>
  <c r="EX123" i="36"/>
  <c r="FC81" i="36" l="1"/>
  <c r="FC82" i="36"/>
  <c r="FA111" i="36"/>
  <c r="FB16" i="36"/>
  <c r="FB15" i="36"/>
  <c r="FB111" i="36" s="1"/>
  <c r="FC4" i="36"/>
  <c r="FC64" i="36"/>
  <c r="FC37" i="36"/>
  <c r="FC73" i="36"/>
  <c r="FC106" i="36"/>
  <c r="FC47" i="36"/>
  <c r="FC75" i="36"/>
  <c r="FC72" i="36"/>
  <c r="FC3" i="36"/>
  <c r="FC63" i="36"/>
  <c r="FC50" i="36"/>
  <c r="FC108" i="36"/>
  <c r="FC39" i="36"/>
  <c r="FC8" i="36"/>
  <c r="FC54" i="36"/>
  <c r="FC58" i="36"/>
  <c r="FC88" i="36"/>
  <c r="FC18" i="36"/>
  <c r="FC7" i="36"/>
  <c r="FC41" i="36"/>
  <c r="FD2" i="36"/>
  <c r="FC35" i="36"/>
  <c r="FC19" i="36"/>
  <c r="FC93" i="36"/>
  <c r="FC24" i="36"/>
  <c r="FC66" i="36"/>
  <c r="FC51" i="36"/>
  <c r="FC45" i="36"/>
  <c r="FC87" i="36"/>
  <c r="FC48" i="36"/>
  <c r="FC103" i="36"/>
  <c r="FC33" i="36"/>
  <c r="FC109" i="36"/>
  <c r="FC10" i="36"/>
  <c r="FC56" i="36"/>
  <c r="FC20" i="36"/>
  <c r="FC38" i="36"/>
  <c r="FC30" i="36"/>
  <c r="FC96" i="36"/>
  <c r="FC42" i="36"/>
  <c r="FC27" i="36"/>
  <c r="FC11" i="36"/>
  <c r="FC43" i="36"/>
  <c r="FC25" i="36"/>
  <c r="FC65" i="36"/>
  <c r="FC49" i="36"/>
  <c r="FC28" i="36"/>
  <c r="FC26" i="36"/>
  <c r="FC78" i="36"/>
  <c r="FC84" i="36"/>
  <c r="FC36" i="36"/>
  <c r="FC12" i="36"/>
  <c r="FC34" i="36"/>
  <c r="FC90" i="36"/>
  <c r="FC5" i="36"/>
  <c r="FC22" i="36"/>
  <c r="FC104" i="36"/>
  <c r="FC52" i="36"/>
  <c r="FC67" i="36"/>
  <c r="FC21" i="36"/>
  <c r="FC23" i="36"/>
  <c r="FC105" i="36"/>
  <c r="FC31" i="36"/>
  <c r="FC68" i="36"/>
  <c r="FC17" i="36"/>
  <c r="FC32" i="36"/>
  <c r="FC14" i="36"/>
  <c r="FC61" i="36"/>
  <c r="FC69" i="36"/>
  <c r="FC6" i="36"/>
  <c r="FC44" i="36"/>
  <c r="FC40" i="36"/>
  <c r="FC29" i="36"/>
  <c r="FC53" i="36"/>
  <c r="FC46" i="36"/>
  <c r="FC13" i="36"/>
  <c r="FC70" i="36"/>
  <c r="FC79" i="36"/>
  <c r="FC102" i="36"/>
  <c r="FC9" i="36"/>
  <c r="FC55" i="36"/>
  <c r="EW120" i="36"/>
  <c r="EV132" i="36"/>
  <c r="EV134" i="36" s="1"/>
  <c r="EY123" i="36"/>
  <c r="FD81" i="36" l="1"/>
  <c r="FD82" i="36"/>
  <c r="FD13" i="36"/>
  <c r="FD40" i="36"/>
  <c r="FD109" i="36"/>
  <c r="FD52" i="36"/>
  <c r="FD65" i="36"/>
  <c r="FD26" i="36"/>
  <c r="FD72" i="36"/>
  <c r="FD108" i="36"/>
  <c r="FD24" i="36"/>
  <c r="FD6" i="36"/>
  <c r="FD36" i="36"/>
  <c r="FD5" i="36"/>
  <c r="FD33" i="36"/>
  <c r="FD64" i="36"/>
  <c r="FD25" i="36"/>
  <c r="FD17" i="36"/>
  <c r="FD67" i="36"/>
  <c r="FD32" i="36"/>
  <c r="FD70" i="36"/>
  <c r="FD47" i="36"/>
  <c r="FD78" i="36"/>
  <c r="FD75" i="36"/>
  <c r="FD12" i="36"/>
  <c r="FD104" i="36"/>
  <c r="FD79" i="36"/>
  <c r="FD45" i="36"/>
  <c r="FD46" i="36"/>
  <c r="FD18" i="36"/>
  <c r="FE2" i="36"/>
  <c r="FD20" i="36"/>
  <c r="FD43" i="36"/>
  <c r="FD49" i="36"/>
  <c r="FD34" i="36"/>
  <c r="FD50" i="36"/>
  <c r="FD84" i="36"/>
  <c r="FD87" i="36"/>
  <c r="FD30" i="36"/>
  <c r="FD63" i="36"/>
  <c r="FD21" i="36"/>
  <c r="FD41" i="36"/>
  <c r="FD66" i="36"/>
  <c r="FD53" i="36"/>
  <c r="FD90" i="36"/>
  <c r="FD56" i="36"/>
  <c r="FD7" i="36"/>
  <c r="FD19" i="36"/>
  <c r="FD14" i="36"/>
  <c r="FD22" i="36"/>
  <c r="FD58" i="36"/>
  <c r="FD93" i="36"/>
  <c r="FD105" i="36"/>
  <c r="FD48" i="36"/>
  <c r="FD29" i="36"/>
  <c r="FD73" i="36"/>
  <c r="FD23" i="36"/>
  <c r="FD39" i="36"/>
  <c r="FD96" i="36"/>
  <c r="FD103" i="36"/>
  <c r="FD31" i="36"/>
  <c r="FD35" i="36"/>
  <c r="FD8" i="36"/>
  <c r="FD37" i="36"/>
  <c r="FD11" i="36"/>
  <c r="FD61" i="36"/>
  <c r="FD69" i="36"/>
  <c r="FD3" i="36"/>
  <c r="FD42" i="36"/>
  <c r="FD27" i="36"/>
  <c r="FD28" i="36"/>
  <c r="FD51" i="36"/>
  <c r="FD68" i="36"/>
  <c r="FD10" i="36"/>
  <c r="FD4" i="36"/>
  <c r="FD106" i="36"/>
  <c r="FD88" i="36"/>
  <c r="FD38" i="36"/>
  <c r="FD55" i="36"/>
  <c r="FD102" i="36"/>
  <c r="FD54" i="36"/>
  <c r="FD9" i="36"/>
  <c r="FD44" i="36"/>
  <c r="FC16" i="36"/>
  <c r="FC15" i="36"/>
  <c r="FC111" i="36" s="1"/>
  <c r="EX120" i="36"/>
  <c r="EW132" i="36"/>
  <c r="EW134" i="36" s="1"/>
  <c r="EZ123" i="36"/>
  <c r="FE81" i="36" l="1"/>
  <c r="FE82" i="36"/>
  <c r="FE19" i="36"/>
  <c r="FE103" i="36"/>
  <c r="FE4" i="36"/>
  <c r="FE88" i="36"/>
  <c r="FE104" i="36"/>
  <c r="FE44" i="36"/>
  <c r="FE93" i="36"/>
  <c r="FE90" i="36"/>
  <c r="FE36" i="36"/>
  <c r="FE12" i="36"/>
  <c r="FE37" i="36"/>
  <c r="FE49" i="36"/>
  <c r="FE43" i="36"/>
  <c r="FE50" i="36"/>
  <c r="FE54" i="36"/>
  <c r="FE29" i="36"/>
  <c r="FE75" i="36"/>
  <c r="FE96" i="36"/>
  <c r="FE73" i="36"/>
  <c r="FE28" i="36"/>
  <c r="FE66" i="36"/>
  <c r="FE30" i="36"/>
  <c r="FE51" i="36"/>
  <c r="FE13" i="36"/>
  <c r="FE105" i="36"/>
  <c r="FE63" i="36"/>
  <c r="FE23" i="36"/>
  <c r="FE45" i="36"/>
  <c r="FE14" i="36"/>
  <c r="FE32" i="36"/>
  <c r="FE56" i="36"/>
  <c r="FE34" i="36"/>
  <c r="FE67" i="36"/>
  <c r="FE47" i="36"/>
  <c r="FE84" i="36"/>
  <c r="FE102" i="36"/>
  <c r="FE42" i="36"/>
  <c r="FE21" i="36"/>
  <c r="FE10" i="36"/>
  <c r="FE39" i="36"/>
  <c r="FE48" i="36"/>
  <c r="FE109" i="36"/>
  <c r="FE40" i="36"/>
  <c r="FE26" i="36"/>
  <c r="FE33" i="36"/>
  <c r="FF2" i="36"/>
  <c r="FE68" i="36"/>
  <c r="FE7" i="36"/>
  <c r="FE31" i="36"/>
  <c r="FE8" i="36"/>
  <c r="FE65" i="36"/>
  <c r="FE58" i="36"/>
  <c r="FE69" i="36"/>
  <c r="FE87" i="36"/>
  <c r="FE3" i="36"/>
  <c r="FE25" i="36"/>
  <c r="FE5" i="36"/>
  <c r="FE52" i="36"/>
  <c r="FE106" i="36"/>
  <c r="FE17" i="36"/>
  <c r="FE20" i="36"/>
  <c r="FE41" i="36"/>
  <c r="FE79" i="36"/>
  <c r="FE72" i="36"/>
  <c r="FE108" i="36"/>
  <c r="FE9" i="36"/>
  <c r="FE6" i="36"/>
  <c r="FE53" i="36"/>
  <c r="FE38" i="36"/>
  <c r="FE64" i="36"/>
  <c r="FE22" i="36"/>
  <c r="FE70" i="36"/>
  <c r="FE46" i="36"/>
  <c r="FE11" i="36"/>
  <c r="FE35" i="36"/>
  <c r="FE61" i="36"/>
  <c r="FE78" i="36"/>
  <c r="FE24" i="36"/>
  <c r="FE18" i="36"/>
  <c r="FE27" i="36"/>
  <c r="FE55" i="36"/>
  <c r="FD15" i="36"/>
  <c r="FD16" i="36"/>
  <c r="EY120" i="36"/>
  <c r="EX132" i="36"/>
  <c r="EX134" i="36" s="1"/>
  <c r="FA123" i="36"/>
  <c r="FF81" i="36" l="1"/>
  <c r="FF82" i="36"/>
  <c r="FD111" i="36"/>
  <c r="FF13" i="36"/>
  <c r="FF88" i="36"/>
  <c r="FF19" i="36"/>
  <c r="FF22" i="36"/>
  <c r="FF14" i="36"/>
  <c r="FF38" i="36"/>
  <c r="FF84" i="36"/>
  <c r="FF93" i="36"/>
  <c r="FF36" i="36"/>
  <c r="FF63" i="36"/>
  <c r="FF50" i="36"/>
  <c r="FF75" i="36"/>
  <c r="FF9" i="36"/>
  <c r="FF21" i="36"/>
  <c r="FF12" i="36"/>
  <c r="FF34" i="36"/>
  <c r="FF87" i="36"/>
  <c r="FF11" i="36"/>
  <c r="FF73" i="36"/>
  <c r="FF7" i="36"/>
  <c r="FF5" i="36"/>
  <c r="FF64" i="36"/>
  <c r="FF78" i="36"/>
  <c r="FF18" i="36"/>
  <c r="FF102" i="36"/>
  <c r="FF32" i="36"/>
  <c r="FF103" i="36"/>
  <c r="FF35" i="36"/>
  <c r="FF40" i="36"/>
  <c r="FF29" i="36"/>
  <c r="FF41" i="36"/>
  <c r="FF26" i="36"/>
  <c r="FF66" i="36"/>
  <c r="FF24" i="36"/>
  <c r="FF48" i="36"/>
  <c r="FF6" i="36"/>
  <c r="FF90" i="36"/>
  <c r="FG2" i="36"/>
  <c r="FF72" i="36"/>
  <c r="FF65" i="36"/>
  <c r="FF23" i="36"/>
  <c r="FF31" i="36"/>
  <c r="FF106" i="36"/>
  <c r="FF52" i="36"/>
  <c r="FF61" i="36"/>
  <c r="FF96" i="36"/>
  <c r="FF54" i="36"/>
  <c r="FF45" i="36"/>
  <c r="FF51" i="36"/>
  <c r="FF58" i="36"/>
  <c r="FF43" i="36"/>
  <c r="FF33" i="36"/>
  <c r="FF53" i="36"/>
  <c r="FF46" i="36"/>
  <c r="FF4" i="36"/>
  <c r="FF37" i="36"/>
  <c r="FF17" i="36"/>
  <c r="FF30" i="36"/>
  <c r="FF67" i="36"/>
  <c r="FF104" i="36"/>
  <c r="FF10" i="36"/>
  <c r="FF8" i="36"/>
  <c r="FF25" i="36"/>
  <c r="FF56" i="36"/>
  <c r="FF20" i="36"/>
  <c r="FF79" i="36"/>
  <c r="FF3" i="36"/>
  <c r="FF105" i="36"/>
  <c r="FF39" i="36"/>
  <c r="FF42" i="36"/>
  <c r="FF68" i="36"/>
  <c r="FF28" i="36"/>
  <c r="FF70" i="36"/>
  <c r="FF109" i="36"/>
  <c r="FF49" i="36"/>
  <c r="FF44" i="36"/>
  <c r="FF55" i="36"/>
  <c r="FF69" i="36"/>
  <c r="FF108" i="36"/>
  <c r="FF27" i="36"/>
  <c r="FF47" i="36"/>
  <c r="FE16" i="36"/>
  <c r="FE15" i="36"/>
  <c r="FE111" i="36" s="1"/>
  <c r="EZ120" i="36"/>
  <c r="EY132" i="36"/>
  <c r="EY134" i="36" s="1"/>
  <c r="FB123" i="36"/>
  <c r="FG81" i="36" l="1"/>
  <c r="FG82" i="36"/>
  <c r="FG4" i="36"/>
  <c r="FG65" i="36"/>
  <c r="FG46" i="36"/>
  <c r="FG31" i="36"/>
  <c r="FG109" i="36"/>
  <c r="FG50" i="36"/>
  <c r="FG78" i="36"/>
  <c r="FG105" i="36"/>
  <c r="FG63" i="36"/>
  <c r="FG6" i="36"/>
  <c r="FG75" i="36"/>
  <c r="FG21" i="36"/>
  <c r="FG51" i="36"/>
  <c r="FG27" i="36"/>
  <c r="FG106" i="36"/>
  <c r="FG9" i="36"/>
  <c r="FG8" i="36"/>
  <c r="FG35" i="36"/>
  <c r="FG56" i="36"/>
  <c r="FG22" i="36"/>
  <c r="FG37" i="36"/>
  <c r="FG47" i="36"/>
  <c r="FG66" i="36"/>
  <c r="FG87" i="36"/>
  <c r="FG36" i="36"/>
  <c r="FG12" i="36"/>
  <c r="FG90" i="36"/>
  <c r="FG72" i="36"/>
  <c r="FG108" i="36"/>
  <c r="FG64" i="36"/>
  <c r="FG20" i="36"/>
  <c r="FG70" i="36"/>
  <c r="FG7" i="36"/>
  <c r="FG88" i="36"/>
  <c r="FG44" i="36"/>
  <c r="FG18" i="36"/>
  <c r="FG24" i="36"/>
  <c r="FG40" i="36"/>
  <c r="FG45" i="36"/>
  <c r="FG53" i="36"/>
  <c r="FG49" i="36"/>
  <c r="FG23" i="36"/>
  <c r="FG41" i="36"/>
  <c r="FG29" i="36"/>
  <c r="FG61" i="36"/>
  <c r="FG69" i="36"/>
  <c r="FG102" i="36"/>
  <c r="FG42" i="36"/>
  <c r="FG33" i="36"/>
  <c r="FG3" i="36"/>
  <c r="FG19" i="36"/>
  <c r="FG13" i="36"/>
  <c r="FG103" i="36"/>
  <c r="FG52" i="36"/>
  <c r="FH2" i="36"/>
  <c r="FG68" i="36"/>
  <c r="FG79" i="36"/>
  <c r="FG5" i="36"/>
  <c r="FG67" i="36"/>
  <c r="FG25" i="36"/>
  <c r="FG73" i="36"/>
  <c r="FG28" i="36"/>
  <c r="FG17" i="36"/>
  <c r="FG43" i="36"/>
  <c r="FG58" i="36"/>
  <c r="FG84" i="36"/>
  <c r="FG48" i="36"/>
  <c r="FG39" i="36"/>
  <c r="FG26" i="36"/>
  <c r="FG34" i="36"/>
  <c r="FG14" i="36"/>
  <c r="FG32" i="36"/>
  <c r="FG104" i="36"/>
  <c r="FG10" i="36"/>
  <c r="FG38" i="36"/>
  <c r="FG55" i="36"/>
  <c r="FG96" i="36"/>
  <c r="FG30" i="36"/>
  <c r="FG54" i="36"/>
  <c r="FG11" i="36"/>
  <c r="FG93" i="36"/>
  <c r="FF16" i="36"/>
  <c r="FF15" i="36"/>
  <c r="FF111" i="36"/>
  <c r="FA120" i="36"/>
  <c r="EZ132" i="36"/>
  <c r="EZ134" i="36" s="1"/>
  <c r="FC123" i="36"/>
  <c r="FH82" i="36" l="1"/>
  <c r="FH81" i="36"/>
  <c r="FH17" i="36"/>
  <c r="FH67" i="36"/>
  <c r="FH32" i="36"/>
  <c r="FH104" i="36"/>
  <c r="FH14" i="36"/>
  <c r="FH38" i="36"/>
  <c r="FH96" i="36"/>
  <c r="FH108" i="36"/>
  <c r="FH48" i="36"/>
  <c r="FH63" i="36"/>
  <c r="FH23" i="36"/>
  <c r="FH25" i="36"/>
  <c r="FH65" i="36"/>
  <c r="FH72" i="36"/>
  <c r="FH36" i="36"/>
  <c r="FH6" i="36"/>
  <c r="FH11" i="36"/>
  <c r="FH52" i="36"/>
  <c r="FH22" i="36"/>
  <c r="FH26" i="36"/>
  <c r="FH93" i="36"/>
  <c r="FH29" i="36"/>
  <c r="FH18" i="36"/>
  <c r="FH49" i="36"/>
  <c r="FH35" i="36"/>
  <c r="FH43" i="36"/>
  <c r="FH28" i="36"/>
  <c r="FH13" i="36"/>
  <c r="FH50" i="36"/>
  <c r="FH78" i="36"/>
  <c r="FH90" i="36"/>
  <c r="FH24" i="36"/>
  <c r="FH39" i="36"/>
  <c r="FH87" i="36"/>
  <c r="FH33" i="36"/>
  <c r="FI2" i="36"/>
  <c r="FH69" i="36"/>
  <c r="FH9" i="36"/>
  <c r="FH12" i="36"/>
  <c r="FH88" i="36"/>
  <c r="FH5" i="36"/>
  <c r="FH37" i="36"/>
  <c r="FH56" i="36"/>
  <c r="FH73" i="36"/>
  <c r="FH47" i="36"/>
  <c r="FH66" i="36"/>
  <c r="FH42" i="36"/>
  <c r="FH10" i="36"/>
  <c r="FH105" i="36"/>
  <c r="FH46" i="36"/>
  <c r="FH40" i="36"/>
  <c r="FH8" i="36"/>
  <c r="FH53" i="36"/>
  <c r="FH58" i="36"/>
  <c r="FH3" i="36"/>
  <c r="FH34" i="36"/>
  <c r="FH102" i="36"/>
  <c r="FH19" i="36"/>
  <c r="FH109" i="36"/>
  <c r="FH106" i="36"/>
  <c r="FH7" i="36"/>
  <c r="FH41" i="36"/>
  <c r="FH61" i="36"/>
  <c r="FH84" i="36"/>
  <c r="FH54" i="36"/>
  <c r="FH45" i="36"/>
  <c r="FH51" i="36"/>
  <c r="FH55" i="36"/>
  <c r="FH103" i="36"/>
  <c r="FH20" i="36"/>
  <c r="FH68" i="36"/>
  <c r="FH31" i="36"/>
  <c r="FH64" i="36"/>
  <c r="FH4" i="36"/>
  <c r="FH79" i="36"/>
  <c r="FH75" i="36"/>
  <c r="FH30" i="36"/>
  <c r="FH21" i="36"/>
  <c r="FH27" i="36"/>
  <c r="FH70" i="36"/>
  <c r="FH44" i="36"/>
  <c r="FG16" i="36"/>
  <c r="FG15" i="36"/>
  <c r="FG111" i="36"/>
  <c r="FB120" i="36"/>
  <c r="FA132" i="36"/>
  <c r="FA134" i="36" s="1"/>
  <c r="FD123" i="36"/>
  <c r="FI81" i="36" l="1"/>
  <c r="FI82" i="36"/>
  <c r="FI25" i="36"/>
  <c r="FI31" i="36"/>
  <c r="FI22" i="36"/>
  <c r="FI19" i="36"/>
  <c r="FI13" i="36"/>
  <c r="FI50" i="36"/>
  <c r="FI93" i="36"/>
  <c r="FI84" i="36"/>
  <c r="FI48" i="36"/>
  <c r="FI33" i="36"/>
  <c r="FI51" i="36"/>
  <c r="FI79" i="36"/>
  <c r="FI103" i="36"/>
  <c r="FI5" i="36"/>
  <c r="FI46" i="36"/>
  <c r="FI7" i="36"/>
  <c r="FI14" i="36"/>
  <c r="FI26" i="36"/>
  <c r="FI72" i="36"/>
  <c r="FI90" i="36"/>
  <c r="FI18" i="36"/>
  <c r="FI6" i="36"/>
  <c r="FI53" i="36"/>
  <c r="FI58" i="36"/>
  <c r="FI9" i="36"/>
  <c r="FI78" i="36"/>
  <c r="FI36" i="36"/>
  <c r="FI35" i="36"/>
  <c r="FI70" i="36"/>
  <c r="FI109" i="36"/>
  <c r="FI56" i="36"/>
  <c r="FI8" i="36"/>
  <c r="FI23" i="36"/>
  <c r="FI61" i="36"/>
  <c r="FI75" i="36"/>
  <c r="FI105" i="36"/>
  <c r="FI30" i="36"/>
  <c r="FI12" i="36"/>
  <c r="FI43" i="36"/>
  <c r="FI96" i="36"/>
  <c r="FI45" i="36"/>
  <c r="FI40" i="36"/>
  <c r="FI66" i="36"/>
  <c r="FI32" i="36"/>
  <c r="FI73" i="36"/>
  <c r="FI10" i="36"/>
  <c r="FI102" i="36"/>
  <c r="FI27" i="36"/>
  <c r="FI65" i="36"/>
  <c r="FI39" i="36"/>
  <c r="FI106" i="36"/>
  <c r="FI11" i="36"/>
  <c r="FI34" i="36"/>
  <c r="FI20" i="36"/>
  <c r="FI4" i="36"/>
  <c r="FI68" i="36"/>
  <c r="FI63" i="36"/>
  <c r="FI24" i="36"/>
  <c r="FI67" i="36"/>
  <c r="FI49" i="36"/>
  <c r="FI37" i="36"/>
  <c r="FI28" i="36"/>
  <c r="FI29" i="36"/>
  <c r="FI44" i="36"/>
  <c r="FI55" i="36"/>
  <c r="FI108" i="36"/>
  <c r="FI54" i="36"/>
  <c r="FI41" i="36"/>
  <c r="FI38" i="36"/>
  <c r="FI52" i="36"/>
  <c r="FJ2" i="36"/>
  <c r="FI104" i="36"/>
  <c r="FI88" i="36"/>
  <c r="FI64" i="36"/>
  <c r="FI47" i="36"/>
  <c r="FI69" i="36"/>
  <c r="FI87" i="36"/>
  <c r="FI42" i="36"/>
  <c r="FI21" i="36"/>
  <c r="FI17" i="36"/>
  <c r="FI3" i="36"/>
  <c r="FH16" i="36"/>
  <c r="FH15" i="36"/>
  <c r="FC120" i="36"/>
  <c r="FB132" i="36"/>
  <c r="FB134" i="36" s="1"/>
  <c r="FE123" i="36"/>
  <c r="FH111" i="36" l="1"/>
  <c r="FJ81" i="36"/>
  <c r="FJ82" i="36"/>
  <c r="FJ11" i="36"/>
  <c r="FJ35" i="36"/>
  <c r="FK2" i="36"/>
  <c r="FJ22" i="36"/>
  <c r="FJ14" i="36"/>
  <c r="FJ26" i="36"/>
  <c r="FJ66" i="36"/>
  <c r="FJ75" i="36"/>
  <c r="FJ48" i="36"/>
  <c r="FJ21" i="36"/>
  <c r="FJ65" i="36"/>
  <c r="FJ69" i="36"/>
  <c r="FJ45" i="36"/>
  <c r="FJ33" i="36"/>
  <c r="FJ90" i="36"/>
  <c r="FJ63" i="36"/>
  <c r="FJ70" i="36"/>
  <c r="FJ24" i="36"/>
  <c r="FJ109" i="36"/>
  <c r="FJ20" i="36"/>
  <c r="FJ103" i="36"/>
  <c r="FJ4" i="36"/>
  <c r="FJ47" i="36"/>
  <c r="FJ72" i="36"/>
  <c r="FJ9" i="36"/>
  <c r="FJ78" i="36"/>
  <c r="FJ67" i="36"/>
  <c r="FJ46" i="36"/>
  <c r="FJ40" i="36"/>
  <c r="FJ8" i="36"/>
  <c r="FJ34" i="36"/>
  <c r="FJ79" i="36"/>
  <c r="FJ96" i="36"/>
  <c r="FJ102" i="36"/>
  <c r="FJ30" i="36"/>
  <c r="FJ51" i="36"/>
  <c r="FJ52" i="36"/>
  <c r="FJ104" i="36"/>
  <c r="FJ68" i="36"/>
  <c r="FJ37" i="36"/>
  <c r="FJ84" i="36"/>
  <c r="FJ7" i="36"/>
  <c r="FJ6" i="36"/>
  <c r="FJ31" i="36"/>
  <c r="FJ58" i="36"/>
  <c r="FJ3" i="36"/>
  <c r="FJ43" i="36"/>
  <c r="FJ88" i="36"/>
  <c r="FJ10" i="36"/>
  <c r="FJ73" i="36"/>
  <c r="FJ5" i="36"/>
  <c r="FJ41" i="36"/>
  <c r="FJ23" i="36"/>
  <c r="FJ61" i="36"/>
  <c r="FJ87" i="36"/>
  <c r="FJ42" i="36"/>
  <c r="FJ12" i="36"/>
  <c r="FJ13" i="36"/>
  <c r="FJ29" i="36"/>
  <c r="FJ64" i="36"/>
  <c r="FJ28" i="36"/>
  <c r="FJ32" i="36"/>
  <c r="FJ49" i="36"/>
  <c r="FJ17" i="36"/>
  <c r="FJ44" i="36"/>
  <c r="FJ55" i="36"/>
  <c r="FJ108" i="36"/>
  <c r="FJ36" i="36"/>
  <c r="FJ27" i="36"/>
  <c r="FJ105" i="36"/>
  <c r="FJ53" i="36"/>
  <c r="FJ106" i="36"/>
  <c r="FJ19" i="36"/>
  <c r="FJ56" i="36"/>
  <c r="FJ25" i="36"/>
  <c r="FJ38" i="36"/>
  <c r="FJ93" i="36"/>
  <c r="FJ54" i="36"/>
  <c r="FJ18" i="36"/>
  <c r="FJ39" i="36"/>
  <c r="FJ50" i="36"/>
  <c r="FI16" i="36"/>
  <c r="FI15" i="36"/>
  <c r="FI111" i="36" s="1"/>
  <c r="FD120" i="36"/>
  <c r="FC132" i="36"/>
  <c r="FC134" i="36" s="1"/>
  <c r="FF123" i="36"/>
  <c r="FK81" i="36" l="1"/>
  <c r="FK82" i="36"/>
  <c r="FJ16" i="36"/>
  <c r="FJ15" i="36"/>
  <c r="FJ111" i="36" s="1"/>
  <c r="FK46" i="36"/>
  <c r="FK41" i="36"/>
  <c r="FK14" i="36"/>
  <c r="FK52" i="36"/>
  <c r="FK56" i="36"/>
  <c r="FK26" i="36"/>
  <c r="FK93" i="36"/>
  <c r="FK108" i="36"/>
  <c r="FK18" i="36"/>
  <c r="FK63" i="36"/>
  <c r="FK39" i="36"/>
  <c r="FK53" i="36"/>
  <c r="FK9" i="36"/>
  <c r="FK40" i="36"/>
  <c r="FK44" i="36"/>
  <c r="FK51" i="36"/>
  <c r="FK5" i="36"/>
  <c r="FK3" i="36"/>
  <c r="FL2" i="36"/>
  <c r="FK22" i="36"/>
  <c r="FK109" i="36"/>
  <c r="FK17" i="36"/>
  <c r="FK70" i="36"/>
  <c r="FK38" i="36"/>
  <c r="FK84" i="36"/>
  <c r="FK96" i="36"/>
  <c r="FK24" i="36"/>
  <c r="FK103" i="36"/>
  <c r="FK58" i="36"/>
  <c r="FK6" i="36"/>
  <c r="FK37" i="36"/>
  <c r="FK88" i="36"/>
  <c r="FK4" i="36"/>
  <c r="FK68" i="36"/>
  <c r="FK49" i="36"/>
  <c r="FK32" i="36"/>
  <c r="FK61" i="36"/>
  <c r="FK66" i="36"/>
  <c r="FK90" i="36"/>
  <c r="FK45" i="36"/>
  <c r="FK12" i="36"/>
  <c r="FK8" i="36"/>
  <c r="FK54" i="36"/>
  <c r="FK27" i="36"/>
  <c r="FK11" i="36"/>
  <c r="FK30" i="36"/>
  <c r="FK78" i="36"/>
  <c r="FK43" i="36"/>
  <c r="FK19" i="36"/>
  <c r="FK75" i="36"/>
  <c r="FK25" i="36"/>
  <c r="FK87" i="36"/>
  <c r="FK67" i="36"/>
  <c r="FK50" i="36"/>
  <c r="FK104" i="36"/>
  <c r="FK31" i="36"/>
  <c r="FK64" i="36"/>
  <c r="FK10" i="36"/>
  <c r="FK73" i="36"/>
  <c r="FK47" i="36"/>
  <c r="FK79" i="36"/>
  <c r="FK72" i="36"/>
  <c r="FK105" i="36"/>
  <c r="FK36" i="36"/>
  <c r="FK34" i="36"/>
  <c r="FK55" i="36"/>
  <c r="FK65" i="36"/>
  <c r="FK21" i="36"/>
  <c r="FK35" i="36"/>
  <c r="FK42" i="36"/>
  <c r="FK23" i="36"/>
  <c r="FK29" i="36"/>
  <c r="FK13" i="36"/>
  <c r="FK106" i="36"/>
  <c r="FK20" i="36"/>
  <c r="FK7" i="36"/>
  <c r="FK69" i="36"/>
  <c r="FK102" i="36"/>
  <c r="FK48" i="36"/>
  <c r="FK33" i="36"/>
  <c r="FK28" i="36"/>
  <c r="FE120" i="36"/>
  <c r="FD132" i="36"/>
  <c r="FD134" i="36" s="1"/>
  <c r="FG123" i="36"/>
  <c r="FL81" i="36" l="1"/>
  <c r="FL82" i="36"/>
  <c r="FL109" i="36"/>
  <c r="FL35" i="36"/>
  <c r="FL70" i="36"/>
  <c r="FL4" i="36"/>
  <c r="FL40" i="36"/>
  <c r="FL50" i="36"/>
  <c r="FL78" i="36"/>
  <c r="FL87" i="36"/>
  <c r="FL33" i="36"/>
  <c r="FL21" i="36"/>
  <c r="FL61" i="36"/>
  <c r="FL39" i="36"/>
  <c r="FL44" i="36"/>
  <c r="FL34" i="36"/>
  <c r="FL30" i="36"/>
  <c r="FL64" i="36"/>
  <c r="FL25" i="36"/>
  <c r="FL22" i="36"/>
  <c r="FL7" i="36"/>
  <c r="FL19" i="36"/>
  <c r="FL58" i="36"/>
  <c r="FL93" i="36"/>
  <c r="FL24" i="36"/>
  <c r="FL18" i="36"/>
  <c r="FL9" i="36"/>
  <c r="FL88" i="36"/>
  <c r="FL54" i="36"/>
  <c r="FL45" i="36"/>
  <c r="FL69" i="36"/>
  <c r="FL14" i="36"/>
  <c r="FL90" i="36"/>
  <c r="FL43" i="36"/>
  <c r="FL104" i="36"/>
  <c r="FL10" i="36"/>
  <c r="FL5" i="36"/>
  <c r="FL108" i="36"/>
  <c r="FL42" i="36"/>
  <c r="FL56" i="36"/>
  <c r="FL105" i="36"/>
  <c r="FL26" i="36"/>
  <c r="FL67" i="36"/>
  <c r="FL23" i="36"/>
  <c r="FL65" i="36"/>
  <c r="FL28" i="36"/>
  <c r="FL41" i="36"/>
  <c r="FL29" i="36"/>
  <c r="FL79" i="36"/>
  <c r="FL84" i="36"/>
  <c r="FL66" i="36"/>
  <c r="FL51" i="36"/>
  <c r="FL36" i="36"/>
  <c r="FL103" i="36"/>
  <c r="FL27" i="36"/>
  <c r="FL52" i="36"/>
  <c r="FL37" i="36"/>
  <c r="FL31" i="36"/>
  <c r="FM2" i="36"/>
  <c r="FL53" i="36"/>
  <c r="FL47" i="36"/>
  <c r="FL55" i="36"/>
  <c r="FL102" i="36"/>
  <c r="FL3" i="36"/>
  <c r="FL12" i="36"/>
  <c r="FL72" i="36"/>
  <c r="FL11" i="36"/>
  <c r="FL106" i="36"/>
  <c r="FL13" i="36"/>
  <c r="FL32" i="36"/>
  <c r="FL63" i="36"/>
  <c r="FL17" i="36"/>
  <c r="FL20" i="36"/>
  <c r="FL68" i="36"/>
  <c r="FL46" i="36"/>
  <c r="FL73" i="36"/>
  <c r="FL49" i="36"/>
  <c r="FL38" i="36"/>
  <c r="FL96" i="36"/>
  <c r="FL75" i="36"/>
  <c r="FL48" i="36"/>
  <c r="FL6" i="36"/>
  <c r="FL8" i="36"/>
  <c r="FK15" i="36"/>
  <c r="FK16" i="36"/>
  <c r="FF120" i="36"/>
  <c r="FE132" i="36"/>
  <c r="FE134" i="36" s="1"/>
  <c r="FH123" i="36"/>
  <c r="FM81" i="36" l="1"/>
  <c r="FM82" i="36"/>
  <c r="FK111" i="36"/>
  <c r="FL16" i="36"/>
  <c r="FL15" i="36"/>
  <c r="FL111" i="36" s="1"/>
  <c r="FN2" i="36"/>
  <c r="FM31" i="36"/>
  <c r="FM64" i="36"/>
  <c r="FM11" i="36"/>
  <c r="FM35" i="36"/>
  <c r="FM26" i="36"/>
  <c r="FM72" i="36"/>
  <c r="FM90" i="36"/>
  <c r="FM24" i="36"/>
  <c r="FM6" i="36"/>
  <c r="FM25" i="36"/>
  <c r="FM105" i="36"/>
  <c r="FM22" i="36"/>
  <c r="FM21" i="36"/>
  <c r="FM8" i="36"/>
  <c r="FM56" i="36"/>
  <c r="FM5" i="36"/>
  <c r="FM53" i="36"/>
  <c r="FM49" i="36"/>
  <c r="FM17" i="36"/>
  <c r="FM79" i="36"/>
  <c r="FM66" i="36"/>
  <c r="FM93" i="36"/>
  <c r="FM18" i="36"/>
  <c r="FM12" i="36"/>
  <c r="FM69" i="36"/>
  <c r="FM9" i="36"/>
  <c r="FM38" i="36"/>
  <c r="FM52" i="36"/>
  <c r="FM51" i="36"/>
  <c r="FM40" i="36"/>
  <c r="FM29" i="36"/>
  <c r="FM19" i="36"/>
  <c r="FM106" i="36"/>
  <c r="FM61" i="36"/>
  <c r="FM48" i="36"/>
  <c r="FM108" i="36"/>
  <c r="FM103" i="36"/>
  <c r="FM23" i="36"/>
  <c r="FM67" i="36"/>
  <c r="FM37" i="36"/>
  <c r="FM65" i="36"/>
  <c r="FM104" i="36"/>
  <c r="FM58" i="36"/>
  <c r="FM54" i="36"/>
  <c r="FM42" i="36"/>
  <c r="FM45" i="36"/>
  <c r="FM27" i="36"/>
  <c r="FM84" i="36"/>
  <c r="FM96" i="36"/>
  <c r="FM73" i="36"/>
  <c r="FM4" i="36"/>
  <c r="FM41" i="36"/>
  <c r="FM14" i="36"/>
  <c r="FM34" i="36"/>
  <c r="FM47" i="36"/>
  <c r="FM55" i="36"/>
  <c r="FM102" i="36"/>
  <c r="FM30" i="36"/>
  <c r="FM63" i="36"/>
  <c r="FM20" i="36"/>
  <c r="FM3" i="36"/>
  <c r="FM46" i="36"/>
  <c r="FM33" i="36"/>
  <c r="FM32" i="36"/>
  <c r="FM28" i="36"/>
  <c r="FM109" i="36"/>
  <c r="FM75" i="36"/>
  <c r="FM43" i="36"/>
  <c r="FM50" i="36"/>
  <c r="FM13" i="36"/>
  <c r="FM88" i="36"/>
  <c r="FM10" i="36"/>
  <c r="FM68" i="36"/>
  <c r="FM7" i="36"/>
  <c r="FM44" i="36"/>
  <c r="FM78" i="36"/>
  <c r="FM87" i="36"/>
  <c r="FM36" i="36"/>
  <c r="FM39" i="36"/>
  <c r="FM70" i="36"/>
  <c r="FG120" i="36"/>
  <c r="FF132" i="36"/>
  <c r="FF134" i="36" s="1"/>
  <c r="FI123" i="36"/>
  <c r="FN81" i="36" l="1"/>
  <c r="FN82" i="36"/>
  <c r="FM16" i="36"/>
  <c r="FM15" i="36"/>
  <c r="FM111" i="36" s="1"/>
  <c r="FN67" i="36"/>
  <c r="FN13" i="36"/>
  <c r="FN103" i="36"/>
  <c r="FN23" i="36"/>
  <c r="FN5" i="36"/>
  <c r="FN26" i="36"/>
  <c r="FN72" i="36"/>
  <c r="FN90" i="36"/>
  <c r="FN24" i="36"/>
  <c r="FN12" i="36"/>
  <c r="FN108" i="36"/>
  <c r="FN6" i="36"/>
  <c r="FN27" i="36"/>
  <c r="FN56" i="36"/>
  <c r="FN50" i="36"/>
  <c r="FN41" i="36"/>
  <c r="FN25" i="36"/>
  <c r="FN64" i="36"/>
  <c r="FN11" i="36"/>
  <c r="FN28" i="36"/>
  <c r="FN58" i="36"/>
  <c r="FN93" i="36"/>
  <c r="FN48" i="36"/>
  <c r="FN18" i="36"/>
  <c r="FN32" i="36"/>
  <c r="FN39" i="36"/>
  <c r="FN34" i="36"/>
  <c r="FN3" i="36"/>
  <c r="FN17" i="36"/>
  <c r="FN14" i="36"/>
  <c r="FN52" i="36"/>
  <c r="FO2" i="36"/>
  <c r="FN40" i="36"/>
  <c r="FN79" i="36"/>
  <c r="FN75" i="36"/>
  <c r="FN105" i="36"/>
  <c r="FN45" i="36"/>
  <c r="FN51" i="36"/>
  <c r="FN42" i="36"/>
  <c r="FN44" i="36"/>
  <c r="FN21" i="36"/>
  <c r="FN78" i="36"/>
  <c r="FN43" i="36"/>
  <c r="FN49" i="36"/>
  <c r="FN104" i="36"/>
  <c r="FN20" i="36"/>
  <c r="FN88" i="36"/>
  <c r="FN31" i="36"/>
  <c r="FN61" i="36"/>
  <c r="FN87" i="36"/>
  <c r="FN37" i="36"/>
  <c r="FN9" i="36"/>
  <c r="FN22" i="36"/>
  <c r="FN8" i="36"/>
  <c r="FN65" i="36"/>
  <c r="FN7" i="36"/>
  <c r="FN73" i="36"/>
  <c r="FN38" i="36"/>
  <c r="FN55" i="36"/>
  <c r="FN96" i="36"/>
  <c r="FN54" i="36"/>
  <c r="FN63" i="36"/>
  <c r="FN106" i="36"/>
  <c r="FN102" i="36"/>
  <c r="FN109" i="36"/>
  <c r="FN46" i="36"/>
  <c r="FN30" i="36"/>
  <c r="FN4" i="36"/>
  <c r="FN53" i="36"/>
  <c r="FN69" i="36"/>
  <c r="FN35" i="36"/>
  <c r="FN29" i="36"/>
  <c r="FN68" i="36"/>
  <c r="FN10" i="36"/>
  <c r="FN70" i="36"/>
  <c r="FN19" i="36"/>
  <c r="FN47" i="36"/>
  <c r="FN66" i="36"/>
  <c r="FN84" i="36"/>
  <c r="FN36" i="36"/>
  <c r="FN33" i="36"/>
  <c r="FH120" i="36"/>
  <c r="FG132" i="36"/>
  <c r="FG134" i="36" s="1"/>
  <c r="FJ123" i="36"/>
  <c r="FO81" i="36" l="1"/>
  <c r="FO82" i="36"/>
  <c r="FN15" i="36"/>
  <c r="FN16" i="36"/>
  <c r="FN111" i="36" s="1"/>
  <c r="FO64" i="36"/>
  <c r="FO25" i="36"/>
  <c r="FO73" i="36"/>
  <c r="FO40" i="36"/>
  <c r="FO19" i="36"/>
  <c r="FO38" i="36"/>
  <c r="FO55" i="36"/>
  <c r="FO90" i="36"/>
  <c r="FO105" i="36"/>
  <c r="FO45" i="36"/>
  <c r="FO9" i="36"/>
  <c r="FO39" i="36"/>
  <c r="FO44" i="36"/>
  <c r="FO21" i="36"/>
  <c r="FO32" i="36"/>
  <c r="FO66" i="36"/>
  <c r="FO84" i="36"/>
  <c r="FO34" i="36"/>
  <c r="FP2" i="36"/>
  <c r="FO35" i="36"/>
  <c r="FO23" i="36"/>
  <c r="FO29" i="36"/>
  <c r="FO50" i="36"/>
  <c r="FO96" i="36"/>
  <c r="FO87" i="36"/>
  <c r="FO63" i="36"/>
  <c r="FO14" i="36"/>
  <c r="FO54" i="36"/>
  <c r="FO18" i="36"/>
  <c r="FO20" i="36"/>
  <c r="FO75" i="36"/>
  <c r="FO61" i="36"/>
  <c r="FO10" i="36"/>
  <c r="FO104" i="36"/>
  <c r="FO11" i="36"/>
  <c r="FO5" i="36"/>
  <c r="FO4" i="36"/>
  <c r="FO26" i="36"/>
  <c r="FO78" i="36"/>
  <c r="FO108" i="36"/>
  <c r="FO42" i="36"/>
  <c r="FO49" i="36"/>
  <c r="FO30" i="36"/>
  <c r="FO6" i="36"/>
  <c r="FO68" i="36"/>
  <c r="FO36" i="36"/>
  <c r="FO17" i="36"/>
  <c r="FO37" i="36"/>
  <c r="FO65" i="36"/>
  <c r="FO7" i="36"/>
  <c r="FO72" i="36"/>
  <c r="FO8" i="36"/>
  <c r="FO67" i="36"/>
  <c r="FO28" i="36"/>
  <c r="FO56" i="36"/>
  <c r="FO52" i="36"/>
  <c r="FO70" i="36"/>
  <c r="FO109" i="36"/>
  <c r="FO106" i="36"/>
  <c r="FO47" i="36"/>
  <c r="FO93" i="36"/>
  <c r="FO102" i="36"/>
  <c r="FO12" i="36"/>
  <c r="FO88" i="36"/>
  <c r="FO48" i="36"/>
  <c r="FO58" i="36"/>
  <c r="FO31" i="36"/>
  <c r="FO13" i="36"/>
  <c r="FO27" i="36"/>
  <c r="FO53" i="36"/>
  <c r="FO46" i="36"/>
  <c r="FO22" i="36"/>
  <c r="FO43" i="36"/>
  <c r="FO41" i="36"/>
  <c r="FO79" i="36"/>
  <c r="FO69" i="36"/>
  <c r="FO24" i="36"/>
  <c r="FO33" i="36"/>
  <c r="FO51" i="36"/>
  <c r="FO103" i="36"/>
  <c r="FO3" i="36"/>
  <c r="FI120" i="36"/>
  <c r="FH132" i="36"/>
  <c r="FH134" i="36" s="1"/>
  <c r="FK123" i="36"/>
  <c r="FP81" i="36" l="1"/>
  <c r="FP82" i="36"/>
  <c r="FO16" i="36"/>
  <c r="FO15" i="36"/>
  <c r="FO111" i="36" s="1"/>
  <c r="FP64" i="36"/>
  <c r="FP10" i="36"/>
  <c r="FP73" i="36"/>
  <c r="FP28" i="36"/>
  <c r="FP40" i="36"/>
  <c r="FP50" i="36"/>
  <c r="FP84" i="36"/>
  <c r="FP72" i="36"/>
  <c r="FP48" i="36"/>
  <c r="FP51" i="36"/>
  <c r="FP66" i="36"/>
  <c r="FP12" i="36"/>
  <c r="FP4" i="36"/>
  <c r="FP102" i="36"/>
  <c r="FP104" i="36"/>
  <c r="FP42" i="36"/>
  <c r="FP34" i="36"/>
  <c r="FP25" i="36"/>
  <c r="FP17" i="36"/>
  <c r="FQ2" i="36"/>
  <c r="FP19" i="36"/>
  <c r="FP58" i="36"/>
  <c r="FP78" i="36"/>
  <c r="FP18" i="36"/>
  <c r="FP27" i="36"/>
  <c r="FP47" i="36"/>
  <c r="FP36" i="36"/>
  <c r="FP8" i="36"/>
  <c r="FP20" i="36"/>
  <c r="FP13" i="36"/>
  <c r="FP106" i="36"/>
  <c r="FP23" i="36"/>
  <c r="FP56" i="36"/>
  <c r="FP29" i="36"/>
  <c r="FP79" i="36"/>
  <c r="FP87" i="36"/>
  <c r="FP105" i="36"/>
  <c r="FP45" i="36"/>
  <c r="FP33" i="36"/>
  <c r="FP24" i="36"/>
  <c r="FP39" i="36"/>
  <c r="FP35" i="36"/>
  <c r="FP21" i="36"/>
  <c r="FP90" i="36"/>
  <c r="FP67" i="36"/>
  <c r="FP37" i="36"/>
  <c r="FP65" i="36"/>
  <c r="FP49" i="36"/>
  <c r="FP41" i="36"/>
  <c r="FP38" i="36"/>
  <c r="FP61" i="36"/>
  <c r="FP3" i="36"/>
  <c r="FP5" i="36"/>
  <c r="FP52" i="36"/>
  <c r="FP14" i="36"/>
  <c r="FP22" i="36"/>
  <c r="FP103" i="36"/>
  <c r="FP32" i="36"/>
  <c r="FP44" i="36"/>
  <c r="FP55" i="36"/>
  <c r="FP108" i="36"/>
  <c r="FP54" i="36"/>
  <c r="FP6" i="36"/>
  <c r="FP109" i="36"/>
  <c r="FP75" i="36"/>
  <c r="FP88" i="36"/>
  <c r="FP53" i="36"/>
  <c r="FP70" i="36"/>
  <c r="FP96" i="36"/>
  <c r="FP11" i="36"/>
  <c r="FP68" i="36"/>
  <c r="FP46" i="36"/>
  <c r="FP43" i="36"/>
  <c r="FP7" i="36"/>
  <c r="FP26" i="36"/>
  <c r="FP69" i="36"/>
  <c r="FP93" i="36"/>
  <c r="FP30" i="36"/>
  <c r="FP63" i="36"/>
  <c r="FP31" i="36"/>
  <c r="FP9" i="36"/>
  <c r="FJ120" i="36"/>
  <c r="FI132" i="36"/>
  <c r="FI134" i="36" s="1"/>
  <c r="FL123" i="36"/>
  <c r="FQ81" i="36" l="1"/>
  <c r="FQ82" i="36"/>
  <c r="FP15" i="36"/>
  <c r="FP16" i="36"/>
  <c r="FP111" i="36" s="1"/>
  <c r="FQ19" i="36"/>
  <c r="FQ40" i="36"/>
  <c r="FQ4" i="36"/>
  <c r="FQ53" i="36"/>
  <c r="FQ37" i="36"/>
  <c r="FQ44" i="36"/>
  <c r="FQ69" i="36"/>
  <c r="FQ54" i="36"/>
  <c r="FQ3" i="36"/>
  <c r="FQ51" i="36"/>
  <c r="FQ96" i="36"/>
  <c r="FQ6" i="36"/>
  <c r="FQ39" i="36"/>
  <c r="FQ58" i="36"/>
  <c r="FQ24" i="36"/>
  <c r="FQ32" i="36"/>
  <c r="FQ11" i="36"/>
  <c r="FQ46" i="36"/>
  <c r="FQ34" i="36"/>
  <c r="FQ8" i="36"/>
  <c r="FQ20" i="36"/>
  <c r="FQ106" i="36"/>
  <c r="FQ26" i="36"/>
  <c r="FQ105" i="36"/>
  <c r="FQ42" i="36"/>
  <c r="FQ36" i="36"/>
  <c r="FQ45" i="36"/>
  <c r="FQ49" i="36"/>
  <c r="FQ27" i="36"/>
  <c r="FQ75" i="36"/>
  <c r="FQ103" i="36"/>
  <c r="FQ13" i="36"/>
  <c r="FQ67" i="36"/>
  <c r="FQ25" i="36"/>
  <c r="FQ65" i="36"/>
  <c r="FQ50" i="36"/>
  <c r="FQ78" i="36"/>
  <c r="FQ84" i="36"/>
  <c r="FQ63" i="36"/>
  <c r="FQ12" i="36"/>
  <c r="FQ9" i="36"/>
  <c r="FQ31" i="36"/>
  <c r="FQ73" i="36"/>
  <c r="FQ28" i="36"/>
  <c r="FQ41" i="36"/>
  <c r="FQ14" i="36"/>
  <c r="FQ35" i="36"/>
  <c r="FQ61" i="36"/>
  <c r="FQ72" i="36"/>
  <c r="FQ102" i="36"/>
  <c r="FQ88" i="36"/>
  <c r="FQ30" i="36"/>
  <c r="FQ90" i="36"/>
  <c r="FQ23" i="36"/>
  <c r="FR2" i="36"/>
  <c r="FQ22" i="36"/>
  <c r="FQ109" i="36"/>
  <c r="FQ17" i="36"/>
  <c r="FQ79" i="36"/>
  <c r="FQ66" i="36"/>
  <c r="FQ108" i="36"/>
  <c r="FQ68" i="36"/>
  <c r="FQ56" i="36"/>
  <c r="FQ47" i="36"/>
  <c r="FQ18" i="36"/>
  <c r="FQ104" i="36"/>
  <c r="FQ10" i="36"/>
  <c r="FQ5" i="36"/>
  <c r="FQ93" i="36"/>
  <c r="FQ64" i="36"/>
  <c r="FQ70" i="36"/>
  <c r="FQ7" i="36"/>
  <c r="FQ43" i="36"/>
  <c r="FQ29" i="36"/>
  <c r="FQ52" i="36"/>
  <c r="FQ38" i="36"/>
  <c r="FQ55" i="36"/>
  <c r="FQ87" i="36"/>
  <c r="FQ48" i="36"/>
  <c r="FQ33" i="36"/>
  <c r="FQ21" i="36"/>
  <c r="FK120" i="36"/>
  <c r="FJ132" i="36"/>
  <c r="FJ134" i="36" s="1"/>
  <c r="FM123" i="36"/>
  <c r="FR81" i="36" l="1"/>
  <c r="FR82" i="36"/>
  <c r="FQ16" i="36"/>
  <c r="FQ15" i="36"/>
  <c r="FR31" i="36"/>
  <c r="FR68" i="36"/>
  <c r="FR23" i="36"/>
  <c r="FR64" i="36"/>
  <c r="FR46" i="36"/>
  <c r="FR38" i="36"/>
  <c r="FR78" i="36"/>
  <c r="FR3" i="36"/>
  <c r="FR18" i="36"/>
  <c r="FR21" i="36"/>
  <c r="FR12" i="36"/>
  <c r="FR50" i="36"/>
  <c r="FR6" i="36"/>
  <c r="FR24" i="36"/>
  <c r="FR19" i="36"/>
  <c r="FR33" i="36"/>
  <c r="FR104" i="36"/>
  <c r="FR39" i="36"/>
  <c r="FR4" i="36"/>
  <c r="FR41" i="36"/>
  <c r="FR49" i="36"/>
  <c r="FR52" i="36"/>
  <c r="FS2" i="36"/>
  <c r="FR47" i="36"/>
  <c r="FR96" i="36"/>
  <c r="FR102" i="36"/>
  <c r="FR9" i="36"/>
  <c r="FR105" i="36"/>
  <c r="FR108" i="36"/>
  <c r="FR30" i="36"/>
  <c r="FR61" i="36"/>
  <c r="FR44" i="36"/>
  <c r="FR28" i="36"/>
  <c r="FR17" i="36"/>
  <c r="FR106" i="36"/>
  <c r="FR10" i="36"/>
  <c r="FR56" i="36"/>
  <c r="FR75" i="36"/>
  <c r="FR48" i="36"/>
  <c r="FR63" i="36"/>
  <c r="FR51" i="36"/>
  <c r="FR90" i="36"/>
  <c r="FR29" i="36"/>
  <c r="FR8" i="36"/>
  <c r="FR11" i="36"/>
  <c r="FR65" i="36"/>
  <c r="FR37" i="36"/>
  <c r="FR73" i="36"/>
  <c r="FR26" i="36"/>
  <c r="FR84" i="36"/>
  <c r="FR36" i="36"/>
  <c r="FR70" i="36"/>
  <c r="FR20" i="36"/>
  <c r="FR43" i="36"/>
  <c r="FR14" i="36"/>
  <c r="FR53" i="36"/>
  <c r="FR103" i="36"/>
  <c r="FR32" i="36"/>
  <c r="FR79" i="36"/>
  <c r="FR72" i="36"/>
  <c r="FR42" i="36"/>
  <c r="FR69" i="36"/>
  <c r="FR22" i="36"/>
  <c r="FR109" i="36"/>
  <c r="FR13" i="36"/>
  <c r="FR66" i="36"/>
  <c r="FR34" i="36"/>
  <c r="FR45" i="36"/>
  <c r="FR88" i="36"/>
  <c r="FR5" i="36"/>
  <c r="FR67" i="36"/>
  <c r="FR25" i="36"/>
  <c r="FR35" i="36"/>
  <c r="FR7" i="36"/>
  <c r="FR58" i="36"/>
  <c r="FR93" i="36"/>
  <c r="FR87" i="36"/>
  <c r="FR54" i="36"/>
  <c r="FR27" i="36"/>
  <c r="FR40" i="36"/>
  <c r="FR55" i="36"/>
  <c r="FL120" i="36"/>
  <c r="FK132" i="36"/>
  <c r="FK134" i="36" s="1"/>
  <c r="FN123" i="36"/>
  <c r="FQ111" i="36" l="1"/>
  <c r="FS81" i="36"/>
  <c r="FS82" i="36"/>
  <c r="FS103" i="36"/>
  <c r="FS5" i="36"/>
  <c r="FS88" i="36"/>
  <c r="FS19" i="36"/>
  <c r="FS53" i="36"/>
  <c r="FS50" i="36"/>
  <c r="FS93" i="36"/>
  <c r="FS87" i="36"/>
  <c r="FS36" i="36"/>
  <c r="FS6" i="36"/>
  <c r="FS58" i="36"/>
  <c r="FS3" i="36"/>
  <c r="FS68" i="36"/>
  <c r="FS70" i="36"/>
  <c r="FS49" i="36"/>
  <c r="FS43" i="36"/>
  <c r="FS8" i="36"/>
  <c r="FS11" i="36"/>
  <c r="FS84" i="36"/>
  <c r="FS108" i="36"/>
  <c r="FS33" i="36"/>
  <c r="FS67" i="36"/>
  <c r="FS44" i="36"/>
  <c r="FS7" i="36"/>
  <c r="FS38" i="36"/>
  <c r="FS35" i="36"/>
  <c r="FT2" i="36"/>
  <c r="FS22" i="36"/>
  <c r="FS64" i="36"/>
  <c r="FS25" i="36"/>
  <c r="FS61" i="36"/>
  <c r="FS69" i="36"/>
  <c r="FS30" i="36"/>
  <c r="FS48" i="36"/>
  <c r="FS9" i="36"/>
  <c r="FS54" i="36"/>
  <c r="FS27" i="36"/>
  <c r="FS52" i="36"/>
  <c r="FS21" i="36"/>
  <c r="FS13" i="36"/>
  <c r="FS42" i="36"/>
  <c r="FS106" i="36"/>
  <c r="FS20" i="36"/>
  <c r="FS56" i="36"/>
  <c r="FS4" i="36"/>
  <c r="FS41" i="36"/>
  <c r="FS109" i="36"/>
  <c r="FS79" i="36"/>
  <c r="FS75" i="36"/>
  <c r="FS24" i="36"/>
  <c r="FS37" i="36"/>
  <c r="FS39" i="36"/>
  <c r="FS32" i="36"/>
  <c r="FS105" i="36"/>
  <c r="FS65" i="36"/>
  <c r="FS46" i="36"/>
  <c r="FS40" i="36"/>
  <c r="FS29" i="36"/>
  <c r="FS10" i="36"/>
  <c r="FS47" i="36"/>
  <c r="FS55" i="36"/>
  <c r="FS90" i="36"/>
  <c r="FS18" i="36"/>
  <c r="FS45" i="36"/>
  <c r="FS23" i="36"/>
  <c r="FS78" i="36"/>
  <c r="FS28" i="36"/>
  <c r="FS104" i="36"/>
  <c r="FS102" i="36"/>
  <c r="FS66" i="36"/>
  <c r="FS17" i="36"/>
  <c r="FS73" i="36"/>
  <c r="FS31" i="36"/>
  <c r="FS34" i="36"/>
  <c r="FS14" i="36"/>
  <c r="FS26" i="36"/>
  <c r="FS72" i="36"/>
  <c r="FS96" i="36"/>
  <c r="FS63" i="36"/>
  <c r="FS12" i="36"/>
  <c r="FS51" i="36"/>
  <c r="FR15" i="36"/>
  <c r="FR16" i="36"/>
  <c r="FM120" i="36"/>
  <c r="FL132" i="36"/>
  <c r="FL134" i="36" s="1"/>
  <c r="FO123" i="36"/>
  <c r="FT81" i="36" l="1"/>
  <c r="FT82" i="36"/>
  <c r="FR111" i="36"/>
  <c r="FT22" i="36"/>
  <c r="FT35" i="36"/>
  <c r="FT29" i="36"/>
  <c r="FT65" i="36"/>
  <c r="FT25" i="36"/>
  <c r="FT50" i="36"/>
  <c r="FT93" i="36"/>
  <c r="FT78" i="36"/>
  <c r="FT48" i="36"/>
  <c r="FT6" i="36"/>
  <c r="FT30" i="36"/>
  <c r="FT27" i="36"/>
  <c r="FT47" i="36"/>
  <c r="FT24" i="36"/>
  <c r="FT73" i="36"/>
  <c r="FT55" i="36"/>
  <c r="FT11" i="36"/>
  <c r="FT4" i="36"/>
  <c r="FT106" i="36"/>
  <c r="FT34" i="36"/>
  <c r="FT31" i="36"/>
  <c r="FT26" i="36"/>
  <c r="FT69" i="36"/>
  <c r="FT108" i="36"/>
  <c r="FT102" i="36"/>
  <c r="FT54" i="36"/>
  <c r="FT43" i="36"/>
  <c r="FT90" i="36"/>
  <c r="FT5" i="36"/>
  <c r="FT28" i="36"/>
  <c r="FT8" i="36"/>
  <c r="FT64" i="36"/>
  <c r="FT23" i="36"/>
  <c r="FT10" i="36"/>
  <c r="FT96" i="36"/>
  <c r="FT51" i="36"/>
  <c r="FT20" i="36"/>
  <c r="FT42" i="36"/>
  <c r="FT13" i="36"/>
  <c r="FT12" i="36"/>
  <c r="FT40" i="36"/>
  <c r="FT109" i="36"/>
  <c r="FT52" i="36"/>
  <c r="FT37" i="36"/>
  <c r="FT46" i="36"/>
  <c r="FT44" i="36"/>
  <c r="FT72" i="36"/>
  <c r="FT84" i="36"/>
  <c r="FT36" i="36"/>
  <c r="FT9" i="36"/>
  <c r="FT66" i="36"/>
  <c r="FT21" i="36"/>
  <c r="FT49" i="36"/>
  <c r="FT61" i="36"/>
  <c r="FT104" i="36"/>
  <c r="FT17" i="36"/>
  <c r="FT67" i="36"/>
  <c r="FT32" i="36"/>
  <c r="FT103" i="36"/>
  <c r="FU2" i="36"/>
  <c r="FT58" i="36"/>
  <c r="FT45" i="36"/>
  <c r="FT56" i="36"/>
  <c r="FT63" i="36"/>
  <c r="FT3" i="36"/>
  <c r="FT68" i="36"/>
  <c r="FT75" i="36"/>
  <c r="FT41" i="36"/>
  <c r="FT105" i="36"/>
  <c r="FT88" i="36"/>
  <c r="FT7" i="36"/>
  <c r="FT19" i="36"/>
  <c r="FT14" i="36"/>
  <c r="FT53" i="36"/>
  <c r="FT70" i="36"/>
  <c r="FT79" i="36"/>
  <c r="FT87" i="36"/>
  <c r="FT39" i="36"/>
  <c r="FT18" i="36"/>
  <c r="FT33" i="36"/>
  <c r="FT38" i="36"/>
  <c r="FS16" i="36"/>
  <c r="FS15" i="36"/>
  <c r="FN120" i="36"/>
  <c r="FM132" i="36"/>
  <c r="FM134" i="36" s="1"/>
  <c r="FP123" i="36"/>
  <c r="FU81" i="36" l="1"/>
  <c r="FU82" i="36"/>
  <c r="FT15" i="36"/>
  <c r="FT16" i="36"/>
  <c r="FU64" i="36"/>
  <c r="FU25" i="36"/>
  <c r="FV2" i="36"/>
  <c r="FU31" i="36"/>
  <c r="FU35" i="36"/>
  <c r="FU38" i="36"/>
  <c r="FU55" i="36"/>
  <c r="FU108" i="36"/>
  <c r="FU30" i="36"/>
  <c r="FU51" i="36"/>
  <c r="FU17" i="36"/>
  <c r="FU12" i="36"/>
  <c r="FU48" i="36"/>
  <c r="FU93" i="36"/>
  <c r="FU18" i="36"/>
  <c r="FU44" i="36"/>
  <c r="FU53" i="36"/>
  <c r="FU104" i="36"/>
  <c r="FU56" i="36"/>
  <c r="FU11" i="36"/>
  <c r="FU20" i="36"/>
  <c r="FU41" i="36"/>
  <c r="FU96" i="36"/>
  <c r="FU87" i="36"/>
  <c r="FU42" i="36"/>
  <c r="FU63" i="36"/>
  <c r="FU78" i="36"/>
  <c r="FU36" i="36"/>
  <c r="FU50" i="36"/>
  <c r="FU69" i="36"/>
  <c r="FU45" i="36"/>
  <c r="FU54" i="36"/>
  <c r="FU19" i="36"/>
  <c r="FU68" i="36"/>
  <c r="FU73" i="36"/>
  <c r="FU7" i="36"/>
  <c r="FU26" i="36"/>
  <c r="FU105" i="36"/>
  <c r="FU66" i="36"/>
  <c r="FU3" i="36"/>
  <c r="FU29" i="36"/>
  <c r="FU27" i="36"/>
  <c r="FU37" i="36"/>
  <c r="FU103" i="36"/>
  <c r="FU23" i="36"/>
  <c r="FU8" i="36"/>
  <c r="FU5" i="36"/>
  <c r="FU47" i="36"/>
  <c r="FU75" i="36"/>
  <c r="FU90" i="36"/>
  <c r="FU24" i="36"/>
  <c r="FU39" i="36"/>
  <c r="FU70" i="36"/>
  <c r="FU43" i="36"/>
  <c r="FU102" i="36"/>
  <c r="FU58" i="36"/>
  <c r="FU6" i="36"/>
  <c r="FU40" i="36"/>
  <c r="FU106" i="36"/>
  <c r="FU4" i="36"/>
  <c r="FU28" i="36"/>
  <c r="FU21" i="36"/>
  <c r="FU22" i="36"/>
  <c r="FU9" i="36"/>
  <c r="FU65" i="36"/>
  <c r="FU32" i="36"/>
  <c r="FU49" i="36"/>
  <c r="FU34" i="36"/>
  <c r="FU14" i="36"/>
  <c r="FU33" i="36"/>
  <c r="FU109" i="36"/>
  <c r="FU61" i="36"/>
  <c r="FU52" i="36"/>
  <c r="FU10" i="36"/>
  <c r="FU88" i="36"/>
  <c r="FU13" i="36"/>
  <c r="FU67" i="36"/>
  <c r="FU79" i="36"/>
  <c r="FU72" i="36"/>
  <c r="FU46" i="36"/>
  <c r="FU84" i="36"/>
  <c r="FS111" i="36"/>
  <c r="FT111" i="36"/>
  <c r="FO120" i="36"/>
  <c r="FN132" i="36"/>
  <c r="FN134" i="36" s="1"/>
  <c r="FQ123" i="36"/>
  <c r="FV81" i="36" l="1"/>
  <c r="FV82" i="36"/>
  <c r="FV7" i="36"/>
  <c r="FV13" i="36"/>
  <c r="FV106" i="36"/>
  <c r="FV23" i="36"/>
  <c r="FV17" i="36"/>
  <c r="FV44" i="36"/>
  <c r="FV69" i="36"/>
  <c r="FV87" i="36"/>
  <c r="FV30" i="36"/>
  <c r="FV6" i="36"/>
  <c r="FV63" i="36"/>
  <c r="FV70" i="36"/>
  <c r="FV18" i="36"/>
  <c r="FV51" i="36"/>
  <c r="FV12" i="36"/>
  <c r="FV34" i="36"/>
  <c r="FV54" i="36"/>
  <c r="FV88" i="36"/>
  <c r="FV37" i="36"/>
  <c r="FV64" i="36"/>
  <c r="FV28" i="36"/>
  <c r="FV19" i="36"/>
  <c r="FV50" i="36"/>
  <c r="FV72" i="36"/>
  <c r="FV24" i="36"/>
  <c r="FV3" i="36"/>
  <c r="FV79" i="36"/>
  <c r="FV27" i="36"/>
  <c r="FV48" i="36"/>
  <c r="FV49" i="36"/>
  <c r="FV93" i="36"/>
  <c r="FV43" i="36"/>
  <c r="FV14" i="36"/>
  <c r="FV52" i="36"/>
  <c r="FV67" i="36"/>
  <c r="FV11" i="36"/>
  <c r="FV61" i="36"/>
  <c r="FV75" i="36"/>
  <c r="FV108" i="36"/>
  <c r="FV36" i="36"/>
  <c r="FV33" i="36"/>
  <c r="FV9" i="36"/>
  <c r="FV65" i="36"/>
  <c r="FV42" i="36"/>
  <c r="FV35" i="36"/>
  <c r="FV22" i="36"/>
  <c r="FV109" i="36"/>
  <c r="FV20" i="36"/>
  <c r="FV8" i="36"/>
  <c r="FV46" i="36"/>
  <c r="FV58" i="36"/>
  <c r="FV78" i="36"/>
  <c r="FV105" i="36"/>
  <c r="FV45" i="36"/>
  <c r="FV103" i="36"/>
  <c r="FV21" i="36"/>
  <c r="FV90" i="36"/>
  <c r="FV39" i="36"/>
  <c r="FV56" i="36"/>
  <c r="FV4" i="36"/>
  <c r="FV25" i="36"/>
  <c r="FV66" i="36"/>
  <c r="FV5" i="36"/>
  <c r="FV84" i="36"/>
  <c r="FV40" i="36"/>
  <c r="FV29" i="36"/>
  <c r="FV53" i="36"/>
  <c r="FV104" i="36"/>
  <c r="FV41" i="36"/>
  <c r="FV47" i="36"/>
  <c r="FV55" i="36"/>
  <c r="FV32" i="36"/>
  <c r="FV31" i="36"/>
  <c r="FV68" i="36"/>
  <c r="FV10" i="36"/>
  <c r="FV73" i="36"/>
  <c r="FW2" i="36"/>
  <c r="FV38" i="36"/>
  <c r="FV96" i="36"/>
  <c r="FV102" i="36"/>
  <c r="FV26" i="36"/>
  <c r="FU15" i="36"/>
  <c r="FU16" i="36"/>
  <c r="FP120" i="36"/>
  <c r="FO132" i="36"/>
  <c r="FO134" i="36" s="1"/>
  <c r="FR123" i="36"/>
  <c r="FW81" i="36" l="1"/>
  <c r="FW82" i="36"/>
  <c r="FU111" i="36"/>
  <c r="FV15" i="36"/>
  <c r="FV16" i="36"/>
  <c r="FW10" i="36"/>
  <c r="FW73" i="36"/>
  <c r="FW7" i="36"/>
  <c r="FW34" i="36"/>
  <c r="FW28" i="36"/>
  <c r="FW26" i="36"/>
  <c r="FW96" i="36"/>
  <c r="FW54" i="36"/>
  <c r="FW24" i="36"/>
  <c r="FW33" i="36"/>
  <c r="FW87" i="36"/>
  <c r="FW37" i="36"/>
  <c r="FW52" i="36"/>
  <c r="FX2" i="36"/>
  <c r="FW11" i="36"/>
  <c r="FW64" i="36"/>
  <c r="FW50" i="36"/>
  <c r="FW66" i="36"/>
  <c r="FW90" i="36"/>
  <c r="FW30" i="36"/>
  <c r="FW39" i="36"/>
  <c r="FW17" i="36"/>
  <c r="FW69" i="36"/>
  <c r="FW6" i="36"/>
  <c r="FW67" i="36"/>
  <c r="FW106" i="36"/>
  <c r="FW5" i="36"/>
  <c r="FW88" i="36"/>
  <c r="FW4" i="36"/>
  <c r="FW14" i="36"/>
  <c r="FW47" i="36"/>
  <c r="FW93" i="36"/>
  <c r="FW102" i="36"/>
  <c r="FW63" i="36"/>
  <c r="FW21" i="36"/>
  <c r="FW51" i="36"/>
  <c r="FW32" i="36"/>
  <c r="FW108" i="36"/>
  <c r="FW22" i="36"/>
  <c r="FW36" i="36"/>
  <c r="FW65" i="36"/>
  <c r="FW46" i="36"/>
  <c r="FW43" i="36"/>
  <c r="FW8" i="36"/>
  <c r="FW70" i="36"/>
  <c r="FW58" i="36"/>
  <c r="FW78" i="36"/>
  <c r="FW105" i="36"/>
  <c r="FW42" i="36"/>
  <c r="FW13" i="36"/>
  <c r="FW79" i="36"/>
  <c r="FW3" i="36"/>
  <c r="FW27" i="36"/>
  <c r="FW35" i="36"/>
  <c r="FW72" i="36"/>
  <c r="FW104" i="36"/>
  <c r="FW53" i="36"/>
  <c r="FW109" i="36"/>
  <c r="FW41" i="36"/>
  <c r="FW40" i="36"/>
  <c r="FW19" i="36"/>
  <c r="FW20" i="36"/>
  <c r="FW23" i="36"/>
  <c r="FW61" i="36"/>
  <c r="FW84" i="36"/>
  <c r="FW18" i="36"/>
  <c r="FW45" i="36"/>
  <c r="FW103" i="36"/>
  <c r="FW12" i="36"/>
  <c r="FW68" i="36"/>
  <c r="FW49" i="36"/>
  <c r="FW31" i="36"/>
  <c r="FW29" i="36"/>
  <c r="FW25" i="36"/>
  <c r="FW38" i="36"/>
  <c r="FW55" i="36"/>
  <c r="FW75" i="36"/>
  <c r="FW48" i="36"/>
  <c r="FW9" i="36"/>
  <c r="FW56" i="36"/>
  <c r="FW44" i="36"/>
  <c r="FV111" i="36"/>
  <c r="FQ120" i="36"/>
  <c r="FP132" i="36"/>
  <c r="FP134" i="36" s="1"/>
  <c r="FS123" i="36"/>
  <c r="FX82" i="36" l="1"/>
  <c r="FX81" i="36"/>
  <c r="FW16" i="36"/>
  <c r="FW15" i="36"/>
  <c r="FW111" i="36" s="1"/>
  <c r="FX10" i="36"/>
  <c r="FX8" i="36"/>
  <c r="FX23" i="36"/>
  <c r="FX68" i="36"/>
  <c r="FX31" i="36"/>
  <c r="FX50" i="36"/>
  <c r="FX75" i="36"/>
  <c r="FX90" i="36"/>
  <c r="FX36" i="36"/>
  <c r="FX9" i="36"/>
  <c r="FX49" i="36"/>
  <c r="FX51" i="36"/>
  <c r="FX106" i="36"/>
  <c r="FX7" i="36"/>
  <c r="FX40" i="36"/>
  <c r="FX14" i="36"/>
  <c r="FX34" i="36"/>
  <c r="FX53" i="36"/>
  <c r="FX47" i="36"/>
  <c r="FX93" i="36"/>
  <c r="FX87" i="36"/>
  <c r="FX18" i="36"/>
  <c r="FX21" i="36"/>
  <c r="FX5" i="36"/>
  <c r="FX64" i="36"/>
  <c r="FX20" i="36"/>
  <c r="FX84" i="36"/>
  <c r="FX29" i="36"/>
  <c r="FX88" i="36"/>
  <c r="FX66" i="36"/>
  <c r="FX22" i="36"/>
  <c r="FX69" i="36"/>
  <c r="FY2" i="36"/>
  <c r="FX19" i="36"/>
  <c r="FX109" i="36"/>
  <c r="FX32" i="36"/>
  <c r="FX13" i="36"/>
  <c r="FX26" i="36"/>
  <c r="FX96" i="36"/>
  <c r="FX108" i="36"/>
  <c r="FX24" i="36"/>
  <c r="FX63" i="36"/>
  <c r="FX56" i="36"/>
  <c r="FX25" i="36"/>
  <c r="FX72" i="36"/>
  <c r="FX33" i="36"/>
  <c r="FX70" i="36"/>
  <c r="FX105" i="36"/>
  <c r="FX46" i="36"/>
  <c r="FX6" i="36"/>
  <c r="FX61" i="36"/>
  <c r="FX12" i="36"/>
  <c r="FX79" i="36"/>
  <c r="FX3" i="36"/>
  <c r="FX35" i="36"/>
  <c r="FX48" i="36"/>
  <c r="FX43" i="36"/>
  <c r="FX41" i="36"/>
  <c r="FX103" i="36"/>
  <c r="FX17" i="36"/>
  <c r="FX67" i="36"/>
  <c r="FX11" i="36"/>
  <c r="FX28" i="36"/>
  <c r="FX104" i="36"/>
  <c r="FX58" i="36"/>
  <c r="FX78" i="36"/>
  <c r="FX42" i="36"/>
  <c r="FX45" i="36"/>
  <c r="FX27" i="36"/>
  <c r="FX54" i="36"/>
  <c r="FX73" i="36"/>
  <c r="FX4" i="36"/>
  <c r="FX52" i="36"/>
  <c r="FX37" i="36"/>
  <c r="FX65" i="36"/>
  <c r="FX38" i="36"/>
  <c r="FX55" i="36"/>
  <c r="FX102" i="36"/>
  <c r="FX39" i="36"/>
  <c r="FX30" i="36"/>
  <c r="FX44" i="36"/>
  <c r="FR120" i="36"/>
  <c r="FQ132" i="36"/>
  <c r="FQ134" i="36" s="1"/>
  <c r="FT123" i="36"/>
  <c r="FY82" i="36" l="1"/>
  <c r="FY81" i="36"/>
  <c r="FY109" i="36"/>
  <c r="FY52" i="36"/>
  <c r="FZ2" i="36"/>
  <c r="FY23" i="36"/>
  <c r="FY64" i="36"/>
  <c r="FY26" i="36"/>
  <c r="FY75" i="36"/>
  <c r="FY84" i="36"/>
  <c r="FY48" i="36"/>
  <c r="FY33" i="36"/>
  <c r="FY21" i="36"/>
  <c r="FY30" i="36"/>
  <c r="FY31" i="36"/>
  <c r="FY39" i="36"/>
  <c r="FY67" i="36"/>
  <c r="FY17" i="36"/>
  <c r="FY56" i="36"/>
  <c r="FY4" i="36"/>
  <c r="FY14" i="36"/>
  <c r="FY50" i="36"/>
  <c r="FY72" i="36"/>
  <c r="FY3" i="36"/>
  <c r="FY9" i="36"/>
  <c r="FY96" i="36"/>
  <c r="FY79" i="36"/>
  <c r="FY70" i="36"/>
  <c r="FY12" i="36"/>
  <c r="FY41" i="36"/>
  <c r="FY25" i="36"/>
  <c r="FY73" i="36"/>
  <c r="FY28" i="36"/>
  <c r="FY40" i="36"/>
  <c r="FY58" i="36"/>
  <c r="FY93" i="36"/>
  <c r="FY90" i="36"/>
  <c r="FY36" i="36"/>
  <c r="FY51" i="36"/>
  <c r="FY87" i="36"/>
  <c r="FY10" i="36"/>
  <c r="FY108" i="36"/>
  <c r="FY46" i="36"/>
  <c r="FY42" i="36"/>
  <c r="FY20" i="36"/>
  <c r="FY103" i="36"/>
  <c r="FY32" i="36"/>
  <c r="FY34" i="36"/>
  <c r="FY53" i="36"/>
  <c r="FY61" i="36"/>
  <c r="FY63" i="36"/>
  <c r="FY45" i="36"/>
  <c r="FY78" i="36"/>
  <c r="FY43" i="36"/>
  <c r="FY13" i="36"/>
  <c r="FY65" i="36"/>
  <c r="FY11" i="36"/>
  <c r="FY66" i="36"/>
  <c r="FY68" i="36"/>
  <c r="FY38" i="36"/>
  <c r="FY22" i="36"/>
  <c r="FY29" i="36"/>
  <c r="FY35" i="36"/>
  <c r="FY49" i="36"/>
  <c r="FY106" i="36"/>
  <c r="FY44" i="36"/>
  <c r="FY55" i="36"/>
  <c r="FY102" i="36"/>
  <c r="FY24" i="36"/>
  <c r="FY27" i="36"/>
  <c r="FY7" i="36"/>
  <c r="FY5" i="36"/>
  <c r="FY104" i="36"/>
  <c r="FY19" i="36"/>
  <c r="FY88" i="36"/>
  <c r="FY37" i="36"/>
  <c r="FY47" i="36"/>
  <c r="FY69" i="36"/>
  <c r="FY54" i="36"/>
  <c r="FY18" i="36"/>
  <c r="FY6" i="36"/>
  <c r="FY8" i="36"/>
  <c r="FY105" i="36"/>
  <c r="FX16" i="36"/>
  <c r="FX15" i="36"/>
  <c r="FX111" i="36" s="1"/>
  <c r="FS120" i="36"/>
  <c r="FR132" i="36"/>
  <c r="FR134" i="36" s="1"/>
  <c r="FU123" i="36"/>
  <c r="FZ81" i="36" l="1"/>
  <c r="FZ82" i="36"/>
  <c r="FY16" i="36"/>
  <c r="FY15" i="36"/>
  <c r="FY111" i="36"/>
  <c r="FZ64" i="36"/>
  <c r="FZ28" i="36"/>
  <c r="FZ4" i="36"/>
  <c r="FZ106" i="36"/>
  <c r="FZ53" i="36"/>
  <c r="FZ38" i="36"/>
  <c r="FZ55" i="36"/>
  <c r="FZ96" i="36"/>
  <c r="FZ24" i="36"/>
  <c r="FZ63" i="36"/>
  <c r="FZ102" i="36"/>
  <c r="FZ39" i="36"/>
  <c r="FZ23" i="36"/>
  <c r="FZ69" i="36"/>
  <c r="FZ37" i="36"/>
  <c r="FZ73" i="36"/>
  <c r="FZ52" i="36"/>
  <c r="GA2" i="36"/>
  <c r="FZ29" i="36"/>
  <c r="FZ65" i="36"/>
  <c r="FZ32" i="36"/>
  <c r="FZ44" i="36"/>
  <c r="FZ78" i="36"/>
  <c r="FZ9" i="36"/>
  <c r="FZ90" i="36"/>
  <c r="FZ108" i="36"/>
  <c r="FZ79" i="36"/>
  <c r="FZ10" i="36"/>
  <c r="FZ40" i="36"/>
  <c r="FZ109" i="36"/>
  <c r="FZ34" i="36"/>
  <c r="FZ13" i="36"/>
  <c r="FZ26" i="36"/>
  <c r="FZ84" i="36"/>
  <c r="FZ54" i="36"/>
  <c r="FZ30" i="36"/>
  <c r="FZ6" i="36"/>
  <c r="FZ49" i="36"/>
  <c r="FZ68" i="36"/>
  <c r="FZ47" i="36"/>
  <c r="FZ21" i="36"/>
  <c r="FZ75" i="36"/>
  <c r="FZ12" i="36"/>
  <c r="FZ8" i="36"/>
  <c r="FZ31" i="36"/>
  <c r="FZ19" i="36"/>
  <c r="FZ3" i="36"/>
  <c r="FZ48" i="36"/>
  <c r="FZ22" i="36"/>
  <c r="FZ36" i="36"/>
  <c r="FZ56" i="36"/>
  <c r="FZ5" i="36"/>
  <c r="FZ41" i="36"/>
  <c r="FZ11" i="36"/>
  <c r="FZ50" i="36"/>
  <c r="FZ88" i="36"/>
  <c r="FZ27" i="36"/>
  <c r="FZ70" i="36"/>
  <c r="FZ7" i="36"/>
  <c r="FZ17" i="36"/>
  <c r="FZ14" i="36"/>
  <c r="FZ46" i="36"/>
  <c r="FZ61" i="36"/>
  <c r="FZ93" i="36"/>
  <c r="FZ105" i="36"/>
  <c r="FZ42" i="36"/>
  <c r="FZ33" i="36"/>
  <c r="FZ103" i="36"/>
  <c r="FZ66" i="36"/>
  <c r="FZ35" i="36"/>
  <c r="FZ43" i="36"/>
  <c r="FZ25" i="36"/>
  <c r="FZ67" i="36"/>
  <c r="FZ104" i="36"/>
  <c r="FZ58" i="36"/>
  <c r="FZ72" i="36"/>
  <c r="FZ87" i="36"/>
  <c r="FZ18" i="36"/>
  <c r="FZ51" i="36"/>
  <c r="FZ20" i="36"/>
  <c r="FZ45" i="36"/>
  <c r="FT120" i="36"/>
  <c r="FS132" i="36"/>
  <c r="FS134" i="36" s="1"/>
  <c r="FV123" i="36"/>
  <c r="GA82" i="36" l="1"/>
  <c r="GA81" i="36"/>
  <c r="FZ16" i="36"/>
  <c r="FZ15" i="36"/>
  <c r="FZ111" i="36" s="1"/>
  <c r="GA40" i="36"/>
  <c r="GA4" i="36"/>
  <c r="GA68" i="36"/>
  <c r="GA17" i="36"/>
  <c r="GA29" i="36"/>
  <c r="GA26" i="36"/>
  <c r="GA84" i="36"/>
  <c r="GA90" i="36"/>
  <c r="GA30" i="36"/>
  <c r="GA63" i="36"/>
  <c r="GA14" i="36"/>
  <c r="GA58" i="36"/>
  <c r="GA105" i="36"/>
  <c r="GA21" i="36"/>
  <c r="GB2" i="36"/>
  <c r="GA22" i="36"/>
  <c r="GA54" i="36"/>
  <c r="GA23" i="36"/>
  <c r="GA53" i="36"/>
  <c r="GA37" i="36"/>
  <c r="GA70" i="36"/>
  <c r="GA96" i="36"/>
  <c r="GA3" i="36"/>
  <c r="GA27" i="36"/>
  <c r="GA55" i="36"/>
  <c r="GA12" i="36"/>
  <c r="GA108" i="36"/>
  <c r="GA11" i="36"/>
  <c r="GA103" i="36"/>
  <c r="GA10" i="36"/>
  <c r="GA31" i="36"/>
  <c r="GA43" i="36"/>
  <c r="GA79" i="36"/>
  <c r="GA66" i="36"/>
  <c r="GA18" i="36"/>
  <c r="GA33" i="36"/>
  <c r="GA51" i="36"/>
  <c r="GA39" i="36"/>
  <c r="GA47" i="36"/>
  <c r="GA45" i="36"/>
  <c r="GA49" i="36"/>
  <c r="GA8" i="36"/>
  <c r="GA46" i="36"/>
  <c r="GA64" i="36"/>
  <c r="GA25" i="36"/>
  <c r="GA20" i="36"/>
  <c r="GA35" i="36"/>
  <c r="GA61" i="36"/>
  <c r="GA93" i="36"/>
  <c r="GA42" i="36"/>
  <c r="GA52" i="36"/>
  <c r="GA73" i="36"/>
  <c r="GA106" i="36"/>
  <c r="GA34" i="36"/>
  <c r="GA109" i="36"/>
  <c r="GA69" i="36"/>
  <c r="GA28" i="36"/>
  <c r="GA50" i="36"/>
  <c r="GA6" i="36"/>
  <c r="GA32" i="36"/>
  <c r="GA67" i="36"/>
  <c r="GA13" i="36"/>
  <c r="GA104" i="36"/>
  <c r="GA5" i="36"/>
  <c r="GA44" i="36"/>
  <c r="GA72" i="36"/>
  <c r="GA102" i="36"/>
  <c r="GA24" i="36"/>
  <c r="GA36" i="36"/>
  <c r="GA75" i="36"/>
  <c r="GA19" i="36"/>
  <c r="GA41" i="36"/>
  <c r="GA7" i="36"/>
  <c r="GA65" i="36"/>
  <c r="GA88" i="36"/>
  <c r="GA38" i="36"/>
  <c r="GA78" i="36"/>
  <c r="GA87" i="36"/>
  <c r="GA48" i="36"/>
  <c r="GA9" i="36"/>
  <c r="GA56" i="36"/>
  <c r="FU120" i="36"/>
  <c r="FT132" i="36"/>
  <c r="FT134" i="36" s="1"/>
  <c r="FW123" i="36"/>
  <c r="GB81" i="36" l="1"/>
  <c r="GB82" i="36"/>
  <c r="GA16" i="36"/>
  <c r="GA15" i="36"/>
  <c r="GA111" i="36"/>
  <c r="GB10" i="36"/>
  <c r="GB88" i="36"/>
  <c r="GB20" i="36"/>
  <c r="GB68" i="36"/>
  <c r="GB13" i="36"/>
  <c r="GB38" i="36"/>
  <c r="GB75" i="36"/>
  <c r="GB102" i="36"/>
  <c r="GB30" i="36"/>
  <c r="GB6" i="36"/>
  <c r="GB39" i="36"/>
  <c r="GB35" i="36"/>
  <c r="GB63" i="36"/>
  <c r="GB106" i="36"/>
  <c r="GB27" i="36"/>
  <c r="GB87" i="36"/>
  <c r="GB28" i="36"/>
  <c r="GB40" i="36"/>
  <c r="GB29" i="36"/>
  <c r="GB34" i="36"/>
  <c r="GB5" i="36"/>
  <c r="GB50" i="36"/>
  <c r="GB69" i="36"/>
  <c r="GB105" i="36"/>
  <c r="GB51" i="36"/>
  <c r="GB26" i="36"/>
  <c r="GB90" i="36"/>
  <c r="GB79" i="36"/>
  <c r="GB103" i="36"/>
  <c r="GB19" i="36"/>
  <c r="GB64" i="36"/>
  <c r="GB56" i="36"/>
  <c r="GB72" i="36"/>
  <c r="GB12" i="36"/>
  <c r="GB66" i="36"/>
  <c r="GB3" i="36"/>
  <c r="GC2" i="36"/>
  <c r="GB42" i="36"/>
  <c r="GB70" i="36"/>
  <c r="GB32" i="36"/>
  <c r="GB43" i="36"/>
  <c r="GB25" i="36"/>
  <c r="GB46" i="36"/>
  <c r="GB58" i="36"/>
  <c r="GB78" i="36"/>
  <c r="GB54" i="36"/>
  <c r="GB18" i="36"/>
  <c r="GB21" i="36"/>
  <c r="GB96" i="36"/>
  <c r="GB33" i="36"/>
  <c r="GB11" i="36"/>
  <c r="GB44" i="36"/>
  <c r="GB17" i="36"/>
  <c r="GB8" i="36"/>
  <c r="GB23" i="36"/>
  <c r="GB65" i="36"/>
  <c r="GB48" i="36"/>
  <c r="GB109" i="36"/>
  <c r="GB45" i="36"/>
  <c r="GB104" i="36"/>
  <c r="GB4" i="36"/>
  <c r="GB67" i="36"/>
  <c r="GB37" i="36"/>
  <c r="GB41" i="36"/>
  <c r="GB49" i="36"/>
  <c r="GB61" i="36"/>
  <c r="GB84" i="36"/>
  <c r="GB24" i="36"/>
  <c r="GB53" i="36"/>
  <c r="GB73" i="36"/>
  <c r="GB7" i="36"/>
  <c r="GB52" i="36"/>
  <c r="GB14" i="36"/>
  <c r="GB31" i="36"/>
  <c r="GB47" i="36"/>
  <c r="GB55" i="36"/>
  <c r="GB108" i="36"/>
  <c r="GB9" i="36"/>
  <c r="GB36" i="36"/>
  <c r="GB22" i="36"/>
  <c r="GB93" i="36"/>
  <c r="FV120" i="36"/>
  <c r="FU132" i="36"/>
  <c r="FU134" i="36" s="1"/>
  <c r="FX123" i="36"/>
  <c r="GC81" i="36" l="1"/>
  <c r="GC82" i="36"/>
  <c r="GC10" i="36"/>
  <c r="GC53" i="36"/>
  <c r="GC49" i="36"/>
  <c r="GC35" i="36"/>
  <c r="GC88" i="36"/>
  <c r="GC47" i="36"/>
  <c r="GC72" i="36"/>
  <c r="GC3" i="36"/>
  <c r="GC30" i="36"/>
  <c r="GC63" i="36"/>
  <c r="GC38" i="36"/>
  <c r="GC90" i="36"/>
  <c r="GC18" i="36"/>
  <c r="GC42" i="36"/>
  <c r="GC54" i="36"/>
  <c r="GC93" i="36"/>
  <c r="GC12" i="36"/>
  <c r="GC96" i="36"/>
  <c r="GC7" i="36"/>
  <c r="GC19" i="36"/>
  <c r="GC103" i="36"/>
  <c r="GC13" i="36"/>
  <c r="GC28" i="36"/>
  <c r="GC84" i="36"/>
  <c r="GC21" i="36"/>
  <c r="GC6" i="36"/>
  <c r="GC61" i="36"/>
  <c r="GC70" i="36"/>
  <c r="GC43" i="36"/>
  <c r="GC37" i="36"/>
  <c r="GC64" i="36"/>
  <c r="GC25" i="36"/>
  <c r="GC67" i="36"/>
  <c r="GC50" i="36"/>
  <c r="GC66" i="36"/>
  <c r="GC108" i="36"/>
  <c r="GC33" i="36"/>
  <c r="GC73" i="36"/>
  <c r="GC23" i="36"/>
  <c r="GC44" i="36"/>
  <c r="GC31" i="36"/>
  <c r="GC14" i="36"/>
  <c r="GC34" i="36"/>
  <c r="GD2" i="36"/>
  <c r="GC8" i="36"/>
  <c r="GC26" i="36"/>
  <c r="GC75" i="36"/>
  <c r="GC102" i="36"/>
  <c r="GC45" i="36"/>
  <c r="GC39" i="36"/>
  <c r="GC11" i="36"/>
  <c r="GC17" i="36"/>
  <c r="GC106" i="36"/>
  <c r="GC22" i="36"/>
  <c r="GC20" i="36"/>
  <c r="GC87" i="36"/>
  <c r="GC68" i="36"/>
  <c r="GC55" i="36"/>
  <c r="GC29" i="36"/>
  <c r="GC65" i="36"/>
  <c r="GC46" i="36"/>
  <c r="GC4" i="36"/>
  <c r="GC41" i="36"/>
  <c r="GC79" i="36"/>
  <c r="GC69" i="36"/>
  <c r="GC105" i="36"/>
  <c r="GC48" i="36"/>
  <c r="GC24" i="36"/>
  <c r="GC40" i="36"/>
  <c r="GC104" i="36"/>
  <c r="GC52" i="36"/>
  <c r="GC56" i="36"/>
  <c r="GC109" i="36"/>
  <c r="GC32" i="36"/>
  <c r="GC58" i="36"/>
  <c r="GC78" i="36"/>
  <c r="GC36" i="36"/>
  <c r="GC9" i="36"/>
  <c r="GC27" i="36"/>
  <c r="GC5" i="36"/>
  <c r="GC51" i="36"/>
  <c r="GB15" i="36"/>
  <c r="GB16" i="36"/>
  <c r="GB111" i="36" s="1"/>
  <c r="FW120" i="36"/>
  <c r="FV132" i="36"/>
  <c r="FV134" i="36" s="1"/>
  <c r="FY123" i="36"/>
  <c r="GD81" i="36" l="1"/>
  <c r="GC15" i="36"/>
  <c r="GC16" i="36"/>
  <c r="GD53" i="36"/>
  <c r="GD56" i="36"/>
  <c r="GD5" i="36"/>
  <c r="GD41" i="36"/>
  <c r="GD34" i="36"/>
  <c r="GD44" i="36"/>
  <c r="GD96" i="36"/>
  <c r="GD105" i="36"/>
  <c r="GD39" i="36"/>
  <c r="GD48" i="36"/>
  <c r="GD17" i="36"/>
  <c r="GD84" i="36"/>
  <c r="GD63" i="36"/>
  <c r="GD6" i="36"/>
  <c r="GD51" i="36"/>
  <c r="GD10" i="36"/>
  <c r="GD70" i="36"/>
  <c r="GD28" i="36"/>
  <c r="GE2" i="36"/>
  <c r="GD26" i="36"/>
  <c r="GD72" i="36"/>
  <c r="GD12" i="36"/>
  <c r="GD37" i="36"/>
  <c r="GD32" i="36"/>
  <c r="GD8" i="36"/>
  <c r="GD25" i="36"/>
  <c r="GD35" i="36"/>
  <c r="GD47" i="36"/>
  <c r="GD93" i="36"/>
  <c r="GD90" i="36"/>
  <c r="GD24" i="36"/>
  <c r="GD33" i="36"/>
  <c r="GD42" i="36"/>
  <c r="GD36" i="36"/>
  <c r="GD104" i="36"/>
  <c r="GD19" i="36"/>
  <c r="GD43" i="36"/>
  <c r="GD14" i="36"/>
  <c r="GD13" i="36"/>
  <c r="GD50" i="36"/>
  <c r="GD75" i="36"/>
  <c r="GD108" i="36"/>
  <c r="GD30" i="36"/>
  <c r="GD21" i="36"/>
  <c r="GD78" i="36"/>
  <c r="GD64" i="36"/>
  <c r="GD49" i="36"/>
  <c r="GD22" i="36"/>
  <c r="GD103" i="36"/>
  <c r="GD109" i="36"/>
  <c r="GD58" i="36"/>
  <c r="GD102" i="36"/>
  <c r="GD3" i="36"/>
  <c r="GD52" i="36"/>
  <c r="GD88" i="36"/>
  <c r="GD4" i="36"/>
  <c r="GD7" i="36"/>
  <c r="GD23" i="36"/>
  <c r="GD79" i="36"/>
  <c r="GD66" i="36"/>
  <c r="GD54" i="36"/>
  <c r="GD106" i="36"/>
  <c r="GD20" i="36"/>
  <c r="GD40" i="36"/>
  <c r="GD29" i="36"/>
  <c r="GD68" i="36"/>
  <c r="GD11" i="36"/>
  <c r="GD61" i="36"/>
  <c r="GD69" i="36"/>
  <c r="GD18" i="36"/>
  <c r="GD27" i="36"/>
  <c r="GD65" i="36"/>
  <c r="GD46" i="36"/>
  <c r="GD31" i="36"/>
  <c r="GD67" i="36"/>
  <c r="GD73" i="36"/>
  <c r="GD38" i="36"/>
  <c r="GD55" i="36"/>
  <c r="GD87" i="36"/>
  <c r="GD9" i="36"/>
  <c r="GD45" i="36"/>
  <c r="FX120" i="36"/>
  <c r="FW132" i="36"/>
  <c r="FW134" i="36" s="1"/>
  <c r="FZ123" i="36"/>
  <c r="GE81" i="36" l="1"/>
  <c r="GC111" i="36"/>
  <c r="GE43" i="36"/>
  <c r="GE8" i="36"/>
  <c r="GE52" i="36"/>
  <c r="GE56" i="36"/>
  <c r="GE19" i="36"/>
  <c r="GE44" i="36"/>
  <c r="GE55" i="36"/>
  <c r="GE66" i="36"/>
  <c r="GE36" i="36"/>
  <c r="GE45" i="36"/>
  <c r="GE24" i="36"/>
  <c r="GE90" i="36"/>
  <c r="GE12" i="36"/>
  <c r="GE50" i="36"/>
  <c r="GE51" i="36"/>
  <c r="GE6" i="36"/>
  <c r="GE48" i="36"/>
  <c r="GE17" i="36"/>
  <c r="GE109" i="36"/>
  <c r="GE20" i="36"/>
  <c r="GE73" i="36"/>
  <c r="GE37" i="36"/>
  <c r="GE38" i="36"/>
  <c r="GE78" i="36"/>
  <c r="GE105" i="36"/>
  <c r="GE27" i="36"/>
  <c r="GE5" i="36"/>
  <c r="GE9" i="36"/>
  <c r="GE63" i="36"/>
  <c r="GE21" i="36"/>
  <c r="GE30" i="36"/>
  <c r="GE22" i="36"/>
  <c r="GE68" i="36"/>
  <c r="GE46" i="36"/>
  <c r="GE32" i="36"/>
  <c r="GE104" i="36"/>
  <c r="GE47" i="36"/>
  <c r="GE69" i="36"/>
  <c r="GE18" i="36"/>
  <c r="GE49" i="36"/>
  <c r="GE87" i="36"/>
  <c r="GE102" i="36"/>
  <c r="GE54" i="36"/>
  <c r="GE29" i="36"/>
  <c r="GE53" i="36"/>
  <c r="GE103" i="36"/>
  <c r="GE72" i="36"/>
  <c r="GE67" i="36"/>
  <c r="GE31" i="36"/>
  <c r="GE70" i="36"/>
  <c r="GE7" i="36"/>
  <c r="GE64" i="36"/>
  <c r="GE26" i="36"/>
  <c r="GE93" i="36"/>
  <c r="GE41" i="36"/>
  <c r="GE25" i="36"/>
  <c r="GE35" i="36"/>
  <c r="GF2" i="36"/>
  <c r="GE14" i="36"/>
  <c r="GE58" i="36"/>
  <c r="GE96" i="36"/>
  <c r="GE108" i="36"/>
  <c r="GE13" i="36"/>
  <c r="GE106" i="36"/>
  <c r="GE11" i="36"/>
  <c r="GE23" i="36"/>
  <c r="GE40" i="36"/>
  <c r="GE79" i="36"/>
  <c r="GE75" i="36"/>
  <c r="GE33" i="36"/>
  <c r="GE88" i="36"/>
  <c r="GE4" i="36"/>
  <c r="GE65" i="36"/>
  <c r="GE28" i="36"/>
  <c r="GE10" i="36"/>
  <c r="GE34" i="36"/>
  <c r="GE61" i="36"/>
  <c r="GE84" i="36"/>
  <c r="GE3" i="36"/>
  <c r="GE42" i="36"/>
  <c r="GE39" i="36"/>
  <c r="GD15" i="36"/>
  <c r="GD16" i="36"/>
  <c r="FY120" i="36"/>
  <c r="FX132" i="36"/>
  <c r="FX134" i="36" s="1"/>
  <c r="GA123" i="36"/>
  <c r="GD111" i="36" l="1"/>
  <c r="GF81" i="36"/>
  <c r="GE16" i="36"/>
  <c r="GE15" i="36"/>
  <c r="GE111" i="36" s="1"/>
  <c r="GF31" i="36"/>
  <c r="GF41" i="36"/>
  <c r="GF46" i="36"/>
  <c r="GF11" i="36"/>
  <c r="GF13" i="36"/>
  <c r="GF26" i="36"/>
  <c r="GF78" i="36"/>
  <c r="GF108" i="36"/>
  <c r="GF30" i="36"/>
  <c r="GF39" i="36"/>
  <c r="GF84" i="36"/>
  <c r="GF3" i="36"/>
  <c r="GF63" i="36"/>
  <c r="GF79" i="36"/>
  <c r="GF36" i="36"/>
  <c r="GF17" i="36"/>
  <c r="GF56" i="36"/>
  <c r="GF32" i="36"/>
  <c r="GF67" i="36"/>
  <c r="GF29" i="36"/>
  <c r="GF25" i="36"/>
  <c r="GF47" i="36"/>
  <c r="GF54" i="36"/>
  <c r="GF51" i="36"/>
  <c r="GF27" i="36"/>
  <c r="GF22" i="36"/>
  <c r="GF12" i="36"/>
  <c r="GF50" i="36"/>
  <c r="GF70" i="36"/>
  <c r="GF52" i="36"/>
  <c r="GF35" i="36"/>
  <c r="GF34" i="36"/>
  <c r="GG2" i="36"/>
  <c r="GF61" i="36"/>
  <c r="GF72" i="36"/>
  <c r="GF102" i="36"/>
  <c r="GF45" i="36"/>
  <c r="GF33" i="36"/>
  <c r="GF88" i="36"/>
  <c r="GF23" i="36"/>
  <c r="GF93" i="36"/>
  <c r="GF4" i="36"/>
  <c r="GF42" i="36"/>
  <c r="GF68" i="36"/>
  <c r="GF75" i="36"/>
  <c r="GF19" i="36"/>
  <c r="GF49" i="36"/>
  <c r="GF37" i="36"/>
  <c r="GF90" i="36"/>
  <c r="GF9" i="36"/>
  <c r="GF38" i="36"/>
  <c r="GF24" i="36"/>
  <c r="GF106" i="36"/>
  <c r="GF73" i="36"/>
  <c r="GF20" i="36"/>
  <c r="GF65" i="36"/>
  <c r="GF14" i="36"/>
  <c r="GF109" i="36"/>
  <c r="GF58" i="36"/>
  <c r="GF66" i="36"/>
  <c r="GF48" i="36"/>
  <c r="GF96" i="36"/>
  <c r="GF28" i="36"/>
  <c r="GF87" i="36"/>
  <c r="GF64" i="36"/>
  <c r="GF43" i="36"/>
  <c r="GF8" i="36"/>
  <c r="GF55" i="36"/>
  <c r="GF10" i="36"/>
  <c r="GF6" i="36"/>
  <c r="GF104" i="36"/>
  <c r="GF5" i="36"/>
  <c r="GF103" i="36"/>
  <c r="GF7" i="36"/>
  <c r="GF53" i="36"/>
  <c r="GF44" i="36"/>
  <c r="GF69" i="36"/>
  <c r="GF105" i="36"/>
  <c r="GF18" i="36"/>
  <c r="GF21" i="36"/>
  <c r="GF40" i="36"/>
  <c r="FZ120" i="36"/>
  <c r="FY132" i="36"/>
  <c r="FY134" i="36" s="1"/>
  <c r="GB123" i="36"/>
  <c r="GG81" i="36" l="1"/>
  <c r="GG68" i="36"/>
  <c r="GG28" i="36"/>
  <c r="GG20" i="36"/>
  <c r="GG10" i="36"/>
  <c r="GG4" i="36"/>
  <c r="GG38" i="36"/>
  <c r="GG55" i="36"/>
  <c r="GG108" i="36"/>
  <c r="GG30" i="36"/>
  <c r="GG51" i="36"/>
  <c r="GG24" i="36"/>
  <c r="GG5" i="36"/>
  <c r="GG58" i="36"/>
  <c r="GG19" i="36"/>
  <c r="GG87" i="36"/>
  <c r="GG52" i="36"/>
  <c r="GG104" i="36"/>
  <c r="GG46" i="36"/>
  <c r="GG29" i="36"/>
  <c r="GG8" i="36"/>
  <c r="GG44" i="36"/>
  <c r="GG93" i="36"/>
  <c r="GG90" i="36"/>
  <c r="GG12" i="36"/>
  <c r="GG18" i="36"/>
  <c r="GH2" i="36"/>
  <c r="GG102" i="36"/>
  <c r="GG11" i="36"/>
  <c r="GG40" i="36"/>
  <c r="GG56" i="36"/>
  <c r="GG67" i="36"/>
  <c r="GG73" i="36"/>
  <c r="GG50" i="36"/>
  <c r="GG69" i="36"/>
  <c r="GG84" i="36"/>
  <c r="GG48" i="36"/>
  <c r="GG9" i="36"/>
  <c r="GG75" i="36"/>
  <c r="GG25" i="36"/>
  <c r="GG96" i="36"/>
  <c r="GG53" i="36"/>
  <c r="GG7" i="36"/>
  <c r="GG22" i="36"/>
  <c r="GG41" i="36"/>
  <c r="GG35" i="36"/>
  <c r="GG34" i="36"/>
  <c r="GG47" i="36"/>
  <c r="GG66" i="36"/>
  <c r="GG54" i="36"/>
  <c r="GG42" i="36"/>
  <c r="GG39" i="36"/>
  <c r="GG105" i="36"/>
  <c r="GG14" i="36"/>
  <c r="GG36" i="36"/>
  <c r="GG79" i="36"/>
  <c r="GG109" i="36"/>
  <c r="GG37" i="36"/>
  <c r="GG17" i="36"/>
  <c r="GG13" i="36"/>
  <c r="GG26" i="36"/>
  <c r="GG63" i="36"/>
  <c r="GG6" i="36"/>
  <c r="GG21" i="36"/>
  <c r="GG70" i="36"/>
  <c r="GG49" i="36"/>
  <c r="GG72" i="36"/>
  <c r="GG106" i="36"/>
  <c r="GG23" i="36"/>
  <c r="GG27" i="36"/>
  <c r="GG32" i="36"/>
  <c r="GG103" i="36"/>
  <c r="GG88" i="36"/>
  <c r="GG64" i="36"/>
  <c r="GG65" i="36"/>
  <c r="GG61" i="36"/>
  <c r="GG78" i="36"/>
  <c r="GG3" i="36"/>
  <c r="GG45" i="36"/>
  <c r="GG33" i="36"/>
  <c r="GG43" i="36"/>
  <c r="GG31" i="36"/>
  <c r="GF15" i="36"/>
  <c r="GF16" i="36"/>
  <c r="GA120" i="36"/>
  <c r="FZ132" i="36"/>
  <c r="FZ134" i="36" s="1"/>
  <c r="GC123" i="36"/>
  <c r="GH81" i="36" l="1"/>
  <c r="GF111" i="36"/>
  <c r="GG15" i="36"/>
  <c r="GG16" i="36"/>
  <c r="GH20" i="36"/>
  <c r="GH73" i="36"/>
  <c r="GH4" i="36"/>
  <c r="GH41" i="36"/>
  <c r="GH7" i="36"/>
  <c r="GH38" i="36"/>
  <c r="GH66" i="36"/>
  <c r="GH90" i="36"/>
  <c r="GH18" i="36"/>
  <c r="GH6" i="36"/>
  <c r="GH36" i="36"/>
  <c r="GH70" i="36"/>
  <c r="GH93" i="36"/>
  <c r="GH52" i="36"/>
  <c r="GH63" i="36"/>
  <c r="GH28" i="36"/>
  <c r="GH32" i="36"/>
  <c r="GH46" i="36"/>
  <c r="GH23" i="36"/>
  <c r="GH53" i="36"/>
  <c r="GH26" i="36"/>
  <c r="GH69" i="36"/>
  <c r="GH105" i="36"/>
  <c r="GH33" i="36"/>
  <c r="GH37" i="36"/>
  <c r="GH14" i="36"/>
  <c r="GH3" i="36"/>
  <c r="GH17" i="36"/>
  <c r="GH108" i="36"/>
  <c r="GH88" i="36"/>
  <c r="GH48" i="36"/>
  <c r="GH109" i="36"/>
  <c r="GH19" i="36"/>
  <c r="GH103" i="36"/>
  <c r="GH49" i="36"/>
  <c r="GH25" i="36"/>
  <c r="GH61" i="36"/>
  <c r="GH84" i="36"/>
  <c r="GH102" i="36"/>
  <c r="GH45" i="36"/>
  <c r="GH21" i="36"/>
  <c r="GH43" i="36"/>
  <c r="GH29" i="36"/>
  <c r="GH58" i="36"/>
  <c r="GH12" i="36"/>
  <c r="GH27" i="36"/>
  <c r="GH104" i="36"/>
  <c r="GH55" i="36"/>
  <c r="GH78" i="36"/>
  <c r="GH42" i="36"/>
  <c r="GH47" i="36"/>
  <c r="GH39" i="36"/>
  <c r="GH50" i="36"/>
  <c r="GH56" i="36"/>
  <c r="GH35" i="36"/>
  <c r="GI2" i="36"/>
  <c r="GH22" i="36"/>
  <c r="GH65" i="36"/>
  <c r="GH67" i="36"/>
  <c r="GH79" i="36"/>
  <c r="GH75" i="36"/>
  <c r="GH54" i="36"/>
  <c r="GH9" i="36"/>
  <c r="GH5" i="36"/>
  <c r="GH24" i="36"/>
  <c r="GH31" i="36"/>
  <c r="GH72" i="36"/>
  <c r="GH68" i="36"/>
  <c r="GH34" i="36"/>
  <c r="GH64" i="36"/>
  <c r="GH11" i="36"/>
  <c r="GH40" i="36"/>
  <c r="GH8" i="36"/>
  <c r="GH13" i="36"/>
  <c r="GH44" i="36"/>
  <c r="GH96" i="36"/>
  <c r="GH87" i="36"/>
  <c r="GH30" i="36"/>
  <c r="GH51" i="36"/>
  <c r="GH106" i="36"/>
  <c r="GH10" i="36"/>
  <c r="GB120" i="36"/>
  <c r="GA132" i="36"/>
  <c r="GA134" i="36" s="1"/>
  <c r="GD123" i="36"/>
  <c r="GI81" i="36" l="1"/>
  <c r="GG111" i="36"/>
  <c r="GH16" i="36"/>
  <c r="GH15" i="36"/>
  <c r="GH111" i="36" s="1"/>
  <c r="GI4" i="36"/>
  <c r="GI41" i="36"/>
  <c r="GI37" i="36"/>
  <c r="GI35" i="36"/>
  <c r="GI32" i="36"/>
  <c r="GI26" i="36"/>
  <c r="GI69" i="36"/>
  <c r="GI78" i="36"/>
  <c r="GI42" i="36"/>
  <c r="GI39" i="36"/>
  <c r="GI93" i="36"/>
  <c r="GI6" i="36"/>
  <c r="GI46" i="36"/>
  <c r="GI75" i="36"/>
  <c r="GI70" i="36"/>
  <c r="GI8" i="36"/>
  <c r="GI10" i="36"/>
  <c r="GI106" i="36"/>
  <c r="GI31" i="36"/>
  <c r="GJ2" i="36"/>
  <c r="GI44" i="36"/>
  <c r="GI66" i="36"/>
  <c r="GI30" i="36"/>
  <c r="GI19" i="36"/>
  <c r="GI58" i="36"/>
  <c r="GI18" i="36"/>
  <c r="GI67" i="36"/>
  <c r="GI25" i="36"/>
  <c r="GI65" i="36"/>
  <c r="GI49" i="36"/>
  <c r="GI104" i="36"/>
  <c r="GI50" i="36"/>
  <c r="GI72" i="36"/>
  <c r="GI102" i="36"/>
  <c r="GI48" i="36"/>
  <c r="GI9" i="36"/>
  <c r="GI79" i="36"/>
  <c r="GI54" i="36"/>
  <c r="GI63" i="36"/>
  <c r="GI88" i="36"/>
  <c r="GI84" i="36"/>
  <c r="GI64" i="36"/>
  <c r="GI87" i="36"/>
  <c r="GI34" i="36"/>
  <c r="GI14" i="36"/>
  <c r="GI52" i="36"/>
  <c r="GI5" i="36"/>
  <c r="GI40" i="36"/>
  <c r="GI3" i="36"/>
  <c r="GI24" i="36"/>
  <c r="GI56" i="36"/>
  <c r="GI27" i="36"/>
  <c r="GI22" i="36"/>
  <c r="GI73" i="36"/>
  <c r="GI13" i="36"/>
  <c r="GI109" i="36"/>
  <c r="GI20" i="36"/>
  <c r="GI17" i="36"/>
  <c r="GI23" i="36"/>
  <c r="GI61" i="36"/>
  <c r="GI108" i="36"/>
  <c r="GI105" i="36"/>
  <c r="GI45" i="36"/>
  <c r="GI33" i="36"/>
  <c r="GI28" i="36"/>
  <c r="GI11" i="36"/>
  <c r="GI12" i="36"/>
  <c r="GI68" i="36"/>
  <c r="GI21" i="36"/>
  <c r="GI96" i="36"/>
  <c r="GI43" i="36"/>
  <c r="GI29" i="36"/>
  <c r="GI53" i="36"/>
  <c r="GI103" i="36"/>
  <c r="GI7" i="36"/>
  <c r="GI38" i="36"/>
  <c r="GI55" i="36"/>
  <c r="GI90" i="36"/>
  <c r="GI36" i="36"/>
  <c r="GI51" i="36"/>
  <c r="GI47" i="36"/>
  <c r="GC120" i="36"/>
  <c r="GB132" i="36"/>
  <c r="GB134" i="36" s="1"/>
  <c r="GE123" i="36"/>
  <c r="GJ81" i="36" l="1"/>
  <c r="GJ29" i="36"/>
  <c r="GJ64" i="36"/>
  <c r="GJ25" i="36"/>
  <c r="GJ73" i="36"/>
  <c r="GJ20" i="36"/>
  <c r="GJ47" i="36"/>
  <c r="GJ66" i="36"/>
  <c r="GJ90" i="36"/>
  <c r="GJ39" i="36"/>
  <c r="GJ33" i="36"/>
  <c r="GJ5" i="36"/>
  <c r="GJ4" i="36"/>
  <c r="GJ38" i="36"/>
  <c r="GJ106" i="36"/>
  <c r="GJ52" i="36"/>
  <c r="GK2" i="36"/>
  <c r="GJ31" i="36"/>
  <c r="GJ8" i="36"/>
  <c r="GJ26" i="36"/>
  <c r="GJ75" i="36"/>
  <c r="GJ84" i="36"/>
  <c r="GJ63" i="36"/>
  <c r="GJ9" i="36"/>
  <c r="GJ87" i="36"/>
  <c r="GJ6" i="36"/>
  <c r="GJ65" i="36"/>
  <c r="GJ36" i="36"/>
  <c r="GJ104" i="36"/>
  <c r="GJ3" i="36"/>
  <c r="GJ67" i="36"/>
  <c r="GJ32" i="36"/>
  <c r="GJ56" i="36"/>
  <c r="GJ10" i="36"/>
  <c r="GJ40" i="36"/>
  <c r="GJ79" i="36"/>
  <c r="GJ69" i="36"/>
  <c r="GJ108" i="36"/>
  <c r="GJ42" i="36"/>
  <c r="GJ27" i="36"/>
  <c r="GJ96" i="36"/>
  <c r="GJ70" i="36"/>
  <c r="GJ55" i="36"/>
  <c r="GJ23" i="36"/>
  <c r="GJ102" i="36"/>
  <c r="GJ43" i="36"/>
  <c r="GJ37" i="36"/>
  <c r="GJ68" i="36"/>
  <c r="GJ46" i="36"/>
  <c r="GJ11" i="36"/>
  <c r="GJ58" i="36"/>
  <c r="GJ30" i="36"/>
  <c r="GJ28" i="36"/>
  <c r="GJ105" i="36"/>
  <c r="GJ17" i="36"/>
  <c r="GJ109" i="36"/>
  <c r="GJ19" i="36"/>
  <c r="GJ103" i="36"/>
  <c r="GJ53" i="36"/>
  <c r="GJ7" i="36"/>
  <c r="GJ44" i="36"/>
  <c r="GJ61" i="36"/>
  <c r="GJ78" i="36"/>
  <c r="GJ48" i="36"/>
  <c r="GJ24" i="36"/>
  <c r="GJ21" i="36"/>
  <c r="GJ72" i="36"/>
  <c r="GJ41" i="36"/>
  <c r="GJ13" i="36"/>
  <c r="GJ45" i="36"/>
  <c r="GJ35" i="36"/>
  <c r="GJ14" i="36"/>
  <c r="GJ34" i="36"/>
  <c r="GJ49" i="36"/>
  <c r="GJ22" i="36"/>
  <c r="GJ50" i="36"/>
  <c r="GJ93" i="36"/>
  <c r="GJ54" i="36"/>
  <c r="GJ18" i="36"/>
  <c r="GJ12" i="36"/>
  <c r="GJ88" i="36"/>
  <c r="GJ51" i="36"/>
  <c r="GI15" i="36"/>
  <c r="GI16" i="36"/>
  <c r="GD120" i="36"/>
  <c r="GC132" i="36"/>
  <c r="GC134" i="36" s="1"/>
  <c r="GF123" i="36"/>
  <c r="GK81" i="36" l="1"/>
  <c r="GI111" i="36"/>
  <c r="GK88" i="36"/>
  <c r="GK46" i="36"/>
  <c r="GK17" i="36"/>
  <c r="GK14" i="36"/>
  <c r="GK35" i="36"/>
  <c r="GK26" i="36"/>
  <c r="GK93" i="36"/>
  <c r="GK108" i="36"/>
  <c r="GK36" i="36"/>
  <c r="GK12" i="36"/>
  <c r="GK68" i="36"/>
  <c r="GK41" i="36"/>
  <c r="GK70" i="36"/>
  <c r="GK43" i="36"/>
  <c r="GK5" i="36"/>
  <c r="GK19" i="36"/>
  <c r="GK25" i="36"/>
  <c r="GK61" i="36"/>
  <c r="GK78" i="36"/>
  <c r="GK105" i="36"/>
  <c r="GK48" i="36"/>
  <c r="GK33" i="36"/>
  <c r="GK58" i="36"/>
  <c r="GK21" i="36"/>
  <c r="GK6" i="36"/>
  <c r="GK40" i="36"/>
  <c r="GK63" i="36"/>
  <c r="GK75" i="36"/>
  <c r="GK23" i="36"/>
  <c r="GK34" i="36"/>
  <c r="GK8" i="36"/>
  <c r="GK22" i="36"/>
  <c r="GL2" i="36"/>
  <c r="GK79" i="36"/>
  <c r="GK84" i="36"/>
  <c r="GK102" i="36"/>
  <c r="GK45" i="36"/>
  <c r="GK9" i="36"/>
  <c r="GK54" i="36"/>
  <c r="GK27" i="36"/>
  <c r="GK109" i="36"/>
  <c r="GK42" i="36"/>
  <c r="GK7" i="36"/>
  <c r="GK24" i="36"/>
  <c r="GK56" i="36"/>
  <c r="GK4" i="36"/>
  <c r="GK11" i="36"/>
  <c r="GK104" i="36"/>
  <c r="GK106" i="36"/>
  <c r="GK103" i="36"/>
  <c r="GK96" i="36"/>
  <c r="GK65" i="36"/>
  <c r="GK39" i="36"/>
  <c r="GK73" i="36"/>
  <c r="GK49" i="36"/>
  <c r="GK29" i="36"/>
  <c r="GK64" i="36"/>
  <c r="GK28" i="36"/>
  <c r="GK44" i="36"/>
  <c r="GK55" i="36"/>
  <c r="GK72" i="36"/>
  <c r="GK18" i="36"/>
  <c r="GK38" i="36"/>
  <c r="GK87" i="36"/>
  <c r="GK13" i="36"/>
  <c r="GK32" i="36"/>
  <c r="GK53" i="36"/>
  <c r="GK66" i="36"/>
  <c r="GK37" i="36"/>
  <c r="GK30" i="36"/>
  <c r="GK10" i="36"/>
  <c r="GK31" i="36"/>
  <c r="GK67" i="36"/>
  <c r="GK20" i="36"/>
  <c r="GK52" i="36"/>
  <c r="GK47" i="36"/>
  <c r="GK69" i="36"/>
  <c r="GK90" i="36"/>
  <c r="GK3" i="36"/>
  <c r="GK51" i="36"/>
  <c r="GK50" i="36"/>
  <c r="GJ16" i="36"/>
  <c r="GJ15" i="36"/>
  <c r="GJ111" i="36" s="1"/>
  <c r="GE120" i="36"/>
  <c r="GD132" i="36"/>
  <c r="GD134" i="36" s="1"/>
  <c r="GG123" i="36"/>
  <c r="GL81" i="36" l="1"/>
  <c r="GK15" i="36"/>
  <c r="GK16" i="36"/>
  <c r="GL65" i="36"/>
  <c r="GL28" i="36"/>
  <c r="GL32" i="36"/>
  <c r="GM2" i="36"/>
  <c r="GL10" i="36"/>
  <c r="GL47" i="36"/>
  <c r="GL55" i="36"/>
  <c r="GL93" i="36"/>
  <c r="GL30" i="36"/>
  <c r="GL33" i="36"/>
  <c r="GL42" i="36"/>
  <c r="GL26" i="36"/>
  <c r="GL29" i="36"/>
  <c r="GL75" i="36"/>
  <c r="GL20" i="36"/>
  <c r="GL63" i="36"/>
  <c r="GL53" i="36"/>
  <c r="GL104" i="36"/>
  <c r="GL19" i="36"/>
  <c r="GL88" i="36"/>
  <c r="GL11" i="36"/>
  <c r="GL38" i="36"/>
  <c r="GL84" i="36"/>
  <c r="GL102" i="36"/>
  <c r="GL39" i="36"/>
  <c r="GL36" i="36"/>
  <c r="GL18" i="36"/>
  <c r="GL64" i="36"/>
  <c r="GL24" i="36"/>
  <c r="GL109" i="36"/>
  <c r="GL34" i="36"/>
  <c r="GL17" i="36"/>
  <c r="GL70" i="36"/>
  <c r="GL7" i="36"/>
  <c r="GL43" i="36"/>
  <c r="GL67" i="36"/>
  <c r="GL44" i="36"/>
  <c r="GL69" i="36"/>
  <c r="GL90" i="36"/>
  <c r="GL48" i="36"/>
  <c r="GL9" i="36"/>
  <c r="GL105" i="36"/>
  <c r="GL51" i="36"/>
  <c r="GL66" i="36"/>
  <c r="GL49" i="36"/>
  <c r="GL35" i="36"/>
  <c r="GL56" i="36"/>
  <c r="GL22" i="36"/>
  <c r="GL8" i="36"/>
  <c r="GL96" i="36"/>
  <c r="GL31" i="36"/>
  <c r="GL61" i="36"/>
  <c r="GL6" i="36"/>
  <c r="GL73" i="36"/>
  <c r="GL79" i="36"/>
  <c r="GL106" i="36"/>
  <c r="GL23" i="36"/>
  <c r="GL40" i="36"/>
  <c r="GL4" i="36"/>
  <c r="GL14" i="36"/>
  <c r="GL50" i="36"/>
  <c r="GL72" i="36"/>
  <c r="GL87" i="36"/>
  <c r="GL21" i="36"/>
  <c r="GL68" i="36"/>
  <c r="GL108" i="36"/>
  <c r="GL54" i="36"/>
  <c r="GL25" i="36"/>
  <c r="GL37" i="36"/>
  <c r="GL52" i="36"/>
  <c r="GL103" i="36"/>
  <c r="GL5" i="36"/>
  <c r="GL41" i="36"/>
  <c r="GL13" i="36"/>
  <c r="GL58" i="36"/>
  <c r="GL78" i="36"/>
  <c r="GL3" i="36"/>
  <c r="GL45" i="36"/>
  <c r="GL12" i="36"/>
  <c r="GL46" i="36"/>
  <c r="GL27" i="36"/>
  <c r="GF120" i="36"/>
  <c r="GE132" i="36"/>
  <c r="GE134" i="36" s="1"/>
  <c r="GH123" i="36"/>
  <c r="GM81" i="36" l="1"/>
  <c r="GK111" i="36"/>
  <c r="GN2" i="36"/>
  <c r="GM32" i="36"/>
  <c r="GM40" i="36"/>
  <c r="GM29" i="36"/>
  <c r="GM106" i="36"/>
  <c r="GM50" i="36"/>
  <c r="GM93" i="36"/>
  <c r="GM90" i="36"/>
  <c r="GM36" i="36"/>
  <c r="GM21" i="36"/>
  <c r="GM104" i="36"/>
  <c r="GM52" i="36"/>
  <c r="GM61" i="36"/>
  <c r="GM108" i="36"/>
  <c r="GM6" i="36"/>
  <c r="GM67" i="36"/>
  <c r="GM7" i="36"/>
  <c r="GM84" i="36"/>
  <c r="GM20" i="36"/>
  <c r="GM31" i="36"/>
  <c r="GM64" i="36"/>
  <c r="GM69" i="36"/>
  <c r="GM24" i="36"/>
  <c r="GM72" i="36"/>
  <c r="GM37" i="36"/>
  <c r="GM78" i="36"/>
  <c r="GM65" i="36"/>
  <c r="GM46" i="36"/>
  <c r="GM22" i="36"/>
  <c r="GM13" i="36"/>
  <c r="GM4" i="36"/>
  <c r="GM79" i="36"/>
  <c r="GM96" i="36"/>
  <c r="GM54" i="36"/>
  <c r="GM45" i="36"/>
  <c r="GM33" i="36"/>
  <c r="GM75" i="36"/>
  <c r="GM39" i="36"/>
  <c r="GM63" i="36"/>
  <c r="GM30" i="36"/>
  <c r="GM51" i="36"/>
  <c r="GM49" i="36"/>
  <c r="GM26" i="36"/>
  <c r="GM19" i="36"/>
  <c r="GM27" i="36"/>
  <c r="GM56" i="36"/>
  <c r="GM35" i="36"/>
  <c r="GM8" i="36"/>
  <c r="GM28" i="36"/>
  <c r="GM103" i="36"/>
  <c r="GM53" i="36"/>
  <c r="GM58" i="36"/>
  <c r="GM18" i="36"/>
  <c r="GM105" i="36"/>
  <c r="GM48" i="36"/>
  <c r="GM68" i="36"/>
  <c r="GM17" i="36"/>
  <c r="GM70" i="36"/>
  <c r="GM109" i="36"/>
  <c r="GM25" i="36"/>
  <c r="GM47" i="36"/>
  <c r="GM55" i="36"/>
  <c r="GM102" i="36"/>
  <c r="GM43" i="36"/>
  <c r="GM12" i="36"/>
  <c r="GM34" i="36"/>
  <c r="GM41" i="36"/>
  <c r="GM23" i="36"/>
  <c r="GM3" i="36"/>
  <c r="GM10" i="36"/>
  <c r="GM88" i="36"/>
  <c r="GM5" i="36"/>
  <c r="GM11" i="36"/>
  <c r="GM14" i="36"/>
  <c r="GM44" i="36"/>
  <c r="GM66" i="36"/>
  <c r="GM87" i="36"/>
  <c r="GM42" i="36"/>
  <c r="GM9" i="36"/>
  <c r="GM73" i="36"/>
  <c r="GM38" i="36"/>
  <c r="GL16" i="36"/>
  <c r="GL15" i="36"/>
  <c r="GL111" i="36" s="1"/>
  <c r="GG120" i="36"/>
  <c r="GF132" i="36"/>
  <c r="GF134" i="36" s="1"/>
  <c r="GI123" i="36"/>
  <c r="GN81" i="36" l="1"/>
  <c r="GM15" i="36"/>
  <c r="GM16" i="36"/>
  <c r="GN109" i="36"/>
  <c r="GN13" i="36"/>
  <c r="GN70" i="36"/>
  <c r="GN4" i="36"/>
  <c r="GN67" i="36"/>
  <c r="GN50" i="36"/>
  <c r="GN84" i="36"/>
  <c r="GN90" i="36"/>
  <c r="GN48" i="36"/>
  <c r="GN9" i="36"/>
  <c r="GN6" i="36"/>
  <c r="GN40" i="36"/>
  <c r="GN3" i="36"/>
  <c r="GN31" i="36"/>
  <c r="GN68" i="36"/>
  <c r="GN46" i="36"/>
  <c r="GN17" i="36"/>
  <c r="GN49" i="36"/>
  <c r="GN19" i="36"/>
  <c r="GN58" i="36"/>
  <c r="GN96" i="36"/>
  <c r="GN108" i="36"/>
  <c r="GN30" i="36"/>
  <c r="GN79" i="36"/>
  <c r="GN24" i="36"/>
  <c r="GN27" i="36"/>
  <c r="GN72" i="36"/>
  <c r="GN14" i="36"/>
  <c r="GN36" i="36"/>
  <c r="GN34" i="36"/>
  <c r="GN104" i="36"/>
  <c r="GN23" i="36"/>
  <c r="GN5" i="36"/>
  <c r="GN69" i="36"/>
  <c r="GN12" i="36"/>
  <c r="GN10" i="36"/>
  <c r="GN18" i="36"/>
  <c r="GN26" i="36"/>
  <c r="GN64" i="36"/>
  <c r="GN32" i="36"/>
  <c r="GN73" i="36"/>
  <c r="GN7" i="36"/>
  <c r="GN52" i="36"/>
  <c r="GN29" i="36"/>
  <c r="GN61" i="36"/>
  <c r="GN78" i="36"/>
  <c r="GN54" i="36"/>
  <c r="GN45" i="36"/>
  <c r="GN44" i="36"/>
  <c r="GN8" i="36"/>
  <c r="GN21" i="36"/>
  <c r="GN43" i="36"/>
  <c r="GN25" i="36"/>
  <c r="GN22" i="36"/>
  <c r="GO2" i="36"/>
  <c r="GN35" i="36"/>
  <c r="GN38" i="36"/>
  <c r="GN55" i="36"/>
  <c r="GN66" i="36"/>
  <c r="GN42" i="36"/>
  <c r="GN39" i="36"/>
  <c r="GN20" i="36"/>
  <c r="GN51" i="36"/>
  <c r="GN103" i="36"/>
  <c r="GN11" i="36"/>
  <c r="GN106" i="36"/>
  <c r="GN56" i="36"/>
  <c r="GN102" i="36"/>
  <c r="GN75" i="36"/>
  <c r="GN37" i="36"/>
  <c r="GN65" i="36"/>
  <c r="GN28" i="36"/>
  <c r="GN41" i="36"/>
  <c r="GN88" i="36"/>
  <c r="GN47" i="36"/>
  <c r="GN93" i="36"/>
  <c r="GN105" i="36"/>
  <c r="GN63" i="36"/>
  <c r="GN33" i="36"/>
  <c r="GN53" i="36"/>
  <c r="GN87" i="36"/>
  <c r="GH120" i="36"/>
  <c r="GG132" i="36"/>
  <c r="GG134" i="36" s="1"/>
  <c r="GJ123" i="36"/>
  <c r="GO81" i="36" l="1"/>
  <c r="GN16" i="36"/>
  <c r="GN15" i="36"/>
  <c r="GO28" i="36"/>
  <c r="GO43" i="36"/>
  <c r="GO8" i="36"/>
  <c r="GO52" i="36"/>
  <c r="GO32" i="36"/>
  <c r="GO50" i="36"/>
  <c r="GO75" i="36"/>
  <c r="GO3" i="36"/>
  <c r="GO30" i="36"/>
  <c r="GO9" i="36"/>
  <c r="GO42" i="36"/>
  <c r="GO61" i="36"/>
  <c r="GO87" i="36"/>
  <c r="GO48" i="36"/>
  <c r="GO4" i="36"/>
  <c r="GO65" i="36"/>
  <c r="GO21" i="36"/>
  <c r="GO56" i="36"/>
  <c r="GO22" i="36"/>
  <c r="GO68" i="36"/>
  <c r="GO34" i="36"/>
  <c r="GO49" i="36"/>
  <c r="GO26" i="36"/>
  <c r="GO69" i="36"/>
  <c r="GO24" i="36"/>
  <c r="GO33" i="36"/>
  <c r="GO18" i="36"/>
  <c r="GO27" i="36"/>
  <c r="GO14" i="36"/>
  <c r="GO44" i="36"/>
  <c r="GO40" i="36"/>
  <c r="GO10" i="36"/>
  <c r="GO53" i="36"/>
  <c r="GO25" i="36"/>
  <c r="GO104" i="36"/>
  <c r="GO58" i="36"/>
  <c r="GO84" i="36"/>
  <c r="GO108" i="36"/>
  <c r="GO45" i="36"/>
  <c r="GO6" i="36"/>
  <c r="GO105" i="36"/>
  <c r="GO12" i="36"/>
  <c r="GO41" i="36"/>
  <c r="GO66" i="36"/>
  <c r="GO31" i="36"/>
  <c r="GO29" i="36"/>
  <c r="GO19" i="36"/>
  <c r="GO17" i="36"/>
  <c r="GO35" i="36"/>
  <c r="GO96" i="36"/>
  <c r="GO51" i="36"/>
  <c r="GO55" i="36"/>
  <c r="GO39" i="36"/>
  <c r="GO93" i="36"/>
  <c r="GO103" i="36"/>
  <c r="GO13" i="36"/>
  <c r="GO64" i="36"/>
  <c r="GO37" i="36"/>
  <c r="GO106" i="36"/>
  <c r="GO11" i="36"/>
  <c r="GO79" i="36"/>
  <c r="GO78" i="36"/>
  <c r="GO90" i="36"/>
  <c r="GO46" i="36"/>
  <c r="GO5" i="36"/>
  <c r="GO70" i="36"/>
  <c r="GO7" i="36"/>
  <c r="GO38" i="36"/>
  <c r="GO73" i="36"/>
  <c r="GO23" i="36"/>
  <c r="GP2" i="36"/>
  <c r="GO20" i="36"/>
  <c r="GO109" i="36"/>
  <c r="GO67" i="36"/>
  <c r="GO47" i="36"/>
  <c r="GO72" i="36"/>
  <c r="GO102" i="36"/>
  <c r="GO54" i="36"/>
  <c r="GO63" i="36"/>
  <c r="GO88" i="36"/>
  <c r="GO36" i="36"/>
  <c r="GM111" i="36"/>
  <c r="GI120" i="36"/>
  <c r="GH132" i="36"/>
  <c r="GH134" i="36" s="1"/>
  <c r="GK123" i="36"/>
  <c r="GN111" i="36" l="1"/>
  <c r="GP81" i="36"/>
  <c r="GP82" i="36"/>
  <c r="GO16" i="36"/>
  <c r="GO15" i="36"/>
  <c r="GO111" i="36" s="1"/>
  <c r="GP19" i="36"/>
  <c r="GP22" i="36"/>
  <c r="GP14" i="36"/>
  <c r="GP53" i="36"/>
  <c r="GP56" i="36"/>
  <c r="GP44" i="36"/>
  <c r="GP72" i="36"/>
  <c r="GP78" i="36"/>
  <c r="GP48" i="36"/>
  <c r="GP9" i="36"/>
  <c r="GP36" i="36"/>
  <c r="GP6" i="36"/>
  <c r="GP49" i="36"/>
  <c r="GP45" i="36"/>
  <c r="GP73" i="36"/>
  <c r="GP24" i="36"/>
  <c r="GP43" i="36"/>
  <c r="GP69" i="36"/>
  <c r="GP7" i="36"/>
  <c r="GP5" i="36"/>
  <c r="GP104" i="36"/>
  <c r="GP13" i="36"/>
  <c r="GP37" i="36"/>
  <c r="GP26" i="36"/>
  <c r="GP96" i="36"/>
  <c r="GP90" i="36"/>
  <c r="GP50" i="36"/>
  <c r="GP66" i="36"/>
  <c r="GP12" i="36"/>
  <c r="GP11" i="36"/>
  <c r="GP87" i="36"/>
  <c r="GP10" i="36"/>
  <c r="GP40" i="36"/>
  <c r="GP29" i="36"/>
  <c r="GP65" i="36"/>
  <c r="GP88" i="36"/>
  <c r="GP75" i="36"/>
  <c r="GP51" i="36"/>
  <c r="GP46" i="36"/>
  <c r="GP39" i="36"/>
  <c r="GP32" i="36"/>
  <c r="GP47" i="36"/>
  <c r="GP31" i="36"/>
  <c r="GP106" i="36"/>
  <c r="GP34" i="36"/>
  <c r="GQ2" i="36"/>
  <c r="GP52" i="36"/>
  <c r="GP79" i="36"/>
  <c r="GP93" i="36"/>
  <c r="GP54" i="36"/>
  <c r="GP18" i="36"/>
  <c r="GP28" i="36"/>
  <c r="GP27" i="36"/>
  <c r="GP64" i="36"/>
  <c r="GP33" i="36"/>
  <c r="GP4" i="36"/>
  <c r="GP68" i="36"/>
  <c r="GP17" i="36"/>
  <c r="GP67" i="36"/>
  <c r="GP20" i="36"/>
  <c r="GP61" i="36"/>
  <c r="GP102" i="36"/>
  <c r="GP84" i="36"/>
  <c r="GP42" i="36"/>
  <c r="GP63" i="36"/>
  <c r="GP25" i="36"/>
  <c r="GP8" i="36"/>
  <c r="GP41" i="36"/>
  <c r="GP58" i="36"/>
  <c r="GP105" i="36"/>
  <c r="GP70" i="36"/>
  <c r="GP109" i="36"/>
  <c r="GP23" i="36"/>
  <c r="GP103" i="36"/>
  <c r="GP35" i="36"/>
  <c r="GP38" i="36"/>
  <c r="GP55" i="36"/>
  <c r="GP108" i="36"/>
  <c r="GP3" i="36"/>
  <c r="GP21" i="36"/>
  <c r="GP30" i="36"/>
  <c r="GJ120" i="36"/>
  <c r="GI132" i="36"/>
  <c r="GI134" i="36" s="1"/>
  <c r="GL123" i="36"/>
  <c r="GQ81" i="36" l="1"/>
  <c r="GQ82" i="36"/>
  <c r="GP16" i="36"/>
  <c r="GP15" i="36"/>
  <c r="GP111" i="36" s="1"/>
  <c r="GQ56" i="36"/>
  <c r="GQ35" i="36"/>
  <c r="GQ40" i="36"/>
  <c r="GQ17" i="36"/>
  <c r="GQ106" i="36"/>
  <c r="GQ38" i="36"/>
  <c r="GQ84" i="36"/>
  <c r="GQ102" i="36"/>
  <c r="GQ18" i="36"/>
  <c r="GQ33" i="36"/>
  <c r="GQ90" i="36"/>
  <c r="GQ51" i="36"/>
  <c r="GQ44" i="36"/>
  <c r="GQ32" i="36"/>
  <c r="GQ39" i="36"/>
  <c r="GQ49" i="36"/>
  <c r="GQ50" i="36"/>
  <c r="GQ65" i="36"/>
  <c r="GQ20" i="36"/>
  <c r="GQ23" i="36"/>
  <c r="GQ109" i="36"/>
  <c r="GQ41" i="36"/>
  <c r="GQ61" i="36"/>
  <c r="GQ75" i="36"/>
  <c r="GQ3" i="36"/>
  <c r="GQ42" i="36"/>
  <c r="GR2" i="36"/>
  <c r="GQ93" i="36"/>
  <c r="GQ52" i="36"/>
  <c r="GQ37" i="36"/>
  <c r="GQ5" i="36"/>
  <c r="GQ11" i="36"/>
  <c r="GQ22" i="36"/>
  <c r="GQ79" i="36"/>
  <c r="GQ96" i="36"/>
  <c r="GQ48" i="36"/>
  <c r="GQ24" i="36"/>
  <c r="GQ12" i="36"/>
  <c r="GQ63" i="36"/>
  <c r="GQ27" i="36"/>
  <c r="GQ55" i="36"/>
  <c r="GQ36" i="36"/>
  <c r="GQ31" i="36"/>
  <c r="GQ108" i="36"/>
  <c r="GQ46" i="36"/>
  <c r="GQ87" i="36"/>
  <c r="GQ103" i="36"/>
  <c r="GQ10" i="36"/>
  <c r="GQ88" i="36"/>
  <c r="GQ7" i="36"/>
  <c r="GQ67" i="36"/>
  <c r="GQ25" i="36"/>
  <c r="GQ58" i="36"/>
  <c r="GQ78" i="36"/>
  <c r="GQ45" i="36"/>
  <c r="GQ69" i="36"/>
  <c r="GQ73" i="36"/>
  <c r="GQ68" i="36"/>
  <c r="GQ28" i="36"/>
  <c r="GQ70" i="36"/>
  <c r="GQ43" i="36"/>
  <c r="GQ29" i="36"/>
  <c r="GQ72" i="36"/>
  <c r="GQ47" i="36"/>
  <c r="GQ21" i="36"/>
  <c r="GQ8" i="36"/>
  <c r="GQ6" i="36"/>
  <c r="GQ53" i="36"/>
  <c r="GQ64" i="36"/>
  <c r="GQ30" i="36"/>
  <c r="GQ13" i="36"/>
  <c r="GQ104" i="36"/>
  <c r="GQ19" i="36"/>
  <c r="GQ4" i="36"/>
  <c r="GQ14" i="36"/>
  <c r="GQ26" i="36"/>
  <c r="GQ66" i="36"/>
  <c r="GQ105" i="36"/>
  <c r="GQ54" i="36"/>
  <c r="GQ9" i="36"/>
  <c r="GQ34" i="36"/>
  <c r="GK120" i="36"/>
  <c r="GJ132" i="36"/>
  <c r="GJ134" i="36" s="1"/>
  <c r="GM123" i="36"/>
  <c r="GR81" i="36" l="1"/>
  <c r="GR82" i="36"/>
  <c r="GR20" i="36"/>
  <c r="GR68" i="36"/>
  <c r="GR46" i="36"/>
  <c r="GR17" i="36"/>
  <c r="GR49" i="36"/>
  <c r="GR47" i="36"/>
  <c r="GR66" i="36"/>
  <c r="GR90" i="36"/>
  <c r="GR42" i="36"/>
  <c r="GR63" i="36"/>
  <c r="GR9" i="36"/>
  <c r="GR58" i="36"/>
  <c r="GR40" i="36"/>
  <c r="GR3" i="36"/>
  <c r="GR79" i="36"/>
  <c r="GR75" i="36"/>
  <c r="GR8" i="36"/>
  <c r="GR34" i="36"/>
  <c r="GR104" i="36"/>
  <c r="GR4" i="36"/>
  <c r="GR29" i="36"/>
  <c r="GR26" i="36"/>
  <c r="GR69" i="36"/>
  <c r="GR87" i="36"/>
  <c r="GR36" i="36"/>
  <c r="GR102" i="36"/>
  <c r="GR33" i="36"/>
  <c r="GR106" i="36"/>
  <c r="GR84" i="36"/>
  <c r="GR53" i="36"/>
  <c r="GR27" i="36"/>
  <c r="GR70" i="36"/>
  <c r="GR12" i="36"/>
  <c r="GR64" i="36"/>
  <c r="GR35" i="36"/>
  <c r="GR73" i="36"/>
  <c r="GR7" i="36"/>
  <c r="GS2" i="36"/>
  <c r="GR50" i="36"/>
  <c r="GR93" i="36"/>
  <c r="GR105" i="36"/>
  <c r="GR30" i="36"/>
  <c r="GR21" i="36"/>
  <c r="GR72" i="36"/>
  <c r="GR23" i="36"/>
  <c r="GR61" i="36"/>
  <c r="GR51" i="36"/>
  <c r="GR39" i="36"/>
  <c r="GR11" i="36"/>
  <c r="GR48" i="36"/>
  <c r="GR43" i="36"/>
  <c r="GR25" i="36"/>
  <c r="GR22" i="36"/>
  <c r="GR41" i="36"/>
  <c r="GR32" i="36"/>
  <c r="GR24" i="36"/>
  <c r="GR88" i="36"/>
  <c r="GR78" i="36"/>
  <c r="GR13" i="36"/>
  <c r="GR44" i="36"/>
  <c r="GR10" i="36"/>
  <c r="GR54" i="36"/>
  <c r="GR19" i="36"/>
  <c r="GR109" i="36"/>
  <c r="GR67" i="36"/>
  <c r="GR37" i="36"/>
  <c r="GR65" i="36"/>
  <c r="GR28" i="36"/>
  <c r="GR45" i="36"/>
  <c r="GR96" i="36"/>
  <c r="GR52" i="36"/>
  <c r="GR14" i="36"/>
  <c r="GR31" i="36"/>
  <c r="GR103" i="36"/>
  <c r="GR5" i="36"/>
  <c r="GR38" i="36"/>
  <c r="GR55" i="36"/>
  <c r="GR108" i="36"/>
  <c r="GR18" i="36"/>
  <c r="GR6" i="36"/>
  <c r="GR56" i="36"/>
  <c r="GQ15" i="36"/>
  <c r="GQ16" i="36"/>
  <c r="GL120" i="36"/>
  <c r="GK132" i="36"/>
  <c r="GK134" i="36" s="1"/>
  <c r="GN123" i="36"/>
  <c r="GS81" i="36" l="1"/>
  <c r="GS82" i="36"/>
  <c r="GQ111" i="36"/>
  <c r="GS10" i="36"/>
  <c r="GS68" i="36"/>
  <c r="GS22" i="36"/>
  <c r="GS70" i="36"/>
  <c r="GS28" i="36"/>
  <c r="GS26" i="36"/>
  <c r="GS69" i="36"/>
  <c r="GS90" i="36"/>
  <c r="GS42" i="36"/>
  <c r="GS9" i="36"/>
  <c r="GS3" i="36"/>
  <c r="GS51" i="36"/>
  <c r="GS13" i="36"/>
  <c r="GS78" i="36"/>
  <c r="GS63" i="36"/>
  <c r="GS6" i="36"/>
  <c r="GS38" i="36"/>
  <c r="GS103" i="36"/>
  <c r="GS72" i="36"/>
  <c r="GS14" i="36"/>
  <c r="GS52" i="36"/>
  <c r="GS7" i="36"/>
  <c r="GS32" i="36"/>
  <c r="GS40" i="36"/>
  <c r="GS50" i="36"/>
  <c r="GS93" i="36"/>
  <c r="GS30" i="36"/>
  <c r="GS61" i="36"/>
  <c r="GS48" i="36"/>
  <c r="GS45" i="36"/>
  <c r="GS55" i="36"/>
  <c r="GS8" i="36"/>
  <c r="GS104" i="36"/>
  <c r="GS11" i="36"/>
  <c r="GS88" i="36"/>
  <c r="GS43" i="36"/>
  <c r="GS54" i="36"/>
  <c r="GS17" i="36"/>
  <c r="GS12" i="36"/>
  <c r="GS20" i="36"/>
  <c r="GS105" i="36"/>
  <c r="GS64" i="36"/>
  <c r="GS49" i="36"/>
  <c r="GS73" i="36"/>
  <c r="GS25" i="36"/>
  <c r="GS4" i="36"/>
  <c r="GS58" i="36"/>
  <c r="GS75" i="36"/>
  <c r="GS108" i="36"/>
  <c r="GS36" i="36"/>
  <c r="GS33" i="36"/>
  <c r="GS23" i="36"/>
  <c r="GS79" i="36"/>
  <c r="GS102" i="36"/>
  <c r="GS31" i="36"/>
  <c r="GS34" i="36"/>
  <c r="GS24" i="36"/>
  <c r="GS106" i="36"/>
  <c r="GS53" i="36"/>
  <c r="GT2" i="36"/>
  <c r="GS35" i="36"/>
  <c r="GS29" i="36"/>
  <c r="GS84" i="36"/>
  <c r="GS18" i="36"/>
  <c r="GS67" i="36"/>
  <c r="GS19" i="36"/>
  <c r="GS56" i="36"/>
  <c r="GS66" i="36"/>
  <c r="GS47" i="36"/>
  <c r="GS41" i="36"/>
  <c r="GS37" i="36"/>
  <c r="GS65" i="36"/>
  <c r="GS46" i="36"/>
  <c r="GS109" i="36"/>
  <c r="GS44" i="36"/>
  <c r="GS96" i="36"/>
  <c r="GS87" i="36"/>
  <c r="GS39" i="36"/>
  <c r="GS27" i="36"/>
  <c r="GS5" i="36"/>
  <c r="GS21" i="36"/>
  <c r="GR15" i="36"/>
  <c r="GR16" i="36"/>
  <c r="GR111" i="36" s="1"/>
  <c r="GM120" i="36"/>
  <c r="GL132" i="36"/>
  <c r="GL134" i="36" s="1"/>
  <c r="GO123" i="36"/>
  <c r="GT81" i="36" l="1"/>
  <c r="GT82" i="36"/>
  <c r="GS16" i="36"/>
  <c r="GS15" i="36"/>
  <c r="GT4" i="36"/>
  <c r="GT34" i="36"/>
  <c r="GT49" i="36"/>
  <c r="GT35" i="36"/>
  <c r="GT5" i="36"/>
  <c r="GT50" i="36"/>
  <c r="GT69" i="36"/>
  <c r="GT108" i="36"/>
  <c r="GT36" i="36"/>
  <c r="GT63" i="36"/>
  <c r="GT10" i="36"/>
  <c r="GT103" i="36"/>
  <c r="GT78" i="36"/>
  <c r="GT48" i="36"/>
  <c r="GT38" i="36"/>
  <c r="GT45" i="36"/>
  <c r="GT20" i="36"/>
  <c r="GT8" i="36"/>
  <c r="GT106" i="36"/>
  <c r="GT19" i="36"/>
  <c r="GT47" i="36"/>
  <c r="GT105" i="36"/>
  <c r="GT6" i="36"/>
  <c r="GT65" i="36"/>
  <c r="GT22" i="36"/>
  <c r="GT31" i="36"/>
  <c r="GT51" i="36"/>
  <c r="GT67" i="36"/>
  <c r="GT11" i="36"/>
  <c r="GT64" i="36"/>
  <c r="GT7" i="36"/>
  <c r="GT40" i="36"/>
  <c r="GT26" i="36"/>
  <c r="GT93" i="36"/>
  <c r="GT90" i="36"/>
  <c r="GT30" i="36"/>
  <c r="GT9" i="36"/>
  <c r="GT17" i="36"/>
  <c r="GT66" i="36"/>
  <c r="GT3" i="36"/>
  <c r="GT33" i="36"/>
  <c r="GT102" i="36"/>
  <c r="GT21" i="36"/>
  <c r="GT70" i="36"/>
  <c r="GT24" i="36"/>
  <c r="GT73" i="36"/>
  <c r="GT41" i="36"/>
  <c r="GT14" i="36"/>
  <c r="GT52" i="36"/>
  <c r="GT56" i="36"/>
  <c r="GT79" i="36"/>
  <c r="GT96" i="36"/>
  <c r="GT27" i="36"/>
  <c r="GT84" i="36"/>
  <c r="GT13" i="36"/>
  <c r="GT109" i="36"/>
  <c r="GT23" i="36"/>
  <c r="GT28" i="36"/>
  <c r="GT46" i="36"/>
  <c r="GT61" i="36"/>
  <c r="GT75" i="36"/>
  <c r="GT39" i="36"/>
  <c r="GT58" i="36"/>
  <c r="GT68" i="36"/>
  <c r="GT54" i="36"/>
  <c r="GT88" i="36"/>
  <c r="GT25" i="36"/>
  <c r="GT37" i="36"/>
  <c r="GT72" i="36"/>
  <c r="GT42" i="36"/>
  <c r="GT43" i="36"/>
  <c r="GT29" i="36"/>
  <c r="GT53" i="36"/>
  <c r="GT104" i="36"/>
  <c r="GT32" i="36"/>
  <c r="GT44" i="36"/>
  <c r="GT55" i="36"/>
  <c r="GT87" i="36"/>
  <c r="GT18" i="36"/>
  <c r="GT12" i="36"/>
  <c r="GU2" i="36"/>
  <c r="GN120" i="36"/>
  <c r="GM132" i="36"/>
  <c r="GM134" i="36" s="1"/>
  <c r="GP123" i="36"/>
  <c r="GS111" i="36" l="1"/>
  <c r="GU81" i="36"/>
  <c r="GU82" i="36"/>
  <c r="GT15" i="36"/>
  <c r="GT16" i="36"/>
  <c r="GU103" i="36"/>
  <c r="GU22" i="36"/>
  <c r="GU88" i="36"/>
  <c r="GU4" i="36"/>
  <c r="GU34" i="36"/>
  <c r="GU38" i="36"/>
  <c r="GU72" i="36"/>
  <c r="GU87" i="36"/>
  <c r="GU36" i="36"/>
  <c r="GU33" i="36"/>
  <c r="GU49" i="36"/>
  <c r="GU61" i="36"/>
  <c r="GU102" i="36"/>
  <c r="GU9" i="36"/>
  <c r="GU37" i="36"/>
  <c r="GU46" i="36"/>
  <c r="GU69" i="36"/>
  <c r="GU73" i="36"/>
  <c r="GU43" i="36"/>
  <c r="GU8" i="36"/>
  <c r="GU53" i="36"/>
  <c r="GU66" i="36"/>
  <c r="GU45" i="36"/>
  <c r="GU26" i="36"/>
  <c r="GU30" i="36"/>
  <c r="GU68" i="36"/>
  <c r="GU35" i="36"/>
  <c r="GU104" i="36"/>
  <c r="GU17" i="36"/>
  <c r="GU10" i="36"/>
  <c r="GU25" i="36"/>
  <c r="GU58" i="36"/>
  <c r="GU78" i="36"/>
  <c r="GU63" i="36"/>
  <c r="GU54" i="36"/>
  <c r="GU12" i="36"/>
  <c r="GU18" i="36"/>
  <c r="GU27" i="36"/>
  <c r="GU56" i="36"/>
  <c r="GU108" i="36"/>
  <c r="GU32" i="36"/>
  <c r="GU48" i="36"/>
  <c r="GU106" i="36"/>
  <c r="GU11" i="36"/>
  <c r="GU40" i="36"/>
  <c r="GU19" i="36"/>
  <c r="GU31" i="36"/>
  <c r="GU44" i="36"/>
  <c r="GU79" i="36"/>
  <c r="GU90" i="36"/>
  <c r="GU42" i="36"/>
  <c r="GU67" i="36"/>
  <c r="GU6" i="36"/>
  <c r="GU14" i="36"/>
  <c r="GU65" i="36"/>
  <c r="GU28" i="36"/>
  <c r="GU23" i="36"/>
  <c r="GU29" i="36"/>
  <c r="GU109" i="36"/>
  <c r="GU47" i="36"/>
  <c r="GU55" i="36"/>
  <c r="GU84" i="36"/>
  <c r="GU3" i="36"/>
  <c r="GU51" i="36"/>
  <c r="GV2" i="36"/>
  <c r="GU21" i="36"/>
  <c r="GU52" i="36"/>
  <c r="GU5" i="36"/>
  <c r="GU93" i="36"/>
  <c r="GU13" i="36"/>
  <c r="GU20" i="36"/>
  <c r="GU70" i="36"/>
  <c r="GU7" i="36"/>
  <c r="GU41" i="36"/>
  <c r="GU64" i="36"/>
  <c r="GU50" i="36"/>
  <c r="GU75" i="36"/>
  <c r="GU105" i="36"/>
  <c r="GU24" i="36"/>
  <c r="GU39" i="36"/>
  <c r="GU96" i="36"/>
  <c r="GT111" i="36"/>
  <c r="GO120" i="36"/>
  <c r="GN132" i="36"/>
  <c r="GN134" i="36" s="1"/>
  <c r="GQ123" i="36"/>
  <c r="GV82" i="36" l="1"/>
  <c r="GV81" i="36"/>
  <c r="GU16" i="36"/>
  <c r="GU15" i="36"/>
  <c r="GV7" i="36"/>
  <c r="GV19" i="36"/>
  <c r="GV109" i="36"/>
  <c r="GV11" i="36"/>
  <c r="GV17" i="36"/>
  <c r="GV44" i="36"/>
  <c r="GV72" i="36"/>
  <c r="GV102" i="36"/>
  <c r="GV3" i="36"/>
  <c r="GV51" i="36"/>
  <c r="GV54" i="36"/>
  <c r="GV63" i="36"/>
  <c r="GV103" i="36"/>
  <c r="GV13" i="36"/>
  <c r="GV9" i="36"/>
  <c r="GV40" i="36"/>
  <c r="GV18" i="36"/>
  <c r="GV88" i="36"/>
  <c r="GV20" i="36"/>
  <c r="GV68" i="36"/>
  <c r="GV46" i="36"/>
  <c r="GV4" i="36"/>
  <c r="GV26" i="36"/>
  <c r="GV69" i="36"/>
  <c r="GV42" i="36"/>
  <c r="GV87" i="36"/>
  <c r="GV106" i="36"/>
  <c r="GV55" i="36"/>
  <c r="GW2" i="36"/>
  <c r="GV52" i="36"/>
  <c r="GV14" i="36"/>
  <c r="GV31" i="36"/>
  <c r="GV104" i="36"/>
  <c r="GV73" i="36"/>
  <c r="GV58" i="36"/>
  <c r="GV93" i="36"/>
  <c r="GV105" i="36"/>
  <c r="GV36" i="36"/>
  <c r="GV6" i="36"/>
  <c r="GV84" i="36"/>
  <c r="GV45" i="36"/>
  <c r="GV35" i="36"/>
  <c r="GV27" i="36"/>
  <c r="GV28" i="36"/>
  <c r="GV48" i="36"/>
  <c r="GV23" i="36"/>
  <c r="GV47" i="36"/>
  <c r="GV32" i="36"/>
  <c r="GV64" i="36"/>
  <c r="GV10" i="36"/>
  <c r="GV49" i="36"/>
  <c r="GV43" i="36"/>
  <c r="GV79" i="36"/>
  <c r="GV66" i="36"/>
  <c r="GV12" i="36"/>
  <c r="GV75" i="36"/>
  <c r="GV29" i="36"/>
  <c r="GV24" i="36"/>
  <c r="GV56" i="36"/>
  <c r="GV5" i="36"/>
  <c r="GV34" i="36"/>
  <c r="GV25" i="36"/>
  <c r="GV61" i="36"/>
  <c r="GV21" i="36"/>
  <c r="GV108" i="36"/>
  <c r="GV39" i="36"/>
  <c r="GV41" i="36"/>
  <c r="GV38" i="36"/>
  <c r="GV22" i="36"/>
  <c r="GV53" i="36"/>
  <c r="GV67" i="36"/>
  <c r="GV37" i="36"/>
  <c r="GV65" i="36"/>
  <c r="GV70" i="36"/>
  <c r="GV50" i="36"/>
  <c r="GV78" i="36"/>
  <c r="GV90" i="36"/>
  <c r="GV30" i="36"/>
  <c r="GV33" i="36"/>
  <c r="GV8" i="36"/>
  <c r="GV96" i="36"/>
  <c r="GU111" i="36"/>
  <c r="GP120" i="36"/>
  <c r="GO132" i="36"/>
  <c r="GO134" i="36" s="1"/>
  <c r="GR123" i="36"/>
  <c r="GW82" i="36" l="1"/>
  <c r="GW81" i="36"/>
  <c r="GW106" i="36"/>
  <c r="GW19" i="36"/>
  <c r="GW56" i="36"/>
  <c r="GW4" i="36"/>
  <c r="GW64" i="36"/>
  <c r="GW26" i="36"/>
  <c r="GW69" i="36"/>
  <c r="GW108" i="36"/>
  <c r="GW3" i="36"/>
  <c r="GW21" i="36"/>
  <c r="GW40" i="36"/>
  <c r="GW53" i="36"/>
  <c r="GW96" i="36"/>
  <c r="GW45" i="36"/>
  <c r="GW88" i="36"/>
  <c r="GW36" i="36"/>
  <c r="GX2" i="36"/>
  <c r="GW65" i="36"/>
  <c r="GW46" i="36"/>
  <c r="GW8" i="36"/>
  <c r="GW61" i="36"/>
  <c r="GW105" i="36"/>
  <c r="GW12" i="36"/>
  <c r="GW67" i="36"/>
  <c r="GW50" i="36"/>
  <c r="GW35" i="36"/>
  <c r="GW103" i="36"/>
  <c r="GW34" i="36"/>
  <c r="GW22" i="36"/>
  <c r="GW5" i="36"/>
  <c r="GW79" i="36"/>
  <c r="GW72" i="36"/>
  <c r="GW102" i="36"/>
  <c r="GW42" i="36"/>
  <c r="GW39" i="36"/>
  <c r="GW14" i="36"/>
  <c r="GW84" i="36"/>
  <c r="GW6" i="36"/>
  <c r="GW27" i="36"/>
  <c r="GW51" i="36"/>
  <c r="GW75" i="36"/>
  <c r="GW9" i="36"/>
  <c r="GW93" i="36"/>
  <c r="GW109" i="36"/>
  <c r="GW17" i="36"/>
  <c r="GW70" i="36"/>
  <c r="GW13" i="36"/>
  <c r="GW20" i="36"/>
  <c r="GW58" i="36"/>
  <c r="GW24" i="36"/>
  <c r="GW49" i="36"/>
  <c r="GW41" i="36"/>
  <c r="GW33" i="36"/>
  <c r="GW68" i="36"/>
  <c r="GW37" i="36"/>
  <c r="GW23" i="36"/>
  <c r="GW28" i="36"/>
  <c r="GW25" i="36"/>
  <c r="GW38" i="36"/>
  <c r="GW55" i="36"/>
  <c r="GW90" i="36"/>
  <c r="GW48" i="36"/>
  <c r="GW66" i="36"/>
  <c r="GW31" i="36"/>
  <c r="GW52" i="36"/>
  <c r="GW104" i="36"/>
  <c r="GW10" i="36"/>
  <c r="GW44" i="36"/>
  <c r="GW32" i="36"/>
  <c r="GW18" i="36"/>
  <c r="GW11" i="36"/>
  <c r="GW73" i="36"/>
  <c r="GW7" i="36"/>
  <c r="GW43" i="36"/>
  <c r="GW29" i="36"/>
  <c r="GW47" i="36"/>
  <c r="GW78" i="36"/>
  <c r="GW87" i="36"/>
  <c r="GW30" i="36"/>
  <c r="GW63" i="36"/>
  <c r="GW54" i="36"/>
  <c r="GV16" i="36"/>
  <c r="GV15" i="36"/>
  <c r="GQ120" i="36"/>
  <c r="GP132" i="36"/>
  <c r="GP134" i="36" s="1"/>
  <c r="GS123" i="36"/>
  <c r="GX81" i="36" l="1"/>
  <c r="GX82" i="36"/>
  <c r="GW16" i="36"/>
  <c r="GW15" i="36"/>
  <c r="GV111" i="36"/>
  <c r="GX49" i="36"/>
  <c r="GX31" i="36"/>
  <c r="GX68" i="36"/>
  <c r="GX13" i="36"/>
  <c r="GX20" i="36"/>
  <c r="GX44" i="36"/>
  <c r="GX93" i="36"/>
  <c r="GX87" i="36"/>
  <c r="GX9" i="36"/>
  <c r="GX63" i="36"/>
  <c r="GX84" i="36"/>
  <c r="GX6" i="36"/>
  <c r="GX65" i="36"/>
  <c r="GX52" i="36"/>
  <c r="GY2" i="36"/>
  <c r="GX5" i="36"/>
  <c r="GX41" i="36"/>
  <c r="GX46" i="36"/>
  <c r="GX10" i="36"/>
  <c r="GX50" i="36"/>
  <c r="GX96" i="36"/>
  <c r="GX102" i="36"/>
  <c r="GX24" i="36"/>
  <c r="GX51" i="36"/>
  <c r="GX73" i="36"/>
  <c r="GX103" i="36"/>
  <c r="GX108" i="36"/>
  <c r="GX106" i="36"/>
  <c r="GX45" i="36"/>
  <c r="GX105" i="36"/>
  <c r="GX88" i="36"/>
  <c r="GX28" i="36"/>
  <c r="GX23" i="36"/>
  <c r="GX14" i="36"/>
  <c r="GX11" i="36"/>
  <c r="GX61" i="36"/>
  <c r="GX75" i="36"/>
  <c r="GX54" i="36"/>
  <c r="GX39" i="36"/>
  <c r="GX12" i="36"/>
  <c r="GX43" i="36"/>
  <c r="GX25" i="36"/>
  <c r="GX79" i="36"/>
  <c r="GX48" i="36"/>
  <c r="GX47" i="36"/>
  <c r="GX3" i="36"/>
  <c r="GX34" i="36"/>
  <c r="GX64" i="36"/>
  <c r="GX38" i="36"/>
  <c r="GX56" i="36"/>
  <c r="GX32" i="36"/>
  <c r="GX22" i="36"/>
  <c r="GX29" i="36"/>
  <c r="GX7" i="36"/>
  <c r="GX104" i="36"/>
  <c r="GX58" i="36"/>
  <c r="GX72" i="36"/>
  <c r="GX42" i="36"/>
  <c r="GX18" i="36"/>
  <c r="GX27" i="36"/>
  <c r="GX78" i="36"/>
  <c r="GX40" i="36"/>
  <c r="GX66" i="36"/>
  <c r="GX70" i="36"/>
  <c r="GX19" i="36"/>
  <c r="GX4" i="36"/>
  <c r="GX55" i="36"/>
  <c r="GX109" i="36"/>
  <c r="GX33" i="36"/>
  <c r="GX35" i="36"/>
  <c r="GX37" i="36"/>
  <c r="GX8" i="36"/>
  <c r="GX67" i="36"/>
  <c r="GX53" i="36"/>
  <c r="GX26" i="36"/>
  <c r="GX69" i="36"/>
  <c r="GX90" i="36"/>
  <c r="GX36" i="36"/>
  <c r="GX21" i="36"/>
  <c r="GX17" i="36"/>
  <c r="GX30" i="36"/>
  <c r="GR120" i="36"/>
  <c r="GQ132" i="36"/>
  <c r="GQ134" i="36" s="1"/>
  <c r="GT123" i="36"/>
  <c r="GW111" i="36" l="1"/>
  <c r="GY81" i="36"/>
  <c r="GY82" i="36"/>
  <c r="GX16" i="36"/>
  <c r="GX15" i="36"/>
  <c r="GY13" i="36"/>
  <c r="GY106" i="36"/>
  <c r="GY20" i="36"/>
  <c r="GY56" i="36"/>
  <c r="GY28" i="36"/>
  <c r="GY47" i="36"/>
  <c r="GY72" i="36"/>
  <c r="GY87" i="36"/>
  <c r="GY24" i="36"/>
  <c r="GY12" i="36"/>
  <c r="GY42" i="36"/>
  <c r="GY33" i="36"/>
  <c r="GY73" i="36"/>
  <c r="GY26" i="36"/>
  <c r="GY39" i="36"/>
  <c r="GY23" i="36"/>
  <c r="GY18" i="36"/>
  <c r="GY38" i="36"/>
  <c r="GY19" i="36"/>
  <c r="GY68" i="36"/>
  <c r="GY46" i="36"/>
  <c r="GY70" i="36"/>
  <c r="GY8" i="36"/>
  <c r="GY17" i="36"/>
  <c r="GY66" i="36"/>
  <c r="GY105" i="36"/>
  <c r="GY63" i="36"/>
  <c r="GY11" i="36"/>
  <c r="GY93" i="36"/>
  <c r="GY22" i="36"/>
  <c r="GY96" i="36"/>
  <c r="GY52" i="36"/>
  <c r="GY55" i="36"/>
  <c r="GY14" i="36"/>
  <c r="GY53" i="36"/>
  <c r="GY104" i="36"/>
  <c r="GY32" i="36"/>
  <c r="GY29" i="36"/>
  <c r="GY50" i="36"/>
  <c r="GY69" i="36"/>
  <c r="GY75" i="36"/>
  <c r="GY30" i="36"/>
  <c r="GY109" i="36"/>
  <c r="GY108" i="36"/>
  <c r="GY103" i="36"/>
  <c r="GY21" i="36"/>
  <c r="GY34" i="36"/>
  <c r="GY88" i="36"/>
  <c r="GY31" i="36"/>
  <c r="GY43" i="36"/>
  <c r="GY9" i="36"/>
  <c r="GY79" i="36"/>
  <c r="GY6" i="36"/>
  <c r="GY64" i="36"/>
  <c r="GY25" i="36"/>
  <c r="GY35" i="36"/>
  <c r="GY49" i="36"/>
  <c r="GY40" i="36"/>
  <c r="GY61" i="36"/>
  <c r="GY84" i="36"/>
  <c r="GY102" i="36"/>
  <c r="GY54" i="36"/>
  <c r="GY51" i="36"/>
  <c r="GY41" i="36"/>
  <c r="GY3" i="36"/>
  <c r="GY36" i="36"/>
  <c r="GY5" i="36"/>
  <c r="GZ2" i="36"/>
  <c r="GY67" i="36"/>
  <c r="GY10" i="36"/>
  <c r="GY65" i="36"/>
  <c r="GY7" i="36"/>
  <c r="GY4" i="36"/>
  <c r="GY44" i="36"/>
  <c r="GY58" i="36"/>
  <c r="GY78" i="36"/>
  <c r="GY48" i="36"/>
  <c r="GY45" i="36"/>
  <c r="GY27" i="36"/>
  <c r="GY37" i="36"/>
  <c r="GY90" i="36"/>
  <c r="GX111" i="36"/>
  <c r="GS120" i="36"/>
  <c r="GR132" i="36"/>
  <c r="GR134" i="36" s="1"/>
  <c r="GU123" i="36"/>
  <c r="GZ81" i="36" l="1"/>
  <c r="GZ82" i="36"/>
  <c r="HA2" i="36"/>
  <c r="GZ35" i="36"/>
  <c r="GZ64" i="36"/>
  <c r="GZ23" i="36"/>
  <c r="GZ104" i="36"/>
  <c r="GZ47" i="36"/>
  <c r="GZ96" i="36"/>
  <c r="GZ108" i="36"/>
  <c r="GZ36" i="36"/>
  <c r="GZ6" i="36"/>
  <c r="GZ75" i="36"/>
  <c r="GZ21" i="36"/>
  <c r="GZ44" i="36"/>
  <c r="GZ34" i="36"/>
  <c r="GZ56" i="36"/>
  <c r="GZ4" i="36"/>
  <c r="GZ52" i="36"/>
  <c r="GZ49" i="36"/>
  <c r="GZ53" i="36"/>
  <c r="GZ58" i="36"/>
  <c r="GZ69" i="36"/>
  <c r="GZ3" i="36"/>
  <c r="GZ42" i="36"/>
  <c r="GZ7" i="36"/>
  <c r="GZ90" i="36"/>
  <c r="GZ40" i="36"/>
  <c r="GZ29" i="36"/>
  <c r="GZ32" i="36"/>
  <c r="GZ68" i="36"/>
  <c r="GZ10" i="36"/>
  <c r="GZ61" i="36"/>
  <c r="GZ78" i="36"/>
  <c r="GZ102" i="36"/>
  <c r="GZ45" i="36"/>
  <c r="GZ63" i="36"/>
  <c r="GZ18" i="36"/>
  <c r="GZ55" i="36"/>
  <c r="GZ109" i="36"/>
  <c r="GZ33" i="36"/>
  <c r="GZ41" i="36"/>
  <c r="GZ51" i="36"/>
  <c r="GZ103" i="36"/>
  <c r="GZ17" i="36"/>
  <c r="GZ67" i="36"/>
  <c r="GZ46" i="36"/>
  <c r="GZ70" i="36"/>
  <c r="GZ25" i="36"/>
  <c r="GZ79" i="36"/>
  <c r="GZ87" i="36"/>
  <c r="GZ12" i="36"/>
  <c r="GZ27" i="36"/>
  <c r="GZ24" i="36"/>
  <c r="GZ13" i="36"/>
  <c r="GZ9" i="36"/>
  <c r="GZ28" i="36"/>
  <c r="GZ26" i="36"/>
  <c r="GZ73" i="36"/>
  <c r="GZ20" i="36"/>
  <c r="GZ43" i="36"/>
  <c r="GZ14" i="36"/>
  <c r="GZ31" i="36"/>
  <c r="GZ38" i="36"/>
  <c r="GZ54" i="36"/>
  <c r="GZ105" i="36"/>
  <c r="GZ8" i="36"/>
  <c r="GZ48" i="36"/>
  <c r="GZ22" i="36"/>
  <c r="GZ19" i="36"/>
  <c r="GZ84" i="36"/>
  <c r="GZ66" i="36"/>
  <c r="GZ11" i="36"/>
  <c r="GZ88" i="36"/>
  <c r="GZ5" i="36"/>
  <c r="GZ65" i="36"/>
  <c r="GZ106" i="36"/>
  <c r="GZ50" i="36"/>
  <c r="GZ72" i="36"/>
  <c r="GZ93" i="36"/>
  <c r="GZ30" i="36"/>
  <c r="GZ39" i="36"/>
  <c r="GZ37" i="36"/>
  <c r="GY15" i="36"/>
  <c r="GY16" i="36"/>
  <c r="GT120" i="36"/>
  <c r="GS132" i="36"/>
  <c r="GS134" i="36" s="1"/>
  <c r="GV123" i="36"/>
  <c r="GY111" i="36" l="1"/>
  <c r="HA81" i="36"/>
  <c r="HA82" i="36"/>
  <c r="GZ15" i="36"/>
  <c r="GZ16" i="36"/>
  <c r="HA14" i="36"/>
  <c r="HA35" i="36"/>
  <c r="HA103" i="36"/>
  <c r="HA4" i="36"/>
  <c r="HA34" i="36"/>
  <c r="HA44" i="36"/>
  <c r="HA93" i="36"/>
  <c r="HA87" i="36"/>
  <c r="HA48" i="36"/>
  <c r="HA21" i="36"/>
  <c r="HA8" i="36"/>
  <c r="HA66" i="36"/>
  <c r="HA18" i="36"/>
  <c r="HA9" i="36"/>
  <c r="HA42" i="36"/>
  <c r="HA56" i="36"/>
  <c r="HA12" i="36"/>
  <c r="HA50" i="36"/>
  <c r="HA109" i="36"/>
  <c r="HA22" i="36"/>
  <c r="HA70" i="36"/>
  <c r="HA7" i="36"/>
  <c r="HA26" i="36"/>
  <c r="HA108" i="36"/>
  <c r="HA67" i="36"/>
  <c r="HA30" i="36"/>
  <c r="HA65" i="36"/>
  <c r="HA28" i="36"/>
  <c r="HA23" i="36"/>
  <c r="HB2" i="36"/>
  <c r="HA41" i="36"/>
  <c r="HA58" i="36"/>
  <c r="HA96" i="36"/>
  <c r="HA84" i="36"/>
  <c r="HA39" i="36"/>
  <c r="HA55" i="36"/>
  <c r="HA43" i="36"/>
  <c r="HA52" i="36"/>
  <c r="HA104" i="36"/>
  <c r="HA11" i="36"/>
  <c r="HA13" i="36"/>
  <c r="HA17" i="36"/>
  <c r="HA61" i="36"/>
  <c r="HA78" i="36"/>
  <c r="HA90" i="36"/>
  <c r="HA36" i="36"/>
  <c r="HA51" i="36"/>
  <c r="HA24" i="36"/>
  <c r="HA31" i="36"/>
  <c r="HA6" i="36"/>
  <c r="HA64" i="36"/>
  <c r="HA19" i="36"/>
  <c r="HA73" i="36"/>
  <c r="HA49" i="36"/>
  <c r="HA5" i="36"/>
  <c r="HA88" i="36"/>
  <c r="HA79" i="36"/>
  <c r="HA75" i="36"/>
  <c r="HA54" i="36"/>
  <c r="HA45" i="36"/>
  <c r="HA27" i="36"/>
  <c r="HA25" i="36"/>
  <c r="HA3" i="36"/>
  <c r="HA37" i="36"/>
  <c r="HA105" i="36"/>
  <c r="HA53" i="36"/>
  <c r="HA32" i="36"/>
  <c r="HA47" i="36"/>
  <c r="HA46" i="36"/>
  <c r="HA72" i="36"/>
  <c r="HA20" i="36"/>
  <c r="HA106" i="36"/>
  <c r="HA10" i="36"/>
  <c r="HA40" i="36"/>
  <c r="HA29" i="36"/>
  <c r="HA38" i="36"/>
  <c r="HA69" i="36"/>
  <c r="HA102" i="36"/>
  <c r="HA63" i="36"/>
  <c r="HA33" i="36"/>
  <c r="HA68" i="36"/>
  <c r="GU120" i="36"/>
  <c r="GT132" i="36"/>
  <c r="GT134" i="36" s="1"/>
  <c r="GW123" i="36"/>
  <c r="HB81" i="36" l="1"/>
  <c r="HB82" i="36"/>
  <c r="GZ111" i="36"/>
  <c r="HA16" i="36"/>
  <c r="HA15" i="36"/>
  <c r="HA111" i="36" s="1"/>
  <c r="HB49" i="36"/>
  <c r="HB73" i="36"/>
  <c r="HB40" i="36"/>
  <c r="HB13" i="36"/>
  <c r="HB29" i="36"/>
  <c r="HB26" i="36"/>
  <c r="HB69" i="36"/>
  <c r="HB84" i="36"/>
  <c r="HB3" i="36"/>
  <c r="HB63" i="36"/>
  <c r="HB54" i="36"/>
  <c r="HB39" i="36"/>
  <c r="HB64" i="36"/>
  <c r="HB102" i="36"/>
  <c r="HB21" i="36"/>
  <c r="HB55" i="36"/>
  <c r="HB19" i="36"/>
  <c r="HB42" i="36"/>
  <c r="HB103" i="36"/>
  <c r="HB35" i="36"/>
  <c r="HB31" i="36"/>
  <c r="HB67" i="36"/>
  <c r="HB109" i="36"/>
  <c r="HB43" i="36"/>
  <c r="HB66" i="36"/>
  <c r="HB24" i="36"/>
  <c r="HB93" i="36"/>
  <c r="HB20" i="36"/>
  <c r="HB10" i="36"/>
  <c r="HB28" i="36"/>
  <c r="HB65" i="36"/>
  <c r="HB23" i="36"/>
  <c r="HB4" i="36"/>
  <c r="HB5" i="36"/>
  <c r="HB52" i="36"/>
  <c r="HB79" i="36"/>
  <c r="HB75" i="36"/>
  <c r="HB87" i="36"/>
  <c r="HB36" i="36"/>
  <c r="HB51" i="36"/>
  <c r="HB53" i="36"/>
  <c r="HB38" i="36"/>
  <c r="HB45" i="36"/>
  <c r="HB48" i="36"/>
  <c r="HB90" i="36"/>
  <c r="HB88" i="36"/>
  <c r="HB108" i="36"/>
  <c r="HB46" i="36"/>
  <c r="HB7" i="36"/>
  <c r="HB61" i="36"/>
  <c r="HB33" i="36"/>
  <c r="HB50" i="36"/>
  <c r="HB104" i="36"/>
  <c r="HB17" i="36"/>
  <c r="HB8" i="36"/>
  <c r="HB106" i="36"/>
  <c r="HB11" i="36"/>
  <c r="HB47" i="36"/>
  <c r="HB58" i="36"/>
  <c r="HB78" i="36"/>
  <c r="HB30" i="36"/>
  <c r="HB12" i="36"/>
  <c r="HB72" i="36"/>
  <c r="HB68" i="36"/>
  <c r="HB37" i="36"/>
  <c r="HB70" i="36"/>
  <c r="HB22" i="36"/>
  <c r="HB41" i="36"/>
  <c r="HB18" i="36"/>
  <c r="HB56" i="36"/>
  <c r="HB34" i="36"/>
  <c r="HC2" i="36"/>
  <c r="HB32" i="36"/>
  <c r="HB14" i="36"/>
  <c r="HB25" i="36"/>
  <c r="HB44" i="36"/>
  <c r="HB96" i="36"/>
  <c r="HB105" i="36"/>
  <c r="HB9" i="36"/>
  <c r="HB27" i="36"/>
  <c r="HB6" i="36"/>
  <c r="GV120" i="36"/>
  <c r="GU132" i="36"/>
  <c r="GU134" i="36" s="1"/>
  <c r="GX123" i="36"/>
  <c r="HC81" i="36" l="1"/>
  <c r="HC82" i="36"/>
  <c r="HB16" i="36"/>
  <c r="HB15" i="36"/>
  <c r="HB111" i="36" s="1"/>
  <c r="HC13" i="36"/>
  <c r="HC106" i="36"/>
  <c r="HC5" i="36"/>
  <c r="HC32" i="36"/>
  <c r="HC49" i="36"/>
  <c r="HC47" i="36"/>
  <c r="HC78" i="36"/>
  <c r="HC102" i="36"/>
  <c r="HC42" i="36"/>
  <c r="HC63" i="36"/>
  <c r="HC65" i="36"/>
  <c r="HC8" i="36"/>
  <c r="HC84" i="36"/>
  <c r="HC9" i="36"/>
  <c r="HC30" i="36"/>
  <c r="HC66" i="36"/>
  <c r="HC4" i="36"/>
  <c r="HC46" i="36"/>
  <c r="HC28" i="36"/>
  <c r="HC26" i="36"/>
  <c r="HC105" i="36"/>
  <c r="HC6" i="36"/>
  <c r="HC103" i="36"/>
  <c r="HC29" i="36"/>
  <c r="HC35" i="36"/>
  <c r="HD2" i="36"/>
  <c r="HC104" i="36"/>
  <c r="HC109" i="36"/>
  <c r="HC44" i="36"/>
  <c r="HC69" i="36"/>
  <c r="HC87" i="36"/>
  <c r="HC48" i="36"/>
  <c r="HC33" i="36"/>
  <c r="HC24" i="36"/>
  <c r="HC51" i="36"/>
  <c r="HC36" i="36"/>
  <c r="HC43" i="36"/>
  <c r="HC61" i="36"/>
  <c r="HC12" i="36"/>
  <c r="HC23" i="36"/>
  <c r="HC64" i="36"/>
  <c r="HC17" i="36"/>
  <c r="HC40" i="36"/>
  <c r="HC31" i="36"/>
  <c r="HC88" i="36"/>
  <c r="HC50" i="36"/>
  <c r="HC96" i="36"/>
  <c r="HC54" i="36"/>
  <c r="HC10" i="36"/>
  <c r="HC3" i="36"/>
  <c r="HC20" i="36"/>
  <c r="HC18" i="36"/>
  <c r="HC53" i="36"/>
  <c r="HC7" i="36"/>
  <c r="HC22" i="36"/>
  <c r="HC25" i="36"/>
  <c r="HC70" i="36"/>
  <c r="HC58" i="36"/>
  <c r="HC75" i="36"/>
  <c r="HC108" i="36"/>
  <c r="HC39" i="36"/>
  <c r="HC68" i="36"/>
  <c r="HC93" i="36"/>
  <c r="HC14" i="36"/>
  <c r="HC56" i="36"/>
  <c r="HC41" i="36"/>
  <c r="HC55" i="36"/>
  <c r="HC67" i="36"/>
  <c r="HC37" i="36"/>
  <c r="HC73" i="36"/>
  <c r="HC19" i="36"/>
  <c r="HC52" i="36"/>
  <c r="HC11" i="36"/>
  <c r="HC79" i="36"/>
  <c r="HC72" i="36"/>
  <c r="HC90" i="36"/>
  <c r="HC45" i="36"/>
  <c r="HC27" i="36"/>
  <c r="HC34" i="36"/>
  <c r="HC38" i="36"/>
  <c r="HC21" i="36"/>
  <c r="GW120" i="36"/>
  <c r="GV132" i="36"/>
  <c r="GV134" i="36" s="1"/>
  <c r="GY123" i="36"/>
  <c r="HD81" i="36" l="1"/>
  <c r="HD82" i="36"/>
  <c r="HC16" i="36"/>
  <c r="HC15" i="36"/>
  <c r="HC111" i="36" s="1"/>
  <c r="HD73" i="36"/>
  <c r="HD28" i="36"/>
  <c r="HD32" i="36"/>
  <c r="HD31" i="36"/>
  <c r="HD5" i="36"/>
  <c r="HD47" i="36"/>
  <c r="HD55" i="36"/>
  <c r="HD102" i="36"/>
  <c r="HD30" i="36"/>
  <c r="HD45" i="36"/>
  <c r="HD12" i="36"/>
  <c r="HD44" i="36"/>
  <c r="HD25" i="36"/>
  <c r="HD106" i="36"/>
  <c r="HD27" i="36"/>
  <c r="HD22" i="36"/>
  <c r="HD88" i="36"/>
  <c r="HD37" i="36"/>
  <c r="HD46" i="36"/>
  <c r="HD10" i="36"/>
  <c r="HD38" i="36"/>
  <c r="HD93" i="36"/>
  <c r="HD105" i="36"/>
  <c r="HD48" i="36"/>
  <c r="HD78" i="36"/>
  <c r="HD63" i="36"/>
  <c r="HD68" i="36"/>
  <c r="HD84" i="36"/>
  <c r="HD20" i="36"/>
  <c r="HD18" i="36"/>
  <c r="HD4" i="36"/>
  <c r="HD40" i="36"/>
  <c r="HD14" i="36"/>
  <c r="HD67" i="36"/>
  <c r="HD23" i="36"/>
  <c r="HD26" i="36"/>
  <c r="HD72" i="36"/>
  <c r="HD108" i="36"/>
  <c r="HD36" i="36"/>
  <c r="HD21" i="36"/>
  <c r="HD75" i="36"/>
  <c r="HD6" i="36"/>
  <c r="HD70" i="36"/>
  <c r="HD19" i="36"/>
  <c r="HD49" i="36"/>
  <c r="HD35" i="36"/>
  <c r="HD109" i="36"/>
  <c r="HD11" i="36"/>
  <c r="HD7" i="36"/>
  <c r="HD3" i="36"/>
  <c r="HD61" i="36"/>
  <c r="HD39" i="36"/>
  <c r="HD43" i="36"/>
  <c r="HD79" i="36"/>
  <c r="HD103" i="36"/>
  <c r="HD17" i="36"/>
  <c r="HD34" i="36"/>
  <c r="HD29" i="36"/>
  <c r="HD56" i="36"/>
  <c r="HD50" i="36"/>
  <c r="HD66" i="36"/>
  <c r="HD90" i="36"/>
  <c r="HD9" i="36"/>
  <c r="HD65" i="36"/>
  <c r="HD54" i="36"/>
  <c r="HD104" i="36"/>
  <c r="HD69" i="36"/>
  <c r="HD8" i="36"/>
  <c r="HD87" i="36"/>
  <c r="HD41" i="36"/>
  <c r="HD53" i="36"/>
  <c r="HD64" i="36"/>
  <c r="HE2" i="36"/>
  <c r="HD13" i="36"/>
  <c r="HD52" i="36"/>
  <c r="HD58" i="36"/>
  <c r="HD96" i="36"/>
  <c r="HD33" i="36"/>
  <c r="HD42" i="36"/>
  <c r="HD51" i="36"/>
  <c r="HD24" i="36"/>
  <c r="GX120" i="36"/>
  <c r="GW132" i="36"/>
  <c r="GW134" i="36" s="1"/>
  <c r="GZ123" i="36"/>
  <c r="HE81" i="36" l="1"/>
  <c r="HE82" i="36"/>
  <c r="HD15" i="36"/>
  <c r="HD16" i="36"/>
  <c r="HD111" i="36" s="1"/>
  <c r="HE31" i="36"/>
  <c r="HE109" i="36"/>
  <c r="HE11" i="36"/>
  <c r="HE23" i="36"/>
  <c r="HE32" i="36"/>
  <c r="HE47" i="36"/>
  <c r="HE66" i="36"/>
  <c r="HE93" i="36"/>
  <c r="HE18" i="36"/>
  <c r="HE6" i="36"/>
  <c r="HE19" i="36"/>
  <c r="HE75" i="36"/>
  <c r="HE48" i="36"/>
  <c r="HE61" i="36"/>
  <c r="HE45" i="36"/>
  <c r="HE52" i="36"/>
  <c r="HE54" i="36"/>
  <c r="HE35" i="36"/>
  <c r="HE10" i="36"/>
  <c r="HE64" i="36"/>
  <c r="HE46" i="36"/>
  <c r="HE28" i="36"/>
  <c r="HE50" i="36"/>
  <c r="HE108" i="36"/>
  <c r="HE9" i="36"/>
  <c r="HE22" i="36"/>
  <c r="HE78" i="36"/>
  <c r="HE40" i="36"/>
  <c r="HE29" i="36"/>
  <c r="HE87" i="36"/>
  <c r="HE7" i="36"/>
  <c r="HE53" i="36"/>
  <c r="HE41" i="36"/>
  <c r="HE67" i="36"/>
  <c r="HE4" i="36"/>
  <c r="HE26" i="36"/>
  <c r="HE84" i="36"/>
  <c r="HE90" i="36"/>
  <c r="HE24" i="36"/>
  <c r="HE21" i="36"/>
  <c r="HE49" i="36"/>
  <c r="HE69" i="36"/>
  <c r="HE42" i="36"/>
  <c r="HE105" i="36"/>
  <c r="HE56" i="36"/>
  <c r="HE8" i="36"/>
  <c r="HE20" i="36"/>
  <c r="HE13" i="36"/>
  <c r="HE17" i="36"/>
  <c r="HE38" i="36"/>
  <c r="HE102" i="36"/>
  <c r="HE33" i="36"/>
  <c r="HE51" i="36"/>
  <c r="HE104" i="36"/>
  <c r="HE58" i="36"/>
  <c r="HE44" i="36"/>
  <c r="HE30" i="36"/>
  <c r="HE43" i="36"/>
  <c r="HE37" i="36"/>
  <c r="HE106" i="36"/>
  <c r="HE14" i="36"/>
  <c r="HE103" i="36"/>
  <c r="HE72" i="36"/>
  <c r="HE68" i="36"/>
  <c r="HE36" i="36"/>
  <c r="HE73" i="36"/>
  <c r="HE70" i="36"/>
  <c r="HE63" i="36"/>
  <c r="HE12" i="36"/>
  <c r="HE88" i="36"/>
  <c r="HE5" i="36"/>
  <c r="HE65" i="36"/>
  <c r="HE25" i="36"/>
  <c r="HE34" i="36"/>
  <c r="HF2" i="36"/>
  <c r="HE79" i="36"/>
  <c r="HE96" i="36"/>
  <c r="HE3" i="36"/>
  <c r="HE39" i="36"/>
  <c r="HE27" i="36"/>
  <c r="HE55" i="36"/>
  <c r="GY120" i="36"/>
  <c r="GX132" i="36"/>
  <c r="GX134" i="36" s="1"/>
  <c r="HA123" i="36"/>
  <c r="HF81" i="36" l="1"/>
  <c r="HF82" i="36"/>
  <c r="HF37" i="36"/>
  <c r="HF31" i="36"/>
  <c r="HF53" i="36"/>
  <c r="HF67" i="36"/>
  <c r="HF34" i="36"/>
  <c r="HF26" i="36"/>
  <c r="HF96" i="36"/>
  <c r="HF87" i="36"/>
  <c r="HF54" i="36"/>
  <c r="HF6" i="36"/>
  <c r="HF102" i="36"/>
  <c r="HF30" i="36"/>
  <c r="HF14" i="36"/>
  <c r="HF78" i="36"/>
  <c r="HF12" i="36"/>
  <c r="HF27" i="36"/>
  <c r="HF65" i="36"/>
  <c r="HF90" i="36"/>
  <c r="HF17" i="36"/>
  <c r="HG2" i="36"/>
  <c r="HF104" i="36"/>
  <c r="HF5" i="36"/>
  <c r="HF11" i="36"/>
  <c r="HF10" i="36"/>
  <c r="HF22" i="36"/>
  <c r="HF50" i="36"/>
  <c r="HF84" i="36"/>
  <c r="HF63" i="36"/>
  <c r="HF93" i="36"/>
  <c r="HF45" i="36"/>
  <c r="HF28" i="36"/>
  <c r="HF8" i="36"/>
  <c r="HF70" i="36"/>
  <c r="HF68" i="36"/>
  <c r="HF103" i="36"/>
  <c r="HF19" i="36"/>
  <c r="HF58" i="36"/>
  <c r="HF24" i="36"/>
  <c r="HF55" i="36"/>
  <c r="HF18" i="36"/>
  <c r="HF35" i="36"/>
  <c r="HF41" i="36"/>
  <c r="HF32" i="36"/>
  <c r="HF43" i="36"/>
  <c r="HF25" i="36"/>
  <c r="HF61" i="36"/>
  <c r="HF66" i="36"/>
  <c r="HF33" i="36"/>
  <c r="HF36" i="36"/>
  <c r="HF9" i="36"/>
  <c r="HF75" i="36"/>
  <c r="HF49" i="36"/>
  <c r="HF48" i="36"/>
  <c r="HF109" i="36"/>
  <c r="HF69" i="36"/>
  <c r="HF106" i="36"/>
  <c r="HF20" i="36"/>
  <c r="HF23" i="36"/>
  <c r="HF46" i="36"/>
  <c r="HF4" i="36"/>
  <c r="HF7" i="36"/>
  <c r="HF79" i="36"/>
  <c r="HF3" i="36"/>
  <c r="HF44" i="36"/>
  <c r="HF39" i="36"/>
  <c r="HF38" i="36"/>
  <c r="HF64" i="36"/>
  <c r="HF88" i="36"/>
  <c r="HF105" i="36"/>
  <c r="HF52" i="36"/>
  <c r="HF56" i="36"/>
  <c r="HF29" i="36"/>
  <c r="HF13" i="36"/>
  <c r="HF73" i="36"/>
  <c r="HF47" i="36"/>
  <c r="HF72" i="36"/>
  <c r="HF108" i="36"/>
  <c r="HF42" i="36"/>
  <c r="HF21" i="36"/>
  <c r="HF40" i="36"/>
  <c r="HF51" i="36"/>
  <c r="HE15" i="36"/>
  <c r="HE16" i="36"/>
  <c r="GZ120" i="36"/>
  <c r="GY132" i="36"/>
  <c r="GY134" i="36" s="1"/>
  <c r="HB123" i="36"/>
  <c r="HG81" i="36" l="1"/>
  <c r="HG82" i="36"/>
  <c r="HE111" i="36"/>
  <c r="HF16" i="36"/>
  <c r="HF15" i="36"/>
  <c r="HF111" i="36" s="1"/>
  <c r="HG32" i="36"/>
  <c r="HG23" i="36"/>
  <c r="HG104" i="36"/>
  <c r="HG67" i="36"/>
  <c r="HG37" i="36"/>
  <c r="HG8" i="36"/>
  <c r="HG93" i="36"/>
  <c r="HG90" i="36"/>
  <c r="HG24" i="36"/>
  <c r="HG39" i="36"/>
  <c r="HG18" i="36"/>
  <c r="HG66" i="36"/>
  <c r="HG42" i="36"/>
  <c r="HG105" i="36"/>
  <c r="HG31" i="36"/>
  <c r="HG5" i="36"/>
  <c r="HG103" i="36"/>
  <c r="HG4" i="36"/>
  <c r="HG43" i="36"/>
  <c r="HG52" i="36"/>
  <c r="HG64" i="36"/>
  <c r="HG38" i="36"/>
  <c r="HG78" i="36"/>
  <c r="HG54" i="36"/>
  <c r="HG21" i="36"/>
  <c r="HG102" i="36"/>
  <c r="HG84" i="36"/>
  <c r="HG17" i="36"/>
  <c r="HG87" i="36"/>
  <c r="HG75" i="36"/>
  <c r="HG68" i="36"/>
  <c r="HG29" i="36"/>
  <c r="HG13" i="36"/>
  <c r="HG19" i="36"/>
  <c r="HG25" i="36"/>
  <c r="HG50" i="36"/>
  <c r="HG12" i="36"/>
  <c r="HG36" i="36"/>
  <c r="HG20" i="36"/>
  <c r="HG96" i="36"/>
  <c r="HG65" i="36"/>
  <c r="HG55" i="36"/>
  <c r="HG53" i="36"/>
  <c r="HG106" i="36"/>
  <c r="HG28" i="36"/>
  <c r="HG46" i="36"/>
  <c r="HG40" i="36"/>
  <c r="HG26" i="36"/>
  <c r="HG69" i="36"/>
  <c r="HG108" i="36"/>
  <c r="HG48" i="36"/>
  <c r="HG51" i="36"/>
  <c r="HG34" i="36"/>
  <c r="HG6" i="36"/>
  <c r="HG58" i="36"/>
  <c r="HG9" i="36"/>
  <c r="HG70" i="36"/>
  <c r="HG47" i="36"/>
  <c r="HG10" i="36"/>
  <c r="HG73" i="36"/>
  <c r="HG41" i="36"/>
  <c r="HG22" i="36"/>
  <c r="HG79" i="36"/>
  <c r="HG45" i="36"/>
  <c r="HG33" i="36"/>
  <c r="HG49" i="36"/>
  <c r="HG35" i="36"/>
  <c r="HH2" i="36"/>
  <c r="HG88" i="36"/>
  <c r="HG109" i="36"/>
  <c r="HG11" i="36"/>
  <c r="HG7" i="36"/>
  <c r="HG56" i="36"/>
  <c r="HG44" i="36"/>
  <c r="HG61" i="36"/>
  <c r="HG72" i="36"/>
  <c r="HG30" i="36"/>
  <c r="HG63" i="36"/>
  <c r="HG27" i="36"/>
  <c r="HG14" i="36"/>
  <c r="HG3" i="36"/>
  <c r="HA120" i="36"/>
  <c r="GZ132" i="36"/>
  <c r="GZ134" i="36" s="1"/>
  <c r="HC123" i="36"/>
  <c r="HH81" i="36" l="1"/>
  <c r="HH82" i="36"/>
  <c r="HH34" i="36"/>
  <c r="HH46" i="36"/>
  <c r="HH49" i="36"/>
  <c r="HH22" i="36"/>
  <c r="HH5" i="36"/>
  <c r="HH44" i="36"/>
  <c r="HH75" i="36"/>
  <c r="HH90" i="36"/>
  <c r="HH30" i="36"/>
  <c r="HH33" i="36"/>
  <c r="HH87" i="36"/>
  <c r="HH63" i="36"/>
  <c r="HH24" i="36"/>
  <c r="HH72" i="36"/>
  <c r="HH6" i="36"/>
  <c r="HH41" i="36"/>
  <c r="HH12" i="36"/>
  <c r="HH4" i="36"/>
  <c r="HH42" i="36"/>
  <c r="HH13" i="36"/>
  <c r="HH73" i="36"/>
  <c r="HH106" i="36"/>
  <c r="HH104" i="36"/>
  <c r="HH70" i="36"/>
  <c r="HH47" i="36"/>
  <c r="HH93" i="36"/>
  <c r="HH54" i="36"/>
  <c r="HH9" i="36"/>
  <c r="HH45" i="36"/>
  <c r="HH65" i="36"/>
  <c r="HH64" i="36"/>
  <c r="HH25" i="36"/>
  <c r="HH53" i="36"/>
  <c r="HH67" i="36"/>
  <c r="HH11" i="36"/>
  <c r="HH40" i="36"/>
  <c r="HH26" i="36"/>
  <c r="HH69" i="36"/>
  <c r="HH108" i="36"/>
  <c r="HH105" i="36"/>
  <c r="HH21" i="36"/>
  <c r="HH8" i="36"/>
  <c r="HH96" i="36"/>
  <c r="HH10" i="36"/>
  <c r="HH66" i="36"/>
  <c r="HI2" i="36"/>
  <c r="HH17" i="36"/>
  <c r="HH52" i="36"/>
  <c r="HH88" i="36"/>
  <c r="HH43" i="36"/>
  <c r="HH50" i="36"/>
  <c r="HH39" i="36"/>
  <c r="HH79" i="36"/>
  <c r="HH18" i="36"/>
  <c r="HH56" i="36"/>
  <c r="HH7" i="36"/>
  <c r="HH23" i="36"/>
  <c r="HH35" i="36"/>
  <c r="HH37" i="36"/>
  <c r="HH61" i="36"/>
  <c r="HH84" i="36"/>
  <c r="HH102" i="36"/>
  <c r="HH28" i="36"/>
  <c r="HH3" i="36"/>
  <c r="HH109" i="36"/>
  <c r="HH27" i="36"/>
  <c r="HH20" i="36"/>
  <c r="HH38" i="36"/>
  <c r="HH103" i="36"/>
  <c r="HH31" i="36"/>
  <c r="HH19" i="36"/>
  <c r="HH14" i="36"/>
  <c r="HH32" i="36"/>
  <c r="HH29" i="36"/>
  <c r="HH58" i="36"/>
  <c r="HH78" i="36"/>
  <c r="HH48" i="36"/>
  <c r="HH36" i="36"/>
  <c r="HH51" i="36"/>
  <c r="HH68" i="36"/>
  <c r="HH55" i="36"/>
  <c r="HG16" i="36"/>
  <c r="HG15" i="36"/>
  <c r="HG111" i="36" s="1"/>
  <c r="HB120" i="36"/>
  <c r="HA132" i="36"/>
  <c r="HA134" i="36" s="1"/>
  <c r="HD123" i="36"/>
  <c r="HI81" i="36" l="1"/>
  <c r="HI82" i="36"/>
  <c r="HI20" i="36"/>
  <c r="HI106" i="36"/>
  <c r="HI13" i="36"/>
  <c r="HI23" i="36"/>
  <c r="HI5" i="36"/>
  <c r="HI47" i="36"/>
  <c r="HI72" i="36"/>
  <c r="HI102" i="36"/>
  <c r="HI30" i="36"/>
  <c r="HI21" i="36"/>
  <c r="HI37" i="36"/>
  <c r="HI104" i="36"/>
  <c r="HI44" i="36"/>
  <c r="HI90" i="36"/>
  <c r="HI33" i="36"/>
  <c r="HI67" i="36"/>
  <c r="HI18" i="36"/>
  <c r="HI53" i="36"/>
  <c r="HI64" i="36"/>
  <c r="HI96" i="36"/>
  <c r="HI70" i="36"/>
  <c r="HI28" i="36"/>
  <c r="HI41" i="36"/>
  <c r="HI75" i="36"/>
  <c r="HI9" i="36"/>
  <c r="HI103" i="36"/>
  <c r="HI54" i="36"/>
  <c r="HI8" i="36"/>
  <c r="HI36" i="36"/>
  <c r="HI14" i="36"/>
  <c r="HI35" i="36"/>
  <c r="HJ2" i="36"/>
  <c r="HI17" i="36"/>
  <c r="HI34" i="36"/>
  <c r="HI26" i="36"/>
  <c r="HI84" i="36"/>
  <c r="HI105" i="36"/>
  <c r="HI39" i="36"/>
  <c r="HI51" i="36"/>
  <c r="HI78" i="36"/>
  <c r="HI24" i="36"/>
  <c r="HI11" i="36"/>
  <c r="HI87" i="36"/>
  <c r="HI32" i="36"/>
  <c r="HI109" i="36"/>
  <c r="HI22" i="36"/>
  <c r="HI88" i="36"/>
  <c r="HI56" i="36"/>
  <c r="HI49" i="36"/>
  <c r="HI50" i="36"/>
  <c r="HI108" i="36"/>
  <c r="HI6" i="36"/>
  <c r="HI66" i="36"/>
  <c r="HI63" i="36"/>
  <c r="HI31" i="36"/>
  <c r="HI69" i="36"/>
  <c r="HI25" i="36"/>
  <c r="HI55" i="36"/>
  <c r="HI65" i="36"/>
  <c r="HI46" i="36"/>
  <c r="HI43" i="36"/>
  <c r="HI7" i="36"/>
  <c r="HI61" i="36"/>
  <c r="HI3" i="36"/>
  <c r="HI58" i="36"/>
  <c r="HI12" i="36"/>
  <c r="HI38" i="36"/>
  <c r="HI52" i="36"/>
  <c r="HI40" i="36"/>
  <c r="HI68" i="36"/>
  <c r="HI19" i="36"/>
  <c r="HI73" i="36"/>
  <c r="HI10" i="36"/>
  <c r="HI4" i="36"/>
  <c r="HI29" i="36"/>
  <c r="HI79" i="36"/>
  <c r="HI93" i="36"/>
  <c r="HI48" i="36"/>
  <c r="HI42" i="36"/>
  <c r="HI27" i="36"/>
  <c r="HI45" i="36"/>
  <c r="HH15" i="36"/>
  <c r="HH16" i="36"/>
  <c r="HC120" i="36"/>
  <c r="HB132" i="36"/>
  <c r="HB134" i="36" s="1"/>
  <c r="HE123" i="36"/>
  <c r="HJ81" i="36" l="1"/>
  <c r="HJ82" i="36"/>
  <c r="HH111" i="36"/>
  <c r="HI15" i="36"/>
  <c r="HI16" i="36"/>
  <c r="HI111" i="36" s="1"/>
  <c r="HJ70" i="36"/>
  <c r="HJ46" i="36"/>
  <c r="HJ34" i="36"/>
  <c r="HJ37" i="36"/>
  <c r="HJ88" i="36"/>
  <c r="HJ38" i="36"/>
  <c r="HJ55" i="36"/>
  <c r="HJ96" i="36"/>
  <c r="HJ39" i="36"/>
  <c r="HJ45" i="36"/>
  <c r="HJ108" i="36"/>
  <c r="HJ63" i="36"/>
  <c r="HJ72" i="36"/>
  <c r="HJ22" i="36"/>
  <c r="HJ75" i="36"/>
  <c r="HJ68" i="36"/>
  <c r="HJ27" i="36"/>
  <c r="HJ32" i="36"/>
  <c r="HK2" i="36"/>
  <c r="HJ10" i="36"/>
  <c r="HJ53" i="36"/>
  <c r="HJ23" i="36"/>
  <c r="HJ44" i="36"/>
  <c r="HJ66" i="36"/>
  <c r="HJ3" i="36"/>
  <c r="HJ21" i="36"/>
  <c r="HJ49" i="36"/>
  <c r="HJ9" i="36"/>
  <c r="HJ20" i="36"/>
  <c r="HJ78" i="36"/>
  <c r="HJ19" i="36"/>
  <c r="HJ67" i="36"/>
  <c r="HJ25" i="36"/>
  <c r="HJ29" i="36"/>
  <c r="HJ43" i="36"/>
  <c r="HJ47" i="36"/>
  <c r="HJ84" i="36"/>
  <c r="HJ87" i="36"/>
  <c r="HJ36" i="36"/>
  <c r="HJ48" i="36"/>
  <c r="HJ93" i="36"/>
  <c r="HJ42" i="36"/>
  <c r="HJ50" i="36"/>
  <c r="HJ64" i="36"/>
  <c r="HJ54" i="36"/>
  <c r="HJ5" i="36"/>
  <c r="HJ18" i="36"/>
  <c r="HJ28" i="36"/>
  <c r="HJ41" i="36"/>
  <c r="HJ14" i="36"/>
  <c r="HJ35" i="36"/>
  <c r="HJ4" i="36"/>
  <c r="HJ26" i="36"/>
  <c r="HJ102" i="36"/>
  <c r="HJ33" i="36"/>
  <c r="HJ12" i="36"/>
  <c r="HJ40" i="36"/>
  <c r="HJ6" i="36"/>
  <c r="HJ73" i="36"/>
  <c r="HJ56" i="36"/>
  <c r="HJ13" i="36"/>
  <c r="HJ106" i="36"/>
  <c r="HJ109" i="36"/>
  <c r="HJ11" i="36"/>
  <c r="HJ90" i="36"/>
  <c r="HJ58" i="36"/>
  <c r="HJ17" i="36"/>
  <c r="HJ7" i="36"/>
  <c r="HJ61" i="36"/>
  <c r="HJ31" i="36"/>
  <c r="HJ8" i="36"/>
  <c r="HJ52" i="36"/>
  <c r="HJ104" i="36"/>
  <c r="HJ65" i="36"/>
  <c r="HJ79" i="36"/>
  <c r="HJ69" i="36"/>
  <c r="HJ105" i="36"/>
  <c r="HJ24" i="36"/>
  <c r="HJ51" i="36"/>
  <c r="HJ103" i="36"/>
  <c r="HJ30" i="36"/>
  <c r="HD120" i="36"/>
  <c r="HC132" i="36"/>
  <c r="HC134" i="36" s="1"/>
  <c r="HF123" i="36"/>
  <c r="HK81" i="36" l="1"/>
  <c r="HK82" i="36"/>
  <c r="HK29" i="36"/>
  <c r="HK53" i="36"/>
  <c r="HK104" i="36"/>
  <c r="HK7" i="36"/>
  <c r="HK11" i="36"/>
  <c r="HK26" i="36"/>
  <c r="HK93" i="36"/>
  <c r="HK108" i="36"/>
  <c r="HK48" i="36"/>
  <c r="HK27" i="36"/>
  <c r="HK58" i="36"/>
  <c r="HK73" i="36"/>
  <c r="HK55" i="36"/>
  <c r="HK68" i="36"/>
  <c r="HK67" i="36"/>
  <c r="HK17" i="36"/>
  <c r="HK70" i="36"/>
  <c r="HK34" i="36"/>
  <c r="HK19" i="36"/>
  <c r="HL2" i="36"/>
  <c r="HK75" i="36"/>
  <c r="HK105" i="36"/>
  <c r="HK42" i="36"/>
  <c r="HK9" i="36"/>
  <c r="HK102" i="36"/>
  <c r="HK40" i="36"/>
  <c r="HK41" i="36"/>
  <c r="HK46" i="36"/>
  <c r="HK32" i="36"/>
  <c r="HK49" i="36"/>
  <c r="HK56" i="36"/>
  <c r="HK79" i="36"/>
  <c r="HK78" i="36"/>
  <c r="HK54" i="36"/>
  <c r="HK3" i="36"/>
  <c r="HK63" i="36"/>
  <c r="HK69" i="36"/>
  <c r="HK12" i="36"/>
  <c r="HK14" i="36"/>
  <c r="HK6" i="36"/>
  <c r="HK22" i="36"/>
  <c r="HK31" i="36"/>
  <c r="HK36" i="36"/>
  <c r="HK10" i="36"/>
  <c r="HK103" i="36"/>
  <c r="HK5" i="36"/>
  <c r="HK35" i="36"/>
  <c r="HK88" i="36"/>
  <c r="HK45" i="36"/>
  <c r="HK44" i="36"/>
  <c r="HK96" i="36"/>
  <c r="HK28" i="36"/>
  <c r="HK66" i="36"/>
  <c r="HK8" i="36"/>
  <c r="HK4" i="36"/>
  <c r="HK65" i="36"/>
  <c r="HK25" i="36"/>
  <c r="HK109" i="36"/>
  <c r="HK38" i="36"/>
  <c r="HK61" i="36"/>
  <c r="HK84" i="36"/>
  <c r="HK30" i="36"/>
  <c r="HK21" i="36"/>
  <c r="HK39" i="36"/>
  <c r="HK52" i="36"/>
  <c r="HK18" i="36"/>
  <c r="HK50" i="36"/>
  <c r="HK43" i="36"/>
  <c r="HK23" i="36"/>
  <c r="HK87" i="36"/>
  <c r="HK13" i="36"/>
  <c r="HK106" i="36"/>
  <c r="HK20" i="36"/>
  <c r="HK37" i="36"/>
  <c r="HK64" i="36"/>
  <c r="HK47" i="36"/>
  <c r="HK72" i="36"/>
  <c r="HK90" i="36"/>
  <c r="HK24" i="36"/>
  <c r="HK33" i="36"/>
  <c r="HK51" i="36"/>
  <c r="HJ16" i="36"/>
  <c r="HJ15" i="36"/>
  <c r="HE120" i="36"/>
  <c r="HD132" i="36"/>
  <c r="HD134" i="36" s="1"/>
  <c r="HG123" i="36"/>
  <c r="HL82" i="36" l="1"/>
  <c r="HL81" i="36"/>
  <c r="HK16" i="36"/>
  <c r="HK15" i="36"/>
  <c r="HK111" i="36" s="1"/>
  <c r="HL28" i="36"/>
  <c r="HL52" i="36"/>
  <c r="HL8" i="36"/>
  <c r="HL65" i="36"/>
  <c r="HL19" i="36"/>
  <c r="HL106" i="36"/>
  <c r="HL84" i="36"/>
  <c r="HL54" i="36"/>
  <c r="HL42" i="36"/>
  <c r="HL39" i="36"/>
  <c r="HL21" i="36"/>
  <c r="HL69" i="36"/>
  <c r="HL45" i="36"/>
  <c r="HL46" i="36"/>
  <c r="HL75" i="36"/>
  <c r="HL20" i="36"/>
  <c r="HL103" i="36"/>
  <c r="HL53" i="36"/>
  <c r="HL109" i="36"/>
  <c r="HL37" i="36"/>
  <c r="HL10" i="36"/>
  <c r="HL38" i="36"/>
  <c r="HL93" i="36"/>
  <c r="HL102" i="36"/>
  <c r="HL30" i="36"/>
  <c r="HL27" i="36"/>
  <c r="HL34" i="36"/>
  <c r="HL18" i="36"/>
  <c r="HL51" i="36"/>
  <c r="HL73" i="36"/>
  <c r="HL11" i="36"/>
  <c r="HL68" i="36"/>
  <c r="HL41" i="36"/>
  <c r="HL17" i="36"/>
  <c r="HL61" i="36"/>
  <c r="HL96" i="36"/>
  <c r="HL87" i="36"/>
  <c r="HL48" i="36"/>
  <c r="HL12" i="36"/>
  <c r="HL9" i="36"/>
  <c r="HL79" i="36"/>
  <c r="HL25" i="36"/>
  <c r="HL88" i="36"/>
  <c r="HL90" i="36"/>
  <c r="HL32" i="36"/>
  <c r="HL29" i="36"/>
  <c r="HL31" i="36"/>
  <c r="HL49" i="36"/>
  <c r="HL56" i="36"/>
  <c r="HL58" i="36"/>
  <c r="HL66" i="36"/>
  <c r="HL108" i="36"/>
  <c r="HL3" i="36"/>
  <c r="HL5" i="36"/>
  <c r="HL63" i="36"/>
  <c r="HL104" i="36"/>
  <c r="HL23" i="36"/>
  <c r="HL67" i="36"/>
  <c r="HL4" i="36"/>
  <c r="HL43" i="36"/>
  <c r="HL44" i="36"/>
  <c r="HL105" i="36"/>
  <c r="HL47" i="36"/>
  <c r="HL36" i="36"/>
  <c r="HL35" i="36"/>
  <c r="HL14" i="36"/>
  <c r="HL70" i="36"/>
  <c r="HL7" i="36"/>
  <c r="HL55" i="36"/>
  <c r="HL78" i="36"/>
  <c r="HL40" i="36"/>
  <c r="HM2" i="36"/>
  <c r="HL13" i="36"/>
  <c r="HL64" i="36"/>
  <c r="HL22" i="36"/>
  <c r="HL50" i="36"/>
  <c r="HL72" i="36"/>
  <c r="HL24" i="36"/>
  <c r="HL33" i="36"/>
  <c r="HL6" i="36"/>
  <c r="HL26" i="36"/>
  <c r="HJ111" i="36"/>
  <c r="HF120" i="36"/>
  <c r="HE132" i="36"/>
  <c r="HE134" i="36" s="1"/>
  <c r="HH123" i="36"/>
  <c r="HM82" i="36" l="1"/>
  <c r="HM81" i="36"/>
  <c r="HL16" i="36"/>
  <c r="HL15" i="36"/>
  <c r="HL111" i="36" s="1"/>
  <c r="HM22" i="36"/>
  <c r="HM104" i="36"/>
  <c r="HM19" i="36"/>
  <c r="HM109" i="36"/>
  <c r="HM43" i="36"/>
  <c r="HM38" i="36"/>
  <c r="HM96" i="36"/>
  <c r="HM108" i="36"/>
  <c r="HM30" i="36"/>
  <c r="HM39" i="36"/>
  <c r="HM42" i="36"/>
  <c r="HM31" i="36"/>
  <c r="HM9" i="36"/>
  <c r="HM103" i="36"/>
  <c r="HM36" i="36"/>
  <c r="HM14" i="36"/>
  <c r="HN2" i="36"/>
  <c r="HM6" i="36"/>
  <c r="HM5" i="36"/>
  <c r="HM65" i="36"/>
  <c r="HM28" i="36"/>
  <c r="HM20" i="36"/>
  <c r="HM46" i="36"/>
  <c r="HM44" i="36"/>
  <c r="HM75" i="36"/>
  <c r="HM78" i="36"/>
  <c r="HM51" i="36"/>
  <c r="HM84" i="36"/>
  <c r="HM63" i="36"/>
  <c r="HM13" i="36"/>
  <c r="HM32" i="36"/>
  <c r="HM18" i="36"/>
  <c r="HM8" i="36"/>
  <c r="HM35" i="36"/>
  <c r="HM56" i="36"/>
  <c r="HM88" i="36"/>
  <c r="HM26" i="36"/>
  <c r="HM102" i="36"/>
  <c r="HM52" i="36"/>
  <c r="HM3" i="36"/>
  <c r="HM47" i="36"/>
  <c r="HM64" i="36"/>
  <c r="HM11" i="36"/>
  <c r="HM40" i="36"/>
  <c r="HM10" i="36"/>
  <c r="HM29" i="36"/>
  <c r="HM50" i="36"/>
  <c r="HM69" i="36"/>
  <c r="HM87" i="36"/>
  <c r="HM24" i="36"/>
  <c r="HM33" i="36"/>
  <c r="HM72" i="36"/>
  <c r="HM48" i="36"/>
  <c r="HM12" i="36"/>
  <c r="HM58" i="36"/>
  <c r="HM21" i="36"/>
  <c r="HM37" i="36"/>
  <c r="HM53" i="36"/>
  <c r="HM7" i="36"/>
  <c r="HM34" i="36"/>
  <c r="HM68" i="36"/>
  <c r="HM106" i="36"/>
  <c r="HM61" i="36"/>
  <c r="HM54" i="36"/>
  <c r="HM66" i="36"/>
  <c r="HM17" i="36"/>
  <c r="HM4" i="36"/>
  <c r="HM55" i="36"/>
  <c r="HM67" i="36"/>
  <c r="HM25" i="36"/>
  <c r="HM73" i="36"/>
  <c r="HM49" i="36"/>
  <c r="HM70" i="36"/>
  <c r="HM23" i="36"/>
  <c r="HM79" i="36"/>
  <c r="HM93" i="36"/>
  <c r="HM105" i="36"/>
  <c r="HM45" i="36"/>
  <c r="HM27" i="36"/>
  <c r="HM41" i="36"/>
  <c r="HM90" i="36"/>
  <c r="HG120" i="36"/>
  <c r="HF132" i="36"/>
  <c r="HF134" i="36" s="1"/>
  <c r="HI123" i="36"/>
  <c r="HN81" i="36" l="1"/>
  <c r="HN82" i="36"/>
  <c r="HM16" i="36"/>
  <c r="HM15" i="36"/>
  <c r="HN23" i="36"/>
  <c r="HN56" i="36"/>
  <c r="HN20" i="36"/>
  <c r="HN109" i="36"/>
  <c r="HN5" i="36"/>
  <c r="HN44" i="36"/>
  <c r="HN69" i="36"/>
  <c r="HN54" i="36"/>
  <c r="HN39" i="36"/>
  <c r="HN33" i="36"/>
  <c r="HN102" i="36"/>
  <c r="HN6" i="36"/>
  <c r="HN79" i="36"/>
  <c r="HN88" i="36"/>
  <c r="HN9" i="36"/>
  <c r="HN35" i="36"/>
  <c r="HN49" i="36"/>
  <c r="HN64" i="36"/>
  <c r="HN46" i="36"/>
  <c r="HN32" i="36"/>
  <c r="HN11" i="36"/>
  <c r="HN50" i="36"/>
  <c r="HN66" i="36"/>
  <c r="HN36" i="36"/>
  <c r="HN42" i="36"/>
  <c r="HN34" i="36"/>
  <c r="HN45" i="36"/>
  <c r="HN19" i="36"/>
  <c r="HN14" i="36"/>
  <c r="HN52" i="36"/>
  <c r="HN40" i="36"/>
  <c r="HN103" i="36"/>
  <c r="HN7" i="36"/>
  <c r="HN26" i="36"/>
  <c r="HN96" i="36"/>
  <c r="HN105" i="36"/>
  <c r="HN30" i="36"/>
  <c r="HN51" i="36"/>
  <c r="HN90" i="36"/>
  <c r="HN63" i="36"/>
  <c r="HN108" i="36"/>
  <c r="HN12" i="36"/>
  <c r="HN28" i="36"/>
  <c r="HN75" i="36"/>
  <c r="HN25" i="36"/>
  <c r="HN18" i="36"/>
  <c r="HN104" i="36"/>
  <c r="HN17" i="36"/>
  <c r="HN31" i="36"/>
  <c r="HN22" i="36"/>
  <c r="HN41" i="36"/>
  <c r="HN58" i="36"/>
  <c r="HN72" i="36"/>
  <c r="HN48" i="36"/>
  <c r="HN87" i="36"/>
  <c r="HN67" i="36"/>
  <c r="HN37" i="36"/>
  <c r="HN4" i="36"/>
  <c r="HO2" i="36"/>
  <c r="HN47" i="36"/>
  <c r="HN78" i="36"/>
  <c r="HN38" i="36"/>
  <c r="HN61" i="36"/>
  <c r="HN27" i="36"/>
  <c r="HN29" i="36"/>
  <c r="HN21" i="36"/>
  <c r="HN106" i="36"/>
  <c r="HN8" i="36"/>
  <c r="HN73" i="36"/>
  <c r="HN68" i="36"/>
  <c r="HN13" i="36"/>
  <c r="HN70" i="36"/>
  <c r="HN53" i="36"/>
  <c r="HN10" i="36"/>
  <c r="HN65" i="36"/>
  <c r="HN55" i="36"/>
  <c r="HN84" i="36"/>
  <c r="HN3" i="36"/>
  <c r="HN24" i="36"/>
  <c r="HN43" i="36"/>
  <c r="HN93" i="36"/>
  <c r="HM111" i="36"/>
  <c r="HH120" i="36"/>
  <c r="HG132" i="36"/>
  <c r="HG134" i="36" s="1"/>
  <c r="HJ123" i="36"/>
  <c r="HO81" i="36" l="1"/>
  <c r="HO82" i="36"/>
  <c r="HN16" i="36"/>
  <c r="HN15" i="36"/>
  <c r="HN111" i="36" s="1"/>
  <c r="HO43" i="36"/>
  <c r="HO8" i="36"/>
  <c r="HO52" i="36"/>
  <c r="HP2" i="36"/>
  <c r="HO56" i="36"/>
  <c r="HO4" i="36"/>
  <c r="HO55" i="36"/>
  <c r="HO84" i="36"/>
  <c r="HO24" i="36"/>
  <c r="HO39" i="36"/>
  <c r="HO41" i="36"/>
  <c r="HO50" i="36"/>
  <c r="HO72" i="36"/>
  <c r="HO36" i="36"/>
  <c r="HO33" i="36"/>
  <c r="HO30" i="36"/>
  <c r="HO21" i="36"/>
  <c r="HO73" i="36"/>
  <c r="HO51" i="36"/>
  <c r="HO19" i="36"/>
  <c r="HO22" i="36"/>
  <c r="HO109" i="36"/>
  <c r="HO17" i="36"/>
  <c r="HO20" i="36"/>
  <c r="HO108" i="36"/>
  <c r="HO37" i="36"/>
  <c r="HO54" i="36"/>
  <c r="HO79" i="36"/>
  <c r="HO31" i="36"/>
  <c r="HO68" i="36"/>
  <c r="HO46" i="36"/>
  <c r="HO28" i="36"/>
  <c r="HO25" i="36"/>
  <c r="HO38" i="36"/>
  <c r="HO93" i="36"/>
  <c r="HO102" i="36"/>
  <c r="HO48" i="36"/>
  <c r="HO63" i="36"/>
  <c r="HO29" i="36"/>
  <c r="HO104" i="36"/>
  <c r="HO7" i="36"/>
  <c r="HO96" i="36"/>
  <c r="HO12" i="36"/>
  <c r="HO23" i="36"/>
  <c r="HO49" i="36"/>
  <c r="HO45" i="36"/>
  <c r="HO53" i="36"/>
  <c r="HO35" i="36"/>
  <c r="HO44" i="36"/>
  <c r="HO105" i="36"/>
  <c r="HO32" i="36"/>
  <c r="HO87" i="36"/>
  <c r="HO65" i="36"/>
  <c r="HO90" i="36"/>
  <c r="HO67" i="36"/>
  <c r="HO11" i="36"/>
  <c r="HO70" i="36"/>
  <c r="HO14" i="36"/>
  <c r="HO64" i="36"/>
  <c r="HO26" i="36"/>
  <c r="HO75" i="36"/>
  <c r="HO66" i="36"/>
  <c r="HO18" i="36"/>
  <c r="HO69" i="36"/>
  <c r="HO10" i="36"/>
  <c r="HO27" i="36"/>
  <c r="HO34" i="36"/>
  <c r="HO58" i="36"/>
  <c r="HO47" i="36"/>
  <c r="HO13" i="36"/>
  <c r="HO106" i="36"/>
  <c r="HO5" i="36"/>
  <c r="HO103" i="36"/>
  <c r="HO40" i="36"/>
  <c r="HO61" i="36"/>
  <c r="HO78" i="36"/>
  <c r="HO9" i="36"/>
  <c r="HO42" i="36"/>
  <c r="HO6" i="36"/>
  <c r="HO88" i="36"/>
  <c r="HO3" i="36"/>
  <c r="HI120" i="36"/>
  <c r="HH132" i="36"/>
  <c r="HH134" i="36" s="1"/>
  <c r="HK123" i="36"/>
  <c r="HP81" i="36" l="1"/>
  <c r="HP82" i="36"/>
  <c r="HP49" i="36"/>
  <c r="HP73" i="36"/>
  <c r="HP20" i="36"/>
  <c r="HP52" i="36"/>
  <c r="HP17" i="36"/>
  <c r="HP26" i="36"/>
  <c r="HP66" i="36"/>
  <c r="HP90" i="36"/>
  <c r="HP39" i="36"/>
  <c r="HP51" i="36"/>
  <c r="HP54" i="36"/>
  <c r="HP79" i="36"/>
  <c r="HP27" i="36"/>
  <c r="HP29" i="36"/>
  <c r="HP55" i="36"/>
  <c r="HP23" i="36"/>
  <c r="HP32" i="36"/>
  <c r="HP14" i="36"/>
  <c r="HP31" i="36"/>
  <c r="HP28" i="36"/>
  <c r="HP7" i="36"/>
  <c r="HP68" i="36"/>
  <c r="HP50" i="36"/>
  <c r="HP96" i="36"/>
  <c r="HP102" i="36"/>
  <c r="HP12" i="36"/>
  <c r="HP42" i="36"/>
  <c r="HP13" i="36"/>
  <c r="HP48" i="36"/>
  <c r="HP47" i="36"/>
  <c r="HP104" i="36"/>
  <c r="HP11" i="36"/>
  <c r="HP41" i="36"/>
  <c r="HP53" i="36"/>
  <c r="HP10" i="36"/>
  <c r="HP61" i="36"/>
  <c r="HP72" i="36"/>
  <c r="HP105" i="36"/>
  <c r="HP30" i="36"/>
  <c r="HP6" i="36"/>
  <c r="HP63" i="36"/>
  <c r="HP67" i="36"/>
  <c r="HP22" i="36"/>
  <c r="HP65" i="36"/>
  <c r="HP25" i="36"/>
  <c r="HP19" i="36"/>
  <c r="HP8" i="36"/>
  <c r="HP4" i="36"/>
  <c r="HP58" i="36"/>
  <c r="HP78" i="36"/>
  <c r="HP36" i="36"/>
  <c r="HP3" i="36"/>
  <c r="HP45" i="36"/>
  <c r="HP88" i="36"/>
  <c r="HP84" i="36"/>
  <c r="HP56" i="36"/>
  <c r="HP87" i="36"/>
  <c r="HP106" i="36"/>
  <c r="HP34" i="36"/>
  <c r="HQ2" i="36"/>
  <c r="HP5" i="36"/>
  <c r="HP109" i="36"/>
  <c r="HP75" i="36"/>
  <c r="HP35" i="36"/>
  <c r="HP24" i="36"/>
  <c r="HP37" i="36"/>
  <c r="HP9" i="36"/>
  <c r="HP64" i="36"/>
  <c r="HP44" i="36"/>
  <c r="HP33" i="36"/>
  <c r="HP43" i="36"/>
  <c r="HP46" i="36"/>
  <c r="HP70" i="36"/>
  <c r="HP40" i="36"/>
  <c r="HP103" i="36"/>
  <c r="HP38" i="36"/>
  <c r="HP93" i="36"/>
  <c r="HP108" i="36"/>
  <c r="HP18" i="36"/>
  <c r="HP21" i="36"/>
  <c r="HP69" i="36"/>
  <c r="HO15" i="36"/>
  <c r="HO16" i="36"/>
  <c r="HJ120" i="36"/>
  <c r="HI132" i="36"/>
  <c r="HI134" i="36" s="1"/>
  <c r="HL123" i="36"/>
  <c r="HQ81" i="36" l="1"/>
  <c r="HQ82" i="36"/>
  <c r="HO111" i="36"/>
  <c r="HP15" i="36"/>
  <c r="HP16" i="36"/>
  <c r="HQ35" i="36"/>
  <c r="HQ40" i="36"/>
  <c r="HQ29" i="36"/>
  <c r="HQ68" i="36"/>
  <c r="HQ19" i="36"/>
  <c r="HQ8" i="36"/>
  <c r="HQ66" i="36"/>
  <c r="HQ93" i="36"/>
  <c r="HQ30" i="36"/>
  <c r="HQ63" i="36"/>
  <c r="HQ105" i="36"/>
  <c r="HQ21" i="36"/>
  <c r="HQ23" i="36"/>
  <c r="HQ33" i="36"/>
  <c r="HQ56" i="36"/>
  <c r="HQ36" i="36"/>
  <c r="HQ10" i="36"/>
  <c r="HQ22" i="36"/>
  <c r="HQ31" i="36"/>
  <c r="HQ103" i="36"/>
  <c r="HQ5" i="36"/>
  <c r="HR2" i="36"/>
  <c r="HQ26" i="36"/>
  <c r="HQ69" i="36"/>
  <c r="HQ39" i="36"/>
  <c r="HQ6" i="36"/>
  <c r="HQ42" i="36"/>
  <c r="HQ58" i="36"/>
  <c r="HQ65" i="36"/>
  <c r="HQ48" i="36"/>
  <c r="HQ28" i="36"/>
  <c r="HQ4" i="36"/>
  <c r="HQ64" i="36"/>
  <c r="HQ73" i="36"/>
  <c r="HQ104" i="36"/>
  <c r="HQ50" i="36"/>
  <c r="HQ96" i="36"/>
  <c r="HQ87" i="36"/>
  <c r="HQ3" i="36"/>
  <c r="HQ9" i="36"/>
  <c r="HQ88" i="36"/>
  <c r="HQ25" i="36"/>
  <c r="HQ72" i="36"/>
  <c r="HQ43" i="36"/>
  <c r="HQ75" i="36"/>
  <c r="HQ7" i="36"/>
  <c r="HQ14" i="36"/>
  <c r="HQ45" i="36"/>
  <c r="HQ46" i="36"/>
  <c r="HQ53" i="36"/>
  <c r="HQ17" i="36"/>
  <c r="HQ102" i="36"/>
  <c r="HQ37" i="36"/>
  <c r="HQ51" i="36"/>
  <c r="HQ13" i="36"/>
  <c r="HQ108" i="36"/>
  <c r="HQ70" i="36"/>
  <c r="HQ109" i="36"/>
  <c r="HQ20" i="36"/>
  <c r="HQ41" i="36"/>
  <c r="HQ38" i="36"/>
  <c r="HQ61" i="36"/>
  <c r="HQ78" i="36"/>
  <c r="HQ90" i="36"/>
  <c r="HQ12" i="36"/>
  <c r="HQ24" i="36"/>
  <c r="HQ47" i="36"/>
  <c r="HQ32" i="36"/>
  <c r="HQ49" i="36"/>
  <c r="HQ55" i="36"/>
  <c r="HQ106" i="36"/>
  <c r="HQ11" i="36"/>
  <c r="HQ34" i="36"/>
  <c r="HQ67" i="36"/>
  <c r="HQ52" i="36"/>
  <c r="HQ44" i="36"/>
  <c r="HQ79" i="36"/>
  <c r="HQ84" i="36"/>
  <c r="HQ54" i="36"/>
  <c r="HQ18" i="36"/>
  <c r="HQ27" i="36"/>
  <c r="HP111" i="36"/>
  <c r="HK120" i="36"/>
  <c r="HJ132" i="36"/>
  <c r="HJ134" i="36" s="1"/>
  <c r="HM123" i="36"/>
  <c r="HR81" i="36" l="1"/>
  <c r="HR82" i="36"/>
  <c r="HQ16" i="36"/>
  <c r="HQ15" i="36"/>
  <c r="HR11" i="36"/>
  <c r="HR103" i="36"/>
  <c r="HR35" i="36"/>
  <c r="HR17" i="36"/>
  <c r="HR104" i="36"/>
  <c r="HR50" i="36"/>
  <c r="HR72" i="36"/>
  <c r="HR69" i="36"/>
  <c r="HR30" i="36"/>
  <c r="HR9" i="36"/>
  <c r="HR38" i="36"/>
  <c r="HR54" i="36"/>
  <c r="HR63" i="36"/>
  <c r="HR8" i="36"/>
  <c r="HR64" i="36"/>
  <c r="HR23" i="36"/>
  <c r="HR19" i="36"/>
  <c r="HR52" i="36"/>
  <c r="HR26" i="36"/>
  <c r="HR84" i="36"/>
  <c r="HR87" i="36"/>
  <c r="HR3" i="36"/>
  <c r="HR6" i="36"/>
  <c r="HR39" i="36"/>
  <c r="HR21" i="36"/>
  <c r="HR10" i="36"/>
  <c r="HR75" i="36"/>
  <c r="HR106" i="36"/>
  <c r="HR43" i="36"/>
  <c r="HR46" i="36"/>
  <c r="HR65" i="36"/>
  <c r="HR32" i="36"/>
  <c r="HR61" i="36"/>
  <c r="HR78" i="36"/>
  <c r="HR105" i="36"/>
  <c r="HR48" i="36"/>
  <c r="HR51" i="36"/>
  <c r="HR96" i="36"/>
  <c r="HS2" i="36"/>
  <c r="HR14" i="36"/>
  <c r="HR90" i="36"/>
  <c r="HR68" i="36"/>
  <c r="HR20" i="36"/>
  <c r="HR40" i="36"/>
  <c r="HR4" i="36"/>
  <c r="HR22" i="36"/>
  <c r="HR79" i="36"/>
  <c r="HR18" i="36"/>
  <c r="HR49" i="36"/>
  <c r="HR66" i="36"/>
  <c r="HR73" i="36"/>
  <c r="HR42" i="36"/>
  <c r="HR109" i="36"/>
  <c r="HR53" i="36"/>
  <c r="HR28" i="36"/>
  <c r="HR31" i="36"/>
  <c r="HR70" i="36"/>
  <c r="HR29" i="36"/>
  <c r="HR58" i="36"/>
  <c r="HR108" i="36"/>
  <c r="HR36" i="36"/>
  <c r="HR45" i="36"/>
  <c r="HR27" i="36"/>
  <c r="HR5" i="36"/>
  <c r="HR33" i="36"/>
  <c r="HR13" i="36"/>
  <c r="HR47" i="36"/>
  <c r="HR67" i="36"/>
  <c r="HR55" i="36"/>
  <c r="HR25" i="36"/>
  <c r="HR34" i="36"/>
  <c r="HR37" i="36"/>
  <c r="HR56" i="36"/>
  <c r="HR7" i="36"/>
  <c r="HR41" i="36"/>
  <c r="HR44" i="36"/>
  <c r="HR93" i="36"/>
  <c r="HR102" i="36"/>
  <c r="HR24" i="36"/>
  <c r="HR12" i="36"/>
  <c r="HR88" i="36"/>
  <c r="HQ111" i="36"/>
  <c r="HL120" i="36"/>
  <c r="HK132" i="36"/>
  <c r="HK134" i="36" s="1"/>
  <c r="HN123" i="36"/>
  <c r="HS81" i="36" l="1"/>
  <c r="HS82" i="36"/>
  <c r="HR15" i="36"/>
  <c r="HR16" i="36"/>
  <c r="HS19" i="36"/>
  <c r="HS64" i="36"/>
  <c r="HS17" i="36"/>
  <c r="HS20" i="36"/>
  <c r="HS7" i="36"/>
  <c r="HS26" i="36"/>
  <c r="HS66" i="36"/>
  <c r="HS24" i="36"/>
  <c r="HS48" i="36"/>
  <c r="HS9" i="36"/>
  <c r="HS28" i="36"/>
  <c r="HS67" i="36"/>
  <c r="HS44" i="36"/>
  <c r="HS87" i="36"/>
  <c r="HS21" i="36"/>
  <c r="HS79" i="36"/>
  <c r="HS31" i="36"/>
  <c r="HS50" i="36"/>
  <c r="HS53" i="36"/>
  <c r="HS25" i="36"/>
  <c r="HS106" i="36"/>
  <c r="HS78" i="36"/>
  <c r="HS36" i="36"/>
  <c r="HS102" i="36"/>
  <c r="HS8" i="36"/>
  <c r="HS33" i="36"/>
  <c r="HT2" i="36"/>
  <c r="HS10" i="36"/>
  <c r="HS103" i="36"/>
  <c r="HS22" i="36"/>
  <c r="HS35" i="36"/>
  <c r="HS38" i="36"/>
  <c r="HS93" i="36"/>
  <c r="HS54" i="36"/>
  <c r="HS18" i="36"/>
  <c r="HS12" i="36"/>
  <c r="HS105" i="36"/>
  <c r="HS6" i="36"/>
  <c r="HS58" i="36"/>
  <c r="HS3" i="36"/>
  <c r="HS109" i="36"/>
  <c r="HS13" i="36"/>
  <c r="HS45" i="36"/>
  <c r="HS34" i="36"/>
  <c r="HS88" i="36"/>
  <c r="HS37" i="36"/>
  <c r="HS70" i="36"/>
  <c r="HS65" i="36"/>
  <c r="HS23" i="36"/>
  <c r="HS61" i="36"/>
  <c r="HS69" i="36"/>
  <c r="HS42" i="36"/>
  <c r="HS90" i="36"/>
  <c r="HS41" i="36"/>
  <c r="HS51" i="36"/>
  <c r="HS43" i="36"/>
  <c r="HS14" i="36"/>
  <c r="HS32" i="36"/>
  <c r="HS4" i="36"/>
  <c r="HS29" i="36"/>
  <c r="HS96" i="36"/>
  <c r="HS39" i="36"/>
  <c r="HS73" i="36"/>
  <c r="HS27" i="36"/>
  <c r="HS56" i="36"/>
  <c r="HS104" i="36"/>
  <c r="HS11" i="36"/>
  <c r="HS5" i="36"/>
  <c r="HS72" i="36"/>
  <c r="HS84" i="36"/>
  <c r="HS40" i="36"/>
  <c r="HS52" i="36"/>
  <c r="HS68" i="36"/>
  <c r="HS46" i="36"/>
  <c r="HS49" i="36"/>
  <c r="HS47" i="36"/>
  <c r="HS55" i="36"/>
  <c r="HS75" i="36"/>
  <c r="HS30" i="36"/>
  <c r="HS63" i="36"/>
  <c r="HS108" i="36"/>
  <c r="HM120" i="36"/>
  <c r="HL132" i="36"/>
  <c r="HL134" i="36" s="1"/>
  <c r="HO123" i="36"/>
  <c r="HT82" i="36" l="1"/>
  <c r="HT81" i="36"/>
  <c r="HR111" i="36"/>
  <c r="HS16" i="36"/>
  <c r="HS15" i="36"/>
  <c r="HS111" i="36" s="1"/>
  <c r="HT11" i="36"/>
  <c r="HT104" i="36"/>
  <c r="HT23" i="36"/>
  <c r="HT53" i="36"/>
  <c r="HT5" i="36"/>
  <c r="HT26" i="36"/>
  <c r="HT93" i="36"/>
  <c r="HT108" i="36"/>
  <c r="HT54" i="36"/>
  <c r="HT12" i="36"/>
  <c r="HT69" i="36"/>
  <c r="HT18" i="36"/>
  <c r="HT56" i="36"/>
  <c r="HT78" i="36"/>
  <c r="HT8" i="36"/>
  <c r="HT37" i="36"/>
  <c r="HT96" i="36"/>
  <c r="HT17" i="36"/>
  <c r="HT65" i="36"/>
  <c r="HT7" i="36"/>
  <c r="HT106" i="36"/>
  <c r="HT70" i="36"/>
  <c r="HT29" i="36"/>
  <c r="HT90" i="36"/>
  <c r="HT6" i="36"/>
  <c r="HT36" i="36"/>
  <c r="HT21" i="36"/>
  <c r="HT44" i="36"/>
  <c r="HT24" i="36"/>
  <c r="HT55" i="36"/>
  <c r="HT14" i="36"/>
  <c r="HT31" i="36"/>
  <c r="HU2" i="36"/>
  <c r="HT35" i="36"/>
  <c r="HT40" i="36"/>
  <c r="HT50" i="36"/>
  <c r="HT72" i="36"/>
  <c r="HT87" i="36"/>
  <c r="HT48" i="36"/>
  <c r="HT33" i="36"/>
  <c r="HT109" i="36"/>
  <c r="HT34" i="36"/>
  <c r="HT102" i="36"/>
  <c r="HT49" i="36"/>
  <c r="HT10" i="36"/>
  <c r="HT88" i="36"/>
  <c r="HT38" i="36"/>
  <c r="HT39" i="36"/>
  <c r="HT19" i="36"/>
  <c r="HT51" i="36"/>
  <c r="HT52" i="36"/>
  <c r="HT28" i="36"/>
  <c r="HT30" i="36"/>
  <c r="HT64" i="36"/>
  <c r="HT46" i="36"/>
  <c r="HT41" i="36"/>
  <c r="HT13" i="36"/>
  <c r="HT25" i="36"/>
  <c r="HT58" i="36"/>
  <c r="HT66" i="36"/>
  <c r="HT105" i="36"/>
  <c r="HT42" i="36"/>
  <c r="HT84" i="36"/>
  <c r="HT45" i="36"/>
  <c r="HT68" i="36"/>
  <c r="HT43" i="36"/>
  <c r="HT103" i="36"/>
  <c r="HT61" i="36"/>
  <c r="HT22" i="36"/>
  <c r="HT67" i="36"/>
  <c r="HT32" i="36"/>
  <c r="HT73" i="36"/>
  <c r="HT20" i="36"/>
  <c r="HT4" i="36"/>
  <c r="HT47" i="36"/>
  <c r="HT79" i="36"/>
  <c r="HT75" i="36"/>
  <c r="HT3" i="36"/>
  <c r="HT63" i="36"/>
  <c r="HT27" i="36"/>
  <c r="HT9" i="36"/>
  <c r="HN120" i="36"/>
  <c r="HM132" i="36"/>
  <c r="HM134" i="36" s="1"/>
  <c r="HP123" i="36"/>
  <c r="HU81" i="36" l="1"/>
  <c r="HU82" i="36"/>
  <c r="HT16" i="36"/>
  <c r="HT15" i="36"/>
  <c r="HT111" i="36" s="1"/>
  <c r="HU70" i="36"/>
  <c r="HU13" i="36"/>
  <c r="HU52" i="36"/>
  <c r="HU46" i="36"/>
  <c r="HU88" i="36"/>
  <c r="HU47" i="36"/>
  <c r="HU55" i="36"/>
  <c r="HU105" i="36"/>
  <c r="HU42" i="36"/>
  <c r="HU9" i="36"/>
  <c r="HU96" i="36"/>
  <c r="HU65" i="36"/>
  <c r="HU20" i="36"/>
  <c r="HU23" i="36"/>
  <c r="HU7" i="36"/>
  <c r="HU17" i="36"/>
  <c r="HU43" i="36"/>
  <c r="HU11" i="36"/>
  <c r="HU38" i="36"/>
  <c r="HU93" i="36"/>
  <c r="HU84" i="36"/>
  <c r="HU30" i="36"/>
  <c r="HU21" i="36"/>
  <c r="HU53" i="36"/>
  <c r="HU14" i="36"/>
  <c r="HU26" i="36"/>
  <c r="HU3" i="36"/>
  <c r="HU78" i="36"/>
  <c r="HU24" i="36"/>
  <c r="HU19" i="36"/>
  <c r="HU27" i="36"/>
  <c r="HU4" i="36"/>
  <c r="HU64" i="36"/>
  <c r="HU37" i="36"/>
  <c r="HU8" i="36"/>
  <c r="HU67" i="36"/>
  <c r="HU50" i="36"/>
  <c r="HU69" i="36"/>
  <c r="HU54" i="36"/>
  <c r="HU33" i="36"/>
  <c r="HU12" i="36"/>
  <c r="HU28" i="36"/>
  <c r="HU32" i="36"/>
  <c r="HU102" i="36"/>
  <c r="HU61" i="36"/>
  <c r="HU103" i="36"/>
  <c r="HU49" i="36"/>
  <c r="HU73" i="36"/>
  <c r="HU6" i="36"/>
  <c r="HU72" i="36"/>
  <c r="HU48" i="36"/>
  <c r="HV2" i="36"/>
  <c r="HU22" i="36"/>
  <c r="HU106" i="36"/>
  <c r="HU109" i="36"/>
  <c r="HU41" i="36"/>
  <c r="HU44" i="36"/>
  <c r="HU75" i="36"/>
  <c r="HU90" i="36"/>
  <c r="HU18" i="36"/>
  <c r="HU63" i="36"/>
  <c r="HU56" i="36"/>
  <c r="HU10" i="36"/>
  <c r="HU51" i="36"/>
  <c r="HU79" i="36"/>
  <c r="HU5" i="36"/>
  <c r="HU34" i="36"/>
  <c r="HU31" i="36"/>
  <c r="HU87" i="36"/>
  <c r="HU40" i="36"/>
  <c r="HU29" i="36"/>
  <c r="HU35" i="36"/>
  <c r="HU104" i="36"/>
  <c r="HU25" i="36"/>
  <c r="HU58" i="36"/>
  <c r="HU66" i="36"/>
  <c r="HU108" i="36"/>
  <c r="HU36" i="36"/>
  <c r="HU39" i="36"/>
  <c r="HU68" i="36"/>
  <c r="HU45" i="36"/>
  <c r="HO120" i="36"/>
  <c r="HN132" i="36"/>
  <c r="HN134" i="36" s="1"/>
  <c r="HQ123" i="36"/>
  <c r="HV81" i="36" l="1"/>
  <c r="HV82" i="36"/>
  <c r="HV13" i="36"/>
  <c r="HV104" i="36"/>
  <c r="HV19" i="36"/>
  <c r="HV46" i="36"/>
  <c r="HV67" i="36"/>
  <c r="HW2" i="36"/>
  <c r="HV72" i="36"/>
  <c r="HV105" i="36"/>
  <c r="HV18" i="36"/>
  <c r="HV9" i="36"/>
  <c r="HV21" i="36"/>
  <c r="HV50" i="36"/>
  <c r="HV12" i="36"/>
  <c r="HV43" i="36"/>
  <c r="HV51" i="36"/>
  <c r="HV11" i="36"/>
  <c r="HV73" i="36"/>
  <c r="HV49" i="36"/>
  <c r="HV35" i="36"/>
  <c r="HV40" i="36"/>
  <c r="HV38" i="36"/>
  <c r="HV93" i="36"/>
  <c r="HV87" i="36"/>
  <c r="HV33" i="36"/>
  <c r="HV78" i="36"/>
  <c r="HV39" i="36"/>
  <c r="HV6" i="36"/>
  <c r="HV52" i="36"/>
  <c r="HV42" i="36"/>
  <c r="HV47" i="36"/>
  <c r="HV14" i="36"/>
  <c r="HV32" i="36"/>
  <c r="HV88" i="36"/>
  <c r="HV29" i="36"/>
  <c r="HV5" i="36"/>
  <c r="HV26" i="36"/>
  <c r="HV75" i="36"/>
  <c r="HV102" i="36"/>
  <c r="HV3" i="36"/>
  <c r="HV63" i="36"/>
  <c r="HV84" i="36"/>
  <c r="HV90" i="36"/>
  <c r="HV103" i="36"/>
  <c r="HV54" i="36"/>
  <c r="HV53" i="36"/>
  <c r="HV55" i="36"/>
  <c r="HV109" i="36"/>
  <c r="HV20" i="36"/>
  <c r="HV41" i="36"/>
  <c r="HV31" i="36"/>
  <c r="HV25" i="36"/>
  <c r="HV48" i="36"/>
  <c r="HV4" i="36"/>
  <c r="HV79" i="36"/>
  <c r="HV17" i="36"/>
  <c r="HV64" i="36"/>
  <c r="HV7" i="36"/>
  <c r="HV22" i="36"/>
  <c r="HV106" i="36"/>
  <c r="HV68" i="36"/>
  <c r="HV58" i="36"/>
  <c r="HV69" i="36"/>
  <c r="HV36" i="36"/>
  <c r="HV23" i="36"/>
  <c r="HV66" i="36"/>
  <c r="HV37" i="36"/>
  <c r="HV24" i="36"/>
  <c r="HV28" i="36"/>
  <c r="HV34" i="36"/>
  <c r="HV65" i="36"/>
  <c r="HV10" i="36"/>
  <c r="HV70" i="36"/>
  <c r="HV8" i="36"/>
  <c r="HV56" i="36"/>
  <c r="HV44" i="36"/>
  <c r="HV61" i="36"/>
  <c r="HV96" i="36"/>
  <c r="HV30" i="36"/>
  <c r="HV45" i="36"/>
  <c r="HV27" i="36"/>
  <c r="HV108" i="36"/>
  <c r="HU16" i="36"/>
  <c r="HU15" i="36"/>
  <c r="HU111" i="36" s="1"/>
  <c r="HP120" i="36"/>
  <c r="HO132" i="36"/>
  <c r="HO134" i="36" s="1"/>
  <c r="HR123" i="36"/>
  <c r="HW81" i="36" l="1"/>
  <c r="HW82" i="36"/>
  <c r="HW56" i="36"/>
  <c r="HW35" i="36"/>
  <c r="HW109" i="36"/>
  <c r="HW65" i="36"/>
  <c r="HW52" i="36"/>
  <c r="HW26" i="36"/>
  <c r="HW66" i="36"/>
  <c r="HW90" i="36"/>
  <c r="HW36" i="36"/>
  <c r="HW63" i="36"/>
  <c r="HW54" i="36"/>
  <c r="HW39" i="36"/>
  <c r="HW27" i="36"/>
  <c r="HX2" i="36"/>
  <c r="HW6" i="36"/>
  <c r="HW70" i="36"/>
  <c r="HW108" i="36"/>
  <c r="HW68" i="36"/>
  <c r="HW20" i="36"/>
  <c r="HW41" i="36"/>
  <c r="HW4" i="36"/>
  <c r="HW23" i="36"/>
  <c r="HW61" i="36"/>
  <c r="HW69" i="36"/>
  <c r="HW24" i="36"/>
  <c r="HW96" i="36"/>
  <c r="HW7" i="36"/>
  <c r="HW12" i="36"/>
  <c r="HW53" i="36"/>
  <c r="HW28" i="36"/>
  <c r="HW31" i="36"/>
  <c r="HW40" i="36"/>
  <c r="HW22" i="36"/>
  <c r="HW58" i="36"/>
  <c r="HW72" i="36"/>
  <c r="HW102" i="36"/>
  <c r="HW42" i="36"/>
  <c r="HW51" i="36"/>
  <c r="HW3" i="36"/>
  <c r="HW32" i="36"/>
  <c r="HW78" i="36"/>
  <c r="HW103" i="36"/>
  <c r="HW10" i="36"/>
  <c r="HW8" i="36"/>
  <c r="HW11" i="36"/>
  <c r="HW49" i="36"/>
  <c r="HW14" i="36"/>
  <c r="HW79" i="36"/>
  <c r="HW84" i="36"/>
  <c r="HW30" i="36"/>
  <c r="HW45" i="36"/>
  <c r="HW46" i="36"/>
  <c r="HW87" i="36"/>
  <c r="HW37" i="36"/>
  <c r="HW47" i="36"/>
  <c r="HW64" i="36"/>
  <c r="HW25" i="36"/>
  <c r="HW73" i="36"/>
  <c r="HW29" i="36"/>
  <c r="HW43" i="36"/>
  <c r="HW38" i="36"/>
  <c r="HW55" i="36"/>
  <c r="HW75" i="36"/>
  <c r="HW33" i="36"/>
  <c r="HW17" i="36"/>
  <c r="HW48" i="36"/>
  <c r="HW5" i="36"/>
  <c r="HW9" i="36"/>
  <c r="HW34" i="36"/>
  <c r="HW50" i="36"/>
  <c r="HW104" i="36"/>
  <c r="HW13" i="36"/>
  <c r="HW88" i="36"/>
  <c r="HW19" i="36"/>
  <c r="HW67" i="36"/>
  <c r="HW106" i="36"/>
  <c r="HW44" i="36"/>
  <c r="HW93" i="36"/>
  <c r="HW105" i="36"/>
  <c r="HW18" i="36"/>
  <c r="HW21" i="36"/>
  <c r="HV15" i="36"/>
  <c r="HV16" i="36"/>
  <c r="HV111" i="36" s="1"/>
  <c r="HQ120" i="36"/>
  <c r="HP132" i="36"/>
  <c r="HP134" i="36" s="1"/>
  <c r="HS123" i="36"/>
  <c r="HX81" i="36" l="1"/>
  <c r="HX82" i="36"/>
  <c r="HX23" i="36"/>
  <c r="HX106" i="36"/>
  <c r="HX17" i="36"/>
  <c r="HX13" i="36"/>
  <c r="HX40" i="36"/>
  <c r="HX38" i="36"/>
  <c r="HX93" i="36"/>
  <c r="HX108" i="36"/>
  <c r="HX48" i="36"/>
  <c r="HX12" i="36"/>
  <c r="HX105" i="36"/>
  <c r="HX27" i="36"/>
  <c r="HX66" i="36"/>
  <c r="HX5" i="36"/>
  <c r="HX78" i="36"/>
  <c r="HX14" i="36"/>
  <c r="HX20" i="36"/>
  <c r="HX65" i="36"/>
  <c r="HX7" i="36"/>
  <c r="HY2" i="36"/>
  <c r="HX46" i="36"/>
  <c r="HX26" i="36"/>
  <c r="HX75" i="36"/>
  <c r="HX9" i="36"/>
  <c r="HX45" i="36"/>
  <c r="HX104" i="36"/>
  <c r="HX36" i="36"/>
  <c r="HX44" i="36"/>
  <c r="HX6" i="36"/>
  <c r="HX29" i="36"/>
  <c r="HX31" i="36"/>
  <c r="HX56" i="36"/>
  <c r="HX88" i="36"/>
  <c r="HX34" i="36"/>
  <c r="HX50" i="36"/>
  <c r="HX69" i="36"/>
  <c r="HX87" i="36"/>
  <c r="HX24" i="36"/>
  <c r="HX63" i="36"/>
  <c r="HX84" i="36"/>
  <c r="HX39" i="36"/>
  <c r="HX58" i="36"/>
  <c r="HX32" i="36"/>
  <c r="HX54" i="36"/>
  <c r="HX52" i="36"/>
  <c r="HX64" i="36"/>
  <c r="HX10" i="36"/>
  <c r="HX41" i="36"/>
  <c r="HX4" i="36"/>
  <c r="HX53" i="36"/>
  <c r="HX47" i="36"/>
  <c r="HX96" i="36"/>
  <c r="HX42" i="36"/>
  <c r="HX33" i="36"/>
  <c r="HX35" i="36"/>
  <c r="HX21" i="36"/>
  <c r="HX25" i="36"/>
  <c r="HX43" i="36"/>
  <c r="HX28" i="36"/>
  <c r="HX19" i="36"/>
  <c r="HX68" i="36"/>
  <c r="HX11" i="36"/>
  <c r="HX90" i="36"/>
  <c r="HX8" i="36"/>
  <c r="HX103" i="36"/>
  <c r="HX18" i="36"/>
  <c r="HX61" i="36"/>
  <c r="HX22" i="36"/>
  <c r="HX102" i="36"/>
  <c r="HX67" i="36"/>
  <c r="HX37" i="36"/>
  <c r="HX73" i="36"/>
  <c r="HX49" i="36"/>
  <c r="HX70" i="36"/>
  <c r="HX109" i="36"/>
  <c r="HX79" i="36"/>
  <c r="HX72" i="36"/>
  <c r="HX3" i="36"/>
  <c r="HX30" i="36"/>
  <c r="HX51" i="36"/>
  <c r="HX55" i="36"/>
  <c r="HW15" i="36"/>
  <c r="HW16" i="36"/>
  <c r="HR120" i="36"/>
  <c r="HQ132" i="36"/>
  <c r="HQ134" i="36" s="1"/>
  <c r="HT123" i="36"/>
  <c r="HY81" i="36" l="1"/>
  <c r="HY82" i="36"/>
  <c r="HW111" i="36"/>
  <c r="HX15" i="36"/>
  <c r="HX16" i="36"/>
  <c r="HY103" i="36"/>
  <c r="HY13" i="36"/>
  <c r="HY53" i="36"/>
  <c r="HY56" i="36"/>
  <c r="HY25" i="36"/>
  <c r="HY50" i="36"/>
  <c r="HY75" i="36"/>
  <c r="HY108" i="36"/>
  <c r="HY42" i="36"/>
  <c r="HY51" i="36"/>
  <c r="HY30" i="36"/>
  <c r="HY22" i="36"/>
  <c r="HY96" i="36"/>
  <c r="HY6" i="36"/>
  <c r="HY12" i="36"/>
  <c r="HY14" i="36"/>
  <c r="HY90" i="36"/>
  <c r="HY49" i="36"/>
  <c r="HY3" i="36"/>
  <c r="HY65" i="36"/>
  <c r="HY46" i="36"/>
  <c r="HY17" i="36"/>
  <c r="HY20" i="36"/>
  <c r="HY29" i="36"/>
  <c r="HY79" i="36"/>
  <c r="HY72" i="36"/>
  <c r="HY105" i="36"/>
  <c r="HY27" i="36"/>
  <c r="HY61" i="36"/>
  <c r="HY45" i="36"/>
  <c r="HY67" i="36"/>
  <c r="HY63" i="36"/>
  <c r="HY34" i="36"/>
  <c r="HY40" i="36"/>
  <c r="HY5" i="36"/>
  <c r="HY44" i="36"/>
  <c r="HY36" i="36"/>
  <c r="HY4" i="36"/>
  <c r="HY48" i="36"/>
  <c r="HY31" i="36"/>
  <c r="HY104" i="36"/>
  <c r="HY11" i="36"/>
  <c r="HY23" i="36"/>
  <c r="HY8" i="36"/>
  <c r="HZ2" i="36"/>
  <c r="HY38" i="36"/>
  <c r="HY58" i="36"/>
  <c r="HY69" i="36"/>
  <c r="HY18" i="36"/>
  <c r="HY9" i="36"/>
  <c r="HY47" i="36"/>
  <c r="HY33" i="36"/>
  <c r="HY66" i="36"/>
  <c r="HY68" i="36"/>
  <c r="HY7" i="36"/>
  <c r="HY10" i="36"/>
  <c r="HY35" i="36"/>
  <c r="HY64" i="36"/>
  <c r="HY26" i="36"/>
  <c r="HY55" i="36"/>
  <c r="HY102" i="36"/>
  <c r="HY24" i="36"/>
  <c r="HY39" i="36"/>
  <c r="HY88" i="36"/>
  <c r="HY84" i="36"/>
  <c r="HY43" i="36"/>
  <c r="HY28" i="36"/>
  <c r="HY78" i="36"/>
  <c r="HY37" i="36"/>
  <c r="HY19" i="36"/>
  <c r="HY73" i="36"/>
  <c r="HY109" i="36"/>
  <c r="HY106" i="36"/>
  <c r="HY52" i="36"/>
  <c r="HY70" i="36"/>
  <c r="HY93" i="36"/>
  <c r="HY87" i="36"/>
  <c r="HY54" i="36"/>
  <c r="HY21" i="36"/>
  <c r="HY32" i="36"/>
  <c r="HY41" i="36"/>
  <c r="HS120" i="36"/>
  <c r="HR132" i="36"/>
  <c r="HR134" i="36" s="1"/>
  <c r="HU123" i="36"/>
  <c r="HZ81" i="36" l="1"/>
  <c r="HZ82" i="36"/>
  <c r="HZ8" i="36"/>
  <c r="HZ5" i="36"/>
  <c r="HZ103" i="36"/>
  <c r="HZ40" i="36"/>
  <c r="HZ43" i="36"/>
  <c r="HZ26" i="36"/>
  <c r="HZ84" i="36"/>
  <c r="HZ102" i="36"/>
  <c r="HZ42" i="36"/>
  <c r="HZ6" i="36"/>
  <c r="HZ18" i="36"/>
  <c r="HZ52" i="36"/>
  <c r="HZ79" i="36"/>
  <c r="HZ33" i="36"/>
  <c r="HZ27" i="36"/>
  <c r="HZ72" i="36"/>
  <c r="HZ105" i="36"/>
  <c r="HZ70" i="36"/>
  <c r="HZ29" i="36"/>
  <c r="HZ65" i="36"/>
  <c r="HZ37" i="36"/>
  <c r="HZ20" i="36"/>
  <c r="HZ61" i="36"/>
  <c r="HZ93" i="36"/>
  <c r="HZ108" i="36"/>
  <c r="HZ12" i="36"/>
  <c r="HZ4" i="36"/>
  <c r="HZ63" i="36"/>
  <c r="HZ104" i="36"/>
  <c r="HZ21" i="36"/>
  <c r="HZ7" i="36"/>
  <c r="HZ68" i="36"/>
  <c r="HZ51" i="36"/>
  <c r="HZ31" i="36"/>
  <c r="HZ106" i="36"/>
  <c r="HZ53" i="36"/>
  <c r="HZ78" i="36"/>
  <c r="HZ39" i="36"/>
  <c r="HZ13" i="36"/>
  <c r="HZ96" i="36"/>
  <c r="HZ88" i="36"/>
  <c r="HZ19" i="36"/>
  <c r="HZ67" i="36"/>
  <c r="HZ17" i="36"/>
  <c r="HZ28" i="36"/>
  <c r="HZ56" i="36"/>
  <c r="HZ58" i="36"/>
  <c r="HZ69" i="36"/>
  <c r="HZ30" i="36"/>
  <c r="HZ45" i="36"/>
  <c r="HZ54" i="36"/>
  <c r="HZ38" i="36"/>
  <c r="HZ73" i="36"/>
  <c r="HZ46" i="36"/>
  <c r="HZ34" i="36"/>
  <c r="HZ11" i="36"/>
  <c r="HZ35" i="36"/>
  <c r="HZ44" i="36"/>
  <c r="HZ55" i="36"/>
  <c r="HZ75" i="36"/>
  <c r="HZ48" i="36"/>
  <c r="HZ3" i="36"/>
  <c r="HZ109" i="36"/>
  <c r="HZ47" i="36"/>
  <c r="HZ14" i="36"/>
  <c r="HZ32" i="36"/>
  <c r="HZ10" i="36"/>
  <c r="IA2" i="36"/>
  <c r="HZ90" i="36"/>
  <c r="HZ36" i="36"/>
  <c r="HZ23" i="36"/>
  <c r="HZ41" i="36"/>
  <c r="HZ49" i="36"/>
  <c r="HZ64" i="36"/>
  <c r="HZ22" i="36"/>
  <c r="HZ50" i="36"/>
  <c r="HZ66" i="36"/>
  <c r="HZ87" i="36"/>
  <c r="HZ24" i="36"/>
  <c r="HZ9" i="36"/>
  <c r="HZ25" i="36"/>
  <c r="HY16" i="36"/>
  <c r="HY15" i="36"/>
  <c r="HX111" i="36"/>
  <c r="HT120" i="36"/>
  <c r="HS132" i="36"/>
  <c r="HS134" i="36" s="1"/>
  <c r="HV123" i="36"/>
  <c r="IA81" i="36" l="1"/>
  <c r="IA82" i="36"/>
  <c r="HY111" i="36"/>
  <c r="IA34" i="36"/>
  <c r="IA46" i="36"/>
  <c r="IA32" i="36"/>
  <c r="IA4" i="36"/>
  <c r="IA23" i="36"/>
  <c r="IA44" i="36"/>
  <c r="IA96" i="36"/>
  <c r="IA84" i="36"/>
  <c r="IA39" i="36"/>
  <c r="IA21" i="36"/>
  <c r="IA9" i="36"/>
  <c r="IA6" i="36"/>
  <c r="IA78" i="36"/>
  <c r="IA18" i="36"/>
  <c r="IA70" i="36"/>
  <c r="IA109" i="36"/>
  <c r="IA31" i="36"/>
  <c r="IA104" i="36"/>
  <c r="IA22" i="36"/>
  <c r="IA40" i="36"/>
  <c r="IA10" i="36"/>
  <c r="IA56" i="36"/>
  <c r="IA93" i="36"/>
  <c r="IA102" i="36"/>
  <c r="IA63" i="36"/>
  <c r="IA48" i="36"/>
  <c r="IA19" i="36"/>
  <c r="IA105" i="36"/>
  <c r="IA17" i="36"/>
  <c r="IA55" i="36"/>
  <c r="IA25" i="36"/>
  <c r="IA73" i="36"/>
  <c r="IA28" i="36"/>
  <c r="IA7" i="36"/>
  <c r="IA20" i="36"/>
  <c r="IA50" i="36"/>
  <c r="IA69" i="36"/>
  <c r="IA3" i="36"/>
  <c r="IA42" i="36"/>
  <c r="IA75" i="36"/>
  <c r="IA51" i="36"/>
  <c r="IA68" i="36"/>
  <c r="IA27" i="36"/>
  <c r="IA64" i="36"/>
  <c r="IA67" i="36"/>
  <c r="IA14" i="36"/>
  <c r="IA35" i="36"/>
  <c r="IA43" i="36"/>
  <c r="IA41" i="36"/>
  <c r="IA5" i="36"/>
  <c r="IA26" i="36"/>
  <c r="IA12" i="36"/>
  <c r="IA47" i="36"/>
  <c r="IA72" i="36"/>
  <c r="IA108" i="36"/>
  <c r="IA103" i="36"/>
  <c r="IA11" i="36"/>
  <c r="IA13" i="36"/>
  <c r="IA49" i="36"/>
  <c r="IB2" i="36"/>
  <c r="IA61" i="36"/>
  <c r="IA66" i="36"/>
  <c r="IA87" i="36"/>
  <c r="IA36" i="36"/>
  <c r="IA52" i="36"/>
  <c r="IA58" i="36"/>
  <c r="IA30" i="36"/>
  <c r="IA37" i="36"/>
  <c r="IA24" i="36"/>
  <c r="IA106" i="36"/>
  <c r="IA53" i="36"/>
  <c r="IA88" i="36"/>
  <c r="IA8" i="36"/>
  <c r="IA29" i="36"/>
  <c r="IA38" i="36"/>
  <c r="IA79" i="36"/>
  <c r="IA90" i="36"/>
  <c r="IA54" i="36"/>
  <c r="IA45" i="36"/>
  <c r="IA33" i="36"/>
  <c r="IA65" i="36"/>
  <c r="HZ15" i="36"/>
  <c r="HZ16" i="36"/>
  <c r="HU120" i="36"/>
  <c r="HT132" i="36"/>
  <c r="HT134" i="36" s="1"/>
  <c r="HW123" i="36"/>
  <c r="IB81" i="36" l="1"/>
  <c r="IB82" i="36"/>
  <c r="HZ111" i="36"/>
  <c r="IB41" i="36"/>
  <c r="IB11" i="36"/>
  <c r="IB103" i="36"/>
  <c r="IB73" i="36"/>
  <c r="IB104" i="36"/>
  <c r="IB26" i="36"/>
  <c r="IB69" i="36"/>
  <c r="IB87" i="36"/>
  <c r="IB42" i="36"/>
  <c r="IB21" i="36"/>
  <c r="IB32" i="36"/>
  <c r="IB48" i="36"/>
  <c r="IB7" i="36"/>
  <c r="IB4" i="36"/>
  <c r="IB39" i="36"/>
  <c r="IB19" i="36"/>
  <c r="IB8" i="36"/>
  <c r="IB65" i="36"/>
  <c r="IB25" i="36"/>
  <c r="IB56" i="36"/>
  <c r="IB79" i="36"/>
  <c r="IB78" i="36"/>
  <c r="IB54" i="36"/>
  <c r="IB18" i="36"/>
  <c r="IB12" i="36"/>
  <c r="IB90" i="36"/>
  <c r="IB44" i="36"/>
  <c r="IB35" i="36"/>
  <c r="IB106" i="36"/>
  <c r="IB31" i="36"/>
  <c r="IB40" i="36"/>
  <c r="IB22" i="36"/>
  <c r="IB58" i="36"/>
  <c r="IB66" i="36"/>
  <c r="IB105" i="36"/>
  <c r="IB63" i="36"/>
  <c r="IB9" i="36"/>
  <c r="IB3" i="36"/>
  <c r="IB27" i="36"/>
  <c r="IB17" i="36"/>
  <c r="IB6" i="36"/>
  <c r="IB14" i="36"/>
  <c r="IB24" i="36"/>
  <c r="IB88" i="36"/>
  <c r="IB46" i="36"/>
  <c r="IB64" i="36"/>
  <c r="IB23" i="36"/>
  <c r="IB28" i="36"/>
  <c r="IB47" i="36"/>
  <c r="IB61" i="36"/>
  <c r="IB45" i="36"/>
  <c r="IB10" i="36"/>
  <c r="IB38" i="36"/>
  <c r="IB84" i="36"/>
  <c r="IB70" i="36"/>
  <c r="IB109" i="36"/>
  <c r="IB43" i="36"/>
  <c r="IB49" i="36"/>
  <c r="IB34" i="36"/>
  <c r="IC2" i="36"/>
  <c r="IB55" i="36"/>
  <c r="IB102" i="36"/>
  <c r="IB33" i="36"/>
  <c r="IB30" i="36"/>
  <c r="IB29" i="36"/>
  <c r="IB72" i="36"/>
  <c r="IB13" i="36"/>
  <c r="IB108" i="36"/>
  <c r="IB67" i="36"/>
  <c r="IB96" i="36"/>
  <c r="IB5" i="36"/>
  <c r="IB52" i="36"/>
  <c r="IB37" i="36"/>
  <c r="IB68" i="36"/>
  <c r="IB53" i="36"/>
  <c r="IB50" i="36"/>
  <c r="IB93" i="36"/>
  <c r="IB75" i="36"/>
  <c r="IB36" i="36"/>
  <c r="IB51" i="36"/>
  <c r="IB20" i="36"/>
  <c r="IA15" i="36"/>
  <c r="IA16" i="36"/>
  <c r="HV120" i="36"/>
  <c r="HU132" i="36"/>
  <c r="HU134" i="36" s="1"/>
  <c r="HX123" i="36"/>
  <c r="IC81" i="36" l="1"/>
  <c r="IC82" i="36"/>
  <c r="IA111" i="36"/>
  <c r="IB15" i="36"/>
  <c r="IB16" i="36"/>
  <c r="IB111" i="36"/>
  <c r="IC41" i="36"/>
  <c r="IC5" i="36"/>
  <c r="IC56" i="36"/>
  <c r="IC46" i="36"/>
  <c r="IC70" i="36"/>
  <c r="IC38" i="36"/>
  <c r="IC84" i="36"/>
  <c r="IC102" i="36"/>
  <c r="IC18" i="36"/>
  <c r="IC21" i="36"/>
  <c r="IC31" i="36"/>
  <c r="IC106" i="36"/>
  <c r="IC26" i="36"/>
  <c r="IC93" i="36"/>
  <c r="IC48" i="36"/>
  <c r="IC9" i="36"/>
  <c r="IC19" i="36"/>
  <c r="IC3" i="36"/>
  <c r="IC44" i="36"/>
  <c r="IC14" i="36"/>
  <c r="IC65" i="36"/>
  <c r="IC37" i="36"/>
  <c r="IC69" i="36"/>
  <c r="IC63" i="36"/>
  <c r="IC73" i="36"/>
  <c r="IC6" i="36"/>
  <c r="IC22" i="36"/>
  <c r="IC87" i="36"/>
  <c r="IC4" i="36"/>
  <c r="IC103" i="36"/>
  <c r="IC35" i="36"/>
  <c r="IC34" i="36"/>
  <c r="IC28" i="36"/>
  <c r="IC50" i="36"/>
  <c r="IC72" i="36"/>
  <c r="IC90" i="36"/>
  <c r="IC12" i="36"/>
  <c r="IC51" i="36"/>
  <c r="IC11" i="36"/>
  <c r="IC7" i="36"/>
  <c r="IC75" i="36"/>
  <c r="IC33" i="36"/>
  <c r="IC52" i="36"/>
  <c r="IC10" i="36"/>
  <c r="IC29" i="36"/>
  <c r="IC68" i="36"/>
  <c r="IC88" i="36"/>
  <c r="IC47" i="36"/>
  <c r="IC105" i="36"/>
  <c r="IC79" i="36"/>
  <c r="ID2" i="36"/>
  <c r="IC30" i="36"/>
  <c r="IC104" i="36"/>
  <c r="IC43" i="36"/>
  <c r="IC49" i="36"/>
  <c r="IC17" i="36"/>
  <c r="IC40" i="36"/>
  <c r="IC58" i="36"/>
  <c r="IC96" i="36"/>
  <c r="IC54" i="36"/>
  <c r="IC24" i="36"/>
  <c r="IC39" i="36"/>
  <c r="IC67" i="36"/>
  <c r="IC108" i="36"/>
  <c r="IC13" i="36"/>
  <c r="IC20" i="36"/>
  <c r="IC66" i="36"/>
  <c r="IC36" i="36"/>
  <c r="IC109" i="36"/>
  <c r="IC53" i="36"/>
  <c r="IC25" i="36"/>
  <c r="IC23" i="36"/>
  <c r="IC64" i="36"/>
  <c r="IC32" i="36"/>
  <c r="IC61" i="36"/>
  <c r="IC78" i="36"/>
  <c r="IC42" i="36"/>
  <c r="IC45" i="36"/>
  <c r="IC27" i="36"/>
  <c r="IC8" i="36"/>
  <c r="IC55" i="36"/>
  <c r="HW120" i="36"/>
  <c r="HV132" i="36"/>
  <c r="HV134" i="36" s="1"/>
  <c r="HY123" i="36"/>
  <c r="ID81" i="36" l="1"/>
  <c r="ID82" i="36"/>
  <c r="ID31" i="36"/>
  <c r="ID67" i="36"/>
  <c r="ID10" i="36"/>
  <c r="ID23" i="36"/>
  <c r="ID73" i="36"/>
  <c r="ID38" i="36"/>
  <c r="ID69" i="36"/>
  <c r="ID90" i="36"/>
  <c r="ID54" i="36"/>
  <c r="ID51" i="36"/>
  <c r="ID12" i="36"/>
  <c r="ID32" i="36"/>
  <c r="ID6" i="36"/>
  <c r="ID20" i="36"/>
  <c r="ID33" i="36"/>
  <c r="ID40" i="36"/>
  <c r="ID106" i="36"/>
  <c r="ID48" i="36"/>
  <c r="ID5" i="36"/>
  <c r="ID53" i="36"/>
  <c r="ID25" i="36"/>
  <c r="ID103" i="36"/>
  <c r="ID46" i="36"/>
  <c r="ID26" i="36"/>
  <c r="ID66" i="36"/>
  <c r="ID87" i="36"/>
  <c r="ID18" i="36"/>
  <c r="ID3" i="36"/>
  <c r="ID19" i="36"/>
  <c r="ID93" i="36"/>
  <c r="ID52" i="36"/>
  <c r="ID28" i="36"/>
  <c r="ID13" i="36"/>
  <c r="ID104" i="36"/>
  <c r="ID17" i="36"/>
  <c r="ID34" i="36"/>
  <c r="ID50" i="36"/>
  <c r="ID78" i="36"/>
  <c r="ID108" i="36"/>
  <c r="ID39" i="36"/>
  <c r="ID21" i="36"/>
  <c r="ID84" i="36"/>
  <c r="ID22" i="36"/>
  <c r="ID49" i="36"/>
  <c r="ID88" i="36"/>
  <c r="ID11" i="36"/>
  <c r="ID70" i="36"/>
  <c r="IE2" i="36"/>
  <c r="ID43" i="36"/>
  <c r="ID72" i="36"/>
  <c r="ID44" i="36"/>
  <c r="ID42" i="36"/>
  <c r="ID8" i="36"/>
  <c r="ID41" i="36"/>
  <c r="ID14" i="36"/>
  <c r="ID35" i="36"/>
  <c r="ID68" i="36"/>
  <c r="ID47" i="36"/>
  <c r="ID79" i="36"/>
  <c r="ID75" i="36"/>
  <c r="ID102" i="36"/>
  <c r="ID36" i="36"/>
  <c r="ID63" i="36"/>
  <c r="ID109" i="36"/>
  <c r="ID9" i="36"/>
  <c r="ID29" i="36"/>
  <c r="ID55" i="36"/>
  <c r="ID58" i="36"/>
  <c r="ID24" i="36"/>
  <c r="ID56" i="36"/>
  <c r="ID4" i="36"/>
  <c r="ID65" i="36"/>
  <c r="ID37" i="36"/>
  <c r="ID64" i="36"/>
  <c r="ID7" i="36"/>
  <c r="ID61" i="36"/>
  <c r="ID96" i="36"/>
  <c r="ID30" i="36"/>
  <c r="ID45" i="36"/>
  <c r="ID27" i="36"/>
  <c r="ID105" i="36"/>
  <c r="IC16" i="36"/>
  <c r="IC15" i="36"/>
  <c r="IC111" i="36" s="1"/>
  <c r="HX120" i="36"/>
  <c r="HW132" i="36"/>
  <c r="HW134" i="36" s="1"/>
  <c r="HZ123" i="36"/>
  <c r="IE81" i="36" l="1"/>
  <c r="IE82" i="36"/>
  <c r="IE34" i="36"/>
  <c r="IE37" i="36"/>
  <c r="IE73" i="36"/>
  <c r="IE25" i="36"/>
  <c r="IE5" i="36"/>
  <c r="IE50" i="36"/>
  <c r="IE96" i="36"/>
  <c r="IE87" i="36"/>
  <c r="IE18" i="36"/>
  <c r="IE6" i="36"/>
  <c r="IE14" i="36"/>
  <c r="IE53" i="36"/>
  <c r="IE47" i="36"/>
  <c r="IE90" i="36"/>
  <c r="IE27" i="36"/>
  <c r="IE64" i="36"/>
  <c r="IE66" i="36"/>
  <c r="IE44" i="36"/>
  <c r="IE13" i="36"/>
  <c r="IE35" i="36"/>
  <c r="IE68" i="36"/>
  <c r="IE78" i="36"/>
  <c r="IE9" i="36"/>
  <c r="IE51" i="36"/>
  <c r="IE40" i="36"/>
  <c r="IE58" i="36"/>
  <c r="IE39" i="36"/>
  <c r="IE10" i="36"/>
  <c r="IE55" i="36"/>
  <c r="IE19" i="36"/>
  <c r="IE104" i="36"/>
  <c r="IE20" i="36"/>
  <c r="IE8" i="36"/>
  <c r="IE70" i="36"/>
  <c r="IE38" i="36"/>
  <c r="IE75" i="36"/>
  <c r="IE102" i="36"/>
  <c r="IE30" i="36"/>
  <c r="IE12" i="36"/>
  <c r="IE63" i="36"/>
  <c r="IE79" i="36"/>
  <c r="IE36" i="36"/>
  <c r="IE22" i="36"/>
  <c r="IE42" i="36"/>
  <c r="IE56" i="36"/>
  <c r="IE33" i="36"/>
  <c r="IE29" i="36"/>
  <c r="IE65" i="36"/>
  <c r="IE49" i="36"/>
  <c r="IE32" i="36"/>
  <c r="IE43" i="36"/>
  <c r="IE26" i="36"/>
  <c r="IE69" i="36"/>
  <c r="IE3" i="36"/>
  <c r="IE48" i="36"/>
  <c r="IE24" i="36"/>
  <c r="IE17" i="36"/>
  <c r="IE54" i="36"/>
  <c r="IE67" i="36"/>
  <c r="IE108" i="36"/>
  <c r="IE106" i="36"/>
  <c r="IE52" i="36"/>
  <c r="IF2" i="36"/>
  <c r="IE103" i="36"/>
  <c r="IE4" i="36"/>
  <c r="IE72" i="36"/>
  <c r="IE84" i="36"/>
  <c r="IE46" i="36"/>
  <c r="IE11" i="36"/>
  <c r="IE109" i="36"/>
  <c r="IE41" i="36"/>
  <c r="IE7" i="36"/>
  <c r="IE23" i="36"/>
  <c r="IE88" i="36"/>
  <c r="IE28" i="36"/>
  <c r="IE61" i="36"/>
  <c r="IE93" i="36"/>
  <c r="IE105" i="36"/>
  <c r="IE45" i="36"/>
  <c r="IE21" i="36"/>
  <c r="IE31" i="36"/>
  <c r="ID16" i="36"/>
  <c r="ID15" i="36"/>
  <c r="ID111" i="36" s="1"/>
  <c r="HY120" i="36"/>
  <c r="HX132" i="36"/>
  <c r="HX134" i="36" s="1"/>
  <c r="IA123" i="36"/>
  <c r="IF81" i="36" l="1"/>
  <c r="IF82" i="36"/>
  <c r="IF34" i="36"/>
  <c r="IF28" i="36"/>
  <c r="IF4" i="36"/>
  <c r="IF70" i="36"/>
  <c r="IF104" i="36"/>
  <c r="IF38" i="36"/>
  <c r="IF78" i="36"/>
  <c r="IF24" i="36"/>
  <c r="IF18" i="36"/>
  <c r="IF6" i="36"/>
  <c r="IF96" i="36"/>
  <c r="IF36" i="36"/>
  <c r="IF41" i="36"/>
  <c r="IF105" i="36"/>
  <c r="IF5" i="36"/>
  <c r="IF108" i="36"/>
  <c r="IF31" i="36"/>
  <c r="IF13" i="36"/>
  <c r="IF8" i="36"/>
  <c r="IF25" i="36"/>
  <c r="IF49" i="36"/>
  <c r="IF19" i="36"/>
  <c r="IF50" i="36"/>
  <c r="IF87" i="36"/>
  <c r="IF39" i="36"/>
  <c r="IF47" i="36"/>
  <c r="IF9" i="36"/>
  <c r="IF33" i="36"/>
  <c r="IF32" i="36"/>
  <c r="IF48" i="36"/>
  <c r="IF65" i="36"/>
  <c r="IF66" i="36"/>
  <c r="IF46" i="36"/>
  <c r="IF73" i="36"/>
  <c r="IF106" i="36"/>
  <c r="IF88" i="36"/>
  <c r="IF84" i="36"/>
  <c r="IF51" i="36"/>
  <c r="IF37" i="36"/>
  <c r="IF10" i="36"/>
  <c r="IF55" i="36"/>
  <c r="IG2" i="36"/>
  <c r="IF22" i="36"/>
  <c r="IF67" i="36"/>
  <c r="IF7" i="36"/>
  <c r="IF23" i="36"/>
  <c r="IF26" i="36"/>
  <c r="IF72" i="36"/>
  <c r="IF3" i="36"/>
  <c r="IF30" i="36"/>
  <c r="IF21" i="36"/>
  <c r="IF11" i="36"/>
  <c r="IF75" i="36"/>
  <c r="IF42" i="36"/>
  <c r="IF58" i="36"/>
  <c r="IF12" i="36"/>
  <c r="IF44" i="36"/>
  <c r="IF56" i="36"/>
  <c r="IF20" i="36"/>
  <c r="IF52" i="36"/>
  <c r="IF43" i="36"/>
  <c r="IF79" i="36"/>
  <c r="IF102" i="36"/>
  <c r="IF93" i="36"/>
  <c r="IF54" i="36"/>
  <c r="IF68" i="36"/>
  <c r="IF29" i="36"/>
  <c r="IF14" i="36"/>
  <c r="IF63" i="36"/>
  <c r="IF103" i="36"/>
  <c r="IF53" i="36"/>
  <c r="IF40" i="36"/>
  <c r="IF17" i="36"/>
  <c r="IF109" i="36"/>
  <c r="IF64" i="36"/>
  <c r="IF61" i="36"/>
  <c r="IF69" i="36"/>
  <c r="IF90" i="36"/>
  <c r="IF45" i="36"/>
  <c r="IF27" i="36"/>
  <c r="IF35" i="36"/>
  <c r="IE16" i="36"/>
  <c r="IE15" i="36"/>
  <c r="IE111" i="36" s="1"/>
  <c r="HZ120" i="36"/>
  <c r="HY132" i="36"/>
  <c r="HY134" i="36" s="1"/>
  <c r="IB123" i="36"/>
  <c r="IG81" i="36" l="1"/>
  <c r="IG82" i="36"/>
  <c r="IF15" i="36"/>
  <c r="IF16" i="36"/>
  <c r="IG34" i="36"/>
  <c r="IG29" i="36"/>
  <c r="IG35" i="36"/>
  <c r="IG7" i="36"/>
  <c r="IG14" i="36"/>
  <c r="IG47" i="36"/>
  <c r="IG55" i="36"/>
  <c r="IG108" i="36"/>
  <c r="IG48" i="36"/>
  <c r="IG33" i="36"/>
  <c r="IG102" i="36"/>
  <c r="IG9" i="36"/>
  <c r="IG26" i="36"/>
  <c r="IG51" i="36"/>
  <c r="IG70" i="36"/>
  <c r="IG24" i="36"/>
  <c r="IG41" i="36"/>
  <c r="IG61" i="36"/>
  <c r="IG5" i="36"/>
  <c r="IG103" i="36"/>
  <c r="IG22" i="36"/>
  <c r="IG73" i="36"/>
  <c r="IG104" i="36"/>
  <c r="IG50" i="36"/>
  <c r="IG75" i="36"/>
  <c r="IG30" i="36"/>
  <c r="IG18" i="36"/>
  <c r="IG63" i="36"/>
  <c r="IG4" i="36"/>
  <c r="IG84" i="36"/>
  <c r="IG8" i="36"/>
  <c r="IG65" i="36"/>
  <c r="IG28" i="36"/>
  <c r="IG25" i="36"/>
  <c r="IG31" i="36"/>
  <c r="IG10" i="36"/>
  <c r="IG93" i="36"/>
  <c r="IG78" i="36"/>
  <c r="IG45" i="36"/>
  <c r="IG21" i="36"/>
  <c r="IG69" i="36"/>
  <c r="IG54" i="36"/>
  <c r="IG64" i="36"/>
  <c r="IG52" i="36"/>
  <c r="IG90" i="36"/>
  <c r="IG11" i="36"/>
  <c r="IG6" i="36"/>
  <c r="IG109" i="36"/>
  <c r="IG43" i="36"/>
  <c r="IH2" i="36"/>
  <c r="IG40" i="36"/>
  <c r="IG56" i="36"/>
  <c r="IG38" i="36"/>
  <c r="IG87" i="36"/>
  <c r="IG12" i="36"/>
  <c r="IG105" i="36"/>
  <c r="IG37" i="36"/>
  <c r="IG58" i="36"/>
  <c r="IG32" i="36"/>
  <c r="IG36" i="36"/>
  <c r="IG67" i="36"/>
  <c r="IG19" i="36"/>
  <c r="IG88" i="36"/>
  <c r="IG46" i="36"/>
  <c r="IG66" i="36"/>
  <c r="IG20" i="36"/>
  <c r="IG68" i="36"/>
  <c r="IG27" i="36"/>
  <c r="IG53" i="36"/>
  <c r="IG72" i="36"/>
  <c r="IG13" i="36"/>
  <c r="IG17" i="36"/>
  <c r="IG106" i="36"/>
  <c r="IG23" i="36"/>
  <c r="IG49" i="36"/>
  <c r="IG44" i="36"/>
  <c r="IG79" i="36"/>
  <c r="IG96" i="36"/>
  <c r="IG3" i="36"/>
  <c r="IG42" i="36"/>
  <c r="IG39" i="36"/>
  <c r="IF111" i="36"/>
  <c r="IA120" i="36"/>
  <c r="HZ132" i="36"/>
  <c r="HZ134" i="36" s="1"/>
  <c r="IC123" i="36"/>
  <c r="IH81" i="36" l="1"/>
  <c r="IH82" i="36"/>
  <c r="IG16" i="36"/>
  <c r="IG15" i="36"/>
  <c r="IH70" i="36"/>
  <c r="IH7" i="36"/>
  <c r="IH53" i="36"/>
  <c r="IH28" i="36"/>
  <c r="IH8" i="36"/>
  <c r="IH44" i="36"/>
  <c r="IH55" i="36"/>
  <c r="IH105" i="36"/>
  <c r="IH3" i="36"/>
  <c r="IH12" i="36"/>
  <c r="IH38" i="36"/>
  <c r="IH40" i="36"/>
  <c r="IH61" i="36"/>
  <c r="IH58" i="36"/>
  <c r="IH32" i="36"/>
  <c r="II2" i="36"/>
  <c r="IH10" i="36"/>
  <c r="IH65" i="36"/>
  <c r="IH35" i="36"/>
  <c r="IH47" i="36"/>
  <c r="IH72" i="36"/>
  <c r="IH93" i="36"/>
  <c r="IH54" i="36"/>
  <c r="IH6" i="36"/>
  <c r="IH30" i="36"/>
  <c r="IH87" i="36"/>
  <c r="IH9" i="36"/>
  <c r="IH64" i="36"/>
  <c r="IH75" i="36"/>
  <c r="IH5" i="36"/>
  <c r="IH102" i="36"/>
  <c r="IH19" i="36"/>
  <c r="IH67" i="36"/>
  <c r="IH49" i="36"/>
  <c r="IH4" i="36"/>
  <c r="IH109" i="36"/>
  <c r="IH26" i="36"/>
  <c r="IH78" i="36"/>
  <c r="IH90" i="36"/>
  <c r="IH36" i="36"/>
  <c r="IH33" i="36"/>
  <c r="IH84" i="36"/>
  <c r="IH63" i="36"/>
  <c r="IH37" i="36"/>
  <c r="IH51" i="36"/>
  <c r="IH52" i="36"/>
  <c r="IH46" i="36"/>
  <c r="IH34" i="36"/>
  <c r="IH14" i="36"/>
  <c r="IH73" i="36"/>
  <c r="IH104" i="36"/>
  <c r="IH69" i="36"/>
  <c r="IH42" i="36"/>
  <c r="IH20" i="36"/>
  <c r="IH27" i="36"/>
  <c r="IH56" i="36"/>
  <c r="IH13" i="36"/>
  <c r="IH106" i="36"/>
  <c r="IH25" i="36"/>
  <c r="IH88" i="36"/>
  <c r="IH50" i="36"/>
  <c r="IH66" i="36"/>
  <c r="IH18" i="36"/>
  <c r="IH41" i="36"/>
  <c r="IH108" i="36"/>
  <c r="IH103" i="36"/>
  <c r="IH23" i="36"/>
  <c r="IH22" i="36"/>
  <c r="IH39" i="36"/>
  <c r="IH31" i="36"/>
  <c r="IH29" i="36"/>
  <c r="IH43" i="36"/>
  <c r="IH11" i="36"/>
  <c r="IH17" i="36"/>
  <c r="IH79" i="36"/>
  <c r="IH96" i="36"/>
  <c r="IH24" i="36"/>
  <c r="IH48" i="36"/>
  <c r="IH21" i="36"/>
  <c r="IH68" i="36"/>
  <c r="IH45" i="36"/>
  <c r="IG111" i="36"/>
  <c r="IB120" i="36"/>
  <c r="IA132" i="36"/>
  <c r="IA134" i="36" s="1"/>
  <c r="ID123" i="36"/>
  <c r="II81" i="36" l="1"/>
  <c r="II82" i="36"/>
  <c r="IH15" i="36"/>
  <c r="IH16" i="36"/>
  <c r="II28" i="36"/>
  <c r="II13" i="36"/>
  <c r="II104" i="36"/>
  <c r="II88" i="36"/>
  <c r="II43" i="36"/>
  <c r="II50" i="36"/>
  <c r="II78" i="36"/>
  <c r="II66" i="36"/>
  <c r="II39" i="36"/>
  <c r="II51" i="36"/>
  <c r="II48" i="36"/>
  <c r="II24" i="36"/>
  <c r="IJ2" i="36"/>
  <c r="II40" i="36"/>
  <c r="II4" i="36"/>
  <c r="II65" i="36"/>
  <c r="II17" i="36"/>
  <c r="II35" i="36"/>
  <c r="II26" i="36"/>
  <c r="II75" i="36"/>
  <c r="II102" i="36"/>
  <c r="II12" i="36"/>
  <c r="II27" i="36"/>
  <c r="II56" i="36"/>
  <c r="II55" i="36"/>
  <c r="II84" i="36"/>
  <c r="II31" i="36"/>
  <c r="II14" i="36"/>
  <c r="II32" i="36"/>
  <c r="II5" i="36"/>
  <c r="II23" i="36"/>
  <c r="II79" i="36"/>
  <c r="II93" i="36"/>
  <c r="II87" i="36"/>
  <c r="II30" i="36"/>
  <c r="II21" i="36"/>
  <c r="II105" i="36"/>
  <c r="II63" i="36"/>
  <c r="II108" i="36"/>
  <c r="II53" i="36"/>
  <c r="II96" i="36"/>
  <c r="II37" i="36"/>
  <c r="II19" i="36"/>
  <c r="II103" i="36"/>
  <c r="II20" i="36"/>
  <c r="II68" i="36"/>
  <c r="II49" i="36"/>
  <c r="II61" i="36"/>
  <c r="II72" i="36"/>
  <c r="II3" i="36"/>
  <c r="II45" i="36"/>
  <c r="II106" i="36"/>
  <c r="II36" i="36"/>
  <c r="II22" i="36"/>
  <c r="II38" i="36"/>
  <c r="II9" i="36"/>
  <c r="II8" i="36"/>
  <c r="II46" i="36"/>
  <c r="II64" i="36"/>
  <c r="II7" i="36"/>
  <c r="II41" i="36"/>
  <c r="II29" i="36"/>
  <c r="II58" i="36"/>
  <c r="II47" i="36"/>
  <c r="II33" i="36"/>
  <c r="II34" i="36"/>
  <c r="II54" i="36"/>
  <c r="II73" i="36"/>
  <c r="II70" i="36"/>
  <c r="II109" i="36"/>
  <c r="II52" i="36"/>
  <c r="II67" i="36"/>
  <c r="II10" i="36"/>
  <c r="II11" i="36"/>
  <c r="II25" i="36"/>
  <c r="II44" i="36"/>
  <c r="II69" i="36"/>
  <c r="II90" i="36"/>
  <c r="II42" i="36"/>
  <c r="II6" i="36"/>
  <c r="II18" i="36"/>
  <c r="IC120" i="36"/>
  <c r="IB132" i="36"/>
  <c r="IB134" i="36" s="1"/>
  <c r="IE123" i="36"/>
  <c r="IJ82" i="36" l="1"/>
  <c r="IJ81" i="36"/>
  <c r="IH111" i="36"/>
  <c r="IJ25" i="36"/>
  <c r="IJ70" i="36"/>
  <c r="IJ109" i="36"/>
  <c r="IJ106" i="36"/>
  <c r="IJ43" i="36"/>
  <c r="IJ26" i="36"/>
  <c r="IJ66" i="36"/>
  <c r="IJ87" i="36"/>
  <c r="IJ36" i="36"/>
  <c r="IJ51" i="36"/>
  <c r="IJ79" i="36"/>
  <c r="IJ39" i="36"/>
  <c r="IJ19" i="36"/>
  <c r="IJ45" i="36"/>
  <c r="IJ7" i="36"/>
  <c r="IJ96" i="36"/>
  <c r="IJ103" i="36"/>
  <c r="IJ53" i="36"/>
  <c r="IJ67" i="36"/>
  <c r="IJ35" i="36"/>
  <c r="IJ37" i="36"/>
  <c r="IJ50" i="36"/>
  <c r="IJ72" i="36"/>
  <c r="IJ108" i="36"/>
  <c r="IJ48" i="36"/>
  <c r="IJ33" i="36"/>
  <c r="IJ32" i="36"/>
  <c r="IJ105" i="36"/>
  <c r="IJ8" i="36"/>
  <c r="IJ24" i="36"/>
  <c r="IJ88" i="36"/>
  <c r="IJ54" i="36"/>
  <c r="IJ65" i="36"/>
  <c r="IJ20" i="36"/>
  <c r="IJ52" i="36"/>
  <c r="IJ56" i="36"/>
  <c r="IJ49" i="36"/>
  <c r="IJ61" i="36"/>
  <c r="IJ69" i="36"/>
  <c r="IJ102" i="36"/>
  <c r="IJ18" i="36"/>
  <c r="IJ9" i="36"/>
  <c r="IJ11" i="36"/>
  <c r="IJ73" i="36"/>
  <c r="IJ30" i="36"/>
  <c r="IJ31" i="36"/>
  <c r="IJ28" i="36"/>
  <c r="IJ29" i="36"/>
  <c r="IJ93" i="36"/>
  <c r="IJ12" i="36"/>
  <c r="IJ55" i="36"/>
  <c r="IJ14" i="36"/>
  <c r="IJ21" i="36"/>
  <c r="IJ104" i="36"/>
  <c r="IJ10" i="36"/>
  <c r="IJ41" i="36"/>
  <c r="IJ23" i="36"/>
  <c r="IJ4" i="36"/>
  <c r="IJ47" i="36"/>
  <c r="IJ58" i="36"/>
  <c r="IJ75" i="36"/>
  <c r="IJ78" i="36"/>
  <c r="IJ42" i="36"/>
  <c r="IJ27" i="36"/>
  <c r="IJ90" i="36"/>
  <c r="IJ13" i="36"/>
  <c r="IJ40" i="36"/>
  <c r="IJ68" i="36"/>
  <c r="IJ46" i="36"/>
  <c r="IJ64" i="36"/>
  <c r="IJ38" i="36"/>
  <c r="IJ34" i="36"/>
  <c r="IK2" i="36"/>
  <c r="IJ5" i="36"/>
  <c r="IJ22" i="36"/>
  <c r="IJ17" i="36"/>
  <c r="IJ44" i="36"/>
  <c r="IJ84" i="36"/>
  <c r="IJ3" i="36"/>
  <c r="IJ63" i="36"/>
  <c r="IJ6" i="36"/>
  <c r="II16" i="36"/>
  <c r="II15" i="36"/>
  <c r="ID120" i="36"/>
  <c r="IC132" i="36"/>
  <c r="IC134" i="36" s="1"/>
  <c r="IF123" i="36"/>
  <c r="IK82" i="36" l="1"/>
  <c r="IK81" i="36"/>
  <c r="II111" i="36"/>
  <c r="IJ15" i="36"/>
  <c r="IJ16" i="36"/>
  <c r="IK10" i="36"/>
  <c r="IK52" i="36"/>
  <c r="IK37" i="36"/>
  <c r="IK28" i="36"/>
  <c r="IK19" i="36"/>
  <c r="IK47" i="36"/>
  <c r="IK69" i="36"/>
  <c r="IK105" i="36"/>
  <c r="IK42" i="36"/>
  <c r="IK12" i="36"/>
  <c r="IK75" i="36"/>
  <c r="IK48" i="36"/>
  <c r="IK9" i="36"/>
  <c r="IK13" i="36"/>
  <c r="IK18" i="36"/>
  <c r="IK24" i="36"/>
  <c r="IK49" i="36"/>
  <c r="IK90" i="36"/>
  <c r="IK53" i="36"/>
  <c r="IK7" i="36"/>
  <c r="IK20" i="36"/>
  <c r="IK56" i="36"/>
  <c r="IK35" i="36"/>
  <c r="IK70" i="36"/>
  <c r="IK26" i="36"/>
  <c r="IK87" i="36"/>
  <c r="IK54" i="36"/>
  <c r="IK8" i="36"/>
  <c r="IK78" i="36"/>
  <c r="IK31" i="36"/>
  <c r="IK55" i="36"/>
  <c r="IK41" i="36"/>
  <c r="IK25" i="36"/>
  <c r="IK73" i="36"/>
  <c r="IK29" i="36"/>
  <c r="IK4" i="36"/>
  <c r="IK50" i="36"/>
  <c r="IK84" i="36"/>
  <c r="IK102" i="36"/>
  <c r="IK30" i="36"/>
  <c r="IK21" i="36"/>
  <c r="IK22" i="36"/>
  <c r="IK32" i="36"/>
  <c r="IK44" i="36"/>
  <c r="IK6" i="36"/>
  <c r="IK63" i="36"/>
  <c r="IK64" i="36"/>
  <c r="IK39" i="36"/>
  <c r="IK14" i="36"/>
  <c r="IK109" i="36"/>
  <c r="IK72" i="36"/>
  <c r="IK51" i="36"/>
  <c r="IK68" i="36"/>
  <c r="IK61" i="36"/>
  <c r="IK88" i="36"/>
  <c r="IK5" i="36"/>
  <c r="IK104" i="36"/>
  <c r="IK11" i="36"/>
  <c r="IK23" i="36"/>
  <c r="IK46" i="36"/>
  <c r="IK58" i="36"/>
  <c r="IK66" i="36"/>
  <c r="IK108" i="36"/>
  <c r="IK103" i="36"/>
  <c r="IK45" i="36"/>
  <c r="IK38" i="36"/>
  <c r="IK67" i="36"/>
  <c r="IK96" i="36"/>
  <c r="IK40" i="36"/>
  <c r="IK106" i="36"/>
  <c r="IK43" i="36"/>
  <c r="IL2" i="36"/>
  <c r="IK17" i="36"/>
  <c r="IK65" i="36"/>
  <c r="IK79" i="36"/>
  <c r="IK93" i="36"/>
  <c r="IK33" i="36"/>
  <c r="IK36" i="36"/>
  <c r="IK27" i="36"/>
  <c r="IK34" i="36"/>
  <c r="IK3" i="36"/>
  <c r="IE120" i="36"/>
  <c r="ID132" i="36"/>
  <c r="ID134" i="36" s="1"/>
  <c r="IG123" i="36"/>
  <c r="IL81" i="36" l="1"/>
  <c r="IL82" i="36"/>
  <c r="IJ111" i="36"/>
  <c r="IL104" i="36"/>
  <c r="IL19" i="36"/>
  <c r="IL34" i="36"/>
  <c r="IL53" i="36"/>
  <c r="IL4" i="36"/>
  <c r="IL8" i="36"/>
  <c r="IL66" i="36"/>
  <c r="IL90" i="36"/>
  <c r="IL36" i="36"/>
  <c r="IL63" i="36"/>
  <c r="IL23" i="36"/>
  <c r="IL61" i="36"/>
  <c r="IL108" i="36"/>
  <c r="IL6" i="36"/>
  <c r="IL33" i="36"/>
  <c r="IL65" i="36"/>
  <c r="IL9" i="36"/>
  <c r="IL68" i="36"/>
  <c r="IL64" i="36"/>
  <c r="IL7" i="36"/>
  <c r="IL29" i="36"/>
  <c r="IM2" i="36"/>
  <c r="IL96" i="36"/>
  <c r="IL42" i="36"/>
  <c r="IL5" i="36"/>
  <c r="IL39" i="36"/>
  <c r="IL20" i="36"/>
  <c r="IL51" i="36"/>
  <c r="IL35" i="36"/>
  <c r="IL88" i="36"/>
  <c r="IL11" i="36"/>
  <c r="IL32" i="36"/>
  <c r="IL44" i="36"/>
  <c r="IL79" i="36"/>
  <c r="IL84" i="36"/>
  <c r="IL105" i="36"/>
  <c r="IL45" i="36"/>
  <c r="IL21" i="36"/>
  <c r="IL38" i="36"/>
  <c r="IL78" i="36"/>
  <c r="IL18" i="36"/>
  <c r="IL27" i="36"/>
  <c r="IL24" i="36"/>
  <c r="IL25" i="36"/>
  <c r="IL102" i="36"/>
  <c r="IL28" i="36"/>
  <c r="IL106" i="36"/>
  <c r="IL17" i="36"/>
  <c r="IL40" i="36"/>
  <c r="IL14" i="36"/>
  <c r="IL109" i="36"/>
  <c r="IL58" i="36"/>
  <c r="IL3" i="36"/>
  <c r="IL37" i="36"/>
  <c r="IL93" i="36"/>
  <c r="IL67" i="36"/>
  <c r="IL49" i="36"/>
  <c r="IL31" i="36"/>
  <c r="IL70" i="36"/>
  <c r="IL22" i="36"/>
  <c r="IL47" i="36"/>
  <c r="IL55" i="36"/>
  <c r="IL75" i="36"/>
  <c r="IL69" i="36"/>
  <c r="IL43" i="36"/>
  <c r="IL30" i="36"/>
  <c r="IL52" i="36"/>
  <c r="IL56" i="36"/>
  <c r="IL50" i="36"/>
  <c r="IL54" i="36"/>
  <c r="IL10" i="36"/>
  <c r="IL73" i="36"/>
  <c r="IL46" i="36"/>
  <c r="IL41" i="36"/>
  <c r="IL13" i="36"/>
  <c r="IL26" i="36"/>
  <c r="IL72" i="36"/>
  <c r="IL87" i="36"/>
  <c r="IL48" i="36"/>
  <c r="IL12" i="36"/>
  <c r="IL103" i="36"/>
  <c r="IK16" i="36"/>
  <c r="IK15" i="36"/>
  <c r="IF120" i="36"/>
  <c r="IE132" i="36"/>
  <c r="IE134" i="36" s="1"/>
  <c r="IH123" i="36"/>
  <c r="IM82" i="36" l="1"/>
  <c r="IM81" i="36"/>
  <c r="IM31" i="36"/>
  <c r="IM109" i="36"/>
  <c r="IM17" i="36"/>
  <c r="IM64" i="36"/>
  <c r="IM35" i="36"/>
  <c r="IM47" i="36"/>
  <c r="IM78" i="36"/>
  <c r="IM54" i="36"/>
  <c r="IM9" i="36"/>
  <c r="IM12" i="36"/>
  <c r="IM75" i="36"/>
  <c r="IM24" i="36"/>
  <c r="IM39" i="36"/>
  <c r="IM6" i="36"/>
  <c r="IM19" i="36"/>
  <c r="IM58" i="36"/>
  <c r="IM41" i="36"/>
  <c r="IM46" i="36"/>
  <c r="IM63" i="36"/>
  <c r="IM5" i="36"/>
  <c r="IM68" i="36"/>
  <c r="IM49" i="36"/>
  <c r="IM11" i="36"/>
  <c r="IM14" i="36"/>
  <c r="IM44" i="36"/>
  <c r="IM102" i="36"/>
  <c r="IM33" i="36"/>
  <c r="IM96" i="36"/>
  <c r="IM106" i="36"/>
  <c r="IM66" i="36"/>
  <c r="IM8" i="36"/>
  <c r="IM53" i="36"/>
  <c r="IM56" i="36"/>
  <c r="IM73" i="36"/>
  <c r="IM23" i="36"/>
  <c r="IM26" i="36"/>
  <c r="IM72" i="36"/>
  <c r="IM105" i="36"/>
  <c r="IM18" i="36"/>
  <c r="IM79" i="36"/>
  <c r="IM36" i="36"/>
  <c r="IN2" i="36"/>
  <c r="IM67" i="36"/>
  <c r="IM10" i="36"/>
  <c r="IM70" i="36"/>
  <c r="IM37" i="36"/>
  <c r="IM13" i="36"/>
  <c r="IM50" i="36"/>
  <c r="IM69" i="36"/>
  <c r="IM93" i="36"/>
  <c r="IM48" i="36"/>
  <c r="IM27" i="36"/>
  <c r="IM87" i="36"/>
  <c r="IM22" i="36"/>
  <c r="IM108" i="36"/>
  <c r="IM29" i="36"/>
  <c r="IM55" i="36"/>
  <c r="IM43" i="36"/>
  <c r="IM25" i="36"/>
  <c r="IM32" i="36"/>
  <c r="IM40" i="36"/>
  <c r="IM20" i="36"/>
  <c r="IM3" i="36"/>
  <c r="IM103" i="36"/>
  <c r="IM21" i="36"/>
  <c r="IM52" i="36"/>
  <c r="IM90" i="36"/>
  <c r="IM28" i="36"/>
  <c r="IM38" i="36"/>
  <c r="IM88" i="36"/>
  <c r="IM4" i="36"/>
  <c r="IM65" i="36"/>
  <c r="IM7" i="36"/>
  <c r="IM34" i="36"/>
  <c r="IM104" i="36"/>
  <c r="IM61" i="36"/>
  <c r="IM84" i="36"/>
  <c r="IM30" i="36"/>
  <c r="IM45" i="36"/>
  <c r="IM51" i="36"/>
  <c r="IM42" i="36"/>
  <c r="IK111" i="36"/>
  <c r="IL16" i="36"/>
  <c r="IL15" i="36"/>
  <c r="IL111" i="36" s="1"/>
  <c r="IG120" i="36"/>
  <c r="IF132" i="36"/>
  <c r="IF134" i="36" s="1"/>
  <c r="II123" i="36"/>
  <c r="IN81" i="36" l="1"/>
  <c r="IN82" i="36"/>
  <c r="IM15" i="36"/>
  <c r="IM16" i="36"/>
  <c r="IN28" i="36"/>
  <c r="IN19" i="36"/>
  <c r="IN29" i="36"/>
  <c r="IN68" i="36"/>
  <c r="IN13" i="36"/>
  <c r="IN44" i="36"/>
  <c r="IN96" i="36"/>
  <c r="IN108" i="36"/>
  <c r="IN42" i="36"/>
  <c r="IN33" i="36"/>
  <c r="IN64" i="36"/>
  <c r="IN47" i="36"/>
  <c r="IN24" i="36"/>
  <c r="IN3" i="36"/>
  <c r="IN31" i="36"/>
  <c r="IN69" i="36"/>
  <c r="IN8" i="36"/>
  <c r="IN104" i="36"/>
  <c r="IN5" i="36"/>
  <c r="IN20" i="36"/>
  <c r="IN23" i="36"/>
  <c r="IN72" i="36"/>
  <c r="IN6" i="36"/>
  <c r="IN67" i="36"/>
  <c r="IN18" i="36"/>
  <c r="IN87" i="36"/>
  <c r="IN73" i="36"/>
  <c r="IN49" i="36"/>
  <c r="IN43" i="36"/>
  <c r="IN70" i="36"/>
  <c r="IN109" i="36"/>
  <c r="IN61" i="36"/>
  <c r="IN75" i="36"/>
  <c r="IN54" i="36"/>
  <c r="IN36" i="36"/>
  <c r="IN9" i="36"/>
  <c r="IN58" i="36"/>
  <c r="IN90" i="36"/>
  <c r="IN51" i="36"/>
  <c r="IN12" i="36"/>
  <c r="IN27" i="36"/>
  <c r="IN105" i="36"/>
  <c r="IN32" i="36"/>
  <c r="IN48" i="36"/>
  <c r="IN22" i="36"/>
  <c r="IO2" i="36"/>
  <c r="IN35" i="36"/>
  <c r="IN25" i="36"/>
  <c r="IN53" i="36"/>
  <c r="IN66" i="36"/>
  <c r="IN39" i="36"/>
  <c r="IN30" i="36"/>
  <c r="IN11" i="36"/>
  <c r="IN4" i="36"/>
  <c r="IN21" i="36"/>
  <c r="IN106" i="36"/>
  <c r="IN17" i="36"/>
  <c r="IN88" i="36"/>
  <c r="IN37" i="36"/>
  <c r="IN52" i="36"/>
  <c r="IN103" i="36"/>
  <c r="IN79" i="36"/>
  <c r="IN84" i="36"/>
  <c r="IN102" i="36"/>
  <c r="IN45" i="36"/>
  <c r="IN34" i="36"/>
  <c r="IN10" i="36"/>
  <c r="IN38" i="36"/>
  <c r="IN65" i="36"/>
  <c r="IN7" i="36"/>
  <c r="IN40" i="36"/>
  <c r="IN14" i="36"/>
  <c r="IN46" i="36"/>
  <c r="IN50" i="36"/>
  <c r="IN55" i="36"/>
  <c r="IN93" i="36"/>
  <c r="IN56" i="36"/>
  <c r="IN26" i="36"/>
  <c r="IN63" i="36"/>
  <c r="IN41" i="36"/>
  <c r="IN78" i="36"/>
  <c r="IH120" i="36"/>
  <c r="IG132" i="36"/>
  <c r="IG134" i="36" s="1"/>
  <c r="IJ123" i="36"/>
  <c r="IO81" i="36" l="1"/>
  <c r="IO82" i="36"/>
  <c r="IO4" i="36"/>
  <c r="IO52" i="36"/>
  <c r="IO37" i="36"/>
  <c r="IO103" i="36"/>
  <c r="IO46" i="36"/>
  <c r="IO26" i="36"/>
  <c r="IO66" i="36"/>
  <c r="IO108" i="36"/>
  <c r="IO30" i="36"/>
  <c r="IO63" i="36"/>
  <c r="IO104" i="36"/>
  <c r="IO14" i="36"/>
  <c r="IO96" i="36"/>
  <c r="IO45" i="36"/>
  <c r="IO6" i="36"/>
  <c r="IO54" i="36"/>
  <c r="IO43" i="36"/>
  <c r="IO24" i="36"/>
  <c r="IO23" i="36"/>
  <c r="IO17" i="36"/>
  <c r="IO75" i="36"/>
  <c r="IO7" i="36"/>
  <c r="IO20" i="36"/>
  <c r="IO11" i="36"/>
  <c r="IO32" i="36"/>
  <c r="IO105" i="36"/>
  <c r="IO13" i="36"/>
  <c r="IO42" i="36"/>
  <c r="IO55" i="36"/>
  <c r="IO50" i="36"/>
  <c r="IO88" i="36"/>
  <c r="IO49" i="36"/>
  <c r="IO70" i="36"/>
  <c r="IP2" i="36"/>
  <c r="IO53" i="36"/>
  <c r="IO38" i="36"/>
  <c r="IO84" i="36"/>
  <c r="IO87" i="36"/>
  <c r="IO48" i="36"/>
  <c r="IO51" i="36"/>
  <c r="IO34" i="36"/>
  <c r="IO93" i="36"/>
  <c r="IO33" i="36"/>
  <c r="IO28" i="36"/>
  <c r="IO78" i="36"/>
  <c r="IO29" i="36"/>
  <c r="IO39" i="36"/>
  <c r="IO19" i="36"/>
  <c r="IO18" i="36"/>
  <c r="IO41" i="36"/>
  <c r="IO8" i="36"/>
  <c r="IO35" i="36"/>
  <c r="IO67" i="36"/>
  <c r="IO58" i="36"/>
  <c r="IO36" i="36"/>
  <c r="IO69" i="36"/>
  <c r="IO21" i="36"/>
  <c r="IO10" i="36"/>
  <c r="IO73" i="36"/>
  <c r="IO31" i="36"/>
  <c r="IO109" i="36"/>
  <c r="IO22" i="36"/>
  <c r="IO61" i="36"/>
  <c r="IO106" i="36"/>
  <c r="IO3" i="36"/>
  <c r="IO64" i="36"/>
  <c r="IO9" i="36"/>
  <c r="IO56" i="36"/>
  <c r="IO5" i="36"/>
  <c r="IO68" i="36"/>
  <c r="IO25" i="36"/>
  <c r="IO65" i="36"/>
  <c r="IO44" i="36"/>
  <c r="IO79" i="36"/>
  <c r="IO72" i="36"/>
  <c r="IO102" i="36"/>
  <c r="IO12" i="36"/>
  <c r="IO27" i="36"/>
  <c r="IO40" i="36"/>
  <c r="IO47" i="36"/>
  <c r="IO90" i="36"/>
  <c r="IN15" i="36"/>
  <c r="IN16" i="36"/>
  <c r="IM111" i="36"/>
  <c r="II120" i="36"/>
  <c r="IH132" i="36"/>
  <c r="IH134" i="36" s="1"/>
  <c r="IK123" i="36"/>
  <c r="IN111" i="36" l="1"/>
  <c r="IP81" i="36"/>
  <c r="IP82" i="36"/>
  <c r="IO15" i="36"/>
  <c r="IO16" i="36"/>
  <c r="IP65" i="36"/>
  <c r="IP49" i="36"/>
  <c r="IP40" i="36"/>
  <c r="IP29" i="36"/>
  <c r="IP68" i="36"/>
  <c r="IP47" i="36"/>
  <c r="IP55" i="36"/>
  <c r="IP87" i="36"/>
  <c r="IP36" i="36"/>
  <c r="IP9" i="36"/>
  <c r="IP32" i="36"/>
  <c r="IP69" i="36"/>
  <c r="IP54" i="36"/>
  <c r="IP73" i="36"/>
  <c r="IP3" i="36"/>
  <c r="IP6" i="36"/>
  <c r="IP25" i="36"/>
  <c r="IP45" i="36"/>
  <c r="IP11" i="36"/>
  <c r="IP42" i="36"/>
  <c r="IP52" i="36"/>
  <c r="IP103" i="36"/>
  <c r="IP22" i="36"/>
  <c r="IP5" i="36"/>
  <c r="IP38" i="36"/>
  <c r="IP105" i="36"/>
  <c r="IP39" i="36"/>
  <c r="IP108" i="36"/>
  <c r="IP78" i="36"/>
  <c r="IP10" i="36"/>
  <c r="IP7" i="36"/>
  <c r="IP20" i="36"/>
  <c r="IP70" i="36"/>
  <c r="IP4" i="36"/>
  <c r="IP14" i="36"/>
  <c r="IP8" i="36"/>
  <c r="IP44" i="36"/>
  <c r="IP84" i="36"/>
  <c r="IP96" i="36"/>
  <c r="IP48" i="36"/>
  <c r="IP51" i="36"/>
  <c r="IP93" i="36"/>
  <c r="IP21" i="36"/>
  <c r="IP90" i="36"/>
  <c r="IP79" i="36"/>
  <c r="IP33" i="36"/>
  <c r="IP23" i="36"/>
  <c r="IP30" i="36"/>
  <c r="IP37" i="36"/>
  <c r="IP31" i="36"/>
  <c r="IP46" i="36"/>
  <c r="IP13" i="36"/>
  <c r="IP26" i="36"/>
  <c r="IP88" i="36"/>
  <c r="IP109" i="36"/>
  <c r="IP56" i="36"/>
  <c r="IP102" i="36"/>
  <c r="IP106" i="36"/>
  <c r="IP19" i="36"/>
  <c r="IP67" i="36"/>
  <c r="IP104" i="36"/>
  <c r="IP41" i="36"/>
  <c r="IP50" i="36"/>
  <c r="IP12" i="36"/>
  <c r="IP35" i="36"/>
  <c r="IP66" i="36"/>
  <c r="IP43" i="36"/>
  <c r="IP27" i="36"/>
  <c r="IP64" i="36"/>
  <c r="IP28" i="36"/>
  <c r="IP34" i="36"/>
  <c r="IP17" i="36"/>
  <c r="IP53" i="36"/>
  <c r="IP58" i="36"/>
  <c r="IP75" i="36"/>
  <c r="IP72" i="36"/>
  <c r="IP18" i="36"/>
  <c r="IP63" i="36"/>
  <c r="IQ2" i="36"/>
  <c r="IP24" i="36"/>
  <c r="IP61" i="36"/>
  <c r="IJ120" i="36"/>
  <c r="II132" i="36"/>
  <c r="II134" i="36" s="1"/>
  <c r="IL123" i="36"/>
  <c r="IQ81" i="36" l="1"/>
  <c r="IQ82" i="36"/>
  <c r="IO111" i="36"/>
  <c r="IP15" i="36"/>
  <c r="IP16" i="36"/>
  <c r="IQ23" i="36"/>
  <c r="IQ8" i="36"/>
  <c r="IQ53" i="36"/>
  <c r="IQ52" i="36"/>
  <c r="IQ5" i="36"/>
  <c r="IQ44" i="36"/>
  <c r="IQ75" i="36"/>
  <c r="IQ24" i="36"/>
  <c r="IQ30" i="36"/>
  <c r="IQ9" i="36"/>
  <c r="IQ65" i="36"/>
  <c r="IQ96" i="36"/>
  <c r="IQ42" i="36"/>
  <c r="IQ39" i="36"/>
  <c r="IQ18" i="36"/>
  <c r="IQ72" i="36"/>
  <c r="IQ13" i="36"/>
  <c r="IQ84" i="36"/>
  <c r="IQ55" i="36"/>
  <c r="IQ19" i="36"/>
  <c r="IQ64" i="36"/>
  <c r="IQ17" i="36"/>
  <c r="IQ29" i="36"/>
  <c r="IQ50" i="36"/>
  <c r="IQ54" i="36"/>
  <c r="IQ105" i="36"/>
  <c r="IQ61" i="36"/>
  <c r="IQ40" i="36"/>
  <c r="IQ108" i="36"/>
  <c r="IQ49" i="36"/>
  <c r="IQ34" i="36"/>
  <c r="IQ25" i="36"/>
  <c r="IQ32" i="36"/>
  <c r="IQ73" i="36"/>
  <c r="IQ26" i="36"/>
  <c r="IQ93" i="36"/>
  <c r="IQ78" i="36"/>
  <c r="IQ48" i="36"/>
  <c r="IQ21" i="36"/>
  <c r="IQ31" i="36"/>
  <c r="IQ7" i="36"/>
  <c r="IQ69" i="36"/>
  <c r="IQ51" i="36"/>
  <c r="IQ63" i="36"/>
  <c r="IQ109" i="36"/>
  <c r="IQ102" i="36"/>
  <c r="IQ47" i="36"/>
  <c r="IR2" i="36"/>
  <c r="IQ103" i="36"/>
  <c r="IQ106" i="36"/>
  <c r="IQ41" i="36"/>
  <c r="IQ87" i="36"/>
  <c r="IQ20" i="36"/>
  <c r="IQ67" i="36"/>
  <c r="IQ88" i="36"/>
  <c r="IQ37" i="36"/>
  <c r="IQ70" i="36"/>
  <c r="IQ10" i="36"/>
  <c r="IQ4" i="36"/>
  <c r="IQ79" i="36"/>
  <c r="IQ6" i="36"/>
  <c r="IQ38" i="36"/>
  <c r="IQ27" i="36"/>
  <c r="IQ22" i="36"/>
  <c r="IQ28" i="36"/>
  <c r="IQ36" i="36"/>
  <c r="IQ43" i="36"/>
  <c r="IQ14" i="36"/>
  <c r="IQ35" i="36"/>
  <c r="IQ56" i="36"/>
  <c r="IQ46" i="36"/>
  <c r="IQ58" i="36"/>
  <c r="IQ66" i="36"/>
  <c r="IQ90" i="36"/>
  <c r="IQ3" i="36"/>
  <c r="IQ33" i="36"/>
  <c r="IQ104" i="36"/>
  <c r="IQ11" i="36"/>
  <c r="IQ45" i="36"/>
  <c r="IQ68" i="36"/>
  <c r="IQ12" i="36"/>
  <c r="IP111" i="36"/>
  <c r="IK120" i="36"/>
  <c r="IJ132" i="36"/>
  <c r="IJ134" i="36" s="1"/>
  <c r="IM123" i="36"/>
  <c r="IR81" i="36" l="1"/>
  <c r="IR82" i="36"/>
  <c r="IQ16" i="36"/>
  <c r="IQ15" i="36"/>
  <c r="IQ111" i="36" s="1"/>
  <c r="IR10" i="36"/>
  <c r="IR104" i="36"/>
  <c r="IR17" i="36"/>
  <c r="IR70" i="36"/>
  <c r="IR13" i="36"/>
  <c r="IR38" i="36"/>
  <c r="IR72" i="36"/>
  <c r="IR87" i="36"/>
  <c r="IR18" i="36"/>
  <c r="IR33" i="36"/>
  <c r="IR103" i="36"/>
  <c r="IR42" i="36"/>
  <c r="IR53" i="36"/>
  <c r="IR58" i="36"/>
  <c r="IR45" i="36"/>
  <c r="IR27" i="36"/>
  <c r="IR40" i="36"/>
  <c r="IR106" i="36"/>
  <c r="IR3" i="36"/>
  <c r="IR20" i="36"/>
  <c r="IR65" i="36"/>
  <c r="IR49" i="36"/>
  <c r="IR25" i="36"/>
  <c r="IR56" i="36"/>
  <c r="IR47" i="36"/>
  <c r="IR78" i="36"/>
  <c r="IR90" i="36"/>
  <c r="IR9" i="36"/>
  <c r="IR21" i="36"/>
  <c r="IR14" i="36"/>
  <c r="IR31" i="36"/>
  <c r="IR52" i="36"/>
  <c r="IR8" i="36"/>
  <c r="IR93" i="36"/>
  <c r="IR108" i="36"/>
  <c r="IR39" i="36"/>
  <c r="IS2" i="36"/>
  <c r="IR26" i="36"/>
  <c r="IR24" i="36"/>
  <c r="IR19" i="36"/>
  <c r="IR79" i="36"/>
  <c r="IR6" i="36"/>
  <c r="IR109" i="36"/>
  <c r="IR4" i="36"/>
  <c r="IR88" i="36"/>
  <c r="IR28" i="36"/>
  <c r="IR68" i="36"/>
  <c r="IR50" i="36"/>
  <c r="IR69" i="36"/>
  <c r="IR54" i="36"/>
  <c r="IR30" i="36"/>
  <c r="IR51" i="36"/>
  <c r="IR43" i="36"/>
  <c r="IR11" i="36"/>
  <c r="IR102" i="36"/>
  <c r="IR67" i="36"/>
  <c r="IR5" i="36"/>
  <c r="IR44" i="36"/>
  <c r="IR63" i="36"/>
  <c r="IR22" i="36"/>
  <c r="IR23" i="36"/>
  <c r="IR105" i="36"/>
  <c r="IR64" i="36"/>
  <c r="IR46" i="36"/>
  <c r="IR41" i="36"/>
  <c r="IR34" i="36"/>
  <c r="IR35" i="36"/>
  <c r="IR61" i="36"/>
  <c r="IR96" i="36"/>
  <c r="IR84" i="36"/>
  <c r="IR48" i="36"/>
  <c r="IR12" i="36"/>
  <c r="IR29" i="36"/>
  <c r="IR66" i="36"/>
  <c r="IR73" i="36"/>
  <c r="IR32" i="36"/>
  <c r="IR75" i="36"/>
  <c r="IR37" i="36"/>
  <c r="IR7" i="36"/>
  <c r="IR55" i="36"/>
  <c r="IR36" i="36"/>
  <c r="IL120" i="36"/>
  <c r="IK132" i="36"/>
  <c r="IK134" i="36" s="1"/>
  <c r="IN123" i="36"/>
  <c r="IS81" i="36" l="1"/>
  <c r="IS82" i="36"/>
  <c r="IS11" i="36"/>
  <c r="IS40" i="36"/>
  <c r="IS104" i="36"/>
  <c r="IS68" i="36"/>
  <c r="IS109" i="36"/>
  <c r="IS50" i="36"/>
  <c r="IS66" i="36"/>
  <c r="IS54" i="36"/>
  <c r="IS36" i="36"/>
  <c r="IS33" i="36"/>
  <c r="IS90" i="36"/>
  <c r="IS8" i="36"/>
  <c r="IS105" i="36"/>
  <c r="IS7" i="36"/>
  <c r="IS34" i="36"/>
  <c r="IS64" i="36"/>
  <c r="IS5" i="36"/>
  <c r="IS106" i="36"/>
  <c r="IS44" i="36"/>
  <c r="IS84" i="36"/>
  <c r="IS102" i="36"/>
  <c r="IS3" i="36"/>
  <c r="IS9" i="36"/>
  <c r="IS70" i="36"/>
  <c r="IS26" i="36"/>
  <c r="IS96" i="36"/>
  <c r="IS6" i="36"/>
  <c r="IS27" i="36"/>
  <c r="IT2" i="36"/>
  <c r="IS13" i="36"/>
  <c r="IS52" i="36"/>
  <c r="IS88" i="36"/>
  <c r="IS93" i="36"/>
  <c r="IS48" i="36"/>
  <c r="IS47" i="36"/>
  <c r="IS56" i="36"/>
  <c r="IS28" i="36"/>
  <c r="IS17" i="36"/>
  <c r="IS25" i="36"/>
  <c r="IS23" i="36"/>
  <c r="IS79" i="36"/>
  <c r="IS72" i="36"/>
  <c r="IS45" i="36"/>
  <c r="IS78" i="36"/>
  <c r="IS73" i="36"/>
  <c r="IS41" i="36"/>
  <c r="IS37" i="36"/>
  <c r="IS53" i="36"/>
  <c r="IS22" i="36"/>
  <c r="IS58" i="36"/>
  <c r="IS75" i="36"/>
  <c r="IS108" i="36"/>
  <c r="IS42" i="36"/>
  <c r="IS12" i="36"/>
  <c r="IS49" i="36"/>
  <c r="IS63" i="36"/>
  <c r="IS103" i="36"/>
  <c r="IS32" i="36"/>
  <c r="IS31" i="36"/>
  <c r="IS14" i="36"/>
  <c r="IS46" i="36"/>
  <c r="IS20" i="36"/>
  <c r="IS61" i="36"/>
  <c r="IS69" i="36"/>
  <c r="IS30" i="36"/>
  <c r="IS21" i="36"/>
  <c r="IS39" i="36"/>
  <c r="IS29" i="36"/>
  <c r="IS65" i="36"/>
  <c r="IS19" i="36"/>
  <c r="IS4" i="36"/>
  <c r="IS67" i="36"/>
  <c r="IS43" i="36"/>
  <c r="IS38" i="36"/>
  <c r="IS55" i="36"/>
  <c r="IS87" i="36"/>
  <c r="IS24" i="36"/>
  <c r="IS51" i="36"/>
  <c r="IS35" i="36"/>
  <c r="IS10" i="36"/>
  <c r="IS18" i="36"/>
  <c r="IR15" i="36"/>
  <c r="IR16" i="36"/>
  <c r="IM120" i="36"/>
  <c r="IL132" i="36"/>
  <c r="IL134" i="36" s="1"/>
  <c r="IO123" i="36"/>
  <c r="IT81" i="36" l="1"/>
  <c r="IT82" i="36"/>
  <c r="IR111" i="36"/>
  <c r="IT14" i="36"/>
  <c r="IT35" i="36"/>
  <c r="IT88" i="36"/>
  <c r="IT64" i="36"/>
  <c r="IT106" i="36"/>
  <c r="IT26" i="36"/>
  <c r="IT72" i="36"/>
  <c r="IT87" i="36"/>
  <c r="IT42" i="36"/>
  <c r="IT51" i="36"/>
  <c r="IT56" i="36"/>
  <c r="IT78" i="36"/>
  <c r="IT18" i="36"/>
  <c r="IT6" i="36"/>
  <c r="IT66" i="36"/>
  <c r="IT24" i="36"/>
  <c r="IT4" i="36"/>
  <c r="IT23" i="36"/>
  <c r="IT36" i="36"/>
  <c r="IT84" i="36"/>
  <c r="IT50" i="36"/>
  <c r="IT109" i="36"/>
  <c r="IT20" i="36"/>
  <c r="IT41" i="36"/>
  <c r="IT49" i="36"/>
  <c r="IT38" i="36"/>
  <c r="IT102" i="36"/>
  <c r="IT21" i="36"/>
  <c r="IT52" i="36"/>
  <c r="IT54" i="36"/>
  <c r="IT13" i="36"/>
  <c r="IT47" i="36"/>
  <c r="IT75" i="36"/>
  <c r="IT65" i="36"/>
  <c r="IT7" i="36"/>
  <c r="IT22" i="36"/>
  <c r="IT40" i="36"/>
  <c r="IT31" i="36"/>
  <c r="IT61" i="36"/>
  <c r="IT105" i="36"/>
  <c r="IT46" i="36"/>
  <c r="IT58" i="36"/>
  <c r="IT33" i="36"/>
  <c r="IT104" i="36"/>
  <c r="IT90" i="36"/>
  <c r="IU2" i="36"/>
  <c r="IT9" i="36"/>
  <c r="IT103" i="36"/>
  <c r="IT69" i="36"/>
  <c r="IT19" i="36"/>
  <c r="IT12" i="36"/>
  <c r="IT70" i="36"/>
  <c r="IT3" i="36"/>
  <c r="IT67" i="36"/>
  <c r="IT10" i="36"/>
  <c r="IT73" i="36"/>
  <c r="IT29" i="36"/>
  <c r="IT34" i="36"/>
  <c r="IT17" i="36"/>
  <c r="IT79" i="36"/>
  <c r="IT96" i="36"/>
  <c r="IT30" i="36"/>
  <c r="IT45" i="36"/>
  <c r="IT27" i="36"/>
  <c r="IT43" i="36"/>
  <c r="IT11" i="36"/>
  <c r="IT28" i="36"/>
  <c r="IT93" i="36"/>
  <c r="IT53" i="36"/>
  <c r="IT25" i="36"/>
  <c r="IT32" i="36"/>
  <c r="IT68" i="36"/>
  <c r="IT37" i="36"/>
  <c r="IT44" i="36"/>
  <c r="IT55" i="36"/>
  <c r="IT108" i="36"/>
  <c r="IT48" i="36"/>
  <c r="IT63" i="36"/>
  <c r="IT5" i="36"/>
  <c r="IT39" i="36"/>
  <c r="IT8" i="36"/>
  <c r="IS15" i="36"/>
  <c r="IS16" i="36"/>
  <c r="IN120" i="36"/>
  <c r="IM132" i="36"/>
  <c r="IM134" i="36" s="1"/>
  <c r="IP123" i="36"/>
  <c r="IU81" i="36" l="1"/>
  <c r="IU82" i="36"/>
  <c r="IT15" i="36"/>
  <c r="IT16" i="36"/>
  <c r="IU37" i="36"/>
  <c r="IU73" i="36"/>
  <c r="IU28" i="36"/>
  <c r="IU106" i="36"/>
  <c r="IU40" i="36"/>
  <c r="IU26" i="36"/>
  <c r="IU93" i="36"/>
  <c r="IU24" i="36"/>
  <c r="IU42" i="36"/>
  <c r="IU12" i="36"/>
  <c r="IU9" i="36"/>
  <c r="IU43" i="36"/>
  <c r="IU69" i="36"/>
  <c r="IU63" i="36"/>
  <c r="IU14" i="36"/>
  <c r="IU104" i="36"/>
  <c r="IU35" i="36"/>
  <c r="IU109" i="36"/>
  <c r="IU23" i="36"/>
  <c r="IU34" i="36"/>
  <c r="IU38" i="36"/>
  <c r="IU96" i="36"/>
  <c r="IU66" i="36"/>
  <c r="IU30" i="36"/>
  <c r="IU19" i="36"/>
  <c r="IU84" i="36"/>
  <c r="IU36" i="36"/>
  <c r="IU33" i="36"/>
  <c r="IU68" i="36"/>
  <c r="IU20" i="36"/>
  <c r="IU56" i="36"/>
  <c r="IU61" i="36"/>
  <c r="IU31" i="36"/>
  <c r="IU78" i="36"/>
  <c r="IU53" i="36"/>
  <c r="IU49" i="36"/>
  <c r="IU22" i="36"/>
  <c r="IU13" i="36"/>
  <c r="IU46" i="36"/>
  <c r="IU58" i="36"/>
  <c r="IU75" i="36"/>
  <c r="IU102" i="36"/>
  <c r="IU45" i="36"/>
  <c r="IU51" i="36"/>
  <c r="IU10" i="36"/>
  <c r="IU47" i="36"/>
  <c r="IU103" i="36"/>
  <c r="IU11" i="36"/>
  <c r="IU8" i="36"/>
  <c r="IU4" i="36"/>
  <c r="IU17" i="36"/>
  <c r="IU7" i="36"/>
  <c r="IU79" i="36"/>
  <c r="IU90" i="36"/>
  <c r="IU108" i="36"/>
  <c r="IU21" i="36"/>
  <c r="IU27" i="36"/>
  <c r="IU88" i="36"/>
  <c r="IU54" i="36"/>
  <c r="IU64" i="36"/>
  <c r="IU25" i="36"/>
  <c r="IU70" i="36"/>
  <c r="IU29" i="36"/>
  <c r="IU67" i="36"/>
  <c r="IU44" i="36"/>
  <c r="IU55" i="36"/>
  <c r="IU87" i="36"/>
  <c r="IU105" i="36"/>
  <c r="IU39" i="36"/>
  <c r="IU6" i="36"/>
  <c r="IU65" i="36"/>
  <c r="IU41" i="36"/>
  <c r="IV2" i="36"/>
  <c r="IU32" i="36"/>
  <c r="IU52" i="36"/>
  <c r="IU5" i="36"/>
  <c r="IU50" i="36"/>
  <c r="IU72" i="36"/>
  <c r="IU3" i="36"/>
  <c r="IU18" i="36"/>
  <c r="IU48" i="36"/>
  <c r="IS111" i="36"/>
  <c r="IO120" i="36"/>
  <c r="IN132" i="36"/>
  <c r="IN134" i="36" s="1"/>
  <c r="IQ123" i="36"/>
  <c r="IV81" i="36" l="1"/>
  <c r="IV82" i="36"/>
  <c r="IU15" i="36"/>
  <c r="IU16" i="36"/>
  <c r="IV17" i="36"/>
  <c r="IV68" i="36"/>
  <c r="IV28" i="36"/>
  <c r="IV22" i="36"/>
  <c r="IV70" i="36"/>
  <c r="IV47" i="36"/>
  <c r="IV69" i="36"/>
  <c r="IV84" i="36"/>
  <c r="IV3" i="36"/>
  <c r="IV21" i="36"/>
  <c r="IV29" i="36"/>
  <c r="IV56" i="36"/>
  <c r="IV41" i="36"/>
  <c r="IV38" i="36"/>
  <c r="IV90" i="36"/>
  <c r="IV51" i="36"/>
  <c r="IV11" i="36"/>
  <c r="IV63" i="36"/>
  <c r="IV53" i="36"/>
  <c r="IV109" i="36"/>
  <c r="IV75" i="36"/>
  <c r="IV45" i="36"/>
  <c r="IV44" i="36"/>
  <c r="IV64" i="36"/>
  <c r="IV10" i="36"/>
  <c r="IV40" i="36"/>
  <c r="IV19" i="36"/>
  <c r="IV5" i="36"/>
  <c r="IV26" i="36"/>
  <c r="IV93" i="36"/>
  <c r="IV87" i="36"/>
  <c r="IV48" i="36"/>
  <c r="IV33" i="36"/>
  <c r="IV8" i="36"/>
  <c r="IV43" i="36"/>
  <c r="IV49" i="36"/>
  <c r="IV35" i="36"/>
  <c r="IV103" i="36"/>
  <c r="IV25" i="36"/>
  <c r="IV61" i="36"/>
  <c r="IV66" i="36"/>
  <c r="IV108" i="36"/>
  <c r="IV36" i="36"/>
  <c r="IV9" i="36"/>
  <c r="IV20" i="36"/>
  <c r="IV23" i="36"/>
  <c r="IV104" i="36"/>
  <c r="IV4" i="36"/>
  <c r="IV13" i="36"/>
  <c r="IV65" i="36"/>
  <c r="IV58" i="36"/>
  <c r="IV96" i="36"/>
  <c r="IV105" i="36"/>
  <c r="IV30" i="36"/>
  <c r="IV6" i="36"/>
  <c r="IV102" i="36"/>
  <c r="IV67" i="36"/>
  <c r="IV37" i="36"/>
  <c r="IV73" i="36"/>
  <c r="IV46" i="36"/>
  <c r="IW2" i="36"/>
  <c r="IV7" i="36"/>
  <c r="IV79" i="36"/>
  <c r="IV78" i="36"/>
  <c r="IV18" i="36"/>
  <c r="IV42" i="36"/>
  <c r="IV27" i="36"/>
  <c r="IV106" i="36"/>
  <c r="IV72" i="36"/>
  <c r="IV52" i="36"/>
  <c r="IV14" i="36"/>
  <c r="IV31" i="36"/>
  <c r="IV34" i="36"/>
  <c r="IV88" i="36"/>
  <c r="IV50" i="36"/>
  <c r="IV55" i="36"/>
  <c r="IV54" i="36"/>
  <c r="IV39" i="36"/>
  <c r="IV12" i="36"/>
  <c r="IV32" i="36"/>
  <c r="IV24" i="36"/>
  <c r="IU111" i="36"/>
  <c r="IT111" i="36"/>
  <c r="IP120" i="36"/>
  <c r="IO132" i="36"/>
  <c r="IO134" i="36" s="1"/>
  <c r="IR123" i="36"/>
  <c r="IW81" i="36" l="1"/>
  <c r="IW82" i="36"/>
  <c r="IW106" i="36"/>
  <c r="IW11" i="36"/>
  <c r="IW68" i="36"/>
  <c r="IW35" i="36"/>
  <c r="IW37" i="36"/>
  <c r="IW50" i="36"/>
  <c r="IW96" i="36"/>
  <c r="IW93" i="36"/>
  <c r="IW3" i="36"/>
  <c r="IW63" i="36"/>
  <c r="IW34" i="36"/>
  <c r="IW78" i="36"/>
  <c r="IW73" i="36"/>
  <c r="IW29" i="36"/>
  <c r="IW43" i="36"/>
  <c r="IW14" i="36"/>
  <c r="IX2" i="36"/>
  <c r="IW79" i="36"/>
  <c r="IW72" i="36"/>
  <c r="IW54" i="36"/>
  <c r="IW24" i="36"/>
  <c r="IW33" i="36"/>
  <c r="IW20" i="36"/>
  <c r="IW55" i="36"/>
  <c r="IW42" i="36"/>
  <c r="IW7" i="36"/>
  <c r="IW23" i="36"/>
  <c r="IW67" i="36"/>
  <c r="IW19" i="36"/>
  <c r="IW31" i="36"/>
  <c r="IW38" i="36"/>
  <c r="IW58" i="36"/>
  <c r="IW75" i="36"/>
  <c r="IW102" i="36"/>
  <c r="IW36" i="36"/>
  <c r="IW6" i="36"/>
  <c r="IW49" i="36"/>
  <c r="IW87" i="36"/>
  <c r="IW103" i="36"/>
  <c r="IW4" i="36"/>
  <c r="IW53" i="36"/>
  <c r="IW25" i="36"/>
  <c r="IW104" i="36"/>
  <c r="IW56" i="36"/>
  <c r="IW61" i="36"/>
  <c r="IW84" i="36"/>
  <c r="IW48" i="36"/>
  <c r="IW45" i="36"/>
  <c r="IW27" i="36"/>
  <c r="IW17" i="36"/>
  <c r="IW90" i="36"/>
  <c r="IW109" i="36"/>
  <c r="IW21" i="36"/>
  <c r="IW70" i="36"/>
  <c r="IW40" i="36"/>
  <c r="IW64" i="36"/>
  <c r="IW12" i="36"/>
  <c r="IW46" i="36"/>
  <c r="IW18" i="36"/>
  <c r="IW32" i="36"/>
  <c r="IW88" i="36"/>
  <c r="IW5" i="36"/>
  <c r="IW28" i="36"/>
  <c r="IW65" i="36"/>
  <c r="IW47" i="36"/>
  <c r="IW69" i="36"/>
  <c r="IW108" i="36"/>
  <c r="IW39" i="36"/>
  <c r="IW9" i="36"/>
  <c r="IW13" i="36"/>
  <c r="IW10" i="36"/>
  <c r="IW41" i="36"/>
  <c r="IW8" i="36"/>
  <c r="IW52" i="36"/>
  <c r="IW22" i="36"/>
  <c r="IW44" i="36"/>
  <c r="IW66" i="36"/>
  <c r="IW105" i="36"/>
  <c r="IW30" i="36"/>
  <c r="IW51" i="36"/>
  <c r="IW26" i="36"/>
  <c r="IV16" i="36"/>
  <c r="IV15" i="36"/>
  <c r="IQ120" i="36"/>
  <c r="IP132" i="36"/>
  <c r="IP134" i="36" s="1"/>
  <c r="IS123" i="36"/>
  <c r="IV111" i="36" l="1"/>
  <c r="IX81" i="36"/>
  <c r="IX82" i="36"/>
  <c r="IW15" i="36"/>
  <c r="IW16" i="36"/>
  <c r="IW111" i="36" s="1"/>
  <c r="IX22" i="36"/>
  <c r="IX106" i="36"/>
  <c r="IX19" i="36"/>
  <c r="IX7" i="36"/>
  <c r="IX40" i="36"/>
  <c r="IX44" i="36"/>
  <c r="IX96" i="36"/>
  <c r="IX72" i="36"/>
  <c r="IX18" i="36"/>
  <c r="IX33" i="36"/>
  <c r="IX3" i="36"/>
  <c r="IX48" i="36"/>
  <c r="IX26" i="36"/>
  <c r="IX9" i="36"/>
  <c r="IX66" i="36"/>
  <c r="IX32" i="36"/>
  <c r="IX4" i="36"/>
  <c r="IX64" i="36"/>
  <c r="IX11" i="36"/>
  <c r="IX68" i="36"/>
  <c r="IX53" i="36"/>
  <c r="IX47" i="36"/>
  <c r="IX78" i="36"/>
  <c r="IX12" i="36"/>
  <c r="IX109" i="36"/>
  <c r="IX45" i="36"/>
  <c r="IX14" i="36"/>
  <c r="IX6" i="36"/>
  <c r="IX29" i="36"/>
  <c r="IX43" i="36"/>
  <c r="IY2" i="36"/>
  <c r="IX10" i="36"/>
  <c r="IX52" i="36"/>
  <c r="IX50" i="36"/>
  <c r="IX75" i="36"/>
  <c r="IX24" i="36"/>
  <c r="IX30" i="36"/>
  <c r="IX39" i="36"/>
  <c r="IX20" i="36"/>
  <c r="IX5" i="36"/>
  <c r="IX90" i="36"/>
  <c r="IX61" i="36"/>
  <c r="IX38" i="36"/>
  <c r="IX67" i="36"/>
  <c r="IX104" i="36"/>
  <c r="IX8" i="36"/>
  <c r="IX69" i="36"/>
  <c r="IX21" i="36"/>
  <c r="IX51" i="36"/>
  <c r="IX31" i="36"/>
  <c r="IX105" i="36"/>
  <c r="IX34" i="36"/>
  <c r="IX25" i="36"/>
  <c r="IX35" i="36"/>
  <c r="IX65" i="36"/>
  <c r="IX108" i="36"/>
  <c r="IX23" i="36"/>
  <c r="IX13" i="36"/>
  <c r="IX103" i="36"/>
  <c r="IX46" i="36"/>
  <c r="IX17" i="36"/>
  <c r="IX49" i="36"/>
  <c r="IX58" i="36"/>
  <c r="IX93" i="36"/>
  <c r="IX102" i="36"/>
  <c r="IX42" i="36"/>
  <c r="IX63" i="36"/>
  <c r="IX87" i="36"/>
  <c r="IX88" i="36"/>
  <c r="IX37" i="36"/>
  <c r="IX70" i="36"/>
  <c r="IX56" i="36"/>
  <c r="IX73" i="36"/>
  <c r="IX28" i="36"/>
  <c r="IX79" i="36"/>
  <c r="IX84" i="36"/>
  <c r="IX54" i="36"/>
  <c r="IX36" i="36"/>
  <c r="IX27" i="36"/>
  <c r="IX41" i="36"/>
  <c r="IX55" i="36"/>
  <c r="IR120" i="36"/>
  <c r="IQ132" i="36"/>
  <c r="IQ134" i="36" s="1"/>
  <c r="IT123" i="36"/>
  <c r="IY81" i="36" l="1"/>
  <c r="IY82" i="36"/>
  <c r="IX15" i="36"/>
  <c r="IX16" i="36"/>
  <c r="IY17" i="36"/>
  <c r="IY43" i="36"/>
  <c r="IY14" i="36"/>
  <c r="IY40" i="36"/>
  <c r="IY23" i="36"/>
  <c r="IY50" i="36"/>
  <c r="IY78" i="36"/>
  <c r="IY90" i="36"/>
  <c r="IY54" i="36"/>
  <c r="IY39" i="36"/>
  <c r="IY66" i="36"/>
  <c r="IY36" i="36"/>
  <c r="IY46" i="36"/>
  <c r="IY96" i="36"/>
  <c r="IY64" i="36"/>
  <c r="IY28" i="36"/>
  <c r="IY51" i="36"/>
  <c r="IY21" i="36"/>
  <c r="IY49" i="36"/>
  <c r="IY11" i="36"/>
  <c r="IY67" i="36"/>
  <c r="IY22" i="36"/>
  <c r="IY31" i="36"/>
  <c r="IY26" i="36"/>
  <c r="IY87" i="36"/>
  <c r="IY6" i="36"/>
  <c r="IY9" i="36"/>
  <c r="IY68" i="36"/>
  <c r="IY69" i="36"/>
  <c r="IY102" i="36"/>
  <c r="IY103" i="36"/>
  <c r="IY19" i="36"/>
  <c r="IY52" i="36"/>
  <c r="IZ2" i="36"/>
  <c r="IY37" i="36"/>
  <c r="IY44" i="36"/>
  <c r="IY84" i="36"/>
  <c r="IY108" i="36"/>
  <c r="IY45" i="36"/>
  <c r="IY12" i="36"/>
  <c r="IY70" i="36"/>
  <c r="IY8" i="36"/>
  <c r="IY61" i="36"/>
  <c r="IY105" i="36"/>
  <c r="IY32" i="36"/>
  <c r="IY58" i="36"/>
  <c r="IY30" i="36"/>
  <c r="IY35" i="36"/>
  <c r="IY109" i="36"/>
  <c r="IY29" i="36"/>
  <c r="IY34" i="36"/>
  <c r="IY42" i="36"/>
  <c r="IY4" i="36"/>
  <c r="IY18" i="36"/>
  <c r="IY25" i="36"/>
  <c r="IY93" i="36"/>
  <c r="IY88" i="36"/>
  <c r="IY48" i="36"/>
  <c r="IY106" i="36"/>
  <c r="IY20" i="36"/>
  <c r="IY53" i="36"/>
  <c r="IY10" i="36"/>
  <c r="IY56" i="36"/>
  <c r="IY47" i="36"/>
  <c r="IY79" i="36"/>
  <c r="IY72" i="36"/>
  <c r="IY3" i="36"/>
  <c r="IY33" i="36"/>
  <c r="IY27" i="36"/>
  <c r="IY41" i="36"/>
  <c r="IY65" i="36"/>
  <c r="IY7" i="36"/>
  <c r="IY13" i="36"/>
  <c r="IY73" i="36"/>
  <c r="IY104" i="36"/>
  <c r="IY38" i="36"/>
  <c r="IY55" i="36"/>
  <c r="IY75" i="36"/>
  <c r="IY24" i="36"/>
  <c r="IY63" i="36"/>
  <c r="IY5" i="36"/>
  <c r="IS120" i="36"/>
  <c r="IR132" i="36"/>
  <c r="IR134" i="36" s="1"/>
  <c r="IU123" i="36"/>
  <c r="IZ82" i="36" l="1"/>
  <c r="IZ81" i="36"/>
  <c r="IX111" i="36"/>
  <c r="IZ67" i="36"/>
  <c r="IZ10" i="36"/>
  <c r="IZ13" i="36"/>
  <c r="IZ109" i="36"/>
  <c r="IZ46" i="36"/>
  <c r="IZ50" i="36"/>
  <c r="IZ69" i="36"/>
  <c r="IZ54" i="36"/>
  <c r="IZ42" i="36"/>
  <c r="IZ6" i="36"/>
  <c r="IZ52" i="36"/>
  <c r="IZ7" i="36"/>
  <c r="IZ70" i="36"/>
  <c r="IZ47" i="36"/>
  <c r="IZ79" i="36"/>
  <c r="IZ102" i="36"/>
  <c r="IZ9" i="36"/>
  <c r="JA2" i="36"/>
  <c r="IZ34" i="36"/>
  <c r="IZ75" i="36"/>
  <c r="IZ30" i="36"/>
  <c r="IZ26" i="36"/>
  <c r="IZ11" i="36"/>
  <c r="IZ103" i="36"/>
  <c r="IZ23" i="36"/>
  <c r="IZ25" i="36"/>
  <c r="IZ22" i="36"/>
  <c r="IZ61" i="36"/>
  <c r="IZ96" i="36"/>
  <c r="IZ105" i="36"/>
  <c r="IZ18" i="36"/>
  <c r="IZ51" i="36"/>
  <c r="IZ78" i="36"/>
  <c r="IZ45" i="36"/>
  <c r="IZ27" i="36"/>
  <c r="IZ53" i="36"/>
  <c r="IZ55" i="36"/>
  <c r="IZ39" i="36"/>
  <c r="IZ68" i="36"/>
  <c r="IZ63" i="36"/>
  <c r="IZ88" i="36"/>
  <c r="IZ17" i="36"/>
  <c r="IZ73" i="36"/>
  <c r="IZ41" i="36"/>
  <c r="IZ28" i="36"/>
  <c r="IZ19" i="36"/>
  <c r="IZ58" i="36"/>
  <c r="IZ108" i="36"/>
  <c r="IZ38" i="36"/>
  <c r="IZ84" i="36"/>
  <c r="IZ24" i="36"/>
  <c r="IZ40" i="36"/>
  <c r="IZ29" i="36"/>
  <c r="IZ20" i="36"/>
  <c r="IZ104" i="36"/>
  <c r="IZ12" i="36"/>
  <c r="IZ31" i="36"/>
  <c r="IZ3" i="36"/>
  <c r="IZ35" i="36"/>
  <c r="IZ106" i="36"/>
  <c r="IZ4" i="36"/>
  <c r="IZ43" i="36"/>
  <c r="IZ14" i="36"/>
  <c r="IZ44" i="36"/>
  <c r="IZ93" i="36"/>
  <c r="IZ87" i="36"/>
  <c r="IZ36" i="36"/>
  <c r="IZ21" i="36"/>
  <c r="IZ8" i="36"/>
  <c r="IZ66" i="36"/>
  <c r="IZ5" i="36"/>
  <c r="IZ65" i="36"/>
  <c r="IZ49" i="36"/>
  <c r="IZ37" i="36"/>
  <c r="IZ56" i="36"/>
  <c r="IZ32" i="36"/>
  <c r="IZ72" i="36"/>
  <c r="IZ90" i="36"/>
  <c r="IZ48" i="36"/>
  <c r="IZ33" i="36"/>
  <c r="IZ64" i="36"/>
  <c r="IY15" i="36"/>
  <c r="IY16" i="36"/>
  <c r="IT120" i="36"/>
  <c r="IS132" i="36"/>
  <c r="IS134" i="36" s="1"/>
  <c r="IV123" i="36"/>
  <c r="JA82" i="36" l="1"/>
  <c r="JA81" i="36"/>
  <c r="IY111" i="36"/>
  <c r="IZ15" i="36"/>
  <c r="IZ16" i="36"/>
  <c r="IZ111" i="36"/>
  <c r="JA106" i="36"/>
  <c r="JA35" i="36"/>
  <c r="JA68" i="36"/>
  <c r="JA13" i="36"/>
  <c r="JA103" i="36"/>
  <c r="JA50" i="36"/>
  <c r="JA84" i="36"/>
  <c r="JA102" i="36"/>
  <c r="JA3" i="36"/>
  <c r="JA6" i="36"/>
  <c r="JA52" i="36"/>
  <c r="JA75" i="36"/>
  <c r="JA45" i="36"/>
  <c r="JA93" i="36"/>
  <c r="JA67" i="36"/>
  <c r="JA18" i="36"/>
  <c r="JA64" i="36"/>
  <c r="JA34" i="36"/>
  <c r="JA20" i="36"/>
  <c r="JA104" i="36"/>
  <c r="JA88" i="36"/>
  <c r="JA79" i="36"/>
  <c r="JA78" i="36"/>
  <c r="JA105" i="36"/>
  <c r="JA48" i="36"/>
  <c r="JA12" i="36"/>
  <c r="JA53" i="36"/>
  <c r="JA46" i="36"/>
  <c r="JA65" i="36"/>
  <c r="JA7" i="36"/>
  <c r="JA58" i="36"/>
  <c r="JA30" i="36"/>
  <c r="JA33" i="36"/>
  <c r="JA47" i="36"/>
  <c r="JA4" i="36"/>
  <c r="JA40" i="36"/>
  <c r="JA9" i="36"/>
  <c r="JA70" i="36"/>
  <c r="JA36" i="36"/>
  <c r="JA10" i="36"/>
  <c r="JA11" i="36"/>
  <c r="JA54" i="36"/>
  <c r="JA49" i="36"/>
  <c r="JA109" i="36"/>
  <c r="JA17" i="36"/>
  <c r="JA8" i="36"/>
  <c r="JA19" i="36"/>
  <c r="JA37" i="36"/>
  <c r="JA44" i="36"/>
  <c r="JA61" i="36"/>
  <c r="JA87" i="36"/>
  <c r="JA39" i="36"/>
  <c r="JA42" i="36"/>
  <c r="JA27" i="36"/>
  <c r="JA22" i="36"/>
  <c r="JA23" i="36"/>
  <c r="JA72" i="36"/>
  <c r="JA96" i="36"/>
  <c r="JA29" i="36"/>
  <c r="JA28" i="36"/>
  <c r="JA108" i="36"/>
  <c r="JA41" i="36"/>
  <c r="JA5" i="36"/>
  <c r="JA73" i="36"/>
  <c r="JB2" i="36"/>
  <c r="JA32" i="36"/>
  <c r="JA26" i="36"/>
  <c r="JA55" i="36"/>
  <c r="JA66" i="36"/>
  <c r="JA24" i="36"/>
  <c r="JA63" i="36"/>
  <c r="JA31" i="36"/>
  <c r="JA51" i="36"/>
  <c r="JA25" i="36"/>
  <c r="JA43" i="36"/>
  <c r="JA14" i="36"/>
  <c r="JA90" i="36"/>
  <c r="JA56" i="36"/>
  <c r="JA38" i="36"/>
  <c r="JA21" i="36"/>
  <c r="JA69" i="36"/>
  <c r="IU120" i="36"/>
  <c r="IT132" i="36"/>
  <c r="IT134" i="36" s="1"/>
  <c r="IW123" i="36"/>
  <c r="JB81" i="36" l="1"/>
  <c r="JB82" i="36"/>
  <c r="JB7" i="36"/>
  <c r="JB52" i="36"/>
  <c r="JB34" i="36"/>
  <c r="JB103" i="36"/>
  <c r="JB17" i="36"/>
  <c r="JB50" i="36"/>
  <c r="JB93" i="36"/>
  <c r="JB24" i="36"/>
  <c r="JB42" i="36"/>
  <c r="JB6" i="36"/>
  <c r="JB18" i="36"/>
  <c r="JB46" i="36"/>
  <c r="JB72" i="36"/>
  <c r="JB12" i="36"/>
  <c r="JB109" i="36"/>
  <c r="JB87" i="36"/>
  <c r="JB69" i="36"/>
  <c r="JB88" i="36"/>
  <c r="JB10" i="36"/>
  <c r="JB11" i="36"/>
  <c r="JB43" i="36"/>
  <c r="JB19" i="36"/>
  <c r="JB26" i="36"/>
  <c r="JB96" i="36"/>
  <c r="JB54" i="36"/>
  <c r="JB33" i="36"/>
  <c r="JB61" i="36"/>
  <c r="JB63" i="36"/>
  <c r="JB35" i="36"/>
  <c r="JB28" i="36"/>
  <c r="JB9" i="36"/>
  <c r="JB41" i="36"/>
  <c r="JB49" i="36"/>
  <c r="JC2" i="36"/>
  <c r="JB65" i="36"/>
  <c r="JB102" i="36"/>
  <c r="JB70" i="36"/>
  <c r="JB4" i="36"/>
  <c r="JB37" i="36"/>
  <c r="JB48" i="36"/>
  <c r="JB22" i="36"/>
  <c r="JB104" i="36"/>
  <c r="JB53" i="36"/>
  <c r="JB68" i="36"/>
  <c r="JB67" i="36"/>
  <c r="JB58" i="36"/>
  <c r="JB78" i="36"/>
  <c r="JB105" i="36"/>
  <c r="JB30" i="36"/>
  <c r="JB51" i="36"/>
  <c r="JB23" i="36"/>
  <c r="JB79" i="36"/>
  <c r="JB108" i="36"/>
  <c r="JB27" i="36"/>
  <c r="JB39" i="36"/>
  <c r="JB66" i="36"/>
  <c r="JB64" i="36"/>
  <c r="JB13" i="36"/>
  <c r="JB56" i="36"/>
  <c r="JB5" i="36"/>
  <c r="JB73" i="36"/>
  <c r="JB25" i="36"/>
  <c r="JB14" i="36"/>
  <c r="JB84" i="36"/>
  <c r="JB45" i="36"/>
  <c r="JB31" i="36"/>
  <c r="JB38" i="36"/>
  <c r="JB36" i="36"/>
  <c r="JB44" i="36"/>
  <c r="JB40" i="36"/>
  <c r="JB8" i="36"/>
  <c r="JB32" i="36"/>
  <c r="JB106" i="36"/>
  <c r="JB29" i="36"/>
  <c r="JB47" i="36"/>
  <c r="JB55" i="36"/>
  <c r="JB90" i="36"/>
  <c r="JB3" i="36"/>
  <c r="JB20" i="36"/>
  <c r="JB21" i="36"/>
  <c r="JB75" i="36"/>
  <c r="JA16" i="36"/>
  <c r="JA15" i="36"/>
  <c r="IV120" i="36"/>
  <c r="IU132" i="36"/>
  <c r="IU134" i="36" s="1"/>
  <c r="IX123" i="36"/>
  <c r="JA111" i="36" l="1"/>
  <c r="JC82" i="36"/>
  <c r="JC81" i="36"/>
  <c r="JB16" i="36"/>
  <c r="JB15" i="36"/>
  <c r="JC37" i="36"/>
  <c r="JC23" i="36"/>
  <c r="JC8" i="36"/>
  <c r="JC7" i="36"/>
  <c r="JC41" i="36"/>
  <c r="JC26" i="36"/>
  <c r="JC69" i="36"/>
  <c r="JC72" i="36"/>
  <c r="JC30" i="36"/>
  <c r="JC21" i="36"/>
  <c r="JC42" i="36"/>
  <c r="JC54" i="36"/>
  <c r="JC43" i="36"/>
  <c r="JC55" i="36"/>
  <c r="JC4" i="36"/>
  <c r="JC12" i="36"/>
  <c r="JC106" i="36"/>
  <c r="JC5" i="36"/>
  <c r="JC34" i="36"/>
  <c r="JC88" i="36"/>
  <c r="JC20" i="36"/>
  <c r="JC50" i="36"/>
  <c r="JC96" i="36"/>
  <c r="JC87" i="36"/>
  <c r="JC39" i="36"/>
  <c r="JC18" i="36"/>
  <c r="JC28" i="36"/>
  <c r="JC11" i="36"/>
  <c r="JC33" i="36"/>
  <c r="JC73" i="36"/>
  <c r="JC65" i="36"/>
  <c r="JC46" i="36"/>
  <c r="JC25" i="36"/>
  <c r="JC31" i="36"/>
  <c r="JC19" i="36"/>
  <c r="JC79" i="36"/>
  <c r="JC66" i="36"/>
  <c r="JC105" i="36"/>
  <c r="JC36" i="36"/>
  <c r="JC51" i="36"/>
  <c r="JC6" i="36"/>
  <c r="JC58" i="36"/>
  <c r="JC49" i="36"/>
  <c r="JC24" i="36"/>
  <c r="JC10" i="36"/>
  <c r="JC70" i="36"/>
  <c r="JC52" i="36"/>
  <c r="JD2" i="36"/>
  <c r="JC103" i="36"/>
  <c r="JC29" i="36"/>
  <c r="JC44" i="36"/>
  <c r="JC61" i="36"/>
  <c r="JC84" i="36"/>
  <c r="JC108" i="36"/>
  <c r="JC45" i="36"/>
  <c r="JC3" i="36"/>
  <c r="JC40" i="36"/>
  <c r="JC78" i="36"/>
  <c r="JC109" i="36"/>
  <c r="JC17" i="36"/>
  <c r="JC67" i="36"/>
  <c r="JC35" i="36"/>
  <c r="JC64" i="36"/>
  <c r="JC47" i="36"/>
  <c r="JC27" i="36"/>
  <c r="JC13" i="36"/>
  <c r="JC32" i="36"/>
  <c r="JC93" i="36"/>
  <c r="JC68" i="36"/>
  <c r="JC90" i="36"/>
  <c r="JC53" i="36"/>
  <c r="JC104" i="36"/>
  <c r="JC22" i="36"/>
  <c r="JC56" i="36"/>
  <c r="JC14" i="36"/>
  <c r="JC38" i="36"/>
  <c r="JC75" i="36"/>
  <c r="JC102" i="36"/>
  <c r="JC63" i="36"/>
  <c r="JC9" i="36"/>
  <c r="JC48" i="36"/>
  <c r="IW120" i="36"/>
  <c r="IV132" i="36"/>
  <c r="IV134" i="36" s="1"/>
  <c r="IY123" i="36"/>
  <c r="JB111" i="36" l="1"/>
  <c r="JD81" i="36"/>
  <c r="JD82" i="36"/>
  <c r="JC16" i="36"/>
  <c r="JC15" i="36"/>
  <c r="JC111" i="36" s="1"/>
  <c r="JD70" i="36"/>
  <c r="JD5" i="36"/>
  <c r="JD31" i="36"/>
  <c r="JD11" i="36"/>
  <c r="JD17" i="36"/>
  <c r="JD50" i="36"/>
  <c r="JD55" i="36"/>
  <c r="JD3" i="36"/>
  <c r="JD63" i="36"/>
  <c r="JD42" i="36"/>
  <c r="JD24" i="36"/>
  <c r="JD6" i="36"/>
  <c r="JD54" i="36"/>
  <c r="JD30" i="36"/>
  <c r="JD68" i="36"/>
  <c r="JD33" i="36"/>
  <c r="JD88" i="36"/>
  <c r="JD53" i="36"/>
  <c r="JD46" i="36"/>
  <c r="JD10" i="36"/>
  <c r="JD29" i="36"/>
  <c r="JD40" i="36"/>
  <c r="JD44" i="36"/>
  <c r="JD72" i="36"/>
  <c r="JD105" i="36"/>
  <c r="JD102" i="36"/>
  <c r="JD22" i="36"/>
  <c r="JD90" i="36"/>
  <c r="JD58" i="36"/>
  <c r="JD4" i="36"/>
  <c r="JD64" i="36"/>
  <c r="JD28" i="36"/>
  <c r="JD67" i="36"/>
  <c r="JD52" i="36"/>
  <c r="JD26" i="36"/>
  <c r="JD93" i="36"/>
  <c r="JD108" i="36"/>
  <c r="JD12" i="36"/>
  <c r="JD37" i="36"/>
  <c r="JD48" i="36"/>
  <c r="JD65" i="36"/>
  <c r="JD9" i="36"/>
  <c r="JD49" i="36"/>
  <c r="JD43" i="36"/>
  <c r="JD8" i="36"/>
  <c r="JD23" i="36"/>
  <c r="JD34" i="36"/>
  <c r="JD38" i="36"/>
  <c r="JD69" i="36"/>
  <c r="JD51" i="36"/>
  <c r="JD66" i="36"/>
  <c r="JD73" i="36"/>
  <c r="JD36" i="36"/>
  <c r="JE2" i="36"/>
  <c r="JD35" i="36"/>
  <c r="JD104" i="36"/>
  <c r="JD14" i="36"/>
  <c r="JD32" i="36"/>
  <c r="JD47" i="36"/>
  <c r="JD75" i="36"/>
  <c r="JD78" i="36"/>
  <c r="JD18" i="36"/>
  <c r="JD21" i="36"/>
  <c r="JD109" i="36"/>
  <c r="JD25" i="36"/>
  <c r="JD56" i="36"/>
  <c r="JD79" i="36"/>
  <c r="JD19" i="36"/>
  <c r="JD27" i="36"/>
  <c r="JD41" i="36"/>
  <c r="JD106" i="36"/>
  <c r="JD7" i="36"/>
  <c r="JD13" i="36"/>
  <c r="JD20" i="36"/>
  <c r="JD61" i="36"/>
  <c r="JD96" i="36"/>
  <c r="JD87" i="36"/>
  <c r="JD45" i="36"/>
  <c r="JD39" i="36"/>
  <c r="JD103" i="36"/>
  <c r="JD84" i="36"/>
  <c r="IX120" i="36"/>
  <c r="IW132" i="36"/>
  <c r="IW134" i="36" s="1"/>
  <c r="IZ123" i="36"/>
  <c r="JE81" i="36" l="1"/>
  <c r="JE82" i="36"/>
  <c r="JD16" i="36"/>
  <c r="JD15" i="36"/>
  <c r="JD111" i="36" s="1"/>
  <c r="JE10" i="36"/>
  <c r="JE103" i="36"/>
  <c r="JE13" i="36"/>
  <c r="JE19" i="36"/>
  <c r="JE52" i="36"/>
  <c r="JE38" i="36"/>
  <c r="JE93" i="36"/>
  <c r="JE87" i="36"/>
  <c r="JE36" i="36"/>
  <c r="JE27" i="36"/>
  <c r="JE4" i="36"/>
  <c r="JE12" i="36"/>
  <c r="JE29" i="36"/>
  <c r="JE63" i="36"/>
  <c r="JE8" i="36"/>
  <c r="JE64" i="36"/>
  <c r="JE28" i="36"/>
  <c r="JE70" i="36"/>
  <c r="JE43" i="36"/>
  <c r="JE47" i="36"/>
  <c r="JE69" i="36"/>
  <c r="JE102" i="36"/>
  <c r="JE54" i="36"/>
  <c r="JE51" i="36"/>
  <c r="JE50" i="36"/>
  <c r="JE24" i="36"/>
  <c r="JE88" i="36"/>
  <c r="JE33" i="36"/>
  <c r="JE109" i="36"/>
  <c r="JE34" i="36"/>
  <c r="JE23" i="36"/>
  <c r="JE22" i="36"/>
  <c r="JE37" i="36"/>
  <c r="JE26" i="36"/>
  <c r="JE72" i="36"/>
  <c r="JE75" i="36"/>
  <c r="JE30" i="36"/>
  <c r="JE21" i="36"/>
  <c r="JE49" i="36"/>
  <c r="JE48" i="36"/>
  <c r="JE20" i="36"/>
  <c r="JE96" i="36"/>
  <c r="JE90" i="36"/>
  <c r="JE67" i="36"/>
  <c r="JE11" i="36"/>
  <c r="JE25" i="36"/>
  <c r="JF2" i="36"/>
  <c r="JE66" i="36"/>
  <c r="JE39" i="36"/>
  <c r="JE61" i="36"/>
  <c r="JE65" i="36"/>
  <c r="JE42" i="36"/>
  <c r="JE53" i="36"/>
  <c r="JE7" i="36"/>
  <c r="JE68" i="36"/>
  <c r="JE40" i="36"/>
  <c r="JE46" i="36"/>
  <c r="JE79" i="36"/>
  <c r="JE78" i="36"/>
  <c r="JE105" i="36"/>
  <c r="JE3" i="36"/>
  <c r="JE6" i="36"/>
  <c r="JE108" i="36"/>
  <c r="JE31" i="36"/>
  <c r="JE55" i="36"/>
  <c r="JE17" i="36"/>
  <c r="JE106" i="36"/>
  <c r="JE56" i="36"/>
  <c r="JE41" i="36"/>
  <c r="JE5" i="36"/>
  <c r="JE73" i="36"/>
  <c r="JE14" i="36"/>
  <c r="JE104" i="36"/>
  <c r="JE35" i="36"/>
  <c r="JE58" i="36"/>
  <c r="JE84" i="36"/>
  <c r="JE18" i="36"/>
  <c r="JE45" i="36"/>
  <c r="JE9" i="36"/>
  <c r="JE32" i="36"/>
  <c r="JE44" i="36"/>
  <c r="IY120" i="36"/>
  <c r="IX132" i="36"/>
  <c r="IX134" i="36" s="1"/>
  <c r="JA123" i="36"/>
  <c r="JF81" i="36" l="1"/>
  <c r="JF82" i="36"/>
  <c r="JE15" i="36"/>
  <c r="JE16" i="36"/>
  <c r="JE111" i="36" s="1"/>
  <c r="JF31" i="36"/>
  <c r="JG2" i="36"/>
  <c r="JF49" i="36"/>
  <c r="JF20" i="36"/>
  <c r="JF25" i="36"/>
  <c r="JF52" i="36"/>
  <c r="JF69" i="36"/>
  <c r="JF102" i="36"/>
  <c r="JF48" i="36"/>
  <c r="JF33" i="36"/>
  <c r="JF108" i="36"/>
  <c r="JF12" i="36"/>
  <c r="JF75" i="36"/>
  <c r="JF104" i="36"/>
  <c r="JF43" i="36"/>
  <c r="JF106" i="36"/>
  <c r="JF65" i="36"/>
  <c r="JF29" i="36"/>
  <c r="JF88" i="36"/>
  <c r="JF26" i="36"/>
  <c r="JF96" i="36"/>
  <c r="JF36" i="36"/>
  <c r="JF42" i="36"/>
  <c r="JF24" i="36"/>
  <c r="JF46" i="36"/>
  <c r="JF64" i="36"/>
  <c r="JF10" i="36"/>
  <c r="JF109" i="36"/>
  <c r="JF67" i="36"/>
  <c r="JF44" i="36"/>
  <c r="JF78" i="36"/>
  <c r="JF87" i="36"/>
  <c r="JF18" i="36"/>
  <c r="JF21" i="36"/>
  <c r="JF50" i="36"/>
  <c r="JF90" i="36"/>
  <c r="JF63" i="36"/>
  <c r="JF14" i="36"/>
  <c r="JF13" i="36"/>
  <c r="JF4" i="36"/>
  <c r="JF56" i="36"/>
  <c r="JF35" i="36"/>
  <c r="JF7" i="36"/>
  <c r="JF34" i="36"/>
  <c r="JF53" i="36"/>
  <c r="JF84" i="36"/>
  <c r="JF45" i="36"/>
  <c r="JF17" i="36"/>
  <c r="JF38" i="36"/>
  <c r="JF6" i="36"/>
  <c r="JF40" i="36"/>
  <c r="JF23" i="36"/>
  <c r="JF70" i="36"/>
  <c r="JF19" i="36"/>
  <c r="JF47" i="36"/>
  <c r="JF61" i="36"/>
  <c r="JF66" i="36"/>
  <c r="JF3" i="36"/>
  <c r="JF30" i="36"/>
  <c r="JF51" i="36"/>
  <c r="JF37" i="36"/>
  <c r="JF93" i="36"/>
  <c r="JF28" i="36"/>
  <c r="JF72" i="36"/>
  <c r="JF22" i="36"/>
  <c r="JF58" i="36"/>
  <c r="JF73" i="36"/>
  <c r="JF55" i="36"/>
  <c r="JF103" i="36"/>
  <c r="JF5" i="36"/>
  <c r="JF68" i="36"/>
  <c r="JF8" i="36"/>
  <c r="JF11" i="36"/>
  <c r="JF32" i="36"/>
  <c r="JF79" i="36"/>
  <c r="JF54" i="36"/>
  <c r="JF105" i="36"/>
  <c r="JF9" i="36"/>
  <c r="JF27" i="36"/>
  <c r="JF41" i="36"/>
  <c r="JF39" i="36"/>
  <c r="IZ120" i="36"/>
  <c r="IY132" i="36"/>
  <c r="IY134" i="36" s="1"/>
  <c r="JB123" i="36"/>
  <c r="JG81" i="36" l="1"/>
  <c r="JG82" i="36"/>
  <c r="JG14" i="36"/>
  <c r="JG109" i="36"/>
  <c r="JG103" i="36"/>
  <c r="JG88" i="36"/>
  <c r="JG68" i="36"/>
  <c r="JG50" i="36"/>
  <c r="JG75" i="36"/>
  <c r="JG87" i="36"/>
  <c r="JG36" i="36"/>
  <c r="JG21" i="36"/>
  <c r="JG26" i="36"/>
  <c r="JG54" i="36"/>
  <c r="JG33" i="36"/>
  <c r="JG73" i="36"/>
  <c r="JG90" i="36"/>
  <c r="JG58" i="36"/>
  <c r="JG105" i="36"/>
  <c r="JG30" i="36"/>
  <c r="JG6" i="36"/>
  <c r="JG64" i="36"/>
  <c r="JG70" i="36"/>
  <c r="JG53" i="36"/>
  <c r="JG35" i="36"/>
  <c r="JG65" i="36"/>
  <c r="JG96" i="36"/>
  <c r="JG12" i="36"/>
  <c r="JG18" i="36"/>
  <c r="JG46" i="36"/>
  <c r="JG3" i="36"/>
  <c r="JG34" i="36"/>
  <c r="JG17" i="36"/>
  <c r="JG11" i="36"/>
  <c r="JG5" i="36"/>
  <c r="JG79" i="36"/>
  <c r="JG72" i="36"/>
  <c r="JG39" i="36"/>
  <c r="JG32" i="36"/>
  <c r="JG63" i="36"/>
  <c r="JG31" i="36"/>
  <c r="JG49" i="36"/>
  <c r="JG7" i="36"/>
  <c r="JG78" i="36"/>
  <c r="JG67" i="36"/>
  <c r="JG25" i="36"/>
  <c r="JG106" i="36"/>
  <c r="JG56" i="36"/>
  <c r="JH2" i="36"/>
  <c r="JG47" i="36"/>
  <c r="JG61" i="36"/>
  <c r="JG66" i="36"/>
  <c r="JG24" i="36"/>
  <c r="JG27" i="36"/>
  <c r="JG41" i="36"/>
  <c r="JG8" i="36"/>
  <c r="JG43" i="36"/>
  <c r="JG52" i="36"/>
  <c r="JG23" i="36"/>
  <c r="JG28" i="36"/>
  <c r="JG55" i="36"/>
  <c r="JG84" i="36"/>
  <c r="JG48" i="36"/>
  <c r="JG45" i="36"/>
  <c r="JG10" i="36"/>
  <c r="JG104" i="36"/>
  <c r="JG20" i="36"/>
  <c r="JG22" i="36"/>
  <c r="JG13" i="36"/>
  <c r="JG44" i="36"/>
  <c r="JG93" i="36"/>
  <c r="JG108" i="36"/>
  <c r="JG9" i="36"/>
  <c r="JG4" i="36"/>
  <c r="JG40" i="36"/>
  <c r="JG37" i="36"/>
  <c r="JG29" i="36"/>
  <c r="JG19" i="36"/>
  <c r="JG38" i="36"/>
  <c r="JG69" i="36"/>
  <c r="JG102" i="36"/>
  <c r="JG42" i="36"/>
  <c r="JG51" i="36"/>
  <c r="JF15" i="36"/>
  <c r="JF16" i="36"/>
  <c r="JA120" i="36"/>
  <c r="IZ132" i="36"/>
  <c r="IZ134" i="36" s="1"/>
  <c r="JC123" i="36"/>
  <c r="JF111" i="36" l="1"/>
  <c r="JH82" i="36"/>
  <c r="JH81" i="36"/>
  <c r="JH53" i="36"/>
  <c r="JH10" i="36"/>
  <c r="JH40" i="36"/>
  <c r="JH64" i="36"/>
  <c r="JH19" i="36"/>
  <c r="JH26" i="36"/>
  <c r="JH84" i="36"/>
  <c r="JH90" i="36"/>
  <c r="JH33" i="36"/>
  <c r="JH12" i="36"/>
  <c r="JH37" i="36"/>
  <c r="JH5" i="36"/>
  <c r="JH58" i="36"/>
  <c r="JH102" i="36"/>
  <c r="JH21" i="36"/>
  <c r="JH109" i="36"/>
  <c r="JH4" i="36"/>
  <c r="JH23" i="36"/>
  <c r="JH96" i="36"/>
  <c r="JH48" i="36"/>
  <c r="JH27" i="36"/>
  <c r="JH39" i="36"/>
  <c r="JH41" i="36"/>
  <c r="JH14" i="36"/>
  <c r="JH46" i="36"/>
  <c r="JH68" i="36"/>
  <c r="JH44" i="36"/>
  <c r="JH79" i="36"/>
  <c r="JH66" i="36"/>
  <c r="JH105" i="36"/>
  <c r="JH18" i="36"/>
  <c r="JH51" i="36"/>
  <c r="JH30" i="36"/>
  <c r="JH104" i="36"/>
  <c r="JH13" i="36"/>
  <c r="JH56" i="36"/>
  <c r="JH67" i="36"/>
  <c r="JH28" i="36"/>
  <c r="JH8" i="36"/>
  <c r="JH61" i="36"/>
  <c r="JH69" i="36"/>
  <c r="JH63" i="36"/>
  <c r="JH73" i="36"/>
  <c r="JH20" i="36"/>
  <c r="JH43" i="36"/>
  <c r="JH34" i="36"/>
  <c r="JH65" i="36"/>
  <c r="JH38" i="36"/>
  <c r="JH55" i="36"/>
  <c r="JH54" i="36"/>
  <c r="JH3" i="36"/>
  <c r="JH45" i="36"/>
  <c r="JH22" i="36"/>
  <c r="JH29" i="36"/>
  <c r="JH11" i="36"/>
  <c r="JH35" i="36"/>
  <c r="JH7" i="36"/>
  <c r="JI2" i="36"/>
  <c r="JH72" i="36"/>
  <c r="JH87" i="36"/>
  <c r="JH24" i="36"/>
  <c r="JH6" i="36"/>
  <c r="JH103" i="36"/>
  <c r="JH106" i="36"/>
  <c r="JH25" i="36"/>
  <c r="JH49" i="36"/>
  <c r="JH31" i="36"/>
  <c r="JH47" i="36"/>
  <c r="JH78" i="36"/>
  <c r="JH108" i="36"/>
  <c r="JH42" i="36"/>
  <c r="JH9" i="36"/>
  <c r="JH36" i="36"/>
  <c r="JH70" i="36"/>
  <c r="JH52" i="36"/>
  <c r="JH88" i="36"/>
  <c r="JH17" i="36"/>
  <c r="JH32" i="36"/>
  <c r="JH50" i="36"/>
  <c r="JH93" i="36"/>
  <c r="JH75" i="36"/>
  <c r="JG15" i="36"/>
  <c r="JG16" i="36"/>
  <c r="JB120" i="36"/>
  <c r="JA132" i="36"/>
  <c r="JA134" i="36" s="1"/>
  <c r="JD123" i="36"/>
  <c r="JI82" i="36" l="1"/>
  <c r="JI81" i="36"/>
  <c r="JH15" i="36"/>
  <c r="JH16" i="36"/>
  <c r="JG111" i="36"/>
  <c r="JI37" i="36"/>
  <c r="JI32" i="36"/>
  <c r="JI7" i="36"/>
  <c r="JI67" i="36"/>
  <c r="JI52" i="36"/>
  <c r="JI25" i="36"/>
  <c r="JI66" i="36"/>
  <c r="JI102" i="36"/>
  <c r="JI24" i="36"/>
  <c r="JI21" i="36"/>
  <c r="JI93" i="36"/>
  <c r="JI48" i="36"/>
  <c r="JI51" i="36"/>
  <c r="JI34" i="36"/>
  <c r="JI87" i="36"/>
  <c r="JI42" i="36"/>
  <c r="JI103" i="36"/>
  <c r="JI19" i="36"/>
  <c r="JI40" i="36"/>
  <c r="JI4" i="36"/>
  <c r="JI31" i="36"/>
  <c r="JI50" i="36"/>
  <c r="JI84" i="36"/>
  <c r="JI8" i="36"/>
  <c r="JI69" i="36"/>
  <c r="JI36" i="36"/>
  <c r="JI27" i="36"/>
  <c r="JI6" i="36"/>
  <c r="JI65" i="36"/>
  <c r="JI46" i="36"/>
  <c r="JI64" i="36"/>
  <c r="JI61" i="36"/>
  <c r="JI12" i="36"/>
  <c r="JI9" i="36"/>
  <c r="JI35" i="36"/>
  <c r="JJ2" i="36"/>
  <c r="JI13" i="36"/>
  <c r="JI5" i="36"/>
  <c r="JI29" i="36"/>
  <c r="JI58" i="36"/>
  <c r="JI78" i="36"/>
  <c r="JI54" i="36"/>
  <c r="JI45" i="36"/>
  <c r="JI33" i="36"/>
  <c r="JI75" i="36"/>
  <c r="JI63" i="36"/>
  <c r="JI106" i="36"/>
  <c r="JI11" i="36"/>
  <c r="JI88" i="36"/>
  <c r="JI49" i="36"/>
  <c r="JI109" i="36"/>
  <c r="JI47" i="36"/>
  <c r="JI79" i="36"/>
  <c r="JI30" i="36"/>
  <c r="JI68" i="36"/>
  <c r="JI28" i="36"/>
  <c r="JI70" i="36"/>
  <c r="JI104" i="36"/>
  <c r="JI14" i="36"/>
  <c r="JI44" i="36"/>
  <c r="JI55" i="36"/>
  <c r="JI108" i="36"/>
  <c r="JI18" i="36"/>
  <c r="JI43" i="36"/>
  <c r="JI56" i="36"/>
  <c r="JI23" i="36"/>
  <c r="JI22" i="36"/>
  <c r="JI41" i="36"/>
  <c r="JI38" i="36"/>
  <c r="JI96" i="36"/>
  <c r="JI105" i="36"/>
  <c r="JI20" i="36"/>
  <c r="JI73" i="36"/>
  <c r="JI10" i="36"/>
  <c r="JI17" i="36"/>
  <c r="JI53" i="36"/>
  <c r="JI26" i="36"/>
  <c r="JI72" i="36"/>
  <c r="JI90" i="36"/>
  <c r="JI3" i="36"/>
  <c r="JI39" i="36"/>
  <c r="JC120" i="36"/>
  <c r="JB132" i="36"/>
  <c r="JB134" i="36" s="1"/>
  <c r="JE123" i="36"/>
  <c r="JJ81" i="36" l="1"/>
  <c r="JJ82" i="36"/>
  <c r="JH111" i="36"/>
  <c r="JJ35" i="36"/>
  <c r="JJ40" i="36"/>
  <c r="JJ29" i="36"/>
  <c r="JJ7" i="36"/>
  <c r="JJ25" i="36"/>
  <c r="JJ38" i="36"/>
  <c r="JJ96" i="36"/>
  <c r="JJ90" i="36"/>
  <c r="JJ3" i="36"/>
  <c r="JJ63" i="36"/>
  <c r="JJ20" i="36"/>
  <c r="JJ106" i="36"/>
  <c r="JJ52" i="36"/>
  <c r="JJ46" i="36"/>
  <c r="JJ75" i="36"/>
  <c r="JJ21" i="36"/>
  <c r="JJ31" i="36"/>
  <c r="JJ50" i="36"/>
  <c r="JJ48" i="36"/>
  <c r="JJ37" i="36"/>
  <c r="JJ4" i="36"/>
  <c r="JJ68" i="36"/>
  <c r="JJ104" i="36"/>
  <c r="JJ56" i="36"/>
  <c r="JJ26" i="36"/>
  <c r="JJ84" i="36"/>
  <c r="JJ54" i="36"/>
  <c r="JJ42" i="36"/>
  <c r="JJ12" i="36"/>
  <c r="JJ11" i="36"/>
  <c r="JJ9" i="36"/>
  <c r="JJ49" i="36"/>
  <c r="JJ93" i="36"/>
  <c r="JJ8" i="36"/>
  <c r="JJ28" i="36"/>
  <c r="JJ34" i="36"/>
  <c r="JJ43" i="36"/>
  <c r="JJ67" i="36"/>
  <c r="JJ10" i="36"/>
  <c r="JJ66" i="36"/>
  <c r="JJ87" i="36"/>
  <c r="JJ30" i="36"/>
  <c r="JJ39" i="36"/>
  <c r="JJ103" i="36"/>
  <c r="JJ72" i="36"/>
  <c r="JJ6" i="36"/>
  <c r="JJ53" i="36"/>
  <c r="JJ33" i="36"/>
  <c r="JJ73" i="36"/>
  <c r="JJ109" i="36"/>
  <c r="JJ23" i="36"/>
  <c r="JK2" i="36"/>
  <c r="JJ47" i="36"/>
  <c r="JJ61" i="36"/>
  <c r="JJ69" i="36"/>
  <c r="JJ105" i="36"/>
  <c r="JJ24" i="36"/>
  <c r="JJ51" i="36"/>
  <c r="JJ58" i="36"/>
  <c r="JJ17" i="36"/>
  <c r="JJ36" i="36"/>
  <c r="JJ32" i="36"/>
  <c r="JJ41" i="36"/>
  <c r="JJ65" i="36"/>
  <c r="JJ102" i="36"/>
  <c r="JJ70" i="36"/>
  <c r="JJ5" i="36"/>
  <c r="JJ55" i="36"/>
  <c r="JJ88" i="36"/>
  <c r="JJ19" i="36"/>
  <c r="JJ22" i="36"/>
  <c r="JJ14" i="36"/>
  <c r="JJ13" i="36"/>
  <c r="JJ64" i="36"/>
  <c r="JJ79" i="36"/>
  <c r="JJ78" i="36"/>
  <c r="JJ18" i="36"/>
  <c r="JJ45" i="36"/>
  <c r="JJ27" i="36"/>
  <c r="JJ44" i="36"/>
  <c r="JJ108" i="36"/>
  <c r="JI16" i="36"/>
  <c r="JI15" i="36"/>
  <c r="JI111" i="36" s="1"/>
  <c r="JD120" i="36"/>
  <c r="JC132" i="36"/>
  <c r="JC134" i="36" s="1"/>
  <c r="JF123" i="36"/>
  <c r="JK81" i="36" l="1"/>
  <c r="JK82" i="36"/>
  <c r="JK17" i="36"/>
  <c r="JK73" i="36"/>
  <c r="JK31" i="36"/>
  <c r="JK29" i="36"/>
  <c r="JK25" i="36"/>
  <c r="JK38" i="36"/>
  <c r="JK96" i="36"/>
  <c r="JK54" i="36"/>
  <c r="JK36" i="36"/>
  <c r="JK51" i="36"/>
  <c r="JK50" i="36"/>
  <c r="JK30" i="36"/>
  <c r="JK5" i="36"/>
  <c r="JK14" i="36"/>
  <c r="JK26" i="36"/>
  <c r="JK102" i="36"/>
  <c r="JK19" i="36"/>
  <c r="JK39" i="36"/>
  <c r="JK46" i="36"/>
  <c r="JK32" i="36"/>
  <c r="JK28" i="36"/>
  <c r="JK53" i="36"/>
  <c r="JK37" i="36"/>
  <c r="JK69" i="36"/>
  <c r="JK84" i="36"/>
  <c r="JK9" i="36"/>
  <c r="JK103" i="36"/>
  <c r="JK88" i="36"/>
  <c r="JK67" i="36"/>
  <c r="JK93" i="36"/>
  <c r="JK18" i="36"/>
  <c r="JK63" i="36"/>
  <c r="JK47" i="36"/>
  <c r="JK70" i="36"/>
  <c r="JK49" i="36"/>
  <c r="JK43" i="36"/>
  <c r="JK13" i="36"/>
  <c r="JK64" i="36"/>
  <c r="JK79" i="36"/>
  <c r="JK66" i="36"/>
  <c r="JK87" i="36"/>
  <c r="JK3" i="36"/>
  <c r="JK12" i="36"/>
  <c r="JK6" i="36"/>
  <c r="JK41" i="36"/>
  <c r="JK35" i="36"/>
  <c r="JL2" i="36"/>
  <c r="JK22" i="36"/>
  <c r="JK109" i="36"/>
  <c r="JK68" i="36"/>
  <c r="JK61" i="36"/>
  <c r="JK72" i="36"/>
  <c r="JK108" i="36"/>
  <c r="JK48" i="36"/>
  <c r="JK23" i="36"/>
  <c r="JK21" i="36"/>
  <c r="JK106" i="36"/>
  <c r="JK20" i="36"/>
  <c r="JK56" i="36"/>
  <c r="JK4" i="36"/>
  <c r="JK10" i="36"/>
  <c r="JK34" i="36"/>
  <c r="JK58" i="36"/>
  <c r="JK75" i="36"/>
  <c r="JK105" i="36"/>
  <c r="JK45" i="36"/>
  <c r="JK27" i="36"/>
  <c r="JK52" i="36"/>
  <c r="JK78" i="36"/>
  <c r="JK65" i="36"/>
  <c r="JK7" i="36"/>
  <c r="JK40" i="36"/>
  <c r="JK8" i="36"/>
  <c r="JK11" i="36"/>
  <c r="JK44" i="36"/>
  <c r="JK55" i="36"/>
  <c r="JK90" i="36"/>
  <c r="JK33" i="36"/>
  <c r="JK42" i="36"/>
  <c r="JK104" i="36"/>
  <c r="JK24" i="36"/>
  <c r="JJ15" i="36"/>
  <c r="JJ16" i="36"/>
  <c r="JJ111" i="36"/>
  <c r="JE120" i="36"/>
  <c r="JD132" i="36"/>
  <c r="JD134" i="36" s="1"/>
  <c r="JG123" i="36"/>
  <c r="JL81" i="36" l="1"/>
  <c r="JL82" i="36"/>
  <c r="JL29" i="36"/>
  <c r="JL23" i="36"/>
  <c r="JL68" i="36"/>
  <c r="JL31" i="36"/>
  <c r="JL20" i="36"/>
  <c r="JL56" i="36"/>
  <c r="JL69" i="36"/>
  <c r="JL93" i="36"/>
  <c r="JL36" i="36"/>
  <c r="JL6" i="36"/>
  <c r="JL8" i="36"/>
  <c r="JL47" i="36"/>
  <c r="JL67" i="36"/>
  <c r="JL46" i="36"/>
  <c r="JL53" i="36"/>
  <c r="JL28" i="36"/>
  <c r="JL4" i="36"/>
  <c r="JL26" i="36"/>
  <c r="JL72" i="36"/>
  <c r="JL90" i="36"/>
  <c r="JL30" i="36"/>
  <c r="JL33" i="36"/>
  <c r="JL108" i="36"/>
  <c r="JL63" i="36"/>
  <c r="JL34" i="36"/>
  <c r="JL87" i="36"/>
  <c r="JL52" i="36"/>
  <c r="JL14" i="36"/>
  <c r="JL10" i="36"/>
  <c r="JL22" i="36"/>
  <c r="JL38" i="36"/>
  <c r="JL61" i="36"/>
  <c r="JL75" i="36"/>
  <c r="JL9" i="36"/>
  <c r="JL49" i="36"/>
  <c r="JL24" i="36"/>
  <c r="JL32" i="36"/>
  <c r="JL109" i="36"/>
  <c r="JL37" i="36"/>
  <c r="JL7" i="36"/>
  <c r="JL44" i="36"/>
  <c r="JL58" i="36"/>
  <c r="JL66" i="36"/>
  <c r="JL78" i="36"/>
  <c r="JL48" i="36"/>
  <c r="JL12" i="36"/>
  <c r="JL41" i="36"/>
  <c r="JM2" i="36"/>
  <c r="JL3" i="36"/>
  <c r="JL88" i="36"/>
  <c r="JL17" i="36"/>
  <c r="JL65" i="36"/>
  <c r="JL70" i="36"/>
  <c r="JL73" i="36"/>
  <c r="JL104" i="36"/>
  <c r="JL79" i="36"/>
  <c r="JL102" i="36"/>
  <c r="JL18" i="36"/>
  <c r="JL45" i="36"/>
  <c r="JL27" i="36"/>
  <c r="JL55" i="36"/>
  <c r="JL19" i="36"/>
  <c r="JL64" i="36"/>
  <c r="JL13" i="36"/>
  <c r="JL40" i="36"/>
  <c r="JL35" i="36"/>
  <c r="JL103" i="36"/>
  <c r="JL96" i="36"/>
  <c r="JL105" i="36"/>
  <c r="JL42" i="36"/>
  <c r="JL21" i="36"/>
  <c r="JL5" i="36"/>
  <c r="JL43" i="36"/>
  <c r="JL25" i="36"/>
  <c r="JL11" i="36"/>
  <c r="JL50" i="36"/>
  <c r="JL54" i="36"/>
  <c r="JL39" i="36"/>
  <c r="JL51" i="36"/>
  <c r="JL106" i="36"/>
  <c r="JL84" i="36"/>
  <c r="JK15" i="36"/>
  <c r="JK16" i="36"/>
  <c r="JF120" i="36"/>
  <c r="JE132" i="36"/>
  <c r="JE134" i="36" s="1"/>
  <c r="JH123" i="36"/>
  <c r="JM81" i="36" l="1"/>
  <c r="JM82" i="36"/>
  <c r="JK111" i="36"/>
  <c r="JL15" i="36"/>
  <c r="JL16" i="36"/>
  <c r="JM19" i="36"/>
  <c r="JM73" i="36"/>
  <c r="JM7" i="36"/>
  <c r="JM17" i="36"/>
  <c r="JN2" i="36"/>
  <c r="JM50" i="36"/>
  <c r="JM69" i="36"/>
  <c r="JM84" i="36"/>
  <c r="JM33" i="36"/>
  <c r="JM39" i="36"/>
  <c r="JM64" i="36"/>
  <c r="JM102" i="36"/>
  <c r="JM44" i="36"/>
  <c r="JM47" i="36"/>
  <c r="JM37" i="36"/>
  <c r="JM32" i="36"/>
  <c r="JM106" i="36"/>
  <c r="JM14" i="36"/>
  <c r="JM53" i="36"/>
  <c r="JM13" i="36"/>
  <c r="JM75" i="36"/>
  <c r="JM90" i="36"/>
  <c r="JM24" i="36"/>
  <c r="JM21" i="36"/>
  <c r="JM52" i="36"/>
  <c r="JM78" i="36"/>
  <c r="JM63" i="36"/>
  <c r="JM79" i="36"/>
  <c r="JM43" i="36"/>
  <c r="JM41" i="36"/>
  <c r="JM54" i="36"/>
  <c r="JM104" i="36"/>
  <c r="JM10" i="36"/>
  <c r="JM23" i="36"/>
  <c r="JM26" i="36"/>
  <c r="JM36" i="36"/>
  <c r="JM96" i="36"/>
  <c r="JM27" i="36"/>
  <c r="JM4" i="36"/>
  <c r="JM68" i="36"/>
  <c r="JM46" i="36"/>
  <c r="JM49" i="36"/>
  <c r="JM20" i="36"/>
  <c r="JM38" i="36"/>
  <c r="JM58" i="36"/>
  <c r="JM72" i="36"/>
  <c r="JM87" i="36"/>
  <c r="JM48" i="36"/>
  <c r="JM9" i="36"/>
  <c r="JM18" i="36"/>
  <c r="JM67" i="36"/>
  <c r="JM35" i="36"/>
  <c r="JM56" i="36"/>
  <c r="JM88" i="36"/>
  <c r="JM8" i="36"/>
  <c r="JM11" i="36"/>
  <c r="JM61" i="36"/>
  <c r="JM66" i="36"/>
  <c r="JM105" i="36"/>
  <c r="JM45" i="36"/>
  <c r="JM51" i="36"/>
  <c r="JM103" i="36"/>
  <c r="JM12" i="36"/>
  <c r="JM109" i="36"/>
  <c r="JM22" i="36"/>
  <c r="JM40" i="36"/>
  <c r="JM34" i="36"/>
  <c r="JM25" i="36"/>
  <c r="JM30" i="36"/>
  <c r="JM3" i="36"/>
  <c r="JM65" i="36"/>
  <c r="JM28" i="36"/>
  <c r="JM31" i="36"/>
  <c r="JM29" i="36"/>
  <c r="JM70" i="36"/>
  <c r="JM5" i="36"/>
  <c r="JM55" i="36"/>
  <c r="JM108" i="36"/>
  <c r="JM42" i="36"/>
  <c r="JM6" i="36"/>
  <c r="JM93" i="36"/>
  <c r="JG120" i="36"/>
  <c r="JF132" i="36"/>
  <c r="JF134" i="36" s="1"/>
  <c r="JI123" i="36"/>
  <c r="JN81" i="36" l="1"/>
  <c r="JN82" i="36"/>
  <c r="JL111" i="36"/>
  <c r="JN7" i="36"/>
  <c r="JN13" i="36"/>
  <c r="JN103" i="36"/>
  <c r="JN73" i="36"/>
  <c r="JN11" i="36"/>
  <c r="JN50" i="36"/>
  <c r="JN72" i="36"/>
  <c r="JN84" i="36"/>
  <c r="JN48" i="36"/>
  <c r="JN21" i="36"/>
  <c r="JN63" i="36"/>
  <c r="JN22" i="36"/>
  <c r="JN47" i="36"/>
  <c r="JN3" i="36"/>
  <c r="JN70" i="36"/>
  <c r="JN39" i="36"/>
  <c r="JN88" i="36"/>
  <c r="JN49" i="36"/>
  <c r="JN32" i="36"/>
  <c r="JN23" i="36"/>
  <c r="JN43" i="36"/>
  <c r="JN26" i="36"/>
  <c r="JN66" i="36"/>
  <c r="JN102" i="36"/>
  <c r="JN36" i="36"/>
  <c r="JN68" i="36"/>
  <c r="JN79" i="36"/>
  <c r="JN9" i="36"/>
  <c r="JN27" i="36"/>
  <c r="JN24" i="36"/>
  <c r="JN44" i="36"/>
  <c r="JN41" i="36"/>
  <c r="JN8" i="36"/>
  <c r="JN25" i="36"/>
  <c r="JN35" i="36"/>
  <c r="JN38" i="36"/>
  <c r="JN61" i="36"/>
  <c r="JN75" i="36"/>
  <c r="JN105" i="36"/>
  <c r="JN30" i="36"/>
  <c r="JN6" i="36"/>
  <c r="JN109" i="36"/>
  <c r="JN93" i="36"/>
  <c r="JN34" i="36"/>
  <c r="JN108" i="36"/>
  <c r="JN19" i="36"/>
  <c r="JN54" i="36"/>
  <c r="JN55" i="36"/>
  <c r="JN104" i="36"/>
  <c r="JN56" i="36"/>
  <c r="JN4" i="36"/>
  <c r="JN65" i="36"/>
  <c r="JN10" i="36"/>
  <c r="JN37" i="36"/>
  <c r="JO2" i="36"/>
  <c r="JN58" i="36"/>
  <c r="JN69" i="36"/>
  <c r="JN33" i="36"/>
  <c r="JN18" i="36"/>
  <c r="JN87" i="36"/>
  <c r="JN5" i="36"/>
  <c r="JN78" i="36"/>
  <c r="JN40" i="36"/>
  <c r="JN29" i="36"/>
  <c r="JN52" i="36"/>
  <c r="JN14" i="36"/>
  <c r="JN106" i="36"/>
  <c r="JN45" i="36"/>
  <c r="JN20" i="36"/>
  <c r="JN31" i="36"/>
  <c r="JN67" i="36"/>
  <c r="JN17" i="36"/>
  <c r="JN64" i="36"/>
  <c r="JN46" i="36"/>
  <c r="JN53" i="36"/>
  <c r="JN96" i="36"/>
  <c r="JN90" i="36"/>
  <c r="JN42" i="36"/>
  <c r="JN51" i="36"/>
  <c r="JN28" i="36"/>
  <c r="JN12" i="36"/>
  <c r="JM16" i="36"/>
  <c r="JM15" i="36"/>
  <c r="JH120" i="36"/>
  <c r="JG132" i="36"/>
  <c r="JG134" i="36" s="1"/>
  <c r="JJ123" i="36"/>
  <c r="JO81" i="36" l="1"/>
  <c r="JO82" i="36"/>
  <c r="JO34" i="36"/>
  <c r="JO37" i="36"/>
  <c r="JO73" i="36"/>
  <c r="JO17" i="36"/>
  <c r="JO43" i="36"/>
  <c r="JO38" i="36"/>
  <c r="JO78" i="36"/>
  <c r="JO90" i="36"/>
  <c r="JO30" i="36"/>
  <c r="JO6" i="36"/>
  <c r="JO14" i="36"/>
  <c r="JO35" i="36"/>
  <c r="JO87" i="36"/>
  <c r="JO12" i="36"/>
  <c r="JO88" i="36"/>
  <c r="JO48" i="36"/>
  <c r="JO26" i="36"/>
  <c r="JO13" i="36"/>
  <c r="JO32" i="36"/>
  <c r="JO70" i="36"/>
  <c r="JO47" i="36"/>
  <c r="JO69" i="36"/>
  <c r="JO18" i="36"/>
  <c r="JO75" i="36"/>
  <c r="JO10" i="36"/>
  <c r="JO46" i="36"/>
  <c r="JO27" i="36"/>
  <c r="JO4" i="36"/>
  <c r="JO103" i="36"/>
  <c r="JO20" i="36"/>
  <c r="JO5" i="36"/>
  <c r="JO23" i="36"/>
  <c r="JO56" i="36"/>
  <c r="JO96" i="36"/>
  <c r="JO54" i="36"/>
  <c r="JO36" i="36"/>
  <c r="JO39" i="36"/>
  <c r="JO42" i="36"/>
  <c r="JO84" i="36"/>
  <c r="JO51" i="36"/>
  <c r="JO52" i="36"/>
  <c r="JO79" i="36"/>
  <c r="JO105" i="36"/>
  <c r="JO8" i="36"/>
  <c r="JO68" i="36"/>
  <c r="JO28" i="36"/>
  <c r="JO40" i="36"/>
  <c r="JO31" i="36"/>
  <c r="JO49" i="36"/>
  <c r="JO93" i="36"/>
  <c r="JO72" i="36"/>
  <c r="JO33" i="36"/>
  <c r="JO45" i="36"/>
  <c r="JO64" i="36"/>
  <c r="JO19" i="36"/>
  <c r="JO21" i="36"/>
  <c r="JO67" i="36"/>
  <c r="JO24" i="36"/>
  <c r="JO106" i="36"/>
  <c r="JO41" i="36"/>
  <c r="JP2" i="36"/>
  <c r="JO22" i="36"/>
  <c r="JO44" i="36"/>
  <c r="JO61" i="36"/>
  <c r="JO108" i="36"/>
  <c r="JO55" i="36"/>
  <c r="JO11" i="36"/>
  <c r="JO102" i="36"/>
  <c r="JO104" i="36"/>
  <c r="JO109" i="36"/>
  <c r="JO53" i="36"/>
  <c r="JO7" i="36"/>
  <c r="JO29" i="36"/>
  <c r="JO25" i="36"/>
  <c r="JO50" i="36"/>
  <c r="JO58" i="36"/>
  <c r="JO66" i="36"/>
  <c r="JO3" i="36"/>
  <c r="JO63" i="36"/>
  <c r="JO9" i="36"/>
  <c r="JO65" i="36"/>
  <c r="JN16" i="36"/>
  <c r="JN15" i="36"/>
  <c r="JN111" i="36" s="1"/>
  <c r="JM111" i="36"/>
  <c r="JI120" i="36"/>
  <c r="JH132" i="36"/>
  <c r="JH134" i="36" s="1"/>
  <c r="JK123" i="36"/>
  <c r="JP81" i="36" l="1"/>
  <c r="JP82" i="36"/>
  <c r="JP10" i="36"/>
  <c r="JP22" i="36"/>
  <c r="JP37" i="36"/>
  <c r="JP7" i="36"/>
  <c r="JP8" i="36"/>
  <c r="JP26" i="36"/>
  <c r="JP78" i="36"/>
  <c r="JP87" i="36"/>
  <c r="JP18" i="36"/>
  <c r="JP21" i="36"/>
  <c r="JP70" i="36"/>
  <c r="JP58" i="36"/>
  <c r="JP54" i="36"/>
  <c r="JP11" i="36"/>
  <c r="JP4" i="36"/>
  <c r="JP24" i="36"/>
  <c r="JP65" i="36"/>
  <c r="JP50" i="36"/>
  <c r="JP52" i="36"/>
  <c r="JP63" i="36"/>
  <c r="JP49" i="36"/>
  <c r="JP17" i="36"/>
  <c r="JP109" i="36"/>
  <c r="JP43" i="36"/>
  <c r="JP13" i="36"/>
  <c r="JP61" i="36"/>
  <c r="JP84" i="36"/>
  <c r="JP102" i="36"/>
  <c r="JP48" i="36"/>
  <c r="JP6" i="36"/>
  <c r="JP29" i="36"/>
  <c r="JP72" i="36"/>
  <c r="JP33" i="36"/>
  <c r="JP41" i="36"/>
  <c r="JP90" i="36"/>
  <c r="JP38" i="36"/>
  <c r="JP30" i="36"/>
  <c r="JP73" i="36"/>
  <c r="JP12" i="36"/>
  <c r="JP35" i="36"/>
  <c r="JP39" i="36"/>
  <c r="JP88" i="36"/>
  <c r="JP64" i="36"/>
  <c r="JP44" i="36"/>
  <c r="JP3" i="36"/>
  <c r="JP79" i="36"/>
  <c r="JP27" i="36"/>
  <c r="JP55" i="36"/>
  <c r="JP51" i="36"/>
  <c r="JP32" i="36"/>
  <c r="JP31" i="36"/>
  <c r="JP104" i="36"/>
  <c r="JP103" i="36"/>
  <c r="JP53" i="36"/>
  <c r="JP34" i="36"/>
  <c r="JP45" i="36"/>
  <c r="JP46" i="36"/>
  <c r="JP36" i="36"/>
  <c r="JP47" i="36"/>
  <c r="JP68" i="36"/>
  <c r="JP19" i="36"/>
  <c r="JP23" i="36"/>
  <c r="JP25" i="36"/>
  <c r="JP14" i="36"/>
  <c r="JP105" i="36"/>
  <c r="JP75" i="36"/>
  <c r="JP67" i="36"/>
  <c r="JP108" i="36"/>
  <c r="JP56" i="36"/>
  <c r="JP5" i="36"/>
  <c r="JQ2" i="36"/>
  <c r="JP40" i="36"/>
  <c r="JP106" i="36"/>
  <c r="JP20" i="36"/>
  <c r="JP66" i="36"/>
  <c r="JP93" i="36"/>
  <c r="JP42" i="36"/>
  <c r="JP9" i="36"/>
  <c r="JP28" i="36"/>
  <c r="JP96" i="36"/>
  <c r="JP69" i="36"/>
  <c r="JO16" i="36"/>
  <c r="JO15" i="36"/>
  <c r="JJ120" i="36"/>
  <c r="JI132" i="36"/>
  <c r="JI134" i="36" s="1"/>
  <c r="JL123" i="36"/>
  <c r="JQ81" i="36" l="1"/>
  <c r="JQ82" i="36"/>
  <c r="JO111" i="36"/>
  <c r="JP16" i="36"/>
  <c r="JP15" i="36"/>
  <c r="JP111" i="36"/>
  <c r="JQ8" i="36"/>
  <c r="JQ32" i="36"/>
  <c r="JQ31" i="36"/>
  <c r="JQ49" i="36"/>
  <c r="JQ88" i="36"/>
  <c r="JQ26" i="36"/>
  <c r="JQ72" i="36"/>
  <c r="JQ87" i="36"/>
  <c r="JQ9" i="36"/>
  <c r="JQ6" i="36"/>
  <c r="JQ103" i="36"/>
  <c r="JQ10" i="36"/>
  <c r="JQ37" i="36"/>
  <c r="JQ41" i="36"/>
  <c r="JQ38" i="36"/>
  <c r="JQ61" i="36"/>
  <c r="JQ66" i="36"/>
  <c r="JQ90" i="36"/>
  <c r="JQ30" i="36"/>
  <c r="JQ51" i="36"/>
  <c r="JQ65" i="36"/>
  <c r="JQ14" i="36"/>
  <c r="JQ104" i="36"/>
  <c r="JQ28" i="36"/>
  <c r="JQ44" i="36"/>
  <c r="JQ58" i="36"/>
  <c r="JQ96" i="36"/>
  <c r="JQ36" i="36"/>
  <c r="JQ33" i="36"/>
  <c r="JQ68" i="36"/>
  <c r="JQ52" i="36"/>
  <c r="JQ79" i="36"/>
  <c r="JQ48" i="36"/>
  <c r="JQ11" i="36"/>
  <c r="JQ4" i="36"/>
  <c r="JQ25" i="36"/>
  <c r="JQ108" i="36"/>
  <c r="JQ106" i="36"/>
  <c r="JQ75" i="36"/>
  <c r="JQ56" i="36"/>
  <c r="JQ67" i="36"/>
  <c r="JQ22" i="36"/>
  <c r="JQ18" i="36"/>
  <c r="JQ47" i="36"/>
  <c r="JQ34" i="36"/>
  <c r="JQ70" i="36"/>
  <c r="JQ42" i="36"/>
  <c r="JQ54" i="36"/>
  <c r="JQ109" i="36"/>
  <c r="JQ73" i="36"/>
  <c r="JQ19" i="36"/>
  <c r="JQ105" i="36"/>
  <c r="JQ27" i="36"/>
  <c r="JQ7" i="36"/>
  <c r="JQ45" i="36"/>
  <c r="JQ43" i="36"/>
  <c r="JQ21" i="36"/>
  <c r="JR2" i="36"/>
  <c r="JQ63" i="36"/>
  <c r="JQ40" i="36"/>
  <c r="JQ39" i="36"/>
  <c r="JQ35" i="36"/>
  <c r="JQ84" i="36"/>
  <c r="JQ23" i="36"/>
  <c r="JQ55" i="36"/>
  <c r="JQ3" i="36"/>
  <c r="JQ17" i="36"/>
  <c r="JQ64" i="36"/>
  <c r="JQ69" i="36"/>
  <c r="JQ102" i="36"/>
  <c r="JQ46" i="36"/>
  <c r="JQ29" i="36"/>
  <c r="JQ12" i="36"/>
  <c r="JQ50" i="36"/>
  <c r="JQ53" i="36"/>
  <c r="JQ5" i="36"/>
  <c r="JQ78" i="36"/>
  <c r="JQ20" i="36"/>
  <c r="JQ24" i="36"/>
  <c r="JQ13" i="36"/>
  <c r="JQ93" i="36"/>
  <c r="JK120" i="36"/>
  <c r="JJ132" i="36"/>
  <c r="JJ134" i="36" s="1"/>
  <c r="JM123" i="36"/>
  <c r="JR81" i="36" l="1"/>
  <c r="JR82" i="36"/>
  <c r="JQ16" i="36"/>
  <c r="JQ15" i="36"/>
  <c r="JQ111" i="36" s="1"/>
  <c r="JR11" i="36"/>
  <c r="JR67" i="36"/>
  <c r="JR37" i="36"/>
  <c r="JR20" i="36"/>
  <c r="JR41" i="36"/>
  <c r="JR104" i="36"/>
  <c r="JR69" i="36"/>
  <c r="JR105" i="36"/>
  <c r="JR36" i="36"/>
  <c r="JR21" i="36"/>
  <c r="JR45" i="36"/>
  <c r="JR24" i="36"/>
  <c r="JR70" i="36"/>
  <c r="JR78" i="36"/>
  <c r="JR8" i="36"/>
  <c r="JR52" i="36"/>
  <c r="JR56" i="36"/>
  <c r="JR73" i="36"/>
  <c r="JR32" i="36"/>
  <c r="JR7" i="36"/>
  <c r="JR72" i="36"/>
  <c r="JR90" i="36"/>
  <c r="JR48" i="36"/>
  <c r="JR12" i="36"/>
  <c r="JR39" i="36"/>
  <c r="JR66" i="36"/>
  <c r="JR28" i="36"/>
  <c r="JR23" i="36"/>
  <c r="JR26" i="36"/>
  <c r="JR65" i="36"/>
  <c r="JR10" i="36"/>
  <c r="JR31" i="36"/>
  <c r="JR19" i="36"/>
  <c r="JR44" i="36"/>
  <c r="JR43" i="36"/>
  <c r="JR75" i="36"/>
  <c r="JR87" i="36"/>
  <c r="JR18" i="36"/>
  <c r="JR51" i="36"/>
  <c r="JR93" i="36"/>
  <c r="JS2" i="36"/>
  <c r="JR27" i="36"/>
  <c r="JR34" i="36"/>
  <c r="JR103" i="36"/>
  <c r="JR17" i="36"/>
  <c r="JR6" i="36"/>
  <c r="JR53" i="36"/>
  <c r="JR25" i="36"/>
  <c r="JR46" i="36"/>
  <c r="JR40" i="36"/>
  <c r="JR47" i="36"/>
  <c r="JR79" i="36"/>
  <c r="JR84" i="36"/>
  <c r="JR54" i="36"/>
  <c r="JR42" i="36"/>
  <c r="JR9" i="36"/>
  <c r="JR102" i="36"/>
  <c r="JR50" i="36"/>
  <c r="JR35" i="36"/>
  <c r="JR63" i="36"/>
  <c r="JR38" i="36"/>
  <c r="JR13" i="36"/>
  <c r="JR109" i="36"/>
  <c r="JR88" i="36"/>
  <c r="JR5" i="36"/>
  <c r="JR4" i="36"/>
  <c r="JR61" i="36"/>
  <c r="JR30" i="36"/>
  <c r="JR58" i="36"/>
  <c r="JR14" i="36"/>
  <c r="JR55" i="36"/>
  <c r="JR96" i="36"/>
  <c r="JR68" i="36"/>
  <c r="JR49" i="36"/>
  <c r="JR64" i="36"/>
  <c r="JR22" i="36"/>
  <c r="JR108" i="36"/>
  <c r="JR29" i="36"/>
  <c r="JR33" i="36"/>
  <c r="JR106" i="36"/>
  <c r="JR3" i="36"/>
  <c r="JL120" i="36"/>
  <c r="JK132" i="36"/>
  <c r="JK134" i="36" s="1"/>
  <c r="JN123" i="36"/>
  <c r="JS81" i="36" l="1"/>
  <c r="JS82" i="36"/>
  <c r="JR16" i="36"/>
  <c r="JR15" i="36"/>
  <c r="JR111" i="36" s="1"/>
  <c r="JS14" i="36"/>
  <c r="JS53" i="36"/>
  <c r="JS49" i="36"/>
  <c r="JS19" i="36"/>
  <c r="JS41" i="36"/>
  <c r="JS50" i="36"/>
  <c r="JS78" i="36"/>
  <c r="JS90" i="36"/>
  <c r="JS3" i="36"/>
  <c r="JS6" i="36"/>
  <c r="JS103" i="36"/>
  <c r="JS23" i="36"/>
  <c r="JS35" i="36"/>
  <c r="JS75" i="36"/>
  <c r="JS87" i="36"/>
  <c r="JS51" i="36"/>
  <c r="JS22" i="36"/>
  <c r="JS72" i="36"/>
  <c r="JS11" i="36"/>
  <c r="JS66" i="36"/>
  <c r="JS10" i="36"/>
  <c r="JS40" i="36"/>
  <c r="JS58" i="36"/>
  <c r="JS45" i="36"/>
  <c r="JS44" i="36"/>
  <c r="JS54" i="36"/>
  <c r="JS64" i="36"/>
  <c r="JS25" i="36"/>
  <c r="JS46" i="36"/>
  <c r="JS5" i="36"/>
  <c r="JS26" i="36"/>
  <c r="JS79" i="36"/>
  <c r="JS93" i="36"/>
  <c r="JS102" i="36"/>
  <c r="JS48" i="36"/>
  <c r="JS21" i="36"/>
  <c r="JS37" i="36"/>
  <c r="JS84" i="36"/>
  <c r="JS108" i="36"/>
  <c r="JS4" i="36"/>
  <c r="JS106" i="36"/>
  <c r="JS34" i="36"/>
  <c r="JT2" i="36"/>
  <c r="JS31" i="36"/>
  <c r="JS28" i="36"/>
  <c r="JS8" i="36"/>
  <c r="JS61" i="36"/>
  <c r="JS69" i="36"/>
  <c r="JS36" i="36"/>
  <c r="JS39" i="36"/>
  <c r="JS27" i="36"/>
  <c r="JS73" i="36"/>
  <c r="JS105" i="36"/>
  <c r="JS56" i="36"/>
  <c r="JS47" i="36"/>
  <c r="JS24" i="36"/>
  <c r="JS70" i="36"/>
  <c r="JS63" i="36"/>
  <c r="JS67" i="36"/>
  <c r="JS13" i="36"/>
  <c r="JS104" i="36"/>
  <c r="JS29" i="36"/>
  <c r="JS109" i="36"/>
  <c r="JS38" i="36"/>
  <c r="JS55" i="36"/>
  <c r="JS96" i="36"/>
  <c r="JS42" i="36"/>
  <c r="JS12" i="36"/>
  <c r="JS65" i="36"/>
  <c r="JS32" i="36"/>
  <c r="JS30" i="36"/>
  <c r="JS52" i="36"/>
  <c r="JS33" i="36"/>
  <c r="JS17" i="36"/>
  <c r="JS18" i="36"/>
  <c r="JS43" i="36"/>
  <c r="JS7" i="36"/>
  <c r="JS9" i="36"/>
  <c r="JS20" i="36"/>
  <c r="JS68" i="36"/>
  <c r="JS88" i="36"/>
  <c r="JM120" i="36"/>
  <c r="JL132" i="36"/>
  <c r="JL134" i="36" s="1"/>
  <c r="JO123" i="36"/>
  <c r="JT81" i="36" l="1"/>
  <c r="JT82" i="36"/>
  <c r="JT7" i="36"/>
  <c r="JT8" i="36"/>
  <c r="JT13" i="36"/>
  <c r="JT37" i="36"/>
  <c r="JT56" i="36"/>
  <c r="JT26" i="36"/>
  <c r="JT66" i="36"/>
  <c r="JT87" i="36"/>
  <c r="JT24" i="36"/>
  <c r="JT39" i="36"/>
  <c r="JT34" i="36"/>
  <c r="JT72" i="36"/>
  <c r="JT21" i="36"/>
  <c r="JT41" i="36"/>
  <c r="JT109" i="36"/>
  <c r="JT65" i="36"/>
  <c r="JT104" i="36"/>
  <c r="JT64" i="36"/>
  <c r="JT103" i="36"/>
  <c r="JT93" i="36"/>
  <c r="JT54" i="36"/>
  <c r="JT18" i="36"/>
  <c r="JT51" i="36"/>
  <c r="JT67" i="36"/>
  <c r="JT14" i="36"/>
  <c r="JT69" i="36"/>
  <c r="JT45" i="36"/>
  <c r="JT20" i="36"/>
  <c r="JT63" i="36"/>
  <c r="JT96" i="36"/>
  <c r="JT19" i="36"/>
  <c r="JT10" i="36"/>
  <c r="JT61" i="36"/>
  <c r="JT36" i="36"/>
  <c r="JT55" i="36"/>
  <c r="JT5" i="36"/>
  <c r="JT30" i="36"/>
  <c r="JT4" i="36"/>
  <c r="JT52" i="36"/>
  <c r="JU2" i="36"/>
  <c r="JT25" i="36"/>
  <c r="JT31" i="36"/>
  <c r="JT58" i="36"/>
  <c r="JT78" i="36"/>
  <c r="JT90" i="36"/>
  <c r="JT48" i="36"/>
  <c r="JT6" i="36"/>
  <c r="JT73" i="36"/>
  <c r="JT47" i="36"/>
  <c r="JT84" i="36"/>
  <c r="JT3" i="36"/>
  <c r="JT27" i="36"/>
  <c r="JT32" i="36"/>
  <c r="JT102" i="36"/>
  <c r="JT17" i="36"/>
  <c r="JT43" i="36"/>
  <c r="JT108" i="36"/>
  <c r="JT88" i="36"/>
  <c r="JT49" i="36"/>
  <c r="JT23" i="36"/>
  <c r="JT35" i="36"/>
  <c r="JT79" i="36"/>
  <c r="JT38" i="36"/>
  <c r="JT33" i="36"/>
  <c r="JT44" i="36"/>
  <c r="JT70" i="36"/>
  <c r="JT40" i="36"/>
  <c r="JT50" i="36"/>
  <c r="JT28" i="36"/>
  <c r="JT53" i="36"/>
  <c r="JT11" i="36"/>
  <c r="JT29" i="36"/>
  <c r="JT106" i="36"/>
  <c r="JT46" i="36"/>
  <c r="JT22" i="36"/>
  <c r="JT75" i="36"/>
  <c r="JT105" i="36"/>
  <c r="JT42" i="36"/>
  <c r="JT12" i="36"/>
  <c r="JT68" i="36"/>
  <c r="JT9" i="36"/>
  <c r="JS16" i="36"/>
  <c r="JS15" i="36"/>
  <c r="JS111" i="36" s="1"/>
  <c r="JN120" i="36"/>
  <c r="JM132" i="36"/>
  <c r="JM134" i="36" s="1"/>
  <c r="JP123" i="36"/>
  <c r="JU81" i="36" l="1"/>
  <c r="JU82" i="36"/>
  <c r="JU65" i="36"/>
  <c r="JU37" i="36"/>
  <c r="JU23" i="36"/>
  <c r="JU109" i="36"/>
  <c r="JU8" i="36"/>
  <c r="JU47" i="36"/>
  <c r="JU55" i="36"/>
  <c r="JU75" i="36"/>
  <c r="JU48" i="36"/>
  <c r="JU12" i="36"/>
  <c r="JU3" i="36"/>
  <c r="JU78" i="36"/>
  <c r="JU63" i="36"/>
  <c r="JU29" i="36"/>
  <c r="JU42" i="36"/>
  <c r="JU17" i="36"/>
  <c r="JU34" i="36"/>
  <c r="JU103" i="36"/>
  <c r="JU4" i="36"/>
  <c r="JU43" i="36"/>
  <c r="JU20" i="36"/>
  <c r="JU41" i="36"/>
  <c r="JU66" i="36"/>
  <c r="JU24" i="36"/>
  <c r="JU21" i="36"/>
  <c r="JU36" i="36"/>
  <c r="JU93" i="36"/>
  <c r="JU28" i="36"/>
  <c r="JU68" i="36"/>
  <c r="JU11" i="36"/>
  <c r="JU70" i="36"/>
  <c r="JU7" i="36"/>
  <c r="JU49" i="36"/>
  <c r="JU19" i="36"/>
  <c r="JU44" i="36"/>
  <c r="JU90" i="36"/>
  <c r="JU33" i="36"/>
  <c r="JU10" i="36"/>
  <c r="JU9" i="36"/>
  <c r="JU61" i="36"/>
  <c r="JU46" i="36"/>
  <c r="JU32" i="36"/>
  <c r="JV2" i="36"/>
  <c r="JU88" i="36"/>
  <c r="JU5" i="36"/>
  <c r="JU14" i="36"/>
  <c r="JU72" i="36"/>
  <c r="JU102" i="36"/>
  <c r="JU18" i="36"/>
  <c r="JU6" i="36"/>
  <c r="JU26" i="36"/>
  <c r="JU87" i="36"/>
  <c r="JU38" i="36"/>
  <c r="JU84" i="36"/>
  <c r="JU40" i="36"/>
  <c r="JU30" i="36"/>
  <c r="JU104" i="36"/>
  <c r="JU13" i="36"/>
  <c r="JU53" i="36"/>
  <c r="JU31" i="36"/>
  <c r="JU64" i="36"/>
  <c r="JU39" i="36"/>
  <c r="JU108" i="36"/>
  <c r="JU106" i="36"/>
  <c r="JU96" i="36"/>
  <c r="JU73" i="36"/>
  <c r="JU58" i="36"/>
  <c r="JU25" i="36"/>
  <c r="JU27" i="36"/>
  <c r="JU35" i="36"/>
  <c r="JU56" i="36"/>
  <c r="JU52" i="36"/>
  <c r="JU67" i="36"/>
  <c r="JU50" i="36"/>
  <c r="JU79" i="36"/>
  <c r="JU69" i="36"/>
  <c r="JU105" i="36"/>
  <c r="JU54" i="36"/>
  <c r="JU51" i="36"/>
  <c r="JU22" i="36"/>
  <c r="JU45" i="36"/>
  <c r="JT16" i="36"/>
  <c r="JT15" i="36"/>
  <c r="JT111" i="36"/>
  <c r="JO120" i="36"/>
  <c r="JN132" i="36"/>
  <c r="JN134" i="36" s="1"/>
  <c r="JQ123" i="36"/>
  <c r="JV81" i="36" l="1"/>
  <c r="JV82" i="36"/>
  <c r="JU16" i="36"/>
  <c r="JU15" i="36"/>
  <c r="JV19" i="36"/>
  <c r="JV41" i="36"/>
  <c r="JV14" i="36"/>
  <c r="JV52" i="36"/>
  <c r="JV65" i="36"/>
  <c r="JV26" i="36"/>
  <c r="JV78" i="36"/>
  <c r="JV108" i="36"/>
  <c r="JV42" i="36"/>
  <c r="JV21" i="36"/>
  <c r="JV43" i="36"/>
  <c r="JV64" i="36"/>
  <c r="JV75" i="36"/>
  <c r="JV48" i="36"/>
  <c r="JV8" i="36"/>
  <c r="JV33" i="36"/>
  <c r="JV28" i="36"/>
  <c r="JV73" i="36"/>
  <c r="JV25" i="36"/>
  <c r="JV38" i="36"/>
  <c r="JV66" i="36"/>
  <c r="JV39" i="36"/>
  <c r="JV47" i="36"/>
  <c r="JV36" i="36"/>
  <c r="JV31" i="36"/>
  <c r="JV90" i="36"/>
  <c r="JV88" i="36"/>
  <c r="JV5" i="36"/>
  <c r="JV23" i="36"/>
  <c r="JV104" i="36"/>
  <c r="JV10" i="36"/>
  <c r="JV50" i="36"/>
  <c r="JV93" i="36"/>
  <c r="JV87" i="36"/>
  <c r="JV54" i="36"/>
  <c r="JV12" i="36"/>
  <c r="JV35" i="36"/>
  <c r="JV58" i="36"/>
  <c r="JV69" i="36"/>
  <c r="JV9" i="36"/>
  <c r="JV24" i="36"/>
  <c r="JV18" i="36"/>
  <c r="JV11" i="36"/>
  <c r="JV40" i="36"/>
  <c r="JV29" i="36"/>
  <c r="JW2" i="36"/>
  <c r="JV20" i="36"/>
  <c r="JV72" i="36"/>
  <c r="JV45" i="36"/>
  <c r="JV103" i="36"/>
  <c r="JV27" i="36"/>
  <c r="JV96" i="36"/>
  <c r="JV22" i="36"/>
  <c r="JV67" i="36"/>
  <c r="JV109" i="36"/>
  <c r="JV37" i="36"/>
  <c r="JV17" i="36"/>
  <c r="JV61" i="36"/>
  <c r="JV84" i="36"/>
  <c r="JV3" i="36"/>
  <c r="JV51" i="36"/>
  <c r="JV79" i="36"/>
  <c r="JV44" i="36"/>
  <c r="JV56" i="36"/>
  <c r="JV4" i="36"/>
  <c r="JV34" i="36"/>
  <c r="JV53" i="36"/>
  <c r="JV102" i="36"/>
  <c r="JV7" i="36"/>
  <c r="JV70" i="36"/>
  <c r="JV46" i="36"/>
  <c r="JV13" i="36"/>
  <c r="JV49" i="36"/>
  <c r="JV32" i="36"/>
  <c r="JV68" i="36"/>
  <c r="JV55" i="36"/>
  <c r="JV105" i="36"/>
  <c r="JV63" i="36"/>
  <c r="JV6" i="36"/>
  <c r="JV106" i="36"/>
  <c r="JV30" i="36"/>
  <c r="JP120" i="36"/>
  <c r="JO132" i="36"/>
  <c r="JO134" i="36" s="1"/>
  <c r="JR123" i="36"/>
  <c r="JW81" i="36" l="1"/>
  <c r="JW82" i="36"/>
  <c r="JW106" i="36"/>
  <c r="JW11" i="36"/>
  <c r="JW34" i="36"/>
  <c r="JW67" i="36"/>
  <c r="JW47" i="36"/>
  <c r="JW26" i="36"/>
  <c r="JW96" i="36"/>
  <c r="JW87" i="36"/>
  <c r="JW63" i="36"/>
  <c r="JW12" i="36"/>
  <c r="JW39" i="36"/>
  <c r="JW56" i="36"/>
  <c r="JW78" i="36"/>
  <c r="JW54" i="36"/>
  <c r="JX2" i="36"/>
  <c r="JW65" i="36"/>
  <c r="JW25" i="36"/>
  <c r="JW37" i="36"/>
  <c r="JW10" i="36"/>
  <c r="JW43" i="36"/>
  <c r="JW58" i="36"/>
  <c r="JW69" i="36"/>
  <c r="JW3" i="36"/>
  <c r="JW30" i="36"/>
  <c r="JW8" i="36"/>
  <c r="JW79" i="36"/>
  <c r="JW36" i="36"/>
  <c r="JW50" i="36"/>
  <c r="JW29" i="36"/>
  <c r="JW52" i="36"/>
  <c r="JW104" i="36"/>
  <c r="JW41" i="36"/>
  <c r="JW108" i="36"/>
  <c r="JW51" i="36"/>
  <c r="JW66" i="36"/>
  <c r="JW44" i="36"/>
  <c r="JW109" i="36"/>
  <c r="JW20" i="36"/>
  <c r="JW70" i="36"/>
  <c r="JW23" i="36"/>
  <c r="JW64" i="36"/>
  <c r="JW4" i="36"/>
  <c r="JW61" i="36"/>
  <c r="JW93" i="36"/>
  <c r="JW105" i="36"/>
  <c r="JW42" i="36"/>
  <c r="JW27" i="36"/>
  <c r="JW38" i="36"/>
  <c r="JW21" i="36"/>
  <c r="JW68" i="36"/>
  <c r="JW28" i="36"/>
  <c r="JW32" i="36"/>
  <c r="JW49" i="36"/>
  <c r="JW31" i="36"/>
  <c r="JW22" i="36"/>
  <c r="JW55" i="36"/>
  <c r="JW90" i="36"/>
  <c r="JW33" i="36"/>
  <c r="JW24" i="36"/>
  <c r="JW88" i="36"/>
  <c r="JW9" i="36"/>
  <c r="JW46" i="36"/>
  <c r="JW84" i="36"/>
  <c r="JW53" i="36"/>
  <c r="JW103" i="36"/>
  <c r="JW5" i="36"/>
  <c r="JW14" i="36"/>
  <c r="JW45" i="36"/>
  <c r="JW18" i="36"/>
  <c r="JW17" i="36"/>
  <c r="JW73" i="36"/>
  <c r="JW7" i="36"/>
  <c r="JW13" i="36"/>
  <c r="JW40" i="36"/>
  <c r="JW19" i="36"/>
  <c r="JW75" i="36"/>
  <c r="JW102" i="36"/>
  <c r="JW48" i="36"/>
  <c r="JW6" i="36"/>
  <c r="JW35" i="36"/>
  <c r="JW72" i="36"/>
  <c r="JV16" i="36"/>
  <c r="JV15" i="36"/>
  <c r="JV111" i="36" s="1"/>
  <c r="JU111" i="36"/>
  <c r="JQ120" i="36"/>
  <c r="JP132" i="36"/>
  <c r="JP134" i="36" s="1"/>
  <c r="JS123" i="36"/>
  <c r="JX82" i="36" l="1"/>
  <c r="JX81" i="36"/>
  <c r="JX46" i="36"/>
  <c r="JX43" i="36"/>
  <c r="JX14" i="36"/>
  <c r="JX4" i="36"/>
  <c r="JX47" i="36"/>
  <c r="JX49" i="36"/>
  <c r="JX84" i="36"/>
  <c r="JX96" i="36"/>
  <c r="JX36" i="36"/>
  <c r="JX9" i="36"/>
  <c r="JX66" i="36"/>
  <c r="JX18" i="36"/>
  <c r="JX70" i="36"/>
  <c r="JX105" i="36"/>
  <c r="JX3" i="36"/>
  <c r="JX26" i="36"/>
  <c r="JX20" i="36"/>
  <c r="JX102" i="36"/>
  <c r="JY2" i="36"/>
  <c r="JX13" i="36"/>
  <c r="JX104" i="36"/>
  <c r="JX65" i="36"/>
  <c r="JX23" i="36"/>
  <c r="JX109" i="36"/>
  <c r="JX90" i="36"/>
  <c r="JX21" i="36"/>
  <c r="JX72" i="36"/>
  <c r="JX30" i="36"/>
  <c r="JX78" i="36"/>
  <c r="JX88" i="36"/>
  <c r="JX11" i="36"/>
  <c r="JX40" i="36"/>
  <c r="JX17" i="36"/>
  <c r="JX25" i="36"/>
  <c r="JX79" i="36"/>
  <c r="JX75" i="36"/>
  <c r="JX108" i="36"/>
  <c r="JX45" i="36"/>
  <c r="JX39" i="36"/>
  <c r="JX52" i="36"/>
  <c r="JX28" i="36"/>
  <c r="JX61" i="36"/>
  <c r="JX51" i="36"/>
  <c r="JX87" i="36"/>
  <c r="JX93" i="36"/>
  <c r="JX67" i="36"/>
  <c r="JX63" i="36"/>
  <c r="JX8" i="36"/>
  <c r="JX44" i="36"/>
  <c r="JX48" i="36"/>
  <c r="JX27" i="36"/>
  <c r="JX106" i="36"/>
  <c r="JX31" i="36"/>
  <c r="JX56" i="36"/>
  <c r="JX53" i="36"/>
  <c r="JX64" i="36"/>
  <c r="JX103" i="36"/>
  <c r="JX5" i="36"/>
  <c r="JX38" i="36"/>
  <c r="JX58" i="36"/>
  <c r="JX54" i="36"/>
  <c r="JX12" i="36"/>
  <c r="JX68" i="36"/>
  <c r="JX33" i="36"/>
  <c r="JX41" i="36"/>
  <c r="JX35" i="36"/>
  <c r="JX34" i="36"/>
  <c r="JX32" i="36"/>
  <c r="JX55" i="36"/>
  <c r="JX37" i="36"/>
  <c r="JX19" i="36"/>
  <c r="JX29" i="36"/>
  <c r="JX10" i="36"/>
  <c r="JX7" i="36"/>
  <c r="JX73" i="36"/>
  <c r="JX50" i="36"/>
  <c r="JX69" i="36"/>
  <c r="JX24" i="36"/>
  <c r="JX42" i="36"/>
  <c r="JX6" i="36"/>
  <c r="JX22" i="36"/>
  <c r="JW16" i="36"/>
  <c r="JW15" i="36"/>
  <c r="JW111" i="36" s="1"/>
  <c r="JR120" i="36"/>
  <c r="JQ132" i="36"/>
  <c r="JQ134" i="36" s="1"/>
  <c r="JT123" i="36"/>
  <c r="JY82" i="36" l="1"/>
  <c r="JY81" i="36"/>
  <c r="JY64" i="36"/>
  <c r="JY7" i="36"/>
  <c r="JY28" i="36"/>
  <c r="JZ2" i="36"/>
  <c r="JY32" i="36"/>
  <c r="JY61" i="36"/>
  <c r="JY93" i="36"/>
  <c r="JY108" i="36"/>
  <c r="JY63" i="36"/>
  <c r="JY6" i="36"/>
  <c r="JY42" i="36"/>
  <c r="JY90" i="36"/>
  <c r="JY24" i="36"/>
  <c r="JY51" i="36"/>
  <c r="JY34" i="36"/>
  <c r="JY26" i="36"/>
  <c r="JY52" i="36"/>
  <c r="JY106" i="36"/>
  <c r="JY8" i="36"/>
  <c r="JY40" i="36"/>
  <c r="JY23" i="36"/>
  <c r="JY79" i="36"/>
  <c r="JY72" i="36"/>
  <c r="JY105" i="36"/>
  <c r="JY12" i="36"/>
  <c r="JY103" i="36"/>
  <c r="JY73" i="36"/>
  <c r="JY10" i="36"/>
  <c r="JY67" i="36"/>
  <c r="JY17" i="36"/>
  <c r="JY65" i="36"/>
  <c r="JY31" i="36"/>
  <c r="JY13" i="36"/>
  <c r="JY50" i="36"/>
  <c r="JY58" i="36"/>
  <c r="JY75" i="36"/>
  <c r="JY87" i="36"/>
  <c r="JY45" i="36"/>
  <c r="JY27" i="36"/>
  <c r="JY70" i="36"/>
  <c r="JY36" i="36"/>
  <c r="JY20" i="36"/>
  <c r="JY44" i="36"/>
  <c r="JY30" i="36"/>
  <c r="JY53" i="36"/>
  <c r="JY25" i="36"/>
  <c r="JY35" i="36"/>
  <c r="JY29" i="36"/>
  <c r="JY37" i="36"/>
  <c r="JY41" i="36"/>
  <c r="JY55" i="36"/>
  <c r="JY102" i="36"/>
  <c r="JY18" i="36"/>
  <c r="JY48" i="36"/>
  <c r="JY69" i="36"/>
  <c r="JY33" i="36"/>
  <c r="JY88" i="36"/>
  <c r="JY66" i="36"/>
  <c r="JY9" i="36"/>
  <c r="JY22" i="36"/>
  <c r="JY104" i="36"/>
  <c r="JY11" i="36"/>
  <c r="JY4" i="36"/>
  <c r="JY43" i="36"/>
  <c r="JY47" i="36"/>
  <c r="JY109" i="36"/>
  <c r="JY54" i="36"/>
  <c r="JY5" i="36"/>
  <c r="JY68" i="36"/>
  <c r="JY49" i="36"/>
  <c r="JY19" i="36"/>
  <c r="JY56" i="36"/>
  <c r="JY46" i="36"/>
  <c r="JY78" i="36"/>
  <c r="JY84" i="36"/>
  <c r="JY39" i="36"/>
  <c r="JY21" i="36"/>
  <c r="JY14" i="36"/>
  <c r="JY38" i="36"/>
  <c r="JY3" i="36"/>
  <c r="JY96" i="36"/>
  <c r="JX15" i="36"/>
  <c r="JX16" i="36"/>
  <c r="JS120" i="36"/>
  <c r="JR132" i="36"/>
  <c r="JR134" i="36" s="1"/>
  <c r="JU123" i="36"/>
  <c r="JX111" i="36" l="1"/>
  <c r="JZ81" i="36"/>
  <c r="JZ82" i="36"/>
  <c r="JY16" i="36"/>
  <c r="JY15" i="36"/>
  <c r="JY111" i="36" s="1"/>
  <c r="JZ7" i="36"/>
  <c r="JZ41" i="36"/>
  <c r="JZ8" i="36"/>
  <c r="JZ49" i="36"/>
  <c r="JZ14" i="36"/>
  <c r="JZ44" i="36"/>
  <c r="JZ75" i="36"/>
  <c r="JZ108" i="36"/>
  <c r="JZ3" i="36"/>
  <c r="JZ51" i="36"/>
  <c r="JZ67" i="36"/>
  <c r="JZ84" i="36"/>
  <c r="JZ42" i="36"/>
  <c r="JZ63" i="36"/>
  <c r="JZ56" i="36"/>
  <c r="JZ52" i="36"/>
  <c r="JZ96" i="36"/>
  <c r="JZ48" i="36"/>
  <c r="JZ19" i="36"/>
  <c r="JZ72" i="36"/>
  <c r="KA2" i="36"/>
  <c r="JZ22" i="36"/>
  <c r="JZ64" i="36"/>
  <c r="JZ106" i="36"/>
  <c r="JZ35" i="36"/>
  <c r="JZ105" i="36"/>
  <c r="JZ4" i="36"/>
  <c r="JZ43" i="36"/>
  <c r="JZ102" i="36"/>
  <c r="JZ88" i="36"/>
  <c r="JZ90" i="36"/>
  <c r="JZ10" i="36"/>
  <c r="JZ58" i="36"/>
  <c r="JZ21" i="36"/>
  <c r="JZ40" i="36"/>
  <c r="JZ29" i="36"/>
  <c r="JZ65" i="36"/>
  <c r="JZ25" i="36"/>
  <c r="JZ38" i="36"/>
  <c r="JZ79" i="36"/>
  <c r="JZ66" i="36"/>
  <c r="JZ30" i="36"/>
  <c r="JZ54" i="36"/>
  <c r="JZ6" i="36"/>
  <c r="JZ104" i="36"/>
  <c r="JZ103" i="36"/>
  <c r="JZ31" i="36"/>
  <c r="JZ68" i="36"/>
  <c r="JZ17" i="36"/>
  <c r="JZ37" i="36"/>
  <c r="JZ13" i="36"/>
  <c r="JZ61" i="36"/>
  <c r="JZ78" i="36"/>
  <c r="JZ24" i="36"/>
  <c r="JZ45" i="36"/>
  <c r="JZ27" i="36"/>
  <c r="JZ18" i="36"/>
  <c r="JZ11" i="36"/>
  <c r="JZ9" i="36"/>
  <c r="JZ73" i="36"/>
  <c r="JZ5" i="36"/>
  <c r="JZ34" i="36"/>
  <c r="JZ70" i="36"/>
  <c r="JZ46" i="36"/>
  <c r="JZ26" i="36"/>
  <c r="JZ55" i="36"/>
  <c r="JZ69" i="36"/>
  <c r="JZ39" i="36"/>
  <c r="JZ53" i="36"/>
  <c r="JZ33" i="36"/>
  <c r="JZ32" i="36"/>
  <c r="JZ28" i="36"/>
  <c r="JZ23" i="36"/>
  <c r="JZ20" i="36"/>
  <c r="JZ47" i="36"/>
  <c r="JZ50" i="36"/>
  <c r="JZ93" i="36"/>
  <c r="JZ87" i="36"/>
  <c r="JZ36" i="36"/>
  <c r="JZ12" i="36"/>
  <c r="JZ109" i="36"/>
  <c r="JT120" i="36"/>
  <c r="JS132" i="36"/>
  <c r="JS134" i="36" s="1"/>
  <c r="JV123" i="36"/>
  <c r="KA81" i="36" l="1"/>
  <c r="KA82" i="36"/>
  <c r="JZ15" i="36"/>
  <c r="JZ16" i="36"/>
  <c r="KA109" i="36"/>
  <c r="KA41" i="36"/>
  <c r="KA37" i="36"/>
  <c r="KA104" i="36"/>
  <c r="KA49" i="36"/>
  <c r="KA28" i="36"/>
  <c r="KA66" i="36"/>
  <c r="KA90" i="36"/>
  <c r="KA42" i="36"/>
  <c r="KA12" i="36"/>
  <c r="KA44" i="36"/>
  <c r="KA78" i="36"/>
  <c r="KA30" i="36"/>
  <c r="KA54" i="36"/>
  <c r="KA96" i="36"/>
  <c r="KA67" i="36"/>
  <c r="KA10" i="36"/>
  <c r="KA73" i="36"/>
  <c r="KA52" i="36"/>
  <c r="KA88" i="36"/>
  <c r="KA38" i="36"/>
  <c r="KA72" i="36"/>
  <c r="KA87" i="36"/>
  <c r="KA36" i="36"/>
  <c r="KA21" i="36"/>
  <c r="KA20" i="36"/>
  <c r="KA105" i="36"/>
  <c r="KA9" i="36"/>
  <c r="KA11" i="36"/>
  <c r="KA24" i="36"/>
  <c r="KA34" i="36"/>
  <c r="KA25" i="36"/>
  <c r="KA46" i="36"/>
  <c r="KA58" i="36"/>
  <c r="KA63" i="36"/>
  <c r="KA64" i="36"/>
  <c r="KA51" i="36"/>
  <c r="KA13" i="36"/>
  <c r="KA14" i="36"/>
  <c r="KA70" i="36"/>
  <c r="KA56" i="36"/>
  <c r="KA47" i="36"/>
  <c r="KA79" i="36"/>
  <c r="KA93" i="36"/>
  <c r="KA48" i="36"/>
  <c r="KA39" i="36"/>
  <c r="KA17" i="36"/>
  <c r="KA43" i="36"/>
  <c r="KA4" i="36"/>
  <c r="KA103" i="36"/>
  <c r="KA5" i="36"/>
  <c r="KA35" i="36"/>
  <c r="KA50" i="36"/>
  <c r="KA61" i="36"/>
  <c r="KA84" i="36"/>
  <c r="KA3" i="36"/>
  <c r="KA27" i="36"/>
  <c r="KA31" i="36"/>
  <c r="KA22" i="36"/>
  <c r="KA29" i="36"/>
  <c r="KA68" i="36"/>
  <c r="KB2" i="36"/>
  <c r="KA7" i="36"/>
  <c r="KA65" i="36"/>
  <c r="KA55" i="36"/>
  <c r="KA69" i="36"/>
  <c r="KA18" i="36"/>
  <c r="KA45" i="36"/>
  <c r="KA32" i="36"/>
  <c r="KA19" i="36"/>
  <c r="KA106" i="36"/>
  <c r="KA53" i="36"/>
  <c r="KA40" i="36"/>
  <c r="KA23" i="36"/>
  <c r="KA26" i="36"/>
  <c r="KA75" i="36"/>
  <c r="KA102" i="36"/>
  <c r="KA33" i="36"/>
  <c r="KA6" i="36"/>
  <c r="KA8" i="36"/>
  <c r="KA108" i="36"/>
  <c r="JU120" i="36"/>
  <c r="JT132" i="36"/>
  <c r="JT134" i="36" s="1"/>
  <c r="JW123" i="36"/>
  <c r="KB81" i="36" l="1"/>
  <c r="KB82" i="36"/>
  <c r="KB40" i="36"/>
  <c r="KB29" i="36"/>
  <c r="KB53" i="36"/>
  <c r="KB13" i="36"/>
  <c r="KB43" i="36"/>
  <c r="KB50" i="36"/>
  <c r="KB78" i="36"/>
  <c r="KB96" i="36"/>
  <c r="KB30" i="36"/>
  <c r="KB63" i="36"/>
  <c r="KB4" i="36"/>
  <c r="KB88" i="36"/>
  <c r="KB68" i="36"/>
  <c r="KB79" i="36"/>
  <c r="KB12" i="36"/>
  <c r="KB47" i="36"/>
  <c r="KB35" i="36"/>
  <c r="KB106" i="36"/>
  <c r="KB37" i="36"/>
  <c r="KC2" i="36"/>
  <c r="KB44" i="36"/>
  <c r="KB58" i="36"/>
  <c r="KB93" i="36"/>
  <c r="KB90" i="36"/>
  <c r="KB48" i="36"/>
  <c r="KB51" i="36"/>
  <c r="KB67" i="36"/>
  <c r="KB103" i="36"/>
  <c r="KB84" i="36"/>
  <c r="KB36" i="36"/>
  <c r="KB28" i="36"/>
  <c r="KB73" i="36"/>
  <c r="KB21" i="36"/>
  <c r="KB18" i="36"/>
  <c r="KB105" i="36"/>
  <c r="KB8" i="36"/>
  <c r="KB7" i="36"/>
  <c r="KB52" i="36"/>
  <c r="KB31" i="36"/>
  <c r="KB10" i="36"/>
  <c r="KB34" i="36"/>
  <c r="KB61" i="36"/>
  <c r="KB87" i="36"/>
  <c r="KB3" i="36"/>
  <c r="KB24" i="36"/>
  <c r="KB27" i="36"/>
  <c r="KB65" i="36"/>
  <c r="KB70" i="36"/>
  <c r="KB109" i="36"/>
  <c r="KB32" i="36"/>
  <c r="KB25" i="36"/>
  <c r="KB49" i="36"/>
  <c r="KB26" i="36"/>
  <c r="KB55" i="36"/>
  <c r="KB102" i="36"/>
  <c r="KB42" i="36"/>
  <c r="KB45" i="36"/>
  <c r="KB69" i="36"/>
  <c r="KB33" i="36"/>
  <c r="KB22" i="36"/>
  <c r="KB41" i="36"/>
  <c r="KB17" i="36"/>
  <c r="KB64" i="36"/>
  <c r="KB46" i="36"/>
  <c r="KB11" i="36"/>
  <c r="KB75" i="36"/>
  <c r="KB6" i="36"/>
  <c r="KB56" i="36"/>
  <c r="KB66" i="36"/>
  <c r="KB20" i="36"/>
  <c r="KB19" i="36"/>
  <c r="KB14" i="36"/>
  <c r="KB23" i="36"/>
  <c r="KB104" i="36"/>
  <c r="KB38" i="36"/>
  <c r="KB72" i="36"/>
  <c r="KB108" i="36"/>
  <c r="KB39" i="36"/>
  <c r="KB9" i="36"/>
  <c r="KB5" i="36"/>
  <c r="KB54" i="36"/>
  <c r="KA16" i="36"/>
  <c r="KA15" i="36"/>
  <c r="KA111" i="36" s="1"/>
  <c r="JZ111" i="36"/>
  <c r="JV120" i="36"/>
  <c r="JU132" i="36"/>
  <c r="JU134" i="36" s="1"/>
  <c r="JX123" i="36"/>
  <c r="KC81" i="36" l="1"/>
  <c r="KC82" i="36"/>
  <c r="KB15" i="36"/>
  <c r="KB16" i="36"/>
  <c r="KB111" i="36" s="1"/>
  <c r="KC73" i="36"/>
  <c r="KC49" i="36"/>
  <c r="KC41" i="36"/>
  <c r="KC53" i="36"/>
  <c r="KC47" i="36"/>
  <c r="KC14" i="36"/>
  <c r="KC55" i="36"/>
  <c r="KC90" i="36"/>
  <c r="KC9" i="36"/>
  <c r="KC6" i="36"/>
  <c r="KC56" i="36"/>
  <c r="KC52" i="36"/>
  <c r="KC26" i="36"/>
  <c r="KC36" i="36"/>
  <c r="KC93" i="36"/>
  <c r="KC12" i="36"/>
  <c r="KC20" i="36"/>
  <c r="KC32" i="36"/>
  <c r="KD2" i="36"/>
  <c r="KC34" i="36"/>
  <c r="KC5" i="36"/>
  <c r="KC28" i="36"/>
  <c r="KC104" i="36"/>
  <c r="KC69" i="36"/>
  <c r="KC102" i="36"/>
  <c r="KC24" i="36"/>
  <c r="KC39" i="36"/>
  <c r="KC11" i="36"/>
  <c r="KC29" i="36"/>
  <c r="KC108" i="36"/>
  <c r="KC51" i="36"/>
  <c r="KC54" i="36"/>
  <c r="KC22" i="36"/>
  <c r="KC30" i="36"/>
  <c r="KC13" i="36"/>
  <c r="KC75" i="36"/>
  <c r="KC21" i="36"/>
  <c r="KC7" i="36"/>
  <c r="KC40" i="36"/>
  <c r="KC8" i="36"/>
  <c r="KC37" i="36"/>
  <c r="KC67" i="36"/>
  <c r="KC38" i="36"/>
  <c r="KC105" i="36"/>
  <c r="KC103" i="36"/>
  <c r="KC66" i="36"/>
  <c r="KC106" i="36"/>
  <c r="KC31" i="36"/>
  <c r="KC68" i="36"/>
  <c r="KC109" i="36"/>
  <c r="KC64" i="36"/>
  <c r="KC44" i="36"/>
  <c r="KC96" i="36"/>
  <c r="KC87" i="36"/>
  <c r="KC48" i="36"/>
  <c r="KC33" i="36"/>
  <c r="KC61" i="36"/>
  <c r="KC70" i="36"/>
  <c r="KC4" i="36"/>
  <c r="KC19" i="36"/>
  <c r="KC43" i="36"/>
  <c r="KC35" i="36"/>
  <c r="KC79" i="36"/>
  <c r="KC72" i="36"/>
  <c r="KC84" i="36"/>
  <c r="KC42" i="36"/>
  <c r="KC88" i="36"/>
  <c r="KC27" i="36"/>
  <c r="KC23" i="36"/>
  <c r="KC46" i="36"/>
  <c r="KC65" i="36"/>
  <c r="KC25" i="36"/>
  <c r="KC50" i="36"/>
  <c r="KC58" i="36"/>
  <c r="KC78" i="36"/>
  <c r="KC3" i="36"/>
  <c r="KC45" i="36"/>
  <c r="KC63" i="36"/>
  <c r="KC10" i="36"/>
  <c r="KC17" i="36"/>
  <c r="KC18" i="36"/>
  <c r="JW120" i="36"/>
  <c r="JV132" i="36"/>
  <c r="JV134" i="36" s="1"/>
  <c r="JY123" i="36"/>
  <c r="KD81" i="36" l="1"/>
  <c r="KD82" i="36"/>
  <c r="KC16" i="36"/>
  <c r="KC15" i="36"/>
  <c r="KD37" i="36"/>
  <c r="KD65" i="36"/>
  <c r="KD7" i="36"/>
  <c r="KD104" i="36"/>
  <c r="KD23" i="36"/>
  <c r="KD38" i="36"/>
  <c r="KD84" i="36"/>
  <c r="KD87" i="36"/>
  <c r="KD42" i="36"/>
  <c r="KD33" i="36"/>
  <c r="KD12" i="36"/>
  <c r="KD36" i="36"/>
  <c r="KD51" i="36"/>
  <c r="KD67" i="36"/>
  <c r="KD72" i="36"/>
  <c r="KD14" i="36"/>
  <c r="KD31" i="36"/>
  <c r="KD29" i="36"/>
  <c r="KD52" i="36"/>
  <c r="KD70" i="36"/>
  <c r="KD35" i="36"/>
  <c r="KD44" i="36"/>
  <c r="KD50" i="36"/>
  <c r="KD96" i="36"/>
  <c r="KD3" i="36"/>
  <c r="KD48" i="36"/>
  <c r="KD21" i="36"/>
  <c r="KD61" i="36"/>
  <c r="KD54" i="36"/>
  <c r="KD68" i="36"/>
  <c r="KD17" i="36"/>
  <c r="KD19" i="36"/>
  <c r="KD49" i="36"/>
  <c r="KD8" i="36"/>
  <c r="KD73" i="36"/>
  <c r="KD78" i="36"/>
  <c r="KD90" i="36"/>
  <c r="KD11" i="36"/>
  <c r="KD26" i="36"/>
  <c r="KD27" i="36"/>
  <c r="KD43" i="36"/>
  <c r="KD108" i="36"/>
  <c r="KD53" i="36"/>
  <c r="KD46" i="36"/>
  <c r="KD40" i="36"/>
  <c r="KD103" i="36"/>
  <c r="KD56" i="36"/>
  <c r="KD79" i="36"/>
  <c r="KD75" i="36"/>
  <c r="KD66" i="36"/>
  <c r="KD9" i="36"/>
  <c r="KD39" i="36"/>
  <c r="KD69" i="36"/>
  <c r="KD63" i="36"/>
  <c r="KE2" i="36"/>
  <c r="KD45" i="36"/>
  <c r="KD24" i="36"/>
  <c r="KD10" i="36"/>
  <c r="KD106" i="36"/>
  <c r="KD5" i="36"/>
  <c r="KD32" i="36"/>
  <c r="KD47" i="36"/>
  <c r="KD58" i="36"/>
  <c r="KD105" i="36"/>
  <c r="KD64" i="36"/>
  <c r="KD30" i="36"/>
  <c r="KD34" i="36"/>
  <c r="KD28" i="36"/>
  <c r="KD13" i="36"/>
  <c r="KD109" i="36"/>
  <c r="KD20" i="36"/>
  <c r="KD4" i="36"/>
  <c r="KD22" i="36"/>
  <c r="KD88" i="36"/>
  <c r="KD93" i="36"/>
  <c r="KD102" i="36"/>
  <c r="KD18" i="36"/>
  <c r="KD6" i="36"/>
  <c r="KD25" i="36"/>
  <c r="KD41" i="36"/>
  <c r="KD55" i="36"/>
  <c r="KC111" i="36"/>
  <c r="JX120" i="36"/>
  <c r="JW132" i="36"/>
  <c r="JW134" i="36" s="1"/>
  <c r="JZ123" i="36"/>
  <c r="KE81" i="36" l="1"/>
  <c r="KE82" i="36"/>
  <c r="KD16" i="36"/>
  <c r="KD15" i="36"/>
  <c r="KD111" i="36" s="1"/>
  <c r="KE52" i="36"/>
  <c r="KE68" i="36"/>
  <c r="KE20" i="36"/>
  <c r="KE4" i="36"/>
  <c r="KE73" i="36"/>
  <c r="KE26" i="36"/>
  <c r="KE72" i="36"/>
  <c r="KE90" i="36"/>
  <c r="KE42" i="36"/>
  <c r="KE39" i="36"/>
  <c r="KE17" i="36"/>
  <c r="KE61" i="36"/>
  <c r="KE36" i="36"/>
  <c r="KE13" i="36"/>
  <c r="KE66" i="36"/>
  <c r="KE14" i="36"/>
  <c r="KE41" i="36"/>
  <c r="KE49" i="36"/>
  <c r="KE88" i="36"/>
  <c r="KE31" i="36"/>
  <c r="KE50" i="36"/>
  <c r="KE96" i="36"/>
  <c r="KE87" i="36"/>
  <c r="KE45" i="36"/>
  <c r="KE12" i="36"/>
  <c r="KE103" i="36"/>
  <c r="KE70" i="36"/>
  <c r="KE32" i="36"/>
  <c r="KE47" i="36"/>
  <c r="KE105" i="36"/>
  <c r="KE6" i="36"/>
  <c r="KE51" i="36"/>
  <c r="KE35" i="36"/>
  <c r="KE54" i="36"/>
  <c r="KE78" i="36"/>
  <c r="KE64" i="36"/>
  <c r="KE25" i="36"/>
  <c r="KE22" i="36"/>
  <c r="KE28" i="36"/>
  <c r="KE5" i="36"/>
  <c r="KE79" i="36"/>
  <c r="KE75" i="36"/>
  <c r="KE30" i="36"/>
  <c r="KE24" i="36"/>
  <c r="KE44" i="36"/>
  <c r="KE106" i="36"/>
  <c r="KE53" i="36"/>
  <c r="KF2" i="36"/>
  <c r="KE40" i="36"/>
  <c r="KE8" i="36"/>
  <c r="KE7" i="36"/>
  <c r="KE58" i="36"/>
  <c r="KE84" i="36"/>
  <c r="KE3" i="36"/>
  <c r="KE33" i="36"/>
  <c r="KE27" i="36"/>
  <c r="KE104" i="36"/>
  <c r="KE11" i="36"/>
  <c r="KE48" i="36"/>
  <c r="KE56" i="36"/>
  <c r="KE108" i="36"/>
  <c r="KE67" i="36"/>
  <c r="KE10" i="36"/>
  <c r="KE19" i="36"/>
  <c r="KE23" i="36"/>
  <c r="KE55" i="36"/>
  <c r="KE93" i="36"/>
  <c r="KE21" i="36"/>
  <c r="KE29" i="36"/>
  <c r="KE34" i="36"/>
  <c r="KE37" i="36"/>
  <c r="KE65" i="36"/>
  <c r="KE109" i="36"/>
  <c r="KE46" i="36"/>
  <c r="KE38" i="36"/>
  <c r="KE69" i="36"/>
  <c r="KE102" i="36"/>
  <c r="KE18" i="36"/>
  <c r="KE63" i="36"/>
  <c r="KE43" i="36"/>
  <c r="KE9" i="36"/>
  <c r="JY120" i="36"/>
  <c r="JX132" i="36"/>
  <c r="JX134" i="36" s="1"/>
  <c r="KA123" i="36"/>
  <c r="KF82" i="36" l="1"/>
  <c r="KF81" i="36"/>
  <c r="KF29" i="36"/>
  <c r="KF32" i="36"/>
  <c r="KF106" i="36"/>
  <c r="KF49" i="36"/>
  <c r="KF70" i="36"/>
  <c r="KF50" i="36"/>
  <c r="KF66" i="36"/>
  <c r="KF108" i="36"/>
  <c r="KF24" i="36"/>
  <c r="KF12" i="36"/>
  <c r="KF75" i="36"/>
  <c r="KF45" i="36"/>
  <c r="KF14" i="36"/>
  <c r="KF41" i="36"/>
  <c r="KF96" i="36"/>
  <c r="KF30" i="36"/>
  <c r="KF25" i="36"/>
  <c r="KF18" i="36"/>
  <c r="KF67" i="36"/>
  <c r="KF37" i="36"/>
  <c r="KF31" i="36"/>
  <c r="KF56" i="36"/>
  <c r="KF44" i="36"/>
  <c r="KF23" i="36"/>
  <c r="KF54" i="36"/>
  <c r="KF6" i="36"/>
  <c r="KF52" i="36"/>
  <c r="KF28" i="36"/>
  <c r="KF19" i="36"/>
  <c r="KF79" i="36"/>
  <c r="KF90" i="36"/>
  <c r="KF33" i="36"/>
  <c r="KF38" i="36"/>
  <c r="KF63" i="36"/>
  <c r="KF11" i="36"/>
  <c r="KF109" i="36"/>
  <c r="KF104" i="36"/>
  <c r="KF7" i="36"/>
  <c r="KF47" i="36"/>
  <c r="KF58" i="36"/>
  <c r="KF78" i="36"/>
  <c r="KF87" i="36"/>
  <c r="KF36" i="36"/>
  <c r="KF51" i="36"/>
  <c r="KF22" i="36"/>
  <c r="KF4" i="36"/>
  <c r="KF84" i="36"/>
  <c r="KF9" i="36"/>
  <c r="KF27" i="36"/>
  <c r="KF73" i="36"/>
  <c r="KF48" i="36"/>
  <c r="KF53" i="36"/>
  <c r="KF105" i="36"/>
  <c r="KF88" i="36"/>
  <c r="KF17" i="36"/>
  <c r="KF68" i="36"/>
  <c r="KF65" i="36"/>
  <c r="KF61" i="36"/>
  <c r="KF42" i="36"/>
  <c r="KF35" i="36"/>
  <c r="KF13" i="36"/>
  <c r="KF69" i="36"/>
  <c r="KF5" i="36"/>
  <c r="KF72" i="36"/>
  <c r="KF40" i="36"/>
  <c r="KF8" i="36"/>
  <c r="KF34" i="36"/>
  <c r="KF46" i="36"/>
  <c r="KF10" i="36"/>
  <c r="KF20" i="36"/>
  <c r="KF55" i="36"/>
  <c r="KF93" i="36"/>
  <c r="KF3" i="36"/>
  <c r="KF39" i="36"/>
  <c r="KF64" i="36"/>
  <c r="KF103" i="36"/>
  <c r="KF26" i="36"/>
  <c r="KF102" i="36"/>
  <c r="KF21" i="36"/>
  <c r="KF43" i="36"/>
  <c r="KG2" i="36"/>
  <c r="KE15" i="36"/>
  <c r="KE16" i="36"/>
  <c r="JZ120" i="36"/>
  <c r="JY132" i="36"/>
  <c r="JY134" i="36" s="1"/>
  <c r="KB123" i="36"/>
  <c r="KG81" i="36" l="1"/>
  <c r="KG82" i="36"/>
  <c r="KE111" i="36"/>
  <c r="KF16" i="36"/>
  <c r="KF15" i="36"/>
  <c r="KF111" i="36" s="1"/>
  <c r="KG46" i="36"/>
  <c r="KG23" i="36"/>
  <c r="KH2" i="36"/>
  <c r="KG17" i="36"/>
  <c r="KG44" i="36"/>
  <c r="KG25" i="36"/>
  <c r="KG69" i="36"/>
  <c r="KG87" i="36"/>
  <c r="KG42" i="36"/>
  <c r="KG63" i="36"/>
  <c r="KG26" i="36"/>
  <c r="KG90" i="36"/>
  <c r="KG12" i="36"/>
  <c r="KG67" i="36"/>
  <c r="KG30" i="36"/>
  <c r="KG3" i="36"/>
  <c r="KG7" i="36"/>
  <c r="KG24" i="36"/>
  <c r="KG104" i="36"/>
  <c r="KG4" i="36"/>
  <c r="KG88" i="36"/>
  <c r="KG14" i="36"/>
  <c r="KG52" i="36"/>
  <c r="KG66" i="36"/>
  <c r="KG33" i="36"/>
  <c r="KG61" i="36"/>
  <c r="KG75" i="36"/>
  <c r="KG9" i="36"/>
  <c r="KG27" i="36"/>
  <c r="KG53" i="36"/>
  <c r="KG73" i="36"/>
  <c r="KG28" i="36"/>
  <c r="KG34" i="36"/>
  <c r="KG5" i="36"/>
  <c r="KG108" i="36"/>
  <c r="KG11" i="36"/>
  <c r="KG64" i="36"/>
  <c r="KG79" i="36"/>
  <c r="KG45" i="36"/>
  <c r="KG96" i="36"/>
  <c r="KG32" i="36"/>
  <c r="KG56" i="36"/>
  <c r="KG8" i="36"/>
  <c r="KG20" i="36"/>
  <c r="KG47" i="36"/>
  <c r="KG58" i="36"/>
  <c r="KG84" i="36"/>
  <c r="KG105" i="36"/>
  <c r="KG48" i="36"/>
  <c r="KG6" i="36"/>
  <c r="KG40" i="36"/>
  <c r="KG41" i="36"/>
  <c r="KG72" i="36"/>
  <c r="KG70" i="36"/>
  <c r="KG51" i="36"/>
  <c r="KG106" i="36"/>
  <c r="KG37" i="36"/>
  <c r="KG68" i="36"/>
  <c r="KG65" i="36"/>
  <c r="KG49" i="36"/>
  <c r="KG31" i="36"/>
  <c r="KG22" i="36"/>
  <c r="KG10" i="36"/>
  <c r="KG43" i="36"/>
  <c r="KG55" i="36"/>
  <c r="KG54" i="36"/>
  <c r="KG36" i="36"/>
  <c r="KG21" i="36"/>
  <c r="KG93" i="36"/>
  <c r="KG35" i="36"/>
  <c r="KG103" i="36"/>
  <c r="KG13" i="36"/>
  <c r="KG29" i="36"/>
  <c r="KG109" i="36"/>
  <c r="KG38" i="36"/>
  <c r="KG78" i="36"/>
  <c r="KG102" i="36"/>
  <c r="KG18" i="36"/>
  <c r="KG39" i="36"/>
  <c r="KG19" i="36"/>
  <c r="KG50" i="36"/>
  <c r="KA120" i="36"/>
  <c r="JZ132" i="36"/>
  <c r="JZ134" i="36" s="1"/>
  <c r="KC123" i="36"/>
  <c r="KH81" i="36" l="1"/>
  <c r="KH82" i="36"/>
  <c r="KH88" i="36"/>
  <c r="KH19" i="36"/>
  <c r="KH25" i="36"/>
  <c r="KH14" i="36"/>
  <c r="KH38" i="36"/>
  <c r="KH5" i="36"/>
  <c r="KH66" i="36"/>
  <c r="KH105" i="36"/>
  <c r="KH18" i="36"/>
  <c r="KH6" i="36"/>
  <c r="KH70" i="36"/>
  <c r="KH103" i="36"/>
  <c r="KH34" i="36"/>
  <c r="KH75" i="36"/>
  <c r="KH9" i="36"/>
  <c r="KH45" i="36"/>
  <c r="KH104" i="36"/>
  <c r="KH44" i="36"/>
  <c r="KH53" i="36"/>
  <c r="KH50" i="36"/>
  <c r="KH21" i="36"/>
  <c r="KH28" i="36"/>
  <c r="KH64" i="36"/>
  <c r="KH58" i="36"/>
  <c r="KH84" i="36"/>
  <c r="KH12" i="36"/>
  <c r="KH73" i="36"/>
  <c r="KI2" i="36"/>
  <c r="KH24" i="36"/>
  <c r="KH49" i="36"/>
  <c r="KH23" i="36"/>
  <c r="KH48" i="36"/>
  <c r="KH32" i="36"/>
  <c r="KH40" i="36"/>
  <c r="KH52" i="36"/>
  <c r="KH13" i="36"/>
  <c r="KH47" i="36"/>
  <c r="KH79" i="36"/>
  <c r="KH93" i="36"/>
  <c r="KH90" i="36"/>
  <c r="KH33" i="36"/>
  <c r="KH56" i="36"/>
  <c r="KH20" i="36"/>
  <c r="KH31" i="36"/>
  <c r="KH37" i="36"/>
  <c r="KH11" i="36"/>
  <c r="KH26" i="36"/>
  <c r="KH61" i="36"/>
  <c r="KH69" i="36"/>
  <c r="KH102" i="36"/>
  <c r="KH36" i="36"/>
  <c r="KH27" i="36"/>
  <c r="KH55" i="36"/>
  <c r="KH63" i="36"/>
  <c r="KH39" i="36"/>
  <c r="KH43" i="36"/>
  <c r="KH78" i="36"/>
  <c r="KH67" i="36"/>
  <c r="KH46" i="36"/>
  <c r="KH4" i="36"/>
  <c r="KH22" i="36"/>
  <c r="KH106" i="36"/>
  <c r="KH65" i="36"/>
  <c r="KH87" i="36"/>
  <c r="KH42" i="36"/>
  <c r="KH17" i="36"/>
  <c r="KH108" i="36"/>
  <c r="KH3" i="36"/>
  <c r="KH35" i="36"/>
  <c r="KH8" i="36"/>
  <c r="KH7" i="36"/>
  <c r="KH29" i="36"/>
  <c r="KH109" i="36"/>
  <c r="KH10" i="36"/>
  <c r="KH72" i="36"/>
  <c r="KH54" i="36"/>
  <c r="KH30" i="36"/>
  <c r="KH51" i="36"/>
  <c r="KH68" i="36"/>
  <c r="KH96" i="36"/>
  <c r="KH41" i="36"/>
  <c r="KG16" i="36"/>
  <c r="KG15" i="36"/>
  <c r="KB120" i="36"/>
  <c r="KA132" i="36"/>
  <c r="KA134" i="36" s="1"/>
  <c r="KD123" i="36"/>
  <c r="KI81" i="36" l="1"/>
  <c r="KI82" i="36"/>
  <c r="KG111" i="36"/>
  <c r="KH16" i="36"/>
  <c r="KH15" i="36"/>
  <c r="KH111" i="36"/>
  <c r="KI53" i="36"/>
  <c r="KI103" i="36"/>
  <c r="KI19" i="36"/>
  <c r="KI14" i="36"/>
  <c r="KI46" i="36"/>
  <c r="KI31" i="36"/>
  <c r="KI69" i="36"/>
  <c r="KI3" i="36"/>
  <c r="KI63" i="36"/>
  <c r="KI21" i="36"/>
  <c r="KI44" i="36"/>
  <c r="KI102" i="36"/>
  <c r="KI42" i="36"/>
  <c r="KI5" i="36"/>
  <c r="KI38" i="36"/>
  <c r="KI24" i="36"/>
  <c r="KI51" i="36"/>
  <c r="KI104" i="36"/>
  <c r="KI36" i="36"/>
  <c r="KI4" i="36"/>
  <c r="KI87" i="36"/>
  <c r="KI37" i="36"/>
  <c r="KI54" i="36"/>
  <c r="KI10" i="36"/>
  <c r="KI70" i="36"/>
  <c r="KI7" i="36"/>
  <c r="KI40" i="36"/>
  <c r="KI8" i="36"/>
  <c r="KI96" i="36"/>
  <c r="KI33" i="36"/>
  <c r="KI84" i="36"/>
  <c r="KI43" i="36"/>
  <c r="KI93" i="36"/>
  <c r="KI109" i="36"/>
  <c r="KI23" i="36"/>
  <c r="KI72" i="36"/>
  <c r="KI13" i="36"/>
  <c r="KI12" i="36"/>
  <c r="KI25" i="36"/>
  <c r="KI35" i="36"/>
  <c r="KJ2" i="36"/>
  <c r="KI88" i="36"/>
  <c r="KI30" i="36"/>
  <c r="KI45" i="36"/>
  <c r="KI49" i="36"/>
  <c r="KI106" i="36"/>
  <c r="KI20" i="36"/>
  <c r="KI67" i="36"/>
  <c r="KI41" i="36"/>
  <c r="KI34" i="36"/>
  <c r="KI26" i="36"/>
  <c r="KI78" i="36"/>
  <c r="KI108" i="36"/>
  <c r="KI18" i="36"/>
  <c r="KI39" i="36"/>
  <c r="KI52" i="36"/>
  <c r="KI58" i="36"/>
  <c r="KI64" i="36"/>
  <c r="KI27" i="36"/>
  <c r="KI32" i="36"/>
  <c r="KI55" i="36"/>
  <c r="KI65" i="36"/>
  <c r="KI28" i="36"/>
  <c r="KI22" i="36"/>
  <c r="KI11" i="36"/>
  <c r="KI47" i="36"/>
  <c r="KI61" i="36"/>
  <c r="KI75" i="36"/>
  <c r="KI105" i="36"/>
  <c r="KI48" i="36"/>
  <c r="KI6" i="36"/>
  <c r="KI56" i="36"/>
  <c r="KI90" i="36"/>
  <c r="KI17" i="36"/>
  <c r="KI79" i="36"/>
  <c r="KI50" i="36"/>
  <c r="KI29" i="36"/>
  <c r="KI9" i="36"/>
  <c r="KI73" i="36"/>
  <c r="KI68" i="36"/>
  <c r="KI66" i="36"/>
  <c r="KC120" i="36"/>
  <c r="KB132" i="36"/>
  <c r="KB134" i="36" s="1"/>
  <c r="KE123" i="36"/>
  <c r="KJ81" i="36" l="1"/>
  <c r="KJ82" i="36"/>
  <c r="KJ7" i="36"/>
  <c r="KJ19" i="36"/>
  <c r="KJ35" i="36"/>
  <c r="KJ20" i="36"/>
  <c r="KJ104" i="36"/>
  <c r="KJ26" i="36"/>
  <c r="KJ93" i="36"/>
  <c r="KJ54" i="36"/>
  <c r="KJ36" i="36"/>
  <c r="KJ33" i="36"/>
  <c r="KJ72" i="36"/>
  <c r="KJ30" i="36"/>
  <c r="KJ70" i="36"/>
  <c r="KJ42" i="36"/>
  <c r="KJ64" i="36"/>
  <c r="KJ69" i="36"/>
  <c r="KK2" i="36"/>
  <c r="KJ32" i="36"/>
  <c r="KJ14" i="36"/>
  <c r="KJ106" i="36"/>
  <c r="KJ29" i="36"/>
  <c r="KJ34" i="36"/>
  <c r="KJ96" i="36"/>
  <c r="KJ87" i="36"/>
  <c r="KJ18" i="36"/>
  <c r="KJ39" i="36"/>
  <c r="KJ49" i="36"/>
  <c r="KJ68" i="36"/>
  <c r="KJ43" i="36"/>
  <c r="KJ103" i="36"/>
  <c r="KJ58" i="36"/>
  <c r="KJ105" i="36"/>
  <c r="KJ12" i="36"/>
  <c r="KJ44" i="36"/>
  <c r="KJ108" i="36"/>
  <c r="KJ88" i="36"/>
  <c r="KJ73" i="36"/>
  <c r="KJ40" i="36"/>
  <c r="KJ13" i="36"/>
  <c r="KJ37" i="36"/>
  <c r="KJ47" i="36"/>
  <c r="KJ61" i="36"/>
  <c r="KJ66" i="36"/>
  <c r="KJ102" i="36"/>
  <c r="KJ45" i="36"/>
  <c r="KJ51" i="36"/>
  <c r="KJ5" i="36"/>
  <c r="KJ55" i="36"/>
  <c r="KJ9" i="36"/>
  <c r="KJ24" i="36"/>
  <c r="KJ56" i="36"/>
  <c r="KJ53" i="36"/>
  <c r="KJ11" i="36"/>
  <c r="KJ65" i="36"/>
  <c r="KJ31" i="36"/>
  <c r="KJ28" i="36"/>
  <c r="KJ79" i="36"/>
  <c r="KJ78" i="36"/>
  <c r="KJ48" i="36"/>
  <c r="KJ21" i="36"/>
  <c r="KJ27" i="36"/>
  <c r="KJ4" i="36"/>
  <c r="KJ10" i="36"/>
  <c r="KJ90" i="36"/>
  <c r="KJ17" i="36"/>
  <c r="KJ25" i="36"/>
  <c r="KJ38" i="36"/>
  <c r="KJ41" i="36"/>
  <c r="KJ67" i="36"/>
  <c r="KJ22" i="36"/>
  <c r="KJ46" i="36"/>
  <c r="KJ8" i="36"/>
  <c r="KJ109" i="36"/>
  <c r="KJ23" i="36"/>
  <c r="KJ50" i="36"/>
  <c r="KJ75" i="36"/>
  <c r="KJ84" i="36"/>
  <c r="KJ3" i="36"/>
  <c r="KJ6" i="36"/>
  <c r="KJ52" i="36"/>
  <c r="KJ63" i="36"/>
  <c r="KI16" i="36"/>
  <c r="KI15" i="36"/>
  <c r="KI111" i="36" s="1"/>
  <c r="KD120" i="36"/>
  <c r="KC132" i="36"/>
  <c r="KC134" i="36" s="1"/>
  <c r="KF123" i="36"/>
  <c r="KK81" i="36" l="1"/>
  <c r="KK82" i="36"/>
  <c r="KJ15" i="36"/>
  <c r="KJ16" i="36"/>
  <c r="KK109" i="36"/>
  <c r="KK19" i="36"/>
  <c r="KK13" i="36"/>
  <c r="KK25" i="36"/>
  <c r="KK22" i="36"/>
  <c r="KK29" i="36"/>
  <c r="KK78" i="36"/>
  <c r="KK105" i="36"/>
  <c r="KK48" i="36"/>
  <c r="KK9" i="36"/>
  <c r="KK65" i="36"/>
  <c r="KK56" i="36"/>
  <c r="KK61" i="36"/>
  <c r="KK102" i="36"/>
  <c r="KK63" i="36"/>
  <c r="KK103" i="36"/>
  <c r="KK14" i="36"/>
  <c r="KK35" i="36"/>
  <c r="KK49" i="36"/>
  <c r="KL2" i="36"/>
  <c r="KK44" i="36"/>
  <c r="KK96" i="36"/>
  <c r="KK12" i="36"/>
  <c r="KK33" i="36"/>
  <c r="KK50" i="36"/>
  <c r="KK52" i="36"/>
  <c r="KK104" i="36"/>
  <c r="KK40" i="36"/>
  <c r="KK32" i="36"/>
  <c r="KK7" i="36"/>
  <c r="KK58" i="36"/>
  <c r="KK75" i="36"/>
  <c r="KK39" i="36"/>
  <c r="KK18" i="36"/>
  <c r="KK21" i="36"/>
  <c r="KK46" i="36"/>
  <c r="KK79" i="36"/>
  <c r="KK30" i="36"/>
  <c r="KK27" i="36"/>
  <c r="KK54" i="36"/>
  <c r="KK38" i="36"/>
  <c r="KK67" i="36"/>
  <c r="KK20" i="36"/>
  <c r="KK64" i="36"/>
  <c r="KK4" i="36"/>
  <c r="KK47" i="36"/>
  <c r="KK66" i="36"/>
  <c r="KK45" i="36"/>
  <c r="KK84" i="36"/>
  <c r="KK90" i="36"/>
  <c r="KK70" i="36"/>
  <c r="KK108" i="36"/>
  <c r="KK53" i="36"/>
  <c r="KK37" i="36"/>
  <c r="KK34" i="36"/>
  <c r="KK41" i="36"/>
  <c r="KK8" i="36"/>
  <c r="KK88" i="36"/>
  <c r="KK55" i="36"/>
  <c r="KK87" i="36"/>
  <c r="KK3" i="36"/>
  <c r="KK42" i="36"/>
  <c r="KK36" i="36"/>
  <c r="KK23" i="36"/>
  <c r="KK24" i="36"/>
  <c r="KK17" i="36"/>
  <c r="KK106" i="36"/>
  <c r="KK11" i="36"/>
  <c r="KK10" i="36"/>
  <c r="KK73" i="36"/>
  <c r="KK26" i="36"/>
  <c r="KK69" i="36"/>
  <c r="KK6" i="36"/>
  <c r="KK31" i="36"/>
  <c r="KK43" i="36"/>
  <c r="KK51" i="36"/>
  <c r="KK5" i="36"/>
  <c r="KK68" i="36"/>
  <c r="KK28" i="36"/>
  <c r="KK93" i="36"/>
  <c r="KK72" i="36"/>
  <c r="KE120" i="36"/>
  <c r="KD132" i="36"/>
  <c r="KD134" i="36" s="1"/>
  <c r="KG123" i="36"/>
  <c r="KJ111" i="36" l="1"/>
  <c r="KL81" i="36"/>
  <c r="KL82" i="36"/>
  <c r="KK16" i="36"/>
  <c r="KK15" i="36"/>
  <c r="KL37" i="36"/>
  <c r="KL70" i="36"/>
  <c r="KL41" i="36"/>
  <c r="KL104" i="36"/>
  <c r="KL65" i="36"/>
  <c r="KL10" i="36"/>
  <c r="KL69" i="36"/>
  <c r="KL102" i="36"/>
  <c r="KL48" i="36"/>
  <c r="KL33" i="36"/>
  <c r="KL56" i="36"/>
  <c r="KL72" i="36"/>
  <c r="KL63" i="36"/>
  <c r="KL106" i="36"/>
  <c r="KL28" i="36"/>
  <c r="KL39" i="36"/>
  <c r="KM2" i="36"/>
  <c r="KL31" i="36"/>
  <c r="KL4" i="36"/>
  <c r="KL52" i="36"/>
  <c r="KL43" i="36"/>
  <c r="KL14" i="36"/>
  <c r="KL75" i="36"/>
  <c r="KL84" i="36"/>
  <c r="KL24" i="36"/>
  <c r="KL12" i="36"/>
  <c r="KL109" i="36"/>
  <c r="KL17" i="36"/>
  <c r="KL79" i="36"/>
  <c r="KL18" i="36"/>
  <c r="KL67" i="36"/>
  <c r="KL45" i="36"/>
  <c r="KL88" i="36"/>
  <c r="KL47" i="36"/>
  <c r="KL21" i="36"/>
  <c r="KL19" i="36"/>
  <c r="KL25" i="36"/>
  <c r="KL90" i="36"/>
  <c r="KL23" i="36"/>
  <c r="KL55" i="36"/>
  <c r="KL73" i="36"/>
  <c r="KL46" i="36"/>
  <c r="KL34" i="36"/>
  <c r="KL13" i="36"/>
  <c r="KL26" i="36"/>
  <c r="KL61" i="36"/>
  <c r="KL66" i="36"/>
  <c r="KL87" i="36"/>
  <c r="KL36" i="36"/>
  <c r="KL6" i="36"/>
  <c r="KL64" i="36"/>
  <c r="KL22" i="36"/>
  <c r="KL108" i="36"/>
  <c r="KL20" i="36"/>
  <c r="KL44" i="36"/>
  <c r="KL103" i="36"/>
  <c r="KL32" i="36"/>
  <c r="KL40" i="36"/>
  <c r="KL49" i="36"/>
  <c r="KL29" i="36"/>
  <c r="KL38" i="36"/>
  <c r="KL58" i="36"/>
  <c r="KL78" i="36"/>
  <c r="KL30" i="36"/>
  <c r="KL9" i="36"/>
  <c r="KL27" i="36"/>
  <c r="KL8" i="36"/>
  <c r="KL105" i="36"/>
  <c r="KL3" i="36"/>
  <c r="KL93" i="36"/>
  <c r="KL35" i="36"/>
  <c r="KL7" i="36"/>
  <c r="KL5" i="36"/>
  <c r="KL53" i="36"/>
  <c r="KL68" i="36"/>
  <c r="KL50" i="36"/>
  <c r="KL96" i="36"/>
  <c r="KL54" i="36"/>
  <c r="KL42" i="36"/>
  <c r="KL51" i="36"/>
  <c r="KL11" i="36"/>
  <c r="KF120" i="36"/>
  <c r="KE132" i="36"/>
  <c r="KE134" i="36" s="1"/>
  <c r="KH123" i="36"/>
  <c r="KM81" i="36" l="1"/>
  <c r="KM82" i="36"/>
  <c r="KK111" i="36"/>
  <c r="KL16" i="36"/>
  <c r="KL15" i="36"/>
  <c r="KL111" i="36" s="1"/>
  <c r="KM109" i="36"/>
  <c r="KM20" i="36"/>
  <c r="KM32" i="36"/>
  <c r="KM67" i="36"/>
  <c r="KM43" i="36"/>
  <c r="KM26" i="36"/>
  <c r="KM78" i="36"/>
  <c r="KM105" i="36"/>
  <c r="KM45" i="36"/>
  <c r="KM63" i="36"/>
  <c r="KM38" i="36"/>
  <c r="KM69" i="36"/>
  <c r="KM48" i="36"/>
  <c r="KM103" i="36"/>
  <c r="KM61" i="36"/>
  <c r="KM75" i="36"/>
  <c r="KM6" i="36"/>
  <c r="KM56" i="36"/>
  <c r="KM64" i="36"/>
  <c r="KM28" i="36"/>
  <c r="KM7" i="36"/>
  <c r="KM10" i="36"/>
  <c r="KM58" i="36"/>
  <c r="KM108" i="36"/>
  <c r="KM27" i="36"/>
  <c r="KM8" i="36"/>
  <c r="KM42" i="36"/>
  <c r="KM14" i="36"/>
  <c r="KM4" i="36"/>
  <c r="KM21" i="36"/>
  <c r="KM53" i="36"/>
  <c r="KM104" i="36"/>
  <c r="KM47" i="36"/>
  <c r="KM102" i="36"/>
  <c r="KM36" i="36"/>
  <c r="KM68" i="36"/>
  <c r="KM17" i="36"/>
  <c r="KM70" i="36"/>
  <c r="KM23" i="36"/>
  <c r="KM73" i="36"/>
  <c r="KM19" i="36"/>
  <c r="KM79" i="36"/>
  <c r="KM96" i="36"/>
  <c r="KM3" i="36"/>
  <c r="KM12" i="36"/>
  <c r="KM33" i="36"/>
  <c r="KM44" i="36"/>
  <c r="KM34" i="36"/>
  <c r="KM46" i="36"/>
  <c r="KM35" i="36"/>
  <c r="KM37" i="36"/>
  <c r="KM5" i="36"/>
  <c r="KM11" i="36"/>
  <c r="KM55" i="36"/>
  <c r="KM90" i="36"/>
  <c r="KM30" i="36"/>
  <c r="KM51" i="36"/>
  <c r="KM29" i="36"/>
  <c r="KM31" i="36"/>
  <c r="KM106" i="36"/>
  <c r="KM22" i="36"/>
  <c r="KM88" i="36"/>
  <c r="KM40" i="36"/>
  <c r="KM50" i="36"/>
  <c r="KM93" i="36"/>
  <c r="KM87" i="36"/>
  <c r="KM18" i="36"/>
  <c r="KM9" i="36"/>
  <c r="KM66" i="36"/>
  <c r="KM25" i="36"/>
  <c r="KM65" i="36"/>
  <c r="KM49" i="36"/>
  <c r="KM13" i="36"/>
  <c r="KN2" i="36"/>
  <c r="KM41" i="36"/>
  <c r="KM72" i="36"/>
  <c r="KM84" i="36"/>
  <c r="KM24" i="36"/>
  <c r="KM39" i="36"/>
  <c r="KM52" i="36"/>
  <c r="KM54" i="36"/>
  <c r="KG120" i="36"/>
  <c r="KF132" i="36"/>
  <c r="KF134" i="36" s="1"/>
  <c r="KI123" i="36"/>
  <c r="KN81" i="36" l="1"/>
  <c r="KN82" i="36"/>
  <c r="KM16" i="36"/>
  <c r="KM15" i="36"/>
  <c r="KM111" i="36"/>
  <c r="KN37" i="36"/>
  <c r="KN65" i="36"/>
  <c r="KN28" i="36"/>
  <c r="KN46" i="36"/>
  <c r="KN38" i="36"/>
  <c r="KN50" i="36"/>
  <c r="KN96" i="36"/>
  <c r="KN108" i="36"/>
  <c r="KN3" i="36"/>
  <c r="KN12" i="36"/>
  <c r="KN48" i="36"/>
  <c r="KN34" i="36"/>
  <c r="KN40" i="36"/>
  <c r="KN78" i="36"/>
  <c r="KN64" i="36"/>
  <c r="KN73" i="36"/>
  <c r="KN55" i="36"/>
  <c r="KN17" i="36"/>
  <c r="KN90" i="36"/>
  <c r="KN103" i="36"/>
  <c r="KN31" i="36"/>
  <c r="KN106" i="36"/>
  <c r="KN53" i="36"/>
  <c r="KN109" i="36"/>
  <c r="KN70" i="36"/>
  <c r="KN93" i="36"/>
  <c r="KN54" i="36"/>
  <c r="KN63" i="36"/>
  <c r="KN49" i="36"/>
  <c r="KN79" i="36"/>
  <c r="KN45" i="36"/>
  <c r="KN14" i="36"/>
  <c r="KN24" i="36"/>
  <c r="KN56" i="36"/>
  <c r="KN47" i="36"/>
  <c r="KN9" i="36"/>
  <c r="KN68" i="36"/>
  <c r="KN23" i="36"/>
  <c r="KN52" i="36"/>
  <c r="KN29" i="36"/>
  <c r="KN41" i="36"/>
  <c r="KN58" i="36"/>
  <c r="KN75" i="36"/>
  <c r="KN102" i="36"/>
  <c r="KN18" i="36"/>
  <c r="KN39" i="36"/>
  <c r="KN11" i="36"/>
  <c r="KN66" i="36"/>
  <c r="KN25" i="36"/>
  <c r="KN5" i="36"/>
  <c r="KN33" i="36"/>
  <c r="KN10" i="36"/>
  <c r="KN26" i="36"/>
  <c r="KN51" i="36"/>
  <c r="KN67" i="36"/>
  <c r="KN6" i="36"/>
  <c r="KN104" i="36"/>
  <c r="KN4" i="36"/>
  <c r="KN88" i="36"/>
  <c r="KN8" i="36"/>
  <c r="KN13" i="36"/>
  <c r="KN35" i="36"/>
  <c r="KN61" i="36"/>
  <c r="KN84" i="36"/>
  <c r="KN30" i="36"/>
  <c r="KN42" i="36"/>
  <c r="KN27" i="36"/>
  <c r="KN32" i="36"/>
  <c r="KN87" i="36"/>
  <c r="KN43" i="36"/>
  <c r="KO2" i="36"/>
  <c r="KN22" i="36"/>
  <c r="KN7" i="36"/>
  <c r="KN20" i="36"/>
  <c r="KN44" i="36"/>
  <c r="KN72" i="36"/>
  <c r="KN105" i="36"/>
  <c r="KN36" i="36"/>
  <c r="KN21" i="36"/>
  <c r="KN19" i="36"/>
  <c r="KN69" i="36"/>
  <c r="KH120" i="36"/>
  <c r="KG132" i="36"/>
  <c r="KG134" i="36" s="1"/>
  <c r="KJ123" i="36"/>
  <c r="KO81" i="36" l="1"/>
  <c r="KO82" i="36"/>
  <c r="KN16" i="36"/>
  <c r="KN15" i="36"/>
  <c r="KN111" i="36"/>
  <c r="KO68" i="36"/>
  <c r="KO20" i="36"/>
  <c r="KO34" i="36"/>
  <c r="KO11" i="36"/>
  <c r="KO106" i="36"/>
  <c r="KO26" i="36"/>
  <c r="KO69" i="36"/>
  <c r="KO102" i="36"/>
  <c r="KO3" i="36"/>
  <c r="KO39" i="36"/>
  <c r="KO108" i="36"/>
  <c r="KO10" i="36"/>
  <c r="KO36" i="36"/>
  <c r="KO87" i="36"/>
  <c r="KO52" i="36"/>
  <c r="KO37" i="36"/>
  <c r="KO7" i="36"/>
  <c r="KP2" i="36"/>
  <c r="KO41" i="36"/>
  <c r="KO79" i="36"/>
  <c r="KO84" i="36"/>
  <c r="KO105" i="36"/>
  <c r="KO54" i="36"/>
  <c r="KO6" i="36"/>
  <c r="KO48" i="36"/>
  <c r="KO63" i="36"/>
  <c r="KO27" i="36"/>
  <c r="KO50" i="36"/>
  <c r="KO42" i="36"/>
  <c r="KO109" i="36"/>
  <c r="KO103" i="36"/>
  <c r="KO46" i="36"/>
  <c r="KO23" i="36"/>
  <c r="KO51" i="36"/>
  <c r="KO43" i="36"/>
  <c r="KO4" i="36"/>
  <c r="KO17" i="36"/>
  <c r="KO104" i="36"/>
  <c r="KO88" i="36"/>
  <c r="KO40" i="36"/>
  <c r="KO38" i="36"/>
  <c r="KO61" i="36"/>
  <c r="KO66" i="36"/>
  <c r="KO30" i="36"/>
  <c r="KO70" i="36"/>
  <c r="KO18" i="36"/>
  <c r="KO64" i="36"/>
  <c r="KO93" i="36"/>
  <c r="KO56" i="36"/>
  <c r="KO78" i="36"/>
  <c r="KO67" i="36"/>
  <c r="KO25" i="36"/>
  <c r="KO65" i="36"/>
  <c r="KO31" i="36"/>
  <c r="KO13" i="36"/>
  <c r="KO32" i="36"/>
  <c r="KO58" i="36"/>
  <c r="KO75" i="36"/>
  <c r="KO33" i="36"/>
  <c r="KO24" i="36"/>
  <c r="KO55" i="36"/>
  <c r="KO45" i="36"/>
  <c r="KO22" i="36"/>
  <c r="KO49" i="36"/>
  <c r="KO21" i="36"/>
  <c r="KO5" i="36"/>
  <c r="KO44" i="36"/>
  <c r="KO73" i="36"/>
  <c r="KO9" i="36"/>
  <c r="KO53" i="36"/>
  <c r="KO14" i="36"/>
  <c r="KO35" i="36"/>
  <c r="KO29" i="36"/>
  <c r="KO28" i="36"/>
  <c r="KO72" i="36"/>
  <c r="KO19" i="36"/>
  <c r="KO96" i="36"/>
  <c r="KO90" i="36"/>
  <c r="KO8" i="36"/>
  <c r="KO47" i="36"/>
  <c r="KO12" i="36"/>
  <c r="KI120" i="36"/>
  <c r="KH132" i="36"/>
  <c r="KH134" i="36" s="1"/>
  <c r="KK123" i="36"/>
  <c r="KP81" i="36" l="1"/>
  <c r="KP82" i="36"/>
  <c r="KO16" i="36"/>
  <c r="KO15" i="36"/>
  <c r="KP35" i="36"/>
  <c r="KP56" i="36"/>
  <c r="KP22" i="36"/>
  <c r="KP49" i="36"/>
  <c r="KP29" i="36"/>
  <c r="KP23" i="36"/>
  <c r="KP69" i="36"/>
  <c r="KP105" i="36"/>
  <c r="KP36" i="36"/>
  <c r="KP9" i="36"/>
  <c r="KP37" i="36"/>
  <c r="KP68" i="36"/>
  <c r="KP54" i="36"/>
  <c r="KP6" i="36"/>
  <c r="KP96" i="36"/>
  <c r="KP7" i="36"/>
  <c r="KP61" i="36"/>
  <c r="KP79" i="36"/>
  <c r="KP20" i="36"/>
  <c r="KP40" i="36"/>
  <c r="KP4" i="36"/>
  <c r="KP53" i="36"/>
  <c r="KP38" i="36"/>
  <c r="KP44" i="36"/>
  <c r="KP78" i="36"/>
  <c r="KP90" i="36"/>
  <c r="KP30" i="36"/>
  <c r="KP33" i="36"/>
  <c r="KP31" i="36"/>
  <c r="KP11" i="36"/>
  <c r="KP43" i="36"/>
  <c r="KP18" i="36"/>
  <c r="KP87" i="36"/>
  <c r="KP12" i="36"/>
  <c r="KP24" i="36"/>
  <c r="KP93" i="36"/>
  <c r="KP8" i="36"/>
  <c r="KP75" i="36"/>
  <c r="KP73" i="36"/>
  <c r="KP108" i="36"/>
  <c r="KP65" i="36"/>
  <c r="KP45" i="36"/>
  <c r="KP103" i="36"/>
  <c r="KP5" i="36"/>
  <c r="KP64" i="36"/>
  <c r="KP106" i="36"/>
  <c r="KP67" i="36"/>
  <c r="KP109" i="36"/>
  <c r="KP63" i="36"/>
  <c r="KP10" i="36"/>
  <c r="KP39" i="36"/>
  <c r="KP102" i="36"/>
  <c r="KP84" i="36"/>
  <c r="KP32" i="36"/>
  <c r="KP14" i="36"/>
  <c r="KP104" i="36"/>
  <c r="KP19" i="36"/>
  <c r="KP88" i="36"/>
  <c r="KP17" i="36"/>
  <c r="KP13" i="36"/>
  <c r="KP50" i="36"/>
  <c r="KP58" i="36"/>
  <c r="KP66" i="36"/>
  <c r="KP3" i="36"/>
  <c r="KP42" i="36"/>
  <c r="KP27" i="36"/>
  <c r="KP52" i="36"/>
  <c r="KP25" i="36"/>
  <c r="KP70" i="36"/>
  <c r="KP28" i="36"/>
  <c r="KP41" i="36"/>
  <c r="KP34" i="36"/>
  <c r="KP46" i="36"/>
  <c r="KP26" i="36"/>
  <c r="KP55" i="36"/>
  <c r="KP72" i="36"/>
  <c r="KP48" i="36"/>
  <c r="KP21" i="36"/>
  <c r="KP47" i="36"/>
  <c r="KQ2" i="36"/>
  <c r="KP51" i="36"/>
  <c r="KO111" i="36"/>
  <c r="KJ120" i="36"/>
  <c r="KI132" i="36"/>
  <c r="KI134" i="36" s="1"/>
  <c r="KL123" i="36"/>
  <c r="KQ81" i="36" l="1"/>
  <c r="KQ82" i="36"/>
  <c r="KP16" i="36"/>
  <c r="KP15" i="36"/>
  <c r="KP111" i="36" s="1"/>
  <c r="KQ37" i="36"/>
  <c r="KQ11" i="36"/>
  <c r="KQ13" i="36"/>
  <c r="KQ20" i="36"/>
  <c r="KQ47" i="36"/>
  <c r="KQ104" i="36"/>
  <c r="KQ78" i="36"/>
  <c r="KQ87" i="36"/>
  <c r="KQ3" i="36"/>
  <c r="KQ21" i="36"/>
  <c r="KQ109" i="36"/>
  <c r="KQ7" i="36"/>
  <c r="KQ96" i="36"/>
  <c r="KQ9" i="36"/>
  <c r="KQ33" i="36"/>
  <c r="KQ23" i="36"/>
  <c r="KQ93" i="36"/>
  <c r="KQ8" i="36"/>
  <c r="KQ49" i="36"/>
  <c r="KQ14" i="36"/>
  <c r="KQ106" i="36"/>
  <c r="KQ46" i="36"/>
  <c r="KQ52" i="36"/>
  <c r="KQ72" i="36"/>
  <c r="KQ24" i="36"/>
  <c r="KQ39" i="36"/>
  <c r="KQ6" i="36"/>
  <c r="KQ73" i="36"/>
  <c r="KQ34" i="36"/>
  <c r="KQ58" i="36"/>
  <c r="KQ36" i="36"/>
  <c r="KQ64" i="36"/>
  <c r="KQ30" i="36"/>
  <c r="KQ68" i="36"/>
  <c r="KQ105" i="36"/>
  <c r="KQ32" i="36"/>
  <c r="KQ43" i="36"/>
  <c r="KQ10" i="36"/>
  <c r="KQ19" i="36"/>
  <c r="KQ38" i="36"/>
  <c r="KQ61" i="36"/>
  <c r="KQ66" i="36"/>
  <c r="KQ108" i="36"/>
  <c r="KQ63" i="36"/>
  <c r="KQ53" i="36"/>
  <c r="KQ88" i="36"/>
  <c r="KQ4" i="36"/>
  <c r="KQ22" i="36"/>
  <c r="KQ65" i="36"/>
  <c r="KQ56" i="36"/>
  <c r="KQ26" i="36"/>
  <c r="KQ79" i="36"/>
  <c r="KQ75" i="36"/>
  <c r="KQ54" i="36"/>
  <c r="KQ42" i="36"/>
  <c r="KQ27" i="36"/>
  <c r="KQ51" i="36"/>
  <c r="KQ5" i="36"/>
  <c r="KQ50" i="36"/>
  <c r="KQ70" i="36"/>
  <c r="KQ25" i="36"/>
  <c r="KQ31" i="36"/>
  <c r="KQ17" i="36"/>
  <c r="KQ44" i="36"/>
  <c r="KQ28" i="36"/>
  <c r="KQ55" i="36"/>
  <c r="KQ102" i="36"/>
  <c r="KQ48" i="36"/>
  <c r="KQ45" i="36"/>
  <c r="KQ18" i="36"/>
  <c r="KQ69" i="36"/>
  <c r="KQ35" i="36"/>
  <c r="KQ40" i="36"/>
  <c r="KQ29" i="36"/>
  <c r="KR2" i="36"/>
  <c r="KQ41" i="36"/>
  <c r="KQ103" i="36"/>
  <c r="KQ84" i="36"/>
  <c r="KQ90" i="36"/>
  <c r="KQ67" i="36"/>
  <c r="KQ12" i="36"/>
  <c r="KK120" i="36"/>
  <c r="KJ132" i="36"/>
  <c r="KJ134" i="36" s="1"/>
  <c r="KM123" i="36"/>
  <c r="KR81" i="36" l="1"/>
  <c r="KR82" i="36"/>
  <c r="KR53" i="36"/>
  <c r="KR103" i="36"/>
  <c r="KR35" i="36"/>
  <c r="KR49" i="36"/>
  <c r="KR64" i="36"/>
  <c r="KR8" i="36"/>
  <c r="KR93" i="36"/>
  <c r="KR102" i="36"/>
  <c r="KR24" i="36"/>
  <c r="KR33" i="36"/>
  <c r="KR39" i="36"/>
  <c r="KR22" i="36"/>
  <c r="KR68" i="36"/>
  <c r="KR18" i="36"/>
  <c r="KR29" i="36"/>
  <c r="KR45" i="36"/>
  <c r="KR75" i="36"/>
  <c r="KR10" i="36"/>
  <c r="KR70" i="36"/>
  <c r="KR5" i="36"/>
  <c r="KR109" i="36"/>
  <c r="KR38" i="36"/>
  <c r="KR26" i="36"/>
  <c r="KR78" i="36"/>
  <c r="KR87" i="36"/>
  <c r="KR42" i="36"/>
  <c r="KR46" i="36"/>
  <c r="KR14" i="36"/>
  <c r="KR90" i="36"/>
  <c r="KR6" i="36"/>
  <c r="KR56" i="36"/>
  <c r="KR3" i="36"/>
  <c r="KR40" i="36"/>
  <c r="KR51" i="36"/>
  <c r="KR7" i="36"/>
  <c r="KR34" i="36"/>
  <c r="KR66" i="36"/>
  <c r="KR79" i="36"/>
  <c r="KR104" i="36"/>
  <c r="KR4" i="36"/>
  <c r="KR41" i="36"/>
  <c r="KR28" i="36"/>
  <c r="KR44" i="36"/>
  <c r="KR50" i="36"/>
  <c r="KR84" i="36"/>
  <c r="KR108" i="36"/>
  <c r="KR36" i="36"/>
  <c r="KR9" i="36"/>
  <c r="KR43" i="36"/>
  <c r="KR30" i="36"/>
  <c r="KR73" i="36"/>
  <c r="KR25" i="36"/>
  <c r="KR17" i="36"/>
  <c r="KR88" i="36"/>
  <c r="KR47" i="36"/>
  <c r="KR58" i="36"/>
  <c r="KR69" i="36"/>
  <c r="KR105" i="36"/>
  <c r="KR48" i="36"/>
  <c r="KR12" i="36"/>
  <c r="KR54" i="36"/>
  <c r="KR21" i="36"/>
  <c r="KR20" i="36"/>
  <c r="KR72" i="36"/>
  <c r="KR65" i="36"/>
  <c r="KR32" i="36"/>
  <c r="KR31" i="36"/>
  <c r="KS2" i="36"/>
  <c r="KR52" i="36"/>
  <c r="KR19" i="36"/>
  <c r="KR23" i="36"/>
  <c r="KR61" i="36"/>
  <c r="KR96" i="36"/>
  <c r="KR63" i="36"/>
  <c r="KR106" i="36"/>
  <c r="KR13" i="36"/>
  <c r="KR27" i="36"/>
  <c r="KR67" i="36"/>
  <c r="KR11" i="36"/>
  <c r="KR37" i="36"/>
  <c r="KR55" i="36"/>
  <c r="KQ15" i="36"/>
  <c r="KQ16" i="36"/>
  <c r="KQ111" i="36" s="1"/>
  <c r="KL120" i="36"/>
  <c r="KK132" i="36"/>
  <c r="KK134" i="36" s="1"/>
  <c r="KN123" i="36"/>
  <c r="KS81" i="36" l="1"/>
  <c r="KS82" i="36"/>
  <c r="KS73" i="36"/>
  <c r="KS41" i="36"/>
  <c r="KS11" i="36"/>
  <c r="KS103" i="36"/>
  <c r="KS46" i="36"/>
  <c r="KS50" i="36"/>
  <c r="KS55" i="36"/>
  <c r="KS102" i="36"/>
  <c r="KS39" i="36"/>
  <c r="KS45" i="36"/>
  <c r="KS54" i="36"/>
  <c r="KS12" i="36"/>
  <c r="KS4" i="36"/>
  <c r="KS37" i="36"/>
  <c r="KS78" i="36"/>
  <c r="KS3" i="36"/>
  <c r="KS51" i="36"/>
  <c r="KS108" i="36"/>
  <c r="KS17" i="36"/>
  <c r="KS105" i="36"/>
  <c r="KS23" i="36"/>
  <c r="KS34" i="36"/>
  <c r="KS8" i="36"/>
  <c r="KS43" i="36"/>
  <c r="KS14" i="36"/>
  <c r="KS65" i="36"/>
  <c r="KS93" i="36"/>
  <c r="KS33" i="36"/>
  <c r="KS70" i="36"/>
  <c r="KS38" i="36"/>
  <c r="KS69" i="36"/>
  <c r="KS21" i="36"/>
  <c r="KS53" i="36"/>
  <c r="KS66" i="36"/>
  <c r="KS88" i="36"/>
  <c r="KS32" i="36"/>
  <c r="KS27" i="36"/>
  <c r="KS5" i="36"/>
  <c r="KS19" i="36"/>
  <c r="KS6" i="36"/>
  <c r="KS28" i="36"/>
  <c r="KS79" i="36"/>
  <c r="KS49" i="36"/>
  <c r="KS29" i="36"/>
  <c r="KS10" i="36"/>
  <c r="KS106" i="36"/>
  <c r="KS47" i="36"/>
  <c r="KS22" i="36"/>
  <c r="KS96" i="36"/>
  <c r="KS84" i="36"/>
  <c r="KS42" i="36"/>
  <c r="KS52" i="36"/>
  <c r="KS58" i="36"/>
  <c r="KS25" i="36"/>
  <c r="KS30" i="36"/>
  <c r="KS40" i="36"/>
  <c r="KS109" i="36"/>
  <c r="KT2" i="36"/>
  <c r="KS35" i="36"/>
  <c r="KS64" i="36"/>
  <c r="KS26" i="36"/>
  <c r="KS75" i="36"/>
  <c r="KS24" i="36"/>
  <c r="KS36" i="36"/>
  <c r="KS44" i="36"/>
  <c r="KS9" i="36"/>
  <c r="KS20" i="36"/>
  <c r="KS31" i="36"/>
  <c r="KS67" i="36"/>
  <c r="KS104" i="36"/>
  <c r="KS7" i="36"/>
  <c r="KS68" i="36"/>
  <c r="KS61" i="36"/>
  <c r="KS72" i="36"/>
  <c r="KS90" i="36"/>
  <c r="KS48" i="36"/>
  <c r="KS63" i="36"/>
  <c r="KS13" i="36"/>
  <c r="KS56" i="36"/>
  <c r="KS18" i="36"/>
  <c r="KS87" i="36"/>
  <c r="KR15" i="36"/>
  <c r="KR16" i="36"/>
  <c r="KM120" i="36"/>
  <c r="KL132" i="36"/>
  <c r="KL134" i="36" s="1"/>
  <c r="KO123" i="36"/>
  <c r="KR111" i="36" l="1"/>
  <c r="KT81" i="36"/>
  <c r="KT82" i="36"/>
  <c r="KS15" i="36"/>
  <c r="KS16" i="36"/>
  <c r="KT22" i="36"/>
  <c r="KT14" i="36"/>
  <c r="KT52" i="36"/>
  <c r="KT25" i="36"/>
  <c r="KT7" i="36"/>
  <c r="KT65" i="36"/>
  <c r="KT96" i="36"/>
  <c r="KT90" i="36"/>
  <c r="KT48" i="36"/>
  <c r="KT6" i="36"/>
  <c r="KT87" i="36"/>
  <c r="KT61" i="36"/>
  <c r="KT18" i="36"/>
  <c r="KT3" i="36"/>
  <c r="KT5" i="36"/>
  <c r="KT104" i="36"/>
  <c r="KT17" i="36"/>
  <c r="KT88" i="36"/>
  <c r="KT19" i="36"/>
  <c r="KT20" i="36"/>
  <c r="KT75" i="36"/>
  <c r="KT42" i="36"/>
  <c r="KT12" i="36"/>
  <c r="KT23" i="36"/>
  <c r="KT105" i="36"/>
  <c r="KT33" i="36"/>
  <c r="KT64" i="36"/>
  <c r="KT29" i="36"/>
  <c r="KT68" i="36"/>
  <c r="KT49" i="36"/>
  <c r="KT35" i="36"/>
  <c r="KT78" i="36"/>
  <c r="KT43" i="36"/>
  <c r="KT106" i="36"/>
  <c r="KT53" i="36"/>
  <c r="KU2" i="36"/>
  <c r="KT46" i="36"/>
  <c r="KT38" i="36"/>
  <c r="KT50" i="36"/>
  <c r="KT72" i="36"/>
  <c r="KT84" i="36"/>
  <c r="KT63" i="36"/>
  <c r="KT39" i="36"/>
  <c r="KT24" i="36"/>
  <c r="KT21" i="36"/>
  <c r="KT37" i="36"/>
  <c r="KT55" i="36"/>
  <c r="KT67" i="36"/>
  <c r="KT10" i="36"/>
  <c r="KT40" i="36"/>
  <c r="KT8" i="36"/>
  <c r="KT44" i="36"/>
  <c r="KT26" i="36"/>
  <c r="KT69" i="36"/>
  <c r="KT108" i="36"/>
  <c r="KT51" i="36"/>
  <c r="KT41" i="36"/>
  <c r="KT47" i="36"/>
  <c r="KT34" i="36"/>
  <c r="KT11" i="36"/>
  <c r="KT4" i="36"/>
  <c r="KT32" i="36"/>
  <c r="KT73" i="36"/>
  <c r="KT79" i="36"/>
  <c r="KT66" i="36"/>
  <c r="KT36" i="36"/>
  <c r="KT9" i="36"/>
  <c r="KT102" i="36"/>
  <c r="KT109" i="36"/>
  <c r="KT13" i="36"/>
  <c r="KT103" i="36"/>
  <c r="KT56" i="36"/>
  <c r="KT28" i="36"/>
  <c r="KT70" i="36"/>
  <c r="KT58" i="36"/>
  <c r="KT93" i="36"/>
  <c r="KT30" i="36"/>
  <c r="KT54" i="36"/>
  <c r="KT27" i="36"/>
  <c r="KT31" i="36"/>
  <c r="KT45" i="36"/>
  <c r="KN120" i="36"/>
  <c r="KM132" i="36"/>
  <c r="KM134" i="36" s="1"/>
  <c r="KP123" i="36"/>
  <c r="KU81" i="36" l="1"/>
  <c r="KU82" i="36"/>
  <c r="KS111" i="36"/>
  <c r="KU52" i="36"/>
  <c r="KU67" i="36"/>
  <c r="KU37" i="36"/>
  <c r="KU65" i="36"/>
  <c r="KU38" i="36"/>
  <c r="KU26" i="36"/>
  <c r="KU66" i="36"/>
  <c r="KU87" i="36"/>
  <c r="KU48" i="36"/>
  <c r="KU27" i="36"/>
  <c r="KU108" i="36"/>
  <c r="KU63" i="36"/>
  <c r="KU13" i="36"/>
  <c r="KU96" i="36"/>
  <c r="KU45" i="36"/>
  <c r="KU10" i="36"/>
  <c r="KU22" i="36"/>
  <c r="KU34" i="36"/>
  <c r="KU14" i="36"/>
  <c r="KU17" i="36"/>
  <c r="KU109" i="36"/>
  <c r="KU5" i="36"/>
  <c r="KU72" i="36"/>
  <c r="KU24" i="36"/>
  <c r="KU103" i="36"/>
  <c r="KU73" i="36"/>
  <c r="KU102" i="36"/>
  <c r="KU12" i="36"/>
  <c r="KU21" i="36"/>
  <c r="KU53" i="36"/>
  <c r="KU40" i="36"/>
  <c r="KU28" i="36"/>
  <c r="KU36" i="36"/>
  <c r="KU7" i="36"/>
  <c r="KU64" i="36"/>
  <c r="KU50" i="36"/>
  <c r="KU18" i="36"/>
  <c r="KU25" i="36"/>
  <c r="KU39" i="36"/>
  <c r="KU88" i="36"/>
  <c r="KU4" i="36"/>
  <c r="KU23" i="36"/>
  <c r="KU20" i="36"/>
  <c r="KU35" i="36"/>
  <c r="KU106" i="36"/>
  <c r="KU75" i="36"/>
  <c r="KU54" i="36"/>
  <c r="KU9" i="36"/>
  <c r="KU79" i="36"/>
  <c r="KU47" i="36"/>
  <c r="KU43" i="36"/>
  <c r="KU8" i="36"/>
  <c r="KU49" i="36"/>
  <c r="KU70" i="36"/>
  <c r="KU32" i="36"/>
  <c r="KU61" i="36"/>
  <c r="KU93" i="36"/>
  <c r="KU90" i="36"/>
  <c r="KU42" i="36"/>
  <c r="KU6" i="36"/>
  <c r="KV2" i="36"/>
  <c r="KU69" i="36"/>
  <c r="KU33" i="36"/>
  <c r="KU44" i="36"/>
  <c r="KU46" i="36"/>
  <c r="KU84" i="36"/>
  <c r="KU31" i="36"/>
  <c r="KU68" i="36"/>
  <c r="KU56" i="36"/>
  <c r="KU11" i="36"/>
  <c r="KU58" i="36"/>
  <c r="KU105" i="36"/>
  <c r="KU30" i="36"/>
  <c r="KU104" i="36"/>
  <c r="KU41" i="36"/>
  <c r="KU3" i="36"/>
  <c r="KU29" i="36"/>
  <c r="KU51" i="36"/>
  <c r="KU19" i="36"/>
  <c r="KU78" i="36"/>
  <c r="KU55" i="36"/>
  <c r="KT15" i="36"/>
  <c r="KT16" i="36"/>
  <c r="KO120" i="36"/>
  <c r="KN132" i="36"/>
  <c r="KN134" i="36" s="1"/>
  <c r="KQ123" i="36"/>
  <c r="KV82" i="36" l="1"/>
  <c r="KV81" i="36"/>
  <c r="KT111" i="36"/>
  <c r="KV25" i="36"/>
  <c r="KV22" i="36"/>
  <c r="KV67" i="36"/>
  <c r="KV40" i="36"/>
  <c r="KV28" i="36"/>
  <c r="KV47" i="36"/>
  <c r="KV93" i="36"/>
  <c r="KV87" i="36"/>
  <c r="KV39" i="36"/>
  <c r="KV51" i="36"/>
  <c r="KV88" i="36"/>
  <c r="KV108" i="36"/>
  <c r="KV79" i="36"/>
  <c r="KV90" i="36"/>
  <c r="KV75" i="36"/>
  <c r="KV106" i="36"/>
  <c r="KV20" i="36"/>
  <c r="KV32" i="36"/>
  <c r="KV17" i="36"/>
  <c r="KV56" i="36"/>
  <c r="KV38" i="36"/>
  <c r="KV69" i="36"/>
  <c r="KV84" i="36"/>
  <c r="KV3" i="36"/>
  <c r="KV9" i="36"/>
  <c r="KV66" i="36"/>
  <c r="KV21" i="36"/>
  <c r="KV31" i="36"/>
  <c r="KV23" i="36"/>
  <c r="KV43" i="36"/>
  <c r="KV42" i="36"/>
  <c r="KV55" i="36"/>
  <c r="KV8" i="36"/>
  <c r="KV64" i="36"/>
  <c r="KV46" i="36"/>
  <c r="KV29" i="36"/>
  <c r="KV52" i="36"/>
  <c r="KV61" i="36"/>
  <c r="KV48" i="36"/>
  <c r="KV103" i="36"/>
  <c r="KV105" i="36"/>
  <c r="KV65" i="36"/>
  <c r="KV14" i="36"/>
  <c r="KV18" i="36"/>
  <c r="KV70" i="36"/>
  <c r="KV5" i="36"/>
  <c r="KV6" i="36"/>
  <c r="KV68" i="36"/>
  <c r="KV96" i="36"/>
  <c r="KV33" i="36"/>
  <c r="KV7" i="36"/>
  <c r="KV35" i="36"/>
  <c r="KV12" i="36"/>
  <c r="KV36" i="36"/>
  <c r="KV109" i="36"/>
  <c r="KV4" i="36"/>
  <c r="KV73" i="36"/>
  <c r="KV13" i="36"/>
  <c r="KW2" i="36"/>
  <c r="KV19" i="36"/>
  <c r="KV58" i="36"/>
  <c r="KV72" i="36"/>
  <c r="KV30" i="36"/>
  <c r="KV45" i="36"/>
  <c r="KV27" i="36"/>
  <c r="KV53" i="36"/>
  <c r="KV50" i="36"/>
  <c r="KV44" i="36"/>
  <c r="KV34" i="36"/>
  <c r="KV104" i="36"/>
  <c r="KV11" i="36"/>
  <c r="KV41" i="36"/>
  <c r="KV37" i="36"/>
  <c r="KV26" i="36"/>
  <c r="KV78" i="36"/>
  <c r="KV54" i="36"/>
  <c r="KV24" i="36"/>
  <c r="KV63" i="36"/>
  <c r="KV10" i="36"/>
  <c r="KV49" i="36"/>
  <c r="KV102" i="36"/>
  <c r="KU16" i="36"/>
  <c r="KU15" i="36"/>
  <c r="KP120" i="36"/>
  <c r="KO132" i="36"/>
  <c r="KO134" i="36" s="1"/>
  <c r="KR123" i="36"/>
  <c r="KU111" i="36" l="1"/>
  <c r="KW82" i="36"/>
  <c r="KW81" i="36"/>
  <c r="KV15" i="36"/>
  <c r="KV16" i="36"/>
  <c r="KV111" i="36" s="1"/>
  <c r="KW68" i="36"/>
  <c r="KW19" i="36"/>
  <c r="KW70" i="36"/>
  <c r="KW67" i="36"/>
  <c r="KW44" i="36"/>
  <c r="KW38" i="36"/>
  <c r="KW55" i="36"/>
  <c r="KW90" i="36"/>
  <c r="KW24" i="36"/>
  <c r="KW39" i="36"/>
  <c r="KW53" i="36"/>
  <c r="KW87" i="36"/>
  <c r="KW8" i="36"/>
  <c r="KW63" i="36"/>
  <c r="KW43" i="36"/>
  <c r="KW46" i="36"/>
  <c r="KW23" i="36"/>
  <c r="KW17" i="36"/>
  <c r="KW41" i="36"/>
  <c r="KW37" i="36"/>
  <c r="KW96" i="36"/>
  <c r="KW84" i="36"/>
  <c r="KW42" i="36"/>
  <c r="KW33" i="36"/>
  <c r="KW88" i="36"/>
  <c r="KW72" i="36"/>
  <c r="KW9" i="36"/>
  <c r="KW35" i="36"/>
  <c r="KW61" i="36"/>
  <c r="KW34" i="36"/>
  <c r="KW10" i="36"/>
  <c r="KW14" i="36"/>
  <c r="KW50" i="36"/>
  <c r="KW3" i="36"/>
  <c r="KW25" i="36"/>
  <c r="KW73" i="36"/>
  <c r="KW49" i="36"/>
  <c r="KW64" i="36"/>
  <c r="KW5" i="36"/>
  <c r="KW47" i="36"/>
  <c r="KW66" i="36"/>
  <c r="KW54" i="36"/>
  <c r="KW30" i="36"/>
  <c r="KW51" i="36"/>
  <c r="KW103" i="36"/>
  <c r="KW104" i="36"/>
  <c r="KW6" i="36"/>
  <c r="KX2" i="36"/>
  <c r="KW32" i="36"/>
  <c r="KW31" i="36"/>
  <c r="KW20" i="36"/>
  <c r="KW13" i="36"/>
  <c r="KW109" i="36"/>
  <c r="KW69" i="36"/>
  <c r="KW102" i="36"/>
  <c r="KW36" i="36"/>
  <c r="KW27" i="36"/>
  <c r="KW108" i="36"/>
  <c r="KW12" i="36"/>
  <c r="KW52" i="36"/>
  <c r="KW56" i="36"/>
  <c r="KW4" i="36"/>
  <c r="KW7" i="36"/>
  <c r="KW40" i="36"/>
  <c r="KW106" i="36"/>
  <c r="KW58" i="36"/>
  <c r="KW75" i="36"/>
  <c r="KW18" i="36"/>
  <c r="KW29" i="36"/>
  <c r="KW45" i="36"/>
  <c r="KW65" i="36"/>
  <c r="KW28" i="36"/>
  <c r="KW22" i="36"/>
  <c r="KW11" i="36"/>
  <c r="KW26" i="36"/>
  <c r="KW79" i="36"/>
  <c r="KW93" i="36"/>
  <c r="KW105" i="36"/>
  <c r="KW48" i="36"/>
  <c r="KW21" i="36"/>
  <c r="KW78" i="36"/>
  <c r="KQ120" i="36"/>
  <c r="KP132" i="36"/>
  <c r="KP134" i="36" s="1"/>
  <c r="KS123" i="36"/>
  <c r="KX81" i="36" l="1"/>
  <c r="KX82" i="36"/>
  <c r="KX106" i="36"/>
  <c r="KX17" i="36"/>
  <c r="KX19" i="36"/>
  <c r="KX104" i="36"/>
  <c r="KX68" i="36"/>
  <c r="KX46" i="36"/>
  <c r="KX96" i="36"/>
  <c r="KX108" i="36"/>
  <c r="KX36" i="36"/>
  <c r="KX6" i="36"/>
  <c r="KX11" i="36"/>
  <c r="KX61" i="36"/>
  <c r="KX18" i="36"/>
  <c r="KX13" i="36"/>
  <c r="KX4" i="36"/>
  <c r="KX42" i="36"/>
  <c r="KX64" i="36"/>
  <c r="KX40" i="36"/>
  <c r="KX43" i="36"/>
  <c r="KX47" i="36"/>
  <c r="KX102" i="36"/>
  <c r="KX21" i="36"/>
  <c r="KX52" i="36"/>
  <c r="KX109" i="36"/>
  <c r="KX5" i="36"/>
  <c r="KX28" i="36"/>
  <c r="KX22" i="36"/>
  <c r="KX58" i="36"/>
  <c r="KX93" i="36"/>
  <c r="KX54" i="36"/>
  <c r="KX45" i="36"/>
  <c r="KX39" i="36"/>
  <c r="KX20" i="36"/>
  <c r="KX105" i="36"/>
  <c r="KX67" i="36"/>
  <c r="KX10" i="36"/>
  <c r="KX73" i="36"/>
  <c r="KY2" i="36"/>
  <c r="KX56" i="36"/>
  <c r="KX23" i="36"/>
  <c r="KX79" i="36"/>
  <c r="KX84" i="36"/>
  <c r="KX63" i="36"/>
  <c r="KX30" i="36"/>
  <c r="KX27" i="36"/>
  <c r="KX103" i="36"/>
  <c r="KX69" i="36"/>
  <c r="KX53" i="36"/>
  <c r="KX49" i="36"/>
  <c r="KX32" i="36"/>
  <c r="KX41" i="36"/>
  <c r="KX29" i="36"/>
  <c r="KX50" i="36"/>
  <c r="KX55" i="36"/>
  <c r="KX78" i="36"/>
  <c r="KX48" i="36"/>
  <c r="KX33" i="36"/>
  <c r="KX88" i="36"/>
  <c r="KX37" i="36"/>
  <c r="KX65" i="36"/>
  <c r="KX7" i="36"/>
  <c r="KX34" i="36"/>
  <c r="KX38" i="36"/>
  <c r="KX26" i="36"/>
  <c r="KX66" i="36"/>
  <c r="KX90" i="36"/>
  <c r="KX3" i="36"/>
  <c r="KX51" i="36"/>
  <c r="KX14" i="36"/>
  <c r="KX35" i="36"/>
  <c r="KX70" i="36"/>
  <c r="KX25" i="36"/>
  <c r="KX44" i="36"/>
  <c r="KX31" i="36"/>
  <c r="KX72" i="36"/>
  <c r="KX87" i="36"/>
  <c r="KX24" i="36"/>
  <c r="KX9" i="36"/>
  <c r="KX75" i="36"/>
  <c r="KX12" i="36"/>
  <c r="KX8" i="36"/>
  <c r="KW16" i="36"/>
  <c r="KW15" i="36"/>
  <c r="KR120" i="36"/>
  <c r="KQ132" i="36"/>
  <c r="KQ134" i="36" s="1"/>
  <c r="KT123" i="36"/>
  <c r="KY82" i="36" l="1"/>
  <c r="KY81" i="36"/>
  <c r="KW111" i="36"/>
  <c r="KY104" i="36"/>
  <c r="KY31" i="36"/>
  <c r="KY70" i="36"/>
  <c r="KY52" i="36"/>
  <c r="KY64" i="36"/>
  <c r="KY44" i="36"/>
  <c r="KY66" i="36"/>
  <c r="KY87" i="36"/>
  <c r="KY48" i="36"/>
  <c r="KY51" i="36"/>
  <c r="KY23" i="36"/>
  <c r="KY29" i="36"/>
  <c r="KY103" i="36"/>
  <c r="KY58" i="36"/>
  <c r="KY102" i="36"/>
  <c r="KY19" i="36"/>
  <c r="KY26" i="36"/>
  <c r="KY8" i="36"/>
  <c r="KY40" i="36"/>
  <c r="KY11" i="36"/>
  <c r="KY20" i="36"/>
  <c r="KY49" i="36"/>
  <c r="KY13" i="36"/>
  <c r="KY79" i="36"/>
  <c r="KY75" i="36"/>
  <c r="KY108" i="36"/>
  <c r="KY3" i="36"/>
  <c r="KY12" i="36"/>
  <c r="KY34" i="36"/>
  <c r="KY65" i="36"/>
  <c r="KY93" i="36"/>
  <c r="KY45" i="36"/>
  <c r="KY84" i="36"/>
  <c r="KY38" i="36"/>
  <c r="KY27" i="36"/>
  <c r="KY105" i="36"/>
  <c r="KY54" i="36"/>
  <c r="KY56" i="36"/>
  <c r="KY5" i="36"/>
  <c r="KY67" i="36"/>
  <c r="KY37" i="36"/>
  <c r="KY35" i="36"/>
  <c r="KY10" i="36"/>
  <c r="KY61" i="36"/>
  <c r="KY96" i="36"/>
  <c r="KY72" i="36"/>
  <c r="KY21" i="36"/>
  <c r="KY9" i="36"/>
  <c r="KY4" i="36"/>
  <c r="KY69" i="36"/>
  <c r="KY73" i="36"/>
  <c r="KY46" i="36"/>
  <c r="KY43" i="36"/>
  <c r="KY109" i="36"/>
  <c r="KY28" i="36"/>
  <c r="KY50" i="36"/>
  <c r="KY55" i="36"/>
  <c r="KY90" i="36"/>
  <c r="KY30" i="36"/>
  <c r="KY63" i="36"/>
  <c r="KY25" i="36"/>
  <c r="KY33" i="36"/>
  <c r="KY106" i="36"/>
  <c r="KY39" i="36"/>
  <c r="KY32" i="36"/>
  <c r="KZ2" i="36"/>
  <c r="KY22" i="36"/>
  <c r="KY53" i="36"/>
  <c r="KY14" i="36"/>
  <c r="KY17" i="36"/>
  <c r="KY78" i="36"/>
  <c r="KY24" i="36"/>
  <c r="KY42" i="36"/>
  <c r="KY6" i="36"/>
  <c r="KY68" i="36"/>
  <c r="KY36" i="36"/>
  <c r="KY41" i="36"/>
  <c r="KY88" i="36"/>
  <c r="KY7" i="36"/>
  <c r="KY47" i="36"/>
  <c r="KY18" i="36"/>
  <c r="KX16" i="36"/>
  <c r="KX15" i="36"/>
  <c r="KX111" i="36" s="1"/>
  <c r="KS120" i="36"/>
  <c r="KR132" i="36"/>
  <c r="KR134" i="36" s="1"/>
  <c r="KU123" i="36"/>
  <c r="KZ81" i="36" l="1"/>
  <c r="KZ82" i="36"/>
  <c r="KY16" i="36"/>
  <c r="KY15" i="36"/>
  <c r="KY111" i="36" s="1"/>
  <c r="KZ29" i="36"/>
  <c r="KZ43" i="36"/>
  <c r="KZ73" i="36"/>
  <c r="KZ22" i="36"/>
  <c r="KZ11" i="36"/>
  <c r="KZ70" i="36"/>
  <c r="KZ69" i="36"/>
  <c r="KZ87" i="36"/>
  <c r="KZ24" i="36"/>
  <c r="KZ33" i="36"/>
  <c r="KZ58" i="36"/>
  <c r="KZ90" i="36"/>
  <c r="KZ12" i="36"/>
  <c r="KZ88" i="36"/>
  <c r="KZ30" i="36"/>
  <c r="KZ32" i="36"/>
  <c r="KZ103" i="36"/>
  <c r="KZ108" i="36"/>
  <c r="KZ67" i="36"/>
  <c r="KZ13" i="36"/>
  <c r="KZ4" i="36"/>
  <c r="KZ46" i="36"/>
  <c r="KZ38" i="36"/>
  <c r="KZ64" i="36"/>
  <c r="KZ72" i="36"/>
  <c r="KZ102" i="36"/>
  <c r="KZ36" i="36"/>
  <c r="KZ51" i="36"/>
  <c r="KZ56" i="36"/>
  <c r="KZ78" i="36"/>
  <c r="KZ3" i="36"/>
  <c r="KZ52" i="36"/>
  <c r="KZ37" i="36"/>
  <c r="KZ41" i="36"/>
  <c r="KZ44" i="36"/>
  <c r="KZ45" i="36"/>
  <c r="KZ66" i="36"/>
  <c r="KZ6" i="36"/>
  <c r="KZ35" i="36"/>
  <c r="KZ106" i="36"/>
  <c r="KZ5" i="36"/>
  <c r="KZ53" i="36"/>
  <c r="KZ61" i="36"/>
  <c r="KZ48" i="36"/>
  <c r="KZ26" i="36"/>
  <c r="KZ8" i="36"/>
  <c r="KZ20" i="36"/>
  <c r="KZ65" i="36"/>
  <c r="KZ104" i="36"/>
  <c r="KZ49" i="36"/>
  <c r="LA2" i="36"/>
  <c r="KZ79" i="36"/>
  <c r="KZ75" i="36"/>
  <c r="KZ54" i="36"/>
  <c r="KZ9" i="36"/>
  <c r="KZ27" i="36"/>
  <c r="KZ50" i="36"/>
  <c r="KZ105" i="36"/>
  <c r="KZ18" i="36"/>
  <c r="KZ25" i="36"/>
  <c r="KZ21" i="36"/>
  <c r="KZ40" i="36"/>
  <c r="KZ14" i="36"/>
  <c r="KZ34" i="36"/>
  <c r="KZ31" i="36"/>
  <c r="KZ19" i="36"/>
  <c r="KZ55" i="36"/>
  <c r="KZ63" i="36"/>
  <c r="KZ68" i="36"/>
  <c r="KZ93" i="36"/>
  <c r="KZ23" i="36"/>
  <c r="KZ109" i="36"/>
  <c r="KZ10" i="36"/>
  <c r="KZ28" i="36"/>
  <c r="KZ17" i="36"/>
  <c r="KZ7" i="36"/>
  <c r="KZ96" i="36"/>
  <c r="KZ84" i="36"/>
  <c r="KZ42" i="36"/>
  <c r="KZ39" i="36"/>
  <c r="KZ47" i="36"/>
  <c r="KT120" i="36"/>
  <c r="KS132" i="36"/>
  <c r="KS134" i="36" s="1"/>
  <c r="KV123" i="36"/>
  <c r="LA81" i="36" l="1"/>
  <c r="LA82" i="36"/>
  <c r="LA103" i="36"/>
  <c r="LA25" i="36"/>
  <c r="LA10" i="36"/>
  <c r="LA37" i="36"/>
  <c r="LA8" i="36"/>
  <c r="LA26" i="36"/>
  <c r="LA72" i="36"/>
  <c r="LA105" i="36"/>
  <c r="LA24" i="36"/>
  <c r="LA6" i="36"/>
  <c r="LA58" i="36"/>
  <c r="LA48" i="36"/>
  <c r="LA106" i="36"/>
  <c r="LA79" i="36"/>
  <c r="LA102" i="36"/>
  <c r="LA46" i="36"/>
  <c r="LA3" i="36"/>
  <c r="LA68" i="36"/>
  <c r="LA88" i="36"/>
  <c r="LB2" i="36"/>
  <c r="LA67" i="36"/>
  <c r="LA14" i="36"/>
  <c r="LA84" i="36"/>
  <c r="LA96" i="36"/>
  <c r="LA51" i="36"/>
  <c r="LA34" i="36"/>
  <c r="LA73" i="36"/>
  <c r="LA17" i="36"/>
  <c r="LA64" i="36"/>
  <c r="LA78" i="36"/>
  <c r="LA21" i="36"/>
  <c r="LA31" i="36"/>
  <c r="LA54" i="36"/>
  <c r="LA9" i="36"/>
  <c r="LA104" i="36"/>
  <c r="LA22" i="36"/>
  <c r="LA32" i="36"/>
  <c r="LA52" i="36"/>
  <c r="LA29" i="36"/>
  <c r="LA47" i="36"/>
  <c r="LA61" i="36"/>
  <c r="LA75" i="36"/>
  <c r="LA33" i="36"/>
  <c r="LA45" i="36"/>
  <c r="LA12" i="36"/>
  <c r="LA90" i="36"/>
  <c r="LA42" i="36"/>
  <c r="LA63" i="36"/>
  <c r="LA38" i="36"/>
  <c r="LA65" i="36"/>
  <c r="LA56" i="36"/>
  <c r="LA11" i="36"/>
  <c r="LA49" i="36"/>
  <c r="LA41" i="36"/>
  <c r="LA40" i="36"/>
  <c r="LA55" i="36"/>
  <c r="LA30" i="36"/>
  <c r="LA13" i="36"/>
  <c r="LA66" i="36"/>
  <c r="LA43" i="36"/>
  <c r="LA70" i="36"/>
  <c r="LA7" i="36"/>
  <c r="LA23" i="36"/>
  <c r="LA44" i="36"/>
  <c r="LA5" i="36"/>
  <c r="LA93" i="36"/>
  <c r="LA108" i="36"/>
  <c r="LA39" i="36"/>
  <c r="LA36" i="36"/>
  <c r="LA53" i="36"/>
  <c r="LA27" i="36"/>
  <c r="LA19" i="36"/>
  <c r="LA35" i="36"/>
  <c r="LA109" i="36"/>
  <c r="LA28" i="36"/>
  <c r="LA20" i="36"/>
  <c r="LA50" i="36"/>
  <c r="LA69" i="36"/>
  <c r="LA87" i="36"/>
  <c r="LA18" i="36"/>
  <c r="LA4" i="36"/>
  <c r="KZ15" i="36"/>
  <c r="KZ16" i="36"/>
  <c r="KU120" i="36"/>
  <c r="KT132" i="36"/>
  <c r="KT134" i="36" s="1"/>
  <c r="KW123" i="36"/>
  <c r="LB81" i="36" l="1"/>
  <c r="LB82" i="36"/>
  <c r="KZ111" i="36"/>
  <c r="LB46" i="36"/>
  <c r="LB68" i="36"/>
  <c r="LB104" i="36"/>
  <c r="LB52" i="36"/>
  <c r="LB47" i="36"/>
  <c r="LB31" i="36"/>
  <c r="LB72" i="36"/>
  <c r="LB90" i="36"/>
  <c r="LB3" i="36"/>
  <c r="LB63" i="36"/>
  <c r="LB48" i="36"/>
  <c r="LB67" i="36"/>
  <c r="LB17" i="36"/>
  <c r="LB43" i="36"/>
  <c r="LB88" i="36"/>
  <c r="LB38" i="36"/>
  <c r="LB26" i="36"/>
  <c r="LB69" i="36"/>
  <c r="LB105" i="36"/>
  <c r="LB24" i="36"/>
  <c r="LB51" i="36"/>
  <c r="LB106" i="36"/>
  <c r="LB84" i="36"/>
  <c r="LB109" i="36"/>
  <c r="LB53" i="36"/>
  <c r="LB70" i="36"/>
  <c r="LB19" i="36"/>
  <c r="LB32" i="36"/>
  <c r="LB28" i="36"/>
  <c r="LB75" i="36"/>
  <c r="LB87" i="36"/>
  <c r="LB39" i="36"/>
  <c r="LB65" i="36"/>
  <c r="LB18" i="36"/>
  <c r="LB34" i="36"/>
  <c r="LB25" i="36"/>
  <c r="LB29" i="36"/>
  <c r="LB35" i="36"/>
  <c r="LB13" i="36"/>
  <c r="LB58" i="36"/>
  <c r="LB66" i="36"/>
  <c r="LB108" i="36"/>
  <c r="LB36" i="36"/>
  <c r="LB6" i="36"/>
  <c r="LB103" i="36"/>
  <c r="LB37" i="36"/>
  <c r="LB93" i="36"/>
  <c r="LB78" i="36"/>
  <c r="LB33" i="36"/>
  <c r="LB8" i="36"/>
  <c r="LB64" i="36"/>
  <c r="LB54" i="36"/>
  <c r="LB42" i="36"/>
  <c r="LB5" i="36"/>
  <c r="LB50" i="36"/>
  <c r="LB10" i="36"/>
  <c r="LB14" i="36"/>
  <c r="LB4" i="36"/>
  <c r="LB61" i="36"/>
  <c r="LB9" i="36"/>
  <c r="LB22" i="36"/>
  <c r="LB23" i="36"/>
  <c r="LB55" i="36"/>
  <c r="LB49" i="36"/>
  <c r="LB21" i="36"/>
  <c r="LB40" i="36"/>
  <c r="LB11" i="36"/>
  <c r="LB73" i="36"/>
  <c r="LB41" i="36"/>
  <c r="LC2" i="36"/>
  <c r="LB44" i="36"/>
  <c r="LB79" i="36"/>
  <c r="LB96" i="36"/>
  <c r="LB30" i="36"/>
  <c r="LB45" i="36"/>
  <c r="LB27" i="36"/>
  <c r="LB20" i="36"/>
  <c r="LB7" i="36"/>
  <c r="LB12" i="36"/>
  <c r="LB56" i="36"/>
  <c r="LB102" i="36"/>
  <c r="LA16" i="36"/>
  <c r="LA15" i="36"/>
  <c r="LA111" i="36" s="1"/>
  <c r="KV120" i="36"/>
  <c r="KU132" i="36"/>
  <c r="KU134" i="36" s="1"/>
  <c r="KX123" i="36"/>
  <c r="LC81" i="36" l="1"/>
  <c r="LC82" i="36"/>
  <c r="LC17" i="36"/>
  <c r="LC104" i="36"/>
  <c r="LC67" i="36"/>
  <c r="LC49" i="36"/>
  <c r="LC22" i="36"/>
  <c r="LC34" i="36"/>
  <c r="LC84" i="36"/>
  <c r="LC108" i="36"/>
  <c r="LC3" i="36"/>
  <c r="LC39" i="36"/>
  <c r="LC40" i="36"/>
  <c r="LC78" i="36"/>
  <c r="LC6" i="36"/>
  <c r="LC102" i="36"/>
  <c r="LC7" i="36"/>
  <c r="LC18" i="36"/>
  <c r="LC72" i="36"/>
  <c r="LC25" i="36"/>
  <c r="LC73" i="36"/>
  <c r="LC23" i="36"/>
  <c r="LC88" i="36"/>
  <c r="LC47" i="36"/>
  <c r="LC87" i="36"/>
  <c r="LC36" i="36"/>
  <c r="LC51" i="36"/>
  <c r="LC65" i="36"/>
  <c r="LC96" i="36"/>
  <c r="LC53" i="36"/>
  <c r="LC109" i="36"/>
  <c r="LC42" i="36"/>
  <c r="LC56" i="36"/>
  <c r="LC32" i="36"/>
  <c r="LC37" i="36"/>
  <c r="LC31" i="36"/>
  <c r="LC38" i="36"/>
  <c r="LC14" i="36"/>
  <c r="LC93" i="36"/>
  <c r="LC24" i="36"/>
  <c r="LC64" i="36"/>
  <c r="LC12" i="36"/>
  <c r="LC10" i="36"/>
  <c r="LC33" i="36"/>
  <c r="LC70" i="36"/>
  <c r="LC4" i="36"/>
  <c r="LC68" i="36"/>
  <c r="LC29" i="36"/>
  <c r="LC43" i="36"/>
  <c r="LC58" i="36"/>
  <c r="LC69" i="36"/>
  <c r="LC105" i="36"/>
  <c r="LC48" i="36"/>
  <c r="LC63" i="36"/>
  <c r="LC75" i="36"/>
  <c r="LC19" i="36"/>
  <c r="LC26" i="36"/>
  <c r="LC35" i="36"/>
  <c r="LC28" i="36"/>
  <c r="LC13" i="36"/>
  <c r="LC20" i="36"/>
  <c r="LC103" i="36"/>
  <c r="LC79" i="36"/>
  <c r="LC90" i="36"/>
  <c r="LC45" i="36"/>
  <c r="LC21" i="36"/>
  <c r="LC52" i="36"/>
  <c r="LC41" i="36"/>
  <c r="LD2" i="36"/>
  <c r="LC66" i="36"/>
  <c r="LC106" i="36"/>
  <c r="LC5" i="36"/>
  <c r="LC8" i="36"/>
  <c r="LC46" i="36"/>
  <c r="LC44" i="36"/>
  <c r="LC50" i="36"/>
  <c r="LC61" i="36"/>
  <c r="LC54" i="36"/>
  <c r="LC30" i="36"/>
  <c r="LC9" i="36"/>
  <c r="LC27" i="36"/>
  <c r="LC55" i="36"/>
  <c r="LC11" i="36"/>
  <c r="LB16" i="36"/>
  <c r="LB15" i="36"/>
  <c r="LB111" i="36" s="1"/>
  <c r="KW120" i="36"/>
  <c r="KV132" i="36"/>
  <c r="KV134" i="36" s="1"/>
  <c r="KY123" i="36"/>
  <c r="LD81" i="36" l="1"/>
  <c r="LD82" i="36"/>
  <c r="LC15" i="36"/>
  <c r="LC16" i="36"/>
  <c r="LD68" i="36"/>
  <c r="LD4" i="36"/>
  <c r="LD5" i="36"/>
  <c r="LD67" i="36"/>
  <c r="LD28" i="36"/>
  <c r="LD26" i="36"/>
  <c r="LD93" i="36"/>
  <c r="LD87" i="36"/>
  <c r="LD18" i="36"/>
  <c r="LD12" i="36"/>
  <c r="LD43" i="36"/>
  <c r="LD103" i="36"/>
  <c r="LD49" i="36"/>
  <c r="LD61" i="36"/>
  <c r="LD66" i="36"/>
  <c r="LD9" i="36"/>
  <c r="LD7" i="36"/>
  <c r="LD47" i="36"/>
  <c r="LD25" i="36"/>
  <c r="LD32" i="36"/>
  <c r="LD69" i="36"/>
  <c r="LD36" i="36"/>
  <c r="LD104" i="36"/>
  <c r="LD10" i="36"/>
  <c r="LD35" i="36"/>
  <c r="LD106" i="36"/>
  <c r="LD31" i="36"/>
  <c r="LD46" i="36"/>
  <c r="LD64" i="36"/>
  <c r="LD79" i="36"/>
  <c r="LD96" i="36"/>
  <c r="LD3" i="36"/>
  <c r="LD54" i="36"/>
  <c r="LD27" i="36"/>
  <c r="LD24" i="36"/>
  <c r="LD72" i="36"/>
  <c r="LD40" i="36"/>
  <c r="LD6" i="36"/>
  <c r="LD88" i="36"/>
  <c r="LD37" i="36"/>
  <c r="LD41" i="36"/>
  <c r="LD23" i="36"/>
  <c r="LD73" i="36"/>
  <c r="LD38" i="36"/>
  <c r="LD58" i="36"/>
  <c r="LD90" i="36"/>
  <c r="LD39" i="36"/>
  <c r="LD63" i="36"/>
  <c r="LD84" i="36"/>
  <c r="LD65" i="36"/>
  <c r="LD33" i="36"/>
  <c r="LD102" i="36"/>
  <c r="LD52" i="36"/>
  <c r="LD14" i="36"/>
  <c r="LD17" i="36"/>
  <c r="LD56" i="36"/>
  <c r="LD19" i="36"/>
  <c r="LD70" i="36"/>
  <c r="LD55" i="36"/>
  <c r="LD105" i="36"/>
  <c r="LD48" i="36"/>
  <c r="LD45" i="36"/>
  <c r="LD42" i="36"/>
  <c r="LD20" i="36"/>
  <c r="LD51" i="36"/>
  <c r="LD34" i="36"/>
  <c r="LE2" i="36"/>
  <c r="LD50" i="36"/>
  <c r="LD30" i="36"/>
  <c r="LD13" i="36"/>
  <c r="LD109" i="36"/>
  <c r="LD29" i="36"/>
  <c r="LD22" i="36"/>
  <c r="LD44" i="36"/>
  <c r="LD53" i="36"/>
  <c r="LD75" i="36"/>
  <c r="LD21" i="36"/>
  <c r="LD11" i="36"/>
  <c r="LD108" i="36"/>
  <c r="LD8" i="36"/>
  <c r="LD78" i="36"/>
  <c r="LC111" i="36"/>
  <c r="KX120" i="36"/>
  <c r="KW132" i="36"/>
  <c r="KW134" i="36" s="1"/>
  <c r="KZ123" i="36"/>
  <c r="LE81" i="36" l="1"/>
  <c r="LE82" i="36"/>
  <c r="LE19" i="36"/>
  <c r="LE40" i="36"/>
  <c r="LE68" i="36"/>
  <c r="LE29" i="36"/>
  <c r="LE88" i="36"/>
  <c r="LE5" i="36"/>
  <c r="LE69" i="36"/>
  <c r="LE90" i="36"/>
  <c r="LE48" i="36"/>
  <c r="LE33" i="36"/>
  <c r="LE66" i="36"/>
  <c r="LE3" i="36"/>
  <c r="LE13" i="36"/>
  <c r="LE53" i="36"/>
  <c r="LE50" i="36"/>
  <c r="LE102" i="36"/>
  <c r="LE9" i="36"/>
  <c r="LE7" i="36"/>
  <c r="LE34" i="36"/>
  <c r="LE22" i="36"/>
  <c r="LE109" i="36"/>
  <c r="LE67" i="36"/>
  <c r="LE52" i="36"/>
  <c r="LE105" i="36"/>
  <c r="LE12" i="36"/>
  <c r="LE103" i="36"/>
  <c r="LE49" i="36"/>
  <c r="LE43" i="36"/>
  <c r="LE78" i="36"/>
  <c r="LE42" i="36"/>
  <c r="LE70" i="36"/>
  <c r="LE28" i="36"/>
  <c r="LE73" i="36"/>
  <c r="LE10" i="36"/>
  <c r="LE38" i="36"/>
  <c r="LE58" i="36"/>
  <c r="LE93" i="36"/>
  <c r="LE75" i="36"/>
  <c r="LE30" i="36"/>
  <c r="LE27" i="36"/>
  <c r="LE21" i="36"/>
  <c r="LE35" i="36"/>
  <c r="LE20" i="36"/>
  <c r="LE108" i="36"/>
  <c r="LE23" i="36"/>
  <c r="LF2" i="36"/>
  <c r="LE17" i="36"/>
  <c r="LE14" i="36"/>
  <c r="LE32" i="36"/>
  <c r="LE61" i="36"/>
  <c r="LE72" i="36"/>
  <c r="LE54" i="36"/>
  <c r="LE39" i="36"/>
  <c r="LE47" i="36"/>
  <c r="LE24" i="36"/>
  <c r="LE104" i="36"/>
  <c r="LE11" i="36"/>
  <c r="LE64" i="36"/>
  <c r="LE8" i="36"/>
  <c r="LE106" i="36"/>
  <c r="LE44" i="36"/>
  <c r="LE79" i="36"/>
  <c r="LE84" i="36"/>
  <c r="LE36" i="36"/>
  <c r="LE45" i="36"/>
  <c r="LE63" i="36"/>
  <c r="LE56" i="36"/>
  <c r="LE96" i="36"/>
  <c r="LE65" i="36"/>
  <c r="LE46" i="36"/>
  <c r="LE31" i="36"/>
  <c r="LE41" i="36"/>
  <c r="LE25" i="36"/>
  <c r="LE26" i="36"/>
  <c r="LE55" i="36"/>
  <c r="LE87" i="36"/>
  <c r="LE18" i="36"/>
  <c r="LE6" i="36"/>
  <c r="LE37" i="36"/>
  <c r="LE4" i="36"/>
  <c r="LE51" i="36"/>
  <c r="LD16" i="36"/>
  <c r="LD15" i="36"/>
  <c r="LD111" i="36"/>
  <c r="KY120" i="36"/>
  <c r="KX132" i="36"/>
  <c r="KX134" i="36" s="1"/>
  <c r="LA123" i="36"/>
  <c r="LF81" i="36" l="1"/>
  <c r="LF82" i="36"/>
  <c r="LF32" i="36"/>
  <c r="LF68" i="36"/>
  <c r="LF7" i="36"/>
  <c r="LF52" i="36"/>
  <c r="LF25" i="36"/>
  <c r="LF65" i="36"/>
  <c r="LF93" i="36"/>
  <c r="LF108" i="36"/>
  <c r="LF36" i="36"/>
  <c r="LF39" i="36"/>
  <c r="LF69" i="36"/>
  <c r="LF18" i="36"/>
  <c r="LF51" i="36"/>
  <c r="LF40" i="36"/>
  <c r="LF35" i="36"/>
  <c r="LF3" i="36"/>
  <c r="LF31" i="36"/>
  <c r="LF55" i="36"/>
  <c r="LF45" i="36"/>
  <c r="LF19" i="36"/>
  <c r="LF34" i="36"/>
  <c r="LF109" i="36"/>
  <c r="LF4" i="36"/>
  <c r="LF67" i="36"/>
  <c r="LF26" i="36"/>
  <c r="LF24" i="36"/>
  <c r="LF28" i="36"/>
  <c r="LF102" i="36"/>
  <c r="LF12" i="36"/>
  <c r="LF56" i="36"/>
  <c r="LF20" i="36"/>
  <c r="LF96" i="36"/>
  <c r="LF10" i="36"/>
  <c r="LF37" i="36"/>
  <c r="LF23" i="36"/>
  <c r="LF88" i="36"/>
  <c r="LF78" i="36"/>
  <c r="LF8" i="36"/>
  <c r="LF49" i="36"/>
  <c r="LF17" i="36"/>
  <c r="LF43" i="36"/>
  <c r="LF47" i="36"/>
  <c r="LF46" i="36"/>
  <c r="LF84" i="36"/>
  <c r="LF105" i="36"/>
  <c r="LF63" i="36"/>
  <c r="LF9" i="36"/>
  <c r="LF50" i="36"/>
  <c r="LF27" i="36"/>
  <c r="LF73" i="36"/>
  <c r="LF13" i="36"/>
  <c r="LF33" i="36"/>
  <c r="LF41" i="36"/>
  <c r="LF14" i="36"/>
  <c r="LF103" i="36"/>
  <c r="LF11" i="36"/>
  <c r="LF64" i="36"/>
  <c r="LF61" i="36"/>
  <c r="LF72" i="36"/>
  <c r="LF75" i="36"/>
  <c r="LF30" i="36"/>
  <c r="LF21" i="36"/>
  <c r="LF5" i="36"/>
  <c r="LF54" i="36"/>
  <c r="LF29" i="36"/>
  <c r="LF44" i="36"/>
  <c r="LF22" i="36"/>
  <c r="LF106" i="36"/>
  <c r="LF53" i="36"/>
  <c r="LG2" i="36"/>
  <c r="LF38" i="36"/>
  <c r="LF58" i="36"/>
  <c r="LF66" i="36"/>
  <c r="LF87" i="36"/>
  <c r="LF48" i="36"/>
  <c r="LF6" i="36"/>
  <c r="LF70" i="36"/>
  <c r="LF79" i="36"/>
  <c r="LF42" i="36"/>
  <c r="LF104" i="36"/>
  <c r="LF90" i="36"/>
  <c r="LE16" i="36"/>
  <c r="LE15" i="36"/>
  <c r="LE111" i="36" s="1"/>
  <c r="KZ120" i="36"/>
  <c r="KY132" i="36"/>
  <c r="KY134" i="36" s="1"/>
  <c r="LB123" i="36"/>
  <c r="LG82" i="36" l="1"/>
  <c r="LG81" i="36"/>
  <c r="LF16" i="36"/>
  <c r="LF15" i="36"/>
  <c r="LF111" i="36" s="1"/>
  <c r="LG53" i="36"/>
  <c r="LG56" i="36"/>
  <c r="LG37" i="36"/>
  <c r="LG10" i="36"/>
  <c r="LG41" i="36"/>
  <c r="LG50" i="36"/>
  <c r="LG93" i="36"/>
  <c r="LG105" i="36"/>
  <c r="LG48" i="36"/>
  <c r="LG51" i="36"/>
  <c r="LG73" i="36"/>
  <c r="LG29" i="36"/>
  <c r="LG47" i="36"/>
  <c r="LG69" i="36"/>
  <c r="LG42" i="36"/>
  <c r="LG33" i="36"/>
  <c r="LG25" i="36"/>
  <c r="LG32" i="36"/>
  <c r="LG87" i="36"/>
  <c r="LG17" i="36"/>
  <c r="LG68" i="36"/>
  <c r="LG44" i="36"/>
  <c r="LG78" i="36"/>
  <c r="LG43" i="36"/>
  <c r="LG72" i="36"/>
  <c r="LG22" i="36"/>
  <c r="LG103" i="36"/>
  <c r="LG5" i="36"/>
  <c r="LG7" i="36"/>
  <c r="LG20" i="36"/>
  <c r="LG4" i="36"/>
  <c r="LG26" i="36"/>
  <c r="LG66" i="36"/>
  <c r="LG108" i="36"/>
  <c r="LG30" i="36"/>
  <c r="LG9" i="36"/>
  <c r="LG23" i="36"/>
  <c r="LG24" i="36"/>
  <c r="LG11" i="36"/>
  <c r="LG6" i="36"/>
  <c r="LG70" i="36"/>
  <c r="LG49" i="36"/>
  <c r="LG64" i="36"/>
  <c r="LG8" i="36"/>
  <c r="LG52" i="36"/>
  <c r="LG79" i="36"/>
  <c r="LG96" i="36"/>
  <c r="LG90" i="36"/>
  <c r="LG36" i="36"/>
  <c r="LG21" i="36"/>
  <c r="LG106" i="36"/>
  <c r="LG61" i="36"/>
  <c r="LG3" i="36"/>
  <c r="LG12" i="36"/>
  <c r="LG27" i="36"/>
  <c r="LG34" i="36"/>
  <c r="LG102" i="36"/>
  <c r="LG35" i="36"/>
  <c r="LH2" i="36"/>
  <c r="LG13" i="36"/>
  <c r="LG88" i="36"/>
  <c r="LG75" i="36"/>
  <c r="LG39" i="36"/>
  <c r="LG65" i="36"/>
  <c r="LG40" i="36"/>
  <c r="LG55" i="36"/>
  <c r="LG18" i="36"/>
  <c r="LG109" i="36"/>
  <c r="LG31" i="36"/>
  <c r="LG67" i="36"/>
  <c r="LG28" i="36"/>
  <c r="LG38" i="36"/>
  <c r="LG19" i="36"/>
  <c r="LG58" i="36"/>
  <c r="LG84" i="36"/>
  <c r="LG54" i="36"/>
  <c r="LG63" i="36"/>
  <c r="LG46" i="36"/>
  <c r="LG14" i="36"/>
  <c r="LG45" i="36"/>
  <c r="LG104" i="36"/>
  <c r="LA120" i="36"/>
  <c r="KZ132" i="36"/>
  <c r="KZ134" i="36" s="1"/>
  <c r="LC123" i="36"/>
  <c r="LH82" i="36" l="1"/>
  <c r="LH81" i="36"/>
  <c r="LG15" i="36"/>
  <c r="LG16" i="36"/>
  <c r="LH28" i="36"/>
  <c r="LH17" i="36"/>
  <c r="LH13" i="36"/>
  <c r="LH4" i="36"/>
  <c r="LH47" i="36"/>
  <c r="LH50" i="36"/>
  <c r="LH78" i="36"/>
  <c r="LH105" i="36"/>
  <c r="LH48" i="36"/>
  <c r="LH33" i="36"/>
  <c r="LH54" i="36"/>
  <c r="LH9" i="36"/>
  <c r="LH52" i="36"/>
  <c r="LH61" i="36"/>
  <c r="LH63" i="36"/>
  <c r="LH103" i="36"/>
  <c r="LH70" i="36"/>
  <c r="LH18" i="36"/>
  <c r="LI2" i="36"/>
  <c r="LH8" i="36"/>
  <c r="LH29" i="36"/>
  <c r="LH88" i="36"/>
  <c r="LH65" i="36"/>
  <c r="LH22" i="36"/>
  <c r="LH72" i="36"/>
  <c r="LH36" i="36"/>
  <c r="LH53" i="36"/>
  <c r="LH45" i="36"/>
  <c r="LH41" i="36"/>
  <c r="LH93" i="36"/>
  <c r="LH43" i="36"/>
  <c r="LH40" i="36"/>
  <c r="LH109" i="36"/>
  <c r="LH104" i="36"/>
  <c r="LH34" i="36"/>
  <c r="LH38" i="36"/>
  <c r="LH58" i="36"/>
  <c r="LH66" i="36"/>
  <c r="LH108" i="36"/>
  <c r="LH3" i="36"/>
  <c r="LH6" i="36"/>
  <c r="LH102" i="36"/>
  <c r="LH67" i="36"/>
  <c r="LH19" i="36"/>
  <c r="LH84" i="36"/>
  <c r="LH35" i="36"/>
  <c r="LH68" i="36"/>
  <c r="LH11" i="36"/>
  <c r="LH96" i="36"/>
  <c r="LH31" i="36"/>
  <c r="LH44" i="36"/>
  <c r="LH12" i="36"/>
  <c r="LH20" i="36"/>
  <c r="LH49" i="36"/>
  <c r="LH21" i="36"/>
  <c r="LH56" i="36"/>
  <c r="LH5" i="36"/>
  <c r="LH23" i="36"/>
  <c r="LH10" i="36"/>
  <c r="LH37" i="36"/>
  <c r="LH26" i="36"/>
  <c r="LH79" i="36"/>
  <c r="LH75" i="36"/>
  <c r="LH24" i="36"/>
  <c r="LH39" i="36"/>
  <c r="LH27" i="36"/>
  <c r="LH30" i="36"/>
  <c r="LH69" i="36"/>
  <c r="LH73" i="36"/>
  <c r="LH46" i="36"/>
  <c r="LH7" i="36"/>
  <c r="LH14" i="36"/>
  <c r="LH25" i="36"/>
  <c r="LH32" i="36"/>
  <c r="LH55" i="36"/>
  <c r="LH90" i="36"/>
  <c r="LH42" i="36"/>
  <c r="LH51" i="36"/>
  <c r="LH106" i="36"/>
  <c r="LH87" i="36"/>
  <c r="LH64" i="36"/>
  <c r="LB120" i="36"/>
  <c r="LA132" i="36"/>
  <c r="LA134" i="36" s="1"/>
  <c r="LD123" i="36"/>
  <c r="LI81" i="36" l="1"/>
  <c r="LI82" i="36"/>
  <c r="LG111" i="36"/>
  <c r="LI11" i="36"/>
  <c r="LI103" i="36"/>
  <c r="LJ2" i="36"/>
  <c r="LI7" i="36"/>
  <c r="LI22" i="36"/>
  <c r="LI19" i="36"/>
  <c r="LI84" i="36"/>
  <c r="LI105" i="36"/>
  <c r="LI24" i="36"/>
  <c r="LI33" i="36"/>
  <c r="LI9" i="36"/>
  <c r="LI35" i="36"/>
  <c r="LI96" i="36"/>
  <c r="LI51" i="36"/>
  <c r="LI106" i="36"/>
  <c r="LI63" i="36"/>
  <c r="LI23" i="36"/>
  <c r="LI93" i="36"/>
  <c r="LI46" i="36"/>
  <c r="LI64" i="36"/>
  <c r="LI8" i="36"/>
  <c r="LI65" i="36"/>
  <c r="LI44" i="36"/>
  <c r="LI49" i="36"/>
  <c r="LI69" i="36"/>
  <c r="LI54" i="36"/>
  <c r="LI3" i="36"/>
  <c r="LI47" i="36"/>
  <c r="LI29" i="36"/>
  <c r="LI48" i="36"/>
  <c r="LI25" i="36"/>
  <c r="LI41" i="36"/>
  <c r="LI104" i="36"/>
  <c r="LI52" i="36"/>
  <c r="LI34" i="36"/>
  <c r="LI102" i="36"/>
  <c r="LI17" i="36"/>
  <c r="LI72" i="36"/>
  <c r="LI50" i="36"/>
  <c r="LI67" i="36"/>
  <c r="LI20" i="36"/>
  <c r="LI13" i="36"/>
  <c r="LI28" i="36"/>
  <c r="LI109" i="36"/>
  <c r="LI26" i="36"/>
  <c r="LI66" i="36"/>
  <c r="LI90" i="36"/>
  <c r="LI36" i="36"/>
  <c r="LI12" i="36"/>
  <c r="LI38" i="36"/>
  <c r="LI45" i="36"/>
  <c r="LI53" i="36"/>
  <c r="LI37" i="36"/>
  <c r="LI32" i="36"/>
  <c r="LI73" i="36"/>
  <c r="LI10" i="36"/>
  <c r="LI61" i="36"/>
  <c r="LI78" i="36"/>
  <c r="LI87" i="36"/>
  <c r="LI42" i="36"/>
  <c r="LI21" i="36"/>
  <c r="LI88" i="36"/>
  <c r="LI108" i="36"/>
  <c r="LI39" i="36"/>
  <c r="LI58" i="36"/>
  <c r="LI31" i="36"/>
  <c r="LI4" i="36"/>
  <c r="LI18" i="36"/>
  <c r="LI40" i="36"/>
  <c r="LI5" i="36"/>
  <c r="LI43" i="36"/>
  <c r="LI68" i="36"/>
  <c r="LI70" i="36"/>
  <c r="LI56" i="36"/>
  <c r="LI79" i="36"/>
  <c r="LI75" i="36"/>
  <c r="LI30" i="36"/>
  <c r="LI6" i="36"/>
  <c r="LI27" i="36"/>
  <c r="LI14" i="36"/>
  <c r="LI55" i="36"/>
  <c r="LH15" i="36"/>
  <c r="LH16" i="36"/>
  <c r="LC120" i="36"/>
  <c r="LB132" i="36"/>
  <c r="LB134" i="36" s="1"/>
  <c r="LE123" i="36"/>
  <c r="LJ82" i="36" l="1"/>
  <c r="LJ81" i="36"/>
  <c r="LH111" i="36"/>
  <c r="LI15" i="36"/>
  <c r="LI16" i="36"/>
  <c r="LI111" i="36"/>
  <c r="LK2" i="36"/>
  <c r="LJ22" i="36"/>
  <c r="LJ17" i="36"/>
  <c r="LJ23" i="36"/>
  <c r="LJ43" i="36"/>
  <c r="LJ50" i="36"/>
  <c r="LJ72" i="36"/>
  <c r="LJ105" i="36"/>
  <c r="LJ36" i="36"/>
  <c r="LJ12" i="36"/>
  <c r="LJ35" i="36"/>
  <c r="LJ78" i="36"/>
  <c r="LJ45" i="36"/>
  <c r="LJ38" i="36"/>
  <c r="LJ88" i="36"/>
  <c r="LJ11" i="36"/>
  <c r="LJ46" i="36"/>
  <c r="LJ8" i="36"/>
  <c r="LJ79" i="36"/>
  <c r="LJ66" i="36"/>
  <c r="LJ33" i="36"/>
  <c r="LJ41" i="36"/>
  <c r="LJ102" i="36"/>
  <c r="LJ67" i="36"/>
  <c r="LJ109" i="36"/>
  <c r="LJ104" i="36"/>
  <c r="LJ4" i="36"/>
  <c r="LJ44" i="36"/>
  <c r="LJ58" i="36"/>
  <c r="LJ75" i="36"/>
  <c r="LJ108" i="36"/>
  <c r="LJ54" i="36"/>
  <c r="LJ9" i="36"/>
  <c r="LJ103" i="36"/>
  <c r="LJ34" i="36"/>
  <c r="LJ40" i="36"/>
  <c r="LJ53" i="36"/>
  <c r="LJ68" i="36"/>
  <c r="LJ31" i="36"/>
  <c r="LJ61" i="36"/>
  <c r="LJ84" i="36"/>
  <c r="LJ48" i="36"/>
  <c r="LJ24" i="36"/>
  <c r="LJ27" i="36"/>
  <c r="LJ5" i="36"/>
  <c r="LJ70" i="36"/>
  <c r="LJ13" i="36"/>
  <c r="LJ10" i="36"/>
  <c r="LJ20" i="36"/>
  <c r="LJ49" i="36"/>
  <c r="LJ65" i="36"/>
  <c r="LJ55" i="36"/>
  <c r="LJ87" i="36"/>
  <c r="LJ42" i="36"/>
  <c r="LJ21" i="36"/>
  <c r="LJ69" i="36"/>
  <c r="LJ18" i="36"/>
  <c r="LJ28" i="36"/>
  <c r="LJ52" i="36"/>
  <c r="LJ63" i="36"/>
  <c r="LJ32" i="36"/>
  <c r="LJ37" i="36"/>
  <c r="LJ25" i="36"/>
  <c r="LJ7" i="36"/>
  <c r="LJ64" i="36"/>
  <c r="LJ47" i="36"/>
  <c r="LJ90" i="36"/>
  <c r="LJ6" i="36"/>
  <c r="LJ96" i="36"/>
  <c r="LJ19" i="36"/>
  <c r="LJ29" i="36"/>
  <c r="LJ106" i="36"/>
  <c r="LJ56" i="36"/>
  <c r="LJ14" i="36"/>
  <c r="LJ26" i="36"/>
  <c r="LJ93" i="36"/>
  <c r="LJ3" i="36"/>
  <c r="LJ39" i="36"/>
  <c r="LJ51" i="36"/>
  <c r="LJ73" i="36"/>
  <c r="LJ30" i="36"/>
  <c r="LD120" i="36"/>
  <c r="LC132" i="36"/>
  <c r="LC134" i="36" s="1"/>
  <c r="LF123" i="36"/>
  <c r="LK81" i="36" l="1"/>
  <c r="LK82" i="36"/>
  <c r="LJ15" i="36"/>
  <c r="LJ16" i="36"/>
  <c r="LJ111" i="36" s="1"/>
  <c r="LK65" i="36"/>
  <c r="LK109" i="36"/>
  <c r="LK56" i="36"/>
  <c r="LK49" i="36"/>
  <c r="LK7" i="36"/>
  <c r="LK38" i="36"/>
  <c r="LK75" i="36"/>
  <c r="LK24" i="36"/>
  <c r="LK30" i="36"/>
  <c r="LK33" i="36"/>
  <c r="LK25" i="36"/>
  <c r="LK6" i="36"/>
  <c r="LK41" i="36"/>
  <c r="LK64" i="36"/>
  <c r="LK73" i="36"/>
  <c r="LK67" i="36"/>
  <c r="LK50" i="36"/>
  <c r="LK61" i="36"/>
  <c r="LK96" i="36"/>
  <c r="LK105" i="36"/>
  <c r="LK48" i="36"/>
  <c r="LK9" i="36"/>
  <c r="LK84" i="36"/>
  <c r="LK17" i="36"/>
  <c r="LK23" i="36"/>
  <c r="LK13" i="36"/>
  <c r="LK46" i="36"/>
  <c r="LK47" i="36"/>
  <c r="LK58" i="36"/>
  <c r="LK72" i="36"/>
  <c r="LK66" i="36"/>
  <c r="LK45" i="36"/>
  <c r="LK63" i="36"/>
  <c r="LK42" i="36"/>
  <c r="LK43" i="36"/>
  <c r="LK37" i="36"/>
  <c r="LK4" i="36"/>
  <c r="LK28" i="36"/>
  <c r="LK34" i="36"/>
  <c r="LK26" i="36"/>
  <c r="LK79" i="36"/>
  <c r="LK90" i="36"/>
  <c r="LK108" i="36"/>
  <c r="LK36" i="36"/>
  <c r="LK27" i="36"/>
  <c r="LK87" i="36"/>
  <c r="LK51" i="36"/>
  <c r="LK11" i="36"/>
  <c r="LK52" i="36"/>
  <c r="LK68" i="36"/>
  <c r="LK106" i="36"/>
  <c r="LL2" i="36"/>
  <c r="LK8" i="36"/>
  <c r="LK35" i="36"/>
  <c r="LK55" i="36"/>
  <c r="LK39" i="36"/>
  <c r="LK88" i="36"/>
  <c r="LK19" i="36"/>
  <c r="LK32" i="36"/>
  <c r="LK70" i="36"/>
  <c r="LK104" i="36"/>
  <c r="LK53" i="36"/>
  <c r="LK5" i="36"/>
  <c r="LK93" i="36"/>
  <c r="LK54" i="36"/>
  <c r="LK18" i="36"/>
  <c r="LK12" i="36"/>
  <c r="LK10" i="36"/>
  <c r="LK29" i="36"/>
  <c r="LK22" i="36"/>
  <c r="LK31" i="36"/>
  <c r="LK40" i="36"/>
  <c r="LK20" i="36"/>
  <c r="LK44" i="36"/>
  <c r="LK69" i="36"/>
  <c r="LK102" i="36"/>
  <c r="LK3" i="36"/>
  <c r="LK21" i="36"/>
  <c r="LK103" i="36"/>
  <c r="LK78" i="36"/>
  <c r="LK14" i="36"/>
  <c r="LE120" i="36"/>
  <c r="LD132" i="36"/>
  <c r="LD134" i="36" s="1"/>
  <c r="LG123" i="36"/>
  <c r="LL81" i="36" l="1"/>
  <c r="LL82" i="36"/>
  <c r="LL43" i="36"/>
  <c r="LL8" i="36"/>
  <c r="LL20" i="36"/>
  <c r="LL53" i="36"/>
  <c r="LL103" i="36"/>
  <c r="LL64" i="36"/>
  <c r="LL69" i="36"/>
  <c r="LL87" i="36"/>
  <c r="LL39" i="36"/>
  <c r="LL45" i="36"/>
  <c r="LL93" i="36"/>
  <c r="LL36" i="36"/>
  <c r="LL70" i="36"/>
  <c r="LL3" i="36"/>
  <c r="LL42" i="36"/>
  <c r="LL13" i="36"/>
  <c r="LL40" i="36"/>
  <c r="LL29" i="36"/>
  <c r="LL5" i="36"/>
  <c r="LL17" i="36"/>
  <c r="LL35" i="36"/>
  <c r="LL54" i="36"/>
  <c r="LL27" i="36"/>
  <c r="LL25" i="36"/>
  <c r="LL18" i="36"/>
  <c r="LL6" i="36"/>
  <c r="LL37" i="36"/>
  <c r="LL10" i="36"/>
  <c r="LL67" i="36"/>
  <c r="LL38" i="36"/>
  <c r="LL66" i="36"/>
  <c r="LL12" i="36"/>
  <c r="LL88" i="36"/>
  <c r="LL28" i="36"/>
  <c r="LL31" i="36"/>
  <c r="LL41" i="36"/>
  <c r="LL47" i="36"/>
  <c r="LL26" i="36"/>
  <c r="LL75" i="36"/>
  <c r="LL24" i="36"/>
  <c r="LL33" i="36"/>
  <c r="LL51" i="36"/>
  <c r="LL21" i="36"/>
  <c r="LL73" i="36"/>
  <c r="LL52" i="36"/>
  <c r="LL11" i="36"/>
  <c r="LM2" i="36"/>
  <c r="LL50" i="36"/>
  <c r="LL61" i="36"/>
  <c r="LL84" i="36"/>
  <c r="LL108" i="36"/>
  <c r="LL63" i="36"/>
  <c r="LL22" i="36"/>
  <c r="LL23" i="36"/>
  <c r="LL14" i="36"/>
  <c r="LL19" i="36"/>
  <c r="LL44" i="36"/>
  <c r="LL79" i="36"/>
  <c r="LL96" i="36"/>
  <c r="LL90" i="36"/>
  <c r="LL48" i="36"/>
  <c r="LL104" i="36"/>
  <c r="LL4" i="36"/>
  <c r="LL49" i="36"/>
  <c r="LL109" i="36"/>
  <c r="LL106" i="36"/>
  <c r="LL46" i="36"/>
  <c r="LL58" i="36"/>
  <c r="LL78" i="36"/>
  <c r="LL105" i="36"/>
  <c r="LL9" i="36"/>
  <c r="LL68" i="36"/>
  <c r="LL7" i="36"/>
  <c r="LL34" i="36"/>
  <c r="LL65" i="36"/>
  <c r="LL32" i="36"/>
  <c r="LL56" i="36"/>
  <c r="LL55" i="36"/>
  <c r="LL72" i="36"/>
  <c r="LL102" i="36"/>
  <c r="LL30" i="36"/>
  <c r="LK16" i="36"/>
  <c r="LK15" i="36"/>
  <c r="LK111" i="36" s="1"/>
  <c r="LF120" i="36"/>
  <c r="LE132" i="36"/>
  <c r="LE134" i="36" s="1"/>
  <c r="LH123" i="36"/>
  <c r="LM81" i="36" l="1"/>
  <c r="LM82" i="36"/>
  <c r="LL16" i="36"/>
  <c r="LL15" i="36"/>
  <c r="LL111" i="36" s="1"/>
  <c r="LM17" i="36"/>
  <c r="LM103" i="36"/>
  <c r="LM88" i="36"/>
  <c r="LM65" i="36"/>
  <c r="LM73" i="36"/>
  <c r="LM31" i="36"/>
  <c r="LM78" i="36"/>
  <c r="LM105" i="36"/>
  <c r="LM48" i="36"/>
  <c r="LM24" i="36"/>
  <c r="LN2" i="36"/>
  <c r="LM84" i="36"/>
  <c r="LM45" i="36"/>
  <c r="LM13" i="36"/>
  <c r="LM93" i="36"/>
  <c r="LM108" i="36"/>
  <c r="LM5" i="36"/>
  <c r="LM41" i="36"/>
  <c r="LM43" i="36"/>
  <c r="LM23" i="36"/>
  <c r="LM49" i="36"/>
  <c r="LM75" i="36"/>
  <c r="LM36" i="36"/>
  <c r="LM70" i="36"/>
  <c r="LM42" i="36"/>
  <c r="LM8" i="36"/>
  <c r="LM19" i="36"/>
  <c r="LM11" i="36"/>
  <c r="LM44" i="36"/>
  <c r="LM6" i="36"/>
  <c r="LM106" i="36"/>
  <c r="LM37" i="36"/>
  <c r="LM29" i="36"/>
  <c r="LM22" i="36"/>
  <c r="LM47" i="36"/>
  <c r="LM46" i="36"/>
  <c r="LM96" i="36"/>
  <c r="LM102" i="36"/>
  <c r="LM30" i="36"/>
  <c r="LM67" i="36"/>
  <c r="LM56" i="36"/>
  <c r="LM68" i="36"/>
  <c r="LM38" i="36"/>
  <c r="LM104" i="36"/>
  <c r="LM79" i="36"/>
  <c r="LM72" i="36"/>
  <c r="LM90" i="36"/>
  <c r="LM18" i="36"/>
  <c r="LM27" i="36"/>
  <c r="LM35" i="36"/>
  <c r="LM52" i="36"/>
  <c r="LM32" i="36"/>
  <c r="LM20" i="36"/>
  <c r="LM50" i="36"/>
  <c r="LM58" i="36"/>
  <c r="LM66" i="36"/>
  <c r="LM54" i="36"/>
  <c r="LM63" i="36"/>
  <c r="LM21" i="36"/>
  <c r="LM69" i="36"/>
  <c r="LM33" i="36"/>
  <c r="LM64" i="36"/>
  <c r="LM34" i="36"/>
  <c r="LM4" i="36"/>
  <c r="LM10" i="36"/>
  <c r="LM109" i="36"/>
  <c r="LM40" i="36"/>
  <c r="LM61" i="36"/>
  <c r="LM3" i="36"/>
  <c r="LM51" i="36"/>
  <c r="LM53" i="36"/>
  <c r="LM28" i="36"/>
  <c r="LM7" i="36"/>
  <c r="LM14" i="36"/>
  <c r="LM25" i="36"/>
  <c r="LM26" i="36"/>
  <c r="LM55" i="36"/>
  <c r="LM87" i="36"/>
  <c r="LM9" i="36"/>
  <c r="LM39" i="36"/>
  <c r="LM12" i="36"/>
  <c r="LG120" i="36"/>
  <c r="LF132" i="36"/>
  <c r="LF134" i="36" s="1"/>
  <c r="LI123" i="36"/>
  <c r="LN81" i="36" l="1"/>
  <c r="LN82" i="36"/>
  <c r="LN20" i="36"/>
  <c r="LN40" i="36"/>
  <c r="LN56" i="36"/>
  <c r="LN64" i="36"/>
  <c r="LN73" i="36"/>
  <c r="LN26" i="36"/>
  <c r="LN93" i="36"/>
  <c r="LN72" i="36"/>
  <c r="LN3" i="36"/>
  <c r="LN63" i="36"/>
  <c r="LN13" i="36"/>
  <c r="LN31" i="36"/>
  <c r="LN75" i="36"/>
  <c r="LN48" i="36"/>
  <c r="LN43" i="36"/>
  <c r="LO2" i="36"/>
  <c r="LN21" i="36"/>
  <c r="LN11" i="36"/>
  <c r="LN53" i="36"/>
  <c r="LN35" i="36"/>
  <c r="LN50" i="36"/>
  <c r="LN69" i="36"/>
  <c r="LN12" i="36"/>
  <c r="LN79" i="36"/>
  <c r="LN42" i="36"/>
  <c r="LN78" i="36"/>
  <c r="LN88" i="36"/>
  <c r="LN7" i="36"/>
  <c r="LN17" i="36"/>
  <c r="LN4" i="36"/>
  <c r="LN44" i="36"/>
  <c r="LN106" i="36"/>
  <c r="LN96" i="36"/>
  <c r="LN66" i="36"/>
  <c r="LN18" i="36"/>
  <c r="LN39" i="36"/>
  <c r="LN51" i="36"/>
  <c r="LN105" i="36"/>
  <c r="LN6" i="36"/>
  <c r="LN90" i="36"/>
  <c r="LN27" i="36"/>
  <c r="LN47" i="36"/>
  <c r="LN41" i="36"/>
  <c r="LN104" i="36"/>
  <c r="LN28" i="36"/>
  <c r="LN14" i="36"/>
  <c r="LN23" i="36"/>
  <c r="LN61" i="36"/>
  <c r="LN87" i="36"/>
  <c r="LN84" i="36"/>
  <c r="LN33" i="36"/>
  <c r="LN52" i="36"/>
  <c r="LN32" i="36"/>
  <c r="LN49" i="36"/>
  <c r="LN22" i="36"/>
  <c r="LN34" i="36"/>
  <c r="LN68" i="36"/>
  <c r="LN65" i="36"/>
  <c r="LN38" i="36"/>
  <c r="LN58" i="36"/>
  <c r="LN108" i="36"/>
  <c r="LN36" i="36"/>
  <c r="LN9" i="36"/>
  <c r="LN30" i="36"/>
  <c r="LN103" i="36"/>
  <c r="LN5" i="36"/>
  <c r="LN10" i="36"/>
  <c r="LN37" i="36"/>
  <c r="LN8" i="36"/>
  <c r="LN70" i="36"/>
  <c r="LN29" i="36"/>
  <c r="LN46" i="36"/>
  <c r="LN19" i="36"/>
  <c r="LN67" i="36"/>
  <c r="LN25" i="36"/>
  <c r="LN55" i="36"/>
  <c r="LN54" i="36"/>
  <c r="LN24" i="36"/>
  <c r="LN45" i="36"/>
  <c r="LN109" i="36"/>
  <c r="LN102" i="36"/>
  <c r="LM16" i="36"/>
  <c r="LM15" i="36"/>
  <c r="LH120" i="36"/>
  <c r="LG132" i="36"/>
  <c r="LG134" i="36" s="1"/>
  <c r="LJ123" i="36"/>
  <c r="LO81" i="36" l="1"/>
  <c r="LO82" i="36"/>
  <c r="LM111" i="36"/>
  <c r="LN15" i="36"/>
  <c r="LN16" i="36"/>
  <c r="LO29" i="36"/>
  <c r="LO34" i="36"/>
  <c r="LO103" i="36"/>
  <c r="LO28" i="36"/>
  <c r="LO44" i="36"/>
  <c r="LO88" i="36"/>
  <c r="LO75" i="36"/>
  <c r="LO87" i="36"/>
  <c r="LO30" i="36"/>
  <c r="LO9" i="36"/>
  <c r="LO41" i="36"/>
  <c r="LO55" i="36"/>
  <c r="LO68" i="36"/>
  <c r="LO90" i="36"/>
  <c r="LO67" i="36"/>
  <c r="LO13" i="36"/>
  <c r="LO64" i="36"/>
  <c r="LO47" i="36"/>
  <c r="LO35" i="36"/>
  <c r="LO104" i="36"/>
  <c r="LO96" i="36"/>
  <c r="LO108" i="36"/>
  <c r="LO48" i="36"/>
  <c r="LO39" i="36"/>
  <c r="LO79" i="36"/>
  <c r="LO45" i="36"/>
  <c r="LO14" i="36"/>
  <c r="LO37" i="36"/>
  <c r="LO12" i="36"/>
  <c r="LO43" i="36"/>
  <c r="LO25" i="36"/>
  <c r="LO52" i="36"/>
  <c r="LO40" i="36"/>
  <c r="LO19" i="36"/>
  <c r="LO61" i="36"/>
  <c r="LO84" i="36"/>
  <c r="LO3" i="36"/>
  <c r="LO36" i="36"/>
  <c r="LO51" i="36"/>
  <c r="LO33" i="36"/>
  <c r="LO27" i="36"/>
  <c r="LO56" i="36"/>
  <c r="LO66" i="36"/>
  <c r="LO70" i="36"/>
  <c r="LO22" i="36"/>
  <c r="LO106" i="36"/>
  <c r="LO17" i="36"/>
  <c r="LO46" i="36"/>
  <c r="LO50" i="36"/>
  <c r="LO72" i="36"/>
  <c r="LO24" i="36"/>
  <c r="LO38" i="36"/>
  <c r="LO6" i="36"/>
  <c r="LO42" i="36"/>
  <c r="LO8" i="36"/>
  <c r="LO11" i="36"/>
  <c r="LO65" i="36"/>
  <c r="LO49" i="36"/>
  <c r="LO32" i="36"/>
  <c r="LO7" i="36"/>
  <c r="LO58" i="36"/>
  <c r="LO93" i="36"/>
  <c r="LO102" i="36"/>
  <c r="LO21" i="36"/>
  <c r="LO73" i="36"/>
  <c r="LO54" i="36"/>
  <c r="LO4" i="36"/>
  <c r="LO69" i="36"/>
  <c r="LO53" i="36"/>
  <c r="LO20" i="36"/>
  <c r="LO31" i="36"/>
  <c r="LO109" i="36"/>
  <c r="LO10" i="36"/>
  <c r="LO5" i="36"/>
  <c r="LO23" i="36"/>
  <c r="LO26" i="36"/>
  <c r="LO78" i="36"/>
  <c r="LO105" i="36"/>
  <c r="LO18" i="36"/>
  <c r="LO63" i="36"/>
  <c r="LP2" i="36"/>
  <c r="LI120" i="36"/>
  <c r="LH132" i="36"/>
  <c r="LH134" i="36" s="1"/>
  <c r="LK123" i="36"/>
  <c r="LP82" i="36" l="1"/>
  <c r="LP81" i="36"/>
  <c r="LO15" i="36"/>
  <c r="LO16" i="36"/>
  <c r="LP103" i="36"/>
  <c r="LP53" i="36"/>
  <c r="LP43" i="36"/>
  <c r="LP68" i="36"/>
  <c r="LP35" i="36"/>
  <c r="LP38" i="36"/>
  <c r="LP72" i="36"/>
  <c r="LP84" i="36"/>
  <c r="LP42" i="36"/>
  <c r="LP51" i="36"/>
  <c r="LP58" i="36"/>
  <c r="LP21" i="36"/>
  <c r="LP31" i="36"/>
  <c r="LP49" i="36"/>
  <c r="LP50" i="36"/>
  <c r="LP14" i="36"/>
  <c r="LP32" i="36"/>
  <c r="LP61" i="36"/>
  <c r="LP96" i="36"/>
  <c r="LP105" i="36"/>
  <c r="LP54" i="36"/>
  <c r="LP6" i="36"/>
  <c r="LP45" i="36"/>
  <c r="LP73" i="36"/>
  <c r="LP75" i="36"/>
  <c r="LP65" i="36"/>
  <c r="LP93" i="36"/>
  <c r="LP104" i="36"/>
  <c r="LP17" i="36"/>
  <c r="LP41" i="36"/>
  <c r="LP56" i="36"/>
  <c r="LP44" i="36"/>
  <c r="LP20" i="36"/>
  <c r="LP79" i="36"/>
  <c r="LP66" i="36"/>
  <c r="LP18" i="36"/>
  <c r="LP39" i="36"/>
  <c r="LP27" i="36"/>
  <c r="LP69" i="36"/>
  <c r="LP29" i="36"/>
  <c r="LP24" i="36"/>
  <c r="LP4" i="36"/>
  <c r="LP108" i="36"/>
  <c r="LP64" i="36"/>
  <c r="LP46" i="36"/>
  <c r="LP19" i="36"/>
  <c r="LP22" i="36"/>
  <c r="LP70" i="36"/>
  <c r="LP47" i="36"/>
  <c r="LP55" i="36"/>
  <c r="LP90" i="36"/>
  <c r="LP48" i="36"/>
  <c r="LP30" i="36"/>
  <c r="LQ2" i="36"/>
  <c r="LP7" i="36"/>
  <c r="LP40" i="36"/>
  <c r="LP87" i="36"/>
  <c r="LP25" i="36"/>
  <c r="LP67" i="36"/>
  <c r="LP12" i="36"/>
  <c r="LP13" i="36"/>
  <c r="LP34" i="36"/>
  <c r="LP5" i="36"/>
  <c r="LP11" i="36"/>
  <c r="LP63" i="36"/>
  <c r="LP106" i="36"/>
  <c r="LP3" i="36"/>
  <c r="LP26" i="36"/>
  <c r="LP10" i="36"/>
  <c r="LP88" i="36"/>
  <c r="LP28" i="36"/>
  <c r="LP23" i="36"/>
  <c r="LP52" i="36"/>
  <c r="LP8" i="36"/>
  <c r="LP78" i="36"/>
  <c r="LP102" i="36"/>
  <c r="LP9" i="36"/>
  <c r="LP33" i="36"/>
  <c r="LP109" i="36"/>
  <c r="LP37" i="36"/>
  <c r="LP36" i="36"/>
  <c r="LN111" i="36"/>
  <c r="LJ120" i="36"/>
  <c r="LI132" i="36"/>
  <c r="LI134" i="36" s="1"/>
  <c r="LL123" i="36"/>
  <c r="LQ81" i="36" l="1"/>
  <c r="LQ82" i="36"/>
  <c r="LO111" i="36"/>
  <c r="LP16" i="36"/>
  <c r="LP15" i="36"/>
  <c r="LP111" i="36" s="1"/>
  <c r="LQ17" i="36"/>
  <c r="LQ106" i="36"/>
  <c r="LQ13" i="36"/>
  <c r="LQ65" i="36"/>
  <c r="LQ38" i="36"/>
  <c r="LQ26" i="36"/>
  <c r="LQ96" i="36"/>
  <c r="LQ90" i="36"/>
  <c r="LQ33" i="36"/>
  <c r="LQ39" i="36"/>
  <c r="LQ42" i="36"/>
  <c r="LQ21" i="36"/>
  <c r="LQ12" i="36"/>
  <c r="LQ55" i="36"/>
  <c r="LQ5" i="36"/>
  <c r="LQ68" i="36"/>
  <c r="LQ28" i="36"/>
  <c r="LQ19" i="36"/>
  <c r="LQ73" i="36"/>
  <c r="LQ50" i="36"/>
  <c r="LQ69" i="36"/>
  <c r="LQ87" i="36"/>
  <c r="LQ4" i="36"/>
  <c r="LQ108" i="36"/>
  <c r="LQ44" i="36"/>
  <c r="LQ29" i="36"/>
  <c r="LQ34" i="36"/>
  <c r="LQ56" i="36"/>
  <c r="LQ47" i="36"/>
  <c r="LQ43" i="36"/>
  <c r="LQ49" i="36"/>
  <c r="LQ72" i="36"/>
  <c r="LQ102" i="36"/>
  <c r="LQ54" i="36"/>
  <c r="LQ6" i="36"/>
  <c r="LQ105" i="36"/>
  <c r="LQ51" i="36"/>
  <c r="LQ7" i="36"/>
  <c r="LQ53" i="36"/>
  <c r="LR2" i="36"/>
  <c r="LQ64" i="36"/>
  <c r="LQ22" i="36"/>
  <c r="LQ23" i="36"/>
  <c r="LQ40" i="36"/>
  <c r="LQ109" i="36"/>
  <c r="LQ25" i="36"/>
  <c r="LQ78" i="36"/>
  <c r="LQ18" i="36"/>
  <c r="LQ32" i="36"/>
  <c r="LQ66" i="36"/>
  <c r="LQ63" i="36"/>
  <c r="LQ27" i="36"/>
  <c r="LQ24" i="36"/>
  <c r="LQ52" i="36"/>
  <c r="LQ46" i="36"/>
  <c r="LQ61" i="36"/>
  <c r="LQ35" i="36"/>
  <c r="LQ84" i="36"/>
  <c r="LQ20" i="36"/>
  <c r="LQ103" i="36"/>
  <c r="LQ88" i="36"/>
  <c r="LQ41" i="36"/>
  <c r="LQ104" i="36"/>
  <c r="LQ79" i="36"/>
  <c r="LQ75" i="36"/>
  <c r="LQ48" i="36"/>
  <c r="LQ36" i="36"/>
  <c r="LQ9" i="36"/>
  <c r="LQ58" i="36"/>
  <c r="LQ3" i="36"/>
  <c r="LQ8" i="36"/>
  <c r="LQ45" i="36"/>
  <c r="LQ67" i="36"/>
  <c r="LQ37" i="36"/>
  <c r="LQ70" i="36"/>
  <c r="LQ31" i="36"/>
  <c r="LQ10" i="36"/>
  <c r="LQ11" i="36"/>
  <c r="LQ93" i="36"/>
  <c r="LQ30" i="36"/>
  <c r="LQ14" i="36"/>
  <c r="LK120" i="36"/>
  <c r="LJ132" i="36"/>
  <c r="LJ134" i="36" s="1"/>
  <c r="LM123" i="36"/>
  <c r="LR82" i="36" l="1"/>
  <c r="LR81" i="36"/>
  <c r="LR20" i="36"/>
  <c r="LR70" i="36"/>
  <c r="LR46" i="36"/>
  <c r="LR17" i="36"/>
  <c r="LR44" i="36"/>
  <c r="LR50" i="36"/>
  <c r="LR72" i="36"/>
  <c r="LR87" i="36"/>
  <c r="LR39" i="36"/>
  <c r="LR51" i="36"/>
  <c r="LR25" i="36"/>
  <c r="LR78" i="36"/>
  <c r="LR63" i="36"/>
  <c r="LR27" i="36"/>
  <c r="LR66" i="36"/>
  <c r="LR43" i="36"/>
  <c r="LR18" i="36"/>
  <c r="LR49" i="36"/>
  <c r="LR31" i="36"/>
  <c r="LR8" i="36"/>
  <c r="LR41" i="36"/>
  <c r="LR73" i="36"/>
  <c r="LR84" i="36"/>
  <c r="LR36" i="36"/>
  <c r="LR58" i="36"/>
  <c r="LR68" i="36"/>
  <c r="LR6" i="36"/>
  <c r="LR103" i="36"/>
  <c r="LR5" i="36"/>
  <c r="LR13" i="36"/>
  <c r="LR4" i="36"/>
  <c r="LR47" i="36"/>
  <c r="LR38" i="36"/>
  <c r="LR69" i="36"/>
  <c r="LR108" i="36"/>
  <c r="LR48" i="36"/>
  <c r="LR12" i="36"/>
  <c r="LR90" i="36"/>
  <c r="LR21" i="36"/>
  <c r="LR19" i="36"/>
  <c r="LR65" i="36"/>
  <c r="LR7" i="36"/>
  <c r="LR29" i="36"/>
  <c r="LS2" i="36"/>
  <c r="LR53" i="36"/>
  <c r="LR79" i="36"/>
  <c r="LR75" i="36"/>
  <c r="LR24" i="36"/>
  <c r="LR45" i="36"/>
  <c r="LR93" i="36"/>
  <c r="LR35" i="36"/>
  <c r="LR88" i="36"/>
  <c r="LR67" i="36"/>
  <c r="LR34" i="36"/>
  <c r="LR32" i="36"/>
  <c r="LR3" i="36"/>
  <c r="LR52" i="36"/>
  <c r="LR104" i="36"/>
  <c r="LR106" i="36"/>
  <c r="LR23" i="36"/>
  <c r="LR40" i="36"/>
  <c r="LR10" i="36"/>
  <c r="LR11" i="36"/>
  <c r="LR26" i="36"/>
  <c r="LR61" i="36"/>
  <c r="LR96" i="36"/>
  <c r="LR54" i="36"/>
  <c r="LR42" i="36"/>
  <c r="LR9" i="36"/>
  <c r="LR102" i="36"/>
  <c r="LR64" i="36"/>
  <c r="LR37" i="36"/>
  <c r="LR22" i="36"/>
  <c r="LR14" i="36"/>
  <c r="LR109" i="36"/>
  <c r="LR28" i="36"/>
  <c r="LR55" i="36"/>
  <c r="LR105" i="36"/>
  <c r="LR30" i="36"/>
  <c r="LR33" i="36"/>
  <c r="LR56" i="36"/>
  <c r="LQ15" i="36"/>
  <c r="LQ16" i="36"/>
  <c r="LL120" i="36"/>
  <c r="LK132" i="36"/>
  <c r="LK134" i="36" s="1"/>
  <c r="LN123" i="36"/>
  <c r="LQ111" i="36" l="1"/>
  <c r="LS81" i="36"/>
  <c r="LS82" i="36"/>
  <c r="LR16" i="36"/>
  <c r="LR15" i="36"/>
  <c r="LR111" i="36" s="1"/>
  <c r="LS11" i="36"/>
  <c r="LS65" i="36"/>
  <c r="LS46" i="36"/>
  <c r="LS70" i="36"/>
  <c r="LS7" i="36"/>
  <c r="LS32" i="36"/>
  <c r="LS96" i="36"/>
  <c r="LS90" i="36"/>
  <c r="LS36" i="36"/>
  <c r="LS63" i="36"/>
  <c r="LS12" i="36"/>
  <c r="LS106" i="36"/>
  <c r="LS25" i="36"/>
  <c r="LS75" i="36"/>
  <c r="LS24" i="36"/>
  <c r="LS109" i="36"/>
  <c r="LS84" i="36"/>
  <c r="LS8" i="36"/>
  <c r="LS52" i="36"/>
  <c r="LS68" i="36"/>
  <c r="LS5" i="36"/>
  <c r="LS28" i="36"/>
  <c r="LS50" i="36"/>
  <c r="LS66" i="36"/>
  <c r="LS87" i="36"/>
  <c r="LS30" i="36"/>
  <c r="LS51" i="36"/>
  <c r="LS54" i="36"/>
  <c r="LS79" i="36"/>
  <c r="LS6" i="36"/>
  <c r="LS67" i="36"/>
  <c r="LS17" i="36"/>
  <c r="LS31" i="36"/>
  <c r="LT2" i="36"/>
  <c r="LS49" i="36"/>
  <c r="LS23" i="36"/>
  <c r="LS93" i="36"/>
  <c r="LS69" i="36"/>
  <c r="LS18" i="36"/>
  <c r="LS21" i="36"/>
  <c r="LS72" i="36"/>
  <c r="LS10" i="36"/>
  <c r="LS26" i="36"/>
  <c r="LS13" i="36"/>
  <c r="LS38" i="36"/>
  <c r="LS9" i="36"/>
  <c r="LS41" i="36"/>
  <c r="LS37" i="36"/>
  <c r="LS14" i="36"/>
  <c r="LS53" i="36"/>
  <c r="LS56" i="36"/>
  <c r="LS61" i="36"/>
  <c r="LS33" i="36"/>
  <c r="LS44" i="36"/>
  <c r="LS105" i="36"/>
  <c r="LS35" i="36"/>
  <c r="LS20" i="36"/>
  <c r="LS48" i="36"/>
  <c r="LS88" i="36"/>
  <c r="LS4" i="36"/>
  <c r="LS64" i="36"/>
  <c r="LS73" i="36"/>
  <c r="LS47" i="36"/>
  <c r="LS104" i="36"/>
  <c r="LS58" i="36"/>
  <c r="LS108" i="36"/>
  <c r="LS3" i="36"/>
  <c r="LS39" i="36"/>
  <c r="LS27" i="36"/>
  <c r="LS78" i="36"/>
  <c r="LS43" i="36"/>
  <c r="LS29" i="36"/>
  <c r="LS34" i="36"/>
  <c r="LS22" i="36"/>
  <c r="LS103" i="36"/>
  <c r="LS40" i="36"/>
  <c r="LS55" i="36"/>
  <c r="LS102" i="36"/>
  <c r="LS42" i="36"/>
  <c r="LS45" i="36"/>
  <c r="LS19" i="36"/>
  <c r="LM120" i="36"/>
  <c r="LL132" i="36"/>
  <c r="LL134" i="36" s="1"/>
  <c r="LO123" i="36"/>
  <c r="LT81" i="36" l="1"/>
  <c r="LT82" i="36"/>
  <c r="LS15" i="36"/>
  <c r="LS16" i="36"/>
  <c r="LT31" i="36"/>
  <c r="LT104" i="36"/>
  <c r="LT19" i="36"/>
  <c r="LT37" i="36"/>
  <c r="LT38" i="36"/>
  <c r="LT68" i="36"/>
  <c r="LT72" i="36"/>
  <c r="LT66" i="36"/>
  <c r="LT3" i="36"/>
  <c r="LT6" i="36"/>
  <c r="LT102" i="36"/>
  <c r="LT33" i="36"/>
  <c r="LT35" i="36"/>
  <c r="LT41" i="36"/>
  <c r="LT20" i="36"/>
  <c r="LT47" i="36"/>
  <c r="LT25" i="36"/>
  <c r="LT65" i="36"/>
  <c r="LT78" i="36"/>
  <c r="LT90" i="36"/>
  <c r="LT18" i="36"/>
  <c r="LT63" i="36"/>
  <c r="LT87" i="36"/>
  <c r="LT9" i="36"/>
  <c r="LT96" i="36"/>
  <c r="LT28" i="36"/>
  <c r="LT32" i="36"/>
  <c r="LT8" i="36"/>
  <c r="LT56" i="36"/>
  <c r="LT10" i="36"/>
  <c r="LT44" i="36"/>
  <c r="LT93" i="36"/>
  <c r="LT48" i="36"/>
  <c r="LT103" i="36"/>
  <c r="LT5" i="36"/>
  <c r="LT70" i="36"/>
  <c r="LT53" i="36"/>
  <c r="LT14" i="36"/>
  <c r="LT34" i="36"/>
  <c r="LT69" i="36"/>
  <c r="LT108" i="36"/>
  <c r="LT42" i="36"/>
  <c r="LT12" i="36"/>
  <c r="LT73" i="36"/>
  <c r="LT7" i="36"/>
  <c r="LT17" i="36"/>
  <c r="LT49" i="36"/>
  <c r="LT4" i="36"/>
  <c r="LT58" i="36"/>
  <c r="LT45" i="36"/>
  <c r="LT22" i="36"/>
  <c r="LU2" i="36"/>
  <c r="LT43" i="36"/>
  <c r="LT67" i="36"/>
  <c r="LT109" i="36"/>
  <c r="LT79" i="36"/>
  <c r="LT75" i="36"/>
  <c r="LT105" i="36"/>
  <c r="LT36" i="36"/>
  <c r="LT39" i="36"/>
  <c r="LT106" i="36"/>
  <c r="LT23" i="36"/>
  <c r="LT88" i="36"/>
  <c r="LT11" i="36"/>
  <c r="LT13" i="36"/>
  <c r="LT26" i="36"/>
  <c r="LT61" i="36"/>
  <c r="LT84" i="36"/>
  <c r="LT30" i="36"/>
  <c r="LT51" i="36"/>
  <c r="LT27" i="36"/>
  <c r="LT24" i="36"/>
  <c r="LT64" i="36"/>
  <c r="LT46" i="36"/>
  <c r="LT52" i="36"/>
  <c r="LT40" i="36"/>
  <c r="LT29" i="36"/>
  <c r="LT50" i="36"/>
  <c r="LT55" i="36"/>
  <c r="LT54" i="36"/>
  <c r="LT21" i="36"/>
  <c r="LN120" i="36"/>
  <c r="LM132" i="36"/>
  <c r="LM134" i="36" s="1"/>
  <c r="LP123" i="36"/>
  <c r="LU81" i="36" l="1"/>
  <c r="LU82" i="36"/>
  <c r="LS111" i="36"/>
  <c r="LU28" i="36"/>
  <c r="LU17" i="36"/>
  <c r="LU70" i="36"/>
  <c r="LU7" i="36"/>
  <c r="LU14" i="36"/>
  <c r="LU103" i="36"/>
  <c r="LU72" i="36"/>
  <c r="LU90" i="36"/>
  <c r="LU48" i="36"/>
  <c r="LU39" i="36"/>
  <c r="LU88" i="36"/>
  <c r="LU25" i="36"/>
  <c r="LU11" i="36"/>
  <c r="LU44" i="36"/>
  <c r="LU32" i="36"/>
  <c r="LU26" i="36"/>
  <c r="LU66" i="36"/>
  <c r="LU87" i="36"/>
  <c r="LU18" i="36"/>
  <c r="LU6" i="36"/>
  <c r="LU13" i="36"/>
  <c r="LU105" i="36"/>
  <c r="LU41" i="36"/>
  <c r="LU8" i="36"/>
  <c r="LV2" i="36"/>
  <c r="LU104" i="36"/>
  <c r="LU19" i="36"/>
  <c r="LU58" i="36"/>
  <c r="LU69" i="36"/>
  <c r="LU108" i="36"/>
  <c r="LU36" i="36"/>
  <c r="LU9" i="36"/>
  <c r="LU47" i="36"/>
  <c r="LU52" i="36"/>
  <c r="LU93" i="36"/>
  <c r="LU34" i="36"/>
  <c r="LU109" i="36"/>
  <c r="LU38" i="36"/>
  <c r="LU23" i="36"/>
  <c r="LU10" i="36"/>
  <c r="LU79" i="36"/>
  <c r="LU78" i="36"/>
  <c r="LU24" i="36"/>
  <c r="LU45" i="36"/>
  <c r="LU63" i="36"/>
  <c r="LU49" i="36"/>
  <c r="LU3" i="36"/>
  <c r="LU22" i="36"/>
  <c r="LU33" i="36"/>
  <c r="LU56" i="36"/>
  <c r="LU4" i="36"/>
  <c r="LU68" i="36"/>
  <c r="LU53" i="36"/>
  <c r="LU46" i="36"/>
  <c r="LU73" i="36"/>
  <c r="LU61" i="36"/>
  <c r="LU96" i="36"/>
  <c r="LU30" i="36"/>
  <c r="LU12" i="36"/>
  <c r="LU27" i="36"/>
  <c r="LU55" i="36"/>
  <c r="LU21" i="36"/>
  <c r="LU37" i="36"/>
  <c r="LU54" i="36"/>
  <c r="LU40" i="36"/>
  <c r="LU29" i="36"/>
  <c r="LU43" i="36"/>
  <c r="LU5" i="36"/>
  <c r="LU84" i="36"/>
  <c r="LU35" i="36"/>
  <c r="LU31" i="36"/>
  <c r="LU64" i="36"/>
  <c r="LU20" i="36"/>
  <c r="LU106" i="36"/>
  <c r="LU67" i="36"/>
  <c r="LU50" i="36"/>
  <c r="LU75" i="36"/>
  <c r="LU102" i="36"/>
  <c r="LU42" i="36"/>
  <c r="LU51" i="36"/>
  <c r="LU65" i="36"/>
  <c r="LT15" i="36"/>
  <c r="LT16" i="36"/>
  <c r="LO120" i="36"/>
  <c r="LN132" i="36"/>
  <c r="LN134" i="36" s="1"/>
  <c r="LQ123" i="36"/>
  <c r="LV81" i="36" l="1"/>
  <c r="LV82" i="36"/>
  <c r="LT111" i="36"/>
  <c r="LV10" i="36"/>
  <c r="LV73" i="36"/>
  <c r="LV5" i="36"/>
  <c r="LV88" i="36"/>
  <c r="LV20" i="36"/>
  <c r="LV41" i="36"/>
  <c r="LV78" i="36"/>
  <c r="LV90" i="36"/>
  <c r="LV36" i="36"/>
  <c r="LV39" i="36"/>
  <c r="LV29" i="36"/>
  <c r="LV33" i="36"/>
  <c r="LV104" i="36"/>
  <c r="LV105" i="36"/>
  <c r="LV38" i="36"/>
  <c r="LV3" i="36"/>
  <c r="LV46" i="36"/>
  <c r="LV32" i="36"/>
  <c r="LV7" i="36"/>
  <c r="LV22" i="36"/>
  <c r="LV47" i="36"/>
  <c r="LV96" i="36"/>
  <c r="LV24" i="36"/>
  <c r="LV63" i="36"/>
  <c r="LV4" i="36"/>
  <c r="LV42" i="36"/>
  <c r="LV51" i="36"/>
  <c r="LV103" i="36"/>
  <c r="LV93" i="36"/>
  <c r="LV109" i="36"/>
  <c r="LV19" i="36"/>
  <c r="LV53" i="36"/>
  <c r="LV8" i="36"/>
  <c r="LV34" i="36"/>
  <c r="LV26" i="36"/>
  <c r="LV72" i="36"/>
  <c r="LV108" i="36"/>
  <c r="LV48" i="36"/>
  <c r="LV21" i="36"/>
  <c r="LV102" i="36"/>
  <c r="LV6" i="36"/>
  <c r="LV66" i="36"/>
  <c r="LV70" i="36"/>
  <c r="LV65" i="36"/>
  <c r="LV37" i="36"/>
  <c r="LV25" i="36"/>
  <c r="LV44" i="36"/>
  <c r="LV23" i="36"/>
  <c r="LV61" i="36"/>
  <c r="LV69" i="36"/>
  <c r="LV9" i="36"/>
  <c r="LW2" i="36"/>
  <c r="LV79" i="36"/>
  <c r="LV18" i="36"/>
  <c r="LV52" i="36"/>
  <c r="LV30" i="36"/>
  <c r="LV43" i="36"/>
  <c r="LV67" i="36"/>
  <c r="LV27" i="36"/>
  <c r="LV12" i="36"/>
  <c r="LV106" i="36"/>
  <c r="LV17" i="36"/>
  <c r="LV56" i="36"/>
  <c r="LV35" i="36"/>
  <c r="LV13" i="36"/>
  <c r="LV50" i="36"/>
  <c r="LV58" i="36"/>
  <c r="LV75" i="36"/>
  <c r="LV87" i="36"/>
  <c r="LV64" i="36"/>
  <c r="LV49" i="36"/>
  <c r="LV40" i="36"/>
  <c r="LV28" i="36"/>
  <c r="LV14" i="36"/>
  <c r="LV68" i="36"/>
  <c r="LV55" i="36"/>
  <c r="LV84" i="36"/>
  <c r="LV54" i="36"/>
  <c r="LV45" i="36"/>
  <c r="LV31" i="36"/>
  <c r="LV11" i="36"/>
  <c r="LU15" i="36"/>
  <c r="LU16" i="36"/>
  <c r="LP120" i="36"/>
  <c r="LO132" i="36"/>
  <c r="LO134" i="36" s="1"/>
  <c r="LR123" i="36"/>
  <c r="LU111" i="36" l="1"/>
  <c r="LW82" i="36"/>
  <c r="LW81" i="36"/>
  <c r="LW22" i="36"/>
  <c r="LW42" i="36"/>
  <c r="LW34" i="36"/>
  <c r="LW68" i="36"/>
  <c r="LW20" i="36"/>
  <c r="LW65" i="36"/>
  <c r="LW70" i="36"/>
  <c r="LW38" i="36"/>
  <c r="LW78" i="36"/>
  <c r="LW69" i="36"/>
  <c r="LW48" i="36"/>
  <c r="LW39" i="36"/>
  <c r="LW24" i="36"/>
  <c r="LW11" i="36"/>
  <c r="LW54" i="36"/>
  <c r="LW10" i="36"/>
  <c r="LW90" i="36"/>
  <c r="LW28" i="36"/>
  <c r="LW7" i="36"/>
  <c r="LW53" i="36"/>
  <c r="LW46" i="36"/>
  <c r="LW5" i="36"/>
  <c r="LW50" i="36"/>
  <c r="LW103" i="36"/>
  <c r="LW66" i="36"/>
  <c r="LW102" i="36"/>
  <c r="LW33" i="36"/>
  <c r="LW3" i="36"/>
  <c r="LW40" i="36"/>
  <c r="LW55" i="36"/>
  <c r="LW105" i="36"/>
  <c r="LX2" i="36"/>
  <c r="LW17" i="36"/>
  <c r="LW56" i="36"/>
  <c r="LW73" i="36"/>
  <c r="LW35" i="36"/>
  <c r="LW49" i="36"/>
  <c r="LW84" i="36"/>
  <c r="LW87" i="36"/>
  <c r="LW18" i="36"/>
  <c r="LW9" i="36"/>
  <c r="LW25" i="36"/>
  <c r="LW106" i="36"/>
  <c r="LW96" i="36"/>
  <c r="LW51" i="36"/>
  <c r="LW41" i="36"/>
  <c r="LW30" i="36"/>
  <c r="LW6" i="36"/>
  <c r="LW88" i="36"/>
  <c r="LW23" i="36"/>
  <c r="LW79" i="36"/>
  <c r="LW64" i="36"/>
  <c r="LW21" i="36"/>
  <c r="LW52" i="36"/>
  <c r="LW72" i="36"/>
  <c r="LW43" i="36"/>
  <c r="LW14" i="36"/>
  <c r="LW37" i="36"/>
  <c r="LW44" i="36"/>
  <c r="LW32" i="36"/>
  <c r="LW61" i="36"/>
  <c r="LW93" i="36"/>
  <c r="LW108" i="36"/>
  <c r="LW45" i="36"/>
  <c r="LW12" i="36"/>
  <c r="LW26" i="36"/>
  <c r="LW8" i="36"/>
  <c r="LW104" i="36"/>
  <c r="LW13" i="36"/>
  <c r="LW109" i="36"/>
  <c r="LW67" i="36"/>
  <c r="LW47" i="36"/>
  <c r="LW31" i="36"/>
  <c r="LW58" i="36"/>
  <c r="LW75" i="36"/>
  <c r="LW63" i="36"/>
  <c r="LW36" i="36"/>
  <c r="LW27" i="36"/>
  <c r="LW4" i="36"/>
  <c r="LW29" i="36"/>
  <c r="LW19" i="36"/>
  <c r="LV16" i="36"/>
  <c r="LV15" i="36"/>
  <c r="LQ120" i="36"/>
  <c r="LP132" i="36"/>
  <c r="LP134" i="36" s="1"/>
  <c r="LS123" i="36"/>
  <c r="LX82" i="36" l="1"/>
  <c r="LX81" i="36"/>
  <c r="LW16" i="36"/>
  <c r="LW15" i="36"/>
  <c r="LW111" i="36" s="1"/>
  <c r="LX47" i="36"/>
  <c r="LX65" i="36"/>
  <c r="LX25" i="36"/>
  <c r="LX32" i="36"/>
  <c r="LX50" i="36"/>
  <c r="LX88" i="36"/>
  <c r="LX79" i="36"/>
  <c r="LX69" i="36"/>
  <c r="LX108" i="36"/>
  <c r="LX24" i="36"/>
  <c r="LX51" i="36"/>
  <c r="LX44" i="36"/>
  <c r="LX87" i="36"/>
  <c r="LX93" i="36"/>
  <c r="LX34" i="36"/>
  <c r="LX56" i="36"/>
  <c r="LX14" i="36"/>
  <c r="LX52" i="36"/>
  <c r="LX41" i="36"/>
  <c r="LX61" i="36"/>
  <c r="LX72" i="36"/>
  <c r="LX102" i="36"/>
  <c r="LX45" i="36"/>
  <c r="LX6" i="36"/>
  <c r="LX106" i="36"/>
  <c r="LX36" i="36"/>
  <c r="LX31" i="36"/>
  <c r="LX42" i="36"/>
  <c r="LX29" i="36"/>
  <c r="LX68" i="36"/>
  <c r="LX13" i="36"/>
  <c r="LX73" i="36"/>
  <c r="LX64" i="36"/>
  <c r="LX11" i="36"/>
  <c r="LX38" i="36"/>
  <c r="LX58" i="36"/>
  <c r="LX75" i="36"/>
  <c r="LX48" i="36"/>
  <c r="LX21" i="36"/>
  <c r="LX27" i="36"/>
  <c r="LX49" i="36"/>
  <c r="LX35" i="36"/>
  <c r="LX84" i="36"/>
  <c r="LX26" i="36"/>
  <c r="LX17" i="36"/>
  <c r="LX43" i="36"/>
  <c r="LX22" i="36"/>
  <c r="LX10" i="36"/>
  <c r="LX55" i="36"/>
  <c r="LX63" i="36"/>
  <c r="LX8" i="36"/>
  <c r="LX104" i="36"/>
  <c r="LX33" i="36"/>
  <c r="LX20" i="36"/>
  <c r="LX9" i="36"/>
  <c r="LX23" i="36"/>
  <c r="LX103" i="36"/>
  <c r="LX4" i="36"/>
  <c r="LX40" i="36"/>
  <c r="LX53" i="36"/>
  <c r="LX7" i="36"/>
  <c r="LX96" i="36"/>
  <c r="LX105" i="36"/>
  <c r="LX30" i="36"/>
  <c r="LX39" i="36"/>
  <c r="LY2" i="36"/>
  <c r="LX109" i="36"/>
  <c r="LX54" i="36"/>
  <c r="LX46" i="36"/>
  <c r="LX70" i="36"/>
  <c r="LX28" i="36"/>
  <c r="LX5" i="36"/>
  <c r="LX37" i="36"/>
  <c r="LX19" i="36"/>
  <c r="LX78" i="36"/>
  <c r="LX90" i="36"/>
  <c r="LX18" i="36"/>
  <c r="LX12" i="36"/>
  <c r="LX66" i="36"/>
  <c r="LX67" i="36"/>
  <c r="LX3" i="36"/>
  <c r="LV111" i="36"/>
  <c r="LR120" i="36"/>
  <c r="LQ132" i="36"/>
  <c r="LQ134" i="36" s="1"/>
  <c r="LT123" i="36"/>
  <c r="LY81" i="36" l="1"/>
  <c r="LY82" i="36"/>
  <c r="LZ2" i="36"/>
  <c r="LY17" i="36"/>
  <c r="LY65" i="36"/>
  <c r="LY7" i="36"/>
  <c r="LY47" i="36"/>
  <c r="LY38" i="36"/>
  <c r="LY72" i="36"/>
  <c r="LY108" i="36"/>
  <c r="LY30" i="36"/>
  <c r="LY51" i="36"/>
  <c r="LY104" i="36"/>
  <c r="LY69" i="36"/>
  <c r="LY45" i="36"/>
  <c r="LY14" i="36"/>
  <c r="LY56" i="36"/>
  <c r="LY5" i="36"/>
  <c r="LY22" i="36"/>
  <c r="LY88" i="36"/>
  <c r="LY58" i="36"/>
  <c r="LY84" i="36"/>
  <c r="LY9" i="36"/>
  <c r="LY49" i="36"/>
  <c r="LY109" i="36"/>
  <c r="LY40" i="36"/>
  <c r="LY29" i="36"/>
  <c r="LY73" i="36"/>
  <c r="LY35" i="36"/>
  <c r="LY50" i="36"/>
  <c r="LY61" i="36"/>
  <c r="LY78" i="36"/>
  <c r="LY105" i="36"/>
  <c r="LY36" i="36"/>
  <c r="LY39" i="36"/>
  <c r="LY75" i="36"/>
  <c r="LY42" i="36"/>
  <c r="LY27" i="36"/>
  <c r="LY11" i="36"/>
  <c r="LY68" i="36"/>
  <c r="LY54" i="36"/>
  <c r="LY93" i="36"/>
  <c r="LY106" i="36"/>
  <c r="LY23" i="36"/>
  <c r="LY64" i="36"/>
  <c r="LY10" i="36"/>
  <c r="LY46" i="36"/>
  <c r="LY37" i="36"/>
  <c r="LY79" i="36"/>
  <c r="LY18" i="36"/>
  <c r="LY41" i="36"/>
  <c r="LY55" i="36"/>
  <c r="LY6" i="36"/>
  <c r="LY34" i="36"/>
  <c r="LY3" i="36"/>
  <c r="LY70" i="36"/>
  <c r="LY52" i="36"/>
  <c r="LY8" i="36"/>
  <c r="LY24" i="36"/>
  <c r="LY31" i="36"/>
  <c r="LY32" i="36"/>
  <c r="LY28" i="36"/>
  <c r="LY20" i="36"/>
  <c r="LY13" i="36"/>
  <c r="LY26" i="36"/>
  <c r="LY43" i="36"/>
  <c r="LY96" i="36"/>
  <c r="LY102" i="36"/>
  <c r="LY48" i="36"/>
  <c r="LY63" i="36"/>
  <c r="LY53" i="36"/>
  <c r="LY12" i="36"/>
  <c r="LY4" i="36"/>
  <c r="LY67" i="36"/>
  <c r="LY25" i="36"/>
  <c r="LY103" i="36"/>
  <c r="LY19" i="36"/>
  <c r="LY44" i="36"/>
  <c r="LY66" i="36"/>
  <c r="LY90" i="36"/>
  <c r="LY33" i="36"/>
  <c r="LY21" i="36"/>
  <c r="LY87" i="36"/>
  <c r="LX15" i="36"/>
  <c r="LX16" i="36"/>
  <c r="LX111" i="36" s="1"/>
  <c r="LS120" i="36"/>
  <c r="LR132" i="36"/>
  <c r="LR134" i="36" s="1"/>
  <c r="LU123" i="36"/>
  <c r="LZ82" i="36" l="1"/>
  <c r="LZ81" i="36"/>
  <c r="LY15" i="36"/>
  <c r="LY16" i="36"/>
  <c r="LZ109" i="36"/>
  <c r="LZ23" i="36"/>
  <c r="LZ5" i="36"/>
  <c r="LZ88" i="36"/>
  <c r="LZ26" i="36"/>
  <c r="LZ40" i="36"/>
  <c r="LZ96" i="36"/>
  <c r="LZ102" i="36"/>
  <c r="LZ39" i="36"/>
  <c r="LZ12" i="36"/>
  <c r="LZ47" i="36"/>
  <c r="LZ48" i="36"/>
  <c r="LZ51" i="36"/>
  <c r="LZ46" i="36"/>
  <c r="LZ33" i="36"/>
  <c r="LZ64" i="36"/>
  <c r="LZ25" i="36"/>
  <c r="LZ34" i="36"/>
  <c r="LZ22" i="36"/>
  <c r="LZ20" i="36"/>
  <c r="LZ61" i="36"/>
  <c r="LZ75" i="36"/>
  <c r="LZ84" i="36"/>
  <c r="LZ42" i="36"/>
  <c r="LZ21" i="36"/>
  <c r="LZ13" i="36"/>
  <c r="LZ55" i="36"/>
  <c r="LZ6" i="36"/>
  <c r="LZ38" i="36"/>
  <c r="LZ52" i="36"/>
  <c r="LZ104" i="36"/>
  <c r="LZ49" i="36"/>
  <c r="LZ29" i="36"/>
  <c r="LZ31" i="36"/>
  <c r="LZ79" i="36"/>
  <c r="LZ93" i="36"/>
  <c r="LZ90" i="36"/>
  <c r="LZ45" i="36"/>
  <c r="LZ63" i="36"/>
  <c r="LZ9" i="36"/>
  <c r="LZ27" i="36"/>
  <c r="LZ11" i="36"/>
  <c r="LZ7" i="36"/>
  <c r="LZ68" i="36"/>
  <c r="LZ17" i="36"/>
  <c r="LZ70" i="36"/>
  <c r="MA2" i="36"/>
  <c r="LZ67" i="36"/>
  <c r="LZ56" i="36"/>
  <c r="LZ58" i="36"/>
  <c r="LZ87" i="36"/>
  <c r="LZ36" i="36"/>
  <c r="LZ32" i="36"/>
  <c r="LZ3" i="36"/>
  <c r="LZ30" i="36"/>
  <c r="LZ41" i="36"/>
  <c r="LZ53" i="36"/>
  <c r="LZ44" i="36"/>
  <c r="LZ66" i="36"/>
  <c r="LZ14" i="36"/>
  <c r="LZ108" i="36"/>
  <c r="LZ10" i="36"/>
  <c r="LZ103" i="36"/>
  <c r="LZ19" i="36"/>
  <c r="LZ106" i="36"/>
  <c r="LZ8" i="36"/>
  <c r="LZ65" i="36"/>
  <c r="LZ69" i="36"/>
  <c r="LZ54" i="36"/>
  <c r="LZ35" i="36"/>
  <c r="LZ78" i="36"/>
  <c r="LZ37" i="36"/>
  <c r="LZ73" i="36"/>
  <c r="LZ28" i="36"/>
  <c r="LZ43" i="36"/>
  <c r="LZ4" i="36"/>
  <c r="LZ50" i="36"/>
  <c r="LZ72" i="36"/>
  <c r="LZ105" i="36"/>
  <c r="LZ18" i="36"/>
  <c r="LZ24" i="36"/>
  <c r="LT120" i="36"/>
  <c r="LS132" i="36"/>
  <c r="LS134" i="36" s="1"/>
  <c r="LV123" i="36"/>
  <c r="MA81" i="36" l="1"/>
  <c r="MA82" i="36"/>
  <c r="LY111" i="36"/>
  <c r="LZ15" i="36"/>
  <c r="LZ16" i="36"/>
  <c r="MA65" i="36"/>
  <c r="MA49" i="36"/>
  <c r="MA13" i="36"/>
  <c r="MA41" i="36"/>
  <c r="MA14" i="36"/>
  <c r="MA64" i="36"/>
  <c r="MA55" i="36"/>
  <c r="MA90" i="36"/>
  <c r="MA36" i="36"/>
  <c r="MA39" i="36"/>
  <c r="MA37" i="36"/>
  <c r="MA50" i="36"/>
  <c r="MA69" i="36"/>
  <c r="MA54" i="36"/>
  <c r="MA109" i="36"/>
  <c r="MA35" i="36"/>
  <c r="MA88" i="36"/>
  <c r="MA22" i="36"/>
  <c r="MB2" i="36"/>
  <c r="MA93" i="36"/>
  <c r="MA51" i="36"/>
  <c r="MA75" i="36"/>
  <c r="MA58" i="36"/>
  <c r="MA20" i="36"/>
  <c r="MA40" i="36"/>
  <c r="MA29" i="36"/>
  <c r="MA104" i="36"/>
  <c r="MA34" i="36"/>
  <c r="MA68" i="36"/>
  <c r="MA72" i="36"/>
  <c r="MA87" i="36"/>
  <c r="MA48" i="36"/>
  <c r="MA63" i="36"/>
  <c r="MA31" i="36"/>
  <c r="MA52" i="36"/>
  <c r="MA66" i="36"/>
  <c r="MA30" i="36"/>
  <c r="MA38" i="36"/>
  <c r="MA9" i="36"/>
  <c r="MA10" i="36"/>
  <c r="MA27" i="36"/>
  <c r="MA25" i="36"/>
  <c r="MA70" i="36"/>
  <c r="MA23" i="36"/>
  <c r="MA44" i="36"/>
  <c r="MA3" i="36"/>
  <c r="MA6" i="36"/>
  <c r="MA106" i="36"/>
  <c r="MA24" i="36"/>
  <c r="MA96" i="36"/>
  <c r="MA56" i="36"/>
  <c r="MA4" i="36"/>
  <c r="MA5" i="36"/>
  <c r="MA46" i="36"/>
  <c r="MA105" i="36"/>
  <c r="MA43" i="36"/>
  <c r="MA12" i="36"/>
  <c r="MA73" i="36"/>
  <c r="MA7" i="36"/>
  <c r="MA53" i="36"/>
  <c r="MA47" i="36"/>
  <c r="MA17" i="36"/>
  <c r="MA79" i="36"/>
  <c r="MA84" i="36"/>
  <c r="MA102" i="36"/>
  <c r="MA42" i="36"/>
  <c r="MA33" i="36"/>
  <c r="MA103" i="36"/>
  <c r="MA28" i="36"/>
  <c r="MA32" i="36"/>
  <c r="MA8" i="36"/>
  <c r="MA19" i="36"/>
  <c r="MA67" i="36"/>
  <c r="MA26" i="36"/>
  <c r="MA61" i="36"/>
  <c r="MA78" i="36"/>
  <c r="MA108" i="36"/>
  <c r="MA45" i="36"/>
  <c r="MA21" i="36"/>
  <c r="MA11" i="36"/>
  <c r="MA18" i="36"/>
  <c r="LZ111" i="36"/>
  <c r="LU120" i="36"/>
  <c r="LT132" i="36"/>
  <c r="LT134" i="36" s="1"/>
  <c r="LW123" i="36"/>
  <c r="MB81" i="36" l="1"/>
  <c r="MB82" i="36"/>
  <c r="MA15" i="36"/>
  <c r="MA16" i="36"/>
  <c r="MB25" i="36"/>
  <c r="MB70" i="36"/>
  <c r="MB56" i="36"/>
  <c r="MB29" i="36"/>
  <c r="MB26" i="36"/>
  <c r="MB106" i="36"/>
  <c r="MB78" i="36"/>
  <c r="MB75" i="36"/>
  <c r="MB48" i="36"/>
  <c r="MB21" i="36"/>
  <c r="MB84" i="36"/>
  <c r="MB33" i="36"/>
  <c r="MB45" i="36"/>
  <c r="MB63" i="36"/>
  <c r="MB88" i="36"/>
  <c r="MB18" i="36"/>
  <c r="MC2" i="36"/>
  <c r="MB34" i="36"/>
  <c r="MB53" i="36"/>
  <c r="MB73" i="36"/>
  <c r="MB37" i="36"/>
  <c r="MB68" i="36"/>
  <c r="MB108" i="36"/>
  <c r="MB12" i="36"/>
  <c r="MB17" i="36"/>
  <c r="MB61" i="36"/>
  <c r="MB27" i="36"/>
  <c r="MB28" i="36"/>
  <c r="MB9" i="36"/>
  <c r="MB104" i="36"/>
  <c r="MB11" i="36"/>
  <c r="MB46" i="36"/>
  <c r="MB20" i="36"/>
  <c r="MB47" i="36"/>
  <c r="MB58" i="36"/>
  <c r="MB72" i="36"/>
  <c r="MB93" i="36"/>
  <c r="MB24" i="36"/>
  <c r="MB51" i="36"/>
  <c r="MB3" i="36"/>
  <c r="MB6" i="36"/>
  <c r="MB41" i="36"/>
  <c r="MB42" i="36"/>
  <c r="MB32" i="36"/>
  <c r="MB64" i="36"/>
  <c r="MB49" i="36"/>
  <c r="MB44" i="36"/>
  <c r="MB40" i="36"/>
  <c r="MB50" i="36"/>
  <c r="MB79" i="36"/>
  <c r="MB102" i="36"/>
  <c r="MB36" i="36"/>
  <c r="MB35" i="36"/>
  <c r="MB105" i="36"/>
  <c r="MB38" i="36"/>
  <c r="MB103" i="36"/>
  <c r="MB22" i="36"/>
  <c r="MB43" i="36"/>
  <c r="MB96" i="36"/>
  <c r="MB65" i="36"/>
  <c r="MB4" i="36"/>
  <c r="MB19" i="36"/>
  <c r="MB8" i="36"/>
  <c r="MB13" i="36"/>
  <c r="MB109" i="36"/>
  <c r="MB55" i="36"/>
  <c r="MB87" i="36"/>
  <c r="MB54" i="36"/>
  <c r="MB66" i="36"/>
  <c r="MB31" i="36"/>
  <c r="MB7" i="36"/>
  <c r="MB5" i="36"/>
  <c r="MB67" i="36"/>
  <c r="MB23" i="36"/>
  <c r="MB14" i="36"/>
  <c r="MB69" i="36"/>
  <c r="MB90" i="36"/>
  <c r="MB30" i="36"/>
  <c r="MB39" i="36"/>
  <c r="MB10" i="36"/>
  <c r="MB52" i="36"/>
  <c r="LV120" i="36"/>
  <c r="LU132" i="36"/>
  <c r="LU134" i="36" s="1"/>
  <c r="LX123" i="36"/>
  <c r="MC81" i="36" l="1"/>
  <c r="MC82" i="36"/>
  <c r="MA111" i="36"/>
  <c r="MC14" i="36"/>
  <c r="MC32" i="36"/>
  <c r="MC37" i="36"/>
  <c r="MC44" i="36"/>
  <c r="MC22" i="36"/>
  <c r="MC67" i="36"/>
  <c r="MC72" i="36"/>
  <c r="MC102" i="36"/>
  <c r="MC18" i="36"/>
  <c r="MC9" i="36"/>
  <c r="MC42" i="36"/>
  <c r="MC33" i="36"/>
  <c r="MC10" i="36"/>
  <c r="MC109" i="36"/>
  <c r="MC4" i="36"/>
  <c r="MC65" i="36"/>
  <c r="MC106" i="36"/>
  <c r="MC53" i="36"/>
  <c r="MC26" i="36"/>
  <c r="MC78" i="36"/>
  <c r="MC87" i="36"/>
  <c r="MC51" i="36"/>
  <c r="MC56" i="36"/>
  <c r="MC79" i="36"/>
  <c r="MC63" i="36"/>
  <c r="MC12" i="36"/>
  <c r="MC47" i="36"/>
  <c r="MC68" i="36"/>
  <c r="MC49" i="36"/>
  <c r="MC19" i="36"/>
  <c r="MC35" i="36"/>
  <c r="MC13" i="36"/>
  <c r="MC61" i="36"/>
  <c r="MC66" i="36"/>
  <c r="MC3" i="36"/>
  <c r="MC36" i="36"/>
  <c r="MC21" i="36"/>
  <c r="MC45" i="36"/>
  <c r="MC20" i="36"/>
  <c r="MC108" i="36"/>
  <c r="MC38" i="36"/>
  <c r="MC27" i="36"/>
  <c r="MC43" i="36"/>
  <c r="MD2" i="36"/>
  <c r="MC40" i="36"/>
  <c r="MC28" i="36"/>
  <c r="MC50" i="36"/>
  <c r="MC58" i="36"/>
  <c r="MC96" i="36"/>
  <c r="MC90" i="36"/>
  <c r="MC6" i="36"/>
  <c r="MC11" i="36"/>
  <c r="MC93" i="36"/>
  <c r="MC39" i="36"/>
  <c r="MC73" i="36"/>
  <c r="MC84" i="36"/>
  <c r="MC64" i="36"/>
  <c r="MC104" i="36"/>
  <c r="MC34" i="36"/>
  <c r="MC25" i="36"/>
  <c r="MC105" i="36"/>
  <c r="MC52" i="36"/>
  <c r="MC46" i="36"/>
  <c r="MC70" i="36"/>
  <c r="MC41" i="36"/>
  <c r="MC31" i="36"/>
  <c r="MC8" i="36"/>
  <c r="MC55" i="36"/>
  <c r="MC75" i="36"/>
  <c r="MC30" i="36"/>
  <c r="MC88" i="36"/>
  <c r="MC17" i="36"/>
  <c r="MC103" i="36"/>
  <c r="MC23" i="36"/>
  <c r="MC5" i="36"/>
  <c r="MC7" i="36"/>
  <c r="MC29" i="36"/>
  <c r="MC69" i="36"/>
  <c r="MC54" i="36"/>
  <c r="MC24" i="36"/>
  <c r="MC48" i="36"/>
  <c r="MB15" i="36"/>
  <c r="MB16" i="36"/>
  <c r="MB111" i="36" s="1"/>
  <c r="LW120" i="36"/>
  <c r="LV132" i="36"/>
  <c r="LV134" i="36" s="1"/>
  <c r="LY123" i="36"/>
  <c r="MD81" i="36" l="1"/>
  <c r="MD82" i="36"/>
  <c r="MD70" i="36"/>
  <c r="MD11" i="36"/>
  <c r="MD53" i="36"/>
  <c r="MD37" i="36"/>
  <c r="MD10" i="36"/>
  <c r="MD104" i="36"/>
  <c r="MD55" i="36"/>
  <c r="MD102" i="36"/>
  <c r="MD30" i="36"/>
  <c r="MD21" i="36"/>
  <c r="MD32" i="36"/>
  <c r="MD105" i="36"/>
  <c r="MD39" i="36"/>
  <c r="MD47" i="36"/>
  <c r="MD24" i="36"/>
  <c r="MD48" i="36"/>
  <c r="MD5" i="36"/>
  <c r="MD42" i="36"/>
  <c r="MD43" i="36"/>
  <c r="MD68" i="36"/>
  <c r="MD13" i="36"/>
  <c r="MD103" i="36"/>
  <c r="MD17" i="36"/>
  <c r="MD96" i="36"/>
  <c r="MD3" i="36"/>
  <c r="MD108" i="36"/>
  <c r="MD8" i="36"/>
  <c r="MD33" i="36"/>
  <c r="ME2" i="36"/>
  <c r="MD19" i="36"/>
  <c r="MD34" i="36"/>
  <c r="MD25" i="36"/>
  <c r="MD35" i="36"/>
  <c r="MD50" i="36"/>
  <c r="MD44" i="36"/>
  <c r="MD66" i="36"/>
  <c r="MD69" i="36"/>
  <c r="MD18" i="36"/>
  <c r="MD51" i="36"/>
  <c r="MD46" i="36"/>
  <c r="MD41" i="36"/>
  <c r="MD26" i="36"/>
  <c r="MD93" i="36"/>
  <c r="MD6" i="36"/>
  <c r="MD78" i="36"/>
  <c r="MD36" i="36"/>
  <c r="MD52" i="36"/>
  <c r="MD23" i="36"/>
  <c r="MD7" i="36"/>
  <c r="MD65" i="36"/>
  <c r="MD9" i="36"/>
  <c r="MD20" i="36"/>
  <c r="MD12" i="36"/>
  <c r="MD58" i="36"/>
  <c r="MD88" i="36"/>
  <c r="MD49" i="36"/>
  <c r="MD4" i="36"/>
  <c r="MD72" i="36"/>
  <c r="MD56" i="36"/>
  <c r="MD64" i="36"/>
  <c r="MD27" i="36"/>
  <c r="MD40" i="36"/>
  <c r="MD14" i="36"/>
  <c r="MD38" i="36"/>
  <c r="MD22" i="36"/>
  <c r="MD28" i="36"/>
  <c r="MD61" i="36"/>
  <c r="MD84" i="36"/>
  <c r="MD54" i="36"/>
  <c r="MD87" i="36"/>
  <c r="MD31" i="36"/>
  <c r="MD106" i="36"/>
  <c r="MD109" i="36"/>
  <c r="MD29" i="36"/>
  <c r="MD73" i="36"/>
  <c r="MD79" i="36"/>
  <c r="MD75" i="36"/>
  <c r="MD90" i="36"/>
  <c r="MD63" i="36"/>
  <c r="MD67" i="36"/>
  <c r="MD45" i="36"/>
  <c r="MC16" i="36"/>
  <c r="MC15" i="36"/>
  <c r="MC111" i="36"/>
  <c r="LX120" i="36"/>
  <c r="LW132" i="36"/>
  <c r="LW134" i="36" s="1"/>
  <c r="LZ123" i="36"/>
  <c r="ME81" i="36" l="1"/>
  <c r="ME82" i="36"/>
  <c r="ME37" i="36"/>
  <c r="ME104" i="36"/>
  <c r="ME19" i="36"/>
  <c r="ME31" i="36"/>
  <c r="ME43" i="36"/>
  <c r="ME44" i="36"/>
  <c r="ME69" i="36"/>
  <c r="ME87" i="36"/>
  <c r="ME3" i="36"/>
  <c r="ME21" i="36"/>
  <c r="ME28" i="36"/>
  <c r="ME9" i="36"/>
  <c r="ME54" i="36"/>
  <c r="ME14" i="36"/>
  <c r="ME70" i="36"/>
  <c r="ME25" i="36"/>
  <c r="ME8" i="36"/>
  <c r="ME11" i="36"/>
  <c r="ME67" i="36"/>
  <c r="ME75" i="36"/>
  <c r="ME105" i="36"/>
  <c r="ME18" i="36"/>
  <c r="ME27" i="36"/>
  <c r="ME24" i="36"/>
  <c r="ME17" i="36"/>
  <c r="ME46" i="36"/>
  <c r="ME103" i="36"/>
  <c r="ME35" i="36"/>
  <c r="ME56" i="36"/>
  <c r="ME38" i="36"/>
  <c r="ME50" i="36"/>
  <c r="ME61" i="36"/>
  <c r="ME78" i="36"/>
  <c r="ME90" i="36"/>
  <c r="ME63" i="36"/>
  <c r="ME12" i="36"/>
  <c r="ME84" i="36"/>
  <c r="ME33" i="36"/>
  <c r="ME29" i="36"/>
  <c r="ME45" i="36"/>
  <c r="ME32" i="36"/>
  <c r="ME64" i="36"/>
  <c r="ME20" i="36"/>
  <c r="ME34" i="36"/>
  <c r="ME65" i="36"/>
  <c r="ME4" i="36"/>
  <c r="ME79" i="36"/>
  <c r="ME102" i="36"/>
  <c r="ME96" i="36"/>
  <c r="ME51" i="36"/>
  <c r="MF2" i="36"/>
  <c r="ME22" i="36"/>
  <c r="ME48" i="36"/>
  <c r="ME106" i="36"/>
  <c r="ME52" i="36"/>
  <c r="ME7" i="36"/>
  <c r="ME58" i="36"/>
  <c r="ME72" i="36"/>
  <c r="ME68" i="36"/>
  <c r="ME10" i="36"/>
  <c r="ME88" i="36"/>
  <c r="ME47" i="36"/>
  <c r="ME40" i="36"/>
  <c r="ME26" i="36"/>
  <c r="ME55" i="36"/>
  <c r="ME66" i="36"/>
  <c r="ME30" i="36"/>
  <c r="ME36" i="36"/>
  <c r="ME41" i="36"/>
  <c r="ME53" i="36"/>
  <c r="ME49" i="36"/>
  <c r="ME73" i="36"/>
  <c r="ME23" i="36"/>
  <c r="ME5" i="36"/>
  <c r="ME109" i="36"/>
  <c r="ME93" i="36"/>
  <c r="ME108" i="36"/>
  <c r="ME42" i="36"/>
  <c r="ME39" i="36"/>
  <c r="ME13" i="36"/>
  <c r="ME6" i="36"/>
  <c r="MD16" i="36"/>
  <c r="MD15" i="36"/>
  <c r="MD111" i="36" s="1"/>
  <c r="LY120" i="36"/>
  <c r="LX132" i="36"/>
  <c r="LX134" i="36" s="1"/>
  <c r="MA123" i="36"/>
  <c r="MF82" i="36" l="1"/>
  <c r="MF81" i="36"/>
  <c r="MF29" i="36"/>
  <c r="MF22" i="36"/>
  <c r="MG2" i="36"/>
  <c r="MF109" i="36"/>
  <c r="MF23" i="36"/>
  <c r="MF104" i="36"/>
  <c r="MF69" i="36"/>
  <c r="MF108" i="36"/>
  <c r="MF18" i="36"/>
  <c r="MF39" i="36"/>
  <c r="MF63" i="36"/>
  <c r="MF103" i="36"/>
  <c r="MF61" i="36"/>
  <c r="MF6" i="36"/>
  <c r="MF9" i="36"/>
  <c r="MF42" i="36"/>
  <c r="MF68" i="36"/>
  <c r="MF32" i="36"/>
  <c r="MF64" i="36"/>
  <c r="MF31" i="36"/>
  <c r="MF50" i="36"/>
  <c r="MF88" i="36"/>
  <c r="MF75" i="36"/>
  <c r="MF78" i="36"/>
  <c r="MF48" i="36"/>
  <c r="MF45" i="36"/>
  <c r="MF7" i="36"/>
  <c r="MF27" i="36"/>
  <c r="MF20" i="36"/>
  <c r="MF38" i="36"/>
  <c r="MF43" i="36"/>
  <c r="MF46" i="36"/>
  <c r="MF10" i="36"/>
  <c r="MF25" i="36"/>
  <c r="MF5" i="36"/>
  <c r="MF58" i="36"/>
  <c r="MF72" i="36"/>
  <c r="MF102" i="36"/>
  <c r="MF36" i="36"/>
  <c r="MF21" i="36"/>
  <c r="MF73" i="36"/>
  <c r="MF66" i="36"/>
  <c r="MF79" i="36"/>
  <c r="MF4" i="36"/>
  <c r="MF13" i="36"/>
  <c r="MF44" i="36"/>
  <c r="MF40" i="36"/>
  <c r="MF3" i="36"/>
  <c r="MF105" i="36"/>
  <c r="MF84" i="36"/>
  <c r="MF67" i="36"/>
  <c r="MF37" i="36"/>
  <c r="MF70" i="36"/>
  <c r="MF11" i="36"/>
  <c r="MF56" i="36"/>
  <c r="MF93" i="36"/>
  <c r="MF65" i="36"/>
  <c r="MF90" i="36"/>
  <c r="MF52" i="36"/>
  <c r="MF14" i="36"/>
  <c r="MF34" i="36"/>
  <c r="MF47" i="36"/>
  <c r="MF53" i="36"/>
  <c r="MF8" i="36"/>
  <c r="MF55" i="36"/>
  <c r="MF87" i="36"/>
  <c r="MF24" i="36"/>
  <c r="MF12" i="36"/>
  <c r="MF28" i="36"/>
  <c r="MF33" i="36"/>
  <c r="MF35" i="36"/>
  <c r="MF106" i="36"/>
  <c r="MF17" i="36"/>
  <c r="MF41" i="36"/>
  <c r="MF49" i="36"/>
  <c r="MF26" i="36"/>
  <c r="MF96" i="36"/>
  <c r="MF54" i="36"/>
  <c r="MF30" i="36"/>
  <c r="MF51" i="36"/>
  <c r="MF19" i="36"/>
  <c r="ME15" i="36"/>
  <c r="ME16" i="36"/>
  <c r="ME111" i="36"/>
  <c r="LZ120" i="36"/>
  <c r="LY132" i="36"/>
  <c r="LY134" i="36" s="1"/>
  <c r="MB123" i="36"/>
  <c r="MG81" i="36" l="1"/>
  <c r="MG82" i="36"/>
  <c r="MF15" i="36"/>
  <c r="MF16" i="36"/>
  <c r="MG23" i="36"/>
  <c r="MG67" i="36"/>
  <c r="MG37" i="36"/>
  <c r="MG35" i="36"/>
  <c r="MG13" i="36"/>
  <c r="MG103" i="36"/>
  <c r="MG96" i="36"/>
  <c r="MG105" i="36"/>
  <c r="MG18" i="36"/>
  <c r="MG21" i="36"/>
  <c r="MG12" i="36"/>
  <c r="MG29" i="36"/>
  <c r="MG26" i="36"/>
  <c r="MG11" i="36"/>
  <c r="MG53" i="36"/>
  <c r="MG8" i="36"/>
  <c r="MG49" i="36"/>
  <c r="MG46" i="36"/>
  <c r="MH2" i="36"/>
  <c r="MG78" i="36"/>
  <c r="MG87" i="36"/>
  <c r="MG36" i="36"/>
  <c r="MG51" i="36"/>
  <c r="MG34" i="36"/>
  <c r="MG102" i="36"/>
  <c r="MG47" i="36"/>
  <c r="MG45" i="36"/>
  <c r="MG7" i="36"/>
  <c r="MG22" i="36"/>
  <c r="MG28" i="36"/>
  <c r="MG17" i="36"/>
  <c r="MG41" i="36"/>
  <c r="MG88" i="36"/>
  <c r="MG44" i="36"/>
  <c r="MG65" i="36"/>
  <c r="MG75" i="36"/>
  <c r="MG93" i="36"/>
  <c r="MG30" i="36"/>
  <c r="MG6" i="36"/>
  <c r="MG10" i="36"/>
  <c r="MG70" i="36"/>
  <c r="MG33" i="36"/>
  <c r="MG90" i="36"/>
  <c r="MG39" i="36"/>
  <c r="MG20" i="36"/>
  <c r="MG54" i="36"/>
  <c r="MG56" i="36"/>
  <c r="MG5" i="36"/>
  <c r="MG32" i="36"/>
  <c r="MG69" i="36"/>
  <c r="MG58" i="36"/>
  <c r="MG106" i="36"/>
  <c r="MG40" i="36"/>
  <c r="MG14" i="36"/>
  <c r="MG109" i="36"/>
  <c r="MG72" i="36"/>
  <c r="MG55" i="36"/>
  <c r="MG31" i="36"/>
  <c r="MG64" i="36"/>
  <c r="MG43" i="36"/>
  <c r="MG68" i="36"/>
  <c r="MG38" i="36"/>
  <c r="MG61" i="36"/>
  <c r="MG84" i="36"/>
  <c r="MG108" i="36"/>
  <c r="MG24" i="36"/>
  <c r="MG9" i="36"/>
  <c r="MG63" i="36"/>
  <c r="MG104" i="36"/>
  <c r="MG4" i="36"/>
  <c r="MG52" i="36"/>
  <c r="MG25" i="36"/>
  <c r="MG19" i="36"/>
  <c r="MG50" i="36"/>
  <c r="MG79" i="36"/>
  <c r="MG66" i="36"/>
  <c r="MG3" i="36"/>
  <c r="MG42" i="36"/>
  <c r="MG27" i="36"/>
  <c r="MG73" i="36"/>
  <c r="MG48" i="36"/>
  <c r="MA120" i="36"/>
  <c r="LZ132" i="36"/>
  <c r="LZ134" i="36" s="1"/>
  <c r="MC123" i="36"/>
  <c r="MH82" i="36" l="1"/>
  <c r="MH81" i="36"/>
  <c r="MF111" i="36"/>
  <c r="MH106" i="36"/>
  <c r="MH5" i="36"/>
  <c r="MH31" i="36"/>
  <c r="MH10" i="36"/>
  <c r="MH11" i="36"/>
  <c r="MH47" i="36"/>
  <c r="MH84" i="36"/>
  <c r="MH54" i="36"/>
  <c r="MH45" i="36"/>
  <c r="MH12" i="36"/>
  <c r="MI2" i="36"/>
  <c r="MH22" i="36"/>
  <c r="MH48" i="36"/>
  <c r="MH65" i="36"/>
  <c r="MH7" i="36"/>
  <c r="MH28" i="36"/>
  <c r="MH29" i="36"/>
  <c r="MH49" i="36"/>
  <c r="MH58" i="36"/>
  <c r="MH93" i="36"/>
  <c r="MH24" i="36"/>
  <c r="MH36" i="36"/>
  <c r="MH6" i="36"/>
  <c r="MH14" i="36"/>
  <c r="MH78" i="36"/>
  <c r="MH30" i="36"/>
  <c r="MH55" i="36"/>
  <c r="MH25" i="36"/>
  <c r="MH108" i="36"/>
  <c r="MH32" i="36"/>
  <c r="MH56" i="36"/>
  <c r="MH88" i="36"/>
  <c r="MH73" i="36"/>
  <c r="MH61" i="36"/>
  <c r="MH96" i="36"/>
  <c r="MH39" i="36"/>
  <c r="MH102" i="36"/>
  <c r="MH44" i="36"/>
  <c r="MH109" i="36"/>
  <c r="MH23" i="36"/>
  <c r="MH41" i="36"/>
  <c r="MH13" i="36"/>
  <c r="MH19" i="36"/>
  <c r="MH26" i="36"/>
  <c r="MH79" i="36"/>
  <c r="MH66" i="36"/>
  <c r="MH87" i="36"/>
  <c r="MH33" i="36"/>
  <c r="MH27" i="36"/>
  <c r="MH3" i="36"/>
  <c r="MH72" i="36"/>
  <c r="MH64" i="36"/>
  <c r="MH37" i="36"/>
  <c r="MH43" i="36"/>
  <c r="MH8" i="36"/>
  <c r="MH53" i="36"/>
  <c r="MH51" i="36"/>
  <c r="MH67" i="36"/>
  <c r="MH35" i="36"/>
  <c r="MH104" i="36"/>
  <c r="MH40" i="36"/>
  <c r="MH38" i="36"/>
  <c r="MH34" i="36"/>
  <c r="MH52" i="36"/>
  <c r="MH69" i="36"/>
  <c r="MH90" i="36"/>
  <c r="MH42" i="36"/>
  <c r="MH21" i="36"/>
  <c r="MH17" i="36"/>
  <c r="MH9" i="36"/>
  <c r="MH20" i="36"/>
  <c r="MH70" i="36"/>
  <c r="MH46" i="36"/>
  <c r="MH50" i="36"/>
  <c r="MH4" i="36"/>
  <c r="MH68" i="36"/>
  <c r="MH75" i="36"/>
  <c r="MH105" i="36"/>
  <c r="MH18" i="36"/>
  <c r="MH63" i="36"/>
  <c r="MH103" i="36"/>
  <c r="MG16" i="36"/>
  <c r="MG15" i="36"/>
  <c r="MB120" i="36"/>
  <c r="MA132" i="36"/>
  <c r="MA134" i="36" s="1"/>
  <c r="MD123" i="36"/>
  <c r="MI81" i="36" l="1"/>
  <c r="MI82" i="36"/>
  <c r="MG111" i="36"/>
  <c r="MI13" i="36"/>
  <c r="MI109" i="36"/>
  <c r="MI20" i="36"/>
  <c r="MI70" i="36"/>
  <c r="MI7" i="36"/>
  <c r="MI38" i="36"/>
  <c r="MI69" i="36"/>
  <c r="MI87" i="36"/>
  <c r="MI30" i="36"/>
  <c r="MI27" i="36"/>
  <c r="MI108" i="36"/>
  <c r="MI21" i="36"/>
  <c r="MI50" i="36"/>
  <c r="MI39" i="36"/>
  <c r="MI44" i="36"/>
  <c r="MI36" i="36"/>
  <c r="MI35" i="36"/>
  <c r="MI45" i="36"/>
  <c r="MI22" i="36"/>
  <c r="MI65" i="36"/>
  <c r="MI25" i="36"/>
  <c r="MI19" i="36"/>
  <c r="MI34" i="36"/>
  <c r="MI56" i="36"/>
  <c r="MI66" i="36"/>
  <c r="MI3" i="36"/>
  <c r="MI75" i="36"/>
  <c r="MI49" i="36"/>
  <c r="MI8" i="36"/>
  <c r="MI52" i="36"/>
  <c r="MI68" i="36"/>
  <c r="MI53" i="36"/>
  <c r="MI40" i="36"/>
  <c r="MI104" i="36"/>
  <c r="MI84" i="36"/>
  <c r="MI90" i="36"/>
  <c r="MI42" i="36"/>
  <c r="MI63" i="36"/>
  <c r="MI17" i="36"/>
  <c r="MI37" i="36"/>
  <c r="MI93" i="36"/>
  <c r="MI6" i="36"/>
  <c r="MI26" i="36"/>
  <c r="MI105" i="36"/>
  <c r="MJ2" i="36"/>
  <c r="MI18" i="36"/>
  <c r="MI67" i="36"/>
  <c r="MI31" i="36"/>
  <c r="MI4" i="36"/>
  <c r="MI102" i="36"/>
  <c r="MI14" i="36"/>
  <c r="MI33" i="36"/>
  <c r="MI29" i="36"/>
  <c r="MI55" i="36"/>
  <c r="MI41" i="36"/>
  <c r="MI46" i="36"/>
  <c r="MI61" i="36"/>
  <c r="MI32" i="36"/>
  <c r="MI10" i="36"/>
  <c r="MI106" i="36"/>
  <c r="MI73" i="36"/>
  <c r="MI47" i="36"/>
  <c r="MI23" i="36"/>
  <c r="MI58" i="36"/>
  <c r="MI72" i="36"/>
  <c r="MI24" i="36"/>
  <c r="MI9" i="36"/>
  <c r="MI51" i="36"/>
  <c r="MI96" i="36"/>
  <c r="MI88" i="36"/>
  <c r="MI11" i="36"/>
  <c r="MI64" i="36"/>
  <c r="MI5" i="36"/>
  <c r="MI103" i="36"/>
  <c r="MI28" i="36"/>
  <c r="MI79" i="36"/>
  <c r="MI78" i="36"/>
  <c r="MI54" i="36"/>
  <c r="MI48" i="36"/>
  <c r="MI12" i="36"/>
  <c r="MI43" i="36"/>
  <c r="MH15" i="36"/>
  <c r="MH16" i="36"/>
  <c r="MC120" i="36"/>
  <c r="MB132" i="36"/>
  <c r="MB134" i="36" s="1"/>
  <c r="ME123" i="36"/>
  <c r="MH111" i="36" l="1"/>
  <c r="MJ81" i="36"/>
  <c r="MJ82" i="36"/>
  <c r="MJ37" i="36"/>
  <c r="MJ70" i="36"/>
  <c r="MJ46" i="36"/>
  <c r="MJ40" i="36"/>
  <c r="MJ47" i="36"/>
  <c r="MJ109" i="36"/>
  <c r="MJ78" i="36"/>
  <c r="MJ108" i="36"/>
  <c r="MJ24" i="36"/>
  <c r="MJ33" i="36"/>
  <c r="MJ23" i="36"/>
  <c r="MK2" i="36"/>
  <c r="MJ22" i="36"/>
  <c r="MJ64" i="36"/>
  <c r="MJ11" i="36"/>
  <c r="MJ52" i="36"/>
  <c r="MJ14" i="36"/>
  <c r="MJ72" i="36"/>
  <c r="MJ105" i="36"/>
  <c r="MJ36" i="36"/>
  <c r="MJ12" i="36"/>
  <c r="MJ84" i="36"/>
  <c r="MJ21" i="36"/>
  <c r="MJ88" i="36"/>
  <c r="MJ69" i="36"/>
  <c r="MJ10" i="36"/>
  <c r="MJ53" i="36"/>
  <c r="MJ18" i="36"/>
  <c r="MJ103" i="36"/>
  <c r="MJ5" i="36"/>
  <c r="MJ17" i="36"/>
  <c r="MJ56" i="36"/>
  <c r="MJ13" i="36"/>
  <c r="MJ58" i="36"/>
  <c r="MJ66" i="36"/>
  <c r="MJ102" i="36"/>
  <c r="MJ9" i="36"/>
  <c r="MJ51" i="36"/>
  <c r="MJ35" i="36"/>
  <c r="MJ48" i="36"/>
  <c r="MJ34" i="36"/>
  <c r="MJ79" i="36"/>
  <c r="MJ6" i="36"/>
  <c r="MJ26" i="36"/>
  <c r="MJ65" i="36"/>
  <c r="MJ49" i="36"/>
  <c r="MJ44" i="36"/>
  <c r="MJ31" i="36"/>
  <c r="MJ61" i="36"/>
  <c r="MJ3" i="36"/>
  <c r="MJ41" i="36"/>
  <c r="MJ38" i="36"/>
  <c r="MJ45" i="36"/>
  <c r="MJ96" i="36"/>
  <c r="MJ106" i="36"/>
  <c r="MJ28" i="36"/>
  <c r="MJ42" i="36"/>
  <c r="MJ8" i="36"/>
  <c r="MJ68" i="36"/>
  <c r="MJ4" i="36"/>
  <c r="MJ73" i="36"/>
  <c r="MJ20" i="36"/>
  <c r="MJ19" i="36"/>
  <c r="MJ67" i="36"/>
  <c r="MJ55" i="36"/>
  <c r="MJ75" i="36"/>
  <c r="MJ39" i="36"/>
  <c r="MJ30" i="36"/>
  <c r="MJ104" i="36"/>
  <c r="MJ27" i="36"/>
  <c r="MJ43" i="36"/>
  <c r="MJ25" i="36"/>
  <c r="MJ32" i="36"/>
  <c r="MJ50" i="36"/>
  <c r="MJ7" i="36"/>
  <c r="MJ29" i="36"/>
  <c r="MJ93" i="36"/>
  <c r="MJ87" i="36"/>
  <c r="MJ54" i="36"/>
  <c r="MJ63" i="36"/>
  <c r="MJ90" i="36"/>
  <c r="MI16" i="36"/>
  <c r="MI15" i="36"/>
  <c r="MI111" i="36" s="1"/>
  <c r="MD120" i="36"/>
  <c r="MC132" i="36"/>
  <c r="MC134" i="36" s="1"/>
  <c r="MF123" i="36"/>
  <c r="MK81" i="36" l="1"/>
  <c r="MK82" i="36"/>
  <c r="MJ15" i="36"/>
  <c r="MJ16" i="36"/>
  <c r="MK109" i="36"/>
  <c r="MK10" i="36"/>
  <c r="MK106" i="36"/>
  <c r="MK31" i="36"/>
  <c r="MK44" i="36"/>
  <c r="MK26" i="36"/>
  <c r="MK93" i="36"/>
  <c r="MK105" i="36"/>
  <c r="MK42" i="36"/>
  <c r="MK12" i="36"/>
  <c r="MK24" i="36"/>
  <c r="MK6" i="36"/>
  <c r="MK52" i="36"/>
  <c r="MK9" i="36"/>
  <c r="MK14" i="36"/>
  <c r="MK108" i="36"/>
  <c r="MK68" i="36"/>
  <c r="MK46" i="36"/>
  <c r="MK35" i="36"/>
  <c r="MK29" i="36"/>
  <c r="MK5" i="36"/>
  <c r="MK61" i="36"/>
  <c r="MK72" i="36"/>
  <c r="MK3" i="36"/>
  <c r="MK34" i="36"/>
  <c r="MK50" i="36"/>
  <c r="MK69" i="36"/>
  <c r="MK21" i="36"/>
  <c r="MK88" i="36"/>
  <c r="MK43" i="36"/>
  <c r="ML2" i="36"/>
  <c r="MK7" i="36"/>
  <c r="MK65" i="36"/>
  <c r="MK8" i="36"/>
  <c r="MK79" i="36"/>
  <c r="MK84" i="36"/>
  <c r="MK87" i="36"/>
  <c r="MK33" i="36"/>
  <c r="MK63" i="36"/>
  <c r="MK102" i="36"/>
  <c r="MK27" i="36"/>
  <c r="MK37" i="36"/>
  <c r="MK30" i="36"/>
  <c r="MK28" i="36"/>
  <c r="MK51" i="36"/>
  <c r="MK64" i="36"/>
  <c r="MK20" i="36"/>
  <c r="MK104" i="36"/>
  <c r="MK56" i="36"/>
  <c r="MK19" i="36"/>
  <c r="MK53" i="36"/>
  <c r="MK58" i="36"/>
  <c r="MK75" i="36"/>
  <c r="MK45" i="36"/>
  <c r="MK70" i="36"/>
  <c r="MK55" i="36"/>
  <c r="MK47" i="36"/>
  <c r="MK41" i="36"/>
  <c r="MK48" i="36"/>
  <c r="MK17" i="36"/>
  <c r="MK103" i="36"/>
  <c r="MK23" i="36"/>
  <c r="MK49" i="36"/>
  <c r="MK13" i="36"/>
  <c r="MK40" i="36"/>
  <c r="MK66" i="36"/>
  <c r="MK90" i="36"/>
  <c r="MK36" i="36"/>
  <c r="MK4" i="36"/>
  <c r="MK25" i="36"/>
  <c r="MK73" i="36"/>
  <c r="MK11" i="36"/>
  <c r="MK38" i="36"/>
  <c r="MK22" i="36"/>
  <c r="MK67" i="36"/>
  <c r="MK96" i="36"/>
  <c r="MK54" i="36"/>
  <c r="MK18" i="36"/>
  <c r="MK39" i="36"/>
  <c r="MK32" i="36"/>
  <c r="MK78" i="36"/>
  <c r="ME120" i="36"/>
  <c r="MD132" i="36"/>
  <c r="MD134" i="36" s="1"/>
  <c r="MG123" i="36"/>
  <c r="ML81" i="36" l="1"/>
  <c r="ML82" i="36"/>
  <c r="MK16" i="36"/>
  <c r="MK111" i="36" s="1"/>
  <c r="MK15" i="36"/>
  <c r="ML56" i="36"/>
  <c r="ML5" i="36"/>
  <c r="ML64" i="36"/>
  <c r="ML65" i="36"/>
  <c r="ML106" i="36"/>
  <c r="ML50" i="36"/>
  <c r="ML61" i="36"/>
  <c r="ML105" i="36"/>
  <c r="ML24" i="36"/>
  <c r="ML12" i="36"/>
  <c r="ML27" i="36"/>
  <c r="ML103" i="36"/>
  <c r="ML39" i="36"/>
  <c r="ML108" i="36"/>
  <c r="ML41" i="36"/>
  <c r="ML29" i="36"/>
  <c r="ML43" i="36"/>
  <c r="ML17" i="36"/>
  <c r="ML35" i="36"/>
  <c r="ML32" i="36"/>
  <c r="ML55" i="36"/>
  <c r="ML87" i="36"/>
  <c r="ML30" i="36"/>
  <c r="ML9" i="36"/>
  <c r="ML54" i="36"/>
  <c r="ML6" i="36"/>
  <c r="ML67" i="36"/>
  <c r="ML109" i="36"/>
  <c r="ML31" i="36"/>
  <c r="ML68" i="36"/>
  <c r="ML10" i="36"/>
  <c r="ML47" i="36"/>
  <c r="ML25" i="36"/>
  <c r="ML28" i="36"/>
  <c r="ML69" i="36"/>
  <c r="ML78" i="36"/>
  <c r="ML36" i="36"/>
  <c r="ML21" i="36"/>
  <c r="ML13" i="36"/>
  <c r="ML48" i="36"/>
  <c r="ML58" i="36"/>
  <c r="ML4" i="36"/>
  <c r="ML52" i="36"/>
  <c r="ML49" i="36"/>
  <c r="ML70" i="36"/>
  <c r="ML34" i="36"/>
  <c r="ML104" i="36"/>
  <c r="ML72" i="36"/>
  <c r="ML18" i="36"/>
  <c r="ML26" i="36"/>
  <c r="ML102" i="36"/>
  <c r="ML37" i="36"/>
  <c r="ML51" i="36"/>
  <c r="ML7" i="36"/>
  <c r="ML20" i="36"/>
  <c r="ML96" i="36"/>
  <c r="ML46" i="36"/>
  <c r="ML88" i="36"/>
  <c r="ML11" i="36"/>
  <c r="ML23" i="36"/>
  <c r="MM2" i="36"/>
  <c r="ML19" i="36"/>
  <c r="ML38" i="36"/>
  <c r="ML75" i="36"/>
  <c r="ML66" i="36"/>
  <c r="ML3" i="36"/>
  <c r="ML33" i="36"/>
  <c r="ML22" i="36"/>
  <c r="ML90" i="36"/>
  <c r="ML40" i="36"/>
  <c r="ML14" i="36"/>
  <c r="ML8" i="36"/>
  <c r="ML53" i="36"/>
  <c r="ML73" i="36"/>
  <c r="ML79" i="36"/>
  <c r="ML84" i="36"/>
  <c r="ML93" i="36"/>
  <c r="ML45" i="36"/>
  <c r="ML63" i="36"/>
  <c r="ML44" i="36"/>
  <c r="ML42" i="36"/>
  <c r="MJ111" i="36"/>
  <c r="MF120" i="36"/>
  <c r="ME132" i="36"/>
  <c r="ME134" i="36" s="1"/>
  <c r="MH123" i="36"/>
  <c r="MM81" i="36" l="1"/>
  <c r="MM82" i="36"/>
  <c r="ML15" i="36"/>
  <c r="ML16" i="36"/>
  <c r="MM52" i="36"/>
  <c r="MN2" i="36"/>
  <c r="MM22" i="36"/>
  <c r="MM41" i="36"/>
  <c r="MM29" i="36"/>
  <c r="MM8" i="36"/>
  <c r="MM66" i="36"/>
  <c r="MM87" i="36"/>
  <c r="MM54" i="36"/>
  <c r="MM63" i="36"/>
  <c r="MM51" i="36"/>
  <c r="MM61" i="36"/>
  <c r="MM40" i="36"/>
  <c r="MM17" i="36"/>
  <c r="MM56" i="36"/>
  <c r="MM11" i="36"/>
  <c r="MM19" i="36"/>
  <c r="MM10" i="36"/>
  <c r="MM53" i="36"/>
  <c r="MM93" i="36"/>
  <c r="MM72" i="36"/>
  <c r="MM18" i="36"/>
  <c r="MM6" i="36"/>
  <c r="MM90" i="36"/>
  <c r="MM7" i="36"/>
  <c r="MM12" i="36"/>
  <c r="MM46" i="36"/>
  <c r="MM13" i="36"/>
  <c r="MM21" i="36"/>
  <c r="MM37" i="36"/>
  <c r="MM70" i="36"/>
  <c r="MM28" i="36"/>
  <c r="MM103" i="36"/>
  <c r="MM44" i="36"/>
  <c r="MM68" i="36"/>
  <c r="MM75" i="36"/>
  <c r="MM48" i="36"/>
  <c r="MM25" i="36"/>
  <c r="MM45" i="36"/>
  <c r="MM64" i="36"/>
  <c r="MM14" i="36"/>
  <c r="MM106" i="36"/>
  <c r="MM23" i="36"/>
  <c r="MM73" i="36"/>
  <c r="MM32" i="36"/>
  <c r="MM34" i="36"/>
  <c r="MM67" i="36"/>
  <c r="MM96" i="36"/>
  <c r="MM24" i="36"/>
  <c r="MM3" i="36"/>
  <c r="MM33" i="36"/>
  <c r="MM102" i="36"/>
  <c r="MM105" i="36"/>
  <c r="MM65" i="36"/>
  <c r="MM4" i="36"/>
  <c r="MM5" i="36"/>
  <c r="MM69" i="36"/>
  <c r="MM47" i="36"/>
  <c r="MM35" i="36"/>
  <c r="MM49" i="36"/>
  <c r="MM43" i="36"/>
  <c r="MM38" i="36"/>
  <c r="MM26" i="36"/>
  <c r="MM58" i="36"/>
  <c r="MM78" i="36"/>
  <c r="MM108" i="36"/>
  <c r="MM36" i="36"/>
  <c r="MM39" i="36"/>
  <c r="MM30" i="36"/>
  <c r="MM109" i="36"/>
  <c r="MM20" i="36"/>
  <c r="MM104" i="36"/>
  <c r="MM31" i="36"/>
  <c r="MM88" i="36"/>
  <c r="MM50" i="36"/>
  <c r="MM79" i="36"/>
  <c r="MM84" i="36"/>
  <c r="MM42" i="36"/>
  <c r="MM9" i="36"/>
  <c r="MM27" i="36"/>
  <c r="MM55" i="36"/>
  <c r="MG120" i="36"/>
  <c r="MF132" i="36"/>
  <c r="MF134" i="36" s="1"/>
  <c r="MI123" i="36"/>
  <c r="MN82" i="36" l="1"/>
  <c r="MN81" i="36"/>
  <c r="ML111" i="36"/>
  <c r="MN19" i="36"/>
  <c r="MN14" i="36"/>
  <c r="MN11" i="36"/>
  <c r="MN28" i="36"/>
  <c r="MN20" i="36"/>
  <c r="MN50" i="36"/>
  <c r="MN72" i="36"/>
  <c r="MN87" i="36"/>
  <c r="MN24" i="36"/>
  <c r="MN12" i="36"/>
  <c r="MN75" i="36"/>
  <c r="MN46" i="36"/>
  <c r="MN55" i="36"/>
  <c r="MN52" i="36"/>
  <c r="MN6" i="36"/>
  <c r="MN17" i="36"/>
  <c r="MN109" i="36"/>
  <c r="MN38" i="36"/>
  <c r="MN67" i="36"/>
  <c r="MN70" i="36"/>
  <c r="MN79" i="36"/>
  <c r="MN78" i="36"/>
  <c r="MN54" i="36"/>
  <c r="MN30" i="36"/>
  <c r="MN9" i="36"/>
  <c r="MN27" i="36"/>
  <c r="MN13" i="36"/>
  <c r="MN42" i="36"/>
  <c r="MN40" i="36"/>
  <c r="MO2" i="36"/>
  <c r="MN29" i="36"/>
  <c r="MN68" i="36"/>
  <c r="MN104" i="36"/>
  <c r="MN32" i="36"/>
  <c r="MN4" i="36"/>
  <c r="MN58" i="36"/>
  <c r="MN66" i="36"/>
  <c r="MN108" i="36"/>
  <c r="MN45" i="36"/>
  <c r="MN51" i="36"/>
  <c r="MN18" i="36"/>
  <c r="MN64" i="36"/>
  <c r="MN63" i="36"/>
  <c r="MN105" i="36"/>
  <c r="MN41" i="36"/>
  <c r="MN103" i="36"/>
  <c r="MN53" i="36"/>
  <c r="MN34" i="36"/>
  <c r="MN8" i="36"/>
  <c r="MN26" i="36"/>
  <c r="MN61" i="36"/>
  <c r="MN3" i="36"/>
  <c r="MN7" i="36"/>
  <c r="MN102" i="36"/>
  <c r="MN22" i="36"/>
  <c r="MN35" i="36"/>
  <c r="MN44" i="36"/>
  <c r="MN31" i="36"/>
  <c r="MN5" i="36"/>
  <c r="MN43" i="36"/>
  <c r="MN49" i="36"/>
  <c r="MN47" i="36"/>
  <c r="MN65" i="36"/>
  <c r="MN73" i="36"/>
  <c r="MN69" i="36"/>
  <c r="MN84" i="36"/>
  <c r="MN36" i="36"/>
  <c r="MN39" i="36"/>
  <c r="MN37" i="36"/>
  <c r="MN48" i="36"/>
  <c r="MN25" i="36"/>
  <c r="MN23" i="36"/>
  <c r="MN106" i="36"/>
  <c r="MN56" i="36"/>
  <c r="MN10" i="36"/>
  <c r="MN88" i="36"/>
  <c r="MN96" i="36"/>
  <c r="MN90" i="36"/>
  <c r="MN33" i="36"/>
  <c r="MN21" i="36"/>
  <c r="MN93" i="36"/>
  <c r="MM16" i="36"/>
  <c r="MM15" i="36"/>
  <c r="MH120" i="36"/>
  <c r="MG132" i="36"/>
  <c r="MG134" i="36" s="1"/>
  <c r="MJ123" i="36"/>
  <c r="MO81" i="36" l="1"/>
  <c r="MO82" i="36"/>
  <c r="MM111" i="36"/>
  <c r="MO10" i="36"/>
  <c r="MO40" i="36"/>
  <c r="MO29" i="36"/>
  <c r="MO20" i="36"/>
  <c r="MO52" i="36"/>
  <c r="MO25" i="36"/>
  <c r="MO84" i="36"/>
  <c r="MO90" i="36"/>
  <c r="MO30" i="36"/>
  <c r="MO39" i="36"/>
  <c r="MO48" i="36"/>
  <c r="MO23" i="36"/>
  <c r="MO68" i="36"/>
  <c r="MO63" i="36"/>
  <c r="MO50" i="36"/>
  <c r="MO28" i="36"/>
  <c r="MO31" i="36"/>
  <c r="MO103" i="36"/>
  <c r="MO14" i="36"/>
  <c r="MP2" i="36"/>
  <c r="MO44" i="36"/>
  <c r="MO69" i="36"/>
  <c r="MO108" i="36"/>
  <c r="MO3" i="36"/>
  <c r="MO6" i="36"/>
  <c r="MO33" i="36"/>
  <c r="MO56" i="36"/>
  <c r="MO78" i="36"/>
  <c r="MO64" i="36"/>
  <c r="MO12" i="36"/>
  <c r="MO106" i="36"/>
  <c r="MO5" i="36"/>
  <c r="MO35" i="36"/>
  <c r="MO65" i="36"/>
  <c r="MO26" i="36"/>
  <c r="MO37" i="36"/>
  <c r="MO75" i="36"/>
  <c r="MO54" i="36"/>
  <c r="MO38" i="36"/>
  <c r="MO58" i="36"/>
  <c r="MO24" i="36"/>
  <c r="MO88" i="36"/>
  <c r="MO93" i="36"/>
  <c r="MO70" i="36"/>
  <c r="MO8" i="36"/>
  <c r="MO7" i="36"/>
  <c r="MO22" i="36"/>
  <c r="MO109" i="36"/>
  <c r="MO61" i="36"/>
  <c r="MO72" i="36"/>
  <c r="MO87" i="36"/>
  <c r="MO36" i="36"/>
  <c r="MO51" i="36"/>
  <c r="MO67" i="36"/>
  <c r="MO102" i="36"/>
  <c r="MO11" i="36"/>
  <c r="MO47" i="36"/>
  <c r="MO104" i="36"/>
  <c r="MO4" i="36"/>
  <c r="MO53" i="36"/>
  <c r="MO34" i="36"/>
  <c r="MO41" i="36"/>
  <c r="MO43" i="36"/>
  <c r="MO79" i="36"/>
  <c r="MO66" i="36"/>
  <c r="MO18" i="36"/>
  <c r="MO45" i="36"/>
  <c r="MO27" i="36"/>
  <c r="MO105" i="36"/>
  <c r="MO73" i="36"/>
  <c r="MO49" i="36"/>
  <c r="MO17" i="36"/>
  <c r="MO46" i="36"/>
  <c r="MO13" i="36"/>
  <c r="MO19" i="36"/>
  <c r="MO55" i="36"/>
  <c r="MO96" i="36"/>
  <c r="MO42" i="36"/>
  <c r="MO21" i="36"/>
  <c r="MO32" i="36"/>
  <c r="MO9" i="36"/>
  <c r="MN15" i="36"/>
  <c r="MN16" i="36"/>
  <c r="MN111" i="36" s="1"/>
  <c r="MI120" i="36"/>
  <c r="MH132" i="36"/>
  <c r="MH134" i="36" s="1"/>
  <c r="MK123" i="36"/>
  <c r="MP82" i="36" l="1"/>
  <c r="MP81" i="36"/>
  <c r="MP32" i="36"/>
  <c r="MP109" i="36"/>
  <c r="MP13" i="36"/>
  <c r="MP43" i="36"/>
  <c r="MP10" i="36"/>
  <c r="MP5" i="36"/>
  <c r="MP93" i="36"/>
  <c r="MP3" i="36"/>
  <c r="MP36" i="36"/>
  <c r="MP21" i="36"/>
  <c r="MP18" i="36"/>
  <c r="MP51" i="36"/>
  <c r="MP65" i="36"/>
  <c r="MP42" i="36"/>
  <c r="MP28" i="36"/>
  <c r="MP24" i="36"/>
  <c r="MP23" i="36"/>
  <c r="MP40" i="36"/>
  <c r="MP37" i="36"/>
  <c r="MP46" i="36"/>
  <c r="MP64" i="36"/>
  <c r="MP20" i="36"/>
  <c r="MP96" i="36"/>
  <c r="MP66" i="36"/>
  <c r="MP27" i="36"/>
  <c r="MP26" i="36"/>
  <c r="MP54" i="36"/>
  <c r="MP52" i="36"/>
  <c r="MP63" i="36"/>
  <c r="MP31" i="36"/>
  <c r="MP49" i="36"/>
  <c r="MP22" i="36"/>
  <c r="MP14" i="36"/>
  <c r="MP44" i="36"/>
  <c r="MP17" i="36"/>
  <c r="MP50" i="36"/>
  <c r="MP72" i="36"/>
  <c r="MP75" i="36"/>
  <c r="MP30" i="36"/>
  <c r="MP33" i="36"/>
  <c r="MP78" i="36"/>
  <c r="MP35" i="36"/>
  <c r="MP108" i="36"/>
  <c r="MP103" i="36"/>
  <c r="MP8" i="36"/>
  <c r="MP4" i="36"/>
  <c r="MP104" i="36"/>
  <c r="MP56" i="36"/>
  <c r="MQ2" i="36"/>
  <c r="MP102" i="36"/>
  <c r="MP84" i="36"/>
  <c r="MP55" i="36"/>
  <c r="MP70" i="36"/>
  <c r="MP29" i="36"/>
  <c r="MP61" i="36"/>
  <c r="MP53" i="36"/>
  <c r="MP69" i="36"/>
  <c r="MP34" i="36"/>
  <c r="MP106" i="36"/>
  <c r="MP11" i="36"/>
  <c r="MP25" i="36"/>
  <c r="MP7" i="36"/>
  <c r="MP79" i="36"/>
  <c r="MP105" i="36"/>
  <c r="MP87" i="36"/>
  <c r="MP45" i="36"/>
  <c r="MP9" i="36"/>
  <c r="MP68" i="36"/>
  <c r="MP88" i="36"/>
  <c r="MP19" i="36"/>
  <c r="MP67" i="36"/>
  <c r="MP38" i="36"/>
  <c r="MP47" i="36"/>
  <c r="MP41" i="36"/>
  <c r="MP58" i="36"/>
  <c r="MP90" i="36"/>
  <c r="MP48" i="36"/>
  <c r="MP6" i="36"/>
  <c r="MP39" i="36"/>
  <c r="MP73" i="36"/>
  <c r="MP12" i="36"/>
  <c r="MO15" i="36"/>
  <c r="MO16" i="36"/>
  <c r="MO111" i="36" s="1"/>
  <c r="MJ120" i="36"/>
  <c r="MI132" i="36"/>
  <c r="MI134" i="36" s="1"/>
  <c r="ML123" i="36"/>
  <c r="MQ81" i="36" l="1"/>
  <c r="MQ82" i="36"/>
  <c r="MP16" i="36"/>
  <c r="MP15" i="36"/>
  <c r="MP111" i="36" s="1"/>
  <c r="MQ34" i="36"/>
  <c r="MQ40" i="36"/>
  <c r="MQ29" i="36"/>
  <c r="MQ64" i="36"/>
  <c r="MQ25" i="36"/>
  <c r="MQ35" i="36"/>
  <c r="MQ66" i="36"/>
  <c r="MQ102" i="36"/>
  <c r="MQ30" i="36"/>
  <c r="MQ33" i="36"/>
  <c r="MQ84" i="36"/>
  <c r="MQ27" i="36"/>
  <c r="MQ5" i="36"/>
  <c r="MQ48" i="36"/>
  <c r="MQ37" i="36"/>
  <c r="MQ13" i="36"/>
  <c r="MQ67" i="36"/>
  <c r="MQ52" i="36"/>
  <c r="MQ7" i="36"/>
  <c r="MQ28" i="36"/>
  <c r="MQ75" i="36"/>
  <c r="MQ72" i="36"/>
  <c r="MQ24" i="36"/>
  <c r="MQ6" i="36"/>
  <c r="MQ31" i="36"/>
  <c r="MQ42" i="36"/>
  <c r="MQ38" i="36"/>
  <c r="MQ45" i="36"/>
  <c r="MQ19" i="36"/>
  <c r="MQ39" i="36"/>
  <c r="MQ103" i="36"/>
  <c r="MQ22" i="36"/>
  <c r="MQ17" i="36"/>
  <c r="MQ44" i="36"/>
  <c r="MQ26" i="36"/>
  <c r="MQ87" i="36"/>
  <c r="MQ51" i="36"/>
  <c r="MQ53" i="36"/>
  <c r="MQ18" i="36"/>
  <c r="MQ104" i="36"/>
  <c r="MQ50" i="36"/>
  <c r="MQ73" i="36"/>
  <c r="MQ46" i="36"/>
  <c r="MQ8" i="36"/>
  <c r="MQ47" i="36"/>
  <c r="MQ109" i="36"/>
  <c r="MQ79" i="36"/>
  <c r="MQ69" i="36"/>
  <c r="MQ105" i="36"/>
  <c r="MQ54" i="36"/>
  <c r="MQ61" i="36"/>
  <c r="MQ9" i="36"/>
  <c r="MQ32" i="36"/>
  <c r="MQ41" i="36"/>
  <c r="MQ23" i="36"/>
  <c r="MQ88" i="36"/>
  <c r="MQ78" i="36"/>
  <c r="MQ14" i="36"/>
  <c r="MQ106" i="36"/>
  <c r="MQ11" i="36"/>
  <c r="MQ43" i="36"/>
  <c r="MQ68" i="36"/>
  <c r="MQ4" i="36"/>
  <c r="MQ56" i="36"/>
  <c r="MQ58" i="36"/>
  <c r="MQ108" i="36"/>
  <c r="MQ3" i="36"/>
  <c r="MQ63" i="36"/>
  <c r="MQ21" i="36"/>
  <c r="MQ90" i="36"/>
  <c r="MQ65" i="36"/>
  <c r="MQ49" i="36"/>
  <c r="MQ10" i="36"/>
  <c r="MQ20" i="36"/>
  <c r="MR2" i="36"/>
  <c r="MQ70" i="36"/>
  <c r="MQ55" i="36"/>
  <c r="MQ96" i="36"/>
  <c r="MQ36" i="36"/>
  <c r="MQ12" i="36"/>
  <c r="MQ93" i="36"/>
  <c r="MK120" i="36"/>
  <c r="MJ132" i="36"/>
  <c r="MJ134" i="36" s="1"/>
  <c r="MM123" i="36"/>
  <c r="MR81" i="36" l="1"/>
  <c r="MR82" i="36"/>
  <c r="MQ16" i="36"/>
  <c r="MQ15" i="36"/>
  <c r="MR109" i="36"/>
  <c r="MR35" i="36"/>
  <c r="MR64" i="36"/>
  <c r="MR34" i="36"/>
  <c r="MS2" i="36"/>
  <c r="MR22" i="36"/>
  <c r="MR72" i="36"/>
  <c r="MR24" i="36"/>
  <c r="MR63" i="36"/>
  <c r="MR21" i="36"/>
  <c r="MR54" i="36"/>
  <c r="MR12" i="36"/>
  <c r="MR49" i="36"/>
  <c r="MR102" i="36"/>
  <c r="MR55" i="36"/>
  <c r="MR36" i="36"/>
  <c r="MR96" i="36"/>
  <c r="MR67" i="36"/>
  <c r="MR37" i="36"/>
  <c r="MR23" i="36"/>
  <c r="MR11" i="36"/>
  <c r="MR56" i="36"/>
  <c r="MR61" i="36"/>
  <c r="MR78" i="36"/>
  <c r="MR30" i="36"/>
  <c r="MR28" i="36"/>
  <c r="MR69" i="36"/>
  <c r="MR9" i="36"/>
  <c r="MR29" i="36"/>
  <c r="MR19" i="36"/>
  <c r="MR50" i="36"/>
  <c r="MR39" i="36"/>
  <c r="MR52" i="36"/>
  <c r="MR14" i="36"/>
  <c r="MR7" i="36"/>
  <c r="MR58" i="36"/>
  <c r="MR48" i="36"/>
  <c r="MR26" i="36"/>
  <c r="MR13" i="36"/>
  <c r="MR18" i="36"/>
  <c r="MR88" i="36"/>
  <c r="MR32" i="36"/>
  <c r="MR65" i="36"/>
  <c r="MR40" i="36"/>
  <c r="MR5" i="36"/>
  <c r="MR104" i="36"/>
  <c r="MR79" i="36"/>
  <c r="MR66" i="36"/>
  <c r="MR90" i="36"/>
  <c r="MR45" i="36"/>
  <c r="MR27" i="36"/>
  <c r="MR84" i="36"/>
  <c r="MR31" i="36"/>
  <c r="MR70" i="36"/>
  <c r="MR106" i="36"/>
  <c r="MR10" i="36"/>
  <c r="MR20" i="36"/>
  <c r="MR42" i="36"/>
  <c r="MR47" i="36"/>
  <c r="MR53" i="36"/>
  <c r="MR68" i="36"/>
  <c r="MR25" i="36"/>
  <c r="MR46" i="36"/>
  <c r="MR4" i="36"/>
  <c r="MR73" i="36"/>
  <c r="MR93" i="36"/>
  <c r="MR108" i="36"/>
  <c r="MR33" i="36"/>
  <c r="MR6" i="36"/>
  <c r="MR103" i="36"/>
  <c r="MR41" i="36"/>
  <c r="MR43" i="36"/>
  <c r="MR38" i="36"/>
  <c r="MR44" i="36"/>
  <c r="MR17" i="36"/>
  <c r="MR8" i="36"/>
  <c r="MR75" i="36"/>
  <c r="MR105" i="36"/>
  <c r="MR3" i="36"/>
  <c r="MR51" i="36"/>
  <c r="MR87" i="36"/>
  <c r="ML120" i="36"/>
  <c r="MK132" i="36"/>
  <c r="MK134" i="36" s="1"/>
  <c r="MN123" i="36"/>
  <c r="MS81" i="36" l="1"/>
  <c r="MS82" i="36"/>
  <c r="MR15" i="36"/>
  <c r="MR16" i="36"/>
  <c r="MS46" i="36"/>
  <c r="MS23" i="36"/>
  <c r="MS29" i="36"/>
  <c r="MS44" i="36"/>
  <c r="MS52" i="36"/>
  <c r="MS41" i="36"/>
  <c r="MS66" i="36"/>
  <c r="MS90" i="36"/>
  <c r="MS42" i="36"/>
  <c r="MS12" i="36"/>
  <c r="MS109" i="36"/>
  <c r="MS72" i="36"/>
  <c r="MS79" i="36"/>
  <c r="MS87" i="36"/>
  <c r="MS47" i="36"/>
  <c r="MS13" i="36"/>
  <c r="MS38" i="36"/>
  <c r="MS103" i="36"/>
  <c r="MS64" i="36"/>
  <c r="MS37" i="36"/>
  <c r="MS78" i="36"/>
  <c r="MS108" i="36"/>
  <c r="MS9" i="36"/>
  <c r="MS39" i="36"/>
  <c r="MS67" i="36"/>
  <c r="MS61" i="36"/>
  <c r="MS18" i="36"/>
  <c r="MS7" i="36"/>
  <c r="MS51" i="36"/>
  <c r="MS26" i="36"/>
  <c r="MS88" i="36"/>
  <c r="MS49" i="36"/>
  <c r="MS106" i="36"/>
  <c r="MS34" i="36"/>
  <c r="MS10" i="36"/>
  <c r="MS58" i="36"/>
  <c r="MS96" i="36"/>
  <c r="MS102" i="36"/>
  <c r="MS24" i="36"/>
  <c r="MS21" i="36"/>
  <c r="MS70" i="36"/>
  <c r="MS43" i="36"/>
  <c r="MS54" i="36"/>
  <c r="MS50" i="36"/>
  <c r="MS45" i="36"/>
  <c r="MS11" i="36"/>
  <c r="MT2" i="36"/>
  <c r="MS63" i="36"/>
  <c r="MS48" i="36"/>
  <c r="MS20" i="36"/>
  <c r="MS56" i="36"/>
  <c r="MS32" i="36"/>
  <c r="MS8" i="36"/>
  <c r="MS53" i="36"/>
  <c r="MS75" i="36"/>
  <c r="MS14" i="36"/>
  <c r="MS27" i="36"/>
  <c r="MS65" i="36"/>
  <c r="MS4" i="36"/>
  <c r="MS40" i="36"/>
  <c r="MS22" i="36"/>
  <c r="MS104" i="36"/>
  <c r="MS68" i="36"/>
  <c r="MS55" i="36"/>
  <c r="MS84" i="36"/>
  <c r="MS36" i="36"/>
  <c r="MS6" i="36"/>
  <c r="MS19" i="36"/>
  <c r="MS69" i="36"/>
  <c r="MS35" i="36"/>
  <c r="MS28" i="36"/>
  <c r="MS31" i="36"/>
  <c r="MS5" i="36"/>
  <c r="MS17" i="36"/>
  <c r="MS25" i="36"/>
  <c r="MS93" i="36"/>
  <c r="MS105" i="36"/>
  <c r="MS30" i="36"/>
  <c r="MS33" i="36"/>
  <c r="MS73" i="36"/>
  <c r="MS3" i="36"/>
  <c r="MQ111" i="36"/>
  <c r="MM120" i="36"/>
  <c r="ML132" i="36"/>
  <c r="ML134" i="36" s="1"/>
  <c r="MO123" i="36"/>
  <c r="MT81" i="36" l="1"/>
  <c r="MT82" i="36"/>
  <c r="MS16" i="36"/>
  <c r="MS15" i="36"/>
  <c r="MT10" i="36"/>
  <c r="MT103" i="36"/>
  <c r="MT5" i="36"/>
  <c r="MT23" i="36"/>
  <c r="MT68" i="36"/>
  <c r="MT40" i="36"/>
  <c r="MT75" i="36"/>
  <c r="MT84" i="36"/>
  <c r="MT42" i="36"/>
  <c r="MT51" i="36"/>
  <c r="MT25" i="36"/>
  <c r="MT105" i="36"/>
  <c r="MT63" i="36"/>
  <c r="MT102" i="36"/>
  <c r="MT31" i="36"/>
  <c r="MT48" i="36"/>
  <c r="MT11" i="36"/>
  <c r="MT73" i="36"/>
  <c r="MT28" i="36"/>
  <c r="MT14" i="36"/>
  <c r="MT46" i="36"/>
  <c r="MT69" i="36"/>
  <c r="MT3" i="36"/>
  <c r="MT93" i="36"/>
  <c r="MT49" i="36"/>
  <c r="MT44" i="36"/>
  <c r="MT43" i="36"/>
  <c r="MT88" i="36"/>
  <c r="MT104" i="36"/>
  <c r="MT38" i="36"/>
  <c r="MT26" i="36"/>
  <c r="MT78" i="36"/>
  <c r="MT90" i="36"/>
  <c r="MT30" i="36"/>
  <c r="MT33" i="36"/>
  <c r="MT36" i="36"/>
  <c r="MT58" i="36"/>
  <c r="MT35" i="36"/>
  <c r="MT72" i="36"/>
  <c r="MT106" i="36"/>
  <c r="MT20" i="36"/>
  <c r="MT53" i="36"/>
  <c r="MT13" i="36"/>
  <c r="MT70" i="36"/>
  <c r="MT61" i="36"/>
  <c r="MT66" i="36"/>
  <c r="MT108" i="36"/>
  <c r="MT39" i="36"/>
  <c r="MT45" i="36"/>
  <c r="MT65" i="36"/>
  <c r="MT7" i="36"/>
  <c r="MT22" i="36"/>
  <c r="MU2" i="36"/>
  <c r="MT37" i="36"/>
  <c r="MT12" i="36"/>
  <c r="MT50" i="36"/>
  <c r="MT109" i="36"/>
  <c r="MT32" i="36"/>
  <c r="MT56" i="36"/>
  <c r="MT4" i="36"/>
  <c r="MT29" i="36"/>
  <c r="MT52" i="36"/>
  <c r="MT79" i="36"/>
  <c r="MT96" i="36"/>
  <c r="MT54" i="36"/>
  <c r="MT9" i="36"/>
  <c r="MT27" i="36"/>
  <c r="MT18" i="36"/>
  <c r="MT47" i="36"/>
  <c r="MT87" i="36"/>
  <c r="MT64" i="36"/>
  <c r="MT17" i="36"/>
  <c r="MT41" i="36"/>
  <c r="MT8" i="36"/>
  <c r="MT67" i="36"/>
  <c r="MT34" i="36"/>
  <c r="MT55" i="36"/>
  <c r="MT24" i="36"/>
  <c r="MT21" i="36"/>
  <c r="MT19" i="36"/>
  <c r="MT6" i="36"/>
  <c r="MR111" i="36"/>
  <c r="MN120" i="36"/>
  <c r="MM132" i="36"/>
  <c r="MM134" i="36" s="1"/>
  <c r="MP123" i="36"/>
  <c r="MS111" i="36" l="1"/>
  <c r="MU82" i="36"/>
  <c r="MU81" i="36"/>
  <c r="MV2" i="36"/>
  <c r="MU5" i="36"/>
  <c r="MU106" i="36"/>
  <c r="MU50" i="36"/>
  <c r="MU47" i="36"/>
  <c r="MU26" i="36"/>
  <c r="MU69" i="36"/>
  <c r="MU105" i="36"/>
  <c r="MU42" i="36"/>
  <c r="MU9" i="36"/>
  <c r="MU34" i="36"/>
  <c r="MU18" i="36"/>
  <c r="MU88" i="36"/>
  <c r="MU7" i="36"/>
  <c r="MU67" i="36"/>
  <c r="MU35" i="36"/>
  <c r="MU25" i="36"/>
  <c r="MU79" i="36"/>
  <c r="MU78" i="36"/>
  <c r="MU90" i="36"/>
  <c r="MU24" i="36"/>
  <c r="MU12" i="36"/>
  <c r="MU45" i="36"/>
  <c r="MU43" i="36"/>
  <c r="MU93" i="36"/>
  <c r="MU29" i="36"/>
  <c r="MU73" i="36"/>
  <c r="MU109" i="36"/>
  <c r="MU53" i="36"/>
  <c r="MU41" i="36"/>
  <c r="MU49" i="36"/>
  <c r="MU61" i="36"/>
  <c r="MU84" i="36"/>
  <c r="MU54" i="36"/>
  <c r="MU39" i="36"/>
  <c r="MU51" i="36"/>
  <c r="MU102" i="36"/>
  <c r="MU37" i="36"/>
  <c r="MU55" i="36"/>
  <c r="MU75" i="36"/>
  <c r="MU104" i="36"/>
  <c r="MU23" i="36"/>
  <c r="MU68" i="36"/>
  <c r="MU13" i="36"/>
  <c r="MU103" i="36"/>
  <c r="MU17" i="36"/>
  <c r="MU58" i="36"/>
  <c r="MU72" i="36"/>
  <c r="MU27" i="36"/>
  <c r="MU64" i="36"/>
  <c r="MU21" i="36"/>
  <c r="MU65" i="36"/>
  <c r="MU70" i="36"/>
  <c r="MU19" i="36"/>
  <c r="MU31" i="36"/>
  <c r="MU30" i="36"/>
  <c r="MU28" i="36"/>
  <c r="MU10" i="36"/>
  <c r="MU33" i="36"/>
  <c r="MU32" i="36"/>
  <c r="MU46" i="36"/>
  <c r="MU22" i="36"/>
  <c r="MU14" i="36"/>
  <c r="MU38" i="36"/>
  <c r="MU11" i="36"/>
  <c r="MU66" i="36"/>
  <c r="MU3" i="36"/>
  <c r="MU48" i="36"/>
  <c r="MU63" i="36"/>
  <c r="MU8" i="36"/>
  <c r="MU20" i="36"/>
  <c r="MU40" i="36"/>
  <c r="MU4" i="36"/>
  <c r="MU52" i="36"/>
  <c r="MU56" i="36"/>
  <c r="MU44" i="36"/>
  <c r="MU96" i="36"/>
  <c r="MU108" i="36"/>
  <c r="MU36" i="36"/>
  <c r="MU6" i="36"/>
  <c r="MU87" i="36"/>
  <c r="MT16" i="36"/>
  <c r="MT15" i="36"/>
  <c r="MT111" i="36" s="1"/>
  <c r="MO120" i="36"/>
  <c r="MN132" i="36"/>
  <c r="MN134" i="36" s="1"/>
  <c r="MQ123" i="36"/>
  <c r="MV82" i="36" l="1"/>
  <c r="MV78" i="36"/>
  <c r="MV81" i="36"/>
  <c r="MU16" i="36"/>
  <c r="MU15" i="36"/>
  <c r="MU111" i="36" s="1"/>
  <c r="MV35" i="36"/>
  <c r="MV103" i="36"/>
  <c r="MV11" i="36"/>
  <c r="MV4" i="36"/>
  <c r="MV19" i="36"/>
  <c r="MV46" i="36"/>
  <c r="MV69" i="36"/>
  <c r="MV84" i="36"/>
  <c r="MV3" i="36"/>
  <c r="MV12" i="36"/>
  <c r="MV66" i="36"/>
  <c r="MV30" i="36"/>
  <c r="MV51" i="36"/>
  <c r="MV50" i="36"/>
  <c r="MV39" i="36"/>
  <c r="MV61" i="36"/>
  <c r="MV45" i="36"/>
  <c r="MV55" i="36"/>
  <c r="MV20" i="36"/>
  <c r="MV64" i="36"/>
  <c r="MV28" i="36"/>
  <c r="MV7" i="36"/>
  <c r="MV65" i="36"/>
  <c r="MV8" i="36"/>
  <c r="MV102" i="36"/>
  <c r="MV36" i="36"/>
  <c r="MV24" i="36"/>
  <c r="MV25" i="36"/>
  <c r="MV14" i="36"/>
  <c r="MV34" i="36"/>
  <c r="MW2" i="36"/>
  <c r="MV40" i="36"/>
  <c r="MV41" i="36"/>
  <c r="MV32" i="36"/>
  <c r="MV93" i="36"/>
  <c r="MV96" i="36"/>
  <c r="MV48" i="36"/>
  <c r="MV33" i="36"/>
  <c r="MV106" i="36"/>
  <c r="MV44" i="36"/>
  <c r="MV109" i="36"/>
  <c r="MV90" i="36"/>
  <c r="MV23" i="36"/>
  <c r="MV27" i="36"/>
  <c r="MV53" i="36"/>
  <c r="MV10" i="36"/>
  <c r="MV49" i="36"/>
  <c r="MV72" i="36"/>
  <c r="MV63" i="36"/>
  <c r="MV87" i="36"/>
  <c r="MV21" i="36"/>
  <c r="MV9" i="36"/>
  <c r="MV22" i="36"/>
  <c r="MV6" i="36"/>
  <c r="MV68" i="36"/>
  <c r="MV37" i="36"/>
  <c r="MV47" i="36"/>
  <c r="MV26" i="36"/>
  <c r="MV54" i="36"/>
  <c r="MV52" i="36"/>
  <c r="MV29" i="36"/>
  <c r="MV18" i="36"/>
  <c r="MV43" i="36"/>
  <c r="MV56" i="36"/>
  <c r="MV104" i="36"/>
  <c r="MV38" i="36"/>
  <c r="MV88" i="36"/>
  <c r="MV58" i="36"/>
  <c r="MV105" i="36"/>
  <c r="MV108" i="36"/>
  <c r="MV5" i="36"/>
  <c r="MV67" i="36"/>
  <c r="MV13" i="36"/>
  <c r="MV73" i="36"/>
  <c r="MV70" i="36"/>
  <c r="MV31" i="36"/>
  <c r="MV17" i="36"/>
  <c r="MV79" i="36"/>
  <c r="MV42" i="36"/>
  <c r="MV75" i="36"/>
  <c r="MP120" i="36"/>
  <c r="MO132" i="36"/>
  <c r="MO134" i="36" s="1"/>
  <c r="MR123" i="36"/>
  <c r="MW81" i="36" l="1"/>
  <c r="MW82" i="36"/>
  <c r="MV16" i="36"/>
  <c r="MV15" i="36"/>
  <c r="MW65" i="36"/>
  <c r="MW13" i="36"/>
  <c r="MW40" i="36"/>
  <c r="MW53" i="36"/>
  <c r="MW52" i="36"/>
  <c r="MW103" i="36"/>
  <c r="MW55" i="36"/>
  <c r="MW84" i="36"/>
  <c r="MW39" i="36"/>
  <c r="MW45" i="36"/>
  <c r="MW31" i="36"/>
  <c r="MW7" i="36"/>
  <c r="MW69" i="36"/>
  <c r="MW48" i="36"/>
  <c r="MW79" i="36"/>
  <c r="MW35" i="36"/>
  <c r="MW46" i="36"/>
  <c r="MW17" i="36"/>
  <c r="MW20" i="36"/>
  <c r="MW24" i="36"/>
  <c r="MW3" i="36"/>
  <c r="MW21" i="36"/>
  <c r="MW34" i="36"/>
  <c r="MW22" i="36"/>
  <c r="MW44" i="36"/>
  <c r="MW10" i="36"/>
  <c r="MW5" i="36"/>
  <c r="MW4" i="36"/>
  <c r="MW50" i="36"/>
  <c r="MW66" i="36"/>
  <c r="MW90" i="36"/>
  <c r="MW42" i="36"/>
  <c r="MW12" i="36"/>
  <c r="MW88" i="36"/>
  <c r="MW37" i="36"/>
  <c r="MW96" i="36"/>
  <c r="MW18" i="36"/>
  <c r="MW43" i="36"/>
  <c r="MW72" i="36"/>
  <c r="MW28" i="36"/>
  <c r="MW36" i="36"/>
  <c r="MW25" i="36"/>
  <c r="MW29" i="36"/>
  <c r="MW8" i="36"/>
  <c r="MW19" i="36"/>
  <c r="MW105" i="36"/>
  <c r="MW6" i="36"/>
  <c r="MW9" i="36"/>
  <c r="MW104" i="36"/>
  <c r="MW75" i="36"/>
  <c r="MX2" i="36"/>
  <c r="MW70" i="36"/>
  <c r="MW38" i="36"/>
  <c r="MW41" i="36"/>
  <c r="MW26" i="36"/>
  <c r="MW108" i="36"/>
  <c r="MW68" i="36"/>
  <c r="MW27" i="36"/>
  <c r="MW56" i="36"/>
  <c r="MW23" i="36"/>
  <c r="MW47" i="36"/>
  <c r="MW49" i="36"/>
  <c r="MW14" i="36"/>
  <c r="MW61" i="36"/>
  <c r="MW93" i="36"/>
  <c r="MW102" i="36"/>
  <c r="MW33" i="36"/>
  <c r="MW51" i="36"/>
  <c r="MW32" i="36"/>
  <c r="MW30" i="36"/>
  <c r="MW73" i="36"/>
  <c r="MW11" i="36"/>
  <c r="MW109" i="36"/>
  <c r="MW64" i="36"/>
  <c r="MW106" i="36"/>
  <c r="MW58" i="36"/>
  <c r="MW78" i="36"/>
  <c r="MW87" i="36"/>
  <c r="MW54" i="36"/>
  <c r="MW63" i="36"/>
  <c r="MW67" i="36"/>
  <c r="MQ120" i="36"/>
  <c r="MP132" i="36"/>
  <c r="MP134" i="36" s="1"/>
  <c r="MS123" i="36"/>
  <c r="MV111" i="36" l="1"/>
  <c r="MX82" i="36"/>
  <c r="MX81" i="36"/>
  <c r="MX43" i="36"/>
  <c r="MX106" i="36"/>
  <c r="MX31" i="36"/>
  <c r="MX4" i="36"/>
  <c r="MX29" i="36"/>
  <c r="MX10" i="36"/>
  <c r="MX69" i="36"/>
  <c r="MX90" i="36"/>
  <c r="MX18" i="36"/>
  <c r="MX42" i="36"/>
  <c r="MX20" i="36"/>
  <c r="MX75" i="36"/>
  <c r="MX45" i="36"/>
  <c r="MX9" i="36"/>
  <c r="MX49" i="36"/>
  <c r="MX65" i="36"/>
  <c r="MX19" i="36"/>
  <c r="MX46" i="36"/>
  <c r="MX50" i="36"/>
  <c r="MX88" i="36"/>
  <c r="MX72" i="36"/>
  <c r="MX24" i="36"/>
  <c r="MX30" i="36"/>
  <c r="MX6" i="36"/>
  <c r="MX44" i="36"/>
  <c r="MX67" i="36"/>
  <c r="MX105" i="36"/>
  <c r="MX79" i="36"/>
  <c r="MX22" i="36"/>
  <c r="MX14" i="36"/>
  <c r="MX32" i="36"/>
  <c r="MX37" i="36"/>
  <c r="MY2" i="36"/>
  <c r="MX26" i="36"/>
  <c r="MX23" i="36"/>
  <c r="MX78" i="36"/>
  <c r="MX54" i="36"/>
  <c r="MX36" i="36"/>
  <c r="MX12" i="36"/>
  <c r="MX109" i="36"/>
  <c r="MX11" i="36"/>
  <c r="MX21" i="36"/>
  <c r="MX84" i="36"/>
  <c r="MX51" i="36"/>
  <c r="MX55" i="36"/>
  <c r="MX53" i="36"/>
  <c r="MX48" i="36"/>
  <c r="MX25" i="36"/>
  <c r="MX64" i="36"/>
  <c r="MX28" i="36"/>
  <c r="MX47" i="36"/>
  <c r="MX7" i="36"/>
  <c r="MX13" i="36"/>
  <c r="MX87" i="36"/>
  <c r="MX40" i="36"/>
  <c r="MX103" i="36"/>
  <c r="MX35" i="36"/>
  <c r="MX38" i="36"/>
  <c r="MX56" i="36"/>
  <c r="MX52" i="36"/>
  <c r="MX5" i="36"/>
  <c r="MX58" i="36"/>
  <c r="MX66" i="36"/>
  <c r="MX108" i="36"/>
  <c r="MX3" i="36"/>
  <c r="MX63" i="36"/>
  <c r="MX70" i="36"/>
  <c r="MX93" i="36"/>
  <c r="MX68" i="36"/>
  <c r="MX17" i="36"/>
  <c r="MX104" i="36"/>
  <c r="MX41" i="36"/>
  <c r="MX8" i="36"/>
  <c r="MX73" i="36"/>
  <c r="MX61" i="36"/>
  <c r="MX96" i="36"/>
  <c r="MX102" i="36"/>
  <c r="MX33" i="36"/>
  <c r="MX27" i="36"/>
  <c r="MX34" i="36"/>
  <c r="MX39" i="36"/>
  <c r="MW16" i="36"/>
  <c r="MW15" i="36"/>
  <c r="MR120" i="36"/>
  <c r="MQ132" i="36"/>
  <c r="MQ134" i="36" s="1"/>
  <c r="MT123" i="36"/>
  <c r="MY81" i="36" l="1"/>
  <c r="MY82" i="36"/>
  <c r="MX15" i="36"/>
  <c r="MX16" i="36"/>
  <c r="MW111" i="36"/>
  <c r="MY32" i="36"/>
  <c r="MY49" i="36"/>
  <c r="MY67" i="36"/>
  <c r="MY31" i="36"/>
  <c r="MY26" i="36"/>
  <c r="MY17" i="36"/>
  <c r="MY93" i="36"/>
  <c r="MY96" i="36"/>
  <c r="MY48" i="36"/>
  <c r="MY39" i="36"/>
  <c r="MY21" i="36"/>
  <c r="MY35" i="36"/>
  <c r="MY33" i="36"/>
  <c r="MY22" i="36"/>
  <c r="MZ2" i="36"/>
  <c r="MY41" i="36"/>
  <c r="MY37" i="36"/>
  <c r="MY43" i="36"/>
  <c r="MY88" i="36"/>
  <c r="MY72" i="36"/>
  <c r="MY87" i="36"/>
  <c r="MY18" i="36"/>
  <c r="MY51" i="36"/>
  <c r="MY13" i="36"/>
  <c r="MY30" i="36"/>
  <c r="MY79" i="36"/>
  <c r="MY24" i="36"/>
  <c r="MY25" i="36"/>
  <c r="MY7" i="36"/>
  <c r="MY38" i="36"/>
  <c r="MY10" i="36"/>
  <c r="MY8" i="36"/>
  <c r="MY46" i="36"/>
  <c r="MY109" i="36"/>
  <c r="MY66" i="36"/>
  <c r="MY108" i="36"/>
  <c r="MY42" i="36"/>
  <c r="MY6" i="36"/>
  <c r="MY65" i="36"/>
  <c r="MY105" i="36"/>
  <c r="MY106" i="36"/>
  <c r="MY54" i="36"/>
  <c r="MY53" i="36"/>
  <c r="MY44" i="36"/>
  <c r="MY104" i="36"/>
  <c r="MY11" i="36"/>
  <c r="MY50" i="36"/>
  <c r="MY75" i="36"/>
  <c r="MY63" i="36"/>
  <c r="MY9" i="36"/>
  <c r="MY84" i="36"/>
  <c r="MY56" i="36"/>
  <c r="MY40" i="36"/>
  <c r="MY14" i="36"/>
  <c r="MY19" i="36"/>
  <c r="MY78" i="36"/>
  <c r="MY5" i="36"/>
  <c r="MY3" i="36"/>
  <c r="MY73" i="36"/>
  <c r="MY34" i="36"/>
  <c r="MY47" i="36"/>
  <c r="MY20" i="36"/>
  <c r="MY52" i="36"/>
  <c r="MY61" i="36"/>
  <c r="MY69" i="36"/>
  <c r="MY102" i="36"/>
  <c r="MY45" i="36"/>
  <c r="MY70" i="36"/>
  <c r="MY55" i="36"/>
  <c r="MY103" i="36"/>
  <c r="MY23" i="36"/>
  <c r="MY4" i="36"/>
  <c r="MY68" i="36"/>
  <c r="MY64" i="36"/>
  <c r="MY29" i="36"/>
  <c r="MY58" i="36"/>
  <c r="MY90" i="36"/>
  <c r="MY36" i="36"/>
  <c r="MY12" i="36"/>
  <c r="MY27" i="36"/>
  <c r="MY28" i="36"/>
  <c r="MS120" i="36"/>
  <c r="MR132" i="36"/>
  <c r="MR134" i="36" s="1"/>
  <c r="MU123" i="36"/>
  <c r="MZ81" i="36" l="1"/>
  <c r="MZ82" i="36"/>
  <c r="MY16" i="36"/>
  <c r="MY15" i="36"/>
  <c r="MY111" i="36" s="1"/>
  <c r="MZ35" i="36"/>
  <c r="MZ52" i="36"/>
  <c r="MZ25" i="36"/>
  <c r="MZ56" i="36"/>
  <c r="MZ5" i="36"/>
  <c r="MZ43" i="36"/>
  <c r="MZ96" i="36"/>
  <c r="MZ108" i="36"/>
  <c r="MZ48" i="36"/>
  <c r="MZ12" i="36"/>
  <c r="MZ6" i="36"/>
  <c r="MZ37" i="36"/>
  <c r="MZ33" i="36"/>
  <c r="MZ61" i="36"/>
  <c r="MZ39" i="36"/>
  <c r="MZ67" i="36"/>
  <c r="MZ90" i="36"/>
  <c r="MZ7" i="36"/>
  <c r="MZ13" i="36"/>
  <c r="NA2" i="36"/>
  <c r="MZ10" i="36"/>
  <c r="MZ44" i="36"/>
  <c r="MZ46" i="36"/>
  <c r="MZ72" i="36"/>
  <c r="MZ54" i="36"/>
  <c r="MZ42" i="36"/>
  <c r="MZ32" i="36"/>
  <c r="MZ30" i="36"/>
  <c r="MZ4" i="36"/>
  <c r="MZ40" i="36"/>
  <c r="MZ11" i="36"/>
  <c r="MZ104" i="36"/>
  <c r="MZ26" i="36"/>
  <c r="MZ73" i="36"/>
  <c r="MZ47" i="36"/>
  <c r="MZ78" i="36"/>
  <c r="MZ69" i="36"/>
  <c r="MZ18" i="36"/>
  <c r="MZ9" i="36"/>
  <c r="MZ75" i="36"/>
  <c r="MZ87" i="36"/>
  <c r="MZ31" i="36"/>
  <c r="MZ49" i="36"/>
  <c r="MZ53" i="36"/>
  <c r="MZ8" i="36"/>
  <c r="MZ64" i="36"/>
  <c r="MZ88" i="36"/>
  <c r="MZ14" i="36"/>
  <c r="MZ36" i="36"/>
  <c r="MZ93" i="36"/>
  <c r="MZ63" i="36"/>
  <c r="MZ38" i="36"/>
  <c r="MZ20" i="36"/>
  <c r="MZ103" i="36"/>
  <c r="MZ17" i="36"/>
  <c r="MZ66" i="36"/>
  <c r="MZ19" i="36"/>
  <c r="MZ68" i="36"/>
  <c r="MZ55" i="36"/>
  <c r="MZ29" i="36"/>
  <c r="MZ65" i="36"/>
  <c r="MZ23" i="36"/>
  <c r="MZ22" i="36"/>
  <c r="MZ50" i="36"/>
  <c r="MZ58" i="36"/>
  <c r="MZ3" i="36"/>
  <c r="MZ84" i="36"/>
  <c r="MZ45" i="36"/>
  <c r="MZ24" i="36"/>
  <c r="MZ41" i="36"/>
  <c r="MZ109" i="36"/>
  <c r="MZ34" i="36"/>
  <c r="MZ28" i="36"/>
  <c r="MZ106" i="36"/>
  <c r="MZ70" i="36"/>
  <c r="MZ79" i="36"/>
  <c r="MZ105" i="36"/>
  <c r="MZ102" i="36"/>
  <c r="MZ21" i="36"/>
  <c r="MZ27" i="36"/>
  <c r="MZ51" i="36"/>
  <c r="MX111" i="36"/>
  <c r="MT120" i="36"/>
  <c r="MS132" i="36"/>
  <c r="MS134" i="36" s="1"/>
  <c r="MV123" i="36"/>
  <c r="NA81" i="36" l="1"/>
  <c r="NA82" i="36"/>
  <c r="NA56" i="36"/>
  <c r="NA4" i="36"/>
  <c r="NA47" i="36"/>
  <c r="NA44" i="36"/>
  <c r="NA106" i="36"/>
  <c r="NA79" i="36"/>
  <c r="NA84" i="36"/>
  <c r="NA87" i="36"/>
  <c r="NA42" i="36"/>
  <c r="NA12" i="36"/>
  <c r="NA58" i="36"/>
  <c r="NA105" i="36"/>
  <c r="NA51" i="36"/>
  <c r="NA28" i="36"/>
  <c r="NA5" i="36"/>
  <c r="NA41" i="36"/>
  <c r="NA8" i="36"/>
  <c r="NA109" i="36"/>
  <c r="NA50" i="36"/>
  <c r="NA73" i="36"/>
  <c r="NA72" i="36"/>
  <c r="NA45" i="36"/>
  <c r="NA53" i="36"/>
  <c r="NA93" i="36"/>
  <c r="NA108" i="36"/>
  <c r="NA31" i="36"/>
  <c r="NA34" i="36"/>
  <c r="NA64" i="36"/>
  <c r="NA68" i="36"/>
  <c r="NA26" i="36"/>
  <c r="NA7" i="36"/>
  <c r="NA61" i="36"/>
  <c r="NA78" i="36"/>
  <c r="NA54" i="36"/>
  <c r="NA36" i="36"/>
  <c r="NA21" i="36"/>
  <c r="NA48" i="36"/>
  <c r="NA17" i="36"/>
  <c r="NA30" i="36"/>
  <c r="NA6" i="36"/>
  <c r="NA38" i="36"/>
  <c r="NA27" i="36"/>
  <c r="NA104" i="36"/>
  <c r="NA13" i="36"/>
  <c r="NA52" i="36"/>
  <c r="NA43" i="36"/>
  <c r="NA22" i="36"/>
  <c r="NA32" i="36"/>
  <c r="NA55" i="36"/>
  <c r="NA96" i="36"/>
  <c r="NA9" i="36"/>
  <c r="NA67" i="36"/>
  <c r="NA90" i="36"/>
  <c r="NA18" i="36"/>
  <c r="NA19" i="36"/>
  <c r="NA3" i="36"/>
  <c r="NA70" i="36"/>
  <c r="NA20" i="36"/>
  <c r="NA63" i="36"/>
  <c r="NA75" i="36"/>
  <c r="NA23" i="36"/>
  <c r="NA88" i="36"/>
  <c r="NA25" i="36"/>
  <c r="NA37" i="36"/>
  <c r="NA10" i="36"/>
  <c r="NA49" i="36"/>
  <c r="NA69" i="36"/>
  <c r="NA33" i="36"/>
  <c r="NA29" i="36"/>
  <c r="NA11" i="36"/>
  <c r="NA40" i="36"/>
  <c r="NA14" i="36"/>
  <c r="NA103" i="36"/>
  <c r="NA65" i="36"/>
  <c r="NA35" i="36"/>
  <c r="NA66" i="36"/>
  <c r="NA24" i="36"/>
  <c r="NA39" i="36"/>
  <c r="NA46" i="36"/>
  <c r="NA102" i="36"/>
  <c r="MZ16" i="36"/>
  <c r="MZ15" i="36"/>
  <c r="MU120" i="36"/>
  <c r="MT132" i="36"/>
  <c r="MT134" i="36" s="1"/>
  <c r="MW123" i="36"/>
  <c r="MZ111" i="36" l="1"/>
  <c r="NA16" i="36"/>
  <c r="NA15" i="36"/>
  <c r="MV120" i="36"/>
  <c r="MU132" i="36"/>
  <c r="MU134" i="36" s="1"/>
  <c r="MX123" i="36"/>
  <c r="NA111" i="36" l="1"/>
  <c r="MW120" i="36"/>
  <c r="MV132" i="36"/>
  <c r="MV134" i="36" s="1"/>
  <c r="MY123" i="36"/>
  <c r="MX120" i="36" l="1"/>
  <c r="MW132" i="36"/>
  <c r="MW134" i="36" s="1"/>
  <c r="MZ123" i="36"/>
  <c r="MY120" i="36" l="1"/>
  <c r="MX132" i="36"/>
  <c r="MX134" i="36" s="1"/>
  <c r="NA123" i="36"/>
  <c r="MZ120" i="36" l="1"/>
  <c r="MY132" i="36"/>
  <c r="MY134" i="36" s="1"/>
  <c r="NA120" i="36" l="1"/>
  <c r="NA132" i="36" s="1"/>
  <c r="NA134" i="36" s="1"/>
  <c r="NA136" i="36" s="1"/>
  <c r="MZ132" i="36"/>
  <c r="MZ134" i="36" s="1"/>
  <c r="MZ136" i="36" l="1"/>
  <c r="NA138" i="36"/>
  <c r="MY136" i="36" l="1"/>
  <c r="MZ138" i="36"/>
  <c r="MY138"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Figueiredo</author>
  </authors>
  <commentList>
    <comment ref="K4" authorId="0" shapeId="0" xr:uid="{8B8A2F80-0E42-42F9-A0FD-6086C28A79A6}">
      <text>
        <r>
          <rPr>
            <b/>
            <sz val="9"/>
            <color indexed="81"/>
            <rFont val="Segoe UI"/>
            <family val="2"/>
          </rPr>
          <t>Daniel Figueiredo:</t>
        </r>
        <r>
          <rPr>
            <sz val="9"/>
            <color indexed="81"/>
            <rFont val="Segoe UI"/>
            <family val="2"/>
          </rPr>
          <t xml:space="preserve">
SM de 2020</t>
        </r>
      </text>
    </comment>
    <comment ref="D147" authorId="0" shapeId="0" xr:uid="{3CC4CF5F-0334-4925-9A90-E4FCC07E8351}">
      <text>
        <r>
          <rPr>
            <b/>
            <sz val="9"/>
            <color indexed="81"/>
            <rFont val="Segoe UI"/>
            <family val="2"/>
          </rPr>
          <t>Daniel Figueiredo:</t>
        </r>
        <r>
          <rPr>
            <sz val="9"/>
            <color indexed="81"/>
            <rFont val="Segoe UI"/>
            <family val="2"/>
          </rPr>
          <t xml:space="preserve">
teto salarial de bombeiro civil em Curitiba/PR, data-base 11/2020</t>
        </r>
      </text>
    </comment>
    <comment ref="AH147" authorId="0" shapeId="0" xr:uid="{8505333E-9410-4ADF-A2B0-C47F7329A7DA}">
      <text>
        <r>
          <rPr>
            <b/>
            <sz val="9"/>
            <color indexed="81"/>
            <rFont val="Segoe UI"/>
            <family val="2"/>
          </rPr>
          <t>Daniel Figueiredo:</t>
        </r>
        <r>
          <rPr>
            <sz val="9"/>
            <color indexed="81"/>
            <rFont val="Segoe UI"/>
            <family val="2"/>
          </rPr>
          <t xml:space="preserve">
uniforme+EPI, material de uso comum</t>
        </r>
      </text>
    </comment>
    <comment ref="D168" authorId="0" shapeId="0" xr:uid="{F10B1D3F-E8FB-4657-A158-04FEF953EA08}">
      <text>
        <r>
          <rPr>
            <b/>
            <sz val="9"/>
            <color indexed="81"/>
            <rFont val="Segoe UI"/>
            <family val="2"/>
          </rPr>
          <t>Daniel Figueiredo:</t>
        </r>
        <r>
          <rPr>
            <sz val="9"/>
            <color indexed="81"/>
            <rFont val="Segoe UI"/>
            <family val="2"/>
          </rPr>
          <t xml:space="preserve">
piso salarial de operador de teleférico.</t>
        </r>
      </text>
    </comment>
    <comment ref="D169" authorId="0" shapeId="0" xr:uid="{4947B240-9339-42BE-BAC3-A22EAD049213}">
      <text>
        <r>
          <rPr>
            <b/>
            <sz val="9"/>
            <color indexed="81"/>
            <rFont val="Segoe UI"/>
            <family val="2"/>
          </rPr>
          <t>Daniel Figueiredo:</t>
        </r>
        <r>
          <rPr>
            <sz val="9"/>
            <color indexed="81"/>
            <rFont val="Segoe UI"/>
            <family val="2"/>
          </rPr>
          <t xml:space="preserve">
piso salarial de operador de teleférico.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Figueiredo</author>
  </authors>
  <commentList>
    <comment ref="F28" authorId="0" shapeId="0" xr:uid="{8E7E91FF-79C2-4364-8A9C-B2616D6B395C}">
      <text>
        <r>
          <rPr>
            <b/>
            <sz val="9"/>
            <color indexed="81"/>
            <rFont val="Segoe UI"/>
            <family val="2"/>
          </rPr>
          <t>Daniel Figueiredo:</t>
        </r>
        <r>
          <rPr>
            <sz val="9"/>
            <color indexed="81"/>
            <rFont val="Segoe UI"/>
            <family val="2"/>
          </rPr>
          <t xml:space="preserve">
incluído 22% para folguistas.</t>
        </r>
      </text>
    </comment>
  </commentList>
</comments>
</file>

<file path=xl/sharedStrings.xml><?xml version="1.0" encoding="utf-8"?>
<sst xmlns="http://schemas.openxmlformats.org/spreadsheetml/2006/main" count="8510" uniqueCount="1194">
  <si>
    <t>MÃO DE OBRA</t>
  </si>
  <si>
    <t>MATERIAIS</t>
  </si>
  <si>
    <t>UGC</t>
  </si>
  <si>
    <t>Bilheteria</t>
  </si>
  <si>
    <t>CV</t>
  </si>
  <si>
    <t>TRANSPORTE</t>
  </si>
  <si>
    <t>Lanchonete</t>
  </si>
  <si>
    <t>ESTACIONAMENTO</t>
  </si>
  <si>
    <t>Trilha do Poço Preto</t>
  </si>
  <si>
    <t>Trilha das Bananeiras</t>
  </si>
  <si>
    <t>Sanitários</t>
  </si>
  <si>
    <t>Ambulatório</t>
  </si>
  <si>
    <t>Oficina de manutenção</t>
  </si>
  <si>
    <t>Refeitório Concessionária</t>
  </si>
  <si>
    <t>Cozinha Concessionária</t>
  </si>
  <si>
    <t>NA</t>
  </si>
  <si>
    <t>Trilha da Taquara</t>
  </si>
  <si>
    <t>Trilha Silva Jardim</t>
  </si>
  <si>
    <t>Opções</t>
  </si>
  <si>
    <t>ALTERNATIVAS DOS ADICIONAIS</t>
  </si>
  <si>
    <t>até 26h/s</t>
  </si>
  <si>
    <t>sobre SM</t>
  </si>
  <si>
    <t>20h/s</t>
  </si>
  <si>
    <t>24h/s</t>
  </si>
  <si>
    <t>D</t>
  </si>
  <si>
    <t>12x36</t>
  </si>
  <si>
    <t>30h/s</t>
  </si>
  <si>
    <t>Cadterc-V1</t>
  </si>
  <si>
    <t>N</t>
  </si>
  <si>
    <t>5x2</t>
  </si>
  <si>
    <t>40h/s</t>
  </si>
  <si>
    <t>CBO - Classificação Brasileira de Ocupações</t>
  </si>
  <si>
    <t>6x1</t>
  </si>
  <si>
    <t>44h/s</t>
  </si>
  <si>
    <t>Cadterc-V3</t>
  </si>
  <si>
    <t>SALÁRIO</t>
  </si>
  <si>
    <t>ADICIONAIS</t>
  </si>
  <si>
    <t>Terceiro (T) ou Orgânico (O)</t>
  </si>
  <si>
    <t>Categoria do Serviço</t>
  </si>
  <si>
    <t>Salário Base</t>
  </si>
  <si>
    <t>Fator de atratividade</t>
  </si>
  <si>
    <t>Salário Base + Fator de atratividade</t>
  </si>
  <si>
    <t>Turno</t>
  </si>
  <si>
    <t>Escala de Trabalho</t>
  </si>
  <si>
    <t>Carga Horária Semanal</t>
  </si>
  <si>
    <t>Periculosidade (30% do salário)</t>
  </si>
  <si>
    <t>Insalubridade (% sobre o salário base)</t>
  </si>
  <si>
    <t>Liderança ou Gratificação Executiva</t>
  </si>
  <si>
    <t>Condutor Veículo Motorizado</t>
  </si>
  <si>
    <t>Monitoramento ou Operação de Drone</t>
  </si>
  <si>
    <t>Brigadista</t>
  </si>
  <si>
    <t>Adicional Noturno</t>
  </si>
  <si>
    <t>Somatória dos Adicionais (R$)</t>
  </si>
  <si>
    <t>Salário Total Líquido (R$)</t>
  </si>
  <si>
    <t>Adicionais (R$)</t>
  </si>
  <si>
    <t>Benefícios (R$)</t>
  </si>
  <si>
    <t>Encargos Trabalhistas (R$)</t>
  </si>
  <si>
    <t>DA+Lucro (R$)</t>
  </si>
  <si>
    <t>Lucro (%)</t>
  </si>
  <si>
    <t>Desp. Adm. (DA) (%)</t>
  </si>
  <si>
    <t>COFINS</t>
  </si>
  <si>
    <t>IRRF</t>
  </si>
  <si>
    <t>PIS</t>
  </si>
  <si>
    <t>ISSQN</t>
  </si>
  <si>
    <t>R$/MÊS
(UNITÁRIO)</t>
  </si>
  <si>
    <t>R$/ANO
(UNITÁRIO)</t>
  </si>
  <si>
    <t xml:space="preserve">FATOR </t>
  </si>
  <si>
    <t>TOTAL</t>
  </si>
  <si>
    <t>Dias trab/mês</t>
  </si>
  <si>
    <t>Uniforme + EPI</t>
  </si>
  <si>
    <t>VT</t>
  </si>
  <si>
    <t>Cesta Básica</t>
  </si>
  <si>
    <t>Treinamento</t>
  </si>
  <si>
    <t>Assistência Médica</t>
  </si>
  <si>
    <t>Assistência Social Familiar</t>
  </si>
  <si>
    <t>PPR</t>
  </si>
  <si>
    <t>Nome do cargo (pela CBO)</t>
  </si>
  <si>
    <t>#CBO</t>
  </si>
  <si>
    <t>Sindicato (buscar a última versão convenção coletiva de trabalho - CCT)</t>
  </si>
  <si>
    <t>Referência</t>
  </si>
  <si>
    <t>O</t>
  </si>
  <si>
    <t>Almoxarife</t>
  </si>
  <si>
    <t>MAN</t>
  </si>
  <si>
    <t>www.salario.com.br</t>
  </si>
  <si>
    <t>ADM</t>
  </si>
  <si>
    <t>Analista Ambiental</t>
  </si>
  <si>
    <t>Assistente Administrativo</t>
  </si>
  <si>
    <t>Assistente Admininstrativo</t>
  </si>
  <si>
    <t>Auxiliar Administrativo</t>
  </si>
  <si>
    <t>Auxiliar de Almoxarifado</t>
  </si>
  <si>
    <t>Auxiliar de compras</t>
  </si>
  <si>
    <t>ALI</t>
  </si>
  <si>
    <t>Auxiliar de cozinha</t>
  </si>
  <si>
    <t>TRA</t>
  </si>
  <si>
    <t>Auxiliar de Enfermagem</t>
  </si>
  <si>
    <t>Faxineiro</t>
  </si>
  <si>
    <t>Auxiliar de Manutenção Predial</t>
  </si>
  <si>
    <t>Bilheteiro</t>
  </si>
  <si>
    <t>Bilheteiro no serviço de diversões</t>
  </si>
  <si>
    <t>T</t>
  </si>
  <si>
    <t>Biólogo</t>
  </si>
  <si>
    <t>Camareira</t>
  </si>
  <si>
    <t>Caixa no Comércio</t>
  </si>
  <si>
    <t>Encarregado de Manutenção</t>
  </si>
  <si>
    <t>LIM</t>
  </si>
  <si>
    <t>Coletor de lixo</t>
  </si>
  <si>
    <t>Coletor de Lixo</t>
  </si>
  <si>
    <t>SEG</t>
  </si>
  <si>
    <t>Controlador de acesso (Porteiro)</t>
  </si>
  <si>
    <t>Controlador de Acesso</t>
  </si>
  <si>
    <t>Gerente de Compras</t>
  </si>
  <si>
    <t>Coordenador de RH</t>
  </si>
  <si>
    <t>Gerente de Recursos Humanos</t>
  </si>
  <si>
    <t>Copeiro</t>
  </si>
  <si>
    <t>Conzinheiro de embarcações</t>
  </si>
  <si>
    <t>Diretor SPE</t>
  </si>
  <si>
    <t>Supervisor Administrativo</t>
  </si>
  <si>
    <t>Enfermeiro</t>
  </si>
  <si>
    <t>Gerente Administrativo-Financeiro</t>
  </si>
  <si>
    <t>Gerente Comercial</t>
  </si>
  <si>
    <t>JAR</t>
  </si>
  <si>
    <t>Jardineiro</t>
  </si>
  <si>
    <t>Limpador de vidros</t>
  </si>
  <si>
    <t>Limpador de vidro</t>
  </si>
  <si>
    <t>Marceneiro</t>
  </si>
  <si>
    <t>Monitor Ambiental</t>
  </si>
  <si>
    <t>Motorista de Ônibus Urbano</t>
  </si>
  <si>
    <t>Eletricista de Instalações</t>
  </si>
  <si>
    <t>Instalador hidráulico</t>
  </si>
  <si>
    <t>Pedreiro</t>
  </si>
  <si>
    <t>Pintor de obras</t>
  </si>
  <si>
    <t>Serralheiro</t>
  </si>
  <si>
    <t>Operador de Motosserra</t>
  </si>
  <si>
    <t xml:space="preserve">Tratorista Operador de Roçadeira </t>
  </si>
  <si>
    <t>Piloto de balão</t>
  </si>
  <si>
    <t>Piloto fluvial</t>
  </si>
  <si>
    <t>Recepcionista</t>
  </si>
  <si>
    <t>Salva-vidas</t>
  </si>
  <si>
    <t>Técnico de Helpdesk</t>
  </si>
  <si>
    <t>Eletrônico de manutenção</t>
  </si>
  <si>
    <t>Técnico em segurança do trabalho</t>
  </si>
  <si>
    <t>Telefonista</t>
  </si>
  <si>
    <t>Tratorista</t>
  </si>
  <si>
    <t>Tratorista Agrícola</t>
  </si>
  <si>
    <t>Vigilante</t>
  </si>
  <si>
    <t>Vigilante - D</t>
  </si>
  <si>
    <t>Vigilante - N</t>
  </si>
  <si>
    <t>Vigilante - D - 40h/sem</t>
  </si>
  <si>
    <t>Vigilante - N - 40h/sem</t>
  </si>
  <si>
    <t>Vigilante - Rondista - D</t>
  </si>
  <si>
    <t>Vigilante - Rondista - N</t>
  </si>
  <si>
    <t>Varredor</t>
  </si>
  <si>
    <t>SEAC-PR</t>
  </si>
  <si>
    <t>Vale Alimentação</t>
  </si>
  <si>
    <t>% premio</t>
  </si>
  <si>
    <t>Valor/pessoa</t>
  </si>
  <si>
    <t>Seguro de vida em grupo</t>
  </si>
  <si>
    <t>Pintor</t>
  </si>
  <si>
    <t>Eletricista</t>
  </si>
  <si>
    <t>Guarda-vidas</t>
  </si>
  <si>
    <t>Piloto de helicóptero</t>
  </si>
  <si>
    <t>Motorista de ônibus urbano</t>
  </si>
  <si>
    <t>Motorista de ambulância</t>
  </si>
  <si>
    <t>Coordenador de Eventos</t>
  </si>
  <si>
    <t>Comprador</t>
  </si>
  <si>
    <t>Coordenador de eventos</t>
  </si>
  <si>
    <t>Cataratas SA</t>
  </si>
  <si>
    <t>Garçom</t>
  </si>
  <si>
    <t>Barman</t>
  </si>
  <si>
    <t>Balconista</t>
  </si>
  <si>
    <t>COM</t>
  </si>
  <si>
    <t>Cozinheiro geral</t>
  </si>
  <si>
    <t>Chefe de cozinha</t>
  </si>
  <si>
    <t>Maitre</t>
  </si>
  <si>
    <t>Confeiteiro</t>
  </si>
  <si>
    <t>Atendente de bar/lanchonete</t>
  </si>
  <si>
    <t>Supervisor de quiosque</t>
  </si>
  <si>
    <t>Supervisor de lanchonete</t>
  </si>
  <si>
    <t>Auxiliar de maitre</t>
  </si>
  <si>
    <t>Sous chef</t>
  </si>
  <si>
    <t>Jovem aprendiz</t>
  </si>
  <si>
    <t>www.glassdor.com</t>
  </si>
  <si>
    <t>Supervisor de loja</t>
  </si>
  <si>
    <t>Bilheteiro - SDF</t>
  </si>
  <si>
    <t>Camareira - SDF</t>
  </si>
  <si>
    <t>Controlador de acesso (Porteiro) - SDF</t>
  </si>
  <si>
    <t>Copeiro - SDF</t>
  </si>
  <si>
    <t>Guarda-vidas - SDF</t>
  </si>
  <si>
    <t>Motorista de ônibus urbano - SDF</t>
  </si>
  <si>
    <t>Recepcionista - SDF</t>
  </si>
  <si>
    <t>Vigilante - D - SDF</t>
  </si>
  <si>
    <t>SDF</t>
  </si>
  <si>
    <t>Supervisor de fotos</t>
  </si>
  <si>
    <t>Fotógrafo</t>
  </si>
  <si>
    <t>Impressor de fotos</t>
  </si>
  <si>
    <t>Repositor de mercadoria</t>
  </si>
  <si>
    <t>HOS</t>
  </si>
  <si>
    <t>EST</t>
  </si>
  <si>
    <t>Estagiário</t>
  </si>
  <si>
    <t>Encarregado de almoxarifado</t>
  </si>
  <si>
    <t>Assistente comercial (loja)</t>
  </si>
  <si>
    <t>Caixa atendente</t>
  </si>
  <si>
    <t>Mecânico</t>
  </si>
  <si>
    <t>Gerente de operações</t>
  </si>
  <si>
    <t>Supervisor de transporte</t>
  </si>
  <si>
    <t>Controlador de tráfego</t>
  </si>
  <si>
    <t>Supervisor de bilheteria</t>
  </si>
  <si>
    <t>Supervisor de operações</t>
  </si>
  <si>
    <t>Assistente de operações</t>
  </si>
  <si>
    <t>Supervisor de limpeza e manutenção</t>
  </si>
  <si>
    <t>Supervisor de manutenção de áreas verdes</t>
  </si>
  <si>
    <t>Assistente de manutenção predial</t>
  </si>
  <si>
    <t>Supervisor ambulatorial</t>
  </si>
  <si>
    <t>Assistente de bilheteria</t>
  </si>
  <si>
    <t>Assistente executivo</t>
  </si>
  <si>
    <t>Encarregado financeiro</t>
  </si>
  <si>
    <t>Assistente financeiro</t>
  </si>
  <si>
    <t>Controller</t>
  </si>
  <si>
    <t>Encarregado de controladoria</t>
  </si>
  <si>
    <t>Encarregado contábil</t>
  </si>
  <si>
    <t>Assistente fiscal</t>
  </si>
  <si>
    <t>Encarregado fiscal</t>
  </si>
  <si>
    <t>Assistente jurídico</t>
  </si>
  <si>
    <t>Advogado</t>
  </si>
  <si>
    <t>Assistente regulatório</t>
  </si>
  <si>
    <t>Encarregado regulatório</t>
  </si>
  <si>
    <t>Engenheiro ambiental</t>
  </si>
  <si>
    <t>Encarregado de RH</t>
  </si>
  <si>
    <t>Analista de RH</t>
  </si>
  <si>
    <t>Auxiliar de RH</t>
  </si>
  <si>
    <t>Supervisor de TI</t>
  </si>
  <si>
    <t>Assistente de TI</t>
  </si>
  <si>
    <t>Auxiliar de TI</t>
  </si>
  <si>
    <t>Auxiliar de escritório</t>
  </si>
  <si>
    <t>Analista contábil</t>
  </si>
  <si>
    <t>Gerente de marketing e vendas</t>
  </si>
  <si>
    <t>Supervisor de marketing</t>
  </si>
  <si>
    <t>Analista de marketing</t>
  </si>
  <si>
    <t>Atendente online</t>
  </si>
  <si>
    <t>Analista de vendas</t>
  </si>
  <si>
    <t>Auxiliar de vendas</t>
  </si>
  <si>
    <t>Supervisor de vendas</t>
  </si>
  <si>
    <t>Encarregado de serviços de limpeza</t>
  </si>
  <si>
    <t>Administração ICMBio</t>
  </si>
  <si>
    <t>POLO</t>
  </si>
  <si>
    <t>Cargo</t>
  </si>
  <si>
    <t>Lanchonete - Porto Canoas</t>
  </si>
  <si>
    <t>Restaurante - Porto Canoas</t>
  </si>
  <si>
    <t>Café - Porto Canoas</t>
  </si>
  <si>
    <t>Estação PP 1</t>
  </si>
  <si>
    <t>Estação PP 2</t>
  </si>
  <si>
    <t>Estação São João 1</t>
  </si>
  <si>
    <t>Estação São João 2</t>
  </si>
  <si>
    <t>Estação Macuco / Bananeiras 1</t>
  </si>
  <si>
    <t>Estação Macuco / Bananeiras 2</t>
  </si>
  <si>
    <t>Estação Hotel das Cataratas</t>
  </si>
  <si>
    <t>Estação Porto Canoas</t>
  </si>
  <si>
    <t>TRILHA</t>
  </si>
  <si>
    <t>EP</t>
  </si>
  <si>
    <t>Trilha Estação CV</t>
  </si>
  <si>
    <t>Trilha da Represa</t>
  </si>
  <si>
    <t>Trilha Canal (Barragem - Escola Parque - Usina)</t>
  </si>
  <si>
    <t>Trilha Usina - Prainha</t>
  </si>
  <si>
    <t>Trilha Prainha - Sede ICMBio</t>
  </si>
  <si>
    <t>Trilha Suspensa do Receptivo Poço Preto</t>
  </si>
  <si>
    <t>Trilha Suspensa Casa Mata</t>
  </si>
  <si>
    <t>Galpão - Base operacional</t>
  </si>
  <si>
    <t>PQ</t>
  </si>
  <si>
    <t>PP</t>
  </si>
  <si>
    <t>BN</t>
  </si>
  <si>
    <t>CT</t>
  </si>
  <si>
    <t>PC</t>
  </si>
  <si>
    <t>SJ</t>
  </si>
  <si>
    <t>Quiosque</t>
  </si>
  <si>
    <t>Torre de observação (casamata)</t>
  </si>
  <si>
    <t>Apoio 2</t>
  </si>
  <si>
    <t>Barragem</t>
  </si>
  <si>
    <t>Sistema de coleta de água pluvial</t>
  </si>
  <si>
    <t>Quiosque 1 - cobertura</t>
  </si>
  <si>
    <t>Transporte</t>
  </si>
  <si>
    <t>COD.</t>
  </si>
  <si>
    <t>ATIVO / ATRATIVO</t>
  </si>
  <si>
    <t>GRUPO</t>
  </si>
  <si>
    <t>INTERVENÇÃO</t>
  </si>
  <si>
    <t>ANO 1</t>
  </si>
  <si>
    <t>ANO 2</t>
  </si>
  <si>
    <t>ANO 3</t>
  </si>
  <si>
    <t>ANO 4</t>
  </si>
  <si>
    <t>ANO 5</t>
  </si>
  <si>
    <t>ANO 6</t>
  </si>
  <si>
    <t>ANO 7</t>
  </si>
  <si>
    <t>ANO 8</t>
  </si>
  <si>
    <t>ANO 9</t>
  </si>
  <si>
    <t>ANO 10</t>
  </si>
  <si>
    <t>ANO 11</t>
  </si>
  <si>
    <t>ANO 12</t>
  </si>
  <si>
    <t>ANO 13</t>
  </si>
  <si>
    <t>ANO 14</t>
  </si>
  <si>
    <t>ANO 15</t>
  </si>
  <si>
    <t>ANO 16</t>
  </si>
  <si>
    <t>ANO 17</t>
  </si>
  <si>
    <t>ANO 18</t>
  </si>
  <si>
    <t>ANO 19</t>
  </si>
  <si>
    <t>ANO 20</t>
  </si>
  <si>
    <t>ANO 21</t>
  </si>
  <si>
    <t>ANO 22</t>
  </si>
  <si>
    <t>ANO 23</t>
  </si>
  <si>
    <t>ANO 24</t>
  </si>
  <si>
    <t>ANO 25</t>
  </si>
  <si>
    <t>ANO 26</t>
  </si>
  <si>
    <t>ANO 27</t>
  </si>
  <si>
    <t>ANO 28</t>
  </si>
  <si>
    <t>ANO 29</t>
  </si>
  <si>
    <t>ANO 30</t>
  </si>
  <si>
    <t>NÚCLEO</t>
  </si>
  <si>
    <t>ATIVO</t>
  </si>
  <si>
    <t>POLO CATARATAS</t>
  </si>
  <si>
    <t>TR</t>
  </si>
  <si>
    <t>Transporte e Mobilidade</t>
  </si>
  <si>
    <t>Veículo</t>
  </si>
  <si>
    <t>INFRAESTRUTURA / EQUIPAMENTOS</t>
  </si>
  <si>
    <t>Viário</t>
  </si>
  <si>
    <t>URBANIZAÇÃO</t>
  </si>
  <si>
    <t>VIÁRIO</t>
  </si>
  <si>
    <t>m²</t>
  </si>
  <si>
    <t>Terraplenagem, Drenagem, Sinalização e Proteção Ambiental</t>
  </si>
  <si>
    <t>BR-469</t>
  </si>
  <si>
    <t>Estacionamento transporte interno</t>
  </si>
  <si>
    <t xml:space="preserve">Galpão de apoio </t>
  </si>
  <si>
    <t>N/A</t>
  </si>
  <si>
    <t>EDIFICAÇÃO</t>
  </si>
  <si>
    <t>CONSTRUÇÃO</t>
  </si>
  <si>
    <t>Trilhas</t>
  </si>
  <si>
    <t>Trilha Pesquisa - Bananeiras / Macuco</t>
  </si>
  <si>
    <t>Trilha Bananeiras / Macuco – Cataratas</t>
  </si>
  <si>
    <t>Trilha Hidrômetro-Bananeiras</t>
  </si>
  <si>
    <t>Mobilidade Ativa</t>
  </si>
  <si>
    <t>Ciclovia BR-469</t>
  </si>
  <si>
    <t>AC</t>
  </si>
  <si>
    <t>Acesso PNI</t>
  </si>
  <si>
    <t>REFORMA</t>
  </si>
  <si>
    <t>Nova Cobertura Acesso PNI</t>
  </si>
  <si>
    <t>Centro de Visitantes</t>
  </si>
  <si>
    <t>Estacionamento</t>
  </si>
  <si>
    <t xml:space="preserve">Estacionamento </t>
  </si>
  <si>
    <t>Controle de Acesso Estacionamento adm</t>
  </si>
  <si>
    <t>Controle de Acesso Estacionamento visitantes</t>
  </si>
  <si>
    <t>Controle de Acesso Estacionamento ônibus</t>
  </si>
  <si>
    <t>Viário externo estacionamento</t>
  </si>
  <si>
    <t>Praça de Acesso</t>
  </si>
  <si>
    <t>Piso praça de acesso</t>
  </si>
  <si>
    <t>ÁREAS EXTERNA DE USO PÚBLICO</t>
  </si>
  <si>
    <t>Canteiros, paisagismo praça externa</t>
  </si>
  <si>
    <t>Mobiliário praça externa</t>
  </si>
  <si>
    <t>Iluminação externa praça externa</t>
  </si>
  <si>
    <t>Cobertura Verde</t>
  </si>
  <si>
    <t>Alimentação</t>
  </si>
  <si>
    <t>Nova Cobertura Verde</t>
  </si>
  <si>
    <t>Quiosque 1</t>
  </si>
  <si>
    <t>Quiosque 2</t>
  </si>
  <si>
    <t xml:space="preserve">Comércio  </t>
  </si>
  <si>
    <t>Quiosque 2 - cobertura</t>
  </si>
  <si>
    <t>Edifícios</t>
  </si>
  <si>
    <t>Lanchonete CV</t>
  </si>
  <si>
    <t>Área comercial CV</t>
  </si>
  <si>
    <t>Centro de Visitantes - espaço expositivo</t>
  </si>
  <si>
    <t>Área Funcional (adm, carga e descarga)</t>
  </si>
  <si>
    <t>Pátio de Serviço</t>
  </si>
  <si>
    <t>Praça Interna</t>
  </si>
  <si>
    <t>Piso praça interna</t>
  </si>
  <si>
    <t>Canteiros, paisagismo praça interna</t>
  </si>
  <si>
    <t>Mobiliário praça interna</t>
  </si>
  <si>
    <t>Iluminação externa praça interna</t>
  </si>
  <si>
    <t>Quiosque - Bicicletário</t>
  </si>
  <si>
    <t>Quiosque Bicicletário - cobertura</t>
  </si>
  <si>
    <t>Portal de entrada trilhas</t>
  </si>
  <si>
    <t>ÁGUA</t>
  </si>
  <si>
    <t>Estação CV</t>
  </si>
  <si>
    <t>Rotatória Estação CV</t>
  </si>
  <si>
    <t>Canteiros, paisagismo rotatória</t>
  </si>
  <si>
    <t>Estação CV Embarque</t>
  </si>
  <si>
    <t>Estação CV Desembarque</t>
  </si>
  <si>
    <t>Núcleo Escola Parque</t>
  </si>
  <si>
    <t>Trilha Centro de Visitantes - Escola Parque</t>
  </si>
  <si>
    <t>Edifício Escola Parque</t>
  </si>
  <si>
    <t>Núcleo São João</t>
  </si>
  <si>
    <t>Estação São João</t>
  </si>
  <si>
    <t>São João</t>
  </si>
  <si>
    <t>Estrada de Acesso Sede</t>
  </si>
  <si>
    <t>Edifício Sede ICMBio</t>
  </si>
  <si>
    <t>Usina São João</t>
  </si>
  <si>
    <t>Deck Usina</t>
  </si>
  <si>
    <t>Núcleo de Pesquisa</t>
  </si>
  <si>
    <t>Base Pesquisadores - área comum</t>
  </si>
  <si>
    <t>Base Pesquisadores - cobertura área comum</t>
  </si>
  <si>
    <t>Base Pesquisadores - alojamento</t>
  </si>
  <si>
    <t>Base Pesquisadores - cobertura alojamento</t>
  </si>
  <si>
    <t>Base Pesquisadores - deck</t>
  </si>
  <si>
    <t>Núcleo do Poço Preto</t>
  </si>
  <si>
    <t>Estação Poço Preto / Pesquisa</t>
  </si>
  <si>
    <t>Estação e Bilheteria / Receptivo</t>
  </si>
  <si>
    <t>Cais Flutuante Poço Preto</t>
  </si>
  <si>
    <t>Trilha do Poço Preto (considerando equipamentos)</t>
  </si>
  <si>
    <t>Ponte Pênsil</t>
  </si>
  <si>
    <t>Ponte Nova</t>
  </si>
  <si>
    <t xml:space="preserve">Trilha Suspensa do Banhado </t>
  </si>
  <si>
    <t>Núcleo das Bananeiras</t>
  </si>
  <si>
    <t>Estação Macuco / Bananeiras</t>
  </si>
  <si>
    <t>Quiosque da entrada</t>
  </si>
  <si>
    <t>Receptivo Bananeiras / Lanchonete</t>
  </si>
  <si>
    <t>Deck Receptivo Trilha Bananeiras</t>
  </si>
  <si>
    <t>Trilha das Bananeiras  (considerando equipamentos)</t>
  </si>
  <si>
    <t>Garagem de barcos / Área comercial</t>
  </si>
  <si>
    <t>Cais Flutuante Bananeiras</t>
  </si>
  <si>
    <t>Núcleo das Cataratas</t>
  </si>
  <si>
    <t>Estação das Cataratas</t>
  </si>
  <si>
    <t>Trecho Nova Estação Cataratas – Mirante Heliponto</t>
  </si>
  <si>
    <t>Receptivo - Lanchonete</t>
  </si>
  <si>
    <t>Apoio 1 - Área Comercial</t>
  </si>
  <si>
    <t>Praça de conexão</t>
  </si>
  <si>
    <t>Torre de observação</t>
  </si>
  <si>
    <t>Percurso Estação – Mirante Heliponto</t>
  </si>
  <si>
    <t>Trecho Mirante Heliponto</t>
  </si>
  <si>
    <t xml:space="preserve">Escadaria acesso </t>
  </si>
  <si>
    <t>Mirante do hotel</t>
  </si>
  <si>
    <t>Mirante Heliponto</t>
  </si>
  <si>
    <t>Mirante Heliponto - mobiliário externo</t>
  </si>
  <si>
    <t>Mirante Heliponto - paisagismo</t>
  </si>
  <si>
    <t>Percurso Mirante do hotel - Mirante Heliponto</t>
  </si>
  <si>
    <t>Trecho Mirante Heliponto - Naipí</t>
  </si>
  <si>
    <t>Percurso Mirante Heliponto - Tarobá</t>
  </si>
  <si>
    <t>Percurso Tarobá – Naipí</t>
  </si>
  <si>
    <t>Praça Mirante Cataratas (mirante inferior (161,20))</t>
  </si>
  <si>
    <t>Praça Mirante Cataratas - mobiliário externo</t>
  </si>
  <si>
    <t>Percurso sobre a água</t>
  </si>
  <si>
    <t>CT-TRB</t>
  </si>
  <si>
    <t>Espaço Tarobá</t>
  </si>
  <si>
    <t>Novo Tarobá</t>
  </si>
  <si>
    <t>Cobertura Novo Tarobá</t>
  </si>
  <si>
    <t>Rampas de acesso</t>
  </si>
  <si>
    <t>Mobiliário externo</t>
  </si>
  <si>
    <t>Praça Mirante Tarobá - mirante</t>
  </si>
  <si>
    <t>Praça Mirante Tarobá - praça</t>
  </si>
  <si>
    <t>CT-NAP</t>
  </si>
  <si>
    <t>Espaço Naipí</t>
  </si>
  <si>
    <t>Nível superior - edifício / mirante (188,90)</t>
  </si>
  <si>
    <t>Elevador</t>
  </si>
  <si>
    <t>ELEVADOR</t>
  </si>
  <si>
    <t xml:space="preserve">Fosso elevador </t>
  </si>
  <si>
    <t>Nova Cobertura Naipí</t>
  </si>
  <si>
    <t>Edifício Naipí</t>
  </si>
  <si>
    <t>Área Comercial - Naipí</t>
  </si>
  <si>
    <t>Mirante Naipí existente</t>
  </si>
  <si>
    <t>Mirante Naipí ampliação</t>
  </si>
  <si>
    <t>Acesso Estação</t>
  </si>
  <si>
    <t>Núcleo Porto Canoas</t>
  </si>
  <si>
    <t>Estacionamento veículos operadores</t>
  </si>
  <si>
    <t>Rotatória e viário Estação Porto Canoas</t>
  </si>
  <si>
    <t>Naipí - Porto Canoas</t>
  </si>
  <si>
    <t>Percurso superior Naipí - Porto Canoas (sobre a água)</t>
  </si>
  <si>
    <t>Deck contemplação Porto Canos</t>
  </si>
  <si>
    <t>Canteiros, paisagismo deck Porto Canoas</t>
  </si>
  <si>
    <t>Viário de serviços</t>
  </si>
  <si>
    <t>Canteiros, paisagismo praça Porto Canoas</t>
  </si>
  <si>
    <t>Piso praça Porto Canoas</t>
  </si>
  <si>
    <t>Deck restaurante</t>
  </si>
  <si>
    <t>Piso Parque infantil</t>
  </si>
  <si>
    <t>Equipamentos Parque infantil</t>
  </si>
  <si>
    <t>Quiosque Praça Porto Canoas 1 - Café</t>
  </si>
  <si>
    <t>Quiosque Praça Porto Canoas 2</t>
  </si>
  <si>
    <t>Cobertura Quiosques</t>
  </si>
  <si>
    <t>Edifício Porto Canoas</t>
  </si>
  <si>
    <t>Área comercial - Porto Canoas</t>
  </si>
  <si>
    <t>Nova Cobertuta Porto Canoas</t>
  </si>
  <si>
    <t>Ampliação área funcional</t>
  </si>
  <si>
    <t>Heliponto</t>
  </si>
  <si>
    <t>Trilha Heliponto</t>
  </si>
  <si>
    <t>Base de Apoio Heliponto</t>
  </si>
  <si>
    <t>IF</t>
  </si>
  <si>
    <t>Infraestrutura</t>
  </si>
  <si>
    <t>Estação de Tratamento de Esgoto</t>
  </si>
  <si>
    <t>SANEAMENTO</t>
  </si>
  <si>
    <t>PR</t>
  </si>
  <si>
    <t>POLO RIO AZUL</t>
  </si>
  <si>
    <t>Trilha Manoel Gomes</t>
  </si>
  <si>
    <t>Ecotrilha</t>
  </si>
  <si>
    <t>Trilha do Rio Azul</t>
  </si>
  <si>
    <t>Pista de Caminhada</t>
  </si>
  <si>
    <t>Conexão Trilhas Rio Azul - Manoel Gomes</t>
  </si>
  <si>
    <t>PA</t>
  </si>
  <si>
    <t>Parque Ambiental</t>
  </si>
  <si>
    <t>RA</t>
  </si>
  <si>
    <t>Viário Interno</t>
  </si>
  <si>
    <t>Base Avançada Rio Azul</t>
  </si>
  <si>
    <t>Alojamento de pesquisadores Rio Azul</t>
  </si>
  <si>
    <t>Lanchonete Rio Azul</t>
  </si>
  <si>
    <t>Lanchonete Rio Azul - cobertura</t>
  </si>
  <si>
    <t>Receptivo Rio Azul</t>
  </si>
  <si>
    <t>Receptivo Rio Azul - cobertura</t>
  </si>
  <si>
    <t>Auditório</t>
  </si>
  <si>
    <t>Auditório - cobertura</t>
  </si>
  <si>
    <t>Caminhos</t>
  </si>
  <si>
    <t>Canteiros, paisagismo</t>
  </si>
  <si>
    <t>Espaço de piquenique - piso</t>
  </si>
  <si>
    <t>Espaço de piquenique</t>
  </si>
  <si>
    <t>Parque infantil - piso</t>
  </si>
  <si>
    <t>Parque infantil</t>
  </si>
  <si>
    <t>Estação de Exercício Físico - piso</t>
  </si>
  <si>
    <t>Estação de Exercício Físico</t>
  </si>
  <si>
    <t>Quadra poliesportiva</t>
  </si>
  <si>
    <t>PI</t>
  </si>
  <si>
    <t>Apoio Visitante</t>
  </si>
  <si>
    <t>Novo Modal (Tram)</t>
  </si>
  <si>
    <t>Percurso Novo Modal (Tram)</t>
  </si>
  <si>
    <t>Praça Porto Canoas</t>
  </si>
  <si>
    <t>Bicicletário</t>
  </si>
  <si>
    <t>Quiosque Banco Eletrônico</t>
  </si>
  <si>
    <t>Receptivo ICMBio (agências turismo/guias)</t>
  </si>
  <si>
    <t>Qt/Área</t>
  </si>
  <si>
    <t>Un.</t>
  </si>
  <si>
    <t>Conteiner refrigerado - alimentos</t>
  </si>
  <si>
    <t>ARMAZENAGEM</t>
  </si>
  <si>
    <t>Vlr Total (kR$)</t>
  </si>
  <si>
    <t>NI</t>
  </si>
  <si>
    <t>un.</t>
  </si>
  <si>
    <t>Bilheteria central</t>
  </si>
  <si>
    <t>Início 2</t>
  </si>
  <si>
    <t>Início 1</t>
  </si>
  <si>
    <t>Modal atual (ônibus)</t>
  </si>
  <si>
    <t>Calçada de acesso à estação Porto Canoas</t>
  </si>
  <si>
    <t>Bilheteria central - reformada</t>
  </si>
  <si>
    <t>Área administrtiva Concessionária</t>
  </si>
  <si>
    <t>POLO ILHAS DO IGUAÇU E GONÇALVES DIAS</t>
  </si>
  <si>
    <t>Analista ambiental</t>
  </si>
  <si>
    <t>Auxiliar administrativo</t>
  </si>
  <si>
    <t>Auxiliar de almoxarifado</t>
  </si>
  <si>
    <t>Auxiliar de enfermagem</t>
  </si>
  <si>
    <t>Auxiliar de limpeza</t>
  </si>
  <si>
    <t>Auxiliar de limpeza - SDF</t>
  </si>
  <si>
    <t>Auxiliar de manutenção predial</t>
  </si>
  <si>
    <t>Auxiliar de serviços gerais</t>
  </si>
  <si>
    <t>Encanador (bombeiro hidráulico)</t>
  </si>
  <si>
    <t>Gerente administrativo-financeiro</t>
  </si>
  <si>
    <t>Gerente comercial</t>
  </si>
  <si>
    <t>Gerente comercial A&amp;B</t>
  </si>
  <si>
    <t>Gerente comercial Loja</t>
  </si>
  <si>
    <t>Monitor ambiental</t>
  </si>
  <si>
    <t>Monitor ambiental - SDF</t>
  </si>
  <si>
    <t>Monitor cultural</t>
  </si>
  <si>
    <t>Monitor cultural - SDF</t>
  </si>
  <si>
    <t>Monitor turístico</t>
  </si>
  <si>
    <t>Monitor turístico - SDF</t>
  </si>
  <si>
    <t>Operador de motosserra</t>
  </si>
  <si>
    <t>Operador de roçadeira</t>
  </si>
  <si>
    <t>Técnico em eletrônica</t>
  </si>
  <si>
    <t>Vigilante líder - D</t>
  </si>
  <si>
    <t>Vigilante líder - N</t>
  </si>
  <si>
    <t>Vigilante operador de drone ou VANT</t>
  </si>
  <si>
    <t>Auxiliar de marketing</t>
  </si>
  <si>
    <t>Estagiário (n. sup.)</t>
  </si>
  <si>
    <t>Atendente de loja (cx. atendente)</t>
  </si>
  <si>
    <t>Supervisor de manutenção máq. e equip.</t>
  </si>
  <si>
    <t>Técnico em manutenção de equip. TI</t>
  </si>
  <si>
    <t>Vigilante op. monitoramento eletrônico - D</t>
  </si>
  <si>
    <t>Vigilante op. monitoramento eletrônico - N</t>
  </si>
  <si>
    <t>SERVIÇOS DE TERCEIROS</t>
  </si>
  <si>
    <t>PDV</t>
  </si>
  <si>
    <t>WI-FI</t>
  </si>
  <si>
    <t>TOTEM</t>
  </si>
  <si>
    <t>CANCELAS</t>
  </si>
  <si>
    <t>TOTAL (QTD)</t>
  </si>
  <si>
    <t>TOTAL (R$)</t>
  </si>
  <si>
    <t>POLO CATARATAS (QTD)</t>
  </si>
  <si>
    <t>POLO CATARATAS (R$)</t>
  </si>
  <si>
    <t>POLO RIO AZUL (R$)</t>
  </si>
  <si>
    <t>POLO RIO AZUL (QTD)</t>
  </si>
  <si>
    <t>POLO ILHAS DO IGUAÇU E GONÇALVES DIAS  (R$)</t>
  </si>
  <si>
    <t>POLO ILHAS DO IGUAÇU E GONÇALVES DIAS (QTD)</t>
  </si>
  <si>
    <t>SGC</t>
  </si>
  <si>
    <t>SW+HW TI (Desktops, Notebooks, Impressoras, scanners, etc)</t>
  </si>
  <si>
    <t>Sistema Controle de Acesso / CATRACA</t>
  </si>
  <si>
    <t>Valores Unitários --&gt;</t>
  </si>
  <si>
    <t>Bicicletas e outros equipamentos</t>
  </si>
  <si>
    <t>Novo Portão de Acesso PNI</t>
  </si>
  <si>
    <t>Deck Usina - mobiliário urbano</t>
  </si>
  <si>
    <t>Deck Receptivo - mobiliário urbano</t>
  </si>
  <si>
    <t>Praça de conexão - mobiliário externo</t>
  </si>
  <si>
    <t>Percurso Mirante Heliponto – Naipí - mobiliário externo</t>
  </si>
  <si>
    <t>Mobiliário Mirante Naipí</t>
  </si>
  <si>
    <t>Receptivo Rio Azul - espaço expositivo</t>
  </si>
  <si>
    <t>SINDESP-PR</t>
  </si>
  <si>
    <t>CARGO</t>
  </si>
  <si>
    <t>QTD</t>
  </si>
  <si>
    <t>Aluguel Container 67 ft³</t>
  </si>
  <si>
    <t>/mês</t>
  </si>
  <si>
    <t>MATERIAIS/PRODUTOS</t>
  </si>
  <si>
    <t>Comissões de vendas</t>
  </si>
  <si>
    <t>Taxa de cartão de crédito</t>
  </si>
  <si>
    <t>Custos de mercadorias</t>
  </si>
  <si>
    <t>Mão de obra temporária</t>
  </si>
  <si>
    <t>Ref. Restaurante PC Cataratas 2019</t>
  </si>
  <si>
    <t>Ref. Cataratas 2019</t>
  </si>
  <si>
    <t>Música e som</t>
  </si>
  <si>
    <t>ECAD</t>
  </si>
  <si>
    <t>Nutricionista</t>
  </si>
  <si>
    <t>Locação equipamentos de som</t>
  </si>
  <si>
    <t>Manutenção predial e equipamentos</t>
  </si>
  <si>
    <t>Material de consumo</t>
  </si>
  <si>
    <t>Material de limpeza</t>
  </si>
  <si>
    <t>Energia elétrica</t>
  </si>
  <si>
    <t>REFERÊNCIAS</t>
  </si>
  <si>
    <t>CUSTOS VARIÁVEIS COM A RECEITA</t>
  </si>
  <si>
    <t>Ref. Lanchonete PC Cataratas 2019</t>
  </si>
  <si>
    <t>Ref. Lanchonete CV Cataratas 2019</t>
  </si>
  <si>
    <t>Ref. Lanchonete TRB Cataratas 2019</t>
  </si>
  <si>
    <t>Ref. Lanchonete  TRB Cataratas 2019</t>
  </si>
  <si>
    <t>Ref. Lanchonete CV Cataratas 2019 - Aj.</t>
  </si>
  <si>
    <t>Ref. Lanchonete  TRB Cataratas 2019 - Aj.</t>
  </si>
  <si>
    <t>Ref. Lanchonete TRB Cataratas 2019 - Aj.</t>
  </si>
  <si>
    <t>Ref. Lanchonete PC Cataratas 2019 - Aj.</t>
  </si>
  <si>
    <t>Ref. Lanchonete PC Café 2019 - Aj.</t>
  </si>
  <si>
    <t>Ref. Lanchonete PC Café 2019</t>
  </si>
  <si>
    <t>Ref. Lanchonete PC Quiosque 2019</t>
  </si>
  <si>
    <t>C. UNIT/MÊS</t>
  </si>
  <si>
    <t>TOTAL/MÊS</t>
  </si>
  <si>
    <t>Ref. Loja PC Cataratas 2019</t>
  </si>
  <si>
    <t>Apoiam a todas as áreas comerciais</t>
  </si>
  <si>
    <t>TIPO DE CUSTO</t>
  </si>
  <si>
    <t>Custo fixo - Mão de obra</t>
  </si>
  <si>
    <t>Custo fixo - Materiais &amp; Serviços</t>
  </si>
  <si>
    <t>Custo Variável</t>
  </si>
  <si>
    <t>Sub-total 1</t>
  </si>
  <si>
    <t>Manutenção</t>
  </si>
  <si>
    <t>Mão de obra</t>
  </si>
  <si>
    <t>Limpeza</t>
  </si>
  <si>
    <t>Vigilância</t>
  </si>
  <si>
    <t>Administração</t>
  </si>
  <si>
    <t>Custos Fixos</t>
  </si>
  <si>
    <t>Água e esgoto</t>
  </si>
  <si>
    <t>Custos variáveis</t>
  </si>
  <si>
    <t>Gás</t>
  </si>
  <si>
    <t>TI e comunicações</t>
  </si>
  <si>
    <t>Seguros</t>
  </si>
  <si>
    <t>Verificador Independente</t>
  </si>
  <si>
    <t>Sub-total 2</t>
  </si>
  <si>
    <t>Total</t>
  </si>
  <si>
    <t>REC. MENSAL -&gt;</t>
  </si>
  <si>
    <t>ON-OFF</t>
  </si>
  <si>
    <t>INÍCIO</t>
  </si>
  <si>
    <t>Receptivo-Lanchonete</t>
  </si>
  <si>
    <t>TRB</t>
  </si>
  <si>
    <t>Quiosque-Café</t>
  </si>
  <si>
    <t>Restaurante</t>
  </si>
  <si>
    <t>Comércio</t>
  </si>
  <si>
    <t>Área Comercial</t>
  </si>
  <si>
    <t>Estação e bilheteria</t>
  </si>
  <si>
    <t>Totens</t>
  </si>
  <si>
    <t>Bilheteria A&amp;B</t>
  </si>
  <si>
    <t>Cenário mínimo</t>
  </si>
  <si>
    <t>Cenário mínimo - definições</t>
  </si>
  <si>
    <t>Software PDV</t>
  </si>
  <si>
    <t>Manutenção PDV/Totem</t>
  </si>
  <si>
    <t>Ref. Mapa equipamentos</t>
  </si>
  <si>
    <t>Bilheteria/PDV/Totem</t>
  </si>
  <si>
    <t>CV-PP</t>
  </si>
  <si>
    <t>Ref.  Cataratas 2019</t>
  </si>
  <si>
    <t>Equipe de apoio à alimentação</t>
  </si>
  <si>
    <t>Enfermeiro-chefe</t>
  </si>
  <si>
    <t>Espaço expositivo</t>
  </si>
  <si>
    <t>Materiais e medicamentos</t>
  </si>
  <si>
    <t>Ref. Cataratas 2019 (+25%)</t>
  </si>
  <si>
    <t>Materiais de consumo</t>
  </si>
  <si>
    <t>Mapas do parque</t>
  </si>
  <si>
    <t>MO temporária - monitores</t>
  </si>
  <si>
    <t>Atend. ao público</t>
  </si>
  <si>
    <t>Estação Embarque</t>
  </si>
  <si>
    <t>Estação Desembarque</t>
  </si>
  <si>
    <t>Estação Embarque/Desembarque</t>
  </si>
  <si>
    <t>Estacionamentos</t>
  </si>
  <si>
    <t>Quiosque bicicletário</t>
  </si>
  <si>
    <t>Aluguel de Bicicletas e outros equipamentos</t>
  </si>
  <si>
    <t>Tram</t>
  </si>
  <si>
    <t>Quiosques Porto Canoas</t>
  </si>
  <si>
    <t>Apoio visitante</t>
  </si>
  <si>
    <t>Aluguel de Bicicletas, outros</t>
  </si>
  <si>
    <t>Contrato com oficina manutenção</t>
  </si>
  <si>
    <t>V.UT</t>
  </si>
  <si>
    <t>FINANCIAMENTO ESTIMATIVO</t>
  </si>
  <si>
    <t>tx. Juros/mês =</t>
  </si>
  <si>
    <t># meses =</t>
  </si>
  <si>
    <t>anos (em média)</t>
  </si>
  <si>
    <t>% anual</t>
  </si>
  <si>
    <t>Veículo -&gt;</t>
  </si>
  <si>
    <t>Item</t>
  </si>
  <si>
    <t>Valor unitário</t>
  </si>
  <si>
    <t>Período rodagem</t>
  </si>
  <si>
    <t>IPVA</t>
  </si>
  <si>
    <t>Seguro Casco</t>
  </si>
  <si>
    <t>Licenciamento</t>
  </si>
  <si>
    <t>valores não calculados. Usados os valores anteriormente calculados para veículos automotores (vans)</t>
  </si>
  <si>
    <t>Seguro obrigatório</t>
  </si>
  <si>
    <t>Combustível</t>
  </si>
  <si>
    <t>Consideradas 8 viagens ida e volta/dia/ônibus (cada trecho 7,82 km -&gt; 15,64 km ida e volta)</t>
  </si>
  <si>
    <t>Depreciação</t>
  </si>
  <si>
    <t>Valor unitáro</t>
  </si>
  <si>
    <t>Qtd</t>
  </si>
  <si>
    <t>Valor total anual</t>
  </si>
  <si>
    <t>Valor total mensal</t>
  </si>
  <si>
    <t>Custo operacional:</t>
  </si>
  <si>
    <t>VEÍCULOS OPERACIONAIS</t>
  </si>
  <si>
    <t>Saveiro TL 2021</t>
  </si>
  <si>
    <t>VW</t>
  </si>
  <si>
    <t>Gol MT Flex 1.6 2021</t>
  </si>
  <si>
    <t>Fiat</t>
  </si>
  <si>
    <t>Doblô cargo 1.4 MPI Fire flex 8v 4 p (AC/DH)</t>
  </si>
  <si>
    <t>Ducato ambulância 2020</t>
  </si>
  <si>
    <t>Fiorino 8V flex 2p manual 2021</t>
  </si>
  <si>
    <t>Strada 2021</t>
  </si>
  <si>
    <t>Renault Master Pickup</t>
  </si>
  <si>
    <t>Renault</t>
  </si>
  <si>
    <t>2a a Dom</t>
  </si>
  <si>
    <t>40 km/d</t>
  </si>
  <si>
    <t>Cenário mínimo CAPEX NU</t>
  </si>
  <si>
    <t>Lavador de veículos</t>
  </si>
  <si>
    <t>Sistema de gestão de frota</t>
  </si>
  <si>
    <t>Peças de manutenção</t>
  </si>
  <si>
    <t>Software de mercado - internet</t>
  </si>
  <si>
    <t>Lavagem de veículos</t>
  </si>
  <si>
    <t>Ref. Cataratas 2019 (-50%)</t>
  </si>
  <si>
    <t>Locação de veículos extra</t>
  </si>
  <si>
    <t>Reposição capacetes e kit segurança</t>
  </si>
  <si>
    <t>Reposição de 35%/ano</t>
  </si>
  <si>
    <t>Estacionamento veíc. Oper.</t>
  </si>
  <si>
    <t>Ref. Cataratas 2019 (+5%)</t>
  </si>
  <si>
    <t>Ref. Cataratas 2019 (+50%)</t>
  </si>
  <si>
    <t>Perdas e sinistros</t>
  </si>
  <si>
    <t>Controlador de acesso</t>
  </si>
  <si>
    <t>Controlador de acesso - SDF</t>
  </si>
  <si>
    <t>Manutenção e sinalização</t>
  </si>
  <si>
    <t>Firewall e servidor e-mail</t>
  </si>
  <si>
    <t>ERP</t>
  </si>
  <si>
    <t>RH e folha de pagamentos</t>
  </si>
  <si>
    <t>Gestão de Serviços</t>
  </si>
  <si>
    <t>Ref. Cataratas 2019 (+30%)</t>
  </si>
  <si>
    <t>Ref. Cataratas 2019 (+20%)</t>
  </si>
  <si>
    <t>Ref. Cataratas 2019 (+80%)</t>
  </si>
  <si>
    <t>Suprimentos e insumos informática</t>
  </si>
  <si>
    <t>Serviços gráficos e impressos</t>
  </si>
  <si>
    <t>Propaganda e publicidade</t>
  </si>
  <si>
    <t>Assessoria de imprensa</t>
  </si>
  <si>
    <t>Despesas com eventos</t>
  </si>
  <si>
    <t>Ref. Cataratas 2019 (+17%)</t>
  </si>
  <si>
    <t>Marketing Digital</t>
  </si>
  <si>
    <t>Ref. Cataratas 2019 (+100%)</t>
  </si>
  <si>
    <t>Serviços de auditoria</t>
  </si>
  <si>
    <t>Serviços de assessoria contábil</t>
  </si>
  <si>
    <t>Serviços de assessoria jurídica</t>
  </si>
  <si>
    <t>Serviços de cartório</t>
  </si>
  <si>
    <t>Serviços de telefonia fixa</t>
  </si>
  <si>
    <t>Serviços de internet e telefonia móvel</t>
  </si>
  <si>
    <t>Ref. Cataratas 2019 (-70%)</t>
  </si>
  <si>
    <t>Ref. Cataratas 2019 (+150%)</t>
  </si>
  <si>
    <t>Despesas de viagens</t>
  </si>
  <si>
    <t>Serviços de Verificador Independente</t>
  </si>
  <si>
    <t>Despesas com frota operacional</t>
  </si>
  <si>
    <t>Financiamento frota operacional</t>
  </si>
  <si>
    <t>Ver aba "Veículos Operacionais"</t>
  </si>
  <si>
    <t>UTILIDADES</t>
  </si>
  <si>
    <t>Serviços de transporte de valor</t>
  </si>
  <si>
    <t>Ref. Cataratas 2019 (+33%)</t>
  </si>
  <si>
    <t>Despesas com combustível equip.</t>
  </si>
  <si>
    <t>Serviços de energia elétrica (CV, Elev)</t>
  </si>
  <si>
    <t>Serviços de fornecimento de água</t>
  </si>
  <si>
    <t>Serviços de tratamento de água, efluentes, resíduos, poço artesiano</t>
  </si>
  <si>
    <t>Serviços de fornecimento de gás</t>
  </si>
  <si>
    <t>Combustível do Trams</t>
  </si>
  <si>
    <t>4 km/l; l = R$ 4,00</t>
  </si>
  <si>
    <t>Somente p/ consumo da equipe  Concessionária. Gás de pontos A&amp;B já inclusos nos custos de cada unidade</t>
  </si>
  <si>
    <t>SEGUROS E GARANTIAS</t>
  </si>
  <si>
    <t>15 veículos rodando 176 km/dia</t>
  </si>
  <si>
    <t>Seguro Patrimonial</t>
  </si>
  <si>
    <t>Seguro Resp. Civil</t>
  </si>
  <si>
    <t>Seguro D&amp;O</t>
  </si>
  <si>
    <t>Seguro Garantia de Contrato</t>
  </si>
  <si>
    <t>Estacionamento - posto 2</t>
  </si>
  <si>
    <t>Estacionamento - posto 5</t>
  </si>
  <si>
    <t>Serviço de monitoramento sistemas de alarme</t>
  </si>
  <si>
    <t>Centro visitantes - posto 1</t>
  </si>
  <si>
    <t>Entrada visitantes - posto 3</t>
  </si>
  <si>
    <t>Vigilante - D - 40h/sem - SDF</t>
  </si>
  <si>
    <t>Centro visitantes - posto 4</t>
  </si>
  <si>
    <t>Passarela - posto 6</t>
  </si>
  <si>
    <t>Trilha - posto 7</t>
  </si>
  <si>
    <t>Espaço Naipi - posto 8</t>
  </si>
  <si>
    <t>Porto Canoas - posto 9</t>
  </si>
  <si>
    <t>Vigilante líder - D - SDF</t>
  </si>
  <si>
    <t>Receptivo Rio Azul - posto 10</t>
  </si>
  <si>
    <t>Apoio ao visitante - posto 11</t>
  </si>
  <si>
    <t>Ref. Cataratas 2019 - plano seg</t>
  </si>
  <si>
    <t>Ajuste proposto pela NU</t>
  </si>
  <si>
    <t>Área nova de concessão</t>
  </si>
  <si>
    <t>Estacionamento veíc. oper.</t>
  </si>
  <si>
    <t>Oficina CV</t>
  </si>
  <si>
    <t>Oficina PC</t>
  </si>
  <si>
    <t>Encarregado de manutenção</t>
  </si>
  <si>
    <t>Oficial de manutenção predial</t>
  </si>
  <si>
    <t>Ajudante de eletricista</t>
  </si>
  <si>
    <t>Ponta Grossa-PR</t>
  </si>
  <si>
    <t>Ref. ICMBio 2019 - barracão</t>
  </si>
  <si>
    <t>Operador de máquina</t>
  </si>
  <si>
    <t>Operador de máquina fixa</t>
  </si>
  <si>
    <t>www.cargos.com.br</t>
  </si>
  <si>
    <t>Foz do Iguaçu-PR</t>
  </si>
  <si>
    <t>Inclusão NU</t>
  </si>
  <si>
    <t>PNI</t>
  </si>
  <si>
    <t>TODOS</t>
  </si>
  <si>
    <t>incluso p/ PR e PI</t>
  </si>
  <si>
    <t>Ref. ICMBio 2019 - barracão (300%)</t>
  </si>
  <si>
    <t>Ref. ICMBio 2019 - barracão (+200%)</t>
  </si>
  <si>
    <t>Ref. Cataratas 2019 (+200%)</t>
  </si>
  <si>
    <t>Material p/ manutenção</t>
  </si>
  <si>
    <t>Ref. Orçamento CAPEX NU - 5%/ano</t>
  </si>
  <si>
    <t>EQUIPAMENTOS E FERRAMENTAS - MANUTENÇÃO</t>
  </si>
  <si>
    <t>Descrição</t>
  </si>
  <si>
    <t>Empresa</t>
  </si>
  <si>
    <t>Quant.</t>
  </si>
  <si>
    <t>Valor Unt.</t>
  </si>
  <si>
    <t>Valor Total</t>
  </si>
  <si>
    <t>Máquina de Solda Mig-150 Eletrônica-V8 Brasil-Mig-150br</t>
  </si>
  <si>
    <t>Dutra Máquinas</t>
  </si>
  <si>
    <t>Serra Policorte 12" Alumínio s/ Disco s/ Motor CH SCAP-120N - Motomil</t>
  </si>
  <si>
    <t>RR Máquinas</t>
  </si>
  <si>
    <t>Serra Mármore Profissional 125mm 1500W c/ Kit Refrigeração,Disco e Maleta</t>
  </si>
  <si>
    <t>BOSCH-GDC-151</t>
  </si>
  <si>
    <t>Furadeira de Bancada 1/2HP 5/8 Fbm160t Motomil 220/380V</t>
  </si>
  <si>
    <t>Serra Circular Profissional 12 Polegadas SCP-2000 - Ferrari</t>
  </si>
  <si>
    <t>Serra Circular de Bancada 255mm 1650W</t>
  </si>
  <si>
    <t>MAKITA-2704</t>
  </si>
  <si>
    <t>Furadeira Parafusadeira Impacto GSB 16 Re + Maleta - Bosch</t>
  </si>
  <si>
    <t>Ferramentas Kenedy</t>
  </si>
  <si>
    <t>Martelete Rompedor 0-5100imp 800W c/ Maleta 220V - GBH 2-24DF - Bosch</t>
  </si>
  <si>
    <t>Gerador à Gasolina 6kva Trif Part. Elétrica - Nagano</t>
  </si>
  <si>
    <t>Agrotama</t>
  </si>
  <si>
    <t>Lixadeira de teto e parede 710 W c/ bolsa</t>
  </si>
  <si>
    <t>Black &amp; Decker</t>
  </si>
  <si>
    <t>Andaime - Torre de 10 m</t>
  </si>
  <si>
    <t>Infinity</t>
  </si>
  <si>
    <t>Multímetro modelo 289</t>
  </si>
  <si>
    <t>Bancada c/ 3 Gavetas, Tampo Madeira Compensada 40mm 200 x 60 x 92 cm</t>
  </si>
  <si>
    <t xml:space="preserve"> FERCAR-203CD</t>
  </si>
  <si>
    <t>Lixadeira de Fita Profissional 2750x800mm c/ Exaustor e Calcador Motor 5CV 4p 1Ø</t>
  </si>
  <si>
    <t xml:space="preserve"> - MAKSIWA-LIEC-M</t>
  </si>
  <si>
    <t>Carro de Ferramentas com 380 Peças e 7 Gavetas FG6100</t>
  </si>
  <si>
    <t>Fortgro</t>
  </si>
  <si>
    <t>Caixa de ferramenta Marcenaria</t>
  </si>
  <si>
    <t>Fluke</t>
  </si>
  <si>
    <t>Caixa de ferramenta Hidráulica</t>
  </si>
  <si>
    <t>Caixa de ferramenta Predial</t>
  </si>
  <si>
    <t>Caixa de ferramenta Elétrica</t>
  </si>
  <si>
    <t>Compressor CSL 10Br/100L Bravo 140 Psi 2Hp Trifásico</t>
  </si>
  <si>
    <t>Varredeira Urbana MC-50</t>
  </si>
  <si>
    <t>Schulz</t>
  </si>
  <si>
    <t>MANUTENÇÃO/
ANO</t>
  </si>
  <si>
    <t>R$/MÊS</t>
  </si>
  <si>
    <t>Valor parcela</t>
  </si>
  <si>
    <t>Maquinário e equipamentos de oficina</t>
  </si>
  <si>
    <t>Ref. Projeto PEC/PEAL</t>
  </si>
  <si>
    <t>Serviços de manutenção de elevadores</t>
  </si>
  <si>
    <t>adicionados 2 p/ ICMBio</t>
  </si>
  <si>
    <t>Configuração proposta por NU</t>
  </si>
  <si>
    <t>Ref. Outros projetos concessão</t>
  </si>
  <si>
    <t>do mesmo porte</t>
  </si>
  <si>
    <t>Ref. ICMBio</t>
  </si>
  <si>
    <t>Assume equipe ICMBio</t>
  </si>
  <si>
    <t>Sugestão NU</t>
  </si>
  <si>
    <t>Sala de monitoramento</t>
  </si>
  <si>
    <t>Monitoramento drone</t>
  </si>
  <si>
    <t>Portão</t>
  </si>
  <si>
    <t>Ed. Adm</t>
  </si>
  <si>
    <t>Contrato de manutenção geradores</t>
  </si>
  <si>
    <t>3 geradores (CV/PC/NAP)</t>
  </si>
  <si>
    <t>Sugestão NU-ref outros projetos</t>
  </si>
  <si>
    <t>Serviços de manutenção área verde</t>
  </si>
  <si>
    <t>Ref. Cataratas 2019 (+40%)</t>
  </si>
  <si>
    <t>adiciona PR e PI</t>
  </si>
  <si>
    <t>Contrato Techcom</t>
  </si>
  <si>
    <t>Serviços suporte informática</t>
  </si>
  <si>
    <t>Serviços de manutenção de ar condicionado e equipamentos de frio</t>
  </si>
  <si>
    <t>174 unidades (+30%)</t>
  </si>
  <si>
    <t>Tratamento de água, resíduos e efluentes, operação, limpeza e manutenção de espelhos d'água, imunização e controle de pragas, análises alboratoriais - programa aqua/icmbio, limpeza e higiene das caixas d'água e cisternas.</t>
  </si>
  <si>
    <t>Ref. Projeto Zoo SP</t>
  </si>
  <si>
    <t>1,3 mi vis/ano x 2 mi vis/ano</t>
  </si>
  <si>
    <t>Descartáveis CV</t>
  </si>
  <si>
    <t>Descartáveis CT</t>
  </si>
  <si>
    <t>Descartáveis RA</t>
  </si>
  <si>
    <t>Descartáveis PI</t>
  </si>
  <si>
    <t>VISIT. MENSAL -&gt;</t>
  </si>
  <si>
    <t>Coletor de lixo - SDF</t>
  </si>
  <si>
    <t>Ref. Cataratas 2019 c/ ajustes NU</t>
  </si>
  <si>
    <t>Ref. CadTerc (SP)</t>
  </si>
  <si>
    <t>Ref. Produtividade Abralimp</t>
  </si>
  <si>
    <t>Equipe atual tem 16 prof. E é</t>
  </si>
  <si>
    <t>equipe orgânica (própria)</t>
  </si>
  <si>
    <t>Produtos de limpeza CV</t>
  </si>
  <si>
    <t>Produtos de limpeza CT</t>
  </si>
  <si>
    <t>Produtos de limpeza RA</t>
  </si>
  <si>
    <t>Produtos de limpeza PI</t>
  </si>
  <si>
    <t>Ref CadTerc (SP)</t>
  </si>
  <si>
    <t>/visitante</t>
  </si>
  <si>
    <t>Materiais e Serviços</t>
  </si>
  <si>
    <t>Água</t>
  </si>
  <si>
    <t>Manutenção Predial e de Áreas Verdes</t>
  </si>
  <si>
    <t>Serviços de manutenção de controle de acesso</t>
  </si>
  <si>
    <t>Serviços de manutenção de rede Wi-Fi</t>
  </si>
  <si>
    <t>descartáveis</t>
  </si>
  <si>
    <t>prod limpeza</t>
  </si>
  <si>
    <t>DA BILHETERIA</t>
  </si>
  <si>
    <t>ESTACIONAMENTOS</t>
  </si>
  <si>
    <t>QUIOSQUE 1</t>
  </si>
  <si>
    <t>LANCHONETE CV</t>
  </si>
  <si>
    <t>PONTO A&amp;B</t>
  </si>
  <si>
    <t>LANCHONETE RECEP.</t>
  </si>
  <si>
    <t>NOVO TAROBÁ</t>
  </si>
  <si>
    <t>LANCHONETE NAP</t>
  </si>
  <si>
    <t>QUIOSQUE CAFÉ</t>
  </si>
  <si>
    <t>RESTAURANTE PC</t>
  </si>
  <si>
    <t>LANCHONETE PC</t>
  </si>
  <si>
    <t>LANCHONETE RA</t>
  </si>
  <si>
    <t>QUIOSQUE 2</t>
  </si>
  <si>
    <t>A. COMERCIAL CV</t>
  </si>
  <si>
    <t>A. COMERCIAL BN</t>
  </si>
  <si>
    <t>A. COMERCIAL CT</t>
  </si>
  <si>
    <t>A. COMERCIAL CT-NAP</t>
  </si>
  <si>
    <t>A. COMERCIAL PC</t>
  </si>
  <si>
    <t>Projeção de receita bilheteria</t>
  </si>
  <si>
    <t>R$/mês</t>
  </si>
  <si>
    <t>CFTV
(# De câmeras)</t>
  </si>
  <si>
    <t>NAP</t>
  </si>
  <si>
    <t>Lanchonete Naipí</t>
  </si>
  <si>
    <t>Polo Cataratas</t>
  </si>
  <si>
    <t>Lanchonete - Bananeiras</t>
  </si>
  <si>
    <t>Lanchonete - Usina São João</t>
  </si>
  <si>
    <t>Lanchonete (A&amp;B) - Campo de Desafios</t>
  </si>
  <si>
    <t>Tarobá</t>
  </si>
  <si>
    <t>Lanchonete - Tarobá</t>
  </si>
  <si>
    <t>Lanchonete - Centro de Visitantes</t>
  </si>
  <si>
    <t xml:space="preserve">Lanchonete - Porto Canoas </t>
  </si>
  <si>
    <t xml:space="preserve">Restaurante - Porto Canoas </t>
  </si>
  <si>
    <t xml:space="preserve">Restaurante Rio Azul </t>
  </si>
  <si>
    <t>Polo Rio Azul</t>
  </si>
  <si>
    <t>Loja de Primeiras necessidades - Bananeiras</t>
  </si>
  <si>
    <t xml:space="preserve">CT </t>
  </si>
  <si>
    <t>Loja - Campo de Desafios</t>
  </si>
  <si>
    <t>Área Comercial - Porto Canoas</t>
  </si>
  <si>
    <t>Loja Souvenir - Centro de Visitantes</t>
  </si>
  <si>
    <t>CT - NAP</t>
  </si>
  <si>
    <t xml:space="preserve">Loja de Souvenir - Naipí </t>
  </si>
  <si>
    <t>Projeção de demanda</t>
  </si>
  <si>
    <t># visitantes/mês</t>
  </si>
  <si>
    <t>Quiosque - Centro de Visitantes</t>
  </si>
  <si>
    <t>Analista de Controladoria</t>
  </si>
  <si>
    <t>Analista de controladoria</t>
  </si>
  <si>
    <t>JUSTIFICATIVA</t>
  </si>
  <si>
    <t>Assistente contábil</t>
  </si>
  <si>
    <t>Analista administrativo</t>
  </si>
  <si>
    <t>Ref. Cataratas 2019 (+10%)</t>
  </si>
  <si>
    <t>Projeto Zoo SP / JB SP (8x)</t>
  </si>
  <si>
    <t>revisão da área a ser limpa</t>
  </si>
  <si>
    <t>aumento da equipe de limpeza</t>
  </si>
  <si>
    <t>aumento do nível de qualidade de limpeza</t>
  </si>
  <si>
    <t>ICMBio - contrato com PROERG</t>
  </si>
  <si>
    <t>área externa - 750 m²</t>
  </si>
  <si>
    <t>área interna - 1000 m²</t>
  </si>
  <si>
    <t>inserção da limpeza ICMBio p/ concessionária - Cadterc - vol 3 - jan 2020</t>
  </si>
  <si>
    <t>aumento do nível de qualidade de manutenção</t>
  </si>
  <si>
    <t>aumento da equipe de manutenção</t>
  </si>
  <si>
    <t>aumento do trnasporte fluvial</t>
  </si>
  <si>
    <t>Ref. Orçamento CAPEX NU - 1,5%/ano</t>
  </si>
  <si>
    <t>estimativa corrigida</t>
  </si>
  <si>
    <t>aumento do ativo segurado</t>
  </si>
  <si>
    <t>aumento do valor do contrato</t>
  </si>
  <si>
    <t>aumento da operação</t>
  </si>
  <si>
    <t>Ref. Limber PDV (+50%)</t>
  </si>
  <si>
    <t>aumento do uso de tecnologia</t>
  </si>
  <si>
    <t>Cadterc -V20</t>
  </si>
  <si>
    <t>Assume equipe ICMBio (+40%)</t>
  </si>
  <si>
    <t>Bombeiro civil (brigadista)</t>
  </si>
  <si>
    <t>reforço da segurança na sede</t>
  </si>
  <si>
    <t>reforço da segurança no portão principal</t>
  </si>
  <si>
    <t>reforço da segurança na sede Céu Azul</t>
  </si>
  <si>
    <t>reforço da segurança no Polo Ilhas</t>
  </si>
  <si>
    <t>reforço no apoio aos visitantes</t>
  </si>
  <si>
    <t>3% do valor veiculo/ano</t>
  </si>
  <si>
    <t>correção do percentual</t>
  </si>
  <si>
    <t>inserido p/ igualar Cat</t>
  </si>
  <si>
    <t>Inclusão de folguistas</t>
  </si>
  <si>
    <t>aumento ao apoio ao visitante</t>
  </si>
  <si>
    <t>correção do valor</t>
  </si>
  <si>
    <t>redução dos temporários</t>
  </si>
  <si>
    <t>20% DO PC-CV</t>
  </si>
  <si>
    <t>correção da quantidade</t>
  </si>
  <si>
    <t>LEITORES E SENSORES IoT</t>
  </si>
  <si>
    <t>Deck contemplação Porto Canoas</t>
  </si>
  <si>
    <t>upgrade no sistema de alarme</t>
  </si>
  <si>
    <t>Serviços de manutenção de CFTV</t>
  </si>
  <si>
    <t>correção de valores</t>
  </si>
  <si>
    <t>igualado Cat+20%</t>
  </si>
  <si>
    <t>igualado Cat+10%</t>
  </si>
  <si>
    <t>igualado Cat</t>
  </si>
  <si>
    <t xml:space="preserve">incremento do escopo do VI </t>
  </si>
  <si>
    <t>igualado qtd. Cat</t>
  </si>
  <si>
    <t>Mapa equipamentos</t>
  </si>
  <si>
    <t>inserido custo de manutenção de leitores, sensores IoT e cancelas</t>
  </si>
  <si>
    <t>Serviços de pesquisa de satisfação</t>
  </si>
  <si>
    <t>Ref. Projeto parque em SP</t>
  </si>
  <si>
    <t>valor atualizado p/ out20</t>
  </si>
  <si>
    <t>inserido (1 pesquisa/semestre)</t>
  </si>
  <si>
    <t>Ref. Projeto parque em SP (+40%)</t>
  </si>
  <si>
    <t>Despesas c/ treinamento do entorno</t>
  </si>
  <si>
    <t>inserido (treinamento de 50 pessoas/mês)</t>
  </si>
  <si>
    <t>Despesas com eventos c/ entorno</t>
  </si>
  <si>
    <t>Cenário mínimo NU</t>
  </si>
  <si>
    <t>inserido p/ feiras de produtos locais (ex)</t>
  </si>
  <si>
    <t>Ref. Cataratas 2019 (+35%)</t>
  </si>
  <si>
    <t>ajuste no % de aumento - maior consumo</t>
  </si>
  <si>
    <t>Treinamento operação</t>
  </si>
  <si>
    <t>igualado Cat+50%</t>
  </si>
  <si>
    <t>inclui, segurança, medicina e segurança de trabalho, atendimento ao público, combate a incêndio e outros operacionais</t>
  </si>
  <si>
    <t>Conforme NR4</t>
  </si>
  <si>
    <t>para atender à NR4</t>
  </si>
  <si>
    <t>reconfigurado com todos os postos de 12 hrs diurno e p/ os polos "novos" - inclui profissionais p/ heliponto</t>
  </si>
  <si>
    <t>reforço da segurança no CV</t>
  </si>
  <si>
    <t>reforço da segurança no Polo CT</t>
  </si>
  <si>
    <t>reforço da segurança no CT-NAP</t>
  </si>
  <si>
    <t>reforço da segurança em Céu Azul</t>
  </si>
  <si>
    <t>inclusão de operador de drone p/ Céu Azul</t>
  </si>
  <si>
    <t>ICMBio</t>
  </si>
  <si>
    <t>SEGURANÇA-BRIGADA DE INCÊNDIO</t>
  </si>
  <si>
    <t>ADMINISTRAÇÃO / SPE</t>
  </si>
  <si>
    <t>LIMPEZA E COLETA DE RESÍDUOS</t>
  </si>
  <si>
    <t>ATENDIMENTO AO PÚBLICO</t>
  </si>
  <si>
    <t>BILHETERIA</t>
  </si>
  <si>
    <t>LANCHONETE - RECEPTIVO</t>
  </si>
  <si>
    <t>LANCHONETE - NAIPI</t>
  </si>
  <si>
    <t>LANCHONETE - RECEPTIVO BANANEIRAS</t>
  </si>
  <si>
    <t>LANCHONETE - RECEPTIVO NOVO TAROBÁ</t>
  </si>
  <si>
    <t>LANCHONETE - CENTRO VISITANTES</t>
  </si>
  <si>
    <t>LANCHONETE - PORTO CANOAS</t>
  </si>
  <si>
    <t>LANCHONETE - RIO AZUL</t>
  </si>
  <si>
    <t>LANCHONETE - USINA SÃO JOÃO</t>
  </si>
  <si>
    <t>RESTAURANTE - PORTO CANOAS</t>
  </si>
  <si>
    <t>LOJA - BANANEIRAS</t>
  </si>
  <si>
    <t>LOJA - CATARATAS</t>
  </si>
  <si>
    <t>LOJA - PORTO CANOAS</t>
  </si>
  <si>
    <t>LOJA - CENTRO VISITANTES</t>
  </si>
  <si>
    <t>LOJA - NAIPI</t>
  </si>
  <si>
    <t>QUIOSQUE - CENTRO VISITANTES</t>
  </si>
  <si>
    <t>MANUTENÇÃO</t>
  </si>
  <si>
    <t>Teleférico</t>
  </si>
  <si>
    <t>kW</t>
  </si>
  <si>
    <t>h/dia</t>
  </si>
  <si>
    <t>kWh/mês</t>
  </si>
  <si>
    <t>TUSD</t>
  </si>
  <si>
    <t>TE</t>
  </si>
  <si>
    <t>Consumo mensal acima de 220 kWh</t>
  </si>
  <si>
    <t>Peças sobressalentes Teleférico</t>
  </si>
  <si>
    <t>COPEL</t>
  </si>
  <si>
    <t>referência proposta estimativa da Doppelmayr. Considerado 1,5%/ano do valor total</t>
  </si>
  <si>
    <t>/ano</t>
  </si>
  <si>
    <t>Copel 2020 - ajustar posteriormente.</t>
  </si>
  <si>
    <t>website da Copel fora do ar.</t>
  </si>
  <si>
    <t>???</t>
  </si>
  <si>
    <t>Auxiliar de embarque/desembarque</t>
  </si>
  <si>
    <t>Auxiliar de Embarque/Desembarque Teleférico</t>
  </si>
  <si>
    <t>Operador de Teleférico</t>
  </si>
  <si>
    <t>Técnico em eletromecânica</t>
  </si>
  <si>
    <t>Ref. Teleférico Parque Capivari</t>
  </si>
  <si>
    <t>escopo adicional NU</t>
  </si>
  <si>
    <t>Referência proj. CdM</t>
  </si>
  <si>
    <t>Peças sobressalentes</t>
  </si>
  <si>
    <t>Energia elétrica consumida</t>
  </si>
  <si>
    <t>O consumo energético é considerado pratimente constante por consideraros que ele não irá parar nas estações à espera que haja lotação mínima para voltar a viajar. Durante as 8:30 de operação, não haverá paradas.</t>
  </si>
  <si>
    <t>FORMAÇÃO DE CONDUTORES E CAPACITAÇÃO DE MÃO DE OBRA - PREMISSAS</t>
  </si>
  <si>
    <t>Curso de formação profissonal para populaçao local</t>
  </si>
  <si>
    <t>Temas: serviços ao turismo, meios de hospedagem, alimentação, culinária local, artesanato local e idiomas.</t>
  </si>
  <si>
    <t>Duração</t>
  </si>
  <si>
    <t>horas</t>
  </si>
  <si>
    <t>Quantidade de alunos</t>
  </si>
  <si>
    <t>funcionários necessários na operação da concessão</t>
  </si>
  <si>
    <t>hora/aula/aluno</t>
  </si>
  <si>
    <t>* Fonte: PRONATEC - Governo Federal, Ministério da Educação</t>
  </si>
  <si>
    <t>Parque:</t>
  </si>
  <si>
    <t>Vagas nos cursos</t>
  </si>
  <si>
    <t>FORMAÇÃO DE CONDUTORES E CAPACITAÇÃO DE MÃO DE OBRA - IMPLANTAÇÃO</t>
  </si>
  <si>
    <t>Custo</t>
  </si>
  <si>
    <t>alunos</t>
  </si>
  <si>
    <t xml:space="preserve">Custo </t>
  </si>
  <si>
    <t>FORMAÇÃO DE CONDUTORES E CAPACITAÇÃO DE MÃO DE OBRA - OPERAÇÃO</t>
  </si>
  <si>
    <t>dias</t>
  </si>
  <si>
    <t>Operador de teleférico</t>
  </si>
  <si>
    <t>Técnico Eletromecânico</t>
  </si>
  <si>
    <t>Iguaçu</t>
  </si>
  <si>
    <t>Parna Iguaçu</t>
  </si>
  <si>
    <t>Parna de Iguaçu</t>
  </si>
  <si>
    <t xml:space="preserve">Curso com turma de </t>
  </si>
  <si>
    <t>Custo estimado*</t>
  </si>
  <si>
    <t>Capacitação</t>
  </si>
  <si>
    <t>em 30 anos</t>
  </si>
  <si>
    <t>/ano (média)</t>
  </si>
  <si>
    <t>por turma</t>
  </si>
  <si>
    <t>Quantidade de turmas/ano</t>
  </si>
  <si>
    <t>Quantidade de alunos/ano</t>
  </si>
  <si>
    <t>por ano</t>
  </si>
  <si>
    <t>Temas: serviços ao turismo, meios de hospedagem, alimentação, culinária local, artesanato local,ceducação ambiental e idiomas.</t>
  </si>
  <si>
    <t># funcionários</t>
  </si>
  <si>
    <t>Custo médio estimado*</t>
  </si>
  <si>
    <t>Curso de formação profissonal para população local, estudantes, interessados</t>
  </si>
  <si>
    <t>INICIAÇÃO EM EDUCAÇÃO AMBIENTAL - PREMISSAS</t>
  </si>
  <si>
    <t>INICIAÇÃO EM EDUCAÇÃO AMBIENTA - IMPLANTAÇÃO</t>
  </si>
  <si>
    <t>INICIAÇÃO EM EDUCAÇÃO AMBIENTA - OPERAÇÃO</t>
  </si>
  <si>
    <t>Curso de iniciação para populaçao local, estudantes, visitantes e interessados nos temas ligados ao meio ambiente</t>
  </si>
  <si>
    <t>turmas de 30 alunos, 3 semanas por mês</t>
  </si>
  <si>
    <t>/aluno</t>
  </si>
  <si>
    <t>material</t>
  </si>
  <si>
    <t>Custos de preparação do curso (R$ 50/h)</t>
  </si>
  <si>
    <t>Custo unitário de material</t>
  </si>
  <si>
    <t>Custo estimado do instrutor (h/h)</t>
  </si>
  <si>
    <t>homem/hora</t>
  </si>
  <si>
    <t>Custo estimado do instrutor/aula</t>
  </si>
  <si>
    <t>Custo estimado/curso</t>
  </si>
  <si>
    <t>Total educação ambiental</t>
  </si>
  <si>
    <t xml:space="preserve">aumento total de </t>
  </si>
  <si>
    <t>aumento anual de</t>
  </si>
  <si>
    <t>solicitado por MMA</t>
  </si>
  <si>
    <t>Fornecimento e instalação</t>
  </si>
  <si>
    <t>Pilares técnicos, subestação, sistema de alimentação da rede externa até o quadro elétrico do equipamento</t>
  </si>
  <si>
    <t>Estação CV - Teleférico</t>
  </si>
  <si>
    <t>Estação São João - Teleférico</t>
  </si>
  <si>
    <t>De Natureza Urbana em 05/02/2021:</t>
  </si>
  <si>
    <t>Projeto e Obras</t>
  </si>
  <si>
    <t>Operação Plena</t>
  </si>
  <si>
    <t>Taxas de premio</t>
  </si>
  <si>
    <t>Periodo de Concessão</t>
  </si>
  <si>
    <t xml:space="preserve">Ano 1 </t>
  </si>
  <si>
    <t>Ano 2</t>
  </si>
  <si>
    <t>Ano 3</t>
  </si>
  <si>
    <t>Ano 4</t>
  </si>
  <si>
    <t>Ano 5</t>
  </si>
  <si>
    <t>Ano 6</t>
  </si>
  <si>
    <t>Ano 7</t>
  </si>
  <si>
    <t>Ano 8</t>
  </si>
  <si>
    <t>Ano 9</t>
  </si>
  <si>
    <t>Ano 10</t>
  </si>
  <si>
    <t>Ano 11</t>
  </si>
  <si>
    <t>Ano 12</t>
  </si>
  <si>
    <t>Ano 13</t>
  </si>
  <si>
    <t>Ano 14</t>
  </si>
  <si>
    <t>Ano 15</t>
  </si>
  <si>
    <t>Ano 16</t>
  </si>
  <si>
    <t>Ano 17</t>
  </si>
  <si>
    <t>Ano 18</t>
  </si>
  <si>
    <t>Ano 19</t>
  </si>
  <si>
    <t>Ano 20</t>
  </si>
  <si>
    <t>Ano 21</t>
  </si>
  <si>
    <t>Ano 22</t>
  </si>
  <si>
    <t>Ano 23</t>
  </si>
  <si>
    <t>Ano 24</t>
  </si>
  <si>
    <t>Ano 25</t>
  </si>
  <si>
    <t>Ano 26</t>
  </si>
  <si>
    <t>Ano 27</t>
  </si>
  <si>
    <t>Ano 28</t>
  </si>
  <si>
    <t>Ano 29</t>
  </si>
  <si>
    <t>Ano 30</t>
  </si>
  <si>
    <t>Cobertura</t>
  </si>
  <si>
    <t>Ano 01 a 05</t>
  </si>
  <si>
    <t>Ano 06 a 20</t>
  </si>
  <si>
    <t>Seguro Patrimonial (% do valor do patrimônio)</t>
  </si>
  <si>
    <t>Responsabilidade Civil - Operações (% da receita)</t>
  </si>
  <si>
    <t>Riscos de Engenharia - Obras (% do valor da obra)</t>
  </si>
  <si>
    <t>Responsabilidade Civil - Obras (% do valor da obra)</t>
  </si>
  <si>
    <t>Total Prêmio Estimado Programa de Seguros de Concessão</t>
  </si>
  <si>
    <t>ano 1</t>
  </si>
  <si>
    <t>ano 2</t>
  </si>
  <si>
    <t>ano 3</t>
  </si>
  <si>
    <t>Receita anual estimada (faturamento)</t>
  </si>
  <si>
    <t>Soma</t>
  </si>
  <si>
    <t>Média</t>
  </si>
  <si>
    <t>Soma Acumulada</t>
  </si>
  <si>
    <t>Contagem</t>
  </si>
  <si>
    <t>CV-SJ</t>
  </si>
  <si>
    <t>TELEFÉRICO</t>
  </si>
  <si>
    <t>Fonte: Larissa, em 05/02/21</t>
  </si>
  <si>
    <t>Valor estimado do contrato do teleférico</t>
  </si>
  <si>
    <t>Valor do equipamento/obra (teleférico)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</si>
</sst>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quot;R$&quot;#,##0.00;[Red]\-&quot;R$&quot;#,##0.00"/>
    <numFmt numFmtId="165" formatCode="_-&quot;R$&quot;* #,##0.00_-;\-&quot;R$&quot;* #,##0.00_-;_-&quot;R$&quot;* &quot;-&quot;??_-;_-@_-"/>
    <numFmt numFmtId="166" formatCode="&quot;R$&quot;#,##0"/>
    <numFmt numFmtId="167" formatCode="_-* #,##0_-;\-* #,##0_-;_-* &quot;-&quot;??_-;_-@_-"/>
    <numFmt numFmtId="168" formatCode="&quot;R$&quot;#,##0.00"/>
    <numFmt numFmtId="169" formatCode="mm/yyyy"/>
    <numFmt numFmtId="170" formatCode="000"/>
    <numFmt numFmtId="171" formatCode="_-&quot;R$&quot;* #,##0_-;\-&quot;R$&quot;* #,##0_-;_-&quot;R$&quot;* &quot;-&quot;??_-;_-@_-"/>
    <numFmt numFmtId="172" formatCode="#,##0;\-#,##0;\-"/>
    <numFmt numFmtId="173" formatCode="_-&quot;R$&quot;* #,##0.0000_-;\-&quot;R$&quot;* #,##0.0000_-;_-&quot;R$&quot;* &quot;-&quot;??_-;_-@_-"/>
    <numFmt numFmtId="174" formatCode="_-&quot;R$&quot;* #,##0.00000_-;\-&quot;R$&quot;* #,##0.00000_-;_-&quot;R$&quot;* &quot;-&quot;??_-;_-@_-"/>
    <numFmt numFmtId="175" formatCode="_(* #,##0.0_);_(* \(#,##0.0\);_(* &quot;-&quot;??_);_(@_)"/>
    <numFmt numFmtId="176" formatCode="_(* #,##0_);_(* \(#,##0\);_(* &quot;-&quot;??_);_(@_)"/>
    <numFmt numFmtId="177" formatCode="0.0%"/>
    <numFmt numFmtId="178" formatCode="&quot;R$&quot;\ #,##0.00"/>
    <numFmt numFmtId="179" formatCode="&quot;R$&quot;\ #,##0"/>
  </numFmts>
  <fonts count="66" x14ac:knownFonts="1">
    <font>
      <sz val="11"/>
      <color theme="1"/>
      <name val="Calibri"/>
      <family val="2"/>
      <scheme val="minor"/>
    </font>
    <font>
      <sz val="11"/>
      <color theme="1"/>
      <name val="Calibri"/>
      <family val="2"/>
      <scheme val="minor"/>
    </font>
    <font>
      <b/>
      <sz val="8"/>
      <name val="Malgun Gothic"/>
      <family val="2"/>
    </font>
    <font>
      <b/>
      <sz val="8"/>
      <color rgb="FF000000"/>
      <name val="Malgun Gothic"/>
      <family val="2"/>
    </font>
    <font>
      <b/>
      <sz val="8"/>
      <color theme="1"/>
      <name val="Malgun Gothic"/>
      <family val="2"/>
    </font>
    <font>
      <sz val="8"/>
      <color theme="1"/>
      <name val="Malgun Gothic"/>
      <family val="2"/>
    </font>
    <font>
      <sz val="8"/>
      <name val="Malgun Gothic"/>
      <family val="2"/>
    </font>
    <font>
      <u/>
      <sz val="11"/>
      <color theme="10"/>
      <name val="Calibri"/>
      <family val="2"/>
      <scheme val="minor"/>
    </font>
    <font>
      <sz val="10"/>
      <color theme="1"/>
      <name val="Calibri"/>
      <family val="2"/>
      <scheme val="minor"/>
    </font>
    <font>
      <b/>
      <sz val="10"/>
      <color theme="1"/>
      <name val="Calibri"/>
      <family val="2"/>
      <scheme val="minor"/>
    </font>
    <font>
      <sz val="11"/>
      <name val="Calibri"/>
      <family val="2"/>
      <scheme val="minor"/>
    </font>
    <font>
      <b/>
      <sz val="9"/>
      <color theme="1"/>
      <name val="Calibri"/>
      <family val="2"/>
      <scheme val="minor"/>
    </font>
    <font>
      <b/>
      <sz val="8"/>
      <color rgb="FF0070C0"/>
      <name val="Arial"/>
      <family val="2"/>
    </font>
    <font>
      <b/>
      <sz val="8"/>
      <name val="Arial"/>
      <family val="2"/>
    </font>
    <font>
      <sz val="9"/>
      <color theme="1"/>
      <name val="Calibri"/>
      <family val="2"/>
      <scheme val="minor"/>
    </font>
    <font>
      <sz val="9"/>
      <name val="Calibri"/>
      <family val="2"/>
      <scheme val="minor"/>
    </font>
    <font>
      <u/>
      <sz val="9"/>
      <color theme="10"/>
      <name val="Calibri"/>
      <family val="2"/>
      <scheme val="minor"/>
    </font>
    <font>
      <b/>
      <sz val="9"/>
      <color indexed="81"/>
      <name val="Segoe UI"/>
      <family val="2"/>
    </font>
    <font>
      <sz val="9"/>
      <color indexed="81"/>
      <name val="Segoe UI"/>
      <family val="2"/>
    </font>
    <font>
      <sz val="10"/>
      <color rgb="FFFF0000"/>
      <name val="Calibri Light"/>
      <family val="2"/>
    </font>
    <font>
      <sz val="10"/>
      <name val="Calibri Light"/>
      <family val="2"/>
    </font>
    <font>
      <b/>
      <sz val="10"/>
      <color theme="0"/>
      <name val="Calibri Light"/>
      <family val="2"/>
    </font>
    <font>
      <sz val="10"/>
      <color theme="0"/>
      <name val="Calibri Light"/>
      <family val="2"/>
    </font>
    <font>
      <sz val="10"/>
      <name val="Arial"/>
      <family val="2"/>
    </font>
    <font>
      <b/>
      <sz val="10"/>
      <name val="Calibri Light"/>
      <family val="2"/>
    </font>
    <font>
      <sz val="10"/>
      <color rgb="FF0070C0"/>
      <name val="Calibri Light"/>
      <family val="2"/>
    </font>
    <font>
      <b/>
      <sz val="8"/>
      <color theme="0"/>
      <name val="Calibri Light"/>
      <family val="2"/>
    </font>
    <font>
      <sz val="8"/>
      <color theme="0"/>
      <name val="Calibri Light"/>
      <family val="2"/>
    </font>
    <font>
      <b/>
      <sz val="12"/>
      <color theme="0"/>
      <name val="Calibri Light"/>
      <family val="2"/>
    </font>
    <font>
      <sz val="12"/>
      <name val="Calibri Light"/>
      <family val="2"/>
    </font>
    <font>
      <b/>
      <sz val="12"/>
      <name val="Calibri Light"/>
      <family val="2"/>
    </font>
    <font>
      <b/>
      <sz val="9"/>
      <color theme="0"/>
      <name val="Calibri Light"/>
      <family val="2"/>
    </font>
    <font>
      <b/>
      <sz val="10"/>
      <color rgb="FFFF0000"/>
      <name val="Calibri Light"/>
      <family val="2"/>
    </font>
    <font>
      <sz val="11"/>
      <color rgb="FFFF0000"/>
      <name val="Calibri Light"/>
      <family val="2"/>
    </font>
    <font>
      <b/>
      <sz val="11"/>
      <color rgb="FFFF0000"/>
      <name val="Calibri Light"/>
      <family val="2"/>
    </font>
    <font>
      <sz val="11"/>
      <color rgb="FF000000"/>
      <name val="Calibri"/>
      <family val="2"/>
    </font>
    <font>
      <sz val="8"/>
      <name val="Calibri"/>
      <family val="2"/>
      <scheme val="minor"/>
    </font>
    <font>
      <i/>
      <sz val="10"/>
      <color rgb="FF000000"/>
      <name val="Calibri"/>
      <family val="2"/>
    </font>
    <font>
      <sz val="10"/>
      <color rgb="FF000000"/>
      <name val="Calibri"/>
      <family val="2"/>
    </font>
    <font>
      <i/>
      <sz val="10"/>
      <color theme="1"/>
      <name val="Calibri"/>
      <family val="2"/>
      <scheme val="minor"/>
    </font>
    <font>
      <b/>
      <sz val="8"/>
      <color theme="0"/>
      <name val="Malgun Gothic"/>
      <family val="2"/>
    </font>
    <font>
      <sz val="8"/>
      <color theme="1"/>
      <name val="Calibri"/>
      <family val="2"/>
      <scheme val="minor"/>
    </font>
    <font>
      <b/>
      <sz val="8"/>
      <color theme="1"/>
      <name val="Calibri"/>
      <family val="2"/>
      <scheme val="minor"/>
    </font>
    <font>
      <sz val="7"/>
      <color theme="1"/>
      <name val="Calibri"/>
      <family val="2"/>
      <scheme val="minor"/>
    </font>
    <font>
      <i/>
      <sz val="7"/>
      <color theme="1"/>
      <name val="Calibri"/>
      <family val="2"/>
      <scheme val="minor"/>
    </font>
    <font>
      <sz val="7"/>
      <color theme="4"/>
      <name val="Calibri"/>
      <family val="2"/>
      <scheme val="minor"/>
    </font>
    <font>
      <b/>
      <sz val="7"/>
      <color theme="1"/>
      <name val="Calibri"/>
      <family val="2"/>
      <scheme val="minor"/>
    </font>
    <font>
      <sz val="7"/>
      <color theme="0"/>
      <name val="Calibri"/>
      <family val="2"/>
      <scheme val="minor"/>
    </font>
    <font>
      <b/>
      <sz val="7"/>
      <color theme="4"/>
      <name val="Calibri"/>
      <family val="2"/>
      <scheme val="minor"/>
    </font>
    <font>
      <b/>
      <i/>
      <sz val="10"/>
      <color theme="1"/>
      <name val="Calibri"/>
      <family val="2"/>
      <scheme val="minor"/>
    </font>
    <font>
      <sz val="8"/>
      <color rgb="FFFF0000"/>
      <name val="Calibri"/>
      <family val="2"/>
      <scheme val="minor"/>
    </font>
    <font>
      <b/>
      <sz val="8"/>
      <name val="Calibri"/>
      <family val="2"/>
      <scheme val="minor"/>
    </font>
    <font>
      <b/>
      <sz val="8"/>
      <color rgb="FF0070C0"/>
      <name val="Calibri"/>
      <family val="2"/>
      <scheme val="minor"/>
    </font>
    <font>
      <b/>
      <sz val="8"/>
      <color theme="4"/>
      <name val="Calibri"/>
      <family val="2"/>
      <scheme val="minor"/>
    </font>
    <font>
      <u/>
      <sz val="10"/>
      <color theme="10"/>
      <name val="Calibri"/>
      <family val="2"/>
      <scheme val="minor"/>
    </font>
    <font>
      <b/>
      <sz val="12"/>
      <color theme="1"/>
      <name val="Calibri"/>
      <family val="2"/>
      <scheme val="minor"/>
    </font>
    <font>
      <b/>
      <sz val="9"/>
      <color rgb="FF0070C0"/>
      <name val="Calibri"/>
      <family val="2"/>
      <scheme val="minor"/>
    </font>
    <font>
      <b/>
      <sz val="11"/>
      <color theme="0"/>
      <name val="Calibri"/>
      <family val="2"/>
      <scheme val="minor"/>
    </font>
    <font>
      <sz val="11"/>
      <name val="Calibri"/>
      <family val="2"/>
    </font>
    <font>
      <b/>
      <sz val="11"/>
      <color theme="1"/>
      <name val="Calibri"/>
      <family val="2"/>
      <scheme val="minor"/>
    </font>
    <font>
      <sz val="11"/>
      <color theme="0"/>
      <name val="Calibri"/>
      <family val="2"/>
      <scheme val="minor"/>
    </font>
    <font>
      <sz val="10"/>
      <name val="Calibri"/>
      <family val="2"/>
    </font>
    <font>
      <sz val="8"/>
      <color rgb="FFFF0000"/>
      <name val="Malgun Gothic"/>
      <family val="2"/>
    </font>
    <font>
      <b/>
      <sz val="10"/>
      <color theme="0"/>
      <name val="Calibri"/>
      <family val="2"/>
      <scheme val="minor"/>
    </font>
    <font>
      <sz val="10"/>
      <name val="Calibri"/>
      <family val="2"/>
      <scheme val="minor"/>
    </font>
    <font>
      <b/>
      <sz val="10"/>
      <name val="Calibri"/>
      <family val="2"/>
      <scheme val="minor"/>
    </font>
  </fonts>
  <fills count="37">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FF00"/>
        <bgColor indexed="64"/>
      </patternFill>
    </fill>
    <fill>
      <patternFill patternType="solid">
        <fgColor rgb="FF92D050"/>
        <bgColor indexed="64"/>
      </patternFill>
    </fill>
    <fill>
      <patternFill patternType="solid">
        <fgColor theme="1"/>
        <bgColor indexed="64"/>
      </patternFill>
    </fill>
    <fill>
      <patternFill patternType="solid">
        <fgColor theme="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2" tint="-0.49998474074526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bgColor indexed="64"/>
      </patternFill>
    </fill>
    <fill>
      <patternFill patternType="solid">
        <fgColor theme="8" tint="0.59999389629810485"/>
        <bgColor indexed="64"/>
      </patternFill>
    </fill>
    <fill>
      <patternFill patternType="solid">
        <fgColor rgb="FFFF99FF"/>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C081"/>
        <bgColor indexed="64"/>
      </patternFill>
    </fill>
    <fill>
      <patternFill patternType="solid">
        <fgColor rgb="FF00B050"/>
        <bgColor indexed="64"/>
      </patternFill>
    </fill>
    <fill>
      <patternFill patternType="solid">
        <fgColor rgb="FFFF0000"/>
        <bgColor indexed="64"/>
      </patternFill>
    </fill>
    <fill>
      <patternFill patternType="solid">
        <fgColor rgb="FFC00000"/>
        <bgColor indexed="64"/>
      </patternFill>
    </fill>
    <fill>
      <patternFill patternType="solid">
        <fgColor theme="7" tint="-0.249977111117893"/>
        <bgColor indexed="64"/>
      </patternFill>
    </fill>
    <fill>
      <patternFill patternType="solid">
        <fgColor theme="9"/>
        <bgColor indexed="64"/>
      </patternFill>
    </fill>
  </fills>
  <borders count="59">
    <border>
      <left/>
      <right/>
      <top/>
      <bottom/>
      <diagonal/>
    </border>
    <border>
      <left/>
      <right style="thin">
        <color indexed="64"/>
      </right>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indexed="64"/>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medium">
        <color indexed="64"/>
      </bottom>
      <diagonal/>
    </border>
    <border>
      <left style="medium">
        <color indexed="64"/>
      </left>
      <right style="medium">
        <color indexed="64"/>
      </right>
      <top style="thin">
        <color theme="0" tint="-0.499984740745262"/>
      </top>
      <bottom/>
      <diagonal/>
    </border>
    <border>
      <left style="medium">
        <color indexed="64"/>
      </left>
      <right style="medium">
        <color indexed="64"/>
      </right>
      <top/>
      <bottom/>
      <diagonal/>
    </border>
    <border>
      <left style="medium">
        <color indexed="64"/>
      </left>
      <right style="medium">
        <color indexed="64"/>
      </right>
      <top/>
      <bottom style="thin">
        <color theme="0" tint="-0.499984740745262"/>
      </bottom>
      <diagonal/>
    </border>
    <border>
      <left/>
      <right/>
      <top/>
      <bottom style="thin">
        <color theme="2"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8"/>
      </left>
      <right style="medium">
        <color indexed="8"/>
      </right>
      <top/>
      <bottom style="medium">
        <color indexed="8"/>
      </bottom>
      <diagonal/>
    </border>
  </borders>
  <cellStyleXfs count="14">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5" fontId="1" fillId="0" borderId="0" applyFont="0" applyFill="0" applyBorder="0" applyAlignment="0" applyProtection="0"/>
    <xf numFmtId="0" fontId="35" fillId="0" borderId="0" applyNumberFormat="0"/>
    <xf numFmtId="43" fontId="1" fillId="0" borderId="0" applyFont="0" applyFill="0" applyBorder="0" applyAlignment="0" applyProtection="0"/>
    <xf numFmtId="43" fontId="2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58" fillId="0" borderId="0"/>
  </cellStyleXfs>
  <cellXfs count="810">
    <xf numFmtId="0" fontId="0" fillId="0" borderId="0" xfId="0"/>
    <xf numFmtId="0" fontId="5" fillId="0" borderId="0" xfId="0" applyFont="1"/>
    <xf numFmtId="0" fontId="6" fillId="0" borderId="0" xfId="0" applyFont="1" applyAlignment="1">
      <alignment horizontal="center"/>
    </xf>
    <xf numFmtId="0" fontId="5" fillId="0" borderId="0" xfId="0" applyFont="1" applyAlignment="1">
      <alignment horizontal="center"/>
    </xf>
    <xf numFmtId="0" fontId="5" fillId="0" borderId="6" xfId="1" applyFont="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vertical="center"/>
    </xf>
    <xf numFmtId="0" fontId="9" fillId="0" borderId="9" xfId="0" applyFont="1" applyBorder="1" applyAlignment="1">
      <alignment horizontal="center" vertical="center"/>
    </xf>
    <xf numFmtId="0" fontId="8" fillId="0" borderId="0" xfId="0" applyFont="1" applyAlignment="1">
      <alignment horizontal="center" vertical="center"/>
    </xf>
    <xf numFmtId="0" fontId="9" fillId="0" borderId="12" xfId="0" applyFont="1" applyBorder="1" applyAlignment="1">
      <alignment horizontal="center" vertical="center"/>
    </xf>
    <xf numFmtId="0" fontId="9" fillId="0" borderId="0" xfId="0" applyFont="1" applyAlignment="1">
      <alignment horizontal="center" vertical="center"/>
    </xf>
    <xf numFmtId="0" fontId="9" fillId="0" borderId="13" xfId="0" applyFont="1" applyBorder="1" applyAlignment="1">
      <alignment horizontal="center" vertical="center"/>
    </xf>
    <xf numFmtId="166" fontId="8" fillId="0" borderId="0" xfId="0" applyNumberFormat="1" applyFont="1" applyAlignment="1">
      <alignment horizontal="center" vertical="center"/>
    </xf>
    <xf numFmtId="168" fontId="8" fillId="0" borderId="0" xfId="0" applyNumberFormat="1" applyFont="1" applyAlignment="1">
      <alignment horizontal="center" vertical="center"/>
    </xf>
    <xf numFmtId="10" fontId="8" fillId="0" borderId="0" xfId="0" applyNumberFormat="1" applyFont="1" applyAlignment="1">
      <alignment horizontal="center" vertical="center"/>
    </xf>
    <xf numFmtId="9" fontId="8" fillId="0" borderId="13" xfId="0" applyNumberFormat="1" applyFont="1" applyBorder="1" applyAlignment="1">
      <alignment horizontal="center" vertical="center"/>
    </xf>
    <xf numFmtId="9" fontId="8" fillId="0" borderId="0" xfId="0" applyNumberFormat="1" applyFont="1" applyAlignment="1">
      <alignment horizontal="center" vertical="center"/>
    </xf>
    <xf numFmtId="9" fontId="8" fillId="5" borderId="0" xfId="0" applyNumberFormat="1" applyFont="1" applyFill="1" applyAlignment="1">
      <alignment horizontal="center" vertical="center"/>
    </xf>
    <xf numFmtId="0" fontId="9" fillId="0" borderId="0" xfId="0" applyFont="1" applyAlignment="1">
      <alignment horizontal="right" vertical="center"/>
    </xf>
    <xf numFmtId="43" fontId="8" fillId="0" borderId="0" xfId="2" applyFont="1" applyAlignment="1">
      <alignment horizontal="center" vertical="center"/>
    </xf>
    <xf numFmtId="168" fontId="8" fillId="0" borderId="0" xfId="2" applyNumberFormat="1" applyFont="1" applyAlignment="1">
      <alignment horizontal="center" vertical="center"/>
    </xf>
    <xf numFmtId="0" fontId="8" fillId="0" borderId="0" xfId="0" applyFont="1" applyAlignment="1">
      <alignment horizontal="center" vertical="center" wrapText="1"/>
    </xf>
    <xf numFmtId="0" fontId="9" fillId="0" borderId="0" xfId="0" quotePrefix="1" applyFont="1" applyAlignment="1">
      <alignment vertical="center"/>
    </xf>
    <xf numFmtId="0" fontId="9" fillId="0" borderId="0" xfId="0" applyFont="1" applyAlignment="1">
      <alignment vertical="center"/>
    </xf>
    <xf numFmtId="10" fontId="8" fillId="0" borderId="0" xfId="3" applyNumberFormat="1" applyFont="1" applyAlignment="1">
      <alignment horizontal="center" vertical="center"/>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9" fontId="9" fillId="0" borderId="8" xfId="0" applyNumberFormat="1" applyFont="1" applyBorder="1" applyAlignment="1">
      <alignment horizontal="center" vertical="center"/>
    </xf>
    <xf numFmtId="9" fontId="9" fillId="0" borderId="0" xfId="0" applyNumberFormat="1" applyFont="1" applyAlignment="1">
      <alignment horizontal="center" vertical="center"/>
    </xf>
    <xf numFmtId="0" fontId="10" fillId="0" borderId="0" xfId="0" applyFont="1"/>
    <xf numFmtId="0" fontId="11" fillId="2" borderId="0" xfId="0" applyFont="1" applyFill="1" applyAlignment="1">
      <alignment horizontal="center" vertical="center" wrapText="1"/>
    </xf>
    <xf numFmtId="0" fontId="11" fillId="6"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11" fillId="4" borderId="0" xfId="0" applyFont="1" applyFill="1" applyAlignment="1">
      <alignment horizontal="center" vertical="center" wrapText="1"/>
    </xf>
    <xf numFmtId="0" fontId="12" fillId="7" borderId="0" xfId="0" applyFont="1" applyFill="1" applyAlignment="1">
      <alignment horizontal="center" vertical="center" wrapText="1"/>
    </xf>
    <xf numFmtId="0" fontId="13" fillId="7" borderId="0" xfId="0" applyFont="1" applyFill="1" applyAlignment="1">
      <alignment horizontal="center" vertical="center" wrapText="1"/>
    </xf>
    <xf numFmtId="0" fontId="13" fillId="7" borderId="0" xfId="0" applyFont="1" applyFill="1" applyAlignment="1">
      <alignment horizontal="center" vertical="center"/>
    </xf>
    <xf numFmtId="0" fontId="11" fillId="3" borderId="0" xfId="0" applyFont="1" applyFill="1" applyAlignment="1">
      <alignment horizontal="center" vertical="center" wrapText="1"/>
    </xf>
    <xf numFmtId="0" fontId="11" fillId="0" borderId="0" xfId="0" applyFont="1" applyAlignment="1">
      <alignment vertical="center" wrapText="1"/>
    </xf>
    <xf numFmtId="0" fontId="14" fillId="0" borderId="0" xfId="0" applyFont="1" applyAlignment="1">
      <alignment horizontal="center" vertical="center"/>
    </xf>
    <xf numFmtId="0" fontId="14" fillId="0" borderId="0" xfId="0" applyFont="1" applyAlignment="1">
      <alignment vertical="center"/>
    </xf>
    <xf numFmtId="43" fontId="14" fillId="0" borderId="0" xfId="2" applyFont="1" applyFill="1" applyAlignment="1">
      <alignment horizontal="center" vertical="center"/>
    </xf>
    <xf numFmtId="9" fontId="14" fillId="0" borderId="0" xfId="2" applyNumberFormat="1" applyFont="1" applyFill="1" applyAlignment="1">
      <alignment horizontal="center" vertical="center"/>
    </xf>
    <xf numFmtId="9" fontId="14" fillId="0" borderId="0" xfId="3" applyFont="1" applyFill="1" applyAlignment="1">
      <alignment horizontal="center" vertical="center"/>
    </xf>
    <xf numFmtId="43" fontId="14" fillId="0" borderId="0" xfId="0" applyNumberFormat="1" applyFont="1" applyAlignment="1">
      <alignment horizontal="center" vertical="center"/>
    </xf>
    <xf numFmtId="43" fontId="15" fillId="0" borderId="0" xfId="2" applyFont="1" applyFill="1" applyBorder="1"/>
    <xf numFmtId="10" fontId="15" fillId="0" borderId="0" xfId="3" applyNumberFormat="1" applyFont="1" applyFill="1" applyBorder="1" applyAlignment="1">
      <alignment horizontal="center"/>
    </xf>
    <xf numFmtId="2" fontId="14" fillId="0" borderId="0" xfId="2" applyNumberFormat="1" applyFont="1" applyFill="1" applyBorder="1" applyAlignment="1">
      <alignment horizontal="center" vertical="center"/>
    </xf>
    <xf numFmtId="2" fontId="14" fillId="0" borderId="0" xfId="2" applyNumberFormat="1" applyFont="1" applyFill="1" applyAlignment="1">
      <alignment horizontal="center" vertical="center"/>
    </xf>
    <xf numFmtId="169" fontId="14" fillId="0" borderId="0" xfId="0" applyNumberFormat="1" applyFont="1" applyAlignment="1">
      <alignment horizontal="center" vertical="center"/>
    </xf>
    <xf numFmtId="0" fontId="16" fillId="0" borderId="0" xfId="4" applyFont="1" applyFill="1" applyAlignment="1">
      <alignment vertical="center"/>
    </xf>
    <xf numFmtId="9" fontId="15" fillId="0" borderId="0" xfId="2" applyNumberFormat="1" applyFont="1" applyFill="1" applyAlignment="1">
      <alignment horizontal="center" vertical="center"/>
    </xf>
    <xf numFmtId="43" fontId="15" fillId="0" borderId="0" xfId="2" applyFont="1" applyFill="1" applyAlignment="1">
      <alignment horizontal="center" vertical="center"/>
    </xf>
    <xf numFmtId="2" fontId="14" fillId="0" borderId="0" xfId="2" applyNumberFormat="1" applyFont="1" applyFill="1" applyAlignment="1">
      <alignment horizontal="left" vertical="center"/>
    </xf>
    <xf numFmtId="9" fontId="14" fillId="0" borderId="0" xfId="0" applyNumberFormat="1" applyFont="1" applyAlignment="1">
      <alignment horizontal="center" vertical="center"/>
    </xf>
    <xf numFmtId="10" fontId="14" fillId="0" borderId="0" xfId="0" applyNumberFormat="1" applyFont="1" applyAlignment="1">
      <alignment horizontal="center" vertical="center"/>
    </xf>
    <xf numFmtId="10" fontId="8" fillId="0" borderId="0" xfId="0" applyNumberFormat="1" applyFont="1" applyAlignment="1">
      <alignment vertical="center"/>
    </xf>
    <xf numFmtId="9" fontId="15" fillId="8" borderId="0" xfId="2" applyNumberFormat="1" applyFont="1" applyFill="1" applyAlignment="1">
      <alignment horizontal="center" vertical="center"/>
    </xf>
    <xf numFmtId="0" fontId="5" fillId="0" borderId="3" xfId="0" applyFont="1" applyBorder="1"/>
    <xf numFmtId="9" fontId="14" fillId="8" borderId="0" xfId="2" applyNumberFormat="1" applyFont="1" applyFill="1" applyAlignment="1">
      <alignment horizontal="center" vertical="center"/>
    </xf>
    <xf numFmtId="0" fontId="16" fillId="0" borderId="0" xfId="4" applyFont="1" applyFill="1" applyAlignment="1">
      <alignment horizontal="center" vertical="center"/>
    </xf>
    <xf numFmtId="0" fontId="7" fillId="0" borderId="0" xfId="4" applyFill="1" applyAlignment="1">
      <alignment horizontal="center" vertical="center"/>
    </xf>
    <xf numFmtId="9" fontId="15" fillId="6" borderId="0" xfId="2" applyNumberFormat="1" applyFont="1" applyFill="1" applyAlignment="1">
      <alignment horizontal="center" vertical="center"/>
    </xf>
    <xf numFmtId="2" fontId="14" fillId="6" borderId="0" xfId="2" applyNumberFormat="1" applyFont="1" applyFill="1" applyAlignment="1">
      <alignment horizontal="center" vertical="center"/>
    </xf>
    <xf numFmtId="0" fontId="6" fillId="0" borderId="9" xfId="1" applyFont="1" applyBorder="1" applyAlignment="1">
      <alignment horizontal="left" vertical="center" wrapText="1"/>
    </xf>
    <xf numFmtId="0" fontId="14" fillId="0" borderId="0" xfId="0" applyFont="1" applyFill="1" applyAlignment="1">
      <alignment vertical="center"/>
    </xf>
    <xf numFmtId="0" fontId="3" fillId="0" borderId="0" xfId="1" applyFont="1" applyAlignment="1">
      <alignment horizontal="center" vertical="center" wrapText="1"/>
    </xf>
    <xf numFmtId="0" fontId="20" fillId="0" borderId="16" xfId="0" applyFont="1" applyBorder="1" applyAlignment="1">
      <alignment horizontal="center" vertical="center" wrapText="1"/>
    </xf>
    <xf numFmtId="0" fontId="21" fillId="11" borderId="16" xfId="0" applyFont="1" applyFill="1" applyBorder="1" applyAlignment="1">
      <alignment vertical="center" wrapText="1"/>
    </xf>
    <xf numFmtId="0" fontId="21" fillId="11" borderId="16" xfId="0" applyFont="1" applyFill="1" applyBorder="1" applyAlignment="1">
      <alignment vertical="center"/>
    </xf>
    <xf numFmtId="0" fontId="21" fillId="11" borderId="16" xfId="0" applyFont="1" applyFill="1" applyBorder="1" applyAlignment="1">
      <alignment horizontal="center" vertical="center"/>
    </xf>
    <xf numFmtId="0" fontId="20" fillId="12" borderId="16" xfId="0" applyFont="1" applyFill="1" applyBorder="1" applyAlignment="1">
      <alignment horizontal="center" vertical="center"/>
    </xf>
    <xf numFmtId="0" fontId="20" fillId="12" borderId="16" xfId="2" applyNumberFormat="1" applyFont="1" applyFill="1" applyBorder="1" applyAlignment="1">
      <alignment horizontal="center" vertical="center"/>
    </xf>
    <xf numFmtId="0" fontId="24" fillId="12" borderId="16" xfId="0" applyFont="1" applyFill="1" applyBorder="1" applyAlignment="1">
      <alignment vertical="center"/>
    </xf>
    <xf numFmtId="0" fontId="20" fillId="12" borderId="16" xfId="0" applyFont="1" applyFill="1" applyBorder="1" applyAlignment="1">
      <alignment vertical="center"/>
    </xf>
    <xf numFmtId="0" fontId="20" fillId="12" borderId="16" xfId="0" applyFont="1" applyFill="1" applyBorder="1" applyAlignment="1">
      <alignment horizontal="center" vertical="center" wrapText="1"/>
    </xf>
    <xf numFmtId="0" fontId="20" fillId="13" borderId="16" xfId="0" applyFont="1" applyFill="1" applyBorder="1" applyAlignment="1">
      <alignment horizontal="center" vertical="center"/>
    </xf>
    <xf numFmtId="0" fontId="24" fillId="13" borderId="16" xfId="2" applyNumberFormat="1" applyFont="1" applyFill="1" applyBorder="1" applyAlignment="1">
      <alignment vertical="center"/>
    </xf>
    <xf numFmtId="0" fontId="20" fillId="13" borderId="16" xfId="0" applyFont="1" applyFill="1" applyBorder="1" applyAlignment="1">
      <alignment vertical="center"/>
    </xf>
    <xf numFmtId="0" fontId="24" fillId="13" borderId="16" xfId="0" applyFont="1" applyFill="1" applyBorder="1" applyAlignment="1">
      <alignment horizontal="center" vertical="center" wrapText="1"/>
    </xf>
    <xf numFmtId="0" fontId="24" fillId="13" borderId="16" xfId="0" applyFont="1" applyFill="1" applyBorder="1" applyAlignment="1">
      <alignment horizontal="center" vertical="center"/>
    </xf>
    <xf numFmtId="0" fontId="24" fillId="13" borderId="16" xfId="0" applyFont="1" applyFill="1" applyBorder="1" applyAlignment="1">
      <alignment vertical="center"/>
    </xf>
    <xf numFmtId="0" fontId="20" fillId="0" borderId="16" xfId="0" applyFont="1" applyBorder="1" applyAlignment="1">
      <alignment horizontal="center" vertical="center"/>
    </xf>
    <xf numFmtId="0" fontId="20" fillId="0" borderId="16" xfId="2" applyNumberFormat="1" applyFont="1" applyFill="1" applyBorder="1" applyAlignment="1">
      <alignment horizontal="center" vertical="center"/>
    </xf>
    <xf numFmtId="0" fontId="20" fillId="0" borderId="16" xfId="0" applyFont="1" applyBorder="1" applyAlignment="1">
      <alignment vertical="center"/>
    </xf>
    <xf numFmtId="0" fontId="20" fillId="5" borderId="16" xfId="0" applyFont="1" applyFill="1" applyBorder="1" applyAlignment="1">
      <alignment horizontal="center" vertical="center"/>
    </xf>
    <xf numFmtId="0" fontId="20" fillId="5" borderId="16" xfId="2" applyNumberFormat="1" applyFont="1" applyFill="1" applyBorder="1" applyAlignment="1">
      <alignment vertical="center"/>
    </xf>
    <xf numFmtId="0" fontId="20" fillId="5" borderId="16" xfId="0" applyFont="1" applyFill="1" applyBorder="1" applyAlignment="1">
      <alignment vertical="center"/>
    </xf>
    <xf numFmtId="0" fontId="20" fillId="5" borderId="16" xfId="0" applyFont="1" applyFill="1" applyBorder="1" applyAlignment="1">
      <alignment horizontal="center" vertical="center" wrapText="1"/>
    </xf>
    <xf numFmtId="0" fontId="20" fillId="0" borderId="16" xfId="2" applyNumberFormat="1" applyFont="1" applyFill="1" applyBorder="1" applyAlignment="1">
      <alignment vertical="center"/>
    </xf>
    <xf numFmtId="43" fontId="20" fillId="0" borderId="16" xfId="2" applyFont="1" applyBorder="1" applyAlignment="1">
      <alignment horizontal="center" vertical="center" wrapText="1"/>
    </xf>
    <xf numFmtId="0" fontId="20" fillId="0" borderId="16" xfId="0" applyFont="1" applyBorder="1" applyAlignment="1">
      <alignment vertical="center" wrapText="1"/>
    </xf>
    <xf numFmtId="0" fontId="20" fillId="0" borderId="16" xfId="2" applyNumberFormat="1" applyFont="1" applyBorder="1" applyAlignment="1">
      <alignment vertical="center"/>
    </xf>
    <xf numFmtId="167" fontId="20" fillId="0" borderId="16" xfId="2" applyNumberFormat="1" applyFont="1" applyBorder="1" applyAlignment="1">
      <alignment vertical="center"/>
    </xf>
    <xf numFmtId="0" fontId="20" fillId="13" borderId="16" xfId="2" applyNumberFormat="1" applyFont="1" applyFill="1" applyBorder="1" applyAlignment="1">
      <alignment vertical="center"/>
    </xf>
    <xf numFmtId="0" fontId="20" fillId="13" borderId="16" xfId="0" applyFont="1" applyFill="1" applyBorder="1" applyAlignment="1">
      <alignment horizontal="center" vertical="center" wrapText="1"/>
    </xf>
    <xf numFmtId="43" fontId="20" fillId="13" borderId="16" xfId="2" applyFont="1" applyFill="1" applyBorder="1" applyAlignment="1">
      <alignment horizontal="center" vertical="center" wrapText="1"/>
    </xf>
    <xf numFmtId="167" fontId="20" fillId="5" borderId="16" xfId="2" applyNumberFormat="1" applyFont="1" applyFill="1" applyBorder="1" applyAlignment="1">
      <alignment vertical="center"/>
    </xf>
    <xf numFmtId="0" fontId="20" fillId="5" borderId="16" xfId="0" applyFont="1" applyFill="1" applyBorder="1" applyAlignment="1">
      <alignment vertical="center" wrapText="1"/>
    </xf>
    <xf numFmtId="43" fontId="20" fillId="0" borderId="16" xfId="2" quotePrefix="1" applyFont="1" applyBorder="1" applyAlignment="1">
      <alignment horizontal="center" vertical="center" wrapText="1"/>
    </xf>
    <xf numFmtId="0" fontId="24" fillId="13" borderId="16" xfId="2" applyNumberFormat="1" applyFont="1" applyFill="1" applyBorder="1" applyAlignment="1">
      <alignment horizontal="center" vertical="center"/>
    </xf>
    <xf numFmtId="0" fontId="20" fillId="13" borderId="16" xfId="2" applyNumberFormat="1" applyFont="1" applyFill="1" applyBorder="1" applyAlignment="1">
      <alignment horizontal="center" vertical="center"/>
    </xf>
    <xf numFmtId="0" fontId="20" fillId="5" borderId="16" xfId="2" applyNumberFormat="1" applyFont="1" applyFill="1" applyBorder="1" applyAlignment="1">
      <alignment horizontal="center" vertical="center"/>
    </xf>
    <xf numFmtId="0" fontId="20" fillId="5" borderId="16" xfId="2" applyNumberFormat="1" applyFont="1" applyFill="1" applyBorder="1" applyAlignment="1">
      <alignment horizontal="left" vertical="center"/>
    </xf>
    <xf numFmtId="0" fontId="20" fillId="0" borderId="16" xfId="2" applyNumberFormat="1" applyFont="1" applyFill="1" applyBorder="1" applyAlignment="1">
      <alignment horizontal="left" vertical="center"/>
    </xf>
    <xf numFmtId="0" fontId="20" fillId="14" borderId="16" xfId="0" applyFont="1" applyFill="1" applyBorder="1" applyAlignment="1">
      <alignment horizontal="center" vertical="center"/>
    </xf>
    <xf numFmtId="0" fontId="20" fillId="14" borderId="16" xfId="2" applyNumberFormat="1" applyFont="1" applyFill="1" applyBorder="1" applyAlignment="1">
      <alignment vertical="center"/>
    </xf>
    <xf numFmtId="0" fontId="20" fillId="14" borderId="16" xfId="0" applyFont="1" applyFill="1" applyBorder="1" applyAlignment="1">
      <alignment vertical="center"/>
    </xf>
    <xf numFmtId="0" fontId="20" fillId="14" borderId="16" xfId="0" applyFont="1" applyFill="1" applyBorder="1" applyAlignment="1">
      <alignment horizontal="center" vertical="center" wrapText="1"/>
    </xf>
    <xf numFmtId="0" fontId="20" fillId="9" borderId="16" xfId="0" applyFont="1" applyFill="1" applyBorder="1" applyAlignment="1">
      <alignment vertical="center"/>
    </xf>
    <xf numFmtId="0" fontId="20" fillId="9" borderId="16" xfId="0" applyFont="1" applyFill="1" applyBorder="1" applyAlignment="1">
      <alignment horizontal="center" vertical="center"/>
    </xf>
    <xf numFmtId="43" fontId="20" fillId="9" borderId="16" xfId="2" applyFont="1" applyFill="1" applyBorder="1" applyAlignment="1">
      <alignment horizontal="center" vertical="center" wrapText="1"/>
    </xf>
    <xf numFmtId="0" fontId="24" fillId="12" borderId="16" xfId="0" applyFont="1" applyFill="1" applyBorder="1" applyAlignment="1">
      <alignment horizontal="center" vertical="center"/>
    </xf>
    <xf numFmtId="0" fontId="24" fillId="12" borderId="16" xfId="2" applyNumberFormat="1" applyFont="1" applyFill="1" applyBorder="1" applyAlignment="1">
      <alignment horizontal="center" vertical="center"/>
    </xf>
    <xf numFmtId="0" fontId="24" fillId="12" borderId="16" xfId="0" applyFont="1" applyFill="1" applyBorder="1" applyAlignment="1">
      <alignment horizontal="center" vertical="center" wrapText="1"/>
    </xf>
    <xf numFmtId="43" fontId="24" fillId="12" borderId="16" xfId="2" applyFont="1" applyFill="1" applyBorder="1" applyAlignment="1">
      <alignment horizontal="center" vertical="center" wrapText="1"/>
    </xf>
    <xf numFmtId="0" fontId="20" fillId="0" borderId="16" xfId="2" applyNumberFormat="1" applyFont="1" applyBorder="1" applyAlignment="1">
      <alignment horizontal="center" vertical="center"/>
    </xf>
    <xf numFmtId="170" fontId="20" fillId="0" borderId="16" xfId="2" applyNumberFormat="1" applyFont="1" applyBorder="1" applyAlignment="1">
      <alignment horizontal="center" vertical="center"/>
    </xf>
    <xf numFmtId="0" fontId="20" fillId="0" borderId="16" xfId="0" applyFont="1" applyBorder="1" applyAlignment="1">
      <alignment horizontal="left" vertical="center"/>
    </xf>
    <xf numFmtId="0" fontId="20" fillId="13" borderId="16" xfId="0" applyFont="1" applyFill="1" applyBorder="1" applyAlignment="1">
      <alignment vertical="center" wrapText="1"/>
    </xf>
    <xf numFmtId="0" fontId="21" fillId="11" borderId="16" xfId="0" applyFont="1" applyFill="1" applyBorder="1" applyAlignment="1">
      <alignment horizontal="center" vertical="center" wrapText="1"/>
    </xf>
    <xf numFmtId="0" fontId="20" fillId="17" borderId="16" xfId="2" applyNumberFormat="1" applyFont="1" applyFill="1" applyBorder="1" applyAlignment="1">
      <alignment vertical="center"/>
    </xf>
    <xf numFmtId="167" fontId="20" fillId="17" borderId="16" xfId="2" applyNumberFormat="1" applyFont="1" applyFill="1" applyBorder="1" applyAlignment="1">
      <alignment vertical="center"/>
    </xf>
    <xf numFmtId="0" fontId="20" fillId="17" borderId="16" xfId="0" applyFont="1" applyFill="1" applyBorder="1" applyAlignment="1">
      <alignment vertical="center"/>
    </xf>
    <xf numFmtId="0" fontId="20" fillId="17" borderId="16" xfId="2" applyNumberFormat="1" applyFont="1" applyFill="1" applyBorder="1" applyAlignment="1">
      <alignment horizontal="left" vertical="center"/>
    </xf>
    <xf numFmtId="0" fontId="20" fillId="17" borderId="16" xfId="2" applyNumberFormat="1" applyFont="1" applyFill="1" applyBorder="1" applyAlignment="1">
      <alignment horizontal="center" vertical="center"/>
    </xf>
    <xf numFmtId="170" fontId="20" fillId="17" borderId="16" xfId="2" applyNumberFormat="1" applyFont="1" applyFill="1" applyBorder="1" applyAlignment="1">
      <alignment horizontal="center" vertical="center"/>
    </xf>
    <xf numFmtId="0" fontId="25" fillId="0" borderId="16" xfId="0" applyFont="1" applyBorder="1" applyAlignment="1">
      <alignment vertical="center"/>
    </xf>
    <xf numFmtId="0" fontId="20" fillId="0" borderId="16" xfId="0" applyFont="1" applyFill="1" applyBorder="1" applyAlignment="1">
      <alignment vertical="center"/>
    </xf>
    <xf numFmtId="0" fontId="25" fillId="0" borderId="16" xfId="0" applyFont="1" applyBorder="1" applyAlignment="1">
      <alignment horizontal="center" vertical="center"/>
    </xf>
    <xf numFmtId="167" fontId="20" fillId="0" borderId="16" xfId="2" applyNumberFormat="1" applyFont="1" applyFill="1" applyBorder="1" applyAlignment="1">
      <alignment vertical="center"/>
    </xf>
    <xf numFmtId="0" fontId="25" fillId="0" borderId="16" xfId="0" applyFont="1" applyBorder="1" applyAlignment="1">
      <alignment vertical="center" wrapText="1"/>
    </xf>
    <xf numFmtId="0" fontId="25" fillId="0" borderId="16" xfId="0" applyFont="1" applyBorder="1" applyAlignment="1">
      <alignment horizontal="center" vertical="center" wrapText="1"/>
    </xf>
    <xf numFmtId="167" fontId="20" fillId="5" borderId="16" xfId="2" applyNumberFormat="1" applyFont="1" applyFill="1" applyBorder="1" applyAlignment="1">
      <alignment horizontal="center" vertical="center"/>
    </xf>
    <xf numFmtId="0" fontId="20" fillId="0" borderId="16" xfId="0" applyFont="1" applyFill="1" applyBorder="1" applyAlignment="1">
      <alignment horizontal="center" vertical="center"/>
    </xf>
    <xf numFmtId="0" fontId="20" fillId="14" borderId="16" xfId="2" applyNumberFormat="1" applyFont="1" applyFill="1" applyBorder="1" applyAlignment="1">
      <alignment horizontal="center" vertical="center"/>
    </xf>
    <xf numFmtId="167" fontId="20" fillId="0" borderId="16" xfId="2" applyNumberFormat="1" applyFont="1" applyBorder="1" applyAlignment="1">
      <alignment horizontal="center" vertical="center" wrapText="1"/>
    </xf>
    <xf numFmtId="37" fontId="20" fillId="0" borderId="16" xfId="2" applyNumberFormat="1" applyFont="1" applyBorder="1" applyAlignment="1">
      <alignment horizontal="center" vertical="center" wrapText="1"/>
    </xf>
    <xf numFmtId="0" fontId="20" fillId="0" borderId="16" xfId="0" applyFont="1" applyFill="1" applyBorder="1" applyAlignment="1">
      <alignment horizontal="center" vertical="center" wrapText="1"/>
    </xf>
    <xf numFmtId="0" fontId="20" fillId="0" borderId="16" xfId="0" applyFont="1" applyFill="1" applyBorder="1" applyAlignment="1">
      <alignment vertical="center" wrapText="1"/>
    </xf>
    <xf numFmtId="0" fontId="25" fillId="0" borderId="16" xfId="2" applyNumberFormat="1" applyFont="1" applyFill="1" applyBorder="1" applyAlignment="1">
      <alignment horizontal="center" vertical="center"/>
    </xf>
    <xf numFmtId="0" fontId="25" fillId="0" borderId="16" xfId="2" applyNumberFormat="1" applyFont="1" applyFill="1" applyBorder="1" applyAlignment="1">
      <alignment horizontal="right" vertical="center"/>
    </xf>
    <xf numFmtId="0" fontId="25" fillId="0" borderId="16" xfId="0" applyFont="1" applyFill="1" applyBorder="1" applyAlignment="1">
      <alignment vertical="center"/>
    </xf>
    <xf numFmtId="0" fontId="20" fillId="10" borderId="16" xfId="0" applyFont="1" applyFill="1" applyBorder="1" applyAlignment="1">
      <alignment horizontal="center" vertical="center"/>
    </xf>
    <xf numFmtId="0" fontId="25" fillId="10" borderId="16" xfId="0" applyFont="1" applyFill="1" applyBorder="1" applyAlignment="1">
      <alignment horizontal="center" vertical="center"/>
    </xf>
    <xf numFmtId="0" fontId="25" fillId="9" borderId="16" xfId="0" applyFont="1" applyFill="1" applyBorder="1" applyAlignment="1">
      <alignment horizontal="center" vertical="center"/>
    </xf>
    <xf numFmtId="37" fontId="25" fillId="0" borderId="16" xfId="2" applyNumberFormat="1" applyFont="1" applyBorder="1" applyAlignment="1">
      <alignment horizontal="center" vertical="center" wrapText="1"/>
    </xf>
    <xf numFmtId="43" fontId="25" fillId="0" borderId="16" xfId="2" applyFont="1" applyBorder="1" applyAlignment="1">
      <alignment horizontal="center" vertical="center" wrapText="1"/>
    </xf>
    <xf numFmtId="167" fontId="25" fillId="0" borderId="16" xfId="2" applyNumberFormat="1" applyFont="1" applyFill="1" applyBorder="1" applyAlignment="1">
      <alignment vertical="center"/>
    </xf>
    <xf numFmtId="0" fontId="22" fillId="18" borderId="16" xfId="0" applyFont="1" applyFill="1" applyBorder="1" applyAlignment="1">
      <alignment vertical="center"/>
    </xf>
    <xf numFmtId="0" fontId="26" fillId="11" borderId="16" xfId="0" applyFont="1" applyFill="1" applyBorder="1" applyAlignment="1">
      <alignment horizontal="center" vertical="center"/>
    </xf>
    <xf numFmtId="0" fontId="26" fillId="11" borderId="16" xfId="2" applyNumberFormat="1" applyFont="1" applyFill="1" applyBorder="1" applyAlignment="1">
      <alignment horizontal="center" vertical="center"/>
    </xf>
    <xf numFmtId="0" fontId="27" fillId="18" borderId="16" xfId="0" applyFont="1" applyFill="1" applyBorder="1" applyAlignment="1">
      <alignment horizontal="center" vertical="center" wrapText="1"/>
    </xf>
    <xf numFmtId="0" fontId="27" fillId="18" borderId="16" xfId="0" applyFont="1" applyFill="1" applyBorder="1" applyAlignment="1">
      <alignment horizontal="center" vertical="center"/>
    </xf>
    <xf numFmtId="43" fontId="27" fillId="18" borderId="16" xfId="0" applyNumberFormat="1" applyFont="1" applyFill="1" applyBorder="1" applyAlignment="1">
      <alignment horizontal="center" vertical="center" wrapText="1"/>
    </xf>
    <xf numFmtId="0" fontId="21" fillId="11" borderId="17" xfId="2" applyNumberFormat="1" applyFont="1" applyFill="1" applyBorder="1" applyAlignment="1">
      <alignment vertical="center"/>
    </xf>
    <xf numFmtId="0" fontId="22" fillId="11" borderId="16" xfId="0" applyFont="1" applyFill="1" applyBorder="1" applyAlignment="1">
      <alignment horizontal="center" vertical="center"/>
    </xf>
    <xf numFmtId="0" fontId="22" fillId="11" borderId="16" xfId="0" applyFont="1" applyFill="1" applyBorder="1" applyAlignment="1">
      <alignment vertical="center"/>
    </xf>
    <xf numFmtId="0" fontId="22" fillId="11" borderId="16" xfId="0" applyFont="1" applyFill="1" applyBorder="1" applyAlignment="1">
      <alignment horizontal="center" vertical="center" wrapText="1"/>
    </xf>
    <xf numFmtId="0" fontId="22" fillId="11" borderId="16" xfId="2" applyNumberFormat="1" applyFont="1" applyFill="1" applyBorder="1" applyAlignment="1">
      <alignment horizontal="center" vertical="center"/>
    </xf>
    <xf numFmtId="0" fontId="20" fillId="0" borderId="18" xfId="0" applyFont="1" applyBorder="1" applyAlignment="1">
      <alignment horizontal="center" vertical="center"/>
    </xf>
    <xf numFmtId="0" fontId="20" fillId="0" borderId="18" xfId="2" applyNumberFormat="1" applyFont="1" applyBorder="1" applyAlignment="1">
      <alignment horizontal="center" vertical="center"/>
    </xf>
    <xf numFmtId="0" fontId="20" fillId="0" borderId="18" xfId="2" applyNumberFormat="1" applyFont="1" applyBorder="1" applyAlignment="1">
      <alignment vertical="center"/>
    </xf>
    <xf numFmtId="0" fontId="20" fillId="0" borderId="18" xfId="0" applyFont="1" applyBorder="1" applyAlignment="1">
      <alignment horizontal="center" vertical="center" wrapText="1"/>
    </xf>
    <xf numFmtId="0" fontId="20" fillId="0" borderId="18" xfId="0" applyFont="1" applyBorder="1" applyAlignment="1">
      <alignment vertical="center"/>
    </xf>
    <xf numFmtId="0" fontId="20" fillId="0" borderId="21" xfId="0" applyFont="1" applyBorder="1" applyAlignment="1">
      <alignment horizontal="center" vertical="center"/>
    </xf>
    <xf numFmtId="37" fontId="25" fillId="0" borderId="21" xfId="2" applyNumberFormat="1" applyFont="1" applyBorder="1" applyAlignment="1">
      <alignment horizontal="center" vertical="center" wrapText="1"/>
    </xf>
    <xf numFmtId="43" fontId="25" fillId="0" borderId="21" xfId="2" applyFont="1" applyBorder="1" applyAlignment="1">
      <alignment horizontal="center" vertical="center" wrapText="1"/>
    </xf>
    <xf numFmtId="167" fontId="25" fillId="0" borderId="21" xfId="2" applyNumberFormat="1" applyFont="1" applyFill="1" applyBorder="1" applyAlignment="1">
      <alignment vertical="center"/>
    </xf>
    <xf numFmtId="0" fontId="20" fillId="0" borderId="21" xfId="0" applyFont="1" applyBorder="1" applyAlignment="1">
      <alignment horizontal="center" vertical="center" wrapText="1"/>
    </xf>
    <xf numFmtId="170" fontId="20" fillId="17" borderId="21" xfId="2" applyNumberFormat="1" applyFont="1" applyFill="1" applyBorder="1" applyAlignment="1">
      <alignment horizontal="center" vertical="center"/>
    </xf>
    <xf numFmtId="0" fontId="25" fillId="0" borderId="21" xfId="0" applyFont="1" applyBorder="1" applyAlignment="1">
      <alignment vertical="center" wrapText="1"/>
    </xf>
    <xf numFmtId="0" fontId="25" fillId="0" borderId="21" xfId="0" applyFont="1" applyBorder="1" applyAlignment="1">
      <alignment horizontal="center" vertical="center" wrapText="1"/>
    </xf>
    <xf numFmtId="0" fontId="20" fillId="0" borderId="21" xfId="0" applyFont="1" applyBorder="1" applyAlignment="1">
      <alignment vertical="center"/>
    </xf>
    <xf numFmtId="0" fontId="20" fillId="19" borderId="16" xfId="0" applyFont="1" applyFill="1" applyBorder="1" applyAlignment="1">
      <alignment horizontal="center" vertical="center"/>
    </xf>
    <xf numFmtId="0" fontId="20" fillId="19" borderId="21" xfId="0" applyFont="1" applyFill="1" applyBorder="1" applyAlignment="1">
      <alignment horizontal="center" vertical="center"/>
    </xf>
    <xf numFmtId="0" fontId="24" fillId="15" borderId="16" xfId="0" applyFont="1" applyFill="1" applyBorder="1" applyAlignment="1">
      <alignment horizontal="center" vertical="center" wrapText="1"/>
    </xf>
    <xf numFmtId="0" fontId="24" fillId="21" borderId="16" xfId="0" applyFont="1" applyFill="1" applyBorder="1" applyAlignment="1">
      <alignment horizontal="center" vertical="center" wrapText="1"/>
    </xf>
    <xf numFmtId="0" fontId="24" fillId="20" borderId="16" xfId="0" applyFont="1" applyFill="1" applyBorder="1" applyAlignment="1">
      <alignment horizontal="center" vertical="center" wrapText="1"/>
    </xf>
    <xf numFmtId="0" fontId="24" fillId="21" borderId="16" xfId="0" applyFont="1" applyFill="1" applyBorder="1" applyAlignment="1">
      <alignment horizontal="center" vertical="center"/>
    </xf>
    <xf numFmtId="0" fontId="24" fillId="20" borderId="16" xfId="0" applyFont="1" applyFill="1" applyBorder="1" applyAlignment="1">
      <alignment horizontal="center" vertical="center"/>
    </xf>
    <xf numFmtId="0" fontId="20" fillId="2" borderId="16" xfId="0" applyFont="1" applyFill="1" applyBorder="1" applyAlignment="1">
      <alignment horizontal="center" vertical="center"/>
    </xf>
    <xf numFmtId="0" fontId="6" fillId="0" borderId="6" xfId="0" applyFont="1" applyBorder="1" applyAlignment="1">
      <alignment horizontal="center"/>
    </xf>
    <xf numFmtId="0" fontId="20" fillId="0" borderId="19" xfId="0" applyFont="1" applyBorder="1" applyAlignment="1">
      <alignment horizontal="center" vertical="center" wrapText="1"/>
    </xf>
    <xf numFmtId="0" fontId="20" fillId="5" borderId="19" xfId="0" applyFont="1" applyFill="1" applyBorder="1" applyAlignment="1">
      <alignment horizontal="center" vertical="center" wrapText="1"/>
    </xf>
    <xf numFmtId="0" fontId="20" fillId="13" borderId="19" xfId="0" applyFont="1" applyFill="1" applyBorder="1" applyAlignment="1">
      <alignment horizontal="center" vertical="center" wrapText="1"/>
    </xf>
    <xf numFmtId="0" fontId="24" fillId="13" borderId="19" xfId="0" applyFont="1" applyFill="1" applyBorder="1" applyAlignment="1">
      <alignment horizontal="center" vertical="center" wrapText="1"/>
    </xf>
    <xf numFmtId="0" fontId="20" fillId="5" borderId="19" xfId="0" applyFont="1" applyFill="1" applyBorder="1" applyAlignment="1">
      <alignment horizontal="center" vertical="center"/>
    </xf>
    <xf numFmtId="0" fontId="25" fillId="0" borderId="19" xfId="0" applyFont="1" applyBorder="1" applyAlignment="1">
      <alignment horizontal="center" vertical="center" wrapText="1"/>
    </xf>
    <xf numFmtId="0" fontId="25" fillId="0" borderId="23" xfId="0" applyFont="1" applyBorder="1" applyAlignment="1">
      <alignment horizontal="center" vertical="center" wrapText="1"/>
    </xf>
    <xf numFmtId="0" fontId="20" fillId="5" borderId="17"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1" fillId="11" borderId="19" xfId="0" applyFont="1" applyFill="1" applyBorder="1" applyAlignment="1">
      <alignment vertical="center" wrapText="1"/>
    </xf>
    <xf numFmtId="0" fontId="20" fillId="0" borderId="19" xfId="0" applyFont="1" applyBorder="1" applyAlignment="1">
      <alignment horizontal="center" vertical="center"/>
    </xf>
    <xf numFmtId="0" fontId="22" fillId="18" borderId="20" xfId="0" applyFont="1" applyFill="1" applyBorder="1" applyAlignment="1">
      <alignment vertical="center"/>
    </xf>
    <xf numFmtId="0" fontId="27" fillId="18" borderId="20" xfId="0" applyFont="1" applyFill="1" applyBorder="1" applyAlignment="1">
      <alignment horizontal="center" vertical="center"/>
    </xf>
    <xf numFmtId="0" fontId="20" fillId="12" borderId="20" xfId="0" applyFont="1" applyFill="1" applyBorder="1" applyAlignment="1">
      <alignment vertical="center"/>
    </xf>
    <xf numFmtId="0" fontId="24" fillId="13" borderId="20" xfId="0" applyFont="1" applyFill="1" applyBorder="1" applyAlignment="1">
      <alignment vertical="center"/>
    </xf>
    <xf numFmtId="0" fontId="20" fillId="5" borderId="20" xfId="0" applyFont="1" applyFill="1" applyBorder="1" applyAlignment="1">
      <alignment vertical="center"/>
    </xf>
    <xf numFmtId="0" fontId="20" fillId="0" borderId="20" xfId="0" applyFont="1" applyBorder="1" applyAlignment="1">
      <alignment vertical="center"/>
    </xf>
    <xf numFmtId="0" fontId="20" fillId="13" borderId="20" xfId="0" applyFont="1" applyFill="1" applyBorder="1" applyAlignment="1">
      <alignment vertical="center"/>
    </xf>
    <xf numFmtId="0" fontId="20" fillId="14" borderId="20" xfId="0" applyFont="1" applyFill="1" applyBorder="1" applyAlignment="1">
      <alignment vertical="center"/>
    </xf>
    <xf numFmtId="0" fontId="24" fillId="12" borderId="20" xfId="0" applyFont="1" applyFill="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2" fillId="0" borderId="0" xfId="0" applyFont="1" applyFill="1" applyBorder="1" applyAlignment="1">
      <alignment vertical="center"/>
    </xf>
    <xf numFmtId="0" fontId="27" fillId="0" borderId="0" xfId="0" applyFont="1" applyFill="1" applyBorder="1" applyAlignment="1">
      <alignment horizontal="center" vertical="center"/>
    </xf>
    <xf numFmtId="0" fontId="20" fillId="0" borderId="0" xfId="0" applyFont="1" applyFill="1" applyBorder="1" applyAlignment="1">
      <alignment vertical="center"/>
    </xf>
    <xf numFmtId="0" fontId="24" fillId="0" borderId="0" xfId="0" applyFont="1" applyFill="1" applyBorder="1" applyAlignment="1">
      <alignment vertical="center"/>
    </xf>
    <xf numFmtId="0" fontId="25" fillId="0" borderId="16" xfId="0" applyFont="1" applyFill="1" applyBorder="1" applyAlignment="1">
      <alignment horizontal="center" vertical="center"/>
    </xf>
    <xf numFmtId="0" fontId="20" fillId="0" borderId="27" xfId="0" applyFont="1" applyBorder="1" applyAlignment="1">
      <alignment horizontal="center" vertical="center"/>
    </xf>
    <xf numFmtId="0" fontId="20" fillId="0" borderId="23" xfId="0" applyFont="1" applyBorder="1" applyAlignment="1">
      <alignment horizontal="center" vertical="center"/>
    </xf>
    <xf numFmtId="0" fontId="24" fillId="12" borderId="19" xfId="0" applyFont="1" applyFill="1" applyBorder="1" applyAlignment="1">
      <alignment horizontal="center" vertical="center"/>
    </xf>
    <xf numFmtId="0" fontId="20" fillId="0" borderId="17"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6" xfId="0" applyFont="1" applyFill="1" applyBorder="1" applyAlignment="1">
      <alignment horizontal="center" vertical="center"/>
    </xf>
    <xf numFmtId="0" fontId="30" fillId="12" borderId="16" xfId="2" applyNumberFormat="1" applyFont="1" applyFill="1" applyBorder="1" applyAlignment="1">
      <alignment horizontal="center" vertical="center"/>
    </xf>
    <xf numFmtId="0" fontId="30" fillId="12" borderId="16" xfId="0" applyFont="1" applyFill="1" applyBorder="1" applyAlignment="1">
      <alignment vertical="center"/>
    </xf>
    <xf numFmtId="0" fontId="30" fillId="12" borderId="19" xfId="0" applyFont="1" applyFill="1" applyBorder="1" applyAlignment="1">
      <alignment horizontal="center" vertical="center" wrapText="1"/>
    </xf>
    <xf numFmtId="0" fontId="30" fillId="12" borderId="19" xfId="0" applyFont="1" applyFill="1" applyBorder="1" applyAlignment="1">
      <alignment horizontal="center" vertical="center"/>
    </xf>
    <xf numFmtId="43" fontId="30" fillId="12" borderId="16" xfId="2" applyFont="1" applyFill="1" applyBorder="1" applyAlignment="1">
      <alignment horizontal="center" vertical="center" wrapText="1"/>
    </xf>
    <xf numFmtId="43" fontId="30" fillId="12" borderId="19" xfId="2" applyFont="1" applyFill="1" applyBorder="1" applyAlignment="1">
      <alignment horizontal="center" vertical="center" wrapText="1"/>
    </xf>
    <xf numFmtId="0" fontId="29" fillId="12" borderId="16" xfId="0" applyFont="1" applyFill="1" applyBorder="1" applyAlignment="1">
      <alignment horizontal="center" vertical="center"/>
    </xf>
    <xf numFmtId="0" fontId="29" fillId="12" borderId="16" xfId="0" applyFont="1" applyFill="1" applyBorder="1" applyAlignment="1">
      <alignment horizontal="center" vertical="center" wrapText="1"/>
    </xf>
    <xf numFmtId="0" fontId="30" fillId="18" borderId="16" xfId="0" applyFont="1" applyFill="1" applyBorder="1" applyAlignment="1">
      <alignment horizontal="center" vertical="center"/>
    </xf>
    <xf numFmtId="0" fontId="30" fillId="18" borderId="16" xfId="0" applyFont="1" applyFill="1" applyBorder="1" applyAlignment="1">
      <alignment horizontal="center" vertical="center" wrapText="1"/>
    </xf>
    <xf numFmtId="0" fontId="24" fillId="18" borderId="16" xfId="0" applyFont="1" applyFill="1" applyBorder="1" applyAlignment="1">
      <alignment horizontal="center" vertical="center" wrapText="1"/>
    </xf>
    <xf numFmtId="0" fontId="28" fillId="18" borderId="16" xfId="0" applyFont="1" applyFill="1" applyBorder="1" applyAlignment="1">
      <alignment vertical="center"/>
    </xf>
    <xf numFmtId="0" fontId="28" fillId="18" borderId="16" xfId="0" applyFont="1" applyFill="1" applyBorder="1" applyAlignment="1">
      <alignment horizontal="center" vertical="center" wrapText="1"/>
    </xf>
    <xf numFmtId="171" fontId="21" fillId="11" borderId="16" xfId="5" applyNumberFormat="1" applyFont="1" applyFill="1" applyBorder="1" applyAlignment="1">
      <alignment vertical="center" wrapText="1"/>
    </xf>
    <xf numFmtId="171" fontId="30" fillId="12" borderId="16" xfId="0" applyNumberFormat="1" applyFont="1" applyFill="1" applyBorder="1" applyAlignment="1">
      <alignment horizontal="center" vertical="center" wrapText="1"/>
    </xf>
    <xf numFmtId="171" fontId="28" fillId="18" borderId="16" xfId="0" applyNumberFormat="1" applyFont="1" applyFill="1" applyBorder="1" applyAlignment="1">
      <alignment horizontal="center" vertical="center" wrapText="1"/>
    </xf>
    <xf numFmtId="0" fontId="31" fillId="11" borderId="16" xfId="0" applyFont="1" applyFill="1" applyBorder="1" applyAlignment="1">
      <alignment horizontal="center" vertical="center" wrapText="1"/>
    </xf>
    <xf numFmtId="0" fontId="31" fillId="11" borderId="19" xfId="0" applyFont="1" applyFill="1" applyBorder="1" applyAlignment="1">
      <alignment horizontal="center" vertical="center" wrapText="1"/>
    </xf>
    <xf numFmtId="0" fontId="22" fillId="11" borderId="16" xfId="0" applyFont="1" applyFill="1" applyBorder="1" applyAlignment="1">
      <alignment horizontal="right" vertical="center"/>
    </xf>
    <xf numFmtId="0" fontId="20" fillId="9" borderId="16" xfId="2" applyNumberFormat="1" applyFont="1" applyFill="1" applyBorder="1" applyAlignment="1">
      <alignment horizontal="center" vertical="center"/>
    </xf>
    <xf numFmtId="167" fontId="20" fillId="9" borderId="16" xfId="2" applyNumberFormat="1" applyFont="1" applyFill="1" applyBorder="1" applyAlignment="1">
      <alignment horizontal="center" vertical="center" wrapText="1"/>
    </xf>
    <xf numFmtId="37" fontId="20" fillId="9" borderId="16" xfId="2" applyNumberFormat="1" applyFont="1" applyFill="1" applyBorder="1" applyAlignment="1">
      <alignment horizontal="center" vertical="center" wrapText="1"/>
    </xf>
    <xf numFmtId="0" fontId="24" fillId="13" borderId="19" xfId="0" applyFont="1" applyFill="1" applyBorder="1" applyAlignment="1">
      <alignment horizontal="center" vertical="center"/>
    </xf>
    <xf numFmtId="0" fontId="27" fillId="18" borderId="19" xfId="0" applyFont="1" applyFill="1" applyBorder="1" applyAlignment="1">
      <alignment horizontal="center" vertical="center"/>
    </xf>
    <xf numFmtId="0" fontId="27" fillId="18" borderId="19" xfId="0" applyFont="1" applyFill="1" applyBorder="1" applyAlignment="1">
      <alignment horizontal="center" vertical="center" wrapText="1"/>
    </xf>
    <xf numFmtId="0" fontId="20" fillId="22" borderId="19" xfId="0" applyFont="1" applyFill="1" applyBorder="1" applyAlignment="1">
      <alignment horizontal="center" vertical="center"/>
    </xf>
    <xf numFmtId="0" fontId="20" fillId="13" borderId="19" xfId="0" applyFont="1" applyFill="1" applyBorder="1" applyAlignment="1">
      <alignment horizontal="center" vertical="center"/>
    </xf>
    <xf numFmtId="0" fontId="20" fillId="14" borderId="19" xfId="0" applyFont="1" applyFill="1" applyBorder="1" applyAlignment="1">
      <alignment horizontal="center" vertical="center"/>
    </xf>
    <xf numFmtId="0" fontId="24" fillId="20" borderId="19" xfId="0" applyFont="1" applyFill="1" applyBorder="1" applyAlignment="1">
      <alignment horizontal="center" vertical="center"/>
    </xf>
    <xf numFmtId="0" fontId="19" fillId="13" borderId="29" xfId="0" applyFont="1" applyFill="1" applyBorder="1" applyAlignment="1">
      <alignment vertical="center"/>
    </xf>
    <xf numFmtId="0" fontId="33" fillId="0" borderId="30" xfId="0" applyFont="1" applyBorder="1" applyAlignment="1">
      <alignment horizontal="center" vertical="center"/>
    </xf>
    <xf numFmtId="0" fontId="34" fillId="13" borderId="30" xfId="0" applyFont="1" applyFill="1" applyBorder="1" applyAlignment="1">
      <alignment horizontal="center" vertical="center"/>
    </xf>
    <xf numFmtId="0" fontId="33" fillId="5" borderId="30" xfId="0" applyFont="1" applyFill="1" applyBorder="1" applyAlignment="1">
      <alignment horizontal="center" vertical="center"/>
    </xf>
    <xf numFmtId="0" fontId="33" fillId="14" borderId="30" xfId="0" applyFont="1" applyFill="1" applyBorder="1" applyAlignment="1">
      <alignment horizontal="center" vertical="center"/>
    </xf>
    <xf numFmtId="0" fontId="33" fillId="13" borderId="30" xfId="0" applyFont="1" applyFill="1" applyBorder="1" applyAlignment="1">
      <alignment horizontal="center" vertical="center"/>
    </xf>
    <xf numFmtId="0" fontId="34" fillId="12" borderId="30" xfId="0" applyFont="1" applyFill="1" applyBorder="1" applyAlignment="1">
      <alignment horizontal="center" vertical="center"/>
    </xf>
    <xf numFmtId="0" fontId="33" fillId="0" borderId="31" xfId="0" applyFont="1" applyBorder="1" applyAlignment="1">
      <alignment horizontal="center" vertical="center"/>
    </xf>
    <xf numFmtId="0" fontId="33" fillId="0" borderId="27" xfId="0" applyFont="1" applyBorder="1" applyAlignment="1">
      <alignment horizontal="center" vertical="center"/>
    </xf>
    <xf numFmtId="0" fontId="19" fillId="0" borderId="19" xfId="0" applyFont="1" applyBorder="1" applyAlignment="1">
      <alignment vertical="center"/>
    </xf>
    <xf numFmtId="0" fontId="8" fillId="0" borderId="0" xfId="0" applyFont="1"/>
    <xf numFmtId="0" fontId="9" fillId="0" borderId="9" xfId="0" applyFont="1" applyBorder="1" applyAlignment="1">
      <alignment horizontal="center"/>
    </xf>
    <xf numFmtId="0" fontId="37" fillId="0" borderId="9" xfId="6" applyFont="1" applyFill="1" applyBorder="1" applyAlignment="1">
      <alignment horizontal="left" indent="1"/>
    </xf>
    <xf numFmtId="172" fontId="38" fillId="0" borderId="9" xfId="7" applyNumberFormat="1" applyFont="1" applyFill="1" applyBorder="1" applyAlignment="1">
      <alignment horizontal="center"/>
    </xf>
    <xf numFmtId="0" fontId="8" fillId="0" borderId="9" xfId="0" applyFont="1" applyBorder="1" applyAlignment="1">
      <alignment horizontal="left"/>
    </xf>
    <xf numFmtId="165" fontId="8" fillId="0" borderId="9" xfId="5" applyFont="1" applyBorder="1"/>
    <xf numFmtId="0" fontId="8" fillId="0" borderId="9" xfId="0" quotePrefix="1" applyFont="1" applyBorder="1"/>
    <xf numFmtId="0" fontId="8" fillId="0" borderId="0" xfId="0" applyFont="1" applyAlignment="1">
      <alignment horizontal="left"/>
    </xf>
    <xf numFmtId="0" fontId="37" fillId="0" borderId="0" xfId="6" applyFont="1" applyFill="1" applyBorder="1" applyAlignment="1">
      <alignment horizontal="left" indent="1"/>
    </xf>
    <xf numFmtId="165" fontId="8" fillId="0" borderId="0" xfId="5" applyFont="1" applyBorder="1"/>
    <xf numFmtId="0" fontId="8" fillId="0" borderId="0" xfId="0" quotePrefix="1" applyFont="1" applyBorder="1"/>
    <xf numFmtId="0" fontId="37" fillId="0" borderId="15" xfId="6" applyFont="1" applyFill="1" applyBorder="1" applyAlignment="1">
      <alignment horizontal="left" indent="1"/>
    </xf>
    <xf numFmtId="165" fontId="8" fillId="0" borderId="15" xfId="5" applyFont="1" applyBorder="1"/>
    <xf numFmtId="0" fontId="8" fillId="0" borderId="15" xfId="0" quotePrefix="1" applyFont="1" applyBorder="1"/>
    <xf numFmtId="165" fontId="8" fillId="0" borderId="9" xfId="5" applyFont="1" applyFill="1" applyBorder="1"/>
    <xf numFmtId="0" fontId="8" fillId="0" borderId="0" xfId="0" applyFont="1" applyBorder="1" applyAlignment="1">
      <alignment horizontal="left"/>
    </xf>
    <xf numFmtId="0" fontId="8" fillId="0" borderId="0" xfId="0" applyFont="1" applyAlignment="1">
      <alignment horizontal="center"/>
    </xf>
    <xf numFmtId="0" fontId="9" fillId="0" borderId="0" xfId="0" applyFont="1" applyAlignment="1"/>
    <xf numFmtId="10" fontId="8" fillId="0" borderId="15" xfId="3" applyNumberFormat="1" applyFont="1" applyBorder="1" applyAlignment="1">
      <alignment horizontal="center"/>
    </xf>
    <xf numFmtId="10" fontId="8" fillId="0" borderId="9" xfId="3" applyNumberFormat="1" applyFont="1" applyBorder="1" applyAlignment="1">
      <alignment horizontal="center"/>
    </xf>
    <xf numFmtId="0" fontId="8" fillId="0" borderId="9" xfId="0" applyFont="1" applyBorder="1"/>
    <xf numFmtId="10" fontId="9" fillId="0" borderId="9" xfId="0" applyNumberFormat="1" applyFont="1" applyBorder="1" applyAlignment="1">
      <alignment horizontal="center"/>
    </xf>
    <xf numFmtId="0" fontId="39" fillId="0" borderId="0" xfId="0" applyFont="1" applyAlignment="1">
      <alignment horizontal="left"/>
    </xf>
    <xf numFmtId="165" fontId="39" fillId="0" borderId="0" xfId="5" applyFont="1" applyFill="1" applyBorder="1"/>
    <xf numFmtId="0" fontId="39" fillId="0" borderId="0" xfId="0" quotePrefix="1" applyFont="1" applyBorder="1"/>
    <xf numFmtId="0" fontId="39" fillId="0" borderId="0" xfId="0" applyFont="1" applyAlignment="1">
      <alignment horizontal="center"/>
    </xf>
    <xf numFmtId="0" fontId="39" fillId="0" borderId="0" xfId="0" applyFont="1"/>
    <xf numFmtId="43" fontId="8" fillId="0" borderId="9" xfId="0" applyNumberFormat="1" applyFont="1" applyBorder="1"/>
    <xf numFmtId="43" fontId="8" fillId="0" borderId="0" xfId="0" applyNumberFormat="1" applyFont="1"/>
    <xf numFmtId="43" fontId="9" fillId="0" borderId="9" xfId="0" applyNumberFormat="1" applyFont="1" applyBorder="1"/>
    <xf numFmtId="43" fontId="9" fillId="0" borderId="0" xfId="0" applyNumberFormat="1" applyFont="1" applyBorder="1"/>
    <xf numFmtId="172" fontId="9" fillId="0" borderId="9" xfId="0" applyNumberFormat="1" applyFont="1" applyBorder="1" applyAlignment="1">
      <alignment horizontal="center"/>
    </xf>
    <xf numFmtId="0" fontId="9" fillId="0" borderId="9" xfId="0" applyFont="1" applyBorder="1"/>
    <xf numFmtId="0" fontId="8" fillId="0" borderId="9" xfId="0" applyFont="1" applyBorder="1" applyAlignment="1">
      <alignment horizontal="center"/>
    </xf>
    <xf numFmtId="0" fontId="9" fillId="0" borderId="9" xfId="0" applyFont="1" applyBorder="1" applyAlignment="1"/>
    <xf numFmtId="43" fontId="37" fillId="0" borderId="9" xfId="6" applyNumberFormat="1" applyFont="1" applyFill="1" applyBorder="1" applyAlignment="1">
      <alignment horizontal="left" indent="1"/>
    </xf>
    <xf numFmtId="43" fontId="38" fillId="0" borderId="9" xfId="6" applyNumberFormat="1" applyFont="1" applyFill="1" applyBorder="1" applyAlignment="1">
      <alignment horizontal="left" indent="1"/>
    </xf>
    <xf numFmtId="0" fontId="37" fillId="16" borderId="9" xfId="6" applyFont="1" applyFill="1" applyBorder="1" applyAlignment="1">
      <alignment horizontal="left" indent="1"/>
    </xf>
    <xf numFmtId="172" fontId="38" fillId="16" borderId="9" xfId="7" applyNumberFormat="1" applyFont="1" applyFill="1" applyBorder="1" applyAlignment="1">
      <alignment horizontal="center"/>
    </xf>
    <xf numFmtId="43" fontId="37" fillId="16" borderId="9" xfId="6" applyNumberFormat="1" applyFont="1" applyFill="1" applyBorder="1" applyAlignment="1">
      <alignment horizontal="left" indent="1"/>
    </xf>
    <xf numFmtId="172" fontId="38" fillId="16" borderId="12" xfId="7" applyNumberFormat="1" applyFont="1" applyFill="1" applyBorder="1" applyAlignment="1">
      <alignment horizontal="center"/>
    </xf>
    <xf numFmtId="43" fontId="8" fillId="16" borderId="10" xfId="0" applyNumberFormat="1" applyFont="1" applyFill="1" applyBorder="1"/>
    <xf numFmtId="0" fontId="4" fillId="0" borderId="0" xfId="0" applyFont="1" applyAlignment="1">
      <alignment horizontal="center"/>
    </xf>
    <xf numFmtId="0" fontId="2" fillId="13" borderId="0" xfId="0" applyFont="1" applyFill="1" applyAlignment="1">
      <alignment horizontal="center" vertical="center" wrapText="1"/>
    </xf>
    <xf numFmtId="0" fontId="3" fillId="13" borderId="0" xfId="1" applyFont="1" applyFill="1" applyAlignment="1">
      <alignment horizontal="center" vertical="center"/>
    </xf>
    <xf numFmtId="0" fontId="3" fillId="13" borderId="0" xfId="1" applyFont="1" applyFill="1" applyAlignment="1">
      <alignment horizontal="center" vertical="center" wrapText="1"/>
    </xf>
    <xf numFmtId="0" fontId="4" fillId="13" borderId="0" xfId="0" applyFont="1" applyFill="1" applyAlignment="1">
      <alignment horizontal="center"/>
    </xf>
    <xf numFmtId="0" fontId="4" fillId="13" borderId="1" xfId="0" applyFont="1" applyFill="1" applyBorder="1" applyAlignment="1">
      <alignment horizontal="center"/>
    </xf>
    <xf numFmtId="0" fontId="5" fillId="0" borderId="0" xfId="1" applyFont="1" applyAlignment="1">
      <alignment horizontal="center" vertical="center" wrapText="1"/>
    </xf>
    <xf numFmtId="0" fontId="6" fillId="0" borderId="0" xfId="1" applyFont="1" applyAlignment="1">
      <alignment horizontal="left" vertical="center" wrapText="1"/>
    </xf>
    <xf numFmtId="166" fontId="5" fillId="0" borderId="0" xfId="0" applyNumberFormat="1" applyFont="1" applyAlignment="1">
      <alignment horizontal="center" vertical="center"/>
    </xf>
    <xf numFmtId="166" fontId="5" fillId="0" borderId="1" xfId="0" applyNumberFormat="1" applyFont="1" applyBorder="1" applyAlignment="1">
      <alignment horizontal="center" vertical="center"/>
    </xf>
    <xf numFmtId="0" fontId="6" fillId="0" borderId="6" xfId="1" applyFont="1" applyBorder="1" applyAlignment="1">
      <alignment horizontal="center" vertical="center" wrapText="1"/>
    </xf>
    <xf numFmtId="0" fontId="6" fillId="0" borderId="6" xfId="1" applyFont="1" applyBorder="1" applyAlignment="1">
      <alignment horizontal="left" vertical="center" wrapText="1"/>
    </xf>
    <xf numFmtId="166" fontId="5" fillId="0" borderId="6" xfId="0" applyNumberFormat="1" applyFont="1" applyBorder="1" applyAlignment="1">
      <alignment horizontal="center" vertical="center"/>
    </xf>
    <xf numFmtId="166" fontId="5" fillId="0" borderId="7" xfId="0" applyNumberFormat="1" applyFont="1" applyBorder="1" applyAlignment="1">
      <alignment horizontal="center" vertical="center"/>
    </xf>
    <xf numFmtId="0" fontId="6" fillId="0" borderId="0" xfId="1" applyFont="1" applyAlignment="1">
      <alignment vertical="center" wrapText="1"/>
    </xf>
    <xf numFmtId="0" fontId="6" fillId="0" borderId="6" xfId="1" applyFont="1" applyBorder="1" applyAlignment="1">
      <alignment vertical="center" wrapText="1"/>
    </xf>
    <xf numFmtId="0" fontId="5" fillId="0" borderId="35" xfId="0" applyFont="1" applyBorder="1"/>
    <xf numFmtId="166" fontId="5" fillId="0" borderId="4" xfId="0" applyNumberFormat="1" applyFont="1" applyBorder="1" applyAlignment="1">
      <alignment horizontal="center" vertical="center"/>
    </xf>
    <xf numFmtId="0" fontId="6" fillId="0" borderId="0" xfId="1" applyFont="1" applyAlignment="1">
      <alignment horizontal="center" vertical="center" wrapText="1"/>
    </xf>
    <xf numFmtId="166" fontId="5" fillId="0" borderId="3" xfId="0" applyNumberFormat="1" applyFont="1" applyBorder="1" applyAlignment="1">
      <alignment horizontal="center" vertical="center"/>
    </xf>
    <xf numFmtId="0" fontId="5" fillId="0" borderId="6" xfId="0" applyFont="1" applyBorder="1"/>
    <xf numFmtId="0" fontId="6" fillId="0" borderId="0" xfId="1" applyFont="1" applyAlignment="1">
      <alignment horizontal="left" vertical="center" wrapText="1" indent="4"/>
    </xf>
    <xf numFmtId="0" fontId="6" fillId="0" borderId="6" xfId="1" applyFont="1" applyBorder="1" applyAlignment="1">
      <alignment horizontal="left" vertical="center" wrapText="1" indent="4"/>
    </xf>
    <xf numFmtId="0" fontId="5" fillId="0" borderId="0" xfId="0" applyFont="1" applyAlignment="1">
      <alignment horizontal="center" vertical="center"/>
    </xf>
    <xf numFmtId="0" fontId="2" fillId="0" borderId="0" xfId="1" applyFont="1" applyAlignment="1">
      <alignment horizontal="right" vertical="center" wrapText="1"/>
    </xf>
    <xf numFmtId="166" fontId="4" fillId="0" borderId="0" xfId="0" applyNumberFormat="1" applyFont="1" applyAlignment="1">
      <alignment horizontal="center" vertical="center"/>
    </xf>
    <xf numFmtId="166" fontId="4" fillId="0" borderId="1" xfId="0" applyNumberFormat="1" applyFont="1" applyBorder="1" applyAlignment="1">
      <alignment horizontal="center" vertical="center"/>
    </xf>
    <xf numFmtId="0" fontId="4" fillId="0" borderId="0" xfId="0" applyFont="1"/>
    <xf numFmtId="0" fontId="5" fillId="18" borderId="0" xfId="0" applyFont="1" applyFill="1"/>
    <xf numFmtId="0" fontId="5" fillId="18" borderId="0" xfId="0" applyFont="1" applyFill="1" applyAlignment="1">
      <alignment horizontal="center"/>
    </xf>
    <xf numFmtId="0" fontId="5" fillId="18" borderId="0" xfId="0" applyFont="1" applyFill="1" applyAlignment="1">
      <alignment horizontal="center" vertical="center"/>
    </xf>
    <xf numFmtId="0" fontId="5" fillId="18" borderId="1" xfId="0" applyFont="1" applyFill="1" applyBorder="1" applyAlignment="1">
      <alignment horizontal="center" vertical="center"/>
    </xf>
    <xf numFmtId="0" fontId="4" fillId="18" borderId="0" xfId="0" applyFont="1" applyFill="1"/>
    <xf numFmtId="0" fontId="5" fillId="0" borderId="3" xfId="0" applyFont="1" applyBorder="1" applyAlignment="1">
      <alignment vertical="center"/>
    </xf>
    <xf numFmtId="0" fontId="5" fillId="0" borderId="6" xfId="0" applyFont="1" applyBorder="1" applyAlignment="1">
      <alignment vertical="center"/>
    </xf>
    <xf numFmtId="166" fontId="4" fillId="0" borderId="0" xfId="0" applyNumberFormat="1" applyFont="1"/>
    <xf numFmtId="166" fontId="5" fillId="0" borderId="0" xfId="0" applyNumberFormat="1" applyFont="1"/>
    <xf numFmtId="168" fontId="6" fillId="0" borderId="0" xfId="1" applyNumberFormat="1" applyFont="1" applyAlignment="1">
      <alignment horizontal="center" vertical="center" wrapText="1"/>
    </xf>
    <xf numFmtId="9" fontId="6" fillId="0" borderId="0" xfId="1" applyNumberFormat="1" applyFont="1" applyAlignment="1">
      <alignment horizontal="left" vertical="center" wrapText="1" indent="4"/>
    </xf>
    <xf numFmtId="9" fontId="6" fillId="0" borderId="0" xfId="1" applyNumberFormat="1" applyFont="1" applyAlignment="1">
      <alignment horizontal="left" vertical="center" wrapText="1"/>
    </xf>
    <xf numFmtId="165" fontId="9" fillId="0" borderId="0" xfId="5" applyFont="1" applyBorder="1"/>
    <xf numFmtId="165" fontId="9" fillId="0" borderId="9" xfId="5" applyFont="1" applyBorder="1"/>
    <xf numFmtId="165" fontId="9" fillId="0" borderId="9" xfId="5" applyFont="1" applyFill="1" applyBorder="1"/>
    <xf numFmtId="0" fontId="43" fillId="0" borderId="0" xfId="0" applyFont="1"/>
    <xf numFmtId="166" fontId="43" fillId="0" borderId="6" xfId="0" applyNumberFormat="1" applyFont="1" applyBorder="1" applyAlignment="1">
      <alignment horizontal="center"/>
    </xf>
    <xf numFmtId="0" fontId="48" fillId="0" borderId="0" xfId="0" applyFont="1" applyAlignment="1">
      <alignment horizontal="center"/>
    </xf>
    <xf numFmtId="0" fontId="44" fillId="0" borderId="0" xfId="0" applyFont="1" applyBorder="1" applyAlignment="1">
      <alignment horizontal="center"/>
    </xf>
    <xf numFmtId="0" fontId="44" fillId="0" borderId="1" xfId="0" applyFont="1" applyBorder="1" applyAlignment="1">
      <alignment horizontal="center"/>
    </xf>
    <xf numFmtId="166" fontId="45" fillId="16" borderId="0" xfId="5" applyNumberFormat="1" applyFont="1" applyFill="1" applyBorder="1" applyAlignment="1">
      <alignment horizontal="center"/>
    </xf>
    <xf numFmtId="166" fontId="45" fillId="16" borderId="1" xfId="5" applyNumberFormat="1" applyFont="1" applyFill="1" applyBorder="1" applyAlignment="1">
      <alignment horizontal="center"/>
    </xf>
    <xf numFmtId="166" fontId="43" fillId="0" borderId="0" xfId="0" applyNumberFormat="1" applyFont="1" applyBorder="1" applyAlignment="1">
      <alignment horizontal="center"/>
    </xf>
    <xf numFmtId="166" fontId="43" fillId="0" borderId="1" xfId="0" applyNumberFormat="1" applyFont="1" applyBorder="1" applyAlignment="1">
      <alignment horizontal="center"/>
    </xf>
    <xf numFmtId="166" fontId="43" fillId="0" borderId="7" xfId="0" applyNumberFormat="1" applyFont="1" applyBorder="1" applyAlignment="1">
      <alignment horizontal="center"/>
    </xf>
    <xf numFmtId="166" fontId="46" fillId="0" borderId="0" xfId="0" applyNumberFormat="1" applyFont="1" applyBorder="1" applyAlignment="1">
      <alignment horizontal="center"/>
    </xf>
    <xf numFmtId="0" fontId="44" fillId="0" borderId="8" xfId="0" applyFont="1" applyBorder="1" applyAlignment="1">
      <alignment horizontal="center"/>
    </xf>
    <xf numFmtId="166" fontId="45" fillId="16" borderId="8" xfId="5" applyNumberFormat="1" applyFont="1" applyFill="1" applyBorder="1" applyAlignment="1">
      <alignment horizontal="center"/>
    </xf>
    <xf numFmtId="166" fontId="43" fillId="0" borderId="8" xfId="0" applyNumberFormat="1" applyFont="1" applyBorder="1" applyAlignment="1">
      <alignment horizontal="center"/>
    </xf>
    <xf numFmtId="166" fontId="43" fillId="0" borderId="5" xfId="0" applyNumberFormat="1" applyFont="1" applyBorder="1" applyAlignment="1">
      <alignment horizontal="center"/>
    </xf>
    <xf numFmtId="166" fontId="46" fillId="0" borderId="8" xfId="0" applyNumberFormat="1" applyFont="1" applyBorder="1" applyAlignment="1">
      <alignment horizontal="center"/>
    </xf>
    <xf numFmtId="0" fontId="4" fillId="13" borderId="0" xfId="0" applyFont="1" applyFill="1" applyBorder="1" applyAlignment="1">
      <alignment horizontal="center"/>
    </xf>
    <xf numFmtId="166" fontId="5" fillId="0" borderId="0" xfId="0" applyNumberFormat="1" applyFont="1" applyBorder="1" applyAlignment="1">
      <alignment horizontal="center" vertical="center"/>
    </xf>
    <xf numFmtId="0" fontId="40" fillId="11" borderId="0" xfId="1" applyFont="1" applyFill="1" applyAlignment="1">
      <alignment horizontal="center" vertical="center" wrapText="1"/>
    </xf>
    <xf numFmtId="0" fontId="47" fillId="18" borderId="8" xfId="0" applyFont="1" applyFill="1" applyBorder="1" applyAlignment="1">
      <alignment horizontal="center"/>
    </xf>
    <xf numFmtId="0" fontId="47" fillId="18" borderId="0" xfId="0" applyFont="1" applyFill="1" applyBorder="1" applyAlignment="1">
      <alignment horizontal="center"/>
    </xf>
    <xf numFmtId="0" fontId="5" fillId="0" borderId="0" xfId="0" applyFont="1" applyAlignment="1">
      <alignment horizontal="left" vertical="center"/>
    </xf>
    <xf numFmtId="0" fontId="5" fillId="0" borderId="6" xfId="0" applyFont="1" applyBorder="1" applyAlignment="1">
      <alignment horizontal="left" vertical="center"/>
    </xf>
    <xf numFmtId="0" fontId="5" fillId="0" borderId="3" xfId="0" applyFont="1" applyBorder="1" applyAlignment="1">
      <alignment horizontal="left" vertical="center"/>
    </xf>
    <xf numFmtId="165" fontId="49" fillId="0" borderId="0" xfId="5" applyFont="1" applyFill="1" applyBorder="1"/>
    <xf numFmtId="166" fontId="46" fillId="0" borderId="9" xfId="0" applyNumberFormat="1" applyFont="1" applyBorder="1" applyAlignment="1">
      <alignment horizontal="center"/>
    </xf>
    <xf numFmtId="0" fontId="47" fillId="18" borderId="1" xfId="0" applyFont="1" applyFill="1" applyBorder="1" applyAlignment="1">
      <alignment horizontal="center"/>
    </xf>
    <xf numFmtId="43" fontId="37" fillId="0" borderId="0" xfId="6" applyNumberFormat="1" applyFont="1" applyFill="1" applyBorder="1" applyAlignment="1">
      <alignment horizontal="left" indent="1"/>
    </xf>
    <xf numFmtId="0" fontId="37" fillId="4" borderId="9" xfId="6" applyFont="1" applyFill="1" applyBorder="1" applyAlignment="1">
      <alignment horizontal="left" indent="1"/>
    </xf>
    <xf numFmtId="172" fontId="38" fillId="4" borderId="9" xfId="7" applyNumberFormat="1" applyFont="1" applyFill="1" applyBorder="1" applyAlignment="1">
      <alignment horizontal="center"/>
    </xf>
    <xf numFmtId="43" fontId="37" fillId="4" borderId="9" xfId="6" applyNumberFormat="1" applyFont="1" applyFill="1" applyBorder="1" applyAlignment="1">
      <alignment horizontal="left" indent="1"/>
    </xf>
    <xf numFmtId="43" fontId="8" fillId="4" borderId="9" xfId="0" applyNumberFormat="1" applyFont="1" applyFill="1" applyBorder="1"/>
    <xf numFmtId="172" fontId="9" fillId="0" borderId="15" xfId="0" applyNumberFormat="1" applyFont="1" applyBorder="1" applyAlignment="1">
      <alignment horizontal="center"/>
    </xf>
    <xf numFmtId="0" fontId="20" fillId="0" borderId="9" xfId="0" applyFont="1" applyFill="1" applyBorder="1" applyAlignment="1">
      <alignment vertical="center"/>
    </xf>
    <xf numFmtId="0" fontId="8" fillId="0" borderId="0" xfId="0" applyFont="1" applyBorder="1"/>
    <xf numFmtId="10" fontId="8" fillId="0" borderId="9" xfId="0" applyNumberFormat="1" applyFont="1" applyBorder="1"/>
    <xf numFmtId="0" fontId="8" fillId="0" borderId="14" xfId="0" applyFont="1" applyBorder="1" applyAlignment="1">
      <alignment horizontal="left"/>
    </xf>
    <xf numFmtId="0" fontId="6" fillId="0" borderId="9" xfId="0" applyFont="1" applyBorder="1" applyAlignment="1">
      <alignment horizontal="left"/>
    </xf>
    <xf numFmtId="0" fontId="5" fillId="0" borderId="9" xfId="1" applyFont="1" applyBorder="1" applyAlignment="1">
      <alignment horizontal="left" vertical="center" wrapText="1"/>
    </xf>
    <xf numFmtId="0" fontId="8" fillId="0" borderId="0" xfId="0" quotePrefix="1" applyFont="1"/>
    <xf numFmtId="165" fontId="9" fillId="0" borderId="9" xfId="0" applyNumberFormat="1" applyFont="1" applyBorder="1"/>
    <xf numFmtId="0" fontId="36" fillId="9" borderId="2" xfId="0" applyFont="1" applyFill="1" applyBorder="1" applyAlignment="1">
      <alignment horizontal="right" vertical="center"/>
    </xf>
    <xf numFmtId="10" fontId="36" fillId="9" borderId="4" xfId="0" applyNumberFormat="1" applyFont="1" applyFill="1" applyBorder="1" applyAlignment="1">
      <alignment horizontal="center" vertical="center"/>
    </xf>
    <xf numFmtId="0" fontId="41" fillId="0" borderId="0" xfId="0" applyFont="1" applyAlignment="1">
      <alignment vertical="center"/>
    </xf>
    <xf numFmtId="10" fontId="36" fillId="9" borderId="5" xfId="0" applyNumberFormat="1" applyFont="1" applyFill="1" applyBorder="1" applyAlignment="1">
      <alignment horizontal="right" vertical="center"/>
    </xf>
    <xf numFmtId="0" fontId="36" fillId="9" borderId="7" xfId="3" applyNumberFormat="1" applyFont="1" applyFill="1" applyBorder="1" applyAlignment="1">
      <alignment horizontal="center" vertical="center"/>
    </xf>
    <xf numFmtId="0" fontId="41" fillId="0" borderId="9" xfId="11" applyFont="1" applyBorder="1"/>
    <xf numFmtId="0" fontId="41" fillId="0" borderId="9" xfId="11" applyFont="1" applyBorder="1" applyAlignment="1">
      <alignment horizontal="center"/>
    </xf>
    <xf numFmtId="43" fontId="36" fillId="0" borderId="9" xfId="10" applyFont="1" applyFill="1" applyBorder="1"/>
    <xf numFmtId="165" fontId="41" fillId="0" borderId="9" xfId="12" applyFont="1" applyBorder="1"/>
    <xf numFmtId="1" fontId="41" fillId="0" borderId="9" xfId="10" applyNumberFormat="1" applyFont="1" applyBorder="1" applyAlignment="1">
      <alignment horizontal="center"/>
    </xf>
    <xf numFmtId="164" fontId="36" fillId="0" borderId="10" xfId="11" applyNumberFormat="1" applyFont="1" applyBorder="1"/>
    <xf numFmtId="0" fontId="41" fillId="0" borderId="9" xfId="11" applyFont="1" applyBorder="1" applyAlignment="1">
      <alignment wrapText="1"/>
    </xf>
    <xf numFmtId="0" fontId="41" fillId="0" borderId="0" xfId="11" applyFont="1"/>
    <xf numFmtId="0" fontId="41" fillId="0" borderId="0" xfId="11" applyFont="1" applyAlignment="1">
      <alignment horizontal="center"/>
    </xf>
    <xf numFmtId="43" fontId="41" fillId="0" borderId="0" xfId="10" applyFont="1"/>
    <xf numFmtId="165" fontId="41" fillId="0" borderId="0" xfId="12" applyFont="1"/>
    <xf numFmtId="165" fontId="42" fillId="9" borderId="9" xfId="12" applyFont="1" applyFill="1" applyBorder="1"/>
    <xf numFmtId="0" fontId="42" fillId="0" borderId="0" xfId="11" applyFont="1"/>
    <xf numFmtId="10" fontId="41" fillId="0" borderId="0" xfId="12" applyNumberFormat="1" applyFont="1"/>
    <xf numFmtId="167" fontId="41" fillId="0" borderId="0" xfId="10" applyNumberFormat="1" applyFont="1" applyFill="1" applyBorder="1"/>
    <xf numFmtId="43" fontId="41" fillId="0" borderId="0" xfId="10" applyFont="1" applyFill="1" applyBorder="1"/>
    <xf numFmtId="0" fontId="52" fillId="0" borderId="0" xfId="11" applyFont="1" applyAlignment="1">
      <alignment horizontal="center"/>
    </xf>
    <xf numFmtId="0" fontId="52" fillId="0" borderId="28" xfId="11" applyFont="1" applyBorder="1" applyAlignment="1">
      <alignment horizontal="center"/>
    </xf>
    <xf numFmtId="165" fontId="52" fillId="0" borderId="36" xfId="12" applyFont="1" applyBorder="1"/>
    <xf numFmtId="0" fontId="42" fillId="13" borderId="9" xfId="0" applyFont="1" applyFill="1" applyBorder="1" applyAlignment="1">
      <alignment horizontal="center" vertical="center"/>
    </xf>
    <xf numFmtId="0" fontId="41" fillId="0" borderId="9" xfId="0" applyFont="1" applyBorder="1" applyAlignment="1">
      <alignment vertical="center"/>
    </xf>
    <xf numFmtId="0" fontId="42" fillId="5" borderId="9" xfId="0" applyFont="1" applyFill="1" applyBorder="1" applyAlignment="1">
      <alignment horizontal="center" vertical="center"/>
    </xf>
    <xf numFmtId="0" fontId="41" fillId="0" borderId="0" xfId="0" applyFont="1" applyAlignment="1">
      <alignment horizontal="left" vertical="center"/>
    </xf>
    <xf numFmtId="167" fontId="41" fillId="0" borderId="9" xfId="2" applyNumberFormat="1" applyFont="1" applyBorder="1" applyAlignment="1">
      <alignment vertical="center"/>
    </xf>
    <xf numFmtId="167" fontId="41" fillId="0" borderId="0" xfId="2" applyNumberFormat="1" applyFont="1" applyAlignment="1">
      <alignment vertical="center"/>
    </xf>
    <xf numFmtId="9" fontId="41" fillId="0" borderId="9" xfId="0" applyNumberFormat="1" applyFont="1" applyBorder="1" applyAlignment="1">
      <alignment horizontal="center" vertical="center"/>
    </xf>
    <xf numFmtId="0" fontId="41" fillId="0" borderId="9" xfId="0" applyFont="1" applyBorder="1" applyAlignment="1">
      <alignment horizontal="center" vertical="center"/>
    </xf>
    <xf numFmtId="43" fontId="41" fillId="0" borderId="9" xfId="2" applyFont="1" applyBorder="1" applyAlignment="1">
      <alignment vertical="center"/>
    </xf>
    <xf numFmtId="43" fontId="50" fillId="0" borderId="0" xfId="2" applyFont="1" applyAlignment="1">
      <alignment vertical="center"/>
    </xf>
    <xf numFmtId="10" fontId="41" fillId="0" borderId="9" xfId="0" applyNumberFormat="1" applyFont="1" applyBorder="1" applyAlignment="1">
      <alignment horizontal="center" vertical="center"/>
    </xf>
    <xf numFmtId="167" fontId="41" fillId="0" borderId="9" xfId="2" applyNumberFormat="1" applyFont="1" applyFill="1" applyBorder="1" applyAlignment="1">
      <alignment vertical="center"/>
    </xf>
    <xf numFmtId="167" fontId="41" fillId="0" borderId="0" xfId="0" applyNumberFormat="1" applyFont="1" applyAlignment="1">
      <alignment vertical="center"/>
    </xf>
    <xf numFmtId="0" fontId="41" fillId="0" borderId="0" xfId="0" applyFont="1" applyAlignment="1">
      <alignment horizontal="center" vertical="center"/>
    </xf>
    <xf numFmtId="0" fontId="42" fillId="0" borderId="0" xfId="0" applyFont="1" applyAlignment="1">
      <alignment vertical="center"/>
    </xf>
    <xf numFmtId="167" fontId="42" fillId="0" borderId="0" xfId="2" applyNumberFormat="1" applyFont="1" applyAlignment="1">
      <alignment vertical="center"/>
    </xf>
    <xf numFmtId="0" fontId="53" fillId="0" borderId="0" xfId="0" applyFont="1" applyAlignment="1">
      <alignment vertical="center"/>
    </xf>
    <xf numFmtId="167" fontId="53" fillId="0" borderId="0" xfId="2" applyNumberFormat="1" applyFont="1" applyAlignment="1">
      <alignment vertical="center"/>
    </xf>
    <xf numFmtId="165" fontId="52" fillId="0" borderId="37" xfId="12" quotePrefix="1" applyFont="1" applyBorder="1" applyAlignment="1">
      <alignment horizontal="left"/>
    </xf>
    <xf numFmtId="1" fontId="42" fillId="9" borderId="9" xfId="10" applyNumberFormat="1" applyFont="1" applyFill="1" applyBorder="1" applyAlignment="1">
      <alignment horizontal="center"/>
    </xf>
    <xf numFmtId="43" fontId="51" fillId="9" borderId="9" xfId="10" applyFont="1" applyFill="1" applyBorder="1" applyAlignment="1">
      <alignment horizontal="center"/>
    </xf>
    <xf numFmtId="164" fontId="41" fillId="0" borderId="9" xfId="0" applyNumberFormat="1" applyFont="1" applyBorder="1" applyAlignment="1">
      <alignment vertical="center"/>
    </xf>
    <xf numFmtId="0" fontId="42" fillId="13" borderId="9" xfId="0" applyFont="1" applyFill="1" applyBorder="1" applyAlignment="1">
      <alignment horizontal="right" vertical="center"/>
    </xf>
    <xf numFmtId="165" fontId="9" fillId="0" borderId="15" xfId="5" applyFont="1" applyBorder="1"/>
    <xf numFmtId="0" fontId="38" fillId="0" borderId="9" xfId="6" applyFont="1" applyFill="1" applyBorder="1" applyAlignment="1">
      <alignment horizontal="center"/>
    </xf>
    <xf numFmtId="0" fontId="38" fillId="0" borderId="15" xfId="6" applyFont="1" applyFill="1" applyBorder="1" applyAlignment="1">
      <alignment horizontal="center"/>
    </xf>
    <xf numFmtId="0" fontId="8" fillId="0" borderId="12" xfId="0" applyFont="1" applyBorder="1" applyAlignment="1">
      <alignment horizontal="left"/>
    </xf>
    <xf numFmtId="0" fontId="6" fillId="0" borderId="15" xfId="0" applyFont="1" applyBorder="1" applyAlignment="1">
      <alignment horizontal="left"/>
    </xf>
    <xf numFmtId="0" fontId="5" fillId="0" borderId="15" xfId="1" applyFont="1" applyBorder="1" applyAlignment="1">
      <alignment horizontal="left" vertical="center" wrapText="1"/>
    </xf>
    <xf numFmtId="0" fontId="37" fillId="0" borderId="9" xfId="6" applyFont="1" applyFill="1" applyBorder="1" applyAlignment="1">
      <alignment horizontal="left" wrapText="1" indent="1"/>
    </xf>
    <xf numFmtId="0" fontId="8" fillId="0" borderId="9" xfId="0" applyFont="1" applyBorder="1" applyAlignment="1">
      <alignment horizontal="left" vertical="center"/>
    </xf>
    <xf numFmtId="165" fontId="8" fillId="0" borderId="9" xfId="5" applyFont="1" applyBorder="1" applyAlignment="1">
      <alignment vertical="center"/>
    </xf>
    <xf numFmtId="0" fontId="8" fillId="0" borderId="9" xfId="0" quotePrefix="1" applyFont="1" applyBorder="1" applyAlignment="1">
      <alignment vertical="center"/>
    </xf>
    <xf numFmtId="0" fontId="37" fillId="0" borderId="9" xfId="6" applyFont="1" applyFill="1" applyBorder="1" applyAlignment="1">
      <alignment horizontal="left" vertical="center" wrapText="1" indent="1"/>
    </xf>
    <xf numFmtId="0" fontId="8" fillId="0" borderId="9" xfId="0" applyFont="1" applyBorder="1" applyAlignment="1">
      <alignment horizontal="left" wrapText="1"/>
    </xf>
    <xf numFmtId="0" fontId="38" fillId="0" borderId="9" xfId="6" quotePrefix="1" applyFont="1" applyFill="1" applyBorder="1" applyAlignment="1">
      <alignment horizontal="center"/>
    </xf>
    <xf numFmtId="0" fontId="54" fillId="0" borderId="0" xfId="4" applyFont="1" applyFill="1" applyAlignment="1">
      <alignment horizontal="center" vertical="center"/>
    </xf>
    <xf numFmtId="165" fontId="8" fillId="0" borderId="12" xfId="5" applyFont="1" applyBorder="1"/>
    <xf numFmtId="0" fontId="14" fillId="0" borderId="0" xfId="11" applyFont="1"/>
    <xf numFmtId="0" fontId="11" fillId="0" borderId="9" xfId="11" applyFont="1" applyBorder="1" applyAlignment="1">
      <alignment horizontal="center"/>
    </xf>
    <xf numFmtId="43" fontId="11" fillId="0" borderId="9" xfId="10" applyFont="1" applyBorder="1" applyAlignment="1">
      <alignment horizontal="center"/>
    </xf>
    <xf numFmtId="165" fontId="11" fillId="0" borderId="9" xfId="12" applyFont="1" applyBorder="1" applyAlignment="1">
      <alignment horizontal="center"/>
    </xf>
    <xf numFmtId="43" fontId="14" fillId="0" borderId="9" xfId="10" applyFont="1" applyBorder="1"/>
    <xf numFmtId="0" fontId="14" fillId="0" borderId="9" xfId="11" applyFont="1" applyBorder="1"/>
    <xf numFmtId="0" fontId="14" fillId="0" borderId="9" xfId="11" applyFont="1" applyBorder="1" applyAlignment="1">
      <alignment horizontal="center"/>
    </xf>
    <xf numFmtId="165" fontId="14" fillId="0" borderId="9" xfId="12" applyFont="1" applyBorder="1"/>
    <xf numFmtId="0" fontId="14" fillId="0" borderId="38" xfId="11" applyFont="1" applyBorder="1" applyAlignment="1">
      <alignment horizontal="center"/>
    </xf>
    <xf numFmtId="43" fontId="14" fillId="0" borderId="38" xfId="10" applyFont="1" applyBorder="1"/>
    <xf numFmtId="43" fontId="56" fillId="0" borderId="0" xfId="10" applyFont="1"/>
    <xf numFmtId="0" fontId="14" fillId="0" borderId="0" xfId="11" applyFont="1" applyAlignment="1">
      <alignment horizontal="center"/>
    </xf>
    <xf numFmtId="43" fontId="14" fillId="0" borderId="0" xfId="10" applyFont="1"/>
    <xf numFmtId="165" fontId="14" fillId="0" borderId="0" xfId="12" applyFont="1"/>
    <xf numFmtId="0" fontId="11" fillId="0" borderId="0" xfId="11" applyFont="1"/>
    <xf numFmtId="10" fontId="41" fillId="0" borderId="9" xfId="9" applyNumberFormat="1" applyFont="1" applyBorder="1" applyAlignment="1">
      <alignment horizontal="center"/>
    </xf>
    <xf numFmtId="10" fontId="41" fillId="0" borderId="9" xfId="11" applyNumberFormat="1" applyFont="1" applyBorder="1" applyAlignment="1">
      <alignment horizontal="center"/>
    </xf>
    <xf numFmtId="165" fontId="51" fillId="9" borderId="9" xfId="11" applyNumberFormat="1" applyFont="1" applyFill="1" applyBorder="1"/>
    <xf numFmtId="165" fontId="14" fillId="0" borderId="39" xfId="12" applyFont="1" applyBorder="1"/>
    <xf numFmtId="165" fontId="11" fillId="9" borderId="9" xfId="12" applyFont="1" applyFill="1" applyBorder="1"/>
    <xf numFmtId="164" fontId="11" fillId="9" borderId="9" xfId="11" applyNumberFormat="1" applyFont="1" applyFill="1" applyBorder="1"/>
    <xf numFmtId="0" fontId="8" fillId="16" borderId="9" xfId="0" applyFont="1" applyFill="1" applyBorder="1" applyAlignment="1">
      <alignment horizontal="left"/>
    </xf>
    <xf numFmtId="0" fontId="20" fillId="16" borderId="9" xfId="0" applyFont="1" applyFill="1" applyBorder="1" applyAlignment="1">
      <alignment vertical="center"/>
    </xf>
    <xf numFmtId="0" fontId="8" fillId="0" borderId="9" xfId="0" applyFont="1" applyFill="1" applyBorder="1" applyAlignment="1">
      <alignment horizontal="left"/>
    </xf>
    <xf numFmtId="174" fontId="8" fillId="0" borderId="0" xfId="0" applyNumberFormat="1" applyFont="1" applyAlignment="1">
      <alignment horizontal="left"/>
    </xf>
    <xf numFmtId="165" fontId="8" fillId="4" borderId="9" xfId="5" applyFont="1" applyFill="1" applyBorder="1"/>
    <xf numFmtId="0" fontId="8" fillId="4" borderId="9" xfId="0" quotePrefix="1" applyFont="1" applyFill="1" applyBorder="1"/>
    <xf numFmtId="173" fontId="8" fillId="0" borderId="0" xfId="0" applyNumberFormat="1" applyFont="1"/>
    <xf numFmtId="0" fontId="8" fillId="0" borderId="9" xfId="0" quotePrefix="1" applyFont="1" applyFill="1" applyBorder="1"/>
    <xf numFmtId="0" fontId="37" fillId="4" borderId="9" xfId="6" applyFont="1" applyFill="1" applyBorder="1" applyAlignment="1">
      <alignment horizontal="left" vertical="center" wrapText="1" indent="1"/>
    </xf>
    <xf numFmtId="165" fontId="8" fillId="4" borderId="9" xfId="5" applyFont="1" applyFill="1" applyBorder="1" applyAlignment="1">
      <alignment vertical="center"/>
    </xf>
    <xf numFmtId="0" fontId="8" fillId="4" borderId="9" xfId="0" quotePrefix="1" applyFont="1" applyFill="1" applyBorder="1" applyAlignment="1">
      <alignment vertical="center"/>
    </xf>
    <xf numFmtId="43" fontId="0" fillId="0" borderId="0" xfId="0" applyNumberFormat="1"/>
    <xf numFmtId="0" fontId="5" fillId="0" borderId="0" xfId="0" applyFont="1" applyBorder="1" applyAlignment="1">
      <alignment horizontal="center" vertical="center"/>
    </xf>
    <xf numFmtId="166" fontId="43" fillId="0" borderId="13" xfId="0" applyNumberFormat="1" applyFont="1" applyBorder="1" applyAlignment="1">
      <alignment horizontal="center"/>
    </xf>
    <xf numFmtId="166" fontId="43" fillId="0" borderId="15" xfId="0" applyNumberFormat="1" applyFont="1" applyBorder="1" applyAlignment="1">
      <alignment horizontal="center"/>
    </xf>
    <xf numFmtId="166" fontId="4" fillId="0" borderId="3" xfId="0" applyNumberFormat="1" applyFont="1" applyBorder="1"/>
    <xf numFmtId="0" fontId="60" fillId="25" borderId="0" xfId="0" applyFont="1" applyFill="1" applyAlignment="1">
      <alignment horizontal="center"/>
    </xf>
    <xf numFmtId="0" fontId="60" fillId="25" borderId="0" xfId="0" applyFont="1" applyFill="1"/>
    <xf numFmtId="0" fontId="59" fillId="0" borderId="0" xfId="0" applyFont="1"/>
    <xf numFmtId="167" fontId="0" fillId="0" borderId="0" xfId="2" applyNumberFormat="1" applyFont="1"/>
    <xf numFmtId="3" fontId="10" fillId="0" borderId="0" xfId="0" applyNumberFormat="1" applyFont="1" applyFill="1" applyBorder="1" applyAlignment="1">
      <alignment vertical="center" wrapText="1"/>
    </xf>
    <xf numFmtId="3" fontId="10" fillId="0" borderId="0" xfId="0" applyNumberFormat="1" applyFont="1" applyFill="1" applyBorder="1" applyAlignment="1">
      <alignment horizontal="center" vertical="center" wrapText="1"/>
    </xf>
    <xf numFmtId="3" fontId="10" fillId="0" borderId="0" xfId="2" applyNumberFormat="1" applyFont="1" applyFill="1" applyBorder="1"/>
    <xf numFmtId="3" fontId="10" fillId="0" borderId="0" xfId="0" applyNumberFormat="1" applyFont="1" applyFill="1" applyBorder="1"/>
    <xf numFmtId="3" fontId="57" fillId="0" borderId="0" xfId="0" applyNumberFormat="1" applyFont="1" applyFill="1" applyBorder="1" applyAlignment="1">
      <alignment horizontal="center" vertical="center" wrapText="1"/>
    </xf>
    <xf numFmtId="3" fontId="0" fillId="0" borderId="0" xfId="2" applyNumberFormat="1" applyFont="1" applyFill="1" applyBorder="1"/>
    <xf numFmtId="3" fontId="0" fillId="0" borderId="0" xfId="0" applyNumberFormat="1" applyFill="1"/>
    <xf numFmtId="3" fontId="0" fillId="0" borderId="0" xfId="0" applyNumberFormat="1"/>
    <xf numFmtId="3" fontId="60" fillId="25" borderId="0" xfId="0" applyNumberFormat="1" applyFont="1" applyFill="1" applyAlignment="1">
      <alignment horizontal="center"/>
    </xf>
    <xf numFmtId="3" fontId="0" fillId="0" borderId="0" xfId="0" applyNumberFormat="1" applyBorder="1"/>
    <xf numFmtId="0" fontId="0" fillId="19" borderId="0" xfId="0" applyFill="1"/>
    <xf numFmtId="0" fontId="0" fillId="26" borderId="0" xfId="0" applyFill="1"/>
    <xf numFmtId="166" fontId="45" fillId="16" borderId="13" xfId="5" applyNumberFormat="1" applyFont="1" applyFill="1" applyBorder="1" applyAlignment="1">
      <alignment horizontal="center"/>
    </xf>
    <xf numFmtId="0" fontId="0" fillId="24" borderId="0" xfId="0" applyFill="1"/>
    <xf numFmtId="167" fontId="0" fillId="0" borderId="0" xfId="2" applyNumberFormat="1" applyFont="1" applyAlignment="1">
      <alignment horizontal="center" vertical="center"/>
    </xf>
    <xf numFmtId="0" fontId="4" fillId="24" borderId="0" xfId="0" applyFont="1" applyFill="1" applyAlignment="1">
      <alignment horizontal="right"/>
    </xf>
    <xf numFmtId="166" fontId="4" fillId="24" borderId="0" xfId="0" applyNumberFormat="1" applyFont="1" applyFill="1"/>
    <xf numFmtId="166" fontId="4" fillId="24" borderId="0" xfId="0" applyNumberFormat="1" applyFont="1" applyFill="1" applyBorder="1"/>
    <xf numFmtId="43" fontId="15" fillId="27" borderId="0" xfId="2" applyFont="1" applyFill="1" applyAlignment="1">
      <alignment horizontal="center" vertical="center"/>
    </xf>
    <xf numFmtId="166" fontId="4" fillId="27" borderId="0" xfId="0" applyNumberFormat="1" applyFont="1" applyFill="1"/>
    <xf numFmtId="166" fontId="5" fillId="27" borderId="0" xfId="0" applyNumberFormat="1" applyFont="1" applyFill="1" applyAlignment="1">
      <alignment horizontal="center" vertical="center"/>
    </xf>
    <xf numFmtId="0" fontId="38" fillId="27" borderId="9" xfId="6" applyFont="1" applyFill="1" applyBorder="1" applyAlignment="1">
      <alignment horizontal="center"/>
    </xf>
    <xf numFmtId="0" fontId="8" fillId="27" borderId="9" xfId="0" applyFont="1" applyFill="1" applyBorder="1" applyAlignment="1">
      <alignment horizontal="left"/>
    </xf>
    <xf numFmtId="0" fontId="37" fillId="27" borderId="9" xfId="6" applyFont="1" applyFill="1" applyBorder="1" applyAlignment="1">
      <alignment horizontal="left" indent="1"/>
    </xf>
    <xf numFmtId="43" fontId="37" fillId="27" borderId="9" xfId="6" applyNumberFormat="1" applyFont="1" applyFill="1" applyBorder="1" applyAlignment="1">
      <alignment horizontal="left" indent="1"/>
    </xf>
    <xf numFmtId="43" fontId="8" fillId="27" borderId="9" xfId="0" applyNumberFormat="1" applyFont="1" applyFill="1" applyBorder="1"/>
    <xf numFmtId="0" fontId="14" fillId="27" borderId="0" xfId="0" applyFont="1" applyFill="1" applyAlignment="1">
      <alignment vertical="center"/>
    </xf>
    <xf numFmtId="43" fontId="14" fillId="27" borderId="0" xfId="2" applyFont="1" applyFill="1" applyAlignment="1">
      <alignment horizontal="center" vertical="center"/>
    </xf>
    <xf numFmtId="0" fontId="9" fillId="27" borderId="0" xfId="0" applyFont="1" applyFill="1" applyAlignment="1">
      <alignment horizontal="center"/>
    </xf>
    <xf numFmtId="0" fontId="8" fillId="27" borderId="0" xfId="0" applyFont="1" applyFill="1"/>
    <xf numFmtId="0" fontId="8" fillId="27" borderId="9" xfId="0" applyFont="1" applyFill="1" applyBorder="1"/>
    <xf numFmtId="165" fontId="8" fillId="27" borderId="9" xfId="5" applyFont="1" applyFill="1" applyBorder="1"/>
    <xf numFmtId="0" fontId="8" fillId="27" borderId="9" xfId="0" quotePrefix="1" applyFont="1" applyFill="1" applyBorder="1"/>
    <xf numFmtId="0" fontId="38" fillId="27" borderId="9" xfId="6" quotePrefix="1" applyFont="1" applyFill="1" applyBorder="1" applyAlignment="1">
      <alignment horizontal="center"/>
    </xf>
    <xf numFmtId="0" fontId="8" fillId="0" borderId="0" xfId="0" applyFont="1" applyFill="1"/>
    <xf numFmtId="0" fontId="61" fillId="27" borderId="9" xfId="6" applyFont="1" applyFill="1" applyBorder="1" applyAlignment="1">
      <alignment horizontal="center"/>
    </xf>
    <xf numFmtId="0" fontId="38" fillId="27" borderId="15" xfId="6" applyFont="1" applyFill="1" applyBorder="1" applyAlignment="1">
      <alignment horizontal="center"/>
    </xf>
    <xf numFmtId="43" fontId="9" fillId="0" borderId="15" xfId="0" applyNumberFormat="1" applyFont="1" applyBorder="1"/>
    <xf numFmtId="166" fontId="5" fillId="27" borderId="3" xfId="0" applyNumberFormat="1" applyFont="1" applyFill="1" applyBorder="1" applyAlignment="1">
      <alignment horizontal="center" vertical="center"/>
    </xf>
    <xf numFmtId="0" fontId="8" fillId="27" borderId="9" xfId="0" applyFont="1" applyFill="1" applyBorder="1" applyAlignment="1">
      <alignment horizontal="left" vertical="center"/>
    </xf>
    <xf numFmtId="165" fontId="8" fillId="27" borderId="9" xfId="5" applyFont="1" applyFill="1" applyBorder="1" applyAlignment="1">
      <alignment vertical="center"/>
    </xf>
    <xf numFmtId="0" fontId="8" fillId="27" borderId="0" xfId="0" applyFont="1" applyFill="1" applyAlignment="1">
      <alignment horizontal="left"/>
    </xf>
    <xf numFmtId="0" fontId="16" fillId="27" borderId="0" xfId="4" applyFont="1" applyFill="1" applyAlignment="1">
      <alignment horizontal="center" vertical="center"/>
    </xf>
    <xf numFmtId="169" fontId="14" fillId="27" borderId="0" xfId="0" applyNumberFormat="1" applyFont="1" applyFill="1" applyAlignment="1">
      <alignment horizontal="center" vertical="center"/>
    </xf>
    <xf numFmtId="2" fontId="14" fillId="27" borderId="0" xfId="2" applyNumberFormat="1" applyFont="1" applyFill="1" applyAlignment="1">
      <alignment horizontal="center" vertical="center"/>
    </xf>
    <xf numFmtId="172" fontId="38" fillId="27" borderId="9" xfId="7" applyNumberFormat="1" applyFont="1" applyFill="1" applyBorder="1" applyAlignment="1">
      <alignment horizontal="center"/>
    </xf>
    <xf numFmtId="0" fontId="9" fillId="27" borderId="0" xfId="0" applyFont="1" applyFill="1"/>
    <xf numFmtId="171" fontId="21" fillId="27" borderId="16" xfId="5" applyNumberFormat="1" applyFont="1" applyFill="1" applyBorder="1" applyAlignment="1">
      <alignment vertical="center" wrapText="1"/>
    </xf>
    <xf numFmtId="0" fontId="20" fillId="27" borderId="16" xfId="0" applyFont="1" applyFill="1" applyBorder="1" applyAlignment="1">
      <alignment horizontal="center" vertical="center"/>
    </xf>
    <xf numFmtId="171" fontId="28" fillId="27" borderId="16" xfId="0" applyNumberFormat="1" applyFont="1" applyFill="1" applyBorder="1" applyAlignment="1">
      <alignment horizontal="center" vertical="center" wrapText="1"/>
    </xf>
    <xf numFmtId="0" fontId="28" fillId="27" borderId="16" xfId="0" applyFont="1" applyFill="1" applyBorder="1" applyAlignment="1">
      <alignment horizontal="center" vertical="center" wrapText="1"/>
    </xf>
    <xf numFmtId="166" fontId="5" fillId="27" borderId="6" xfId="0" applyNumberFormat="1" applyFont="1" applyFill="1" applyBorder="1" applyAlignment="1">
      <alignment horizontal="center" vertical="center"/>
    </xf>
    <xf numFmtId="173" fontId="8" fillId="27" borderId="0" xfId="0" applyNumberFormat="1" applyFont="1" applyFill="1" applyAlignment="1">
      <alignment horizontal="left"/>
    </xf>
    <xf numFmtId="0" fontId="8" fillId="27" borderId="9" xfId="0" applyFont="1" applyFill="1" applyBorder="1" applyAlignment="1">
      <alignment horizontal="left" vertical="center" wrapText="1"/>
    </xf>
    <xf numFmtId="0" fontId="37" fillId="27" borderId="9" xfId="6" applyFont="1" applyFill="1" applyBorder="1" applyAlignment="1">
      <alignment horizontal="left" vertical="center"/>
    </xf>
    <xf numFmtId="0" fontId="8" fillId="27" borderId="9" xfId="0" quotePrefix="1" applyFont="1" applyFill="1" applyBorder="1" applyAlignment="1">
      <alignment vertical="center"/>
    </xf>
    <xf numFmtId="0" fontId="8" fillId="27" borderId="0" xfId="0" applyFont="1" applyFill="1" applyAlignment="1">
      <alignment vertical="center"/>
    </xf>
    <xf numFmtId="0" fontId="8" fillId="16" borderId="9" xfId="0" applyFont="1" applyFill="1" applyBorder="1" applyAlignment="1">
      <alignment horizontal="left" vertical="center"/>
    </xf>
    <xf numFmtId="0" fontId="38" fillId="27" borderId="15" xfId="6" applyFont="1" applyFill="1" applyBorder="1" applyAlignment="1">
      <alignment horizontal="center" vertical="center"/>
    </xf>
    <xf numFmtId="43" fontId="37" fillId="0" borderId="9" xfId="6" applyNumberFormat="1" applyFont="1" applyFill="1" applyBorder="1" applyAlignment="1">
      <alignment horizontal="left" vertical="center"/>
    </xf>
    <xf numFmtId="43" fontId="8" fillId="0" borderId="9" xfId="0" applyNumberFormat="1" applyFont="1" applyBorder="1" applyAlignment="1">
      <alignment vertical="center"/>
    </xf>
    <xf numFmtId="0" fontId="8" fillId="27" borderId="0" xfId="0" applyFont="1" applyFill="1" applyAlignment="1">
      <alignment vertical="center" wrapText="1"/>
    </xf>
    <xf numFmtId="9" fontId="14" fillId="27" borderId="0" xfId="2" applyNumberFormat="1" applyFont="1" applyFill="1" applyAlignment="1">
      <alignment horizontal="center" vertical="center"/>
    </xf>
    <xf numFmtId="0" fontId="5" fillId="0" borderId="0" xfId="0" applyFont="1" applyAlignment="1">
      <alignment horizontal="center" vertical="center"/>
    </xf>
    <xf numFmtId="0" fontId="8" fillId="0" borderId="0" xfId="0" applyFont="1" applyBorder="1" applyAlignment="1">
      <alignment horizontal="center"/>
    </xf>
    <xf numFmtId="0" fontId="0" fillId="0" borderId="0" xfId="0" applyAlignment="1">
      <alignment horizontal="center"/>
    </xf>
    <xf numFmtId="0" fontId="0" fillId="0" borderId="0" xfId="0" applyFill="1"/>
    <xf numFmtId="0" fontId="8" fillId="0" borderId="9" xfId="0" applyFont="1" applyFill="1" applyBorder="1" applyAlignment="1">
      <alignment horizontal="center"/>
    </xf>
    <xf numFmtId="0" fontId="8" fillId="0" borderId="9" xfId="0" applyFont="1" applyFill="1" applyBorder="1" applyAlignment="1">
      <alignment horizontal="center" vertical="center"/>
    </xf>
    <xf numFmtId="0" fontId="38" fillId="0" borderId="15" xfId="6" applyFont="1" applyFill="1" applyBorder="1" applyAlignment="1">
      <alignment horizontal="center" vertical="center"/>
    </xf>
    <xf numFmtId="0" fontId="8" fillId="0" borderId="0" xfId="0" applyFont="1" applyFill="1" applyBorder="1" applyAlignment="1">
      <alignment horizontal="center"/>
    </xf>
    <xf numFmtId="0" fontId="0" fillId="0" borderId="0" xfId="0" applyFill="1" applyAlignment="1">
      <alignment horizontal="center"/>
    </xf>
    <xf numFmtId="0" fontId="9" fillId="24" borderId="9" xfId="0" applyFont="1" applyFill="1" applyBorder="1" applyAlignment="1">
      <alignment horizontal="center"/>
    </xf>
    <xf numFmtId="0" fontId="0" fillId="0" borderId="9" xfId="0" applyBorder="1" applyAlignment="1">
      <alignment horizontal="center"/>
    </xf>
    <xf numFmtId="0" fontId="59" fillId="24" borderId="9" xfId="0" applyFont="1" applyFill="1" applyBorder="1" applyAlignment="1">
      <alignment horizontal="center"/>
    </xf>
    <xf numFmtId="0" fontId="61" fillId="0" borderId="9" xfId="6" applyFont="1" applyFill="1" applyBorder="1" applyAlignment="1">
      <alignment horizontal="center"/>
    </xf>
    <xf numFmtId="0" fontId="9" fillId="13" borderId="9" xfId="0" applyFont="1" applyFill="1" applyBorder="1" applyAlignment="1">
      <alignment horizontal="center"/>
    </xf>
    <xf numFmtId="172" fontId="9" fillId="13" borderId="15" xfId="0" applyNumberFormat="1" applyFont="1" applyFill="1" applyBorder="1" applyAlignment="1">
      <alignment horizontal="center"/>
    </xf>
    <xf numFmtId="0" fontId="8" fillId="0" borderId="0" xfId="0" applyFont="1" applyFill="1" applyAlignment="1">
      <alignment horizontal="center"/>
    </xf>
    <xf numFmtId="0" fontId="6" fillId="0" borderId="9" xfId="0" applyFont="1" applyFill="1" applyBorder="1" applyAlignment="1">
      <alignment horizontal="center"/>
    </xf>
    <xf numFmtId="0" fontId="5" fillId="0" borderId="9" xfId="1" applyFont="1" applyFill="1" applyBorder="1" applyAlignment="1">
      <alignment horizontal="center" vertical="center" wrapText="1"/>
    </xf>
    <xf numFmtId="172" fontId="9" fillId="13" borderId="9" xfId="0" applyNumberFormat="1" applyFont="1" applyFill="1" applyBorder="1" applyAlignment="1">
      <alignment horizontal="center"/>
    </xf>
    <xf numFmtId="172" fontId="38" fillId="0" borderId="12" xfId="7" applyNumberFormat="1" applyFont="1" applyFill="1" applyBorder="1" applyAlignment="1">
      <alignment horizontal="center"/>
    </xf>
    <xf numFmtId="0" fontId="4" fillId="0" borderId="0" xfId="0" applyFont="1" applyAlignment="1">
      <alignment horizontal="center" vertical="center"/>
    </xf>
    <xf numFmtId="0" fontId="9" fillId="0" borderId="9" xfId="0" applyFont="1" applyBorder="1" applyAlignment="1">
      <alignment horizontal="center"/>
    </xf>
    <xf numFmtId="0" fontId="2" fillId="0" borderId="0" xfId="0" applyFont="1"/>
    <xf numFmtId="0" fontId="6" fillId="0" borderId="0" xfId="0" applyFont="1"/>
    <xf numFmtId="0" fontId="2" fillId="0" borderId="0" xfId="0" applyFont="1" applyAlignment="1">
      <alignment horizontal="right"/>
    </xf>
    <xf numFmtId="175" fontId="2" fillId="4" borderId="14" xfId="0" applyNumberFormat="1" applyFont="1" applyFill="1" applyBorder="1"/>
    <xf numFmtId="0" fontId="2" fillId="6" borderId="14" xfId="0" quotePrefix="1" applyFont="1" applyFill="1" applyBorder="1"/>
    <xf numFmtId="0" fontId="5" fillId="0" borderId="0" xfId="0" quotePrefix="1" applyFont="1"/>
    <xf numFmtId="44" fontId="5" fillId="0" borderId="0" xfId="0" applyNumberFormat="1" applyFont="1"/>
    <xf numFmtId="165" fontId="5" fillId="21" borderId="10" xfId="0" applyNumberFormat="1" applyFont="1" applyFill="1" applyBorder="1"/>
    <xf numFmtId="0" fontId="5" fillId="21" borderId="14" xfId="0" quotePrefix="1" applyFont="1" applyFill="1" applyBorder="1" applyAlignment="1">
      <alignment horizontal="left" vertical="center"/>
    </xf>
    <xf numFmtId="0" fontId="62" fillId="0" borderId="0" xfId="0" applyFont="1"/>
    <xf numFmtId="176" fontId="2" fillId="4" borderId="10" xfId="0" applyNumberFormat="1" applyFont="1" applyFill="1" applyBorder="1"/>
    <xf numFmtId="176" fontId="5" fillId="0" borderId="0" xfId="0" applyNumberFormat="1" applyFont="1"/>
    <xf numFmtId="171" fontId="2" fillId="6" borderId="10" xfId="5" applyNumberFormat="1" applyFont="1" applyFill="1" applyBorder="1"/>
    <xf numFmtId="171" fontId="5" fillId="0" borderId="0" xfId="0" applyNumberFormat="1" applyFont="1"/>
    <xf numFmtId="0" fontId="14" fillId="21" borderId="0" xfId="0" applyFont="1" applyFill="1" applyAlignment="1">
      <alignment vertical="center"/>
    </xf>
    <xf numFmtId="0" fontId="8" fillId="21" borderId="0" xfId="0" applyFont="1" applyFill="1" applyBorder="1" applyAlignment="1">
      <alignment horizontal="left"/>
    </xf>
    <xf numFmtId="0" fontId="8" fillId="21" borderId="9" xfId="0" applyFont="1" applyFill="1" applyBorder="1" applyAlignment="1">
      <alignment horizontal="left"/>
    </xf>
    <xf numFmtId="0" fontId="37" fillId="0" borderId="12" xfId="6" applyFont="1" applyFill="1" applyBorder="1" applyAlignment="1">
      <alignment horizontal="left" indent="1"/>
    </xf>
    <xf numFmtId="172" fontId="38" fillId="27" borderId="12" xfId="7" applyNumberFormat="1" applyFont="1" applyFill="1" applyBorder="1" applyAlignment="1">
      <alignment horizontal="center"/>
    </xf>
    <xf numFmtId="43" fontId="38" fillId="0" borderId="12" xfId="6" applyNumberFormat="1" applyFont="1" applyFill="1" applyBorder="1" applyAlignment="1">
      <alignment horizontal="left" indent="1"/>
    </xf>
    <xf numFmtId="43" fontId="8" fillId="0" borderId="9" xfId="0" applyNumberFormat="1" applyFont="1" applyFill="1" applyBorder="1" applyAlignment="1">
      <alignment horizontal="left"/>
    </xf>
    <xf numFmtId="0" fontId="6" fillId="30" borderId="0" xfId="0" applyFont="1" applyFill="1" applyAlignment="1">
      <alignment horizontal="center"/>
    </xf>
    <xf numFmtId="0" fontId="5" fillId="30" borderId="0" xfId="1" applyFont="1" applyFill="1" applyAlignment="1">
      <alignment horizontal="center" vertical="center" wrapText="1"/>
    </xf>
    <xf numFmtId="0" fontId="6" fillId="30" borderId="0" xfId="1" applyFont="1" applyFill="1" applyAlignment="1">
      <alignment horizontal="left" vertical="center" wrapText="1"/>
    </xf>
    <xf numFmtId="0" fontId="6" fillId="30" borderId="0" xfId="1" applyFont="1" applyFill="1" applyAlignment="1">
      <alignment horizontal="center" vertical="center" wrapText="1"/>
    </xf>
    <xf numFmtId="0" fontId="6" fillId="30" borderId="6" xfId="0" applyFont="1" applyFill="1" applyBorder="1" applyAlignment="1">
      <alignment horizontal="center"/>
    </xf>
    <xf numFmtId="0" fontId="6" fillId="30" borderId="6" xfId="1" applyFont="1" applyFill="1" applyBorder="1" applyAlignment="1">
      <alignment horizontal="center" vertical="center" wrapText="1"/>
    </xf>
    <xf numFmtId="0" fontId="6" fillId="30" borderId="6" xfId="1" applyFont="1" applyFill="1" applyBorder="1" applyAlignment="1">
      <alignment horizontal="left" vertical="center" wrapText="1" indent="4"/>
    </xf>
    <xf numFmtId="0" fontId="37" fillId="21" borderId="9" xfId="6" applyFont="1" applyFill="1" applyBorder="1" applyAlignment="1">
      <alignment horizontal="left" indent="1"/>
    </xf>
    <xf numFmtId="165" fontId="9" fillId="0" borderId="15" xfId="5" applyFont="1" applyFill="1" applyBorder="1"/>
    <xf numFmtId="0" fontId="8" fillId="30" borderId="9" xfId="0" applyFont="1" applyFill="1" applyBorder="1" applyAlignment="1">
      <alignment horizontal="left"/>
    </xf>
    <xf numFmtId="0" fontId="37" fillId="30" borderId="9" xfId="6" applyFont="1" applyFill="1" applyBorder="1" applyAlignment="1">
      <alignment horizontal="left" indent="1"/>
    </xf>
    <xf numFmtId="165" fontId="8" fillId="30" borderId="9" xfId="5" applyFont="1" applyFill="1" applyBorder="1"/>
    <xf numFmtId="0" fontId="8" fillId="30" borderId="9" xfId="0" quotePrefix="1" applyFont="1" applyFill="1" applyBorder="1"/>
    <xf numFmtId="0" fontId="8" fillId="0" borderId="43" xfId="0" applyFont="1" applyBorder="1" applyAlignment="1">
      <alignment horizontal="left" vertical="center"/>
    </xf>
    <xf numFmtId="0" fontId="64" fillId="0" borderId="0" xfId="0" applyFont="1" applyAlignment="1">
      <alignment horizontal="left" vertical="center"/>
    </xf>
    <xf numFmtId="0" fontId="8" fillId="0" borderId="44" xfId="0" applyFont="1" applyBorder="1" applyAlignment="1">
      <alignment horizontal="left" vertical="center" wrapText="1"/>
    </xf>
    <xf numFmtId="9" fontId="64" fillId="0" borderId="0" xfId="0" applyNumberFormat="1" applyFont="1" applyAlignment="1">
      <alignment horizontal="left" vertical="center"/>
    </xf>
    <xf numFmtId="4" fontId="8" fillId="0" borderId="0" xfId="0" applyNumberFormat="1" applyFont="1" applyAlignment="1">
      <alignment horizontal="left" vertical="center"/>
    </xf>
    <xf numFmtId="0" fontId="8" fillId="0" borderId="3" xfId="0" applyFont="1" applyBorder="1" applyAlignment="1">
      <alignment horizontal="left" vertical="center"/>
    </xf>
    <xf numFmtId="0" fontId="64" fillId="0" borderId="3" xfId="0" applyFont="1" applyBorder="1" applyAlignment="1">
      <alignment horizontal="left" vertical="center"/>
    </xf>
    <xf numFmtId="1" fontId="8" fillId="0" borderId="0" xfId="0" applyNumberFormat="1" applyFont="1" applyAlignment="1">
      <alignment horizontal="left" vertical="center"/>
    </xf>
    <xf numFmtId="0" fontId="64" fillId="0" borderId="44" xfId="0" applyFont="1" applyBorder="1" applyAlignment="1">
      <alignment vertical="center"/>
    </xf>
    <xf numFmtId="0" fontId="64" fillId="0" borderId="0" xfId="0" applyFont="1" applyAlignment="1">
      <alignment vertical="center"/>
    </xf>
    <xf numFmtId="0" fontId="8" fillId="0" borderId="6" xfId="0" applyFont="1" applyBorder="1" applyAlignment="1">
      <alignment horizontal="left" vertical="center"/>
    </xf>
    <xf numFmtId="1" fontId="8" fillId="0" borderId="6" xfId="0" applyNumberFormat="1" applyFont="1" applyBorder="1" applyAlignment="1">
      <alignment horizontal="left" vertical="center"/>
    </xf>
    <xf numFmtId="0" fontId="64" fillId="0" borderId="44" xfId="0" applyFont="1" applyBorder="1" applyAlignment="1">
      <alignment horizontal="left" vertical="center"/>
    </xf>
    <xf numFmtId="0" fontId="8" fillId="0" borderId="45" xfId="0" applyFont="1" applyBorder="1" applyAlignment="1">
      <alignment horizontal="left" vertical="center"/>
    </xf>
    <xf numFmtId="0" fontId="9" fillId="0" borderId="46" xfId="0" applyFont="1" applyBorder="1" applyAlignment="1">
      <alignment horizontal="left" vertical="center"/>
    </xf>
    <xf numFmtId="1" fontId="9" fillId="0" borderId="46" xfId="0" applyNumberFormat="1" applyFont="1" applyBorder="1" applyAlignment="1">
      <alignment horizontal="left" vertical="center"/>
    </xf>
    <xf numFmtId="0" fontId="8" fillId="0" borderId="46" xfId="0" applyFont="1" applyBorder="1" applyAlignment="1">
      <alignment horizontal="left" vertical="center"/>
    </xf>
    <xf numFmtId="0" fontId="64" fillId="0" borderId="46" xfId="0" applyFont="1" applyBorder="1" applyAlignment="1">
      <alignment horizontal="left" vertical="center"/>
    </xf>
    <xf numFmtId="0" fontId="64" fillId="0" borderId="47" xfId="0" applyFont="1" applyBorder="1" applyAlignment="1">
      <alignment horizontal="left" vertical="center"/>
    </xf>
    <xf numFmtId="0" fontId="9" fillId="0" borderId="0" xfId="0" applyFont="1" applyAlignment="1">
      <alignment horizontal="left" vertical="center"/>
    </xf>
    <xf numFmtId="1" fontId="9" fillId="0" borderId="0" xfId="0" applyNumberFormat="1" applyFont="1" applyAlignment="1">
      <alignment horizontal="left" vertical="center"/>
    </xf>
    <xf numFmtId="2" fontId="8" fillId="0" borderId="0" xfId="0" applyNumberFormat="1" applyFont="1" applyAlignment="1">
      <alignment horizontal="left" vertical="center"/>
    </xf>
    <xf numFmtId="4" fontId="9" fillId="0" borderId="0" xfId="0" applyNumberFormat="1" applyFont="1" applyAlignment="1">
      <alignment horizontal="left" vertical="center"/>
    </xf>
    <xf numFmtId="0" fontId="8" fillId="0" borderId="0" xfId="0" applyFont="1" applyAlignment="1">
      <alignment horizontal="left" vertical="center" wrapText="1"/>
    </xf>
    <xf numFmtId="0" fontId="9" fillId="0" borderId="46" xfId="0" applyFont="1" applyBorder="1" applyAlignment="1">
      <alignment vertical="center"/>
    </xf>
    <xf numFmtId="0" fontId="8" fillId="0" borderId="46" xfId="0" applyFont="1" applyBorder="1" applyAlignment="1">
      <alignment vertical="center"/>
    </xf>
    <xf numFmtId="2" fontId="8" fillId="0" borderId="46" xfId="0" applyNumberFormat="1" applyFont="1" applyBorder="1" applyAlignment="1">
      <alignment horizontal="left" vertical="center"/>
    </xf>
    <xf numFmtId="4" fontId="9" fillId="0" borderId="46" xfId="0" applyNumberFormat="1" applyFont="1" applyBorder="1" applyAlignment="1">
      <alignment horizontal="left" vertical="center"/>
    </xf>
    <xf numFmtId="0" fontId="8" fillId="0" borderId="47" xfId="0" applyFont="1" applyBorder="1" applyAlignment="1">
      <alignment horizontal="left" vertical="center" wrapText="1"/>
    </xf>
    <xf numFmtId="0" fontId="8" fillId="10" borderId="44" xfId="0" applyFont="1" applyFill="1" applyBorder="1" applyAlignment="1">
      <alignment horizontal="left" vertical="center" wrapText="1"/>
    </xf>
    <xf numFmtId="4" fontId="8" fillId="0" borderId="46" xfId="0" applyNumberFormat="1" applyFont="1" applyBorder="1" applyAlignment="1">
      <alignment horizontal="left" vertical="center"/>
    </xf>
    <xf numFmtId="0" fontId="64" fillId="0" borderId="6" xfId="0" applyFont="1" applyBorder="1" applyAlignment="1">
      <alignment horizontal="left" vertical="center"/>
    </xf>
    <xf numFmtId="0" fontId="9" fillId="0" borderId="6" xfId="0" applyFont="1" applyBorder="1" applyAlignment="1">
      <alignment horizontal="left" vertical="center"/>
    </xf>
    <xf numFmtId="0" fontId="6" fillId="30" borderId="6" xfId="1" applyFont="1" applyFill="1" applyBorder="1" applyAlignment="1">
      <alignment horizontal="left" vertical="center" wrapText="1"/>
    </xf>
    <xf numFmtId="0" fontId="4" fillId="30" borderId="0" xfId="0" applyFont="1" applyFill="1" applyAlignment="1">
      <alignment horizontal="center" vertical="center"/>
    </xf>
    <xf numFmtId="177" fontId="4" fillId="30" borderId="0" xfId="3" applyNumberFormat="1" applyFont="1" applyFill="1" applyAlignment="1">
      <alignment horizontal="center"/>
    </xf>
    <xf numFmtId="166" fontId="4" fillId="30" borderId="0" xfId="0" applyNumberFormat="1" applyFont="1" applyFill="1" applyBorder="1"/>
    <xf numFmtId="0" fontId="4" fillId="30" borderId="0" xfId="0" applyFont="1" applyFill="1" applyAlignment="1">
      <alignment horizontal="center"/>
    </xf>
    <xf numFmtId="0" fontId="8" fillId="15" borderId="44" xfId="0" applyFont="1" applyFill="1" applyBorder="1" applyAlignment="1">
      <alignment horizontal="left" vertical="center" wrapText="1"/>
    </xf>
    <xf numFmtId="0" fontId="64" fillId="0" borderId="0" xfId="2" applyNumberFormat="1" applyFont="1" applyAlignment="1">
      <alignment horizontal="left" vertical="center"/>
    </xf>
    <xf numFmtId="178" fontId="64" fillId="0" borderId="0" xfId="0" applyNumberFormat="1" applyFont="1" applyAlignment="1">
      <alignment horizontal="left" vertical="center"/>
    </xf>
    <xf numFmtId="179" fontId="64" fillId="0" borderId="0" xfId="0" applyNumberFormat="1" applyFont="1" applyAlignment="1">
      <alignment horizontal="left" vertical="center"/>
    </xf>
    <xf numFmtId="178" fontId="64" fillId="0" borderId="6" xfId="0" applyNumberFormat="1" applyFont="1" applyBorder="1" applyAlignment="1">
      <alignment horizontal="left" vertical="center"/>
    </xf>
    <xf numFmtId="178" fontId="65" fillId="0" borderId="0" xfId="0" applyNumberFormat="1" applyFont="1" applyAlignment="1">
      <alignment horizontal="left" vertical="center"/>
    </xf>
    <xf numFmtId="178" fontId="65" fillId="0" borderId="6" xfId="0" applyNumberFormat="1" applyFont="1" applyBorder="1" applyAlignment="1">
      <alignment horizontal="left" vertical="center"/>
    </xf>
    <xf numFmtId="178" fontId="65" fillId="0" borderId="46" xfId="0" applyNumberFormat="1" applyFont="1" applyBorder="1" applyAlignment="1">
      <alignment horizontal="left" vertical="center"/>
    </xf>
    <xf numFmtId="178" fontId="9" fillId="0" borderId="6" xfId="0" applyNumberFormat="1" applyFont="1" applyBorder="1" applyAlignment="1">
      <alignment horizontal="left" vertical="center"/>
    </xf>
    <xf numFmtId="178" fontId="9" fillId="0" borderId="0" xfId="0" applyNumberFormat="1" applyFont="1" applyAlignment="1">
      <alignment horizontal="left" vertical="center"/>
    </xf>
    <xf numFmtId="0" fontId="4" fillId="0" borderId="0" xfId="0" applyFont="1" applyAlignment="1">
      <alignment horizontal="center" vertical="center"/>
    </xf>
    <xf numFmtId="0" fontId="4" fillId="0" borderId="6" xfId="0" applyFont="1" applyBorder="1" applyAlignment="1">
      <alignment horizontal="center" vertical="center"/>
    </xf>
    <xf numFmtId="0" fontId="4" fillId="30" borderId="0" xfId="0" applyFont="1" applyFill="1" applyAlignment="1">
      <alignment horizontal="center" vertical="center"/>
    </xf>
    <xf numFmtId="0" fontId="4" fillId="30" borderId="6" xfId="0" applyFont="1" applyFill="1" applyBorder="1" applyAlignment="1">
      <alignment horizontal="center"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xf>
    <xf numFmtId="0" fontId="5" fillId="0" borderId="3" xfId="0" applyFont="1" applyBorder="1" applyAlignment="1">
      <alignment horizontal="left" vertical="center"/>
    </xf>
    <xf numFmtId="0" fontId="5" fillId="0" borderId="0" xfId="0" applyFont="1" applyAlignment="1">
      <alignment horizontal="left" vertical="center"/>
    </xf>
    <xf numFmtId="0" fontId="5" fillId="0" borderId="6" xfId="0" applyFont="1" applyBorder="1" applyAlignment="1">
      <alignment horizontal="left" vertical="center"/>
    </xf>
    <xf numFmtId="0" fontId="5" fillId="0" borderId="0" xfId="0" applyFont="1" applyBorder="1" applyAlignment="1">
      <alignment horizontal="center" vertical="center"/>
    </xf>
    <xf numFmtId="0" fontId="4" fillId="0" borderId="2" xfId="0" applyFont="1" applyBorder="1" applyAlignment="1">
      <alignment horizontal="center" vertical="center"/>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30" borderId="3" xfId="0" applyFont="1" applyFill="1" applyBorder="1" applyAlignment="1">
      <alignment horizontal="center" vertical="center"/>
    </xf>
    <xf numFmtId="49" fontId="4" fillId="0" borderId="0" xfId="0" applyNumberFormat="1" applyFont="1" applyAlignment="1">
      <alignment horizontal="center" vertical="center"/>
    </xf>
    <xf numFmtId="49" fontId="4" fillId="0" borderId="6" xfId="0" applyNumberFormat="1" applyFont="1" applyBorder="1" applyAlignment="1">
      <alignment horizontal="center" vertical="center"/>
    </xf>
    <xf numFmtId="49" fontId="4" fillId="0" borderId="3" xfId="0" applyNumberFormat="1" applyFont="1" applyBorder="1" applyAlignment="1">
      <alignment horizontal="center" vertical="center"/>
    </xf>
    <xf numFmtId="1" fontId="4" fillId="0" borderId="3"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6" xfId="0" applyNumberFormat="1" applyFont="1" applyBorder="1" applyAlignment="1">
      <alignment horizontal="center" vertical="center"/>
    </xf>
    <xf numFmtId="0" fontId="40" fillId="11" borderId="0" xfId="0" applyFont="1" applyFill="1" applyAlignment="1">
      <alignment horizontal="center"/>
    </xf>
    <xf numFmtId="0" fontId="40" fillId="11" borderId="0" xfId="0" applyFont="1" applyFill="1" applyBorder="1" applyAlignment="1">
      <alignment horizontal="center"/>
    </xf>
    <xf numFmtId="0" fontId="40" fillId="11" borderId="1" xfId="0" applyFont="1" applyFill="1" applyBorder="1" applyAlignment="1">
      <alignment horizont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0" fillId="28" borderId="9" xfId="0" applyFill="1" applyBorder="1" applyAlignment="1">
      <alignment horizontal="center"/>
    </xf>
    <xf numFmtId="0" fontId="63" fillId="10" borderId="0" xfId="0" applyFont="1" applyFill="1" applyAlignment="1">
      <alignment horizontal="left" vertical="center"/>
    </xf>
    <xf numFmtId="0" fontId="63" fillId="28" borderId="40" xfId="0" applyFont="1" applyFill="1" applyBorder="1" applyAlignment="1">
      <alignment horizontal="center" vertical="center"/>
    </xf>
    <xf numFmtId="0" fontId="63" fillId="28" borderId="41" xfId="0" applyFont="1" applyFill="1" applyBorder="1" applyAlignment="1">
      <alignment horizontal="center" vertical="center"/>
    </xf>
    <xf numFmtId="0" fontId="63" fillId="28" borderId="42" xfId="0" applyFont="1" applyFill="1" applyBorder="1" applyAlignment="1">
      <alignment horizontal="center" vertical="center"/>
    </xf>
    <xf numFmtId="0" fontId="63" fillId="31" borderId="0" xfId="0" applyFont="1" applyFill="1" applyAlignment="1">
      <alignment horizontal="left" vertical="center"/>
    </xf>
    <xf numFmtId="0" fontId="63" fillId="31" borderId="44" xfId="0" applyFont="1" applyFill="1" applyBorder="1" applyAlignment="1">
      <alignment horizontal="left" vertical="center"/>
    </xf>
    <xf numFmtId="0" fontId="63" fillId="32" borderId="40" xfId="0" applyFont="1" applyFill="1" applyBorder="1" applyAlignment="1">
      <alignment horizontal="center" vertical="center"/>
    </xf>
    <xf numFmtId="0" fontId="63" fillId="32" borderId="41" xfId="0" applyFont="1" applyFill="1" applyBorder="1" applyAlignment="1">
      <alignment horizontal="center" vertical="center"/>
    </xf>
    <xf numFmtId="0" fontId="63" fillId="32" borderId="42" xfId="0" applyFont="1" applyFill="1" applyBorder="1" applyAlignment="1">
      <alignment horizontal="center" vertical="center"/>
    </xf>
    <xf numFmtId="0" fontId="63" fillId="35" borderId="40" xfId="0" applyFont="1" applyFill="1" applyBorder="1" applyAlignment="1">
      <alignment horizontal="center" vertical="center"/>
    </xf>
    <xf numFmtId="0" fontId="63" fillId="35" borderId="41" xfId="0" applyFont="1" applyFill="1" applyBorder="1" applyAlignment="1">
      <alignment horizontal="center" vertical="center"/>
    </xf>
    <xf numFmtId="0" fontId="63" fillId="35" borderId="42" xfId="0" applyFont="1" applyFill="1" applyBorder="1" applyAlignment="1">
      <alignment horizontal="center" vertical="center"/>
    </xf>
    <xf numFmtId="0" fontId="63" fillId="34" borderId="40" xfId="0" applyFont="1" applyFill="1" applyBorder="1" applyAlignment="1">
      <alignment horizontal="center" vertical="center"/>
    </xf>
    <xf numFmtId="0" fontId="63" fillId="34" borderId="41" xfId="0" applyFont="1" applyFill="1" applyBorder="1" applyAlignment="1">
      <alignment horizontal="center" vertical="center"/>
    </xf>
    <xf numFmtId="0" fontId="63" fillId="34" borderId="42" xfId="0" applyFont="1" applyFill="1" applyBorder="1" applyAlignment="1">
      <alignment horizontal="center" vertical="center"/>
    </xf>
    <xf numFmtId="0" fontId="63" fillId="33" borderId="40" xfId="0" applyFont="1" applyFill="1" applyBorder="1" applyAlignment="1">
      <alignment horizontal="center" vertical="center"/>
    </xf>
    <xf numFmtId="0" fontId="63" fillId="33" borderId="41" xfId="0" applyFont="1" applyFill="1" applyBorder="1" applyAlignment="1">
      <alignment horizontal="center" vertical="center"/>
    </xf>
    <xf numFmtId="0" fontId="63" fillId="33" borderId="42" xfId="0" applyFont="1" applyFill="1" applyBorder="1" applyAlignment="1">
      <alignment horizontal="center" vertical="center"/>
    </xf>
    <xf numFmtId="0" fontId="63" fillId="15" borderId="0" xfId="0" applyFont="1" applyFill="1" applyAlignment="1">
      <alignment horizontal="left" vertical="center"/>
    </xf>
    <xf numFmtId="0" fontId="9" fillId="0" borderId="0" xfId="0" applyFont="1" applyAlignment="1">
      <alignment horizontal="left" vertical="center"/>
    </xf>
    <xf numFmtId="0" fontId="9" fillId="0" borderId="9" xfId="0" applyFont="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4" xfId="0" applyFont="1" applyBorder="1" applyAlignment="1">
      <alignment horizontal="center"/>
    </xf>
    <xf numFmtId="0" fontId="47" fillId="18" borderId="8" xfId="0" applyFont="1" applyFill="1" applyBorder="1" applyAlignment="1">
      <alignment horizontal="center"/>
    </xf>
    <xf numFmtId="0" fontId="47" fillId="18" borderId="0" xfId="0" applyFont="1" applyFill="1" applyBorder="1" applyAlignment="1">
      <alignment horizontal="center"/>
    </xf>
    <xf numFmtId="0" fontId="47" fillId="18" borderId="1" xfId="0" applyFont="1" applyFill="1" applyBorder="1" applyAlignment="1">
      <alignment horizontal="center"/>
    </xf>
    <xf numFmtId="0" fontId="50" fillId="0" borderId="10" xfId="0" quotePrefix="1" applyFont="1" applyBorder="1" applyAlignment="1">
      <alignment horizontal="left" vertical="center"/>
    </xf>
    <xf numFmtId="0" fontId="50" fillId="0" borderId="14" xfId="0" quotePrefix="1" applyFont="1" applyBorder="1" applyAlignment="1">
      <alignment horizontal="left" vertical="center"/>
    </xf>
    <xf numFmtId="9" fontId="42" fillId="9" borderId="12" xfId="9" applyFont="1" applyFill="1" applyBorder="1" applyAlignment="1">
      <alignment horizontal="center" vertical="center" wrapText="1"/>
    </xf>
    <xf numFmtId="9" fontId="42" fillId="9" borderId="15" xfId="9" applyFont="1" applyFill="1" applyBorder="1" applyAlignment="1">
      <alignment horizontal="center" vertical="center" wrapText="1"/>
    </xf>
    <xf numFmtId="165" fontId="42" fillId="9" borderId="12" xfId="12" applyFont="1" applyFill="1" applyBorder="1" applyAlignment="1">
      <alignment horizontal="center" vertical="center"/>
    </xf>
    <xf numFmtId="165" fontId="42" fillId="9" borderId="15" xfId="12" applyFont="1" applyFill="1" applyBorder="1" applyAlignment="1">
      <alignment horizontal="center" vertical="center"/>
    </xf>
    <xf numFmtId="0" fontId="50" fillId="0" borderId="2" xfId="0" quotePrefix="1" applyFont="1" applyBorder="1" applyAlignment="1">
      <alignment horizontal="left" vertical="center"/>
    </xf>
    <xf numFmtId="0" fontId="50" fillId="0" borderId="4" xfId="0" quotePrefix="1" applyFont="1" applyBorder="1" applyAlignment="1">
      <alignment horizontal="left" vertical="center"/>
    </xf>
    <xf numFmtId="0" fontId="42" fillId="9" borderId="2" xfId="11" applyFont="1" applyFill="1" applyBorder="1" applyAlignment="1">
      <alignment horizontal="center" wrapText="1"/>
    </xf>
    <xf numFmtId="0" fontId="42" fillId="9" borderId="5" xfId="11" applyFont="1" applyFill="1" applyBorder="1" applyAlignment="1">
      <alignment horizontal="center" wrapText="1"/>
    </xf>
    <xf numFmtId="0" fontId="50" fillId="0" borderId="9" xfId="0" quotePrefix="1" applyFont="1" applyBorder="1" applyAlignment="1">
      <alignment horizontal="left" vertical="center"/>
    </xf>
    <xf numFmtId="0" fontId="55" fillId="9" borderId="2" xfId="11" applyFont="1" applyFill="1" applyBorder="1" applyAlignment="1">
      <alignment horizontal="center" vertical="center"/>
    </xf>
    <xf numFmtId="0" fontId="55" fillId="9" borderId="3" xfId="11" applyFont="1" applyFill="1" applyBorder="1" applyAlignment="1">
      <alignment horizontal="center" vertical="center"/>
    </xf>
    <xf numFmtId="0" fontId="55" fillId="9" borderId="4" xfId="11" applyFont="1" applyFill="1" applyBorder="1" applyAlignment="1">
      <alignment horizontal="center" vertical="center"/>
    </xf>
    <xf numFmtId="0" fontId="55" fillId="9" borderId="5" xfId="11" applyFont="1" applyFill="1" applyBorder="1" applyAlignment="1">
      <alignment horizontal="center" vertical="center"/>
    </xf>
    <xf numFmtId="0" fontId="55" fillId="9" borderId="6" xfId="11" applyFont="1" applyFill="1" applyBorder="1" applyAlignment="1">
      <alignment horizontal="center" vertical="center"/>
    </xf>
    <xf numFmtId="0" fontId="55" fillId="9" borderId="7" xfId="11" applyFont="1" applyFill="1" applyBorder="1" applyAlignment="1">
      <alignment horizontal="center" vertical="center"/>
    </xf>
    <xf numFmtId="43" fontId="11" fillId="9" borderId="12" xfId="10" applyFont="1" applyFill="1" applyBorder="1" applyAlignment="1">
      <alignment horizontal="center" vertical="center"/>
    </xf>
    <xf numFmtId="43" fontId="11" fillId="9" borderId="15" xfId="10" applyFont="1" applyFill="1" applyBorder="1" applyAlignment="1">
      <alignment horizontal="center" vertical="center"/>
    </xf>
    <xf numFmtId="0" fontId="42" fillId="13" borderId="9" xfId="0" applyFont="1" applyFill="1" applyBorder="1" applyAlignment="1">
      <alignment horizontal="center" vertical="center"/>
    </xf>
    <xf numFmtId="9" fontId="42" fillId="9" borderId="2" xfId="9" applyFont="1" applyFill="1" applyBorder="1" applyAlignment="1">
      <alignment horizontal="center" vertical="center"/>
    </xf>
    <xf numFmtId="9" fontId="42" fillId="9" borderId="3" xfId="9" applyFont="1" applyFill="1" applyBorder="1" applyAlignment="1">
      <alignment horizontal="center" vertical="center"/>
    </xf>
    <xf numFmtId="9" fontId="42" fillId="9" borderId="4" xfId="9" applyFont="1" applyFill="1" applyBorder="1" applyAlignment="1">
      <alignment horizontal="center" vertical="center"/>
    </xf>
    <xf numFmtId="9" fontId="42" fillId="9" borderId="5" xfId="9" applyFont="1" applyFill="1" applyBorder="1" applyAlignment="1">
      <alignment horizontal="center" vertical="center"/>
    </xf>
    <xf numFmtId="9" fontId="42" fillId="9" borderId="6" xfId="9" applyFont="1" applyFill="1" applyBorder="1" applyAlignment="1">
      <alignment horizontal="center" vertical="center"/>
    </xf>
    <xf numFmtId="9" fontId="42" fillId="9" borderId="7" xfId="9" applyFont="1" applyFill="1" applyBorder="1" applyAlignment="1">
      <alignment horizontal="center" vertical="center"/>
    </xf>
    <xf numFmtId="43" fontId="42" fillId="9" borderId="12" xfId="10" applyFont="1" applyFill="1" applyBorder="1" applyAlignment="1">
      <alignment horizontal="center" vertical="center"/>
    </xf>
    <xf numFmtId="43" fontId="42" fillId="9" borderId="15" xfId="10" applyFont="1" applyFill="1" applyBorder="1" applyAlignment="1">
      <alignment horizontal="center" vertical="center"/>
    </xf>
    <xf numFmtId="0" fontId="0" fillId="29" borderId="9" xfId="0" applyFill="1" applyBorder="1" applyAlignment="1">
      <alignment horizontal="center"/>
    </xf>
    <xf numFmtId="0" fontId="0" fillId="19" borderId="9" xfId="0" applyFill="1" applyBorder="1" applyAlignment="1">
      <alignment horizontal="center"/>
    </xf>
    <xf numFmtId="0" fontId="0" fillId="4" borderId="9" xfId="0" applyFill="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8" fillId="4" borderId="9" xfId="0" applyFont="1" applyFill="1" applyBorder="1" applyAlignment="1">
      <alignment horizontal="center" vertical="center" wrapText="1"/>
    </xf>
    <xf numFmtId="0" fontId="59" fillId="2" borderId="9" xfId="0" applyFont="1" applyFill="1" applyBorder="1" applyAlignment="1">
      <alignment horizontal="center"/>
    </xf>
    <xf numFmtId="0" fontId="59" fillId="6" borderId="9" xfId="0" applyFont="1" applyFill="1" applyBorder="1" applyAlignment="1">
      <alignment horizontal="center"/>
    </xf>
    <xf numFmtId="0" fontId="8" fillId="16" borderId="8" xfId="0" applyFont="1" applyFill="1" applyBorder="1" applyAlignment="1">
      <alignment horizontal="center" vertical="center" wrapText="1"/>
    </xf>
    <xf numFmtId="0" fontId="8" fillId="16" borderId="0" xfId="0" applyFont="1" applyFill="1" applyBorder="1" applyAlignment="1">
      <alignment horizontal="center" vertical="center" wrapText="1"/>
    </xf>
    <xf numFmtId="0" fontId="32" fillId="23" borderId="32" xfId="0" applyFont="1" applyFill="1" applyBorder="1" applyAlignment="1">
      <alignment horizontal="center" vertical="center"/>
    </xf>
    <xf numFmtId="0" fontId="32" fillId="23" borderId="33" xfId="0" applyFont="1" applyFill="1" applyBorder="1" applyAlignment="1">
      <alignment horizontal="center" vertical="center"/>
    </xf>
    <xf numFmtId="0" fontId="32" fillId="23" borderId="34" xfId="0" applyFont="1" applyFill="1" applyBorder="1" applyAlignment="1">
      <alignment horizontal="center" vertical="center"/>
    </xf>
    <xf numFmtId="0" fontId="30" fillId="20" borderId="19" xfId="0" applyFont="1" applyFill="1" applyBorder="1" applyAlignment="1">
      <alignment horizontal="center" vertical="center"/>
    </xf>
    <xf numFmtId="0" fontId="30" fillId="20" borderId="22" xfId="0" applyFont="1" applyFill="1" applyBorder="1" applyAlignment="1">
      <alignment horizontal="center" vertical="center"/>
    </xf>
    <xf numFmtId="0" fontId="30" fillId="15" borderId="19" xfId="0" applyFont="1" applyFill="1" applyBorder="1" applyAlignment="1">
      <alignment horizontal="center" vertical="center"/>
    </xf>
    <xf numFmtId="0" fontId="30" fillId="15" borderId="22" xfId="0" applyFont="1" applyFill="1" applyBorder="1" applyAlignment="1">
      <alignment horizontal="center" vertical="center"/>
    </xf>
    <xf numFmtId="0" fontId="30" fillId="15" borderId="20" xfId="0" applyFont="1" applyFill="1" applyBorder="1" applyAlignment="1">
      <alignment horizontal="center" vertical="center"/>
    </xf>
    <xf numFmtId="0" fontId="30" fillId="21" borderId="19" xfId="0" applyFont="1" applyFill="1" applyBorder="1" applyAlignment="1">
      <alignment horizontal="center" vertical="center"/>
    </xf>
    <xf numFmtId="0" fontId="30" fillId="21" borderId="22" xfId="0" applyFont="1" applyFill="1" applyBorder="1" applyAlignment="1">
      <alignment horizontal="center" vertical="center"/>
    </xf>
    <xf numFmtId="0" fontId="30" fillId="21" borderId="20" xfId="0" applyFont="1" applyFill="1" applyBorder="1" applyAlignment="1">
      <alignment horizontal="center" vertical="center"/>
    </xf>
    <xf numFmtId="172" fontId="38" fillId="35" borderId="9" xfId="7" applyNumberFormat="1" applyFont="1" applyFill="1" applyBorder="1" applyAlignment="1">
      <alignment horizontal="center"/>
    </xf>
    <xf numFmtId="0" fontId="8" fillId="35" borderId="0" xfId="0" applyFont="1" applyFill="1"/>
    <xf numFmtId="179" fontId="5" fillId="0" borderId="0" xfId="0" applyNumberFormat="1" applyFont="1" applyAlignment="1"/>
    <xf numFmtId="0" fontId="5" fillId="0" borderId="0" xfId="0" applyFont="1" applyAlignment="1">
      <alignment wrapText="1"/>
    </xf>
    <xf numFmtId="0" fontId="4" fillId="14" borderId="0" xfId="0" applyFont="1" applyFill="1" applyAlignment="1">
      <alignment horizontal="center" vertical="center"/>
    </xf>
    <xf numFmtId="0" fontId="4" fillId="6" borderId="36" xfId="0" applyFont="1" applyFill="1" applyBorder="1" applyAlignment="1">
      <alignment horizontal="center"/>
    </xf>
    <xf numFmtId="0" fontId="4" fillId="6" borderId="37" xfId="0" applyFont="1" applyFill="1" applyBorder="1" applyAlignment="1">
      <alignment horizontal="center"/>
    </xf>
    <xf numFmtId="0" fontId="4" fillId="29" borderId="36" xfId="0" applyFont="1" applyFill="1" applyBorder="1" applyAlignment="1">
      <alignment horizontal="center"/>
    </xf>
    <xf numFmtId="0" fontId="4" fillId="29" borderId="48" xfId="0" applyFont="1" applyFill="1" applyBorder="1" applyAlignment="1">
      <alignment horizontal="center"/>
    </xf>
    <xf numFmtId="0" fontId="4" fillId="29" borderId="37" xfId="0" applyFont="1" applyFill="1" applyBorder="1" applyAlignment="1">
      <alignment horizontal="center"/>
    </xf>
    <xf numFmtId="0" fontId="4" fillId="4" borderId="9" xfId="0" applyFont="1" applyFill="1" applyBorder="1" applyAlignment="1">
      <alignment horizontal="center"/>
    </xf>
    <xf numFmtId="0" fontId="4" fillId="0" borderId="44" xfId="0" applyFont="1" applyBorder="1" applyAlignment="1">
      <alignment horizontal="center"/>
    </xf>
    <xf numFmtId="0" fontId="4" fillId="0" borderId="49" xfId="0" applyFont="1" applyBorder="1" applyAlignment="1">
      <alignment horizontal="center" vertical="center"/>
    </xf>
    <xf numFmtId="0" fontId="4" fillId="0" borderId="42" xfId="0" applyFont="1" applyBorder="1" applyAlignment="1">
      <alignment horizontal="center" vertical="center"/>
    </xf>
    <xf numFmtId="0" fontId="4" fillId="4" borderId="9" xfId="0" applyFont="1" applyFill="1" applyBorder="1" applyAlignment="1">
      <alignment horizontal="center" vertical="center"/>
    </xf>
    <xf numFmtId="0" fontId="4" fillId="0" borderId="50" xfId="0" applyFont="1" applyBorder="1" applyAlignment="1">
      <alignment horizontal="center" vertical="center"/>
    </xf>
    <xf numFmtId="0" fontId="4" fillId="0" borderId="47" xfId="0" applyFont="1" applyBorder="1" applyAlignment="1">
      <alignment horizontal="center" vertical="center"/>
    </xf>
    <xf numFmtId="9" fontId="4" fillId="0" borderId="9" xfId="0" applyNumberFormat="1" applyFont="1" applyBorder="1" applyAlignment="1">
      <alignment horizontal="center"/>
    </xf>
    <xf numFmtId="10" fontId="4" fillId="0" borderId="9" xfId="0" applyNumberFormat="1" applyFont="1" applyBorder="1" applyAlignment="1">
      <alignment horizontal="center"/>
    </xf>
    <xf numFmtId="10" fontId="4" fillId="0" borderId="0" xfId="0" applyNumberFormat="1" applyFont="1" applyAlignment="1">
      <alignment horizontal="center"/>
    </xf>
    <xf numFmtId="167" fontId="5" fillId="0" borderId="51" xfId="2" applyNumberFormat="1" applyFont="1" applyFill="1" applyBorder="1" applyAlignment="1">
      <alignment horizontal="left"/>
    </xf>
    <xf numFmtId="167" fontId="5" fillId="0" borderId="52" xfId="2" applyNumberFormat="1" applyFont="1" applyBorder="1"/>
    <xf numFmtId="167" fontId="5" fillId="0" borderId="53" xfId="2" applyNumberFormat="1" applyFont="1" applyBorder="1"/>
    <xf numFmtId="0" fontId="5" fillId="0" borderId="9" xfId="0" applyFont="1" applyBorder="1"/>
    <xf numFmtId="167" fontId="5" fillId="0" borderId="54" xfId="2" applyNumberFormat="1" applyFont="1" applyFill="1" applyBorder="1" applyAlignment="1">
      <alignment horizontal="left"/>
    </xf>
    <xf numFmtId="167" fontId="5" fillId="0" borderId="54" xfId="2" applyNumberFormat="1" applyFont="1" applyBorder="1"/>
    <xf numFmtId="171" fontId="4" fillId="0" borderId="9" xfId="5" applyNumberFormat="1" applyFont="1" applyBorder="1" applyAlignment="1">
      <alignment horizontal="center"/>
    </xf>
    <xf numFmtId="9" fontId="4" fillId="0" borderId="0" xfId="0" applyNumberFormat="1" applyFont="1" applyAlignment="1">
      <alignment horizontal="center"/>
    </xf>
    <xf numFmtId="167" fontId="5" fillId="0" borderId="54" xfId="2" applyNumberFormat="1" applyFont="1" applyFill="1" applyBorder="1" applyAlignment="1"/>
    <xf numFmtId="167" fontId="5" fillId="0" borderId="55" xfId="2" applyNumberFormat="1" applyFont="1" applyBorder="1"/>
    <xf numFmtId="167" fontId="5" fillId="0" borderId="56" xfId="2" applyNumberFormat="1" applyFont="1" applyFill="1" applyBorder="1" applyAlignment="1"/>
    <xf numFmtId="167" fontId="5" fillId="0" borderId="57" xfId="2" applyNumberFormat="1" applyFont="1" applyBorder="1"/>
    <xf numFmtId="167" fontId="4" fillId="0" borderId="49" xfId="2" applyNumberFormat="1" applyFont="1" applyFill="1" applyBorder="1" applyAlignment="1">
      <alignment horizontal="center" vertical="center"/>
    </xf>
    <xf numFmtId="167" fontId="4" fillId="6" borderId="42" xfId="2" applyNumberFormat="1" applyFont="1" applyFill="1" applyBorder="1" applyAlignment="1">
      <alignment horizontal="center" vertical="center"/>
    </xf>
    <xf numFmtId="167" fontId="4" fillId="6" borderId="49" xfId="2" applyNumberFormat="1" applyFont="1" applyFill="1" applyBorder="1" applyAlignment="1">
      <alignment horizontal="center" vertical="center"/>
    </xf>
    <xf numFmtId="167" fontId="4" fillId="29" borderId="49" xfId="2" applyNumberFormat="1" applyFont="1" applyFill="1" applyBorder="1" applyAlignment="1">
      <alignment horizontal="center" vertical="center"/>
    </xf>
    <xf numFmtId="167" fontId="4" fillId="0" borderId="50" xfId="2" applyNumberFormat="1" applyFont="1" applyFill="1" applyBorder="1" applyAlignment="1">
      <alignment horizontal="center" vertical="center"/>
    </xf>
    <xf numFmtId="167" fontId="4" fillId="6" borderId="47" xfId="2" applyNumberFormat="1" applyFont="1" applyFill="1" applyBorder="1" applyAlignment="1">
      <alignment horizontal="center" vertical="center"/>
    </xf>
    <xf numFmtId="167" fontId="4" fillId="6" borderId="50" xfId="2" applyNumberFormat="1" applyFont="1" applyFill="1" applyBorder="1" applyAlignment="1">
      <alignment horizontal="center" vertical="center"/>
    </xf>
    <xf numFmtId="167" fontId="4" fillId="29" borderId="50" xfId="2" applyNumberFormat="1" applyFont="1" applyFill="1" applyBorder="1" applyAlignment="1">
      <alignment horizontal="center" vertical="center"/>
    </xf>
    <xf numFmtId="9" fontId="5" fillId="0" borderId="0" xfId="0" applyNumberFormat="1" applyFont="1" applyAlignment="1">
      <alignment horizontal="center"/>
    </xf>
    <xf numFmtId="167" fontId="5" fillId="0" borderId="0" xfId="0" applyNumberFormat="1" applyFont="1"/>
    <xf numFmtId="0" fontId="4" fillId="0" borderId="28" xfId="0" applyFont="1" applyBorder="1" applyAlignment="1">
      <alignment horizontal="center"/>
    </xf>
    <xf numFmtId="43" fontId="5" fillId="22" borderId="0" xfId="2" applyFont="1" applyFill="1" applyAlignment="1">
      <alignment horizontal="center"/>
    </xf>
    <xf numFmtId="178" fontId="2" fillId="22" borderId="58" xfId="0" applyNumberFormat="1" applyFont="1" applyFill="1" applyBorder="1" applyAlignment="1" applyProtection="1">
      <alignment horizontal="center" vertical="center"/>
      <protection locked="0"/>
    </xf>
    <xf numFmtId="9" fontId="5" fillId="0" borderId="0" xfId="3" applyFont="1" applyAlignment="1">
      <alignment horizontal="center"/>
    </xf>
    <xf numFmtId="167" fontId="5" fillId="22" borderId="0" xfId="2" applyNumberFormat="1" applyFont="1" applyFill="1"/>
    <xf numFmtId="178" fontId="2" fillId="0" borderId="58" xfId="0" applyNumberFormat="1" applyFont="1" applyBorder="1" applyAlignment="1" applyProtection="1">
      <alignment horizontal="center" vertical="center"/>
      <protection locked="0"/>
    </xf>
    <xf numFmtId="177" fontId="5" fillId="0" borderId="0" xfId="0" applyNumberFormat="1" applyFont="1"/>
    <xf numFmtId="0" fontId="0" fillId="36" borderId="0" xfId="0" applyFill="1"/>
    <xf numFmtId="3" fontId="14" fillId="5" borderId="0" xfId="0" applyNumberFormat="1" applyFont="1" applyFill="1"/>
    <xf numFmtId="3" fontId="0" fillId="0" borderId="9" xfId="0" applyNumberFormat="1" applyBorder="1" applyAlignment="1">
      <alignment horizontal="center"/>
    </xf>
    <xf numFmtId="0" fontId="0" fillId="0" borderId="9" xfId="0" applyBorder="1" applyAlignment="1">
      <alignment horizontal="center"/>
    </xf>
  </cellXfs>
  <cellStyles count="14">
    <cellStyle name="Comma" xfId="8" xr:uid="{7DC71096-A312-4616-8793-D84506EBC09E}"/>
    <cellStyle name="Comma 2" xfId="7" xr:uid="{F6BA72A9-7685-475F-B7F9-503EC7E9AC98}"/>
    <cellStyle name="Hiperlink" xfId="4" builtinId="8"/>
    <cellStyle name="Moeda" xfId="5" builtinId="4"/>
    <cellStyle name="Moeda 5" xfId="12" xr:uid="{1EFB2079-FD18-4CC6-A24B-25C47490873A}"/>
    <cellStyle name="Normal" xfId="0" builtinId="0"/>
    <cellStyle name="Normal 2" xfId="13" xr:uid="{288E479A-18DB-4B0A-9D60-09CC6F475EAA}"/>
    <cellStyle name="Normal 2 2" xfId="6" xr:uid="{7983C47A-F877-4FD8-BE90-269715F773AA}"/>
    <cellStyle name="Normal 5" xfId="11" xr:uid="{25C01DE7-22F1-4C58-86B6-D539C8E474D9}"/>
    <cellStyle name="Normal 6" xfId="1" xr:uid="{FD66D307-71FB-4CD3-9613-05732FB807C4}"/>
    <cellStyle name="Porcentagem" xfId="3" builtinId="5"/>
    <cellStyle name="Porcentagem 3" xfId="9" xr:uid="{462CAEF2-76B5-40B8-8B58-1F95F114D926}"/>
    <cellStyle name="Vírgula" xfId="2" builtinId="3"/>
    <cellStyle name="Vírgula 2 2" xfId="10" xr:uid="{22D4D78F-DE4B-4842-AD32-13A825B66278}"/>
  </cellStyles>
  <dxfs count="207">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59996337778862885"/>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21</xdr:row>
      <xdr:rowOff>104775</xdr:rowOff>
    </xdr:from>
    <xdr:to>
      <xdr:col>4</xdr:col>
      <xdr:colOff>2856347</xdr:colOff>
      <xdr:row>30</xdr:row>
      <xdr:rowOff>123826</xdr:rowOff>
    </xdr:to>
    <xdr:pic>
      <xdr:nvPicPr>
        <xdr:cNvPr id="2" name="Imagem 1">
          <a:extLst>
            <a:ext uri="{FF2B5EF4-FFF2-40B4-BE49-F238E27FC236}">
              <a16:creationId xmlns:a16="http://schemas.microsoft.com/office/drawing/2014/main" id="{2245D5C3-704B-4D05-A497-C2B62B5D0D89}"/>
            </a:ext>
          </a:extLst>
        </xdr:cNvPr>
        <xdr:cNvPicPr>
          <a:picLocks noChangeAspect="1"/>
        </xdr:cNvPicPr>
      </xdr:nvPicPr>
      <xdr:blipFill>
        <a:blip xmlns:r="http://schemas.openxmlformats.org/officeDocument/2006/relationships" r:embed="rId1"/>
        <a:stretch>
          <a:fillRect/>
        </a:stretch>
      </xdr:blipFill>
      <xdr:spPr>
        <a:xfrm>
          <a:off x="666750" y="3248025"/>
          <a:ext cx="6275822" cy="13430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60-OPEX%20-%20Cen&#225;rio%20M&#237;nimo_R1_10012021_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UGC"/>
      <sheetName val="Demandas-receitas bilheteria"/>
      <sheetName val="RESUMO OPEX"/>
      <sheetName val="Mapa Equipamentos"/>
      <sheetName val="Cargos e Salários"/>
      <sheetName val="Equipe-Seg"/>
      <sheetName val="Equipe-Man"/>
      <sheetName val="Equipe-Limp"/>
      <sheetName val="Equipe-Adm"/>
      <sheetName val="Equipe-At.Pb."/>
      <sheetName val="Equipe-Transp"/>
      <sheetName val="Segurança"/>
      <sheetName val="Manutenção"/>
      <sheetName val="Limpeza"/>
      <sheetName val="Administração"/>
      <sheetName val="Bilheteria"/>
      <sheetName val="Atendimento ao público"/>
      <sheetName val="Transporte"/>
      <sheetName val="Estacionamento"/>
      <sheetName val="Equip. manutenção"/>
      <sheetName val="Veículos operacionais"/>
      <sheetName val="Equipe-A&amp;B"/>
      <sheetName val="PC-CT-NAP_Lanchonete"/>
      <sheetName val="PC-PC_Quiosque Café"/>
      <sheetName val="PC-BN-Receptivo_Lanchonete"/>
      <sheetName val="PC-SJ_Us. S. João"/>
      <sheetName val="PC-CT_Receptivo-Lanchonete"/>
      <sheetName val="CT-TRB_Novo Tarobá"/>
      <sheetName val="PC-CV_Quiosque 1"/>
      <sheetName val="PC-CV_Lanchonete CV"/>
      <sheetName val="PC-PC_Lanchonete"/>
      <sheetName val="PC-PC_Restaurante"/>
      <sheetName val="PR-RA_Lanchonete"/>
      <sheetName val="Equipe-Com"/>
      <sheetName val="PC-BN_Área Comercial"/>
      <sheetName val="PC-CT_Área Comercial"/>
      <sheetName val="PC-PC-Área Comercial"/>
      <sheetName val="PC-CV_Quiosque 2"/>
      <sheetName val="PC-CV_Área comercial"/>
      <sheetName val="PC-CT-NAP_Área Comercial"/>
      <sheetName val="Mapa Opex"/>
    </sheetNames>
    <sheetDataSet>
      <sheetData sheetId="0"/>
      <sheetData sheetId="1"/>
      <sheetData sheetId="2">
        <row r="130">
          <cell r="NA130">
            <v>3129134841.0906758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6" Type="http://schemas.openxmlformats.org/officeDocument/2006/relationships/hyperlink" Target="http://www.salario.com.br/" TargetMode="External"/><Relationship Id="rId21" Type="http://schemas.openxmlformats.org/officeDocument/2006/relationships/hyperlink" Target="http://www.salario.com.br/" TargetMode="External"/><Relationship Id="rId34" Type="http://schemas.openxmlformats.org/officeDocument/2006/relationships/hyperlink" Target="http://www.salario.com.br/" TargetMode="External"/><Relationship Id="rId42" Type="http://schemas.openxmlformats.org/officeDocument/2006/relationships/hyperlink" Target="http://www.salario.com.br/" TargetMode="External"/><Relationship Id="rId47" Type="http://schemas.openxmlformats.org/officeDocument/2006/relationships/hyperlink" Target="http://www.salario.com.br/" TargetMode="External"/><Relationship Id="rId50" Type="http://schemas.openxmlformats.org/officeDocument/2006/relationships/hyperlink" Target="http://www.salario.com.br/" TargetMode="External"/><Relationship Id="rId55" Type="http://schemas.openxmlformats.org/officeDocument/2006/relationships/hyperlink" Target="http://www.salario.com.br/" TargetMode="External"/><Relationship Id="rId63" Type="http://schemas.openxmlformats.org/officeDocument/2006/relationships/hyperlink" Target="http://www.salario.com.br/" TargetMode="External"/><Relationship Id="rId68" Type="http://schemas.openxmlformats.org/officeDocument/2006/relationships/comments" Target="../comments1.xml"/><Relationship Id="rId7" Type="http://schemas.openxmlformats.org/officeDocument/2006/relationships/hyperlink" Target="http://www.salario.com.br/" TargetMode="External"/><Relationship Id="rId2" Type="http://schemas.openxmlformats.org/officeDocument/2006/relationships/hyperlink" Target="http://www.salario.com.br/" TargetMode="External"/><Relationship Id="rId16" Type="http://schemas.openxmlformats.org/officeDocument/2006/relationships/hyperlink" Target="http://www.salario.com.br/" TargetMode="External"/><Relationship Id="rId29" Type="http://schemas.openxmlformats.org/officeDocument/2006/relationships/hyperlink" Target="http://www.salario.com.br/" TargetMode="External"/><Relationship Id="rId11" Type="http://schemas.openxmlformats.org/officeDocument/2006/relationships/hyperlink" Target="http://www.salario.com.br/" TargetMode="External"/><Relationship Id="rId24" Type="http://schemas.openxmlformats.org/officeDocument/2006/relationships/hyperlink" Target="http://www.salario.com.br/" TargetMode="External"/><Relationship Id="rId32" Type="http://schemas.openxmlformats.org/officeDocument/2006/relationships/hyperlink" Target="http://www.salario.com.br/" TargetMode="External"/><Relationship Id="rId37" Type="http://schemas.openxmlformats.org/officeDocument/2006/relationships/hyperlink" Target="http://www.salario.com.br/" TargetMode="External"/><Relationship Id="rId40" Type="http://schemas.openxmlformats.org/officeDocument/2006/relationships/hyperlink" Target="http://www.salario.com.br/" TargetMode="External"/><Relationship Id="rId45" Type="http://schemas.openxmlformats.org/officeDocument/2006/relationships/hyperlink" Target="http://www.salario.com.br/" TargetMode="External"/><Relationship Id="rId53" Type="http://schemas.openxmlformats.org/officeDocument/2006/relationships/hyperlink" Target="http://www.salario.com.br/" TargetMode="External"/><Relationship Id="rId58" Type="http://schemas.openxmlformats.org/officeDocument/2006/relationships/hyperlink" Target="http://www.salario.com.br/" TargetMode="External"/><Relationship Id="rId66" Type="http://schemas.openxmlformats.org/officeDocument/2006/relationships/hyperlink" Target="http://www.salario.com.br/" TargetMode="External"/><Relationship Id="rId5" Type="http://schemas.openxmlformats.org/officeDocument/2006/relationships/hyperlink" Target="http://www.salario.com.br/" TargetMode="External"/><Relationship Id="rId61" Type="http://schemas.openxmlformats.org/officeDocument/2006/relationships/hyperlink" Target="http://www.cargos.com.br/" TargetMode="External"/><Relationship Id="rId19" Type="http://schemas.openxmlformats.org/officeDocument/2006/relationships/hyperlink" Target="http://www.salario.com.br/" TargetMode="External"/><Relationship Id="rId14" Type="http://schemas.openxmlformats.org/officeDocument/2006/relationships/hyperlink" Target="http://www.salario.com.br/" TargetMode="External"/><Relationship Id="rId22" Type="http://schemas.openxmlformats.org/officeDocument/2006/relationships/hyperlink" Target="http://www.glassdor.com/" TargetMode="External"/><Relationship Id="rId27" Type="http://schemas.openxmlformats.org/officeDocument/2006/relationships/hyperlink" Target="http://www.salario.com.br/" TargetMode="External"/><Relationship Id="rId30" Type="http://schemas.openxmlformats.org/officeDocument/2006/relationships/hyperlink" Target="http://www.salario.com.br/" TargetMode="External"/><Relationship Id="rId35" Type="http://schemas.openxmlformats.org/officeDocument/2006/relationships/hyperlink" Target="http://www.salario.com.br/" TargetMode="External"/><Relationship Id="rId43" Type="http://schemas.openxmlformats.org/officeDocument/2006/relationships/hyperlink" Target="http://www.salario.com.br/" TargetMode="External"/><Relationship Id="rId48" Type="http://schemas.openxmlformats.org/officeDocument/2006/relationships/hyperlink" Target="http://www.salario.com.br/" TargetMode="External"/><Relationship Id="rId56" Type="http://schemas.openxmlformats.org/officeDocument/2006/relationships/hyperlink" Target="http://www.salario.com.br/" TargetMode="External"/><Relationship Id="rId64" Type="http://schemas.openxmlformats.org/officeDocument/2006/relationships/hyperlink" Target="http://www.salario.com.br/" TargetMode="External"/><Relationship Id="rId8" Type="http://schemas.openxmlformats.org/officeDocument/2006/relationships/hyperlink" Target="http://www.salario.com.br/" TargetMode="External"/><Relationship Id="rId51" Type="http://schemas.openxmlformats.org/officeDocument/2006/relationships/hyperlink" Target="http://www.salario.com.br/" TargetMode="External"/><Relationship Id="rId3" Type="http://schemas.openxmlformats.org/officeDocument/2006/relationships/hyperlink" Target="http://www.salario.com.br/" TargetMode="External"/><Relationship Id="rId12" Type="http://schemas.openxmlformats.org/officeDocument/2006/relationships/hyperlink" Target="http://www.salario.com.br/" TargetMode="External"/><Relationship Id="rId17" Type="http://schemas.openxmlformats.org/officeDocument/2006/relationships/hyperlink" Target="http://www.salario.com.br/" TargetMode="External"/><Relationship Id="rId25" Type="http://schemas.openxmlformats.org/officeDocument/2006/relationships/hyperlink" Target="http://www.salario.com.br/" TargetMode="External"/><Relationship Id="rId33" Type="http://schemas.openxmlformats.org/officeDocument/2006/relationships/hyperlink" Target="http://www.salario.com.br/" TargetMode="External"/><Relationship Id="rId38" Type="http://schemas.openxmlformats.org/officeDocument/2006/relationships/hyperlink" Target="http://www.salario.com.br/" TargetMode="External"/><Relationship Id="rId46" Type="http://schemas.openxmlformats.org/officeDocument/2006/relationships/hyperlink" Target="http://www.salario.com.br/" TargetMode="External"/><Relationship Id="rId59" Type="http://schemas.openxmlformats.org/officeDocument/2006/relationships/hyperlink" Target="http://www.salario.com.br/" TargetMode="External"/><Relationship Id="rId67" Type="http://schemas.openxmlformats.org/officeDocument/2006/relationships/vmlDrawing" Target="../drawings/vmlDrawing1.vml"/><Relationship Id="rId20" Type="http://schemas.openxmlformats.org/officeDocument/2006/relationships/hyperlink" Target="http://www.salario.com.br/" TargetMode="External"/><Relationship Id="rId41" Type="http://schemas.openxmlformats.org/officeDocument/2006/relationships/hyperlink" Target="http://www.salario.com.br/" TargetMode="External"/><Relationship Id="rId54" Type="http://schemas.openxmlformats.org/officeDocument/2006/relationships/hyperlink" Target="http://www.salario.com.br/" TargetMode="External"/><Relationship Id="rId62" Type="http://schemas.openxmlformats.org/officeDocument/2006/relationships/hyperlink" Target="http://www.salario.com.br/" TargetMode="External"/><Relationship Id="rId1" Type="http://schemas.openxmlformats.org/officeDocument/2006/relationships/hyperlink" Target="http://www.salario.com.br/" TargetMode="External"/><Relationship Id="rId6" Type="http://schemas.openxmlformats.org/officeDocument/2006/relationships/hyperlink" Target="http://www.salario.com.br/" TargetMode="External"/><Relationship Id="rId15" Type="http://schemas.openxmlformats.org/officeDocument/2006/relationships/hyperlink" Target="http://www.salario.com.br/" TargetMode="External"/><Relationship Id="rId23" Type="http://schemas.openxmlformats.org/officeDocument/2006/relationships/hyperlink" Target="http://www.salario.com.br/" TargetMode="External"/><Relationship Id="rId28" Type="http://schemas.openxmlformats.org/officeDocument/2006/relationships/hyperlink" Target="http://www.salario.com.br/" TargetMode="External"/><Relationship Id="rId36" Type="http://schemas.openxmlformats.org/officeDocument/2006/relationships/hyperlink" Target="http://www.salario.com.br/" TargetMode="External"/><Relationship Id="rId49" Type="http://schemas.openxmlformats.org/officeDocument/2006/relationships/hyperlink" Target="http://www.salario.com.br/" TargetMode="External"/><Relationship Id="rId57" Type="http://schemas.openxmlformats.org/officeDocument/2006/relationships/hyperlink" Target="http://www.salario.com.br/" TargetMode="External"/><Relationship Id="rId10" Type="http://schemas.openxmlformats.org/officeDocument/2006/relationships/hyperlink" Target="http://www.salario.com.br/" TargetMode="External"/><Relationship Id="rId31" Type="http://schemas.openxmlformats.org/officeDocument/2006/relationships/hyperlink" Target="http://www.salario.com.br/" TargetMode="External"/><Relationship Id="rId44" Type="http://schemas.openxmlformats.org/officeDocument/2006/relationships/hyperlink" Target="http://www.salario.com.br/" TargetMode="External"/><Relationship Id="rId52" Type="http://schemas.openxmlformats.org/officeDocument/2006/relationships/hyperlink" Target="http://www.salario.com.br/" TargetMode="External"/><Relationship Id="rId60" Type="http://schemas.openxmlformats.org/officeDocument/2006/relationships/hyperlink" Target="http://www.salario.com.br/" TargetMode="External"/><Relationship Id="rId65" Type="http://schemas.openxmlformats.org/officeDocument/2006/relationships/hyperlink" Target="http://www.salario.com.br/" TargetMode="External"/><Relationship Id="rId4" Type="http://schemas.openxmlformats.org/officeDocument/2006/relationships/hyperlink" Target="http://www.salario.com.br/" TargetMode="External"/><Relationship Id="rId9" Type="http://schemas.openxmlformats.org/officeDocument/2006/relationships/hyperlink" Target="http://www.salario.com.br/" TargetMode="External"/><Relationship Id="rId13" Type="http://schemas.openxmlformats.org/officeDocument/2006/relationships/hyperlink" Target="http://www.salario.com.br/" TargetMode="External"/><Relationship Id="rId18" Type="http://schemas.openxmlformats.org/officeDocument/2006/relationships/hyperlink" Target="http://www.salario.com.br/" TargetMode="External"/><Relationship Id="rId39" Type="http://schemas.openxmlformats.org/officeDocument/2006/relationships/hyperlink" Target="http://www.salario.com.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2E1A-DF77-4232-AE25-351A9EF3857E}">
  <sheetPr>
    <tabColor theme="0"/>
  </sheetPr>
  <dimension ref="B1:OV29"/>
  <sheetViews>
    <sheetView topLeftCell="LT1" zoomScale="73" zoomScaleNormal="73" workbookViewId="0">
      <selection activeCell="LK35" sqref="LK35"/>
    </sheetView>
  </sheetViews>
  <sheetFormatPr defaultRowHeight="15" x14ac:dyDescent="0.25"/>
  <cols>
    <col min="2" max="2" width="8.5703125" bestFit="1" customWidth="1"/>
    <col min="3" max="3" width="43.5703125" bestFit="1" customWidth="1"/>
    <col min="4" max="4" width="15" bestFit="1" customWidth="1"/>
    <col min="6" max="9" width="10.7109375" bestFit="1" customWidth="1"/>
    <col min="10" max="10" width="10.140625" bestFit="1" customWidth="1"/>
    <col min="11" max="377" width="10.7109375" bestFit="1" customWidth="1"/>
    <col min="381" max="411" width="13.7109375" bestFit="1" customWidth="1"/>
  </cols>
  <sheetData>
    <row r="1" spans="2:412" x14ac:dyDescent="0.25">
      <c r="C1" s="483" t="s">
        <v>356</v>
      </c>
      <c r="F1" s="481">
        <v>1</v>
      </c>
      <c r="G1" s="481">
        <f>F1+1</f>
        <v>2</v>
      </c>
      <c r="H1" s="481">
        <f t="shared" ref="H1:BS1" si="0">G1+1</f>
        <v>3</v>
      </c>
      <c r="I1" s="481">
        <f t="shared" si="0"/>
        <v>4</v>
      </c>
      <c r="J1" s="481">
        <f t="shared" si="0"/>
        <v>5</v>
      </c>
      <c r="K1" s="481">
        <f t="shared" si="0"/>
        <v>6</v>
      </c>
      <c r="L1" s="481">
        <f t="shared" si="0"/>
        <v>7</v>
      </c>
      <c r="M1" s="481">
        <f t="shared" si="0"/>
        <v>8</v>
      </c>
      <c r="N1" s="481">
        <f t="shared" si="0"/>
        <v>9</v>
      </c>
      <c r="O1" s="481">
        <f t="shared" si="0"/>
        <v>10</v>
      </c>
      <c r="P1" s="481">
        <f t="shared" si="0"/>
        <v>11</v>
      </c>
      <c r="Q1" s="481">
        <f t="shared" si="0"/>
        <v>12</v>
      </c>
      <c r="R1" s="481">
        <f t="shared" si="0"/>
        <v>13</v>
      </c>
      <c r="S1" s="481">
        <f t="shared" si="0"/>
        <v>14</v>
      </c>
      <c r="T1" s="481">
        <f t="shared" si="0"/>
        <v>15</v>
      </c>
      <c r="U1" s="481">
        <f t="shared" si="0"/>
        <v>16</v>
      </c>
      <c r="V1" s="481">
        <f t="shared" si="0"/>
        <v>17</v>
      </c>
      <c r="W1" s="481">
        <f t="shared" si="0"/>
        <v>18</v>
      </c>
      <c r="X1" s="481">
        <f t="shared" si="0"/>
        <v>19</v>
      </c>
      <c r="Y1" s="481">
        <f t="shared" si="0"/>
        <v>20</v>
      </c>
      <c r="Z1" s="481">
        <f t="shared" si="0"/>
        <v>21</v>
      </c>
      <c r="AA1" s="481">
        <f t="shared" si="0"/>
        <v>22</v>
      </c>
      <c r="AB1" s="481">
        <f t="shared" si="0"/>
        <v>23</v>
      </c>
      <c r="AC1" s="481">
        <f t="shared" si="0"/>
        <v>24</v>
      </c>
      <c r="AD1" s="481">
        <f t="shared" si="0"/>
        <v>25</v>
      </c>
      <c r="AE1" s="481">
        <f t="shared" si="0"/>
        <v>26</v>
      </c>
      <c r="AF1" s="481">
        <f t="shared" si="0"/>
        <v>27</v>
      </c>
      <c r="AG1" s="481">
        <f t="shared" si="0"/>
        <v>28</v>
      </c>
      <c r="AH1" s="481">
        <f t="shared" si="0"/>
        <v>29</v>
      </c>
      <c r="AI1" s="481">
        <f t="shared" si="0"/>
        <v>30</v>
      </c>
      <c r="AJ1" s="481">
        <f t="shared" si="0"/>
        <v>31</v>
      </c>
      <c r="AK1" s="481">
        <f t="shared" si="0"/>
        <v>32</v>
      </c>
      <c r="AL1" s="481">
        <f t="shared" si="0"/>
        <v>33</v>
      </c>
      <c r="AM1" s="481">
        <f t="shared" si="0"/>
        <v>34</v>
      </c>
      <c r="AN1" s="481">
        <f t="shared" si="0"/>
        <v>35</v>
      </c>
      <c r="AO1" s="481">
        <f t="shared" si="0"/>
        <v>36</v>
      </c>
      <c r="AP1" s="481">
        <f t="shared" si="0"/>
        <v>37</v>
      </c>
      <c r="AQ1" s="481">
        <f t="shared" si="0"/>
        <v>38</v>
      </c>
      <c r="AR1" s="481">
        <f t="shared" si="0"/>
        <v>39</v>
      </c>
      <c r="AS1" s="481">
        <f t="shared" si="0"/>
        <v>40</v>
      </c>
      <c r="AT1" s="481">
        <f t="shared" si="0"/>
        <v>41</v>
      </c>
      <c r="AU1" s="481">
        <f t="shared" si="0"/>
        <v>42</v>
      </c>
      <c r="AV1" s="481">
        <f t="shared" si="0"/>
        <v>43</v>
      </c>
      <c r="AW1" s="481">
        <f t="shared" si="0"/>
        <v>44</v>
      </c>
      <c r="AX1" s="481">
        <f t="shared" si="0"/>
        <v>45</v>
      </c>
      <c r="AY1" s="481">
        <f t="shared" si="0"/>
        <v>46</v>
      </c>
      <c r="AZ1" s="481">
        <f t="shared" si="0"/>
        <v>47</v>
      </c>
      <c r="BA1" s="481">
        <f t="shared" si="0"/>
        <v>48</v>
      </c>
      <c r="BB1" s="481">
        <f t="shared" si="0"/>
        <v>49</v>
      </c>
      <c r="BC1" s="481">
        <f t="shared" si="0"/>
        <v>50</v>
      </c>
      <c r="BD1" s="481">
        <f t="shared" si="0"/>
        <v>51</v>
      </c>
      <c r="BE1" s="481">
        <f t="shared" si="0"/>
        <v>52</v>
      </c>
      <c r="BF1" s="481">
        <f t="shared" si="0"/>
        <v>53</v>
      </c>
      <c r="BG1" s="481">
        <f t="shared" si="0"/>
        <v>54</v>
      </c>
      <c r="BH1" s="481">
        <f t="shared" si="0"/>
        <v>55</v>
      </c>
      <c r="BI1" s="481">
        <f t="shared" si="0"/>
        <v>56</v>
      </c>
      <c r="BJ1" s="481">
        <f t="shared" si="0"/>
        <v>57</v>
      </c>
      <c r="BK1" s="481">
        <f t="shared" si="0"/>
        <v>58</v>
      </c>
      <c r="BL1" s="481">
        <f t="shared" si="0"/>
        <v>59</v>
      </c>
      <c r="BM1" s="481">
        <f t="shared" si="0"/>
        <v>60</v>
      </c>
      <c r="BN1" s="481">
        <f t="shared" si="0"/>
        <v>61</v>
      </c>
      <c r="BO1" s="481">
        <f t="shared" si="0"/>
        <v>62</v>
      </c>
      <c r="BP1" s="481">
        <f t="shared" si="0"/>
        <v>63</v>
      </c>
      <c r="BQ1" s="481">
        <f t="shared" si="0"/>
        <v>64</v>
      </c>
      <c r="BR1" s="481">
        <f t="shared" si="0"/>
        <v>65</v>
      </c>
      <c r="BS1" s="481">
        <f t="shared" si="0"/>
        <v>66</v>
      </c>
      <c r="BT1" s="481">
        <f t="shared" ref="BT1:EE1" si="1">BS1+1</f>
        <v>67</v>
      </c>
      <c r="BU1" s="481">
        <f t="shared" si="1"/>
        <v>68</v>
      </c>
      <c r="BV1" s="481">
        <f t="shared" si="1"/>
        <v>69</v>
      </c>
      <c r="BW1" s="481">
        <f t="shared" si="1"/>
        <v>70</v>
      </c>
      <c r="BX1" s="481">
        <f t="shared" si="1"/>
        <v>71</v>
      </c>
      <c r="BY1" s="481">
        <f t="shared" si="1"/>
        <v>72</v>
      </c>
      <c r="BZ1" s="481">
        <f t="shared" si="1"/>
        <v>73</v>
      </c>
      <c r="CA1" s="481">
        <f t="shared" si="1"/>
        <v>74</v>
      </c>
      <c r="CB1" s="481">
        <f t="shared" si="1"/>
        <v>75</v>
      </c>
      <c r="CC1" s="481">
        <f t="shared" si="1"/>
        <v>76</v>
      </c>
      <c r="CD1" s="481">
        <f t="shared" si="1"/>
        <v>77</v>
      </c>
      <c r="CE1" s="481">
        <f t="shared" si="1"/>
        <v>78</v>
      </c>
      <c r="CF1" s="481">
        <f t="shared" si="1"/>
        <v>79</v>
      </c>
      <c r="CG1" s="481">
        <f t="shared" si="1"/>
        <v>80</v>
      </c>
      <c r="CH1" s="481">
        <f t="shared" si="1"/>
        <v>81</v>
      </c>
      <c r="CI1" s="481">
        <f t="shared" si="1"/>
        <v>82</v>
      </c>
      <c r="CJ1" s="481">
        <f t="shared" si="1"/>
        <v>83</v>
      </c>
      <c r="CK1" s="481">
        <f t="shared" si="1"/>
        <v>84</v>
      </c>
      <c r="CL1" s="481">
        <f t="shared" si="1"/>
        <v>85</v>
      </c>
      <c r="CM1" s="481">
        <f t="shared" si="1"/>
        <v>86</v>
      </c>
      <c r="CN1" s="481">
        <f t="shared" si="1"/>
        <v>87</v>
      </c>
      <c r="CO1" s="481">
        <f t="shared" si="1"/>
        <v>88</v>
      </c>
      <c r="CP1" s="481">
        <f t="shared" si="1"/>
        <v>89</v>
      </c>
      <c r="CQ1" s="481">
        <f t="shared" si="1"/>
        <v>90</v>
      </c>
      <c r="CR1" s="481">
        <f t="shared" si="1"/>
        <v>91</v>
      </c>
      <c r="CS1" s="481">
        <f t="shared" si="1"/>
        <v>92</v>
      </c>
      <c r="CT1" s="481">
        <f t="shared" si="1"/>
        <v>93</v>
      </c>
      <c r="CU1" s="481">
        <f t="shared" si="1"/>
        <v>94</v>
      </c>
      <c r="CV1" s="481">
        <f t="shared" si="1"/>
        <v>95</v>
      </c>
      <c r="CW1" s="481">
        <f t="shared" si="1"/>
        <v>96</v>
      </c>
      <c r="CX1" s="481">
        <f t="shared" si="1"/>
        <v>97</v>
      </c>
      <c r="CY1" s="481">
        <f t="shared" si="1"/>
        <v>98</v>
      </c>
      <c r="CZ1" s="481">
        <f t="shared" si="1"/>
        <v>99</v>
      </c>
      <c r="DA1" s="481">
        <f t="shared" si="1"/>
        <v>100</v>
      </c>
      <c r="DB1" s="481">
        <f t="shared" si="1"/>
        <v>101</v>
      </c>
      <c r="DC1" s="481">
        <f t="shared" si="1"/>
        <v>102</v>
      </c>
      <c r="DD1" s="481">
        <f t="shared" si="1"/>
        <v>103</v>
      </c>
      <c r="DE1" s="481">
        <f t="shared" si="1"/>
        <v>104</v>
      </c>
      <c r="DF1" s="481">
        <f t="shared" si="1"/>
        <v>105</v>
      </c>
      <c r="DG1" s="481">
        <f t="shared" si="1"/>
        <v>106</v>
      </c>
      <c r="DH1" s="481">
        <f t="shared" si="1"/>
        <v>107</v>
      </c>
      <c r="DI1" s="481">
        <f t="shared" si="1"/>
        <v>108</v>
      </c>
      <c r="DJ1" s="481">
        <f t="shared" si="1"/>
        <v>109</v>
      </c>
      <c r="DK1" s="481">
        <f t="shared" si="1"/>
        <v>110</v>
      </c>
      <c r="DL1" s="481">
        <f t="shared" si="1"/>
        <v>111</v>
      </c>
      <c r="DM1" s="481">
        <f t="shared" si="1"/>
        <v>112</v>
      </c>
      <c r="DN1" s="481">
        <f t="shared" si="1"/>
        <v>113</v>
      </c>
      <c r="DO1" s="481">
        <f t="shared" si="1"/>
        <v>114</v>
      </c>
      <c r="DP1" s="481">
        <f t="shared" si="1"/>
        <v>115</v>
      </c>
      <c r="DQ1" s="481">
        <f t="shared" si="1"/>
        <v>116</v>
      </c>
      <c r="DR1" s="481">
        <f t="shared" si="1"/>
        <v>117</v>
      </c>
      <c r="DS1" s="481">
        <f t="shared" si="1"/>
        <v>118</v>
      </c>
      <c r="DT1" s="481">
        <f t="shared" si="1"/>
        <v>119</v>
      </c>
      <c r="DU1" s="481">
        <f t="shared" si="1"/>
        <v>120</v>
      </c>
      <c r="DV1" s="481">
        <f t="shared" si="1"/>
        <v>121</v>
      </c>
      <c r="DW1" s="481">
        <f t="shared" si="1"/>
        <v>122</v>
      </c>
      <c r="DX1" s="481">
        <f t="shared" si="1"/>
        <v>123</v>
      </c>
      <c r="DY1" s="481">
        <f t="shared" si="1"/>
        <v>124</v>
      </c>
      <c r="DZ1" s="481">
        <f t="shared" si="1"/>
        <v>125</v>
      </c>
      <c r="EA1" s="481">
        <f t="shared" si="1"/>
        <v>126</v>
      </c>
      <c r="EB1" s="481">
        <f t="shared" si="1"/>
        <v>127</v>
      </c>
      <c r="EC1" s="481">
        <f t="shared" si="1"/>
        <v>128</v>
      </c>
      <c r="ED1" s="481">
        <f t="shared" si="1"/>
        <v>129</v>
      </c>
      <c r="EE1" s="481">
        <f t="shared" si="1"/>
        <v>130</v>
      </c>
      <c r="EF1" s="481">
        <f t="shared" ref="EF1:GQ1" si="2">EE1+1</f>
        <v>131</v>
      </c>
      <c r="EG1" s="481">
        <f t="shared" si="2"/>
        <v>132</v>
      </c>
      <c r="EH1" s="481">
        <f t="shared" si="2"/>
        <v>133</v>
      </c>
      <c r="EI1" s="481">
        <f t="shared" si="2"/>
        <v>134</v>
      </c>
      <c r="EJ1" s="481">
        <f t="shared" si="2"/>
        <v>135</v>
      </c>
      <c r="EK1" s="481">
        <f t="shared" si="2"/>
        <v>136</v>
      </c>
      <c r="EL1" s="481">
        <f t="shared" si="2"/>
        <v>137</v>
      </c>
      <c r="EM1" s="481">
        <f t="shared" si="2"/>
        <v>138</v>
      </c>
      <c r="EN1" s="481">
        <f t="shared" si="2"/>
        <v>139</v>
      </c>
      <c r="EO1" s="481">
        <f t="shared" si="2"/>
        <v>140</v>
      </c>
      <c r="EP1" s="481">
        <f t="shared" si="2"/>
        <v>141</v>
      </c>
      <c r="EQ1" s="481">
        <f t="shared" si="2"/>
        <v>142</v>
      </c>
      <c r="ER1" s="481">
        <f t="shared" si="2"/>
        <v>143</v>
      </c>
      <c r="ES1" s="481">
        <f t="shared" si="2"/>
        <v>144</v>
      </c>
      <c r="ET1" s="481">
        <f t="shared" si="2"/>
        <v>145</v>
      </c>
      <c r="EU1" s="481">
        <f t="shared" si="2"/>
        <v>146</v>
      </c>
      <c r="EV1" s="481">
        <f t="shared" si="2"/>
        <v>147</v>
      </c>
      <c r="EW1" s="481">
        <f t="shared" si="2"/>
        <v>148</v>
      </c>
      <c r="EX1" s="481">
        <f t="shared" si="2"/>
        <v>149</v>
      </c>
      <c r="EY1" s="481">
        <f t="shared" si="2"/>
        <v>150</v>
      </c>
      <c r="EZ1" s="481">
        <f t="shared" si="2"/>
        <v>151</v>
      </c>
      <c r="FA1" s="481">
        <f t="shared" si="2"/>
        <v>152</v>
      </c>
      <c r="FB1" s="481">
        <f t="shared" si="2"/>
        <v>153</v>
      </c>
      <c r="FC1" s="481">
        <f t="shared" si="2"/>
        <v>154</v>
      </c>
      <c r="FD1" s="481">
        <f t="shared" si="2"/>
        <v>155</v>
      </c>
      <c r="FE1" s="481">
        <f t="shared" si="2"/>
        <v>156</v>
      </c>
      <c r="FF1" s="481">
        <f t="shared" si="2"/>
        <v>157</v>
      </c>
      <c r="FG1" s="481">
        <f t="shared" si="2"/>
        <v>158</v>
      </c>
      <c r="FH1" s="481">
        <f t="shared" si="2"/>
        <v>159</v>
      </c>
      <c r="FI1" s="481">
        <f t="shared" si="2"/>
        <v>160</v>
      </c>
      <c r="FJ1" s="481">
        <f t="shared" si="2"/>
        <v>161</v>
      </c>
      <c r="FK1" s="481">
        <f t="shared" si="2"/>
        <v>162</v>
      </c>
      <c r="FL1" s="481">
        <f t="shared" si="2"/>
        <v>163</v>
      </c>
      <c r="FM1" s="481">
        <f t="shared" si="2"/>
        <v>164</v>
      </c>
      <c r="FN1" s="481">
        <f t="shared" si="2"/>
        <v>165</v>
      </c>
      <c r="FO1" s="481">
        <f t="shared" si="2"/>
        <v>166</v>
      </c>
      <c r="FP1" s="481">
        <f t="shared" si="2"/>
        <v>167</v>
      </c>
      <c r="FQ1" s="481">
        <f t="shared" si="2"/>
        <v>168</v>
      </c>
      <c r="FR1" s="481">
        <f t="shared" si="2"/>
        <v>169</v>
      </c>
      <c r="FS1" s="481">
        <f t="shared" si="2"/>
        <v>170</v>
      </c>
      <c r="FT1" s="481">
        <f t="shared" si="2"/>
        <v>171</v>
      </c>
      <c r="FU1" s="481">
        <f t="shared" si="2"/>
        <v>172</v>
      </c>
      <c r="FV1" s="481">
        <f t="shared" si="2"/>
        <v>173</v>
      </c>
      <c r="FW1" s="481">
        <f t="shared" si="2"/>
        <v>174</v>
      </c>
      <c r="FX1" s="481">
        <f t="shared" si="2"/>
        <v>175</v>
      </c>
      <c r="FY1" s="481">
        <f t="shared" si="2"/>
        <v>176</v>
      </c>
      <c r="FZ1" s="481">
        <f t="shared" si="2"/>
        <v>177</v>
      </c>
      <c r="GA1" s="481">
        <f t="shared" si="2"/>
        <v>178</v>
      </c>
      <c r="GB1" s="481">
        <f t="shared" si="2"/>
        <v>179</v>
      </c>
      <c r="GC1" s="481">
        <f t="shared" si="2"/>
        <v>180</v>
      </c>
      <c r="GD1" s="481">
        <f t="shared" si="2"/>
        <v>181</v>
      </c>
      <c r="GE1" s="481">
        <f t="shared" si="2"/>
        <v>182</v>
      </c>
      <c r="GF1" s="481">
        <f t="shared" si="2"/>
        <v>183</v>
      </c>
      <c r="GG1" s="481">
        <f t="shared" si="2"/>
        <v>184</v>
      </c>
      <c r="GH1" s="481">
        <f t="shared" si="2"/>
        <v>185</v>
      </c>
      <c r="GI1" s="481">
        <f t="shared" si="2"/>
        <v>186</v>
      </c>
      <c r="GJ1" s="481">
        <f t="shared" si="2"/>
        <v>187</v>
      </c>
      <c r="GK1" s="481">
        <f t="shared" si="2"/>
        <v>188</v>
      </c>
      <c r="GL1" s="481">
        <f t="shared" si="2"/>
        <v>189</v>
      </c>
      <c r="GM1" s="481">
        <f t="shared" si="2"/>
        <v>190</v>
      </c>
      <c r="GN1" s="481">
        <f t="shared" si="2"/>
        <v>191</v>
      </c>
      <c r="GO1" s="481">
        <f t="shared" si="2"/>
        <v>192</v>
      </c>
      <c r="GP1" s="481">
        <f t="shared" si="2"/>
        <v>193</v>
      </c>
      <c r="GQ1" s="481">
        <f t="shared" si="2"/>
        <v>194</v>
      </c>
      <c r="GR1" s="481">
        <f t="shared" ref="GR1:JC1" si="3">GQ1+1</f>
        <v>195</v>
      </c>
      <c r="GS1" s="481">
        <f t="shared" si="3"/>
        <v>196</v>
      </c>
      <c r="GT1" s="481">
        <f t="shared" si="3"/>
        <v>197</v>
      </c>
      <c r="GU1" s="481">
        <f t="shared" si="3"/>
        <v>198</v>
      </c>
      <c r="GV1" s="481">
        <f t="shared" si="3"/>
        <v>199</v>
      </c>
      <c r="GW1" s="481">
        <f t="shared" si="3"/>
        <v>200</v>
      </c>
      <c r="GX1" s="481">
        <f t="shared" si="3"/>
        <v>201</v>
      </c>
      <c r="GY1" s="481">
        <f t="shared" si="3"/>
        <v>202</v>
      </c>
      <c r="GZ1" s="481">
        <f t="shared" si="3"/>
        <v>203</v>
      </c>
      <c r="HA1" s="481">
        <f t="shared" si="3"/>
        <v>204</v>
      </c>
      <c r="HB1" s="481">
        <f t="shared" si="3"/>
        <v>205</v>
      </c>
      <c r="HC1" s="481">
        <f t="shared" si="3"/>
        <v>206</v>
      </c>
      <c r="HD1" s="481">
        <f t="shared" si="3"/>
        <v>207</v>
      </c>
      <c r="HE1" s="481">
        <f t="shared" si="3"/>
        <v>208</v>
      </c>
      <c r="HF1" s="481">
        <f t="shared" si="3"/>
        <v>209</v>
      </c>
      <c r="HG1" s="481">
        <f t="shared" si="3"/>
        <v>210</v>
      </c>
      <c r="HH1" s="481">
        <f t="shared" si="3"/>
        <v>211</v>
      </c>
      <c r="HI1" s="481">
        <f t="shared" si="3"/>
        <v>212</v>
      </c>
      <c r="HJ1" s="481">
        <f t="shared" si="3"/>
        <v>213</v>
      </c>
      <c r="HK1" s="481">
        <f t="shared" si="3"/>
        <v>214</v>
      </c>
      <c r="HL1" s="481">
        <f t="shared" si="3"/>
        <v>215</v>
      </c>
      <c r="HM1" s="481">
        <f t="shared" si="3"/>
        <v>216</v>
      </c>
      <c r="HN1" s="481">
        <f t="shared" si="3"/>
        <v>217</v>
      </c>
      <c r="HO1" s="481">
        <f t="shared" si="3"/>
        <v>218</v>
      </c>
      <c r="HP1" s="481">
        <f t="shared" si="3"/>
        <v>219</v>
      </c>
      <c r="HQ1" s="481">
        <f t="shared" si="3"/>
        <v>220</v>
      </c>
      <c r="HR1" s="481">
        <f t="shared" si="3"/>
        <v>221</v>
      </c>
      <c r="HS1" s="481">
        <f t="shared" si="3"/>
        <v>222</v>
      </c>
      <c r="HT1" s="481">
        <f t="shared" si="3"/>
        <v>223</v>
      </c>
      <c r="HU1" s="481">
        <f t="shared" si="3"/>
        <v>224</v>
      </c>
      <c r="HV1" s="481">
        <f t="shared" si="3"/>
        <v>225</v>
      </c>
      <c r="HW1" s="481">
        <f t="shared" si="3"/>
        <v>226</v>
      </c>
      <c r="HX1" s="481">
        <f t="shared" si="3"/>
        <v>227</v>
      </c>
      <c r="HY1" s="481">
        <f t="shared" si="3"/>
        <v>228</v>
      </c>
      <c r="HZ1" s="481">
        <f t="shared" si="3"/>
        <v>229</v>
      </c>
      <c r="IA1" s="481">
        <f t="shared" si="3"/>
        <v>230</v>
      </c>
      <c r="IB1" s="481">
        <f t="shared" si="3"/>
        <v>231</v>
      </c>
      <c r="IC1" s="481">
        <f t="shared" si="3"/>
        <v>232</v>
      </c>
      <c r="ID1" s="481">
        <f t="shared" si="3"/>
        <v>233</v>
      </c>
      <c r="IE1" s="481">
        <f t="shared" si="3"/>
        <v>234</v>
      </c>
      <c r="IF1" s="481">
        <f t="shared" si="3"/>
        <v>235</v>
      </c>
      <c r="IG1" s="481">
        <f t="shared" si="3"/>
        <v>236</v>
      </c>
      <c r="IH1" s="481">
        <f t="shared" si="3"/>
        <v>237</v>
      </c>
      <c r="II1" s="481">
        <f t="shared" si="3"/>
        <v>238</v>
      </c>
      <c r="IJ1" s="481">
        <f t="shared" si="3"/>
        <v>239</v>
      </c>
      <c r="IK1" s="481">
        <f t="shared" si="3"/>
        <v>240</v>
      </c>
      <c r="IL1" s="481">
        <f t="shared" si="3"/>
        <v>241</v>
      </c>
      <c r="IM1" s="481">
        <f t="shared" si="3"/>
        <v>242</v>
      </c>
      <c r="IN1" s="481">
        <f t="shared" si="3"/>
        <v>243</v>
      </c>
      <c r="IO1" s="481">
        <f t="shared" si="3"/>
        <v>244</v>
      </c>
      <c r="IP1" s="481">
        <f t="shared" si="3"/>
        <v>245</v>
      </c>
      <c r="IQ1" s="481">
        <f t="shared" si="3"/>
        <v>246</v>
      </c>
      <c r="IR1" s="481">
        <f t="shared" si="3"/>
        <v>247</v>
      </c>
      <c r="IS1" s="481">
        <f t="shared" si="3"/>
        <v>248</v>
      </c>
      <c r="IT1" s="481">
        <f t="shared" si="3"/>
        <v>249</v>
      </c>
      <c r="IU1" s="481">
        <f t="shared" si="3"/>
        <v>250</v>
      </c>
      <c r="IV1" s="481">
        <f t="shared" si="3"/>
        <v>251</v>
      </c>
      <c r="IW1" s="481">
        <f t="shared" si="3"/>
        <v>252</v>
      </c>
      <c r="IX1" s="481">
        <f t="shared" si="3"/>
        <v>253</v>
      </c>
      <c r="IY1" s="481">
        <f t="shared" si="3"/>
        <v>254</v>
      </c>
      <c r="IZ1" s="481">
        <f t="shared" si="3"/>
        <v>255</v>
      </c>
      <c r="JA1" s="481">
        <f t="shared" si="3"/>
        <v>256</v>
      </c>
      <c r="JB1" s="481">
        <f t="shared" si="3"/>
        <v>257</v>
      </c>
      <c r="JC1" s="481">
        <f t="shared" si="3"/>
        <v>258</v>
      </c>
      <c r="JD1" s="481">
        <f t="shared" ref="JD1:LO1" si="4">JC1+1</f>
        <v>259</v>
      </c>
      <c r="JE1" s="481">
        <f t="shared" si="4"/>
        <v>260</v>
      </c>
      <c r="JF1" s="481">
        <f t="shared" si="4"/>
        <v>261</v>
      </c>
      <c r="JG1" s="481">
        <f t="shared" si="4"/>
        <v>262</v>
      </c>
      <c r="JH1" s="481">
        <f t="shared" si="4"/>
        <v>263</v>
      </c>
      <c r="JI1" s="481">
        <f t="shared" si="4"/>
        <v>264</v>
      </c>
      <c r="JJ1" s="481">
        <f t="shared" si="4"/>
        <v>265</v>
      </c>
      <c r="JK1" s="481">
        <f t="shared" si="4"/>
        <v>266</v>
      </c>
      <c r="JL1" s="481">
        <f t="shared" si="4"/>
        <v>267</v>
      </c>
      <c r="JM1" s="481">
        <f t="shared" si="4"/>
        <v>268</v>
      </c>
      <c r="JN1" s="481">
        <f t="shared" si="4"/>
        <v>269</v>
      </c>
      <c r="JO1" s="481">
        <f t="shared" si="4"/>
        <v>270</v>
      </c>
      <c r="JP1" s="481">
        <f t="shared" si="4"/>
        <v>271</v>
      </c>
      <c r="JQ1" s="481">
        <f t="shared" si="4"/>
        <v>272</v>
      </c>
      <c r="JR1" s="481">
        <f t="shared" si="4"/>
        <v>273</v>
      </c>
      <c r="JS1" s="481">
        <f t="shared" si="4"/>
        <v>274</v>
      </c>
      <c r="JT1" s="481">
        <f t="shared" si="4"/>
        <v>275</v>
      </c>
      <c r="JU1" s="481">
        <f t="shared" si="4"/>
        <v>276</v>
      </c>
      <c r="JV1" s="481">
        <f t="shared" si="4"/>
        <v>277</v>
      </c>
      <c r="JW1" s="481">
        <f t="shared" si="4"/>
        <v>278</v>
      </c>
      <c r="JX1" s="481">
        <f t="shared" si="4"/>
        <v>279</v>
      </c>
      <c r="JY1" s="481">
        <f t="shared" si="4"/>
        <v>280</v>
      </c>
      <c r="JZ1" s="481">
        <f t="shared" si="4"/>
        <v>281</v>
      </c>
      <c r="KA1" s="481">
        <f t="shared" si="4"/>
        <v>282</v>
      </c>
      <c r="KB1" s="481">
        <f t="shared" si="4"/>
        <v>283</v>
      </c>
      <c r="KC1" s="481">
        <f t="shared" si="4"/>
        <v>284</v>
      </c>
      <c r="KD1" s="481">
        <f t="shared" si="4"/>
        <v>285</v>
      </c>
      <c r="KE1" s="481">
        <f t="shared" si="4"/>
        <v>286</v>
      </c>
      <c r="KF1" s="481">
        <f t="shared" si="4"/>
        <v>287</v>
      </c>
      <c r="KG1" s="481">
        <f t="shared" si="4"/>
        <v>288</v>
      </c>
      <c r="KH1" s="481">
        <f t="shared" si="4"/>
        <v>289</v>
      </c>
      <c r="KI1" s="481">
        <f t="shared" si="4"/>
        <v>290</v>
      </c>
      <c r="KJ1" s="481">
        <f t="shared" si="4"/>
        <v>291</v>
      </c>
      <c r="KK1" s="481">
        <f t="shared" si="4"/>
        <v>292</v>
      </c>
      <c r="KL1" s="481">
        <f t="shared" si="4"/>
        <v>293</v>
      </c>
      <c r="KM1" s="481">
        <f t="shared" si="4"/>
        <v>294</v>
      </c>
      <c r="KN1" s="481">
        <f t="shared" si="4"/>
        <v>295</v>
      </c>
      <c r="KO1" s="481">
        <f t="shared" si="4"/>
        <v>296</v>
      </c>
      <c r="KP1" s="481">
        <f t="shared" si="4"/>
        <v>297</v>
      </c>
      <c r="KQ1" s="481">
        <f t="shared" si="4"/>
        <v>298</v>
      </c>
      <c r="KR1" s="481">
        <f t="shared" si="4"/>
        <v>299</v>
      </c>
      <c r="KS1" s="481">
        <f t="shared" si="4"/>
        <v>300</v>
      </c>
      <c r="KT1" s="481">
        <f t="shared" si="4"/>
        <v>301</v>
      </c>
      <c r="KU1" s="481">
        <f t="shared" si="4"/>
        <v>302</v>
      </c>
      <c r="KV1" s="481">
        <f t="shared" si="4"/>
        <v>303</v>
      </c>
      <c r="KW1" s="481">
        <f t="shared" si="4"/>
        <v>304</v>
      </c>
      <c r="KX1" s="481">
        <f t="shared" si="4"/>
        <v>305</v>
      </c>
      <c r="KY1" s="481">
        <f t="shared" si="4"/>
        <v>306</v>
      </c>
      <c r="KZ1" s="481">
        <f t="shared" si="4"/>
        <v>307</v>
      </c>
      <c r="LA1" s="481">
        <f t="shared" si="4"/>
        <v>308</v>
      </c>
      <c r="LB1" s="481">
        <f t="shared" si="4"/>
        <v>309</v>
      </c>
      <c r="LC1" s="481">
        <f t="shared" si="4"/>
        <v>310</v>
      </c>
      <c r="LD1" s="481">
        <f t="shared" si="4"/>
        <v>311</v>
      </c>
      <c r="LE1" s="481">
        <f t="shared" si="4"/>
        <v>312</v>
      </c>
      <c r="LF1" s="481">
        <f t="shared" si="4"/>
        <v>313</v>
      </c>
      <c r="LG1" s="481">
        <f t="shared" si="4"/>
        <v>314</v>
      </c>
      <c r="LH1" s="481">
        <f t="shared" si="4"/>
        <v>315</v>
      </c>
      <c r="LI1" s="481">
        <f t="shared" si="4"/>
        <v>316</v>
      </c>
      <c r="LJ1" s="481">
        <f t="shared" si="4"/>
        <v>317</v>
      </c>
      <c r="LK1" s="481">
        <f t="shared" si="4"/>
        <v>318</v>
      </c>
      <c r="LL1" s="481">
        <f t="shared" si="4"/>
        <v>319</v>
      </c>
      <c r="LM1" s="481">
        <f t="shared" si="4"/>
        <v>320</v>
      </c>
      <c r="LN1" s="481">
        <f t="shared" si="4"/>
        <v>321</v>
      </c>
      <c r="LO1" s="481">
        <f t="shared" si="4"/>
        <v>322</v>
      </c>
      <c r="LP1" s="481">
        <f t="shared" ref="LP1:NM1" si="5">LO1+1</f>
        <v>323</v>
      </c>
      <c r="LQ1" s="481">
        <f t="shared" si="5"/>
        <v>324</v>
      </c>
      <c r="LR1" s="481">
        <f t="shared" si="5"/>
        <v>325</v>
      </c>
      <c r="LS1" s="481">
        <f t="shared" si="5"/>
        <v>326</v>
      </c>
      <c r="LT1" s="481">
        <f t="shared" si="5"/>
        <v>327</v>
      </c>
      <c r="LU1" s="481">
        <f t="shared" si="5"/>
        <v>328</v>
      </c>
      <c r="LV1" s="481">
        <f t="shared" si="5"/>
        <v>329</v>
      </c>
      <c r="LW1" s="481">
        <f t="shared" si="5"/>
        <v>330</v>
      </c>
      <c r="LX1" s="481">
        <f t="shared" si="5"/>
        <v>331</v>
      </c>
      <c r="LY1" s="481">
        <f t="shared" si="5"/>
        <v>332</v>
      </c>
      <c r="LZ1" s="481">
        <f t="shared" si="5"/>
        <v>333</v>
      </c>
      <c r="MA1" s="481">
        <f t="shared" si="5"/>
        <v>334</v>
      </c>
      <c r="MB1" s="481">
        <f t="shared" si="5"/>
        <v>335</v>
      </c>
      <c r="MC1" s="481">
        <f t="shared" si="5"/>
        <v>336</v>
      </c>
      <c r="MD1" s="481">
        <f t="shared" si="5"/>
        <v>337</v>
      </c>
      <c r="ME1" s="481">
        <f t="shared" si="5"/>
        <v>338</v>
      </c>
      <c r="MF1" s="481">
        <f t="shared" si="5"/>
        <v>339</v>
      </c>
      <c r="MG1" s="481">
        <f t="shared" si="5"/>
        <v>340</v>
      </c>
      <c r="MH1" s="481">
        <f t="shared" si="5"/>
        <v>341</v>
      </c>
      <c r="MI1" s="481">
        <f t="shared" si="5"/>
        <v>342</v>
      </c>
      <c r="MJ1" s="481">
        <f t="shared" si="5"/>
        <v>343</v>
      </c>
      <c r="MK1" s="481">
        <f t="shared" si="5"/>
        <v>344</v>
      </c>
      <c r="ML1" s="481">
        <f t="shared" si="5"/>
        <v>345</v>
      </c>
      <c r="MM1" s="481">
        <f t="shared" si="5"/>
        <v>346</v>
      </c>
      <c r="MN1" s="481">
        <f t="shared" si="5"/>
        <v>347</v>
      </c>
      <c r="MO1" s="481">
        <f t="shared" si="5"/>
        <v>348</v>
      </c>
      <c r="MP1" s="481">
        <f t="shared" si="5"/>
        <v>349</v>
      </c>
      <c r="MQ1" s="481">
        <f t="shared" si="5"/>
        <v>350</v>
      </c>
      <c r="MR1" s="481">
        <f t="shared" si="5"/>
        <v>351</v>
      </c>
      <c r="MS1" s="481">
        <f t="shared" si="5"/>
        <v>352</v>
      </c>
      <c r="MT1" s="481">
        <f t="shared" si="5"/>
        <v>353</v>
      </c>
      <c r="MU1" s="481">
        <f t="shared" si="5"/>
        <v>354</v>
      </c>
      <c r="MV1" s="481">
        <f t="shared" si="5"/>
        <v>355</v>
      </c>
      <c r="MW1" s="481">
        <f t="shared" si="5"/>
        <v>356</v>
      </c>
      <c r="MX1" s="481">
        <f t="shared" si="5"/>
        <v>357</v>
      </c>
      <c r="MY1" s="481">
        <f t="shared" si="5"/>
        <v>358</v>
      </c>
      <c r="MZ1" s="481">
        <f t="shared" si="5"/>
        <v>359</v>
      </c>
      <c r="NA1" s="481">
        <f t="shared" si="5"/>
        <v>360</v>
      </c>
      <c r="NB1" s="481">
        <f t="shared" si="5"/>
        <v>361</v>
      </c>
      <c r="NC1" s="481">
        <f t="shared" si="5"/>
        <v>362</v>
      </c>
      <c r="ND1" s="481">
        <f t="shared" si="5"/>
        <v>363</v>
      </c>
      <c r="NE1" s="481">
        <f t="shared" si="5"/>
        <v>364</v>
      </c>
      <c r="NF1" s="481">
        <f t="shared" si="5"/>
        <v>365</v>
      </c>
      <c r="NG1" s="481">
        <f t="shared" si="5"/>
        <v>366</v>
      </c>
      <c r="NH1" s="481">
        <f t="shared" si="5"/>
        <v>367</v>
      </c>
      <c r="NI1" s="481">
        <f t="shared" si="5"/>
        <v>368</v>
      </c>
      <c r="NJ1" s="481">
        <f t="shared" si="5"/>
        <v>369</v>
      </c>
      <c r="NK1" s="481">
        <f t="shared" si="5"/>
        <v>370</v>
      </c>
      <c r="NL1" s="481">
        <f t="shared" si="5"/>
        <v>371</v>
      </c>
      <c r="NM1" s="481">
        <f t="shared" si="5"/>
        <v>372</v>
      </c>
      <c r="NQ1" s="482">
        <v>2022</v>
      </c>
      <c r="NR1" s="482">
        <f>NQ1+1</f>
        <v>2023</v>
      </c>
      <c r="NS1" s="482">
        <f t="shared" ref="NS1:OU1" si="6">NR1+1</f>
        <v>2024</v>
      </c>
      <c r="NT1" s="482">
        <f t="shared" si="6"/>
        <v>2025</v>
      </c>
      <c r="NU1" s="482">
        <f t="shared" si="6"/>
        <v>2026</v>
      </c>
      <c r="NV1" s="482">
        <f t="shared" si="6"/>
        <v>2027</v>
      </c>
      <c r="NW1" s="482">
        <f t="shared" si="6"/>
        <v>2028</v>
      </c>
      <c r="NX1" s="482">
        <f t="shared" si="6"/>
        <v>2029</v>
      </c>
      <c r="NY1" s="482">
        <f t="shared" si="6"/>
        <v>2030</v>
      </c>
      <c r="NZ1" s="482">
        <f t="shared" si="6"/>
        <v>2031</v>
      </c>
      <c r="OA1" s="482">
        <f t="shared" si="6"/>
        <v>2032</v>
      </c>
      <c r="OB1" s="482">
        <f t="shared" si="6"/>
        <v>2033</v>
      </c>
      <c r="OC1" s="482">
        <f t="shared" si="6"/>
        <v>2034</v>
      </c>
      <c r="OD1" s="482">
        <f t="shared" si="6"/>
        <v>2035</v>
      </c>
      <c r="OE1" s="482">
        <f t="shared" si="6"/>
        <v>2036</v>
      </c>
      <c r="OF1" s="482">
        <f t="shared" si="6"/>
        <v>2037</v>
      </c>
      <c r="OG1" s="482">
        <f t="shared" si="6"/>
        <v>2038</v>
      </c>
      <c r="OH1" s="482">
        <f t="shared" si="6"/>
        <v>2039</v>
      </c>
      <c r="OI1" s="482">
        <f t="shared" si="6"/>
        <v>2040</v>
      </c>
      <c r="OJ1" s="482">
        <f t="shared" si="6"/>
        <v>2041</v>
      </c>
      <c r="OK1" s="482">
        <f t="shared" si="6"/>
        <v>2042</v>
      </c>
      <c r="OL1" s="482">
        <f t="shared" si="6"/>
        <v>2043</v>
      </c>
      <c r="OM1" s="482">
        <f t="shared" si="6"/>
        <v>2044</v>
      </c>
      <c r="ON1" s="482">
        <f t="shared" si="6"/>
        <v>2045</v>
      </c>
      <c r="OO1" s="482">
        <f t="shared" si="6"/>
        <v>2046</v>
      </c>
      <c r="OP1" s="482">
        <f t="shared" si="6"/>
        <v>2047</v>
      </c>
      <c r="OQ1" s="482">
        <f t="shared" si="6"/>
        <v>2048</v>
      </c>
      <c r="OR1" s="482">
        <f t="shared" si="6"/>
        <v>2049</v>
      </c>
      <c r="OS1" s="482">
        <f t="shared" si="6"/>
        <v>2050</v>
      </c>
      <c r="OT1" s="482">
        <f t="shared" si="6"/>
        <v>2051</v>
      </c>
      <c r="OU1" s="482">
        <f t="shared" si="6"/>
        <v>2052</v>
      </c>
    </row>
    <row r="2" spans="2:412" x14ac:dyDescent="0.25">
      <c r="B2" t="s">
        <v>937</v>
      </c>
      <c r="C2" s="495" t="s">
        <v>938</v>
      </c>
      <c r="D2" t="s">
        <v>939</v>
      </c>
      <c r="F2" s="487">
        <v>309.13138899300617</v>
      </c>
      <c r="G2" s="487">
        <v>220.42744990003237</v>
      </c>
      <c r="H2" s="487">
        <v>223.43232142545591</v>
      </c>
      <c r="I2" s="487">
        <v>208.89257771726466</v>
      </c>
      <c r="J2" s="487">
        <v>172.48276530268731</v>
      </c>
      <c r="K2" s="487">
        <v>182.45097777236623</v>
      </c>
      <c r="L2" s="487">
        <v>286.83828106497941</v>
      </c>
      <c r="M2" s="487">
        <v>208.90509689791517</v>
      </c>
      <c r="N2" s="487">
        <v>224.93770445519894</v>
      </c>
      <c r="O2" s="487">
        <v>251.21400138792544</v>
      </c>
      <c r="P2" s="487">
        <v>260.38844875533107</v>
      </c>
      <c r="Q2" s="487">
        <v>264.40558799246668</v>
      </c>
      <c r="R2" s="487">
        <v>326.10682441888497</v>
      </c>
      <c r="S2" s="487">
        <v>250.72449294687922</v>
      </c>
      <c r="T2" s="487">
        <v>219.33306312803938</v>
      </c>
      <c r="U2" s="487">
        <v>216.19171419420562</v>
      </c>
      <c r="V2" s="487">
        <v>182.25966796172227</v>
      </c>
      <c r="W2" s="487">
        <v>188.8873907110501</v>
      </c>
      <c r="X2" s="487">
        <v>294.5360758495579</v>
      </c>
      <c r="Y2" s="487">
        <v>216.66971384729061</v>
      </c>
      <c r="Z2" s="487">
        <v>232.19335468616748</v>
      </c>
      <c r="AA2" s="487">
        <v>258.50708891719512</v>
      </c>
      <c r="AB2" s="487">
        <v>268.10481556101149</v>
      </c>
      <c r="AC2" s="487">
        <v>261.82890194391405</v>
      </c>
      <c r="AD2" s="487">
        <v>329.87058736021112</v>
      </c>
      <c r="AE2" s="487">
        <v>255.4868443708111</v>
      </c>
      <c r="AF2" s="487">
        <v>232.91627292160007</v>
      </c>
      <c r="AG2" s="487">
        <v>216.2827948666997</v>
      </c>
      <c r="AH2" s="487">
        <v>193.65358301130095</v>
      </c>
      <c r="AI2" s="487">
        <v>188.22144417675585</v>
      </c>
      <c r="AJ2" s="487">
        <v>298.57469890727504</v>
      </c>
      <c r="AK2" s="487">
        <v>222.65057030748852</v>
      </c>
      <c r="AL2" s="487">
        <v>237.2505833340542</v>
      </c>
      <c r="AM2" s="487">
        <v>264.28050042596044</v>
      </c>
      <c r="AN2" s="487">
        <v>274.85599263934773</v>
      </c>
      <c r="AO2" s="487">
        <v>284.09703552524502</v>
      </c>
      <c r="AP2" s="487">
        <v>343.11319101000288</v>
      </c>
      <c r="AQ2" s="487">
        <v>250.50147947042117</v>
      </c>
      <c r="AR2" s="487">
        <v>255.42556595734078</v>
      </c>
      <c r="AS2" s="487">
        <v>238.37850381101731</v>
      </c>
      <c r="AT2" s="487">
        <v>199.79273374945083</v>
      </c>
      <c r="AU2" s="487">
        <v>210.39519384545216</v>
      </c>
      <c r="AV2" s="487">
        <v>315.01419670441516</v>
      </c>
      <c r="AW2" s="487">
        <v>235.42755810260621</v>
      </c>
      <c r="AX2" s="487">
        <v>250.68123594239881</v>
      </c>
      <c r="AY2" s="487">
        <v>276.50104602220676</v>
      </c>
      <c r="AZ2" s="487">
        <v>286.49611737665822</v>
      </c>
      <c r="BA2" s="487">
        <v>295.84384103484655</v>
      </c>
      <c r="BB2" s="487">
        <v>354.05679315582705</v>
      </c>
      <c r="BC2" s="487">
        <v>277.30610537700721</v>
      </c>
      <c r="BD2" s="487">
        <v>246.02863366650209</v>
      </c>
      <c r="BE2" s="487">
        <v>242.53896309883422</v>
      </c>
      <c r="BF2" s="487">
        <v>207.49734608949549</v>
      </c>
      <c r="BG2" s="487">
        <v>215.13475390723576</v>
      </c>
      <c r="BH2" s="487">
        <v>321.68551339996344</v>
      </c>
      <c r="BI2" s="487">
        <v>242.63504685875873</v>
      </c>
      <c r="BJ2" s="487">
        <v>257.70429429532328</v>
      </c>
      <c r="BK2" s="487">
        <v>283.86357945002914</v>
      </c>
      <c r="BL2" s="487">
        <v>294.54775116199914</v>
      </c>
      <c r="BM2" s="487">
        <v>296.46615383005752</v>
      </c>
      <c r="BN2" s="487">
        <v>359.41873435273811</v>
      </c>
      <c r="BO2" s="487">
        <v>283.51294204459469</v>
      </c>
      <c r="BP2" s="487">
        <v>261.22818499484396</v>
      </c>
      <c r="BQ2" s="487">
        <v>244.01220776899055</v>
      </c>
      <c r="BR2" s="487">
        <v>220.15565859191653</v>
      </c>
      <c r="BS2" s="487">
        <v>215.72266101474466</v>
      </c>
      <c r="BT2" s="487">
        <v>326.93309336953877</v>
      </c>
      <c r="BU2" s="487">
        <v>249.74866035887015</v>
      </c>
      <c r="BV2" s="487">
        <v>263.849617685044</v>
      </c>
      <c r="BW2" s="487">
        <v>290.68980370488333</v>
      </c>
      <c r="BX2" s="487">
        <v>302.35238762044423</v>
      </c>
      <c r="BY2" s="487">
        <v>280.05575672646944</v>
      </c>
      <c r="BZ2" s="487">
        <v>358.06177178060807</v>
      </c>
      <c r="CA2" s="487">
        <v>285.06907697801353</v>
      </c>
      <c r="CB2" s="487">
        <v>251.99873437541345</v>
      </c>
      <c r="CC2" s="487">
        <v>252.07734820352209</v>
      </c>
      <c r="CD2" s="487">
        <v>228.62286740941209</v>
      </c>
      <c r="CE2" s="487">
        <v>221.42830830594016</v>
      </c>
      <c r="CF2" s="487">
        <v>334.95318482317231</v>
      </c>
      <c r="CG2" s="487">
        <v>257.89234628159397</v>
      </c>
      <c r="CH2" s="487">
        <v>271.7250166667618</v>
      </c>
      <c r="CI2" s="487">
        <v>298.89086185255985</v>
      </c>
      <c r="CJ2" s="487">
        <v>311.17640433228934</v>
      </c>
      <c r="CK2" s="487">
        <v>303.8266041880205</v>
      </c>
      <c r="CL2" s="487">
        <v>372.90266268382629</v>
      </c>
      <c r="CM2" s="487">
        <v>298.06692251450215</v>
      </c>
      <c r="CN2" s="487">
        <v>265.88827265425158</v>
      </c>
      <c r="CO2" s="487">
        <v>264.63653581973506</v>
      </c>
      <c r="CP2" s="487">
        <v>236.57413364664578</v>
      </c>
      <c r="CQ2" s="487">
        <v>231.70089335518549</v>
      </c>
      <c r="CR2" s="487">
        <v>345.59929595950155</v>
      </c>
      <c r="CS2" s="487">
        <v>267.60302064105565</v>
      </c>
      <c r="CT2" s="487">
        <v>281.42688382761906</v>
      </c>
      <c r="CU2" s="487">
        <v>308.54493475751934</v>
      </c>
      <c r="CV2" s="487">
        <v>321.16107590856359</v>
      </c>
      <c r="CW2" s="487">
        <v>319.98988372106209</v>
      </c>
      <c r="CX2" s="487">
        <v>385.24860597138979</v>
      </c>
      <c r="CY2" s="487">
        <v>292.95725725423893</v>
      </c>
      <c r="CZ2" s="487">
        <v>296.94648309573876</v>
      </c>
      <c r="DA2" s="487">
        <v>281.38183354912758</v>
      </c>
      <c r="DB2" s="487">
        <v>241.99052618587638</v>
      </c>
      <c r="DC2" s="487">
        <v>254.90663285693589</v>
      </c>
      <c r="DD2" s="487">
        <v>361.85443818129687</v>
      </c>
      <c r="DE2" s="487">
        <v>280.69707623655489</v>
      </c>
      <c r="DF2" s="487">
        <v>295.52696354815652</v>
      </c>
      <c r="DG2" s="487">
        <v>321.41519442776985</v>
      </c>
      <c r="DH2" s="487">
        <v>333.63445151381865</v>
      </c>
      <c r="DI2" s="487">
        <v>341.02603546158332</v>
      </c>
      <c r="DJ2" s="487">
        <v>400.46842873559223</v>
      </c>
      <c r="DK2" s="487">
        <v>323.09407909700752</v>
      </c>
      <c r="DL2" s="487">
        <v>291.42495954320924</v>
      </c>
      <c r="DM2" s="487">
        <v>288.63505814559198</v>
      </c>
      <c r="DN2" s="487">
        <v>252.34557978054511</v>
      </c>
      <c r="DO2" s="487">
        <v>262.189104775001</v>
      </c>
      <c r="DP2" s="487">
        <v>370.86323088873252</v>
      </c>
      <c r="DQ2" s="487">
        <v>290.00645644375203</v>
      </c>
      <c r="DR2" s="487">
        <v>304.50350024754158</v>
      </c>
      <c r="DS2" s="487">
        <v>330.60817186075906</v>
      </c>
      <c r="DT2" s="487">
        <v>343.46908020825992</v>
      </c>
      <c r="DU2" s="487">
        <v>351.38339617723022</v>
      </c>
      <c r="DV2" s="487">
        <v>410.61938041183163</v>
      </c>
      <c r="DW2" s="487">
        <v>333.06974970073696</v>
      </c>
      <c r="DX2" s="487">
        <v>310.82450350346221</v>
      </c>
      <c r="DY2" s="487">
        <v>293.48514850660808</v>
      </c>
      <c r="DZ2" s="487">
        <v>267.8944588100992</v>
      </c>
      <c r="EA2" s="487">
        <v>265.51948840580326</v>
      </c>
      <c r="EB2" s="487">
        <v>378.62008822986888</v>
      </c>
      <c r="EC2" s="487">
        <v>299.36874818249214</v>
      </c>
      <c r="ED2" s="487">
        <v>312.72852278175571</v>
      </c>
      <c r="EE2" s="487">
        <v>339.37492015511958</v>
      </c>
      <c r="EF2" s="487">
        <v>353.15472355944951</v>
      </c>
      <c r="EG2" s="487">
        <v>329.41227306332314</v>
      </c>
      <c r="EH2" s="487">
        <v>408.10268945692519</v>
      </c>
      <c r="EI2" s="487">
        <v>317.75062211738168</v>
      </c>
      <c r="EJ2" s="487">
        <v>320.10906723782125</v>
      </c>
      <c r="EK2" s="487">
        <v>306.99958325737845</v>
      </c>
      <c r="EL2" s="487">
        <v>267.84352091804294</v>
      </c>
      <c r="EM2" s="487">
        <v>282.58147633591221</v>
      </c>
      <c r="EN2" s="487">
        <v>391.53784630473319</v>
      </c>
      <c r="EO2" s="487">
        <v>309.70272107558037</v>
      </c>
      <c r="EP2" s="487">
        <v>324.50332819321648</v>
      </c>
      <c r="EQ2" s="487">
        <v>350.6626955288346</v>
      </c>
      <c r="ER2" s="487">
        <v>364.53149437314352</v>
      </c>
      <c r="ES2" s="487">
        <v>365.69406881066988</v>
      </c>
      <c r="ET2" s="487">
        <v>429.16483545251623</v>
      </c>
      <c r="EU2" s="487">
        <v>352.0785255859887</v>
      </c>
      <c r="EV2" s="487">
        <v>319.92840115290448</v>
      </c>
      <c r="EW2" s="487">
        <v>318.17201339546659</v>
      </c>
      <c r="EX2" s="487">
        <v>281.38199574829645</v>
      </c>
      <c r="EY2" s="487">
        <v>292.83540458795676</v>
      </c>
      <c r="EZ2" s="487">
        <v>403.11186428371423</v>
      </c>
      <c r="FA2" s="487">
        <v>321.21938759110242</v>
      </c>
      <c r="FB2" s="487">
        <v>335.45207486414625</v>
      </c>
      <c r="FC2" s="487">
        <v>361.61985492999008</v>
      </c>
      <c r="FD2" s="487">
        <v>375.99626364259188</v>
      </c>
      <c r="FE2" s="487">
        <v>366.78137850852642</v>
      </c>
      <c r="FF2" s="487">
        <v>436.4876780949179</v>
      </c>
      <c r="FG2" s="487">
        <v>360.3948922041472</v>
      </c>
      <c r="FH2" s="487">
        <v>336.95051620199251</v>
      </c>
      <c r="FI2" s="487">
        <v>321.66842625818617</v>
      </c>
      <c r="FJ2" s="487">
        <v>296.07989618954451</v>
      </c>
      <c r="FK2" s="487">
        <v>295.54852522433913</v>
      </c>
      <c r="FL2" s="487">
        <v>410.60707057624177</v>
      </c>
      <c r="FM2" s="487">
        <v>330.53526657833248</v>
      </c>
      <c r="FN2" s="487">
        <v>343.79136563150587</v>
      </c>
      <c r="FO2" s="487">
        <v>370.65356142976509</v>
      </c>
      <c r="FP2" s="487">
        <v>386.10778145689414</v>
      </c>
      <c r="FQ2" s="487">
        <v>383.2170635438701</v>
      </c>
      <c r="FR2" s="487">
        <v>449.42096836219378</v>
      </c>
      <c r="FS2" s="487">
        <v>372.6102629981097</v>
      </c>
      <c r="FT2" s="487">
        <v>340.19784737036343</v>
      </c>
      <c r="FU2" s="487">
        <v>339.190073656957</v>
      </c>
      <c r="FV2" s="487">
        <v>302.07529867120729</v>
      </c>
      <c r="FW2" s="487">
        <v>314.69471192015169</v>
      </c>
      <c r="FX2" s="487">
        <v>426.12178440539481</v>
      </c>
      <c r="FY2" s="487">
        <v>343.51199378303352</v>
      </c>
      <c r="FZ2" s="487">
        <v>357.5707062275406</v>
      </c>
      <c r="GA2" s="487">
        <v>383.79315173860687</v>
      </c>
      <c r="GB2" s="487">
        <v>399.24985881965864</v>
      </c>
      <c r="GC2" s="487">
        <v>405.78709519424712</v>
      </c>
      <c r="GD2" s="487">
        <v>465.96465641745317</v>
      </c>
      <c r="GE2" s="487">
        <v>387.62057633985802</v>
      </c>
      <c r="GF2" s="487">
        <v>355.58515267103638</v>
      </c>
      <c r="GG2" s="487">
        <v>353.63131445868646</v>
      </c>
      <c r="GH2" s="487">
        <v>315.5870387531188</v>
      </c>
      <c r="GI2" s="487">
        <v>328.44356123509328</v>
      </c>
      <c r="GJ2" s="487">
        <v>439.99236095259471</v>
      </c>
      <c r="GK2" s="487">
        <v>356.64470684711495</v>
      </c>
      <c r="GL2" s="487">
        <v>370.34684928938685</v>
      </c>
      <c r="GM2" s="487">
        <v>396.36411933979139</v>
      </c>
      <c r="GN2" s="487">
        <v>412.19147963624795</v>
      </c>
      <c r="GO2" s="487">
        <v>410.96349351789723</v>
      </c>
      <c r="GP2" s="487">
        <v>475.6765803593118</v>
      </c>
      <c r="GQ2" s="487">
        <v>381.42513470454804</v>
      </c>
      <c r="GR2" s="487">
        <v>384.67494427621932</v>
      </c>
      <c r="GS2" s="487">
        <v>369.77378448715797</v>
      </c>
      <c r="GT2" s="487">
        <v>327.7147008871753</v>
      </c>
      <c r="GU2" s="487">
        <v>344.42365691958611</v>
      </c>
      <c r="GV2" s="487">
        <v>454.99759205371828</v>
      </c>
      <c r="GW2" s="487">
        <v>370.34903573418325</v>
      </c>
      <c r="GX2" s="487">
        <v>383.98657532881964</v>
      </c>
      <c r="GY2" s="487">
        <v>409.64909633299152</v>
      </c>
      <c r="GZ2" s="487">
        <v>425.7375410622937</v>
      </c>
      <c r="HA2" s="487">
        <v>399.93325365921282</v>
      </c>
      <c r="HB2" s="487">
        <v>479.35180591111185</v>
      </c>
      <c r="HC2" s="487">
        <v>404.13421213310812</v>
      </c>
      <c r="HD2" s="487">
        <v>369.87527791376277</v>
      </c>
      <c r="HE2" s="487">
        <v>371.22483987848085</v>
      </c>
      <c r="HF2" s="487">
        <v>334.08462990039567</v>
      </c>
      <c r="HG2" s="487">
        <v>348.63680844566971</v>
      </c>
      <c r="HH2" s="487">
        <v>462.19338300581143</v>
      </c>
      <c r="HI2" s="487">
        <v>378.65582395075569</v>
      </c>
      <c r="HJ2" s="487">
        <v>392.57095120300687</v>
      </c>
      <c r="HK2" s="487">
        <v>419.01167354226885</v>
      </c>
      <c r="HL2" s="487">
        <v>436.29388685325569</v>
      </c>
      <c r="HM2" s="487">
        <v>435.7017820312563</v>
      </c>
      <c r="HN2" s="487">
        <v>500.41966996806963</v>
      </c>
      <c r="HO2" s="487">
        <v>422.35958982189891</v>
      </c>
      <c r="HP2" s="487">
        <v>389.74933446123538</v>
      </c>
      <c r="HQ2" s="487">
        <v>388.95226179351039</v>
      </c>
      <c r="HR2" s="487">
        <v>356.97233619231139</v>
      </c>
      <c r="HS2" s="487">
        <v>357.35529059268384</v>
      </c>
      <c r="HT2" s="487">
        <v>476.18666430559392</v>
      </c>
      <c r="HU2" s="487">
        <v>393.2400335878994</v>
      </c>
      <c r="HV2" s="487">
        <v>405.34965917437688</v>
      </c>
      <c r="HW2" s="487">
        <v>432.10046307141869</v>
      </c>
      <c r="HX2" s="487">
        <v>450.06495529167779</v>
      </c>
      <c r="HY2" s="487">
        <v>445.37738200990901</v>
      </c>
      <c r="HZ2" s="487">
        <v>512.4376768133435</v>
      </c>
      <c r="IA2" s="487">
        <v>418.08500590126738</v>
      </c>
      <c r="IB2" s="487">
        <v>421.00395944560933</v>
      </c>
      <c r="IC2" s="487">
        <v>406.92825501617062</v>
      </c>
      <c r="ID2" s="487">
        <v>364.07300922646431</v>
      </c>
      <c r="IE2" s="487">
        <v>382.59639436690378</v>
      </c>
      <c r="IF2" s="487">
        <v>494.93272295303348</v>
      </c>
      <c r="IG2" s="487">
        <v>408.96341340382838</v>
      </c>
      <c r="IH2" s="487">
        <v>422.21942811343399</v>
      </c>
      <c r="II2" s="487">
        <v>447.89416812166121</v>
      </c>
      <c r="IJ2" s="487">
        <v>465.72182047243399</v>
      </c>
      <c r="IK2" s="487">
        <v>469.61638255366637</v>
      </c>
      <c r="IL2" s="487">
        <v>530.99770382735994</v>
      </c>
      <c r="IM2" s="487">
        <v>451.58548383101373</v>
      </c>
      <c r="IN2" s="487">
        <v>418.87986833498451</v>
      </c>
      <c r="IO2" s="487">
        <v>417.6622586381306</v>
      </c>
      <c r="IP2" s="487">
        <v>377.86446069377519</v>
      </c>
      <c r="IQ2" s="487">
        <v>393.48102695036016</v>
      </c>
      <c r="IR2" s="487">
        <v>507.69844201495994</v>
      </c>
      <c r="IS2" s="487">
        <v>421.9348615662463</v>
      </c>
      <c r="IT2" s="487">
        <v>434.83691011094106</v>
      </c>
      <c r="IU2" s="487">
        <v>460.73638896225202</v>
      </c>
      <c r="IV2" s="487">
        <v>479.35108790945765</v>
      </c>
      <c r="IW2" s="487">
        <v>483.69367869761572</v>
      </c>
      <c r="IX2" s="487">
        <v>544.93136503797462</v>
      </c>
      <c r="IY2" s="487">
        <v>465.30419437772252</v>
      </c>
      <c r="IZ2" s="487">
        <v>442.00581060349009</v>
      </c>
      <c r="JA2" s="487">
        <v>426.28238320913817</v>
      </c>
      <c r="JB2" s="487">
        <v>397.10404167102678</v>
      </c>
      <c r="JC2" s="487">
        <v>400.64443429772325</v>
      </c>
      <c r="JD2" s="487">
        <v>519.42443845252239</v>
      </c>
      <c r="JE2" s="487">
        <v>435.15097528030839</v>
      </c>
      <c r="JF2" s="487">
        <v>446.87936361494792</v>
      </c>
      <c r="JG2" s="487">
        <v>473.31719664634835</v>
      </c>
      <c r="JH2" s="487">
        <v>492.99021273063778</v>
      </c>
      <c r="JI2" s="487">
        <v>489.70369424306637</v>
      </c>
      <c r="JJ2" s="487">
        <v>555.79006305565554</v>
      </c>
      <c r="JK2" s="487">
        <v>460.46982436015401</v>
      </c>
      <c r="JL2" s="487">
        <v>463.19401779313171</v>
      </c>
      <c r="JM2" s="487">
        <v>449.33688863835954</v>
      </c>
      <c r="JN2" s="487">
        <v>405.2307001412675</v>
      </c>
      <c r="JO2" s="487">
        <v>425.49505114216811</v>
      </c>
      <c r="JP2" s="487">
        <v>539.47528776875902</v>
      </c>
      <c r="JQ2" s="487">
        <v>451.89449703693447</v>
      </c>
      <c r="JR2" s="487">
        <v>464.59791864207887</v>
      </c>
      <c r="JS2" s="487">
        <v>490.16207341962189</v>
      </c>
      <c r="JT2" s="487">
        <v>509.75670188957679</v>
      </c>
      <c r="JU2" s="487">
        <v>506.93190171878416</v>
      </c>
      <c r="JV2" s="487">
        <v>572.3206583940032</v>
      </c>
      <c r="JW2" s="487">
        <v>492.90073501846331</v>
      </c>
      <c r="JX2" s="487">
        <v>459.52288831100975</v>
      </c>
      <c r="JY2" s="487">
        <v>459.35804637700852</v>
      </c>
      <c r="JZ2" s="487">
        <v>418.72329207062927</v>
      </c>
      <c r="KA2" s="487">
        <v>436.31157737594111</v>
      </c>
      <c r="KB2" s="487">
        <v>552.48828487027629</v>
      </c>
      <c r="KC2" s="487">
        <v>465.28478670650264</v>
      </c>
      <c r="KD2" s="487">
        <v>477.77039429174647</v>
      </c>
      <c r="KE2" s="487">
        <v>503.68989500846357</v>
      </c>
      <c r="KF2" s="487">
        <v>524.22194384298871</v>
      </c>
      <c r="KG2" s="487">
        <v>511.15379037343121</v>
      </c>
      <c r="KH2" s="487">
        <v>583.02392202947783</v>
      </c>
      <c r="KI2" s="487">
        <v>504.69971243139793</v>
      </c>
      <c r="KJ2" s="487">
        <v>480.12651239477663</v>
      </c>
      <c r="KK2" s="487">
        <v>466.57776495049427</v>
      </c>
      <c r="KL2" s="487">
        <v>437.13637961357728</v>
      </c>
      <c r="KM2" s="487">
        <v>442.95535914058104</v>
      </c>
      <c r="KN2" s="487">
        <v>564.11111398581113</v>
      </c>
      <c r="KO2" s="487">
        <v>478.64569886260387</v>
      </c>
      <c r="KP2" s="487">
        <v>490.14916236577938</v>
      </c>
      <c r="KQ2" s="487">
        <v>516.78663013423261</v>
      </c>
      <c r="KR2" s="487">
        <v>538.56799752179927</v>
      </c>
      <c r="KS2" s="487">
        <v>531.75108652695644</v>
      </c>
      <c r="KT2" s="487">
        <v>600.19687798030952</v>
      </c>
      <c r="KU2" s="487">
        <v>521.11818272828486</v>
      </c>
      <c r="KV2" s="487">
        <v>487.56425260309908</v>
      </c>
      <c r="KW2" s="487">
        <v>488.34215549171853</v>
      </c>
      <c r="KX2" s="487">
        <v>447.2908607437314</v>
      </c>
      <c r="KY2" s="487">
        <v>466.41997759901147</v>
      </c>
      <c r="KZ2" s="487">
        <v>584.09625750006376</v>
      </c>
      <c r="LA2" s="487">
        <v>495.96799483220337</v>
      </c>
      <c r="LB2" s="487">
        <v>508.23561105978871</v>
      </c>
      <c r="LC2" s="487">
        <v>534.23083067384846</v>
      </c>
      <c r="LD2" s="487">
        <v>556.1689949166398</v>
      </c>
      <c r="LE2" s="487">
        <v>557.94885613779763</v>
      </c>
      <c r="LF2" s="487">
        <v>620.88370374974329</v>
      </c>
      <c r="LG2" s="487">
        <v>540.30992143868457</v>
      </c>
      <c r="LH2" s="487">
        <v>507.06668274015357</v>
      </c>
      <c r="LI2" s="487">
        <v>507.0183560384508</v>
      </c>
      <c r="LJ2" s="487">
        <v>464.98501236524106</v>
      </c>
      <c r="LK2" s="487">
        <v>484.52581233768495</v>
      </c>
      <c r="LL2" s="487">
        <v>602.49977745470358</v>
      </c>
      <c r="LM2" s="487">
        <v>513.5207952846763</v>
      </c>
      <c r="LN2" s="487">
        <v>525.4029700579664</v>
      </c>
      <c r="LO2" s="487">
        <v>551.20007311919392</v>
      </c>
      <c r="LP2" s="487">
        <v>573.67455432051372</v>
      </c>
      <c r="LQ2" s="487">
        <v>568.33970687277179</v>
      </c>
      <c r="LR2" s="487">
        <v>635.4338515614229</v>
      </c>
      <c r="LS2" s="487">
        <v>538.81951869164789</v>
      </c>
      <c r="LT2" s="487">
        <v>540.88642486329377</v>
      </c>
      <c r="LU2" s="487">
        <v>527.86708253028996</v>
      </c>
      <c r="LV2" s="487">
        <v>481.68805785993806</v>
      </c>
      <c r="LW2" s="487">
        <v>505.2285639028467</v>
      </c>
      <c r="LX2" s="487">
        <v>622.36027847696937</v>
      </c>
      <c r="LY2" s="487">
        <v>531.92859729737461</v>
      </c>
      <c r="LZ2" s="487">
        <v>543.69109503590096</v>
      </c>
      <c r="MA2" s="487">
        <v>569.11773519541509</v>
      </c>
      <c r="MB2" s="487">
        <v>592.00438827406094</v>
      </c>
      <c r="MC2" s="487">
        <v>561.98818638389105</v>
      </c>
      <c r="MD2" s="487">
        <v>643.85099792984317</v>
      </c>
      <c r="ME2" s="487">
        <v>566.21369964929863</v>
      </c>
      <c r="MF2" s="487">
        <v>530.74453471395543</v>
      </c>
      <c r="MG2" s="487">
        <v>534.0207286837641</v>
      </c>
      <c r="MH2" s="487">
        <v>492.66140690080294</v>
      </c>
      <c r="MI2" s="487">
        <v>514.20897391838457</v>
      </c>
      <c r="MJ2" s="487">
        <v>634.48030643681079</v>
      </c>
      <c r="MK2" s="487">
        <v>545.02054862898956</v>
      </c>
      <c r="ML2" s="487">
        <v>557.01506903461018</v>
      </c>
      <c r="MM2" s="487">
        <v>583.2140454072678</v>
      </c>
      <c r="MN2" s="487">
        <v>607.45720257505968</v>
      </c>
      <c r="MO2" s="487">
        <v>602.55220455139556</v>
      </c>
      <c r="MP2" s="487">
        <v>669.78479812528838</v>
      </c>
      <c r="MQ2" s="487">
        <v>589.25148342553655</v>
      </c>
      <c r="MR2" s="487">
        <v>555.40668910009958</v>
      </c>
      <c r="MS2" s="487">
        <v>556.58483465783809</v>
      </c>
      <c r="MT2" s="487">
        <v>513.62078350299396</v>
      </c>
      <c r="MU2" s="487">
        <v>535.48002811817696</v>
      </c>
      <c r="MV2" s="487">
        <v>655.73693139854004</v>
      </c>
      <c r="MW2" s="487">
        <v>565.11862601789176</v>
      </c>
      <c r="MX2" s="487">
        <v>576.53961881298824</v>
      </c>
      <c r="MY2" s="487">
        <v>602.37398875525673</v>
      </c>
      <c r="MZ2" s="487">
        <v>627.07026119591012</v>
      </c>
      <c r="NA2" s="487">
        <v>611.48931820212147</v>
      </c>
      <c r="NB2" s="487">
        <v>684.90170011019995</v>
      </c>
      <c r="NC2" s="487">
        <v>588.64618207915726</v>
      </c>
      <c r="ND2" s="487">
        <v>589.84341090977807</v>
      </c>
      <c r="NE2" s="487">
        <v>578.36154368527446</v>
      </c>
      <c r="NF2" s="487">
        <v>531.36609923033404</v>
      </c>
      <c r="NG2" s="487">
        <v>557.32273706875708</v>
      </c>
      <c r="NH2" s="487">
        <v>676.8752937022582</v>
      </c>
      <c r="NI2" s="487">
        <v>584.82699287037394</v>
      </c>
      <c r="NJ2" s="487">
        <v>596.15901834001386</v>
      </c>
      <c r="NK2" s="487">
        <v>621.6624414234185</v>
      </c>
      <c r="NL2" s="487">
        <v>646.85563156315231</v>
      </c>
      <c r="NM2" s="487">
        <v>646.2799629235991</v>
      </c>
      <c r="NN2" s="487"/>
      <c r="NO2" s="487"/>
      <c r="NP2" s="487"/>
      <c r="NQ2" s="487">
        <v>2813.5066016646292</v>
      </c>
      <c r="NR2" s="487">
        <v>2915.3431041659182</v>
      </c>
      <c r="NS2" s="487">
        <v>2998.1409078467495</v>
      </c>
      <c r="NT2" s="487">
        <v>3157.5706630268169</v>
      </c>
      <c r="NU2" s="487">
        <v>3239.4649342910334</v>
      </c>
      <c r="NV2" s="487">
        <v>3297.6797082330786</v>
      </c>
      <c r="NW2" s="487">
        <v>3375.7225251973073</v>
      </c>
      <c r="NX2" s="487">
        <v>3514.094515489468</v>
      </c>
      <c r="NY2" s="487">
        <v>3687.5854982824876</v>
      </c>
      <c r="NZ2" s="487">
        <v>3808.9910459032226</v>
      </c>
      <c r="OA2" s="487">
        <v>3894.0720053105501</v>
      </c>
      <c r="OB2" s="487">
        <v>4010.01911360964</v>
      </c>
      <c r="OC2" s="487">
        <v>4157.7419997432007</v>
      </c>
      <c r="OD2" s="487">
        <v>4272.0420433897361</v>
      </c>
      <c r="OE2" s="487">
        <v>4434.2237531474648</v>
      </c>
      <c r="OF2" s="487">
        <v>4593.335309458279</v>
      </c>
      <c r="OG2" s="487">
        <v>4728.341895805218</v>
      </c>
      <c r="OH2" s="487">
        <v>4831.7350747688843</v>
      </c>
      <c r="OI2" s="487">
        <v>5018.1276402705844</v>
      </c>
      <c r="OJ2" s="487">
        <v>5214.4722363878163</v>
      </c>
      <c r="OK2" s="487">
        <v>5378.722171537097</v>
      </c>
      <c r="OL2" s="487">
        <v>5533.7381101649062</v>
      </c>
      <c r="OM2" s="487">
        <v>5722.3349256064921</v>
      </c>
      <c r="ON2" s="487">
        <v>5873.7462926404633</v>
      </c>
      <c r="OO2" s="487">
        <v>6034.5313399574879</v>
      </c>
      <c r="OP2" s="487">
        <v>6247.5808522664965</v>
      </c>
      <c r="OQ2" s="487">
        <v>6459.4273657797839</v>
      </c>
      <c r="OR2" s="487">
        <v>6651.0137800730508</v>
      </c>
      <c r="OS2" s="487">
        <v>6811.4397184301815</v>
      </c>
      <c r="OT2" s="487">
        <v>7058.4573613126422</v>
      </c>
      <c r="OU2" s="487">
        <v>7303.1010139063164</v>
      </c>
    </row>
    <row r="3" spans="2:412" x14ac:dyDescent="0.25">
      <c r="B3" t="s">
        <v>271</v>
      </c>
      <c r="C3" s="495" t="s">
        <v>248</v>
      </c>
      <c r="D3" t="s">
        <v>939</v>
      </c>
      <c r="F3" s="487">
        <v>756.83383554737543</v>
      </c>
      <c r="G3" s="487">
        <v>539.66358094920849</v>
      </c>
      <c r="H3" s="487">
        <v>547.02028597137246</v>
      </c>
      <c r="I3" s="487">
        <v>511.4232214532974</v>
      </c>
      <c r="J3" s="487">
        <v>422.28255517851659</v>
      </c>
      <c r="K3" s="487">
        <v>446.68732527175661</v>
      </c>
      <c r="L3" s="487">
        <v>702.25452403067334</v>
      </c>
      <c r="M3" s="487">
        <v>511.45387165527302</v>
      </c>
      <c r="N3" s="487">
        <v>550.70585415673111</v>
      </c>
      <c r="O3" s="487">
        <v>615.03704568133901</v>
      </c>
      <c r="P3" s="487">
        <v>637.4984728845734</v>
      </c>
      <c r="Q3" s="487">
        <v>647.3334718688983</v>
      </c>
      <c r="R3" s="487">
        <v>798.39410526086385</v>
      </c>
      <c r="S3" s="487">
        <v>613.83860202870096</v>
      </c>
      <c r="T3" s="487">
        <v>536.98423822403959</v>
      </c>
      <c r="U3" s="487">
        <v>529.29340110092926</v>
      </c>
      <c r="V3" s="487">
        <v>446.21894922544453</v>
      </c>
      <c r="W3" s="487">
        <v>462.44533388880154</v>
      </c>
      <c r="X3" s="487">
        <v>721.10072263589143</v>
      </c>
      <c r="Y3" s="487">
        <v>530.46366825501241</v>
      </c>
      <c r="Z3" s="487">
        <v>568.46956819296042</v>
      </c>
      <c r="AA3" s="487">
        <v>632.89241593584518</v>
      </c>
      <c r="AB3" s="487">
        <v>656.39014061542832</v>
      </c>
      <c r="AC3" s="487">
        <v>641.02507597458282</v>
      </c>
      <c r="AD3" s="487">
        <v>807.60877334181816</v>
      </c>
      <c r="AE3" s="487">
        <v>625.49807377027946</v>
      </c>
      <c r="AF3" s="487">
        <v>570.23945957374792</v>
      </c>
      <c r="AG3" s="487">
        <v>529.51639021546885</v>
      </c>
      <c r="AH3" s="487">
        <v>474.11420909201439</v>
      </c>
      <c r="AI3" s="487">
        <v>460.81492401207822</v>
      </c>
      <c r="AJ3" s="487">
        <v>730.98831958636242</v>
      </c>
      <c r="AK3" s="487">
        <v>545.10635643163209</v>
      </c>
      <c r="AL3" s="487">
        <v>580.85097587623773</v>
      </c>
      <c r="AM3" s="487">
        <v>647.02722505570159</v>
      </c>
      <c r="AN3" s="487">
        <v>672.91877350289076</v>
      </c>
      <c r="AO3" s="487">
        <v>695.54324381169408</v>
      </c>
      <c r="AP3" s="487">
        <v>840.0301024910633</v>
      </c>
      <c r="AQ3" s="487">
        <v>613.29260718386718</v>
      </c>
      <c r="AR3" s="487">
        <v>625.34804831717338</v>
      </c>
      <c r="AS3" s="487">
        <v>583.61241781053354</v>
      </c>
      <c r="AT3" s="487">
        <v>489.14444272598092</v>
      </c>
      <c r="AU3" s="487">
        <v>515.10201554585467</v>
      </c>
      <c r="AV3" s="487">
        <v>771.23647495101761</v>
      </c>
      <c r="AW3" s="487">
        <v>576.38773717792606</v>
      </c>
      <c r="AX3" s="487">
        <v>613.7326976599411</v>
      </c>
      <c r="AY3" s="487">
        <v>676.94629094615345</v>
      </c>
      <c r="AZ3" s="487">
        <v>701.41681855708578</v>
      </c>
      <c r="BA3" s="487">
        <v>724.30247107173125</v>
      </c>
      <c r="BB3" s="487">
        <v>866.82287954844583</v>
      </c>
      <c r="BC3" s="487">
        <v>678.91728509631628</v>
      </c>
      <c r="BD3" s="487">
        <v>602.34192030402835</v>
      </c>
      <c r="BE3" s="487">
        <v>593.7983014592121</v>
      </c>
      <c r="BF3" s="487">
        <v>508.00733247559987</v>
      </c>
      <c r="BG3" s="487">
        <v>526.70568812032752</v>
      </c>
      <c r="BH3" s="487">
        <v>787.56958890392423</v>
      </c>
      <c r="BI3" s="487">
        <v>594.0335394296892</v>
      </c>
      <c r="BJ3" s="487">
        <v>630.92696643941179</v>
      </c>
      <c r="BK3" s="487">
        <v>694.97168277606784</v>
      </c>
      <c r="BL3" s="487">
        <v>721.12930682957324</v>
      </c>
      <c r="BM3" s="487">
        <v>725.82605423565371</v>
      </c>
      <c r="BN3" s="487">
        <v>879.95030260068552</v>
      </c>
      <c r="BO3" s="487">
        <v>694.11323144472351</v>
      </c>
      <c r="BP3" s="487">
        <v>639.55436504443753</v>
      </c>
      <c r="BQ3" s="487">
        <v>597.4051866029248</v>
      </c>
      <c r="BR3" s="487">
        <v>538.99816531846386</v>
      </c>
      <c r="BS3" s="487">
        <v>528.1450372351843</v>
      </c>
      <c r="BT3" s="487">
        <v>800.4170260038984</v>
      </c>
      <c r="BU3" s="487">
        <v>611.44951070141519</v>
      </c>
      <c r="BV3" s="487">
        <v>645.97231232574143</v>
      </c>
      <c r="BW3" s="487">
        <v>711.68405062048839</v>
      </c>
      <c r="BX3" s="487">
        <v>740.23708156943167</v>
      </c>
      <c r="BY3" s="487">
        <v>685.64914491815603</v>
      </c>
      <c r="BZ3" s="487">
        <v>876.62810619900392</v>
      </c>
      <c r="CA3" s="487">
        <v>697.92305345640966</v>
      </c>
      <c r="CB3" s="487">
        <v>616.95827561122667</v>
      </c>
      <c r="CC3" s="487">
        <v>617.15074265654459</v>
      </c>
      <c r="CD3" s="487">
        <v>559.72808907871547</v>
      </c>
      <c r="CE3" s="487">
        <v>542.11394197094273</v>
      </c>
      <c r="CF3" s="487">
        <v>820.05229046561078</v>
      </c>
      <c r="CG3" s="487">
        <v>631.38736648650877</v>
      </c>
      <c r="CH3" s="487">
        <v>665.25333207988308</v>
      </c>
      <c r="CI3" s="487">
        <v>731.76236849584836</v>
      </c>
      <c r="CJ3" s="487">
        <v>761.8405636186485</v>
      </c>
      <c r="CK3" s="487">
        <v>743.84634617015922</v>
      </c>
      <c r="CL3" s="487">
        <v>912.96245717452678</v>
      </c>
      <c r="CM3" s="487">
        <v>729.74515124880031</v>
      </c>
      <c r="CN3" s="487">
        <v>650.96346856105356</v>
      </c>
      <c r="CO3" s="487">
        <v>647.89889206285613</v>
      </c>
      <c r="CP3" s="487">
        <v>579.19485155594828</v>
      </c>
      <c r="CQ3" s="487">
        <v>567.26389509971682</v>
      </c>
      <c r="CR3" s="487">
        <v>846.11673235622061</v>
      </c>
      <c r="CS3" s="487">
        <v>655.1616164750443</v>
      </c>
      <c r="CT3" s="487">
        <v>689.00601976145936</v>
      </c>
      <c r="CU3" s="487">
        <v>755.39804344013476</v>
      </c>
      <c r="CV3" s="487">
        <v>786.28562987467808</v>
      </c>
      <c r="CW3" s="487">
        <v>783.41824756737719</v>
      </c>
      <c r="CX3" s="487">
        <v>943.18852914416573</v>
      </c>
      <c r="CY3" s="487">
        <v>717.23536513524687</v>
      </c>
      <c r="CZ3" s="487">
        <v>727.00202488572381</v>
      </c>
      <c r="DA3" s="487">
        <v>688.8957249927065</v>
      </c>
      <c r="DB3" s="487">
        <v>592.45558562002884</v>
      </c>
      <c r="DC3" s="487">
        <v>624.07756546503958</v>
      </c>
      <c r="DD3" s="487">
        <v>885.91353744665344</v>
      </c>
      <c r="DE3" s="487">
        <v>687.21926145083955</v>
      </c>
      <c r="DF3" s="487">
        <v>723.52667277951809</v>
      </c>
      <c r="DG3" s="487">
        <v>786.90777793347263</v>
      </c>
      <c r="DH3" s="487">
        <v>816.82368921669411</v>
      </c>
      <c r="DI3" s="487">
        <v>834.92020425575311</v>
      </c>
      <c r="DJ3" s="487">
        <v>980.45060361840569</v>
      </c>
      <c r="DK3" s="487">
        <v>791.01812314234951</v>
      </c>
      <c r="DL3" s="487">
        <v>713.48390282785465</v>
      </c>
      <c r="DM3" s="487">
        <v>706.65350044640843</v>
      </c>
      <c r="DN3" s="487">
        <v>617.80744314210358</v>
      </c>
      <c r="DO3" s="487">
        <v>641.90694594940032</v>
      </c>
      <c r="DP3" s="487">
        <v>907.96939906792022</v>
      </c>
      <c r="DQ3" s="487">
        <v>710.01103925034738</v>
      </c>
      <c r="DR3" s="487">
        <v>745.5035633251789</v>
      </c>
      <c r="DS3" s="487">
        <v>809.41457154435079</v>
      </c>
      <c r="DT3" s="487">
        <v>840.90141157366463</v>
      </c>
      <c r="DU3" s="487">
        <v>860.277710208499</v>
      </c>
      <c r="DV3" s="487">
        <v>1005.3027666957635</v>
      </c>
      <c r="DW3" s="487">
        <v>815.44115268254461</v>
      </c>
      <c r="DX3" s="487">
        <v>760.97901909907989</v>
      </c>
      <c r="DY3" s="487">
        <v>718.52777986732531</v>
      </c>
      <c r="DZ3" s="487">
        <v>655.87513271815567</v>
      </c>
      <c r="EA3" s="487">
        <v>650.06058905033228</v>
      </c>
      <c r="EB3" s="487">
        <v>926.96019813368218</v>
      </c>
      <c r="EC3" s="487">
        <v>732.93235820545522</v>
      </c>
      <c r="ED3" s="487">
        <v>765.64055223565697</v>
      </c>
      <c r="EE3" s="487">
        <v>830.8778456509134</v>
      </c>
      <c r="EF3" s="487">
        <v>864.61437916037119</v>
      </c>
      <c r="EG3" s="487">
        <v>806.48670104650762</v>
      </c>
      <c r="EH3" s="487">
        <v>999.14125435470407</v>
      </c>
      <c r="EI3" s="487">
        <v>777.93595424922512</v>
      </c>
      <c r="EJ3" s="487">
        <v>783.71003973515633</v>
      </c>
      <c r="EK3" s="487">
        <v>751.61462207056627</v>
      </c>
      <c r="EL3" s="487">
        <v>655.75042354402365</v>
      </c>
      <c r="EM3" s="487">
        <v>691.83276174774642</v>
      </c>
      <c r="EN3" s="487">
        <v>958.58622104361643</v>
      </c>
      <c r="EO3" s="487">
        <v>758.23260470127616</v>
      </c>
      <c r="EP3" s="487">
        <v>794.46833051921874</v>
      </c>
      <c r="EQ3" s="487">
        <v>858.51324805606748</v>
      </c>
      <c r="ER3" s="487">
        <v>892.467665489914</v>
      </c>
      <c r="ES3" s="487">
        <v>895.31394930964711</v>
      </c>
      <c r="ET3" s="487">
        <v>1050.7068517229563</v>
      </c>
      <c r="EU3" s="487">
        <v>861.9795673325724</v>
      </c>
      <c r="EV3" s="487">
        <v>783.26772229063454</v>
      </c>
      <c r="EW3" s="487">
        <v>778.9676294158852</v>
      </c>
      <c r="EX3" s="487">
        <v>688.89612209835002</v>
      </c>
      <c r="EY3" s="487">
        <v>716.9370381970009</v>
      </c>
      <c r="EZ3" s="487">
        <v>986.92241960391436</v>
      </c>
      <c r="FA3" s="487">
        <v>786.4283920008304</v>
      </c>
      <c r="FB3" s="487">
        <v>821.27370270865958</v>
      </c>
      <c r="FC3" s="487">
        <v>885.33921679154298</v>
      </c>
      <c r="FD3" s="487">
        <v>920.53639486782458</v>
      </c>
      <c r="FE3" s="487">
        <v>897.97596552138555</v>
      </c>
      <c r="FF3" s="487">
        <v>1068.6350702135223</v>
      </c>
      <c r="FG3" s="487">
        <v>882.34019025715486</v>
      </c>
      <c r="FH3" s="487">
        <v>824.94227583143163</v>
      </c>
      <c r="FI3" s="487">
        <v>787.52775514808354</v>
      </c>
      <c r="FJ3" s="487">
        <v>724.88039532818652</v>
      </c>
      <c r="FK3" s="487">
        <v>723.57946135637292</v>
      </c>
      <c r="FL3" s="487">
        <v>1005.2726290248048</v>
      </c>
      <c r="FM3" s="487">
        <v>809.23608049978145</v>
      </c>
      <c r="FN3" s="487">
        <v>841.69044989750103</v>
      </c>
      <c r="FO3" s="487">
        <v>907.45607383962704</v>
      </c>
      <c r="FP3" s="487">
        <v>945.29201362117317</v>
      </c>
      <c r="FQ3" s="487">
        <v>938.21478625605118</v>
      </c>
      <c r="FR3" s="487">
        <v>1100.299119959863</v>
      </c>
      <c r="FS3" s="487">
        <v>912.24658688916168</v>
      </c>
      <c r="FT3" s="487">
        <v>832.89258495874674</v>
      </c>
      <c r="FU3" s="487">
        <v>830.4252934702771</v>
      </c>
      <c r="FV3" s="487">
        <v>739.55869593890111</v>
      </c>
      <c r="FW3" s="487">
        <v>770.45429331795606</v>
      </c>
      <c r="FX3" s="487">
        <v>1043.2566733270917</v>
      </c>
      <c r="FY3" s="487">
        <v>841.00647513740921</v>
      </c>
      <c r="FZ3" s="487">
        <v>875.42585033218984</v>
      </c>
      <c r="GA3" s="487">
        <v>939.62519960636314</v>
      </c>
      <c r="GB3" s="487">
        <v>977.46722834110722</v>
      </c>
      <c r="GC3" s="487">
        <v>993.47207888500179</v>
      </c>
      <c r="GD3" s="487">
        <v>1140.8023601055752</v>
      </c>
      <c r="GE3" s="487">
        <v>948.99572794600977</v>
      </c>
      <c r="GF3" s="487">
        <v>870.56470013081764</v>
      </c>
      <c r="GG3" s="487">
        <v>865.78119731957349</v>
      </c>
      <c r="GH3" s="487">
        <v>772.63894089372081</v>
      </c>
      <c r="GI3" s="487">
        <v>804.11504318643858</v>
      </c>
      <c r="GJ3" s="487">
        <v>1077.2154430387893</v>
      </c>
      <c r="GK3" s="487">
        <v>873.15876362486767</v>
      </c>
      <c r="GL3" s="487">
        <v>906.70516295229334</v>
      </c>
      <c r="GM3" s="487">
        <v>970.40218947186497</v>
      </c>
      <c r="GN3" s="487">
        <v>1009.1516734332898</v>
      </c>
      <c r="GO3" s="487">
        <v>1006.1452448497099</v>
      </c>
      <c r="GP3" s="487">
        <v>1164.5796693959867</v>
      </c>
      <c r="GQ3" s="487">
        <v>933.82767959273281</v>
      </c>
      <c r="GR3" s="487">
        <v>941.78405649427816</v>
      </c>
      <c r="GS3" s="487">
        <v>905.3021516511734</v>
      </c>
      <c r="GT3" s="487">
        <v>802.33060397277586</v>
      </c>
      <c r="GU3" s="487">
        <v>843.23846300060188</v>
      </c>
      <c r="GV3" s="487">
        <v>1113.9521414521462</v>
      </c>
      <c r="GW3" s="487">
        <v>906.71051593636548</v>
      </c>
      <c r="GX3" s="487">
        <v>940.09875073341925</v>
      </c>
      <c r="GY3" s="487">
        <v>1002.9272595583251</v>
      </c>
      <c r="GZ3" s="487">
        <v>1042.3159459422407</v>
      </c>
      <c r="HA3" s="487">
        <v>979.14035619557035</v>
      </c>
      <c r="HB3" s="487">
        <v>1173.5775749788893</v>
      </c>
      <c r="HC3" s="487">
        <v>989.42539235812364</v>
      </c>
      <c r="HD3" s="487">
        <v>905.55063388906717</v>
      </c>
      <c r="HE3" s="487">
        <v>908.85471168392849</v>
      </c>
      <c r="HF3" s="487">
        <v>817.92584269293434</v>
      </c>
      <c r="HG3" s="487">
        <v>853.55335091805068</v>
      </c>
      <c r="HH3" s="487">
        <v>1131.5693044449115</v>
      </c>
      <c r="HI3" s="487">
        <v>927.04768844902321</v>
      </c>
      <c r="HJ3" s="487">
        <v>961.11552984409207</v>
      </c>
      <c r="HK3" s="487">
        <v>1025.8492774193651</v>
      </c>
      <c r="HL3" s="487">
        <v>1068.1606189803413</v>
      </c>
      <c r="HM3" s="487">
        <v>1066.710992771435</v>
      </c>
      <c r="HN3" s="487">
        <v>1225.1571716447547</v>
      </c>
      <c r="HO3" s="487">
        <v>1034.0458449929713</v>
      </c>
      <c r="HP3" s="487">
        <v>954.20748007251768</v>
      </c>
      <c r="HQ3" s="487">
        <v>952.25603940423298</v>
      </c>
      <c r="HR3" s="487">
        <v>873.96088525596656</v>
      </c>
      <c r="HS3" s="487">
        <v>874.89845697463852</v>
      </c>
      <c r="HT3" s="487">
        <v>1165.8284872231682</v>
      </c>
      <c r="HU3" s="487">
        <v>962.75361709658671</v>
      </c>
      <c r="HV3" s="487">
        <v>992.40112202810224</v>
      </c>
      <c r="HW3" s="487">
        <v>1057.8940296986068</v>
      </c>
      <c r="HX3" s="487">
        <v>1101.8757670272198</v>
      </c>
      <c r="HY3" s="487">
        <v>1090.3993715767056</v>
      </c>
      <c r="HZ3" s="487">
        <v>1254.5803701299433</v>
      </c>
      <c r="IA3" s="487">
        <v>1023.5805546367924</v>
      </c>
      <c r="IB3" s="487">
        <v>1030.7269101523073</v>
      </c>
      <c r="IC3" s="487">
        <v>996.26593417032996</v>
      </c>
      <c r="ID3" s="487">
        <v>891.34517490999247</v>
      </c>
      <c r="IE3" s="487">
        <v>936.69522709598129</v>
      </c>
      <c r="IF3" s="487">
        <v>1211.7237019205625</v>
      </c>
      <c r="IG3" s="487">
        <v>1001.2485298669199</v>
      </c>
      <c r="IH3" s="487">
        <v>1033.702692769705</v>
      </c>
      <c r="II3" s="487">
        <v>1096.5611168864093</v>
      </c>
      <c r="IJ3" s="487">
        <v>1140.2078347153315</v>
      </c>
      <c r="IK3" s="487">
        <v>1149.7427330228702</v>
      </c>
      <c r="IL3" s="487">
        <v>1300.0201311281339</v>
      </c>
      <c r="IM3" s="487">
        <v>1105.5984153491311</v>
      </c>
      <c r="IN3" s="487">
        <v>1025.5265840788438</v>
      </c>
      <c r="IO3" s="487">
        <v>1022.5455596669539</v>
      </c>
      <c r="IP3" s="487">
        <v>925.1102258993842</v>
      </c>
      <c r="IQ3" s="487">
        <v>963.34363136672198</v>
      </c>
      <c r="IR3" s="487">
        <v>1242.977493884654</v>
      </c>
      <c r="IS3" s="487">
        <v>1033.0060000395422</v>
      </c>
      <c r="IT3" s="487">
        <v>1064.5935619442334</v>
      </c>
      <c r="IU3" s="487">
        <v>1128.0022050508683</v>
      </c>
      <c r="IV3" s="487">
        <v>1173.5758171245748</v>
      </c>
      <c r="IW3" s="487">
        <v>1184.2076059348942</v>
      </c>
      <c r="IX3" s="487">
        <v>1334.133348461382</v>
      </c>
      <c r="IY3" s="487">
        <v>1139.1853776943387</v>
      </c>
      <c r="IZ3" s="487">
        <v>1082.1448901160747</v>
      </c>
      <c r="JA3" s="487">
        <v>1043.6498608614193</v>
      </c>
      <c r="JB3" s="487">
        <v>972.21371129040369</v>
      </c>
      <c r="JC3" s="487">
        <v>980.88151089410871</v>
      </c>
      <c r="JD3" s="487">
        <v>1271.685775138021</v>
      </c>
      <c r="JE3" s="487">
        <v>1065.3624749540652</v>
      </c>
      <c r="JF3" s="487">
        <v>1094.0766121919862</v>
      </c>
      <c r="JG3" s="487">
        <v>1158.8032859920661</v>
      </c>
      <c r="JH3" s="487">
        <v>1206.9679329674493</v>
      </c>
      <c r="JI3" s="487">
        <v>1198.9216831167028</v>
      </c>
      <c r="JJ3" s="487">
        <v>1360.7182581871234</v>
      </c>
      <c r="JK3" s="487">
        <v>1127.3495857523744</v>
      </c>
      <c r="JL3" s="487">
        <v>1134.0191179903322</v>
      </c>
      <c r="JM3" s="487">
        <v>1100.0932709838385</v>
      </c>
      <c r="JN3" s="487">
        <v>992.10987945453348</v>
      </c>
      <c r="JO3" s="487">
        <v>1041.7222677107027</v>
      </c>
      <c r="JP3" s="487">
        <v>1320.7754558832305</v>
      </c>
      <c r="JQ3" s="487">
        <v>1106.3549598418583</v>
      </c>
      <c r="JR3" s="487">
        <v>1137.4562314704549</v>
      </c>
      <c r="JS3" s="487">
        <v>1200.0439142542707</v>
      </c>
      <c r="JT3" s="487">
        <v>1248.0166480143396</v>
      </c>
      <c r="JU3" s="487">
        <v>1241.1008043826719</v>
      </c>
      <c r="JV3" s="487">
        <v>1401.1894439653049</v>
      </c>
      <c r="JW3" s="487">
        <v>1206.7488683156143</v>
      </c>
      <c r="JX3" s="487">
        <v>1125.0312406486098</v>
      </c>
      <c r="JY3" s="487">
        <v>1124.6276648306523</v>
      </c>
      <c r="JZ3" s="487">
        <v>1025.1432447644711</v>
      </c>
      <c r="KA3" s="487">
        <v>1068.2039299691751</v>
      </c>
      <c r="KB3" s="487">
        <v>1352.6346486374512</v>
      </c>
      <c r="KC3" s="487">
        <v>1139.1378626804274</v>
      </c>
      <c r="KD3" s="487">
        <v>1169.7058690826932</v>
      </c>
      <c r="KE3" s="487">
        <v>1233.1635309099422</v>
      </c>
      <c r="KF3" s="487">
        <v>1283.4313129093666</v>
      </c>
      <c r="KG3" s="487">
        <v>1251.4370830574419</v>
      </c>
      <c r="KH3" s="487">
        <v>1427.3938100004027</v>
      </c>
      <c r="KI3" s="487">
        <v>1235.635825929518</v>
      </c>
      <c r="KJ3" s="487">
        <v>1175.474257426328</v>
      </c>
      <c r="KK3" s="487">
        <v>1142.3034088479235</v>
      </c>
      <c r="KL3" s="487">
        <v>1070.2232598182457</v>
      </c>
      <c r="KM3" s="487">
        <v>1084.469631268068</v>
      </c>
      <c r="KN3" s="487">
        <v>1381.0903495226855</v>
      </c>
      <c r="KO3" s="487">
        <v>1171.8488417448746</v>
      </c>
      <c r="KP3" s="487">
        <v>1200.0123046450606</v>
      </c>
      <c r="KQ3" s="487">
        <v>1265.2277360709654</v>
      </c>
      <c r="KR3" s="487">
        <v>1318.5541739881821</v>
      </c>
      <c r="KS3" s="487">
        <v>1301.8646074203282</v>
      </c>
      <c r="KT3" s="487">
        <v>1469.4376612000237</v>
      </c>
      <c r="KU3" s="487">
        <v>1275.8325005185702</v>
      </c>
      <c r="KV3" s="487">
        <v>1193.6837749651536</v>
      </c>
      <c r="KW3" s="487">
        <v>1195.5882830411372</v>
      </c>
      <c r="KX3" s="487">
        <v>1095.0840639144026</v>
      </c>
      <c r="KY3" s="487">
        <v>1141.9171044780805</v>
      </c>
      <c r="KZ3" s="487">
        <v>1430.0191654191481</v>
      </c>
      <c r="LA3" s="487">
        <v>1214.2583160524332</v>
      </c>
      <c r="LB3" s="487">
        <v>1244.2926230595313</v>
      </c>
      <c r="LC3" s="487">
        <v>1307.9356643905762</v>
      </c>
      <c r="LD3" s="487">
        <v>1361.6459816858403</v>
      </c>
      <c r="LE3" s="487">
        <v>1366.0035436892942</v>
      </c>
      <c r="LF3" s="487">
        <v>1520.084377288551</v>
      </c>
      <c r="LG3" s="487">
        <v>1322.8188556290293</v>
      </c>
      <c r="LH3" s="487">
        <v>1241.4307832880631</v>
      </c>
      <c r="LI3" s="487">
        <v>1241.312466985315</v>
      </c>
      <c r="LJ3" s="487">
        <v>1138.4039373251449</v>
      </c>
      <c r="LK3" s="487">
        <v>1186.2448849590435</v>
      </c>
      <c r="LL3" s="487">
        <v>1475.0757565347074</v>
      </c>
      <c r="LM3" s="487">
        <v>1257.2321251318576</v>
      </c>
      <c r="LN3" s="487">
        <v>1286.3227714670861</v>
      </c>
      <c r="LO3" s="487">
        <v>1349.4807720811275</v>
      </c>
      <c r="LP3" s="487">
        <v>1404.5041324229564</v>
      </c>
      <c r="LQ3" s="487">
        <v>1391.4430418973805</v>
      </c>
      <c r="LR3" s="487">
        <v>1555.7069137510125</v>
      </c>
      <c r="LS3" s="487">
        <v>1319.1699630619416</v>
      </c>
      <c r="LT3" s="487">
        <v>1324.2302855697883</v>
      </c>
      <c r="LU3" s="487">
        <v>1292.3555580427999</v>
      </c>
      <c r="LV3" s="487">
        <v>1179.2973258233276</v>
      </c>
      <c r="LW3" s="487">
        <v>1236.9305915270047</v>
      </c>
      <c r="LX3" s="487">
        <v>1523.6994152758582</v>
      </c>
      <c r="LY3" s="487">
        <v>1302.2991998364014</v>
      </c>
      <c r="LZ3" s="487">
        <v>1331.0968457437464</v>
      </c>
      <c r="MA3" s="487">
        <v>1393.3478570683949</v>
      </c>
      <c r="MB3" s="487">
        <v>1449.3803210921162</v>
      </c>
      <c r="MC3" s="487">
        <v>1375.8928720203703</v>
      </c>
      <c r="MD3" s="487">
        <v>1576.314271648658</v>
      </c>
      <c r="ME3" s="487">
        <v>1386.238024682584</v>
      </c>
      <c r="MF3" s="487">
        <v>1299.4003074610382</v>
      </c>
      <c r="MG3" s="487">
        <v>1307.4212802139007</v>
      </c>
      <c r="MH3" s="487">
        <v>1206.1629309967504</v>
      </c>
      <c r="MI3" s="487">
        <v>1258.9169649554285</v>
      </c>
      <c r="MJ3" s="487">
        <v>1553.372387915967</v>
      </c>
      <c r="MK3" s="487">
        <v>1334.351693028317</v>
      </c>
      <c r="ML3" s="487">
        <v>1363.7173906163496</v>
      </c>
      <c r="MM3" s="487">
        <v>1427.8592813513023</v>
      </c>
      <c r="MN3" s="487">
        <v>1487.2128192914201</v>
      </c>
      <c r="MO3" s="487">
        <v>1475.2041116681191</v>
      </c>
      <c r="MP3" s="487">
        <v>1639.8069423094239</v>
      </c>
      <c r="MQ3" s="487">
        <v>1442.6404958605453</v>
      </c>
      <c r="MR3" s="487">
        <v>1359.7796592885206</v>
      </c>
      <c r="MS3" s="487">
        <v>1362.6640652500143</v>
      </c>
      <c r="MT3" s="487">
        <v>1257.4769222293814</v>
      </c>
      <c r="MU3" s="487">
        <v>1310.9940238028212</v>
      </c>
      <c r="MV3" s="487">
        <v>1605.4141202453281</v>
      </c>
      <c r="MW3" s="487">
        <v>1383.5570003473838</v>
      </c>
      <c r="MX3" s="487">
        <v>1411.5185535595274</v>
      </c>
      <c r="MY3" s="487">
        <v>1474.7677931661829</v>
      </c>
      <c r="MZ3" s="487">
        <v>1535.2306748420567</v>
      </c>
      <c r="NA3" s="487">
        <v>1497.0844843634802</v>
      </c>
      <c r="NB3" s="487">
        <v>1676.8170400161086</v>
      </c>
      <c r="NC3" s="487">
        <v>1441.1585611364965</v>
      </c>
      <c r="ND3" s="487">
        <v>1444.0896879006154</v>
      </c>
      <c r="NE3" s="487">
        <v>1415.9790982931543</v>
      </c>
      <c r="NF3" s="487">
        <v>1300.9220586442598</v>
      </c>
      <c r="NG3" s="487">
        <v>1364.4706417796081</v>
      </c>
      <c r="NH3" s="487">
        <v>1657.1663149080157</v>
      </c>
      <c r="NI3" s="487">
        <v>1431.8081951740478</v>
      </c>
      <c r="NJ3" s="487">
        <v>1459.5519332934473</v>
      </c>
      <c r="NK3" s="487">
        <v>1521.9909291349122</v>
      </c>
      <c r="NL3" s="487">
        <v>1583.6703942492115</v>
      </c>
      <c r="NM3" s="487">
        <v>1582.2610080788306</v>
      </c>
      <c r="NN3" s="487"/>
      <c r="NO3" s="487"/>
      <c r="NP3" s="487"/>
      <c r="NQ3" s="487">
        <v>6888.1940446490153</v>
      </c>
      <c r="NR3" s="487">
        <v>7137.5162213385011</v>
      </c>
      <c r="NS3" s="487">
        <v>7340.2267242699254</v>
      </c>
      <c r="NT3" s="487">
        <v>7730.552124438329</v>
      </c>
      <c r="NU3" s="487">
        <v>7931.05054561825</v>
      </c>
      <c r="NV3" s="487">
        <v>8073.5754143855502</v>
      </c>
      <c r="NW3" s="487">
        <v>8264.6444762895007</v>
      </c>
      <c r="NX3" s="487">
        <v>8603.4150051778161</v>
      </c>
      <c r="NY3" s="487">
        <v>9028.1659383258429</v>
      </c>
      <c r="NZ3" s="487">
        <v>9325.3982140964836</v>
      </c>
      <c r="OA3" s="487">
        <v>9533.6984745457885</v>
      </c>
      <c r="OB3" s="487">
        <v>9817.5670748211614</v>
      </c>
      <c r="OC3" s="487">
        <v>10179.231022551556</v>
      </c>
      <c r="OD3" s="487">
        <v>10459.067181273689</v>
      </c>
      <c r="OE3" s="487">
        <v>10856.130080164068</v>
      </c>
      <c r="OF3" s="487">
        <v>11245.67644695295</v>
      </c>
      <c r="OG3" s="487">
        <v>11576.207593925614</v>
      </c>
      <c r="OH3" s="487">
        <v>11829.340918430162</v>
      </c>
      <c r="OI3" s="487">
        <v>12285.678272995472</v>
      </c>
      <c r="OJ3" s="487">
        <v>12766.380780277141</v>
      </c>
      <c r="OK3" s="487">
        <v>13168.507231467936</v>
      </c>
      <c r="OL3" s="487">
        <v>13548.026463678018</v>
      </c>
      <c r="OM3" s="487">
        <v>14009.76039392573</v>
      </c>
      <c r="ON3" s="487">
        <v>14380.45469977115</v>
      </c>
      <c r="OO3" s="487">
        <v>14774.098206682584</v>
      </c>
      <c r="OP3" s="487">
        <v>15295.698682414191</v>
      </c>
      <c r="OQ3" s="487">
        <v>15814.353905010263</v>
      </c>
      <c r="OR3" s="487">
        <v>16283.407148812763</v>
      </c>
      <c r="OS3" s="487">
        <v>16676.171463829836</v>
      </c>
      <c r="OT3" s="487">
        <v>17280.934735264666</v>
      </c>
      <c r="OU3" s="487">
        <v>17879.885862608706</v>
      </c>
    </row>
    <row r="4" spans="2:412" x14ac:dyDescent="0.25">
      <c r="B4" t="s">
        <v>269</v>
      </c>
      <c r="C4" s="495" t="s">
        <v>940</v>
      </c>
      <c r="D4" t="s">
        <v>939</v>
      </c>
      <c r="F4" s="487">
        <v>157649.87220480249</v>
      </c>
      <c r="G4" s="487">
        <v>112412.91096439517</v>
      </c>
      <c r="H4" s="487">
        <v>113945.32607603427</v>
      </c>
      <c r="I4" s="487">
        <v>106530.39242936148</v>
      </c>
      <c r="J4" s="487">
        <v>87962.228604727003</v>
      </c>
      <c r="K4" s="487">
        <v>93045.78685183452</v>
      </c>
      <c r="L4" s="487">
        <v>146280.90178950506</v>
      </c>
      <c r="M4" s="487">
        <v>106536.77692249269</v>
      </c>
      <c r="N4" s="487">
        <v>114713.0366700032</v>
      </c>
      <c r="O4" s="487">
        <v>128113.34152728024</v>
      </c>
      <c r="P4" s="487">
        <v>132792.0978959967</v>
      </c>
      <c r="Q4" s="487">
        <v>134840.74617279024</v>
      </c>
      <c r="R4" s="487">
        <v>166306.95240047041</v>
      </c>
      <c r="S4" s="487">
        <v>127863.70352246458</v>
      </c>
      <c r="T4" s="487">
        <v>111854.79897418499</v>
      </c>
      <c r="U4" s="487">
        <v>110252.7835347862</v>
      </c>
      <c r="V4" s="487">
        <v>92948.223264721004</v>
      </c>
      <c r="W4" s="487">
        <v>96328.208868395915</v>
      </c>
      <c r="X4" s="487">
        <v>150206.5994289481</v>
      </c>
      <c r="Y4" s="487">
        <v>110496.55232341767</v>
      </c>
      <c r="Z4" s="487">
        <v>118413.25079384561</v>
      </c>
      <c r="AA4" s="487">
        <v>131832.64780903028</v>
      </c>
      <c r="AB4" s="487">
        <v>136727.26683747358</v>
      </c>
      <c r="AC4" s="487">
        <v>133526.69576985491</v>
      </c>
      <c r="AD4" s="487">
        <v>168226.38461549746</v>
      </c>
      <c r="AE4" s="487">
        <v>130292.39281158173</v>
      </c>
      <c r="AF4" s="487">
        <v>118781.92240562117</v>
      </c>
      <c r="AG4" s="487">
        <v>110299.23257519519</v>
      </c>
      <c r="AH4" s="487">
        <v>98758.856915770564</v>
      </c>
      <c r="AI4" s="487">
        <v>95988.591509030652</v>
      </c>
      <c r="AJ4" s="487">
        <v>152266.20395829235</v>
      </c>
      <c r="AK4" s="487">
        <v>113546.65105230089</v>
      </c>
      <c r="AL4" s="487">
        <v>120992.32066005011</v>
      </c>
      <c r="AM4" s="487">
        <v>134776.95440147142</v>
      </c>
      <c r="AN4" s="487">
        <v>140170.21129904615</v>
      </c>
      <c r="AO4" s="487">
        <v>144882.92984486086</v>
      </c>
      <c r="AP4" s="487">
        <v>174979.80677637598</v>
      </c>
      <c r="AQ4" s="487">
        <v>127749.97179765305</v>
      </c>
      <c r="AR4" s="487">
        <v>130261.14223530095</v>
      </c>
      <c r="AS4" s="487">
        <v>121567.53406568211</v>
      </c>
      <c r="AT4" s="487">
        <v>101889.68207224552</v>
      </c>
      <c r="AU4" s="487">
        <v>107296.69196741001</v>
      </c>
      <c r="AV4" s="487">
        <v>160649.96833522175</v>
      </c>
      <c r="AW4" s="487">
        <v>120062.61987586218</v>
      </c>
      <c r="AX4" s="487">
        <v>127841.64344875123</v>
      </c>
      <c r="AY4" s="487">
        <v>141009.15054886678</v>
      </c>
      <c r="AZ4" s="487">
        <v>146106.40620718108</v>
      </c>
      <c r="BA4" s="487">
        <v>150873.52948417881</v>
      </c>
      <c r="BB4" s="487">
        <v>180560.79124181444</v>
      </c>
      <c r="BC4" s="487">
        <v>141419.71223532315</v>
      </c>
      <c r="BD4" s="487">
        <v>125468.92369161428</v>
      </c>
      <c r="BE4" s="487">
        <v>123689.27225983377</v>
      </c>
      <c r="BF4" s="487">
        <v>105818.8565075956</v>
      </c>
      <c r="BG4" s="487">
        <v>109713.75818796153</v>
      </c>
      <c r="BH4" s="487">
        <v>164052.1858451193</v>
      </c>
      <c r="BI4" s="487">
        <v>123738.27275933788</v>
      </c>
      <c r="BJ4" s="487">
        <v>131423.241084087</v>
      </c>
      <c r="BK4" s="487">
        <v>144763.87263574632</v>
      </c>
      <c r="BL4" s="487">
        <v>150212.55356877297</v>
      </c>
      <c r="BM4" s="487">
        <v>151190.89464388002</v>
      </c>
      <c r="BN4" s="487">
        <v>183295.25747384701</v>
      </c>
      <c r="BO4" s="487">
        <v>144585.05565330712</v>
      </c>
      <c r="BP4" s="487">
        <v>133220.34399315357</v>
      </c>
      <c r="BQ4" s="487">
        <v>124440.59303231543</v>
      </c>
      <c r="BR4" s="487">
        <v>112274.30367145601</v>
      </c>
      <c r="BS4" s="487">
        <v>110013.57724117703</v>
      </c>
      <c r="BT4" s="487">
        <v>166728.33049119648</v>
      </c>
      <c r="BU4" s="487">
        <v>127366.05142930755</v>
      </c>
      <c r="BV4" s="487">
        <v>134557.21415036972</v>
      </c>
      <c r="BW4" s="487">
        <v>148245.0894249072</v>
      </c>
      <c r="BX4" s="487">
        <v>154192.73799548819</v>
      </c>
      <c r="BY4" s="487">
        <v>142821.97094888359</v>
      </c>
      <c r="BZ4" s="487">
        <v>182603.23788703035</v>
      </c>
      <c r="CA4" s="487">
        <v>145378.64854656215</v>
      </c>
      <c r="CB4" s="487">
        <v>128513.53723563382</v>
      </c>
      <c r="CC4" s="487">
        <v>128553.62847319862</v>
      </c>
      <c r="CD4" s="487">
        <v>116592.38470605374</v>
      </c>
      <c r="CE4" s="487">
        <v>112923.32564696897</v>
      </c>
      <c r="CF4" s="487">
        <v>170818.39199176041</v>
      </c>
      <c r="CG4" s="487">
        <v>131519.1432559758</v>
      </c>
      <c r="CH4" s="487">
        <v>138573.48583042788</v>
      </c>
      <c r="CI4" s="487">
        <v>152427.43976188518</v>
      </c>
      <c r="CJ4" s="487">
        <v>158692.78281942839</v>
      </c>
      <c r="CK4" s="487">
        <v>154944.55441321811</v>
      </c>
      <c r="CL4" s="487">
        <v>190171.74965129734</v>
      </c>
      <c r="CM4" s="487">
        <v>152007.24971980488</v>
      </c>
      <c r="CN4" s="487">
        <v>135596.88112308385</v>
      </c>
      <c r="CO4" s="487">
        <v>134958.52423335356</v>
      </c>
      <c r="CP4" s="487">
        <v>120647.34693505795</v>
      </c>
      <c r="CQ4" s="487">
        <v>118162.10688332903</v>
      </c>
      <c r="CR4" s="487">
        <v>176247.66290982434</v>
      </c>
      <c r="CS4" s="487">
        <v>136471.36301204277</v>
      </c>
      <c r="CT4" s="487">
        <v>143521.21411851744</v>
      </c>
      <c r="CU4" s="487">
        <v>157350.79408277926</v>
      </c>
      <c r="CV4" s="487">
        <v>163784.73483094727</v>
      </c>
      <c r="CW4" s="487">
        <v>163187.45385185184</v>
      </c>
      <c r="CX4" s="487">
        <v>196467.89572650602</v>
      </c>
      <c r="CY4" s="487">
        <v>149401.43839176779</v>
      </c>
      <c r="CZ4" s="487">
        <v>151435.85148115733</v>
      </c>
      <c r="DA4" s="487">
        <v>143498.23951645548</v>
      </c>
      <c r="DB4" s="487">
        <v>123409.58209468475</v>
      </c>
      <c r="DC4" s="487">
        <v>129996.49833346954</v>
      </c>
      <c r="DD4" s="487">
        <v>184537.41019910687</v>
      </c>
      <c r="DE4" s="487">
        <v>143149.02909440795</v>
      </c>
      <c r="DF4" s="487">
        <v>150711.92928096425</v>
      </c>
      <c r="DG4" s="487">
        <v>163914.32940951217</v>
      </c>
      <c r="DH4" s="487">
        <v>170145.86844645161</v>
      </c>
      <c r="DI4" s="487">
        <v>173915.40562788138</v>
      </c>
      <c r="DJ4" s="487">
        <v>204229.6539923758</v>
      </c>
      <c r="DK4" s="487">
        <v>164770.52183440345</v>
      </c>
      <c r="DL4" s="487">
        <v>148620.00193165793</v>
      </c>
      <c r="DM4" s="487">
        <v>147197.21662269562</v>
      </c>
      <c r="DN4" s="487">
        <v>128690.42038545547</v>
      </c>
      <c r="DO4" s="487">
        <v>133710.39089856262</v>
      </c>
      <c r="DP4" s="487">
        <v>189131.68651531404</v>
      </c>
      <c r="DQ4" s="487">
        <v>147896.59809654427</v>
      </c>
      <c r="DR4" s="487">
        <v>155289.7557776834</v>
      </c>
      <c r="DS4" s="487">
        <v>168602.53568391665</v>
      </c>
      <c r="DT4" s="487">
        <v>175161.30205191905</v>
      </c>
      <c r="DU4" s="487">
        <v>179197.42049709195</v>
      </c>
      <c r="DV4" s="487">
        <v>209406.40501636342</v>
      </c>
      <c r="DW4" s="487">
        <v>169857.8835577085</v>
      </c>
      <c r="DX4" s="487">
        <v>158513.32152022459</v>
      </c>
      <c r="DY4" s="487">
        <v>149670.6507443054</v>
      </c>
      <c r="DZ4" s="487">
        <v>136619.98975051465</v>
      </c>
      <c r="EA4" s="487">
        <v>135408.80966962062</v>
      </c>
      <c r="EB4" s="487">
        <v>193087.50469516474</v>
      </c>
      <c r="EC4" s="487">
        <v>152671.15075832477</v>
      </c>
      <c r="ED4" s="487">
        <v>159484.32739858667</v>
      </c>
      <c r="EE4" s="487">
        <v>173073.37493695956</v>
      </c>
      <c r="EF4" s="487">
        <v>180100.75657159861</v>
      </c>
      <c r="EG4" s="487">
        <v>167992.65490409746</v>
      </c>
      <c r="EH4" s="487">
        <v>208122.95072622353</v>
      </c>
      <c r="EI4" s="487">
        <v>162045.48212648515</v>
      </c>
      <c r="EJ4" s="487">
        <v>163248.23469409242</v>
      </c>
      <c r="EK4" s="487">
        <v>156562.70049156446</v>
      </c>
      <c r="EL4" s="487">
        <v>136594.01260144802</v>
      </c>
      <c r="EM4" s="487">
        <v>144110.02964441397</v>
      </c>
      <c r="EN4" s="487">
        <v>199675.26311176791</v>
      </c>
      <c r="EO4" s="487">
        <v>157941.23837792949</v>
      </c>
      <c r="EP4" s="487">
        <v>165489.20634148564</v>
      </c>
      <c r="EQ4" s="487">
        <v>178829.87980351309</v>
      </c>
      <c r="ER4" s="487">
        <v>185902.64705811522</v>
      </c>
      <c r="ES4" s="487">
        <v>186495.53318366085</v>
      </c>
      <c r="ET4" s="487">
        <v>218864.15897227108</v>
      </c>
      <c r="EU4" s="487">
        <v>179551.92044875832</v>
      </c>
      <c r="EV4" s="487">
        <v>163156.09916139336</v>
      </c>
      <c r="EW4" s="487">
        <v>162260.38195064958</v>
      </c>
      <c r="EX4" s="487">
        <v>143498.32223428731</v>
      </c>
      <c r="EY4" s="487">
        <v>149339.29634488677</v>
      </c>
      <c r="EZ4" s="487">
        <v>205577.74509920445</v>
      </c>
      <c r="FA4" s="487">
        <v>163814.47244293883</v>
      </c>
      <c r="FB4" s="487">
        <v>171072.81439596854</v>
      </c>
      <c r="FC4" s="487">
        <v>184417.77815620639</v>
      </c>
      <c r="FD4" s="487">
        <v>191749.41472565537</v>
      </c>
      <c r="FE4" s="487">
        <v>187050.03602943302</v>
      </c>
      <c r="FF4" s="487">
        <v>222598.63967483287</v>
      </c>
      <c r="FG4" s="487">
        <v>183793.07544382947</v>
      </c>
      <c r="FH4" s="487">
        <v>171836.9848873165</v>
      </c>
      <c r="FI4" s="487">
        <v>164043.47179726313</v>
      </c>
      <c r="FJ4" s="487">
        <v>150993.91216383048</v>
      </c>
      <c r="FK4" s="487">
        <v>150722.92523807421</v>
      </c>
      <c r="FL4" s="487">
        <v>209400.12728438049</v>
      </c>
      <c r="FM4" s="487">
        <v>168565.35567287009</v>
      </c>
      <c r="FN4" s="487">
        <v>175325.66017793692</v>
      </c>
      <c r="FO4" s="487">
        <v>189024.75993138112</v>
      </c>
      <c r="FP4" s="487">
        <v>196906.05539037089</v>
      </c>
      <c r="FQ4" s="487">
        <v>195431.85598586241</v>
      </c>
      <c r="FR4" s="487">
        <v>229194.31915101115</v>
      </c>
      <c r="FS4" s="487">
        <v>190022.63256151843</v>
      </c>
      <c r="FT4" s="487">
        <v>173493.04881976926</v>
      </c>
      <c r="FU4" s="487">
        <v>172979.10749000841</v>
      </c>
      <c r="FV4" s="487">
        <v>154051.42902787132</v>
      </c>
      <c r="FW4" s="487">
        <v>160487.03847043324</v>
      </c>
      <c r="FX4" s="487">
        <v>217312.27318592594</v>
      </c>
      <c r="FY4" s="487">
        <v>175183.18698440987</v>
      </c>
      <c r="FZ4" s="487">
        <v>182352.80579102918</v>
      </c>
      <c r="GA4" s="487">
        <v>195725.64766639928</v>
      </c>
      <c r="GB4" s="487">
        <v>203608.21146547698</v>
      </c>
      <c r="GC4" s="487">
        <v>206942.0511068787</v>
      </c>
      <c r="GD4" s="487">
        <v>237631.21815438854</v>
      </c>
      <c r="GE4" s="487">
        <v>197677.54585838265</v>
      </c>
      <c r="GF4" s="487">
        <v>181340.2193129677</v>
      </c>
      <c r="GG4" s="487">
        <v>180343.80692828813</v>
      </c>
      <c r="GH4" s="487">
        <v>160942.10455621779</v>
      </c>
      <c r="GI4" s="487">
        <v>167498.63423404776</v>
      </c>
      <c r="GJ4" s="487">
        <v>224385.94702796487</v>
      </c>
      <c r="GK4" s="487">
        <v>181880.56748335887</v>
      </c>
      <c r="GL4" s="487">
        <v>188868.34382012239</v>
      </c>
      <c r="GM4" s="487">
        <v>202136.55094695318</v>
      </c>
      <c r="GN4" s="487">
        <v>210208.13932949753</v>
      </c>
      <c r="GO4" s="487">
        <v>209581.89475673548</v>
      </c>
      <c r="GP4" s="487">
        <v>242584.07516863183</v>
      </c>
      <c r="GQ4" s="487">
        <v>194518.01364381021</v>
      </c>
      <c r="GR4" s="487">
        <v>196175.34150473317</v>
      </c>
      <c r="GS4" s="487">
        <v>188576.09399997068</v>
      </c>
      <c r="GT4" s="487">
        <v>167126.93228207607</v>
      </c>
      <c r="GU4" s="487">
        <v>175648.11413865173</v>
      </c>
      <c r="GV4" s="487">
        <v>232038.26849943204</v>
      </c>
      <c r="GW4" s="487">
        <v>188869.4588564953</v>
      </c>
      <c r="GX4" s="487">
        <v>195824.2892322971</v>
      </c>
      <c r="GY4" s="487">
        <v>208911.58253479732</v>
      </c>
      <c r="GZ4" s="487">
        <v>217116.31795105716</v>
      </c>
      <c r="HA4" s="487">
        <v>203956.72705773724</v>
      </c>
      <c r="HB4" s="487">
        <v>244458.35535885286</v>
      </c>
      <c r="HC4" s="487">
        <v>206099.11890188043</v>
      </c>
      <c r="HD4" s="487">
        <v>188627.85330460162</v>
      </c>
      <c r="HE4" s="487">
        <v>189316.09875247843</v>
      </c>
      <c r="HF4" s="487">
        <v>170375.44903140748</v>
      </c>
      <c r="HG4" s="487">
        <v>177796.72415793894</v>
      </c>
      <c r="HH4" s="487">
        <v>235707.95577287691</v>
      </c>
      <c r="HI4" s="487">
        <v>193105.72908787135</v>
      </c>
      <c r="HJ4" s="487">
        <v>200202.12276105024</v>
      </c>
      <c r="HK4" s="487">
        <v>213686.28077996179</v>
      </c>
      <c r="HL4" s="487">
        <v>222499.81061518294</v>
      </c>
      <c r="HM4" s="487">
        <v>222197.85082447995</v>
      </c>
      <c r="HN4" s="487">
        <v>255202.47968419816</v>
      </c>
      <c r="HO4" s="487">
        <v>215393.64079718734</v>
      </c>
      <c r="HP4" s="487">
        <v>198763.16335870602</v>
      </c>
      <c r="HQ4" s="487">
        <v>198356.67469828847</v>
      </c>
      <c r="HR4" s="487">
        <v>182047.6508862091</v>
      </c>
      <c r="HS4" s="487">
        <v>182242.948790041</v>
      </c>
      <c r="HT4" s="487">
        <v>242844.20620613999</v>
      </c>
      <c r="HU4" s="487">
        <v>200543.33933183068</v>
      </c>
      <c r="HV4" s="487">
        <v>206718.96883479058</v>
      </c>
      <c r="HW4" s="487">
        <v>220361.26129005392</v>
      </c>
      <c r="HX4" s="487">
        <v>229522.73761885238</v>
      </c>
      <c r="HY4" s="487">
        <v>227132.18345601318</v>
      </c>
      <c r="HZ4" s="487">
        <v>261331.38574412835</v>
      </c>
      <c r="IA4" s="487">
        <v>213213.70167482435</v>
      </c>
      <c r="IB4" s="487">
        <v>214702.30059949608</v>
      </c>
      <c r="IC4" s="487">
        <v>207524.01627281521</v>
      </c>
      <c r="ID4" s="487">
        <v>185668.8302172657</v>
      </c>
      <c r="IE4" s="487">
        <v>195115.32903352368</v>
      </c>
      <c r="IF4" s="487">
        <v>252404.26337063403</v>
      </c>
      <c r="IG4" s="487">
        <v>208561.90006965614</v>
      </c>
      <c r="IH4" s="487">
        <v>215322.16156145046</v>
      </c>
      <c r="II4" s="487">
        <v>228415.68627394779</v>
      </c>
      <c r="IJ4" s="487">
        <v>237507.37742820504</v>
      </c>
      <c r="IK4" s="487">
        <v>239493.51418513546</v>
      </c>
      <c r="IL4" s="487">
        <v>270796.57107004675</v>
      </c>
      <c r="IM4" s="487">
        <v>230298.17207308536</v>
      </c>
      <c r="IN4" s="487">
        <v>213619.0631669203</v>
      </c>
      <c r="IO4" s="487">
        <v>212998.11032958588</v>
      </c>
      <c r="IP4" s="487">
        <v>192702.15209513388</v>
      </c>
      <c r="IQ4" s="487">
        <v>200666.2403834447</v>
      </c>
      <c r="IR4" s="487">
        <v>258914.48540040222</v>
      </c>
      <c r="IS4" s="487">
        <v>215177.03919149627</v>
      </c>
      <c r="IT4" s="487">
        <v>221756.78611036157</v>
      </c>
      <c r="IU4" s="487">
        <v>234964.92244482008</v>
      </c>
      <c r="IV4" s="487">
        <v>244457.98919458399</v>
      </c>
      <c r="IW4" s="487">
        <v>246672.61024947261</v>
      </c>
      <c r="IX4" s="487">
        <v>277902.41663414153</v>
      </c>
      <c r="IY4" s="487">
        <v>237294.39776064325</v>
      </c>
      <c r="IZ4" s="487">
        <v>225412.759870195</v>
      </c>
      <c r="JA4" s="487">
        <v>217394.17486847218</v>
      </c>
      <c r="JB4" s="487">
        <v>202513.89425505503</v>
      </c>
      <c r="JC4" s="487">
        <v>204319.41276604051</v>
      </c>
      <c r="JD4" s="487">
        <v>264894.47289334983</v>
      </c>
      <c r="JE4" s="487">
        <v>221916.9520966628</v>
      </c>
      <c r="JF4" s="487">
        <v>227898.15940190366</v>
      </c>
      <c r="JG4" s="487">
        <v>241380.84394050442</v>
      </c>
      <c r="JH4" s="487">
        <v>251413.62799932875</v>
      </c>
      <c r="JI4" s="487">
        <v>249737.5794387082</v>
      </c>
      <c r="JJ4" s="487">
        <v>283440.10195420677</v>
      </c>
      <c r="JK4" s="487">
        <v>234828.98065129347</v>
      </c>
      <c r="JL4" s="487">
        <v>236218.25641513325</v>
      </c>
      <c r="JM4" s="487">
        <v>229151.44043280443</v>
      </c>
      <c r="JN4" s="487">
        <v>206658.30247402925</v>
      </c>
      <c r="JO4" s="487">
        <v>216992.65368958152</v>
      </c>
      <c r="JP4" s="487">
        <v>275119.94317832938</v>
      </c>
      <c r="JQ4" s="487">
        <v>230455.76167465153</v>
      </c>
      <c r="JR4" s="487">
        <v>236934.2134395742</v>
      </c>
      <c r="JS4" s="487">
        <v>249971.34223724096</v>
      </c>
      <c r="JT4" s="487">
        <v>259964.15042230321</v>
      </c>
      <c r="JU4" s="487">
        <v>258523.56754464647</v>
      </c>
      <c r="JV4" s="487">
        <v>291870.32397419959</v>
      </c>
      <c r="JW4" s="487">
        <v>251367.99643167903</v>
      </c>
      <c r="JX4" s="487">
        <v>234346.06512589179</v>
      </c>
      <c r="JY4" s="487">
        <v>234261.9995448651</v>
      </c>
      <c r="JZ4" s="487">
        <v>213539.2128866032</v>
      </c>
      <c r="KA4" s="487">
        <v>222508.83237337344</v>
      </c>
      <c r="KB4" s="487">
        <v>281756.27129996859</v>
      </c>
      <c r="KC4" s="487">
        <v>237284.50029633986</v>
      </c>
      <c r="KD4" s="487">
        <v>243651.87193926782</v>
      </c>
      <c r="KE4" s="487">
        <v>256870.21896288628</v>
      </c>
      <c r="KF4" s="487">
        <v>267341.08989388344</v>
      </c>
      <c r="KG4" s="487">
        <v>260676.63329780777</v>
      </c>
      <c r="KH4" s="487">
        <v>297328.74134748371</v>
      </c>
      <c r="KI4" s="487">
        <v>257385.20253732809</v>
      </c>
      <c r="KJ4" s="487">
        <v>244853.43778171463</v>
      </c>
      <c r="KK4" s="487">
        <v>237943.88935286005</v>
      </c>
      <c r="KL4" s="487">
        <v>222929.46247431901</v>
      </c>
      <c r="KM4" s="487">
        <v>225897.00770414123</v>
      </c>
      <c r="KN4" s="487">
        <v>287683.64584026084</v>
      </c>
      <c r="KO4" s="487">
        <v>244098.25706432891</v>
      </c>
      <c r="KP4" s="487">
        <v>249964.75789782809</v>
      </c>
      <c r="KQ4" s="487">
        <v>263549.25154383312</v>
      </c>
      <c r="KR4" s="487">
        <v>274657.24609683343</v>
      </c>
      <c r="KS4" s="487">
        <v>271180.7788552852</v>
      </c>
      <c r="KT4" s="487">
        <v>306086.55245119077</v>
      </c>
      <c r="KU4" s="487">
        <v>265758.2433745403</v>
      </c>
      <c r="KV4" s="487">
        <v>248646.51359052901</v>
      </c>
      <c r="KW4" s="487">
        <v>249043.22610612985</v>
      </c>
      <c r="KX4" s="487">
        <v>228108.01343832706</v>
      </c>
      <c r="KY4" s="487">
        <v>237863.42144606536</v>
      </c>
      <c r="KZ4" s="487">
        <v>297875.60768302227</v>
      </c>
      <c r="LA4" s="487">
        <v>252932.22813014945</v>
      </c>
      <c r="LB4" s="487">
        <v>259188.42921291993</v>
      </c>
      <c r="LC4" s="487">
        <v>272445.39112624089</v>
      </c>
      <c r="LD4" s="487">
        <v>283633.34845580952</v>
      </c>
      <c r="LE4" s="487">
        <v>284541.03659117437</v>
      </c>
      <c r="LF4" s="487">
        <v>316636.35604602413</v>
      </c>
      <c r="LG4" s="487">
        <v>275545.58708278765</v>
      </c>
      <c r="LH4" s="487">
        <v>258592.30275417579</v>
      </c>
      <c r="LI4" s="487">
        <v>258567.65725191109</v>
      </c>
      <c r="LJ4" s="487">
        <v>237131.62230247416</v>
      </c>
      <c r="LK4" s="487">
        <v>247096.97919641639</v>
      </c>
      <c r="LL4" s="487">
        <v>307260.97802156513</v>
      </c>
      <c r="LM4" s="487">
        <v>261883.75116112627</v>
      </c>
      <c r="LN4" s="487">
        <v>267943.38599997695</v>
      </c>
      <c r="LO4" s="487">
        <v>281099.31304479943</v>
      </c>
      <c r="LP4" s="487">
        <v>292560.77964254265</v>
      </c>
      <c r="LQ4" s="487">
        <v>289840.13059713732</v>
      </c>
      <c r="LR4" s="487">
        <v>324056.59554530116</v>
      </c>
      <c r="LS4" s="487">
        <v>274785.51608718483</v>
      </c>
      <c r="LT4" s="487">
        <v>275839.59052097402</v>
      </c>
      <c r="LU4" s="487">
        <v>269200.02647775406</v>
      </c>
      <c r="LV4" s="487">
        <v>245649.78992125829</v>
      </c>
      <c r="LW4" s="487">
        <v>257654.90457943003</v>
      </c>
      <c r="LX4" s="487">
        <v>317389.3750707382</v>
      </c>
      <c r="LY4" s="487">
        <v>271271.3052504292</v>
      </c>
      <c r="LZ4" s="487">
        <v>277269.90756424965</v>
      </c>
      <c r="MA4" s="487">
        <v>290236.9070811948</v>
      </c>
      <c r="MB4" s="487">
        <v>301908.57182154182</v>
      </c>
      <c r="MC4" s="487">
        <v>286601.00177026534</v>
      </c>
      <c r="MD4" s="487">
        <v>328349.14588654327</v>
      </c>
      <c r="ME4" s="487">
        <v>288755.91599124175</v>
      </c>
      <c r="MF4" s="487">
        <v>270667.46066652401</v>
      </c>
      <c r="MG4" s="487">
        <v>272338.24396142311</v>
      </c>
      <c r="MH4" s="487">
        <v>251245.94461647168</v>
      </c>
      <c r="MI4" s="487">
        <v>262234.70637797308</v>
      </c>
      <c r="MJ4" s="487">
        <v>323570.30954397889</v>
      </c>
      <c r="MK4" s="487">
        <v>277947.89820678957</v>
      </c>
      <c r="ML4" s="487">
        <v>284064.82672467217</v>
      </c>
      <c r="MM4" s="487">
        <v>297425.69988123007</v>
      </c>
      <c r="MN4" s="487">
        <v>309789.15039265581</v>
      </c>
      <c r="MO4" s="487">
        <v>307287.71463061828</v>
      </c>
      <c r="MP4" s="487">
        <v>341574.78531421494</v>
      </c>
      <c r="MQ4" s="487">
        <v>300504.65389856545</v>
      </c>
      <c r="MR4" s="487">
        <v>283244.59008691652</v>
      </c>
      <c r="MS4" s="487">
        <v>283845.41712431685</v>
      </c>
      <c r="MT4" s="487">
        <v>261934.74284427796</v>
      </c>
      <c r="MU4" s="487">
        <v>273082.45298559614</v>
      </c>
      <c r="MV4" s="487">
        <v>334410.69757328328</v>
      </c>
      <c r="MW4" s="487">
        <v>288197.45371858636</v>
      </c>
      <c r="MX4" s="487">
        <v>294021.89639477042</v>
      </c>
      <c r="MY4" s="487">
        <v>307196.82868863194</v>
      </c>
      <c r="MZ4" s="487">
        <v>319791.35752922168</v>
      </c>
      <c r="NA4" s="487">
        <v>311845.43628258741</v>
      </c>
      <c r="NB4" s="487">
        <v>349284.05635853374</v>
      </c>
      <c r="NC4" s="487">
        <v>300195.96418506553</v>
      </c>
      <c r="ND4" s="487">
        <v>300806.52325110574</v>
      </c>
      <c r="NE4" s="487">
        <v>294951.03602118726</v>
      </c>
      <c r="NF4" s="487">
        <v>270984.44422129449</v>
      </c>
      <c r="NG4" s="487">
        <v>284221.73031968647</v>
      </c>
      <c r="NH4" s="487">
        <v>345190.77437705093</v>
      </c>
      <c r="NI4" s="487">
        <v>298248.26585312979</v>
      </c>
      <c r="NJ4" s="487">
        <v>304027.33724710823</v>
      </c>
      <c r="NK4" s="487">
        <v>317033.49428273272</v>
      </c>
      <c r="NL4" s="487">
        <v>329881.43967869563</v>
      </c>
      <c r="NM4" s="487">
        <v>329587.86196161713</v>
      </c>
      <c r="NN4" s="487"/>
      <c r="NO4" s="487"/>
      <c r="NP4" s="487"/>
      <c r="NQ4" s="487">
        <v>1434823.4181092228</v>
      </c>
      <c r="NR4" s="487">
        <v>1486757.683527593</v>
      </c>
      <c r="NS4" s="487">
        <v>1528982.6520487186</v>
      </c>
      <c r="NT4" s="487">
        <v>1610288.1468147296</v>
      </c>
      <c r="NU4" s="487">
        <v>1652052.3346610863</v>
      </c>
      <c r="NV4" s="487">
        <v>1681740.5255054089</v>
      </c>
      <c r="NW4" s="487">
        <v>1721540.5605681434</v>
      </c>
      <c r="NX4" s="487">
        <v>1792107.0813518895</v>
      </c>
      <c r="NY4" s="487">
        <v>1880583.4776023652</v>
      </c>
      <c r="NZ4" s="487">
        <v>1942497.5042876201</v>
      </c>
      <c r="OA4" s="487">
        <v>1985886.8295234686</v>
      </c>
      <c r="OB4" s="487">
        <v>2045017.1781606996</v>
      </c>
      <c r="OC4" s="487">
        <v>2120352.4399616532</v>
      </c>
      <c r="OD4" s="487">
        <v>2178642.8236479484</v>
      </c>
      <c r="OE4" s="487">
        <v>2261351.7517207321</v>
      </c>
      <c r="OF4" s="487">
        <v>2342494.9724089247</v>
      </c>
      <c r="OG4" s="487">
        <v>2411345.2148696901</v>
      </c>
      <c r="OH4" s="487">
        <v>2464073.3493485828</v>
      </c>
      <c r="OI4" s="487">
        <v>2559129.2549523106</v>
      </c>
      <c r="OJ4" s="487">
        <v>2659260.4664310822</v>
      </c>
      <c r="OK4" s="487">
        <v>2743024.1417093538</v>
      </c>
      <c r="OL4" s="487">
        <v>2822078.6919250051</v>
      </c>
      <c r="OM4" s="487">
        <v>2918258.7141137943</v>
      </c>
      <c r="ON4" s="487">
        <v>2995475.016026766</v>
      </c>
      <c r="OO4" s="487">
        <v>3077471.6784962164</v>
      </c>
      <c r="OP4" s="487">
        <v>3186122.0116060991</v>
      </c>
      <c r="OQ4" s="487">
        <v>3294158.8431009375</v>
      </c>
      <c r="OR4" s="487">
        <v>3391863.4916903218</v>
      </c>
      <c r="OS4" s="487">
        <v>3473677.0168801215</v>
      </c>
      <c r="OT4" s="487">
        <v>3599650.3124409686</v>
      </c>
      <c r="OU4" s="487">
        <v>3724412.9277572073</v>
      </c>
    </row>
    <row r="5" spans="2:412" x14ac:dyDescent="0.25">
      <c r="B5" t="s">
        <v>272</v>
      </c>
      <c r="C5" s="495" t="s">
        <v>941</v>
      </c>
      <c r="D5" t="s">
        <v>939</v>
      </c>
      <c r="F5" s="487">
        <v>157649.87220480249</v>
      </c>
      <c r="G5" s="487">
        <v>112412.91096439517</v>
      </c>
      <c r="H5" s="487">
        <v>113945.32607603427</v>
      </c>
      <c r="I5" s="487">
        <v>106530.39242936148</v>
      </c>
      <c r="J5" s="487">
        <v>87962.228604727003</v>
      </c>
      <c r="K5" s="487">
        <v>93045.78685183452</v>
      </c>
      <c r="L5" s="487">
        <v>146280.90178950506</v>
      </c>
      <c r="M5" s="487">
        <v>106536.77692249269</v>
      </c>
      <c r="N5" s="487">
        <v>114713.0366700032</v>
      </c>
      <c r="O5" s="487">
        <v>128113.34152728024</v>
      </c>
      <c r="P5" s="487">
        <v>132792.0978959967</v>
      </c>
      <c r="Q5" s="487">
        <v>134840.74617279024</v>
      </c>
      <c r="R5" s="487">
        <v>166306.95240047041</v>
      </c>
      <c r="S5" s="487">
        <v>127863.70352246458</v>
      </c>
      <c r="T5" s="487">
        <v>111854.79897418499</v>
      </c>
      <c r="U5" s="487">
        <v>110252.7835347862</v>
      </c>
      <c r="V5" s="487">
        <v>92948.223264721004</v>
      </c>
      <c r="W5" s="487">
        <v>96328.208868395915</v>
      </c>
      <c r="X5" s="487">
        <v>150206.5994289481</v>
      </c>
      <c r="Y5" s="487">
        <v>110496.55232341767</v>
      </c>
      <c r="Z5" s="487">
        <v>118413.25079384561</v>
      </c>
      <c r="AA5" s="487">
        <v>131832.64780903028</v>
      </c>
      <c r="AB5" s="487">
        <v>136727.26683747358</v>
      </c>
      <c r="AC5" s="487">
        <v>133526.69576985491</v>
      </c>
      <c r="AD5" s="487">
        <v>168226.38461549746</v>
      </c>
      <c r="AE5" s="487">
        <v>130292.39281158173</v>
      </c>
      <c r="AF5" s="487">
        <v>118781.92240562117</v>
      </c>
      <c r="AG5" s="487">
        <v>110299.23257519519</v>
      </c>
      <c r="AH5" s="487">
        <v>98758.856915770564</v>
      </c>
      <c r="AI5" s="487">
        <v>95988.591509030652</v>
      </c>
      <c r="AJ5" s="487">
        <v>152266.20395829235</v>
      </c>
      <c r="AK5" s="487">
        <v>113546.65105230089</v>
      </c>
      <c r="AL5" s="487">
        <v>120992.32066005011</v>
      </c>
      <c r="AM5" s="487">
        <v>134776.95440147142</v>
      </c>
      <c r="AN5" s="487">
        <v>140170.21129904615</v>
      </c>
      <c r="AO5" s="487">
        <v>144882.92984486086</v>
      </c>
      <c r="AP5" s="487">
        <v>174979.80677637598</v>
      </c>
      <c r="AQ5" s="487">
        <v>127749.97179765305</v>
      </c>
      <c r="AR5" s="487">
        <v>130261.14223530095</v>
      </c>
      <c r="AS5" s="487">
        <v>121567.53406568211</v>
      </c>
      <c r="AT5" s="487">
        <v>101889.68207224552</v>
      </c>
      <c r="AU5" s="487">
        <v>107296.69196741001</v>
      </c>
      <c r="AV5" s="487">
        <v>160649.96833522175</v>
      </c>
      <c r="AW5" s="487">
        <v>120062.61987586218</v>
      </c>
      <c r="AX5" s="487">
        <v>127841.64344875123</v>
      </c>
      <c r="AY5" s="487">
        <v>141009.15054886678</v>
      </c>
      <c r="AZ5" s="487">
        <v>146106.40620718108</v>
      </c>
      <c r="BA5" s="487">
        <v>150873.52948417881</v>
      </c>
      <c r="BB5" s="487">
        <v>180560.79124181444</v>
      </c>
      <c r="BC5" s="487">
        <v>141419.71223532315</v>
      </c>
      <c r="BD5" s="487">
        <v>125468.92369161428</v>
      </c>
      <c r="BE5" s="487">
        <v>123689.27225983377</v>
      </c>
      <c r="BF5" s="487">
        <v>105818.8565075956</v>
      </c>
      <c r="BG5" s="487">
        <v>109713.75818796153</v>
      </c>
      <c r="BH5" s="487">
        <v>164052.1858451193</v>
      </c>
      <c r="BI5" s="487">
        <v>123738.27275933788</v>
      </c>
      <c r="BJ5" s="487">
        <v>131423.241084087</v>
      </c>
      <c r="BK5" s="487">
        <v>144763.87263574632</v>
      </c>
      <c r="BL5" s="487">
        <v>150212.55356877297</v>
      </c>
      <c r="BM5" s="487">
        <v>151190.89464388002</v>
      </c>
      <c r="BN5" s="487">
        <v>183295.25747384701</v>
      </c>
      <c r="BO5" s="487">
        <v>144585.05565330712</v>
      </c>
      <c r="BP5" s="487">
        <v>133220.34399315357</v>
      </c>
      <c r="BQ5" s="487">
        <v>124440.59303231543</v>
      </c>
      <c r="BR5" s="487">
        <v>112274.30367145601</v>
      </c>
      <c r="BS5" s="487">
        <v>110013.57724117703</v>
      </c>
      <c r="BT5" s="487">
        <v>166728.33049119648</v>
      </c>
      <c r="BU5" s="487">
        <v>127366.05142930755</v>
      </c>
      <c r="BV5" s="487">
        <v>134557.21415036972</v>
      </c>
      <c r="BW5" s="487">
        <v>148245.0894249072</v>
      </c>
      <c r="BX5" s="487">
        <v>154192.73799548819</v>
      </c>
      <c r="BY5" s="487">
        <v>142821.97094888359</v>
      </c>
      <c r="BZ5" s="487">
        <v>182603.23788703035</v>
      </c>
      <c r="CA5" s="487">
        <v>145378.64854656215</v>
      </c>
      <c r="CB5" s="487">
        <v>128513.53723563382</v>
      </c>
      <c r="CC5" s="487">
        <v>128553.62847319862</v>
      </c>
      <c r="CD5" s="487">
        <v>116592.38470605374</v>
      </c>
      <c r="CE5" s="487">
        <v>112923.32564696897</v>
      </c>
      <c r="CF5" s="487">
        <v>170818.39199176041</v>
      </c>
      <c r="CG5" s="487">
        <v>131519.1432559758</v>
      </c>
      <c r="CH5" s="487">
        <v>138573.48583042788</v>
      </c>
      <c r="CI5" s="487">
        <v>152427.43976188518</v>
      </c>
      <c r="CJ5" s="487">
        <v>158692.78281942839</v>
      </c>
      <c r="CK5" s="487">
        <v>154944.55441321811</v>
      </c>
      <c r="CL5" s="487">
        <v>190171.74965129734</v>
      </c>
      <c r="CM5" s="487">
        <v>152007.24971980488</v>
      </c>
      <c r="CN5" s="487">
        <v>135596.88112308385</v>
      </c>
      <c r="CO5" s="487">
        <v>134958.52423335356</v>
      </c>
      <c r="CP5" s="487">
        <v>120647.34693505795</v>
      </c>
      <c r="CQ5" s="487">
        <v>118162.10688332903</v>
      </c>
      <c r="CR5" s="487">
        <v>176247.66290982434</v>
      </c>
      <c r="CS5" s="487">
        <v>136471.36301204277</v>
      </c>
      <c r="CT5" s="487">
        <v>143521.21411851744</v>
      </c>
      <c r="CU5" s="487">
        <v>157350.79408277926</v>
      </c>
      <c r="CV5" s="487">
        <v>163784.73483094727</v>
      </c>
      <c r="CW5" s="487">
        <v>163187.45385185184</v>
      </c>
      <c r="CX5" s="487">
        <v>196467.89572650602</v>
      </c>
      <c r="CY5" s="487">
        <v>149401.43839176779</v>
      </c>
      <c r="CZ5" s="487">
        <v>151435.85148115733</v>
      </c>
      <c r="DA5" s="487">
        <v>143498.23951645548</v>
      </c>
      <c r="DB5" s="487">
        <v>123409.58209468475</v>
      </c>
      <c r="DC5" s="487">
        <v>129996.49833346954</v>
      </c>
      <c r="DD5" s="487">
        <v>184537.41019910687</v>
      </c>
      <c r="DE5" s="487">
        <v>143149.02909440795</v>
      </c>
      <c r="DF5" s="487">
        <v>150711.92928096425</v>
      </c>
      <c r="DG5" s="487">
        <v>163914.32940951217</v>
      </c>
      <c r="DH5" s="487">
        <v>170145.86844645161</v>
      </c>
      <c r="DI5" s="487">
        <v>173915.40562788138</v>
      </c>
      <c r="DJ5" s="487">
        <v>204229.6539923758</v>
      </c>
      <c r="DK5" s="487">
        <v>164770.52183440345</v>
      </c>
      <c r="DL5" s="487">
        <v>148620.00193165793</v>
      </c>
      <c r="DM5" s="487">
        <v>147197.21662269562</v>
      </c>
      <c r="DN5" s="487">
        <v>128690.42038545547</v>
      </c>
      <c r="DO5" s="487">
        <v>133710.39089856262</v>
      </c>
      <c r="DP5" s="487">
        <v>189131.68651531404</v>
      </c>
      <c r="DQ5" s="487">
        <v>147896.59809654427</v>
      </c>
      <c r="DR5" s="487">
        <v>155289.7557776834</v>
      </c>
      <c r="DS5" s="487">
        <v>168602.53568391665</v>
      </c>
      <c r="DT5" s="487">
        <v>175161.30205191905</v>
      </c>
      <c r="DU5" s="487">
        <v>179197.42049709195</v>
      </c>
      <c r="DV5" s="487">
        <v>209406.40501636342</v>
      </c>
      <c r="DW5" s="487">
        <v>169857.8835577085</v>
      </c>
      <c r="DX5" s="487">
        <v>158513.32152022459</v>
      </c>
      <c r="DY5" s="487">
        <v>149670.6507443054</v>
      </c>
      <c r="DZ5" s="487">
        <v>136619.98975051465</v>
      </c>
      <c r="EA5" s="487">
        <v>135408.80966962062</v>
      </c>
      <c r="EB5" s="487">
        <v>193087.50469516474</v>
      </c>
      <c r="EC5" s="487">
        <v>152671.15075832477</v>
      </c>
      <c r="ED5" s="487">
        <v>159484.32739858667</v>
      </c>
      <c r="EE5" s="487">
        <v>173073.37493695956</v>
      </c>
      <c r="EF5" s="487">
        <v>180100.75657159861</v>
      </c>
      <c r="EG5" s="487">
        <v>167992.65490409746</v>
      </c>
      <c r="EH5" s="487">
        <v>208122.95072622353</v>
      </c>
      <c r="EI5" s="487">
        <v>162045.48212648515</v>
      </c>
      <c r="EJ5" s="487">
        <v>163248.23469409242</v>
      </c>
      <c r="EK5" s="487">
        <v>156562.70049156446</v>
      </c>
      <c r="EL5" s="487">
        <v>136594.01260144802</v>
      </c>
      <c r="EM5" s="487">
        <v>144110.02964441397</v>
      </c>
      <c r="EN5" s="487">
        <v>199675.26311176791</v>
      </c>
      <c r="EO5" s="487">
        <v>157941.23837792949</v>
      </c>
      <c r="EP5" s="487">
        <v>165489.20634148564</v>
      </c>
      <c r="EQ5" s="487">
        <v>178829.87980351309</v>
      </c>
      <c r="ER5" s="487">
        <v>185902.64705811522</v>
      </c>
      <c r="ES5" s="487">
        <v>186495.53318366085</v>
      </c>
      <c r="ET5" s="487">
        <v>218864.15897227108</v>
      </c>
      <c r="EU5" s="487">
        <v>179551.92044875832</v>
      </c>
      <c r="EV5" s="487">
        <v>163156.09916139336</v>
      </c>
      <c r="EW5" s="487">
        <v>162260.38195064958</v>
      </c>
      <c r="EX5" s="487">
        <v>143498.32223428731</v>
      </c>
      <c r="EY5" s="487">
        <v>149339.29634488677</v>
      </c>
      <c r="EZ5" s="487">
        <v>205577.74509920445</v>
      </c>
      <c r="FA5" s="487">
        <v>163814.47244293883</v>
      </c>
      <c r="FB5" s="487">
        <v>171072.81439596854</v>
      </c>
      <c r="FC5" s="487">
        <v>184417.77815620639</v>
      </c>
      <c r="FD5" s="487">
        <v>191749.41472565537</v>
      </c>
      <c r="FE5" s="487">
        <v>187050.03602943302</v>
      </c>
      <c r="FF5" s="487">
        <v>222598.63967483287</v>
      </c>
      <c r="FG5" s="487">
        <v>183793.07544382947</v>
      </c>
      <c r="FH5" s="487">
        <v>171836.9848873165</v>
      </c>
      <c r="FI5" s="487">
        <v>164043.47179726313</v>
      </c>
      <c r="FJ5" s="487">
        <v>150993.91216383048</v>
      </c>
      <c r="FK5" s="487">
        <v>150722.92523807421</v>
      </c>
      <c r="FL5" s="487">
        <v>209400.12728438049</v>
      </c>
      <c r="FM5" s="487">
        <v>168565.35567287009</v>
      </c>
      <c r="FN5" s="487">
        <v>175325.66017793692</v>
      </c>
      <c r="FO5" s="487">
        <v>189024.75993138112</v>
      </c>
      <c r="FP5" s="487">
        <v>196906.05539037089</v>
      </c>
      <c r="FQ5" s="487">
        <v>195431.85598586241</v>
      </c>
      <c r="FR5" s="487">
        <v>229194.31915101115</v>
      </c>
      <c r="FS5" s="487">
        <v>190022.63256151843</v>
      </c>
      <c r="FT5" s="487">
        <v>173493.04881976926</v>
      </c>
      <c r="FU5" s="487">
        <v>172979.10749000841</v>
      </c>
      <c r="FV5" s="487">
        <v>154051.42902787132</v>
      </c>
      <c r="FW5" s="487">
        <v>160487.03847043324</v>
      </c>
      <c r="FX5" s="487">
        <v>217312.27318592594</v>
      </c>
      <c r="FY5" s="487">
        <v>175183.18698440987</v>
      </c>
      <c r="FZ5" s="487">
        <v>182352.80579102918</v>
      </c>
      <c r="GA5" s="487">
        <v>195725.64766639928</v>
      </c>
      <c r="GB5" s="487">
        <v>203608.21146547698</v>
      </c>
      <c r="GC5" s="487">
        <v>206942.0511068787</v>
      </c>
      <c r="GD5" s="487">
        <v>237631.21815438854</v>
      </c>
      <c r="GE5" s="487">
        <v>197677.54585838265</v>
      </c>
      <c r="GF5" s="487">
        <v>181340.2193129677</v>
      </c>
      <c r="GG5" s="487">
        <v>180343.80692828813</v>
      </c>
      <c r="GH5" s="487">
        <v>160942.10455621779</v>
      </c>
      <c r="GI5" s="487">
        <v>167498.63423404776</v>
      </c>
      <c r="GJ5" s="487">
        <v>224385.94702796487</v>
      </c>
      <c r="GK5" s="487">
        <v>181880.56748335887</v>
      </c>
      <c r="GL5" s="487">
        <v>188868.34382012239</v>
      </c>
      <c r="GM5" s="487">
        <v>202136.55094695318</v>
      </c>
      <c r="GN5" s="487">
        <v>210208.13932949753</v>
      </c>
      <c r="GO5" s="487">
        <v>209581.89475673548</v>
      </c>
      <c r="GP5" s="487">
        <v>242584.07516863183</v>
      </c>
      <c r="GQ5" s="487">
        <v>194518.01364381021</v>
      </c>
      <c r="GR5" s="487">
        <v>196175.34150473317</v>
      </c>
      <c r="GS5" s="487">
        <v>188576.09399997068</v>
      </c>
      <c r="GT5" s="487">
        <v>167126.93228207607</v>
      </c>
      <c r="GU5" s="487">
        <v>175648.11413865173</v>
      </c>
      <c r="GV5" s="487">
        <v>232038.26849943204</v>
      </c>
      <c r="GW5" s="487">
        <v>188869.4588564953</v>
      </c>
      <c r="GX5" s="487">
        <v>195824.2892322971</v>
      </c>
      <c r="GY5" s="487">
        <v>208911.58253479732</v>
      </c>
      <c r="GZ5" s="487">
        <v>217116.31795105716</v>
      </c>
      <c r="HA5" s="487">
        <v>203956.72705773724</v>
      </c>
      <c r="HB5" s="487">
        <v>244458.35535885286</v>
      </c>
      <c r="HC5" s="487">
        <v>206099.11890188043</v>
      </c>
      <c r="HD5" s="487">
        <v>188627.85330460162</v>
      </c>
      <c r="HE5" s="487">
        <v>189316.09875247843</v>
      </c>
      <c r="HF5" s="487">
        <v>170375.44903140748</v>
      </c>
      <c r="HG5" s="487">
        <v>177796.72415793894</v>
      </c>
      <c r="HH5" s="487">
        <v>235707.95577287691</v>
      </c>
      <c r="HI5" s="487">
        <v>193105.72908787135</v>
      </c>
      <c r="HJ5" s="487">
        <v>200202.12276105024</v>
      </c>
      <c r="HK5" s="487">
        <v>213686.28077996179</v>
      </c>
      <c r="HL5" s="487">
        <v>222499.81061518294</v>
      </c>
      <c r="HM5" s="487">
        <v>222197.85082447995</v>
      </c>
      <c r="HN5" s="487">
        <v>255202.47968419816</v>
      </c>
      <c r="HO5" s="487">
        <v>215393.64079718734</v>
      </c>
      <c r="HP5" s="487">
        <v>198763.16335870602</v>
      </c>
      <c r="HQ5" s="487">
        <v>198356.67469828847</v>
      </c>
      <c r="HR5" s="487">
        <v>182047.6508862091</v>
      </c>
      <c r="HS5" s="487">
        <v>182242.948790041</v>
      </c>
      <c r="HT5" s="487">
        <v>242844.20620613999</v>
      </c>
      <c r="HU5" s="487">
        <v>200543.33933183068</v>
      </c>
      <c r="HV5" s="487">
        <v>206718.96883479058</v>
      </c>
      <c r="HW5" s="487">
        <v>220361.26129005392</v>
      </c>
      <c r="HX5" s="487">
        <v>229522.73761885238</v>
      </c>
      <c r="HY5" s="487">
        <v>227132.18345601318</v>
      </c>
      <c r="HZ5" s="487">
        <v>261331.38574412835</v>
      </c>
      <c r="IA5" s="487">
        <v>213213.70167482435</v>
      </c>
      <c r="IB5" s="487">
        <v>214702.30059949608</v>
      </c>
      <c r="IC5" s="487">
        <v>207524.01627281521</v>
      </c>
      <c r="ID5" s="487">
        <v>185668.8302172657</v>
      </c>
      <c r="IE5" s="487">
        <v>195115.32903352368</v>
      </c>
      <c r="IF5" s="487">
        <v>252404.26337063403</v>
      </c>
      <c r="IG5" s="487">
        <v>208561.90006965614</v>
      </c>
      <c r="IH5" s="487">
        <v>215322.16156145046</v>
      </c>
      <c r="II5" s="487">
        <v>228415.68627394779</v>
      </c>
      <c r="IJ5" s="487">
        <v>237507.37742820504</v>
      </c>
      <c r="IK5" s="487">
        <v>239493.51418513546</v>
      </c>
      <c r="IL5" s="487">
        <v>270796.57107004675</v>
      </c>
      <c r="IM5" s="487">
        <v>230298.17207308536</v>
      </c>
      <c r="IN5" s="487">
        <v>213619.0631669203</v>
      </c>
      <c r="IO5" s="487">
        <v>212998.11032958588</v>
      </c>
      <c r="IP5" s="487">
        <v>192702.15209513388</v>
      </c>
      <c r="IQ5" s="487">
        <v>200666.2403834447</v>
      </c>
      <c r="IR5" s="487">
        <v>258914.48540040222</v>
      </c>
      <c r="IS5" s="487">
        <v>215177.03919149627</v>
      </c>
      <c r="IT5" s="487">
        <v>221756.78611036157</v>
      </c>
      <c r="IU5" s="487">
        <v>234964.92244482008</v>
      </c>
      <c r="IV5" s="487">
        <v>244457.98919458399</v>
      </c>
      <c r="IW5" s="487">
        <v>246672.61024947261</v>
      </c>
      <c r="IX5" s="487">
        <v>277902.41663414153</v>
      </c>
      <c r="IY5" s="487">
        <v>237294.39776064325</v>
      </c>
      <c r="IZ5" s="487">
        <v>225412.759870195</v>
      </c>
      <c r="JA5" s="487">
        <v>217394.17486847218</v>
      </c>
      <c r="JB5" s="487">
        <v>202513.89425505503</v>
      </c>
      <c r="JC5" s="487">
        <v>204319.41276604051</v>
      </c>
      <c r="JD5" s="487">
        <v>264894.47289334983</v>
      </c>
      <c r="JE5" s="487">
        <v>221916.9520966628</v>
      </c>
      <c r="JF5" s="487">
        <v>227898.15940190366</v>
      </c>
      <c r="JG5" s="487">
        <v>241380.84394050442</v>
      </c>
      <c r="JH5" s="487">
        <v>251413.62799932875</v>
      </c>
      <c r="JI5" s="487">
        <v>249737.5794387082</v>
      </c>
      <c r="JJ5" s="487">
        <v>283440.10195420677</v>
      </c>
      <c r="JK5" s="487">
        <v>234828.98065129347</v>
      </c>
      <c r="JL5" s="487">
        <v>236218.25641513325</v>
      </c>
      <c r="JM5" s="487">
        <v>229151.44043280443</v>
      </c>
      <c r="JN5" s="487">
        <v>206658.30247402925</v>
      </c>
      <c r="JO5" s="487">
        <v>216992.65368958152</v>
      </c>
      <c r="JP5" s="487">
        <v>275119.94317832938</v>
      </c>
      <c r="JQ5" s="487">
        <v>230455.76167465153</v>
      </c>
      <c r="JR5" s="487">
        <v>236934.2134395742</v>
      </c>
      <c r="JS5" s="487">
        <v>249971.34223724096</v>
      </c>
      <c r="JT5" s="487">
        <v>259964.15042230321</v>
      </c>
      <c r="JU5" s="487">
        <v>258523.56754464647</v>
      </c>
      <c r="JV5" s="487">
        <v>291870.32397419959</v>
      </c>
      <c r="JW5" s="487">
        <v>251367.99643167903</v>
      </c>
      <c r="JX5" s="487">
        <v>234346.06512589179</v>
      </c>
      <c r="JY5" s="487">
        <v>234261.9995448651</v>
      </c>
      <c r="JZ5" s="487">
        <v>213539.2128866032</v>
      </c>
      <c r="KA5" s="487">
        <v>222508.83237337344</v>
      </c>
      <c r="KB5" s="487">
        <v>281756.27129996859</v>
      </c>
      <c r="KC5" s="487">
        <v>237284.50029633986</v>
      </c>
      <c r="KD5" s="487">
        <v>243651.87193926782</v>
      </c>
      <c r="KE5" s="487">
        <v>256870.21896288628</v>
      </c>
      <c r="KF5" s="487">
        <v>267341.08989388344</v>
      </c>
      <c r="KG5" s="487">
        <v>260676.63329780777</v>
      </c>
      <c r="KH5" s="487">
        <v>297328.74134748371</v>
      </c>
      <c r="KI5" s="487">
        <v>257385.20253732809</v>
      </c>
      <c r="KJ5" s="487">
        <v>244853.43778171463</v>
      </c>
      <c r="KK5" s="487">
        <v>237943.88935286005</v>
      </c>
      <c r="KL5" s="487">
        <v>222929.46247431901</v>
      </c>
      <c r="KM5" s="487">
        <v>225897.00770414123</v>
      </c>
      <c r="KN5" s="487">
        <v>287683.64584026084</v>
      </c>
      <c r="KO5" s="487">
        <v>244098.25706432891</v>
      </c>
      <c r="KP5" s="487">
        <v>249964.75789782809</v>
      </c>
      <c r="KQ5" s="487">
        <v>263549.25154383312</v>
      </c>
      <c r="KR5" s="487">
        <v>274657.24609683343</v>
      </c>
      <c r="KS5" s="487">
        <v>271180.7788552852</v>
      </c>
      <c r="KT5" s="487">
        <v>306086.55245119077</v>
      </c>
      <c r="KU5" s="487">
        <v>265758.2433745403</v>
      </c>
      <c r="KV5" s="487">
        <v>248646.51359052901</v>
      </c>
      <c r="KW5" s="487">
        <v>249043.22610612985</v>
      </c>
      <c r="KX5" s="487">
        <v>228108.01343832706</v>
      </c>
      <c r="KY5" s="487">
        <v>237863.42144606536</v>
      </c>
      <c r="KZ5" s="487">
        <v>297875.60768302227</v>
      </c>
      <c r="LA5" s="487">
        <v>252932.22813014945</v>
      </c>
      <c r="LB5" s="487">
        <v>259188.42921291993</v>
      </c>
      <c r="LC5" s="487">
        <v>272445.39112624089</v>
      </c>
      <c r="LD5" s="487">
        <v>283633.34845580952</v>
      </c>
      <c r="LE5" s="487">
        <v>284541.03659117437</v>
      </c>
      <c r="LF5" s="487">
        <v>316636.35604602413</v>
      </c>
      <c r="LG5" s="487">
        <v>275545.58708278765</v>
      </c>
      <c r="LH5" s="487">
        <v>258592.30275417579</v>
      </c>
      <c r="LI5" s="487">
        <v>258567.65725191109</v>
      </c>
      <c r="LJ5" s="487">
        <v>237131.62230247416</v>
      </c>
      <c r="LK5" s="487">
        <v>247096.97919641639</v>
      </c>
      <c r="LL5" s="487">
        <v>307260.97802156513</v>
      </c>
      <c r="LM5" s="487">
        <v>261883.75116112627</v>
      </c>
      <c r="LN5" s="487">
        <v>267943.38599997695</v>
      </c>
      <c r="LO5" s="487">
        <v>281099.31304479943</v>
      </c>
      <c r="LP5" s="487">
        <v>292560.77964254265</v>
      </c>
      <c r="LQ5" s="487">
        <v>289840.13059713732</v>
      </c>
      <c r="LR5" s="487">
        <v>324056.59554530116</v>
      </c>
      <c r="LS5" s="487">
        <v>274785.51608718483</v>
      </c>
      <c r="LT5" s="487">
        <v>275839.59052097402</v>
      </c>
      <c r="LU5" s="487">
        <v>269200.02647775406</v>
      </c>
      <c r="LV5" s="487">
        <v>245649.78992125829</v>
      </c>
      <c r="LW5" s="487">
        <v>257654.90457943003</v>
      </c>
      <c r="LX5" s="487">
        <v>317389.3750707382</v>
      </c>
      <c r="LY5" s="487">
        <v>271271.3052504292</v>
      </c>
      <c r="LZ5" s="487">
        <v>277269.90756424965</v>
      </c>
      <c r="MA5" s="487">
        <v>290236.9070811948</v>
      </c>
      <c r="MB5" s="487">
        <v>301908.57182154182</v>
      </c>
      <c r="MC5" s="487">
        <v>286601.00177026534</v>
      </c>
      <c r="MD5" s="487">
        <v>328349.14588654327</v>
      </c>
      <c r="ME5" s="487">
        <v>288755.91599124175</v>
      </c>
      <c r="MF5" s="487">
        <v>270667.46066652401</v>
      </c>
      <c r="MG5" s="487">
        <v>272338.24396142311</v>
      </c>
      <c r="MH5" s="487">
        <v>251245.94461647168</v>
      </c>
      <c r="MI5" s="487">
        <v>262234.70637797308</v>
      </c>
      <c r="MJ5" s="487">
        <v>323570.30954397889</v>
      </c>
      <c r="MK5" s="487">
        <v>277947.89820678957</v>
      </c>
      <c r="ML5" s="487">
        <v>284064.82672467217</v>
      </c>
      <c r="MM5" s="487">
        <v>297425.69988123007</v>
      </c>
      <c r="MN5" s="487">
        <v>309789.15039265581</v>
      </c>
      <c r="MO5" s="487">
        <v>307287.71463061828</v>
      </c>
      <c r="MP5" s="487">
        <v>341574.78531421494</v>
      </c>
      <c r="MQ5" s="487">
        <v>300504.65389856545</v>
      </c>
      <c r="MR5" s="487">
        <v>283244.59008691652</v>
      </c>
      <c r="MS5" s="487">
        <v>283845.41712431685</v>
      </c>
      <c r="MT5" s="487">
        <v>261934.74284427796</v>
      </c>
      <c r="MU5" s="487">
        <v>273082.45298559614</v>
      </c>
      <c r="MV5" s="487">
        <v>334410.69757328328</v>
      </c>
      <c r="MW5" s="487">
        <v>288197.45371858636</v>
      </c>
      <c r="MX5" s="487">
        <v>294021.89639477042</v>
      </c>
      <c r="MY5" s="487">
        <v>307196.82868863194</v>
      </c>
      <c r="MZ5" s="487">
        <v>319791.35752922168</v>
      </c>
      <c r="NA5" s="487">
        <v>311845.43628258741</v>
      </c>
      <c r="NB5" s="487">
        <v>349284.05635853374</v>
      </c>
      <c r="NC5" s="487">
        <v>300195.96418506553</v>
      </c>
      <c r="ND5" s="487">
        <v>300806.52325110574</v>
      </c>
      <c r="NE5" s="487">
        <v>294951.03602118726</v>
      </c>
      <c r="NF5" s="487">
        <v>270984.44422129449</v>
      </c>
      <c r="NG5" s="487">
        <v>284221.73031968647</v>
      </c>
      <c r="NH5" s="487">
        <v>345190.77437705093</v>
      </c>
      <c r="NI5" s="487">
        <v>298248.26585312979</v>
      </c>
      <c r="NJ5" s="487">
        <v>304027.33724710823</v>
      </c>
      <c r="NK5" s="487">
        <v>317033.49428273272</v>
      </c>
      <c r="NL5" s="487">
        <v>329881.43967869563</v>
      </c>
      <c r="NM5" s="487">
        <v>329587.86196161713</v>
      </c>
      <c r="NN5" s="487"/>
      <c r="NO5" s="487"/>
      <c r="NP5" s="487"/>
      <c r="NQ5" s="487">
        <v>1434823.4181092228</v>
      </c>
      <c r="NR5" s="487">
        <v>1486757.683527593</v>
      </c>
      <c r="NS5" s="487">
        <v>1528982.6520487186</v>
      </c>
      <c r="NT5" s="487">
        <v>1610288.1468147296</v>
      </c>
      <c r="NU5" s="487">
        <v>1652052.3346610863</v>
      </c>
      <c r="NV5" s="487">
        <v>1681740.5255054089</v>
      </c>
      <c r="NW5" s="487">
        <v>1721540.5605681434</v>
      </c>
      <c r="NX5" s="487">
        <v>1792107.0813518895</v>
      </c>
      <c r="NY5" s="487">
        <v>1880583.4776023652</v>
      </c>
      <c r="NZ5" s="487">
        <v>1942497.5042876201</v>
      </c>
      <c r="OA5" s="487">
        <v>1985886.8295234686</v>
      </c>
      <c r="OB5" s="487">
        <v>2045017.1781606996</v>
      </c>
      <c r="OC5" s="487">
        <v>2120352.4399616532</v>
      </c>
      <c r="OD5" s="487">
        <v>2178642.8236479484</v>
      </c>
      <c r="OE5" s="487">
        <v>2261351.7517207321</v>
      </c>
      <c r="OF5" s="487">
        <v>2342494.9724089247</v>
      </c>
      <c r="OG5" s="487">
        <v>2411345.2148696901</v>
      </c>
      <c r="OH5" s="487">
        <v>2464073.3493485828</v>
      </c>
      <c r="OI5" s="487">
        <v>2559129.2549523106</v>
      </c>
      <c r="OJ5" s="487">
        <v>2659260.4664310822</v>
      </c>
      <c r="OK5" s="487">
        <v>2743024.1417093538</v>
      </c>
      <c r="OL5" s="487">
        <v>2822078.6919250051</v>
      </c>
      <c r="OM5" s="487">
        <v>2918258.7141137943</v>
      </c>
      <c r="ON5" s="487">
        <v>2995475.016026766</v>
      </c>
      <c r="OO5" s="487">
        <v>3077471.6784962164</v>
      </c>
      <c r="OP5" s="487">
        <v>3186122.0116060991</v>
      </c>
      <c r="OQ5" s="487">
        <v>3294158.8431009375</v>
      </c>
      <c r="OR5" s="487">
        <v>3391863.4916903218</v>
      </c>
      <c r="OS5" s="487">
        <v>3473677.0168801215</v>
      </c>
      <c r="OT5" s="487">
        <v>3599650.3124409686</v>
      </c>
      <c r="OU5" s="487">
        <v>3724412.9277572073</v>
      </c>
    </row>
    <row r="6" spans="2:412" x14ac:dyDescent="0.25">
      <c r="B6" t="s">
        <v>270</v>
      </c>
      <c r="C6" s="495" t="s">
        <v>942</v>
      </c>
      <c r="D6" t="s">
        <v>939</v>
      </c>
      <c r="F6" s="487">
        <v>191206.98069198144</v>
      </c>
      <c r="G6" s="487">
        <v>136340.94969880831</v>
      </c>
      <c r="H6" s="487">
        <v>138199.55232604439</v>
      </c>
      <c r="I6" s="487">
        <v>129206.28734724477</v>
      </c>
      <c r="J6" s="487">
        <v>106685.73282823971</v>
      </c>
      <c r="K6" s="487">
        <v>112851.36943807162</v>
      </c>
      <c r="L6" s="487">
        <v>177418.02878048562</v>
      </c>
      <c r="M6" s="487">
        <v>129214.03083373031</v>
      </c>
      <c r="N6" s="487">
        <v>139130.67661219256</v>
      </c>
      <c r="O6" s="487">
        <v>155383.34967990968</v>
      </c>
      <c r="P6" s="487">
        <v>161058.01890827075</v>
      </c>
      <c r="Q6" s="487">
        <v>163542.73929546302</v>
      </c>
      <c r="R6" s="487">
        <v>201706.79361711736</v>
      </c>
      <c r="S6" s="487">
        <v>155080.57411466999</v>
      </c>
      <c r="T6" s="487">
        <v>135664.0388517291</v>
      </c>
      <c r="U6" s="487">
        <v>133721.0208783847</v>
      </c>
      <c r="V6" s="487">
        <v>112733.03861638074</v>
      </c>
      <c r="W6" s="487">
        <v>116832.48273912299</v>
      </c>
      <c r="X6" s="487">
        <v>182179.34436070005</v>
      </c>
      <c r="Y6" s="487">
        <v>134016.67791514154</v>
      </c>
      <c r="Z6" s="487">
        <v>143618.51260367763</v>
      </c>
      <c r="AA6" s="487">
        <v>159894.34175656852</v>
      </c>
      <c r="AB6" s="487">
        <v>165830.82183725238</v>
      </c>
      <c r="AC6" s="487">
        <v>161948.98215181025</v>
      </c>
      <c r="AD6" s="487">
        <v>204034.79321106226</v>
      </c>
      <c r="AE6" s="487">
        <v>158026.23045752934</v>
      </c>
      <c r="AF6" s="487">
        <v>144065.6590857431</v>
      </c>
      <c r="AG6" s="487">
        <v>133777.35698984761</v>
      </c>
      <c r="AH6" s="487">
        <v>119780.51477849948</v>
      </c>
      <c r="AI6" s="487">
        <v>116420.57495279472</v>
      </c>
      <c r="AJ6" s="487">
        <v>184677.35313145153</v>
      </c>
      <c r="AK6" s="487">
        <v>137716.01595205779</v>
      </c>
      <c r="AL6" s="487">
        <v>146746.55930117195</v>
      </c>
      <c r="AM6" s="487">
        <v>163465.36890615485</v>
      </c>
      <c r="AN6" s="487">
        <v>170006.62614321624</v>
      </c>
      <c r="AO6" s="487">
        <v>175722.4866852769</v>
      </c>
      <c r="AP6" s="487">
        <v>212225.73839015109</v>
      </c>
      <c r="AQ6" s="487">
        <v>154942.63363044395</v>
      </c>
      <c r="AR6" s="487">
        <v>157988.32793181229</v>
      </c>
      <c r="AS6" s="487">
        <v>147444.21174456604</v>
      </c>
      <c r="AT6" s="487">
        <v>123577.76254579477</v>
      </c>
      <c r="AU6" s="487">
        <v>130135.70022228707</v>
      </c>
      <c r="AV6" s="487">
        <v>194845.67265449665</v>
      </c>
      <c r="AW6" s="487">
        <v>145618.96384292375</v>
      </c>
      <c r="AX6" s="487">
        <v>155053.81836771264</v>
      </c>
      <c r="AY6" s="487">
        <v>171024.14070696934</v>
      </c>
      <c r="AZ6" s="487">
        <v>177206.39033781743</v>
      </c>
      <c r="BA6" s="487">
        <v>182988.23611817474</v>
      </c>
      <c r="BB6" s="487">
        <v>218994.68259544068</v>
      </c>
      <c r="BC6" s="487">
        <v>171522.09392036078</v>
      </c>
      <c r="BD6" s="487">
        <v>152176.04514502967</v>
      </c>
      <c r="BE6" s="487">
        <v>150017.57985612127</v>
      </c>
      <c r="BF6" s="487">
        <v>128343.29498732711</v>
      </c>
      <c r="BG6" s="487">
        <v>133067.25942814449</v>
      </c>
      <c r="BH6" s="487">
        <v>198972.08093270825</v>
      </c>
      <c r="BI6" s="487">
        <v>150077.01052632448</v>
      </c>
      <c r="BJ6" s="487">
        <v>159397.78934801533</v>
      </c>
      <c r="BK6" s="487">
        <v>175578.08714237824</v>
      </c>
      <c r="BL6" s="487">
        <v>182186.56588953864</v>
      </c>
      <c r="BM6" s="487">
        <v>183373.1551359616</v>
      </c>
      <c r="BN6" s="487">
        <v>222311.20308936085</v>
      </c>
      <c r="BO6" s="487">
        <v>175361.20745303584</v>
      </c>
      <c r="BP6" s="487">
        <v>161577.42080873103</v>
      </c>
      <c r="BQ6" s="487">
        <v>150928.82560867578</v>
      </c>
      <c r="BR6" s="487">
        <v>136172.83867141494</v>
      </c>
      <c r="BS6" s="487">
        <v>133430.89750229905</v>
      </c>
      <c r="BT6" s="487">
        <v>202217.86559789773</v>
      </c>
      <c r="BU6" s="487">
        <v>154476.99256501935</v>
      </c>
      <c r="BV6" s="487">
        <v>163198.85508434175</v>
      </c>
      <c r="BW6" s="487">
        <v>179800.31036451296</v>
      </c>
      <c r="BX6" s="487">
        <v>187013.96623047139</v>
      </c>
      <c r="BY6" s="487">
        <v>173222.83525950121</v>
      </c>
      <c r="BZ6" s="487">
        <v>221471.881281329</v>
      </c>
      <c r="CA6" s="487">
        <v>176323.72330475046</v>
      </c>
      <c r="CB6" s="487">
        <v>155868.73042909778</v>
      </c>
      <c r="CC6" s="487">
        <v>155917.35542561545</v>
      </c>
      <c r="CD6" s="487">
        <v>141410.05977068827</v>
      </c>
      <c r="CE6" s="487">
        <v>136960.01046296171</v>
      </c>
      <c r="CF6" s="487">
        <v>207178.53127703886</v>
      </c>
      <c r="CG6" s="487">
        <v>159514.10510820092</v>
      </c>
      <c r="CH6" s="487">
        <v>168070.02415566836</v>
      </c>
      <c r="CI6" s="487">
        <v>184872.90933935239</v>
      </c>
      <c r="CJ6" s="487">
        <v>192471.88365045123</v>
      </c>
      <c r="CK6" s="487">
        <v>187925.81313055672</v>
      </c>
      <c r="CL6" s="487">
        <v>230651.41477880775</v>
      </c>
      <c r="CM6" s="487">
        <v>184363.27829341893</v>
      </c>
      <c r="CN6" s="487">
        <v>164459.82396428849</v>
      </c>
      <c r="CO6" s="487">
        <v>163685.58741222403</v>
      </c>
      <c r="CP6" s="487">
        <v>146328.15500149623</v>
      </c>
      <c r="CQ6" s="487">
        <v>143313.91058797369</v>
      </c>
      <c r="CR6" s="487">
        <v>213763.46842340822</v>
      </c>
      <c r="CS6" s="487">
        <v>165520.44671849182</v>
      </c>
      <c r="CT6" s="487">
        <v>174070.91825104013</v>
      </c>
      <c r="CU6" s="487">
        <v>190844.2412624892</v>
      </c>
      <c r="CV6" s="487">
        <v>198647.70070843247</v>
      </c>
      <c r="CW6" s="487">
        <v>197923.2834219457</v>
      </c>
      <c r="CX6" s="487">
        <v>238287.74879037222</v>
      </c>
      <c r="CY6" s="487">
        <v>181202.797987798</v>
      </c>
      <c r="CZ6" s="487">
        <v>183670.25310756546</v>
      </c>
      <c r="DA6" s="487">
        <v>174043.05331064129</v>
      </c>
      <c r="DB6" s="487">
        <v>149678.35527408094</v>
      </c>
      <c r="DC6" s="487">
        <v>157667.35233747758</v>
      </c>
      <c r="DD6" s="487">
        <v>223817.75852663207</v>
      </c>
      <c r="DE6" s="487">
        <v>173619.51049711378</v>
      </c>
      <c r="DF6" s="487">
        <v>182792.23794511103</v>
      </c>
      <c r="DG6" s="487">
        <v>198804.88058897975</v>
      </c>
      <c r="DH6" s="487">
        <v>206362.85540782081</v>
      </c>
      <c r="DI6" s="487">
        <v>210934.77045594095</v>
      </c>
      <c r="DJ6" s="487">
        <v>247701.66294153623</v>
      </c>
      <c r="DK6" s="487">
        <v>199843.32081202118</v>
      </c>
      <c r="DL6" s="487">
        <v>180255.02616882609</v>
      </c>
      <c r="DM6" s="487">
        <v>178529.38897486645</v>
      </c>
      <c r="DN6" s="487">
        <v>156083.26465319627</v>
      </c>
      <c r="DO6" s="487">
        <v>162171.77834210719</v>
      </c>
      <c r="DP6" s="487">
        <v>229389.96540888975</v>
      </c>
      <c r="DQ6" s="487">
        <v>179377.6397098419</v>
      </c>
      <c r="DR6" s="487">
        <v>188344.49352469252</v>
      </c>
      <c r="DS6" s="487">
        <v>204491.01121536904</v>
      </c>
      <c r="DT6" s="487">
        <v>212445.86646993391</v>
      </c>
      <c r="DU6" s="487">
        <v>217341.10685816695</v>
      </c>
      <c r="DV6" s="487">
        <v>253980.32919890503</v>
      </c>
      <c r="DW6" s="487">
        <v>206013.5705001239</v>
      </c>
      <c r="DX6" s="487">
        <v>192254.22249607209</v>
      </c>
      <c r="DY6" s="487">
        <v>181529.31446620548</v>
      </c>
      <c r="DZ6" s="487">
        <v>165700.7099151304</v>
      </c>
      <c r="EA6" s="487">
        <v>164231.71991150282</v>
      </c>
      <c r="EB6" s="487">
        <v>234187.81294125627</v>
      </c>
      <c r="EC6" s="487">
        <v>185168.4962823606</v>
      </c>
      <c r="ED6" s="487">
        <v>193431.91518709174</v>
      </c>
      <c r="EE6" s="487">
        <v>209913.50641170505</v>
      </c>
      <c r="EF6" s="487">
        <v>218436.72565532132</v>
      </c>
      <c r="EG6" s="487">
        <v>203751.31215402245</v>
      </c>
      <c r="EH6" s="487">
        <v>252423.68080939655</v>
      </c>
      <c r="EI6" s="487">
        <v>196538.23335758972</v>
      </c>
      <c r="EJ6" s="487">
        <v>197997.00198045897</v>
      </c>
      <c r="EK6" s="487">
        <v>189888.39528575973</v>
      </c>
      <c r="EL6" s="487">
        <v>165669.20331020551</v>
      </c>
      <c r="EM6" s="487">
        <v>174785.06814102529</v>
      </c>
      <c r="EN6" s="487">
        <v>242177.83144714191</v>
      </c>
      <c r="EO6" s="487">
        <v>191560.36661903767</v>
      </c>
      <c r="EP6" s="487">
        <v>200714.98339409273</v>
      </c>
      <c r="EQ6" s="487">
        <v>216895.33201980009</v>
      </c>
      <c r="ER6" s="487">
        <v>225473.59759639844</v>
      </c>
      <c r="ES6" s="487">
        <v>226192.68454759163</v>
      </c>
      <c r="ET6" s="487">
        <v>265451.24606515834</v>
      </c>
      <c r="EU6" s="487">
        <v>217771.06512242433</v>
      </c>
      <c r="EV6" s="487">
        <v>197885.25462046781</v>
      </c>
      <c r="EW6" s="487">
        <v>196798.87642665824</v>
      </c>
      <c r="EX6" s="487">
        <v>174043.15363566316</v>
      </c>
      <c r="EY6" s="487">
        <v>181127.42848072536</v>
      </c>
      <c r="EZ6" s="487">
        <v>249336.70664077598</v>
      </c>
      <c r="FA6" s="487">
        <v>198683.76822261675</v>
      </c>
      <c r="FB6" s="487">
        <v>207487.10964154164</v>
      </c>
      <c r="FC6" s="487">
        <v>223672.66179171496</v>
      </c>
      <c r="FD6" s="487">
        <v>232564.89920599019</v>
      </c>
      <c r="FE6" s="487">
        <v>226865.21801331796</v>
      </c>
      <c r="FF6" s="487">
        <v>269980.64256642334</v>
      </c>
      <c r="FG6" s="487">
        <v>222914.98582412195</v>
      </c>
      <c r="FH6" s="487">
        <v>208413.94028428858</v>
      </c>
      <c r="FI6" s="487">
        <v>198961.51202607434</v>
      </c>
      <c r="FJ6" s="487">
        <v>183134.24326922337</v>
      </c>
      <c r="FK6" s="487">
        <v>182805.57448468072</v>
      </c>
      <c r="FL6" s="487">
        <v>253972.71519858102</v>
      </c>
      <c r="FM6" s="487">
        <v>204445.91712455321</v>
      </c>
      <c r="FN6" s="487">
        <v>212645.20961299236</v>
      </c>
      <c r="FO6" s="487">
        <v>229260.27859732698</v>
      </c>
      <c r="FP6" s="487">
        <v>238819.17444404974</v>
      </c>
      <c r="FQ6" s="487">
        <v>237031.17922951636</v>
      </c>
      <c r="FR6" s="487">
        <v>277980.26819640025</v>
      </c>
      <c r="FS6" s="487">
        <v>230470.55685543973</v>
      </c>
      <c r="FT6" s="487">
        <v>210422.51142950219</v>
      </c>
      <c r="FU6" s="487">
        <v>209799.17334148439</v>
      </c>
      <c r="FV6" s="487">
        <v>186842.57845409805</v>
      </c>
      <c r="FW6" s="487">
        <v>194648.06179014852</v>
      </c>
      <c r="FX6" s="487">
        <v>263569.02826544852</v>
      </c>
      <c r="FY6" s="487">
        <v>212472.40979537839</v>
      </c>
      <c r="FZ6" s="487">
        <v>221168.14259587965</v>
      </c>
      <c r="GA6" s="487">
        <v>237387.50695374631</v>
      </c>
      <c r="GB6" s="487">
        <v>246947.94111747059</v>
      </c>
      <c r="GC6" s="487">
        <v>250991.41671962995</v>
      </c>
      <c r="GD6" s="487">
        <v>288213.03250047326</v>
      </c>
      <c r="GE6" s="487">
        <v>239754.8831823958</v>
      </c>
      <c r="GF6" s="487">
        <v>219940.01852288237</v>
      </c>
      <c r="GG6" s="487">
        <v>218731.51133582182</v>
      </c>
      <c r="GH6" s="487">
        <v>195199.99254062286</v>
      </c>
      <c r="GI6" s="487">
        <v>203152.13500659718</v>
      </c>
      <c r="GJ6" s="487">
        <v>272148.3934042863</v>
      </c>
      <c r="GK6" s="487">
        <v>220595.38437087182</v>
      </c>
      <c r="GL6" s="487">
        <v>229070.56799403194</v>
      </c>
      <c r="GM6" s="487">
        <v>245163.02521227422</v>
      </c>
      <c r="GN6" s="487">
        <v>254952.71944056908</v>
      </c>
      <c r="GO6" s="487">
        <v>254193.17341456903</v>
      </c>
      <c r="GP6" s="487">
        <v>294220.14701473236</v>
      </c>
      <c r="GQ6" s="487">
        <v>235922.81781692166</v>
      </c>
      <c r="GR6" s="487">
        <v>237932.92192846898</v>
      </c>
      <c r="GS6" s="487">
        <v>228716.11032820906</v>
      </c>
      <c r="GT6" s="487">
        <v>202701.31315079835</v>
      </c>
      <c r="GU6" s="487">
        <v>213036.30062612271</v>
      </c>
      <c r="GV6" s="487">
        <v>281429.57621389144</v>
      </c>
      <c r="GW6" s="487">
        <v>229071.92037532627</v>
      </c>
      <c r="GX6" s="487">
        <v>237507.1452111218</v>
      </c>
      <c r="GY6" s="487">
        <v>253380.17956760144</v>
      </c>
      <c r="GZ6" s="487">
        <v>263331.36230171483</v>
      </c>
      <c r="HA6" s="487">
        <v>247370.64120081475</v>
      </c>
      <c r="HB6" s="487">
        <v>296493.38359355682</v>
      </c>
      <c r="HC6" s="487">
        <v>249969.0592664227</v>
      </c>
      <c r="HD6" s="487">
        <v>228778.88703854059</v>
      </c>
      <c r="HE6" s="487">
        <v>229613.63135024271</v>
      </c>
      <c r="HF6" s="487">
        <v>206641.30416176515</v>
      </c>
      <c r="HG6" s="487">
        <v>215642.260458039</v>
      </c>
      <c r="HH6" s="487">
        <v>285880.3874567172</v>
      </c>
      <c r="HI6" s="487">
        <v>234209.91655006763</v>
      </c>
      <c r="HJ6" s="487">
        <v>242816.83762823691</v>
      </c>
      <c r="HK6" s="487">
        <v>259171.21271215857</v>
      </c>
      <c r="HL6" s="487">
        <v>269860.77690566506</v>
      </c>
      <c r="HM6" s="487">
        <v>269494.54241994536</v>
      </c>
      <c r="HN6" s="487">
        <v>309524.4856407551</v>
      </c>
      <c r="HO6" s="487">
        <v>261241.99874758144</v>
      </c>
      <c r="HP6" s="487">
        <v>241071.58354834054</v>
      </c>
      <c r="HQ6" s="487">
        <v>240578.57033902442</v>
      </c>
      <c r="HR6" s="487">
        <v>220798.03288898309</v>
      </c>
      <c r="HS6" s="487">
        <v>221034.90160320987</v>
      </c>
      <c r="HT6" s="487">
        <v>294535.64914340898</v>
      </c>
      <c r="HU6" s="487">
        <v>243230.68503165405</v>
      </c>
      <c r="HV6" s="487">
        <v>250720.84949940117</v>
      </c>
      <c r="HW6" s="487">
        <v>267267.01927173825</v>
      </c>
      <c r="HX6" s="487">
        <v>278378.59331243858</v>
      </c>
      <c r="HY6" s="487">
        <v>275479.1894799805</v>
      </c>
      <c r="HZ6" s="487">
        <v>316957.98118550022</v>
      </c>
      <c r="IA6" s="487">
        <v>258598.04114806073</v>
      </c>
      <c r="IB6" s="487">
        <v>260403.50094239565</v>
      </c>
      <c r="IC6" s="487">
        <v>251697.25809260659</v>
      </c>
      <c r="ID6" s="487">
        <v>225190.01086366898</v>
      </c>
      <c r="IE6" s="487">
        <v>236647.27683861752</v>
      </c>
      <c r="IF6" s="487">
        <v>306130.6453213378</v>
      </c>
      <c r="IG6" s="487">
        <v>252956.0642326159</v>
      </c>
      <c r="IH6" s="487">
        <v>261155.3045520437</v>
      </c>
      <c r="II6" s="487">
        <v>277035.89672683517</v>
      </c>
      <c r="IJ6" s="487">
        <v>288062.83122844505</v>
      </c>
      <c r="IK6" s="487">
        <v>290471.7339901338</v>
      </c>
      <c r="IL6" s="487">
        <v>328437.91125171544</v>
      </c>
      <c r="IM6" s="487">
        <v>279319.0855478259</v>
      </c>
      <c r="IN6" s="487">
        <v>259089.68726174594</v>
      </c>
      <c r="IO6" s="487">
        <v>258336.5593618096</v>
      </c>
      <c r="IP6" s="487">
        <v>233720.43478152019</v>
      </c>
      <c r="IQ6" s="487">
        <v>243379.74661143421</v>
      </c>
      <c r="IR6" s="487">
        <v>314026.62316475325</v>
      </c>
      <c r="IS6" s="487">
        <v>260979.29165839695</v>
      </c>
      <c r="IT6" s="487">
        <v>268959.59335150087</v>
      </c>
      <c r="IU6" s="487">
        <v>284979.19320121733</v>
      </c>
      <c r="IV6" s="487">
        <v>296492.93948812684</v>
      </c>
      <c r="IW6" s="487">
        <v>299178.96136280382</v>
      </c>
      <c r="IX6" s="487">
        <v>337056.2961357134</v>
      </c>
      <c r="IY6" s="487">
        <v>287804.5170375501</v>
      </c>
      <c r="IZ6" s="487">
        <v>273393.7720433728</v>
      </c>
      <c r="JA6" s="487">
        <v>263668.36341373785</v>
      </c>
      <c r="JB6" s="487">
        <v>245620.68923456245</v>
      </c>
      <c r="JC6" s="487">
        <v>247810.5276292332</v>
      </c>
      <c r="JD6" s="487">
        <v>321279.50156618265</v>
      </c>
      <c r="JE6" s="487">
        <v>269153.85202245257</v>
      </c>
      <c r="JF6" s="487">
        <v>276408.20988353743</v>
      </c>
      <c r="JG6" s="487">
        <v>292760.79784440342</v>
      </c>
      <c r="JH6" s="487">
        <v>304929.14483380236</v>
      </c>
      <c r="JI6" s="487">
        <v>302896.33516331261</v>
      </c>
      <c r="JJ6" s="487">
        <v>343772.72460637172</v>
      </c>
      <c r="JK6" s="487">
        <v>284814.3150473276</v>
      </c>
      <c r="JL6" s="487">
        <v>286499.3099061072</v>
      </c>
      <c r="JM6" s="487">
        <v>277928.2623804133</v>
      </c>
      <c r="JN6" s="487">
        <v>250647.26979071816</v>
      </c>
      <c r="JO6" s="487">
        <v>263181.37505639985</v>
      </c>
      <c r="JP6" s="487">
        <v>333681.54967445228</v>
      </c>
      <c r="JQ6" s="487">
        <v>279510.21942876413</v>
      </c>
      <c r="JR6" s="487">
        <v>287367.66443779197</v>
      </c>
      <c r="JS6" s="487">
        <v>303179.85635036119</v>
      </c>
      <c r="JT6" s="487">
        <v>315299.71826320619</v>
      </c>
      <c r="JU6" s="487">
        <v>313552.4951375479</v>
      </c>
      <c r="JV6" s="487">
        <v>353997.39067468198</v>
      </c>
      <c r="JW6" s="487">
        <v>304873.80020108866</v>
      </c>
      <c r="JX6" s="487">
        <v>284228.60686850094</v>
      </c>
      <c r="JY6" s="487">
        <v>284126.64721764025</v>
      </c>
      <c r="JZ6" s="487">
        <v>258992.84017399821</v>
      </c>
      <c r="KA6" s="487">
        <v>269871.71902138018</v>
      </c>
      <c r="KB6" s="487">
        <v>341730.47635782743</v>
      </c>
      <c r="KC6" s="487">
        <v>287792.51281427045</v>
      </c>
      <c r="KD6" s="487">
        <v>295515.23335797229</v>
      </c>
      <c r="KE6" s="487">
        <v>311547.21732838446</v>
      </c>
      <c r="KF6" s="487">
        <v>324246.90168544173</v>
      </c>
      <c r="KG6" s="487">
        <v>316163.85914397385</v>
      </c>
      <c r="KH6" s="487">
        <v>360617.67834574624</v>
      </c>
      <c r="KI6" s="487">
        <v>312171.81951167749</v>
      </c>
      <c r="KJ6" s="487">
        <v>296972.56265119492</v>
      </c>
      <c r="KK6" s="487">
        <v>288592.25840768754</v>
      </c>
      <c r="KL6" s="487">
        <v>270381.88379642979</v>
      </c>
      <c r="KM6" s="487">
        <v>273981.09612388461</v>
      </c>
      <c r="KN6" s="487">
        <v>348919.54269470001</v>
      </c>
      <c r="KO6" s="487">
        <v>296056.6353318214</v>
      </c>
      <c r="KP6" s="487">
        <v>303171.87047862285</v>
      </c>
      <c r="KQ6" s="487">
        <v>319647.93847636721</v>
      </c>
      <c r="KR6" s="487">
        <v>333120.36360629671</v>
      </c>
      <c r="KS6" s="487">
        <v>328903.90091314929</v>
      </c>
      <c r="KT6" s="487">
        <v>371239.6636045425</v>
      </c>
      <c r="KU6" s="487">
        <v>322327.13289889146</v>
      </c>
      <c r="KV6" s="487">
        <v>301573.0267225962</v>
      </c>
      <c r="KW6" s="487">
        <v>302054.18285199802</v>
      </c>
      <c r="KX6" s="487">
        <v>276662.73312627379</v>
      </c>
      <c r="KY6" s="487">
        <v>288494.66222644341</v>
      </c>
      <c r="KZ6" s="487">
        <v>361280.94980545645</v>
      </c>
      <c r="LA6" s="487">
        <v>306770.99184472451</v>
      </c>
      <c r="LB6" s="487">
        <v>314358.87823440984</v>
      </c>
      <c r="LC6" s="487">
        <v>330437.69660034997</v>
      </c>
      <c r="LD6" s="487">
        <v>344007.10526005691</v>
      </c>
      <c r="LE6" s="487">
        <v>345108.00249102694</v>
      </c>
      <c r="LF6" s="487">
        <v>384035.08211043867</v>
      </c>
      <c r="LG6" s="487">
        <v>334197.79548349226</v>
      </c>
      <c r="LH6" s="487">
        <v>313635.86121769453</v>
      </c>
      <c r="LI6" s="487">
        <v>313605.96971185459</v>
      </c>
      <c r="LJ6" s="487">
        <v>287607.09344657609</v>
      </c>
      <c r="LK6" s="487">
        <v>299693.66082884051</v>
      </c>
      <c r="LL6" s="487">
        <v>372664.07558926661</v>
      </c>
      <c r="LM6" s="487">
        <v>317627.92225266225</v>
      </c>
      <c r="LN6" s="487">
        <v>324977.40161111922</v>
      </c>
      <c r="LO6" s="487">
        <v>340933.67898238538</v>
      </c>
      <c r="LP6" s="487">
        <v>354834.81567096763</v>
      </c>
      <c r="LQ6" s="487">
        <v>351535.05346869526</v>
      </c>
      <c r="LR6" s="487">
        <v>393034.78233743907</v>
      </c>
      <c r="LS6" s="487">
        <v>333275.9369488277</v>
      </c>
      <c r="LT6" s="487">
        <v>334554.38003977813</v>
      </c>
      <c r="LU6" s="487">
        <v>326501.52864154865</v>
      </c>
      <c r="LV6" s="487">
        <v>297938.42507810472</v>
      </c>
      <c r="LW6" s="487">
        <v>312498.92991421418</v>
      </c>
      <c r="LX6" s="487">
        <v>384948.38760257477</v>
      </c>
      <c r="LY6" s="487">
        <v>329013.69661704893</v>
      </c>
      <c r="LZ6" s="487">
        <v>336289.15216139285</v>
      </c>
      <c r="MA6" s="487">
        <v>352016.28718278068</v>
      </c>
      <c r="MB6" s="487">
        <v>366172.36446619011</v>
      </c>
      <c r="MC6" s="487">
        <v>347606.4486788736</v>
      </c>
      <c r="MD6" s="487">
        <v>398241.03831937216</v>
      </c>
      <c r="ME6" s="487">
        <v>350220.05461512099</v>
      </c>
      <c r="MF6" s="487">
        <v>328281.31860696262</v>
      </c>
      <c r="MG6" s="487">
        <v>330307.74225539563</v>
      </c>
      <c r="MH6" s="487">
        <v>304725.76862486597</v>
      </c>
      <c r="MI6" s="487">
        <v>318053.58125531714</v>
      </c>
      <c r="MJ6" s="487">
        <v>392444.98624838918</v>
      </c>
      <c r="MK6" s="487">
        <v>337111.45884572092</v>
      </c>
      <c r="ML6" s="487">
        <v>344530.42732730386</v>
      </c>
      <c r="MM6" s="487">
        <v>360735.27532334399</v>
      </c>
      <c r="MN6" s="487">
        <v>375730.39082939026</v>
      </c>
      <c r="MO6" s="487">
        <v>372696.50331165863</v>
      </c>
      <c r="MP6" s="487">
        <v>414281.86694370955</v>
      </c>
      <c r="MQ6" s="487">
        <v>364469.61074087827</v>
      </c>
      <c r="MR6" s="487">
        <v>343535.5963847551</v>
      </c>
      <c r="MS6" s="487">
        <v>344264.31453804468</v>
      </c>
      <c r="MT6" s="487">
        <v>317689.76794679114</v>
      </c>
      <c r="MU6" s="487">
        <v>331210.36246387253</v>
      </c>
      <c r="MV6" s="487">
        <v>405592.84254300187</v>
      </c>
      <c r="MW6" s="487">
        <v>349542.71892501588</v>
      </c>
      <c r="MX6" s="487">
        <v>356606.94348004705</v>
      </c>
      <c r="MY6" s="487">
        <v>372586.27152833069</v>
      </c>
      <c r="MZ6" s="487">
        <v>387861.65234005009</v>
      </c>
      <c r="NA6" s="487">
        <v>378224.37456026557</v>
      </c>
      <c r="NB6" s="487">
        <v>423632.12152434984</v>
      </c>
      <c r="NC6" s="487">
        <v>364095.21381138184</v>
      </c>
      <c r="ND6" s="487">
        <v>364835.73553790752</v>
      </c>
      <c r="NE6" s="487">
        <v>357733.85833334702</v>
      </c>
      <c r="NF6" s="487">
        <v>328665.77479198208</v>
      </c>
      <c r="NG6" s="487">
        <v>344720.72917939431</v>
      </c>
      <c r="NH6" s="487">
        <v>418667.54985769186</v>
      </c>
      <c r="NI6" s="487">
        <v>361732.93141850777</v>
      </c>
      <c r="NJ6" s="487">
        <v>368742.12703022716</v>
      </c>
      <c r="NK6" s="487">
        <v>384516.75457928627</v>
      </c>
      <c r="NL6" s="487">
        <v>400099.49380324286</v>
      </c>
      <c r="NM6" s="487">
        <v>399743.42558640277</v>
      </c>
      <c r="NN6" s="487"/>
      <c r="NO6" s="487"/>
      <c r="NP6" s="487"/>
      <c r="NQ6" s="487">
        <v>1740237.716440442</v>
      </c>
      <c r="NR6" s="487">
        <v>1803226.6294425554</v>
      </c>
      <c r="NS6" s="487">
        <v>1854439.5395948058</v>
      </c>
      <c r="NT6" s="487">
        <v>1953051.5964931496</v>
      </c>
      <c r="NU6" s="487">
        <v>2003705.6449073507</v>
      </c>
      <c r="NV6" s="487">
        <v>2039713.2182352617</v>
      </c>
      <c r="NW6" s="487">
        <v>2087985.0273357118</v>
      </c>
      <c r="NX6" s="487">
        <v>2173572.2288240166</v>
      </c>
      <c r="NY6" s="487">
        <v>2280881.5742295338</v>
      </c>
      <c r="NZ6" s="487">
        <v>2355974.5250794478</v>
      </c>
      <c r="OA6" s="487">
        <v>2408599.6351196975</v>
      </c>
      <c r="OB6" s="487">
        <v>2480316.378508498</v>
      </c>
      <c r="OC6" s="487">
        <v>2571687.3878670544</v>
      </c>
      <c r="OD6" s="487">
        <v>2642385.3726618323</v>
      </c>
      <c r="OE6" s="487">
        <v>2742699.5955146262</v>
      </c>
      <c r="OF6" s="487">
        <v>2841114.8369253958</v>
      </c>
      <c r="OG6" s="487">
        <v>2924620.4357357235</v>
      </c>
      <c r="OH6" s="487">
        <v>2988572.1995413578</v>
      </c>
      <c r="OI6" s="487">
        <v>3103861.5585065163</v>
      </c>
      <c r="OJ6" s="487">
        <v>3225306.5451222612</v>
      </c>
      <c r="OK6" s="487">
        <v>3326900.0270428504</v>
      </c>
      <c r="OL6" s="487">
        <v>3422782.0068078609</v>
      </c>
      <c r="OM6" s="487">
        <v>3539434.7600794616</v>
      </c>
      <c r="ON6" s="487">
        <v>3633087.2048451607</v>
      </c>
      <c r="OO6" s="487">
        <v>3732537.5503375782</v>
      </c>
      <c r="OP6" s="487">
        <v>3864315.0256667701</v>
      </c>
      <c r="OQ6" s="487">
        <v>3995348.4103739928</v>
      </c>
      <c r="OR6" s="487">
        <v>4113850.3196687736</v>
      </c>
      <c r="OS6" s="487">
        <v>4213078.5455628419</v>
      </c>
      <c r="OT6" s="487">
        <v>4365866.3223947622</v>
      </c>
      <c r="OU6" s="487">
        <v>4517185.7154537216</v>
      </c>
    </row>
    <row r="7" spans="2:412" x14ac:dyDescent="0.25">
      <c r="B7" t="s">
        <v>943</v>
      </c>
      <c r="C7" s="495" t="s">
        <v>944</v>
      </c>
      <c r="D7" t="s">
        <v>939</v>
      </c>
      <c r="F7" s="487">
        <v>191206.98069198133</v>
      </c>
      <c r="G7" s="487">
        <v>136340.94969880822</v>
      </c>
      <c r="H7" s="487">
        <v>138199.55232604433</v>
      </c>
      <c r="I7" s="487">
        <v>129206.2873472447</v>
      </c>
      <c r="J7" s="487">
        <v>106685.73282823966</v>
      </c>
      <c r="K7" s="487">
        <v>112851.36943807156</v>
      </c>
      <c r="L7" s="487">
        <v>177418.0287804855</v>
      </c>
      <c r="M7" s="487">
        <v>129214.03083373024</v>
      </c>
      <c r="N7" s="487">
        <v>139130.6766121925</v>
      </c>
      <c r="O7" s="487">
        <v>155383.34967990959</v>
      </c>
      <c r="P7" s="487">
        <v>161058.01890827066</v>
      </c>
      <c r="Q7" s="487">
        <v>163542.73929546293</v>
      </c>
      <c r="R7" s="487">
        <v>201706.79361711725</v>
      </c>
      <c r="S7" s="487">
        <v>155080.5741146699</v>
      </c>
      <c r="T7" s="487">
        <v>135664.03885172904</v>
      </c>
      <c r="U7" s="487">
        <v>133721.02087838465</v>
      </c>
      <c r="V7" s="487">
        <v>112733.03861638068</v>
      </c>
      <c r="W7" s="487">
        <v>116832.48273912293</v>
      </c>
      <c r="X7" s="487">
        <v>182179.34436069996</v>
      </c>
      <c r="Y7" s="487">
        <v>134016.67791514145</v>
      </c>
      <c r="Z7" s="487">
        <v>143618.51260367755</v>
      </c>
      <c r="AA7" s="487">
        <v>159894.34175656844</v>
      </c>
      <c r="AB7" s="487">
        <v>165830.8218372523</v>
      </c>
      <c r="AC7" s="487">
        <v>161948.98215181017</v>
      </c>
      <c r="AD7" s="487">
        <v>204034.79321106215</v>
      </c>
      <c r="AE7" s="487">
        <v>158026.23045752925</v>
      </c>
      <c r="AF7" s="487">
        <v>144065.65908574301</v>
      </c>
      <c r="AG7" s="487">
        <v>133777.35698984753</v>
      </c>
      <c r="AH7" s="487">
        <v>119780.51477849942</v>
      </c>
      <c r="AI7" s="487">
        <v>116420.57495279466</v>
      </c>
      <c r="AJ7" s="487">
        <v>184677.35313145144</v>
      </c>
      <c r="AK7" s="487">
        <v>137716.0159520577</v>
      </c>
      <c r="AL7" s="487">
        <v>146746.55930117189</v>
      </c>
      <c r="AM7" s="487">
        <v>163465.36890615476</v>
      </c>
      <c r="AN7" s="487">
        <v>170006.62614321616</v>
      </c>
      <c r="AO7" s="487">
        <v>175722.48668527682</v>
      </c>
      <c r="AP7" s="487">
        <v>212225.73839015097</v>
      </c>
      <c r="AQ7" s="487">
        <v>154942.63363044386</v>
      </c>
      <c r="AR7" s="487">
        <v>157988.32793181221</v>
      </c>
      <c r="AS7" s="487">
        <v>147444.21174456595</v>
      </c>
      <c r="AT7" s="487">
        <v>123577.76254579471</v>
      </c>
      <c r="AU7" s="487">
        <v>130135.70022228701</v>
      </c>
      <c r="AV7" s="487">
        <v>194845.67265449653</v>
      </c>
      <c r="AW7" s="487">
        <v>145618.96384292369</v>
      </c>
      <c r="AX7" s="487">
        <v>155053.81836771255</v>
      </c>
      <c r="AY7" s="487">
        <v>171024.14070696922</v>
      </c>
      <c r="AZ7" s="487">
        <v>177206.39033781734</v>
      </c>
      <c r="BA7" s="487">
        <v>182988.23611817465</v>
      </c>
      <c r="BB7" s="487">
        <v>218994.68259544056</v>
      </c>
      <c r="BC7" s="487">
        <v>171522.0939203607</v>
      </c>
      <c r="BD7" s="487">
        <v>152176.04514502961</v>
      </c>
      <c r="BE7" s="487">
        <v>150017.57985612119</v>
      </c>
      <c r="BF7" s="487">
        <v>128343.29498732704</v>
      </c>
      <c r="BG7" s="487">
        <v>133067.25942814443</v>
      </c>
      <c r="BH7" s="487">
        <v>198972.08093270817</v>
      </c>
      <c r="BI7" s="487">
        <v>150077.01052632439</v>
      </c>
      <c r="BJ7" s="487">
        <v>159397.78934801524</v>
      </c>
      <c r="BK7" s="487">
        <v>175578.08714237815</v>
      </c>
      <c r="BL7" s="487">
        <v>182186.56588953856</v>
      </c>
      <c r="BM7" s="487">
        <v>183373.15513596148</v>
      </c>
      <c r="BN7" s="487">
        <v>222311.20308936073</v>
      </c>
      <c r="BO7" s="487">
        <v>175361.20745303572</v>
      </c>
      <c r="BP7" s="487">
        <v>161577.42080873094</v>
      </c>
      <c r="BQ7" s="487">
        <v>150928.82560867569</v>
      </c>
      <c r="BR7" s="487">
        <v>136172.83867141485</v>
      </c>
      <c r="BS7" s="487">
        <v>133430.89750229896</v>
      </c>
      <c r="BT7" s="487">
        <v>202217.86559789765</v>
      </c>
      <c r="BU7" s="487">
        <v>154476.99256501926</v>
      </c>
      <c r="BV7" s="487">
        <v>163198.85508434166</v>
      </c>
      <c r="BW7" s="487">
        <v>179800.31036451287</v>
      </c>
      <c r="BX7" s="487">
        <v>187013.9662304713</v>
      </c>
      <c r="BY7" s="487">
        <v>173222.83525950112</v>
      </c>
      <c r="BZ7" s="487">
        <v>221471.88128132888</v>
      </c>
      <c r="CA7" s="487">
        <v>176323.72330475037</v>
      </c>
      <c r="CB7" s="487">
        <v>155868.73042909769</v>
      </c>
      <c r="CC7" s="487">
        <v>155917.35542561536</v>
      </c>
      <c r="CD7" s="487">
        <v>141410.05977068821</v>
      </c>
      <c r="CE7" s="487">
        <v>136960.01046296165</v>
      </c>
      <c r="CF7" s="487">
        <v>207178.53127703874</v>
      </c>
      <c r="CG7" s="487">
        <v>159514.10510820083</v>
      </c>
      <c r="CH7" s="487">
        <v>168070.02415566827</v>
      </c>
      <c r="CI7" s="487">
        <v>184872.90933935231</v>
      </c>
      <c r="CJ7" s="487">
        <v>192471.88365045111</v>
      </c>
      <c r="CK7" s="487">
        <v>187925.81313055663</v>
      </c>
      <c r="CL7" s="487">
        <v>230651.41477880764</v>
      </c>
      <c r="CM7" s="487">
        <v>184363.27829341884</v>
      </c>
      <c r="CN7" s="487">
        <v>164459.8239642884</v>
      </c>
      <c r="CO7" s="487">
        <v>163685.58741222395</v>
      </c>
      <c r="CP7" s="487">
        <v>146328.15500149617</v>
      </c>
      <c r="CQ7" s="487">
        <v>143313.9105879736</v>
      </c>
      <c r="CR7" s="487">
        <v>213763.46842340811</v>
      </c>
      <c r="CS7" s="487">
        <v>165520.44671849173</v>
      </c>
      <c r="CT7" s="487">
        <v>174070.91825104004</v>
      </c>
      <c r="CU7" s="487">
        <v>190844.24126248911</v>
      </c>
      <c r="CV7" s="487">
        <v>198647.70070843238</v>
      </c>
      <c r="CW7" s="487">
        <v>197923.28342194561</v>
      </c>
      <c r="CX7" s="487">
        <v>238287.7487903721</v>
      </c>
      <c r="CY7" s="487">
        <v>181202.79798779791</v>
      </c>
      <c r="CZ7" s="487">
        <v>183670.25310756534</v>
      </c>
      <c r="DA7" s="487">
        <v>174043.0533106412</v>
      </c>
      <c r="DB7" s="487">
        <v>149678.35527408085</v>
      </c>
      <c r="DC7" s="487">
        <v>157667.3523374775</v>
      </c>
      <c r="DD7" s="487">
        <v>223817.75852663195</v>
      </c>
      <c r="DE7" s="487">
        <v>173619.51049711369</v>
      </c>
      <c r="DF7" s="487">
        <v>182792.23794511094</v>
      </c>
      <c r="DG7" s="487">
        <v>198804.88058897966</v>
      </c>
      <c r="DH7" s="487">
        <v>206362.85540782069</v>
      </c>
      <c r="DI7" s="487">
        <v>210934.77045594083</v>
      </c>
      <c r="DJ7" s="487">
        <v>247701.66294153608</v>
      </c>
      <c r="DK7" s="487">
        <v>199843.32081202106</v>
      </c>
      <c r="DL7" s="487">
        <v>180255.02616882598</v>
      </c>
      <c r="DM7" s="487">
        <v>178529.38897486636</v>
      </c>
      <c r="DN7" s="487">
        <v>156083.26465319618</v>
      </c>
      <c r="DO7" s="487">
        <v>162171.77834210711</v>
      </c>
      <c r="DP7" s="487">
        <v>229389.96540888964</v>
      </c>
      <c r="DQ7" s="487">
        <v>179377.63970984181</v>
      </c>
      <c r="DR7" s="487">
        <v>188344.4935246924</v>
      </c>
      <c r="DS7" s="487">
        <v>204491.01121536893</v>
      </c>
      <c r="DT7" s="487">
        <v>212445.8664699338</v>
      </c>
      <c r="DU7" s="487">
        <v>217341.10685816684</v>
      </c>
      <c r="DV7" s="487">
        <v>253980.32919890492</v>
      </c>
      <c r="DW7" s="487">
        <v>206013.57050012378</v>
      </c>
      <c r="DX7" s="487">
        <v>192254.22249607198</v>
      </c>
      <c r="DY7" s="487">
        <v>181529.3144662054</v>
      </c>
      <c r="DZ7" s="487">
        <v>165700.70991513031</v>
      </c>
      <c r="EA7" s="487">
        <v>164231.71991150273</v>
      </c>
      <c r="EB7" s="487">
        <v>234187.81294125612</v>
      </c>
      <c r="EC7" s="487">
        <v>185168.49628236052</v>
      </c>
      <c r="ED7" s="487">
        <v>193431.91518709165</v>
      </c>
      <c r="EE7" s="487">
        <v>209913.50641170496</v>
      </c>
      <c r="EF7" s="487">
        <v>218436.72565532121</v>
      </c>
      <c r="EG7" s="487">
        <v>203751.31215402237</v>
      </c>
      <c r="EH7" s="487">
        <v>252423.68080939644</v>
      </c>
      <c r="EI7" s="487">
        <v>196538.2333575896</v>
      </c>
      <c r="EJ7" s="487">
        <v>197997.00198045885</v>
      </c>
      <c r="EK7" s="487">
        <v>189888.39528575962</v>
      </c>
      <c r="EL7" s="487">
        <v>165669.20331020543</v>
      </c>
      <c r="EM7" s="487">
        <v>174785.0681410252</v>
      </c>
      <c r="EN7" s="487">
        <v>242177.8314471418</v>
      </c>
      <c r="EO7" s="487">
        <v>191560.36661903758</v>
      </c>
      <c r="EP7" s="487">
        <v>200714.98339409265</v>
      </c>
      <c r="EQ7" s="487">
        <v>216895.33201979997</v>
      </c>
      <c r="ER7" s="487">
        <v>225473.59759639832</v>
      </c>
      <c r="ES7" s="487">
        <v>226192.68454759152</v>
      </c>
      <c r="ET7" s="487">
        <v>265451.24606515822</v>
      </c>
      <c r="EU7" s="487">
        <v>217771.06512242422</v>
      </c>
      <c r="EV7" s="487">
        <v>197885.25462046769</v>
      </c>
      <c r="EW7" s="487">
        <v>196798.87642665813</v>
      </c>
      <c r="EX7" s="487">
        <v>174043.15363566307</v>
      </c>
      <c r="EY7" s="487">
        <v>181127.42848072527</v>
      </c>
      <c r="EZ7" s="487">
        <v>249336.70664077587</v>
      </c>
      <c r="FA7" s="487">
        <v>198683.76822261667</v>
      </c>
      <c r="FB7" s="487">
        <v>207487.10964154152</v>
      </c>
      <c r="FC7" s="487">
        <v>223672.66179171484</v>
      </c>
      <c r="FD7" s="487">
        <v>232564.89920599008</v>
      </c>
      <c r="FE7" s="487">
        <v>226865.21801331785</v>
      </c>
      <c r="FF7" s="487">
        <v>269980.64256642322</v>
      </c>
      <c r="FG7" s="487">
        <v>222914.98582412183</v>
      </c>
      <c r="FH7" s="487">
        <v>208413.94028428846</v>
      </c>
      <c r="FI7" s="487">
        <v>198961.51202607423</v>
      </c>
      <c r="FJ7" s="487">
        <v>183134.24326922325</v>
      </c>
      <c r="FK7" s="487">
        <v>182805.57448468063</v>
      </c>
      <c r="FL7" s="487">
        <v>253972.71519858087</v>
      </c>
      <c r="FM7" s="487">
        <v>204445.91712455312</v>
      </c>
      <c r="FN7" s="487">
        <v>212645.20961299224</v>
      </c>
      <c r="FO7" s="487">
        <v>229260.27859732686</v>
      </c>
      <c r="FP7" s="487">
        <v>238819.17444404963</v>
      </c>
      <c r="FQ7" s="487">
        <v>237031.17922951624</v>
      </c>
      <c r="FR7" s="487">
        <v>277980.26819640008</v>
      </c>
      <c r="FS7" s="487">
        <v>230470.55685543962</v>
      </c>
      <c r="FT7" s="487">
        <v>210422.51142950208</v>
      </c>
      <c r="FU7" s="487">
        <v>209799.17334148427</v>
      </c>
      <c r="FV7" s="487">
        <v>186842.57845409794</v>
      </c>
      <c r="FW7" s="487">
        <v>194648.06179014841</v>
      </c>
      <c r="FX7" s="487">
        <v>263569.0282654484</v>
      </c>
      <c r="FY7" s="487">
        <v>212472.40979537828</v>
      </c>
      <c r="FZ7" s="487">
        <v>221168.14259587953</v>
      </c>
      <c r="GA7" s="487">
        <v>237387.5069537462</v>
      </c>
      <c r="GB7" s="487">
        <v>246947.94111747047</v>
      </c>
      <c r="GC7" s="487">
        <v>250991.41671962981</v>
      </c>
      <c r="GD7" s="487">
        <v>288213.03250047314</v>
      </c>
      <c r="GE7" s="487">
        <v>239754.88318239569</v>
      </c>
      <c r="GF7" s="487">
        <v>219940.01852288225</v>
      </c>
      <c r="GG7" s="487">
        <v>218731.51133582171</v>
      </c>
      <c r="GH7" s="487">
        <v>195199.99254062277</v>
      </c>
      <c r="GI7" s="487">
        <v>203152.13500659709</v>
      </c>
      <c r="GJ7" s="487">
        <v>272148.39340428612</v>
      </c>
      <c r="GK7" s="487">
        <v>220595.3843708717</v>
      </c>
      <c r="GL7" s="487">
        <v>229070.56799403182</v>
      </c>
      <c r="GM7" s="487">
        <v>245163.02521227408</v>
      </c>
      <c r="GN7" s="487">
        <v>254952.71944056894</v>
      </c>
      <c r="GO7" s="487">
        <v>254193.17341456891</v>
      </c>
      <c r="GP7" s="487">
        <v>294220.14701473218</v>
      </c>
      <c r="GQ7" s="487">
        <v>235922.81781692154</v>
      </c>
      <c r="GR7" s="487">
        <v>237932.92192846886</v>
      </c>
      <c r="GS7" s="487">
        <v>228716.11032820895</v>
      </c>
      <c r="GT7" s="487">
        <v>202701.31315079823</v>
      </c>
      <c r="GU7" s="487">
        <v>213036.3006261226</v>
      </c>
      <c r="GV7" s="487">
        <v>281429.57621389133</v>
      </c>
      <c r="GW7" s="487">
        <v>229071.92037532615</v>
      </c>
      <c r="GX7" s="487">
        <v>237507.14521112165</v>
      </c>
      <c r="GY7" s="487">
        <v>253380.1795676013</v>
      </c>
      <c r="GZ7" s="487">
        <v>263331.36230171472</v>
      </c>
      <c r="HA7" s="487">
        <v>247370.64120081463</v>
      </c>
      <c r="HB7" s="487">
        <v>296493.38359355665</v>
      </c>
      <c r="HC7" s="487">
        <v>249969.05926642258</v>
      </c>
      <c r="HD7" s="487">
        <v>228778.88703854047</v>
      </c>
      <c r="HE7" s="487">
        <v>229613.63135024259</v>
      </c>
      <c r="HF7" s="487">
        <v>206641.30416176503</v>
      </c>
      <c r="HG7" s="487">
        <v>215642.26045803889</v>
      </c>
      <c r="HH7" s="487">
        <v>285880.38745671703</v>
      </c>
      <c r="HI7" s="487">
        <v>234209.91655006749</v>
      </c>
      <c r="HJ7" s="487">
        <v>242816.8376282368</v>
      </c>
      <c r="HK7" s="487">
        <v>259171.21271215842</v>
      </c>
      <c r="HL7" s="487">
        <v>269860.77690566488</v>
      </c>
      <c r="HM7" s="487">
        <v>269494.54241994524</v>
      </c>
      <c r="HN7" s="487">
        <v>309524.48564075492</v>
      </c>
      <c r="HO7" s="487">
        <v>261241.9987475813</v>
      </c>
      <c r="HP7" s="487">
        <v>241071.58354834042</v>
      </c>
      <c r="HQ7" s="487">
        <v>240578.5703390243</v>
      </c>
      <c r="HR7" s="487">
        <v>220798.03288898297</v>
      </c>
      <c r="HS7" s="487">
        <v>221034.90160320976</v>
      </c>
      <c r="HT7" s="487">
        <v>294535.64914340881</v>
      </c>
      <c r="HU7" s="487">
        <v>243230.68503165393</v>
      </c>
      <c r="HV7" s="487">
        <v>250720.84949940103</v>
      </c>
      <c r="HW7" s="487">
        <v>267267.01927173807</v>
      </c>
      <c r="HX7" s="487">
        <v>278378.59331243846</v>
      </c>
      <c r="HY7" s="487">
        <v>275479.18947998038</v>
      </c>
      <c r="HZ7" s="487">
        <v>316957.98118550004</v>
      </c>
      <c r="IA7" s="487">
        <v>258598.04114806058</v>
      </c>
      <c r="IB7" s="487">
        <v>260403.50094239553</v>
      </c>
      <c r="IC7" s="487">
        <v>251697.25809260647</v>
      </c>
      <c r="ID7" s="487">
        <v>225190.01086366887</v>
      </c>
      <c r="IE7" s="487">
        <v>236647.27683861737</v>
      </c>
      <c r="IF7" s="487">
        <v>306130.64532133762</v>
      </c>
      <c r="IG7" s="487">
        <v>252956.06423261575</v>
      </c>
      <c r="IH7" s="487">
        <v>261155.30455204358</v>
      </c>
      <c r="II7" s="487">
        <v>277035.896726835</v>
      </c>
      <c r="IJ7" s="487">
        <v>288062.83122844493</v>
      </c>
      <c r="IK7" s="487">
        <v>290471.73399013362</v>
      </c>
      <c r="IL7" s="487">
        <v>328437.91125171527</v>
      </c>
      <c r="IM7" s="487">
        <v>279319.08554782579</v>
      </c>
      <c r="IN7" s="487">
        <v>259089.68726174583</v>
      </c>
      <c r="IO7" s="487">
        <v>258336.55936180946</v>
      </c>
      <c r="IP7" s="487">
        <v>233720.43478152007</v>
      </c>
      <c r="IQ7" s="487">
        <v>243379.74661143406</v>
      </c>
      <c r="IR7" s="487">
        <v>314026.62316475308</v>
      </c>
      <c r="IS7" s="487">
        <v>260979.29165839683</v>
      </c>
      <c r="IT7" s="487">
        <v>268959.59335150075</v>
      </c>
      <c r="IU7" s="487">
        <v>284979.19320121716</v>
      </c>
      <c r="IV7" s="487">
        <v>296492.93948812666</v>
      </c>
      <c r="IW7" s="487">
        <v>299178.9613628037</v>
      </c>
      <c r="IX7" s="487">
        <v>337056.29613571323</v>
      </c>
      <c r="IY7" s="487">
        <v>287804.51703754993</v>
      </c>
      <c r="IZ7" s="487">
        <v>273393.77204337268</v>
      </c>
      <c r="JA7" s="487">
        <v>263668.36341373774</v>
      </c>
      <c r="JB7" s="487">
        <v>245620.68923456231</v>
      </c>
      <c r="JC7" s="487">
        <v>247810.52762923308</v>
      </c>
      <c r="JD7" s="487">
        <v>321279.50156618253</v>
      </c>
      <c r="JE7" s="487">
        <v>269153.85202245245</v>
      </c>
      <c r="JF7" s="487">
        <v>276408.20988353726</v>
      </c>
      <c r="JG7" s="487">
        <v>292760.79784440325</v>
      </c>
      <c r="JH7" s="487">
        <v>304929.14483380225</v>
      </c>
      <c r="JI7" s="487">
        <v>302896.3351633125</v>
      </c>
      <c r="JJ7" s="487">
        <v>343772.72460637154</v>
      </c>
      <c r="JK7" s="487">
        <v>284814.31504732749</v>
      </c>
      <c r="JL7" s="487">
        <v>286499.30990610702</v>
      </c>
      <c r="JM7" s="487">
        <v>277928.26238041313</v>
      </c>
      <c r="JN7" s="487">
        <v>250647.26979071801</v>
      </c>
      <c r="JO7" s="487">
        <v>263181.37505639967</v>
      </c>
      <c r="JP7" s="487">
        <v>333681.54967445211</v>
      </c>
      <c r="JQ7" s="487">
        <v>279510.21942876396</v>
      </c>
      <c r="JR7" s="487">
        <v>287367.66443779186</v>
      </c>
      <c r="JS7" s="487">
        <v>303179.85635036102</v>
      </c>
      <c r="JT7" s="487">
        <v>315299.71826320601</v>
      </c>
      <c r="JU7" s="487">
        <v>313552.49513754772</v>
      </c>
      <c r="JV7" s="487">
        <v>353997.39067468175</v>
      </c>
      <c r="JW7" s="487">
        <v>304873.80020108848</v>
      </c>
      <c r="JX7" s="487">
        <v>284228.60686850076</v>
      </c>
      <c r="JY7" s="487">
        <v>284126.64721764013</v>
      </c>
      <c r="JZ7" s="487">
        <v>258992.84017399806</v>
      </c>
      <c r="KA7" s="487">
        <v>269871.71902138006</v>
      </c>
      <c r="KB7" s="487">
        <v>341730.47635782725</v>
      </c>
      <c r="KC7" s="487">
        <v>287792.51281427027</v>
      </c>
      <c r="KD7" s="487">
        <v>295515.23335797212</v>
      </c>
      <c r="KE7" s="487">
        <v>311547.21732838434</v>
      </c>
      <c r="KF7" s="487">
        <v>324246.90168544161</v>
      </c>
      <c r="KG7" s="487">
        <v>316163.85914397368</v>
      </c>
      <c r="KH7" s="487">
        <v>360617.67834574601</v>
      </c>
      <c r="KI7" s="487">
        <v>312171.81951167731</v>
      </c>
      <c r="KJ7" s="487">
        <v>296972.56265119481</v>
      </c>
      <c r="KK7" s="487">
        <v>288592.25840768742</v>
      </c>
      <c r="KL7" s="487">
        <v>270381.88379642967</v>
      </c>
      <c r="KM7" s="487">
        <v>273981.09612388443</v>
      </c>
      <c r="KN7" s="487">
        <v>348919.54269469978</v>
      </c>
      <c r="KO7" s="487">
        <v>296056.63533182128</v>
      </c>
      <c r="KP7" s="487">
        <v>303171.87047862273</v>
      </c>
      <c r="KQ7" s="487">
        <v>319647.93847636704</v>
      </c>
      <c r="KR7" s="487">
        <v>333120.36360629654</v>
      </c>
      <c r="KS7" s="487">
        <v>328903.90091314912</v>
      </c>
      <c r="KT7" s="487">
        <v>371239.66360454232</v>
      </c>
      <c r="KU7" s="487">
        <v>322327.13289889129</v>
      </c>
      <c r="KV7" s="487">
        <v>301573.02672259603</v>
      </c>
      <c r="KW7" s="487">
        <v>302054.1828519979</v>
      </c>
      <c r="KX7" s="487">
        <v>276662.73312627367</v>
      </c>
      <c r="KY7" s="487">
        <v>288494.66222644324</v>
      </c>
      <c r="KZ7" s="487">
        <v>361280.94980545627</v>
      </c>
      <c r="LA7" s="487">
        <v>306770.99184472434</v>
      </c>
      <c r="LB7" s="487">
        <v>314358.87823440967</v>
      </c>
      <c r="LC7" s="487">
        <v>330437.69660034979</v>
      </c>
      <c r="LD7" s="487">
        <v>344007.10526005673</v>
      </c>
      <c r="LE7" s="487">
        <v>345108.00249102677</v>
      </c>
      <c r="LF7" s="487">
        <v>384035.0821104385</v>
      </c>
      <c r="LG7" s="487">
        <v>334197.79548349208</v>
      </c>
      <c r="LH7" s="487">
        <v>313635.86121769436</v>
      </c>
      <c r="LI7" s="487">
        <v>313605.96971185441</v>
      </c>
      <c r="LJ7" s="487">
        <v>287607.09344657598</v>
      </c>
      <c r="LK7" s="487">
        <v>299693.66082884034</v>
      </c>
      <c r="LL7" s="487">
        <v>372664.07558926643</v>
      </c>
      <c r="LM7" s="487">
        <v>317627.92225266207</v>
      </c>
      <c r="LN7" s="487">
        <v>324977.40161111904</v>
      </c>
      <c r="LO7" s="487">
        <v>340933.6789823852</v>
      </c>
      <c r="LP7" s="487">
        <v>354834.81567096745</v>
      </c>
      <c r="LQ7" s="487">
        <v>351535.05346869509</v>
      </c>
      <c r="LR7" s="487">
        <v>393034.7823374389</v>
      </c>
      <c r="LS7" s="487">
        <v>333275.93694882753</v>
      </c>
      <c r="LT7" s="487">
        <v>334554.38003977796</v>
      </c>
      <c r="LU7" s="487">
        <v>326501.52864154847</v>
      </c>
      <c r="LV7" s="487">
        <v>297938.42507810454</v>
      </c>
      <c r="LW7" s="487">
        <v>312498.92991421401</v>
      </c>
      <c r="LX7" s="487">
        <v>384948.3876025746</v>
      </c>
      <c r="LY7" s="487">
        <v>329013.69661704876</v>
      </c>
      <c r="LZ7" s="487">
        <v>336289.15216139267</v>
      </c>
      <c r="MA7" s="487">
        <v>352016.28718278051</v>
      </c>
      <c r="MB7" s="487">
        <v>366172.36446618993</v>
      </c>
      <c r="MC7" s="487">
        <v>347606.44867887342</v>
      </c>
      <c r="MD7" s="487">
        <v>398241.03831937193</v>
      </c>
      <c r="ME7" s="487">
        <v>350220.05461512081</v>
      </c>
      <c r="MF7" s="487">
        <v>328281.31860696245</v>
      </c>
      <c r="MG7" s="487">
        <v>330307.74225539545</v>
      </c>
      <c r="MH7" s="487">
        <v>304725.76862486586</v>
      </c>
      <c r="MI7" s="487">
        <v>318053.58125531697</v>
      </c>
      <c r="MJ7" s="487">
        <v>392444.98624838894</v>
      </c>
      <c r="MK7" s="487">
        <v>337111.45884572074</v>
      </c>
      <c r="ML7" s="487">
        <v>344530.42732730368</v>
      </c>
      <c r="MM7" s="487">
        <v>360735.27532334381</v>
      </c>
      <c r="MN7" s="487">
        <v>375730.39082939009</v>
      </c>
      <c r="MO7" s="487">
        <v>372696.50331165839</v>
      </c>
      <c r="MP7" s="487">
        <v>414281.86694370932</v>
      </c>
      <c r="MQ7" s="487">
        <v>364469.6107408781</v>
      </c>
      <c r="MR7" s="487">
        <v>343535.59638475493</v>
      </c>
      <c r="MS7" s="487">
        <v>344264.31453804451</v>
      </c>
      <c r="MT7" s="487">
        <v>317689.76794679096</v>
      </c>
      <c r="MU7" s="487">
        <v>331210.36246387236</v>
      </c>
      <c r="MV7" s="487">
        <v>405592.84254300164</v>
      </c>
      <c r="MW7" s="487">
        <v>349542.71892501571</v>
      </c>
      <c r="MX7" s="487">
        <v>356606.94348004682</v>
      </c>
      <c r="MY7" s="487">
        <v>372586.27152833052</v>
      </c>
      <c r="MZ7" s="487">
        <v>387861.65234004986</v>
      </c>
      <c r="NA7" s="487">
        <v>378224.37456026539</v>
      </c>
      <c r="NB7" s="487">
        <v>423632.12152434961</v>
      </c>
      <c r="NC7" s="487">
        <v>364095.2138113816</v>
      </c>
      <c r="ND7" s="487">
        <v>364835.73553790734</v>
      </c>
      <c r="NE7" s="487">
        <v>357733.85833334684</v>
      </c>
      <c r="NF7" s="487">
        <v>328665.77479198191</v>
      </c>
      <c r="NG7" s="487">
        <v>344720.72917939414</v>
      </c>
      <c r="NH7" s="487">
        <v>418667.54985769169</v>
      </c>
      <c r="NI7" s="487">
        <v>361732.93141850759</v>
      </c>
      <c r="NJ7" s="487">
        <v>368742.12703022693</v>
      </c>
      <c r="NK7" s="487">
        <v>384516.75457928609</v>
      </c>
      <c r="NL7" s="487">
        <v>400099.49380324263</v>
      </c>
      <c r="NM7" s="487">
        <v>399743.42558640253</v>
      </c>
      <c r="NN7" s="487"/>
      <c r="NO7" s="487"/>
      <c r="NP7" s="487"/>
      <c r="NQ7" s="487">
        <v>1740237.7164404411</v>
      </c>
      <c r="NR7" s="487">
        <v>1803226.6294425542</v>
      </c>
      <c r="NS7" s="487">
        <v>1854439.5395948046</v>
      </c>
      <c r="NT7" s="487">
        <v>1953051.5964931489</v>
      </c>
      <c r="NU7" s="487">
        <v>2003705.6449073495</v>
      </c>
      <c r="NV7" s="487">
        <v>2039713.218235261</v>
      </c>
      <c r="NW7" s="487">
        <v>2087985.0273357099</v>
      </c>
      <c r="NX7" s="487">
        <v>2173572.2288240152</v>
      </c>
      <c r="NY7" s="487">
        <v>2280881.5742295329</v>
      </c>
      <c r="NZ7" s="487">
        <v>2355974.5250794464</v>
      </c>
      <c r="OA7" s="487">
        <v>2408599.6351196961</v>
      </c>
      <c r="OB7" s="487">
        <v>2480316.3785084966</v>
      </c>
      <c r="OC7" s="487">
        <v>2571687.3878670535</v>
      </c>
      <c r="OD7" s="487">
        <v>2642385.3726618304</v>
      </c>
      <c r="OE7" s="487">
        <v>2742699.5955146253</v>
      </c>
      <c r="OF7" s="487">
        <v>2841114.8369253944</v>
      </c>
      <c r="OG7" s="487">
        <v>2924620.4357357221</v>
      </c>
      <c r="OH7" s="487">
        <v>2988572.1995413559</v>
      </c>
      <c r="OI7" s="487">
        <v>3103861.5585065139</v>
      </c>
      <c r="OJ7" s="487">
        <v>3225306.5451222598</v>
      </c>
      <c r="OK7" s="487">
        <v>3326900.0270428485</v>
      </c>
      <c r="OL7" s="487">
        <v>3422782.0068078591</v>
      </c>
      <c r="OM7" s="487">
        <v>3539434.7600794593</v>
      </c>
      <c r="ON7" s="487">
        <v>3633087.2048451588</v>
      </c>
      <c r="OO7" s="487">
        <v>3732537.5503375758</v>
      </c>
      <c r="OP7" s="487">
        <v>3864315.0256667682</v>
      </c>
      <c r="OQ7" s="487">
        <v>3995348.4103739909</v>
      </c>
      <c r="OR7" s="487">
        <v>4113850.3196687712</v>
      </c>
      <c r="OS7" s="487">
        <v>4213078.5455628391</v>
      </c>
      <c r="OT7" s="487">
        <v>4365866.3223947603</v>
      </c>
      <c r="OU7" s="487">
        <v>4517185.7154537188</v>
      </c>
    </row>
    <row r="8" spans="2:412" x14ac:dyDescent="0.25">
      <c r="B8" t="s">
        <v>4</v>
      </c>
      <c r="C8" s="495" t="s">
        <v>945</v>
      </c>
      <c r="D8" t="s">
        <v>939</v>
      </c>
      <c r="F8" s="487">
        <v>663349.81431564712</v>
      </c>
      <c r="G8" s="487">
        <v>473004.40255378338</v>
      </c>
      <c r="H8" s="487">
        <v>479452.40828663757</v>
      </c>
      <c r="I8" s="487">
        <v>448252.28875026794</v>
      </c>
      <c r="J8" s="487">
        <v>370122.26648642123</v>
      </c>
      <c r="K8" s="487">
        <v>391512.56241321249</v>
      </c>
      <c r="L8" s="487">
        <v>615512.13256890676</v>
      </c>
      <c r="M8" s="487">
        <v>448279.15304310777</v>
      </c>
      <c r="N8" s="487">
        <v>482682.73554815206</v>
      </c>
      <c r="O8" s="487">
        <v>539067.74629716168</v>
      </c>
      <c r="P8" s="487">
        <v>558754.74080600764</v>
      </c>
      <c r="Q8" s="487">
        <v>567374.92193906708</v>
      </c>
      <c r="R8" s="487">
        <v>699776.56468339683</v>
      </c>
      <c r="S8" s="487">
        <v>538017.33425543504</v>
      </c>
      <c r="T8" s="487">
        <v>470656.01190877036</v>
      </c>
      <c r="U8" s="487">
        <v>463915.14603051939</v>
      </c>
      <c r="V8" s="487">
        <v>391102.04011788423</v>
      </c>
      <c r="W8" s="487">
        <v>405324.14376586303</v>
      </c>
      <c r="X8" s="487">
        <v>632030.45106650074</v>
      </c>
      <c r="Y8" s="487">
        <v>464940.86193128815</v>
      </c>
      <c r="Z8" s="487">
        <v>498252.27783607924</v>
      </c>
      <c r="AA8" s="487">
        <v>554717.62343868439</v>
      </c>
      <c r="AB8" s="487">
        <v>575312.91208849521</v>
      </c>
      <c r="AC8" s="487">
        <v>561845.73832097847</v>
      </c>
      <c r="AD8" s="487">
        <v>707853.03810911323</v>
      </c>
      <c r="AE8" s="487">
        <v>548236.62949770025</v>
      </c>
      <c r="AF8" s="487">
        <v>499803.55245365115</v>
      </c>
      <c r="AG8" s="487">
        <v>464110.59155736642</v>
      </c>
      <c r="AH8" s="487">
        <v>415551.68095535116</v>
      </c>
      <c r="AI8" s="487">
        <v>403895.12191432202</v>
      </c>
      <c r="AJ8" s="487">
        <v>640696.73327147006</v>
      </c>
      <c r="AK8" s="487">
        <v>477774.88708559109</v>
      </c>
      <c r="AL8" s="487">
        <v>509104.33558231906</v>
      </c>
      <c r="AM8" s="487">
        <v>567106.50269414543</v>
      </c>
      <c r="AN8" s="487">
        <v>589799.93029753165</v>
      </c>
      <c r="AO8" s="487">
        <v>609629.82884782599</v>
      </c>
      <c r="AP8" s="487">
        <v>736269.68871441239</v>
      </c>
      <c r="AQ8" s="487">
        <v>537538.78062592412</v>
      </c>
      <c r="AR8" s="487">
        <v>548105.13516990165</v>
      </c>
      <c r="AS8" s="487">
        <v>511524.68455235916</v>
      </c>
      <c r="AT8" s="487">
        <v>428725.38200031238</v>
      </c>
      <c r="AU8" s="487">
        <v>451476.67865408136</v>
      </c>
      <c r="AV8" s="487">
        <v>675973.44149155344</v>
      </c>
      <c r="AW8" s="487">
        <v>505192.39557288471</v>
      </c>
      <c r="AX8" s="487">
        <v>537924.51118113194</v>
      </c>
      <c r="AY8" s="487">
        <v>593329.96928714577</v>
      </c>
      <c r="AZ8" s="487">
        <v>614777.90037122276</v>
      </c>
      <c r="BA8" s="487">
        <v>634836.71993377944</v>
      </c>
      <c r="BB8" s="487">
        <v>759753.02528215584</v>
      </c>
      <c r="BC8" s="487">
        <v>595057.50648503297</v>
      </c>
      <c r="BD8" s="487">
        <v>527940.72122743528</v>
      </c>
      <c r="BE8" s="487">
        <v>520452.40911967441</v>
      </c>
      <c r="BF8" s="487">
        <v>445258.32995422691</v>
      </c>
      <c r="BG8" s="487">
        <v>461647.0670354215</v>
      </c>
      <c r="BH8" s="487">
        <v>690289.09124051174</v>
      </c>
      <c r="BI8" s="487">
        <v>520658.5905252971</v>
      </c>
      <c r="BJ8" s="487">
        <v>552994.94601958769</v>
      </c>
      <c r="BK8" s="487">
        <v>609128.86696022935</v>
      </c>
      <c r="BL8" s="487">
        <v>632055.50454413437</v>
      </c>
      <c r="BM8" s="487">
        <v>636172.11029479769</v>
      </c>
      <c r="BN8" s="487">
        <v>771258.9506717734</v>
      </c>
      <c r="BO8" s="487">
        <v>608376.45143055858</v>
      </c>
      <c r="BP8" s="487">
        <v>560556.68942199741</v>
      </c>
      <c r="BQ8" s="487">
        <v>523613.77225906058</v>
      </c>
      <c r="BR8" s="487">
        <v>472421.17897898384</v>
      </c>
      <c r="BS8" s="487">
        <v>462908.62792663759</v>
      </c>
      <c r="BT8" s="487">
        <v>701549.61450786283</v>
      </c>
      <c r="BU8" s="487">
        <v>535923.3431917401</v>
      </c>
      <c r="BV8" s="487">
        <v>566181.89265337982</v>
      </c>
      <c r="BW8" s="487">
        <v>623776.92520719348</v>
      </c>
      <c r="BX8" s="487">
        <v>648803.08932475268</v>
      </c>
      <c r="BY8" s="487">
        <v>600957.84781898849</v>
      </c>
      <c r="BZ8" s="487">
        <v>768347.1115564123</v>
      </c>
      <c r="CA8" s="487">
        <v>611715.68470122723</v>
      </c>
      <c r="CB8" s="487">
        <v>540751.66614507244</v>
      </c>
      <c r="CC8" s="487">
        <v>540920.35968489188</v>
      </c>
      <c r="CD8" s="487">
        <v>490590.54513475962</v>
      </c>
      <c r="CE8" s="487">
        <v>475152.09528688918</v>
      </c>
      <c r="CF8" s="487">
        <v>718759.53354550106</v>
      </c>
      <c r="CG8" s="487">
        <v>553398.47751013178</v>
      </c>
      <c r="CH8" s="487">
        <v>583081.32324566541</v>
      </c>
      <c r="CI8" s="487">
        <v>641375.1717559325</v>
      </c>
      <c r="CJ8" s="487">
        <v>667738.11195829394</v>
      </c>
      <c r="CK8" s="487">
        <v>651966.53801091923</v>
      </c>
      <c r="CL8" s="487">
        <v>800193.44801870955</v>
      </c>
      <c r="CM8" s="487">
        <v>639607.12093233818</v>
      </c>
      <c r="CN8" s="487">
        <v>570556.54189130676</v>
      </c>
      <c r="CO8" s="487">
        <v>567870.50150099432</v>
      </c>
      <c r="CP8" s="487">
        <v>507652.77553208289</v>
      </c>
      <c r="CQ8" s="487">
        <v>497195.52933335135</v>
      </c>
      <c r="CR8" s="487">
        <v>741604.4988156812</v>
      </c>
      <c r="CS8" s="487">
        <v>574236.13509712752</v>
      </c>
      <c r="CT8" s="487">
        <v>603900.08189917554</v>
      </c>
      <c r="CU8" s="487">
        <v>662091.37107090885</v>
      </c>
      <c r="CV8" s="487">
        <v>689163.72667085915</v>
      </c>
      <c r="CW8" s="487">
        <v>686650.5230695107</v>
      </c>
      <c r="CX8" s="487">
        <v>826685.99933818111</v>
      </c>
      <c r="CY8" s="487">
        <v>628642.54204356216</v>
      </c>
      <c r="CZ8" s="487">
        <v>637202.82519643859</v>
      </c>
      <c r="DA8" s="487">
        <v>603803.41072654061</v>
      </c>
      <c r="DB8" s="487">
        <v>519275.54537393991</v>
      </c>
      <c r="DC8" s="487">
        <v>546991.58220164059</v>
      </c>
      <c r="DD8" s="487">
        <v>776485.60749127518</v>
      </c>
      <c r="DE8" s="487">
        <v>602334.02375284629</v>
      </c>
      <c r="DF8" s="487">
        <v>634156.74815012654</v>
      </c>
      <c r="DG8" s="487">
        <v>689709.02707881422</v>
      </c>
      <c r="DH8" s="487">
        <v>715929.72872127674</v>
      </c>
      <c r="DI8" s="487">
        <v>731790.96447355801</v>
      </c>
      <c r="DJ8" s="487">
        <v>859345.46700802422</v>
      </c>
      <c r="DK8" s="487">
        <v>693311.66295873583</v>
      </c>
      <c r="DL8" s="487">
        <v>625354.4598937718</v>
      </c>
      <c r="DM8" s="487">
        <v>619367.74796491535</v>
      </c>
      <c r="DN8" s="487">
        <v>541495.94460815506</v>
      </c>
      <c r="DO8" s="487">
        <v>562618.67982619361</v>
      </c>
      <c r="DP8" s="487">
        <v>795817.13182839379</v>
      </c>
      <c r="DQ8" s="487">
        <v>622310.56399340299</v>
      </c>
      <c r="DR8" s="487">
        <v>653419.05590907566</v>
      </c>
      <c r="DS8" s="487">
        <v>709435.78434227442</v>
      </c>
      <c r="DT8" s="487">
        <v>737033.37380750431</v>
      </c>
      <c r="DU8" s="487">
        <v>754016.31444499025</v>
      </c>
      <c r="DV8" s="487">
        <v>881127.89399318187</v>
      </c>
      <c r="DW8" s="487">
        <v>714717.96292786533</v>
      </c>
      <c r="DX8" s="487">
        <v>666982.98531062354</v>
      </c>
      <c r="DY8" s="487">
        <v>629775.317868685</v>
      </c>
      <c r="DZ8" s="487">
        <v>574861.51790263702</v>
      </c>
      <c r="EA8" s="487">
        <v>569765.18594544951</v>
      </c>
      <c r="EB8" s="487">
        <v>812462.18975563068</v>
      </c>
      <c r="EC8" s="487">
        <v>642400.64448213228</v>
      </c>
      <c r="ED8" s="487">
        <v>671068.72645397263</v>
      </c>
      <c r="EE8" s="487">
        <v>728247.91750079894</v>
      </c>
      <c r="EF8" s="487">
        <v>757817.3185873226</v>
      </c>
      <c r="EG8" s="487">
        <v>706869.56404415588</v>
      </c>
      <c r="EH8" s="487">
        <v>875727.45089012047</v>
      </c>
      <c r="EI8" s="487">
        <v>681845.40194012842</v>
      </c>
      <c r="EJ8" s="487">
        <v>686906.27310501889</v>
      </c>
      <c r="EK8" s="487">
        <v>658775.27743832709</v>
      </c>
      <c r="EL8" s="487">
        <v>574752.21279018244</v>
      </c>
      <c r="EM8" s="487">
        <v>606377.66506690695</v>
      </c>
      <c r="EN8" s="487">
        <v>840181.7702493784</v>
      </c>
      <c r="EO8" s="487">
        <v>664575.8076776372</v>
      </c>
      <c r="EP8" s="487">
        <v>696335.70114955131</v>
      </c>
      <c r="EQ8" s="487">
        <v>752469.79843816312</v>
      </c>
      <c r="ER8" s="487">
        <v>782230.1704538354</v>
      </c>
      <c r="ES8" s="487">
        <v>784724.88165017613</v>
      </c>
      <c r="ET8" s="487">
        <v>920923.67208518146</v>
      </c>
      <c r="EU8" s="487">
        <v>755507.95838877535</v>
      </c>
      <c r="EV8" s="487">
        <v>686518.59065622895</v>
      </c>
      <c r="EW8" s="487">
        <v>682749.64471852256</v>
      </c>
      <c r="EX8" s="487">
        <v>603803.7587817444</v>
      </c>
      <c r="EY8" s="487">
        <v>628381.06441162236</v>
      </c>
      <c r="EZ8" s="487">
        <v>865017.88508796808</v>
      </c>
      <c r="FA8" s="487">
        <v>689288.85483694589</v>
      </c>
      <c r="FB8" s="487">
        <v>719830.07710020791</v>
      </c>
      <c r="FC8" s="487">
        <v>775982.22685204982</v>
      </c>
      <c r="FD8" s="487">
        <v>806831.85387017846</v>
      </c>
      <c r="FE8" s="487">
        <v>787058.08595054271</v>
      </c>
      <c r="FF8" s="487">
        <v>936637.39925770671</v>
      </c>
      <c r="FG8" s="487">
        <v>773353.63970217016</v>
      </c>
      <c r="FH8" s="487">
        <v>723045.50852715271</v>
      </c>
      <c r="FI8" s="487">
        <v>690252.42478498921</v>
      </c>
      <c r="FJ8" s="487">
        <v>635343.25905795977</v>
      </c>
      <c r="FK8" s="487">
        <v>634203.01628853427</v>
      </c>
      <c r="FL8" s="487">
        <v>881101.47892359144</v>
      </c>
      <c r="FM8" s="487">
        <v>709279.34048932954</v>
      </c>
      <c r="FN8" s="487">
        <v>737724.95021572104</v>
      </c>
      <c r="FO8" s="487">
        <v>795367.21246845194</v>
      </c>
      <c r="FP8" s="487">
        <v>828529.66167422023</v>
      </c>
      <c r="FQ8" s="487">
        <v>822326.6125529717</v>
      </c>
      <c r="FR8" s="487">
        <v>964390.30951775762</v>
      </c>
      <c r="FS8" s="487">
        <v>799566.00194195262</v>
      </c>
      <c r="FT8" s="487">
        <v>730013.79645992222</v>
      </c>
      <c r="FU8" s="487">
        <v>727851.26450922643</v>
      </c>
      <c r="FV8" s="487">
        <v>648208.49780292762</v>
      </c>
      <c r="FW8" s="487">
        <v>675287.87483651983</v>
      </c>
      <c r="FX8" s="487">
        <v>914393.73879811994</v>
      </c>
      <c r="FY8" s="487">
        <v>737125.45993292297</v>
      </c>
      <c r="FZ8" s="487">
        <v>767293.35818473028</v>
      </c>
      <c r="GA8" s="487">
        <v>823562.81182168052</v>
      </c>
      <c r="GB8" s="487">
        <v>856730.59787390509</v>
      </c>
      <c r="GC8" s="487">
        <v>870758.53126930306</v>
      </c>
      <c r="GD8" s="487">
        <v>999890.59447846923</v>
      </c>
      <c r="GE8" s="487">
        <v>831775.89366632141</v>
      </c>
      <c r="GF8" s="487">
        <v>763032.65665160108</v>
      </c>
      <c r="GG8" s="487">
        <v>758840.01151262922</v>
      </c>
      <c r="GH8" s="487">
        <v>677202.6750154529</v>
      </c>
      <c r="GI8" s="487">
        <v>704790.85306797549</v>
      </c>
      <c r="GJ8" s="487">
        <v>944157.92549882457</v>
      </c>
      <c r="GK8" s="487">
        <v>765306.30174551613</v>
      </c>
      <c r="GL8" s="487">
        <v>794709.05400052341</v>
      </c>
      <c r="GM8" s="487">
        <v>850538.2317270413</v>
      </c>
      <c r="GN8" s="487">
        <v>884501.38424921641</v>
      </c>
      <c r="GO8" s="487">
        <v>881866.30935034039</v>
      </c>
      <c r="GP8" s="487">
        <v>1020730.9334827539</v>
      </c>
      <c r="GQ8" s="487">
        <v>818481.40075903758</v>
      </c>
      <c r="GR8" s="487">
        <v>825455.00697531912</v>
      </c>
      <c r="GS8" s="487">
        <v>793479.34248081094</v>
      </c>
      <c r="GT8" s="487">
        <v>703226.82756403566</v>
      </c>
      <c r="GU8" s="487">
        <v>739081.75293286901</v>
      </c>
      <c r="GV8" s="487">
        <v>976356.91149347834</v>
      </c>
      <c r="GW8" s="487">
        <v>794713.74578466872</v>
      </c>
      <c r="GX8" s="487">
        <v>823977.86997242295</v>
      </c>
      <c r="GY8" s="487">
        <v>879045.80920189398</v>
      </c>
      <c r="GZ8" s="487">
        <v>913569.20994283794</v>
      </c>
      <c r="HA8" s="487">
        <v>858197.06118388881</v>
      </c>
      <c r="HB8" s="487">
        <v>1028617.4188872168</v>
      </c>
      <c r="HC8" s="487">
        <v>867211.69095889758</v>
      </c>
      <c r="HD8" s="487">
        <v>793697.13222358632</v>
      </c>
      <c r="HE8" s="487">
        <v>796593.09074018802</v>
      </c>
      <c r="HF8" s="487">
        <v>716895.74433721777</v>
      </c>
      <c r="HG8" s="487">
        <v>748122.54717772151</v>
      </c>
      <c r="HH8" s="487">
        <v>991798.0047046023</v>
      </c>
      <c r="HI8" s="487">
        <v>812538.87327810284</v>
      </c>
      <c r="HJ8" s="487">
        <v>842398.65914141503</v>
      </c>
      <c r="HK8" s="487">
        <v>899136.50226778176</v>
      </c>
      <c r="HL8" s="487">
        <v>936221.55218183587</v>
      </c>
      <c r="HM8" s="487">
        <v>934950.98362194898</v>
      </c>
      <c r="HN8" s="487">
        <v>1073825.9101883911</v>
      </c>
      <c r="HO8" s="487">
        <v>906320.63083418622</v>
      </c>
      <c r="HP8" s="487">
        <v>836343.89081840147</v>
      </c>
      <c r="HQ8" s="487">
        <v>834633.4918587429</v>
      </c>
      <c r="HR8" s="487">
        <v>766009.34541250963</v>
      </c>
      <c r="HS8" s="487">
        <v>766831.10838910646</v>
      </c>
      <c r="HT8" s="487">
        <v>1021825.4974872499</v>
      </c>
      <c r="HU8" s="487">
        <v>843834.41006022703</v>
      </c>
      <c r="HV8" s="487">
        <v>869819.85887016193</v>
      </c>
      <c r="HW8" s="487">
        <v>927223.0907312216</v>
      </c>
      <c r="HX8" s="487">
        <v>965772.20933545812</v>
      </c>
      <c r="HY8" s="487">
        <v>955713.37682355603</v>
      </c>
      <c r="HZ8" s="487">
        <v>1099614.7588563501</v>
      </c>
      <c r="IA8" s="487">
        <v>897148.01184112835</v>
      </c>
      <c r="IB8" s="487">
        <v>903411.65041223133</v>
      </c>
      <c r="IC8" s="487">
        <v>873207.2898972875</v>
      </c>
      <c r="ID8" s="487">
        <v>781246.32977073023</v>
      </c>
      <c r="IE8" s="487">
        <v>820994.7491513507</v>
      </c>
      <c r="IF8" s="487">
        <v>1062051.7409736745</v>
      </c>
      <c r="IG8" s="487">
        <v>877574.43599317048</v>
      </c>
      <c r="IH8" s="487">
        <v>906019.86473085626</v>
      </c>
      <c r="II8" s="487">
        <v>961114.02411900356</v>
      </c>
      <c r="IJ8" s="487">
        <v>999369.50479048141</v>
      </c>
      <c r="IK8" s="487">
        <v>1007726.6536450246</v>
      </c>
      <c r="IL8" s="487">
        <v>1139441.8062278472</v>
      </c>
      <c r="IM8" s="487">
        <v>969035.03659967019</v>
      </c>
      <c r="IN8" s="487">
        <v>898853.66796854499</v>
      </c>
      <c r="IO8" s="487">
        <v>896240.85932123149</v>
      </c>
      <c r="IP8" s="487">
        <v>810840.72586161341</v>
      </c>
      <c r="IQ8" s="487">
        <v>844351.54584110121</v>
      </c>
      <c r="IR8" s="487">
        <v>1089445.0684417116</v>
      </c>
      <c r="IS8" s="487">
        <v>905409.22740006854</v>
      </c>
      <c r="IT8" s="487">
        <v>933095.09758715704</v>
      </c>
      <c r="IU8" s="487">
        <v>988671.51298403495</v>
      </c>
      <c r="IV8" s="487">
        <v>1028615.8781628486</v>
      </c>
      <c r="IW8" s="487">
        <v>1037934.4297417005</v>
      </c>
      <c r="IX8" s="487">
        <v>1169341.3631990985</v>
      </c>
      <c r="IY8" s="487">
        <v>998473.34153354832</v>
      </c>
      <c r="IZ8" s="487">
        <v>948478.48788624874</v>
      </c>
      <c r="JA8" s="487">
        <v>914738.35985711205</v>
      </c>
      <c r="JB8" s="487">
        <v>852125.99459587142</v>
      </c>
      <c r="JC8" s="487">
        <v>859723.14867062867</v>
      </c>
      <c r="JD8" s="487">
        <v>1114607.3063654024</v>
      </c>
      <c r="JE8" s="487">
        <v>933769.03455765184</v>
      </c>
      <c r="JF8" s="487">
        <v>958936.40513541282</v>
      </c>
      <c r="JG8" s="487">
        <v>1015668.0482384182</v>
      </c>
      <c r="JH8" s="487">
        <v>1057883.4040101266</v>
      </c>
      <c r="JI8" s="487">
        <v>1050831.0259401507</v>
      </c>
      <c r="JJ8" s="487">
        <v>1192642.5081821505</v>
      </c>
      <c r="JK8" s="487">
        <v>988099.5051401183</v>
      </c>
      <c r="JL8" s="487">
        <v>993945.21758560068</v>
      </c>
      <c r="JM8" s="487">
        <v>964209.88698164816</v>
      </c>
      <c r="JN8" s="487">
        <v>869564.59054305567</v>
      </c>
      <c r="JO8" s="487">
        <v>913048.86277261772</v>
      </c>
      <c r="JP8" s="487">
        <v>1157633.4358507439</v>
      </c>
      <c r="JQ8" s="487">
        <v>969698.13281075493</v>
      </c>
      <c r="JR8" s="487">
        <v>996957.7792361672</v>
      </c>
      <c r="JS8" s="487">
        <v>1051814.6392271896</v>
      </c>
      <c r="JT8" s="487">
        <v>1093861.7868800692</v>
      </c>
      <c r="JU8" s="487">
        <v>1087800.1873935915</v>
      </c>
      <c r="JV8" s="487">
        <v>1228114.698126822</v>
      </c>
      <c r="JW8" s="487">
        <v>1057691.398196839</v>
      </c>
      <c r="JX8" s="487">
        <v>986067.52173521451</v>
      </c>
      <c r="JY8" s="487">
        <v>985713.79555209435</v>
      </c>
      <c r="JZ8" s="487">
        <v>898517.67867860384</v>
      </c>
      <c r="KA8" s="487">
        <v>936259.51340271591</v>
      </c>
      <c r="KB8" s="487">
        <v>1185557.3850786136</v>
      </c>
      <c r="KC8" s="487">
        <v>998431.69556824549</v>
      </c>
      <c r="KD8" s="487">
        <v>1025223.9456217556</v>
      </c>
      <c r="KE8" s="487">
        <v>1080843.3249529744</v>
      </c>
      <c r="KF8" s="487">
        <v>1124902.0367721426</v>
      </c>
      <c r="KG8" s="487">
        <v>1096859.7302120817</v>
      </c>
      <c r="KH8" s="487">
        <v>1251082.3041285668</v>
      </c>
      <c r="KI8" s="487">
        <v>1083010.2423992367</v>
      </c>
      <c r="KJ8" s="487">
        <v>1030279.8233546575</v>
      </c>
      <c r="KK8" s="487">
        <v>1001206.2338668633</v>
      </c>
      <c r="KL8" s="487">
        <v>938029.4158799937</v>
      </c>
      <c r="KM8" s="487">
        <v>950516.07730029954</v>
      </c>
      <c r="KN8" s="487">
        <v>1210498.2413298271</v>
      </c>
      <c r="KO8" s="487">
        <v>1027102.2185672475</v>
      </c>
      <c r="KP8" s="487">
        <v>1051786.9340329776</v>
      </c>
      <c r="KQ8" s="487">
        <v>1108946.9634806577</v>
      </c>
      <c r="KR8" s="487">
        <v>1155686.5264190887</v>
      </c>
      <c r="KS8" s="487">
        <v>1141058.4530378457</v>
      </c>
      <c r="KT8" s="487">
        <v>1287932.9040574299</v>
      </c>
      <c r="KU8" s="487">
        <v>1118241.8287427162</v>
      </c>
      <c r="KV8" s="487">
        <v>1046240.1035519893</v>
      </c>
      <c r="KW8" s="487">
        <v>1047909.3670273104</v>
      </c>
      <c r="KX8" s="487">
        <v>959819.41654638317</v>
      </c>
      <c r="KY8" s="487">
        <v>1000867.6457647348</v>
      </c>
      <c r="KZ8" s="487">
        <v>1253383.3759725306</v>
      </c>
      <c r="LA8" s="487">
        <v>1064273.279883232</v>
      </c>
      <c r="LB8" s="487">
        <v>1090597.7530244843</v>
      </c>
      <c r="LC8" s="487">
        <v>1146379.6138062475</v>
      </c>
      <c r="LD8" s="487">
        <v>1193455.6393896963</v>
      </c>
      <c r="LE8" s="487">
        <v>1197274.9558764778</v>
      </c>
      <c r="LF8" s="487">
        <v>1332323.7440741467</v>
      </c>
      <c r="LG8" s="487">
        <v>1159424.4351140999</v>
      </c>
      <c r="LH8" s="487">
        <v>1088089.4073456316</v>
      </c>
      <c r="LI8" s="487">
        <v>1087985.7054578827</v>
      </c>
      <c r="LJ8" s="487">
        <v>997788.4245815617</v>
      </c>
      <c r="LK8" s="487">
        <v>1039720.064314184</v>
      </c>
      <c r="LL8" s="487">
        <v>1292874.5825576403</v>
      </c>
      <c r="LM8" s="487">
        <v>1101938.9694102537</v>
      </c>
      <c r="LN8" s="487">
        <v>1127436.3427284528</v>
      </c>
      <c r="LO8" s="487">
        <v>1182793.0749622474</v>
      </c>
      <c r="LP8" s="487">
        <v>1231019.9566784657</v>
      </c>
      <c r="LQ8" s="487">
        <v>1219572.1704300689</v>
      </c>
      <c r="LR8" s="487">
        <v>1363546.1892635005</v>
      </c>
      <c r="LS8" s="487">
        <v>1156226.2533030494</v>
      </c>
      <c r="LT8" s="487">
        <v>1160661.5254041303</v>
      </c>
      <c r="LU8" s="487">
        <v>1132723.960256693</v>
      </c>
      <c r="LV8" s="487">
        <v>1033630.6668187734</v>
      </c>
      <c r="LW8" s="487">
        <v>1084145.0787111649</v>
      </c>
      <c r="LX8" s="487">
        <v>1335492.2530189008</v>
      </c>
      <c r="LY8" s="487">
        <v>1141439.3646527403</v>
      </c>
      <c r="LZ8" s="487">
        <v>1166679.9289194646</v>
      </c>
      <c r="MA8" s="487">
        <v>1221241.7030680808</v>
      </c>
      <c r="MB8" s="487">
        <v>1270353.0441049167</v>
      </c>
      <c r="MC8" s="487">
        <v>1205942.7556021351</v>
      </c>
      <c r="MD8" s="487">
        <v>1381608.1288767746</v>
      </c>
      <c r="ME8" s="487">
        <v>1215010.0762942433</v>
      </c>
      <c r="MF8" s="487">
        <v>1138898.5431030174</v>
      </c>
      <c r="MG8" s="487">
        <v>1145928.7662990959</v>
      </c>
      <c r="MH8" s="487">
        <v>1057177.8357827223</v>
      </c>
      <c r="MI8" s="487">
        <v>1103415.6980283777</v>
      </c>
      <c r="MJ8" s="487">
        <v>1361500.023769231</v>
      </c>
      <c r="MK8" s="487">
        <v>1169532.7378722834</v>
      </c>
      <c r="ML8" s="487">
        <v>1195271.1881467511</v>
      </c>
      <c r="MM8" s="487">
        <v>1251490.2805160985</v>
      </c>
      <c r="MN8" s="487">
        <v>1303512.4768322534</v>
      </c>
      <c r="MO8" s="487">
        <v>1292987.083280938</v>
      </c>
      <c r="MP8" s="487">
        <v>1437258.1927547487</v>
      </c>
      <c r="MQ8" s="487">
        <v>1264445.7212476491</v>
      </c>
      <c r="MR8" s="487">
        <v>1191819.8449027601</v>
      </c>
      <c r="MS8" s="487">
        <v>1194347.9693986529</v>
      </c>
      <c r="MT8" s="487">
        <v>1102153.529200739</v>
      </c>
      <c r="MU8" s="487">
        <v>1149060.2050442912</v>
      </c>
      <c r="MV8" s="487">
        <v>1407113.5677942266</v>
      </c>
      <c r="MW8" s="487">
        <v>1212660.211751461</v>
      </c>
      <c r="MX8" s="487">
        <v>1237167.9573887021</v>
      </c>
      <c r="MY8" s="487">
        <v>1292604.6587860915</v>
      </c>
      <c r="MZ8" s="487">
        <v>1345599.1728377419</v>
      </c>
      <c r="NA8" s="487">
        <v>1312164.7950624514</v>
      </c>
      <c r="NB8" s="487">
        <v>1469696.807796024</v>
      </c>
      <c r="NC8" s="487">
        <v>1263146.8349163916</v>
      </c>
      <c r="ND8" s="487">
        <v>1265715.9092671804</v>
      </c>
      <c r="NE8" s="487">
        <v>1241077.5361916346</v>
      </c>
      <c r="NF8" s="487">
        <v>1140232.3277693628</v>
      </c>
      <c r="NG8" s="487">
        <v>1195931.3978200136</v>
      </c>
      <c r="NH8" s="487">
        <v>1452473.3378091231</v>
      </c>
      <c r="NI8" s="487">
        <v>1254951.4249946249</v>
      </c>
      <c r="NJ8" s="487">
        <v>1279268.2600322857</v>
      </c>
      <c r="NK8" s="487">
        <v>1333994.7988735829</v>
      </c>
      <c r="NL8" s="487">
        <v>1388055.6241286632</v>
      </c>
      <c r="NM8" s="487">
        <v>1386820.3251627479</v>
      </c>
      <c r="NN8" s="487"/>
      <c r="NO8" s="487"/>
      <c r="NP8" s="487"/>
      <c r="NQ8" s="487">
        <v>6037365.173008373</v>
      </c>
      <c r="NR8" s="487">
        <v>6255891.1054438949</v>
      </c>
      <c r="NS8" s="487">
        <v>6433562.8322663866</v>
      </c>
      <c r="NT8" s="487">
        <v>6775675.2875547092</v>
      </c>
      <c r="NU8" s="487">
        <v>6951408.168688505</v>
      </c>
      <c r="NV8" s="487">
        <v>7076328.3833929282</v>
      </c>
      <c r="NW8" s="487">
        <v>7243796.6185356965</v>
      </c>
      <c r="NX8" s="487">
        <v>7540722.2538320459</v>
      </c>
      <c r="NY8" s="487">
        <v>7913008.0045482004</v>
      </c>
      <c r="NZ8" s="487">
        <v>8173526.1865854366</v>
      </c>
      <c r="OA8" s="487">
        <v>8356097.2247724552</v>
      </c>
      <c r="OB8" s="487">
        <v>8604902.4108494259</v>
      </c>
      <c r="OC8" s="487">
        <v>8921893.6727399696</v>
      </c>
      <c r="OD8" s="487">
        <v>9167164.5039427988</v>
      </c>
      <c r="OE8" s="487">
        <v>9515182.242948968</v>
      </c>
      <c r="OF8" s="487">
        <v>9856611.8909639101</v>
      </c>
      <c r="OG8" s="487">
        <v>10146315.871774018</v>
      </c>
      <c r="OH8" s="487">
        <v>10368182.199520515</v>
      </c>
      <c r="OI8" s="487">
        <v>10768152.820809212</v>
      </c>
      <c r="OJ8" s="487">
        <v>11189479.01418129</v>
      </c>
      <c r="OK8" s="487">
        <v>11541934.856137531</v>
      </c>
      <c r="OL8" s="487">
        <v>11874575.91998967</v>
      </c>
      <c r="OM8" s="487">
        <v>12279276.532603705</v>
      </c>
      <c r="ON8" s="487">
        <v>12604182.723898103</v>
      </c>
      <c r="OO8" s="487">
        <v>12949203.433797259</v>
      </c>
      <c r="OP8" s="487">
        <v>13406375.88364323</v>
      </c>
      <c r="OQ8" s="487">
        <v>13860966.877654634</v>
      </c>
      <c r="OR8" s="487">
        <v>14272082.72312355</v>
      </c>
      <c r="OS8" s="487">
        <v>14616332.838801788</v>
      </c>
      <c r="OT8" s="487">
        <v>15146395.826169517</v>
      </c>
      <c r="OU8" s="487">
        <v>15671364.584761636</v>
      </c>
    </row>
    <row r="9" spans="2:412" x14ac:dyDescent="0.25">
      <c r="B9" t="s">
        <v>4</v>
      </c>
      <c r="C9" s="495" t="s">
        <v>959</v>
      </c>
      <c r="D9" t="s">
        <v>939</v>
      </c>
      <c r="F9" s="499">
        <v>199004.94429469414</v>
      </c>
      <c r="G9" s="499">
        <v>141901.320766135</v>
      </c>
      <c r="H9" s="499">
        <v>143835.72248599125</v>
      </c>
      <c r="I9" s="499">
        <v>134475.68662508039</v>
      </c>
      <c r="J9" s="499">
        <v>111036.67994592637</v>
      </c>
      <c r="K9" s="499">
        <v>117453.76872396375</v>
      </c>
      <c r="L9" s="499">
        <v>184653.63977067202</v>
      </c>
      <c r="M9" s="499">
        <v>134483.74591293233</v>
      </c>
      <c r="N9" s="499">
        <v>144804.82066444561</v>
      </c>
      <c r="O9" s="499">
        <v>161720.32388914851</v>
      </c>
      <c r="P9" s="499">
        <v>167626.4222418023</v>
      </c>
      <c r="Q9" s="499">
        <v>170212.47658172011</v>
      </c>
      <c r="R9" s="499">
        <v>209932.96940501904</v>
      </c>
      <c r="S9" s="499">
        <v>161405.20027663049</v>
      </c>
      <c r="T9" s="499">
        <v>141196.80357263109</v>
      </c>
      <c r="U9" s="499">
        <v>139174.54380915582</v>
      </c>
      <c r="V9" s="499">
        <v>117330.61203536527</v>
      </c>
      <c r="W9" s="499">
        <v>121597.24312975891</v>
      </c>
      <c r="X9" s="499">
        <v>189609.1353199502</v>
      </c>
      <c r="Y9" s="499">
        <v>139482.25857938643</v>
      </c>
      <c r="Z9" s="499">
        <v>149475.68335082376</v>
      </c>
      <c r="AA9" s="499">
        <v>166415.28703160532</v>
      </c>
      <c r="AB9" s="499">
        <v>172593.87362654856</v>
      </c>
      <c r="AC9" s="499">
        <v>168553.72149629352</v>
      </c>
      <c r="AD9" s="499">
        <v>212355.91143273396</v>
      </c>
      <c r="AE9" s="499">
        <v>164470.98884931006</v>
      </c>
      <c r="AF9" s="499">
        <v>149941.06573609533</v>
      </c>
      <c r="AG9" s="499">
        <v>139233.17746720993</v>
      </c>
      <c r="AH9" s="499">
        <v>124665.50428660534</v>
      </c>
      <c r="AI9" s="499">
        <v>121168.5365742966</v>
      </c>
      <c r="AJ9" s="499">
        <v>192209.019981441</v>
      </c>
      <c r="AK9" s="499">
        <v>143332.46612567731</v>
      </c>
      <c r="AL9" s="499">
        <v>152731.30067469573</v>
      </c>
      <c r="AM9" s="499">
        <v>170131.95080824362</v>
      </c>
      <c r="AN9" s="499">
        <v>176939.97908925949</v>
      </c>
      <c r="AO9" s="499">
        <v>182888.9486543478</v>
      </c>
      <c r="AP9" s="499">
        <v>220880.9066143237</v>
      </c>
      <c r="AQ9" s="499">
        <v>161261.63418777724</v>
      </c>
      <c r="AR9" s="499">
        <v>164431.5405509705</v>
      </c>
      <c r="AS9" s="499">
        <v>153457.40536570773</v>
      </c>
      <c r="AT9" s="499">
        <v>128617.61460009372</v>
      </c>
      <c r="AU9" s="499">
        <v>135443.00359622441</v>
      </c>
      <c r="AV9" s="499">
        <v>202792.03244746602</v>
      </c>
      <c r="AW9" s="499">
        <v>151557.71867186541</v>
      </c>
      <c r="AX9" s="499">
        <v>161377.35335433958</v>
      </c>
      <c r="AY9" s="499">
        <v>177998.99078614372</v>
      </c>
      <c r="AZ9" s="499">
        <v>184433.37011136682</v>
      </c>
      <c r="BA9" s="499">
        <v>190451.01598013382</v>
      </c>
      <c r="BB9" s="499">
        <v>227925.90758464675</v>
      </c>
      <c r="BC9" s="499">
        <v>178517.2519455099</v>
      </c>
      <c r="BD9" s="499">
        <v>158382.21636823058</v>
      </c>
      <c r="BE9" s="499">
        <v>156135.72273590232</v>
      </c>
      <c r="BF9" s="499">
        <v>133577.49898626807</v>
      </c>
      <c r="BG9" s="499">
        <v>138494.12011062645</v>
      </c>
      <c r="BH9" s="499">
        <v>207086.72737215352</v>
      </c>
      <c r="BI9" s="499">
        <v>156197.57715758911</v>
      </c>
      <c r="BJ9" s="499">
        <v>165898.48380587631</v>
      </c>
      <c r="BK9" s="499">
        <v>182738.66008806881</v>
      </c>
      <c r="BL9" s="499">
        <v>189616.65136324029</v>
      </c>
      <c r="BM9" s="499">
        <v>190851.6330884393</v>
      </c>
      <c r="BN9" s="499">
        <v>231377.685201532</v>
      </c>
      <c r="BO9" s="499">
        <v>182512.93542916756</v>
      </c>
      <c r="BP9" s="499">
        <v>168167.00682659922</v>
      </c>
      <c r="BQ9" s="499">
        <v>157084.13167771816</v>
      </c>
      <c r="BR9" s="499">
        <v>141726.35369369516</v>
      </c>
      <c r="BS9" s="499">
        <v>138872.58837799128</v>
      </c>
      <c r="BT9" s="499">
        <v>210464.88435235884</v>
      </c>
      <c r="BU9" s="499">
        <v>160777.00295752203</v>
      </c>
      <c r="BV9" s="499">
        <v>169854.56779601393</v>
      </c>
      <c r="BW9" s="499">
        <v>187133.07756215803</v>
      </c>
      <c r="BX9" s="499">
        <v>194640.92679742581</v>
      </c>
      <c r="BY9" s="499">
        <v>180287.35434569654</v>
      </c>
      <c r="BZ9" s="499">
        <v>230504.1334669237</v>
      </c>
      <c r="CA9" s="499">
        <v>183514.70541036816</v>
      </c>
      <c r="CB9" s="499">
        <v>162225.49984352171</v>
      </c>
      <c r="CC9" s="499">
        <v>162276.10790546756</v>
      </c>
      <c r="CD9" s="499">
        <v>147177.16354042789</v>
      </c>
      <c r="CE9" s="499">
        <v>142545.62858606674</v>
      </c>
      <c r="CF9" s="499">
        <v>215627.86006365033</v>
      </c>
      <c r="CG9" s="499">
        <v>166019.54325303953</v>
      </c>
      <c r="CH9" s="499">
        <v>174924.39697369962</v>
      </c>
      <c r="CI9" s="499">
        <v>192412.55152677975</v>
      </c>
      <c r="CJ9" s="499">
        <v>200321.43358748817</v>
      </c>
      <c r="CK9" s="499">
        <v>195589.96140327575</v>
      </c>
      <c r="CL9" s="499">
        <v>240058.03440561285</v>
      </c>
      <c r="CM9" s="499">
        <v>191882.13627970146</v>
      </c>
      <c r="CN9" s="499">
        <v>171166.96256739201</v>
      </c>
      <c r="CO9" s="499">
        <v>170361.1504502983</v>
      </c>
      <c r="CP9" s="499">
        <v>152295.83265962487</v>
      </c>
      <c r="CQ9" s="499">
        <v>149158.65880000539</v>
      </c>
      <c r="CR9" s="499">
        <v>222481.34964470434</v>
      </c>
      <c r="CS9" s="499">
        <v>172270.84052913825</v>
      </c>
      <c r="CT9" s="499">
        <v>181170.02456975266</v>
      </c>
      <c r="CU9" s="499">
        <v>198627.41132127264</v>
      </c>
      <c r="CV9" s="499">
        <v>206749.11800125774</v>
      </c>
      <c r="CW9" s="499">
        <v>205995.15692085322</v>
      </c>
      <c r="CX9" s="499">
        <v>248005.79980145433</v>
      </c>
      <c r="CY9" s="499">
        <v>188592.76261306865</v>
      </c>
      <c r="CZ9" s="499">
        <v>191160.84755893156</v>
      </c>
      <c r="DA9" s="499">
        <v>181141.02321796218</v>
      </c>
      <c r="DB9" s="499">
        <v>155782.66361218196</v>
      </c>
      <c r="DC9" s="499">
        <v>164097.47466049218</v>
      </c>
      <c r="DD9" s="499">
        <v>232945.68224738256</v>
      </c>
      <c r="DE9" s="499">
        <v>180700.20712585389</v>
      </c>
      <c r="DF9" s="499">
        <v>190247.02444503797</v>
      </c>
      <c r="DG9" s="499">
        <v>206912.70812364426</v>
      </c>
      <c r="DH9" s="499">
        <v>214778.91861638302</v>
      </c>
      <c r="DI9" s="499">
        <v>219537.28934206741</v>
      </c>
      <c r="DJ9" s="499">
        <v>257803.64010240725</v>
      </c>
      <c r="DK9" s="499">
        <v>207993.49888762075</v>
      </c>
      <c r="DL9" s="499">
        <v>187606.33796813153</v>
      </c>
      <c r="DM9" s="499">
        <v>185810.32438947461</v>
      </c>
      <c r="DN9" s="499">
        <v>162448.78338244651</v>
      </c>
      <c r="DO9" s="499">
        <v>168785.60394785806</v>
      </c>
      <c r="DP9" s="499">
        <v>238745.13954851811</v>
      </c>
      <c r="DQ9" s="499">
        <v>186693.16919802089</v>
      </c>
      <c r="DR9" s="499">
        <v>196025.71677272269</v>
      </c>
      <c r="DS9" s="499">
        <v>212830.73530268233</v>
      </c>
      <c r="DT9" s="499">
        <v>221110.01214225127</v>
      </c>
      <c r="DU9" s="499">
        <v>226204.89433349707</v>
      </c>
      <c r="DV9" s="499">
        <v>264338.36819795455</v>
      </c>
      <c r="DW9" s="499">
        <v>214415.3888783596</v>
      </c>
      <c r="DX9" s="499">
        <v>200094.89559318704</v>
      </c>
      <c r="DY9" s="499">
        <v>188932.59536060548</v>
      </c>
      <c r="DZ9" s="499">
        <v>172458.45537079111</v>
      </c>
      <c r="EA9" s="499">
        <v>170929.55578363486</v>
      </c>
      <c r="EB9" s="499">
        <v>243738.6569266892</v>
      </c>
      <c r="EC9" s="499">
        <v>192720.19334463967</v>
      </c>
      <c r="ED9" s="499">
        <v>201320.61793619179</v>
      </c>
      <c r="EE9" s="499">
        <v>218474.37525023968</v>
      </c>
      <c r="EF9" s="499">
        <v>227345.19557619677</v>
      </c>
      <c r="EG9" s="499">
        <v>212060.86921324677</v>
      </c>
      <c r="EH9" s="499">
        <v>262718.23526703613</v>
      </c>
      <c r="EI9" s="499">
        <v>204553.62058203851</v>
      </c>
      <c r="EJ9" s="499">
        <v>206071.88193150566</v>
      </c>
      <c r="EK9" s="499">
        <v>197632.58323149811</v>
      </c>
      <c r="EL9" s="499">
        <v>172425.66383705472</v>
      </c>
      <c r="EM9" s="499">
        <v>181913.29952007209</v>
      </c>
      <c r="EN9" s="499">
        <v>252054.53107481351</v>
      </c>
      <c r="EO9" s="499">
        <v>199372.74230329116</v>
      </c>
      <c r="EP9" s="499">
        <v>208900.71034486539</v>
      </c>
      <c r="EQ9" s="499">
        <v>225740.93953144894</v>
      </c>
      <c r="ER9" s="499">
        <v>234669.05113615061</v>
      </c>
      <c r="ES9" s="499">
        <v>235417.46449505285</v>
      </c>
      <c r="ET9" s="499">
        <v>276277.10162555444</v>
      </c>
      <c r="EU9" s="499">
        <v>226652.38751663259</v>
      </c>
      <c r="EV9" s="499">
        <v>205955.57719686869</v>
      </c>
      <c r="EW9" s="499">
        <v>204824.89341555675</v>
      </c>
      <c r="EX9" s="499">
        <v>181141.12763452332</v>
      </c>
      <c r="EY9" s="499">
        <v>188514.31932348671</v>
      </c>
      <c r="EZ9" s="499">
        <v>259505.36552639041</v>
      </c>
      <c r="FA9" s="499">
        <v>206786.65645108375</v>
      </c>
      <c r="FB9" s="499">
        <v>215949.02313006236</v>
      </c>
      <c r="FC9" s="499">
        <v>232794.66805561495</v>
      </c>
      <c r="FD9" s="499">
        <v>242049.55616105354</v>
      </c>
      <c r="FE9" s="499">
        <v>236117.42578516281</v>
      </c>
      <c r="FF9" s="499">
        <v>280991.21977731201</v>
      </c>
      <c r="FG9" s="499">
        <v>232006.09191065104</v>
      </c>
      <c r="FH9" s="499">
        <v>216913.65255814581</v>
      </c>
      <c r="FI9" s="499">
        <v>207075.72743549675</v>
      </c>
      <c r="FJ9" s="499">
        <v>190602.97771738793</v>
      </c>
      <c r="FK9" s="499">
        <v>190260.90488656028</v>
      </c>
      <c r="FL9" s="499">
        <v>264330.44367707742</v>
      </c>
      <c r="FM9" s="499">
        <v>212783.80214679884</v>
      </c>
      <c r="FN9" s="499">
        <v>221317.48506471631</v>
      </c>
      <c r="FO9" s="499">
        <v>238610.16374053556</v>
      </c>
      <c r="FP9" s="499">
        <v>248558.89850226606</v>
      </c>
      <c r="FQ9" s="499">
        <v>246697.98376589149</v>
      </c>
      <c r="FR9" s="499">
        <v>289317.0928553273</v>
      </c>
      <c r="FS9" s="499">
        <v>239869.80058258577</v>
      </c>
      <c r="FT9" s="499">
        <v>219004.13893797665</v>
      </c>
      <c r="FU9" s="499">
        <v>218355.37935276792</v>
      </c>
      <c r="FV9" s="499">
        <v>194462.54934087829</v>
      </c>
      <c r="FW9" s="499">
        <v>202586.36245095593</v>
      </c>
      <c r="FX9" s="499">
        <v>274318.12163943599</v>
      </c>
      <c r="FY9" s="499">
        <v>221137.63797987689</v>
      </c>
      <c r="FZ9" s="499">
        <v>230188.00745541908</v>
      </c>
      <c r="GA9" s="499">
        <v>247068.84354650415</v>
      </c>
      <c r="GB9" s="499">
        <v>257019.1793621715</v>
      </c>
      <c r="GC9" s="499">
        <v>261227.55938079092</v>
      </c>
      <c r="GD9" s="499">
        <v>299967.17834354076</v>
      </c>
      <c r="GE9" s="499">
        <v>249532.76809989641</v>
      </c>
      <c r="GF9" s="499">
        <v>228909.79699548031</v>
      </c>
      <c r="GG9" s="499">
        <v>227652.00345378875</v>
      </c>
      <c r="GH9" s="499">
        <v>203160.80250463585</v>
      </c>
      <c r="GI9" s="499">
        <v>211437.25592039264</v>
      </c>
      <c r="GJ9" s="499">
        <v>283247.37764964736</v>
      </c>
      <c r="GK9" s="499">
        <v>229591.89052365485</v>
      </c>
      <c r="GL9" s="499">
        <v>238412.71620015701</v>
      </c>
      <c r="GM9" s="499">
        <v>255161.46951811237</v>
      </c>
      <c r="GN9" s="499">
        <v>265350.41527476494</v>
      </c>
      <c r="GO9" s="499">
        <v>264559.89280510211</v>
      </c>
      <c r="GP9" s="499">
        <v>306219.28004482616</v>
      </c>
      <c r="GQ9" s="499">
        <v>245544.42022771126</v>
      </c>
      <c r="GR9" s="499">
        <v>247636.50209259574</v>
      </c>
      <c r="GS9" s="499">
        <v>238043.80274424326</v>
      </c>
      <c r="GT9" s="499">
        <v>210968.0482692107</v>
      </c>
      <c r="GU9" s="499">
        <v>221724.52587986071</v>
      </c>
      <c r="GV9" s="499">
        <v>292907.07344804349</v>
      </c>
      <c r="GW9" s="499">
        <v>238414.12373540062</v>
      </c>
      <c r="GX9" s="499">
        <v>247193.36099172686</v>
      </c>
      <c r="GY9" s="499">
        <v>263713.74276056816</v>
      </c>
      <c r="GZ9" s="499">
        <v>274070.76298285136</v>
      </c>
      <c r="HA9" s="499">
        <v>257459.11835516663</v>
      </c>
      <c r="HB9" s="499">
        <v>308585.22566616506</v>
      </c>
      <c r="HC9" s="499">
        <v>260163.50728766926</v>
      </c>
      <c r="HD9" s="499">
        <v>238109.13966707588</v>
      </c>
      <c r="HE9" s="499">
        <v>238977.9272220564</v>
      </c>
      <c r="HF9" s="499">
        <v>215068.72330116533</v>
      </c>
      <c r="HG9" s="499">
        <v>224436.76415331644</v>
      </c>
      <c r="HH9" s="499">
        <v>297539.40141138068</v>
      </c>
      <c r="HI9" s="499">
        <v>243761.66198343085</v>
      </c>
      <c r="HJ9" s="499">
        <v>252719.59774242449</v>
      </c>
      <c r="HK9" s="499">
        <v>269740.95068033453</v>
      </c>
      <c r="HL9" s="499">
        <v>280866.46565455076</v>
      </c>
      <c r="HM9" s="499">
        <v>280485.29508658469</v>
      </c>
      <c r="HN9" s="499">
        <v>322147.7730565173</v>
      </c>
      <c r="HO9" s="499">
        <v>271896.18925025588</v>
      </c>
      <c r="HP9" s="499">
        <v>250903.16724552042</v>
      </c>
      <c r="HQ9" s="499">
        <v>250390.04755762286</v>
      </c>
      <c r="HR9" s="499">
        <v>229802.80362375287</v>
      </c>
      <c r="HS9" s="499">
        <v>230049.33251673193</v>
      </c>
      <c r="HT9" s="499">
        <v>306547.64924617496</v>
      </c>
      <c r="HU9" s="499">
        <v>253150.3230180681</v>
      </c>
      <c r="HV9" s="499">
        <v>260945.95766104857</v>
      </c>
      <c r="HW9" s="499">
        <v>278166.92721936648</v>
      </c>
      <c r="HX9" s="499">
        <v>289731.66280063742</v>
      </c>
      <c r="HY9" s="499">
        <v>286714.01304706681</v>
      </c>
      <c r="HZ9" s="499">
        <v>329884.42765690503</v>
      </c>
      <c r="IA9" s="499">
        <v>269144.40355233848</v>
      </c>
      <c r="IB9" s="499">
        <v>271023.49512366939</v>
      </c>
      <c r="IC9" s="499">
        <v>261962.18696918624</v>
      </c>
      <c r="ID9" s="499">
        <v>234373.89893121907</v>
      </c>
      <c r="IE9" s="499">
        <v>246298.42474540521</v>
      </c>
      <c r="IF9" s="499">
        <v>318615.52229210234</v>
      </c>
      <c r="IG9" s="499">
        <v>263272.33079795114</v>
      </c>
      <c r="IH9" s="499">
        <v>271805.95941925689</v>
      </c>
      <c r="II9" s="499">
        <v>288334.20723570103</v>
      </c>
      <c r="IJ9" s="499">
        <v>299810.85143714439</v>
      </c>
      <c r="IK9" s="499">
        <v>302317.99609350739</v>
      </c>
      <c r="IL9" s="499">
        <v>341832.54186835414</v>
      </c>
      <c r="IM9" s="499">
        <v>290710.51097990107</v>
      </c>
      <c r="IN9" s="499">
        <v>269656.10039056349</v>
      </c>
      <c r="IO9" s="499">
        <v>268872.25779636943</v>
      </c>
      <c r="IP9" s="499">
        <v>243252.21775848401</v>
      </c>
      <c r="IQ9" s="499">
        <v>253305.46375233034</v>
      </c>
      <c r="IR9" s="499">
        <v>326833.52053251344</v>
      </c>
      <c r="IS9" s="499">
        <v>271622.76822002057</v>
      </c>
      <c r="IT9" s="499">
        <v>279928.52927614708</v>
      </c>
      <c r="IU9" s="499">
        <v>296601.45389521046</v>
      </c>
      <c r="IV9" s="499">
        <v>308584.76344885456</v>
      </c>
      <c r="IW9" s="499">
        <v>311380.32892251015</v>
      </c>
      <c r="IX9" s="499">
        <v>350802.40895972954</v>
      </c>
      <c r="IY9" s="499">
        <v>299542.00246006448</v>
      </c>
      <c r="IZ9" s="499">
        <v>284543.54636587459</v>
      </c>
      <c r="JA9" s="499">
        <v>274421.50795713358</v>
      </c>
      <c r="JB9" s="499">
        <v>255637.79837876142</v>
      </c>
      <c r="JC9" s="499">
        <v>257916.94460118859</v>
      </c>
      <c r="JD9" s="499">
        <v>334382.19190962071</v>
      </c>
      <c r="JE9" s="499">
        <v>280130.71036729554</v>
      </c>
      <c r="JF9" s="499">
        <v>287680.92154062382</v>
      </c>
      <c r="JG9" s="499">
        <v>304700.41447152547</v>
      </c>
      <c r="JH9" s="499">
        <v>317365.02120303799</v>
      </c>
      <c r="JI9" s="499">
        <v>315249.30778204522</v>
      </c>
      <c r="JJ9" s="499">
        <v>357792.75245464518</v>
      </c>
      <c r="JK9" s="499">
        <v>296429.85154203547</v>
      </c>
      <c r="JL9" s="499">
        <v>298183.56527568022</v>
      </c>
      <c r="JM9" s="499">
        <v>289262.96609449445</v>
      </c>
      <c r="JN9" s="499">
        <v>260869.3771629167</v>
      </c>
      <c r="JO9" s="499">
        <v>273914.65883178532</v>
      </c>
      <c r="JP9" s="499">
        <v>347290.03075522318</v>
      </c>
      <c r="JQ9" s="499">
        <v>290909.43984322646</v>
      </c>
      <c r="JR9" s="499">
        <v>299087.33377085015</v>
      </c>
      <c r="JS9" s="499">
        <v>315544.39176815684</v>
      </c>
      <c r="JT9" s="499">
        <v>328158.53606402077</v>
      </c>
      <c r="JU9" s="499">
        <v>326340.05621807743</v>
      </c>
      <c r="JV9" s="499">
        <v>368434.40943804657</v>
      </c>
      <c r="JW9" s="499">
        <v>317307.41945905169</v>
      </c>
      <c r="JX9" s="499">
        <v>295820.25652056432</v>
      </c>
      <c r="JY9" s="499">
        <v>295714.13866562827</v>
      </c>
      <c r="JZ9" s="499">
        <v>269555.30360358115</v>
      </c>
      <c r="KA9" s="499">
        <v>280877.85402081476</v>
      </c>
      <c r="KB9" s="499">
        <v>355667.21552358411</v>
      </c>
      <c r="KC9" s="499">
        <v>299529.50867047365</v>
      </c>
      <c r="KD9" s="499">
        <v>307567.18368652667</v>
      </c>
      <c r="KE9" s="499">
        <v>324252.99748589232</v>
      </c>
      <c r="KF9" s="499">
        <v>337470.61103164277</v>
      </c>
      <c r="KG9" s="499">
        <v>329057.91906362452</v>
      </c>
      <c r="KH9" s="499">
        <v>375324.69123857003</v>
      </c>
      <c r="KI9" s="499">
        <v>324903.07271977101</v>
      </c>
      <c r="KJ9" s="499">
        <v>309083.94700639724</v>
      </c>
      <c r="KK9" s="499">
        <v>300361.87016005896</v>
      </c>
      <c r="KL9" s="499">
        <v>281408.8247639981</v>
      </c>
      <c r="KM9" s="499">
        <v>285154.82319008984</v>
      </c>
      <c r="KN9" s="499">
        <v>363149.4723989481</v>
      </c>
      <c r="KO9" s="499">
        <v>308130.66557017423</v>
      </c>
      <c r="KP9" s="499">
        <v>315536.08020989323</v>
      </c>
      <c r="KQ9" s="499">
        <v>332684.08904419729</v>
      </c>
      <c r="KR9" s="499">
        <v>346705.9579257266</v>
      </c>
      <c r="KS9" s="499">
        <v>342317.53591135371</v>
      </c>
      <c r="KT9" s="499">
        <v>386379.87121722894</v>
      </c>
      <c r="KU9" s="499">
        <v>335472.54862281488</v>
      </c>
      <c r="KV9" s="499">
        <v>313872.03106559679</v>
      </c>
      <c r="KW9" s="499">
        <v>314372.81010819314</v>
      </c>
      <c r="KX9" s="499">
        <v>287945.82496391493</v>
      </c>
      <c r="KY9" s="499">
        <v>300260.29372942046</v>
      </c>
      <c r="KZ9" s="499">
        <v>376015.01279175916</v>
      </c>
      <c r="LA9" s="499">
        <v>319281.98396496958</v>
      </c>
      <c r="LB9" s="499">
        <v>327179.32590734528</v>
      </c>
      <c r="LC9" s="499">
        <v>343913.88414187421</v>
      </c>
      <c r="LD9" s="499">
        <v>358036.69181690889</v>
      </c>
      <c r="LE9" s="499">
        <v>359182.48676294333</v>
      </c>
      <c r="LF9" s="499">
        <v>399697.12322224403</v>
      </c>
      <c r="LG9" s="499">
        <v>347827.33053422993</v>
      </c>
      <c r="LH9" s="499">
        <v>326426.82220368949</v>
      </c>
      <c r="LI9" s="499">
        <v>326395.71163736482</v>
      </c>
      <c r="LJ9" s="499">
        <v>299336.52737446851</v>
      </c>
      <c r="LK9" s="499">
        <v>311916.01929425518</v>
      </c>
      <c r="LL9" s="499">
        <v>387862.37476729206</v>
      </c>
      <c r="LM9" s="499">
        <v>330581.69082307612</v>
      </c>
      <c r="LN9" s="499">
        <v>338230.9028185358</v>
      </c>
      <c r="LO9" s="499">
        <v>354837.92248867423</v>
      </c>
      <c r="LP9" s="499">
        <v>369305.98700353969</v>
      </c>
      <c r="LQ9" s="499">
        <v>365871.65112902067</v>
      </c>
      <c r="LR9" s="499">
        <v>409063.85677905014</v>
      </c>
      <c r="LS9" s="499">
        <v>346867.87599091482</v>
      </c>
      <c r="LT9" s="499">
        <v>348198.45762123907</v>
      </c>
      <c r="LU9" s="499">
        <v>339817.18807700789</v>
      </c>
      <c r="LV9" s="499">
        <v>310089.20004563202</v>
      </c>
      <c r="LW9" s="499">
        <v>325243.52361334948</v>
      </c>
      <c r="LX9" s="499">
        <v>400647.67590567021</v>
      </c>
      <c r="LY9" s="499">
        <v>342431.80939582206</v>
      </c>
      <c r="LZ9" s="499">
        <v>350003.97867583937</v>
      </c>
      <c r="MA9" s="499">
        <v>366372.51092042425</v>
      </c>
      <c r="MB9" s="499">
        <v>381105.91323147499</v>
      </c>
      <c r="MC9" s="499">
        <v>361782.82668064052</v>
      </c>
      <c r="MD9" s="499">
        <v>414482.43866303237</v>
      </c>
      <c r="ME9" s="499">
        <v>364503.022888273</v>
      </c>
      <c r="MF9" s="499">
        <v>341669.5629309052</v>
      </c>
      <c r="MG9" s="499">
        <v>343778.62988972879</v>
      </c>
      <c r="MH9" s="499">
        <v>317153.35073481669</v>
      </c>
      <c r="MI9" s="499">
        <v>331024.70940851333</v>
      </c>
      <c r="MJ9" s="499">
        <v>408450.00713076931</v>
      </c>
      <c r="MK9" s="499">
        <v>350859.821361685</v>
      </c>
      <c r="ML9" s="499">
        <v>358581.35644402535</v>
      </c>
      <c r="MM9" s="499">
        <v>375447.08415482956</v>
      </c>
      <c r="MN9" s="499">
        <v>391053.74304967601</v>
      </c>
      <c r="MO9" s="499">
        <v>387896.12498428137</v>
      </c>
      <c r="MP9" s="499">
        <v>431177.45782642462</v>
      </c>
      <c r="MQ9" s="499">
        <v>379333.71637429472</v>
      </c>
      <c r="MR9" s="499">
        <v>357545.95347082801</v>
      </c>
      <c r="MS9" s="499">
        <v>358304.39081959584</v>
      </c>
      <c r="MT9" s="499">
        <v>330646.0587602217</v>
      </c>
      <c r="MU9" s="499">
        <v>344718.06151328736</v>
      </c>
      <c r="MV9" s="499">
        <v>422134.07033826795</v>
      </c>
      <c r="MW9" s="499">
        <v>363798.06352543831</v>
      </c>
      <c r="MX9" s="499">
        <v>371150.3872166106</v>
      </c>
      <c r="MY9" s="499">
        <v>387781.39763582742</v>
      </c>
      <c r="MZ9" s="499">
        <v>403679.75185132254</v>
      </c>
      <c r="NA9" s="499">
        <v>393649.43851873541</v>
      </c>
      <c r="NB9" s="499">
        <v>440909.04233880719</v>
      </c>
      <c r="NC9" s="499">
        <v>378944.05047491746</v>
      </c>
      <c r="ND9" s="499">
        <v>379714.77278015408</v>
      </c>
      <c r="NE9" s="499">
        <v>372323.26085749036</v>
      </c>
      <c r="NF9" s="499">
        <v>342069.69833080884</v>
      </c>
      <c r="NG9" s="499">
        <v>358779.41934600408</v>
      </c>
      <c r="NH9" s="499">
        <v>435742.00134273694</v>
      </c>
      <c r="NI9" s="499">
        <v>376485.42749838746</v>
      </c>
      <c r="NJ9" s="499">
        <v>383780.4780096857</v>
      </c>
      <c r="NK9" s="499">
        <v>400198.43966207484</v>
      </c>
      <c r="NL9" s="499">
        <v>416416.68723859894</v>
      </c>
      <c r="NM9" s="499">
        <v>416046.09754882433</v>
      </c>
      <c r="NQ9" s="484">
        <v>1811209.5519025119</v>
      </c>
      <c r="NR9" s="484">
        <v>1876767.3316331685</v>
      </c>
      <c r="NS9" s="484">
        <v>1930068.8496799159</v>
      </c>
      <c r="NT9" s="484">
        <v>2032702.5862664126</v>
      </c>
      <c r="NU9" s="484">
        <v>2085422.4506065515</v>
      </c>
      <c r="NV9" s="484">
        <v>2122898.5150178783</v>
      </c>
      <c r="NW9" s="484">
        <v>2173138.9855607087</v>
      </c>
      <c r="NX9" s="484">
        <v>2262216.6761496137</v>
      </c>
      <c r="NY9" s="484">
        <v>2373902.4013644601</v>
      </c>
      <c r="NZ9" s="484">
        <v>2452057.8559756307</v>
      </c>
      <c r="OA9" s="484">
        <v>2506829.1674317364</v>
      </c>
      <c r="OB9" s="484">
        <v>2581470.7232548278</v>
      </c>
      <c r="OC9" s="484">
        <v>2676568.1018219907</v>
      </c>
      <c r="OD9" s="484">
        <v>2750149.3511828394</v>
      </c>
      <c r="OE9" s="484">
        <v>2854554.6728846901</v>
      </c>
      <c r="OF9" s="484">
        <v>2956983.5672891731</v>
      </c>
      <c r="OG9" s="484">
        <v>3043894.7615322052</v>
      </c>
      <c r="OH9" s="484">
        <v>3110454.6598561546</v>
      </c>
      <c r="OI9" s="484">
        <v>3230445.8462427636</v>
      </c>
      <c r="OJ9" s="484">
        <v>3356843.7042543869</v>
      </c>
      <c r="OK9" s="484">
        <v>3462580.4568412593</v>
      </c>
      <c r="OL9" s="484">
        <v>3562372.7759969006</v>
      </c>
      <c r="OM9" s="484">
        <v>3683782.9597811117</v>
      </c>
      <c r="ON9" s="484">
        <v>3781254.8171694307</v>
      </c>
      <c r="OO9" s="484">
        <v>3884761.0301391776</v>
      </c>
      <c r="OP9" s="484">
        <v>4021912.7650929689</v>
      </c>
      <c r="OQ9" s="484">
        <v>4158290.0632963902</v>
      </c>
      <c r="OR9" s="484">
        <v>4281624.8169370648</v>
      </c>
      <c r="OS9" s="484">
        <v>4384899.8516405364</v>
      </c>
      <c r="OT9" s="484">
        <v>4543918.7478508549</v>
      </c>
      <c r="OU9" s="484">
        <v>4701409.3754284903</v>
      </c>
      <c r="OV9" s="484">
        <f>OV29*30%</f>
        <v>0</v>
      </c>
    </row>
    <row r="10" spans="2:412" x14ac:dyDescent="0.25">
      <c r="B10" t="s">
        <v>271</v>
      </c>
      <c r="C10" s="495" t="s">
        <v>946</v>
      </c>
      <c r="D10" t="s">
        <v>939</v>
      </c>
      <c r="F10" s="487">
        <v>841918.07962522504</v>
      </c>
      <c r="G10" s="487">
        <v>600333.26256855601</v>
      </c>
      <c r="H10" s="487">
        <v>608517.01793693216</v>
      </c>
      <c r="I10" s="487">
        <v>568918.08513066091</v>
      </c>
      <c r="J10" s="487">
        <v>469756.10922309902</v>
      </c>
      <c r="K10" s="487">
        <v>496904.49530937307</v>
      </c>
      <c r="L10" s="487">
        <v>781202.89092574688</v>
      </c>
      <c r="M10" s="487">
        <v>568952.18106820423</v>
      </c>
      <c r="N10" s="487">
        <v>612616.92249088315</v>
      </c>
      <c r="O10" s="487">
        <v>684180.31023137493</v>
      </c>
      <c r="P10" s="487">
        <v>709166.88029257196</v>
      </c>
      <c r="Q10" s="487">
        <v>720107.54265343247</v>
      </c>
      <c r="R10" s="487">
        <v>888150.60891030927</v>
      </c>
      <c r="S10" s="487">
        <v>682847.1359846947</v>
      </c>
      <c r="T10" s="487">
        <v>597352.7046496562</v>
      </c>
      <c r="U10" s="487">
        <v>588797.25361499621</v>
      </c>
      <c r="V10" s="487">
        <v>496383.46381879714</v>
      </c>
      <c r="W10" s="487">
        <v>514434.03974891966</v>
      </c>
      <c r="X10" s="487">
        <v>802167.80368822278</v>
      </c>
      <c r="Y10" s="487">
        <v>590099.08372450981</v>
      </c>
      <c r="Z10" s="487">
        <v>632377.65636132029</v>
      </c>
      <c r="AA10" s="487">
        <v>704043.00443134934</v>
      </c>
      <c r="AB10" s="487">
        <v>730182.37387892278</v>
      </c>
      <c r="AC10" s="487">
        <v>713089.94868841581</v>
      </c>
      <c r="AD10" s="487">
        <v>898401.20196088287</v>
      </c>
      <c r="AE10" s="487">
        <v>695817.38070296205</v>
      </c>
      <c r="AF10" s="487">
        <v>634346.52123293397</v>
      </c>
      <c r="AG10" s="487">
        <v>589045.31145579647</v>
      </c>
      <c r="AH10" s="487">
        <v>527414.74507820769</v>
      </c>
      <c r="AI10" s="487">
        <v>512620.33707345702</v>
      </c>
      <c r="AJ10" s="487">
        <v>813166.97714698885</v>
      </c>
      <c r="AK10" s="487">
        <v>606387.92194920999</v>
      </c>
      <c r="AL10" s="487">
        <v>646150.99799875205</v>
      </c>
      <c r="AM10" s="487">
        <v>719766.86717521271</v>
      </c>
      <c r="AN10" s="487">
        <v>748569.17717158771</v>
      </c>
      <c r="AO10" s="487">
        <v>773737.11985632428</v>
      </c>
      <c r="AP10" s="487">
        <v>934467.37909801898</v>
      </c>
      <c r="AQ10" s="487">
        <v>682239.75968932163</v>
      </c>
      <c r="AR10" s="487">
        <v>695650.48919330502</v>
      </c>
      <c r="AS10" s="487">
        <v>649222.8848266413</v>
      </c>
      <c r="AT10" s="487">
        <v>544134.69712458458</v>
      </c>
      <c r="AU10" s="487">
        <v>573010.4540394881</v>
      </c>
      <c r="AV10" s="487">
        <v>857939.88248169899</v>
      </c>
      <c r="AW10" s="487">
        <v>641185.99620139739</v>
      </c>
      <c r="AX10" s="487">
        <v>682729.32570906694</v>
      </c>
      <c r="AY10" s="487">
        <v>753049.47336373199</v>
      </c>
      <c r="AZ10" s="487">
        <v>780271.00951335696</v>
      </c>
      <c r="BA10" s="487">
        <v>805729.49684719183</v>
      </c>
      <c r="BB10" s="487">
        <v>964272.23499702069</v>
      </c>
      <c r="BC10" s="487">
        <v>755242.04923959449</v>
      </c>
      <c r="BD10" s="487">
        <v>670057.9823487472</v>
      </c>
      <c r="BE10" s="487">
        <v>660553.87876215845</v>
      </c>
      <c r="BF10" s="487">
        <v>565118.17747162224</v>
      </c>
      <c r="BG10" s="487">
        <v>585918.62657571514</v>
      </c>
      <c r="BH10" s="487">
        <v>876109.18634690694</v>
      </c>
      <c r="BI10" s="487">
        <v>660815.56249121076</v>
      </c>
      <c r="BJ10" s="487">
        <v>701856.59654639964</v>
      </c>
      <c r="BK10" s="487">
        <v>773101.30318574014</v>
      </c>
      <c r="BL10" s="487">
        <v>802199.6013541331</v>
      </c>
      <c r="BM10" s="487">
        <v>807424.36321186915</v>
      </c>
      <c r="BN10" s="487">
        <v>978875.46002140956</v>
      </c>
      <c r="BO10" s="487">
        <v>772146.34363928402</v>
      </c>
      <c r="BP10" s="487">
        <v>711453.89852279879</v>
      </c>
      <c r="BQ10" s="487">
        <v>664566.25462459214</v>
      </c>
      <c r="BR10" s="487">
        <v>599593.04004720948</v>
      </c>
      <c r="BS10" s="487">
        <v>587519.78918998176</v>
      </c>
      <c r="BT10" s="487">
        <v>890400.94903414615</v>
      </c>
      <c r="BU10" s="487">
        <v>680189.45990330889</v>
      </c>
      <c r="BV10" s="487">
        <v>718593.35978420416</v>
      </c>
      <c r="BW10" s="487">
        <v>791692.49715817755</v>
      </c>
      <c r="BX10" s="487">
        <v>823455.49698049331</v>
      </c>
      <c r="BY10" s="487">
        <v>762730.71349759563</v>
      </c>
      <c r="BZ10" s="487">
        <v>975179.77797963249</v>
      </c>
      <c r="CA10" s="487">
        <v>776384.47079631418</v>
      </c>
      <c r="CB10" s="487">
        <v>686317.52732859901</v>
      </c>
      <c r="CC10" s="487">
        <v>686531.63176946098</v>
      </c>
      <c r="CD10" s="487">
        <v>622653.44879649032</v>
      </c>
      <c r="CE10" s="487">
        <v>603059.09636312316</v>
      </c>
      <c r="CF10" s="487">
        <v>912243.63546290796</v>
      </c>
      <c r="CG10" s="487">
        <v>702368.75536555564</v>
      </c>
      <c r="CH10" s="487">
        <v>740041.97685466392</v>
      </c>
      <c r="CI10" s="487">
        <v>814028.04564155347</v>
      </c>
      <c r="CJ10" s="487">
        <v>847487.67057767406</v>
      </c>
      <c r="CK10" s="487">
        <v>827470.51980159408</v>
      </c>
      <c r="CL10" s="487">
        <v>1015598.8839457614</v>
      </c>
      <c r="CM10" s="487">
        <v>811784.05020813947</v>
      </c>
      <c r="CN10" s="487">
        <v>724145.62829464173</v>
      </c>
      <c r="CO10" s="487">
        <v>720736.52812094137</v>
      </c>
      <c r="CP10" s="487">
        <v>644308.6900285352</v>
      </c>
      <c r="CQ10" s="487">
        <v>631036.43993091944</v>
      </c>
      <c r="CR10" s="487">
        <v>941238.27580846613</v>
      </c>
      <c r="CS10" s="487">
        <v>728815.73745694349</v>
      </c>
      <c r="CT10" s="487">
        <v>766464.97257650178</v>
      </c>
      <c r="CU10" s="487">
        <v>840320.87390199676</v>
      </c>
      <c r="CV10" s="487">
        <v>874680.88297376491</v>
      </c>
      <c r="CW10" s="487">
        <v>871491.14581835864</v>
      </c>
      <c r="CX10" s="487">
        <v>1049223.0102361608</v>
      </c>
      <c r="CY10" s="487">
        <v>797867.89767033979</v>
      </c>
      <c r="CZ10" s="487">
        <v>808732.53801180597</v>
      </c>
      <c r="DA10" s="487">
        <v>766342.27832640405</v>
      </c>
      <c r="DB10" s="487">
        <v>659060.21306209103</v>
      </c>
      <c r="DC10" s="487">
        <v>694237.17700663244</v>
      </c>
      <c r="DD10" s="487">
        <v>985509.08948413085</v>
      </c>
      <c r="DE10" s="487">
        <v>764477.34457286808</v>
      </c>
      <c r="DF10" s="487">
        <v>804866.48230201856</v>
      </c>
      <c r="DG10" s="487">
        <v>875372.97372645175</v>
      </c>
      <c r="DH10" s="487">
        <v>908652.070662693</v>
      </c>
      <c r="DI10" s="487">
        <v>928783.01945751591</v>
      </c>
      <c r="DJ10" s="487">
        <v>1090674.1355832652</v>
      </c>
      <c r="DK10" s="487">
        <v>879945.40928934061</v>
      </c>
      <c r="DL10" s="487">
        <v>793694.6910914589</v>
      </c>
      <c r="DM10" s="487">
        <v>786096.40599114262</v>
      </c>
      <c r="DN10" s="487">
        <v>687262.15937766561</v>
      </c>
      <c r="DO10" s="487">
        <v>714070.95963270124</v>
      </c>
      <c r="DP10" s="487">
        <v>1010044.499753185</v>
      </c>
      <c r="DQ10" s="487">
        <v>789831.40367400262</v>
      </c>
      <c r="DR10" s="487">
        <v>829314.04346444272</v>
      </c>
      <c r="DS10" s="487">
        <v>900410.01034584024</v>
      </c>
      <c r="DT10" s="487">
        <v>935436.64188085054</v>
      </c>
      <c r="DU10" s="487">
        <v>956991.24920768361</v>
      </c>
      <c r="DV10" s="487">
        <v>1118320.2111547799</v>
      </c>
      <c r="DW10" s="487">
        <v>907114.10757334332</v>
      </c>
      <c r="DX10" s="487">
        <v>846529.27010275051</v>
      </c>
      <c r="DY10" s="487">
        <v>799305.60734742356</v>
      </c>
      <c r="DZ10" s="487">
        <v>729609.4681240553</v>
      </c>
      <c r="EA10" s="487">
        <v>723141.24589510274</v>
      </c>
      <c r="EB10" s="487">
        <v>1031170.2691480365</v>
      </c>
      <c r="EC10" s="487">
        <v>815329.56711592199</v>
      </c>
      <c r="ED10" s="487">
        <v>851714.8588570084</v>
      </c>
      <c r="EE10" s="487">
        <v>924286.21364110871</v>
      </c>
      <c r="EF10" s="487">
        <v>961815.45212309621</v>
      </c>
      <c r="EG10" s="487">
        <v>897152.98483884416</v>
      </c>
      <c r="EH10" s="487">
        <v>1111466.013583103</v>
      </c>
      <c r="EI10" s="487">
        <v>865392.52595548937</v>
      </c>
      <c r="EJ10" s="487">
        <v>871815.74164112413</v>
      </c>
      <c r="EK10" s="487">
        <v>836112.11538160592</v>
      </c>
      <c r="EL10" s="487">
        <v>729470.7389823792</v>
      </c>
      <c r="EM10" s="487">
        <v>769609.50057315186</v>
      </c>
      <c r="EN10" s="487">
        <v>1066351.7306841181</v>
      </c>
      <c r="EO10" s="487">
        <v>843474.10022654955</v>
      </c>
      <c r="EP10" s="487">
        <v>883783.49346661789</v>
      </c>
      <c r="EQ10" s="487">
        <v>955028.42392533855</v>
      </c>
      <c r="ER10" s="487">
        <v>992800.04112585925</v>
      </c>
      <c r="ES10" s="487">
        <v>995966.3078742862</v>
      </c>
      <c r="ET10" s="487">
        <v>1168828.6824701349</v>
      </c>
      <c r="EU10" s="487">
        <v>958884.43132296274</v>
      </c>
      <c r="EV10" s="487">
        <v>871323.6982942418</v>
      </c>
      <c r="EW10" s="487">
        <v>866540.18338611047</v>
      </c>
      <c r="EX10" s="487">
        <v>766342.7200751804</v>
      </c>
      <c r="EY10" s="487">
        <v>797536.03242971294</v>
      </c>
      <c r="EZ10" s="487">
        <v>1097873.5215386599</v>
      </c>
      <c r="FA10" s="487">
        <v>874839.69460380578</v>
      </c>
      <c r="FB10" s="487">
        <v>913602.36045880429</v>
      </c>
      <c r="FC10" s="487">
        <v>984870.2029540512</v>
      </c>
      <c r="FD10" s="487">
        <v>1024024.2935646779</v>
      </c>
      <c r="FE10" s="487">
        <v>998927.59141058207</v>
      </c>
      <c r="FF10" s="487">
        <v>1188772.4145996082</v>
      </c>
      <c r="FG10" s="487">
        <v>981534.02195634134</v>
      </c>
      <c r="FH10" s="487">
        <v>917683.35934313026</v>
      </c>
      <c r="FI10" s="487">
        <v>876062.64958582865</v>
      </c>
      <c r="FJ10" s="487">
        <v>806372.39210016606</v>
      </c>
      <c r="FK10" s="487">
        <v>804925.20543933671</v>
      </c>
      <c r="FL10" s="487">
        <v>1118286.6853676571</v>
      </c>
      <c r="FM10" s="487">
        <v>900211.45310590731</v>
      </c>
      <c r="FN10" s="487">
        <v>936314.38491922116</v>
      </c>
      <c r="FO10" s="487">
        <v>1009473.4658351318</v>
      </c>
      <c r="FP10" s="487">
        <v>1051562.9711737195</v>
      </c>
      <c r="FQ10" s="487">
        <v>1043690.1127040591</v>
      </c>
      <c r="FR10" s="487">
        <v>1223996.1779985002</v>
      </c>
      <c r="FS10" s="487">
        <v>1014802.5345919043</v>
      </c>
      <c r="FT10" s="487">
        <v>926527.45256215893</v>
      </c>
      <c r="FU10" s="487">
        <v>923782.78495576733</v>
      </c>
      <c r="FV10" s="487">
        <v>822700.84635511728</v>
      </c>
      <c r="FW10" s="487">
        <v>857069.76697219745</v>
      </c>
      <c r="FX10" s="487">
        <v>1160540.9453298217</v>
      </c>
      <c r="FY10" s="487">
        <v>935553.51682706969</v>
      </c>
      <c r="FZ10" s="487">
        <v>973842.36294470052</v>
      </c>
      <c r="GA10" s="487">
        <v>1045259.086557499</v>
      </c>
      <c r="GB10" s="487">
        <v>1087355.3653773218</v>
      </c>
      <c r="GC10" s="487">
        <v>1105159.5020341601</v>
      </c>
      <c r="GD10" s="487">
        <v>1269052.8450770993</v>
      </c>
      <c r="GE10" s="487">
        <v>1055683.0618797482</v>
      </c>
      <c r="GF10" s="487">
        <v>968434.71591561509</v>
      </c>
      <c r="GG10" s="487">
        <v>963113.44549723889</v>
      </c>
      <c r="GH10" s="487">
        <v>859500.01546963095</v>
      </c>
      <c r="GI10" s="487">
        <v>894514.70211773226</v>
      </c>
      <c r="GJ10" s="487">
        <v>1198317.4040969298</v>
      </c>
      <c r="GK10" s="487">
        <v>971320.40740132553</v>
      </c>
      <c r="GL10" s="487">
        <v>1008638.1365692616</v>
      </c>
      <c r="GM10" s="487">
        <v>1079496.0656500997</v>
      </c>
      <c r="GN10" s="487">
        <v>1122601.8169933602</v>
      </c>
      <c r="GO10" s="487">
        <v>1119257.4017984618</v>
      </c>
      <c r="GP10" s="487">
        <v>1295503.2304010591</v>
      </c>
      <c r="GQ10" s="487">
        <v>1038809.8018040839</v>
      </c>
      <c r="GR10" s="487">
        <v>1047660.6449444131</v>
      </c>
      <c r="GS10" s="487">
        <v>1007077.3969130104</v>
      </c>
      <c r="GT10" s="487">
        <v>892529.65392695169</v>
      </c>
      <c r="GU10" s="487">
        <v>938036.42766861117</v>
      </c>
      <c r="GV10" s="487">
        <v>1239184.0899231192</v>
      </c>
      <c r="GW10" s="487">
        <v>1008644.0913427648</v>
      </c>
      <c r="GX10" s="487">
        <v>1045785.8749181265</v>
      </c>
      <c r="GY10" s="487">
        <v>1115677.6464155309</v>
      </c>
      <c r="GZ10" s="487">
        <v>1159494.460148921</v>
      </c>
      <c r="HA10" s="487">
        <v>1089216.5884411379</v>
      </c>
      <c r="HB10" s="487">
        <v>1305512.6922316435</v>
      </c>
      <c r="HC10" s="487">
        <v>1100657.8817450905</v>
      </c>
      <c r="HD10" s="487">
        <v>1007353.8138472469</v>
      </c>
      <c r="HE10" s="487">
        <v>1011029.3403648611</v>
      </c>
      <c r="HF10" s="487">
        <v>909878.12966611667</v>
      </c>
      <c r="HG10" s="487">
        <v>949510.92870056769</v>
      </c>
      <c r="HH10" s="487">
        <v>1258781.797291192</v>
      </c>
      <c r="HI10" s="487">
        <v>1031267.5952384119</v>
      </c>
      <c r="HJ10" s="487">
        <v>1069165.387669387</v>
      </c>
      <c r="HK10" s="487">
        <v>1141176.5873352962</v>
      </c>
      <c r="HL10" s="487">
        <v>1188244.6249417546</v>
      </c>
      <c r="HM10" s="487">
        <v>1186632.0298691597</v>
      </c>
      <c r="HN10" s="487">
        <v>1362890.934235533</v>
      </c>
      <c r="HO10" s="487">
        <v>1150294.6236954147</v>
      </c>
      <c r="HP10" s="487">
        <v>1061480.7259583615</v>
      </c>
      <c r="HQ10" s="487">
        <v>1059309.9017922401</v>
      </c>
      <c r="HR10" s="487">
        <v>972212.70458937623</v>
      </c>
      <c r="HS10" s="487">
        <v>973255.67934000213</v>
      </c>
      <c r="HT10" s="487">
        <v>1296892.4419524979</v>
      </c>
      <c r="HU10" s="487">
        <v>1070987.6308211898</v>
      </c>
      <c r="HV10" s="487">
        <v>1103968.1468145957</v>
      </c>
      <c r="HW10" s="487">
        <v>1176823.8523409534</v>
      </c>
      <c r="HX10" s="487">
        <v>1225750.0737796472</v>
      </c>
      <c r="HY10" s="487">
        <v>1212983.487027182</v>
      </c>
      <c r="HZ10" s="487">
        <v>1395621.9269601982</v>
      </c>
      <c r="IA10" s="487">
        <v>1138652.8117869631</v>
      </c>
      <c r="IB10" s="487">
        <v>1146602.5698835866</v>
      </c>
      <c r="IC10" s="487">
        <v>1108267.4461641593</v>
      </c>
      <c r="ID10" s="487">
        <v>991551.35869510949</v>
      </c>
      <c r="IE10" s="487">
        <v>1041999.7227269809</v>
      </c>
      <c r="IF10" s="487">
        <v>1347947.2563743077</v>
      </c>
      <c r="IG10" s="487">
        <v>1113810.1917489783</v>
      </c>
      <c r="IH10" s="487">
        <v>1149912.8938529287</v>
      </c>
      <c r="II10" s="487">
        <v>1219837.9437581412</v>
      </c>
      <c r="IJ10" s="487">
        <v>1268391.482369286</v>
      </c>
      <c r="IK10" s="487">
        <v>1278998.3063449857</v>
      </c>
      <c r="IL10" s="487">
        <v>1446170.0849856085</v>
      </c>
      <c r="IM10" s="487">
        <v>1229891.227067326</v>
      </c>
      <c r="IN10" s="487">
        <v>1140817.616389761</v>
      </c>
      <c r="IO10" s="487">
        <v>1137501.4613365727</v>
      </c>
      <c r="IP10" s="487">
        <v>1029112.320629213</v>
      </c>
      <c r="IQ10" s="487">
        <v>1071643.9752629052</v>
      </c>
      <c r="IR10" s="487">
        <v>1382714.6402775173</v>
      </c>
      <c r="IS10" s="487">
        <v>1149137.8780199708</v>
      </c>
      <c r="IT10" s="487">
        <v>1184276.5547145805</v>
      </c>
      <c r="IU10" s="487">
        <v>1254813.6799441481</v>
      </c>
      <c r="IV10" s="487">
        <v>1305510.736757061</v>
      </c>
      <c r="IW10" s="487">
        <v>1317337.7650924039</v>
      </c>
      <c r="IX10" s="487">
        <v>1484118.3545767453</v>
      </c>
      <c r="IY10" s="487">
        <v>1267254.0794002565</v>
      </c>
      <c r="IZ10" s="487">
        <v>1203801.0260255407</v>
      </c>
      <c r="JA10" s="487">
        <v>1160978.3355181108</v>
      </c>
      <c r="JB10" s="487">
        <v>1081511.2411074182</v>
      </c>
      <c r="JC10" s="487">
        <v>1091153.486015311</v>
      </c>
      <c r="JD10" s="487">
        <v>1414650.3438453882</v>
      </c>
      <c r="JE10" s="487">
        <v>1185131.9099249726</v>
      </c>
      <c r="JF10" s="487">
        <v>1217074.1278147968</v>
      </c>
      <c r="JG10" s="487">
        <v>1289077.4584625058</v>
      </c>
      <c r="JH10" s="487">
        <v>1342656.8376904621</v>
      </c>
      <c r="JI10" s="487">
        <v>1333706.0179670998</v>
      </c>
      <c r="JJ10" s="487">
        <v>1513691.9744283452</v>
      </c>
      <c r="JK10" s="487">
        <v>1254087.6923353663</v>
      </c>
      <c r="JL10" s="487">
        <v>1261507.0220614464</v>
      </c>
      <c r="JM10" s="487">
        <v>1223767.1872128784</v>
      </c>
      <c r="JN10" s="487">
        <v>1103644.1623721365</v>
      </c>
      <c r="JO10" s="487">
        <v>1158834.0398384966</v>
      </c>
      <c r="JP10" s="487">
        <v>1469258.7503426091</v>
      </c>
      <c r="JQ10" s="487">
        <v>1230732.823275835</v>
      </c>
      <c r="JR10" s="487">
        <v>1265330.540309076</v>
      </c>
      <c r="JS10" s="487">
        <v>1334954.4117886492</v>
      </c>
      <c r="JT10" s="487">
        <v>1388320.3026680364</v>
      </c>
      <c r="JU10" s="487">
        <v>1380626.9709010299</v>
      </c>
      <c r="JV10" s="487">
        <v>1558712.983545728</v>
      </c>
      <c r="JW10" s="487">
        <v>1342413.1455055675</v>
      </c>
      <c r="JX10" s="487">
        <v>1251508.7158599575</v>
      </c>
      <c r="JY10" s="487">
        <v>1251059.7695236823</v>
      </c>
      <c r="JZ10" s="487">
        <v>1140391.181571122</v>
      </c>
      <c r="KA10" s="487">
        <v>1188292.8050082803</v>
      </c>
      <c r="KB10" s="487">
        <v>1504699.5949801167</v>
      </c>
      <c r="KC10" s="487">
        <v>1267201.2226866866</v>
      </c>
      <c r="KD10" s="487">
        <v>1301205.7241233247</v>
      </c>
      <c r="KE10" s="487">
        <v>1371797.3788218286</v>
      </c>
      <c r="KF10" s="487">
        <v>1427716.3302484204</v>
      </c>
      <c r="KG10" s="487">
        <v>1392125.2674670652</v>
      </c>
      <c r="KH10" s="487">
        <v>1587863.2784900733</v>
      </c>
      <c r="KI10" s="487">
        <v>1374547.6124628005</v>
      </c>
      <c r="KJ10" s="487">
        <v>1307622.6021865171</v>
      </c>
      <c r="KK10" s="487">
        <v>1270722.6436712223</v>
      </c>
      <c r="KL10" s="487">
        <v>1190539.1505451838</v>
      </c>
      <c r="KM10" s="487">
        <v>1206387.1176012384</v>
      </c>
      <c r="KN10" s="487">
        <v>1536354.3227663806</v>
      </c>
      <c r="KO10" s="487">
        <v>1303589.6125591903</v>
      </c>
      <c r="KP10" s="487">
        <v>1334919.2485860626</v>
      </c>
      <c r="KQ10" s="487">
        <v>1407466.2836275361</v>
      </c>
      <c r="KR10" s="487">
        <v>1466787.7490480745</v>
      </c>
      <c r="KS10" s="487">
        <v>1448221.919701369</v>
      </c>
      <c r="KT10" s="487">
        <v>1634633.7541208735</v>
      </c>
      <c r="KU10" s="487">
        <v>1419263.2494861621</v>
      </c>
      <c r="KV10" s="487">
        <v>1327879.2573690934</v>
      </c>
      <c r="KW10" s="487">
        <v>1329997.8727198502</v>
      </c>
      <c r="KX10" s="487">
        <v>1218194.8385700688</v>
      </c>
      <c r="KY10" s="487">
        <v>1270292.910461721</v>
      </c>
      <c r="KZ10" s="487">
        <v>1590783.7797793492</v>
      </c>
      <c r="LA10" s="487">
        <v>1350766.8151232267</v>
      </c>
      <c r="LB10" s="487">
        <v>1384177.6179846001</v>
      </c>
      <c r="LC10" s="487">
        <v>1454975.4927918082</v>
      </c>
      <c r="LD10" s="487">
        <v>1514723.9938093207</v>
      </c>
      <c r="LE10" s="487">
        <v>1519571.438600346</v>
      </c>
      <c r="LF10" s="487">
        <v>1690974.2398996805</v>
      </c>
      <c r="LG10" s="487">
        <v>1471531.8717453347</v>
      </c>
      <c r="LH10" s="487">
        <v>1380994.0464641131</v>
      </c>
      <c r="LI10" s="487">
        <v>1380862.4288887361</v>
      </c>
      <c r="LJ10" s="487">
        <v>1266384.7884884707</v>
      </c>
      <c r="LK10" s="487">
        <v>1319604.0776739919</v>
      </c>
      <c r="LL10" s="487">
        <v>1640905.6914655981</v>
      </c>
      <c r="LM10" s="487">
        <v>1398571.7957081168</v>
      </c>
      <c r="LN10" s="487">
        <v>1430932.8503376292</v>
      </c>
      <c r="LO10" s="487">
        <v>1501191.155519618</v>
      </c>
      <c r="LP10" s="487">
        <v>1562400.3135906428</v>
      </c>
      <c r="LQ10" s="487">
        <v>1547870.8782818327</v>
      </c>
      <c r="LR10" s="487">
        <v>1730601.508239453</v>
      </c>
      <c r="LS10" s="487">
        <v>1467472.7659303583</v>
      </c>
      <c r="LT10" s="487">
        <v>1473101.9764756418</v>
      </c>
      <c r="LU10" s="487">
        <v>1437643.8506260086</v>
      </c>
      <c r="LV10" s="487">
        <v>1311875.4649047251</v>
      </c>
      <c r="LW10" s="487">
        <v>1375987.9372926392</v>
      </c>
      <c r="LX10" s="487">
        <v>1694995.6851589887</v>
      </c>
      <c r="LY10" s="487">
        <v>1448705.369562058</v>
      </c>
      <c r="LZ10" s="487">
        <v>1480740.4842745282</v>
      </c>
      <c r="MA10" s="487">
        <v>1549989.8352516433</v>
      </c>
      <c r="MB10" s="487">
        <v>1612321.5417528492</v>
      </c>
      <c r="MC10" s="487">
        <v>1530572.5380837764</v>
      </c>
      <c r="MD10" s="487">
        <v>1753525.5721124529</v>
      </c>
      <c r="ME10" s="487">
        <v>1542080.7062624644</v>
      </c>
      <c r="MF10" s="487">
        <v>1445480.5799357581</v>
      </c>
      <c r="MG10" s="487">
        <v>1454403.2808770183</v>
      </c>
      <c r="MH10" s="487">
        <v>1341761.3363512876</v>
      </c>
      <c r="MI10" s="487">
        <v>1400446.0474158393</v>
      </c>
      <c r="MJ10" s="487">
        <v>1728004.5319739094</v>
      </c>
      <c r="MK10" s="487">
        <v>1484361.2457238592</v>
      </c>
      <c r="ML10" s="487">
        <v>1517028.2732257287</v>
      </c>
      <c r="MM10" s="487">
        <v>1588381.0787356007</v>
      </c>
      <c r="MN10" s="487">
        <v>1654407.2186020431</v>
      </c>
      <c r="MO10" s="487">
        <v>1641048.4764500379</v>
      </c>
      <c r="MP10" s="487">
        <v>1824156.1713830675</v>
      </c>
      <c r="MQ10" s="487">
        <v>1604824.0166033956</v>
      </c>
      <c r="MR10" s="487">
        <v>1512647.8570208848</v>
      </c>
      <c r="MS10" s="487">
        <v>1515856.5316518282</v>
      </c>
      <c r="MT10" s="487">
        <v>1398844.1132137103</v>
      </c>
      <c r="MU10" s="487">
        <v>1458377.676946668</v>
      </c>
      <c r="MV10" s="487">
        <v>1785896.8635336061</v>
      </c>
      <c r="MW10" s="487">
        <v>1539098.2776847465</v>
      </c>
      <c r="MX10" s="487">
        <v>1570203.3050738568</v>
      </c>
      <c r="MY10" s="487">
        <v>1640563.1064546683</v>
      </c>
      <c r="MZ10" s="487">
        <v>1707823.3039223757</v>
      </c>
      <c r="NA10" s="487">
        <v>1665388.6690999074</v>
      </c>
      <c r="NB10" s="487">
        <v>1865326.9924067049</v>
      </c>
      <c r="NC10" s="487">
        <v>1603175.4808503676</v>
      </c>
      <c r="ND10" s="487">
        <v>1606436.128697329</v>
      </c>
      <c r="NE10" s="487">
        <v>1575165.3100475133</v>
      </c>
      <c r="NF10" s="487">
        <v>1447173.4083660813</v>
      </c>
      <c r="NG10" s="487">
        <v>1517866.2058643869</v>
      </c>
      <c r="NH10" s="487">
        <v>1843467.1072255895</v>
      </c>
      <c r="NI10" s="487">
        <v>1592773.9345859829</v>
      </c>
      <c r="NJ10" s="487">
        <v>1623636.6598263474</v>
      </c>
      <c r="NK10" s="487">
        <v>1693095.1287841389</v>
      </c>
      <c r="NL10" s="487">
        <v>1761708.6795826238</v>
      </c>
      <c r="NM10" s="487">
        <v>1760140.8483860185</v>
      </c>
      <c r="NN10" s="487"/>
      <c r="NO10" s="487"/>
      <c r="NP10" s="487"/>
      <c r="NQ10" s="487">
        <v>7662573.7774560601</v>
      </c>
      <c r="NR10" s="487">
        <v>7939925.0775001142</v>
      </c>
      <c r="NS10" s="487">
        <v>8165424.558802316</v>
      </c>
      <c r="NT10" s="487">
        <v>8599630.8480878044</v>
      </c>
      <c r="NU10" s="487">
        <v>8822669.5625311192</v>
      </c>
      <c r="NV10" s="487">
        <v>8981217.2624032013</v>
      </c>
      <c r="NW10" s="487">
        <v>9193766.5567375701</v>
      </c>
      <c r="NX10" s="487">
        <v>9570622.1090649702</v>
      </c>
      <c r="NY10" s="487">
        <v>10043124.09451911</v>
      </c>
      <c r="NZ10" s="487">
        <v>10373771.609291578</v>
      </c>
      <c r="OA10" s="487">
        <v>10605489.25592147</v>
      </c>
      <c r="OB10" s="487">
        <v>10921270.733419623</v>
      </c>
      <c r="OC10" s="487">
        <v>11323593.412508925</v>
      </c>
      <c r="OD10" s="487">
        <v>11634889.116130108</v>
      </c>
      <c r="OE10" s="487">
        <v>12076590.342506215</v>
      </c>
      <c r="OF10" s="487">
        <v>12509930.018466502</v>
      </c>
      <c r="OG10" s="487">
        <v>12877619.906847728</v>
      </c>
      <c r="OH10" s="487">
        <v>13159210.808900729</v>
      </c>
      <c r="OI10" s="487">
        <v>13666850.202346994</v>
      </c>
      <c r="OJ10" s="487">
        <v>14201593.910665624</v>
      </c>
      <c r="OK10" s="487">
        <v>14648927.940477069</v>
      </c>
      <c r="OL10" s="487">
        <v>15071113.218348606</v>
      </c>
      <c r="OM10" s="487">
        <v>15584755.877533905</v>
      </c>
      <c r="ON10" s="487">
        <v>15997124.119341781</v>
      </c>
      <c r="OO10" s="487">
        <v>16435021.541245649</v>
      </c>
      <c r="OP10" s="487">
        <v>17015261.020816419</v>
      </c>
      <c r="OQ10" s="487">
        <v>17592224.138063762</v>
      </c>
      <c r="OR10" s="487">
        <v>18114008.957552671</v>
      </c>
      <c r="OS10" s="487">
        <v>18550928.347665999</v>
      </c>
      <c r="OT10" s="487">
        <v>19223679.892588716</v>
      </c>
      <c r="OU10" s="487">
        <v>19889965.884623088</v>
      </c>
    </row>
    <row r="11" spans="2:412" x14ac:dyDescent="0.25">
      <c r="B11" t="s">
        <v>271</v>
      </c>
      <c r="C11" s="495" t="s">
        <v>947</v>
      </c>
      <c r="D11" t="s">
        <v>939</v>
      </c>
      <c r="F11" s="487">
        <v>1734298.5665051765</v>
      </c>
      <c r="G11" s="487">
        <v>1236648.9589598638</v>
      </c>
      <c r="H11" s="487">
        <v>1253506.9829736988</v>
      </c>
      <c r="I11" s="487">
        <v>1171935.6590372634</v>
      </c>
      <c r="J11" s="487">
        <v>967668.19308040931</v>
      </c>
      <c r="K11" s="487">
        <v>1023592.1697852606</v>
      </c>
      <c r="L11" s="487">
        <v>1609229.0766404746</v>
      </c>
      <c r="M11" s="487">
        <v>1172005.8945352719</v>
      </c>
      <c r="N11" s="487">
        <v>1261952.5298300991</v>
      </c>
      <c r="O11" s="487">
        <v>1409368.6309641155</v>
      </c>
      <c r="P11" s="487">
        <v>1460839.4019188203</v>
      </c>
      <c r="Q11" s="487">
        <v>1483376.4818417316</v>
      </c>
      <c r="R11" s="487">
        <v>1829534.6841340107</v>
      </c>
      <c r="S11" s="487">
        <v>1406622.3754306217</v>
      </c>
      <c r="T11" s="487">
        <v>1230509.1961358674</v>
      </c>
      <c r="U11" s="487">
        <v>1212885.5023059153</v>
      </c>
      <c r="V11" s="487">
        <v>1022518.8775148153</v>
      </c>
      <c r="W11" s="487">
        <v>1059701.9345340203</v>
      </c>
      <c r="X11" s="487">
        <v>1652415.4851887426</v>
      </c>
      <c r="Y11" s="487">
        <v>1215567.1908780003</v>
      </c>
      <c r="Z11" s="487">
        <v>1302658.4052043932</v>
      </c>
      <c r="AA11" s="487">
        <v>1450284.5382377547</v>
      </c>
      <c r="AB11" s="487">
        <v>1504130.003799506</v>
      </c>
      <c r="AC11" s="487">
        <v>1468920.6773538869</v>
      </c>
      <c r="AD11" s="487">
        <v>1850650.2644543091</v>
      </c>
      <c r="AE11" s="487">
        <v>1433340.2680219361</v>
      </c>
      <c r="AF11" s="487">
        <v>1306714.1436510624</v>
      </c>
      <c r="AG11" s="487">
        <v>1213396.4859373656</v>
      </c>
      <c r="AH11" s="487">
        <v>1086441.3753295329</v>
      </c>
      <c r="AI11" s="487">
        <v>1055965.8205031618</v>
      </c>
      <c r="AJ11" s="487">
        <v>1675073.0943123896</v>
      </c>
      <c r="AK11" s="487">
        <v>1249121.1784532613</v>
      </c>
      <c r="AL11" s="487">
        <v>1331030.6272006438</v>
      </c>
      <c r="AM11" s="487">
        <v>1482674.711672141</v>
      </c>
      <c r="AN11" s="487">
        <v>1542005.6681483181</v>
      </c>
      <c r="AO11" s="487">
        <v>1593850.0553593079</v>
      </c>
      <c r="AP11" s="487">
        <v>1924944.3327514296</v>
      </c>
      <c r="AQ11" s="487">
        <v>1405371.2182647563</v>
      </c>
      <c r="AR11" s="487">
        <v>1432996.4819541883</v>
      </c>
      <c r="AS11" s="487">
        <v>1337358.5218628491</v>
      </c>
      <c r="AT11" s="487">
        <v>1120883.4304033171</v>
      </c>
      <c r="AU11" s="487">
        <v>1180365.682936202</v>
      </c>
      <c r="AV11" s="487">
        <v>1767302.4779298848</v>
      </c>
      <c r="AW11" s="487">
        <v>1320803.0341506395</v>
      </c>
      <c r="AX11" s="487">
        <v>1406379.6936340367</v>
      </c>
      <c r="AY11" s="487">
        <v>1551234.7979788752</v>
      </c>
      <c r="AZ11" s="487">
        <v>1607309.459237342</v>
      </c>
      <c r="BA11" s="487">
        <v>1659752.3502465412</v>
      </c>
      <c r="BB11" s="487">
        <v>1986340.4710592583</v>
      </c>
      <c r="BC11" s="487">
        <v>1555751.3670970427</v>
      </c>
      <c r="BD11" s="487">
        <v>1380277.519138295</v>
      </c>
      <c r="BE11" s="487">
        <v>1360699.6604071048</v>
      </c>
      <c r="BF11" s="487">
        <v>1164108.087014037</v>
      </c>
      <c r="BG11" s="487">
        <v>1206955.7107162746</v>
      </c>
      <c r="BH11" s="487">
        <v>1804730.107066741</v>
      </c>
      <c r="BI11" s="487">
        <v>1361238.7125158031</v>
      </c>
      <c r="BJ11" s="487">
        <v>1445780.6747949459</v>
      </c>
      <c r="BK11" s="487">
        <v>1592540.3127999785</v>
      </c>
      <c r="BL11" s="487">
        <v>1652480.9863909865</v>
      </c>
      <c r="BM11" s="487">
        <v>1663243.6689125879</v>
      </c>
      <c r="BN11" s="487">
        <v>2016422.20090811</v>
      </c>
      <c r="BO11" s="487">
        <v>1590573.1558846326</v>
      </c>
      <c r="BP11" s="487">
        <v>1465550.5163778653</v>
      </c>
      <c r="BQ11" s="487">
        <v>1368964.9036355151</v>
      </c>
      <c r="BR11" s="487">
        <v>1235124.1468804779</v>
      </c>
      <c r="BS11" s="487">
        <v>1210254.0055193752</v>
      </c>
      <c r="BT11" s="487">
        <v>1834170.2439887852</v>
      </c>
      <c r="BU11" s="487">
        <v>1401147.7289896826</v>
      </c>
      <c r="BV11" s="487">
        <v>1480257.3598712208</v>
      </c>
      <c r="BW11" s="487">
        <v>1630837.0091607103</v>
      </c>
      <c r="BX11" s="487">
        <v>1696266.8014325048</v>
      </c>
      <c r="BY11" s="487">
        <v>1571177.5469142895</v>
      </c>
      <c r="BZ11" s="487">
        <v>2008809.327135206</v>
      </c>
      <c r="CA11" s="487">
        <v>1599303.4326549997</v>
      </c>
      <c r="CB11" s="487">
        <v>1413771.1644620015</v>
      </c>
      <c r="CC11" s="487">
        <v>1414212.2062139907</v>
      </c>
      <c r="CD11" s="487">
        <v>1282627.1460495943</v>
      </c>
      <c r="CE11" s="487">
        <v>1242264.0060254331</v>
      </c>
      <c r="CF11" s="487">
        <v>1879164.8113686498</v>
      </c>
      <c r="CG11" s="487">
        <v>1446835.6899174156</v>
      </c>
      <c r="CH11" s="487">
        <v>1524440.1690292987</v>
      </c>
      <c r="CI11" s="487">
        <v>1676846.8415354579</v>
      </c>
      <c r="CJ11" s="487">
        <v>1745771.575386459</v>
      </c>
      <c r="CK11" s="487">
        <v>1704537.4972301531</v>
      </c>
      <c r="CL11" s="487">
        <v>2092070.1564639716</v>
      </c>
      <c r="CM11" s="487">
        <v>1672224.351345977</v>
      </c>
      <c r="CN11" s="487">
        <v>1491694.6856057984</v>
      </c>
      <c r="CO11" s="487">
        <v>1484672.1525501441</v>
      </c>
      <c r="CP11" s="487">
        <v>1327235.5880523808</v>
      </c>
      <c r="CQ11" s="487">
        <v>1299895.583275622</v>
      </c>
      <c r="CR11" s="487">
        <v>1938891.9563303296</v>
      </c>
      <c r="CS11" s="487">
        <v>1501314.8182785735</v>
      </c>
      <c r="CT11" s="487">
        <v>1578869.8869699738</v>
      </c>
      <c r="CU11" s="487">
        <v>1731008.4226500383</v>
      </c>
      <c r="CV11" s="487">
        <v>1801787.8914848194</v>
      </c>
      <c r="CW11" s="487">
        <v>1795217.2325216434</v>
      </c>
      <c r="CX11" s="487">
        <v>2161333.75281219</v>
      </c>
      <c r="CY11" s="487">
        <v>1643557.9478304274</v>
      </c>
      <c r="CZ11" s="487">
        <v>1665938.4271499673</v>
      </c>
      <c r="DA11" s="487">
        <v>1578617.1444915636</v>
      </c>
      <c r="DB11" s="487">
        <v>1357622.8025213375</v>
      </c>
      <c r="DC11" s="487">
        <v>1430085.1472784185</v>
      </c>
      <c r="DD11" s="487">
        <v>2030087.0625452963</v>
      </c>
      <c r="DE11" s="487">
        <v>1574775.4976453236</v>
      </c>
      <c r="DF11" s="487">
        <v>1657974.5942809805</v>
      </c>
      <c r="DG11" s="487">
        <v>1803213.5551322976</v>
      </c>
      <c r="DH11" s="487">
        <v>1871766.4125989075</v>
      </c>
      <c r="DI11" s="487">
        <v>1913234.9075536563</v>
      </c>
      <c r="DJ11" s="487">
        <v>2246720.4774938961</v>
      </c>
      <c r="DK11" s="487">
        <v>1812632.4863015693</v>
      </c>
      <c r="DL11" s="487">
        <v>1634961.4033890669</v>
      </c>
      <c r="DM11" s="487">
        <v>1619309.4114954586</v>
      </c>
      <c r="DN11" s="487">
        <v>1415717.0473789005</v>
      </c>
      <c r="DO11" s="487">
        <v>1470941.498518765</v>
      </c>
      <c r="DP11" s="487">
        <v>2080628.4725565629</v>
      </c>
      <c r="DQ11" s="487">
        <v>1627003.2730290745</v>
      </c>
      <c r="DR11" s="487">
        <v>1708335.0406291736</v>
      </c>
      <c r="DS11" s="487">
        <v>1854788.2840392618</v>
      </c>
      <c r="DT11" s="487">
        <v>1926940.953438777</v>
      </c>
      <c r="DU11" s="487">
        <v>1971342.0958933362</v>
      </c>
      <c r="DV11" s="487">
        <v>2303669.6633986752</v>
      </c>
      <c r="DW11" s="487">
        <v>1868598.3048628385</v>
      </c>
      <c r="DX11" s="487">
        <v>1743797.3303737643</v>
      </c>
      <c r="DY11" s="487">
        <v>1646519.5398099308</v>
      </c>
      <c r="DZ11" s="487">
        <v>1502949.8537903132</v>
      </c>
      <c r="EA11" s="487">
        <v>1489625.720705414</v>
      </c>
      <c r="EB11" s="487">
        <v>2124146.2357029719</v>
      </c>
      <c r="EC11" s="487">
        <v>1679527.8943384546</v>
      </c>
      <c r="ED11" s="487">
        <v>1754479.3187532013</v>
      </c>
      <c r="EE11" s="487">
        <v>1903971.7689300997</v>
      </c>
      <c r="EF11" s="487">
        <v>1981279.6520561099</v>
      </c>
      <c r="EG11" s="487">
        <v>1848079.0152819399</v>
      </c>
      <c r="EH11" s="487">
        <v>2289550.4452576488</v>
      </c>
      <c r="EI11" s="487">
        <v>1782654.4571854225</v>
      </c>
      <c r="EJ11" s="487">
        <v>1795885.8796070777</v>
      </c>
      <c r="EK11" s="487">
        <v>1722338.6434335979</v>
      </c>
      <c r="EL11" s="487">
        <v>1502664.0804385303</v>
      </c>
      <c r="EM11" s="487">
        <v>1585347.4178947797</v>
      </c>
      <c r="EN11" s="487">
        <v>2196617.8452172182</v>
      </c>
      <c r="EO11" s="487">
        <v>1737503.871586083</v>
      </c>
      <c r="EP11" s="487">
        <v>1820538.699563721</v>
      </c>
      <c r="EQ11" s="487">
        <v>1967298.7986226724</v>
      </c>
      <c r="ER11" s="487">
        <v>2045105.9667435964</v>
      </c>
      <c r="ES11" s="487">
        <v>2051628.2781369023</v>
      </c>
      <c r="ET11" s="487">
        <v>2407713.9540707334</v>
      </c>
      <c r="EU11" s="487">
        <v>1975241.9325973103</v>
      </c>
      <c r="EV11" s="487">
        <v>1794872.3010988976</v>
      </c>
      <c r="EW11" s="487">
        <v>1785018.5596853371</v>
      </c>
      <c r="EX11" s="487">
        <v>1578618.0544664031</v>
      </c>
      <c r="EY11" s="487">
        <v>1642874.3261990349</v>
      </c>
      <c r="EZ11" s="487">
        <v>2261550.7621074733</v>
      </c>
      <c r="FA11" s="487">
        <v>1802115.0335061036</v>
      </c>
      <c r="FB11" s="487">
        <v>1881963.6998468577</v>
      </c>
      <c r="FC11" s="487">
        <v>2028770.9962674824</v>
      </c>
      <c r="FD11" s="487">
        <v>2109425.9731139839</v>
      </c>
      <c r="FE11" s="487">
        <v>2057728.3369387034</v>
      </c>
      <c r="FF11" s="487">
        <v>2448796.7944087218</v>
      </c>
      <c r="FG11" s="487">
        <v>2021898.6721519274</v>
      </c>
      <c r="FH11" s="487">
        <v>1890370.3022067288</v>
      </c>
      <c r="FI11" s="487">
        <v>1804634.2442506533</v>
      </c>
      <c r="FJ11" s="487">
        <v>1661076.6742426984</v>
      </c>
      <c r="FK11" s="487">
        <v>1658095.5602696394</v>
      </c>
      <c r="FL11" s="487">
        <v>2303600.6023748592</v>
      </c>
      <c r="FM11" s="487">
        <v>1854379.268548422</v>
      </c>
      <c r="FN11" s="487">
        <v>1928749.0491787847</v>
      </c>
      <c r="FO11" s="487">
        <v>2079452.1784140898</v>
      </c>
      <c r="FP11" s="487">
        <v>2166153.9259357941</v>
      </c>
      <c r="FQ11" s="487">
        <v>2149936.3300809721</v>
      </c>
      <c r="FR11" s="487">
        <v>2521355.5431135944</v>
      </c>
      <c r="FS11" s="487">
        <v>2090429.7266213836</v>
      </c>
      <c r="FT11" s="487">
        <v>1908588.5808765816</v>
      </c>
      <c r="FU11" s="487">
        <v>1902934.737337057</v>
      </c>
      <c r="FV11" s="487">
        <v>1694712.2683615619</v>
      </c>
      <c r="FW11" s="487">
        <v>1765510.0944221043</v>
      </c>
      <c r="FX11" s="487">
        <v>2390641.7341126879</v>
      </c>
      <c r="FY11" s="487">
        <v>1927181.7085153023</v>
      </c>
      <c r="FZ11" s="487">
        <v>2006054.3358432532</v>
      </c>
      <c r="GA11" s="487">
        <v>2153168.3180507706</v>
      </c>
      <c r="GB11" s="487">
        <v>2239884.0185200134</v>
      </c>
      <c r="GC11" s="487">
        <v>2276559.4260555799</v>
      </c>
      <c r="GD11" s="487">
        <v>2614169.4581689639</v>
      </c>
      <c r="GE11" s="487">
        <v>2174641.0550024579</v>
      </c>
      <c r="GF11" s="487">
        <v>1994914.9213115168</v>
      </c>
      <c r="GG11" s="487">
        <v>1983953.4371933893</v>
      </c>
      <c r="GH11" s="487">
        <v>1770516.2542698965</v>
      </c>
      <c r="GI11" s="487">
        <v>1842644.3179497523</v>
      </c>
      <c r="GJ11" s="487">
        <v>2468458.8755578529</v>
      </c>
      <c r="GK11" s="487">
        <v>2000859.2652187904</v>
      </c>
      <c r="GL11" s="487">
        <v>2077731.4523916678</v>
      </c>
      <c r="GM11" s="487">
        <v>2223694.3528262642</v>
      </c>
      <c r="GN11" s="487">
        <v>2312489.5035326411</v>
      </c>
      <c r="GO11" s="487">
        <v>2305600.2174860789</v>
      </c>
      <c r="GP11" s="487">
        <v>2668655.5969762849</v>
      </c>
      <c r="GQ11" s="487">
        <v>2139883.1949805897</v>
      </c>
      <c r="GR11" s="487">
        <v>2158115.3780659894</v>
      </c>
      <c r="GS11" s="487">
        <v>2074516.4263528767</v>
      </c>
      <c r="GT11" s="487">
        <v>1838555.2428781646</v>
      </c>
      <c r="GU11" s="487">
        <v>1932296.3494969548</v>
      </c>
      <c r="GV11" s="487">
        <v>2552641.6913939575</v>
      </c>
      <c r="GW11" s="487">
        <v>2077743.7188525035</v>
      </c>
      <c r="GX11" s="487">
        <v>2154253.4691133238</v>
      </c>
      <c r="GY11" s="487">
        <v>2298226.1453770441</v>
      </c>
      <c r="GZ11" s="487">
        <v>2388486.0401170049</v>
      </c>
      <c r="HA11" s="487">
        <v>2243718.0215776023</v>
      </c>
      <c r="HB11" s="487">
        <v>2689274.462070616</v>
      </c>
      <c r="HC11" s="487">
        <v>2267286.369919573</v>
      </c>
      <c r="HD11" s="487">
        <v>2075085.8279424203</v>
      </c>
      <c r="HE11" s="487">
        <v>2082657.1825966493</v>
      </c>
      <c r="HF11" s="487">
        <v>1874292.017433329</v>
      </c>
      <c r="HG11" s="487">
        <v>1955933.103680857</v>
      </c>
      <c r="HH11" s="487">
        <v>2593011.7423736998</v>
      </c>
      <c r="HI11" s="487">
        <v>2124346.7213596012</v>
      </c>
      <c r="HJ11" s="487">
        <v>2202413.8025606703</v>
      </c>
      <c r="HK11" s="487">
        <v>2350752.3682421418</v>
      </c>
      <c r="HL11" s="487">
        <v>2447709.5807365323</v>
      </c>
      <c r="HM11" s="487">
        <v>2444387.735784587</v>
      </c>
      <c r="HN11" s="487">
        <v>2807470.0505300411</v>
      </c>
      <c r="HO11" s="487">
        <v>2369534.9526424371</v>
      </c>
      <c r="HP11" s="487">
        <v>2186583.8802534537</v>
      </c>
      <c r="HQ11" s="487">
        <v>2182112.1182963811</v>
      </c>
      <c r="HR11" s="487">
        <v>2002697.3415965086</v>
      </c>
      <c r="HS11" s="487">
        <v>2004845.8043254674</v>
      </c>
      <c r="HT11" s="487">
        <v>2671517.2858514134</v>
      </c>
      <c r="HU11" s="487">
        <v>2206167.5094384253</v>
      </c>
      <c r="HV11" s="487">
        <v>2274105.3088445459</v>
      </c>
      <c r="HW11" s="487">
        <v>2424183.5037591048</v>
      </c>
      <c r="HX11" s="487">
        <v>2524968.4586841888</v>
      </c>
      <c r="HY11" s="487">
        <v>2498670.0887598605</v>
      </c>
      <c r="HZ11" s="487">
        <v>2874893.8476148443</v>
      </c>
      <c r="IA11" s="487">
        <v>2345553.5485213399</v>
      </c>
      <c r="IB11" s="487">
        <v>2361929.5527962148</v>
      </c>
      <c r="IC11" s="487">
        <v>2282961.596504082</v>
      </c>
      <c r="ID11" s="487">
        <v>2042533.7590643961</v>
      </c>
      <c r="IE11" s="487">
        <v>2146454.2324932991</v>
      </c>
      <c r="IF11" s="487">
        <v>2776687.009138918</v>
      </c>
      <c r="IG11" s="487">
        <v>2294379.3056077203</v>
      </c>
      <c r="IH11" s="487">
        <v>2368748.6130511668</v>
      </c>
      <c r="II11" s="487">
        <v>2512789.840752793</v>
      </c>
      <c r="IJ11" s="487">
        <v>2612807.0923713185</v>
      </c>
      <c r="IK11" s="487">
        <v>2634656.4861085545</v>
      </c>
      <c r="IL11" s="487">
        <v>2979019.8904264797</v>
      </c>
      <c r="IM11" s="487">
        <v>2533498.9753511981</v>
      </c>
      <c r="IN11" s="487">
        <v>2350012.9105545999</v>
      </c>
      <c r="IO11" s="487">
        <v>2343181.8386317673</v>
      </c>
      <c r="IP11" s="487">
        <v>2119906.9905168777</v>
      </c>
      <c r="IQ11" s="487">
        <v>2207519.5379218943</v>
      </c>
      <c r="IR11" s="487">
        <v>2848305.6446376499</v>
      </c>
      <c r="IS11" s="487">
        <v>2367152.1289268252</v>
      </c>
      <c r="IT11" s="487">
        <v>2439535.6043446208</v>
      </c>
      <c r="IU11" s="487">
        <v>2584837.6689178045</v>
      </c>
      <c r="IV11" s="487">
        <v>2689270.4339153268</v>
      </c>
      <c r="IW11" s="487">
        <v>2713633.3722871123</v>
      </c>
      <c r="IX11" s="487">
        <v>3057190.951419204</v>
      </c>
      <c r="IY11" s="487">
        <v>2610464.1134206769</v>
      </c>
      <c r="IZ11" s="487">
        <v>2479754.7936289785</v>
      </c>
      <c r="JA11" s="487">
        <v>2391542.7305337302</v>
      </c>
      <c r="JB11" s="487">
        <v>2227845.488181903</v>
      </c>
      <c r="JC11" s="487">
        <v>2247707.9093916886</v>
      </c>
      <c r="JD11" s="487">
        <v>2914091.1958194794</v>
      </c>
      <c r="JE11" s="487">
        <v>2441297.5825597653</v>
      </c>
      <c r="JF11" s="487">
        <v>2507096.5528372275</v>
      </c>
      <c r="JG11" s="487">
        <v>2655418.9088335587</v>
      </c>
      <c r="JH11" s="487">
        <v>2765789.0776635776</v>
      </c>
      <c r="JI11" s="487">
        <v>2747350.9490725119</v>
      </c>
      <c r="JJ11" s="487">
        <v>3118110.7579374695</v>
      </c>
      <c r="JK11" s="487">
        <v>2583342.1798676453</v>
      </c>
      <c r="JL11" s="487">
        <v>2598625.5348872901</v>
      </c>
      <c r="JM11" s="487">
        <v>2520883.8364228155</v>
      </c>
      <c r="JN11" s="487">
        <v>2273437.9211642896</v>
      </c>
      <c r="JO11" s="487">
        <v>2387125.6155990167</v>
      </c>
      <c r="JP11" s="487">
        <v>3026581.0964395264</v>
      </c>
      <c r="JQ11" s="487">
        <v>2535232.6108833426</v>
      </c>
      <c r="JR11" s="487">
        <v>2606501.7432457353</v>
      </c>
      <c r="JS11" s="487">
        <v>2749922.5622348171</v>
      </c>
      <c r="JT11" s="487">
        <v>2859852.9584244224</v>
      </c>
      <c r="JU11" s="487">
        <v>2844005.1763443565</v>
      </c>
      <c r="JV11" s="487">
        <v>3210851.2198237977</v>
      </c>
      <c r="JW11" s="487">
        <v>2765287.0870101415</v>
      </c>
      <c r="JX11" s="487">
        <v>2578029.6496909051</v>
      </c>
      <c r="JY11" s="487">
        <v>2577104.8483280619</v>
      </c>
      <c r="JZ11" s="487">
        <v>2349134.4815095766</v>
      </c>
      <c r="KA11" s="487">
        <v>2447808.8286590227</v>
      </c>
      <c r="KB11" s="487">
        <v>3099587.018913507</v>
      </c>
      <c r="KC11" s="487">
        <v>2610355.2318978864</v>
      </c>
      <c r="KD11" s="487">
        <v>2680402.3772478672</v>
      </c>
      <c r="KE11" s="487">
        <v>2825816.7691152343</v>
      </c>
      <c r="KF11" s="487">
        <v>2941006.3102909988</v>
      </c>
      <c r="KG11" s="487">
        <v>2867690.9478396107</v>
      </c>
      <c r="KH11" s="487">
        <v>3270899.003519909</v>
      </c>
      <c r="KI11" s="487">
        <v>2831482.078337736</v>
      </c>
      <c r="KJ11" s="487">
        <v>2693620.7445638259</v>
      </c>
      <c r="KK11" s="487">
        <v>2617609.1387961209</v>
      </c>
      <c r="KL11" s="487">
        <v>2452436.1599146496</v>
      </c>
      <c r="KM11" s="487">
        <v>2485081.9804671328</v>
      </c>
      <c r="KN11" s="487">
        <v>3164793.7775654499</v>
      </c>
      <c r="KO11" s="487">
        <v>2685313.0382695072</v>
      </c>
      <c r="KP11" s="487">
        <v>2749850.1282375962</v>
      </c>
      <c r="KQ11" s="487">
        <v>2899292.4812663323</v>
      </c>
      <c r="KR11" s="487">
        <v>3021490.9883795455</v>
      </c>
      <c r="KS11" s="487">
        <v>2983246.5415607956</v>
      </c>
      <c r="KT11" s="487">
        <v>3367243.2569624409</v>
      </c>
      <c r="KU11" s="487">
        <v>2923593.4928170438</v>
      </c>
      <c r="KV11" s="487">
        <v>2735348.1868120912</v>
      </c>
      <c r="KW11" s="487">
        <v>2739712.4018761376</v>
      </c>
      <c r="KX11" s="487">
        <v>2509405.1468719351</v>
      </c>
      <c r="KY11" s="487">
        <v>2616723.9152722959</v>
      </c>
      <c r="KZ11" s="487">
        <v>3276915.0534445313</v>
      </c>
      <c r="LA11" s="487">
        <v>2782495.1237462251</v>
      </c>
      <c r="LB11" s="487">
        <v>2851319.2871779697</v>
      </c>
      <c r="LC11" s="487">
        <v>2997158.4795663916</v>
      </c>
      <c r="LD11" s="487">
        <v>3120236.6532904096</v>
      </c>
      <c r="LE11" s="487">
        <v>3130222.0862627365</v>
      </c>
      <c r="LF11" s="487">
        <v>3483301.1325290105</v>
      </c>
      <c r="LG11" s="487">
        <v>3031263.5843034214</v>
      </c>
      <c r="LH11" s="487">
        <v>2844761.3290369529</v>
      </c>
      <c r="LI11" s="487">
        <v>2844490.2050667861</v>
      </c>
      <c r="LJ11" s="487">
        <v>2608673.4285325971</v>
      </c>
      <c r="LK11" s="487">
        <v>2718301.8344054818</v>
      </c>
      <c r="LL11" s="487">
        <v>3380163.0554670743</v>
      </c>
      <c r="LM11" s="487">
        <v>2880970.3926667934</v>
      </c>
      <c r="LN11" s="487">
        <v>2947632.1404220415</v>
      </c>
      <c r="LO11" s="487">
        <v>3092359.8531425549</v>
      </c>
      <c r="LP11" s="487">
        <v>3218446.8890057374</v>
      </c>
      <c r="LQ11" s="487">
        <v>3188517.1613540682</v>
      </c>
      <c r="LR11" s="487">
        <v>3564930.8258915483</v>
      </c>
      <c r="LS11" s="487">
        <v>3022902.0802965946</v>
      </c>
      <c r="LT11" s="487">
        <v>3034497.90180881</v>
      </c>
      <c r="LU11" s="487">
        <v>2961456.3811191092</v>
      </c>
      <c r="LV11" s="487">
        <v>2702381.3756682379</v>
      </c>
      <c r="LW11" s="487">
        <v>2834449.0573682887</v>
      </c>
      <c r="LX11" s="487">
        <v>3491585.0581475245</v>
      </c>
      <c r="LY11" s="487">
        <v>2984242.4180250987</v>
      </c>
      <c r="LZ11" s="487">
        <v>3050232.7499448</v>
      </c>
      <c r="MA11" s="487">
        <v>3192882.0801319908</v>
      </c>
      <c r="MB11" s="487">
        <v>3321281.495525213</v>
      </c>
      <c r="MC11" s="487">
        <v>3152883.6628766838</v>
      </c>
      <c r="MD11" s="487">
        <v>3612152.9631464155</v>
      </c>
      <c r="ME11" s="487">
        <v>3176589.7692763507</v>
      </c>
      <c r="MF11" s="487">
        <v>2977599.5531650614</v>
      </c>
      <c r="MG11" s="487">
        <v>2995979.7588243466</v>
      </c>
      <c r="MH11" s="487">
        <v>2763944.4009350236</v>
      </c>
      <c r="MI11" s="487">
        <v>2884831.233915648</v>
      </c>
      <c r="MJ11" s="487">
        <v>3559581.2172733494</v>
      </c>
      <c r="MK11" s="487">
        <v>3057691.2919849316</v>
      </c>
      <c r="ML11" s="487">
        <v>3124983.3247129815</v>
      </c>
      <c r="MM11" s="487">
        <v>3271965.6396277281</v>
      </c>
      <c r="MN11" s="487">
        <v>3407975.3565983083</v>
      </c>
      <c r="MO11" s="487">
        <v>3380457.1836011829</v>
      </c>
      <c r="MP11" s="487">
        <v>3757647.5783956288</v>
      </c>
      <c r="MQ11" s="487">
        <v>3305837.0628259862</v>
      </c>
      <c r="MR11" s="487">
        <v>3115959.9414069257</v>
      </c>
      <c r="MS11" s="487">
        <v>3122569.6103848191</v>
      </c>
      <c r="MT11" s="487">
        <v>2881531.3496898273</v>
      </c>
      <c r="MU11" s="487">
        <v>3004166.7660559588</v>
      </c>
      <c r="MV11" s="487">
        <v>3678835.7980519426</v>
      </c>
      <c r="MW11" s="487">
        <v>3170446.1530122333</v>
      </c>
      <c r="MX11" s="487">
        <v>3234520.5632399502</v>
      </c>
      <c r="MY11" s="487">
        <v>3379457.3517795778</v>
      </c>
      <c r="MZ11" s="487">
        <v>3518009.1501956726</v>
      </c>
      <c r="NA11" s="487">
        <v>3430596.4575313963</v>
      </c>
      <c r="NB11" s="487">
        <v>3842456.8937092042</v>
      </c>
      <c r="NC11" s="487">
        <v>3302441.1823211019</v>
      </c>
      <c r="ND11" s="487">
        <v>3309157.9128721082</v>
      </c>
      <c r="NE11" s="487">
        <v>3244741.9830206432</v>
      </c>
      <c r="NF11" s="487">
        <v>2981086.6738138488</v>
      </c>
      <c r="NG11" s="487">
        <v>3126709.4135204577</v>
      </c>
      <c r="NH11" s="487">
        <v>3797426.8979755901</v>
      </c>
      <c r="NI11" s="487">
        <v>3281014.6478252634</v>
      </c>
      <c r="NJ11" s="487">
        <v>3344589.9307870381</v>
      </c>
      <c r="NK11" s="487">
        <v>3487670.0309302313</v>
      </c>
      <c r="NL11" s="487">
        <v>3629009.6525304858</v>
      </c>
      <c r="NM11" s="487">
        <v>3625780.0183622721</v>
      </c>
      <c r="NN11" s="487"/>
      <c r="NO11" s="487"/>
      <c r="NP11" s="487"/>
      <c r="NQ11" s="487">
        <v>15784422.546072185</v>
      </c>
      <c r="NR11" s="487">
        <v>16355748.870717533</v>
      </c>
      <c r="NS11" s="487">
        <v>16820263.693043429</v>
      </c>
      <c r="NT11" s="487">
        <v>17714701.481350064</v>
      </c>
      <c r="NU11" s="487">
        <v>18174147.277913056</v>
      </c>
      <c r="NV11" s="487">
        <v>18500745.61956317</v>
      </c>
      <c r="NW11" s="487">
        <v>18938583.86700866</v>
      </c>
      <c r="NX11" s="487">
        <v>19714882.725529272</v>
      </c>
      <c r="NY11" s="487">
        <v>20688207.251840368</v>
      </c>
      <c r="NZ11" s="487">
        <v>21369320.44416384</v>
      </c>
      <c r="OA11" s="487">
        <v>21846644.298003711</v>
      </c>
      <c r="OB11" s="487">
        <v>22497134.38368725</v>
      </c>
      <c r="OC11" s="487">
        <v>23325893.929898322</v>
      </c>
      <c r="OD11" s="487">
        <v>23967143.602063287</v>
      </c>
      <c r="OE11" s="487">
        <v>24877020.491829891</v>
      </c>
      <c r="OF11" s="487">
        <v>25769673.110909272</v>
      </c>
      <c r="OG11" s="487">
        <v>26527091.275182299</v>
      </c>
      <c r="OH11" s="487">
        <v>27107150.914700679</v>
      </c>
      <c r="OI11" s="487">
        <v>28152856.302981824</v>
      </c>
      <c r="OJ11" s="487">
        <v>29254394.88402465</v>
      </c>
      <c r="OK11" s="487">
        <v>30175874.996432159</v>
      </c>
      <c r="OL11" s="487">
        <v>31045550.253362305</v>
      </c>
      <c r="OM11" s="487">
        <v>32103621.993450727</v>
      </c>
      <c r="ON11" s="487">
        <v>32953074.770326611</v>
      </c>
      <c r="OO11" s="487">
        <v>33855116.060878605</v>
      </c>
      <c r="OP11" s="487">
        <v>35050373.084100202</v>
      </c>
      <c r="OQ11" s="487">
        <v>36238881.005932517</v>
      </c>
      <c r="OR11" s="487">
        <v>37313725.086803891</v>
      </c>
      <c r="OS11" s="487">
        <v>38213751.693061329</v>
      </c>
      <c r="OT11" s="487">
        <v>39599577.782569915</v>
      </c>
      <c r="OU11" s="487">
        <v>40972085.237668239</v>
      </c>
    </row>
    <row r="12" spans="2:412" x14ac:dyDescent="0.25">
      <c r="B12" t="s">
        <v>491</v>
      </c>
      <c r="C12" s="495" t="s">
        <v>948</v>
      </c>
      <c r="D12" t="s">
        <v>949</v>
      </c>
      <c r="F12" s="487">
        <v>15138.427210333601</v>
      </c>
      <c r="G12" s="487">
        <v>10794.519820006346</v>
      </c>
      <c r="H12" s="487">
        <v>10941.670935951603</v>
      </c>
      <c r="I12" s="487">
        <v>10229.647312273779</v>
      </c>
      <c r="J12" s="487">
        <v>8446.6278111630418</v>
      </c>
      <c r="K12" s="487">
        <v>8934.7796594141673</v>
      </c>
      <c r="L12" s="487">
        <v>14046.714742182465</v>
      </c>
      <c r="M12" s="487">
        <v>10230.260387204889</v>
      </c>
      <c r="N12" s="487">
        <v>11015.390824099071</v>
      </c>
      <c r="O12" s="487">
        <v>12302.163447768782</v>
      </c>
      <c r="P12" s="487">
        <v>12751.443943414759</v>
      </c>
      <c r="Q12" s="487">
        <v>12948.166670709617</v>
      </c>
      <c r="R12" s="487">
        <v>16103.432402320745</v>
      </c>
      <c r="S12" s="487">
        <v>12380.988747999962</v>
      </c>
      <c r="T12" s="487">
        <v>10830.853239487713</v>
      </c>
      <c r="U12" s="487">
        <v>10675.730756852648</v>
      </c>
      <c r="V12" s="487">
        <v>9000.1374485834021</v>
      </c>
      <c r="W12" s="487">
        <v>9327.420036015641</v>
      </c>
      <c r="X12" s="487">
        <v>14544.441981366583</v>
      </c>
      <c r="Y12" s="487">
        <v>10699.334786346675</v>
      </c>
      <c r="Z12" s="487">
        <v>11465.905376619436</v>
      </c>
      <c r="AA12" s="487">
        <v>12765.299957512014</v>
      </c>
      <c r="AB12" s="487">
        <v>13239.243863776672</v>
      </c>
      <c r="AC12" s="487">
        <v>12929.33391057092</v>
      </c>
      <c r="AD12" s="487">
        <v>16064.724580207387</v>
      </c>
      <c r="AE12" s="487">
        <v>12442.230213758216</v>
      </c>
      <c r="AF12" s="487">
        <v>11343.041538432253</v>
      </c>
      <c r="AG12" s="487">
        <v>10532.989796925795</v>
      </c>
      <c r="AH12" s="487">
        <v>9430.9453290230649</v>
      </c>
      <c r="AI12" s="487">
        <v>9166.3997235577226</v>
      </c>
      <c r="AJ12" s="487">
        <v>14540.612253271403</v>
      </c>
      <c r="AK12" s="487">
        <v>10843.100981628588</v>
      </c>
      <c r="AL12" s="487">
        <v>11554.12280996486</v>
      </c>
      <c r="AM12" s="487">
        <v>12870.48198276115</v>
      </c>
      <c r="AN12" s="487">
        <v>13385.509318383152</v>
      </c>
      <c r="AO12" s="487">
        <v>13835.548862629381</v>
      </c>
      <c r="AP12" s="487">
        <v>16660.317747974183</v>
      </c>
      <c r="AQ12" s="487">
        <v>12163.432807784933</v>
      </c>
      <c r="AR12" s="487">
        <v>12402.528382190276</v>
      </c>
      <c r="AS12" s="487">
        <v>11574.785586318192</v>
      </c>
      <c r="AT12" s="487">
        <v>9701.2021549040801</v>
      </c>
      <c r="AU12" s="487">
        <v>10216.018719052003</v>
      </c>
      <c r="AV12" s="487">
        <v>15295.933673577105</v>
      </c>
      <c r="AW12" s="487">
        <v>11431.498489094012</v>
      </c>
      <c r="AX12" s="487">
        <v>12172.161122576874</v>
      </c>
      <c r="AY12" s="487">
        <v>13425.876372799958</v>
      </c>
      <c r="AZ12" s="487">
        <v>13911.200368035052</v>
      </c>
      <c r="BA12" s="487">
        <v>14365.091534117131</v>
      </c>
      <c r="BB12" s="487">
        <v>17154.521197253234</v>
      </c>
      <c r="BC12" s="487">
        <v>13435.848583546147</v>
      </c>
      <c r="BD12" s="487">
        <v>11920.413597334194</v>
      </c>
      <c r="BE12" s="487">
        <v>11751.334430144931</v>
      </c>
      <c r="BF12" s="487">
        <v>10053.521611995822</v>
      </c>
      <c r="BG12" s="487">
        <v>10423.564149899707</v>
      </c>
      <c r="BH12" s="487">
        <v>15586.089760577557</v>
      </c>
      <c r="BI12" s="487">
        <v>11755.989815744639</v>
      </c>
      <c r="BJ12" s="487">
        <v>12486.114839679509</v>
      </c>
      <c r="BK12" s="487">
        <v>13753.566899253152</v>
      </c>
      <c r="BL12" s="487">
        <v>14271.229188611958</v>
      </c>
      <c r="BM12" s="487">
        <v>14364.178342166515</v>
      </c>
      <c r="BN12" s="487">
        <v>17064.686446446351</v>
      </c>
      <c r="BO12" s="487">
        <v>13460.78820352306</v>
      </c>
      <c r="BP12" s="487">
        <v>12402.739873699444</v>
      </c>
      <c r="BQ12" s="487">
        <v>11585.349946161543</v>
      </c>
      <c r="BR12" s="487">
        <v>10452.675178570107</v>
      </c>
      <c r="BS12" s="487">
        <v>10242.202806258949</v>
      </c>
      <c r="BT12" s="487">
        <v>15522.314765714566</v>
      </c>
      <c r="BU12" s="487">
        <v>11857.708494575798</v>
      </c>
      <c r="BV12" s="487">
        <v>12527.201741218087</v>
      </c>
      <c r="BW12" s="487">
        <v>13801.535310439731</v>
      </c>
      <c r="BX12" s="487">
        <v>14355.258081827315</v>
      </c>
      <c r="BY12" s="487">
        <v>13296.64599889561</v>
      </c>
      <c r="BZ12" s="487">
        <v>17878.469972088766</v>
      </c>
      <c r="CA12" s="487">
        <v>14233.853860962485</v>
      </c>
      <c r="CB12" s="487">
        <v>12582.610489610506</v>
      </c>
      <c r="CC12" s="487">
        <v>12586.535775904662</v>
      </c>
      <c r="CD12" s="487">
        <v>11415.424354254877</v>
      </c>
      <c r="CE12" s="487">
        <v>11056.191062596326</v>
      </c>
      <c r="CF12" s="487">
        <v>16724.629460264841</v>
      </c>
      <c r="CG12" s="487">
        <v>12876.885868319057</v>
      </c>
      <c r="CH12" s="487">
        <v>13567.568319241394</v>
      </c>
      <c r="CI12" s="487">
        <v>14923.992784789452</v>
      </c>
      <c r="CJ12" s="487">
        <v>15537.425213563913</v>
      </c>
      <c r="CK12" s="487">
        <v>15170.440543497882</v>
      </c>
      <c r="CL12" s="487">
        <v>18230.828925831978</v>
      </c>
      <c r="CM12" s="487">
        <v>14572.186301116461</v>
      </c>
      <c r="CN12" s="487">
        <v>12999.00509494236</v>
      </c>
      <c r="CO12" s="487">
        <v>12937.808964225585</v>
      </c>
      <c r="CP12" s="487">
        <v>11565.866888018802</v>
      </c>
      <c r="CQ12" s="487">
        <v>11327.619165600654</v>
      </c>
      <c r="CR12" s="487">
        <v>16895.995314647884</v>
      </c>
      <c r="CS12" s="487">
        <v>13082.837366273834</v>
      </c>
      <c r="CT12" s="487">
        <v>13758.67186698381</v>
      </c>
      <c r="CU12" s="487">
        <v>15084.445578940877</v>
      </c>
      <c r="CV12" s="487">
        <v>15701.235787338641</v>
      </c>
      <c r="CW12" s="487">
        <v>15643.977401850212</v>
      </c>
      <c r="CX12" s="487">
        <v>18748.368165567757</v>
      </c>
      <c r="CY12" s="487">
        <v>14256.951045749691</v>
      </c>
      <c r="CZ12" s="487">
        <v>14451.089255759438</v>
      </c>
      <c r="DA12" s="487">
        <v>13693.625697047497</v>
      </c>
      <c r="DB12" s="487">
        <v>11776.622698147303</v>
      </c>
      <c r="DC12" s="487">
        <v>12405.193235149462</v>
      </c>
      <c r="DD12" s="487">
        <v>17609.87612729079</v>
      </c>
      <c r="DE12" s="487">
        <v>13660.30154739144</v>
      </c>
      <c r="DF12" s="487">
        <v>14382.007435127831</v>
      </c>
      <c r="DG12" s="487">
        <v>15641.874638183344</v>
      </c>
      <c r="DH12" s="487">
        <v>16236.532547408795</v>
      </c>
      <c r="DI12" s="487">
        <v>16596.248676244533</v>
      </c>
      <c r="DJ12" s="487">
        <v>19516.476213884751</v>
      </c>
      <c r="DK12" s="487">
        <v>15745.705421655182</v>
      </c>
      <c r="DL12" s="487">
        <v>14202.338768663778</v>
      </c>
      <c r="DM12" s="487">
        <v>14066.375380894127</v>
      </c>
      <c r="DN12" s="487">
        <v>12297.839610017323</v>
      </c>
      <c r="DO12" s="487">
        <v>12777.55513221625</v>
      </c>
      <c r="DP12" s="487">
        <v>18073.692967750081</v>
      </c>
      <c r="DQ12" s="487">
        <v>14133.209269274063</v>
      </c>
      <c r="DR12" s="487">
        <v>14839.709932663707</v>
      </c>
      <c r="DS12" s="487">
        <v>16111.898115435555</v>
      </c>
      <c r="DT12" s="487">
        <v>16738.663158176729</v>
      </c>
      <c r="DU12" s="487">
        <v>17124.360377418841</v>
      </c>
      <c r="DV12" s="487">
        <v>19416.627196373916</v>
      </c>
      <c r="DW12" s="487">
        <v>15749.60040571538</v>
      </c>
      <c r="DX12" s="487">
        <v>14697.707404779001</v>
      </c>
      <c r="DY12" s="487">
        <v>13877.79532108282</v>
      </c>
      <c r="DZ12" s="487">
        <v>12667.709033784717</v>
      </c>
      <c r="EA12" s="487">
        <v>12555.405725313538</v>
      </c>
      <c r="EB12" s="487">
        <v>17903.5024962639</v>
      </c>
      <c r="EC12" s="487">
        <v>14156.008349812178</v>
      </c>
      <c r="ED12" s="487">
        <v>14787.741227498851</v>
      </c>
      <c r="EE12" s="487">
        <v>16047.747911562652</v>
      </c>
      <c r="EF12" s="487">
        <v>16699.342352314208</v>
      </c>
      <c r="EG12" s="487">
        <v>15576.652260216537</v>
      </c>
      <c r="EH12" s="487">
        <v>19891.340657819299</v>
      </c>
      <c r="EI12" s="487">
        <v>15487.488889577558</v>
      </c>
      <c r="EJ12" s="487">
        <v>15602.441906368169</v>
      </c>
      <c r="EK12" s="487">
        <v>14963.472307686472</v>
      </c>
      <c r="EL12" s="487">
        <v>13054.965956387998</v>
      </c>
      <c r="EM12" s="487">
        <v>13773.30891121318</v>
      </c>
      <c r="EN12" s="487">
        <v>19083.953334491271</v>
      </c>
      <c r="EO12" s="487">
        <v>15095.225997568894</v>
      </c>
      <c r="EP12" s="487">
        <v>15816.622660039353</v>
      </c>
      <c r="EQ12" s="487">
        <v>17091.656862235493</v>
      </c>
      <c r="ER12" s="487">
        <v>17767.636240597414</v>
      </c>
      <c r="ES12" s="487">
        <v>17824.301302539749</v>
      </c>
      <c r="ET12" s="487">
        <v>20946.766623531068</v>
      </c>
      <c r="EU12" s="487">
        <v>17184.321965313011</v>
      </c>
      <c r="EV12" s="487">
        <v>15615.131999627181</v>
      </c>
      <c r="EW12" s="487">
        <v>15529.405860353243</v>
      </c>
      <c r="EX12" s="487">
        <v>13733.751020836162</v>
      </c>
      <c r="EY12" s="487">
        <v>14292.771383618881</v>
      </c>
      <c r="EZ12" s="487">
        <v>19675.167783549085</v>
      </c>
      <c r="FA12" s="487">
        <v>15678.142734433917</v>
      </c>
      <c r="FB12" s="487">
        <v>16372.814697526606</v>
      </c>
      <c r="FC12" s="487">
        <v>17650.017154053978</v>
      </c>
      <c r="FD12" s="487">
        <v>18351.703903085603</v>
      </c>
      <c r="FE12" s="487">
        <v>17901.941871295676</v>
      </c>
      <c r="FF12" s="487">
        <v>21027.572024050503</v>
      </c>
      <c r="FG12" s="487">
        <v>17361.840741984641</v>
      </c>
      <c r="FH12" s="487">
        <v>16232.419844936943</v>
      </c>
      <c r="FI12" s="487">
        <v>15496.2129298324</v>
      </c>
      <c r="FJ12" s="487">
        <v>14263.4985005125</v>
      </c>
      <c r="FK12" s="487">
        <v>14237.899974361399</v>
      </c>
      <c r="FL12" s="487">
        <v>19780.786912039155</v>
      </c>
      <c r="FM12" s="487">
        <v>15923.368455210339</v>
      </c>
      <c r="FN12" s="487">
        <v>16561.974288976708</v>
      </c>
      <c r="FO12" s="487">
        <v>17856.046917412303</v>
      </c>
      <c r="FP12" s="487">
        <v>18600.546111786614</v>
      </c>
      <c r="FQ12" s="487">
        <v>18461.287245688432</v>
      </c>
      <c r="FR12" s="487">
        <v>21859.597262457261</v>
      </c>
      <c r="FS12" s="487">
        <v>18123.56533937401</v>
      </c>
      <c r="FT12" s="487">
        <v>16547.042653955152</v>
      </c>
      <c r="FU12" s="487">
        <v>16498.025075654263</v>
      </c>
      <c r="FV12" s="487">
        <v>14692.782127974608</v>
      </c>
      <c r="FW12" s="487">
        <v>15306.583687603055</v>
      </c>
      <c r="FX12" s="487">
        <v>20726.337326465422</v>
      </c>
      <c r="FY12" s="487">
        <v>16708.240975684101</v>
      </c>
      <c r="FZ12" s="487">
        <v>17392.049283929191</v>
      </c>
      <c r="GA12" s="487">
        <v>18667.49510969378</v>
      </c>
      <c r="GB12" s="487">
        <v>19419.301134737238</v>
      </c>
      <c r="GC12" s="487">
        <v>19737.268840780769</v>
      </c>
      <c r="GD12" s="487">
        <v>22344.413198103382</v>
      </c>
      <c r="GE12" s="487">
        <v>18587.577839949561</v>
      </c>
      <c r="GF12" s="487">
        <v>17051.382479262888</v>
      </c>
      <c r="GG12" s="487">
        <v>16957.690033413779</v>
      </c>
      <c r="GH12" s="487">
        <v>15133.352061681018</v>
      </c>
      <c r="GI12" s="487">
        <v>15749.861160968969</v>
      </c>
      <c r="GJ12" s="487">
        <v>21098.963154677542</v>
      </c>
      <c r="GK12" s="487">
        <v>17102.191303473075</v>
      </c>
      <c r="GL12" s="487">
        <v>17759.250434917376</v>
      </c>
      <c r="GM12" s="487">
        <v>19006.857145611892</v>
      </c>
      <c r="GN12" s="487">
        <v>19765.826894558788</v>
      </c>
      <c r="GO12" s="487">
        <v>19706.941249795676</v>
      </c>
      <c r="GP12" s="487">
        <v>22524.14743016256</v>
      </c>
      <c r="GQ12" s="487">
        <v>18061.170808882922</v>
      </c>
      <c r="GR12" s="487">
        <v>18215.055176822552</v>
      </c>
      <c r="GS12" s="487">
        <v>17509.458277947062</v>
      </c>
      <c r="GT12" s="487">
        <v>15517.884509341626</v>
      </c>
      <c r="GU12" s="487">
        <v>16309.083833878134</v>
      </c>
      <c r="GV12" s="487">
        <v>21544.959888598158</v>
      </c>
      <c r="GW12" s="487">
        <v>17536.697466152618</v>
      </c>
      <c r="GX12" s="487">
        <v>18182.459660671928</v>
      </c>
      <c r="GY12" s="487">
        <v>19397.626499642614</v>
      </c>
      <c r="GZ12" s="487">
        <v>20159.443490361591</v>
      </c>
      <c r="HA12" s="487">
        <v>18937.563755693456</v>
      </c>
      <c r="HB12" s="487">
        <v>23253.29481009291</v>
      </c>
      <c r="HC12" s="487">
        <v>19604.498953986204</v>
      </c>
      <c r="HD12" s="487">
        <v>17942.602435691369</v>
      </c>
      <c r="HE12" s="487">
        <v>18008.069514031526</v>
      </c>
      <c r="HF12" s="487">
        <v>16206.402677108594</v>
      </c>
      <c r="HG12" s="487">
        <v>16912.326997554599</v>
      </c>
      <c r="HH12" s="487">
        <v>22420.941909002166</v>
      </c>
      <c r="HI12" s="487">
        <v>18368.545601178579</v>
      </c>
      <c r="HJ12" s="487">
        <v>19043.566644859711</v>
      </c>
      <c r="HK12" s="487">
        <v>20326.202704565472</v>
      </c>
      <c r="HL12" s="487">
        <v>21164.560662406999</v>
      </c>
      <c r="HM12" s="487">
        <v>21135.837733204182</v>
      </c>
      <c r="HN12" s="487">
        <v>23905.838826826348</v>
      </c>
      <c r="HO12" s="487">
        <v>20176.785380740635</v>
      </c>
      <c r="HP12" s="487">
        <v>18618.94192346124</v>
      </c>
      <c r="HQ12" s="487">
        <v>18580.86450190601</v>
      </c>
      <c r="HR12" s="487">
        <v>17053.132893824059</v>
      </c>
      <c r="HS12" s="487">
        <v>17071.427231002912</v>
      </c>
      <c r="HT12" s="487">
        <v>22748.18983254585</v>
      </c>
      <c r="HU12" s="487">
        <v>18785.698139739266</v>
      </c>
      <c r="HV12" s="487">
        <v>19364.194100023989</v>
      </c>
      <c r="HW12" s="487">
        <v>20642.122296754394</v>
      </c>
      <c r="HX12" s="487">
        <v>21500.314493017766</v>
      </c>
      <c r="HY12" s="487">
        <v>21276.381706023098</v>
      </c>
      <c r="HZ12" s="487">
        <v>24476.313489340941</v>
      </c>
      <c r="IA12" s="487">
        <v>19969.608271719324</v>
      </c>
      <c r="IB12" s="487">
        <v>20109.03053757696</v>
      </c>
      <c r="IC12" s="487">
        <v>19436.711990781776</v>
      </c>
      <c r="ID12" s="487">
        <v>17389.753935053781</v>
      </c>
      <c r="IE12" s="487">
        <v>18274.51358895086</v>
      </c>
      <c r="IF12" s="487">
        <v>23640.198664674252</v>
      </c>
      <c r="IG12" s="487">
        <v>19533.92025034329</v>
      </c>
      <c r="IH12" s="487">
        <v>20167.086752988656</v>
      </c>
      <c r="II12" s="487">
        <v>21393.427074228537</v>
      </c>
      <c r="IJ12" s="487">
        <v>22244.955420914579</v>
      </c>
      <c r="IK12" s="487">
        <v>22430.977110413936</v>
      </c>
      <c r="IL12" s="487">
        <v>25362.271966238692</v>
      </c>
      <c r="IM12" s="487">
        <v>21569.271909038947</v>
      </c>
      <c r="IN12" s="487">
        <v>20007.139513635575</v>
      </c>
      <c r="IO12" s="487">
        <v>19948.982297403283</v>
      </c>
      <c r="IP12" s="487">
        <v>18048.102937950673</v>
      </c>
      <c r="IQ12" s="487">
        <v>18794.003716284486</v>
      </c>
      <c r="IR12" s="487">
        <v>24249.419292038034</v>
      </c>
      <c r="IS12" s="487">
        <v>20153.056470767035</v>
      </c>
      <c r="IT12" s="487">
        <v>20769.302570803942</v>
      </c>
      <c r="IU12" s="487">
        <v>22006.350531042124</v>
      </c>
      <c r="IV12" s="487">
        <v>22895.452412021601</v>
      </c>
      <c r="IW12" s="487">
        <v>23102.869445680102</v>
      </c>
      <c r="IX12" s="487">
        <v>25537.87688563182</v>
      </c>
      <c r="IY12" s="487">
        <v>21806.197977901851</v>
      </c>
      <c r="IZ12" s="487">
        <v>20714.333397086088</v>
      </c>
      <c r="JA12" s="487">
        <v>19977.4645384012</v>
      </c>
      <c r="JB12" s="487">
        <v>18610.039314354352</v>
      </c>
      <c r="JC12" s="487">
        <v>18775.957660825516</v>
      </c>
      <c r="JD12" s="487">
        <v>24342.510289648242</v>
      </c>
      <c r="JE12" s="487">
        <v>20393.085710154915</v>
      </c>
      <c r="JF12" s="487">
        <v>20942.729493892766</v>
      </c>
      <c r="JG12" s="487">
        <v>22181.722454101146</v>
      </c>
      <c r="JH12" s="487">
        <v>23103.686383805631</v>
      </c>
      <c r="JI12" s="487">
        <v>22949.665694407242</v>
      </c>
      <c r="JJ12" s="487">
        <v>26263.566207405191</v>
      </c>
      <c r="JK12" s="487">
        <v>21759.258616655257</v>
      </c>
      <c r="JL12" s="487">
        <v>21887.988940107669</v>
      </c>
      <c r="JM12" s="487">
        <v>21233.177612607411</v>
      </c>
      <c r="JN12" s="487">
        <v>19148.962944606646</v>
      </c>
      <c r="JO12" s="487">
        <v>20106.5441601401</v>
      </c>
      <c r="JP12" s="487">
        <v>25492.620108530013</v>
      </c>
      <c r="JQ12" s="487">
        <v>21354.036048145623</v>
      </c>
      <c r="JR12" s="487">
        <v>21954.329534058274</v>
      </c>
      <c r="JS12" s="487">
        <v>23162.350181000143</v>
      </c>
      <c r="JT12" s="487">
        <v>24088.284011664247</v>
      </c>
      <c r="JU12" s="487">
        <v>23954.799569894232</v>
      </c>
      <c r="JV12" s="487">
        <v>27230.401330505818</v>
      </c>
      <c r="JW12" s="487">
        <v>23451.686801446922</v>
      </c>
      <c r="JX12" s="487">
        <v>21863.604756771969</v>
      </c>
      <c r="JY12" s="487">
        <v>21855.761754858417</v>
      </c>
      <c r="JZ12" s="487">
        <v>19922.403852255051</v>
      </c>
      <c r="KA12" s="487">
        <v>20759.235548883004</v>
      </c>
      <c r="KB12" s="487">
        <v>26286.798330217473</v>
      </c>
      <c r="KC12" s="487">
        <v>22137.749684853276</v>
      </c>
      <c r="KD12" s="487">
        <v>22731.801464069911</v>
      </c>
      <c r="KE12" s="487">
        <v>23965.023428803972</v>
      </c>
      <c r="KF12" s="487">
        <v>24941.916227799818</v>
      </c>
      <c r="KG12" s="487">
        <v>24320.147542001803</v>
      </c>
      <c r="KH12" s="487">
        <v>27455.446434140053</v>
      </c>
      <c r="KI12" s="487">
        <v>23767.045221320317</v>
      </c>
      <c r="KJ12" s="487">
        <v>22609.857408215885</v>
      </c>
      <c r="KK12" s="487">
        <v>21971.827139386914</v>
      </c>
      <c r="KL12" s="487">
        <v>20585.38938353831</v>
      </c>
      <c r="KM12" s="487">
        <v>20859.413612507997</v>
      </c>
      <c r="KN12" s="487">
        <v>26564.814731834344</v>
      </c>
      <c r="KO12" s="487">
        <v>22540.123740221617</v>
      </c>
      <c r="KP12" s="487">
        <v>23081.838606601577</v>
      </c>
      <c r="KQ12" s="487">
        <v>24336.235796535275</v>
      </c>
      <c r="KR12" s="487">
        <v>25361.95214019746</v>
      </c>
      <c r="KS12" s="487">
        <v>25040.933863599632</v>
      </c>
      <c r="KT12" s="487">
        <v>28437.490379546449</v>
      </c>
      <c r="KU12" s="487">
        <v>24690.720414624513</v>
      </c>
      <c r="KV12" s="487">
        <v>23100.926131885433</v>
      </c>
      <c r="KW12" s="487">
        <v>23137.783381103018</v>
      </c>
      <c r="KX12" s="487">
        <v>21192.761935153227</v>
      </c>
      <c r="KY12" s="487">
        <v>22099.104664511931</v>
      </c>
      <c r="KZ12" s="487">
        <v>27674.638627380653</v>
      </c>
      <c r="LA12" s="487">
        <v>23499.097711178754</v>
      </c>
      <c r="LB12" s="487">
        <v>24080.340685360588</v>
      </c>
      <c r="LC12" s="487">
        <v>25312.00122011144</v>
      </c>
      <c r="LD12" s="487">
        <v>26351.437374292429</v>
      </c>
      <c r="LE12" s="487">
        <v>26435.767680247907</v>
      </c>
      <c r="LF12" s="487">
        <v>29071.711570656484</v>
      </c>
      <c r="LG12" s="487">
        <v>25298.995770004531</v>
      </c>
      <c r="LH12" s="487">
        <v>23742.443647148822</v>
      </c>
      <c r="LI12" s="487">
        <v>23740.180840242185</v>
      </c>
      <c r="LJ12" s="487">
        <v>21772.048585783192</v>
      </c>
      <c r="LK12" s="487">
        <v>22687.009789029325</v>
      </c>
      <c r="LL12" s="487">
        <v>28210.918801321666</v>
      </c>
      <c r="LM12" s="487">
        <v>24044.645327118425</v>
      </c>
      <c r="LN12" s="487">
        <v>24601.005810982006</v>
      </c>
      <c r="LO12" s="487">
        <v>25808.906638504435</v>
      </c>
      <c r="LP12" s="487">
        <v>26861.231947155575</v>
      </c>
      <c r="LQ12" s="487">
        <v>26611.437750049827</v>
      </c>
      <c r="LR12" s="487">
        <v>29430.550972554487</v>
      </c>
      <c r="LS12" s="487">
        <v>24955.792441487451</v>
      </c>
      <c r="LT12" s="487">
        <v>25051.52260646156</v>
      </c>
      <c r="LU12" s="487">
        <v>24448.522912285585</v>
      </c>
      <c r="LV12" s="487">
        <v>22309.709979855164</v>
      </c>
      <c r="LW12" s="487">
        <v>23400.004526349876</v>
      </c>
      <c r="LX12" s="487">
        <v>28825.039544244573</v>
      </c>
      <c r="LY12" s="487">
        <v>24636.634730824593</v>
      </c>
      <c r="LZ12" s="487">
        <v>25181.42281286903</v>
      </c>
      <c r="MA12" s="487">
        <v>26359.074943671578</v>
      </c>
      <c r="MB12" s="487">
        <v>27419.085845462745</v>
      </c>
      <c r="MC12" s="487">
        <v>26028.865041896159</v>
      </c>
      <c r="MD12" s="487">
        <v>30300.647643561722</v>
      </c>
      <c r="ME12" s="487">
        <v>26646.913430582812</v>
      </c>
      <c r="MF12" s="487">
        <v>24977.678355429114</v>
      </c>
      <c r="MG12" s="487">
        <v>25131.861232228737</v>
      </c>
      <c r="MH12" s="487">
        <v>23185.42604745521</v>
      </c>
      <c r="MI12" s="487">
        <v>24199.488676658308</v>
      </c>
      <c r="MJ12" s="487">
        <v>29859.648061329444</v>
      </c>
      <c r="MK12" s="487">
        <v>25649.530179507776</v>
      </c>
      <c r="ML12" s="487">
        <v>26214.011305781998</v>
      </c>
      <c r="MM12" s="487">
        <v>27446.976625774249</v>
      </c>
      <c r="MN12" s="487">
        <v>28587.89799651163</v>
      </c>
      <c r="MO12" s="487">
        <v>28357.061021364771</v>
      </c>
      <c r="MP12" s="487">
        <v>31355.340324902751</v>
      </c>
      <c r="MQ12" s="487">
        <v>27585.249548027783</v>
      </c>
      <c r="MR12" s="487">
        <v>26000.837588737686</v>
      </c>
      <c r="MS12" s="487">
        <v>26055.991356064977</v>
      </c>
      <c r="MT12" s="487">
        <v>24044.670033951796</v>
      </c>
      <c r="MU12" s="487">
        <v>25067.989846633111</v>
      </c>
      <c r="MV12" s="487">
        <v>30697.702762376775</v>
      </c>
      <c r="MW12" s="487">
        <v>26455.492707999434</v>
      </c>
      <c r="MX12" s="487">
        <v>26990.155657861618</v>
      </c>
      <c r="MY12" s="487">
        <v>28199.56719405438</v>
      </c>
      <c r="MZ12" s="487">
        <v>29355.699774699115</v>
      </c>
      <c r="NA12" s="487">
        <v>28626.292700187154</v>
      </c>
      <c r="NB12" s="487">
        <v>31834.133801106753</v>
      </c>
      <c r="NC12" s="487">
        <v>27360.190986244372</v>
      </c>
      <c r="ND12" s="487">
        <v>27415.838012348111</v>
      </c>
      <c r="NE12" s="487">
        <v>26882.162453574379</v>
      </c>
      <c r="NF12" s="487">
        <v>24697.820866189883</v>
      </c>
      <c r="NG12" s="487">
        <v>25904.281708442537</v>
      </c>
      <c r="NH12" s="487">
        <v>31461.067570593143</v>
      </c>
      <c r="NI12" s="487">
        <v>27182.675613944099</v>
      </c>
      <c r="NJ12" s="487">
        <v>27709.386549221421</v>
      </c>
      <c r="NK12" s="487">
        <v>28894.782033993477</v>
      </c>
      <c r="NL12" s="487">
        <v>30065.757935580477</v>
      </c>
      <c r="NM12" s="487">
        <v>30039.000938928704</v>
      </c>
      <c r="NN12" s="487"/>
      <c r="NO12" s="487"/>
      <c r="NP12" s="487"/>
      <c r="NQ12" s="487">
        <v>137779.81276452212</v>
      </c>
      <c r="NR12" s="487">
        <v>143962.12250745244</v>
      </c>
      <c r="NS12" s="487">
        <v>146009.70739054302</v>
      </c>
      <c r="NT12" s="487">
        <v>153320.0469584238</v>
      </c>
      <c r="NU12" s="487">
        <v>156956.37241620736</v>
      </c>
      <c r="NV12" s="487">
        <v>156569.10684733055</v>
      </c>
      <c r="NW12" s="487">
        <v>168554.02770509417</v>
      </c>
      <c r="NX12" s="487">
        <v>171800.47865577109</v>
      </c>
      <c r="NY12" s="487">
        <v>179458.69106906786</v>
      </c>
      <c r="NZ12" s="487">
        <v>185627.82434805037</v>
      </c>
      <c r="OA12" s="487">
        <v>184135.83968471771</v>
      </c>
      <c r="OB12" s="487">
        <v>195452.41502652483</v>
      </c>
      <c r="OC12" s="487">
        <v>202931.93699722443</v>
      </c>
      <c r="OD12" s="487">
        <v>205803.45394679194</v>
      </c>
      <c r="OE12" s="487">
        <v>215678.28881830888</v>
      </c>
      <c r="OF12" s="487">
        <v>220264.30695641393</v>
      </c>
      <c r="OG12" s="487">
        <v>223895.55079815525</v>
      </c>
      <c r="OH12" s="487">
        <v>234386.85064368229</v>
      </c>
      <c r="OI12" s="487">
        <v>239723.89132586558</v>
      </c>
      <c r="OJ12" s="487">
        <v>249066.49708698684</v>
      </c>
      <c r="OK12" s="487">
        <v>256906.22306290449</v>
      </c>
      <c r="OL12" s="487">
        <v>259335.26980021078</v>
      </c>
      <c r="OM12" s="487">
        <v>270405.91793481476</v>
      </c>
      <c r="ON12" s="487">
        <v>279466.53072246746</v>
      </c>
      <c r="OO12" s="487">
        <v>284174.87807809934</v>
      </c>
      <c r="OP12" s="487">
        <v>296012.07020539633</v>
      </c>
      <c r="OQ12" s="487">
        <v>302450.53647799644</v>
      </c>
      <c r="OR12" s="487">
        <v>308046.22635796282</v>
      </c>
      <c r="OS12" s="487">
        <v>320557.14057618577</v>
      </c>
      <c r="OT12" s="487">
        <v>330434.98949549656</v>
      </c>
      <c r="OU12" s="487">
        <v>339447.09847016737</v>
      </c>
    </row>
    <row r="13" spans="2:412" x14ac:dyDescent="0.25">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c r="BA13" s="487"/>
      <c r="BB13" s="487"/>
      <c r="BC13" s="487"/>
      <c r="BD13" s="487"/>
      <c r="BE13" s="487"/>
      <c r="BF13" s="487"/>
      <c r="BG13" s="487"/>
      <c r="BH13" s="487"/>
      <c r="BI13" s="487"/>
      <c r="BJ13" s="487"/>
      <c r="BK13" s="487"/>
      <c r="BL13" s="487"/>
      <c r="BM13" s="487"/>
      <c r="BN13" s="487"/>
      <c r="BO13" s="487"/>
      <c r="BP13" s="487"/>
      <c r="BQ13" s="487"/>
      <c r="BR13" s="487"/>
      <c r="BS13" s="487"/>
      <c r="BT13" s="487"/>
      <c r="BU13" s="487"/>
      <c r="BV13" s="487"/>
      <c r="BW13" s="487"/>
      <c r="BX13" s="487"/>
      <c r="BY13" s="487"/>
      <c r="BZ13" s="487"/>
      <c r="CA13" s="487"/>
      <c r="CB13" s="487"/>
      <c r="CC13" s="487"/>
      <c r="CD13" s="487"/>
      <c r="CE13" s="487"/>
      <c r="CF13" s="487"/>
      <c r="CG13" s="487"/>
      <c r="CH13" s="487"/>
      <c r="CI13" s="487"/>
      <c r="CJ13" s="487"/>
      <c r="CK13" s="487"/>
      <c r="CL13" s="487"/>
      <c r="CM13" s="487"/>
      <c r="CN13" s="487"/>
      <c r="CO13" s="487"/>
      <c r="CP13" s="487"/>
      <c r="CQ13" s="487"/>
      <c r="CR13" s="487"/>
      <c r="CS13" s="487"/>
      <c r="CT13" s="487"/>
      <c r="CU13" s="487"/>
      <c r="CV13" s="487"/>
      <c r="CW13" s="487"/>
      <c r="CX13" s="487"/>
      <c r="CY13" s="487"/>
      <c r="CZ13" s="487"/>
      <c r="DA13" s="487"/>
      <c r="DB13" s="487"/>
      <c r="DC13" s="487"/>
      <c r="DD13" s="487"/>
      <c r="DE13" s="487"/>
      <c r="DF13" s="487"/>
      <c r="DG13" s="487"/>
      <c r="DH13" s="487"/>
      <c r="DI13" s="487"/>
      <c r="DJ13" s="487"/>
      <c r="DK13" s="487"/>
      <c r="DL13" s="487"/>
      <c r="DM13" s="487"/>
      <c r="DN13" s="487"/>
      <c r="DO13" s="487"/>
      <c r="DP13" s="487"/>
      <c r="DQ13" s="487"/>
      <c r="DR13" s="487"/>
      <c r="DS13" s="487"/>
      <c r="DT13" s="487"/>
      <c r="DU13" s="487"/>
      <c r="DV13" s="487"/>
      <c r="DW13" s="487"/>
      <c r="DX13" s="487"/>
      <c r="DY13" s="487"/>
      <c r="DZ13" s="487"/>
      <c r="EA13" s="487"/>
      <c r="EB13" s="487"/>
      <c r="EC13" s="487"/>
      <c r="ED13" s="487"/>
      <c r="EE13" s="487"/>
      <c r="EF13" s="487"/>
      <c r="EG13" s="487"/>
      <c r="EH13" s="487"/>
      <c r="EI13" s="487"/>
      <c r="EJ13" s="487"/>
      <c r="EK13" s="487"/>
      <c r="EL13" s="487"/>
      <c r="EM13" s="487"/>
      <c r="EN13" s="487"/>
      <c r="EO13" s="487"/>
      <c r="EP13" s="487"/>
      <c r="EQ13" s="487"/>
      <c r="ER13" s="487"/>
      <c r="ES13" s="487"/>
      <c r="ET13" s="487"/>
      <c r="EU13" s="487"/>
      <c r="EV13" s="487"/>
      <c r="EW13" s="487"/>
      <c r="EX13" s="487"/>
      <c r="EY13" s="487"/>
      <c r="EZ13" s="487"/>
      <c r="FA13" s="487"/>
      <c r="FB13" s="487"/>
      <c r="FC13" s="487"/>
      <c r="FD13" s="487"/>
      <c r="FE13" s="487"/>
      <c r="FF13" s="487"/>
      <c r="FG13" s="487"/>
      <c r="FH13" s="487"/>
      <c r="FI13" s="487"/>
      <c r="FJ13" s="487"/>
      <c r="FK13" s="487"/>
      <c r="FL13" s="487"/>
      <c r="FM13" s="487"/>
      <c r="FN13" s="487"/>
      <c r="FO13" s="487"/>
      <c r="FP13" s="487"/>
      <c r="FQ13" s="487"/>
      <c r="FR13" s="487"/>
      <c r="FS13" s="487"/>
      <c r="FT13" s="487"/>
      <c r="FU13" s="487"/>
      <c r="FV13" s="487"/>
      <c r="FW13" s="487"/>
      <c r="FX13" s="487"/>
      <c r="FY13" s="487"/>
      <c r="FZ13" s="487"/>
      <c r="GA13" s="487"/>
      <c r="GB13" s="487"/>
      <c r="GC13" s="487"/>
      <c r="GD13" s="487"/>
      <c r="GE13" s="487"/>
      <c r="GF13" s="487"/>
      <c r="GG13" s="487"/>
      <c r="GH13" s="487"/>
      <c r="GI13" s="487"/>
      <c r="GJ13" s="487"/>
      <c r="GK13" s="487"/>
      <c r="GL13" s="487"/>
      <c r="GM13" s="487"/>
      <c r="GN13" s="487"/>
      <c r="GO13" s="487"/>
      <c r="GP13" s="487"/>
      <c r="GQ13" s="487"/>
      <c r="GR13" s="487"/>
      <c r="GS13" s="487"/>
      <c r="GT13" s="487"/>
      <c r="GU13" s="487"/>
      <c r="GV13" s="487"/>
      <c r="GW13" s="487"/>
      <c r="GX13" s="487"/>
      <c r="GY13" s="487"/>
      <c r="GZ13" s="487"/>
      <c r="HA13" s="487"/>
      <c r="HB13" s="487"/>
      <c r="HC13" s="487"/>
      <c r="HD13" s="487"/>
      <c r="HE13" s="487"/>
      <c r="HF13" s="487"/>
      <c r="HG13" s="487"/>
      <c r="HH13" s="487"/>
      <c r="HI13" s="487"/>
      <c r="HJ13" s="487"/>
      <c r="HK13" s="487"/>
      <c r="HL13" s="487"/>
      <c r="HM13" s="487"/>
      <c r="HN13" s="487"/>
      <c r="HO13" s="487"/>
      <c r="HP13" s="487"/>
      <c r="HQ13" s="487"/>
      <c r="HR13" s="487"/>
      <c r="HS13" s="487"/>
      <c r="HT13" s="487"/>
      <c r="HU13" s="487"/>
      <c r="HV13" s="487"/>
      <c r="HW13" s="487"/>
      <c r="HX13" s="487"/>
      <c r="HY13" s="487"/>
      <c r="HZ13" s="487"/>
      <c r="IA13" s="487"/>
      <c r="IB13" s="487"/>
      <c r="IC13" s="487"/>
      <c r="ID13" s="487"/>
      <c r="IE13" s="487"/>
      <c r="IF13" s="487"/>
      <c r="IG13" s="487"/>
      <c r="IH13" s="487"/>
      <c r="II13" s="487"/>
      <c r="IJ13" s="487"/>
      <c r="IK13" s="487"/>
      <c r="IL13" s="487"/>
      <c r="IM13" s="487"/>
      <c r="IN13" s="487"/>
      <c r="IO13" s="487"/>
      <c r="IP13" s="487"/>
      <c r="IQ13" s="487"/>
      <c r="IR13" s="487"/>
      <c r="IS13" s="487"/>
      <c r="IT13" s="487"/>
      <c r="IU13" s="487"/>
      <c r="IV13" s="487"/>
      <c r="IW13" s="487"/>
      <c r="IX13" s="487"/>
      <c r="IY13" s="487"/>
      <c r="IZ13" s="487"/>
      <c r="JA13" s="487"/>
      <c r="JB13" s="487"/>
      <c r="JC13" s="487"/>
      <c r="JD13" s="487"/>
      <c r="JE13" s="487"/>
      <c r="JF13" s="487"/>
      <c r="JG13" s="487"/>
      <c r="JH13" s="487"/>
      <c r="JI13" s="487"/>
      <c r="JJ13" s="487"/>
      <c r="JK13" s="487"/>
      <c r="JL13" s="487"/>
      <c r="JM13" s="487"/>
      <c r="JN13" s="487"/>
      <c r="JO13" s="487"/>
      <c r="JP13" s="487"/>
      <c r="JQ13" s="487"/>
      <c r="JR13" s="487"/>
      <c r="JS13" s="487"/>
      <c r="JT13" s="487"/>
      <c r="JU13" s="487"/>
      <c r="JV13" s="487"/>
      <c r="JW13" s="487"/>
      <c r="JX13" s="487"/>
      <c r="JY13" s="487"/>
      <c r="JZ13" s="487"/>
      <c r="KA13" s="487"/>
      <c r="KB13" s="487"/>
      <c r="KC13" s="487"/>
      <c r="KD13" s="487"/>
      <c r="KE13" s="487"/>
      <c r="KF13" s="487"/>
      <c r="KG13" s="487"/>
      <c r="KH13" s="487"/>
      <c r="KI13" s="487"/>
      <c r="KJ13" s="487"/>
      <c r="KK13" s="487"/>
      <c r="KL13" s="487"/>
      <c r="KM13" s="487"/>
      <c r="KN13" s="487"/>
      <c r="KO13" s="487"/>
      <c r="KP13" s="487"/>
      <c r="KQ13" s="487"/>
      <c r="KR13" s="487"/>
      <c r="KS13" s="487"/>
      <c r="KT13" s="487"/>
      <c r="KU13" s="487"/>
      <c r="KV13" s="487"/>
      <c r="KW13" s="487"/>
      <c r="KX13" s="487"/>
      <c r="KY13" s="487"/>
      <c r="KZ13" s="487"/>
      <c r="LA13" s="487"/>
      <c r="LB13" s="487"/>
      <c r="LC13" s="487"/>
      <c r="LD13" s="487"/>
      <c r="LE13" s="487"/>
      <c r="LF13" s="487"/>
      <c r="LG13" s="487"/>
      <c r="LH13" s="487"/>
      <c r="LI13" s="487"/>
      <c r="LJ13" s="487"/>
      <c r="LK13" s="487"/>
      <c r="LL13" s="487"/>
      <c r="LM13" s="487"/>
      <c r="LN13" s="487"/>
      <c r="LO13" s="487"/>
      <c r="LP13" s="487"/>
      <c r="LQ13" s="487"/>
      <c r="LR13" s="487"/>
      <c r="LS13" s="487"/>
      <c r="LT13" s="487"/>
      <c r="LU13" s="487"/>
      <c r="LV13" s="487"/>
      <c r="LW13" s="487"/>
      <c r="LX13" s="487"/>
      <c r="LY13" s="487"/>
      <c r="LZ13" s="487"/>
      <c r="MA13" s="487"/>
      <c r="MB13" s="487"/>
      <c r="MC13" s="487"/>
      <c r="MD13" s="487"/>
      <c r="ME13" s="487"/>
      <c r="MF13" s="487"/>
      <c r="MG13" s="487"/>
      <c r="MH13" s="487"/>
      <c r="MI13" s="487"/>
      <c r="MJ13" s="487"/>
      <c r="MK13" s="487"/>
      <c r="ML13" s="487"/>
      <c r="MM13" s="487"/>
      <c r="MN13" s="487"/>
      <c r="MO13" s="487"/>
      <c r="MP13" s="487"/>
      <c r="MQ13" s="487"/>
      <c r="MR13" s="487"/>
      <c r="MS13" s="487"/>
      <c r="MT13" s="487"/>
      <c r="MU13" s="487"/>
      <c r="MV13" s="487"/>
      <c r="MW13" s="487"/>
      <c r="MX13" s="487"/>
      <c r="MY13" s="487"/>
      <c r="MZ13" s="487"/>
      <c r="NA13" s="487"/>
      <c r="NB13" s="487"/>
      <c r="NC13" s="487"/>
      <c r="ND13" s="487"/>
      <c r="NE13" s="487"/>
      <c r="NF13" s="487"/>
      <c r="NG13" s="487"/>
      <c r="NH13" s="487"/>
      <c r="NI13" s="487"/>
      <c r="NJ13" s="487"/>
      <c r="NK13" s="487"/>
      <c r="NL13" s="487"/>
      <c r="NM13" s="487"/>
      <c r="NN13" s="487"/>
      <c r="NO13" s="487"/>
      <c r="NP13" s="487"/>
      <c r="NQ13" s="487"/>
      <c r="NR13" s="487"/>
      <c r="NS13" s="487"/>
      <c r="NT13" s="487"/>
      <c r="NU13" s="487"/>
      <c r="NV13" s="487"/>
      <c r="NW13" s="487"/>
      <c r="NX13" s="487"/>
      <c r="NY13" s="487"/>
      <c r="NZ13" s="487"/>
      <c r="OA13" s="487"/>
      <c r="OB13" s="487"/>
      <c r="OC13" s="487"/>
      <c r="OD13" s="487"/>
      <c r="OE13" s="487"/>
      <c r="OF13" s="487"/>
      <c r="OG13" s="487"/>
      <c r="OH13" s="487"/>
      <c r="OI13" s="487"/>
      <c r="OJ13" s="487"/>
      <c r="OK13" s="487"/>
      <c r="OL13" s="487"/>
      <c r="OM13" s="487"/>
      <c r="ON13" s="487"/>
      <c r="OO13" s="487"/>
      <c r="OP13" s="487"/>
      <c r="OQ13" s="487"/>
      <c r="OR13" s="487"/>
      <c r="OS13" s="487"/>
      <c r="OT13" s="487"/>
      <c r="OU13" s="487"/>
    </row>
    <row r="14" spans="2:412" x14ac:dyDescent="0.25">
      <c r="C14" s="483" t="s">
        <v>653</v>
      </c>
      <c r="F14" s="481">
        <v>1</v>
      </c>
      <c r="G14" s="481">
        <f>F14+1</f>
        <v>2</v>
      </c>
      <c r="H14" s="481">
        <f t="shared" ref="H14" si="7">G14+1</f>
        <v>3</v>
      </c>
      <c r="I14" s="481">
        <f t="shared" ref="I14" si="8">H14+1</f>
        <v>4</v>
      </c>
      <c r="J14" s="481">
        <f t="shared" ref="J14" si="9">I14+1</f>
        <v>5</v>
      </c>
      <c r="K14" s="481">
        <f t="shared" ref="K14" si="10">J14+1</f>
        <v>6</v>
      </c>
      <c r="L14" s="481">
        <f t="shared" ref="L14" si="11">K14+1</f>
        <v>7</v>
      </c>
      <c r="M14" s="481">
        <f t="shared" ref="M14" si="12">L14+1</f>
        <v>8</v>
      </c>
      <c r="N14" s="481">
        <f t="shared" ref="N14" si="13">M14+1</f>
        <v>9</v>
      </c>
      <c r="O14" s="481">
        <f t="shared" ref="O14" si="14">N14+1</f>
        <v>10</v>
      </c>
      <c r="P14" s="481">
        <f t="shared" ref="P14" si="15">O14+1</f>
        <v>11</v>
      </c>
      <c r="Q14" s="481">
        <f t="shared" ref="Q14" si="16">P14+1</f>
        <v>12</v>
      </c>
      <c r="R14" s="481">
        <f t="shared" ref="R14" si="17">Q14+1</f>
        <v>13</v>
      </c>
      <c r="S14" s="481">
        <f t="shared" ref="S14" si="18">R14+1</f>
        <v>14</v>
      </c>
      <c r="T14" s="481">
        <f t="shared" ref="T14" si="19">S14+1</f>
        <v>15</v>
      </c>
      <c r="U14" s="481">
        <f t="shared" ref="U14" si="20">T14+1</f>
        <v>16</v>
      </c>
      <c r="V14" s="481">
        <f t="shared" ref="V14" si="21">U14+1</f>
        <v>17</v>
      </c>
      <c r="W14" s="481">
        <f t="shared" ref="W14" si="22">V14+1</f>
        <v>18</v>
      </c>
      <c r="X14" s="481">
        <f t="shared" ref="X14" si="23">W14+1</f>
        <v>19</v>
      </c>
      <c r="Y14" s="481">
        <f t="shared" ref="Y14" si="24">X14+1</f>
        <v>20</v>
      </c>
      <c r="Z14" s="481">
        <f t="shared" ref="Z14" si="25">Y14+1</f>
        <v>21</v>
      </c>
      <c r="AA14" s="481">
        <f t="shared" ref="AA14" si="26">Z14+1</f>
        <v>22</v>
      </c>
      <c r="AB14" s="481">
        <f t="shared" ref="AB14" si="27">AA14+1</f>
        <v>23</v>
      </c>
      <c r="AC14" s="481">
        <f t="shared" ref="AC14" si="28">AB14+1</f>
        <v>24</v>
      </c>
      <c r="AD14" s="481">
        <f t="shared" ref="AD14" si="29">AC14+1</f>
        <v>25</v>
      </c>
      <c r="AE14" s="481">
        <f t="shared" ref="AE14" si="30">AD14+1</f>
        <v>26</v>
      </c>
      <c r="AF14" s="481">
        <f t="shared" ref="AF14" si="31">AE14+1</f>
        <v>27</v>
      </c>
      <c r="AG14" s="481">
        <f t="shared" ref="AG14" si="32">AF14+1</f>
        <v>28</v>
      </c>
      <c r="AH14" s="481">
        <f t="shared" ref="AH14" si="33">AG14+1</f>
        <v>29</v>
      </c>
      <c r="AI14" s="481">
        <f t="shared" ref="AI14" si="34">AH14+1</f>
        <v>30</v>
      </c>
      <c r="AJ14" s="481">
        <f t="shared" ref="AJ14" si="35">AI14+1</f>
        <v>31</v>
      </c>
      <c r="AK14" s="481">
        <f t="shared" ref="AK14" si="36">AJ14+1</f>
        <v>32</v>
      </c>
      <c r="AL14" s="481">
        <f t="shared" ref="AL14" si="37">AK14+1</f>
        <v>33</v>
      </c>
      <c r="AM14" s="481">
        <f t="shared" ref="AM14" si="38">AL14+1</f>
        <v>34</v>
      </c>
      <c r="AN14" s="481">
        <f t="shared" ref="AN14" si="39">AM14+1</f>
        <v>35</v>
      </c>
      <c r="AO14" s="481">
        <f t="shared" ref="AO14" si="40">AN14+1</f>
        <v>36</v>
      </c>
      <c r="AP14" s="481">
        <f t="shared" ref="AP14" si="41">AO14+1</f>
        <v>37</v>
      </c>
      <c r="AQ14" s="481">
        <f t="shared" ref="AQ14" si="42">AP14+1</f>
        <v>38</v>
      </c>
      <c r="AR14" s="481">
        <f t="shared" ref="AR14" si="43">AQ14+1</f>
        <v>39</v>
      </c>
      <c r="AS14" s="481">
        <f t="shared" ref="AS14" si="44">AR14+1</f>
        <v>40</v>
      </c>
      <c r="AT14" s="481">
        <f t="shared" ref="AT14" si="45">AS14+1</f>
        <v>41</v>
      </c>
      <c r="AU14" s="481">
        <f t="shared" ref="AU14" si="46">AT14+1</f>
        <v>42</v>
      </c>
      <c r="AV14" s="481">
        <f t="shared" ref="AV14" si="47">AU14+1</f>
        <v>43</v>
      </c>
      <c r="AW14" s="481">
        <f t="shared" ref="AW14" si="48">AV14+1</f>
        <v>44</v>
      </c>
      <c r="AX14" s="481">
        <f t="shared" ref="AX14" si="49">AW14+1</f>
        <v>45</v>
      </c>
      <c r="AY14" s="481">
        <f t="shared" ref="AY14" si="50">AX14+1</f>
        <v>46</v>
      </c>
      <c r="AZ14" s="481">
        <f t="shared" ref="AZ14" si="51">AY14+1</f>
        <v>47</v>
      </c>
      <c r="BA14" s="481">
        <f t="shared" ref="BA14" si="52">AZ14+1</f>
        <v>48</v>
      </c>
      <c r="BB14" s="481">
        <f t="shared" ref="BB14" si="53">BA14+1</f>
        <v>49</v>
      </c>
      <c r="BC14" s="481">
        <f t="shared" ref="BC14" si="54">BB14+1</f>
        <v>50</v>
      </c>
      <c r="BD14" s="481">
        <f t="shared" ref="BD14" si="55">BC14+1</f>
        <v>51</v>
      </c>
      <c r="BE14" s="481">
        <f t="shared" ref="BE14" si="56">BD14+1</f>
        <v>52</v>
      </c>
      <c r="BF14" s="481">
        <f t="shared" ref="BF14" si="57">BE14+1</f>
        <v>53</v>
      </c>
      <c r="BG14" s="481">
        <f t="shared" ref="BG14" si="58">BF14+1</f>
        <v>54</v>
      </c>
      <c r="BH14" s="481">
        <f t="shared" ref="BH14" si="59">BG14+1</f>
        <v>55</v>
      </c>
      <c r="BI14" s="481">
        <f t="shared" ref="BI14" si="60">BH14+1</f>
        <v>56</v>
      </c>
      <c r="BJ14" s="481">
        <f t="shared" ref="BJ14" si="61">BI14+1</f>
        <v>57</v>
      </c>
      <c r="BK14" s="481">
        <f t="shared" ref="BK14" si="62">BJ14+1</f>
        <v>58</v>
      </c>
      <c r="BL14" s="481">
        <f t="shared" ref="BL14" si="63">BK14+1</f>
        <v>59</v>
      </c>
      <c r="BM14" s="481">
        <f t="shared" ref="BM14" si="64">BL14+1</f>
        <v>60</v>
      </c>
      <c r="BN14" s="481">
        <f t="shared" ref="BN14" si="65">BM14+1</f>
        <v>61</v>
      </c>
      <c r="BO14" s="481">
        <f t="shared" ref="BO14" si="66">BN14+1</f>
        <v>62</v>
      </c>
      <c r="BP14" s="481">
        <f t="shared" ref="BP14" si="67">BO14+1</f>
        <v>63</v>
      </c>
      <c r="BQ14" s="481">
        <f t="shared" ref="BQ14" si="68">BP14+1</f>
        <v>64</v>
      </c>
      <c r="BR14" s="481">
        <f t="shared" ref="BR14" si="69">BQ14+1</f>
        <v>65</v>
      </c>
      <c r="BS14" s="481">
        <f t="shared" ref="BS14" si="70">BR14+1</f>
        <v>66</v>
      </c>
      <c r="BT14" s="481">
        <f t="shared" ref="BT14" si="71">BS14+1</f>
        <v>67</v>
      </c>
      <c r="BU14" s="481">
        <f t="shared" ref="BU14" si="72">BT14+1</f>
        <v>68</v>
      </c>
      <c r="BV14" s="481">
        <f t="shared" ref="BV14" si="73">BU14+1</f>
        <v>69</v>
      </c>
      <c r="BW14" s="481">
        <f t="shared" ref="BW14" si="74">BV14+1</f>
        <v>70</v>
      </c>
      <c r="BX14" s="481">
        <f t="shared" ref="BX14" si="75">BW14+1</f>
        <v>71</v>
      </c>
      <c r="BY14" s="481">
        <f t="shared" ref="BY14" si="76">BX14+1</f>
        <v>72</v>
      </c>
      <c r="BZ14" s="481">
        <f t="shared" ref="BZ14" si="77">BY14+1</f>
        <v>73</v>
      </c>
      <c r="CA14" s="481">
        <f t="shared" ref="CA14" si="78">BZ14+1</f>
        <v>74</v>
      </c>
      <c r="CB14" s="481">
        <f t="shared" ref="CB14" si="79">CA14+1</f>
        <v>75</v>
      </c>
      <c r="CC14" s="481">
        <f t="shared" ref="CC14" si="80">CB14+1</f>
        <v>76</v>
      </c>
      <c r="CD14" s="481">
        <f t="shared" ref="CD14" si="81">CC14+1</f>
        <v>77</v>
      </c>
      <c r="CE14" s="481">
        <f t="shared" ref="CE14" si="82">CD14+1</f>
        <v>78</v>
      </c>
      <c r="CF14" s="481">
        <f t="shared" ref="CF14" si="83">CE14+1</f>
        <v>79</v>
      </c>
      <c r="CG14" s="481">
        <f t="shared" ref="CG14" si="84">CF14+1</f>
        <v>80</v>
      </c>
      <c r="CH14" s="481">
        <f t="shared" ref="CH14" si="85">CG14+1</f>
        <v>81</v>
      </c>
      <c r="CI14" s="481">
        <f t="shared" ref="CI14" si="86">CH14+1</f>
        <v>82</v>
      </c>
      <c r="CJ14" s="481">
        <f t="shared" ref="CJ14" si="87">CI14+1</f>
        <v>83</v>
      </c>
      <c r="CK14" s="481">
        <f t="shared" ref="CK14" si="88">CJ14+1</f>
        <v>84</v>
      </c>
      <c r="CL14" s="481">
        <f t="shared" ref="CL14" si="89">CK14+1</f>
        <v>85</v>
      </c>
      <c r="CM14" s="481">
        <f t="shared" ref="CM14" si="90">CL14+1</f>
        <v>86</v>
      </c>
      <c r="CN14" s="481">
        <f t="shared" ref="CN14" si="91">CM14+1</f>
        <v>87</v>
      </c>
      <c r="CO14" s="481">
        <f t="shared" ref="CO14" si="92">CN14+1</f>
        <v>88</v>
      </c>
      <c r="CP14" s="481">
        <f t="shared" ref="CP14" si="93">CO14+1</f>
        <v>89</v>
      </c>
      <c r="CQ14" s="481">
        <f t="shared" ref="CQ14" si="94">CP14+1</f>
        <v>90</v>
      </c>
      <c r="CR14" s="481">
        <f t="shared" ref="CR14" si="95">CQ14+1</f>
        <v>91</v>
      </c>
      <c r="CS14" s="481">
        <f t="shared" ref="CS14" si="96">CR14+1</f>
        <v>92</v>
      </c>
      <c r="CT14" s="481">
        <f t="shared" ref="CT14" si="97">CS14+1</f>
        <v>93</v>
      </c>
      <c r="CU14" s="481">
        <f t="shared" ref="CU14" si="98">CT14+1</f>
        <v>94</v>
      </c>
      <c r="CV14" s="481">
        <f t="shared" ref="CV14" si="99">CU14+1</f>
        <v>95</v>
      </c>
      <c r="CW14" s="481">
        <f t="shared" ref="CW14" si="100">CV14+1</f>
        <v>96</v>
      </c>
      <c r="CX14" s="481">
        <f t="shared" ref="CX14" si="101">CW14+1</f>
        <v>97</v>
      </c>
      <c r="CY14" s="481">
        <f t="shared" ref="CY14" si="102">CX14+1</f>
        <v>98</v>
      </c>
      <c r="CZ14" s="481">
        <f t="shared" ref="CZ14" si="103">CY14+1</f>
        <v>99</v>
      </c>
      <c r="DA14" s="481">
        <f t="shared" ref="DA14" si="104">CZ14+1</f>
        <v>100</v>
      </c>
      <c r="DB14" s="481">
        <f t="shared" ref="DB14" si="105">DA14+1</f>
        <v>101</v>
      </c>
      <c r="DC14" s="481">
        <f t="shared" ref="DC14" si="106">DB14+1</f>
        <v>102</v>
      </c>
      <c r="DD14" s="481">
        <f t="shared" ref="DD14" si="107">DC14+1</f>
        <v>103</v>
      </c>
      <c r="DE14" s="481">
        <f t="shared" ref="DE14" si="108">DD14+1</f>
        <v>104</v>
      </c>
      <c r="DF14" s="481">
        <f t="shared" ref="DF14" si="109">DE14+1</f>
        <v>105</v>
      </c>
      <c r="DG14" s="481">
        <f t="shared" ref="DG14" si="110">DF14+1</f>
        <v>106</v>
      </c>
      <c r="DH14" s="481">
        <f t="shared" ref="DH14" si="111">DG14+1</f>
        <v>107</v>
      </c>
      <c r="DI14" s="481">
        <f t="shared" ref="DI14" si="112">DH14+1</f>
        <v>108</v>
      </c>
      <c r="DJ14" s="481">
        <f t="shared" ref="DJ14" si="113">DI14+1</f>
        <v>109</v>
      </c>
      <c r="DK14" s="481">
        <f t="shared" ref="DK14" si="114">DJ14+1</f>
        <v>110</v>
      </c>
      <c r="DL14" s="481">
        <f t="shared" ref="DL14" si="115">DK14+1</f>
        <v>111</v>
      </c>
      <c r="DM14" s="481">
        <f t="shared" ref="DM14" si="116">DL14+1</f>
        <v>112</v>
      </c>
      <c r="DN14" s="481">
        <f t="shared" ref="DN14" si="117">DM14+1</f>
        <v>113</v>
      </c>
      <c r="DO14" s="481">
        <f t="shared" ref="DO14" si="118">DN14+1</f>
        <v>114</v>
      </c>
      <c r="DP14" s="481">
        <f t="shared" ref="DP14" si="119">DO14+1</f>
        <v>115</v>
      </c>
      <c r="DQ14" s="481">
        <f t="shared" ref="DQ14" si="120">DP14+1</f>
        <v>116</v>
      </c>
      <c r="DR14" s="481">
        <f t="shared" ref="DR14" si="121">DQ14+1</f>
        <v>117</v>
      </c>
      <c r="DS14" s="481">
        <f t="shared" ref="DS14" si="122">DR14+1</f>
        <v>118</v>
      </c>
      <c r="DT14" s="481">
        <f t="shared" ref="DT14" si="123">DS14+1</f>
        <v>119</v>
      </c>
      <c r="DU14" s="481">
        <f t="shared" ref="DU14" si="124">DT14+1</f>
        <v>120</v>
      </c>
      <c r="DV14" s="481">
        <f t="shared" ref="DV14" si="125">DU14+1</f>
        <v>121</v>
      </c>
      <c r="DW14" s="481">
        <f t="shared" ref="DW14" si="126">DV14+1</f>
        <v>122</v>
      </c>
      <c r="DX14" s="481">
        <f t="shared" ref="DX14" si="127">DW14+1</f>
        <v>123</v>
      </c>
      <c r="DY14" s="481">
        <f t="shared" ref="DY14" si="128">DX14+1</f>
        <v>124</v>
      </c>
      <c r="DZ14" s="481">
        <f t="shared" ref="DZ14" si="129">DY14+1</f>
        <v>125</v>
      </c>
      <c r="EA14" s="481">
        <f t="shared" ref="EA14" si="130">DZ14+1</f>
        <v>126</v>
      </c>
      <c r="EB14" s="481">
        <f t="shared" ref="EB14" si="131">EA14+1</f>
        <v>127</v>
      </c>
      <c r="EC14" s="481">
        <f t="shared" ref="EC14" si="132">EB14+1</f>
        <v>128</v>
      </c>
      <c r="ED14" s="481">
        <f t="shared" ref="ED14" si="133">EC14+1</f>
        <v>129</v>
      </c>
      <c r="EE14" s="481">
        <f t="shared" ref="EE14" si="134">ED14+1</f>
        <v>130</v>
      </c>
      <c r="EF14" s="481">
        <f t="shared" ref="EF14" si="135">EE14+1</f>
        <v>131</v>
      </c>
      <c r="EG14" s="481">
        <f t="shared" ref="EG14" si="136">EF14+1</f>
        <v>132</v>
      </c>
      <c r="EH14" s="481">
        <f t="shared" ref="EH14" si="137">EG14+1</f>
        <v>133</v>
      </c>
      <c r="EI14" s="481">
        <f t="shared" ref="EI14" si="138">EH14+1</f>
        <v>134</v>
      </c>
      <c r="EJ14" s="481">
        <f t="shared" ref="EJ14" si="139">EI14+1</f>
        <v>135</v>
      </c>
      <c r="EK14" s="481">
        <f t="shared" ref="EK14" si="140">EJ14+1</f>
        <v>136</v>
      </c>
      <c r="EL14" s="481">
        <f t="shared" ref="EL14" si="141">EK14+1</f>
        <v>137</v>
      </c>
      <c r="EM14" s="481">
        <f t="shared" ref="EM14" si="142">EL14+1</f>
        <v>138</v>
      </c>
      <c r="EN14" s="481">
        <f t="shared" ref="EN14" si="143">EM14+1</f>
        <v>139</v>
      </c>
      <c r="EO14" s="481">
        <f t="shared" ref="EO14" si="144">EN14+1</f>
        <v>140</v>
      </c>
      <c r="EP14" s="481">
        <f t="shared" ref="EP14" si="145">EO14+1</f>
        <v>141</v>
      </c>
      <c r="EQ14" s="481">
        <f t="shared" ref="EQ14" si="146">EP14+1</f>
        <v>142</v>
      </c>
      <c r="ER14" s="481">
        <f t="shared" ref="ER14" si="147">EQ14+1</f>
        <v>143</v>
      </c>
      <c r="ES14" s="481">
        <f t="shared" ref="ES14" si="148">ER14+1</f>
        <v>144</v>
      </c>
      <c r="ET14" s="481">
        <f t="shared" ref="ET14" si="149">ES14+1</f>
        <v>145</v>
      </c>
      <c r="EU14" s="481">
        <f t="shared" ref="EU14" si="150">ET14+1</f>
        <v>146</v>
      </c>
      <c r="EV14" s="481">
        <f t="shared" ref="EV14" si="151">EU14+1</f>
        <v>147</v>
      </c>
      <c r="EW14" s="481">
        <f t="shared" ref="EW14" si="152">EV14+1</f>
        <v>148</v>
      </c>
      <c r="EX14" s="481">
        <f t="shared" ref="EX14" si="153">EW14+1</f>
        <v>149</v>
      </c>
      <c r="EY14" s="481">
        <f t="shared" ref="EY14" si="154">EX14+1</f>
        <v>150</v>
      </c>
      <c r="EZ14" s="481">
        <f t="shared" ref="EZ14" si="155">EY14+1</f>
        <v>151</v>
      </c>
      <c r="FA14" s="481">
        <f t="shared" ref="FA14" si="156">EZ14+1</f>
        <v>152</v>
      </c>
      <c r="FB14" s="481">
        <f t="shared" ref="FB14" si="157">FA14+1</f>
        <v>153</v>
      </c>
      <c r="FC14" s="481">
        <f t="shared" ref="FC14" si="158">FB14+1</f>
        <v>154</v>
      </c>
      <c r="FD14" s="481">
        <f t="shared" ref="FD14" si="159">FC14+1</f>
        <v>155</v>
      </c>
      <c r="FE14" s="481">
        <f t="shared" ref="FE14" si="160">FD14+1</f>
        <v>156</v>
      </c>
      <c r="FF14" s="481">
        <f t="shared" ref="FF14" si="161">FE14+1</f>
        <v>157</v>
      </c>
      <c r="FG14" s="481">
        <f t="shared" ref="FG14" si="162">FF14+1</f>
        <v>158</v>
      </c>
      <c r="FH14" s="481">
        <f t="shared" ref="FH14" si="163">FG14+1</f>
        <v>159</v>
      </c>
      <c r="FI14" s="481">
        <f t="shared" ref="FI14" si="164">FH14+1</f>
        <v>160</v>
      </c>
      <c r="FJ14" s="481">
        <f t="shared" ref="FJ14" si="165">FI14+1</f>
        <v>161</v>
      </c>
      <c r="FK14" s="481">
        <f t="shared" ref="FK14" si="166">FJ14+1</f>
        <v>162</v>
      </c>
      <c r="FL14" s="481">
        <f t="shared" ref="FL14" si="167">FK14+1</f>
        <v>163</v>
      </c>
      <c r="FM14" s="481">
        <f t="shared" ref="FM14" si="168">FL14+1</f>
        <v>164</v>
      </c>
      <c r="FN14" s="481">
        <f t="shared" ref="FN14" si="169">FM14+1</f>
        <v>165</v>
      </c>
      <c r="FO14" s="481">
        <f t="shared" ref="FO14" si="170">FN14+1</f>
        <v>166</v>
      </c>
      <c r="FP14" s="481">
        <f t="shared" ref="FP14" si="171">FO14+1</f>
        <v>167</v>
      </c>
      <c r="FQ14" s="481">
        <f t="shared" ref="FQ14" si="172">FP14+1</f>
        <v>168</v>
      </c>
      <c r="FR14" s="481">
        <f t="shared" ref="FR14" si="173">FQ14+1</f>
        <v>169</v>
      </c>
      <c r="FS14" s="481">
        <f t="shared" ref="FS14" si="174">FR14+1</f>
        <v>170</v>
      </c>
      <c r="FT14" s="481">
        <f t="shared" ref="FT14" si="175">FS14+1</f>
        <v>171</v>
      </c>
      <c r="FU14" s="481">
        <f t="shared" ref="FU14" si="176">FT14+1</f>
        <v>172</v>
      </c>
      <c r="FV14" s="481">
        <f t="shared" ref="FV14" si="177">FU14+1</f>
        <v>173</v>
      </c>
      <c r="FW14" s="481">
        <f t="shared" ref="FW14" si="178">FV14+1</f>
        <v>174</v>
      </c>
      <c r="FX14" s="481">
        <f t="shared" ref="FX14" si="179">FW14+1</f>
        <v>175</v>
      </c>
      <c r="FY14" s="481">
        <f t="shared" ref="FY14" si="180">FX14+1</f>
        <v>176</v>
      </c>
      <c r="FZ14" s="481">
        <f t="shared" ref="FZ14" si="181">FY14+1</f>
        <v>177</v>
      </c>
      <c r="GA14" s="481">
        <f t="shared" ref="GA14" si="182">FZ14+1</f>
        <v>178</v>
      </c>
      <c r="GB14" s="481">
        <f t="shared" ref="GB14" si="183">GA14+1</f>
        <v>179</v>
      </c>
      <c r="GC14" s="481">
        <f t="shared" ref="GC14" si="184">GB14+1</f>
        <v>180</v>
      </c>
      <c r="GD14" s="481">
        <f t="shared" ref="GD14" si="185">GC14+1</f>
        <v>181</v>
      </c>
      <c r="GE14" s="481">
        <f t="shared" ref="GE14" si="186">GD14+1</f>
        <v>182</v>
      </c>
      <c r="GF14" s="481">
        <f t="shared" ref="GF14" si="187">GE14+1</f>
        <v>183</v>
      </c>
      <c r="GG14" s="481">
        <f t="shared" ref="GG14" si="188">GF14+1</f>
        <v>184</v>
      </c>
      <c r="GH14" s="481">
        <f t="shared" ref="GH14" si="189">GG14+1</f>
        <v>185</v>
      </c>
      <c r="GI14" s="481">
        <f t="shared" ref="GI14" si="190">GH14+1</f>
        <v>186</v>
      </c>
      <c r="GJ14" s="481">
        <f t="shared" ref="GJ14" si="191">GI14+1</f>
        <v>187</v>
      </c>
      <c r="GK14" s="481">
        <f t="shared" ref="GK14" si="192">GJ14+1</f>
        <v>188</v>
      </c>
      <c r="GL14" s="481">
        <f t="shared" ref="GL14" si="193">GK14+1</f>
        <v>189</v>
      </c>
      <c r="GM14" s="481">
        <f t="shared" ref="GM14" si="194">GL14+1</f>
        <v>190</v>
      </c>
      <c r="GN14" s="481">
        <f t="shared" ref="GN14" si="195">GM14+1</f>
        <v>191</v>
      </c>
      <c r="GO14" s="481">
        <f t="shared" ref="GO14" si="196">GN14+1</f>
        <v>192</v>
      </c>
      <c r="GP14" s="481">
        <f t="shared" ref="GP14" si="197">GO14+1</f>
        <v>193</v>
      </c>
      <c r="GQ14" s="481">
        <f t="shared" ref="GQ14" si="198">GP14+1</f>
        <v>194</v>
      </c>
      <c r="GR14" s="481">
        <f t="shared" ref="GR14" si="199">GQ14+1</f>
        <v>195</v>
      </c>
      <c r="GS14" s="481">
        <f t="shared" ref="GS14" si="200">GR14+1</f>
        <v>196</v>
      </c>
      <c r="GT14" s="481">
        <f t="shared" ref="GT14" si="201">GS14+1</f>
        <v>197</v>
      </c>
      <c r="GU14" s="481">
        <f t="shared" ref="GU14" si="202">GT14+1</f>
        <v>198</v>
      </c>
      <c r="GV14" s="481">
        <f t="shared" ref="GV14" si="203">GU14+1</f>
        <v>199</v>
      </c>
      <c r="GW14" s="481">
        <f t="shared" ref="GW14" si="204">GV14+1</f>
        <v>200</v>
      </c>
      <c r="GX14" s="481">
        <f t="shared" ref="GX14" si="205">GW14+1</f>
        <v>201</v>
      </c>
      <c r="GY14" s="481">
        <f t="shared" ref="GY14" si="206">GX14+1</f>
        <v>202</v>
      </c>
      <c r="GZ14" s="481">
        <f t="shared" ref="GZ14" si="207">GY14+1</f>
        <v>203</v>
      </c>
      <c r="HA14" s="481">
        <f t="shared" ref="HA14" si="208">GZ14+1</f>
        <v>204</v>
      </c>
      <c r="HB14" s="481">
        <f t="shared" ref="HB14" si="209">HA14+1</f>
        <v>205</v>
      </c>
      <c r="HC14" s="481">
        <f t="shared" ref="HC14" si="210">HB14+1</f>
        <v>206</v>
      </c>
      <c r="HD14" s="481">
        <f t="shared" ref="HD14" si="211">HC14+1</f>
        <v>207</v>
      </c>
      <c r="HE14" s="481">
        <f t="shared" ref="HE14" si="212">HD14+1</f>
        <v>208</v>
      </c>
      <c r="HF14" s="481">
        <f t="shared" ref="HF14" si="213">HE14+1</f>
        <v>209</v>
      </c>
      <c r="HG14" s="481">
        <f t="shared" ref="HG14" si="214">HF14+1</f>
        <v>210</v>
      </c>
      <c r="HH14" s="481">
        <f t="shared" ref="HH14" si="215">HG14+1</f>
        <v>211</v>
      </c>
      <c r="HI14" s="481">
        <f t="shared" ref="HI14" si="216">HH14+1</f>
        <v>212</v>
      </c>
      <c r="HJ14" s="481">
        <f t="shared" ref="HJ14" si="217">HI14+1</f>
        <v>213</v>
      </c>
      <c r="HK14" s="481">
        <f t="shared" ref="HK14" si="218">HJ14+1</f>
        <v>214</v>
      </c>
      <c r="HL14" s="481">
        <f t="shared" ref="HL14" si="219">HK14+1</f>
        <v>215</v>
      </c>
      <c r="HM14" s="481">
        <f t="shared" ref="HM14" si="220">HL14+1</f>
        <v>216</v>
      </c>
      <c r="HN14" s="481">
        <f t="shared" ref="HN14" si="221">HM14+1</f>
        <v>217</v>
      </c>
      <c r="HO14" s="481">
        <f t="shared" ref="HO14" si="222">HN14+1</f>
        <v>218</v>
      </c>
      <c r="HP14" s="481">
        <f t="shared" ref="HP14" si="223">HO14+1</f>
        <v>219</v>
      </c>
      <c r="HQ14" s="481">
        <f t="shared" ref="HQ14" si="224">HP14+1</f>
        <v>220</v>
      </c>
      <c r="HR14" s="481">
        <f t="shared" ref="HR14" si="225">HQ14+1</f>
        <v>221</v>
      </c>
      <c r="HS14" s="481">
        <f t="shared" ref="HS14" si="226">HR14+1</f>
        <v>222</v>
      </c>
      <c r="HT14" s="481">
        <f t="shared" ref="HT14" si="227">HS14+1</f>
        <v>223</v>
      </c>
      <c r="HU14" s="481">
        <f t="shared" ref="HU14" si="228">HT14+1</f>
        <v>224</v>
      </c>
      <c r="HV14" s="481">
        <f t="shared" ref="HV14" si="229">HU14+1</f>
        <v>225</v>
      </c>
      <c r="HW14" s="481">
        <f t="shared" ref="HW14" si="230">HV14+1</f>
        <v>226</v>
      </c>
      <c r="HX14" s="481">
        <f t="shared" ref="HX14" si="231">HW14+1</f>
        <v>227</v>
      </c>
      <c r="HY14" s="481">
        <f t="shared" ref="HY14" si="232">HX14+1</f>
        <v>228</v>
      </c>
      <c r="HZ14" s="481">
        <f t="shared" ref="HZ14" si="233">HY14+1</f>
        <v>229</v>
      </c>
      <c r="IA14" s="481">
        <f t="shared" ref="IA14" si="234">HZ14+1</f>
        <v>230</v>
      </c>
      <c r="IB14" s="481">
        <f t="shared" ref="IB14" si="235">IA14+1</f>
        <v>231</v>
      </c>
      <c r="IC14" s="481">
        <f t="shared" ref="IC14" si="236">IB14+1</f>
        <v>232</v>
      </c>
      <c r="ID14" s="481">
        <f t="shared" ref="ID14" si="237">IC14+1</f>
        <v>233</v>
      </c>
      <c r="IE14" s="481">
        <f t="shared" ref="IE14" si="238">ID14+1</f>
        <v>234</v>
      </c>
      <c r="IF14" s="481">
        <f t="shared" ref="IF14" si="239">IE14+1</f>
        <v>235</v>
      </c>
      <c r="IG14" s="481">
        <f t="shared" ref="IG14" si="240">IF14+1</f>
        <v>236</v>
      </c>
      <c r="IH14" s="481">
        <f t="shared" ref="IH14" si="241">IG14+1</f>
        <v>237</v>
      </c>
      <c r="II14" s="481">
        <f t="shared" ref="II14" si="242">IH14+1</f>
        <v>238</v>
      </c>
      <c r="IJ14" s="481">
        <f t="shared" ref="IJ14" si="243">II14+1</f>
        <v>239</v>
      </c>
      <c r="IK14" s="481">
        <f t="shared" ref="IK14" si="244">IJ14+1</f>
        <v>240</v>
      </c>
      <c r="IL14" s="481">
        <f t="shared" ref="IL14" si="245">IK14+1</f>
        <v>241</v>
      </c>
      <c r="IM14" s="481">
        <f t="shared" ref="IM14" si="246">IL14+1</f>
        <v>242</v>
      </c>
      <c r="IN14" s="481">
        <f t="shared" ref="IN14" si="247">IM14+1</f>
        <v>243</v>
      </c>
      <c r="IO14" s="481">
        <f t="shared" ref="IO14" si="248">IN14+1</f>
        <v>244</v>
      </c>
      <c r="IP14" s="481">
        <f t="shared" ref="IP14" si="249">IO14+1</f>
        <v>245</v>
      </c>
      <c r="IQ14" s="481">
        <f t="shared" ref="IQ14" si="250">IP14+1</f>
        <v>246</v>
      </c>
      <c r="IR14" s="481">
        <f t="shared" ref="IR14" si="251">IQ14+1</f>
        <v>247</v>
      </c>
      <c r="IS14" s="481">
        <f t="shared" ref="IS14" si="252">IR14+1</f>
        <v>248</v>
      </c>
      <c r="IT14" s="481">
        <f t="shared" ref="IT14" si="253">IS14+1</f>
        <v>249</v>
      </c>
      <c r="IU14" s="481">
        <f t="shared" ref="IU14" si="254">IT14+1</f>
        <v>250</v>
      </c>
      <c r="IV14" s="481">
        <f t="shared" ref="IV14" si="255">IU14+1</f>
        <v>251</v>
      </c>
      <c r="IW14" s="481">
        <f t="shared" ref="IW14" si="256">IV14+1</f>
        <v>252</v>
      </c>
      <c r="IX14" s="481">
        <f t="shared" ref="IX14" si="257">IW14+1</f>
        <v>253</v>
      </c>
      <c r="IY14" s="481">
        <f t="shared" ref="IY14" si="258">IX14+1</f>
        <v>254</v>
      </c>
      <c r="IZ14" s="481">
        <f t="shared" ref="IZ14" si="259">IY14+1</f>
        <v>255</v>
      </c>
      <c r="JA14" s="481">
        <f t="shared" ref="JA14" si="260">IZ14+1</f>
        <v>256</v>
      </c>
      <c r="JB14" s="481">
        <f t="shared" ref="JB14" si="261">JA14+1</f>
        <v>257</v>
      </c>
      <c r="JC14" s="481">
        <f t="shared" ref="JC14" si="262">JB14+1</f>
        <v>258</v>
      </c>
      <c r="JD14" s="481">
        <f t="shared" ref="JD14" si="263">JC14+1</f>
        <v>259</v>
      </c>
      <c r="JE14" s="481">
        <f t="shared" ref="JE14" si="264">JD14+1</f>
        <v>260</v>
      </c>
      <c r="JF14" s="481">
        <f t="shared" ref="JF14" si="265">JE14+1</f>
        <v>261</v>
      </c>
      <c r="JG14" s="481">
        <f t="shared" ref="JG14" si="266">JF14+1</f>
        <v>262</v>
      </c>
      <c r="JH14" s="481">
        <f t="shared" ref="JH14" si="267">JG14+1</f>
        <v>263</v>
      </c>
      <c r="JI14" s="481">
        <f t="shared" ref="JI14" si="268">JH14+1</f>
        <v>264</v>
      </c>
      <c r="JJ14" s="481">
        <f t="shared" ref="JJ14" si="269">JI14+1</f>
        <v>265</v>
      </c>
      <c r="JK14" s="481">
        <f t="shared" ref="JK14" si="270">JJ14+1</f>
        <v>266</v>
      </c>
      <c r="JL14" s="481">
        <f t="shared" ref="JL14" si="271">JK14+1</f>
        <v>267</v>
      </c>
      <c r="JM14" s="481">
        <f t="shared" ref="JM14" si="272">JL14+1</f>
        <v>268</v>
      </c>
      <c r="JN14" s="481">
        <f t="shared" ref="JN14" si="273">JM14+1</f>
        <v>269</v>
      </c>
      <c r="JO14" s="481">
        <f t="shared" ref="JO14" si="274">JN14+1</f>
        <v>270</v>
      </c>
      <c r="JP14" s="481">
        <f t="shared" ref="JP14" si="275">JO14+1</f>
        <v>271</v>
      </c>
      <c r="JQ14" s="481">
        <f t="shared" ref="JQ14" si="276">JP14+1</f>
        <v>272</v>
      </c>
      <c r="JR14" s="481">
        <f t="shared" ref="JR14" si="277">JQ14+1</f>
        <v>273</v>
      </c>
      <c r="JS14" s="481">
        <f t="shared" ref="JS14" si="278">JR14+1</f>
        <v>274</v>
      </c>
      <c r="JT14" s="481">
        <f t="shared" ref="JT14" si="279">JS14+1</f>
        <v>275</v>
      </c>
      <c r="JU14" s="481">
        <f t="shared" ref="JU14" si="280">JT14+1</f>
        <v>276</v>
      </c>
      <c r="JV14" s="481">
        <f t="shared" ref="JV14" si="281">JU14+1</f>
        <v>277</v>
      </c>
      <c r="JW14" s="481">
        <f t="shared" ref="JW14" si="282">JV14+1</f>
        <v>278</v>
      </c>
      <c r="JX14" s="481">
        <f t="shared" ref="JX14" si="283">JW14+1</f>
        <v>279</v>
      </c>
      <c r="JY14" s="481">
        <f t="shared" ref="JY14" si="284">JX14+1</f>
        <v>280</v>
      </c>
      <c r="JZ14" s="481">
        <f t="shared" ref="JZ14" si="285">JY14+1</f>
        <v>281</v>
      </c>
      <c r="KA14" s="481">
        <f t="shared" ref="KA14" si="286">JZ14+1</f>
        <v>282</v>
      </c>
      <c r="KB14" s="481">
        <f t="shared" ref="KB14" si="287">KA14+1</f>
        <v>283</v>
      </c>
      <c r="KC14" s="481">
        <f t="shared" ref="KC14" si="288">KB14+1</f>
        <v>284</v>
      </c>
      <c r="KD14" s="481">
        <f t="shared" ref="KD14" si="289">KC14+1</f>
        <v>285</v>
      </c>
      <c r="KE14" s="481">
        <f t="shared" ref="KE14" si="290">KD14+1</f>
        <v>286</v>
      </c>
      <c r="KF14" s="481">
        <f t="shared" ref="KF14" si="291">KE14+1</f>
        <v>287</v>
      </c>
      <c r="KG14" s="481">
        <f t="shared" ref="KG14" si="292">KF14+1</f>
        <v>288</v>
      </c>
      <c r="KH14" s="481">
        <f t="shared" ref="KH14" si="293">KG14+1</f>
        <v>289</v>
      </c>
      <c r="KI14" s="481">
        <f t="shared" ref="KI14" si="294">KH14+1</f>
        <v>290</v>
      </c>
      <c r="KJ14" s="481">
        <f t="shared" ref="KJ14" si="295">KI14+1</f>
        <v>291</v>
      </c>
      <c r="KK14" s="481">
        <f t="shared" ref="KK14" si="296">KJ14+1</f>
        <v>292</v>
      </c>
      <c r="KL14" s="481">
        <f t="shared" ref="KL14" si="297">KK14+1</f>
        <v>293</v>
      </c>
      <c r="KM14" s="481">
        <f t="shared" ref="KM14" si="298">KL14+1</f>
        <v>294</v>
      </c>
      <c r="KN14" s="481">
        <f t="shared" ref="KN14" si="299">KM14+1</f>
        <v>295</v>
      </c>
      <c r="KO14" s="481">
        <f t="shared" ref="KO14" si="300">KN14+1</f>
        <v>296</v>
      </c>
      <c r="KP14" s="481">
        <f t="shared" ref="KP14" si="301">KO14+1</f>
        <v>297</v>
      </c>
      <c r="KQ14" s="481">
        <f t="shared" ref="KQ14" si="302">KP14+1</f>
        <v>298</v>
      </c>
      <c r="KR14" s="481">
        <f t="shared" ref="KR14" si="303">KQ14+1</f>
        <v>299</v>
      </c>
      <c r="KS14" s="481">
        <f t="shared" ref="KS14" si="304">KR14+1</f>
        <v>300</v>
      </c>
      <c r="KT14" s="481">
        <f t="shared" ref="KT14" si="305">KS14+1</f>
        <v>301</v>
      </c>
      <c r="KU14" s="481">
        <f t="shared" ref="KU14" si="306">KT14+1</f>
        <v>302</v>
      </c>
      <c r="KV14" s="481">
        <f t="shared" ref="KV14" si="307">KU14+1</f>
        <v>303</v>
      </c>
      <c r="KW14" s="481">
        <f t="shared" ref="KW14" si="308">KV14+1</f>
        <v>304</v>
      </c>
      <c r="KX14" s="481">
        <f t="shared" ref="KX14" si="309">KW14+1</f>
        <v>305</v>
      </c>
      <c r="KY14" s="481">
        <f t="shared" ref="KY14" si="310">KX14+1</f>
        <v>306</v>
      </c>
      <c r="KZ14" s="481">
        <f t="shared" ref="KZ14" si="311">KY14+1</f>
        <v>307</v>
      </c>
      <c r="LA14" s="481">
        <f t="shared" ref="LA14" si="312">KZ14+1</f>
        <v>308</v>
      </c>
      <c r="LB14" s="481">
        <f t="shared" ref="LB14" si="313">LA14+1</f>
        <v>309</v>
      </c>
      <c r="LC14" s="481">
        <f t="shared" ref="LC14" si="314">LB14+1</f>
        <v>310</v>
      </c>
      <c r="LD14" s="481">
        <f t="shared" ref="LD14" si="315">LC14+1</f>
        <v>311</v>
      </c>
      <c r="LE14" s="481">
        <f t="shared" ref="LE14" si="316">LD14+1</f>
        <v>312</v>
      </c>
      <c r="LF14" s="481">
        <f t="shared" ref="LF14" si="317">LE14+1</f>
        <v>313</v>
      </c>
      <c r="LG14" s="481">
        <f t="shared" ref="LG14" si="318">LF14+1</f>
        <v>314</v>
      </c>
      <c r="LH14" s="481">
        <f t="shared" ref="LH14" si="319">LG14+1</f>
        <v>315</v>
      </c>
      <c r="LI14" s="481">
        <f t="shared" ref="LI14" si="320">LH14+1</f>
        <v>316</v>
      </c>
      <c r="LJ14" s="481">
        <f t="shared" ref="LJ14" si="321">LI14+1</f>
        <v>317</v>
      </c>
      <c r="LK14" s="481">
        <f t="shared" ref="LK14" si="322">LJ14+1</f>
        <v>318</v>
      </c>
      <c r="LL14" s="481">
        <f t="shared" ref="LL14" si="323">LK14+1</f>
        <v>319</v>
      </c>
      <c r="LM14" s="481">
        <f t="shared" ref="LM14" si="324">LL14+1</f>
        <v>320</v>
      </c>
      <c r="LN14" s="481">
        <f t="shared" ref="LN14" si="325">LM14+1</f>
        <v>321</v>
      </c>
      <c r="LO14" s="481">
        <f t="shared" ref="LO14" si="326">LN14+1</f>
        <v>322</v>
      </c>
      <c r="LP14" s="481">
        <f t="shared" ref="LP14" si="327">LO14+1</f>
        <v>323</v>
      </c>
      <c r="LQ14" s="481">
        <f t="shared" ref="LQ14" si="328">LP14+1</f>
        <v>324</v>
      </c>
      <c r="LR14" s="481">
        <f t="shared" ref="LR14" si="329">LQ14+1</f>
        <v>325</v>
      </c>
      <c r="LS14" s="481">
        <f t="shared" ref="LS14" si="330">LR14+1</f>
        <v>326</v>
      </c>
      <c r="LT14" s="481">
        <f t="shared" ref="LT14" si="331">LS14+1</f>
        <v>327</v>
      </c>
      <c r="LU14" s="481">
        <f t="shared" ref="LU14" si="332">LT14+1</f>
        <v>328</v>
      </c>
      <c r="LV14" s="481">
        <f t="shared" ref="LV14" si="333">LU14+1</f>
        <v>329</v>
      </c>
      <c r="LW14" s="481">
        <f t="shared" ref="LW14" si="334">LV14+1</f>
        <v>330</v>
      </c>
      <c r="LX14" s="481">
        <f t="shared" ref="LX14" si="335">LW14+1</f>
        <v>331</v>
      </c>
      <c r="LY14" s="481">
        <f t="shared" ref="LY14" si="336">LX14+1</f>
        <v>332</v>
      </c>
      <c r="LZ14" s="481">
        <f t="shared" ref="LZ14" si="337">LY14+1</f>
        <v>333</v>
      </c>
      <c r="MA14" s="481">
        <f t="shared" ref="MA14" si="338">LZ14+1</f>
        <v>334</v>
      </c>
      <c r="MB14" s="481">
        <f t="shared" ref="MB14" si="339">MA14+1</f>
        <v>335</v>
      </c>
      <c r="MC14" s="481">
        <f t="shared" ref="MC14" si="340">MB14+1</f>
        <v>336</v>
      </c>
      <c r="MD14" s="481">
        <f t="shared" ref="MD14" si="341">MC14+1</f>
        <v>337</v>
      </c>
      <c r="ME14" s="481">
        <f t="shared" ref="ME14" si="342">MD14+1</f>
        <v>338</v>
      </c>
      <c r="MF14" s="481">
        <f t="shared" ref="MF14" si="343">ME14+1</f>
        <v>339</v>
      </c>
      <c r="MG14" s="481">
        <f t="shared" ref="MG14" si="344">MF14+1</f>
        <v>340</v>
      </c>
      <c r="MH14" s="481">
        <f t="shared" ref="MH14" si="345">MG14+1</f>
        <v>341</v>
      </c>
      <c r="MI14" s="481">
        <f t="shared" ref="MI14" si="346">MH14+1</f>
        <v>342</v>
      </c>
      <c r="MJ14" s="481">
        <f t="shared" ref="MJ14" si="347">MI14+1</f>
        <v>343</v>
      </c>
      <c r="MK14" s="481">
        <f t="shared" ref="MK14" si="348">MJ14+1</f>
        <v>344</v>
      </c>
      <c r="ML14" s="481">
        <f t="shared" ref="ML14" si="349">MK14+1</f>
        <v>345</v>
      </c>
      <c r="MM14" s="481">
        <f t="shared" ref="MM14" si="350">ML14+1</f>
        <v>346</v>
      </c>
      <c r="MN14" s="481">
        <f t="shared" ref="MN14" si="351">MM14+1</f>
        <v>347</v>
      </c>
      <c r="MO14" s="481">
        <f t="shared" ref="MO14" si="352">MN14+1</f>
        <v>348</v>
      </c>
      <c r="MP14" s="481">
        <f t="shared" ref="MP14" si="353">MO14+1</f>
        <v>349</v>
      </c>
      <c r="MQ14" s="481">
        <f t="shared" ref="MQ14" si="354">MP14+1</f>
        <v>350</v>
      </c>
      <c r="MR14" s="481">
        <f t="shared" ref="MR14" si="355">MQ14+1</f>
        <v>351</v>
      </c>
      <c r="MS14" s="481">
        <f t="shared" ref="MS14" si="356">MR14+1</f>
        <v>352</v>
      </c>
      <c r="MT14" s="481">
        <f t="shared" ref="MT14" si="357">MS14+1</f>
        <v>353</v>
      </c>
      <c r="MU14" s="481">
        <f t="shared" ref="MU14" si="358">MT14+1</f>
        <v>354</v>
      </c>
      <c r="MV14" s="481">
        <f t="shared" ref="MV14" si="359">MU14+1</f>
        <v>355</v>
      </c>
      <c r="MW14" s="481">
        <f t="shared" ref="MW14" si="360">MV14+1</f>
        <v>356</v>
      </c>
      <c r="MX14" s="481">
        <f t="shared" ref="MX14" si="361">MW14+1</f>
        <v>357</v>
      </c>
      <c r="MY14" s="481">
        <f t="shared" ref="MY14" si="362">MX14+1</f>
        <v>358</v>
      </c>
      <c r="MZ14" s="481">
        <f t="shared" ref="MZ14" si="363">MY14+1</f>
        <v>359</v>
      </c>
      <c r="NA14" s="481">
        <f t="shared" ref="NA14" si="364">MZ14+1</f>
        <v>360</v>
      </c>
      <c r="NB14" s="481">
        <f t="shared" ref="NB14" si="365">NA14+1</f>
        <v>361</v>
      </c>
      <c r="NC14" s="481">
        <f t="shared" ref="NC14" si="366">NB14+1</f>
        <v>362</v>
      </c>
      <c r="ND14" s="481">
        <f t="shared" ref="ND14" si="367">NC14+1</f>
        <v>363</v>
      </c>
      <c r="NE14" s="481">
        <f t="shared" ref="NE14" si="368">ND14+1</f>
        <v>364</v>
      </c>
      <c r="NF14" s="481">
        <f t="shared" ref="NF14" si="369">NE14+1</f>
        <v>365</v>
      </c>
      <c r="NG14" s="481">
        <f t="shared" ref="NG14" si="370">NF14+1</f>
        <v>366</v>
      </c>
      <c r="NH14" s="481">
        <f t="shared" ref="NH14" si="371">NG14+1</f>
        <v>367</v>
      </c>
      <c r="NI14" s="481">
        <f t="shared" ref="NI14" si="372">NH14+1</f>
        <v>368</v>
      </c>
      <c r="NJ14" s="481">
        <f t="shared" ref="NJ14" si="373">NI14+1</f>
        <v>369</v>
      </c>
      <c r="NK14" s="481">
        <f t="shared" ref="NK14" si="374">NJ14+1</f>
        <v>370</v>
      </c>
      <c r="NL14" s="481">
        <f t="shared" ref="NL14" si="375">NK14+1</f>
        <v>371</v>
      </c>
      <c r="NM14" s="481">
        <f t="shared" ref="NM14" si="376">NL14+1</f>
        <v>372</v>
      </c>
      <c r="NQ14" s="482">
        <v>2022</v>
      </c>
      <c r="NR14" s="482">
        <f>NQ14+1</f>
        <v>2023</v>
      </c>
      <c r="NS14" s="482">
        <f t="shared" ref="NS14" si="377">NR14+1</f>
        <v>2024</v>
      </c>
      <c r="NT14" s="482">
        <f t="shared" ref="NT14" si="378">NS14+1</f>
        <v>2025</v>
      </c>
      <c r="NU14" s="482">
        <f t="shared" ref="NU14" si="379">NT14+1</f>
        <v>2026</v>
      </c>
      <c r="NV14" s="482">
        <f t="shared" ref="NV14" si="380">NU14+1</f>
        <v>2027</v>
      </c>
      <c r="NW14" s="482">
        <f t="shared" ref="NW14" si="381">NV14+1</f>
        <v>2028</v>
      </c>
      <c r="NX14" s="482">
        <f t="shared" ref="NX14" si="382">NW14+1</f>
        <v>2029</v>
      </c>
      <c r="NY14" s="482">
        <f t="shared" ref="NY14" si="383">NX14+1</f>
        <v>2030</v>
      </c>
      <c r="NZ14" s="482">
        <f t="shared" ref="NZ14" si="384">NY14+1</f>
        <v>2031</v>
      </c>
      <c r="OA14" s="482">
        <f t="shared" ref="OA14" si="385">NZ14+1</f>
        <v>2032</v>
      </c>
      <c r="OB14" s="482">
        <f t="shared" ref="OB14" si="386">OA14+1</f>
        <v>2033</v>
      </c>
      <c r="OC14" s="482">
        <f t="shared" ref="OC14" si="387">OB14+1</f>
        <v>2034</v>
      </c>
      <c r="OD14" s="482">
        <f t="shared" ref="OD14" si="388">OC14+1</f>
        <v>2035</v>
      </c>
      <c r="OE14" s="482">
        <f t="shared" ref="OE14" si="389">OD14+1</f>
        <v>2036</v>
      </c>
      <c r="OF14" s="482">
        <f t="shared" ref="OF14" si="390">OE14+1</f>
        <v>2037</v>
      </c>
      <c r="OG14" s="482">
        <f t="shared" ref="OG14" si="391">OF14+1</f>
        <v>2038</v>
      </c>
      <c r="OH14" s="482">
        <f t="shared" ref="OH14" si="392">OG14+1</f>
        <v>2039</v>
      </c>
      <c r="OI14" s="482">
        <f t="shared" ref="OI14" si="393">OH14+1</f>
        <v>2040</v>
      </c>
      <c r="OJ14" s="482">
        <f t="shared" ref="OJ14" si="394">OI14+1</f>
        <v>2041</v>
      </c>
      <c r="OK14" s="482">
        <f t="shared" ref="OK14" si="395">OJ14+1</f>
        <v>2042</v>
      </c>
      <c r="OL14" s="482">
        <f t="shared" ref="OL14" si="396">OK14+1</f>
        <v>2043</v>
      </c>
      <c r="OM14" s="482">
        <f t="shared" ref="OM14" si="397">OL14+1</f>
        <v>2044</v>
      </c>
      <c r="ON14" s="482">
        <f t="shared" ref="ON14" si="398">OM14+1</f>
        <v>2045</v>
      </c>
      <c r="OO14" s="482">
        <f t="shared" ref="OO14" si="399">ON14+1</f>
        <v>2046</v>
      </c>
      <c r="OP14" s="482">
        <f t="shared" ref="OP14" si="400">OO14+1</f>
        <v>2047</v>
      </c>
      <c r="OQ14" s="482">
        <f t="shared" ref="OQ14" si="401">OP14+1</f>
        <v>2048</v>
      </c>
      <c r="OR14" s="482">
        <f t="shared" ref="OR14" si="402">OQ14+1</f>
        <v>2049</v>
      </c>
      <c r="OS14" s="482">
        <f t="shared" ref="OS14" si="403">OR14+1</f>
        <v>2050</v>
      </c>
      <c r="OT14" s="482">
        <f t="shared" ref="OT14" si="404">OS14+1</f>
        <v>2051</v>
      </c>
      <c r="OU14" s="482">
        <f t="shared" ref="OU14" si="405">OT14+1</f>
        <v>2052</v>
      </c>
    </row>
    <row r="15" spans="2:412" x14ac:dyDescent="0.25">
      <c r="B15" t="s">
        <v>269</v>
      </c>
      <c r="C15" s="496" t="s">
        <v>950</v>
      </c>
      <c r="D15" t="s">
        <v>939</v>
      </c>
      <c r="F15" s="487">
        <v>555862.67000498425</v>
      </c>
      <c r="G15" s="487">
        <v>396360.23777124094</v>
      </c>
      <c r="H15" s="487">
        <v>401763.42867522791</v>
      </c>
      <c r="I15" s="487">
        <v>375618.87963686994</v>
      </c>
      <c r="J15" s="487">
        <v>310148.80359873112</v>
      </c>
      <c r="K15" s="487">
        <v>328073.08238718525</v>
      </c>
      <c r="L15" s="487">
        <v>515776.45767970465</v>
      </c>
      <c r="M15" s="487">
        <v>375641.39092310762</v>
      </c>
      <c r="N15" s="487">
        <v>404470.32373696513</v>
      </c>
      <c r="O15" s="487">
        <v>451718.88241115265</v>
      </c>
      <c r="P15" s="487">
        <v>468215.85745493148</v>
      </c>
      <c r="Q15" s="487">
        <v>475439.25120155123</v>
      </c>
      <c r="R15" s="487">
        <v>586386.94284270529</v>
      </c>
      <c r="S15" s="487">
        <v>450838.67587529653</v>
      </c>
      <c r="T15" s="487">
        <v>394392.37305494735</v>
      </c>
      <c r="U15" s="487">
        <v>388743.7761542371</v>
      </c>
      <c r="V15" s="487">
        <v>327729.07984998223</v>
      </c>
      <c r="W15" s="487">
        <v>339646.67798032763</v>
      </c>
      <c r="X15" s="487">
        <v>529618.19913483411</v>
      </c>
      <c r="Y15" s="487">
        <v>389603.28823513835</v>
      </c>
      <c r="Z15" s="487">
        <v>417517.0257336353</v>
      </c>
      <c r="AA15" s="487">
        <v>464832.90205116925</v>
      </c>
      <c r="AB15" s="487">
        <v>482090.99407342728</v>
      </c>
      <c r="AC15" s="487">
        <v>470805.99932965718</v>
      </c>
      <c r="AD15" s="487">
        <v>593154.72959074948</v>
      </c>
      <c r="AE15" s="487">
        <v>459402.06824587425</v>
      </c>
      <c r="AF15" s="487">
        <v>418816.93662864936</v>
      </c>
      <c r="AG15" s="487">
        <v>388907.55229474272</v>
      </c>
      <c r="AH15" s="487">
        <v>348216.97679859021</v>
      </c>
      <c r="AI15" s="487">
        <v>338449.21039271314</v>
      </c>
      <c r="AJ15" s="487">
        <v>536880.22387880832</v>
      </c>
      <c r="AK15" s="487">
        <v>400357.7278011489</v>
      </c>
      <c r="AL15" s="487">
        <v>426610.64973667567</v>
      </c>
      <c r="AM15" s="487">
        <v>475214.32577767543</v>
      </c>
      <c r="AN15" s="487">
        <v>494230.58083187626</v>
      </c>
      <c r="AO15" s="487">
        <v>510847.3041899227</v>
      </c>
      <c r="AP15" s="487">
        <v>616966.83436137671</v>
      </c>
      <c r="AQ15" s="487">
        <v>450437.66559007484</v>
      </c>
      <c r="AR15" s="487">
        <v>459291.88085068209</v>
      </c>
      <c r="AS15" s="487">
        <v>428638.8128744287</v>
      </c>
      <c r="AT15" s="487">
        <v>359256.05222857924</v>
      </c>
      <c r="AU15" s="487">
        <v>378320.79941191344</v>
      </c>
      <c r="AV15" s="487">
        <v>566440.80382776365</v>
      </c>
      <c r="AW15" s="487">
        <v>423332.58834038681</v>
      </c>
      <c r="AX15" s="487">
        <v>450760.89356375189</v>
      </c>
      <c r="AY15" s="487">
        <v>497188.62326385145</v>
      </c>
      <c r="AZ15" s="487">
        <v>515161.19818765327</v>
      </c>
      <c r="BA15" s="487">
        <v>531969.7489079003</v>
      </c>
      <c r="BB15" s="487">
        <v>636645.00398389832</v>
      </c>
      <c r="BC15" s="487">
        <v>498636.23569793528</v>
      </c>
      <c r="BD15" s="487">
        <v>442394.84593599144</v>
      </c>
      <c r="BE15" s="487">
        <v>436119.91667209339</v>
      </c>
      <c r="BF15" s="487">
        <v>373110.05262834928</v>
      </c>
      <c r="BG15" s="487">
        <v>386843.20963746193</v>
      </c>
      <c r="BH15" s="487">
        <v>578436.7901393323</v>
      </c>
      <c r="BI15" s="487">
        <v>436292.68908291112</v>
      </c>
      <c r="BJ15" s="487">
        <v>463389.36193240958</v>
      </c>
      <c r="BK15" s="487">
        <v>510427.5166111812</v>
      </c>
      <c r="BL15" s="487">
        <v>529639.19302473927</v>
      </c>
      <c r="BM15" s="487">
        <v>533088.75676100457</v>
      </c>
      <c r="BN15" s="487">
        <v>646286.54494754388</v>
      </c>
      <c r="BO15" s="487">
        <v>509797.02015780157</v>
      </c>
      <c r="BP15" s="487">
        <v>469725.82391196478</v>
      </c>
      <c r="BQ15" s="487">
        <v>438769.02234392875</v>
      </c>
      <c r="BR15" s="487">
        <v>395871.51793368073</v>
      </c>
      <c r="BS15" s="487">
        <v>387900.35111882153</v>
      </c>
      <c r="BT15" s="487">
        <v>587872.69317866687</v>
      </c>
      <c r="BU15" s="487">
        <v>449083.98862203653</v>
      </c>
      <c r="BV15" s="487">
        <v>474439.53667714086</v>
      </c>
      <c r="BW15" s="487">
        <v>522702.04897981707</v>
      </c>
      <c r="BX15" s="487">
        <v>543673.05116622895</v>
      </c>
      <c r="BY15" s="487">
        <v>503580.50404180592</v>
      </c>
      <c r="BZ15" s="487">
        <v>643846.531201615</v>
      </c>
      <c r="CA15" s="487">
        <v>512595.17443710641</v>
      </c>
      <c r="CB15" s="487">
        <v>453129.94511522492</v>
      </c>
      <c r="CC15" s="487">
        <v>453271.30407761992</v>
      </c>
      <c r="CD15" s="487">
        <v>411096.77641071397</v>
      </c>
      <c r="CE15" s="487">
        <v>398159.92504213605</v>
      </c>
      <c r="CF15" s="487">
        <v>602293.97036964714</v>
      </c>
      <c r="CG15" s="487">
        <v>463727.50643313036</v>
      </c>
      <c r="CH15" s="487">
        <v>488600.63600643363</v>
      </c>
      <c r="CI15" s="487">
        <v>537448.73029769759</v>
      </c>
      <c r="CJ15" s="487">
        <v>559539.90152261837</v>
      </c>
      <c r="CK15" s="487">
        <v>546323.9044493197</v>
      </c>
      <c r="CL15" s="487">
        <v>670532.58618162922</v>
      </c>
      <c r="CM15" s="487">
        <v>535967.16894002759</v>
      </c>
      <c r="CN15" s="487">
        <v>478105.33133517968</v>
      </c>
      <c r="CO15" s="487">
        <v>475854.52858996351</v>
      </c>
      <c r="CP15" s="487">
        <v>425394.29597010487</v>
      </c>
      <c r="CQ15" s="487">
        <v>416631.50947724481</v>
      </c>
      <c r="CR15" s="487">
        <v>621437.20839761605</v>
      </c>
      <c r="CS15" s="487">
        <v>481188.69468251074</v>
      </c>
      <c r="CT15" s="487">
        <v>506045.98764683213</v>
      </c>
      <c r="CU15" s="487">
        <v>554808.14099634707</v>
      </c>
      <c r="CV15" s="487">
        <v>577493.77615045907</v>
      </c>
      <c r="CW15" s="487">
        <v>575387.80425755528</v>
      </c>
      <c r="CX15" s="487">
        <v>692732.36674066668</v>
      </c>
      <c r="CY15" s="487">
        <v>526779.25637102639</v>
      </c>
      <c r="CZ15" s="487">
        <v>533952.45782019768</v>
      </c>
      <c r="DA15" s="487">
        <v>505964.98077086156</v>
      </c>
      <c r="DB15" s="487">
        <v>435133.74827373336</v>
      </c>
      <c r="DC15" s="487">
        <v>458358.76454798417</v>
      </c>
      <c r="DD15" s="487">
        <v>650666.29052399413</v>
      </c>
      <c r="DE15" s="487">
        <v>504733.6887001599</v>
      </c>
      <c r="DF15" s="487">
        <v>531399.9576408607</v>
      </c>
      <c r="DG15" s="487">
        <v>577950.71777338453</v>
      </c>
      <c r="DH15" s="487">
        <v>599922.69833302323</v>
      </c>
      <c r="DI15" s="487">
        <v>613213.82869074761</v>
      </c>
      <c r="DJ15" s="487">
        <v>720099.79567200574</v>
      </c>
      <c r="DK15" s="487">
        <v>580969.59372096439</v>
      </c>
      <c r="DL15" s="487">
        <v>524023.96484378923</v>
      </c>
      <c r="DM15" s="487">
        <v>519007.32112804789</v>
      </c>
      <c r="DN15" s="487">
        <v>453753.6230070219</v>
      </c>
      <c r="DO15" s="487">
        <v>471453.69579323399</v>
      </c>
      <c r="DP15" s="487">
        <v>666865.39467899117</v>
      </c>
      <c r="DQ15" s="487">
        <v>521473.2923842789</v>
      </c>
      <c r="DR15" s="487">
        <v>547541.06085710775</v>
      </c>
      <c r="DS15" s="487">
        <v>594481.01253847731</v>
      </c>
      <c r="DT15" s="487">
        <v>617606.77429311106</v>
      </c>
      <c r="DU15" s="487">
        <v>631837.85195916588</v>
      </c>
      <c r="DV15" s="487">
        <v>738352.6658196362</v>
      </c>
      <c r="DW15" s="487">
        <v>598907.28330642637</v>
      </c>
      <c r="DX15" s="487">
        <v>558907.13325238216</v>
      </c>
      <c r="DY15" s="487">
        <v>527728.48071854434</v>
      </c>
      <c r="DZ15" s="487">
        <v>481712.74239993474</v>
      </c>
      <c r="EA15" s="487">
        <v>477442.20424974838</v>
      </c>
      <c r="EB15" s="487">
        <v>680813.33910009102</v>
      </c>
      <c r="EC15" s="487">
        <v>538308.03860728198</v>
      </c>
      <c r="ED15" s="487">
        <v>562330.83358647255</v>
      </c>
      <c r="EE15" s="487">
        <v>610244.88604882848</v>
      </c>
      <c r="EF15" s="487">
        <v>635022.9531918189</v>
      </c>
      <c r="EG15" s="487">
        <v>592330.61460973928</v>
      </c>
      <c r="EH15" s="487">
        <v>733827.29374943429</v>
      </c>
      <c r="EI15" s="487">
        <v>571361.29003680241</v>
      </c>
      <c r="EJ15" s="487">
        <v>575602.11335137498</v>
      </c>
      <c r="EK15" s="487">
        <v>552029.37688001862</v>
      </c>
      <c r="EL15" s="487">
        <v>481621.14874852641</v>
      </c>
      <c r="EM15" s="487">
        <v>508122.11093058606</v>
      </c>
      <c r="EN15" s="487">
        <v>704041.32483574515</v>
      </c>
      <c r="EO15" s="487">
        <v>556890.00720912172</v>
      </c>
      <c r="EP15" s="487">
        <v>583503.62615252216</v>
      </c>
      <c r="EQ15" s="487">
        <v>630541.92860438628</v>
      </c>
      <c r="ER15" s="487">
        <v>655480.022340102</v>
      </c>
      <c r="ES15" s="487">
        <v>657570.49827988935</v>
      </c>
      <c r="ET15" s="487">
        <v>771700.05958949227</v>
      </c>
      <c r="EU15" s="487">
        <v>633087.79454962933</v>
      </c>
      <c r="EV15" s="487">
        <v>575277.24976289144</v>
      </c>
      <c r="EW15" s="487">
        <v>572119.01212292281</v>
      </c>
      <c r="EX15" s="487">
        <v>505965.27242828079</v>
      </c>
      <c r="EY15" s="487">
        <v>526560.14776271756</v>
      </c>
      <c r="EZ15" s="487">
        <v>724853.07273827738</v>
      </c>
      <c r="FA15" s="487">
        <v>577598.62893701717</v>
      </c>
      <c r="FB15" s="487">
        <v>603191.04637062538</v>
      </c>
      <c r="FC15" s="487">
        <v>650244.47612062795</v>
      </c>
      <c r="FD15" s="487">
        <v>676095.32536017429</v>
      </c>
      <c r="FE15" s="487">
        <v>659525.6373996716</v>
      </c>
      <c r="FF15" s="487">
        <v>784867.58319973247</v>
      </c>
      <c r="FG15" s="487">
        <v>648041.81707114843</v>
      </c>
      <c r="FH15" s="487">
        <v>605885.45927257719</v>
      </c>
      <c r="FI15" s="487">
        <v>578406.06500241882</v>
      </c>
      <c r="FJ15" s="487">
        <v>532394.21000512585</v>
      </c>
      <c r="FK15" s="487">
        <v>531438.72863377642</v>
      </c>
      <c r="FL15" s="487">
        <v>738330.5309659075</v>
      </c>
      <c r="FM15" s="487">
        <v>594349.91836172913</v>
      </c>
      <c r="FN15" s="487">
        <v>618186.28980738064</v>
      </c>
      <c r="FO15" s="487">
        <v>666488.37885520258</v>
      </c>
      <c r="FP15" s="487">
        <v>694277.28775606724</v>
      </c>
      <c r="FQ15" s="487">
        <v>689079.36145489465</v>
      </c>
      <c r="FR15" s="487">
        <v>808123.49804984196</v>
      </c>
      <c r="FS15" s="487">
        <v>670006.8095190248</v>
      </c>
      <c r="FT15" s="487">
        <v>611724.62746420305</v>
      </c>
      <c r="FU15" s="487">
        <v>609912.50547646265</v>
      </c>
      <c r="FV15" s="487">
        <v>543174.80540848349</v>
      </c>
      <c r="FW15" s="487">
        <v>565866.32426493068</v>
      </c>
      <c r="FX15" s="487">
        <v>766228.21641780902</v>
      </c>
      <c r="FY15" s="487">
        <v>617683.9390686804</v>
      </c>
      <c r="FZ15" s="487">
        <v>642963.52475453517</v>
      </c>
      <c r="GA15" s="487">
        <v>690115.25083231402</v>
      </c>
      <c r="GB15" s="487">
        <v>717908.63181360532</v>
      </c>
      <c r="GC15" s="487">
        <v>729663.5224362287</v>
      </c>
      <c r="GD15" s="487">
        <v>837871.42705854611</v>
      </c>
      <c r="GE15" s="487">
        <v>696997.51039522875</v>
      </c>
      <c r="GF15" s="487">
        <v>639393.21406899916</v>
      </c>
      <c r="GG15" s="487">
        <v>635879.93213081593</v>
      </c>
      <c r="GH15" s="487">
        <v>567470.85616803495</v>
      </c>
      <c r="GI15" s="487">
        <v>590588.73150605534</v>
      </c>
      <c r="GJ15" s="487">
        <v>791169.50671883847</v>
      </c>
      <c r="GK15" s="487">
        <v>641298.44477122102</v>
      </c>
      <c r="GL15" s="487">
        <v>665936.86634193442</v>
      </c>
      <c r="GM15" s="487">
        <v>712719.65745081706</v>
      </c>
      <c r="GN15" s="487">
        <v>741179.526188761</v>
      </c>
      <c r="GO15" s="487">
        <v>738971.43064498901</v>
      </c>
      <c r="GP15" s="487">
        <v>855334.86223668337</v>
      </c>
      <c r="GQ15" s="487">
        <v>685857.21584124747</v>
      </c>
      <c r="GR15" s="487">
        <v>691700.8405582374</v>
      </c>
      <c r="GS15" s="487">
        <v>664906.41345880751</v>
      </c>
      <c r="GT15" s="487">
        <v>589278.13583871082</v>
      </c>
      <c r="GU15" s="487">
        <v>619323.24042490963</v>
      </c>
      <c r="GV15" s="487">
        <v>818151.06899590977</v>
      </c>
      <c r="GW15" s="487">
        <v>665940.79788394412</v>
      </c>
      <c r="GX15" s="487">
        <v>690463.05424900306</v>
      </c>
      <c r="GY15" s="487">
        <v>736607.95558336971</v>
      </c>
      <c r="GZ15" s="487">
        <v>765537.29165819928</v>
      </c>
      <c r="HA15" s="487">
        <v>719137.47396198648</v>
      </c>
      <c r="HB15" s="487">
        <v>861943.44603255391</v>
      </c>
      <c r="HC15" s="487">
        <v>726691.40111731749</v>
      </c>
      <c r="HD15" s="487">
        <v>665088.91322786792</v>
      </c>
      <c r="HE15" s="487">
        <v>667515.61961795355</v>
      </c>
      <c r="HF15" s="487">
        <v>600732.18377788982</v>
      </c>
      <c r="HG15" s="487">
        <v>626899.09244062775</v>
      </c>
      <c r="HH15" s="487">
        <v>831090.13540536689</v>
      </c>
      <c r="HI15" s="487">
        <v>680877.59706267249</v>
      </c>
      <c r="HJ15" s="487">
        <v>705898.99593482155</v>
      </c>
      <c r="HK15" s="487">
        <v>753443.21512343036</v>
      </c>
      <c r="HL15" s="487">
        <v>784519.11869289342</v>
      </c>
      <c r="HM15" s="487">
        <v>783454.42911752698</v>
      </c>
      <c r="HN15" s="487">
        <v>899826.49376882741</v>
      </c>
      <c r="HO15" s="487">
        <v>759463.24980256939</v>
      </c>
      <c r="HP15" s="487">
        <v>700825.32347172732</v>
      </c>
      <c r="HQ15" s="487">
        <v>699392.07224896119</v>
      </c>
      <c r="HR15" s="487">
        <v>641887.56942525937</v>
      </c>
      <c r="HS15" s="487">
        <v>642576.17648057838</v>
      </c>
      <c r="HT15" s="487">
        <v>856252.0664883469</v>
      </c>
      <c r="HU15" s="487">
        <v>707102.10223253909</v>
      </c>
      <c r="HV15" s="487">
        <v>728876.9495982083</v>
      </c>
      <c r="HW15" s="487">
        <v>776978.73999687214</v>
      </c>
      <c r="HX15" s="487">
        <v>809281.47911167261</v>
      </c>
      <c r="HY15" s="487">
        <v>800852.5485888425</v>
      </c>
      <c r="HZ15" s="487">
        <v>921436.59746911272</v>
      </c>
      <c r="IA15" s="487">
        <v>751776.93351154926</v>
      </c>
      <c r="IB15" s="487">
        <v>757025.63153624302</v>
      </c>
      <c r="IC15" s="487">
        <v>731715.49181916052</v>
      </c>
      <c r="ID15" s="487">
        <v>654655.60014661041</v>
      </c>
      <c r="IE15" s="487">
        <v>687963.30906363751</v>
      </c>
      <c r="IF15" s="487">
        <v>889960.17437664524</v>
      </c>
      <c r="IG15" s="487">
        <v>735374.9991209961</v>
      </c>
      <c r="IH15" s="487">
        <v>759211.21890478977</v>
      </c>
      <c r="II15" s="487">
        <v>805378.0917647304</v>
      </c>
      <c r="IJ15" s="487">
        <v>837434.77312569506</v>
      </c>
      <c r="IK15" s="487">
        <v>844437.75552753382</v>
      </c>
      <c r="IL15" s="487">
        <v>954810.19374150294</v>
      </c>
      <c r="IM15" s="487">
        <v>812015.60797657794</v>
      </c>
      <c r="IN15" s="487">
        <v>753206.21041588415</v>
      </c>
      <c r="IO15" s="487">
        <v>751016.77316940483</v>
      </c>
      <c r="IP15" s="487">
        <v>679454.61218105955</v>
      </c>
      <c r="IQ15" s="487">
        <v>707535.44293710892</v>
      </c>
      <c r="IR15" s="487">
        <v>912914.77211390866</v>
      </c>
      <c r="IS15" s="487">
        <v>758699.5273511461</v>
      </c>
      <c r="IT15" s="487">
        <v>781899.26509356673</v>
      </c>
      <c r="IU15" s="487">
        <v>828470.25069591531</v>
      </c>
      <c r="IV15" s="487">
        <v>861942.15496237855</v>
      </c>
      <c r="IW15" s="487">
        <v>869750.75737608946</v>
      </c>
      <c r="IX15" s="487">
        <v>979864.91933474375</v>
      </c>
      <c r="IY15" s="487">
        <v>836683.82138046378</v>
      </c>
      <c r="IZ15" s="487">
        <v>794789.97859169845</v>
      </c>
      <c r="JA15" s="487">
        <v>766516.99615039839</v>
      </c>
      <c r="JB15" s="487">
        <v>714050.14415414608</v>
      </c>
      <c r="JC15" s="487">
        <v>720416.27897064632</v>
      </c>
      <c r="JD15" s="487">
        <v>933999.79912939528</v>
      </c>
      <c r="JE15" s="487">
        <v>782463.9994098352</v>
      </c>
      <c r="JF15" s="487">
        <v>803553.32740006247</v>
      </c>
      <c r="JG15" s="487">
        <v>851092.35119784542</v>
      </c>
      <c r="JH15" s="487">
        <v>886467.26179261366</v>
      </c>
      <c r="JI15" s="487">
        <v>880557.62916852732</v>
      </c>
      <c r="JJ15" s="487">
        <v>999390.41913128016</v>
      </c>
      <c r="JK15" s="487">
        <v>827990.92922702897</v>
      </c>
      <c r="JL15" s="487">
        <v>832889.42057790013</v>
      </c>
      <c r="JM15" s="487">
        <v>807972.31062129897</v>
      </c>
      <c r="JN15" s="487">
        <v>728663.04415825673</v>
      </c>
      <c r="JO15" s="487">
        <v>765101.25992784207</v>
      </c>
      <c r="JP15" s="487">
        <v>970054.1081825695</v>
      </c>
      <c r="JQ15" s="487">
        <v>812571.25813643215</v>
      </c>
      <c r="JR15" s="487">
        <v>835413.8360921581</v>
      </c>
      <c r="JS15" s="487">
        <v>881381.86081250513</v>
      </c>
      <c r="JT15" s="487">
        <v>916615.81920975877</v>
      </c>
      <c r="JU15" s="487">
        <v>911536.42248371849</v>
      </c>
      <c r="JV15" s="487">
        <v>1029114.8055531125</v>
      </c>
      <c r="JW15" s="487">
        <v>886306.3680051621</v>
      </c>
      <c r="JX15" s="487">
        <v>826288.20210405404</v>
      </c>
      <c r="JY15" s="487">
        <v>825991.79261338024</v>
      </c>
      <c r="JZ15" s="487">
        <v>752924.66378728906</v>
      </c>
      <c r="KA15" s="487">
        <v>784550.9287954059</v>
      </c>
      <c r="KB15" s="487">
        <v>993453.34737720259</v>
      </c>
      <c r="KC15" s="487">
        <v>836648.92359807412</v>
      </c>
      <c r="KD15" s="487">
        <v>859099.84063880576</v>
      </c>
      <c r="KE15" s="487">
        <v>905706.82843297126</v>
      </c>
      <c r="KF15" s="487">
        <v>942626.40338461124</v>
      </c>
      <c r="KG15" s="487">
        <v>919127.98511241353</v>
      </c>
      <c r="KH15" s="487">
        <v>1048360.8119892844</v>
      </c>
      <c r="KI15" s="487">
        <v>907522.62530419265</v>
      </c>
      <c r="KJ15" s="487">
        <v>863336.47964160552</v>
      </c>
      <c r="KK15" s="487">
        <v>838973.88432530651</v>
      </c>
      <c r="KL15" s="487">
        <v>786034.04177054565</v>
      </c>
      <c r="KM15" s="487">
        <v>796497.40334350406</v>
      </c>
      <c r="KN15" s="487">
        <v>1014352.8647190635</v>
      </c>
      <c r="KO15" s="487">
        <v>860673.76406796416</v>
      </c>
      <c r="KP15" s="487">
        <v>881358.64488194278</v>
      </c>
      <c r="KQ15" s="487">
        <v>929256.64063118433</v>
      </c>
      <c r="KR15" s="487">
        <v>968422.66991035978</v>
      </c>
      <c r="KS15" s="487">
        <v>956164.88412185363</v>
      </c>
      <c r="KT15" s="487">
        <v>1079240.255121225</v>
      </c>
      <c r="KU15" s="487">
        <v>937045.39478533249</v>
      </c>
      <c r="KV15" s="487">
        <v>876710.60559002252</v>
      </c>
      <c r="KW15" s="487">
        <v>878109.38679461367</v>
      </c>
      <c r="KX15" s="487">
        <v>804293.25838361634</v>
      </c>
      <c r="KY15" s="487">
        <v>838690.15998798201</v>
      </c>
      <c r="KZ15" s="487">
        <v>1050289.025296133</v>
      </c>
      <c r="LA15" s="487">
        <v>891821.74201884121</v>
      </c>
      <c r="LB15" s="487">
        <v>913880.6792658004</v>
      </c>
      <c r="LC15" s="487">
        <v>960623.82052074454</v>
      </c>
      <c r="LD15" s="487">
        <v>1000071.793082605</v>
      </c>
      <c r="LE15" s="487">
        <v>1003272.2393842695</v>
      </c>
      <c r="LF15" s="487">
        <v>1116438.1412484907</v>
      </c>
      <c r="LG15" s="487">
        <v>971554.89948607364</v>
      </c>
      <c r="LH15" s="487">
        <v>911778.77813271445</v>
      </c>
      <c r="LI15" s="487">
        <v>911691.8797768777</v>
      </c>
      <c r="LJ15" s="487">
        <v>836109.88624481321</v>
      </c>
      <c r="LK15" s="487">
        <v>871247.05326657346</v>
      </c>
      <c r="LL15" s="487">
        <v>1083381.1993804271</v>
      </c>
      <c r="LM15" s="487">
        <v>923384.20016118477</v>
      </c>
      <c r="LN15" s="487">
        <v>944750.05827239831</v>
      </c>
      <c r="LO15" s="487">
        <v>991136.95748932671</v>
      </c>
      <c r="LP15" s="487">
        <v>1031549.3050294372</v>
      </c>
      <c r="LQ15" s="487">
        <v>1021956.4825210823</v>
      </c>
      <c r="LR15" s="487">
        <v>1142601.3983603409</v>
      </c>
      <c r="LS15" s="487">
        <v>968874.94112581387</v>
      </c>
      <c r="LT15" s="487">
        <v>972591.53550648608</v>
      </c>
      <c r="LU15" s="487">
        <v>949180.88667361683</v>
      </c>
      <c r="LV15" s="487">
        <v>866144.36283465917</v>
      </c>
      <c r="LW15" s="487">
        <v>908473.57626363158</v>
      </c>
      <c r="LX15" s="487">
        <v>1119093.2348415789</v>
      </c>
      <c r="LY15" s="487">
        <v>956484.07400134369</v>
      </c>
      <c r="LZ15" s="487">
        <v>977634.73560243007</v>
      </c>
      <c r="MA15" s="487">
        <v>1023355.4892740776</v>
      </c>
      <c r="MB15" s="487">
        <v>1064508.9810926055</v>
      </c>
      <c r="MC15" s="487">
        <v>1010535.535754591</v>
      </c>
      <c r="MD15" s="487">
        <v>1157736.6373582762</v>
      </c>
      <c r="ME15" s="487">
        <v>1018133.6159544123</v>
      </c>
      <c r="MF15" s="487">
        <v>954354.95928667055</v>
      </c>
      <c r="MG15" s="487">
        <v>960246.02694383834</v>
      </c>
      <c r="MH15" s="487">
        <v>885876.02165009512</v>
      </c>
      <c r="MI15" s="487">
        <v>924621.64425904735</v>
      </c>
      <c r="MJ15" s="487">
        <v>1140886.787169728</v>
      </c>
      <c r="MK15" s="487">
        <v>980025.28425007535</v>
      </c>
      <c r="ML15" s="487">
        <v>1001593.1559560715</v>
      </c>
      <c r="MM15" s="487">
        <v>1048702.6811496855</v>
      </c>
      <c r="MN15" s="487">
        <v>1092295.3622958378</v>
      </c>
      <c r="MO15" s="487">
        <v>1083475.4708358194</v>
      </c>
      <c r="MP15" s="487">
        <v>1204369.3376705118</v>
      </c>
      <c r="MQ15" s="487">
        <v>1059558.8624897837</v>
      </c>
      <c r="MR15" s="487">
        <v>998701.05765543692</v>
      </c>
      <c r="MS15" s="487">
        <v>1000819.5327074602</v>
      </c>
      <c r="MT15" s="487">
        <v>923563.99334939569</v>
      </c>
      <c r="MU15" s="487">
        <v>962870.05707740679</v>
      </c>
      <c r="MV15" s="487">
        <v>1179109.2541440823</v>
      </c>
      <c r="MW15" s="487">
        <v>1016164.5161661676</v>
      </c>
      <c r="MX15" s="487">
        <v>1036701.102793201</v>
      </c>
      <c r="MY15" s="487">
        <v>1083155.0132187475</v>
      </c>
      <c r="MZ15" s="487">
        <v>1127562.4607534353</v>
      </c>
      <c r="NA15" s="487">
        <v>1099545.6857441566</v>
      </c>
      <c r="NB15" s="487">
        <v>1231551.7002475022</v>
      </c>
      <c r="NC15" s="487">
        <v>1058470.4436667971</v>
      </c>
      <c r="ND15" s="487">
        <v>1060623.2331863721</v>
      </c>
      <c r="NE15" s="487">
        <v>1039977.1855855583</v>
      </c>
      <c r="NF15" s="487">
        <v>955472.62162688153</v>
      </c>
      <c r="NG15" s="487">
        <v>1002146.3873037297</v>
      </c>
      <c r="NH15" s="487">
        <v>1217119.0678610043</v>
      </c>
      <c r="NI15" s="487">
        <v>1051602.9925232427</v>
      </c>
      <c r="NJ15" s="487">
        <v>1071979.6031115032</v>
      </c>
      <c r="NK15" s="487">
        <v>1117838.423516599</v>
      </c>
      <c r="NL15" s="487">
        <v>1163139.4004980484</v>
      </c>
      <c r="NM15" s="487">
        <v>1162104.2655411533</v>
      </c>
      <c r="NN15" s="487"/>
      <c r="NO15" s="487"/>
      <c r="NP15" s="487"/>
      <c r="NQ15" s="487">
        <v>5059089.2654816527</v>
      </c>
      <c r="NR15" s="487">
        <v>5242205.9343153574</v>
      </c>
      <c r="NS15" s="487">
        <v>5391088.2861674251</v>
      </c>
      <c r="NT15" s="487">
        <v>5677765.9014083622</v>
      </c>
      <c r="NU15" s="487">
        <v>5825023.5721073085</v>
      </c>
      <c r="NV15" s="487">
        <v>5929702.1030794373</v>
      </c>
      <c r="NW15" s="487">
        <v>6070034.305363263</v>
      </c>
      <c r="NX15" s="487">
        <v>6318847.0326254694</v>
      </c>
      <c r="NY15" s="487">
        <v>6630808.7561866399</v>
      </c>
      <c r="NZ15" s="487">
        <v>6849113.3808761947</v>
      </c>
      <c r="OA15" s="487">
        <v>7002101.1748909038</v>
      </c>
      <c r="OB15" s="487">
        <v>7210590.7411185084</v>
      </c>
      <c r="OC15" s="487">
        <v>7476217.7231423287</v>
      </c>
      <c r="OD15" s="487">
        <v>7681745.6303859595</v>
      </c>
      <c r="OE15" s="487">
        <v>7973371.6555061191</v>
      </c>
      <c r="OF15" s="487">
        <v>8259477.103444241</v>
      </c>
      <c r="OG15" s="487">
        <v>8502238.3506910075</v>
      </c>
      <c r="OH15" s="487">
        <v>8688154.1475509219</v>
      </c>
      <c r="OI15" s="487">
        <v>9023314.7712144051</v>
      </c>
      <c r="OJ15" s="487">
        <v>9376370.576366704</v>
      </c>
      <c r="OK15" s="487">
        <v>9671715.5680145435</v>
      </c>
      <c r="OL15" s="487">
        <v>9950456.506680375</v>
      </c>
      <c r="OM15" s="487">
        <v>10289580.688560748</v>
      </c>
      <c r="ON15" s="487">
        <v>10561840.089402482</v>
      </c>
      <c r="OO15" s="487">
        <v>10850954.714706808</v>
      </c>
      <c r="OP15" s="487">
        <v>11234048.360231185</v>
      </c>
      <c r="OQ15" s="487">
        <v>11614978.841009401</v>
      </c>
      <c r="OR15" s="487">
        <v>11959478.751331175</v>
      </c>
      <c r="OS15" s="487">
        <v>12247947.647109557</v>
      </c>
      <c r="OT15" s="487">
        <v>12692120.873769786</v>
      </c>
      <c r="OU15" s="487">
        <v>13132025.324668391</v>
      </c>
    </row>
    <row r="16" spans="2:412" x14ac:dyDescent="0.25">
      <c r="B16" t="s">
        <v>951</v>
      </c>
      <c r="C16" s="496" t="s">
        <v>952</v>
      </c>
      <c r="D16" t="s">
        <v>939</v>
      </c>
      <c r="F16" s="487">
        <v>555862.67000498425</v>
      </c>
      <c r="G16" s="487">
        <v>396360.23777124094</v>
      </c>
      <c r="H16" s="487">
        <v>401763.42867522791</v>
      </c>
      <c r="I16" s="487">
        <v>375618.87963686994</v>
      </c>
      <c r="J16" s="487">
        <v>310148.80359873112</v>
      </c>
      <c r="K16" s="487">
        <v>328073.08238718525</v>
      </c>
      <c r="L16" s="487">
        <v>515776.45767970465</v>
      </c>
      <c r="M16" s="487">
        <v>375641.39092310762</v>
      </c>
      <c r="N16" s="487">
        <v>404470.32373696513</v>
      </c>
      <c r="O16" s="487">
        <v>451718.88241115265</v>
      </c>
      <c r="P16" s="487">
        <v>468215.85745493148</v>
      </c>
      <c r="Q16" s="487">
        <v>475439.25120155123</v>
      </c>
      <c r="R16" s="487">
        <v>586386.94284270529</v>
      </c>
      <c r="S16" s="487">
        <v>450838.67587529653</v>
      </c>
      <c r="T16" s="487">
        <v>394392.37305494735</v>
      </c>
      <c r="U16" s="487">
        <v>388743.7761542371</v>
      </c>
      <c r="V16" s="487">
        <v>327729.07984998223</v>
      </c>
      <c r="W16" s="487">
        <v>339646.67798032763</v>
      </c>
      <c r="X16" s="487">
        <v>529618.19913483411</v>
      </c>
      <c r="Y16" s="487">
        <v>389603.28823513835</v>
      </c>
      <c r="Z16" s="487">
        <v>417517.0257336353</v>
      </c>
      <c r="AA16" s="487">
        <v>464832.90205116925</v>
      </c>
      <c r="AB16" s="487">
        <v>482090.99407342728</v>
      </c>
      <c r="AC16" s="487">
        <v>470805.99932965718</v>
      </c>
      <c r="AD16" s="487">
        <v>593154.72959074948</v>
      </c>
      <c r="AE16" s="487">
        <v>459402.06824587425</v>
      </c>
      <c r="AF16" s="487">
        <v>418816.93662864936</v>
      </c>
      <c r="AG16" s="487">
        <v>388907.55229474272</v>
      </c>
      <c r="AH16" s="487">
        <v>348216.97679859021</v>
      </c>
      <c r="AI16" s="487">
        <v>338449.21039271314</v>
      </c>
      <c r="AJ16" s="487">
        <v>536880.22387880832</v>
      </c>
      <c r="AK16" s="487">
        <v>400357.7278011489</v>
      </c>
      <c r="AL16" s="487">
        <v>426610.64973667567</v>
      </c>
      <c r="AM16" s="487">
        <v>475214.32577767543</v>
      </c>
      <c r="AN16" s="487">
        <v>494230.58083187626</v>
      </c>
      <c r="AO16" s="487">
        <v>510847.3041899227</v>
      </c>
      <c r="AP16" s="487">
        <v>616966.83436137671</v>
      </c>
      <c r="AQ16" s="487">
        <v>450437.66559007484</v>
      </c>
      <c r="AR16" s="487">
        <v>459291.88085068209</v>
      </c>
      <c r="AS16" s="487">
        <v>428638.8128744287</v>
      </c>
      <c r="AT16" s="487">
        <v>359256.05222857924</v>
      </c>
      <c r="AU16" s="487">
        <v>378320.79941191344</v>
      </c>
      <c r="AV16" s="487">
        <v>566440.80382776365</v>
      </c>
      <c r="AW16" s="487">
        <v>423332.58834038681</v>
      </c>
      <c r="AX16" s="487">
        <v>450760.89356375189</v>
      </c>
      <c r="AY16" s="487">
        <v>497188.62326385145</v>
      </c>
      <c r="AZ16" s="487">
        <v>515161.19818765327</v>
      </c>
      <c r="BA16" s="487">
        <v>531969.7489079003</v>
      </c>
      <c r="BB16" s="487">
        <v>636645.00398389832</v>
      </c>
      <c r="BC16" s="487">
        <v>498636.23569793528</v>
      </c>
      <c r="BD16" s="487">
        <v>442394.84593599144</v>
      </c>
      <c r="BE16" s="487">
        <v>436119.91667209339</v>
      </c>
      <c r="BF16" s="487">
        <v>373110.05262834928</v>
      </c>
      <c r="BG16" s="487">
        <v>386843.20963746193</v>
      </c>
      <c r="BH16" s="487">
        <v>578436.7901393323</v>
      </c>
      <c r="BI16" s="487">
        <v>436292.68908291112</v>
      </c>
      <c r="BJ16" s="487">
        <v>463389.36193240958</v>
      </c>
      <c r="BK16" s="487">
        <v>510427.5166111812</v>
      </c>
      <c r="BL16" s="487">
        <v>529639.19302473927</v>
      </c>
      <c r="BM16" s="487">
        <v>533088.75676100457</v>
      </c>
      <c r="BN16" s="487">
        <v>646286.54494754388</v>
      </c>
      <c r="BO16" s="487">
        <v>509797.02015780157</v>
      </c>
      <c r="BP16" s="487">
        <v>469725.82391196478</v>
      </c>
      <c r="BQ16" s="487">
        <v>438769.02234392875</v>
      </c>
      <c r="BR16" s="487">
        <v>395871.51793368073</v>
      </c>
      <c r="BS16" s="487">
        <v>387900.35111882153</v>
      </c>
      <c r="BT16" s="487">
        <v>587872.69317866687</v>
      </c>
      <c r="BU16" s="487">
        <v>449083.98862203653</v>
      </c>
      <c r="BV16" s="487">
        <v>474439.53667714086</v>
      </c>
      <c r="BW16" s="487">
        <v>522702.04897981707</v>
      </c>
      <c r="BX16" s="487">
        <v>543673.05116622895</v>
      </c>
      <c r="BY16" s="487">
        <v>503580.50404180592</v>
      </c>
      <c r="BZ16" s="487">
        <v>643846.531201615</v>
      </c>
      <c r="CA16" s="487">
        <v>512595.17443710641</v>
      </c>
      <c r="CB16" s="487">
        <v>453129.94511522492</v>
      </c>
      <c r="CC16" s="487">
        <v>453271.30407761992</v>
      </c>
      <c r="CD16" s="487">
        <v>411096.77641071397</v>
      </c>
      <c r="CE16" s="487">
        <v>398159.92504213605</v>
      </c>
      <c r="CF16" s="487">
        <v>602293.97036964714</v>
      </c>
      <c r="CG16" s="487">
        <v>463727.50643313036</v>
      </c>
      <c r="CH16" s="487">
        <v>488600.63600643363</v>
      </c>
      <c r="CI16" s="487">
        <v>537448.73029769759</v>
      </c>
      <c r="CJ16" s="487">
        <v>559539.90152261837</v>
      </c>
      <c r="CK16" s="487">
        <v>546323.9044493197</v>
      </c>
      <c r="CL16" s="487">
        <v>670532.58618162922</v>
      </c>
      <c r="CM16" s="487">
        <v>535967.16894002759</v>
      </c>
      <c r="CN16" s="487">
        <v>478105.33133517968</v>
      </c>
      <c r="CO16" s="487">
        <v>475854.52858996351</v>
      </c>
      <c r="CP16" s="487">
        <v>425394.29597010487</v>
      </c>
      <c r="CQ16" s="487">
        <v>416631.50947724481</v>
      </c>
      <c r="CR16" s="487">
        <v>621437.20839761605</v>
      </c>
      <c r="CS16" s="487">
        <v>481188.69468251074</v>
      </c>
      <c r="CT16" s="487">
        <v>506045.98764683213</v>
      </c>
      <c r="CU16" s="487">
        <v>554808.14099634707</v>
      </c>
      <c r="CV16" s="487">
        <v>577493.77615045907</v>
      </c>
      <c r="CW16" s="487">
        <v>575387.80425755528</v>
      </c>
      <c r="CX16" s="487">
        <v>692732.36674066668</v>
      </c>
      <c r="CY16" s="487">
        <v>526779.25637102639</v>
      </c>
      <c r="CZ16" s="487">
        <v>533952.45782019768</v>
      </c>
      <c r="DA16" s="487">
        <v>505964.98077086156</v>
      </c>
      <c r="DB16" s="487">
        <v>435133.74827373336</v>
      </c>
      <c r="DC16" s="487">
        <v>458358.76454798417</v>
      </c>
      <c r="DD16" s="487">
        <v>650666.29052399413</v>
      </c>
      <c r="DE16" s="487">
        <v>504733.6887001599</v>
      </c>
      <c r="DF16" s="487">
        <v>531399.9576408607</v>
      </c>
      <c r="DG16" s="487">
        <v>577950.71777338453</v>
      </c>
      <c r="DH16" s="487">
        <v>599922.69833302323</v>
      </c>
      <c r="DI16" s="487">
        <v>613213.82869074761</v>
      </c>
      <c r="DJ16" s="487">
        <v>720099.79567200574</v>
      </c>
      <c r="DK16" s="487">
        <v>580969.59372096439</v>
      </c>
      <c r="DL16" s="487">
        <v>524023.96484378923</v>
      </c>
      <c r="DM16" s="487">
        <v>519007.32112804789</v>
      </c>
      <c r="DN16" s="487">
        <v>453753.6230070219</v>
      </c>
      <c r="DO16" s="487">
        <v>471453.69579323399</v>
      </c>
      <c r="DP16" s="487">
        <v>666865.39467899117</v>
      </c>
      <c r="DQ16" s="487">
        <v>521473.2923842789</v>
      </c>
      <c r="DR16" s="487">
        <v>547541.06085710775</v>
      </c>
      <c r="DS16" s="487">
        <v>594481.01253847731</v>
      </c>
      <c r="DT16" s="487">
        <v>617606.77429311106</v>
      </c>
      <c r="DU16" s="487">
        <v>631837.85195916588</v>
      </c>
      <c r="DV16" s="487">
        <v>738352.6658196362</v>
      </c>
      <c r="DW16" s="487">
        <v>598907.28330642637</v>
      </c>
      <c r="DX16" s="487">
        <v>558907.13325238216</v>
      </c>
      <c r="DY16" s="487">
        <v>527728.48071854434</v>
      </c>
      <c r="DZ16" s="487">
        <v>481712.74239993474</v>
      </c>
      <c r="EA16" s="487">
        <v>477442.20424974838</v>
      </c>
      <c r="EB16" s="487">
        <v>680813.33910009102</v>
      </c>
      <c r="EC16" s="487">
        <v>538308.03860728198</v>
      </c>
      <c r="ED16" s="487">
        <v>562330.83358647255</v>
      </c>
      <c r="EE16" s="487">
        <v>610244.88604882848</v>
      </c>
      <c r="EF16" s="487">
        <v>635022.9531918189</v>
      </c>
      <c r="EG16" s="487">
        <v>592330.61460973928</v>
      </c>
      <c r="EH16" s="487">
        <v>733827.29374943429</v>
      </c>
      <c r="EI16" s="487">
        <v>571361.29003680241</v>
      </c>
      <c r="EJ16" s="487">
        <v>575602.11335137498</v>
      </c>
      <c r="EK16" s="487">
        <v>552029.37688001862</v>
      </c>
      <c r="EL16" s="487">
        <v>481621.14874852641</v>
      </c>
      <c r="EM16" s="487">
        <v>508122.11093058606</v>
      </c>
      <c r="EN16" s="487">
        <v>704041.32483574515</v>
      </c>
      <c r="EO16" s="487">
        <v>556890.00720912172</v>
      </c>
      <c r="EP16" s="487">
        <v>583503.62615252216</v>
      </c>
      <c r="EQ16" s="487">
        <v>630541.92860438628</v>
      </c>
      <c r="ER16" s="487">
        <v>655480.022340102</v>
      </c>
      <c r="ES16" s="487">
        <v>657570.49827988935</v>
      </c>
      <c r="ET16" s="487">
        <v>771700.05958949227</v>
      </c>
      <c r="EU16" s="487">
        <v>633087.79454962933</v>
      </c>
      <c r="EV16" s="487">
        <v>575277.24976289144</v>
      </c>
      <c r="EW16" s="487">
        <v>572119.01212292281</v>
      </c>
      <c r="EX16" s="487">
        <v>505965.27242828079</v>
      </c>
      <c r="EY16" s="487">
        <v>526560.14776271756</v>
      </c>
      <c r="EZ16" s="487">
        <v>724853.07273827738</v>
      </c>
      <c r="FA16" s="487">
        <v>577598.62893701717</v>
      </c>
      <c r="FB16" s="487">
        <v>603191.04637062538</v>
      </c>
      <c r="FC16" s="487">
        <v>650244.47612062795</v>
      </c>
      <c r="FD16" s="487">
        <v>676095.32536017429</v>
      </c>
      <c r="FE16" s="487">
        <v>659525.6373996716</v>
      </c>
      <c r="FF16" s="487">
        <v>784867.58319973247</v>
      </c>
      <c r="FG16" s="487">
        <v>648041.81707114843</v>
      </c>
      <c r="FH16" s="487">
        <v>605885.45927257719</v>
      </c>
      <c r="FI16" s="487">
        <v>578406.06500241882</v>
      </c>
      <c r="FJ16" s="487">
        <v>532394.21000512585</v>
      </c>
      <c r="FK16" s="487">
        <v>531438.72863377642</v>
      </c>
      <c r="FL16" s="487">
        <v>738330.5309659075</v>
      </c>
      <c r="FM16" s="487">
        <v>594349.91836172913</v>
      </c>
      <c r="FN16" s="487">
        <v>618186.28980738064</v>
      </c>
      <c r="FO16" s="487">
        <v>666488.37885520258</v>
      </c>
      <c r="FP16" s="487">
        <v>694277.28775606724</v>
      </c>
      <c r="FQ16" s="487">
        <v>689079.36145489465</v>
      </c>
      <c r="FR16" s="487">
        <v>808123.49804984196</v>
      </c>
      <c r="FS16" s="487">
        <v>670006.8095190248</v>
      </c>
      <c r="FT16" s="487">
        <v>611724.62746420305</v>
      </c>
      <c r="FU16" s="487">
        <v>609912.50547646265</v>
      </c>
      <c r="FV16" s="487">
        <v>543174.80540848349</v>
      </c>
      <c r="FW16" s="487">
        <v>565866.32426493068</v>
      </c>
      <c r="FX16" s="487">
        <v>766228.21641780902</v>
      </c>
      <c r="FY16" s="487">
        <v>617683.9390686804</v>
      </c>
      <c r="FZ16" s="487">
        <v>642963.52475453517</v>
      </c>
      <c r="GA16" s="487">
        <v>690115.25083231402</v>
      </c>
      <c r="GB16" s="487">
        <v>717908.63181360532</v>
      </c>
      <c r="GC16" s="487">
        <v>729663.5224362287</v>
      </c>
      <c r="GD16" s="487">
        <v>837871.42705854611</v>
      </c>
      <c r="GE16" s="487">
        <v>696997.51039522875</v>
      </c>
      <c r="GF16" s="487">
        <v>639393.21406899916</v>
      </c>
      <c r="GG16" s="487">
        <v>635879.93213081593</v>
      </c>
      <c r="GH16" s="487">
        <v>567470.85616803495</v>
      </c>
      <c r="GI16" s="487">
        <v>590588.73150605534</v>
      </c>
      <c r="GJ16" s="487">
        <v>791169.50671883847</v>
      </c>
      <c r="GK16" s="487">
        <v>641298.44477122102</v>
      </c>
      <c r="GL16" s="487">
        <v>665936.86634193442</v>
      </c>
      <c r="GM16" s="487">
        <v>712719.65745081706</v>
      </c>
      <c r="GN16" s="487">
        <v>741179.526188761</v>
      </c>
      <c r="GO16" s="487">
        <v>738971.43064498901</v>
      </c>
      <c r="GP16" s="487">
        <v>855334.86223668337</v>
      </c>
      <c r="GQ16" s="487">
        <v>685857.21584124747</v>
      </c>
      <c r="GR16" s="487">
        <v>691700.8405582374</v>
      </c>
      <c r="GS16" s="487">
        <v>664906.41345880751</v>
      </c>
      <c r="GT16" s="487">
        <v>589278.13583871082</v>
      </c>
      <c r="GU16" s="487">
        <v>619323.24042490963</v>
      </c>
      <c r="GV16" s="487">
        <v>818151.06899590977</v>
      </c>
      <c r="GW16" s="487">
        <v>665940.79788394412</v>
      </c>
      <c r="GX16" s="487">
        <v>690463.05424900306</v>
      </c>
      <c r="GY16" s="487">
        <v>736607.95558336971</v>
      </c>
      <c r="GZ16" s="487">
        <v>765537.29165819928</v>
      </c>
      <c r="HA16" s="487">
        <v>719137.47396198648</v>
      </c>
      <c r="HB16" s="487">
        <v>861943.44603255391</v>
      </c>
      <c r="HC16" s="487">
        <v>726691.40111731749</v>
      </c>
      <c r="HD16" s="487">
        <v>665088.91322786792</v>
      </c>
      <c r="HE16" s="487">
        <v>667515.61961795355</v>
      </c>
      <c r="HF16" s="487">
        <v>600732.18377788982</v>
      </c>
      <c r="HG16" s="487">
        <v>626899.09244062775</v>
      </c>
      <c r="HH16" s="487">
        <v>831090.13540536689</v>
      </c>
      <c r="HI16" s="487">
        <v>680877.59706267249</v>
      </c>
      <c r="HJ16" s="487">
        <v>705898.99593482155</v>
      </c>
      <c r="HK16" s="487">
        <v>753443.21512343036</v>
      </c>
      <c r="HL16" s="487">
        <v>784519.11869289342</v>
      </c>
      <c r="HM16" s="487">
        <v>783454.42911752698</v>
      </c>
      <c r="HN16" s="487">
        <v>899826.49376882741</v>
      </c>
      <c r="HO16" s="487">
        <v>759463.24980256939</v>
      </c>
      <c r="HP16" s="487">
        <v>700825.32347172732</v>
      </c>
      <c r="HQ16" s="487">
        <v>699392.07224896119</v>
      </c>
      <c r="HR16" s="487">
        <v>641887.56942525937</v>
      </c>
      <c r="HS16" s="487">
        <v>642576.17648057838</v>
      </c>
      <c r="HT16" s="487">
        <v>856252.0664883469</v>
      </c>
      <c r="HU16" s="487">
        <v>707102.10223253909</v>
      </c>
      <c r="HV16" s="487">
        <v>728876.9495982083</v>
      </c>
      <c r="HW16" s="487">
        <v>776978.73999687214</v>
      </c>
      <c r="HX16" s="487">
        <v>809281.47911167261</v>
      </c>
      <c r="HY16" s="487">
        <v>800852.5485888425</v>
      </c>
      <c r="HZ16" s="487">
        <v>921436.59746911272</v>
      </c>
      <c r="IA16" s="487">
        <v>751776.93351154926</v>
      </c>
      <c r="IB16" s="487">
        <v>757025.63153624302</v>
      </c>
      <c r="IC16" s="487">
        <v>731715.49181916052</v>
      </c>
      <c r="ID16" s="487">
        <v>654655.60014661041</v>
      </c>
      <c r="IE16" s="487">
        <v>687963.30906363751</v>
      </c>
      <c r="IF16" s="487">
        <v>889960.17437664524</v>
      </c>
      <c r="IG16" s="487">
        <v>735374.9991209961</v>
      </c>
      <c r="IH16" s="487">
        <v>759211.21890478977</v>
      </c>
      <c r="II16" s="487">
        <v>805378.0917647304</v>
      </c>
      <c r="IJ16" s="487">
        <v>837434.77312569506</v>
      </c>
      <c r="IK16" s="487">
        <v>844437.75552753382</v>
      </c>
      <c r="IL16" s="487">
        <v>954810.19374150294</v>
      </c>
      <c r="IM16" s="487">
        <v>812015.60797657794</v>
      </c>
      <c r="IN16" s="487">
        <v>753206.21041588415</v>
      </c>
      <c r="IO16" s="487">
        <v>751016.77316940483</v>
      </c>
      <c r="IP16" s="487">
        <v>679454.61218105955</v>
      </c>
      <c r="IQ16" s="487">
        <v>707535.44293710892</v>
      </c>
      <c r="IR16" s="487">
        <v>912914.77211390866</v>
      </c>
      <c r="IS16" s="487">
        <v>758699.5273511461</v>
      </c>
      <c r="IT16" s="487">
        <v>781899.26509356673</v>
      </c>
      <c r="IU16" s="487">
        <v>828470.25069591531</v>
      </c>
      <c r="IV16" s="487">
        <v>861942.15496237855</v>
      </c>
      <c r="IW16" s="487">
        <v>869750.75737608946</v>
      </c>
      <c r="IX16" s="487">
        <v>979864.91933474375</v>
      </c>
      <c r="IY16" s="487">
        <v>836683.82138046378</v>
      </c>
      <c r="IZ16" s="487">
        <v>794789.97859169845</v>
      </c>
      <c r="JA16" s="487">
        <v>766516.99615039839</v>
      </c>
      <c r="JB16" s="487">
        <v>714050.14415414608</v>
      </c>
      <c r="JC16" s="487">
        <v>720416.27897064632</v>
      </c>
      <c r="JD16" s="487">
        <v>933999.79912939528</v>
      </c>
      <c r="JE16" s="487">
        <v>782463.9994098352</v>
      </c>
      <c r="JF16" s="487">
        <v>803553.32740006247</v>
      </c>
      <c r="JG16" s="487">
        <v>851092.35119784542</v>
      </c>
      <c r="JH16" s="487">
        <v>886467.26179261366</v>
      </c>
      <c r="JI16" s="487">
        <v>880557.62916852732</v>
      </c>
      <c r="JJ16" s="487">
        <v>999390.41913128016</v>
      </c>
      <c r="JK16" s="487">
        <v>827990.92922702897</v>
      </c>
      <c r="JL16" s="487">
        <v>832889.42057790013</v>
      </c>
      <c r="JM16" s="487">
        <v>807972.31062129897</v>
      </c>
      <c r="JN16" s="487">
        <v>728663.04415825673</v>
      </c>
      <c r="JO16" s="487">
        <v>765101.25992784207</v>
      </c>
      <c r="JP16" s="487">
        <v>970054.1081825695</v>
      </c>
      <c r="JQ16" s="487">
        <v>812571.25813643215</v>
      </c>
      <c r="JR16" s="487">
        <v>835413.8360921581</v>
      </c>
      <c r="JS16" s="487">
        <v>881381.86081250513</v>
      </c>
      <c r="JT16" s="487">
        <v>916615.81920975877</v>
      </c>
      <c r="JU16" s="487">
        <v>911536.42248371849</v>
      </c>
      <c r="JV16" s="487">
        <v>1029114.8055531125</v>
      </c>
      <c r="JW16" s="487">
        <v>886306.3680051621</v>
      </c>
      <c r="JX16" s="487">
        <v>826288.20210405404</v>
      </c>
      <c r="JY16" s="487">
        <v>825991.79261338024</v>
      </c>
      <c r="JZ16" s="487">
        <v>752924.66378728906</v>
      </c>
      <c r="KA16" s="487">
        <v>784550.9287954059</v>
      </c>
      <c r="KB16" s="487">
        <v>993453.34737720259</v>
      </c>
      <c r="KC16" s="487">
        <v>836648.92359807412</v>
      </c>
      <c r="KD16" s="487">
        <v>859099.84063880576</v>
      </c>
      <c r="KE16" s="487">
        <v>905706.82843297126</v>
      </c>
      <c r="KF16" s="487">
        <v>942626.40338461124</v>
      </c>
      <c r="KG16" s="487">
        <v>919127.98511241353</v>
      </c>
      <c r="KH16" s="487">
        <v>1048360.8119892844</v>
      </c>
      <c r="KI16" s="487">
        <v>907522.62530419265</v>
      </c>
      <c r="KJ16" s="487">
        <v>863336.47964160552</v>
      </c>
      <c r="KK16" s="487">
        <v>838973.88432530651</v>
      </c>
      <c r="KL16" s="487">
        <v>786034.04177054565</v>
      </c>
      <c r="KM16" s="487">
        <v>796497.40334350406</v>
      </c>
      <c r="KN16" s="487">
        <v>1014352.8647190635</v>
      </c>
      <c r="KO16" s="487">
        <v>860673.76406796416</v>
      </c>
      <c r="KP16" s="487">
        <v>881358.64488194278</v>
      </c>
      <c r="KQ16" s="487">
        <v>929256.64063118433</v>
      </c>
      <c r="KR16" s="487">
        <v>968422.66991035978</v>
      </c>
      <c r="KS16" s="487">
        <v>956164.88412185363</v>
      </c>
      <c r="KT16" s="487">
        <v>1079240.255121225</v>
      </c>
      <c r="KU16" s="487">
        <v>937045.39478533249</v>
      </c>
      <c r="KV16" s="487">
        <v>876710.60559002252</v>
      </c>
      <c r="KW16" s="487">
        <v>878109.38679461367</v>
      </c>
      <c r="KX16" s="487">
        <v>804293.25838361634</v>
      </c>
      <c r="KY16" s="487">
        <v>838690.15998798201</v>
      </c>
      <c r="KZ16" s="487">
        <v>1050289.025296133</v>
      </c>
      <c r="LA16" s="487">
        <v>891821.74201884121</v>
      </c>
      <c r="LB16" s="487">
        <v>913880.6792658004</v>
      </c>
      <c r="LC16" s="487">
        <v>960623.82052074454</v>
      </c>
      <c r="LD16" s="487">
        <v>1000071.793082605</v>
      </c>
      <c r="LE16" s="487">
        <v>1003272.2393842695</v>
      </c>
      <c r="LF16" s="487">
        <v>1116438.1412484907</v>
      </c>
      <c r="LG16" s="487">
        <v>971554.89948607364</v>
      </c>
      <c r="LH16" s="487">
        <v>911778.77813271445</v>
      </c>
      <c r="LI16" s="487">
        <v>911691.8797768777</v>
      </c>
      <c r="LJ16" s="487">
        <v>836109.88624481321</v>
      </c>
      <c r="LK16" s="487">
        <v>871247.05326657346</v>
      </c>
      <c r="LL16" s="487">
        <v>1083381.1993804271</v>
      </c>
      <c r="LM16" s="487">
        <v>923384.20016118477</v>
      </c>
      <c r="LN16" s="487">
        <v>944750.05827239831</v>
      </c>
      <c r="LO16" s="487">
        <v>991136.95748932671</v>
      </c>
      <c r="LP16" s="487">
        <v>1031549.3050294372</v>
      </c>
      <c r="LQ16" s="487">
        <v>1021956.4825210823</v>
      </c>
      <c r="LR16" s="487">
        <v>1142601.3983603409</v>
      </c>
      <c r="LS16" s="487">
        <v>968874.94112581387</v>
      </c>
      <c r="LT16" s="487">
        <v>972591.53550648608</v>
      </c>
      <c r="LU16" s="487">
        <v>949180.88667361683</v>
      </c>
      <c r="LV16" s="487">
        <v>866144.36283465917</v>
      </c>
      <c r="LW16" s="487">
        <v>908473.57626363158</v>
      </c>
      <c r="LX16" s="487">
        <v>1119093.2348415789</v>
      </c>
      <c r="LY16" s="487">
        <v>956484.07400134369</v>
      </c>
      <c r="LZ16" s="487">
        <v>977634.73560243007</v>
      </c>
      <c r="MA16" s="487">
        <v>1023355.4892740776</v>
      </c>
      <c r="MB16" s="487">
        <v>1064508.9810926055</v>
      </c>
      <c r="MC16" s="487">
        <v>1010535.535754591</v>
      </c>
      <c r="MD16" s="487">
        <v>1157736.6373582762</v>
      </c>
      <c r="ME16" s="487">
        <v>1018133.6159544123</v>
      </c>
      <c r="MF16" s="487">
        <v>954354.95928667055</v>
      </c>
      <c r="MG16" s="487">
        <v>960246.02694383834</v>
      </c>
      <c r="MH16" s="487">
        <v>885876.02165009512</v>
      </c>
      <c r="MI16" s="487">
        <v>924621.64425904735</v>
      </c>
      <c r="MJ16" s="487">
        <v>1140886.787169728</v>
      </c>
      <c r="MK16" s="487">
        <v>980025.28425007535</v>
      </c>
      <c r="ML16" s="487">
        <v>1001593.1559560715</v>
      </c>
      <c r="MM16" s="487">
        <v>1048702.6811496855</v>
      </c>
      <c r="MN16" s="487">
        <v>1092295.3622958378</v>
      </c>
      <c r="MO16" s="487">
        <v>1083475.4708358194</v>
      </c>
      <c r="MP16" s="487">
        <v>1204369.3376705118</v>
      </c>
      <c r="MQ16" s="487">
        <v>1059558.8624897837</v>
      </c>
      <c r="MR16" s="487">
        <v>998701.05765543692</v>
      </c>
      <c r="MS16" s="487">
        <v>1000819.5327074602</v>
      </c>
      <c r="MT16" s="487">
        <v>923563.99334939569</v>
      </c>
      <c r="MU16" s="487">
        <v>962870.05707740679</v>
      </c>
      <c r="MV16" s="487">
        <v>1179109.2541440823</v>
      </c>
      <c r="MW16" s="487">
        <v>1016164.5161661676</v>
      </c>
      <c r="MX16" s="487">
        <v>1036701.102793201</v>
      </c>
      <c r="MY16" s="487">
        <v>1083155.0132187475</v>
      </c>
      <c r="MZ16" s="487">
        <v>1127562.4607534353</v>
      </c>
      <c r="NA16" s="487">
        <v>1099545.6857441566</v>
      </c>
      <c r="NB16" s="487">
        <v>1231551.7002475022</v>
      </c>
      <c r="NC16" s="487">
        <v>1058470.4436667971</v>
      </c>
      <c r="ND16" s="487">
        <v>1060623.2331863721</v>
      </c>
      <c r="NE16" s="487">
        <v>1039977.1855855583</v>
      </c>
      <c r="NF16" s="487">
        <v>955472.62162688153</v>
      </c>
      <c r="NG16" s="487">
        <v>1002146.3873037297</v>
      </c>
      <c r="NH16" s="487">
        <v>1217119.0678610043</v>
      </c>
      <c r="NI16" s="487">
        <v>1051602.9925232427</v>
      </c>
      <c r="NJ16" s="487">
        <v>1071979.6031115032</v>
      </c>
      <c r="NK16" s="487">
        <v>1117838.423516599</v>
      </c>
      <c r="NL16" s="487">
        <v>1163139.4004980484</v>
      </c>
      <c r="NM16" s="487">
        <v>1162104.2655411533</v>
      </c>
      <c r="NN16" s="487"/>
      <c r="NO16" s="487"/>
      <c r="NP16" s="487"/>
      <c r="NQ16" s="487">
        <v>5059089.2654816527</v>
      </c>
      <c r="NR16" s="487">
        <v>5242205.9343153574</v>
      </c>
      <c r="NS16" s="487">
        <v>5391088.2861674251</v>
      </c>
      <c r="NT16" s="487">
        <v>5677765.9014083622</v>
      </c>
      <c r="NU16" s="487">
        <v>5825023.5721073085</v>
      </c>
      <c r="NV16" s="487">
        <v>5929702.1030794373</v>
      </c>
      <c r="NW16" s="487">
        <v>6070034.305363263</v>
      </c>
      <c r="NX16" s="487">
        <v>6318847.0326254694</v>
      </c>
      <c r="NY16" s="487">
        <v>6630808.7561866399</v>
      </c>
      <c r="NZ16" s="487">
        <v>6849113.3808761947</v>
      </c>
      <c r="OA16" s="487">
        <v>7002101.1748909038</v>
      </c>
      <c r="OB16" s="487">
        <v>7210590.7411185084</v>
      </c>
      <c r="OC16" s="487">
        <v>7476217.7231423287</v>
      </c>
      <c r="OD16" s="487">
        <v>7681745.6303859595</v>
      </c>
      <c r="OE16" s="487">
        <v>7973371.6555061191</v>
      </c>
      <c r="OF16" s="487">
        <v>8259477.103444241</v>
      </c>
      <c r="OG16" s="487">
        <v>8502238.3506910075</v>
      </c>
      <c r="OH16" s="487">
        <v>8688154.1475509219</v>
      </c>
      <c r="OI16" s="487">
        <v>9023314.7712144051</v>
      </c>
      <c r="OJ16" s="487">
        <v>9376370.576366704</v>
      </c>
      <c r="OK16" s="487">
        <v>9671715.5680145435</v>
      </c>
      <c r="OL16" s="487">
        <v>9950456.506680375</v>
      </c>
      <c r="OM16" s="487">
        <v>10289580.688560748</v>
      </c>
      <c r="ON16" s="487">
        <v>10561840.089402482</v>
      </c>
      <c r="OO16" s="487">
        <v>10850954.714706808</v>
      </c>
      <c r="OP16" s="487">
        <v>11234048.360231185</v>
      </c>
      <c r="OQ16" s="487">
        <v>11614978.841009401</v>
      </c>
      <c r="OR16" s="487">
        <v>11959478.751331175</v>
      </c>
      <c r="OS16" s="487">
        <v>12247947.647109557</v>
      </c>
      <c r="OT16" s="487">
        <v>12692120.873769786</v>
      </c>
      <c r="OU16" s="487">
        <v>13132025.324668391</v>
      </c>
    </row>
    <row r="17" spans="2:411" x14ac:dyDescent="0.25">
      <c r="B17" t="s">
        <v>271</v>
      </c>
      <c r="C17" s="496" t="s">
        <v>953</v>
      </c>
      <c r="D17" t="s">
        <v>939</v>
      </c>
      <c r="F17" s="487">
        <v>555862.67000498425</v>
      </c>
      <c r="G17" s="487">
        <v>396360.23777124094</v>
      </c>
      <c r="H17" s="487">
        <v>401763.42867522791</v>
      </c>
      <c r="I17" s="487">
        <v>375618.87963686994</v>
      </c>
      <c r="J17" s="487">
        <v>310148.80359873112</v>
      </c>
      <c r="K17" s="487">
        <v>328073.08238718525</v>
      </c>
      <c r="L17" s="487">
        <v>515776.45767970465</v>
      </c>
      <c r="M17" s="487">
        <v>375641.39092310762</v>
      </c>
      <c r="N17" s="487">
        <v>404470.32373696513</v>
      </c>
      <c r="O17" s="487">
        <v>451718.88241115265</v>
      </c>
      <c r="P17" s="487">
        <v>468215.85745493148</v>
      </c>
      <c r="Q17" s="487">
        <v>475439.25120155123</v>
      </c>
      <c r="R17" s="487">
        <v>586386.94284270529</v>
      </c>
      <c r="S17" s="487">
        <v>450838.67587529653</v>
      </c>
      <c r="T17" s="487">
        <v>394392.37305494735</v>
      </c>
      <c r="U17" s="487">
        <v>388743.7761542371</v>
      </c>
      <c r="V17" s="487">
        <v>327729.07984998223</v>
      </c>
      <c r="W17" s="487">
        <v>339646.67798032763</v>
      </c>
      <c r="X17" s="487">
        <v>529618.19913483411</v>
      </c>
      <c r="Y17" s="487">
        <v>389603.28823513835</v>
      </c>
      <c r="Z17" s="487">
        <v>417517.0257336353</v>
      </c>
      <c r="AA17" s="487">
        <v>464832.90205116925</v>
      </c>
      <c r="AB17" s="487">
        <v>482090.99407342728</v>
      </c>
      <c r="AC17" s="487">
        <v>470805.99932965718</v>
      </c>
      <c r="AD17" s="487">
        <v>593154.72959074948</v>
      </c>
      <c r="AE17" s="487">
        <v>459402.06824587425</v>
      </c>
      <c r="AF17" s="487">
        <v>418816.93662864936</v>
      </c>
      <c r="AG17" s="487">
        <v>388907.55229474272</v>
      </c>
      <c r="AH17" s="487">
        <v>348216.97679859021</v>
      </c>
      <c r="AI17" s="487">
        <v>338449.21039271314</v>
      </c>
      <c r="AJ17" s="487">
        <v>536880.22387880832</v>
      </c>
      <c r="AK17" s="487">
        <v>400357.7278011489</v>
      </c>
      <c r="AL17" s="487">
        <v>426610.64973667567</v>
      </c>
      <c r="AM17" s="487">
        <v>475214.32577767543</v>
      </c>
      <c r="AN17" s="487">
        <v>494230.58083187626</v>
      </c>
      <c r="AO17" s="487">
        <v>510847.3041899227</v>
      </c>
      <c r="AP17" s="487">
        <v>616966.83436137671</v>
      </c>
      <c r="AQ17" s="487">
        <v>450437.66559007484</v>
      </c>
      <c r="AR17" s="487">
        <v>459291.88085068209</v>
      </c>
      <c r="AS17" s="487">
        <v>428638.8128744287</v>
      </c>
      <c r="AT17" s="487">
        <v>359256.05222857924</v>
      </c>
      <c r="AU17" s="487">
        <v>378320.79941191344</v>
      </c>
      <c r="AV17" s="487">
        <v>566440.80382776365</v>
      </c>
      <c r="AW17" s="487">
        <v>423332.58834038681</v>
      </c>
      <c r="AX17" s="487">
        <v>450760.89356375189</v>
      </c>
      <c r="AY17" s="487">
        <v>497188.62326385145</v>
      </c>
      <c r="AZ17" s="487">
        <v>515161.19818765327</v>
      </c>
      <c r="BA17" s="487">
        <v>531969.7489079003</v>
      </c>
      <c r="BB17" s="487">
        <v>636645.00398389832</v>
      </c>
      <c r="BC17" s="487">
        <v>498636.23569793528</v>
      </c>
      <c r="BD17" s="487">
        <v>442394.84593599144</v>
      </c>
      <c r="BE17" s="487">
        <v>436119.91667209339</v>
      </c>
      <c r="BF17" s="487">
        <v>373110.05262834928</v>
      </c>
      <c r="BG17" s="487">
        <v>386843.20963746193</v>
      </c>
      <c r="BH17" s="487">
        <v>578436.7901393323</v>
      </c>
      <c r="BI17" s="487">
        <v>436292.68908291112</v>
      </c>
      <c r="BJ17" s="487">
        <v>463389.36193240958</v>
      </c>
      <c r="BK17" s="487">
        <v>510427.5166111812</v>
      </c>
      <c r="BL17" s="487">
        <v>529639.19302473927</v>
      </c>
      <c r="BM17" s="487">
        <v>533088.75676100457</v>
      </c>
      <c r="BN17" s="487">
        <v>646286.54494754388</v>
      </c>
      <c r="BO17" s="487">
        <v>509797.02015780157</v>
      </c>
      <c r="BP17" s="487">
        <v>469725.82391196478</v>
      </c>
      <c r="BQ17" s="487">
        <v>438769.02234392875</v>
      </c>
      <c r="BR17" s="487">
        <v>395871.51793368073</v>
      </c>
      <c r="BS17" s="487">
        <v>387900.35111882153</v>
      </c>
      <c r="BT17" s="487">
        <v>587872.69317866687</v>
      </c>
      <c r="BU17" s="487">
        <v>449083.98862203653</v>
      </c>
      <c r="BV17" s="487">
        <v>474439.53667714086</v>
      </c>
      <c r="BW17" s="487">
        <v>522702.04897981707</v>
      </c>
      <c r="BX17" s="487">
        <v>543673.05116622895</v>
      </c>
      <c r="BY17" s="487">
        <v>503580.50404180592</v>
      </c>
      <c r="BZ17" s="487">
        <v>643846.531201615</v>
      </c>
      <c r="CA17" s="487">
        <v>512595.17443710641</v>
      </c>
      <c r="CB17" s="487">
        <v>453129.94511522492</v>
      </c>
      <c r="CC17" s="487">
        <v>453271.30407761992</v>
      </c>
      <c r="CD17" s="487">
        <v>411096.77641071397</v>
      </c>
      <c r="CE17" s="487">
        <v>398159.92504213605</v>
      </c>
      <c r="CF17" s="487">
        <v>602293.97036964714</v>
      </c>
      <c r="CG17" s="487">
        <v>463727.50643313036</v>
      </c>
      <c r="CH17" s="487">
        <v>488600.63600643363</v>
      </c>
      <c r="CI17" s="487">
        <v>537448.73029769759</v>
      </c>
      <c r="CJ17" s="487">
        <v>559539.90152261837</v>
      </c>
      <c r="CK17" s="487">
        <v>546323.9044493197</v>
      </c>
      <c r="CL17" s="487">
        <v>670532.58618162922</v>
      </c>
      <c r="CM17" s="487">
        <v>535967.16894002759</v>
      </c>
      <c r="CN17" s="487">
        <v>478105.33133517968</v>
      </c>
      <c r="CO17" s="487">
        <v>475854.52858996351</v>
      </c>
      <c r="CP17" s="487">
        <v>425394.29597010487</v>
      </c>
      <c r="CQ17" s="487">
        <v>416631.50947724481</v>
      </c>
      <c r="CR17" s="487">
        <v>621437.20839761605</v>
      </c>
      <c r="CS17" s="487">
        <v>481188.69468251074</v>
      </c>
      <c r="CT17" s="487">
        <v>506045.98764683213</v>
      </c>
      <c r="CU17" s="487">
        <v>554808.14099634707</v>
      </c>
      <c r="CV17" s="487">
        <v>577493.77615045907</v>
      </c>
      <c r="CW17" s="487">
        <v>575387.80425755528</v>
      </c>
      <c r="CX17" s="487">
        <v>692732.36674066668</v>
      </c>
      <c r="CY17" s="487">
        <v>526779.25637102639</v>
      </c>
      <c r="CZ17" s="487">
        <v>533952.45782019768</v>
      </c>
      <c r="DA17" s="487">
        <v>505964.98077086156</v>
      </c>
      <c r="DB17" s="487">
        <v>435133.74827373336</v>
      </c>
      <c r="DC17" s="487">
        <v>458358.76454798417</v>
      </c>
      <c r="DD17" s="487">
        <v>650666.29052399413</v>
      </c>
      <c r="DE17" s="487">
        <v>504733.6887001599</v>
      </c>
      <c r="DF17" s="487">
        <v>531399.9576408607</v>
      </c>
      <c r="DG17" s="487">
        <v>577950.71777338453</v>
      </c>
      <c r="DH17" s="487">
        <v>599922.69833302323</v>
      </c>
      <c r="DI17" s="487">
        <v>613213.82869074761</v>
      </c>
      <c r="DJ17" s="487">
        <v>720099.79567200574</v>
      </c>
      <c r="DK17" s="487">
        <v>580969.59372096439</v>
      </c>
      <c r="DL17" s="487">
        <v>524023.96484378923</v>
      </c>
      <c r="DM17" s="487">
        <v>519007.32112804789</v>
      </c>
      <c r="DN17" s="487">
        <v>453753.6230070219</v>
      </c>
      <c r="DO17" s="487">
        <v>471453.69579323399</v>
      </c>
      <c r="DP17" s="487">
        <v>666865.39467899117</v>
      </c>
      <c r="DQ17" s="487">
        <v>521473.2923842789</v>
      </c>
      <c r="DR17" s="487">
        <v>547541.06085710775</v>
      </c>
      <c r="DS17" s="487">
        <v>594481.01253847731</v>
      </c>
      <c r="DT17" s="487">
        <v>617606.77429311106</v>
      </c>
      <c r="DU17" s="487">
        <v>631837.85195916588</v>
      </c>
      <c r="DV17" s="487">
        <v>738352.6658196362</v>
      </c>
      <c r="DW17" s="487">
        <v>598907.28330642637</v>
      </c>
      <c r="DX17" s="487">
        <v>558907.13325238216</v>
      </c>
      <c r="DY17" s="487">
        <v>527728.48071854434</v>
      </c>
      <c r="DZ17" s="487">
        <v>481712.74239993474</v>
      </c>
      <c r="EA17" s="487">
        <v>477442.20424974838</v>
      </c>
      <c r="EB17" s="487">
        <v>680813.33910009102</v>
      </c>
      <c r="EC17" s="487">
        <v>538308.03860728198</v>
      </c>
      <c r="ED17" s="487">
        <v>562330.83358647255</v>
      </c>
      <c r="EE17" s="487">
        <v>610244.88604882848</v>
      </c>
      <c r="EF17" s="487">
        <v>635022.9531918189</v>
      </c>
      <c r="EG17" s="487">
        <v>592330.61460973928</v>
      </c>
      <c r="EH17" s="487">
        <v>733827.29374943429</v>
      </c>
      <c r="EI17" s="487">
        <v>571361.29003680241</v>
      </c>
      <c r="EJ17" s="487">
        <v>575602.11335137498</v>
      </c>
      <c r="EK17" s="487">
        <v>552029.37688001862</v>
      </c>
      <c r="EL17" s="487">
        <v>481621.14874852641</v>
      </c>
      <c r="EM17" s="487">
        <v>508122.11093058606</v>
      </c>
      <c r="EN17" s="487">
        <v>704041.32483574515</v>
      </c>
      <c r="EO17" s="487">
        <v>556890.00720912172</v>
      </c>
      <c r="EP17" s="487">
        <v>583503.62615252216</v>
      </c>
      <c r="EQ17" s="487">
        <v>630541.92860438628</v>
      </c>
      <c r="ER17" s="487">
        <v>655480.022340102</v>
      </c>
      <c r="ES17" s="487">
        <v>657570.49827988935</v>
      </c>
      <c r="ET17" s="487">
        <v>771700.05958949227</v>
      </c>
      <c r="EU17" s="487">
        <v>633087.79454962933</v>
      </c>
      <c r="EV17" s="487">
        <v>575277.24976289144</v>
      </c>
      <c r="EW17" s="487">
        <v>572119.01212292281</v>
      </c>
      <c r="EX17" s="487">
        <v>505965.27242828079</v>
      </c>
      <c r="EY17" s="487">
        <v>526560.14776271756</v>
      </c>
      <c r="EZ17" s="487">
        <v>724853.07273827738</v>
      </c>
      <c r="FA17" s="487">
        <v>577598.62893701717</v>
      </c>
      <c r="FB17" s="487">
        <v>603191.04637062538</v>
      </c>
      <c r="FC17" s="487">
        <v>650244.47612062795</v>
      </c>
      <c r="FD17" s="487">
        <v>676095.32536017429</v>
      </c>
      <c r="FE17" s="487">
        <v>659525.6373996716</v>
      </c>
      <c r="FF17" s="487">
        <v>784867.58319973247</v>
      </c>
      <c r="FG17" s="487">
        <v>648041.81707114843</v>
      </c>
      <c r="FH17" s="487">
        <v>605885.45927257719</v>
      </c>
      <c r="FI17" s="487">
        <v>578406.06500241882</v>
      </c>
      <c r="FJ17" s="487">
        <v>532394.21000512585</v>
      </c>
      <c r="FK17" s="487">
        <v>531438.72863377642</v>
      </c>
      <c r="FL17" s="487">
        <v>738330.5309659075</v>
      </c>
      <c r="FM17" s="487">
        <v>594349.91836172913</v>
      </c>
      <c r="FN17" s="487">
        <v>618186.28980738064</v>
      </c>
      <c r="FO17" s="487">
        <v>666488.37885520258</v>
      </c>
      <c r="FP17" s="487">
        <v>694277.28775606724</v>
      </c>
      <c r="FQ17" s="487">
        <v>689079.36145489465</v>
      </c>
      <c r="FR17" s="487">
        <v>808123.49804984196</v>
      </c>
      <c r="FS17" s="487">
        <v>670006.8095190248</v>
      </c>
      <c r="FT17" s="487">
        <v>611724.62746420305</v>
      </c>
      <c r="FU17" s="487">
        <v>609912.50547646265</v>
      </c>
      <c r="FV17" s="487">
        <v>543174.80540848349</v>
      </c>
      <c r="FW17" s="487">
        <v>565866.32426493068</v>
      </c>
      <c r="FX17" s="487">
        <v>766228.21641780902</v>
      </c>
      <c r="FY17" s="487">
        <v>617683.9390686804</v>
      </c>
      <c r="FZ17" s="487">
        <v>642963.52475453517</v>
      </c>
      <c r="GA17" s="487">
        <v>690115.25083231402</v>
      </c>
      <c r="GB17" s="487">
        <v>717908.63181360532</v>
      </c>
      <c r="GC17" s="487">
        <v>729663.5224362287</v>
      </c>
      <c r="GD17" s="487">
        <v>837871.42705854611</v>
      </c>
      <c r="GE17" s="487">
        <v>696997.51039522875</v>
      </c>
      <c r="GF17" s="487">
        <v>639393.21406899916</v>
      </c>
      <c r="GG17" s="487">
        <v>635879.93213081593</v>
      </c>
      <c r="GH17" s="487">
        <v>567470.85616803495</v>
      </c>
      <c r="GI17" s="487">
        <v>590588.73150605534</v>
      </c>
      <c r="GJ17" s="487">
        <v>791169.50671883847</v>
      </c>
      <c r="GK17" s="487">
        <v>641298.44477122102</v>
      </c>
      <c r="GL17" s="487">
        <v>665936.86634193442</v>
      </c>
      <c r="GM17" s="487">
        <v>712719.65745081706</v>
      </c>
      <c r="GN17" s="487">
        <v>741179.526188761</v>
      </c>
      <c r="GO17" s="487">
        <v>738971.43064498901</v>
      </c>
      <c r="GP17" s="487">
        <v>855334.86223668337</v>
      </c>
      <c r="GQ17" s="487">
        <v>685857.21584124747</v>
      </c>
      <c r="GR17" s="487">
        <v>691700.8405582374</v>
      </c>
      <c r="GS17" s="487">
        <v>664906.41345880751</v>
      </c>
      <c r="GT17" s="487">
        <v>589278.13583871082</v>
      </c>
      <c r="GU17" s="487">
        <v>619323.24042490963</v>
      </c>
      <c r="GV17" s="487">
        <v>818151.06899590977</v>
      </c>
      <c r="GW17" s="487">
        <v>665940.79788394412</v>
      </c>
      <c r="GX17" s="487">
        <v>690463.05424900306</v>
      </c>
      <c r="GY17" s="487">
        <v>736607.95558336971</v>
      </c>
      <c r="GZ17" s="487">
        <v>765537.29165819928</v>
      </c>
      <c r="HA17" s="487">
        <v>719137.47396198648</v>
      </c>
      <c r="HB17" s="487">
        <v>861943.44603255391</v>
      </c>
      <c r="HC17" s="487">
        <v>726691.40111731749</v>
      </c>
      <c r="HD17" s="487">
        <v>665088.91322786792</v>
      </c>
      <c r="HE17" s="487">
        <v>667515.61961795355</v>
      </c>
      <c r="HF17" s="487">
        <v>600732.18377788982</v>
      </c>
      <c r="HG17" s="487">
        <v>626899.09244062775</v>
      </c>
      <c r="HH17" s="487">
        <v>831090.13540536689</v>
      </c>
      <c r="HI17" s="487">
        <v>680877.59706267249</v>
      </c>
      <c r="HJ17" s="487">
        <v>705898.99593482155</v>
      </c>
      <c r="HK17" s="487">
        <v>753443.21512343036</v>
      </c>
      <c r="HL17" s="487">
        <v>784519.11869289342</v>
      </c>
      <c r="HM17" s="487">
        <v>783454.42911752698</v>
      </c>
      <c r="HN17" s="487">
        <v>899826.49376882741</v>
      </c>
      <c r="HO17" s="487">
        <v>759463.24980256939</v>
      </c>
      <c r="HP17" s="487">
        <v>700825.32347172732</v>
      </c>
      <c r="HQ17" s="487">
        <v>699392.07224896119</v>
      </c>
      <c r="HR17" s="487">
        <v>641887.56942525937</v>
      </c>
      <c r="HS17" s="487">
        <v>642576.17648057838</v>
      </c>
      <c r="HT17" s="487">
        <v>856252.0664883469</v>
      </c>
      <c r="HU17" s="487">
        <v>707102.10223253909</v>
      </c>
      <c r="HV17" s="487">
        <v>728876.9495982083</v>
      </c>
      <c r="HW17" s="487">
        <v>776978.73999687214</v>
      </c>
      <c r="HX17" s="487">
        <v>809281.47911167261</v>
      </c>
      <c r="HY17" s="487">
        <v>800852.5485888425</v>
      </c>
      <c r="HZ17" s="487">
        <v>921436.59746911272</v>
      </c>
      <c r="IA17" s="487">
        <v>751776.93351154926</v>
      </c>
      <c r="IB17" s="487">
        <v>757025.63153624302</v>
      </c>
      <c r="IC17" s="487">
        <v>731715.49181916052</v>
      </c>
      <c r="ID17" s="487">
        <v>654655.60014661041</v>
      </c>
      <c r="IE17" s="487">
        <v>687963.30906363751</v>
      </c>
      <c r="IF17" s="487">
        <v>889960.17437664524</v>
      </c>
      <c r="IG17" s="487">
        <v>735374.9991209961</v>
      </c>
      <c r="IH17" s="487">
        <v>759211.21890478977</v>
      </c>
      <c r="II17" s="487">
        <v>805378.0917647304</v>
      </c>
      <c r="IJ17" s="487">
        <v>837434.77312569506</v>
      </c>
      <c r="IK17" s="487">
        <v>844437.75552753382</v>
      </c>
      <c r="IL17" s="487">
        <v>954810.19374150294</v>
      </c>
      <c r="IM17" s="487">
        <v>812015.60797657794</v>
      </c>
      <c r="IN17" s="487">
        <v>753206.21041588415</v>
      </c>
      <c r="IO17" s="487">
        <v>751016.77316940483</v>
      </c>
      <c r="IP17" s="487">
        <v>679454.61218105955</v>
      </c>
      <c r="IQ17" s="487">
        <v>707535.44293710892</v>
      </c>
      <c r="IR17" s="487">
        <v>912914.77211390866</v>
      </c>
      <c r="IS17" s="487">
        <v>758699.5273511461</v>
      </c>
      <c r="IT17" s="487">
        <v>781899.26509356673</v>
      </c>
      <c r="IU17" s="487">
        <v>828470.25069591531</v>
      </c>
      <c r="IV17" s="487">
        <v>861942.15496237855</v>
      </c>
      <c r="IW17" s="487">
        <v>869750.75737608946</v>
      </c>
      <c r="IX17" s="487">
        <v>979864.91933474375</v>
      </c>
      <c r="IY17" s="487">
        <v>836683.82138046378</v>
      </c>
      <c r="IZ17" s="487">
        <v>794789.97859169845</v>
      </c>
      <c r="JA17" s="487">
        <v>766516.99615039839</v>
      </c>
      <c r="JB17" s="487">
        <v>714050.14415414608</v>
      </c>
      <c r="JC17" s="487">
        <v>720416.27897064632</v>
      </c>
      <c r="JD17" s="487">
        <v>933999.79912939528</v>
      </c>
      <c r="JE17" s="487">
        <v>782463.9994098352</v>
      </c>
      <c r="JF17" s="487">
        <v>803553.32740006247</v>
      </c>
      <c r="JG17" s="487">
        <v>851092.35119784542</v>
      </c>
      <c r="JH17" s="487">
        <v>886467.26179261366</v>
      </c>
      <c r="JI17" s="487">
        <v>880557.62916852732</v>
      </c>
      <c r="JJ17" s="487">
        <v>999390.41913128016</v>
      </c>
      <c r="JK17" s="487">
        <v>827990.92922702897</v>
      </c>
      <c r="JL17" s="487">
        <v>832889.42057790013</v>
      </c>
      <c r="JM17" s="487">
        <v>807972.31062129897</v>
      </c>
      <c r="JN17" s="487">
        <v>728663.04415825673</v>
      </c>
      <c r="JO17" s="487">
        <v>765101.25992784207</v>
      </c>
      <c r="JP17" s="487">
        <v>970054.1081825695</v>
      </c>
      <c r="JQ17" s="487">
        <v>812571.25813643215</v>
      </c>
      <c r="JR17" s="487">
        <v>835413.8360921581</v>
      </c>
      <c r="JS17" s="487">
        <v>881381.86081250513</v>
      </c>
      <c r="JT17" s="487">
        <v>916615.81920975877</v>
      </c>
      <c r="JU17" s="487">
        <v>911536.42248371849</v>
      </c>
      <c r="JV17" s="487">
        <v>1029114.8055531125</v>
      </c>
      <c r="JW17" s="487">
        <v>886306.3680051621</v>
      </c>
      <c r="JX17" s="487">
        <v>826288.20210405404</v>
      </c>
      <c r="JY17" s="487">
        <v>825991.79261338024</v>
      </c>
      <c r="JZ17" s="487">
        <v>752924.66378728906</v>
      </c>
      <c r="KA17" s="487">
        <v>784550.9287954059</v>
      </c>
      <c r="KB17" s="487">
        <v>993453.34737720259</v>
      </c>
      <c r="KC17" s="487">
        <v>836648.92359807412</v>
      </c>
      <c r="KD17" s="487">
        <v>859099.84063880576</v>
      </c>
      <c r="KE17" s="487">
        <v>905706.82843297126</v>
      </c>
      <c r="KF17" s="487">
        <v>942626.40338461124</v>
      </c>
      <c r="KG17" s="487">
        <v>919127.98511241353</v>
      </c>
      <c r="KH17" s="487">
        <v>1048360.8119892844</v>
      </c>
      <c r="KI17" s="487">
        <v>907522.62530419265</v>
      </c>
      <c r="KJ17" s="487">
        <v>863336.47964160552</v>
      </c>
      <c r="KK17" s="487">
        <v>838973.88432530651</v>
      </c>
      <c r="KL17" s="487">
        <v>786034.04177054565</v>
      </c>
      <c r="KM17" s="487">
        <v>796497.40334350406</v>
      </c>
      <c r="KN17" s="487">
        <v>1014352.8647190635</v>
      </c>
      <c r="KO17" s="487">
        <v>860673.76406796416</v>
      </c>
      <c r="KP17" s="487">
        <v>881358.64488194278</v>
      </c>
      <c r="KQ17" s="487">
        <v>929256.64063118433</v>
      </c>
      <c r="KR17" s="487">
        <v>968422.66991035978</v>
      </c>
      <c r="KS17" s="487">
        <v>956164.88412185363</v>
      </c>
      <c r="KT17" s="487">
        <v>1079240.255121225</v>
      </c>
      <c r="KU17" s="487">
        <v>937045.39478533249</v>
      </c>
      <c r="KV17" s="487">
        <v>876710.60559002252</v>
      </c>
      <c r="KW17" s="487">
        <v>878109.38679461367</v>
      </c>
      <c r="KX17" s="487">
        <v>804293.25838361634</v>
      </c>
      <c r="KY17" s="487">
        <v>838690.15998798201</v>
      </c>
      <c r="KZ17" s="487">
        <v>1050289.025296133</v>
      </c>
      <c r="LA17" s="487">
        <v>891821.74201884121</v>
      </c>
      <c r="LB17" s="487">
        <v>913880.6792658004</v>
      </c>
      <c r="LC17" s="487">
        <v>960623.82052074454</v>
      </c>
      <c r="LD17" s="487">
        <v>1000071.793082605</v>
      </c>
      <c r="LE17" s="487">
        <v>1003272.2393842695</v>
      </c>
      <c r="LF17" s="487">
        <v>1116438.1412484907</v>
      </c>
      <c r="LG17" s="487">
        <v>971554.89948607364</v>
      </c>
      <c r="LH17" s="487">
        <v>911778.77813271445</v>
      </c>
      <c r="LI17" s="487">
        <v>911691.8797768777</v>
      </c>
      <c r="LJ17" s="487">
        <v>836109.88624481321</v>
      </c>
      <c r="LK17" s="487">
        <v>871247.05326657346</v>
      </c>
      <c r="LL17" s="487">
        <v>1083381.1993804271</v>
      </c>
      <c r="LM17" s="487">
        <v>923384.20016118477</v>
      </c>
      <c r="LN17" s="487">
        <v>944750.05827239831</v>
      </c>
      <c r="LO17" s="487">
        <v>991136.95748932671</v>
      </c>
      <c r="LP17" s="487">
        <v>1031549.3050294372</v>
      </c>
      <c r="LQ17" s="487">
        <v>1021956.4825210823</v>
      </c>
      <c r="LR17" s="487">
        <v>1142601.3983603409</v>
      </c>
      <c r="LS17" s="487">
        <v>968874.94112581387</v>
      </c>
      <c r="LT17" s="487">
        <v>972591.53550648608</v>
      </c>
      <c r="LU17" s="487">
        <v>949180.88667361683</v>
      </c>
      <c r="LV17" s="487">
        <v>866144.36283465917</v>
      </c>
      <c r="LW17" s="487">
        <v>908473.57626363158</v>
      </c>
      <c r="LX17" s="487">
        <v>1119093.2348415789</v>
      </c>
      <c r="LY17" s="487">
        <v>956484.07400134369</v>
      </c>
      <c r="LZ17" s="487">
        <v>977634.73560243007</v>
      </c>
      <c r="MA17" s="487">
        <v>1023355.4892740776</v>
      </c>
      <c r="MB17" s="487">
        <v>1064508.9810926055</v>
      </c>
      <c r="MC17" s="487">
        <v>1010535.535754591</v>
      </c>
      <c r="MD17" s="487">
        <v>1157736.6373582762</v>
      </c>
      <c r="ME17" s="487">
        <v>1018133.6159544123</v>
      </c>
      <c r="MF17" s="487">
        <v>954354.95928667055</v>
      </c>
      <c r="MG17" s="487">
        <v>960246.02694383834</v>
      </c>
      <c r="MH17" s="487">
        <v>885876.02165009512</v>
      </c>
      <c r="MI17" s="487">
        <v>924621.64425904735</v>
      </c>
      <c r="MJ17" s="487">
        <v>1140886.787169728</v>
      </c>
      <c r="MK17" s="487">
        <v>980025.28425007535</v>
      </c>
      <c r="ML17" s="487">
        <v>1001593.1559560715</v>
      </c>
      <c r="MM17" s="487">
        <v>1048702.6811496855</v>
      </c>
      <c r="MN17" s="487">
        <v>1092295.3622958378</v>
      </c>
      <c r="MO17" s="487">
        <v>1083475.4708358194</v>
      </c>
      <c r="MP17" s="487">
        <v>1204369.3376705118</v>
      </c>
      <c r="MQ17" s="487">
        <v>1059558.8624897837</v>
      </c>
      <c r="MR17" s="487">
        <v>998701.05765543692</v>
      </c>
      <c r="MS17" s="487">
        <v>1000819.5327074602</v>
      </c>
      <c r="MT17" s="487">
        <v>923563.99334939569</v>
      </c>
      <c r="MU17" s="487">
        <v>962870.05707740679</v>
      </c>
      <c r="MV17" s="487">
        <v>1179109.2541440823</v>
      </c>
      <c r="MW17" s="487">
        <v>1016164.5161661676</v>
      </c>
      <c r="MX17" s="487">
        <v>1036701.102793201</v>
      </c>
      <c r="MY17" s="487">
        <v>1083155.0132187475</v>
      </c>
      <c r="MZ17" s="487">
        <v>1127562.4607534353</v>
      </c>
      <c r="NA17" s="487">
        <v>1099545.6857441566</v>
      </c>
      <c r="NB17" s="487">
        <v>1231551.7002475022</v>
      </c>
      <c r="NC17" s="487">
        <v>1058470.4436667971</v>
      </c>
      <c r="ND17" s="487">
        <v>1060623.2331863721</v>
      </c>
      <c r="NE17" s="487">
        <v>1039977.1855855583</v>
      </c>
      <c r="NF17" s="487">
        <v>955472.62162688153</v>
      </c>
      <c r="NG17" s="487">
        <v>1002146.3873037297</v>
      </c>
      <c r="NH17" s="487">
        <v>1217119.0678610043</v>
      </c>
      <c r="NI17" s="487">
        <v>1051602.9925232427</v>
      </c>
      <c r="NJ17" s="487">
        <v>1071979.6031115032</v>
      </c>
      <c r="NK17" s="487">
        <v>1117838.423516599</v>
      </c>
      <c r="NL17" s="487">
        <v>1163139.4004980484</v>
      </c>
      <c r="NM17" s="487">
        <v>1162104.2655411533</v>
      </c>
      <c r="NN17" s="487"/>
      <c r="NO17" s="487"/>
      <c r="NP17" s="487"/>
      <c r="NQ17" s="487">
        <v>5059089.2654816527</v>
      </c>
      <c r="NR17" s="487">
        <v>5242205.9343153574</v>
      </c>
      <c r="NS17" s="487">
        <v>5391088.2861674251</v>
      </c>
      <c r="NT17" s="487">
        <v>5677765.9014083622</v>
      </c>
      <c r="NU17" s="487">
        <v>5825023.5721073085</v>
      </c>
      <c r="NV17" s="487">
        <v>5929702.1030794373</v>
      </c>
      <c r="NW17" s="487">
        <v>6070034.305363263</v>
      </c>
      <c r="NX17" s="487">
        <v>6318847.0326254694</v>
      </c>
      <c r="NY17" s="487">
        <v>6630808.7561866399</v>
      </c>
      <c r="NZ17" s="487">
        <v>6849113.3808761947</v>
      </c>
      <c r="OA17" s="487">
        <v>7002101.1748909038</v>
      </c>
      <c r="OB17" s="487">
        <v>7210590.7411185084</v>
      </c>
      <c r="OC17" s="487">
        <v>7476217.7231423287</v>
      </c>
      <c r="OD17" s="487">
        <v>7681745.6303859595</v>
      </c>
      <c r="OE17" s="487">
        <v>7973371.6555061191</v>
      </c>
      <c r="OF17" s="487">
        <v>8259477.103444241</v>
      </c>
      <c r="OG17" s="487">
        <v>8502238.3506910075</v>
      </c>
      <c r="OH17" s="487">
        <v>8688154.1475509219</v>
      </c>
      <c r="OI17" s="487">
        <v>9023314.7712144051</v>
      </c>
      <c r="OJ17" s="487">
        <v>9376370.576366704</v>
      </c>
      <c r="OK17" s="487">
        <v>9671715.5680145435</v>
      </c>
      <c r="OL17" s="487">
        <v>9950456.506680375</v>
      </c>
      <c r="OM17" s="487">
        <v>10289580.688560748</v>
      </c>
      <c r="ON17" s="487">
        <v>10561840.089402482</v>
      </c>
      <c r="OO17" s="487">
        <v>10850954.714706808</v>
      </c>
      <c r="OP17" s="487">
        <v>11234048.360231185</v>
      </c>
      <c r="OQ17" s="487">
        <v>11614978.841009401</v>
      </c>
      <c r="OR17" s="487">
        <v>11959478.751331175</v>
      </c>
      <c r="OS17" s="487">
        <v>12247947.647109557</v>
      </c>
      <c r="OT17" s="487">
        <v>12692120.873769786</v>
      </c>
      <c r="OU17" s="487">
        <v>13132025.324668391</v>
      </c>
    </row>
    <row r="18" spans="2:411" x14ac:dyDescent="0.25">
      <c r="B18" t="s">
        <v>4</v>
      </c>
      <c r="C18" s="496" t="s">
        <v>954</v>
      </c>
      <c r="D18" t="s">
        <v>939</v>
      </c>
      <c r="F18" s="487">
        <v>793384.36345748359</v>
      </c>
      <c r="G18" s="487">
        <v>565726.09011713834</v>
      </c>
      <c r="H18" s="487">
        <v>573438.07979969878</v>
      </c>
      <c r="I18" s="487">
        <v>536121.89089912991</v>
      </c>
      <c r="J18" s="487">
        <v>442676.26591667504</v>
      </c>
      <c r="K18" s="487">
        <v>468259.63980448199</v>
      </c>
      <c r="L18" s="487">
        <v>736169.19905576494</v>
      </c>
      <c r="M18" s="487">
        <v>536154.02132174326</v>
      </c>
      <c r="N18" s="487">
        <v>577301.63878897822</v>
      </c>
      <c r="O18" s="487">
        <v>644739.64042284887</v>
      </c>
      <c r="P18" s="487">
        <v>668285.81963284174</v>
      </c>
      <c r="Q18" s="487">
        <v>678595.78998867306</v>
      </c>
      <c r="R18" s="487">
        <v>836951.74454306846</v>
      </c>
      <c r="S18" s="487">
        <v>643483.31914091227</v>
      </c>
      <c r="T18" s="487">
        <v>562917.35123331822</v>
      </c>
      <c r="U18" s="487">
        <v>554855.09287648753</v>
      </c>
      <c r="V18" s="487">
        <v>467768.64400869637</v>
      </c>
      <c r="W18" s="487">
        <v>484778.66557841504</v>
      </c>
      <c r="X18" s="487">
        <v>755925.55584335502</v>
      </c>
      <c r="Y18" s="487">
        <v>556081.8769042471</v>
      </c>
      <c r="Z18" s="487">
        <v>595923.23350544809</v>
      </c>
      <c r="AA18" s="487">
        <v>663457.31780235376</v>
      </c>
      <c r="AB18" s="487">
        <v>688089.84143170109</v>
      </c>
      <c r="AC18" s="487">
        <v>671982.73646757961</v>
      </c>
      <c r="AD18" s="487">
        <v>846611.4257392619</v>
      </c>
      <c r="AE18" s="487">
        <v>655705.87332845398</v>
      </c>
      <c r="AF18" s="487">
        <v>597778.60000808246</v>
      </c>
      <c r="AG18" s="487">
        <v>555088.85102575016</v>
      </c>
      <c r="AH18" s="487">
        <v>497011.0773583008</v>
      </c>
      <c r="AI18" s="487">
        <v>483069.5166986172</v>
      </c>
      <c r="AJ18" s="487">
        <v>766290.66433113825</v>
      </c>
      <c r="AK18" s="487">
        <v>571431.71896027995</v>
      </c>
      <c r="AL18" s="487">
        <v>608902.58880395943</v>
      </c>
      <c r="AM18" s="487">
        <v>678274.7532940422</v>
      </c>
      <c r="AN18" s="487">
        <v>705416.70799912605</v>
      </c>
      <c r="AO18" s="487">
        <v>729133.80431727704</v>
      </c>
      <c r="AP18" s="487">
        <v>880598.51032952161</v>
      </c>
      <c r="AQ18" s="487">
        <v>642910.95602489717</v>
      </c>
      <c r="AR18" s="487">
        <v>655548.6025471749</v>
      </c>
      <c r="AS18" s="487">
        <v>611797.39179553231</v>
      </c>
      <c r="AT18" s="487">
        <v>512767.18098926131</v>
      </c>
      <c r="AU18" s="487">
        <v>539978.34864761808</v>
      </c>
      <c r="AV18" s="487">
        <v>808482.56382679183</v>
      </c>
      <c r="AW18" s="487">
        <v>604223.80248746532</v>
      </c>
      <c r="AX18" s="487">
        <v>643372.30022731528</v>
      </c>
      <c r="AY18" s="487">
        <v>709638.73034135648</v>
      </c>
      <c r="AZ18" s="487">
        <v>735291.03743995074</v>
      </c>
      <c r="BA18" s="487">
        <v>759281.9294955486</v>
      </c>
      <c r="BB18" s="487">
        <v>908685.21757293609</v>
      </c>
      <c r="BC18" s="487">
        <v>711704.91166909051</v>
      </c>
      <c r="BD18" s="487">
        <v>631431.41675020359</v>
      </c>
      <c r="BE18" s="487">
        <v>622475.19243722013</v>
      </c>
      <c r="BF18" s="487">
        <v>532541.03500326222</v>
      </c>
      <c r="BG18" s="487">
        <v>552142.40890347178</v>
      </c>
      <c r="BH18" s="487">
        <v>825604.46906961605</v>
      </c>
      <c r="BI18" s="487">
        <v>622721.79098858254</v>
      </c>
      <c r="BJ18" s="487">
        <v>661396.9489018172</v>
      </c>
      <c r="BK18" s="487">
        <v>728534.64031703176</v>
      </c>
      <c r="BL18" s="487">
        <v>755955.52048188471</v>
      </c>
      <c r="BM18" s="487">
        <v>760879.09257403191</v>
      </c>
      <c r="BN18" s="487">
        <v>922446.61630137125</v>
      </c>
      <c r="BO18" s="487">
        <v>727634.73094315291</v>
      </c>
      <c r="BP18" s="487">
        <v>670440.99903415819</v>
      </c>
      <c r="BQ18" s="487">
        <v>626256.26846659603</v>
      </c>
      <c r="BR18" s="487">
        <v>565028.53890862083</v>
      </c>
      <c r="BS18" s="487">
        <v>553651.26993431861</v>
      </c>
      <c r="BT18" s="487">
        <v>839072.36020618374</v>
      </c>
      <c r="BU18" s="487">
        <v>640978.84905393526</v>
      </c>
      <c r="BV18" s="487">
        <v>677168.89461614983</v>
      </c>
      <c r="BW18" s="487">
        <v>746054.11513612897</v>
      </c>
      <c r="BX18" s="487">
        <v>775986.08596011449</v>
      </c>
      <c r="BY18" s="487">
        <v>718761.87988163414</v>
      </c>
      <c r="BZ18" s="487">
        <v>918963.9777701241</v>
      </c>
      <c r="CA18" s="487">
        <v>731628.54447217111</v>
      </c>
      <c r="CB18" s="487">
        <v>646753.65421740524</v>
      </c>
      <c r="CC18" s="487">
        <v>646955.41626485076</v>
      </c>
      <c r="CD18" s="487">
        <v>586759.59346058115</v>
      </c>
      <c r="CE18" s="487">
        <v>568294.78885675478</v>
      </c>
      <c r="CF18" s="487">
        <v>859655.88999117038</v>
      </c>
      <c r="CG18" s="487">
        <v>661879.58350553794</v>
      </c>
      <c r="CH18" s="487">
        <v>697381.07180215954</v>
      </c>
      <c r="CI18" s="487">
        <v>767102.09515319346</v>
      </c>
      <c r="CJ18" s="487">
        <v>798632.88641887938</v>
      </c>
      <c r="CK18" s="487">
        <v>779769.65635998559</v>
      </c>
      <c r="CL18" s="487">
        <v>957053.05963511101</v>
      </c>
      <c r="CM18" s="487">
        <v>764987.45843065961</v>
      </c>
      <c r="CN18" s="487">
        <v>682401.09371544875</v>
      </c>
      <c r="CO18" s="487">
        <v>679188.51658148563</v>
      </c>
      <c r="CP18" s="487">
        <v>607166.48362743948</v>
      </c>
      <c r="CQ18" s="487">
        <v>594659.33364435227</v>
      </c>
      <c r="CR18" s="487">
        <v>886979.08785441075</v>
      </c>
      <c r="CS18" s="487">
        <v>686801.98695515573</v>
      </c>
      <c r="CT18" s="487">
        <v>722280.87161491788</v>
      </c>
      <c r="CU18" s="487">
        <v>791879.2312163536</v>
      </c>
      <c r="CV18" s="487">
        <v>824258.50253207714</v>
      </c>
      <c r="CW18" s="487">
        <v>821252.64288387343</v>
      </c>
      <c r="CX18" s="487">
        <v>988738.86931103282</v>
      </c>
      <c r="CY18" s="487">
        <v>751873.52479486668</v>
      </c>
      <c r="CZ18" s="487">
        <v>762111.85554237326</v>
      </c>
      <c r="DA18" s="487">
        <v>722165.25027138169</v>
      </c>
      <c r="DB18" s="487">
        <v>621067.63148877991</v>
      </c>
      <c r="DC18" s="487">
        <v>654216.76300515071</v>
      </c>
      <c r="DD18" s="487">
        <v>928697.83956888539</v>
      </c>
      <c r="DE18" s="487">
        <v>720407.82361106097</v>
      </c>
      <c r="DF18" s="487">
        <v>758468.66480608901</v>
      </c>
      <c r="DG18" s="487">
        <v>824910.69660483033</v>
      </c>
      <c r="DH18" s="487">
        <v>856271.36669633479</v>
      </c>
      <c r="DI18" s="487">
        <v>875241.83470491518</v>
      </c>
      <c r="DJ18" s="487">
        <v>1027800.4781468334</v>
      </c>
      <c r="DK18" s="487">
        <v>829219.54679620254</v>
      </c>
      <c r="DL18" s="487">
        <v>747940.88939328946</v>
      </c>
      <c r="DM18" s="487">
        <v>740780.61960746138</v>
      </c>
      <c r="DN18" s="487">
        <v>647643.83143902256</v>
      </c>
      <c r="DO18" s="487">
        <v>672907.19546473434</v>
      </c>
      <c r="DP18" s="487">
        <v>951818.86681555863</v>
      </c>
      <c r="DQ18" s="487">
        <v>744300.30736669106</v>
      </c>
      <c r="DR18" s="487">
        <v>781506.90714858857</v>
      </c>
      <c r="DS18" s="487">
        <v>848504.43314743729</v>
      </c>
      <c r="DT18" s="487">
        <v>881511.89840680605</v>
      </c>
      <c r="DU18" s="487">
        <v>901823.95587109984</v>
      </c>
      <c r="DV18" s="487">
        <v>1053852.8514123741</v>
      </c>
      <c r="DW18" s="487">
        <v>854822.06195256684</v>
      </c>
      <c r="DX18" s="487">
        <v>797729.73447436595</v>
      </c>
      <c r="DY18" s="487">
        <v>753228.35539489076</v>
      </c>
      <c r="DZ18" s="487">
        <v>687549.96174667403</v>
      </c>
      <c r="EA18" s="487">
        <v>681454.61054801173</v>
      </c>
      <c r="EB18" s="487">
        <v>971726.80739731318</v>
      </c>
      <c r="EC18" s="487">
        <v>768328.58833757509</v>
      </c>
      <c r="ED18" s="487">
        <v>802616.39165932697</v>
      </c>
      <c r="EE18" s="487">
        <v>871004.25446215528</v>
      </c>
      <c r="EF18" s="487">
        <v>906370.0598827136</v>
      </c>
      <c r="EG18" s="487">
        <v>845435.16409244423</v>
      </c>
      <c r="EH18" s="487">
        <v>1047393.7750378206</v>
      </c>
      <c r="EI18" s="487">
        <v>815505.58773092355</v>
      </c>
      <c r="EJ18" s="487">
        <v>821558.52686054294</v>
      </c>
      <c r="EK18" s="487">
        <v>787913.09332187695</v>
      </c>
      <c r="EL18" s="487">
        <v>687419.22986856697</v>
      </c>
      <c r="EM18" s="487">
        <v>725244.1282587318</v>
      </c>
      <c r="EN18" s="487">
        <v>1004880.1772343563</v>
      </c>
      <c r="EO18" s="487">
        <v>794850.68475902651</v>
      </c>
      <c r="EP18" s="487">
        <v>832836.37846376922</v>
      </c>
      <c r="EQ18" s="487">
        <v>899974.28079593717</v>
      </c>
      <c r="ER18" s="487">
        <v>935568.49262559006</v>
      </c>
      <c r="ES18" s="487">
        <v>938552.23485601647</v>
      </c>
      <c r="ET18" s="487">
        <v>1101449.6810012832</v>
      </c>
      <c r="EU18" s="487">
        <v>903608.00247110683</v>
      </c>
      <c r="EV18" s="487">
        <v>821094.84814047848</v>
      </c>
      <c r="EW18" s="487">
        <v>816587.08661079791</v>
      </c>
      <c r="EX18" s="487">
        <v>722165.66655484238</v>
      </c>
      <c r="EY18" s="487">
        <v>751560.79045757151</v>
      </c>
      <c r="EZ18" s="487">
        <v>1034584.8439678503</v>
      </c>
      <c r="FA18" s="487">
        <v>824408.15921134187</v>
      </c>
      <c r="FB18" s="487">
        <v>860936.28910846089</v>
      </c>
      <c r="FC18" s="487">
        <v>928095.78267611214</v>
      </c>
      <c r="FD18" s="487">
        <v>964992.77302189113</v>
      </c>
      <c r="FE18" s="487">
        <v>941342.81045988889</v>
      </c>
      <c r="FF18" s="487">
        <v>1120243.7247490459</v>
      </c>
      <c r="FG18" s="487">
        <v>924951.92117544776</v>
      </c>
      <c r="FH18" s="487">
        <v>864782.03227572108</v>
      </c>
      <c r="FI18" s="487">
        <v>825560.61499466619</v>
      </c>
      <c r="FJ18" s="487">
        <v>759887.76402196451</v>
      </c>
      <c r="FK18" s="487">
        <v>758524.00275410176</v>
      </c>
      <c r="FL18" s="487">
        <v>1053821.258272947</v>
      </c>
      <c r="FM18" s="487">
        <v>848317.32205762179</v>
      </c>
      <c r="FN18" s="487">
        <v>882339.04254188249</v>
      </c>
      <c r="FO18" s="487">
        <v>951280.75106231472</v>
      </c>
      <c r="FP18" s="487">
        <v>990943.93945252069</v>
      </c>
      <c r="FQ18" s="487">
        <v>983524.92451899801</v>
      </c>
      <c r="FR18" s="487">
        <v>1153436.9578902642</v>
      </c>
      <c r="FS18" s="487">
        <v>956302.61711523903</v>
      </c>
      <c r="FT18" s="487">
        <v>873116.2935758956</v>
      </c>
      <c r="FU18" s="487">
        <v>870529.84672970278</v>
      </c>
      <c r="FV18" s="487">
        <v>775274.93837873312</v>
      </c>
      <c r="FW18" s="487">
        <v>807662.60751946596</v>
      </c>
      <c r="FX18" s="487">
        <v>1093639.7037425726</v>
      </c>
      <c r="FY18" s="487">
        <v>881622.0359095562</v>
      </c>
      <c r="FZ18" s="487">
        <v>917703.66016696685</v>
      </c>
      <c r="GA18" s="487">
        <v>985003.45236169128</v>
      </c>
      <c r="GB18" s="487">
        <v>1024673.0237649579</v>
      </c>
      <c r="GC18" s="487">
        <v>1041450.812448013</v>
      </c>
      <c r="GD18" s="487">
        <v>1195896.26122959</v>
      </c>
      <c r="GE18" s="487">
        <v>994826.5209308099</v>
      </c>
      <c r="GF18" s="487">
        <v>912607.7456120929</v>
      </c>
      <c r="GG18" s="487">
        <v>907593.22834985773</v>
      </c>
      <c r="GH18" s="487">
        <v>809952.76044982951</v>
      </c>
      <c r="GI18" s="487">
        <v>842948.96940442675</v>
      </c>
      <c r="GJ18" s="487">
        <v>1129238.4780389525</v>
      </c>
      <c r="GK18" s="487">
        <v>915327.0867902087</v>
      </c>
      <c r="GL18" s="487">
        <v>950493.57568989019</v>
      </c>
      <c r="GM18" s="487">
        <v>1017266.785958449</v>
      </c>
      <c r="GN18" s="487">
        <v>1057887.6372247064</v>
      </c>
      <c r="GO18" s="487">
        <v>1054736.0162003387</v>
      </c>
      <c r="GP18" s="487">
        <v>1220821.8717269872</v>
      </c>
      <c r="GQ18" s="487">
        <v>978925.94695745769</v>
      </c>
      <c r="GR18" s="487">
        <v>987266.56906890823</v>
      </c>
      <c r="GS18" s="487">
        <v>949022.80737090018</v>
      </c>
      <c r="GT18" s="487">
        <v>841078.35249597882</v>
      </c>
      <c r="GU18" s="487">
        <v>883961.8153788544</v>
      </c>
      <c r="GV18" s="487">
        <v>1167749.338306095</v>
      </c>
      <c r="GW18" s="487">
        <v>950499.18719093734</v>
      </c>
      <c r="GX18" s="487">
        <v>985499.87316353386</v>
      </c>
      <c r="GY18" s="487">
        <v>1051362.6215500131</v>
      </c>
      <c r="GZ18" s="487">
        <v>1092653.5448760397</v>
      </c>
      <c r="HA18" s="487">
        <v>1026426.9536442109</v>
      </c>
      <c r="HB18" s="487">
        <v>1230254.3220985783</v>
      </c>
      <c r="HC18" s="487">
        <v>1037208.6952705785</v>
      </c>
      <c r="HD18" s="487">
        <v>949283.28980823641</v>
      </c>
      <c r="HE18" s="487">
        <v>952746.93471279345</v>
      </c>
      <c r="HF18" s="487">
        <v>857426.74756477459</v>
      </c>
      <c r="HG18" s="487">
        <v>894774.85042055766</v>
      </c>
      <c r="HH18" s="487">
        <v>1186217.3044440427</v>
      </c>
      <c r="HI18" s="487">
        <v>971818.52296932554</v>
      </c>
      <c r="HJ18" s="487">
        <v>1007531.6364561833</v>
      </c>
      <c r="HK18" s="487">
        <v>1075391.6351797876</v>
      </c>
      <c r="HL18" s="487">
        <v>1119746.3603713596</v>
      </c>
      <c r="HM18" s="487">
        <v>1118226.7259245557</v>
      </c>
      <c r="HN18" s="487">
        <v>1284324.9034416343</v>
      </c>
      <c r="HO18" s="487">
        <v>1083984.0477299197</v>
      </c>
      <c r="HP18" s="487">
        <v>1000289.9693777165</v>
      </c>
      <c r="HQ18" s="487">
        <v>998244.28584757634</v>
      </c>
      <c r="HR18" s="487">
        <v>916167.94607769628</v>
      </c>
      <c r="HS18" s="487">
        <v>917150.79687832983</v>
      </c>
      <c r="HT18" s="487">
        <v>1222130.9999534967</v>
      </c>
      <c r="HU18" s="487">
        <v>1009248.8334828838</v>
      </c>
      <c r="HV18" s="487">
        <v>1040328.1348082281</v>
      </c>
      <c r="HW18" s="487">
        <v>1108983.9564993428</v>
      </c>
      <c r="HX18" s="487">
        <v>1155089.7475399596</v>
      </c>
      <c r="HY18" s="487">
        <v>1143059.1111285903</v>
      </c>
      <c r="HZ18" s="487">
        <v>1315169.0656667165</v>
      </c>
      <c r="IA18" s="487">
        <v>1073013.3467151721</v>
      </c>
      <c r="IB18" s="487">
        <v>1080504.8282734947</v>
      </c>
      <c r="IC18" s="487">
        <v>1044379.5941607641</v>
      </c>
      <c r="ID18" s="487">
        <v>934391.79249352741</v>
      </c>
      <c r="IE18" s="487">
        <v>981931.97977958096</v>
      </c>
      <c r="IF18" s="487">
        <v>1270242.6778254323</v>
      </c>
      <c r="IG18" s="487">
        <v>1049602.8192987442</v>
      </c>
      <c r="IH18" s="487">
        <v>1083624.3233156058</v>
      </c>
      <c r="II18" s="487">
        <v>1149518.4317227742</v>
      </c>
      <c r="IJ18" s="487">
        <v>1195273.0238343477</v>
      </c>
      <c r="IK18" s="487">
        <v>1205268.4004534271</v>
      </c>
      <c r="IL18" s="487">
        <v>1362803.2941617151</v>
      </c>
      <c r="IM18" s="487">
        <v>1158992.1774136445</v>
      </c>
      <c r="IN18" s="487">
        <v>1075053.3576893576</v>
      </c>
      <c r="IO18" s="487">
        <v>1071928.367705568</v>
      </c>
      <c r="IP18" s="487">
        <v>969787.49261699419</v>
      </c>
      <c r="IQ18" s="487">
        <v>1009867.341898015</v>
      </c>
      <c r="IR18" s="487">
        <v>1303005.8401979622</v>
      </c>
      <c r="IS18" s="487">
        <v>1082893.9845116516</v>
      </c>
      <c r="IT18" s="487">
        <v>1116007.035907936</v>
      </c>
      <c r="IU18" s="487">
        <v>1182477.9355770499</v>
      </c>
      <c r="IV18" s="487">
        <v>1230252.47935046</v>
      </c>
      <c r="IW18" s="487">
        <v>1241397.7196945164</v>
      </c>
      <c r="IX18" s="487">
        <v>1398563.9749719899</v>
      </c>
      <c r="IY18" s="487">
        <v>1194201.1882812025</v>
      </c>
      <c r="IZ18" s="487">
        <v>1134405.9877985825</v>
      </c>
      <c r="JA18" s="487">
        <v>1094051.8798729067</v>
      </c>
      <c r="JB18" s="487">
        <v>1019165.7933989016</v>
      </c>
      <c r="JC18" s="487">
        <v>1028252.1956554666</v>
      </c>
      <c r="JD18" s="487">
        <v>1333100.5589834775</v>
      </c>
      <c r="JE18" s="487">
        <v>1116813.0827972356</v>
      </c>
      <c r="JF18" s="487">
        <v>1146913.9403761814</v>
      </c>
      <c r="JG18" s="487">
        <v>1214766.5237037432</v>
      </c>
      <c r="JH18" s="487">
        <v>1265257.2338000766</v>
      </c>
      <c r="JI18" s="487">
        <v>1256822.3984158507</v>
      </c>
      <c r="JJ18" s="487">
        <v>1426432.7761403169</v>
      </c>
      <c r="JK18" s="487">
        <v>1181793.7986867626</v>
      </c>
      <c r="JL18" s="487">
        <v>1188785.4292675285</v>
      </c>
      <c r="JM18" s="487">
        <v>1153221.1676452451</v>
      </c>
      <c r="JN18" s="487">
        <v>1040022.8269678679</v>
      </c>
      <c r="JO18" s="487">
        <v>1092031.1955521798</v>
      </c>
      <c r="JP18" s="487">
        <v>1384560.9764239858</v>
      </c>
      <c r="JQ18" s="487">
        <v>1159785.2584607617</v>
      </c>
      <c r="JR18" s="487">
        <v>1192388.5346817914</v>
      </c>
      <c r="JS18" s="487">
        <v>1257998.8265760527</v>
      </c>
      <c r="JT18" s="487">
        <v>1308288.3552016066</v>
      </c>
      <c r="JU18" s="487">
        <v>1301038.5178664222</v>
      </c>
      <c r="JV18" s="487">
        <v>1468858.4770787128</v>
      </c>
      <c r="JW18" s="487">
        <v>1265027.5896414928</v>
      </c>
      <c r="JX18" s="487">
        <v>1179363.491440926</v>
      </c>
      <c r="JY18" s="487">
        <v>1178940.4253352655</v>
      </c>
      <c r="JZ18" s="487">
        <v>1074651.5053888434</v>
      </c>
      <c r="KA18" s="487">
        <v>1119791.7630207823</v>
      </c>
      <c r="KB18" s="487">
        <v>1417958.7768081292</v>
      </c>
      <c r="KC18" s="487">
        <v>1194151.3785775448</v>
      </c>
      <c r="KD18" s="487">
        <v>1226195.6360651685</v>
      </c>
      <c r="KE18" s="487">
        <v>1292717.9217646439</v>
      </c>
      <c r="KF18" s="487">
        <v>1345413.33567302</v>
      </c>
      <c r="KG18" s="487">
        <v>1311873.97671053</v>
      </c>
      <c r="KH18" s="487">
        <v>1496328.356582087</v>
      </c>
      <c r="KI18" s="487">
        <v>1295309.6137824387</v>
      </c>
      <c r="KJ18" s="487">
        <v>1232242.6029147417</v>
      </c>
      <c r="KK18" s="487">
        <v>1197469.8016093029</v>
      </c>
      <c r="KL18" s="487">
        <v>1121908.6143713258</v>
      </c>
      <c r="KM18" s="487">
        <v>1136842.9999833561</v>
      </c>
      <c r="KN18" s="487">
        <v>1447788.7171109961</v>
      </c>
      <c r="KO18" s="487">
        <v>1228442.1014339663</v>
      </c>
      <c r="KP18" s="487">
        <v>1257965.6904125987</v>
      </c>
      <c r="KQ18" s="487">
        <v>1326330.6354233159</v>
      </c>
      <c r="KR18" s="487">
        <v>1382232.4199567821</v>
      </c>
      <c r="KS18" s="487">
        <v>1364736.8475789409</v>
      </c>
      <c r="KT18" s="487">
        <v>1540402.6732346814</v>
      </c>
      <c r="KU18" s="487">
        <v>1337447.5462902759</v>
      </c>
      <c r="KV18" s="487">
        <v>1251331.5307650142</v>
      </c>
      <c r="KW18" s="487">
        <v>1253328.0151405723</v>
      </c>
      <c r="KX18" s="487">
        <v>1147970.0459649665</v>
      </c>
      <c r="KY18" s="487">
        <v>1197064.8410589502</v>
      </c>
      <c r="KZ18" s="487">
        <v>1499080.5008968881</v>
      </c>
      <c r="LA18" s="487">
        <v>1272899.6985942912</v>
      </c>
      <c r="LB18" s="487">
        <v>1304384.4822119256</v>
      </c>
      <c r="LC18" s="487">
        <v>1371101.1001316439</v>
      </c>
      <c r="LD18" s="487">
        <v>1427405.3031111304</v>
      </c>
      <c r="LE18" s="487">
        <v>1431973.3091832113</v>
      </c>
      <c r="LF18" s="487">
        <v>1593495.3214723838</v>
      </c>
      <c r="LG18" s="487">
        <v>1386703.0601026802</v>
      </c>
      <c r="LH18" s="487">
        <v>1301384.4327707407</v>
      </c>
      <c r="LI18" s="487">
        <v>1301260.402501303</v>
      </c>
      <c r="LJ18" s="487">
        <v>1193382.0090363363</v>
      </c>
      <c r="LK18" s="487">
        <v>1243533.3870574734</v>
      </c>
      <c r="LL18" s="487">
        <v>1546313.0547056489</v>
      </c>
      <c r="LM18" s="487">
        <v>1317948.8845059702</v>
      </c>
      <c r="LN18" s="487">
        <v>1348444.4343099103</v>
      </c>
      <c r="LO18" s="487">
        <v>1414652.5869596631</v>
      </c>
      <c r="LP18" s="487">
        <v>1472333.2450773339</v>
      </c>
      <c r="LQ18" s="487">
        <v>1458641.3823381369</v>
      </c>
      <c r="LR18" s="487">
        <v>1630838.2124592415</v>
      </c>
      <c r="LS18" s="487">
        <v>1382877.9479437217</v>
      </c>
      <c r="LT18" s="487">
        <v>1388182.6536310327</v>
      </c>
      <c r="LU18" s="487">
        <v>1354768.5682379154</v>
      </c>
      <c r="LV18" s="487">
        <v>1236250.3025499121</v>
      </c>
      <c r="LW18" s="487">
        <v>1296666.9087805485</v>
      </c>
      <c r="LX18" s="487">
        <v>1597284.9440787253</v>
      </c>
      <c r="LY18" s="487">
        <v>1365192.4281980875</v>
      </c>
      <c r="LZ18" s="487">
        <v>1395380.8274135487</v>
      </c>
      <c r="MA18" s="487">
        <v>1460638.188639571</v>
      </c>
      <c r="MB18" s="487">
        <v>1519376.6840852224</v>
      </c>
      <c r="MC18" s="487">
        <v>1442340.2326668822</v>
      </c>
      <c r="MD18" s="487">
        <v>1652440.7819536927</v>
      </c>
      <c r="ME18" s="487">
        <v>1453184.9940587203</v>
      </c>
      <c r="MF18" s="487">
        <v>1362153.5367348171</v>
      </c>
      <c r="MG18" s="487">
        <v>1370561.8742891722</v>
      </c>
      <c r="MH18" s="487">
        <v>1264413.355069889</v>
      </c>
      <c r="MI18" s="487">
        <v>1319715.0919720843</v>
      </c>
      <c r="MJ18" s="487">
        <v>1628390.9430500017</v>
      </c>
      <c r="MK18" s="487">
        <v>1398792.8642698987</v>
      </c>
      <c r="ML18" s="487">
        <v>1429576.7486499038</v>
      </c>
      <c r="MM18" s="487">
        <v>1496816.3074031202</v>
      </c>
      <c r="MN18" s="487">
        <v>1559036.2646854375</v>
      </c>
      <c r="MO18" s="487">
        <v>1546447.6086209675</v>
      </c>
      <c r="MP18" s="487">
        <v>1718999.7672030434</v>
      </c>
      <c r="MQ18" s="487">
        <v>1512311.3657815063</v>
      </c>
      <c r="MR18" s="487">
        <v>1425448.8485531323</v>
      </c>
      <c r="MS18" s="487">
        <v>1428472.5539957641</v>
      </c>
      <c r="MT18" s="487">
        <v>1318205.5038327931</v>
      </c>
      <c r="MU18" s="487">
        <v>1374307.1599317496</v>
      </c>
      <c r="MV18" s="487">
        <v>1682945.9784330232</v>
      </c>
      <c r="MW18" s="487">
        <v>1450374.492353206</v>
      </c>
      <c r="MX18" s="487">
        <v>1479686.4206187474</v>
      </c>
      <c r="MY18" s="487">
        <v>1545990.2185563794</v>
      </c>
      <c r="MZ18" s="487">
        <v>1609373.0942129942</v>
      </c>
      <c r="NA18" s="487">
        <v>1569384.6718807863</v>
      </c>
      <c r="NB18" s="487">
        <v>1757797.2303070556</v>
      </c>
      <c r="NC18" s="487">
        <v>1510757.8625123578</v>
      </c>
      <c r="ND18" s="487">
        <v>1513830.5450917271</v>
      </c>
      <c r="NE18" s="487">
        <v>1484362.3828682452</v>
      </c>
      <c r="NF18" s="487">
        <v>1363748.7793589362</v>
      </c>
      <c r="NG18" s="487">
        <v>1430366.3773195222</v>
      </c>
      <c r="NH18" s="487">
        <v>1737197.4932193414</v>
      </c>
      <c r="NI18" s="487">
        <v>1500955.9300421393</v>
      </c>
      <c r="NJ18" s="487">
        <v>1530039.5240543853</v>
      </c>
      <c r="NK18" s="487">
        <v>1595493.9483201518</v>
      </c>
      <c r="NL18" s="487">
        <v>1660152.1610871775</v>
      </c>
      <c r="NM18" s="487">
        <v>1658674.7100310354</v>
      </c>
      <c r="NN18" s="487"/>
      <c r="NO18" s="487"/>
      <c r="NP18" s="487"/>
      <c r="NQ18" s="487">
        <v>7220852.4392054593</v>
      </c>
      <c r="NR18" s="487">
        <v>7482215.3793355823</v>
      </c>
      <c r="NS18" s="487">
        <v>7694715.581864289</v>
      </c>
      <c r="NT18" s="487">
        <v>8103891.3541524336</v>
      </c>
      <c r="NU18" s="487">
        <v>8314072.6446691481</v>
      </c>
      <c r="NV18" s="487">
        <v>8463480.6084423643</v>
      </c>
      <c r="NW18" s="487">
        <v>8663777.158272814</v>
      </c>
      <c r="NX18" s="487">
        <v>9018908.2686912846</v>
      </c>
      <c r="NY18" s="487">
        <v>9464172.1204057019</v>
      </c>
      <c r="NZ18" s="487">
        <v>9775758.9296037257</v>
      </c>
      <c r="OA18" s="487">
        <v>9994118.8413604125</v>
      </c>
      <c r="OB18" s="487">
        <v>10291696.58981316</v>
      </c>
      <c r="OC18" s="487">
        <v>10670826.733681627</v>
      </c>
      <c r="OD18" s="487">
        <v>10964177.297877233</v>
      </c>
      <c r="OE18" s="487">
        <v>11380415.94960306</v>
      </c>
      <c r="OF18" s="487">
        <v>11788775.065879151</v>
      </c>
      <c r="OG18" s="487">
        <v>12135268.881729914</v>
      </c>
      <c r="OH18" s="487">
        <v>12400627.025220774</v>
      </c>
      <c r="OI18" s="487">
        <v>12879002.732765373</v>
      </c>
      <c r="OJ18" s="487">
        <v>13382920.283539588</v>
      </c>
      <c r="OK18" s="487">
        <v>13804467.026724869</v>
      </c>
      <c r="OL18" s="487">
        <v>14202314.758055614</v>
      </c>
      <c r="OM18" s="487">
        <v>14686347.663470522</v>
      </c>
      <c r="ON18" s="487">
        <v>15074944.277505059</v>
      </c>
      <c r="OO18" s="487">
        <v>15487598.401159855</v>
      </c>
      <c r="OP18" s="487">
        <v>16034389.04658355</v>
      </c>
      <c r="OQ18" s="487">
        <v>16578092.200837582</v>
      </c>
      <c r="OR18" s="487">
        <v>17069797.898684409</v>
      </c>
      <c r="OS18" s="487">
        <v>17481530.370757706</v>
      </c>
      <c r="OT18" s="487">
        <v>18115500.075353127</v>
      </c>
      <c r="OU18" s="487">
        <v>18743376.944212075</v>
      </c>
    </row>
    <row r="19" spans="2:411" x14ac:dyDescent="0.25">
      <c r="B19" t="s">
        <v>4</v>
      </c>
      <c r="C19" s="496" t="s">
        <v>959</v>
      </c>
      <c r="D19" t="s">
        <v>939</v>
      </c>
      <c r="F19" s="499">
        <v>158676.87269149674</v>
      </c>
      <c r="G19" s="499">
        <v>113145.21802342767</v>
      </c>
      <c r="H19" s="499">
        <v>114687.61595993977</v>
      </c>
      <c r="I19" s="499">
        <v>107224.37817982599</v>
      </c>
      <c r="J19" s="499">
        <v>88535.253183335008</v>
      </c>
      <c r="K19" s="499">
        <v>93651.927960896399</v>
      </c>
      <c r="L19" s="499">
        <v>147233.83981115298</v>
      </c>
      <c r="M19" s="499">
        <v>107230.80426434866</v>
      </c>
      <c r="N19" s="499">
        <v>115460.32775779565</v>
      </c>
      <c r="O19" s="499">
        <v>128947.92808456978</v>
      </c>
      <c r="P19" s="499">
        <v>133657.16392656835</v>
      </c>
      <c r="Q19" s="499">
        <v>135719.15799773461</v>
      </c>
      <c r="R19" s="499">
        <v>167390.3489086137</v>
      </c>
      <c r="S19" s="499">
        <v>128696.66382818246</v>
      </c>
      <c r="T19" s="499">
        <v>112583.47024666365</v>
      </c>
      <c r="U19" s="499">
        <v>110971.01857529751</v>
      </c>
      <c r="V19" s="499">
        <v>93553.728801739286</v>
      </c>
      <c r="W19" s="499">
        <v>96955.733115683019</v>
      </c>
      <c r="X19" s="499">
        <v>151185.11116867102</v>
      </c>
      <c r="Y19" s="499">
        <v>111216.37538084942</v>
      </c>
      <c r="Z19" s="499">
        <v>119184.64670108963</v>
      </c>
      <c r="AA19" s="499">
        <v>132691.46356047076</v>
      </c>
      <c r="AB19" s="499">
        <v>137617.96828634021</v>
      </c>
      <c r="AC19" s="499">
        <v>134396.54729351593</v>
      </c>
      <c r="AD19" s="499">
        <v>169322.28514785238</v>
      </c>
      <c r="AE19" s="499">
        <v>131141.17466569081</v>
      </c>
      <c r="AF19" s="499">
        <v>119555.7200016165</v>
      </c>
      <c r="AG19" s="499">
        <v>111017.77020515004</v>
      </c>
      <c r="AH19" s="499">
        <v>99402.215471660165</v>
      </c>
      <c r="AI19" s="499">
        <v>96613.903339723445</v>
      </c>
      <c r="AJ19" s="499">
        <v>153258.13286622765</v>
      </c>
      <c r="AK19" s="499">
        <v>114286.343792056</v>
      </c>
      <c r="AL19" s="499">
        <v>121780.51776079189</v>
      </c>
      <c r="AM19" s="499">
        <v>135654.95065880843</v>
      </c>
      <c r="AN19" s="499">
        <v>141083.34159982522</v>
      </c>
      <c r="AO19" s="499">
        <v>145826.76086345542</v>
      </c>
      <c r="AP19" s="499">
        <v>176119.70206590433</v>
      </c>
      <c r="AQ19" s="499">
        <v>128582.19120497943</v>
      </c>
      <c r="AR19" s="499">
        <v>131109.72050943499</v>
      </c>
      <c r="AS19" s="499">
        <v>122359.47835910646</v>
      </c>
      <c r="AT19" s="499">
        <v>102553.43619785226</v>
      </c>
      <c r="AU19" s="499">
        <v>107995.66972952362</v>
      </c>
      <c r="AV19" s="499">
        <v>161696.51276535838</v>
      </c>
      <c r="AW19" s="499">
        <v>120844.76049749307</v>
      </c>
      <c r="AX19" s="499">
        <v>128674.46004546306</v>
      </c>
      <c r="AY19" s="499">
        <v>141927.74606827131</v>
      </c>
      <c r="AZ19" s="499">
        <v>147058.20748799015</v>
      </c>
      <c r="BA19" s="499">
        <v>151856.38589910974</v>
      </c>
      <c r="BB19" s="499">
        <v>181737.04351458722</v>
      </c>
      <c r="BC19" s="499">
        <v>142340.9823338181</v>
      </c>
      <c r="BD19" s="499">
        <v>126286.28335004073</v>
      </c>
      <c r="BE19" s="499">
        <v>124495.03848744404</v>
      </c>
      <c r="BF19" s="499">
        <v>106508.20700065244</v>
      </c>
      <c r="BG19" s="499">
        <v>110428.48178069436</v>
      </c>
      <c r="BH19" s="499">
        <v>165120.89381392323</v>
      </c>
      <c r="BI19" s="499">
        <v>124544.35819771652</v>
      </c>
      <c r="BJ19" s="499">
        <v>132279.38978036345</v>
      </c>
      <c r="BK19" s="499">
        <v>145706.92806340635</v>
      </c>
      <c r="BL19" s="499">
        <v>151191.10409637695</v>
      </c>
      <c r="BM19" s="499">
        <v>152175.81851480639</v>
      </c>
      <c r="BN19" s="499">
        <v>184489.32326027425</v>
      </c>
      <c r="BO19" s="499">
        <v>145526.94618863059</v>
      </c>
      <c r="BP19" s="499">
        <v>134088.19980683163</v>
      </c>
      <c r="BQ19" s="499">
        <v>125251.25369331922</v>
      </c>
      <c r="BR19" s="499">
        <v>113005.70778172417</v>
      </c>
      <c r="BS19" s="499">
        <v>110730.25398686373</v>
      </c>
      <c r="BT19" s="499">
        <v>167814.47204123676</v>
      </c>
      <c r="BU19" s="499">
        <v>128195.76981078705</v>
      </c>
      <c r="BV19" s="499">
        <v>135433.77892322998</v>
      </c>
      <c r="BW19" s="499">
        <v>149210.82302722579</v>
      </c>
      <c r="BX19" s="499">
        <v>155197.21719202292</v>
      </c>
      <c r="BY19" s="499">
        <v>143752.37597632685</v>
      </c>
      <c r="BZ19" s="499">
        <v>183792.79555402484</v>
      </c>
      <c r="CA19" s="499">
        <v>146325.70889443424</v>
      </c>
      <c r="CB19" s="499">
        <v>129350.73084348105</v>
      </c>
      <c r="CC19" s="499">
        <v>129391.08325297016</v>
      </c>
      <c r="CD19" s="499">
        <v>117351.91869211623</v>
      </c>
      <c r="CE19" s="499">
        <v>113658.95777135096</v>
      </c>
      <c r="CF19" s="499">
        <v>171931.17799823408</v>
      </c>
      <c r="CG19" s="499">
        <v>132375.91670110761</v>
      </c>
      <c r="CH19" s="499">
        <v>139476.21436043191</v>
      </c>
      <c r="CI19" s="499">
        <v>153420.4190306387</v>
      </c>
      <c r="CJ19" s="499">
        <v>159726.5772837759</v>
      </c>
      <c r="CK19" s="499">
        <v>155953.93127199713</v>
      </c>
      <c r="CL19" s="499">
        <v>191410.61192702223</v>
      </c>
      <c r="CM19" s="499">
        <v>152997.49168613192</v>
      </c>
      <c r="CN19" s="499">
        <v>136480.21874308976</v>
      </c>
      <c r="CO19" s="499">
        <v>135837.70331629712</v>
      </c>
      <c r="CP19" s="499">
        <v>121433.2967254879</v>
      </c>
      <c r="CQ19" s="499">
        <v>118931.86672887046</v>
      </c>
      <c r="CR19" s="499">
        <v>177395.81757088215</v>
      </c>
      <c r="CS19" s="499">
        <v>137360.39739103115</v>
      </c>
      <c r="CT19" s="499">
        <v>144456.17432298357</v>
      </c>
      <c r="CU19" s="499">
        <v>158375.84624327073</v>
      </c>
      <c r="CV19" s="499">
        <v>164851.70050641545</v>
      </c>
      <c r="CW19" s="499">
        <v>164250.5285767747</v>
      </c>
      <c r="CX19" s="499">
        <v>197747.77386220658</v>
      </c>
      <c r="CY19" s="499">
        <v>150374.70495897334</v>
      </c>
      <c r="CZ19" s="499">
        <v>152422.37110847465</v>
      </c>
      <c r="DA19" s="499">
        <v>144433.05005427633</v>
      </c>
      <c r="DB19" s="499">
        <v>124213.52629775599</v>
      </c>
      <c r="DC19" s="499">
        <v>130843.35260103014</v>
      </c>
      <c r="DD19" s="499">
        <v>185739.56791377708</v>
      </c>
      <c r="DE19" s="499">
        <v>144081.56472221221</v>
      </c>
      <c r="DF19" s="499">
        <v>151693.73296121781</v>
      </c>
      <c r="DG19" s="499">
        <v>164982.13932096609</v>
      </c>
      <c r="DH19" s="499">
        <v>171254.27333926698</v>
      </c>
      <c r="DI19" s="499">
        <v>175048.36694098305</v>
      </c>
      <c r="DJ19" s="499">
        <v>205560.0956293667</v>
      </c>
      <c r="DK19" s="499">
        <v>165843.90935924053</v>
      </c>
      <c r="DL19" s="499">
        <v>149588.17787865791</v>
      </c>
      <c r="DM19" s="499">
        <v>148156.12392149228</v>
      </c>
      <c r="DN19" s="499">
        <v>129528.76628780452</v>
      </c>
      <c r="DO19" s="499">
        <v>134581.43909294688</v>
      </c>
      <c r="DP19" s="499">
        <v>190363.77336311174</v>
      </c>
      <c r="DQ19" s="499">
        <v>148860.06147333822</v>
      </c>
      <c r="DR19" s="499">
        <v>156301.38142971773</v>
      </c>
      <c r="DS19" s="499">
        <v>169700.88662948748</v>
      </c>
      <c r="DT19" s="499">
        <v>176302.37968136123</v>
      </c>
      <c r="DU19" s="499">
        <v>180364.79117421998</v>
      </c>
      <c r="DV19" s="499">
        <v>210770.57028247483</v>
      </c>
      <c r="DW19" s="499">
        <v>170964.41239051337</v>
      </c>
      <c r="DX19" s="499">
        <v>159545.9468948732</v>
      </c>
      <c r="DY19" s="499">
        <v>150645.67107897816</v>
      </c>
      <c r="DZ19" s="499">
        <v>137509.99234933482</v>
      </c>
      <c r="EA19" s="499">
        <v>136290.92210960234</v>
      </c>
      <c r="EB19" s="499">
        <v>194345.36147946265</v>
      </c>
      <c r="EC19" s="499">
        <v>153665.71766751501</v>
      </c>
      <c r="ED19" s="499">
        <v>160523.27833186541</v>
      </c>
      <c r="EE19" s="499">
        <v>174200.85089243107</v>
      </c>
      <c r="EF19" s="499">
        <v>181274.01197654274</v>
      </c>
      <c r="EG19" s="499">
        <v>169087.03281848886</v>
      </c>
      <c r="EH19" s="499">
        <v>209478.75500756412</v>
      </c>
      <c r="EI19" s="499">
        <v>163101.11754618472</v>
      </c>
      <c r="EJ19" s="499">
        <v>164311.70537210861</v>
      </c>
      <c r="EK19" s="499">
        <v>157582.61866437539</v>
      </c>
      <c r="EL19" s="499">
        <v>137483.84597371341</v>
      </c>
      <c r="EM19" s="499">
        <v>145048.82565174636</v>
      </c>
      <c r="EN19" s="499">
        <v>200976.03544687128</v>
      </c>
      <c r="EO19" s="499">
        <v>158970.13695180533</v>
      </c>
      <c r="EP19" s="499">
        <v>166567.27569275384</v>
      </c>
      <c r="EQ19" s="499">
        <v>179994.85615918745</v>
      </c>
      <c r="ER19" s="499">
        <v>187113.69852511803</v>
      </c>
      <c r="ES19" s="499">
        <v>187710.44697120332</v>
      </c>
      <c r="ET19" s="499">
        <v>220289.93620025666</v>
      </c>
      <c r="EU19" s="499">
        <v>180721.60049422138</v>
      </c>
      <c r="EV19" s="499">
        <v>164218.96962809571</v>
      </c>
      <c r="EW19" s="499">
        <v>163317.4173221596</v>
      </c>
      <c r="EX19" s="499">
        <v>144433.13331096849</v>
      </c>
      <c r="EY19" s="499">
        <v>150312.15809151431</v>
      </c>
      <c r="EZ19" s="499">
        <v>206916.96879357006</v>
      </c>
      <c r="FA19" s="499">
        <v>164881.6318422684</v>
      </c>
      <c r="FB19" s="499">
        <v>172187.25782169218</v>
      </c>
      <c r="FC19" s="499">
        <v>185619.15653522243</v>
      </c>
      <c r="FD19" s="499">
        <v>192998.55460437824</v>
      </c>
      <c r="FE19" s="499">
        <v>188268.5620919778</v>
      </c>
      <c r="FF19" s="499">
        <v>224048.74494980919</v>
      </c>
      <c r="FG19" s="499">
        <v>184990.38423508956</v>
      </c>
      <c r="FH19" s="499">
        <v>172956.40645514423</v>
      </c>
      <c r="FI19" s="499">
        <v>165112.12299893325</v>
      </c>
      <c r="FJ19" s="499">
        <v>151977.55280439291</v>
      </c>
      <c r="FK19" s="499">
        <v>151704.80055082036</v>
      </c>
      <c r="FL19" s="499">
        <v>210764.25165458943</v>
      </c>
      <c r="FM19" s="499">
        <v>169663.46441152436</v>
      </c>
      <c r="FN19" s="499">
        <v>176467.8085083765</v>
      </c>
      <c r="FO19" s="499">
        <v>190256.15021246296</v>
      </c>
      <c r="FP19" s="499">
        <v>198188.78789050414</v>
      </c>
      <c r="FQ19" s="499">
        <v>196704.9849037996</v>
      </c>
      <c r="FR19" s="499">
        <v>230687.39157805286</v>
      </c>
      <c r="FS19" s="499">
        <v>191260.52342304782</v>
      </c>
      <c r="FT19" s="499">
        <v>174623.25871517914</v>
      </c>
      <c r="FU19" s="499">
        <v>174105.96934594057</v>
      </c>
      <c r="FV19" s="499">
        <v>155054.98767574664</v>
      </c>
      <c r="FW19" s="499">
        <v>161532.52150389319</v>
      </c>
      <c r="FX19" s="499">
        <v>218727.94074851452</v>
      </c>
      <c r="FY19" s="499">
        <v>176324.40718191126</v>
      </c>
      <c r="FZ19" s="499">
        <v>183540.73203339337</v>
      </c>
      <c r="GA19" s="499">
        <v>197000.69047233826</v>
      </c>
      <c r="GB19" s="499">
        <v>204934.60475299158</v>
      </c>
      <c r="GC19" s="499">
        <v>208290.1624896026</v>
      </c>
      <c r="GD19" s="499">
        <v>239179.25224591803</v>
      </c>
      <c r="GE19" s="499">
        <v>198965.30418616199</v>
      </c>
      <c r="GF19" s="499">
        <v>182521.5491224186</v>
      </c>
      <c r="GG19" s="499">
        <v>181518.64566997156</v>
      </c>
      <c r="GH19" s="499">
        <v>161990.5520899659</v>
      </c>
      <c r="GI19" s="499">
        <v>168589.79388088535</v>
      </c>
      <c r="GJ19" s="499">
        <v>225847.69560779049</v>
      </c>
      <c r="GK19" s="499">
        <v>183065.41735804174</v>
      </c>
      <c r="GL19" s="499">
        <v>190098.71513797806</v>
      </c>
      <c r="GM19" s="499">
        <v>203453.35719168981</v>
      </c>
      <c r="GN19" s="499">
        <v>211577.52744494128</v>
      </c>
      <c r="GO19" s="499">
        <v>210947.20324006776</v>
      </c>
      <c r="GP19" s="499">
        <v>244164.37434539746</v>
      </c>
      <c r="GQ19" s="499">
        <v>195785.18939149156</v>
      </c>
      <c r="GR19" s="499">
        <v>197453.31381378166</v>
      </c>
      <c r="GS19" s="499">
        <v>189804.56147418005</v>
      </c>
      <c r="GT19" s="499">
        <v>168215.67049919578</v>
      </c>
      <c r="GU19" s="499">
        <v>176792.3630757709</v>
      </c>
      <c r="GV19" s="499">
        <v>233549.867661219</v>
      </c>
      <c r="GW19" s="499">
        <v>190099.83743818747</v>
      </c>
      <c r="GX19" s="499">
        <v>197099.97463270678</v>
      </c>
      <c r="GY19" s="499">
        <v>210272.52431000263</v>
      </c>
      <c r="GZ19" s="499">
        <v>218530.70897520796</v>
      </c>
      <c r="HA19" s="499">
        <v>205285.39072884221</v>
      </c>
      <c r="HB19" s="499">
        <v>246050.86441971568</v>
      </c>
      <c r="HC19" s="499">
        <v>207441.73905411572</v>
      </c>
      <c r="HD19" s="499">
        <v>189856.65796164729</v>
      </c>
      <c r="HE19" s="499">
        <v>190549.38694255869</v>
      </c>
      <c r="HF19" s="499">
        <v>171485.34951295494</v>
      </c>
      <c r="HG19" s="499">
        <v>178954.97008411156</v>
      </c>
      <c r="HH19" s="499">
        <v>237243.46088880856</v>
      </c>
      <c r="HI19" s="499">
        <v>194363.70459386511</v>
      </c>
      <c r="HJ19" s="499">
        <v>201506.32729123667</v>
      </c>
      <c r="HK19" s="499">
        <v>215078.32703595754</v>
      </c>
      <c r="HL19" s="499">
        <v>223949.27207427192</v>
      </c>
      <c r="HM19" s="499">
        <v>223645.34518491116</v>
      </c>
      <c r="HN19" s="499">
        <v>256864.98068832688</v>
      </c>
      <c r="HO19" s="499">
        <v>216796.80954598394</v>
      </c>
      <c r="HP19" s="499">
        <v>200057.99387554332</v>
      </c>
      <c r="HQ19" s="499">
        <v>199648.85716951528</v>
      </c>
      <c r="HR19" s="499">
        <v>183233.58921553928</v>
      </c>
      <c r="HS19" s="499">
        <v>183430.15937566597</v>
      </c>
      <c r="HT19" s="499">
        <v>244426.19999069936</v>
      </c>
      <c r="HU19" s="499">
        <v>201849.76669657676</v>
      </c>
      <c r="HV19" s="499">
        <v>208065.62696164564</v>
      </c>
      <c r="HW19" s="499">
        <v>221796.79129986858</v>
      </c>
      <c r="HX19" s="499">
        <v>231017.94950799193</v>
      </c>
      <c r="HY19" s="499">
        <v>228611.82222571806</v>
      </c>
      <c r="HZ19" s="499">
        <v>263033.8131333433</v>
      </c>
      <c r="IA19" s="499">
        <v>214602.66934303442</v>
      </c>
      <c r="IB19" s="499">
        <v>216100.96565469896</v>
      </c>
      <c r="IC19" s="499">
        <v>208875.91883215285</v>
      </c>
      <c r="ID19" s="499">
        <v>186878.35849870549</v>
      </c>
      <c r="IE19" s="499">
        <v>196386.3959559162</v>
      </c>
      <c r="IF19" s="499">
        <v>254048.53556508647</v>
      </c>
      <c r="IG19" s="499">
        <v>209920.56385974886</v>
      </c>
      <c r="IH19" s="499">
        <v>216724.86466312117</v>
      </c>
      <c r="II19" s="499">
        <v>229903.68634455485</v>
      </c>
      <c r="IJ19" s="499">
        <v>239054.60476686957</v>
      </c>
      <c r="IK19" s="499">
        <v>241053.68009068543</v>
      </c>
      <c r="IL19" s="499">
        <v>272560.658832343</v>
      </c>
      <c r="IM19" s="499">
        <v>231798.43548272891</v>
      </c>
      <c r="IN19" s="499">
        <v>215010.67153787153</v>
      </c>
      <c r="IO19" s="499">
        <v>214385.67354111362</v>
      </c>
      <c r="IP19" s="499">
        <v>193957.49852339886</v>
      </c>
      <c r="IQ19" s="499">
        <v>201973.468379603</v>
      </c>
      <c r="IR19" s="499">
        <v>260601.16803959245</v>
      </c>
      <c r="IS19" s="499">
        <v>216578.79690233033</v>
      </c>
      <c r="IT19" s="499">
        <v>223201.40718158722</v>
      </c>
      <c r="IU19" s="499">
        <v>236495.58711540999</v>
      </c>
      <c r="IV19" s="499">
        <v>246050.49587009201</v>
      </c>
      <c r="IW19" s="499">
        <v>248279.54393890328</v>
      </c>
      <c r="IX19" s="499">
        <v>279712.79499439796</v>
      </c>
      <c r="IY19" s="499">
        <v>238840.2376562405</v>
      </c>
      <c r="IZ19" s="499">
        <v>226881.19755971653</v>
      </c>
      <c r="JA19" s="499">
        <v>218810.37597458134</v>
      </c>
      <c r="JB19" s="499">
        <v>203833.15867978032</v>
      </c>
      <c r="JC19" s="499">
        <v>205650.43913109333</v>
      </c>
      <c r="JD19" s="499">
        <v>266620.11179669551</v>
      </c>
      <c r="JE19" s="499">
        <v>223362.61655944714</v>
      </c>
      <c r="JF19" s="499">
        <v>229382.78807523628</v>
      </c>
      <c r="JG19" s="499">
        <v>242953.30474074866</v>
      </c>
      <c r="JH19" s="499">
        <v>253051.44676001533</v>
      </c>
      <c r="JI19" s="499">
        <v>251364.47968317015</v>
      </c>
      <c r="JJ19" s="499">
        <v>285286.55522806337</v>
      </c>
      <c r="JK19" s="499">
        <v>236358.75973735252</v>
      </c>
      <c r="JL19" s="499">
        <v>237757.08585350571</v>
      </c>
      <c r="JM19" s="499">
        <v>230644.23352904903</v>
      </c>
      <c r="JN19" s="499">
        <v>208004.5653935736</v>
      </c>
      <c r="JO19" s="499">
        <v>218406.23911043597</v>
      </c>
      <c r="JP19" s="499">
        <v>276912.19528479717</v>
      </c>
      <c r="JQ19" s="499">
        <v>231957.05169215237</v>
      </c>
      <c r="JR19" s="499">
        <v>238477.7069363583</v>
      </c>
      <c r="JS19" s="499">
        <v>251599.76531521056</v>
      </c>
      <c r="JT19" s="499">
        <v>261657.67104032135</v>
      </c>
      <c r="JU19" s="499">
        <v>260207.70357328444</v>
      </c>
      <c r="JV19" s="499">
        <v>293771.69541574258</v>
      </c>
      <c r="JW19" s="499">
        <v>253005.51792829856</v>
      </c>
      <c r="JX19" s="499">
        <v>235872.6982881852</v>
      </c>
      <c r="JY19" s="499">
        <v>235788.08506705309</v>
      </c>
      <c r="JZ19" s="499">
        <v>214930.30107776867</v>
      </c>
      <c r="KA19" s="499">
        <v>223958.35260415648</v>
      </c>
      <c r="KB19" s="499">
        <v>283591.75536162587</v>
      </c>
      <c r="KC19" s="499">
        <v>238830.27571550896</v>
      </c>
      <c r="KD19" s="499">
        <v>245239.12721303373</v>
      </c>
      <c r="KE19" s="499">
        <v>258543.5843529288</v>
      </c>
      <c r="KF19" s="499">
        <v>269082.66713460401</v>
      </c>
      <c r="KG19" s="499">
        <v>262374.79534210602</v>
      </c>
      <c r="KH19" s="499">
        <v>299265.6713164174</v>
      </c>
      <c r="KI19" s="499">
        <v>259061.92275648774</v>
      </c>
      <c r="KJ19" s="499">
        <v>246448.52058294835</v>
      </c>
      <c r="KK19" s="499">
        <v>239493.96032186059</v>
      </c>
      <c r="KL19" s="499">
        <v>224381.72287426516</v>
      </c>
      <c r="KM19" s="499">
        <v>227368.59999667123</v>
      </c>
      <c r="KN19" s="499">
        <v>289557.74342219922</v>
      </c>
      <c r="KO19" s="499">
        <v>245688.42028679326</v>
      </c>
      <c r="KP19" s="499">
        <v>251593.13808251976</v>
      </c>
      <c r="KQ19" s="499">
        <v>265266.1270846632</v>
      </c>
      <c r="KR19" s="499">
        <v>276446.48399135645</v>
      </c>
      <c r="KS19" s="499">
        <v>272947.36951578822</v>
      </c>
      <c r="KT19" s="499">
        <v>308080.53464693628</v>
      </c>
      <c r="KU19" s="499">
        <v>267489.50925805519</v>
      </c>
      <c r="KV19" s="499">
        <v>250266.30615300286</v>
      </c>
      <c r="KW19" s="499">
        <v>250665.60302811448</v>
      </c>
      <c r="KX19" s="499">
        <v>229594.00919299331</v>
      </c>
      <c r="KY19" s="499">
        <v>239412.96821179005</v>
      </c>
      <c r="KZ19" s="499">
        <v>299816.10017937765</v>
      </c>
      <c r="LA19" s="499">
        <v>254579.93971885825</v>
      </c>
      <c r="LB19" s="499">
        <v>260876.89644238513</v>
      </c>
      <c r="LC19" s="499">
        <v>274220.22002632881</v>
      </c>
      <c r="LD19" s="499">
        <v>285481.0606222261</v>
      </c>
      <c r="LE19" s="499">
        <v>286394.66183664225</v>
      </c>
      <c r="LF19" s="499">
        <v>318699.06429447676</v>
      </c>
      <c r="LG19" s="499">
        <v>277340.61202053603</v>
      </c>
      <c r="LH19" s="499">
        <v>260276.88655414816</v>
      </c>
      <c r="LI19" s="499">
        <v>260252.08050026061</v>
      </c>
      <c r="LJ19" s="499">
        <v>238676.40180726728</v>
      </c>
      <c r="LK19" s="499">
        <v>248706.67741149469</v>
      </c>
      <c r="LL19" s="499">
        <v>309262.61094112979</v>
      </c>
      <c r="LM19" s="499">
        <v>263589.77690119407</v>
      </c>
      <c r="LN19" s="499">
        <v>269688.88686198206</v>
      </c>
      <c r="LO19" s="499">
        <v>282930.5173919326</v>
      </c>
      <c r="LP19" s="499">
        <v>294466.6490154668</v>
      </c>
      <c r="LQ19" s="499">
        <v>291728.27646762738</v>
      </c>
      <c r="LR19" s="499">
        <v>326167.64249184832</v>
      </c>
      <c r="LS19" s="499">
        <v>276575.58958874433</v>
      </c>
      <c r="LT19" s="499">
        <v>277636.53072620655</v>
      </c>
      <c r="LU19" s="499">
        <v>270953.71364758309</v>
      </c>
      <c r="LV19" s="499">
        <v>247250.06050998243</v>
      </c>
      <c r="LW19" s="499">
        <v>259333.38175610971</v>
      </c>
      <c r="LX19" s="499">
        <v>319456.98881574511</v>
      </c>
      <c r="LY19" s="499">
        <v>273038.48563961749</v>
      </c>
      <c r="LZ19" s="499">
        <v>279076.16548270977</v>
      </c>
      <c r="MA19" s="499">
        <v>292127.6377279142</v>
      </c>
      <c r="MB19" s="499">
        <v>303875.33681704447</v>
      </c>
      <c r="MC19" s="499">
        <v>288468.04653337644</v>
      </c>
      <c r="MD19" s="499">
        <v>330488.15639073856</v>
      </c>
      <c r="ME19" s="499">
        <v>290636.9988117441</v>
      </c>
      <c r="MF19" s="499">
        <v>272430.70734696341</v>
      </c>
      <c r="MG19" s="499">
        <v>274112.37485783448</v>
      </c>
      <c r="MH19" s="499">
        <v>252882.67101397782</v>
      </c>
      <c r="MI19" s="499">
        <v>263943.01839441684</v>
      </c>
      <c r="MJ19" s="499">
        <v>325678.18861000036</v>
      </c>
      <c r="MK19" s="499">
        <v>279758.57285397977</v>
      </c>
      <c r="ML19" s="499">
        <v>285915.34972998075</v>
      </c>
      <c r="MM19" s="499">
        <v>299363.26148062403</v>
      </c>
      <c r="MN19" s="499">
        <v>311807.2529370875</v>
      </c>
      <c r="MO19" s="499">
        <v>309289.52172419353</v>
      </c>
      <c r="MP19" s="499">
        <v>343799.95344060869</v>
      </c>
      <c r="MQ19" s="499">
        <v>302462.27315630129</v>
      </c>
      <c r="MR19" s="499">
        <v>285089.76971062645</v>
      </c>
      <c r="MS19" s="499">
        <v>285694.51079915283</v>
      </c>
      <c r="MT19" s="499">
        <v>263641.10076655861</v>
      </c>
      <c r="MU19" s="499">
        <v>274861.43198634993</v>
      </c>
      <c r="MV19" s="499">
        <v>336589.19568660465</v>
      </c>
      <c r="MW19" s="499">
        <v>290074.89847064123</v>
      </c>
      <c r="MX19" s="499">
        <v>295937.28412374947</v>
      </c>
      <c r="MY19" s="499">
        <v>309198.04371127591</v>
      </c>
      <c r="MZ19" s="499">
        <v>321874.61884259887</v>
      </c>
      <c r="NA19" s="499">
        <v>313876.9343761573</v>
      </c>
      <c r="NB19" s="499">
        <v>351559.44606141117</v>
      </c>
      <c r="NC19" s="499">
        <v>302151.57250247156</v>
      </c>
      <c r="ND19" s="499">
        <v>302766.10901834542</v>
      </c>
      <c r="NE19" s="499">
        <v>296872.47657364904</v>
      </c>
      <c r="NF19" s="499">
        <v>272749.75587178726</v>
      </c>
      <c r="NG19" s="499">
        <v>286073.27546390443</v>
      </c>
      <c r="NH19" s="499">
        <v>347439.49864386831</v>
      </c>
      <c r="NI19" s="499">
        <v>300191.18600842787</v>
      </c>
      <c r="NJ19" s="499">
        <v>306007.90481087705</v>
      </c>
      <c r="NK19" s="499">
        <v>319098.78966403037</v>
      </c>
      <c r="NL19" s="499">
        <v>332030.4322174355</v>
      </c>
      <c r="NM19" s="499">
        <v>331734.94200620707</v>
      </c>
      <c r="NQ19" s="484">
        <v>1444170.4878410921</v>
      </c>
      <c r="NR19" s="484">
        <v>1496443.0758671165</v>
      </c>
      <c r="NS19" s="484">
        <v>1538943.1163728579</v>
      </c>
      <c r="NT19" s="484">
        <v>1620778.2708304869</v>
      </c>
      <c r="NU19" s="484">
        <v>1662814.5289338296</v>
      </c>
      <c r="NV19" s="484">
        <v>1692696.121688473</v>
      </c>
      <c r="NW19" s="484">
        <v>1732755.4316545629</v>
      </c>
      <c r="NX19" s="484">
        <v>1803781.653738257</v>
      </c>
      <c r="NY19" s="484">
        <v>1892834.4240811404</v>
      </c>
      <c r="NZ19" s="484">
        <v>1955151.7859207452</v>
      </c>
      <c r="OA19" s="484">
        <v>1998823.7682720826</v>
      </c>
      <c r="OB19" s="484">
        <v>2058339.317962632</v>
      </c>
      <c r="OC19" s="484">
        <v>2134165.3467363254</v>
      </c>
      <c r="OD19" s="484">
        <v>2192835.4595754468</v>
      </c>
      <c r="OE19" s="484">
        <v>2276083.1899206121</v>
      </c>
      <c r="OF19" s="484">
        <v>2357755.0131758302</v>
      </c>
      <c r="OG19" s="484">
        <v>2427053.7763459827</v>
      </c>
      <c r="OH19" s="484">
        <v>2480125.4050441547</v>
      </c>
      <c r="OI19" s="484">
        <v>2575800.5465530748</v>
      </c>
      <c r="OJ19" s="484">
        <v>2676584.0567079177</v>
      </c>
      <c r="OK19" s="484">
        <v>2760893.4053449742</v>
      </c>
      <c r="OL19" s="484">
        <v>2840462.951611123</v>
      </c>
      <c r="OM19" s="484">
        <v>2937269.5326941046</v>
      </c>
      <c r="ON19" s="484">
        <v>3014988.8555010119</v>
      </c>
      <c r="OO19" s="484">
        <v>3097519.6802319712</v>
      </c>
      <c r="OP19" s="484">
        <v>3206877.8093167101</v>
      </c>
      <c r="OQ19" s="484">
        <v>3315618.4401675165</v>
      </c>
      <c r="OR19" s="484">
        <v>3413959.5797368819</v>
      </c>
      <c r="OS19" s="484">
        <v>3496306.0741515416</v>
      </c>
      <c r="OT19" s="484">
        <v>3623100.0150706256</v>
      </c>
      <c r="OU19" s="484">
        <v>3748675.3888424151</v>
      </c>
    </row>
    <row r="20" spans="2:411" x14ac:dyDescent="0.25">
      <c r="B20" t="s">
        <v>955</v>
      </c>
      <c r="C20" s="496" t="s">
        <v>956</v>
      </c>
      <c r="D20" t="s">
        <v>939</v>
      </c>
      <c r="F20" s="487">
        <v>858152.6878859729</v>
      </c>
      <c r="G20" s="487">
        <v>611909.41894238698</v>
      </c>
      <c r="H20" s="487">
        <v>620250.9807122678</v>
      </c>
      <c r="I20" s="487">
        <v>579888.46629727329</v>
      </c>
      <c r="J20" s="487">
        <v>478814.36155891401</v>
      </c>
      <c r="K20" s="487">
        <v>506486.24681177962</v>
      </c>
      <c r="L20" s="487">
        <v>796266.7352750554</v>
      </c>
      <c r="M20" s="487">
        <v>579923.21970280865</v>
      </c>
      <c r="N20" s="487">
        <v>624429.94324816589</v>
      </c>
      <c r="O20" s="487">
        <v>697373.27945858007</v>
      </c>
      <c r="P20" s="487">
        <v>722841.66263977066</v>
      </c>
      <c r="Q20" s="487">
        <v>733993.29251854075</v>
      </c>
      <c r="R20" s="487">
        <v>905276.71364798385</v>
      </c>
      <c r="S20" s="487">
        <v>696014.39776819246</v>
      </c>
      <c r="T20" s="487">
        <v>608871.38727231976</v>
      </c>
      <c r="U20" s="487">
        <v>600150.9624719182</v>
      </c>
      <c r="V20" s="487">
        <v>505955.16833166196</v>
      </c>
      <c r="W20" s="487">
        <v>524353.81141486997</v>
      </c>
      <c r="X20" s="487">
        <v>817635.91200828622</v>
      </c>
      <c r="Y20" s="487">
        <v>601477.8956197931</v>
      </c>
      <c r="Z20" s="487">
        <v>644571.72104804835</v>
      </c>
      <c r="AA20" s="487">
        <v>717618.98367715767</v>
      </c>
      <c r="AB20" s="487">
        <v>744262.39554101136</v>
      </c>
      <c r="AC20" s="487">
        <v>726840.379106523</v>
      </c>
      <c r="AD20" s="487">
        <v>915724.96769033768</v>
      </c>
      <c r="AE20" s="487">
        <v>709234.74620455655</v>
      </c>
      <c r="AF20" s="487">
        <v>646578.5513116431</v>
      </c>
      <c r="AG20" s="487">
        <v>600403.80358316819</v>
      </c>
      <c r="AH20" s="487">
        <v>537584.82217299857</v>
      </c>
      <c r="AI20" s="487">
        <v>522505.13532198098</v>
      </c>
      <c r="AJ20" s="487">
        <v>828847.18124764715</v>
      </c>
      <c r="AK20" s="487">
        <v>618080.82961461681</v>
      </c>
      <c r="AL20" s="487">
        <v>658610.65242792224</v>
      </c>
      <c r="AM20" s="487">
        <v>733646.04783475725</v>
      </c>
      <c r="AN20" s="487">
        <v>763003.74941982923</v>
      </c>
      <c r="AO20" s="487">
        <v>788657.00261173234</v>
      </c>
      <c r="AP20" s="487">
        <v>952486.60472013324</v>
      </c>
      <c r="AQ20" s="487">
        <v>695395.3095064644</v>
      </c>
      <c r="AR20" s="487">
        <v>709064.63654535881</v>
      </c>
      <c r="AS20" s="487">
        <v>661741.77409169299</v>
      </c>
      <c r="AT20" s="487">
        <v>554627.18310710508</v>
      </c>
      <c r="AU20" s="487">
        <v>584059.74787908024</v>
      </c>
      <c r="AV20" s="487">
        <v>874483.43730066961</v>
      </c>
      <c r="AW20" s="487">
        <v>653549.91107924469</v>
      </c>
      <c r="AX20" s="487">
        <v>695894.3157707426</v>
      </c>
      <c r="AY20" s="487">
        <v>767570.43864157086</v>
      </c>
      <c r="AZ20" s="487">
        <v>795316.88450193824</v>
      </c>
      <c r="BA20" s="487">
        <v>821266.2848815649</v>
      </c>
      <c r="BB20" s="487">
        <v>982866.18418369314</v>
      </c>
      <c r="BC20" s="487">
        <v>769805.29370265093</v>
      </c>
      <c r="BD20" s="487">
        <v>682978.63237239479</v>
      </c>
      <c r="BE20" s="487">
        <v>673291.26226340688</v>
      </c>
      <c r="BF20" s="487">
        <v>576015.28546146792</v>
      </c>
      <c r="BG20" s="487">
        <v>597216.82720274804</v>
      </c>
      <c r="BH20" s="487">
        <v>893003.09773590567</v>
      </c>
      <c r="BI20" s="487">
        <v>673557.99200932495</v>
      </c>
      <c r="BJ20" s="487">
        <v>715390.41554364061</v>
      </c>
      <c r="BK20" s="487">
        <v>788008.92556235089</v>
      </c>
      <c r="BL20" s="487">
        <v>817668.32282488432</v>
      </c>
      <c r="BM20" s="487">
        <v>822993.83315693017</v>
      </c>
      <c r="BN20" s="487">
        <v>997751.00149520813</v>
      </c>
      <c r="BO20" s="487">
        <v>787035.55164219637</v>
      </c>
      <c r="BP20" s="487">
        <v>725172.78117613355</v>
      </c>
      <c r="BQ20" s="487">
        <v>677381.00830222457</v>
      </c>
      <c r="BR20" s="487">
        <v>611154.92279638443</v>
      </c>
      <c r="BS20" s="487">
        <v>598848.86484919838</v>
      </c>
      <c r="BT20" s="487">
        <v>907570.44681830367</v>
      </c>
      <c r="BU20" s="487">
        <v>693305.47402850189</v>
      </c>
      <c r="BV20" s="487">
        <v>732449.91183742078</v>
      </c>
      <c r="BW20" s="487">
        <v>806958.61136261118</v>
      </c>
      <c r="BX20" s="487">
        <v>839334.09341066924</v>
      </c>
      <c r="BY20" s="487">
        <v>777438.36100124125</v>
      </c>
      <c r="BZ20" s="487">
        <v>993984.05604710162</v>
      </c>
      <c r="CA20" s="487">
        <v>791355.40211152821</v>
      </c>
      <c r="CB20" s="487">
        <v>699551.70826414169</v>
      </c>
      <c r="CC20" s="487">
        <v>699769.9412559974</v>
      </c>
      <c r="CD20" s="487">
        <v>634660.00272144505</v>
      </c>
      <c r="CE20" s="487">
        <v>614687.81467250315</v>
      </c>
      <c r="CF20" s="487">
        <v>929834.3232251819</v>
      </c>
      <c r="CG20" s="487">
        <v>715912.45026164886</v>
      </c>
      <c r="CH20" s="487">
        <v>754312.12009246321</v>
      </c>
      <c r="CI20" s="487">
        <v>829724.85362569313</v>
      </c>
      <c r="CJ20" s="487">
        <v>863829.67661199847</v>
      </c>
      <c r="CK20" s="487">
        <v>843426.53744914965</v>
      </c>
      <c r="CL20" s="487">
        <v>1035182.5589254596</v>
      </c>
      <c r="CM20" s="487">
        <v>827437.58748972265</v>
      </c>
      <c r="CN20" s="487">
        <v>738109.24409480346</v>
      </c>
      <c r="CO20" s="487">
        <v>734634.40663955384</v>
      </c>
      <c r="CP20" s="487">
        <v>656732.81944771227</v>
      </c>
      <c r="CQ20" s="487">
        <v>643204.64209744823</v>
      </c>
      <c r="CR20" s="487">
        <v>959388.06384315738</v>
      </c>
      <c r="CS20" s="487">
        <v>742869.40642809623</v>
      </c>
      <c r="CT20" s="487">
        <v>781244.6273629904</v>
      </c>
      <c r="CU20" s="487">
        <v>856524.6834308299</v>
      </c>
      <c r="CV20" s="487">
        <v>891547.25255519152</v>
      </c>
      <c r="CW20" s="487">
        <v>888296.00806976599</v>
      </c>
      <c r="CX20" s="487">
        <v>1069455.0553264967</v>
      </c>
      <c r="CY20" s="487">
        <v>813253.09140352393</v>
      </c>
      <c r="CZ20" s="487">
        <v>824327.23333915474</v>
      </c>
      <c r="DA20" s="487">
        <v>781119.56721395976</v>
      </c>
      <c r="DB20" s="487">
        <v>671768.79438163084</v>
      </c>
      <c r="DC20" s="487">
        <v>707624.07162441663</v>
      </c>
      <c r="DD20" s="487">
        <v>1004512.546462158</v>
      </c>
      <c r="DE20" s="487">
        <v>779218.67216008645</v>
      </c>
      <c r="DF20" s="487">
        <v>820386.62892744318</v>
      </c>
      <c r="DG20" s="487">
        <v>892252.68881324609</v>
      </c>
      <c r="DH20" s="487">
        <v>926173.50269927876</v>
      </c>
      <c r="DI20" s="487">
        <v>946692.63423481025</v>
      </c>
      <c r="DJ20" s="487">
        <v>1111705.4778953416</v>
      </c>
      <c r="DK20" s="487">
        <v>896913.29411848565</v>
      </c>
      <c r="DL20" s="487">
        <v>808999.41336828761</v>
      </c>
      <c r="DM20" s="487">
        <v>801254.61142144864</v>
      </c>
      <c r="DN20" s="487">
        <v>700514.55554297741</v>
      </c>
      <c r="DO20" s="487">
        <v>727840.30677057663</v>
      </c>
      <c r="DP20" s="487">
        <v>1029521.0701894859</v>
      </c>
      <c r="DQ20" s="487">
        <v>805061.63062956568</v>
      </c>
      <c r="DR20" s="487">
        <v>845305.60956405092</v>
      </c>
      <c r="DS20" s="487">
        <v>917772.51169339125</v>
      </c>
      <c r="DT20" s="487">
        <v>953474.55768430408</v>
      </c>
      <c r="DU20" s="487">
        <v>975444.79999348731</v>
      </c>
      <c r="DV20" s="487">
        <v>1139884.6495218195</v>
      </c>
      <c r="DW20" s="487">
        <v>924605.88324682275</v>
      </c>
      <c r="DX20" s="487">
        <v>862852.79541235371</v>
      </c>
      <c r="DY20" s="487">
        <v>814718.524268843</v>
      </c>
      <c r="DZ20" s="487">
        <v>743678.44251120614</v>
      </c>
      <c r="EA20" s="487">
        <v>737085.49430644698</v>
      </c>
      <c r="EB20" s="487">
        <v>1051054.2053347973</v>
      </c>
      <c r="EC20" s="487">
        <v>831051.47218704748</v>
      </c>
      <c r="ED20" s="487">
        <v>868138.37727052998</v>
      </c>
      <c r="EE20" s="487">
        <v>942109.11703564425</v>
      </c>
      <c r="EF20" s="487">
        <v>980362.02745178295</v>
      </c>
      <c r="EG20" s="487">
        <v>914452.68134293007</v>
      </c>
      <c r="EH20" s="487">
        <v>1132898.2832567615</v>
      </c>
      <c r="EI20" s="487">
        <v>882079.78923046298</v>
      </c>
      <c r="EJ20" s="487">
        <v>888626.86303597211</v>
      </c>
      <c r="EK20" s="487">
        <v>852234.76791013684</v>
      </c>
      <c r="EL20" s="487">
        <v>743537.03827165067</v>
      </c>
      <c r="EM20" s="487">
        <v>784449.79092671769</v>
      </c>
      <c r="EN20" s="487">
        <v>1086914.0668956572</v>
      </c>
      <c r="EO20" s="487">
        <v>859738.71305130364</v>
      </c>
      <c r="EP20" s="487">
        <v>900825.38762588403</v>
      </c>
      <c r="EQ20" s="487">
        <v>973444.12577985751</v>
      </c>
      <c r="ER20" s="487">
        <v>1011944.088675126</v>
      </c>
      <c r="ES20" s="487">
        <v>1015171.4101764483</v>
      </c>
      <c r="ET20" s="487">
        <v>1191367.0698061991</v>
      </c>
      <c r="EU20" s="487">
        <v>977374.48811897286</v>
      </c>
      <c r="EV20" s="487">
        <v>888125.33167454624</v>
      </c>
      <c r="EW20" s="487">
        <v>883249.57680563687</v>
      </c>
      <c r="EX20" s="487">
        <v>781120.01748092636</v>
      </c>
      <c r="EY20" s="487">
        <v>812914.82684411842</v>
      </c>
      <c r="EZ20" s="487">
        <v>1119043.6887715121</v>
      </c>
      <c r="FA20" s="487">
        <v>891709.12653139571</v>
      </c>
      <c r="FB20" s="487">
        <v>931219.2483569067</v>
      </c>
      <c r="FC20" s="487">
        <v>1003861.3403575378</v>
      </c>
      <c r="FD20" s="487">
        <v>1043770.4347366455</v>
      </c>
      <c r="FE20" s="487">
        <v>1018189.7957982371</v>
      </c>
      <c r="FF20" s="487">
        <v>1211695.3745992307</v>
      </c>
      <c r="FG20" s="487">
        <v>1000460.8281702555</v>
      </c>
      <c r="FH20" s="487">
        <v>935378.94066735439</v>
      </c>
      <c r="FI20" s="487">
        <v>892955.66361188423</v>
      </c>
      <c r="FJ20" s="487">
        <v>821921.5770088163</v>
      </c>
      <c r="FK20" s="487">
        <v>820446.48441617796</v>
      </c>
      <c r="FL20" s="487">
        <v>1139850.477260849</v>
      </c>
      <c r="FM20" s="487">
        <v>917570.12569732917</v>
      </c>
      <c r="FN20" s="487">
        <v>954369.22613944183</v>
      </c>
      <c r="FO20" s="487">
        <v>1028939.0250909063</v>
      </c>
      <c r="FP20" s="487">
        <v>1071840.1374582499</v>
      </c>
      <c r="FQ20" s="487">
        <v>1063815.4675757689</v>
      </c>
      <c r="FR20" s="487">
        <v>1247598.3537247938</v>
      </c>
      <c r="FS20" s="487">
        <v>1034370.8536597728</v>
      </c>
      <c r="FT20" s="487">
        <v>944393.57350574411</v>
      </c>
      <c r="FU20" s="487">
        <v>941595.98079360405</v>
      </c>
      <c r="FV20" s="487">
        <v>838564.89094518754</v>
      </c>
      <c r="FW20" s="487">
        <v>873596.54345515149</v>
      </c>
      <c r="FX20" s="487">
        <v>1182919.5211959849</v>
      </c>
      <c r="FY20" s="487">
        <v>953593.68631649716</v>
      </c>
      <c r="FZ20" s="487">
        <v>992620.85179383634</v>
      </c>
      <c r="GA20" s="487">
        <v>1065414.6957692667</v>
      </c>
      <c r="GB20" s="487">
        <v>1108322.7122300954</v>
      </c>
      <c r="GC20" s="487">
        <v>1126470.1639802183</v>
      </c>
      <c r="GD20" s="487">
        <v>1293523.8432663593</v>
      </c>
      <c r="GE20" s="487">
        <v>1076039.675393445</v>
      </c>
      <c r="GF20" s="487">
        <v>987108.92973698501</v>
      </c>
      <c r="GG20" s="487">
        <v>981685.04988096573</v>
      </c>
      <c r="GH20" s="487">
        <v>876073.65415127971</v>
      </c>
      <c r="GI20" s="487">
        <v>911763.52492342063</v>
      </c>
      <c r="GJ20" s="487">
        <v>1221424.4190172055</v>
      </c>
      <c r="GK20" s="487">
        <v>990050.26567548199</v>
      </c>
      <c r="GL20" s="487">
        <v>1028087.5882681034</v>
      </c>
      <c r="GM20" s="487">
        <v>1100311.8625417035</v>
      </c>
      <c r="GN20" s="487">
        <v>1144248.8170670534</v>
      </c>
      <c r="GO20" s="487">
        <v>1140839.9119035173</v>
      </c>
      <c r="GP20" s="487">
        <v>1320484.2682895157</v>
      </c>
      <c r="GQ20" s="487">
        <v>1058841.05020918</v>
      </c>
      <c r="GR20" s="487">
        <v>1067862.5631268164</v>
      </c>
      <c r="GS20" s="487">
        <v>1026496.7530508596</v>
      </c>
      <c r="GT20" s="487">
        <v>909740.19927960041</v>
      </c>
      <c r="GU20" s="487">
        <v>956124.47483858059</v>
      </c>
      <c r="GV20" s="487">
        <v>1263079.13238593</v>
      </c>
      <c r="GW20" s="487">
        <v>1028093.6578668106</v>
      </c>
      <c r="GX20" s="487">
        <v>1065951.6421284906</v>
      </c>
      <c r="GY20" s="487">
        <v>1137191.1285145159</v>
      </c>
      <c r="GZ20" s="487">
        <v>1181852.8567632379</v>
      </c>
      <c r="HA20" s="487">
        <v>1110219.8250414513</v>
      </c>
      <c r="HB20" s="487">
        <v>1330686.7414066528</v>
      </c>
      <c r="HC20" s="487">
        <v>1121881.7394714742</v>
      </c>
      <c r="HD20" s="487">
        <v>1026778.5001006413</v>
      </c>
      <c r="HE20" s="487">
        <v>1030524.9013679603</v>
      </c>
      <c r="HF20" s="487">
        <v>927423.20365565096</v>
      </c>
      <c r="HG20" s="487">
        <v>967820.23733735853</v>
      </c>
      <c r="HH20" s="487">
        <v>1283054.740062393</v>
      </c>
      <c r="HI20" s="487">
        <v>1051153.4081528366</v>
      </c>
      <c r="HJ20" s="487">
        <v>1089781.9793008312</v>
      </c>
      <c r="HK20" s="487">
        <v>1163181.7625418585</v>
      </c>
      <c r="HL20" s="487">
        <v>1211157.4076348827</v>
      </c>
      <c r="HM20" s="487">
        <v>1209513.7170793421</v>
      </c>
      <c r="HN20" s="487">
        <v>1389171.4013675463</v>
      </c>
      <c r="HO20" s="487">
        <v>1172475.6209350182</v>
      </c>
      <c r="HP20" s="487">
        <v>1081949.1351531602</v>
      </c>
      <c r="HQ20" s="487">
        <v>1079736.4512375062</v>
      </c>
      <c r="HR20" s="487">
        <v>990959.76892627298</v>
      </c>
      <c r="HS20" s="487">
        <v>992022.85523752694</v>
      </c>
      <c r="HT20" s="487">
        <v>1321900.2678454823</v>
      </c>
      <c r="HU20" s="487">
        <v>1091639.3605550709</v>
      </c>
      <c r="HV20" s="487">
        <v>1125255.835996727</v>
      </c>
      <c r="HW20" s="487">
        <v>1199516.4096063396</v>
      </c>
      <c r="HX20" s="487">
        <v>1249386.0696739906</v>
      </c>
      <c r="HY20" s="487">
        <v>1236373.3063162607</v>
      </c>
      <c r="HZ20" s="487">
        <v>1422533.5420123355</v>
      </c>
      <c r="IA20" s="487">
        <v>1160609.3213236025</v>
      </c>
      <c r="IB20" s="487">
        <v>1168712.373679596</v>
      </c>
      <c r="IC20" s="487">
        <v>1129638.0382348555</v>
      </c>
      <c r="ID20" s="487">
        <v>1010671.3280465136</v>
      </c>
      <c r="IE20" s="487">
        <v>1062092.4820056634</v>
      </c>
      <c r="IF20" s="487">
        <v>1373939.566306799</v>
      </c>
      <c r="IG20" s="487">
        <v>1135287.663937154</v>
      </c>
      <c r="IH20" s="487">
        <v>1172086.5302404442</v>
      </c>
      <c r="II20" s="487">
        <v>1243359.9367379392</v>
      </c>
      <c r="IJ20" s="487">
        <v>1292849.7275784884</v>
      </c>
      <c r="IK20" s="487">
        <v>1303661.081705403</v>
      </c>
      <c r="IL20" s="487">
        <v>1474056.4142809773</v>
      </c>
      <c r="IM20" s="487">
        <v>1253607.076338144</v>
      </c>
      <c r="IN20" s="487">
        <v>1162815.8696013943</v>
      </c>
      <c r="IO20" s="487">
        <v>1159435.7695165891</v>
      </c>
      <c r="IP20" s="487">
        <v>1048956.5736344003</v>
      </c>
      <c r="IQ20" s="487">
        <v>1092308.3612102035</v>
      </c>
      <c r="IR20" s="487">
        <v>1409377.3656240245</v>
      </c>
      <c r="IS20" s="487">
        <v>1171296.5698674554</v>
      </c>
      <c r="IT20" s="487">
        <v>1207112.8215717284</v>
      </c>
      <c r="IU20" s="487">
        <v>1279010.105970762</v>
      </c>
      <c r="IV20" s="487">
        <v>1330684.7482248817</v>
      </c>
      <c r="IW20" s="487">
        <v>1342739.8357699739</v>
      </c>
      <c r="IX20" s="487">
        <v>1512736.4359343336</v>
      </c>
      <c r="IY20" s="487">
        <v>1291690.3922004947</v>
      </c>
      <c r="IZ20" s="487">
        <v>1227013.78098872</v>
      </c>
      <c r="JA20" s="487">
        <v>1183365.3455283265</v>
      </c>
      <c r="JB20" s="487">
        <v>1102365.896392633</v>
      </c>
      <c r="JC20" s="487">
        <v>1112194.0715859325</v>
      </c>
      <c r="JD20" s="487">
        <v>1441928.8816438462</v>
      </c>
      <c r="JE20" s="487">
        <v>1207984.6704970086</v>
      </c>
      <c r="JF20" s="487">
        <v>1240542.8264536951</v>
      </c>
      <c r="JG20" s="487">
        <v>1313934.588939161</v>
      </c>
      <c r="JH20" s="487">
        <v>1368547.1330957133</v>
      </c>
      <c r="JI20" s="487">
        <v>1359423.7157582389</v>
      </c>
      <c r="JJ20" s="487">
        <v>1542880.3204527246</v>
      </c>
      <c r="JK20" s="487">
        <v>1278270.1192274848</v>
      </c>
      <c r="JL20" s="487">
        <v>1285832.5150244513</v>
      </c>
      <c r="JM20" s="487">
        <v>1247364.9473365261</v>
      </c>
      <c r="JN20" s="487">
        <v>1124925.6042000023</v>
      </c>
      <c r="JO20" s="487">
        <v>1181179.7016448951</v>
      </c>
      <c r="JP20" s="487">
        <v>1497590.2956826333</v>
      </c>
      <c r="JQ20" s="487">
        <v>1254464.9009483105</v>
      </c>
      <c r="JR20" s="487">
        <v>1289729.7617290772</v>
      </c>
      <c r="JS20" s="487">
        <v>1360696.1822124333</v>
      </c>
      <c r="JT20" s="487">
        <v>1415091.121349459</v>
      </c>
      <c r="JU20" s="487">
        <v>1407249.4399621272</v>
      </c>
      <c r="JV20" s="487">
        <v>1588769.4644447612</v>
      </c>
      <c r="JW20" s="487">
        <v>1368298.7418228034</v>
      </c>
      <c r="JX20" s="487">
        <v>1275641.412649106</v>
      </c>
      <c r="JY20" s="487">
        <v>1275183.809332923</v>
      </c>
      <c r="JZ20" s="487">
        <v>1162381.2118898197</v>
      </c>
      <c r="KA20" s="487">
        <v>1211206.5167520193</v>
      </c>
      <c r="KB20" s="487">
        <v>1533714.54199905</v>
      </c>
      <c r="KC20" s="487">
        <v>1291636.5162570737</v>
      </c>
      <c r="KD20" s="487">
        <v>1326296.7225339876</v>
      </c>
      <c r="KE20" s="487">
        <v>1398249.5878873549</v>
      </c>
      <c r="KF20" s="487">
        <v>1455246.8179407301</v>
      </c>
      <c r="KG20" s="487">
        <v>1418969.4568414958</v>
      </c>
      <c r="KH20" s="487">
        <v>1618481.8611310211</v>
      </c>
      <c r="KI20" s="487">
        <v>1401052.8539632719</v>
      </c>
      <c r="KJ20" s="487">
        <v>1332837.3365094189</v>
      </c>
      <c r="KK20" s="487">
        <v>1295225.8403922706</v>
      </c>
      <c r="KL20" s="487">
        <v>1213496.1783082511</v>
      </c>
      <c r="KM20" s="487">
        <v>1229649.7398670376</v>
      </c>
      <c r="KN20" s="487">
        <v>1565979.6642139968</v>
      </c>
      <c r="KO20" s="487">
        <v>1328726.5792128807</v>
      </c>
      <c r="KP20" s="487">
        <v>1360660.3409619071</v>
      </c>
      <c r="KQ20" s="487">
        <v>1434606.2920296302</v>
      </c>
      <c r="KR20" s="487">
        <v>1495071.6463579643</v>
      </c>
      <c r="KS20" s="487">
        <v>1476147.8142865594</v>
      </c>
      <c r="KT20" s="487">
        <v>1666154.2063954715</v>
      </c>
      <c r="KU20" s="487">
        <v>1446630.7374067688</v>
      </c>
      <c r="KV20" s="487">
        <v>1353484.5984143363</v>
      </c>
      <c r="KW20" s="487">
        <v>1355644.0667781204</v>
      </c>
      <c r="KX20" s="487">
        <v>1241685.147743918</v>
      </c>
      <c r="KY20" s="487">
        <v>1294787.8206873469</v>
      </c>
      <c r="KZ20" s="487">
        <v>1621458.678106471</v>
      </c>
      <c r="LA20" s="487">
        <v>1376813.4942786442</v>
      </c>
      <c r="LB20" s="487">
        <v>1410868.5537598219</v>
      </c>
      <c r="LC20" s="487">
        <v>1483031.6157402287</v>
      </c>
      <c r="LD20" s="487">
        <v>1543932.2401432113</v>
      </c>
      <c r="LE20" s="487">
        <v>1548873.1576474996</v>
      </c>
      <c r="LF20" s="487">
        <v>1723581.0991988741</v>
      </c>
      <c r="LG20" s="487">
        <v>1499907.2494205888</v>
      </c>
      <c r="LH20" s="487">
        <v>1407623.5938005354</v>
      </c>
      <c r="LI20" s="487">
        <v>1407489.4382587834</v>
      </c>
      <c r="LJ20" s="487">
        <v>1290804.3388533141</v>
      </c>
      <c r="LK20" s="487">
        <v>1345049.8493930872</v>
      </c>
      <c r="LL20" s="487">
        <v>1672547.0847774437</v>
      </c>
      <c r="LM20" s="487">
        <v>1425540.2927357124</v>
      </c>
      <c r="LN20" s="487">
        <v>1458525.3618121513</v>
      </c>
      <c r="LO20" s="487">
        <v>1530138.449709106</v>
      </c>
      <c r="LP20" s="487">
        <v>1592527.8968454229</v>
      </c>
      <c r="LQ20" s="487">
        <v>1577718.2921279771</v>
      </c>
      <c r="LR20" s="487">
        <v>1763972.4955381618</v>
      </c>
      <c r="LS20" s="487">
        <v>1495769.8723409967</v>
      </c>
      <c r="LT20" s="487">
        <v>1501507.6302975209</v>
      </c>
      <c r="LU20" s="487">
        <v>1465365.7695373779</v>
      </c>
      <c r="LV20" s="487">
        <v>1337172.2066840383</v>
      </c>
      <c r="LW20" s="487">
        <v>1402520.9524090318</v>
      </c>
      <c r="LX20" s="487">
        <v>1727680.0895186898</v>
      </c>
      <c r="LY20" s="487">
        <v>1476640.5864545985</v>
      </c>
      <c r="LZ20" s="487">
        <v>1509293.4305525413</v>
      </c>
      <c r="MA20" s="487">
        <v>1579878.1086982151</v>
      </c>
      <c r="MB20" s="487">
        <v>1643411.7502353352</v>
      </c>
      <c r="MC20" s="487">
        <v>1560086.3900508343</v>
      </c>
      <c r="MD20" s="487">
        <v>1787338.6014645742</v>
      </c>
      <c r="ME20" s="487">
        <v>1571816.4688960125</v>
      </c>
      <c r="MF20" s="487">
        <v>1473353.6135855662</v>
      </c>
      <c r="MG20" s="487">
        <v>1482448.3699297388</v>
      </c>
      <c r="MH20" s="487">
        <v>1367634.3639085258</v>
      </c>
      <c r="MI20" s="487">
        <v>1427450.6854207974</v>
      </c>
      <c r="MJ20" s="487">
        <v>1761325.4420817918</v>
      </c>
      <c r="MK20" s="487">
        <v>1512984.0107231445</v>
      </c>
      <c r="ML20" s="487">
        <v>1546280.9527111978</v>
      </c>
      <c r="MM20" s="487">
        <v>1619009.6460583683</v>
      </c>
      <c r="MN20" s="487">
        <v>1686308.96028897</v>
      </c>
      <c r="MO20" s="487">
        <v>1672692.6230681066</v>
      </c>
      <c r="MP20" s="487">
        <v>1859331.1623537</v>
      </c>
      <c r="MQ20" s="487">
        <v>1635769.6511817544</v>
      </c>
      <c r="MR20" s="487">
        <v>1541816.0694509174</v>
      </c>
      <c r="MS20" s="487">
        <v>1545086.6165810151</v>
      </c>
      <c r="MT20" s="487">
        <v>1425817.8613080459</v>
      </c>
      <c r="MU20" s="487">
        <v>1486499.403815852</v>
      </c>
      <c r="MV20" s="487">
        <v>1820334.1047275148</v>
      </c>
      <c r="MW20" s="487">
        <v>1568776.530495431</v>
      </c>
      <c r="MX20" s="487">
        <v>1600481.3525044962</v>
      </c>
      <c r="MY20" s="487">
        <v>1672197.8937396533</v>
      </c>
      <c r="MZ20" s="487">
        <v>1740755.0617604991</v>
      </c>
      <c r="NA20" s="487">
        <v>1697502.1648176385</v>
      </c>
      <c r="NB20" s="487">
        <v>1901295.8755234589</v>
      </c>
      <c r="NC20" s="487">
        <v>1634089.3269058263</v>
      </c>
      <c r="ND20" s="487">
        <v>1637412.8494454126</v>
      </c>
      <c r="NE20" s="487">
        <v>1605539.0392420734</v>
      </c>
      <c r="NF20" s="487">
        <v>1475079.0846293264</v>
      </c>
      <c r="NG20" s="487">
        <v>1547135.0431073229</v>
      </c>
      <c r="NH20" s="487">
        <v>1879014.4687226885</v>
      </c>
      <c r="NI20" s="487">
        <v>1623487.2088364228</v>
      </c>
      <c r="NJ20" s="487">
        <v>1654945.0564126321</v>
      </c>
      <c r="NK20" s="487">
        <v>1725742.8849366454</v>
      </c>
      <c r="NL20" s="487">
        <v>1795679.5028429041</v>
      </c>
      <c r="NM20" s="487">
        <v>1794081.4393399595</v>
      </c>
      <c r="NN20" s="487"/>
      <c r="NO20" s="487"/>
      <c r="NP20" s="487"/>
      <c r="NQ20" s="487">
        <v>7810330.295051517</v>
      </c>
      <c r="NR20" s="487">
        <v>8093029.7279077657</v>
      </c>
      <c r="NS20" s="487">
        <v>8322877.4894411899</v>
      </c>
      <c r="NT20" s="487">
        <v>8765456.5280255657</v>
      </c>
      <c r="NU20" s="487">
        <v>8992796.0720194001</v>
      </c>
      <c r="NV20" s="487">
        <v>9154401.028720092</v>
      </c>
      <c r="NW20" s="487">
        <v>9371048.8863388523</v>
      </c>
      <c r="NX20" s="487">
        <v>9755171.300384732</v>
      </c>
      <c r="NY20" s="487">
        <v>10236784.486586204</v>
      </c>
      <c r="NZ20" s="487">
        <v>10573807.838871403</v>
      </c>
      <c r="OA20" s="487">
        <v>10809993.669890225</v>
      </c>
      <c r="OB20" s="487">
        <v>11131864.324835978</v>
      </c>
      <c r="OC20" s="487">
        <v>11541944.945282634</v>
      </c>
      <c r="OD20" s="487">
        <v>11859243.327696264</v>
      </c>
      <c r="OE20" s="487">
        <v>12309461.827370154</v>
      </c>
      <c r="OF20" s="487">
        <v>12751157.54182552</v>
      </c>
      <c r="OG20" s="487">
        <v>13125937.551494988</v>
      </c>
      <c r="OH20" s="487">
        <v>13412958.338111881</v>
      </c>
      <c r="OI20" s="487">
        <v>13930386.482850902</v>
      </c>
      <c r="OJ20" s="487">
        <v>14475441.591808796</v>
      </c>
      <c r="OK20" s="487">
        <v>14931401.511610534</v>
      </c>
      <c r="OL20" s="487">
        <v>15361727.739018105</v>
      </c>
      <c r="OM20" s="487">
        <v>15885274.909770124</v>
      </c>
      <c r="ON20" s="487">
        <v>16305594.800351124</v>
      </c>
      <c r="OO20" s="487">
        <v>16751936.147234213</v>
      </c>
      <c r="OP20" s="487">
        <v>17343364.317101836</v>
      </c>
      <c r="OQ20" s="487">
        <v>17931452.946932998</v>
      </c>
      <c r="OR20" s="487">
        <v>18463299.282317344</v>
      </c>
      <c r="OS20" s="487">
        <v>18908643.738136794</v>
      </c>
      <c r="OT20" s="487">
        <v>19594367.872736517</v>
      </c>
      <c r="OU20" s="487">
        <v>20273501.779944669</v>
      </c>
    </row>
    <row r="21" spans="2:411" x14ac:dyDescent="0.25">
      <c r="NQ21" s="484"/>
      <c r="NR21" s="484"/>
      <c r="NS21" s="484"/>
      <c r="NT21" s="484"/>
      <c r="NU21" s="484"/>
      <c r="NV21" s="484"/>
      <c r="NW21" s="484"/>
      <c r="NX21" s="484"/>
      <c r="NY21" s="484"/>
      <c r="NZ21" s="484"/>
      <c r="OA21" s="484"/>
      <c r="OB21" s="484"/>
      <c r="OC21" s="484"/>
      <c r="OD21" s="484"/>
      <c r="OE21" s="484"/>
      <c r="OF21" s="484"/>
      <c r="OG21" s="484"/>
      <c r="OH21" s="484"/>
      <c r="OI21" s="484"/>
      <c r="OJ21" s="484"/>
      <c r="OK21" s="484"/>
      <c r="OL21" s="484"/>
      <c r="OM21" s="484"/>
      <c r="ON21" s="484"/>
      <c r="OO21" s="484"/>
      <c r="OP21" s="484"/>
      <c r="OQ21" s="484"/>
      <c r="OR21" s="484"/>
      <c r="OS21" s="484"/>
      <c r="OT21" s="484"/>
      <c r="OU21" s="484"/>
    </row>
    <row r="23" spans="2:411" x14ac:dyDescent="0.25">
      <c r="C23" s="483" t="s">
        <v>678</v>
      </c>
      <c r="F23" s="481">
        <v>1</v>
      </c>
      <c r="G23" s="481">
        <f>F23+1</f>
        <v>2</v>
      </c>
      <c r="H23" s="481">
        <f t="shared" ref="H23" si="406">G23+1</f>
        <v>3</v>
      </c>
      <c r="I23" s="481">
        <f t="shared" ref="I23" si="407">H23+1</f>
        <v>4</v>
      </c>
      <c r="J23" s="481">
        <f t="shared" ref="J23" si="408">I23+1</f>
        <v>5</v>
      </c>
      <c r="K23" s="481">
        <f t="shared" ref="K23" si="409">J23+1</f>
        <v>6</v>
      </c>
      <c r="L23" s="481">
        <f t="shared" ref="L23" si="410">K23+1</f>
        <v>7</v>
      </c>
      <c r="M23" s="481">
        <f t="shared" ref="M23" si="411">L23+1</f>
        <v>8</v>
      </c>
      <c r="N23" s="481">
        <f t="shared" ref="N23" si="412">M23+1</f>
        <v>9</v>
      </c>
      <c r="O23" s="481">
        <f t="shared" ref="O23" si="413">N23+1</f>
        <v>10</v>
      </c>
      <c r="P23" s="481">
        <f t="shared" ref="P23" si="414">O23+1</f>
        <v>11</v>
      </c>
      <c r="Q23" s="481">
        <f t="shared" ref="Q23" si="415">P23+1</f>
        <v>12</v>
      </c>
      <c r="R23" s="481">
        <f t="shared" ref="R23" si="416">Q23+1</f>
        <v>13</v>
      </c>
      <c r="S23" s="481">
        <f t="shared" ref="S23" si="417">R23+1</f>
        <v>14</v>
      </c>
      <c r="T23" s="481">
        <f t="shared" ref="T23" si="418">S23+1</f>
        <v>15</v>
      </c>
      <c r="U23" s="481">
        <f t="shared" ref="U23" si="419">T23+1</f>
        <v>16</v>
      </c>
      <c r="V23" s="481">
        <f t="shared" ref="V23" si="420">U23+1</f>
        <v>17</v>
      </c>
      <c r="W23" s="481">
        <f t="shared" ref="W23" si="421">V23+1</f>
        <v>18</v>
      </c>
      <c r="X23" s="481">
        <f t="shared" ref="X23" si="422">W23+1</f>
        <v>19</v>
      </c>
      <c r="Y23" s="481">
        <f t="shared" ref="Y23" si="423">X23+1</f>
        <v>20</v>
      </c>
      <c r="Z23" s="481">
        <f t="shared" ref="Z23" si="424">Y23+1</f>
        <v>21</v>
      </c>
      <c r="AA23" s="481">
        <f t="shared" ref="AA23" si="425">Z23+1</f>
        <v>22</v>
      </c>
      <c r="AB23" s="481">
        <f t="shared" ref="AB23" si="426">AA23+1</f>
        <v>23</v>
      </c>
      <c r="AC23" s="481">
        <f t="shared" ref="AC23" si="427">AB23+1</f>
        <v>24</v>
      </c>
      <c r="AD23" s="481">
        <f t="shared" ref="AD23" si="428">AC23+1</f>
        <v>25</v>
      </c>
      <c r="AE23" s="481">
        <f t="shared" ref="AE23" si="429">AD23+1</f>
        <v>26</v>
      </c>
      <c r="AF23" s="481">
        <f t="shared" ref="AF23" si="430">AE23+1</f>
        <v>27</v>
      </c>
      <c r="AG23" s="481">
        <f t="shared" ref="AG23" si="431">AF23+1</f>
        <v>28</v>
      </c>
      <c r="AH23" s="481">
        <f t="shared" ref="AH23" si="432">AG23+1</f>
        <v>29</v>
      </c>
      <c r="AI23" s="481">
        <f t="shared" ref="AI23" si="433">AH23+1</f>
        <v>30</v>
      </c>
      <c r="AJ23" s="481">
        <f t="shared" ref="AJ23" si="434">AI23+1</f>
        <v>31</v>
      </c>
      <c r="AK23" s="481">
        <f t="shared" ref="AK23" si="435">AJ23+1</f>
        <v>32</v>
      </c>
      <c r="AL23" s="481">
        <f t="shared" ref="AL23" si="436">AK23+1</f>
        <v>33</v>
      </c>
      <c r="AM23" s="481">
        <f t="shared" ref="AM23" si="437">AL23+1</f>
        <v>34</v>
      </c>
      <c r="AN23" s="481">
        <f t="shared" ref="AN23" si="438">AM23+1</f>
        <v>35</v>
      </c>
      <c r="AO23" s="481">
        <f t="shared" ref="AO23" si="439">AN23+1</f>
        <v>36</v>
      </c>
      <c r="AP23" s="481">
        <f t="shared" ref="AP23" si="440">AO23+1</f>
        <v>37</v>
      </c>
      <c r="AQ23" s="481">
        <f t="shared" ref="AQ23" si="441">AP23+1</f>
        <v>38</v>
      </c>
      <c r="AR23" s="481">
        <f t="shared" ref="AR23" si="442">AQ23+1</f>
        <v>39</v>
      </c>
      <c r="AS23" s="481">
        <f t="shared" ref="AS23" si="443">AR23+1</f>
        <v>40</v>
      </c>
      <c r="AT23" s="481">
        <f t="shared" ref="AT23" si="444">AS23+1</f>
        <v>41</v>
      </c>
      <c r="AU23" s="481">
        <f t="shared" ref="AU23" si="445">AT23+1</f>
        <v>42</v>
      </c>
      <c r="AV23" s="481">
        <f t="shared" ref="AV23" si="446">AU23+1</f>
        <v>43</v>
      </c>
      <c r="AW23" s="481">
        <f t="shared" ref="AW23" si="447">AV23+1</f>
        <v>44</v>
      </c>
      <c r="AX23" s="481">
        <f t="shared" ref="AX23" si="448">AW23+1</f>
        <v>45</v>
      </c>
      <c r="AY23" s="481">
        <f t="shared" ref="AY23" si="449">AX23+1</f>
        <v>46</v>
      </c>
      <c r="AZ23" s="481">
        <f t="shared" ref="AZ23" si="450">AY23+1</f>
        <v>47</v>
      </c>
      <c r="BA23" s="481">
        <f t="shared" ref="BA23" si="451">AZ23+1</f>
        <v>48</v>
      </c>
      <c r="BB23" s="481">
        <f t="shared" ref="BB23" si="452">BA23+1</f>
        <v>49</v>
      </c>
      <c r="BC23" s="481">
        <f t="shared" ref="BC23" si="453">BB23+1</f>
        <v>50</v>
      </c>
      <c r="BD23" s="481">
        <f t="shared" ref="BD23" si="454">BC23+1</f>
        <v>51</v>
      </c>
      <c r="BE23" s="481">
        <f t="shared" ref="BE23" si="455">BD23+1</f>
        <v>52</v>
      </c>
      <c r="BF23" s="481">
        <f t="shared" ref="BF23" si="456">BE23+1</f>
        <v>53</v>
      </c>
      <c r="BG23" s="481">
        <f t="shared" ref="BG23" si="457">BF23+1</f>
        <v>54</v>
      </c>
      <c r="BH23" s="481">
        <f t="shared" ref="BH23" si="458">BG23+1</f>
        <v>55</v>
      </c>
      <c r="BI23" s="481">
        <f t="shared" ref="BI23" si="459">BH23+1</f>
        <v>56</v>
      </c>
      <c r="BJ23" s="481">
        <f t="shared" ref="BJ23" si="460">BI23+1</f>
        <v>57</v>
      </c>
      <c r="BK23" s="481">
        <f t="shared" ref="BK23" si="461">BJ23+1</f>
        <v>58</v>
      </c>
      <c r="BL23" s="481">
        <f t="shared" ref="BL23" si="462">BK23+1</f>
        <v>59</v>
      </c>
      <c r="BM23" s="481">
        <f t="shared" ref="BM23" si="463">BL23+1</f>
        <v>60</v>
      </c>
      <c r="BN23" s="481">
        <f t="shared" ref="BN23" si="464">BM23+1</f>
        <v>61</v>
      </c>
      <c r="BO23" s="481">
        <f t="shared" ref="BO23" si="465">BN23+1</f>
        <v>62</v>
      </c>
      <c r="BP23" s="481">
        <f t="shared" ref="BP23" si="466">BO23+1</f>
        <v>63</v>
      </c>
      <c r="BQ23" s="481">
        <f t="shared" ref="BQ23" si="467">BP23+1</f>
        <v>64</v>
      </c>
      <c r="BR23" s="481">
        <f t="shared" ref="BR23" si="468">BQ23+1</f>
        <v>65</v>
      </c>
      <c r="BS23" s="481">
        <f t="shared" ref="BS23" si="469">BR23+1</f>
        <v>66</v>
      </c>
      <c r="BT23" s="481">
        <f t="shared" ref="BT23" si="470">BS23+1</f>
        <v>67</v>
      </c>
      <c r="BU23" s="481">
        <f t="shared" ref="BU23" si="471">BT23+1</f>
        <v>68</v>
      </c>
      <c r="BV23" s="481">
        <f t="shared" ref="BV23" si="472">BU23+1</f>
        <v>69</v>
      </c>
      <c r="BW23" s="481">
        <f t="shared" ref="BW23" si="473">BV23+1</f>
        <v>70</v>
      </c>
      <c r="BX23" s="481">
        <f t="shared" ref="BX23" si="474">BW23+1</f>
        <v>71</v>
      </c>
      <c r="BY23" s="481">
        <f t="shared" ref="BY23" si="475">BX23+1</f>
        <v>72</v>
      </c>
      <c r="BZ23" s="481">
        <f t="shared" ref="BZ23" si="476">BY23+1</f>
        <v>73</v>
      </c>
      <c r="CA23" s="481">
        <f t="shared" ref="CA23" si="477">BZ23+1</f>
        <v>74</v>
      </c>
      <c r="CB23" s="481">
        <f t="shared" ref="CB23" si="478">CA23+1</f>
        <v>75</v>
      </c>
      <c r="CC23" s="481">
        <f t="shared" ref="CC23" si="479">CB23+1</f>
        <v>76</v>
      </c>
      <c r="CD23" s="481">
        <f t="shared" ref="CD23" si="480">CC23+1</f>
        <v>77</v>
      </c>
      <c r="CE23" s="481">
        <f t="shared" ref="CE23" si="481">CD23+1</f>
        <v>78</v>
      </c>
      <c r="CF23" s="481">
        <f t="shared" ref="CF23" si="482">CE23+1</f>
        <v>79</v>
      </c>
      <c r="CG23" s="481">
        <f t="shared" ref="CG23" si="483">CF23+1</f>
        <v>80</v>
      </c>
      <c r="CH23" s="481">
        <f t="shared" ref="CH23" si="484">CG23+1</f>
        <v>81</v>
      </c>
      <c r="CI23" s="481">
        <f t="shared" ref="CI23" si="485">CH23+1</f>
        <v>82</v>
      </c>
      <c r="CJ23" s="481">
        <f t="shared" ref="CJ23" si="486">CI23+1</f>
        <v>83</v>
      </c>
      <c r="CK23" s="481">
        <f t="shared" ref="CK23" si="487">CJ23+1</f>
        <v>84</v>
      </c>
      <c r="CL23" s="481">
        <f t="shared" ref="CL23" si="488">CK23+1</f>
        <v>85</v>
      </c>
      <c r="CM23" s="481">
        <f t="shared" ref="CM23" si="489">CL23+1</f>
        <v>86</v>
      </c>
      <c r="CN23" s="481">
        <f t="shared" ref="CN23" si="490">CM23+1</f>
        <v>87</v>
      </c>
      <c r="CO23" s="481">
        <f t="shared" ref="CO23" si="491">CN23+1</f>
        <v>88</v>
      </c>
      <c r="CP23" s="481">
        <f t="shared" ref="CP23" si="492">CO23+1</f>
        <v>89</v>
      </c>
      <c r="CQ23" s="481">
        <f t="shared" ref="CQ23" si="493">CP23+1</f>
        <v>90</v>
      </c>
      <c r="CR23" s="481">
        <f t="shared" ref="CR23" si="494">CQ23+1</f>
        <v>91</v>
      </c>
      <c r="CS23" s="481">
        <f t="shared" ref="CS23" si="495">CR23+1</f>
        <v>92</v>
      </c>
      <c r="CT23" s="481">
        <f t="shared" ref="CT23" si="496">CS23+1</f>
        <v>93</v>
      </c>
      <c r="CU23" s="481">
        <f t="shared" ref="CU23" si="497">CT23+1</f>
        <v>94</v>
      </c>
      <c r="CV23" s="481">
        <f t="shared" ref="CV23" si="498">CU23+1</f>
        <v>95</v>
      </c>
      <c r="CW23" s="481">
        <f t="shared" ref="CW23" si="499">CV23+1</f>
        <v>96</v>
      </c>
      <c r="CX23" s="481">
        <f t="shared" ref="CX23" si="500">CW23+1</f>
        <v>97</v>
      </c>
      <c r="CY23" s="481">
        <f t="shared" ref="CY23" si="501">CX23+1</f>
        <v>98</v>
      </c>
      <c r="CZ23" s="481">
        <f t="shared" ref="CZ23" si="502">CY23+1</f>
        <v>99</v>
      </c>
      <c r="DA23" s="481">
        <f t="shared" ref="DA23" si="503">CZ23+1</f>
        <v>100</v>
      </c>
      <c r="DB23" s="481">
        <f t="shared" ref="DB23" si="504">DA23+1</f>
        <v>101</v>
      </c>
      <c r="DC23" s="481">
        <f t="shared" ref="DC23" si="505">DB23+1</f>
        <v>102</v>
      </c>
      <c r="DD23" s="481">
        <f t="shared" ref="DD23" si="506">DC23+1</f>
        <v>103</v>
      </c>
      <c r="DE23" s="481">
        <f t="shared" ref="DE23" si="507">DD23+1</f>
        <v>104</v>
      </c>
      <c r="DF23" s="481">
        <f t="shared" ref="DF23" si="508">DE23+1</f>
        <v>105</v>
      </c>
      <c r="DG23" s="481">
        <f t="shared" ref="DG23" si="509">DF23+1</f>
        <v>106</v>
      </c>
      <c r="DH23" s="481">
        <f t="shared" ref="DH23" si="510">DG23+1</f>
        <v>107</v>
      </c>
      <c r="DI23" s="481">
        <f t="shared" ref="DI23" si="511">DH23+1</f>
        <v>108</v>
      </c>
      <c r="DJ23" s="481">
        <f t="shared" ref="DJ23" si="512">DI23+1</f>
        <v>109</v>
      </c>
      <c r="DK23" s="481">
        <f t="shared" ref="DK23" si="513">DJ23+1</f>
        <v>110</v>
      </c>
      <c r="DL23" s="481">
        <f t="shared" ref="DL23" si="514">DK23+1</f>
        <v>111</v>
      </c>
      <c r="DM23" s="481">
        <f t="shared" ref="DM23" si="515">DL23+1</f>
        <v>112</v>
      </c>
      <c r="DN23" s="481">
        <f t="shared" ref="DN23" si="516">DM23+1</f>
        <v>113</v>
      </c>
      <c r="DO23" s="481">
        <f t="shared" ref="DO23" si="517">DN23+1</f>
        <v>114</v>
      </c>
      <c r="DP23" s="481">
        <f t="shared" ref="DP23" si="518">DO23+1</f>
        <v>115</v>
      </c>
      <c r="DQ23" s="481">
        <f t="shared" ref="DQ23" si="519">DP23+1</f>
        <v>116</v>
      </c>
      <c r="DR23" s="481">
        <f t="shared" ref="DR23" si="520">DQ23+1</f>
        <v>117</v>
      </c>
      <c r="DS23" s="481">
        <f t="shared" ref="DS23" si="521">DR23+1</f>
        <v>118</v>
      </c>
      <c r="DT23" s="481">
        <f t="shared" ref="DT23" si="522">DS23+1</f>
        <v>119</v>
      </c>
      <c r="DU23" s="481">
        <f t="shared" ref="DU23" si="523">DT23+1</f>
        <v>120</v>
      </c>
      <c r="DV23" s="481">
        <f t="shared" ref="DV23" si="524">DU23+1</f>
        <v>121</v>
      </c>
      <c r="DW23" s="481">
        <f t="shared" ref="DW23" si="525">DV23+1</f>
        <v>122</v>
      </c>
      <c r="DX23" s="481">
        <f t="shared" ref="DX23" si="526">DW23+1</f>
        <v>123</v>
      </c>
      <c r="DY23" s="481">
        <f t="shared" ref="DY23" si="527">DX23+1</f>
        <v>124</v>
      </c>
      <c r="DZ23" s="481">
        <f t="shared" ref="DZ23" si="528">DY23+1</f>
        <v>125</v>
      </c>
      <c r="EA23" s="481">
        <f t="shared" ref="EA23" si="529">DZ23+1</f>
        <v>126</v>
      </c>
      <c r="EB23" s="481">
        <f t="shared" ref="EB23" si="530">EA23+1</f>
        <v>127</v>
      </c>
      <c r="EC23" s="481">
        <f t="shared" ref="EC23" si="531">EB23+1</f>
        <v>128</v>
      </c>
      <c r="ED23" s="481">
        <f t="shared" ref="ED23" si="532">EC23+1</f>
        <v>129</v>
      </c>
      <c r="EE23" s="481">
        <f t="shared" ref="EE23" si="533">ED23+1</f>
        <v>130</v>
      </c>
      <c r="EF23" s="481">
        <f t="shared" ref="EF23" si="534">EE23+1</f>
        <v>131</v>
      </c>
      <c r="EG23" s="481">
        <f t="shared" ref="EG23" si="535">EF23+1</f>
        <v>132</v>
      </c>
      <c r="EH23" s="481">
        <f t="shared" ref="EH23" si="536">EG23+1</f>
        <v>133</v>
      </c>
      <c r="EI23" s="481">
        <f t="shared" ref="EI23" si="537">EH23+1</f>
        <v>134</v>
      </c>
      <c r="EJ23" s="481">
        <f t="shared" ref="EJ23" si="538">EI23+1</f>
        <v>135</v>
      </c>
      <c r="EK23" s="481">
        <f t="shared" ref="EK23" si="539">EJ23+1</f>
        <v>136</v>
      </c>
      <c r="EL23" s="481">
        <f t="shared" ref="EL23" si="540">EK23+1</f>
        <v>137</v>
      </c>
      <c r="EM23" s="481">
        <f t="shared" ref="EM23" si="541">EL23+1</f>
        <v>138</v>
      </c>
      <c r="EN23" s="481">
        <f t="shared" ref="EN23" si="542">EM23+1</f>
        <v>139</v>
      </c>
      <c r="EO23" s="481">
        <f t="shared" ref="EO23" si="543">EN23+1</f>
        <v>140</v>
      </c>
      <c r="EP23" s="481">
        <f t="shared" ref="EP23" si="544">EO23+1</f>
        <v>141</v>
      </c>
      <c r="EQ23" s="481">
        <f t="shared" ref="EQ23" si="545">EP23+1</f>
        <v>142</v>
      </c>
      <c r="ER23" s="481">
        <f t="shared" ref="ER23" si="546">EQ23+1</f>
        <v>143</v>
      </c>
      <c r="ES23" s="481">
        <f t="shared" ref="ES23" si="547">ER23+1</f>
        <v>144</v>
      </c>
      <c r="ET23" s="481">
        <f t="shared" ref="ET23" si="548">ES23+1</f>
        <v>145</v>
      </c>
      <c r="EU23" s="481">
        <f t="shared" ref="EU23" si="549">ET23+1</f>
        <v>146</v>
      </c>
      <c r="EV23" s="481">
        <f t="shared" ref="EV23" si="550">EU23+1</f>
        <v>147</v>
      </c>
      <c r="EW23" s="481">
        <f t="shared" ref="EW23" si="551">EV23+1</f>
        <v>148</v>
      </c>
      <c r="EX23" s="481">
        <f t="shared" ref="EX23" si="552">EW23+1</f>
        <v>149</v>
      </c>
      <c r="EY23" s="481">
        <f t="shared" ref="EY23" si="553">EX23+1</f>
        <v>150</v>
      </c>
      <c r="EZ23" s="481">
        <f t="shared" ref="EZ23" si="554">EY23+1</f>
        <v>151</v>
      </c>
      <c r="FA23" s="481">
        <f t="shared" ref="FA23" si="555">EZ23+1</f>
        <v>152</v>
      </c>
      <c r="FB23" s="481">
        <f t="shared" ref="FB23" si="556">FA23+1</f>
        <v>153</v>
      </c>
      <c r="FC23" s="481">
        <f t="shared" ref="FC23" si="557">FB23+1</f>
        <v>154</v>
      </c>
      <c r="FD23" s="481">
        <f t="shared" ref="FD23" si="558">FC23+1</f>
        <v>155</v>
      </c>
      <c r="FE23" s="481">
        <f t="shared" ref="FE23" si="559">FD23+1</f>
        <v>156</v>
      </c>
      <c r="FF23" s="481">
        <f t="shared" ref="FF23" si="560">FE23+1</f>
        <v>157</v>
      </c>
      <c r="FG23" s="481">
        <f t="shared" ref="FG23" si="561">FF23+1</f>
        <v>158</v>
      </c>
      <c r="FH23" s="481">
        <f t="shared" ref="FH23" si="562">FG23+1</f>
        <v>159</v>
      </c>
      <c r="FI23" s="481">
        <f t="shared" ref="FI23" si="563">FH23+1</f>
        <v>160</v>
      </c>
      <c r="FJ23" s="481">
        <f t="shared" ref="FJ23" si="564">FI23+1</f>
        <v>161</v>
      </c>
      <c r="FK23" s="481">
        <f t="shared" ref="FK23" si="565">FJ23+1</f>
        <v>162</v>
      </c>
      <c r="FL23" s="481">
        <f t="shared" ref="FL23" si="566">FK23+1</f>
        <v>163</v>
      </c>
      <c r="FM23" s="481">
        <f t="shared" ref="FM23" si="567">FL23+1</f>
        <v>164</v>
      </c>
      <c r="FN23" s="481">
        <f t="shared" ref="FN23" si="568">FM23+1</f>
        <v>165</v>
      </c>
      <c r="FO23" s="481">
        <f t="shared" ref="FO23" si="569">FN23+1</f>
        <v>166</v>
      </c>
      <c r="FP23" s="481">
        <f t="shared" ref="FP23" si="570">FO23+1</f>
        <v>167</v>
      </c>
      <c r="FQ23" s="481">
        <f t="shared" ref="FQ23" si="571">FP23+1</f>
        <v>168</v>
      </c>
      <c r="FR23" s="481">
        <f t="shared" ref="FR23" si="572">FQ23+1</f>
        <v>169</v>
      </c>
      <c r="FS23" s="481">
        <f t="shared" ref="FS23" si="573">FR23+1</f>
        <v>170</v>
      </c>
      <c r="FT23" s="481">
        <f t="shared" ref="FT23" si="574">FS23+1</f>
        <v>171</v>
      </c>
      <c r="FU23" s="481">
        <f t="shared" ref="FU23" si="575">FT23+1</f>
        <v>172</v>
      </c>
      <c r="FV23" s="481">
        <f t="shared" ref="FV23" si="576">FU23+1</f>
        <v>173</v>
      </c>
      <c r="FW23" s="481">
        <f t="shared" ref="FW23" si="577">FV23+1</f>
        <v>174</v>
      </c>
      <c r="FX23" s="481">
        <f t="shared" ref="FX23" si="578">FW23+1</f>
        <v>175</v>
      </c>
      <c r="FY23" s="481">
        <f t="shared" ref="FY23" si="579">FX23+1</f>
        <v>176</v>
      </c>
      <c r="FZ23" s="481">
        <f t="shared" ref="FZ23" si="580">FY23+1</f>
        <v>177</v>
      </c>
      <c r="GA23" s="481">
        <f t="shared" ref="GA23" si="581">FZ23+1</f>
        <v>178</v>
      </c>
      <c r="GB23" s="481">
        <f t="shared" ref="GB23" si="582">GA23+1</f>
        <v>179</v>
      </c>
      <c r="GC23" s="481">
        <f t="shared" ref="GC23" si="583">GB23+1</f>
        <v>180</v>
      </c>
      <c r="GD23" s="481">
        <f t="shared" ref="GD23" si="584">GC23+1</f>
        <v>181</v>
      </c>
      <c r="GE23" s="481">
        <f t="shared" ref="GE23" si="585">GD23+1</f>
        <v>182</v>
      </c>
      <c r="GF23" s="481">
        <f t="shared" ref="GF23" si="586">GE23+1</f>
        <v>183</v>
      </c>
      <c r="GG23" s="481">
        <f t="shared" ref="GG23" si="587">GF23+1</f>
        <v>184</v>
      </c>
      <c r="GH23" s="481">
        <f t="shared" ref="GH23" si="588">GG23+1</f>
        <v>185</v>
      </c>
      <c r="GI23" s="481">
        <f t="shared" ref="GI23" si="589">GH23+1</f>
        <v>186</v>
      </c>
      <c r="GJ23" s="481">
        <f t="shared" ref="GJ23" si="590">GI23+1</f>
        <v>187</v>
      </c>
      <c r="GK23" s="481">
        <f t="shared" ref="GK23" si="591">GJ23+1</f>
        <v>188</v>
      </c>
      <c r="GL23" s="481">
        <f t="shared" ref="GL23" si="592">GK23+1</f>
        <v>189</v>
      </c>
      <c r="GM23" s="481">
        <f t="shared" ref="GM23" si="593">GL23+1</f>
        <v>190</v>
      </c>
      <c r="GN23" s="481">
        <f t="shared" ref="GN23" si="594">GM23+1</f>
        <v>191</v>
      </c>
      <c r="GO23" s="481">
        <f t="shared" ref="GO23" si="595">GN23+1</f>
        <v>192</v>
      </c>
      <c r="GP23" s="481">
        <f t="shared" ref="GP23" si="596">GO23+1</f>
        <v>193</v>
      </c>
      <c r="GQ23" s="481">
        <f t="shared" ref="GQ23" si="597">GP23+1</f>
        <v>194</v>
      </c>
      <c r="GR23" s="481">
        <f t="shared" ref="GR23" si="598">GQ23+1</f>
        <v>195</v>
      </c>
      <c r="GS23" s="481">
        <f t="shared" ref="GS23" si="599">GR23+1</f>
        <v>196</v>
      </c>
      <c r="GT23" s="481">
        <f t="shared" ref="GT23" si="600">GS23+1</f>
        <v>197</v>
      </c>
      <c r="GU23" s="481">
        <f t="shared" ref="GU23" si="601">GT23+1</f>
        <v>198</v>
      </c>
      <c r="GV23" s="481">
        <f t="shared" ref="GV23" si="602">GU23+1</f>
        <v>199</v>
      </c>
      <c r="GW23" s="481">
        <f t="shared" ref="GW23" si="603">GV23+1</f>
        <v>200</v>
      </c>
      <c r="GX23" s="481">
        <f t="shared" ref="GX23" si="604">GW23+1</f>
        <v>201</v>
      </c>
      <c r="GY23" s="481">
        <f t="shared" ref="GY23" si="605">GX23+1</f>
        <v>202</v>
      </c>
      <c r="GZ23" s="481">
        <f t="shared" ref="GZ23" si="606">GY23+1</f>
        <v>203</v>
      </c>
      <c r="HA23" s="481">
        <f t="shared" ref="HA23" si="607">GZ23+1</f>
        <v>204</v>
      </c>
      <c r="HB23" s="481">
        <f t="shared" ref="HB23" si="608">HA23+1</f>
        <v>205</v>
      </c>
      <c r="HC23" s="481">
        <f t="shared" ref="HC23" si="609">HB23+1</f>
        <v>206</v>
      </c>
      <c r="HD23" s="481">
        <f t="shared" ref="HD23" si="610">HC23+1</f>
        <v>207</v>
      </c>
      <c r="HE23" s="481">
        <f t="shared" ref="HE23" si="611">HD23+1</f>
        <v>208</v>
      </c>
      <c r="HF23" s="481">
        <f t="shared" ref="HF23" si="612">HE23+1</f>
        <v>209</v>
      </c>
      <c r="HG23" s="481">
        <f t="shared" ref="HG23" si="613">HF23+1</f>
        <v>210</v>
      </c>
      <c r="HH23" s="481">
        <f t="shared" ref="HH23" si="614">HG23+1</f>
        <v>211</v>
      </c>
      <c r="HI23" s="481">
        <f t="shared" ref="HI23" si="615">HH23+1</f>
        <v>212</v>
      </c>
      <c r="HJ23" s="481">
        <f t="shared" ref="HJ23" si="616">HI23+1</f>
        <v>213</v>
      </c>
      <c r="HK23" s="481">
        <f t="shared" ref="HK23" si="617">HJ23+1</f>
        <v>214</v>
      </c>
      <c r="HL23" s="481">
        <f t="shared" ref="HL23" si="618">HK23+1</f>
        <v>215</v>
      </c>
      <c r="HM23" s="481">
        <f t="shared" ref="HM23" si="619">HL23+1</f>
        <v>216</v>
      </c>
      <c r="HN23" s="481">
        <f t="shared" ref="HN23" si="620">HM23+1</f>
        <v>217</v>
      </c>
      <c r="HO23" s="481">
        <f t="shared" ref="HO23" si="621">HN23+1</f>
        <v>218</v>
      </c>
      <c r="HP23" s="481">
        <f t="shared" ref="HP23" si="622">HO23+1</f>
        <v>219</v>
      </c>
      <c r="HQ23" s="481">
        <f t="shared" ref="HQ23" si="623">HP23+1</f>
        <v>220</v>
      </c>
      <c r="HR23" s="481">
        <f t="shared" ref="HR23" si="624">HQ23+1</f>
        <v>221</v>
      </c>
      <c r="HS23" s="481">
        <f t="shared" ref="HS23" si="625">HR23+1</f>
        <v>222</v>
      </c>
      <c r="HT23" s="481">
        <f t="shared" ref="HT23" si="626">HS23+1</f>
        <v>223</v>
      </c>
      <c r="HU23" s="481">
        <f t="shared" ref="HU23" si="627">HT23+1</f>
        <v>224</v>
      </c>
      <c r="HV23" s="481">
        <f t="shared" ref="HV23" si="628">HU23+1</f>
        <v>225</v>
      </c>
      <c r="HW23" s="481">
        <f t="shared" ref="HW23" si="629">HV23+1</f>
        <v>226</v>
      </c>
      <c r="HX23" s="481">
        <f t="shared" ref="HX23" si="630">HW23+1</f>
        <v>227</v>
      </c>
      <c r="HY23" s="481">
        <f t="shared" ref="HY23" si="631">HX23+1</f>
        <v>228</v>
      </c>
      <c r="HZ23" s="481">
        <f t="shared" ref="HZ23" si="632">HY23+1</f>
        <v>229</v>
      </c>
      <c r="IA23" s="481">
        <f t="shared" ref="IA23" si="633">HZ23+1</f>
        <v>230</v>
      </c>
      <c r="IB23" s="481">
        <f t="shared" ref="IB23" si="634">IA23+1</f>
        <v>231</v>
      </c>
      <c r="IC23" s="481">
        <f t="shared" ref="IC23" si="635">IB23+1</f>
        <v>232</v>
      </c>
      <c r="ID23" s="481">
        <f t="shared" ref="ID23" si="636">IC23+1</f>
        <v>233</v>
      </c>
      <c r="IE23" s="481">
        <f t="shared" ref="IE23" si="637">ID23+1</f>
        <v>234</v>
      </c>
      <c r="IF23" s="481">
        <f t="shared" ref="IF23" si="638">IE23+1</f>
        <v>235</v>
      </c>
      <c r="IG23" s="481">
        <f t="shared" ref="IG23" si="639">IF23+1</f>
        <v>236</v>
      </c>
      <c r="IH23" s="481">
        <f t="shared" ref="IH23" si="640">IG23+1</f>
        <v>237</v>
      </c>
      <c r="II23" s="481">
        <f t="shared" ref="II23" si="641">IH23+1</f>
        <v>238</v>
      </c>
      <c r="IJ23" s="481">
        <f t="shared" ref="IJ23" si="642">II23+1</f>
        <v>239</v>
      </c>
      <c r="IK23" s="481">
        <f t="shared" ref="IK23" si="643">IJ23+1</f>
        <v>240</v>
      </c>
      <c r="IL23" s="481">
        <f t="shared" ref="IL23" si="644">IK23+1</f>
        <v>241</v>
      </c>
      <c r="IM23" s="481">
        <f t="shared" ref="IM23" si="645">IL23+1</f>
        <v>242</v>
      </c>
      <c r="IN23" s="481">
        <f t="shared" ref="IN23" si="646">IM23+1</f>
        <v>243</v>
      </c>
      <c r="IO23" s="481">
        <f t="shared" ref="IO23" si="647">IN23+1</f>
        <v>244</v>
      </c>
      <c r="IP23" s="481">
        <f t="shared" ref="IP23" si="648">IO23+1</f>
        <v>245</v>
      </c>
      <c r="IQ23" s="481">
        <f t="shared" ref="IQ23" si="649">IP23+1</f>
        <v>246</v>
      </c>
      <c r="IR23" s="481">
        <f t="shared" ref="IR23" si="650">IQ23+1</f>
        <v>247</v>
      </c>
      <c r="IS23" s="481">
        <f t="shared" ref="IS23" si="651">IR23+1</f>
        <v>248</v>
      </c>
      <c r="IT23" s="481">
        <f t="shared" ref="IT23" si="652">IS23+1</f>
        <v>249</v>
      </c>
      <c r="IU23" s="481">
        <f t="shared" ref="IU23" si="653">IT23+1</f>
        <v>250</v>
      </c>
      <c r="IV23" s="481">
        <f t="shared" ref="IV23" si="654">IU23+1</f>
        <v>251</v>
      </c>
      <c r="IW23" s="481">
        <f t="shared" ref="IW23" si="655">IV23+1</f>
        <v>252</v>
      </c>
      <c r="IX23" s="481">
        <f t="shared" ref="IX23" si="656">IW23+1</f>
        <v>253</v>
      </c>
      <c r="IY23" s="481">
        <f t="shared" ref="IY23" si="657">IX23+1</f>
        <v>254</v>
      </c>
      <c r="IZ23" s="481">
        <f t="shared" ref="IZ23" si="658">IY23+1</f>
        <v>255</v>
      </c>
      <c r="JA23" s="481">
        <f t="shared" ref="JA23" si="659">IZ23+1</f>
        <v>256</v>
      </c>
      <c r="JB23" s="481">
        <f t="shared" ref="JB23" si="660">JA23+1</f>
        <v>257</v>
      </c>
      <c r="JC23" s="481">
        <f t="shared" ref="JC23" si="661">JB23+1</f>
        <v>258</v>
      </c>
      <c r="JD23" s="481">
        <f t="shared" ref="JD23" si="662">JC23+1</f>
        <v>259</v>
      </c>
      <c r="JE23" s="481">
        <f t="shared" ref="JE23" si="663">JD23+1</f>
        <v>260</v>
      </c>
      <c r="JF23" s="481">
        <f t="shared" ref="JF23" si="664">JE23+1</f>
        <v>261</v>
      </c>
      <c r="JG23" s="481">
        <f t="shared" ref="JG23" si="665">JF23+1</f>
        <v>262</v>
      </c>
      <c r="JH23" s="481">
        <f t="shared" ref="JH23" si="666">JG23+1</f>
        <v>263</v>
      </c>
      <c r="JI23" s="481">
        <f t="shared" ref="JI23" si="667">JH23+1</f>
        <v>264</v>
      </c>
      <c r="JJ23" s="481">
        <f t="shared" ref="JJ23" si="668">JI23+1</f>
        <v>265</v>
      </c>
      <c r="JK23" s="481">
        <f t="shared" ref="JK23" si="669">JJ23+1</f>
        <v>266</v>
      </c>
      <c r="JL23" s="481">
        <f t="shared" ref="JL23" si="670">JK23+1</f>
        <v>267</v>
      </c>
      <c r="JM23" s="481">
        <f t="shared" ref="JM23" si="671">JL23+1</f>
        <v>268</v>
      </c>
      <c r="JN23" s="481">
        <f t="shared" ref="JN23" si="672">JM23+1</f>
        <v>269</v>
      </c>
      <c r="JO23" s="481">
        <f t="shared" ref="JO23" si="673">JN23+1</f>
        <v>270</v>
      </c>
      <c r="JP23" s="481">
        <f t="shared" ref="JP23" si="674">JO23+1</f>
        <v>271</v>
      </c>
      <c r="JQ23" s="481">
        <f t="shared" ref="JQ23" si="675">JP23+1</f>
        <v>272</v>
      </c>
      <c r="JR23" s="481">
        <f t="shared" ref="JR23" si="676">JQ23+1</f>
        <v>273</v>
      </c>
      <c r="JS23" s="481">
        <f t="shared" ref="JS23" si="677">JR23+1</f>
        <v>274</v>
      </c>
      <c r="JT23" s="481">
        <f t="shared" ref="JT23" si="678">JS23+1</f>
        <v>275</v>
      </c>
      <c r="JU23" s="481">
        <f t="shared" ref="JU23" si="679">JT23+1</f>
        <v>276</v>
      </c>
      <c r="JV23" s="481">
        <f t="shared" ref="JV23" si="680">JU23+1</f>
        <v>277</v>
      </c>
      <c r="JW23" s="481">
        <f t="shared" ref="JW23" si="681">JV23+1</f>
        <v>278</v>
      </c>
      <c r="JX23" s="481">
        <f t="shared" ref="JX23" si="682">JW23+1</f>
        <v>279</v>
      </c>
      <c r="JY23" s="481">
        <f t="shared" ref="JY23" si="683">JX23+1</f>
        <v>280</v>
      </c>
      <c r="JZ23" s="481">
        <f t="shared" ref="JZ23" si="684">JY23+1</f>
        <v>281</v>
      </c>
      <c r="KA23" s="481">
        <f t="shared" ref="KA23" si="685">JZ23+1</f>
        <v>282</v>
      </c>
      <c r="KB23" s="481">
        <f t="shared" ref="KB23" si="686">KA23+1</f>
        <v>283</v>
      </c>
      <c r="KC23" s="481">
        <f t="shared" ref="KC23" si="687">KB23+1</f>
        <v>284</v>
      </c>
      <c r="KD23" s="481">
        <f t="shared" ref="KD23" si="688">KC23+1</f>
        <v>285</v>
      </c>
      <c r="KE23" s="481">
        <f t="shared" ref="KE23" si="689">KD23+1</f>
        <v>286</v>
      </c>
      <c r="KF23" s="481">
        <f t="shared" ref="KF23" si="690">KE23+1</f>
        <v>287</v>
      </c>
      <c r="KG23" s="481">
        <f t="shared" ref="KG23" si="691">KF23+1</f>
        <v>288</v>
      </c>
      <c r="KH23" s="481">
        <f t="shared" ref="KH23" si="692">KG23+1</f>
        <v>289</v>
      </c>
      <c r="KI23" s="481">
        <f t="shared" ref="KI23" si="693">KH23+1</f>
        <v>290</v>
      </c>
      <c r="KJ23" s="481">
        <f t="shared" ref="KJ23" si="694">KI23+1</f>
        <v>291</v>
      </c>
      <c r="KK23" s="481">
        <f t="shared" ref="KK23" si="695">KJ23+1</f>
        <v>292</v>
      </c>
      <c r="KL23" s="481">
        <f t="shared" ref="KL23" si="696">KK23+1</f>
        <v>293</v>
      </c>
      <c r="KM23" s="481">
        <f t="shared" ref="KM23" si="697">KL23+1</f>
        <v>294</v>
      </c>
      <c r="KN23" s="481">
        <f t="shared" ref="KN23" si="698">KM23+1</f>
        <v>295</v>
      </c>
      <c r="KO23" s="481">
        <f t="shared" ref="KO23" si="699">KN23+1</f>
        <v>296</v>
      </c>
      <c r="KP23" s="481">
        <f t="shared" ref="KP23" si="700">KO23+1</f>
        <v>297</v>
      </c>
      <c r="KQ23" s="481">
        <f t="shared" ref="KQ23" si="701">KP23+1</f>
        <v>298</v>
      </c>
      <c r="KR23" s="481">
        <f t="shared" ref="KR23" si="702">KQ23+1</f>
        <v>299</v>
      </c>
      <c r="KS23" s="481">
        <f t="shared" ref="KS23" si="703">KR23+1</f>
        <v>300</v>
      </c>
      <c r="KT23" s="481">
        <f t="shared" ref="KT23" si="704">KS23+1</f>
        <v>301</v>
      </c>
      <c r="KU23" s="481">
        <f t="shared" ref="KU23" si="705">KT23+1</f>
        <v>302</v>
      </c>
      <c r="KV23" s="481">
        <f t="shared" ref="KV23" si="706">KU23+1</f>
        <v>303</v>
      </c>
      <c r="KW23" s="481">
        <f t="shared" ref="KW23" si="707">KV23+1</f>
        <v>304</v>
      </c>
      <c r="KX23" s="481">
        <f t="shared" ref="KX23" si="708">KW23+1</f>
        <v>305</v>
      </c>
      <c r="KY23" s="481">
        <f t="shared" ref="KY23" si="709">KX23+1</f>
        <v>306</v>
      </c>
      <c r="KZ23" s="481">
        <f t="shared" ref="KZ23" si="710">KY23+1</f>
        <v>307</v>
      </c>
      <c r="LA23" s="481">
        <f t="shared" ref="LA23" si="711">KZ23+1</f>
        <v>308</v>
      </c>
      <c r="LB23" s="481">
        <f t="shared" ref="LB23" si="712">LA23+1</f>
        <v>309</v>
      </c>
      <c r="LC23" s="481">
        <f t="shared" ref="LC23" si="713">LB23+1</f>
        <v>310</v>
      </c>
      <c r="LD23" s="481">
        <f t="shared" ref="LD23" si="714">LC23+1</f>
        <v>311</v>
      </c>
      <c r="LE23" s="481">
        <f t="shared" ref="LE23" si="715">LD23+1</f>
        <v>312</v>
      </c>
      <c r="LF23" s="481">
        <f t="shared" ref="LF23" si="716">LE23+1</f>
        <v>313</v>
      </c>
      <c r="LG23" s="481">
        <f t="shared" ref="LG23" si="717">LF23+1</f>
        <v>314</v>
      </c>
      <c r="LH23" s="481">
        <f t="shared" ref="LH23" si="718">LG23+1</f>
        <v>315</v>
      </c>
      <c r="LI23" s="481">
        <f t="shared" ref="LI23" si="719">LH23+1</f>
        <v>316</v>
      </c>
      <c r="LJ23" s="481">
        <f t="shared" ref="LJ23" si="720">LI23+1</f>
        <v>317</v>
      </c>
      <c r="LK23" s="481">
        <f t="shared" ref="LK23" si="721">LJ23+1</f>
        <v>318</v>
      </c>
      <c r="LL23" s="481">
        <f t="shared" ref="LL23" si="722">LK23+1</f>
        <v>319</v>
      </c>
      <c r="LM23" s="481">
        <f t="shared" ref="LM23" si="723">LL23+1</f>
        <v>320</v>
      </c>
      <c r="LN23" s="481">
        <f t="shared" ref="LN23" si="724">LM23+1</f>
        <v>321</v>
      </c>
      <c r="LO23" s="481">
        <f t="shared" ref="LO23" si="725">LN23+1</f>
        <v>322</v>
      </c>
      <c r="LP23" s="481">
        <f t="shared" ref="LP23" si="726">LO23+1</f>
        <v>323</v>
      </c>
      <c r="LQ23" s="481">
        <f t="shared" ref="LQ23" si="727">LP23+1</f>
        <v>324</v>
      </c>
      <c r="LR23" s="481">
        <f t="shared" ref="LR23" si="728">LQ23+1</f>
        <v>325</v>
      </c>
      <c r="LS23" s="481">
        <f t="shared" ref="LS23" si="729">LR23+1</f>
        <v>326</v>
      </c>
      <c r="LT23" s="481">
        <f t="shared" ref="LT23" si="730">LS23+1</f>
        <v>327</v>
      </c>
      <c r="LU23" s="481">
        <f t="shared" ref="LU23" si="731">LT23+1</f>
        <v>328</v>
      </c>
      <c r="LV23" s="481">
        <f t="shared" ref="LV23" si="732">LU23+1</f>
        <v>329</v>
      </c>
      <c r="LW23" s="481">
        <f t="shared" ref="LW23" si="733">LV23+1</f>
        <v>330</v>
      </c>
      <c r="LX23" s="481">
        <f t="shared" ref="LX23" si="734">LW23+1</f>
        <v>331</v>
      </c>
      <c r="LY23" s="481">
        <f t="shared" ref="LY23" si="735">LX23+1</f>
        <v>332</v>
      </c>
      <c r="LZ23" s="481">
        <f t="shared" ref="LZ23" si="736">LY23+1</f>
        <v>333</v>
      </c>
      <c r="MA23" s="481">
        <f t="shared" ref="MA23" si="737">LZ23+1</f>
        <v>334</v>
      </c>
      <c r="MB23" s="481">
        <f t="shared" ref="MB23" si="738">MA23+1</f>
        <v>335</v>
      </c>
      <c r="MC23" s="481">
        <f t="shared" ref="MC23" si="739">MB23+1</f>
        <v>336</v>
      </c>
      <c r="MD23" s="481">
        <f t="shared" ref="MD23" si="740">MC23+1</f>
        <v>337</v>
      </c>
      <c r="ME23" s="481">
        <f t="shared" ref="ME23" si="741">MD23+1</f>
        <v>338</v>
      </c>
      <c r="MF23" s="481">
        <f t="shared" ref="MF23" si="742">ME23+1</f>
        <v>339</v>
      </c>
      <c r="MG23" s="481">
        <f t="shared" ref="MG23" si="743">MF23+1</f>
        <v>340</v>
      </c>
      <c r="MH23" s="481">
        <f t="shared" ref="MH23" si="744">MG23+1</f>
        <v>341</v>
      </c>
      <c r="MI23" s="481">
        <f t="shared" ref="MI23" si="745">MH23+1</f>
        <v>342</v>
      </c>
      <c r="MJ23" s="481">
        <f t="shared" ref="MJ23" si="746">MI23+1</f>
        <v>343</v>
      </c>
      <c r="MK23" s="481">
        <f t="shared" ref="MK23" si="747">MJ23+1</f>
        <v>344</v>
      </c>
      <c r="ML23" s="481">
        <f t="shared" ref="ML23" si="748">MK23+1</f>
        <v>345</v>
      </c>
      <c r="MM23" s="481">
        <f t="shared" ref="MM23" si="749">ML23+1</f>
        <v>346</v>
      </c>
      <c r="MN23" s="481">
        <f t="shared" ref="MN23" si="750">MM23+1</f>
        <v>347</v>
      </c>
      <c r="MO23" s="481">
        <f t="shared" ref="MO23" si="751">MN23+1</f>
        <v>348</v>
      </c>
      <c r="MP23" s="481">
        <f t="shared" ref="MP23" si="752">MO23+1</f>
        <v>349</v>
      </c>
      <c r="MQ23" s="481">
        <f t="shared" ref="MQ23" si="753">MP23+1</f>
        <v>350</v>
      </c>
      <c r="MR23" s="481">
        <f t="shared" ref="MR23" si="754">MQ23+1</f>
        <v>351</v>
      </c>
      <c r="MS23" s="481">
        <f t="shared" ref="MS23" si="755">MR23+1</f>
        <v>352</v>
      </c>
      <c r="MT23" s="481">
        <f t="shared" ref="MT23" si="756">MS23+1</f>
        <v>353</v>
      </c>
      <c r="MU23" s="481">
        <f t="shared" ref="MU23" si="757">MT23+1</f>
        <v>354</v>
      </c>
      <c r="MV23" s="481">
        <f t="shared" ref="MV23" si="758">MU23+1</f>
        <v>355</v>
      </c>
      <c r="MW23" s="481">
        <f t="shared" ref="MW23" si="759">MV23+1</f>
        <v>356</v>
      </c>
      <c r="MX23" s="481">
        <f t="shared" ref="MX23" si="760">MW23+1</f>
        <v>357</v>
      </c>
      <c r="MY23" s="481">
        <f t="shared" ref="MY23" si="761">MX23+1</f>
        <v>358</v>
      </c>
      <c r="MZ23" s="481">
        <f t="shared" ref="MZ23" si="762">MY23+1</f>
        <v>359</v>
      </c>
      <c r="NA23" s="481">
        <f t="shared" ref="NA23" si="763">MZ23+1</f>
        <v>360</v>
      </c>
      <c r="NB23" s="481">
        <f t="shared" ref="NB23" si="764">NA23+1</f>
        <v>361</v>
      </c>
      <c r="NC23" s="481">
        <f t="shared" ref="NC23" si="765">NB23+1</f>
        <v>362</v>
      </c>
      <c r="ND23" s="481">
        <f t="shared" ref="ND23" si="766">NC23+1</f>
        <v>363</v>
      </c>
      <c r="NE23" s="481">
        <f t="shared" ref="NE23" si="767">ND23+1</f>
        <v>364</v>
      </c>
      <c r="NF23" s="481">
        <f t="shared" ref="NF23" si="768">NE23+1</f>
        <v>365</v>
      </c>
      <c r="NG23" s="481">
        <f t="shared" ref="NG23" si="769">NF23+1</f>
        <v>366</v>
      </c>
      <c r="NH23" s="481">
        <f t="shared" ref="NH23" si="770">NG23+1</f>
        <v>367</v>
      </c>
      <c r="NI23" s="481">
        <f t="shared" ref="NI23" si="771">NH23+1</f>
        <v>368</v>
      </c>
      <c r="NJ23" s="481">
        <f t="shared" ref="NJ23" si="772">NI23+1</f>
        <v>369</v>
      </c>
      <c r="NK23" s="481">
        <f t="shared" ref="NK23" si="773">NJ23+1</f>
        <v>370</v>
      </c>
      <c r="NL23" s="481">
        <f t="shared" ref="NL23" si="774">NK23+1</f>
        <v>371</v>
      </c>
      <c r="NM23" s="481">
        <f t="shared" ref="NM23" si="775">NL23+1</f>
        <v>372</v>
      </c>
      <c r="NQ23" s="482">
        <v>2022</v>
      </c>
      <c r="NR23" s="482">
        <f>NQ23+1</f>
        <v>2023</v>
      </c>
      <c r="NS23" s="482">
        <f t="shared" ref="NS23" si="776">NR23+1</f>
        <v>2024</v>
      </c>
      <c r="NT23" s="482">
        <f t="shared" ref="NT23" si="777">NS23+1</f>
        <v>2025</v>
      </c>
      <c r="NU23" s="482">
        <f t="shared" ref="NU23" si="778">NT23+1</f>
        <v>2026</v>
      </c>
      <c r="NV23" s="482">
        <f t="shared" ref="NV23" si="779">NU23+1</f>
        <v>2027</v>
      </c>
      <c r="NW23" s="482">
        <f t="shared" ref="NW23" si="780">NV23+1</f>
        <v>2028</v>
      </c>
      <c r="NX23" s="482">
        <f t="shared" ref="NX23" si="781">NW23+1</f>
        <v>2029</v>
      </c>
      <c r="NY23" s="482">
        <f t="shared" ref="NY23" si="782">NX23+1</f>
        <v>2030</v>
      </c>
      <c r="NZ23" s="482">
        <f t="shared" ref="NZ23" si="783">NY23+1</f>
        <v>2031</v>
      </c>
      <c r="OA23" s="482">
        <f t="shared" ref="OA23" si="784">NZ23+1</f>
        <v>2032</v>
      </c>
      <c r="OB23" s="482">
        <f t="shared" ref="OB23" si="785">OA23+1</f>
        <v>2033</v>
      </c>
      <c r="OC23" s="482">
        <f t="shared" ref="OC23" si="786">OB23+1</f>
        <v>2034</v>
      </c>
      <c r="OD23" s="482">
        <f t="shared" ref="OD23" si="787">OC23+1</f>
        <v>2035</v>
      </c>
      <c r="OE23" s="482">
        <f t="shared" ref="OE23" si="788">OD23+1</f>
        <v>2036</v>
      </c>
      <c r="OF23" s="482">
        <f t="shared" ref="OF23" si="789">OE23+1</f>
        <v>2037</v>
      </c>
      <c r="OG23" s="482">
        <f t="shared" ref="OG23" si="790">OF23+1</f>
        <v>2038</v>
      </c>
      <c r="OH23" s="482">
        <f t="shared" ref="OH23" si="791">OG23+1</f>
        <v>2039</v>
      </c>
      <c r="OI23" s="482">
        <f t="shared" ref="OI23" si="792">OH23+1</f>
        <v>2040</v>
      </c>
      <c r="OJ23" s="482">
        <f t="shared" ref="OJ23" si="793">OI23+1</f>
        <v>2041</v>
      </c>
      <c r="OK23" s="482">
        <f t="shared" ref="OK23" si="794">OJ23+1</f>
        <v>2042</v>
      </c>
      <c r="OL23" s="482">
        <f t="shared" ref="OL23" si="795">OK23+1</f>
        <v>2043</v>
      </c>
      <c r="OM23" s="482">
        <f t="shared" ref="OM23" si="796">OL23+1</f>
        <v>2044</v>
      </c>
      <c r="ON23" s="482">
        <f t="shared" ref="ON23" si="797">OM23+1</f>
        <v>2045</v>
      </c>
      <c r="OO23" s="482">
        <f t="shared" ref="OO23" si="798">ON23+1</f>
        <v>2046</v>
      </c>
      <c r="OP23" s="482">
        <f t="shared" ref="OP23" si="799">OO23+1</f>
        <v>2047</v>
      </c>
      <c r="OQ23" s="482">
        <f t="shared" ref="OQ23" si="800">OP23+1</f>
        <v>2048</v>
      </c>
      <c r="OR23" s="482">
        <f t="shared" ref="OR23" si="801">OQ23+1</f>
        <v>2049</v>
      </c>
      <c r="OS23" s="482">
        <f t="shared" ref="OS23" si="802">OR23+1</f>
        <v>2050</v>
      </c>
      <c r="OT23" s="482">
        <f t="shared" ref="OT23" si="803">OS23+1</f>
        <v>2051</v>
      </c>
      <c r="OU23" s="482">
        <f t="shared" ref="OU23" si="804">OT23+1</f>
        <v>2052</v>
      </c>
    </row>
    <row r="24" spans="2:411" x14ac:dyDescent="0.25">
      <c r="C24" s="498" t="s">
        <v>678</v>
      </c>
      <c r="F24" s="487">
        <v>372416.52296874265</v>
      </c>
      <c r="G24" s="487">
        <v>265553.18347336771</v>
      </c>
      <c r="H24" s="487">
        <v>269173.20992591063</v>
      </c>
      <c r="I24" s="487">
        <v>251656.90136112834</v>
      </c>
      <c r="J24" s="487">
        <v>207793.30088512547</v>
      </c>
      <c r="K24" s="487">
        <v>219802.19794428331</v>
      </c>
      <c r="L24" s="487">
        <v>345559.58758030663</v>
      </c>
      <c r="M24" s="487">
        <v>251671.98345856101</v>
      </c>
      <c r="N24" s="487">
        <v>270986.77378139389</v>
      </c>
      <c r="O24" s="487">
        <v>302642.33348387893</v>
      </c>
      <c r="P24" s="487">
        <v>313694.96647549747</v>
      </c>
      <c r="Q24" s="487">
        <v>318534.49128677172</v>
      </c>
      <c r="R24" s="487">
        <v>392867.15613731171</v>
      </c>
      <c r="S24" s="487">
        <v>302052.61326112144</v>
      </c>
      <c r="T24" s="487">
        <v>264234.7547051463</v>
      </c>
      <c r="U24" s="487">
        <v>260450.3112968569</v>
      </c>
      <c r="V24" s="487">
        <v>219571.72334019371</v>
      </c>
      <c r="W24" s="487">
        <v>227556.26825989885</v>
      </c>
      <c r="X24" s="487">
        <v>354833.26883777516</v>
      </c>
      <c r="Y24" s="487">
        <v>261026.1666616649</v>
      </c>
      <c r="Z24" s="487">
        <v>279727.79500119569</v>
      </c>
      <c r="AA24" s="487">
        <v>311428.45613614301</v>
      </c>
      <c r="AB24" s="487">
        <v>322991.02180356998</v>
      </c>
      <c r="AC24" s="487">
        <v>315430.30810398352</v>
      </c>
      <c r="AD24" s="487">
        <v>397401.43365747319</v>
      </c>
      <c r="AE24" s="487">
        <v>307789.90950992162</v>
      </c>
      <c r="AF24" s="487">
        <v>280598.70848722989</v>
      </c>
      <c r="AG24" s="487">
        <v>260560.03793273945</v>
      </c>
      <c r="AH24" s="487">
        <v>233298.19168618662</v>
      </c>
      <c r="AI24" s="487">
        <v>226753.98967669564</v>
      </c>
      <c r="AJ24" s="487">
        <v>359698.67562042456</v>
      </c>
      <c r="AK24" s="487">
        <v>268231.41933606239</v>
      </c>
      <c r="AL24" s="487">
        <v>285820.3355065097</v>
      </c>
      <c r="AM24" s="487">
        <v>318383.79589237447</v>
      </c>
      <c r="AN24" s="487">
        <v>331124.2945250831</v>
      </c>
      <c r="AO24" s="487">
        <v>342257.15641717892</v>
      </c>
      <c r="AP24" s="487">
        <v>413355.05267485551</v>
      </c>
      <c r="AQ24" s="487">
        <v>301783.94464177411</v>
      </c>
      <c r="AR24" s="487">
        <v>307716.08622800902</v>
      </c>
      <c r="AS24" s="487">
        <v>287179.16297331656</v>
      </c>
      <c r="AT24" s="487">
        <v>240694.14451818613</v>
      </c>
      <c r="AU24" s="487">
        <v>253467.13187715338</v>
      </c>
      <c r="AV24" s="487">
        <v>379503.65443188307</v>
      </c>
      <c r="AW24" s="487">
        <v>283624.10198848444</v>
      </c>
      <c r="AX24" s="487">
        <v>302000.50071682403</v>
      </c>
      <c r="AY24" s="487">
        <v>333106.12193813879</v>
      </c>
      <c r="AZ24" s="487">
        <v>345147.37641176168</v>
      </c>
      <c r="BA24" s="487">
        <v>356408.75867965532</v>
      </c>
      <c r="BB24" s="487">
        <v>426539.02041484235</v>
      </c>
      <c r="BC24" s="487">
        <v>334075.9924086688</v>
      </c>
      <c r="BD24" s="487">
        <v>296395.42137502634</v>
      </c>
      <c r="BE24" s="487">
        <v>292191.34820293373</v>
      </c>
      <c r="BF24" s="487">
        <v>249976.03901569513</v>
      </c>
      <c r="BG24" s="487">
        <v>259176.97093413409</v>
      </c>
      <c r="BH24" s="487">
        <v>387540.71781607287</v>
      </c>
      <c r="BI24" s="487">
        <v>292307.10215435678</v>
      </c>
      <c r="BJ24" s="487">
        <v>310461.31403287937</v>
      </c>
      <c r="BK24" s="487">
        <v>341975.9073984978</v>
      </c>
      <c r="BL24" s="487">
        <v>354847.33431096474</v>
      </c>
      <c r="BM24" s="487">
        <v>357158.47085914761</v>
      </c>
      <c r="BN24" s="487">
        <v>432998.65398172563</v>
      </c>
      <c r="BO24" s="487">
        <v>341553.48778015992</v>
      </c>
      <c r="BP24" s="487">
        <v>314706.61285520979</v>
      </c>
      <c r="BQ24" s="487">
        <v>293966.19435922056</v>
      </c>
      <c r="BR24" s="487">
        <v>265225.75126316305</v>
      </c>
      <c r="BS24" s="487">
        <v>259885.23392069232</v>
      </c>
      <c r="BT24" s="487">
        <v>393862.57821541873</v>
      </c>
      <c r="BU24" s="487">
        <v>300877.00899586146</v>
      </c>
      <c r="BV24" s="487">
        <v>317864.70317680755</v>
      </c>
      <c r="BW24" s="487">
        <v>350199.59089527529</v>
      </c>
      <c r="BX24" s="487">
        <v>364249.72978545009</v>
      </c>
      <c r="BY24" s="487">
        <v>337388.55021225766</v>
      </c>
      <c r="BZ24" s="487">
        <v>431363.89510279853</v>
      </c>
      <c r="CA24" s="487">
        <v>343428.19342898409</v>
      </c>
      <c r="CB24" s="487">
        <v>303587.71638922271</v>
      </c>
      <c r="CC24" s="487">
        <v>303682.42397817655</v>
      </c>
      <c r="CD24" s="487">
        <v>275426.36038711492</v>
      </c>
      <c r="CE24" s="487">
        <v>266758.93682221527</v>
      </c>
      <c r="CF24" s="487">
        <v>403524.53646166169</v>
      </c>
      <c r="CG24" s="487">
        <v>310687.8638733612</v>
      </c>
      <c r="CH24" s="487">
        <v>327352.34762248141</v>
      </c>
      <c r="CI24" s="487">
        <v>360079.56319433963</v>
      </c>
      <c r="CJ24" s="487">
        <v>374880.19223427563</v>
      </c>
      <c r="CK24" s="487">
        <v>366025.74680522957</v>
      </c>
      <c r="CL24" s="487">
        <v>449243.00147869618</v>
      </c>
      <c r="CM24" s="487">
        <v>359086.94764528074</v>
      </c>
      <c r="CN24" s="487">
        <v>320320.70998232299</v>
      </c>
      <c r="CO24" s="487">
        <v>318812.71857096523</v>
      </c>
      <c r="CP24" s="487">
        <v>285005.4035729763</v>
      </c>
      <c r="CQ24" s="487">
        <v>279134.51737520529</v>
      </c>
      <c r="CR24" s="487">
        <v>416350.11106748169</v>
      </c>
      <c r="CS24" s="487">
        <v>322386.49982363754</v>
      </c>
      <c r="CT24" s="487">
        <v>339040.37337140605</v>
      </c>
      <c r="CU24" s="487">
        <v>371710.01028502017</v>
      </c>
      <c r="CV24" s="487">
        <v>386908.91789534077</v>
      </c>
      <c r="CW24" s="487">
        <v>385497.96016756591</v>
      </c>
      <c r="CX24" s="487">
        <v>464116.39653217525</v>
      </c>
      <c r="CY24" s="487">
        <v>352931.23574568954</v>
      </c>
      <c r="CZ24" s="487">
        <v>357737.13275300391</v>
      </c>
      <c r="DA24" s="487">
        <v>338986.10043545719</v>
      </c>
      <c r="DB24" s="487">
        <v>291530.63571800361</v>
      </c>
      <c r="DC24" s="487">
        <v>307090.91755285213</v>
      </c>
      <c r="DD24" s="487">
        <v>435932.9931757116</v>
      </c>
      <c r="DE24" s="487">
        <v>338161.16014629265</v>
      </c>
      <c r="DF24" s="487">
        <v>356027.0102839825</v>
      </c>
      <c r="DG24" s="487">
        <v>387215.05935723835</v>
      </c>
      <c r="DH24" s="487">
        <v>401935.8331100145</v>
      </c>
      <c r="DI24" s="487">
        <v>410840.61628983053</v>
      </c>
      <c r="DJ24" s="487">
        <v>482452.00940056966</v>
      </c>
      <c r="DK24" s="487">
        <v>389237.64397091919</v>
      </c>
      <c r="DL24" s="487">
        <v>351085.2472566088</v>
      </c>
      <c r="DM24" s="487">
        <v>347724.19944677362</v>
      </c>
      <c r="DN24" s="487">
        <v>304005.56771194859</v>
      </c>
      <c r="DO24" s="487">
        <v>315864.25137436407</v>
      </c>
      <c r="DP24" s="487">
        <v>446786.05881611235</v>
      </c>
      <c r="DQ24" s="487">
        <v>349376.34932217031</v>
      </c>
      <c r="DR24" s="487">
        <v>366841.21649182227</v>
      </c>
      <c r="DS24" s="487">
        <v>398290.01587484201</v>
      </c>
      <c r="DT24" s="487">
        <v>413783.79922889773</v>
      </c>
      <c r="DU24" s="487">
        <v>423318.3277167395</v>
      </c>
      <c r="DV24" s="487">
        <v>494681.0558924299</v>
      </c>
      <c r="DW24" s="487">
        <v>401255.52598744404</v>
      </c>
      <c r="DX24" s="487">
        <v>374456.25054550526</v>
      </c>
      <c r="DY24" s="487">
        <v>353567.19647861068</v>
      </c>
      <c r="DZ24" s="487">
        <v>322737.60098463297</v>
      </c>
      <c r="EA24" s="487">
        <v>319876.42851359164</v>
      </c>
      <c r="EB24" s="487">
        <v>456130.89387010271</v>
      </c>
      <c r="EC24" s="487">
        <v>360655.28203656856</v>
      </c>
      <c r="ED24" s="487">
        <v>376750.05914772244</v>
      </c>
      <c r="EE24" s="487">
        <v>408851.48596095404</v>
      </c>
      <c r="EF24" s="487">
        <v>425452.27984264394</v>
      </c>
      <c r="EG24" s="487">
        <v>396849.2936194464</v>
      </c>
      <c r="EH24" s="487">
        <v>491649.14995150862</v>
      </c>
      <c r="EI24" s="487">
        <v>382800.27869569522</v>
      </c>
      <c r="EJ24" s="487">
        <v>385641.54283981153</v>
      </c>
      <c r="EK24" s="487">
        <v>369848.29564542393</v>
      </c>
      <c r="EL24" s="487">
        <v>322676.2351275172</v>
      </c>
      <c r="EM24" s="487">
        <v>340431.33314674615</v>
      </c>
      <c r="EN24" s="487">
        <v>471693.16518283956</v>
      </c>
      <c r="EO24" s="487">
        <v>373104.81770434324</v>
      </c>
      <c r="EP24" s="487">
        <v>390935.39342986798</v>
      </c>
      <c r="EQ24" s="487">
        <v>422450.08580041019</v>
      </c>
      <c r="ER24" s="487">
        <v>439158.09419831279</v>
      </c>
      <c r="ES24" s="487">
        <v>440558.66995713912</v>
      </c>
      <c r="ET24" s="487">
        <v>517023.12185222522</v>
      </c>
      <c r="EU24" s="487">
        <v>424155.76346943493</v>
      </c>
      <c r="EV24" s="487">
        <v>385423.89093657961</v>
      </c>
      <c r="EW24" s="487">
        <v>383307.9368636508</v>
      </c>
      <c r="EX24" s="487">
        <v>338986.29583991197</v>
      </c>
      <c r="EY24" s="487">
        <v>352784.43749773712</v>
      </c>
      <c r="EZ24" s="487">
        <v>485636.60698779766</v>
      </c>
      <c r="FA24" s="487">
        <v>386979.167099507</v>
      </c>
      <c r="FB24" s="487">
        <v>404125.55887807981</v>
      </c>
      <c r="FC24" s="487">
        <v>435650.38622633985</v>
      </c>
      <c r="FD24" s="487">
        <v>452969.92198414612</v>
      </c>
      <c r="FE24" s="487">
        <v>441868.57283819234</v>
      </c>
      <c r="FF24" s="487">
        <v>525845.0910608978</v>
      </c>
      <c r="FG24" s="487">
        <v>434174.65009805217</v>
      </c>
      <c r="FH24" s="487">
        <v>405930.75994397985</v>
      </c>
      <c r="FI24" s="487">
        <v>387520.13260811684</v>
      </c>
      <c r="FJ24" s="487">
        <v>356693.1388593188</v>
      </c>
      <c r="FK24" s="487">
        <v>356052.98604949587</v>
      </c>
      <c r="FL24" s="487">
        <v>494666.22599701345</v>
      </c>
      <c r="FM24" s="487">
        <v>398202.18548053689</v>
      </c>
      <c r="FN24" s="487">
        <v>414172.06266962999</v>
      </c>
      <c r="FO24" s="487">
        <v>446533.4659909847</v>
      </c>
      <c r="FP24" s="487">
        <v>465151.46174497623</v>
      </c>
      <c r="FQ24" s="487">
        <v>461668.9583422686</v>
      </c>
      <c r="FR24" s="487">
        <v>541426.07430421805</v>
      </c>
      <c r="FS24" s="487">
        <v>448890.74196009326</v>
      </c>
      <c r="FT24" s="487">
        <v>409842.88218621543</v>
      </c>
      <c r="FU24" s="487">
        <v>408628.79783357593</v>
      </c>
      <c r="FV24" s="487">
        <v>363915.91540521506</v>
      </c>
      <c r="FW24" s="487">
        <v>379118.76497473539</v>
      </c>
      <c r="FX24" s="487">
        <v>513357.09979643527</v>
      </c>
      <c r="FY24" s="487">
        <v>413835.49803682981</v>
      </c>
      <c r="FZ24" s="487">
        <v>430772.29899727576</v>
      </c>
      <c r="GA24" s="487">
        <v>462362.98285755998</v>
      </c>
      <c r="GB24" s="487">
        <v>480983.97481319046</v>
      </c>
      <c r="GC24" s="487">
        <v>488859.5090589351</v>
      </c>
      <c r="GD24" s="487">
        <v>561356.57312120683</v>
      </c>
      <c r="GE24" s="487">
        <v>466973.95480242203</v>
      </c>
      <c r="GF24" s="487">
        <v>428380.26448376261</v>
      </c>
      <c r="GG24" s="487">
        <v>426026.43805462797</v>
      </c>
      <c r="GH24" s="487">
        <v>380193.76825268741</v>
      </c>
      <c r="GI24" s="487">
        <v>395682.26787028759</v>
      </c>
      <c r="GJ24" s="487">
        <v>530067.24982716166</v>
      </c>
      <c r="GK24" s="487">
        <v>429656.72975452524</v>
      </c>
      <c r="GL24" s="487">
        <v>446163.96398329776</v>
      </c>
      <c r="GM24" s="487">
        <v>477507.46902454633</v>
      </c>
      <c r="GN24" s="487">
        <v>496574.99402930483</v>
      </c>
      <c r="GO24" s="487">
        <v>495095.61556198134</v>
      </c>
      <c r="GP24" s="487">
        <v>573056.71446740231</v>
      </c>
      <c r="GQ24" s="487">
        <v>459510.1872452228</v>
      </c>
      <c r="GR24" s="487">
        <v>463425.29526752641</v>
      </c>
      <c r="GS24" s="487">
        <v>445473.5818070423</v>
      </c>
      <c r="GT24" s="487">
        <v>394804.19580718974</v>
      </c>
      <c r="GU24" s="487">
        <v>414933.79613117629</v>
      </c>
      <c r="GV24" s="487">
        <v>548144.33999657596</v>
      </c>
      <c r="GW24" s="487">
        <v>446166.59803534724</v>
      </c>
      <c r="GX24" s="487">
        <v>462596.00397250341</v>
      </c>
      <c r="GY24" s="487">
        <v>493512.13602275681</v>
      </c>
      <c r="GZ24" s="487">
        <v>512894.19445939478</v>
      </c>
      <c r="HA24" s="487">
        <v>481807.27370493551</v>
      </c>
      <c r="HB24" s="487">
        <v>577484.32929353125</v>
      </c>
      <c r="HC24" s="487">
        <v>486868.24908204144</v>
      </c>
      <c r="HD24" s="487">
        <v>445595.85288783896</v>
      </c>
      <c r="HE24" s="487">
        <v>447221.69611284562</v>
      </c>
      <c r="HF24" s="487">
        <v>402478.17166059272</v>
      </c>
      <c r="HG24" s="487">
        <v>420009.4607124913</v>
      </c>
      <c r="HH24" s="487">
        <v>556813.24759317434</v>
      </c>
      <c r="HI24" s="487">
        <v>456173.94537956541</v>
      </c>
      <c r="HJ24" s="487">
        <v>472937.76650052</v>
      </c>
      <c r="HK24" s="487">
        <v>504791.41264899535</v>
      </c>
      <c r="HL24" s="487">
        <v>525611.62702919031</v>
      </c>
      <c r="HM24" s="487">
        <v>524898.30697534408</v>
      </c>
      <c r="HN24" s="487">
        <v>602865.18985262467</v>
      </c>
      <c r="HO24" s="487">
        <v>508824.71170708124</v>
      </c>
      <c r="HP24" s="487">
        <v>469538.51060630631</v>
      </c>
      <c r="HQ24" s="487">
        <v>468578.26185112644</v>
      </c>
      <c r="HR24" s="487">
        <v>430051.43112069211</v>
      </c>
      <c r="HS24" s="487">
        <v>430512.78364366578</v>
      </c>
      <c r="HT24" s="487">
        <v>573671.22239658854</v>
      </c>
      <c r="HU24" s="487">
        <v>473743.82290318102</v>
      </c>
      <c r="HV24" s="487">
        <v>488332.52148231911</v>
      </c>
      <c r="HW24" s="487">
        <v>520559.72884035413</v>
      </c>
      <c r="HX24" s="487">
        <v>542201.89772964572</v>
      </c>
      <c r="HY24" s="487">
        <v>536554.68814525439</v>
      </c>
      <c r="HZ24" s="487">
        <v>617343.51357416913</v>
      </c>
      <c r="IA24" s="487">
        <v>503675.03833989135</v>
      </c>
      <c r="IB24" s="487">
        <v>507191.55775007559</v>
      </c>
      <c r="IC24" s="487">
        <v>490234.28621895361</v>
      </c>
      <c r="ID24" s="487">
        <v>438605.74833426031</v>
      </c>
      <c r="IE24" s="487">
        <v>460921.22626125085</v>
      </c>
      <c r="IF24" s="487">
        <v>596254.95937518927</v>
      </c>
      <c r="IG24" s="487">
        <v>492686.08062550391</v>
      </c>
      <c r="IH24" s="487">
        <v>508655.85620428057</v>
      </c>
      <c r="II24" s="487">
        <v>539586.70872345578</v>
      </c>
      <c r="IJ24" s="487">
        <v>561064.02399317932</v>
      </c>
      <c r="IK24" s="487">
        <v>565755.87774993677</v>
      </c>
      <c r="IL24" s="487">
        <v>639703.13467017596</v>
      </c>
      <c r="IM24" s="487">
        <v>544033.70767149224</v>
      </c>
      <c r="IN24" s="487">
        <v>504632.62438370165</v>
      </c>
      <c r="IO24" s="487">
        <v>503165.7465906943</v>
      </c>
      <c r="IP24" s="487">
        <v>455220.5748611915</v>
      </c>
      <c r="IQ24" s="487">
        <v>474034.15223660308</v>
      </c>
      <c r="IR24" s="487">
        <v>611634.06636825495</v>
      </c>
      <c r="IS24" s="487">
        <v>508313.03341814398</v>
      </c>
      <c r="IT24" s="487">
        <v>523856.37915809359</v>
      </c>
      <c r="IU24" s="487">
        <v>555057.97887893568</v>
      </c>
      <c r="IV24" s="487">
        <v>577483.46430314507</v>
      </c>
      <c r="IW24" s="487">
        <v>582715.06685010763</v>
      </c>
      <c r="IX24" s="487">
        <v>656489.28400682251</v>
      </c>
      <c r="IY24" s="487">
        <v>560560.90181396576</v>
      </c>
      <c r="IZ24" s="487">
        <v>532492.89130149293</v>
      </c>
      <c r="JA24" s="487">
        <v>513550.57626052992</v>
      </c>
      <c r="JB24" s="487">
        <v>478398.86767145572</v>
      </c>
      <c r="JC24" s="487">
        <v>482664.04668246943</v>
      </c>
      <c r="JD24" s="487">
        <v>625760.59954188776</v>
      </c>
      <c r="JE24" s="487">
        <v>524234.73950106092</v>
      </c>
      <c r="JF24" s="487">
        <v>538364.15423905256</v>
      </c>
      <c r="JG24" s="487">
        <v>570214.31958284136</v>
      </c>
      <c r="JH24" s="487">
        <v>593914.7799931718</v>
      </c>
      <c r="JI24" s="487">
        <v>589955.44803467719</v>
      </c>
      <c r="JJ24" s="487">
        <v>669570.96611256234</v>
      </c>
      <c r="JK24" s="487">
        <v>554736.84338187962</v>
      </c>
      <c r="JL24" s="487">
        <v>558018.73154441372</v>
      </c>
      <c r="JM24" s="487">
        <v>541324.78184567962</v>
      </c>
      <c r="JN24" s="487">
        <v>488189.20924983884</v>
      </c>
      <c r="JO24" s="487">
        <v>512602.06219420384</v>
      </c>
      <c r="JP24" s="487">
        <v>649916.24290520838</v>
      </c>
      <c r="JQ24" s="487">
        <v>544405.9818170435</v>
      </c>
      <c r="JR24" s="487">
        <v>559710.03786714235</v>
      </c>
      <c r="JS24" s="487">
        <v>590507.66623448592</v>
      </c>
      <c r="JT24" s="487">
        <v>614113.69157994201</v>
      </c>
      <c r="JU24" s="487">
        <v>610710.60054763046</v>
      </c>
      <c r="JV24" s="487">
        <v>689485.69188196666</v>
      </c>
      <c r="JW24" s="487">
        <v>593806.9844743805</v>
      </c>
      <c r="JX24" s="487">
        <v>553596.05133211461</v>
      </c>
      <c r="JY24" s="487">
        <v>553397.46308748447</v>
      </c>
      <c r="JZ24" s="487">
        <v>504443.99395008391</v>
      </c>
      <c r="KA24" s="487">
        <v>525632.93914171786</v>
      </c>
      <c r="KB24" s="487">
        <v>665593.25050296821</v>
      </c>
      <c r="KC24" s="487">
        <v>560537.52101961104</v>
      </c>
      <c r="KD24" s="487">
        <v>575579.17233556288</v>
      </c>
      <c r="KE24" s="487">
        <v>606804.89278229501</v>
      </c>
      <c r="KF24" s="487">
        <v>631540.24644950638</v>
      </c>
      <c r="KG24" s="487">
        <v>615796.79091557278</v>
      </c>
      <c r="KH24" s="487">
        <v>702380.11920144991</v>
      </c>
      <c r="KI24" s="487">
        <v>608021.43923106394</v>
      </c>
      <c r="KJ24" s="487">
        <v>578417.63307710236</v>
      </c>
      <c r="KK24" s="487">
        <v>562095.19674924226</v>
      </c>
      <c r="KL24" s="487">
        <v>526626.59424247581</v>
      </c>
      <c r="KM24" s="487">
        <v>533636.83066567534</v>
      </c>
      <c r="KN24" s="487">
        <v>679595.49602183164</v>
      </c>
      <c r="KO24" s="487">
        <v>576633.6685673407</v>
      </c>
      <c r="KP24" s="487">
        <v>590492.11203989072</v>
      </c>
      <c r="KQ24" s="487">
        <v>622582.78118654201</v>
      </c>
      <c r="KR24" s="487">
        <v>648823.21291496104</v>
      </c>
      <c r="KS24" s="487">
        <v>640610.74928143399</v>
      </c>
      <c r="KT24" s="487">
        <v>723068.70914094918</v>
      </c>
      <c r="KU24" s="487">
        <v>627801.08580901322</v>
      </c>
      <c r="KV24" s="487">
        <v>587378.02159070922</v>
      </c>
      <c r="KW24" s="487">
        <v>588315.17614473449</v>
      </c>
      <c r="KX24" s="487">
        <v>538859.89273527055</v>
      </c>
      <c r="KY24" s="487">
        <v>561905.10729569604</v>
      </c>
      <c r="KZ24" s="487">
        <v>703671.9823432439</v>
      </c>
      <c r="LA24" s="487">
        <v>597502.17129638465</v>
      </c>
      <c r="LB24" s="487">
        <v>612281.20423598576</v>
      </c>
      <c r="LC24" s="487">
        <v>643598.14469296404</v>
      </c>
      <c r="LD24" s="487">
        <v>670027.47260505916</v>
      </c>
      <c r="LE24" s="487">
        <v>672171.70561067422</v>
      </c>
      <c r="LF24" s="487">
        <v>747990.5255550273</v>
      </c>
      <c r="LG24" s="487">
        <v>650921.74212131475</v>
      </c>
      <c r="LH24" s="487">
        <v>610872.97383332008</v>
      </c>
      <c r="LI24" s="487">
        <v>610814.75372738612</v>
      </c>
      <c r="LJ24" s="487">
        <v>560176.37711180036</v>
      </c>
      <c r="LK24" s="487">
        <v>583717.55423221854</v>
      </c>
      <c r="LL24" s="487">
        <v>725843.05637820042</v>
      </c>
      <c r="LM24" s="487">
        <v>618648.36720411247</v>
      </c>
      <c r="LN24" s="487">
        <v>632963.05141910096</v>
      </c>
      <c r="LO24" s="487">
        <v>664041.31705891283</v>
      </c>
      <c r="LP24" s="487">
        <v>691116.75631400326</v>
      </c>
      <c r="LQ24" s="487">
        <v>684689.76310723554</v>
      </c>
      <c r="LR24" s="487">
        <v>765519.36814315279</v>
      </c>
      <c r="LS24" s="487">
        <v>649126.2253001905</v>
      </c>
      <c r="LT24" s="487">
        <v>651616.26687201019</v>
      </c>
      <c r="LU24" s="487">
        <v>635931.61505198199</v>
      </c>
      <c r="LV24" s="487">
        <v>580298.85689745715</v>
      </c>
      <c r="LW24" s="487">
        <v>608658.55675835698</v>
      </c>
      <c r="LX24" s="487">
        <v>749769.38349503896</v>
      </c>
      <c r="LY24" s="487">
        <v>640824.5999166735</v>
      </c>
      <c r="LZ24" s="487">
        <v>654995.10690879531</v>
      </c>
      <c r="MA24" s="487">
        <v>685627.06877403916</v>
      </c>
      <c r="MB24" s="487">
        <v>713199.05940787925</v>
      </c>
      <c r="MC24" s="487">
        <v>677037.96435674618</v>
      </c>
      <c r="MD24" s="487">
        <v>775659.66607296595</v>
      </c>
      <c r="ME24" s="487">
        <v>682128.5213629033</v>
      </c>
      <c r="MF24" s="487">
        <v>639398.13697568665</v>
      </c>
      <c r="MG24" s="487">
        <v>643345.03078929055</v>
      </c>
      <c r="MH24" s="487">
        <v>593518.66129336006</v>
      </c>
      <c r="MI24" s="487">
        <v>619477.4292245754</v>
      </c>
      <c r="MJ24" s="487">
        <v>764370.61401320621</v>
      </c>
      <c r="MK24" s="487">
        <v>656596.72519220284</v>
      </c>
      <c r="ML24" s="487">
        <v>671046.75434870459</v>
      </c>
      <c r="MM24" s="487">
        <v>702609.16448708798</v>
      </c>
      <c r="MN24" s="487">
        <v>731815.36165659653</v>
      </c>
      <c r="MO24" s="487">
        <v>725906.21630874951</v>
      </c>
      <c r="MP24" s="487">
        <v>806902.6133764257</v>
      </c>
      <c r="MQ24" s="487">
        <v>709882.58205146808</v>
      </c>
      <c r="MR24" s="487">
        <v>669109.10814339912</v>
      </c>
      <c r="MS24" s="487">
        <v>670528.44272987801</v>
      </c>
      <c r="MT24" s="487">
        <v>618768.82493156951</v>
      </c>
      <c r="MU24" s="487">
        <v>645103.07685217867</v>
      </c>
      <c r="MV24" s="487">
        <v>789978.87846051832</v>
      </c>
      <c r="MW24" s="487">
        <v>680809.26512195088</v>
      </c>
      <c r="MX24" s="487">
        <v>694568.35454815323</v>
      </c>
      <c r="MY24" s="487">
        <v>725691.51631548023</v>
      </c>
      <c r="MZ24" s="487">
        <v>755443.59015889373</v>
      </c>
      <c r="NA24" s="487">
        <v>736672.92881252279</v>
      </c>
      <c r="NB24" s="487">
        <v>825114.23560482194</v>
      </c>
      <c r="NC24" s="487">
        <v>709153.36389118631</v>
      </c>
      <c r="ND24" s="487">
        <v>710595.68846311071</v>
      </c>
      <c r="NE24" s="487">
        <v>696763.26244235749</v>
      </c>
      <c r="NF24" s="487">
        <v>640146.94768929458</v>
      </c>
      <c r="NG24" s="487">
        <v>671417.40793997806</v>
      </c>
      <c r="NH24" s="487">
        <v>815444.66961180884</v>
      </c>
      <c r="NI24" s="487">
        <v>704552.31328183832</v>
      </c>
      <c r="NJ24" s="487">
        <v>718204.22206193313</v>
      </c>
      <c r="NK24" s="487">
        <v>748928.68579064636</v>
      </c>
      <c r="NL24" s="487">
        <v>779279.40593230852</v>
      </c>
      <c r="NM24" s="487">
        <v>778585.88686320675</v>
      </c>
      <c r="NN24" s="487"/>
      <c r="NO24" s="487"/>
      <c r="NP24" s="487"/>
      <c r="NQ24" s="487">
        <v>3389485.45</v>
      </c>
      <c r="NR24" s="487">
        <v>3512169.84</v>
      </c>
      <c r="NS24" s="487">
        <v>3611917.95</v>
      </c>
      <c r="NT24" s="487">
        <v>3803986.04</v>
      </c>
      <c r="NU24" s="487">
        <v>3902645.64</v>
      </c>
      <c r="NV24" s="487">
        <v>3972778.1</v>
      </c>
      <c r="NW24" s="487">
        <v>4066797.78</v>
      </c>
      <c r="NX24" s="487">
        <v>4233497.17</v>
      </c>
      <c r="NY24" s="487">
        <v>4442505.09</v>
      </c>
      <c r="NZ24" s="487">
        <v>4588764.6900000004</v>
      </c>
      <c r="OA24" s="487">
        <v>4691263.3499999996</v>
      </c>
      <c r="OB24" s="487">
        <v>4830947.0599999996</v>
      </c>
      <c r="OC24" s="487">
        <v>5008911.66</v>
      </c>
      <c r="OD24" s="487">
        <v>5146611.12</v>
      </c>
      <c r="OE24" s="487">
        <v>5341994.54</v>
      </c>
      <c r="OF24" s="487">
        <v>5533679.29</v>
      </c>
      <c r="OG24" s="487">
        <v>5696324.3200000003</v>
      </c>
      <c r="OH24" s="487">
        <v>5820884.0700000003</v>
      </c>
      <c r="OI24" s="487">
        <v>6045434.7699999996</v>
      </c>
      <c r="OJ24" s="487">
        <v>6281974.8799999999</v>
      </c>
      <c r="OK24" s="487">
        <v>6479849.9299999997</v>
      </c>
      <c r="OL24" s="487">
        <v>6666600.6100000003</v>
      </c>
      <c r="OM24" s="487">
        <v>6893806.8200000003</v>
      </c>
      <c r="ON24" s="487">
        <v>7076215</v>
      </c>
      <c r="OO24" s="487">
        <v>7269915.8300000001</v>
      </c>
      <c r="OP24" s="487">
        <v>7526580.6699999999</v>
      </c>
      <c r="OQ24" s="487">
        <v>7781796.2400000002</v>
      </c>
      <c r="OR24" s="487">
        <v>8012604.0700000003</v>
      </c>
      <c r="OS24" s="487">
        <v>8205872.2800000003</v>
      </c>
      <c r="OT24" s="487">
        <v>8503459.1799999997</v>
      </c>
      <c r="OU24" s="487">
        <v>8798186.0899999999</v>
      </c>
    </row>
    <row r="27" spans="2:411" x14ac:dyDescent="0.25">
      <c r="C27" s="483" t="s">
        <v>1058</v>
      </c>
      <c r="F27" s="481">
        <v>1</v>
      </c>
      <c r="G27" s="481">
        <f>F27+1</f>
        <v>2</v>
      </c>
      <c r="H27" s="481">
        <f t="shared" ref="H27" si="805">G27+1</f>
        <v>3</v>
      </c>
      <c r="I27" s="481">
        <f t="shared" ref="I27" si="806">H27+1</f>
        <v>4</v>
      </c>
      <c r="J27" s="481">
        <f t="shared" ref="J27" si="807">I27+1</f>
        <v>5</v>
      </c>
      <c r="K27" s="481">
        <f t="shared" ref="K27" si="808">J27+1</f>
        <v>6</v>
      </c>
      <c r="L27" s="481">
        <f t="shared" ref="L27" si="809">K27+1</f>
        <v>7</v>
      </c>
      <c r="M27" s="481">
        <f t="shared" ref="M27" si="810">L27+1</f>
        <v>8</v>
      </c>
      <c r="N27" s="481">
        <f t="shared" ref="N27" si="811">M27+1</f>
        <v>9</v>
      </c>
      <c r="O27" s="481">
        <f t="shared" ref="O27" si="812">N27+1</f>
        <v>10</v>
      </c>
      <c r="P27" s="481">
        <f t="shared" ref="P27" si="813">O27+1</f>
        <v>11</v>
      </c>
      <c r="Q27" s="481">
        <f t="shared" ref="Q27" si="814">P27+1</f>
        <v>12</v>
      </c>
      <c r="R27" s="481">
        <f t="shared" ref="R27" si="815">Q27+1</f>
        <v>13</v>
      </c>
      <c r="S27" s="481">
        <f t="shared" ref="S27" si="816">R27+1</f>
        <v>14</v>
      </c>
      <c r="T27" s="481">
        <f t="shared" ref="T27" si="817">S27+1</f>
        <v>15</v>
      </c>
      <c r="U27" s="481">
        <f t="shared" ref="U27" si="818">T27+1</f>
        <v>16</v>
      </c>
      <c r="V27" s="481">
        <f t="shared" ref="V27" si="819">U27+1</f>
        <v>17</v>
      </c>
      <c r="W27" s="481">
        <f t="shared" ref="W27" si="820">V27+1</f>
        <v>18</v>
      </c>
      <c r="X27" s="481">
        <f t="shared" ref="X27" si="821">W27+1</f>
        <v>19</v>
      </c>
      <c r="Y27" s="481">
        <f t="shared" ref="Y27" si="822">X27+1</f>
        <v>20</v>
      </c>
      <c r="Z27" s="481">
        <f t="shared" ref="Z27" si="823">Y27+1</f>
        <v>21</v>
      </c>
      <c r="AA27" s="481">
        <f t="shared" ref="AA27" si="824">Z27+1</f>
        <v>22</v>
      </c>
      <c r="AB27" s="481">
        <f t="shared" ref="AB27" si="825">AA27+1</f>
        <v>23</v>
      </c>
      <c r="AC27" s="481">
        <f t="shared" ref="AC27" si="826">AB27+1</f>
        <v>24</v>
      </c>
      <c r="AD27" s="481">
        <f t="shared" ref="AD27" si="827">AC27+1</f>
        <v>25</v>
      </c>
      <c r="AE27" s="481">
        <f t="shared" ref="AE27" si="828">AD27+1</f>
        <v>26</v>
      </c>
      <c r="AF27" s="481">
        <f t="shared" ref="AF27" si="829">AE27+1</f>
        <v>27</v>
      </c>
      <c r="AG27" s="481">
        <f t="shared" ref="AG27" si="830">AF27+1</f>
        <v>28</v>
      </c>
      <c r="AH27" s="481">
        <f t="shared" ref="AH27" si="831">AG27+1</f>
        <v>29</v>
      </c>
      <c r="AI27" s="481">
        <f t="shared" ref="AI27" si="832">AH27+1</f>
        <v>30</v>
      </c>
      <c r="AJ27" s="481">
        <f t="shared" ref="AJ27" si="833">AI27+1</f>
        <v>31</v>
      </c>
      <c r="AK27" s="481">
        <f t="shared" ref="AK27" si="834">AJ27+1</f>
        <v>32</v>
      </c>
      <c r="AL27" s="481">
        <f t="shared" ref="AL27" si="835">AK27+1</f>
        <v>33</v>
      </c>
      <c r="AM27" s="481">
        <f t="shared" ref="AM27" si="836">AL27+1</f>
        <v>34</v>
      </c>
      <c r="AN27" s="481">
        <f t="shared" ref="AN27" si="837">AM27+1</f>
        <v>35</v>
      </c>
      <c r="AO27" s="481">
        <f t="shared" ref="AO27" si="838">AN27+1</f>
        <v>36</v>
      </c>
      <c r="AP27" s="481">
        <f t="shared" ref="AP27" si="839">AO27+1</f>
        <v>37</v>
      </c>
      <c r="AQ27" s="481">
        <f t="shared" ref="AQ27" si="840">AP27+1</f>
        <v>38</v>
      </c>
      <c r="AR27" s="481">
        <f t="shared" ref="AR27" si="841">AQ27+1</f>
        <v>39</v>
      </c>
      <c r="AS27" s="481">
        <f t="shared" ref="AS27" si="842">AR27+1</f>
        <v>40</v>
      </c>
      <c r="AT27" s="481">
        <f t="shared" ref="AT27" si="843">AS27+1</f>
        <v>41</v>
      </c>
      <c r="AU27" s="481">
        <f t="shared" ref="AU27" si="844">AT27+1</f>
        <v>42</v>
      </c>
      <c r="AV27" s="481">
        <f t="shared" ref="AV27" si="845">AU27+1</f>
        <v>43</v>
      </c>
      <c r="AW27" s="481">
        <f t="shared" ref="AW27" si="846">AV27+1</f>
        <v>44</v>
      </c>
      <c r="AX27" s="481">
        <f t="shared" ref="AX27" si="847">AW27+1</f>
        <v>45</v>
      </c>
      <c r="AY27" s="481">
        <f t="shared" ref="AY27" si="848">AX27+1</f>
        <v>46</v>
      </c>
      <c r="AZ27" s="481">
        <f t="shared" ref="AZ27" si="849">AY27+1</f>
        <v>47</v>
      </c>
      <c r="BA27" s="481">
        <f t="shared" ref="BA27" si="850">AZ27+1</f>
        <v>48</v>
      </c>
      <c r="BB27" s="481">
        <f t="shared" ref="BB27" si="851">BA27+1</f>
        <v>49</v>
      </c>
      <c r="BC27" s="481">
        <f t="shared" ref="BC27" si="852">BB27+1</f>
        <v>50</v>
      </c>
      <c r="BD27" s="481">
        <f t="shared" ref="BD27" si="853">BC27+1</f>
        <v>51</v>
      </c>
      <c r="BE27" s="481">
        <f t="shared" ref="BE27" si="854">BD27+1</f>
        <v>52</v>
      </c>
      <c r="BF27" s="481">
        <f t="shared" ref="BF27" si="855">BE27+1</f>
        <v>53</v>
      </c>
      <c r="BG27" s="481">
        <f t="shared" ref="BG27" si="856">BF27+1</f>
        <v>54</v>
      </c>
      <c r="BH27" s="481">
        <f t="shared" ref="BH27" si="857">BG27+1</f>
        <v>55</v>
      </c>
      <c r="BI27" s="481">
        <f t="shared" ref="BI27" si="858">BH27+1</f>
        <v>56</v>
      </c>
      <c r="BJ27" s="481">
        <f t="shared" ref="BJ27" si="859">BI27+1</f>
        <v>57</v>
      </c>
      <c r="BK27" s="481">
        <f t="shared" ref="BK27" si="860">BJ27+1</f>
        <v>58</v>
      </c>
      <c r="BL27" s="481">
        <f t="shared" ref="BL27" si="861">BK27+1</f>
        <v>59</v>
      </c>
      <c r="BM27" s="481">
        <f t="shared" ref="BM27" si="862">BL27+1</f>
        <v>60</v>
      </c>
      <c r="BN27" s="481">
        <f t="shared" ref="BN27" si="863">BM27+1</f>
        <v>61</v>
      </c>
      <c r="BO27" s="481">
        <f t="shared" ref="BO27" si="864">BN27+1</f>
        <v>62</v>
      </c>
      <c r="BP27" s="481">
        <f t="shared" ref="BP27" si="865">BO27+1</f>
        <v>63</v>
      </c>
      <c r="BQ27" s="481">
        <f t="shared" ref="BQ27" si="866">BP27+1</f>
        <v>64</v>
      </c>
      <c r="BR27" s="481">
        <f t="shared" ref="BR27" si="867">BQ27+1</f>
        <v>65</v>
      </c>
      <c r="BS27" s="481">
        <f t="shared" ref="BS27" si="868">BR27+1</f>
        <v>66</v>
      </c>
      <c r="BT27" s="481">
        <f t="shared" ref="BT27" si="869">BS27+1</f>
        <v>67</v>
      </c>
      <c r="BU27" s="481">
        <f t="shared" ref="BU27" si="870">BT27+1</f>
        <v>68</v>
      </c>
      <c r="BV27" s="481">
        <f t="shared" ref="BV27" si="871">BU27+1</f>
        <v>69</v>
      </c>
      <c r="BW27" s="481">
        <f t="shared" ref="BW27" si="872">BV27+1</f>
        <v>70</v>
      </c>
      <c r="BX27" s="481">
        <f t="shared" ref="BX27" si="873">BW27+1</f>
        <v>71</v>
      </c>
      <c r="BY27" s="481">
        <f t="shared" ref="BY27" si="874">BX27+1</f>
        <v>72</v>
      </c>
      <c r="BZ27" s="481">
        <f t="shared" ref="BZ27" si="875">BY27+1</f>
        <v>73</v>
      </c>
      <c r="CA27" s="481">
        <f t="shared" ref="CA27" si="876">BZ27+1</f>
        <v>74</v>
      </c>
      <c r="CB27" s="481">
        <f t="shared" ref="CB27" si="877">CA27+1</f>
        <v>75</v>
      </c>
      <c r="CC27" s="481">
        <f t="shared" ref="CC27" si="878">CB27+1</f>
        <v>76</v>
      </c>
      <c r="CD27" s="481">
        <f t="shared" ref="CD27" si="879">CC27+1</f>
        <v>77</v>
      </c>
      <c r="CE27" s="481">
        <f t="shared" ref="CE27" si="880">CD27+1</f>
        <v>78</v>
      </c>
      <c r="CF27" s="481">
        <f t="shared" ref="CF27" si="881">CE27+1</f>
        <v>79</v>
      </c>
      <c r="CG27" s="481">
        <f t="shared" ref="CG27" si="882">CF27+1</f>
        <v>80</v>
      </c>
      <c r="CH27" s="481">
        <f t="shared" ref="CH27" si="883">CG27+1</f>
        <v>81</v>
      </c>
      <c r="CI27" s="481">
        <f t="shared" ref="CI27" si="884">CH27+1</f>
        <v>82</v>
      </c>
      <c r="CJ27" s="481">
        <f t="shared" ref="CJ27" si="885">CI27+1</f>
        <v>83</v>
      </c>
      <c r="CK27" s="481">
        <f t="shared" ref="CK27" si="886">CJ27+1</f>
        <v>84</v>
      </c>
      <c r="CL27" s="481">
        <f t="shared" ref="CL27" si="887">CK27+1</f>
        <v>85</v>
      </c>
      <c r="CM27" s="481">
        <f t="shared" ref="CM27" si="888">CL27+1</f>
        <v>86</v>
      </c>
      <c r="CN27" s="481">
        <f t="shared" ref="CN27" si="889">CM27+1</f>
        <v>87</v>
      </c>
      <c r="CO27" s="481">
        <f t="shared" ref="CO27" si="890">CN27+1</f>
        <v>88</v>
      </c>
      <c r="CP27" s="481">
        <f t="shared" ref="CP27" si="891">CO27+1</f>
        <v>89</v>
      </c>
      <c r="CQ27" s="481">
        <f t="shared" ref="CQ27" si="892">CP27+1</f>
        <v>90</v>
      </c>
      <c r="CR27" s="481">
        <f t="shared" ref="CR27" si="893">CQ27+1</f>
        <v>91</v>
      </c>
      <c r="CS27" s="481">
        <f t="shared" ref="CS27" si="894">CR27+1</f>
        <v>92</v>
      </c>
      <c r="CT27" s="481">
        <f t="shared" ref="CT27" si="895">CS27+1</f>
        <v>93</v>
      </c>
      <c r="CU27" s="481">
        <f t="shared" ref="CU27" si="896">CT27+1</f>
        <v>94</v>
      </c>
      <c r="CV27" s="481">
        <f t="shared" ref="CV27" si="897">CU27+1</f>
        <v>95</v>
      </c>
      <c r="CW27" s="481">
        <f t="shared" ref="CW27" si="898">CV27+1</f>
        <v>96</v>
      </c>
      <c r="CX27" s="481">
        <f t="shared" ref="CX27" si="899">CW27+1</f>
        <v>97</v>
      </c>
      <c r="CY27" s="481">
        <f t="shared" ref="CY27" si="900">CX27+1</f>
        <v>98</v>
      </c>
      <c r="CZ27" s="481">
        <f t="shared" ref="CZ27" si="901">CY27+1</f>
        <v>99</v>
      </c>
      <c r="DA27" s="481">
        <f t="shared" ref="DA27" si="902">CZ27+1</f>
        <v>100</v>
      </c>
      <c r="DB27" s="481">
        <f t="shared" ref="DB27" si="903">DA27+1</f>
        <v>101</v>
      </c>
      <c r="DC27" s="481">
        <f t="shared" ref="DC27" si="904">DB27+1</f>
        <v>102</v>
      </c>
      <c r="DD27" s="481">
        <f t="shared" ref="DD27" si="905">DC27+1</f>
        <v>103</v>
      </c>
      <c r="DE27" s="481">
        <f t="shared" ref="DE27" si="906">DD27+1</f>
        <v>104</v>
      </c>
      <c r="DF27" s="481">
        <f t="shared" ref="DF27" si="907">DE27+1</f>
        <v>105</v>
      </c>
      <c r="DG27" s="481">
        <f t="shared" ref="DG27" si="908">DF27+1</f>
        <v>106</v>
      </c>
      <c r="DH27" s="481">
        <f t="shared" ref="DH27" si="909">DG27+1</f>
        <v>107</v>
      </c>
      <c r="DI27" s="481">
        <f t="shared" ref="DI27" si="910">DH27+1</f>
        <v>108</v>
      </c>
      <c r="DJ27" s="481">
        <f t="shared" ref="DJ27" si="911">DI27+1</f>
        <v>109</v>
      </c>
      <c r="DK27" s="481">
        <f t="shared" ref="DK27" si="912">DJ27+1</f>
        <v>110</v>
      </c>
      <c r="DL27" s="481">
        <f t="shared" ref="DL27" si="913">DK27+1</f>
        <v>111</v>
      </c>
      <c r="DM27" s="481">
        <f t="shared" ref="DM27" si="914">DL27+1</f>
        <v>112</v>
      </c>
      <c r="DN27" s="481">
        <f t="shared" ref="DN27" si="915">DM27+1</f>
        <v>113</v>
      </c>
      <c r="DO27" s="481">
        <f t="shared" ref="DO27" si="916">DN27+1</f>
        <v>114</v>
      </c>
      <c r="DP27" s="481">
        <f t="shared" ref="DP27" si="917">DO27+1</f>
        <v>115</v>
      </c>
      <c r="DQ27" s="481">
        <f t="shared" ref="DQ27" si="918">DP27+1</f>
        <v>116</v>
      </c>
      <c r="DR27" s="481">
        <f t="shared" ref="DR27" si="919">DQ27+1</f>
        <v>117</v>
      </c>
      <c r="DS27" s="481">
        <f t="shared" ref="DS27" si="920">DR27+1</f>
        <v>118</v>
      </c>
      <c r="DT27" s="481">
        <f t="shared" ref="DT27" si="921">DS27+1</f>
        <v>119</v>
      </c>
      <c r="DU27" s="481">
        <f t="shared" ref="DU27" si="922">DT27+1</f>
        <v>120</v>
      </c>
      <c r="DV27" s="481">
        <f t="shared" ref="DV27" si="923">DU27+1</f>
        <v>121</v>
      </c>
      <c r="DW27" s="481">
        <f t="shared" ref="DW27" si="924">DV27+1</f>
        <v>122</v>
      </c>
      <c r="DX27" s="481">
        <f t="shared" ref="DX27" si="925">DW27+1</f>
        <v>123</v>
      </c>
      <c r="DY27" s="481">
        <f t="shared" ref="DY27" si="926">DX27+1</f>
        <v>124</v>
      </c>
      <c r="DZ27" s="481">
        <f t="shared" ref="DZ27" si="927">DY27+1</f>
        <v>125</v>
      </c>
      <c r="EA27" s="481">
        <f t="shared" ref="EA27" si="928">DZ27+1</f>
        <v>126</v>
      </c>
      <c r="EB27" s="481">
        <f t="shared" ref="EB27" si="929">EA27+1</f>
        <v>127</v>
      </c>
      <c r="EC27" s="481">
        <f t="shared" ref="EC27" si="930">EB27+1</f>
        <v>128</v>
      </c>
      <c r="ED27" s="481">
        <f t="shared" ref="ED27" si="931">EC27+1</f>
        <v>129</v>
      </c>
      <c r="EE27" s="481">
        <f t="shared" ref="EE27" si="932">ED27+1</f>
        <v>130</v>
      </c>
      <c r="EF27" s="481">
        <f t="shared" ref="EF27" si="933">EE27+1</f>
        <v>131</v>
      </c>
      <c r="EG27" s="481">
        <f t="shared" ref="EG27" si="934">EF27+1</f>
        <v>132</v>
      </c>
      <c r="EH27" s="481">
        <f t="shared" ref="EH27" si="935">EG27+1</f>
        <v>133</v>
      </c>
      <c r="EI27" s="481">
        <f t="shared" ref="EI27" si="936">EH27+1</f>
        <v>134</v>
      </c>
      <c r="EJ27" s="481">
        <f t="shared" ref="EJ27" si="937">EI27+1</f>
        <v>135</v>
      </c>
      <c r="EK27" s="481">
        <f t="shared" ref="EK27" si="938">EJ27+1</f>
        <v>136</v>
      </c>
      <c r="EL27" s="481">
        <f t="shared" ref="EL27" si="939">EK27+1</f>
        <v>137</v>
      </c>
      <c r="EM27" s="481">
        <f t="shared" ref="EM27" si="940">EL27+1</f>
        <v>138</v>
      </c>
      <c r="EN27" s="481">
        <f t="shared" ref="EN27" si="941">EM27+1</f>
        <v>139</v>
      </c>
      <c r="EO27" s="481">
        <f t="shared" ref="EO27" si="942">EN27+1</f>
        <v>140</v>
      </c>
      <c r="EP27" s="481">
        <f t="shared" ref="EP27" si="943">EO27+1</f>
        <v>141</v>
      </c>
      <c r="EQ27" s="481">
        <f t="shared" ref="EQ27" si="944">EP27+1</f>
        <v>142</v>
      </c>
      <c r="ER27" s="481">
        <f t="shared" ref="ER27" si="945">EQ27+1</f>
        <v>143</v>
      </c>
      <c r="ES27" s="481">
        <f t="shared" ref="ES27" si="946">ER27+1</f>
        <v>144</v>
      </c>
      <c r="ET27" s="481">
        <f t="shared" ref="ET27" si="947">ES27+1</f>
        <v>145</v>
      </c>
      <c r="EU27" s="481">
        <f t="shared" ref="EU27" si="948">ET27+1</f>
        <v>146</v>
      </c>
      <c r="EV27" s="481">
        <f t="shared" ref="EV27" si="949">EU27+1</f>
        <v>147</v>
      </c>
      <c r="EW27" s="481">
        <f t="shared" ref="EW27" si="950">EV27+1</f>
        <v>148</v>
      </c>
      <c r="EX27" s="481">
        <f t="shared" ref="EX27" si="951">EW27+1</f>
        <v>149</v>
      </c>
      <c r="EY27" s="481">
        <f t="shared" ref="EY27" si="952">EX27+1</f>
        <v>150</v>
      </c>
      <c r="EZ27" s="481">
        <f t="shared" ref="EZ27" si="953">EY27+1</f>
        <v>151</v>
      </c>
      <c r="FA27" s="481">
        <f t="shared" ref="FA27" si="954">EZ27+1</f>
        <v>152</v>
      </c>
      <c r="FB27" s="481">
        <f t="shared" ref="FB27" si="955">FA27+1</f>
        <v>153</v>
      </c>
      <c r="FC27" s="481">
        <f t="shared" ref="FC27" si="956">FB27+1</f>
        <v>154</v>
      </c>
      <c r="FD27" s="481">
        <f t="shared" ref="FD27" si="957">FC27+1</f>
        <v>155</v>
      </c>
      <c r="FE27" s="481">
        <f t="shared" ref="FE27" si="958">FD27+1</f>
        <v>156</v>
      </c>
      <c r="FF27" s="481">
        <f t="shared" ref="FF27" si="959">FE27+1</f>
        <v>157</v>
      </c>
      <c r="FG27" s="481">
        <f t="shared" ref="FG27" si="960">FF27+1</f>
        <v>158</v>
      </c>
      <c r="FH27" s="481">
        <f t="shared" ref="FH27" si="961">FG27+1</f>
        <v>159</v>
      </c>
      <c r="FI27" s="481">
        <f t="shared" ref="FI27" si="962">FH27+1</f>
        <v>160</v>
      </c>
      <c r="FJ27" s="481">
        <f t="shared" ref="FJ27" si="963">FI27+1</f>
        <v>161</v>
      </c>
      <c r="FK27" s="481">
        <f t="shared" ref="FK27" si="964">FJ27+1</f>
        <v>162</v>
      </c>
      <c r="FL27" s="481">
        <f t="shared" ref="FL27" si="965">FK27+1</f>
        <v>163</v>
      </c>
      <c r="FM27" s="481">
        <f t="shared" ref="FM27" si="966">FL27+1</f>
        <v>164</v>
      </c>
      <c r="FN27" s="481">
        <f t="shared" ref="FN27" si="967">FM27+1</f>
        <v>165</v>
      </c>
      <c r="FO27" s="481">
        <f t="shared" ref="FO27" si="968">FN27+1</f>
        <v>166</v>
      </c>
      <c r="FP27" s="481">
        <f t="shared" ref="FP27" si="969">FO27+1</f>
        <v>167</v>
      </c>
      <c r="FQ27" s="481">
        <f t="shared" ref="FQ27" si="970">FP27+1</f>
        <v>168</v>
      </c>
      <c r="FR27" s="481">
        <f t="shared" ref="FR27" si="971">FQ27+1</f>
        <v>169</v>
      </c>
      <c r="FS27" s="481">
        <f t="shared" ref="FS27" si="972">FR27+1</f>
        <v>170</v>
      </c>
      <c r="FT27" s="481">
        <f t="shared" ref="FT27" si="973">FS27+1</f>
        <v>171</v>
      </c>
      <c r="FU27" s="481">
        <f t="shared" ref="FU27" si="974">FT27+1</f>
        <v>172</v>
      </c>
      <c r="FV27" s="481">
        <f t="shared" ref="FV27" si="975">FU27+1</f>
        <v>173</v>
      </c>
      <c r="FW27" s="481">
        <f t="shared" ref="FW27" si="976">FV27+1</f>
        <v>174</v>
      </c>
      <c r="FX27" s="481">
        <f t="shared" ref="FX27" si="977">FW27+1</f>
        <v>175</v>
      </c>
      <c r="FY27" s="481">
        <f t="shared" ref="FY27" si="978">FX27+1</f>
        <v>176</v>
      </c>
      <c r="FZ27" s="481">
        <f t="shared" ref="FZ27" si="979">FY27+1</f>
        <v>177</v>
      </c>
      <c r="GA27" s="481">
        <f t="shared" ref="GA27" si="980">FZ27+1</f>
        <v>178</v>
      </c>
      <c r="GB27" s="481">
        <f t="shared" ref="GB27" si="981">GA27+1</f>
        <v>179</v>
      </c>
      <c r="GC27" s="481">
        <f t="shared" ref="GC27" si="982">GB27+1</f>
        <v>180</v>
      </c>
      <c r="GD27" s="481">
        <f t="shared" ref="GD27" si="983">GC27+1</f>
        <v>181</v>
      </c>
      <c r="GE27" s="481">
        <f t="shared" ref="GE27" si="984">GD27+1</f>
        <v>182</v>
      </c>
      <c r="GF27" s="481">
        <f t="shared" ref="GF27" si="985">GE27+1</f>
        <v>183</v>
      </c>
      <c r="GG27" s="481">
        <f t="shared" ref="GG27" si="986">GF27+1</f>
        <v>184</v>
      </c>
      <c r="GH27" s="481">
        <f t="shared" ref="GH27" si="987">GG27+1</f>
        <v>185</v>
      </c>
      <c r="GI27" s="481">
        <f t="shared" ref="GI27" si="988">GH27+1</f>
        <v>186</v>
      </c>
      <c r="GJ27" s="481">
        <f t="shared" ref="GJ27" si="989">GI27+1</f>
        <v>187</v>
      </c>
      <c r="GK27" s="481">
        <f t="shared" ref="GK27" si="990">GJ27+1</f>
        <v>188</v>
      </c>
      <c r="GL27" s="481">
        <f t="shared" ref="GL27" si="991">GK27+1</f>
        <v>189</v>
      </c>
      <c r="GM27" s="481">
        <f t="shared" ref="GM27" si="992">GL27+1</f>
        <v>190</v>
      </c>
      <c r="GN27" s="481">
        <f t="shared" ref="GN27" si="993">GM27+1</f>
        <v>191</v>
      </c>
      <c r="GO27" s="481">
        <f t="shared" ref="GO27" si="994">GN27+1</f>
        <v>192</v>
      </c>
      <c r="GP27" s="481">
        <f t="shared" ref="GP27" si="995">GO27+1</f>
        <v>193</v>
      </c>
      <c r="GQ27" s="481">
        <f t="shared" ref="GQ27" si="996">GP27+1</f>
        <v>194</v>
      </c>
      <c r="GR27" s="481">
        <f t="shared" ref="GR27" si="997">GQ27+1</f>
        <v>195</v>
      </c>
      <c r="GS27" s="481">
        <f t="shared" ref="GS27" si="998">GR27+1</f>
        <v>196</v>
      </c>
      <c r="GT27" s="481">
        <f t="shared" ref="GT27" si="999">GS27+1</f>
        <v>197</v>
      </c>
      <c r="GU27" s="481">
        <f t="shared" ref="GU27" si="1000">GT27+1</f>
        <v>198</v>
      </c>
      <c r="GV27" s="481">
        <f t="shared" ref="GV27" si="1001">GU27+1</f>
        <v>199</v>
      </c>
      <c r="GW27" s="481">
        <f t="shared" ref="GW27" si="1002">GV27+1</f>
        <v>200</v>
      </c>
      <c r="GX27" s="481">
        <f t="shared" ref="GX27" si="1003">GW27+1</f>
        <v>201</v>
      </c>
      <c r="GY27" s="481">
        <f t="shared" ref="GY27" si="1004">GX27+1</f>
        <v>202</v>
      </c>
      <c r="GZ27" s="481">
        <f t="shared" ref="GZ27" si="1005">GY27+1</f>
        <v>203</v>
      </c>
      <c r="HA27" s="481">
        <f t="shared" ref="HA27" si="1006">GZ27+1</f>
        <v>204</v>
      </c>
      <c r="HB27" s="481">
        <f t="shared" ref="HB27" si="1007">HA27+1</f>
        <v>205</v>
      </c>
      <c r="HC27" s="481">
        <f t="shared" ref="HC27" si="1008">HB27+1</f>
        <v>206</v>
      </c>
      <c r="HD27" s="481">
        <f t="shared" ref="HD27" si="1009">HC27+1</f>
        <v>207</v>
      </c>
      <c r="HE27" s="481">
        <f t="shared" ref="HE27" si="1010">HD27+1</f>
        <v>208</v>
      </c>
      <c r="HF27" s="481">
        <f t="shared" ref="HF27" si="1011">HE27+1</f>
        <v>209</v>
      </c>
      <c r="HG27" s="481">
        <f t="shared" ref="HG27" si="1012">HF27+1</f>
        <v>210</v>
      </c>
      <c r="HH27" s="481">
        <f t="shared" ref="HH27" si="1013">HG27+1</f>
        <v>211</v>
      </c>
      <c r="HI27" s="481">
        <f t="shared" ref="HI27" si="1014">HH27+1</f>
        <v>212</v>
      </c>
      <c r="HJ27" s="481">
        <f t="shared" ref="HJ27" si="1015">HI27+1</f>
        <v>213</v>
      </c>
      <c r="HK27" s="481">
        <f t="shared" ref="HK27" si="1016">HJ27+1</f>
        <v>214</v>
      </c>
      <c r="HL27" s="481">
        <f t="shared" ref="HL27" si="1017">HK27+1</f>
        <v>215</v>
      </c>
      <c r="HM27" s="481">
        <f t="shared" ref="HM27" si="1018">HL27+1</f>
        <v>216</v>
      </c>
      <c r="HN27" s="481">
        <f t="shared" ref="HN27" si="1019">HM27+1</f>
        <v>217</v>
      </c>
      <c r="HO27" s="481">
        <f t="shared" ref="HO27" si="1020">HN27+1</f>
        <v>218</v>
      </c>
      <c r="HP27" s="481">
        <f t="shared" ref="HP27" si="1021">HO27+1</f>
        <v>219</v>
      </c>
      <c r="HQ27" s="481">
        <f t="shared" ref="HQ27" si="1022">HP27+1</f>
        <v>220</v>
      </c>
      <c r="HR27" s="481">
        <f t="shared" ref="HR27" si="1023">HQ27+1</f>
        <v>221</v>
      </c>
      <c r="HS27" s="481">
        <f t="shared" ref="HS27" si="1024">HR27+1</f>
        <v>222</v>
      </c>
      <c r="HT27" s="481">
        <f t="shared" ref="HT27" si="1025">HS27+1</f>
        <v>223</v>
      </c>
      <c r="HU27" s="481">
        <f t="shared" ref="HU27" si="1026">HT27+1</f>
        <v>224</v>
      </c>
      <c r="HV27" s="481">
        <f t="shared" ref="HV27" si="1027">HU27+1</f>
        <v>225</v>
      </c>
      <c r="HW27" s="481">
        <f t="shared" ref="HW27" si="1028">HV27+1</f>
        <v>226</v>
      </c>
      <c r="HX27" s="481">
        <f t="shared" ref="HX27" si="1029">HW27+1</f>
        <v>227</v>
      </c>
      <c r="HY27" s="481">
        <f t="shared" ref="HY27" si="1030">HX27+1</f>
        <v>228</v>
      </c>
      <c r="HZ27" s="481">
        <f t="shared" ref="HZ27" si="1031">HY27+1</f>
        <v>229</v>
      </c>
      <c r="IA27" s="481">
        <f t="shared" ref="IA27" si="1032">HZ27+1</f>
        <v>230</v>
      </c>
      <c r="IB27" s="481">
        <f t="shared" ref="IB27" si="1033">IA27+1</f>
        <v>231</v>
      </c>
      <c r="IC27" s="481">
        <f t="shared" ref="IC27" si="1034">IB27+1</f>
        <v>232</v>
      </c>
      <c r="ID27" s="481">
        <f t="shared" ref="ID27" si="1035">IC27+1</f>
        <v>233</v>
      </c>
      <c r="IE27" s="481">
        <f t="shared" ref="IE27" si="1036">ID27+1</f>
        <v>234</v>
      </c>
      <c r="IF27" s="481">
        <f t="shared" ref="IF27" si="1037">IE27+1</f>
        <v>235</v>
      </c>
      <c r="IG27" s="481">
        <f t="shared" ref="IG27" si="1038">IF27+1</f>
        <v>236</v>
      </c>
      <c r="IH27" s="481">
        <f t="shared" ref="IH27" si="1039">IG27+1</f>
        <v>237</v>
      </c>
      <c r="II27" s="481">
        <f t="shared" ref="II27" si="1040">IH27+1</f>
        <v>238</v>
      </c>
      <c r="IJ27" s="481">
        <f t="shared" ref="IJ27" si="1041">II27+1</f>
        <v>239</v>
      </c>
      <c r="IK27" s="481">
        <f t="shared" ref="IK27" si="1042">IJ27+1</f>
        <v>240</v>
      </c>
      <c r="IL27" s="481">
        <f t="shared" ref="IL27" si="1043">IK27+1</f>
        <v>241</v>
      </c>
      <c r="IM27" s="481">
        <f t="shared" ref="IM27" si="1044">IL27+1</f>
        <v>242</v>
      </c>
      <c r="IN27" s="481">
        <f t="shared" ref="IN27" si="1045">IM27+1</f>
        <v>243</v>
      </c>
      <c r="IO27" s="481">
        <f t="shared" ref="IO27" si="1046">IN27+1</f>
        <v>244</v>
      </c>
      <c r="IP27" s="481">
        <f t="shared" ref="IP27" si="1047">IO27+1</f>
        <v>245</v>
      </c>
      <c r="IQ27" s="481">
        <f t="shared" ref="IQ27" si="1048">IP27+1</f>
        <v>246</v>
      </c>
      <c r="IR27" s="481">
        <f t="shared" ref="IR27" si="1049">IQ27+1</f>
        <v>247</v>
      </c>
      <c r="IS27" s="481">
        <f t="shared" ref="IS27" si="1050">IR27+1</f>
        <v>248</v>
      </c>
      <c r="IT27" s="481">
        <f t="shared" ref="IT27" si="1051">IS27+1</f>
        <v>249</v>
      </c>
      <c r="IU27" s="481">
        <f t="shared" ref="IU27" si="1052">IT27+1</f>
        <v>250</v>
      </c>
      <c r="IV27" s="481">
        <f t="shared" ref="IV27" si="1053">IU27+1</f>
        <v>251</v>
      </c>
      <c r="IW27" s="481">
        <f t="shared" ref="IW27" si="1054">IV27+1</f>
        <v>252</v>
      </c>
      <c r="IX27" s="481">
        <f t="shared" ref="IX27" si="1055">IW27+1</f>
        <v>253</v>
      </c>
      <c r="IY27" s="481">
        <f t="shared" ref="IY27" si="1056">IX27+1</f>
        <v>254</v>
      </c>
      <c r="IZ27" s="481">
        <f t="shared" ref="IZ27" si="1057">IY27+1</f>
        <v>255</v>
      </c>
      <c r="JA27" s="481">
        <f t="shared" ref="JA27" si="1058">IZ27+1</f>
        <v>256</v>
      </c>
      <c r="JB27" s="481">
        <f t="shared" ref="JB27" si="1059">JA27+1</f>
        <v>257</v>
      </c>
      <c r="JC27" s="481">
        <f t="shared" ref="JC27" si="1060">JB27+1</f>
        <v>258</v>
      </c>
      <c r="JD27" s="481">
        <f t="shared" ref="JD27" si="1061">JC27+1</f>
        <v>259</v>
      </c>
      <c r="JE27" s="481">
        <f t="shared" ref="JE27" si="1062">JD27+1</f>
        <v>260</v>
      </c>
      <c r="JF27" s="481">
        <f t="shared" ref="JF27" si="1063">JE27+1</f>
        <v>261</v>
      </c>
      <c r="JG27" s="481">
        <f t="shared" ref="JG27" si="1064">JF27+1</f>
        <v>262</v>
      </c>
      <c r="JH27" s="481">
        <f t="shared" ref="JH27" si="1065">JG27+1</f>
        <v>263</v>
      </c>
      <c r="JI27" s="481">
        <f t="shared" ref="JI27" si="1066">JH27+1</f>
        <v>264</v>
      </c>
      <c r="JJ27" s="481">
        <f t="shared" ref="JJ27" si="1067">JI27+1</f>
        <v>265</v>
      </c>
      <c r="JK27" s="481">
        <f t="shared" ref="JK27" si="1068">JJ27+1</f>
        <v>266</v>
      </c>
      <c r="JL27" s="481">
        <f t="shared" ref="JL27" si="1069">JK27+1</f>
        <v>267</v>
      </c>
      <c r="JM27" s="481">
        <f t="shared" ref="JM27" si="1070">JL27+1</f>
        <v>268</v>
      </c>
      <c r="JN27" s="481">
        <f t="shared" ref="JN27" si="1071">JM27+1</f>
        <v>269</v>
      </c>
      <c r="JO27" s="481">
        <f t="shared" ref="JO27" si="1072">JN27+1</f>
        <v>270</v>
      </c>
      <c r="JP27" s="481">
        <f t="shared" ref="JP27" si="1073">JO27+1</f>
        <v>271</v>
      </c>
      <c r="JQ27" s="481">
        <f t="shared" ref="JQ27" si="1074">JP27+1</f>
        <v>272</v>
      </c>
      <c r="JR27" s="481">
        <f t="shared" ref="JR27" si="1075">JQ27+1</f>
        <v>273</v>
      </c>
      <c r="JS27" s="481">
        <f t="shared" ref="JS27" si="1076">JR27+1</f>
        <v>274</v>
      </c>
      <c r="JT27" s="481">
        <f t="shared" ref="JT27" si="1077">JS27+1</f>
        <v>275</v>
      </c>
      <c r="JU27" s="481">
        <f t="shared" ref="JU27" si="1078">JT27+1</f>
        <v>276</v>
      </c>
      <c r="JV27" s="481">
        <f t="shared" ref="JV27" si="1079">JU27+1</f>
        <v>277</v>
      </c>
      <c r="JW27" s="481">
        <f t="shared" ref="JW27" si="1080">JV27+1</f>
        <v>278</v>
      </c>
      <c r="JX27" s="481">
        <f t="shared" ref="JX27" si="1081">JW27+1</f>
        <v>279</v>
      </c>
      <c r="JY27" s="481">
        <f t="shared" ref="JY27" si="1082">JX27+1</f>
        <v>280</v>
      </c>
      <c r="JZ27" s="481">
        <f t="shared" ref="JZ27" si="1083">JY27+1</f>
        <v>281</v>
      </c>
      <c r="KA27" s="481">
        <f t="shared" ref="KA27" si="1084">JZ27+1</f>
        <v>282</v>
      </c>
      <c r="KB27" s="481">
        <f t="shared" ref="KB27" si="1085">KA27+1</f>
        <v>283</v>
      </c>
      <c r="KC27" s="481">
        <f t="shared" ref="KC27" si="1086">KB27+1</f>
        <v>284</v>
      </c>
      <c r="KD27" s="481">
        <f t="shared" ref="KD27" si="1087">KC27+1</f>
        <v>285</v>
      </c>
      <c r="KE27" s="481">
        <f t="shared" ref="KE27" si="1088">KD27+1</f>
        <v>286</v>
      </c>
      <c r="KF27" s="481">
        <f t="shared" ref="KF27" si="1089">KE27+1</f>
        <v>287</v>
      </c>
      <c r="KG27" s="481">
        <f t="shared" ref="KG27" si="1090">KF27+1</f>
        <v>288</v>
      </c>
      <c r="KH27" s="481">
        <f t="shared" ref="KH27" si="1091">KG27+1</f>
        <v>289</v>
      </c>
      <c r="KI27" s="481">
        <f t="shared" ref="KI27" si="1092">KH27+1</f>
        <v>290</v>
      </c>
      <c r="KJ27" s="481">
        <f t="shared" ref="KJ27" si="1093">KI27+1</f>
        <v>291</v>
      </c>
      <c r="KK27" s="481">
        <f t="shared" ref="KK27" si="1094">KJ27+1</f>
        <v>292</v>
      </c>
      <c r="KL27" s="481">
        <f t="shared" ref="KL27" si="1095">KK27+1</f>
        <v>293</v>
      </c>
      <c r="KM27" s="481">
        <f t="shared" ref="KM27" si="1096">KL27+1</f>
        <v>294</v>
      </c>
      <c r="KN27" s="481">
        <f t="shared" ref="KN27" si="1097">KM27+1</f>
        <v>295</v>
      </c>
      <c r="KO27" s="481">
        <f t="shared" ref="KO27" si="1098">KN27+1</f>
        <v>296</v>
      </c>
      <c r="KP27" s="481">
        <f t="shared" ref="KP27" si="1099">KO27+1</f>
        <v>297</v>
      </c>
      <c r="KQ27" s="481">
        <f t="shared" ref="KQ27" si="1100">KP27+1</f>
        <v>298</v>
      </c>
      <c r="KR27" s="481">
        <f t="shared" ref="KR27" si="1101">KQ27+1</f>
        <v>299</v>
      </c>
      <c r="KS27" s="481">
        <f t="shared" ref="KS27" si="1102">KR27+1</f>
        <v>300</v>
      </c>
      <c r="KT27" s="481">
        <f t="shared" ref="KT27" si="1103">KS27+1</f>
        <v>301</v>
      </c>
      <c r="KU27" s="481">
        <f t="shared" ref="KU27" si="1104">KT27+1</f>
        <v>302</v>
      </c>
      <c r="KV27" s="481">
        <f t="shared" ref="KV27" si="1105">KU27+1</f>
        <v>303</v>
      </c>
      <c r="KW27" s="481">
        <f t="shared" ref="KW27" si="1106">KV27+1</f>
        <v>304</v>
      </c>
      <c r="KX27" s="481">
        <f t="shared" ref="KX27" si="1107">KW27+1</f>
        <v>305</v>
      </c>
      <c r="KY27" s="481">
        <f t="shared" ref="KY27" si="1108">KX27+1</f>
        <v>306</v>
      </c>
      <c r="KZ27" s="481">
        <f t="shared" ref="KZ27" si="1109">KY27+1</f>
        <v>307</v>
      </c>
      <c r="LA27" s="481">
        <f t="shared" ref="LA27" si="1110">KZ27+1</f>
        <v>308</v>
      </c>
      <c r="LB27" s="481">
        <f t="shared" ref="LB27" si="1111">LA27+1</f>
        <v>309</v>
      </c>
      <c r="LC27" s="481">
        <f t="shared" ref="LC27" si="1112">LB27+1</f>
        <v>310</v>
      </c>
      <c r="LD27" s="481">
        <f t="shared" ref="LD27" si="1113">LC27+1</f>
        <v>311</v>
      </c>
      <c r="LE27" s="481">
        <f t="shared" ref="LE27" si="1114">LD27+1</f>
        <v>312</v>
      </c>
      <c r="LF27" s="481">
        <f t="shared" ref="LF27" si="1115">LE27+1</f>
        <v>313</v>
      </c>
      <c r="LG27" s="481">
        <f t="shared" ref="LG27" si="1116">LF27+1</f>
        <v>314</v>
      </c>
      <c r="LH27" s="481">
        <f t="shared" ref="LH27" si="1117">LG27+1</f>
        <v>315</v>
      </c>
      <c r="LI27" s="481">
        <f t="shared" ref="LI27" si="1118">LH27+1</f>
        <v>316</v>
      </c>
      <c r="LJ27" s="481">
        <f t="shared" ref="LJ27" si="1119">LI27+1</f>
        <v>317</v>
      </c>
      <c r="LK27" s="481">
        <f t="shared" ref="LK27" si="1120">LJ27+1</f>
        <v>318</v>
      </c>
      <c r="LL27" s="481">
        <f t="shared" ref="LL27" si="1121">LK27+1</f>
        <v>319</v>
      </c>
      <c r="LM27" s="481">
        <f t="shared" ref="LM27" si="1122">LL27+1</f>
        <v>320</v>
      </c>
      <c r="LN27" s="481">
        <f t="shared" ref="LN27" si="1123">LM27+1</f>
        <v>321</v>
      </c>
      <c r="LO27" s="481">
        <f t="shared" ref="LO27" si="1124">LN27+1</f>
        <v>322</v>
      </c>
      <c r="LP27" s="481">
        <f t="shared" ref="LP27" si="1125">LO27+1</f>
        <v>323</v>
      </c>
      <c r="LQ27" s="481">
        <f t="shared" ref="LQ27" si="1126">LP27+1</f>
        <v>324</v>
      </c>
      <c r="LR27" s="481">
        <f t="shared" ref="LR27" si="1127">LQ27+1</f>
        <v>325</v>
      </c>
      <c r="LS27" s="481">
        <f t="shared" ref="LS27" si="1128">LR27+1</f>
        <v>326</v>
      </c>
      <c r="LT27" s="481">
        <f t="shared" ref="LT27" si="1129">LS27+1</f>
        <v>327</v>
      </c>
      <c r="LU27" s="481">
        <f t="shared" ref="LU27" si="1130">LT27+1</f>
        <v>328</v>
      </c>
      <c r="LV27" s="481">
        <f t="shared" ref="LV27" si="1131">LU27+1</f>
        <v>329</v>
      </c>
      <c r="LW27" s="481">
        <f t="shared" ref="LW27" si="1132">LV27+1</f>
        <v>330</v>
      </c>
      <c r="LX27" s="481">
        <f t="shared" ref="LX27" si="1133">LW27+1</f>
        <v>331</v>
      </c>
      <c r="LY27" s="481">
        <f t="shared" ref="LY27" si="1134">LX27+1</f>
        <v>332</v>
      </c>
      <c r="LZ27" s="481">
        <f t="shared" ref="LZ27" si="1135">LY27+1</f>
        <v>333</v>
      </c>
      <c r="MA27" s="481">
        <f t="shared" ref="MA27" si="1136">LZ27+1</f>
        <v>334</v>
      </c>
      <c r="MB27" s="481">
        <f t="shared" ref="MB27" si="1137">MA27+1</f>
        <v>335</v>
      </c>
      <c r="MC27" s="481">
        <f t="shared" ref="MC27" si="1138">MB27+1</f>
        <v>336</v>
      </c>
      <c r="MD27" s="481">
        <f t="shared" ref="MD27" si="1139">MC27+1</f>
        <v>337</v>
      </c>
      <c r="ME27" s="481">
        <f t="shared" ref="ME27" si="1140">MD27+1</f>
        <v>338</v>
      </c>
      <c r="MF27" s="481">
        <f t="shared" ref="MF27" si="1141">ME27+1</f>
        <v>339</v>
      </c>
      <c r="MG27" s="481">
        <f t="shared" ref="MG27" si="1142">MF27+1</f>
        <v>340</v>
      </c>
      <c r="MH27" s="481">
        <f t="shared" ref="MH27" si="1143">MG27+1</f>
        <v>341</v>
      </c>
      <c r="MI27" s="481">
        <f t="shared" ref="MI27" si="1144">MH27+1</f>
        <v>342</v>
      </c>
      <c r="MJ27" s="481">
        <f t="shared" ref="MJ27" si="1145">MI27+1</f>
        <v>343</v>
      </c>
      <c r="MK27" s="481">
        <f t="shared" ref="MK27" si="1146">MJ27+1</f>
        <v>344</v>
      </c>
      <c r="ML27" s="481">
        <f t="shared" ref="ML27" si="1147">MK27+1</f>
        <v>345</v>
      </c>
      <c r="MM27" s="481">
        <f t="shared" ref="MM27" si="1148">ML27+1</f>
        <v>346</v>
      </c>
      <c r="MN27" s="481">
        <f t="shared" ref="MN27" si="1149">MM27+1</f>
        <v>347</v>
      </c>
      <c r="MO27" s="481">
        <f t="shared" ref="MO27" si="1150">MN27+1</f>
        <v>348</v>
      </c>
      <c r="MP27" s="481">
        <f t="shared" ref="MP27" si="1151">MO27+1</f>
        <v>349</v>
      </c>
      <c r="MQ27" s="481">
        <f t="shared" ref="MQ27" si="1152">MP27+1</f>
        <v>350</v>
      </c>
      <c r="MR27" s="481">
        <f t="shared" ref="MR27" si="1153">MQ27+1</f>
        <v>351</v>
      </c>
      <c r="MS27" s="481">
        <f t="shared" ref="MS27" si="1154">MR27+1</f>
        <v>352</v>
      </c>
      <c r="MT27" s="481">
        <f t="shared" ref="MT27" si="1155">MS27+1</f>
        <v>353</v>
      </c>
      <c r="MU27" s="481">
        <f t="shared" ref="MU27" si="1156">MT27+1</f>
        <v>354</v>
      </c>
      <c r="MV27" s="481">
        <f t="shared" ref="MV27" si="1157">MU27+1</f>
        <v>355</v>
      </c>
      <c r="MW27" s="481">
        <f t="shared" ref="MW27" si="1158">MV27+1</f>
        <v>356</v>
      </c>
      <c r="MX27" s="481">
        <f t="shared" ref="MX27" si="1159">MW27+1</f>
        <v>357</v>
      </c>
      <c r="MY27" s="481">
        <f t="shared" ref="MY27" si="1160">MX27+1</f>
        <v>358</v>
      </c>
      <c r="MZ27" s="481">
        <f t="shared" ref="MZ27" si="1161">MY27+1</f>
        <v>359</v>
      </c>
      <c r="NA27" s="481">
        <f t="shared" ref="NA27" si="1162">MZ27+1</f>
        <v>360</v>
      </c>
      <c r="NB27" s="481">
        <f t="shared" ref="NB27" si="1163">NA27+1</f>
        <v>361</v>
      </c>
      <c r="NC27" s="481">
        <f t="shared" ref="NC27" si="1164">NB27+1</f>
        <v>362</v>
      </c>
      <c r="ND27" s="481">
        <f t="shared" ref="ND27" si="1165">NC27+1</f>
        <v>363</v>
      </c>
      <c r="NE27" s="481">
        <f t="shared" ref="NE27" si="1166">ND27+1</f>
        <v>364</v>
      </c>
      <c r="NF27" s="481">
        <f t="shared" ref="NF27" si="1167">NE27+1</f>
        <v>365</v>
      </c>
      <c r="NG27" s="481">
        <f t="shared" ref="NG27" si="1168">NF27+1</f>
        <v>366</v>
      </c>
      <c r="NH27" s="481">
        <f t="shared" ref="NH27" si="1169">NG27+1</f>
        <v>367</v>
      </c>
      <c r="NI27" s="481">
        <f t="shared" ref="NI27" si="1170">NH27+1</f>
        <v>368</v>
      </c>
      <c r="NJ27" s="481">
        <f t="shared" ref="NJ27" si="1171">NI27+1</f>
        <v>369</v>
      </c>
      <c r="NK27" s="481">
        <f t="shared" ref="NK27" si="1172">NJ27+1</f>
        <v>370</v>
      </c>
      <c r="NL27" s="481">
        <f t="shared" ref="NL27" si="1173">NK27+1</f>
        <v>371</v>
      </c>
      <c r="NM27" s="481">
        <f t="shared" ref="NM27" si="1174">NL27+1</f>
        <v>372</v>
      </c>
      <c r="NQ27" s="482">
        <v>2022</v>
      </c>
      <c r="NR27" s="482">
        <f>NQ27+1</f>
        <v>2023</v>
      </c>
      <c r="NS27" s="482">
        <f t="shared" ref="NS27" si="1175">NR27+1</f>
        <v>2024</v>
      </c>
      <c r="NT27" s="482">
        <f t="shared" ref="NT27" si="1176">NS27+1</f>
        <v>2025</v>
      </c>
      <c r="NU27" s="482">
        <f t="shared" ref="NU27" si="1177">NT27+1</f>
        <v>2026</v>
      </c>
      <c r="NV27" s="482">
        <f t="shared" ref="NV27" si="1178">NU27+1</f>
        <v>2027</v>
      </c>
      <c r="NW27" s="482">
        <f t="shared" ref="NW27" si="1179">NV27+1</f>
        <v>2028</v>
      </c>
      <c r="NX27" s="482">
        <f t="shared" ref="NX27" si="1180">NW27+1</f>
        <v>2029</v>
      </c>
      <c r="NY27" s="482">
        <f t="shared" ref="NY27" si="1181">NX27+1</f>
        <v>2030</v>
      </c>
      <c r="NZ27" s="482">
        <f t="shared" ref="NZ27" si="1182">NY27+1</f>
        <v>2031</v>
      </c>
      <c r="OA27" s="482">
        <f t="shared" ref="OA27" si="1183">NZ27+1</f>
        <v>2032</v>
      </c>
      <c r="OB27" s="482">
        <f t="shared" ref="OB27" si="1184">OA27+1</f>
        <v>2033</v>
      </c>
      <c r="OC27" s="482">
        <f t="shared" ref="OC27" si="1185">OB27+1</f>
        <v>2034</v>
      </c>
      <c r="OD27" s="482">
        <f t="shared" ref="OD27" si="1186">OC27+1</f>
        <v>2035</v>
      </c>
      <c r="OE27" s="482">
        <f t="shared" ref="OE27" si="1187">OD27+1</f>
        <v>2036</v>
      </c>
      <c r="OF27" s="482">
        <f t="shared" ref="OF27" si="1188">OE27+1</f>
        <v>2037</v>
      </c>
      <c r="OG27" s="482">
        <f t="shared" ref="OG27" si="1189">OF27+1</f>
        <v>2038</v>
      </c>
      <c r="OH27" s="482">
        <f t="shared" ref="OH27" si="1190">OG27+1</f>
        <v>2039</v>
      </c>
      <c r="OI27" s="482">
        <f t="shared" ref="OI27" si="1191">OH27+1</f>
        <v>2040</v>
      </c>
      <c r="OJ27" s="482">
        <f t="shared" ref="OJ27" si="1192">OI27+1</f>
        <v>2041</v>
      </c>
      <c r="OK27" s="482">
        <f t="shared" ref="OK27" si="1193">OJ27+1</f>
        <v>2042</v>
      </c>
      <c r="OL27" s="482">
        <f t="shared" ref="OL27" si="1194">OK27+1</f>
        <v>2043</v>
      </c>
      <c r="OM27" s="482">
        <f t="shared" ref="OM27" si="1195">OL27+1</f>
        <v>2044</v>
      </c>
      <c r="ON27" s="482">
        <f t="shared" ref="ON27" si="1196">OM27+1</f>
        <v>2045</v>
      </c>
      <c r="OO27" s="482">
        <f t="shared" ref="OO27" si="1197">ON27+1</f>
        <v>2046</v>
      </c>
      <c r="OP27" s="482">
        <f t="shared" ref="OP27" si="1198">OO27+1</f>
        <v>2047</v>
      </c>
      <c r="OQ27" s="482">
        <f t="shared" ref="OQ27" si="1199">OP27+1</f>
        <v>2048</v>
      </c>
      <c r="OR27" s="482">
        <f t="shared" ref="OR27" si="1200">OQ27+1</f>
        <v>2049</v>
      </c>
      <c r="OS27" s="482">
        <f t="shared" ref="OS27" si="1201">OR27+1</f>
        <v>2050</v>
      </c>
      <c r="OT27" s="482">
        <f t="shared" ref="OT27" si="1202">OS27+1</f>
        <v>2051</v>
      </c>
      <c r="OU27" s="482">
        <f t="shared" ref="OU27" si="1203">OT27+1</f>
        <v>2052</v>
      </c>
    </row>
    <row r="28" spans="2:411" x14ac:dyDescent="0.25">
      <c r="B28" t="s">
        <v>1189</v>
      </c>
      <c r="C28" s="806" t="s">
        <v>1058</v>
      </c>
      <c r="F28" s="807">
        <v>0</v>
      </c>
      <c r="G28" s="807">
        <v>0</v>
      </c>
      <c r="H28" s="807">
        <v>0</v>
      </c>
      <c r="I28" s="807">
        <v>0</v>
      </c>
      <c r="J28" s="807">
        <v>0</v>
      </c>
      <c r="K28" s="807">
        <v>0</v>
      </c>
      <c r="L28" s="807">
        <v>0</v>
      </c>
      <c r="M28" s="807">
        <v>0</v>
      </c>
      <c r="N28" s="807">
        <v>0</v>
      </c>
      <c r="O28" s="807">
        <v>0</v>
      </c>
      <c r="P28" s="807">
        <v>0</v>
      </c>
      <c r="Q28" s="807">
        <v>0</v>
      </c>
      <c r="R28" s="807">
        <v>0</v>
      </c>
      <c r="S28" s="807">
        <v>0</v>
      </c>
      <c r="T28" s="807">
        <v>0</v>
      </c>
      <c r="U28" s="807">
        <v>0</v>
      </c>
      <c r="V28" s="807">
        <v>0</v>
      </c>
      <c r="W28" s="807">
        <v>0</v>
      </c>
      <c r="X28" s="807">
        <v>0</v>
      </c>
      <c r="Y28" s="807">
        <v>0</v>
      </c>
      <c r="Z28" s="807">
        <v>0</v>
      </c>
      <c r="AA28" s="807">
        <v>0</v>
      </c>
      <c r="AB28" s="807">
        <v>0</v>
      </c>
      <c r="AC28" s="807">
        <v>0</v>
      </c>
      <c r="AD28" s="807">
        <v>0</v>
      </c>
      <c r="AE28" s="807">
        <v>0</v>
      </c>
      <c r="AF28" s="807">
        <v>0</v>
      </c>
      <c r="AG28" s="807">
        <v>0</v>
      </c>
      <c r="AH28" s="807">
        <v>0</v>
      </c>
      <c r="AI28" s="807">
        <v>0</v>
      </c>
      <c r="AJ28" s="807">
        <v>0</v>
      </c>
      <c r="AK28" s="807">
        <v>0</v>
      </c>
      <c r="AL28" s="807">
        <v>0</v>
      </c>
      <c r="AM28" s="807">
        <v>0</v>
      </c>
      <c r="AN28" s="807">
        <v>0</v>
      </c>
      <c r="AO28" s="807">
        <v>0</v>
      </c>
      <c r="AP28" s="807">
        <v>1851785.5104</v>
      </c>
      <c r="AQ28" s="807">
        <v>1351959.126525</v>
      </c>
      <c r="AR28" s="807">
        <v>1378534.4732250001</v>
      </c>
      <c r="AS28" s="807">
        <v>1286531.2990406249</v>
      </c>
      <c r="AT28" s="807">
        <v>1078283.4910875</v>
      </c>
      <c r="AU28" s="807">
        <v>1135505.0800406251</v>
      </c>
      <c r="AV28" s="807">
        <v>1700134.9417968751</v>
      </c>
      <c r="AW28" s="807">
        <v>1270605.01393125</v>
      </c>
      <c r="AX28" s="807">
        <v>1352929.2741</v>
      </c>
      <c r="AY28" s="807">
        <v>1492279.0614</v>
      </c>
      <c r="AZ28" s="807">
        <v>1546222.5669093749</v>
      </c>
      <c r="BA28" s="807">
        <v>1596672.3300749999</v>
      </c>
      <c r="BB28" s="807">
        <v>1910848.2465937498</v>
      </c>
      <c r="BC28" s="807">
        <v>1496623.975228125</v>
      </c>
      <c r="BD28" s="807">
        <v>1327819.1305500001</v>
      </c>
      <c r="BE28" s="807">
        <v>1308985.3416937499</v>
      </c>
      <c r="BF28" s="807">
        <v>1119865.3651406248</v>
      </c>
      <c r="BG28" s="807">
        <v>1161084.5356781248</v>
      </c>
      <c r="BH28" s="807">
        <v>1736140.108359375</v>
      </c>
      <c r="BI28" s="807">
        <v>1309503.906759375</v>
      </c>
      <c r="BJ28" s="807">
        <v>1390832.794096875</v>
      </c>
      <c r="BK28" s="807">
        <v>1532014.73195625</v>
      </c>
      <c r="BL28" s="807">
        <v>1589677.3193625</v>
      </c>
      <c r="BM28" s="807">
        <v>1600030.95879375</v>
      </c>
      <c r="BN28" s="807">
        <v>1939786.69978125</v>
      </c>
      <c r="BO28" s="807">
        <v>1530122.3381812498</v>
      </c>
      <c r="BP28" s="807">
        <v>1409851.269365625</v>
      </c>
      <c r="BQ28" s="807">
        <v>1316936.4587156249</v>
      </c>
      <c r="BR28" s="807">
        <v>1188182.4112125</v>
      </c>
      <c r="BS28" s="807">
        <v>1164257.4765374998</v>
      </c>
      <c r="BT28" s="807">
        <v>1764461.3527968749</v>
      </c>
      <c r="BU28" s="807">
        <v>1347896.153840625</v>
      </c>
      <c r="BV28" s="807">
        <v>1423999.1692406251</v>
      </c>
      <c r="BW28" s="807">
        <v>1568855.93625</v>
      </c>
      <c r="BX28" s="807">
        <v>1631799.0246375001</v>
      </c>
      <c r="BY28" s="807">
        <v>1511463.8725593749</v>
      </c>
      <c r="BZ28" s="807">
        <v>1932463.1584687498</v>
      </c>
      <c r="CA28" s="807">
        <v>1538520.8148281248</v>
      </c>
      <c r="CB28" s="807">
        <v>1360039.8270375</v>
      </c>
      <c r="CC28" s="807">
        <v>1360464.1066968746</v>
      </c>
      <c r="CD28" s="807">
        <v>1233880.0264968751</v>
      </c>
      <c r="CE28" s="807">
        <v>1195050.9151406249</v>
      </c>
      <c r="CF28" s="807">
        <v>1807745.8709531249</v>
      </c>
      <c r="CG28" s="807">
        <v>1391847.7126499999</v>
      </c>
      <c r="CH28" s="807">
        <v>1466502.7805999997</v>
      </c>
      <c r="CI28" s="807">
        <v>1613117.1335625001</v>
      </c>
      <c r="CJ28" s="807">
        <v>1679422.3358906249</v>
      </c>
      <c r="CK28" s="807">
        <v>1639755.3870000001</v>
      </c>
      <c r="CL28" s="807">
        <v>2012559.6031874998</v>
      </c>
      <c r="CM28" s="807">
        <v>1608670.3242656249</v>
      </c>
      <c r="CN28" s="807">
        <v>1435001.8116093751</v>
      </c>
      <c r="CO28" s="807">
        <v>1428246.1747125001</v>
      </c>
      <c r="CP28" s="807">
        <v>1276793.0942343751</v>
      </c>
      <c r="CQ28" s="807">
        <v>1250492.1649874998</v>
      </c>
      <c r="CR28" s="807">
        <v>1865203.04503125</v>
      </c>
      <c r="CS28" s="807">
        <v>1444256.3245781253</v>
      </c>
      <c r="CT28" s="807">
        <v>1518863.8599843748</v>
      </c>
      <c r="CU28" s="807">
        <v>1665220.2668437501</v>
      </c>
      <c r="CV28" s="807">
        <v>1733309.7136875</v>
      </c>
      <c r="CW28" s="807">
        <v>1726988.7771000001</v>
      </c>
      <c r="CX28" s="807">
        <v>2079190.7893125</v>
      </c>
      <c r="CY28" s="807">
        <v>1581093.4069687498</v>
      </c>
      <c r="CZ28" s="807">
        <v>1602623.3009062503</v>
      </c>
      <c r="DA28" s="807">
        <v>1518620.7231562496</v>
      </c>
      <c r="DB28" s="807">
        <v>1306025.421890625</v>
      </c>
      <c r="DC28" s="807">
        <v>1375733.7858093749</v>
      </c>
      <c r="DD28" s="807">
        <v>1952932.2190312499</v>
      </c>
      <c r="DE28" s="807">
        <v>1514925.0807187501</v>
      </c>
      <c r="DF28" s="807">
        <v>1594962.1389374998</v>
      </c>
      <c r="DG28" s="807">
        <v>1734681.1940156249</v>
      </c>
      <c r="DH28" s="807">
        <v>1800628.6533750002</v>
      </c>
      <c r="DI28" s="807">
        <v>1840521.1098937495</v>
      </c>
      <c r="DJ28" s="807">
        <v>2161332.3332812497</v>
      </c>
      <c r="DK28" s="807">
        <v>1743742.1522812501</v>
      </c>
      <c r="DL28" s="807">
        <v>1572823.5800625</v>
      </c>
      <c r="DM28" s="807">
        <v>1557766.4527968748</v>
      </c>
      <c r="DN28" s="807">
        <v>1361911.7553468749</v>
      </c>
      <c r="DO28" s="807">
        <v>1415037.3635531249</v>
      </c>
      <c r="DP28" s="807">
        <v>2001552.76828125</v>
      </c>
      <c r="DQ28" s="807">
        <v>1565167.9038750001</v>
      </c>
      <c r="DR28" s="807">
        <v>1643408.6021718748</v>
      </c>
      <c r="DS28" s="807">
        <v>1784295.7901718749</v>
      </c>
      <c r="DT28" s="807">
        <v>1853706.24815625</v>
      </c>
      <c r="DU28" s="807">
        <v>1896419.8949062498</v>
      </c>
      <c r="DV28" s="807">
        <v>2216117.1265312498</v>
      </c>
      <c r="DW28" s="807">
        <v>1797580.951734375</v>
      </c>
      <c r="DX28" s="807">
        <v>1677523.1234062503</v>
      </c>
      <c r="DY28" s="807">
        <v>1583942.441625</v>
      </c>
      <c r="DZ28" s="807">
        <v>1445829.2194500002</v>
      </c>
      <c r="EA28" s="807">
        <v>1433011.4791312499</v>
      </c>
      <c r="EB28" s="807">
        <v>2043416.60915625</v>
      </c>
      <c r="EC28" s="807">
        <v>1615696.291125</v>
      </c>
      <c r="ED28" s="807">
        <v>1687799.1355312499</v>
      </c>
      <c r="EE28" s="807">
        <v>1831610.0231718749</v>
      </c>
      <c r="EF28" s="807">
        <v>1905979.76746875</v>
      </c>
      <c r="EG28" s="807">
        <v>1777841.5117499998</v>
      </c>
      <c r="EH28" s="807">
        <v>2202534.5189062501</v>
      </c>
      <c r="EI28" s="807">
        <v>1714903.4586093752</v>
      </c>
      <c r="EJ28" s="807">
        <v>1727632.0117968749</v>
      </c>
      <c r="EK28" s="807">
        <v>1656879.9884999997</v>
      </c>
      <c r="EL28" s="807">
        <v>1445554.3071093748</v>
      </c>
      <c r="EM28" s="807">
        <v>1525095.2079281248</v>
      </c>
      <c r="EN28" s="807">
        <v>2113133.8857187498</v>
      </c>
      <c r="EO28" s="807">
        <v>1671468.8518124998</v>
      </c>
      <c r="EP28" s="807">
        <v>1751347.884515625</v>
      </c>
      <c r="EQ28" s="807">
        <v>1892530.2659062501</v>
      </c>
      <c r="ER28" s="807">
        <v>1967380.31953125</v>
      </c>
      <c r="ES28" s="807">
        <v>1973654.7460312501</v>
      </c>
      <c r="ET28" s="807">
        <v>2316207.1429687501</v>
      </c>
      <c r="EU28" s="807">
        <v>1900171.5156562498</v>
      </c>
      <c r="EV28" s="807">
        <v>1726656.9550312499</v>
      </c>
      <c r="EW28" s="807">
        <v>1717177.7117812501</v>
      </c>
      <c r="EX28" s="807">
        <v>1518621.5985468749</v>
      </c>
      <c r="EY28" s="807">
        <v>1580435.7668437499</v>
      </c>
      <c r="EZ28" s="807">
        <v>2175598.9828125001</v>
      </c>
      <c r="FA28" s="807">
        <v>1733624.422453125</v>
      </c>
      <c r="FB28" s="807">
        <v>1810438.3857656249</v>
      </c>
      <c r="FC28" s="807">
        <v>1951666.17075</v>
      </c>
      <c r="FD28" s="807">
        <v>2029255.8001875002</v>
      </c>
      <c r="FE28" s="807">
        <v>1979522.9679374998</v>
      </c>
      <c r="FF28" s="807">
        <v>2355728.6019374998</v>
      </c>
      <c r="FG28" s="807">
        <v>1945055.034</v>
      </c>
      <c r="FH28" s="807">
        <v>1818525.4894687501</v>
      </c>
      <c r="FI28" s="807">
        <v>1736047.8888749997</v>
      </c>
      <c r="FJ28" s="807">
        <v>1597946.3222343749</v>
      </c>
      <c r="FK28" s="807">
        <v>1595078.5075312499</v>
      </c>
      <c r="FL28" s="807">
        <v>2216050.6902187499</v>
      </c>
      <c r="FM28" s="807">
        <v>1783902.3195937499</v>
      </c>
      <c r="FN28" s="807">
        <v>1855445.6259843747</v>
      </c>
      <c r="FO28" s="807">
        <v>2000421.18</v>
      </c>
      <c r="FP28" s="807">
        <v>2083827.7684687502</v>
      </c>
      <c r="FQ28" s="807">
        <v>2068226.5334062497</v>
      </c>
      <c r="FR28" s="807">
        <v>2425529.7059062496</v>
      </c>
      <c r="FS28" s="807">
        <v>2010981.5190000001</v>
      </c>
      <c r="FT28" s="807">
        <v>1836051.3700312499</v>
      </c>
      <c r="FU28" s="807">
        <v>1830612.4046718748</v>
      </c>
      <c r="FV28" s="807">
        <v>1630303.5726562499</v>
      </c>
      <c r="FW28" s="807">
        <v>1698410.6790468746</v>
      </c>
      <c r="FX28" s="807">
        <v>2299783.7643749998</v>
      </c>
      <c r="FY28" s="807">
        <v>1853937.8531718752</v>
      </c>
      <c r="FZ28" s="807">
        <v>1929812.8724999998</v>
      </c>
      <c r="GA28" s="807">
        <v>2071335.6874687497</v>
      </c>
      <c r="GB28" s="807">
        <v>2154755.6985937501</v>
      </c>
      <c r="GC28" s="807">
        <v>2190037.2322499999</v>
      </c>
      <c r="GD28" s="807">
        <v>2514816.1648124997</v>
      </c>
      <c r="GE28" s="807">
        <v>2091992.3384062496</v>
      </c>
      <c r="GF28" s="807">
        <v>1919096.8190156249</v>
      </c>
      <c r="GG28" s="807">
        <v>1908551.933578125</v>
      </c>
      <c r="GH28" s="807">
        <v>1703226.5763750002</v>
      </c>
      <c r="GI28" s="807">
        <v>1772613.3637968749</v>
      </c>
      <c r="GJ28" s="807">
        <v>2374643.4122812501</v>
      </c>
      <c r="GK28" s="807">
        <v>1924815.2440781253</v>
      </c>
      <c r="GL28" s="807">
        <v>1998765.85134375</v>
      </c>
      <c r="GM28" s="807">
        <v>2139181.3321874999</v>
      </c>
      <c r="GN28" s="807">
        <v>2224601.762625</v>
      </c>
      <c r="GO28" s="807">
        <v>2217974.30859375</v>
      </c>
      <c r="GP28" s="807">
        <v>2567231.5207499997</v>
      </c>
      <c r="GQ28" s="807">
        <v>2058555.4745625001</v>
      </c>
      <c r="GR28" s="807">
        <v>2076094.7310937499</v>
      </c>
      <c r="GS28" s="807">
        <v>1995673.0145625002</v>
      </c>
      <c r="GT28" s="807">
        <v>1768679.6968124998</v>
      </c>
      <c r="GU28" s="807">
        <v>1858858.1087343749</v>
      </c>
      <c r="GV28" s="807">
        <v>2455626.8027812499</v>
      </c>
      <c r="GW28" s="807">
        <v>1998777.6516093747</v>
      </c>
      <c r="GX28" s="807">
        <v>2072379.5966249998</v>
      </c>
      <c r="GY28" s="807">
        <v>2210880.493125</v>
      </c>
      <c r="GZ28" s="807">
        <v>2297709.9989999998</v>
      </c>
      <c r="HA28" s="807">
        <v>2158443.9877499999</v>
      </c>
      <c r="HB28" s="807">
        <v>2587066.7518124999</v>
      </c>
      <c r="HC28" s="807">
        <v>2181116.6049374999</v>
      </c>
      <c r="HD28" s="807">
        <v>1996220.7756562501</v>
      </c>
      <c r="HE28" s="807">
        <v>2003504.3758125</v>
      </c>
      <c r="HF28" s="807">
        <v>1803058.2708749997</v>
      </c>
      <c r="HG28" s="807">
        <v>1881596.531953125</v>
      </c>
      <c r="HH28" s="807">
        <v>2494462.5624374999</v>
      </c>
      <c r="HI28" s="807">
        <v>2043609.4752187498</v>
      </c>
      <c r="HJ28" s="807">
        <v>2118709.5637499997</v>
      </c>
      <c r="HK28" s="807">
        <v>2261410.4210624998</v>
      </c>
      <c r="HL28" s="807">
        <v>2354682.7085624998</v>
      </c>
      <c r="HM28" s="807">
        <v>2351487.11259375</v>
      </c>
      <c r="HN28" s="807">
        <v>2700770.2363124997</v>
      </c>
      <c r="HO28" s="807">
        <v>2279479.1605312498</v>
      </c>
      <c r="HP28" s="807">
        <v>2103481.2684375001</v>
      </c>
      <c r="HQ28" s="807">
        <v>2099179.4588437499</v>
      </c>
      <c r="HR28" s="807">
        <v>1926583.4631093747</v>
      </c>
      <c r="HS28" s="807">
        <v>1928650.2720468747</v>
      </c>
      <c r="HT28" s="807">
        <v>2569984.4491874999</v>
      </c>
      <c r="HU28" s="807">
        <v>2122320.6084375</v>
      </c>
      <c r="HV28" s="807">
        <v>2187676.3854374997</v>
      </c>
      <c r="HW28" s="807">
        <v>2332050.7561875</v>
      </c>
      <c r="HX28" s="807">
        <v>2429005.3101562499</v>
      </c>
      <c r="HY28" s="807">
        <v>2403706.4277187497</v>
      </c>
      <c r="HZ28" s="807">
        <v>2765631.5459999996</v>
      </c>
      <c r="IA28" s="807">
        <v>2256409.1860312498</v>
      </c>
      <c r="IB28" s="807">
        <v>2272162.8090937501</v>
      </c>
      <c r="IC28" s="807">
        <v>2196196.0838437499</v>
      </c>
      <c r="ID28" s="807">
        <v>1964905.8703593747</v>
      </c>
      <c r="IE28" s="807">
        <v>2064876.7753124998</v>
      </c>
      <c r="IF28" s="807">
        <v>2671157.1254062499</v>
      </c>
      <c r="IG28" s="807">
        <v>2207179.8551249998</v>
      </c>
      <c r="IH28" s="807">
        <v>2278722.7063124999</v>
      </c>
      <c r="II28" s="807">
        <v>2417289.5489062499</v>
      </c>
      <c r="IJ28" s="807">
        <v>2513505.5766562498</v>
      </c>
      <c r="IK28" s="807">
        <v>2534524.5692812498</v>
      </c>
      <c r="IL28" s="807">
        <v>2865800.2075312501</v>
      </c>
      <c r="IM28" s="807">
        <v>2437211.6187187498</v>
      </c>
      <c r="IN28" s="807">
        <v>2260699.0669687502</v>
      </c>
      <c r="IO28" s="807">
        <v>2254127.6145937499</v>
      </c>
      <c r="IP28" s="807">
        <v>2039338.4793749999</v>
      </c>
      <c r="IQ28" s="807">
        <v>2123621.2521562497</v>
      </c>
      <c r="IR28" s="807">
        <v>2740053.8458125</v>
      </c>
      <c r="IS28" s="807">
        <v>2277186.8976562498</v>
      </c>
      <c r="IT28" s="807">
        <v>2346819.38971875</v>
      </c>
      <c r="IU28" s="807">
        <v>2486599.1502187499</v>
      </c>
      <c r="IV28" s="807">
        <v>2587062.8767500003</v>
      </c>
      <c r="IW28" s="807">
        <v>2610499.8850312503</v>
      </c>
      <c r="IX28" s="807">
        <v>2941000.3240312496</v>
      </c>
      <c r="IY28" s="807">
        <v>2511251.6442187498</v>
      </c>
      <c r="IZ28" s="807">
        <v>2385510.0212812503</v>
      </c>
      <c r="JA28" s="807">
        <v>2300650.5178124998</v>
      </c>
      <c r="JB28" s="807">
        <v>2143174.7008125</v>
      </c>
      <c r="JC28" s="807">
        <v>2162282.2371562496</v>
      </c>
      <c r="JD28" s="807">
        <v>2803339.1722499998</v>
      </c>
      <c r="JE28" s="807">
        <v>2348514.4027499999</v>
      </c>
      <c r="JF28" s="807">
        <v>2411812.6382812499</v>
      </c>
      <c r="JG28" s="807">
        <v>2554497.9019687502</v>
      </c>
      <c r="JH28" s="807">
        <v>2660673.3772499999</v>
      </c>
      <c r="JI28" s="807">
        <v>2642936.0023124996</v>
      </c>
      <c r="JJ28" s="807">
        <v>2999604.8317499999</v>
      </c>
      <c r="JK28" s="807">
        <v>2485160.4982499997</v>
      </c>
      <c r="JL28" s="807">
        <v>2499862.9989375002</v>
      </c>
      <c r="JM28" s="807">
        <v>2425075.9267500001</v>
      </c>
      <c r="JN28" s="807">
        <v>2187034.3622812498</v>
      </c>
      <c r="JO28" s="807">
        <v>2296401.2783437497</v>
      </c>
      <c r="JP28" s="807">
        <v>2911553.8174687498</v>
      </c>
      <c r="JQ28" s="807">
        <v>2438879.36625</v>
      </c>
      <c r="JR28" s="807">
        <v>2507439.8666249998</v>
      </c>
      <c r="JS28" s="807">
        <v>2645409.8795624999</v>
      </c>
      <c r="JT28" s="807">
        <v>2751162.2960624998</v>
      </c>
      <c r="JU28" s="807">
        <v>2735916.8197499998</v>
      </c>
      <c r="JV28" s="807">
        <v>3088820.629125</v>
      </c>
      <c r="JW28" s="807">
        <v>2660190.46509375</v>
      </c>
      <c r="JX28" s="807">
        <v>2480049.8744062502</v>
      </c>
      <c r="JY28" s="807">
        <v>2479160.2207499999</v>
      </c>
      <c r="JZ28" s="807">
        <v>2259854.02321875</v>
      </c>
      <c r="KA28" s="807">
        <v>2354778.1845</v>
      </c>
      <c r="KB28" s="807">
        <v>2981785.1000624998</v>
      </c>
      <c r="KC28" s="807">
        <v>2511146.9008125002</v>
      </c>
      <c r="KD28" s="807">
        <v>2578531.856625</v>
      </c>
      <c r="KE28" s="807">
        <v>2718419.67534375</v>
      </c>
      <c r="KF28" s="807">
        <v>2829231.3594374997</v>
      </c>
      <c r="KG28" s="807">
        <v>2758702.3973437501</v>
      </c>
      <c r="KH28" s="807">
        <v>3146586.2558437497</v>
      </c>
      <c r="KI28" s="807">
        <v>2723869.6706250003</v>
      </c>
      <c r="KJ28" s="807">
        <v>2591247.850875</v>
      </c>
      <c r="KK28" s="807">
        <v>2518125.1180312498</v>
      </c>
      <c r="KL28" s="807">
        <v>2359229.6508749998</v>
      </c>
      <c r="KM28" s="807">
        <v>2390634.7447499996</v>
      </c>
      <c r="KN28" s="807">
        <v>3044513.6313749999</v>
      </c>
      <c r="KO28" s="807">
        <v>2583255.8846249999</v>
      </c>
      <c r="KP28" s="807">
        <v>2645340.1984687499</v>
      </c>
      <c r="KQ28" s="807">
        <v>2789102.8929374996</v>
      </c>
      <c r="KR28" s="807">
        <v>2906657.1624375</v>
      </c>
      <c r="KS28" s="807">
        <v>2869866.2219062499</v>
      </c>
      <c r="KT28" s="807">
        <v>3239268.8802187499</v>
      </c>
      <c r="KU28" s="807">
        <v>2812480.3279687501</v>
      </c>
      <c r="KV28" s="807">
        <v>2631389.4132187502</v>
      </c>
      <c r="KW28" s="807">
        <v>2635587.7633125</v>
      </c>
      <c r="KX28" s="807">
        <v>2414033.492625</v>
      </c>
      <c r="KY28" s="807">
        <v>2517273.5380312498</v>
      </c>
      <c r="KZ28" s="807">
        <v>3152373.6616874998</v>
      </c>
      <c r="LA28" s="807">
        <v>2676744.4986562496</v>
      </c>
      <c r="LB28" s="807">
        <v>2742952.9528124998</v>
      </c>
      <c r="LC28" s="807">
        <v>2883249.4272187501</v>
      </c>
      <c r="LD28" s="807">
        <v>3001649.9309999999</v>
      </c>
      <c r="LE28" s="807">
        <v>3011255.8607812501</v>
      </c>
      <c r="LF28" s="807">
        <v>3350915.8970625</v>
      </c>
      <c r="LG28" s="807">
        <v>2916058.3441875</v>
      </c>
      <c r="LH28" s="807">
        <v>2736644.2343437499</v>
      </c>
      <c r="LI28" s="807">
        <v>2736383.4146250002</v>
      </c>
      <c r="LJ28" s="807">
        <v>2509529.0155312498</v>
      </c>
      <c r="LK28" s="807">
        <v>2614990.9190624999</v>
      </c>
      <c r="LL28" s="807">
        <v>3251697.6529687499</v>
      </c>
      <c r="LM28" s="807">
        <v>2771477.1478124997</v>
      </c>
      <c r="LN28" s="807">
        <v>2835605.3703749999</v>
      </c>
      <c r="LO28" s="807">
        <v>2974832.6076562498</v>
      </c>
      <c r="LP28" s="807">
        <v>3096127.61971875</v>
      </c>
      <c r="LQ28" s="807">
        <v>3067335.39178125</v>
      </c>
      <c r="LR28" s="807">
        <v>3429443.1982499999</v>
      </c>
      <c r="LS28" s="807">
        <v>2908014.6248437501</v>
      </c>
      <c r="LT28" s="807">
        <v>2919169.7392500001</v>
      </c>
      <c r="LU28" s="807">
        <v>2848904.211375</v>
      </c>
      <c r="LV28" s="807">
        <v>2599675.5282187499</v>
      </c>
      <c r="LW28" s="807">
        <v>2726723.8875937499</v>
      </c>
      <c r="LX28" s="807">
        <v>3358884.9864374995</v>
      </c>
      <c r="LY28" s="807">
        <v>2870824.2494062502</v>
      </c>
      <c r="LZ28" s="807">
        <v>2934306.57375</v>
      </c>
      <c r="MA28" s="807">
        <v>3071534.4188437499</v>
      </c>
      <c r="MB28" s="807">
        <v>3195053.9268749999</v>
      </c>
      <c r="MC28" s="807">
        <v>3033056.1687187497</v>
      </c>
      <c r="MD28" s="807">
        <v>3474870.6259687501</v>
      </c>
      <c r="ME28" s="807">
        <v>3055861.3083750005</v>
      </c>
      <c r="MF28" s="807">
        <v>2864433.8511562496</v>
      </c>
      <c r="MG28" s="807">
        <v>2882115.5045624999</v>
      </c>
      <c r="MH28" s="807">
        <v>2658898.8087187498</v>
      </c>
      <c r="MI28" s="807">
        <v>2775191.2551562497</v>
      </c>
      <c r="MJ28" s="807">
        <v>3424296.9051562501</v>
      </c>
      <c r="MK28" s="807">
        <v>2941481.6488124998</v>
      </c>
      <c r="ML28" s="807">
        <v>3006216.2019374999</v>
      </c>
      <c r="MM28" s="807">
        <v>3147612.3537187497</v>
      </c>
      <c r="MN28" s="807">
        <v>3278452.9286250002</v>
      </c>
      <c r="MO28" s="807">
        <v>3251980.6025624997</v>
      </c>
      <c r="MP28" s="807">
        <v>3614835.6191249997</v>
      </c>
      <c r="MQ28" s="807">
        <v>3180196.470375</v>
      </c>
      <c r="MR28" s="807">
        <v>2997535.7584687499</v>
      </c>
      <c r="MS28" s="807">
        <v>3003894.2224687496</v>
      </c>
      <c r="MT28" s="807">
        <v>2772016.7852812498</v>
      </c>
      <c r="MU28" s="807">
        <v>2889991.3589999997</v>
      </c>
      <c r="MV28" s="807">
        <v>3539019.1342500001</v>
      </c>
      <c r="MW28" s="807">
        <v>3049951.1844374998</v>
      </c>
      <c r="MX28" s="807">
        <v>3111590.4029999999</v>
      </c>
      <c r="MY28" s="807">
        <v>3251018.7700312501</v>
      </c>
      <c r="MZ28" s="807">
        <v>3384304.8128437502</v>
      </c>
      <c r="NA28" s="807">
        <v>3300214.2991874996</v>
      </c>
      <c r="NB28" s="807">
        <v>3696421.6985624996</v>
      </c>
      <c r="NC28" s="807">
        <v>3176929.6526249996</v>
      </c>
      <c r="ND28" s="807">
        <v>3183391.1092500007</v>
      </c>
      <c r="NE28" s="807">
        <v>3121423.3507499998</v>
      </c>
      <c r="NF28" s="807">
        <v>2867788.4414062505</v>
      </c>
      <c r="NG28" s="807">
        <v>3007876.6895625</v>
      </c>
      <c r="NH28" s="807">
        <v>3653103.0985312499</v>
      </c>
      <c r="NI28" s="807">
        <v>3156317.4481874998</v>
      </c>
      <c r="NJ28" s="807">
        <v>3217476.5091562495</v>
      </c>
      <c r="NK28" s="807">
        <v>3355118.7525000004</v>
      </c>
      <c r="NL28" s="807">
        <v>3491086.6653749999</v>
      </c>
      <c r="NM28" s="807">
        <v>3487979.7756562498</v>
      </c>
      <c r="NN28" s="487"/>
      <c r="NO28" s="487"/>
      <c r="NP28" s="487"/>
      <c r="NQ28" s="487">
        <v>3389485.45</v>
      </c>
      <c r="NR28" s="487">
        <v>3512169.84</v>
      </c>
      <c r="NS28" s="487">
        <v>3611917.95</v>
      </c>
      <c r="NT28" s="487">
        <v>3803986.04</v>
      </c>
      <c r="NU28" s="487">
        <v>3902645.64</v>
      </c>
      <c r="NV28" s="487">
        <v>3972778.1</v>
      </c>
      <c r="NW28" s="487">
        <v>4066797.78</v>
      </c>
      <c r="NX28" s="487">
        <v>4233497.17</v>
      </c>
      <c r="NY28" s="487">
        <v>4442505.09</v>
      </c>
      <c r="NZ28" s="487">
        <v>4588764.6900000004</v>
      </c>
      <c r="OA28" s="487">
        <v>4691263.3499999996</v>
      </c>
      <c r="OB28" s="487">
        <v>4830947.0599999996</v>
      </c>
      <c r="OC28" s="487">
        <v>5008911.66</v>
      </c>
      <c r="OD28" s="487">
        <v>5146611.12</v>
      </c>
      <c r="OE28" s="487">
        <v>5341994.54</v>
      </c>
      <c r="OF28" s="487">
        <v>5533679.29</v>
      </c>
      <c r="OG28" s="487">
        <v>5696324.3200000003</v>
      </c>
      <c r="OH28" s="487">
        <v>5820884.0700000003</v>
      </c>
      <c r="OI28" s="487">
        <v>6045434.7699999996</v>
      </c>
      <c r="OJ28" s="487">
        <v>6281974.8799999999</v>
      </c>
      <c r="OK28" s="487">
        <v>6479849.9299999997</v>
      </c>
      <c r="OL28" s="487">
        <v>6666600.6100000003</v>
      </c>
      <c r="OM28" s="487">
        <v>6893806.8200000003</v>
      </c>
      <c r="ON28" s="487">
        <v>7076215</v>
      </c>
      <c r="OO28" s="487">
        <v>7269915.8300000001</v>
      </c>
      <c r="OP28" s="487">
        <v>7526580.6699999999</v>
      </c>
      <c r="OQ28" s="487">
        <v>7781796.2400000002</v>
      </c>
      <c r="OR28" s="487">
        <v>8012604.0700000003</v>
      </c>
      <c r="OS28" s="487">
        <v>8205872.2800000003</v>
      </c>
      <c r="OT28" s="487">
        <v>8503459.1799999997</v>
      </c>
      <c r="OU28" s="487">
        <v>8798186.0899999999</v>
      </c>
    </row>
    <row r="29" spans="2:411" x14ac:dyDescent="0.25">
      <c r="C29" t="s">
        <v>1191</v>
      </c>
      <c r="F29" s="808">
        <f>SUM(F28:Q28)</f>
        <v>0</v>
      </c>
      <c r="G29" s="809"/>
      <c r="H29" s="809"/>
      <c r="I29" s="809"/>
      <c r="J29" s="809"/>
      <c r="K29" s="809"/>
      <c r="L29" s="809"/>
      <c r="M29" s="809"/>
      <c r="N29" s="809"/>
      <c r="O29" s="809"/>
      <c r="P29" s="809"/>
      <c r="Q29" s="809"/>
      <c r="R29" s="808">
        <f>SUM(R28:AC28)</f>
        <v>0</v>
      </c>
      <c r="S29" s="809"/>
      <c r="T29" s="809"/>
      <c r="U29" s="809"/>
      <c r="V29" s="809"/>
      <c r="W29" s="809"/>
      <c r="X29" s="809"/>
      <c r="Y29" s="809"/>
      <c r="Z29" s="809"/>
      <c r="AA29" s="809"/>
      <c r="AB29" s="809"/>
      <c r="AC29" s="809"/>
      <c r="AD29" s="808">
        <f>SUM(AD28:AO28)</f>
        <v>0</v>
      </c>
      <c r="AE29" s="809"/>
      <c r="AF29" s="809"/>
      <c r="AG29" s="809"/>
      <c r="AH29" s="809"/>
      <c r="AI29" s="809"/>
      <c r="AJ29" s="809"/>
      <c r="AK29" s="809"/>
      <c r="AL29" s="809"/>
      <c r="AM29" s="809"/>
      <c r="AN29" s="809"/>
      <c r="AO29" s="809"/>
      <c r="AP29" s="808">
        <f>SUM(AP28:BA28)</f>
        <v>17041442.16853125</v>
      </c>
      <c r="AQ29" s="809"/>
      <c r="AR29" s="809"/>
      <c r="AS29" s="809"/>
      <c r="AT29" s="809"/>
      <c r="AU29" s="809"/>
      <c r="AV29" s="809"/>
      <c r="AW29" s="809"/>
      <c r="AX29" s="809"/>
      <c r="AY29" s="809"/>
      <c r="AZ29" s="809"/>
      <c r="BA29" s="809"/>
      <c r="BB29" s="808">
        <f>SUM(BB28:BM28)</f>
        <v>17483426.414212503</v>
      </c>
      <c r="BC29" s="809"/>
      <c r="BD29" s="809"/>
      <c r="BE29" s="809"/>
      <c r="BF29" s="809"/>
      <c r="BG29" s="809"/>
      <c r="BH29" s="809"/>
      <c r="BI29" s="809"/>
      <c r="BJ29" s="809"/>
      <c r="BK29" s="809"/>
      <c r="BL29" s="809"/>
      <c r="BM29" s="809"/>
      <c r="BN29" s="808">
        <f>SUM(BN28:BY28)</f>
        <v>17797612.16311875</v>
      </c>
      <c r="BO29" s="809"/>
      <c r="BP29" s="809"/>
      <c r="BQ29" s="809"/>
      <c r="BR29" s="809"/>
      <c r="BS29" s="809"/>
      <c r="BT29" s="809"/>
      <c r="BU29" s="809"/>
      <c r="BV29" s="809"/>
      <c r="BW29" s="809"/>
      <c r="BX29" s="809"/>
      <c r="BY29" s="809"/>
      <c r="BZ29" s="808">
        <f>SUM(BZ28:CK28)</f>
        <v>18218810.069325</v>
      </c>
      <c r="CA29" s="809"/>
      <c r="CB29" s="809"/>
      <c r="CC29" s="809"/>
      <c r="CD29" s="809"/>
      <c r="CE29" s="809"/>
      <c r="CF29" s="809"/>
      <c r="CG29" s="809"/>
      <c r="CH29" s="809"/>
      <c r="CI29" s="809"/>
      <c r="CJ29" s="809"/>
      <c r="CK29" s="809"/>
      <c r="CL29" s="808">
        <f>SUM(CL28:CW28)</f>
        <v>18965605.160221878</v>
      </c>
      <c r="CM29" s="809"/>
      <c r="CN29" s="809"/>
      <c r="CO29" s="809"/>
      <c r="CP29" s="809"/>
      <c r="CQ29" s="809"/>
      <c r="CR29" s="809"/>
      <c r="CS29" s="809"/>
      <c r="CT29" s="809"/>
      <c r="CU29" s="809"/>
      <c r="CV29" s="809"/>
      <c r="CW29" s="809"/>
      <c r="CX29" s="808">
        <f>SUM(CX28:DI28)</f>
        <v>19901937.824015625</v>
      </c>
      <c r="CY29" s="809"/>
      <c r="CZ29" s="809"/>
      <c r="DA29" s="809"/>
      <c r="DB29" s="809"/>
      <c r="DC29" s="809"/>
      <c r="DD29" s="809"/>
      <c r="DE29" s="809"/>
      <c r="DF29" s="809"/>
      <c r="DG29" s="809"/>
      <c r="DH29" s="809"/>
      <c r="DI29" s="809"/>
      <c r="DJ29" s="808">
        <f>SUM(DJ28:DU28)</f>
        <v>20557164.844884373</v>
      </c>
      <c r="DK29" s="809"/>
      <c r="DL29" s="809"/>
      <c r="DM29" s="809"/>
      <c r="DN29" s="809"/>
      <c r="DO29" s="809"/>
      <c r="DP29" s="809"/>
      <c r="DQ29" s="809"/>
      <c r="DR29" s="809"/>
      <c r="DS29" s="809"/>
      <c r="DT29" s="809"/>
      <c r="DU29" s="809"/>
      <c r="DV29" s="808">
        <f>SUM(DV28:EG28)</f>
        <v>21016347.680081252</v>
      </c>
      <c r="DW29" s="809"/>
      <c r="DX29" s="809"/>
      <c r="DY29" s="809"/>
      <c r="DZ29" s="809"/>
      <c r="EA29" s="809"/>
      <c r="EB29" s="809"/>
      <c r="EC29" s="809"/>
      <c r="ED29" s="809"/>
      <c r="EE29" s="809"/>
      <c r="EF29" s="809"/>
      <c r="EG29" s="809"/>
      <c r="EH29" s="808">
        <f>SUM(EH28:ES28)</f>
        <v>21642115.446365625</v>
      </c>
      <c r="EI29" s="809"/>
      <c r="EJ29" s="809"/>
      <c r="EK29" s="809"/>
      <c r="EL29" s="809"/>
      <c r="EM29" s="809"/>
      <c r="EN29" s="809"/>
      <c r="EO29" s="809"/>
      <c r="EP29" s="809"/>
      <c r="EQ29" s="809"/>
      <c r="ER29" s="809"/>
      <c r="ES29" s="809"/>
      <c r="ET29" s="808">
        <f>SUM(ET28:FE28)</f>
        <v>22439377.420734376</v>
      </c>
      <c r="EU29" s="809"/>
      <c r="EV29" s="809"/>
      <c r="EW29" s="809"/>
      <c r="EX29" s="809"/>
      <c r="EY29" s="809"/>
      <c r="EZ29" s="809"/>
      <c r="FA29" s="809"/>
      <c r="FB29" s="809"/>
      <c r="FC29" s="809"/>
      <c r="FD29" s="809"/>
      <c r="FE29" s="809"/>
      <c r="FF29" s="808">
        <f>SUM(FF28:FQ28)</f>
        <v>23056255.961718749</v>
      </c>
      <c r="FG29" s="809"/>
      <c r="FH29" s="809"/>
      <c r="FI29" s="809"/>
      <c r="FJ29" s="809"/>
      <c r="FK29" s="809"/>
      <c r="FL29" s="809"/>
      <c r="FM29" s="809"/>
      <c r="FN29" s="809"/>
      <c r="FO29" s="809"/>
      <c r="FP29" s="809"/>
      <c r="FQ29" s="809"/>
      <c r="FR29" s="808">
        <f>SUM(FR28:GC28)</f>
        <v>23931552.359671876</v>
      </c>
      <c r="FS29" s="809"/>
      <c r="FT29" s="809"/>
      <c r="FU29" s="809"/>
      <c r="FV29" s="809"/>
      <c r="FW29" s="809"/>
      <c r="FX29" s="809"/>
      <c r="FY29" s="809"/>
      <c r="FZ29" s="809"/>
      <c r="GA29" s="809"/>
      <c r="GB29" s="809"/>
      <c r="GC29" s="809"/>
      <c r="GD29" s="808">
        <f>SUM(GD28:GO28)</f>
        <v>24790279.107093751</v>
      </c>
      <c r="GE29" s="809"/>
      <c r="GF29" s="809"/>
      <c r="GG29" s="809"/>
      <c r="GH29" s="809"/>
      <c r="GI29" s="809"/>
      <c r="GJ29" s="809"/>
      <c r="GK29" s="809"/>
      <c r="GL29" s="809"/>
      <c r="GM29" s="809"/>
      <c r="GN29" s="809"/>
      <c r="GO29" s="809"/>
      <c r="GP29" s="808">
        <f>SUM(GP28:HA28)</f>
        <v>25518911.07740625</v>
      </c>
      <c r="GQ29" s="809"/>
      <c r="GR29" s="809"/>
      <c r="GS29" s="809"/>
      <c r="GT29" s="809"/>
      <c r="GU29" s="809"/>
      <c r="GV29" s="809"/>
      <c r="GW29" s="809"/>
      <c r="GX29" s="809"/>
      <c r="GY29" s="809"/>
      <c r="GZ29" s="809"/>
      <c r="HA29" s="809"/>
      <c r="HB29" s="808">
        <f>SUM(HB28:HM28)</f>
        <v>26076925.154671874</v>
      </c>
      <c r="HC29" s="809"/>
      <c r="HD29" s="809"/>
      <c r="HE29" s="809"/>
      <c r="HF29" s="809"/>
      <c r="HG29" s="809"/>
      <c r="HH29" s="809"/>
      <c r="HI29" s="809"/>
      <c r="HJ29" s="809"/>
      <c r="HK29" s="809"/>
      <c r="HL29" s="809"/>
      <c r="HM29" s="809"/>
      <c r="HN29" s="808">
        <f>SUM(HN28:HY28)</f>
        <v>27082887.796406247</v>
      </c>
      <c r="HO29" s="809"/>
      <c r="HP29" s="809"/>
      <c r="HQ29" s="809"/>
      <c r="HR29" s="809"/>
      <c r="HS29" s="809"/>
      <c r="HT29" s="809"/>
      <c r="HU29" s="809"/>
      <c r="HV29" s="809"/>
      <c r="HW29" s="809"/>
      <c r="HX29" s="809"/>
      <c r="HY29" s="809"/>
      <c r="HZ29" s="808">
        <f>SUM(HZ28:IK28)</f>
        <v>28142561.652328122</v>
      </c>
      <c r="IA29" s="809"/>
      <c r="IB29" s="809"/>
      <c r="IC29" s="809"/>
      <c r="ID29" s="809"/>
      <c r="IE29" s="809"/>
      <c r="IF29" s="809"/>
      <c r="IG29" s="809"/>
      <c r="IH29" s="809"/>
      <c r="II29" s="809"/>
      <c r="IJ29" s="809"/>
      <c r="IK29" s="809"/>
      <c r="IL29" s="808">
        <f>SUM(IL28:IW28)</f>
        <v>29029020.284531247</v>
      </c>
      <c r="IM29" s="809"/>
      <c r="IN29" s="809"/>
      <c r="IO29" s="809"/>
      <c r="IP29" s="809"/>
      <c r="IQ29" s="809"/>
      <c r="IR29" s="809"/>
      <c r="IS29" s="809"/>
      <c r="IT29" s="809"/>
      <c r="IU29" s="809"/>
      <c r="IV29" s="809"/>
      <c r="IW29" s="809"/>
      <c r="IX29" s="808">
        <f>SUM(IX28:JI28)</f>
        <v>29865642.940125</v>
      </c>
      <c r="IY29" s="809"/>
      <c r="IZ29" s="809"/>
      <c r="JA29" s="809"/>
      <c r="JB29" s="809"/>
      <c r="JC29" s="809"/>
      <c r="JD29" s="809"/>
      <c r="JE29" s="809"/>
      <c r="JF29" s="809"/>
      <c r="JG29" s="809"/>
      <c r="JH29" s="809"/>
      <c r="JI29" s="809"/>
      <c r="JJ29" s="808">
        <f>SUM(JJ28:JU28)</f>
        <v>30883501.942031253</v>
      </c>
      <c r="JK29" s="809"/>
      <c r="JL29" s="809"/>
      <c r="JM29" s="809"/>
      <c r="JN29" s="809"/>
      <c r="JO29" s="809"/>
      <c r="JP29" s="809"/>
      <c r="JQ29" s="809"/>
      <c r="JR29" s="809"/>
      <c r="JS29" s="809"/>
      <c r="JT29" s="809"/>
      <c r="JU29" s="809"/>
      <c r="JV29" s="808">
        <f>SUM(JV28:KG28)</f>
        <v>31700670.686718747</v>
      </c>
      <c r="JW29" s="809"/>
      <c r="JX29" s="809"/>
      <c r="JY29" s="809"/>
      <c r="JZ29" s="809"/>
      <c r="KA29" s="809"/>
      <c r="KB29" s="809"/>
      <c r="KC29" s="809"/>
      <c r="KD29" s="809"/>
      <c r="KE29" s="809"/>
      <c r="KF29" s="809"/>
      <c r="KG29" s="809"/>
      <c r="KH29" s="808">
        <f>SUM(KH28:KS28)</f>
        <v>32568429.282749996</v>
      </c>
      <c r="KI29" s="809"/>
      <c r="KJ29" s="809"/>
      <c r="KK29" s="809"/>
      <c r="KL29" s="809"/>
      <c r="KM29" s="809"/>
      <c r="KN29" s="809"/>
      <c r="KO29" s="809"/>
      <c r="KP29" s="809"/>
      <c r="KQ29" s="809"/>
      <c r="KR29" s="809"/>
      <c r="KS29" s="809"/>
      <c r="KT29" s="808">
        <f>SUM(KT28:LE28)</f>
        <v>33718259.74753125</v>
      </c>
      <c r="KU29" s="809"/>
      <c r="KV29" s="809"/>
      <c r="KW29" s="809"/>
      <c r="KX29" s="809"/>
      <c r="KY29" s="809"/>
      <c r="KZ29" s="809"/>
      <c r="LA29" s="809"/>
      <c r="LB29" s="809"/>
      <c r="LC29" s="809"/>
      <c r="LD29" s="809"/>
      <c r="LE29" s="809"/>
      <c r="LF29" s="808">
        <f>SUM(LF28:LQ28)</f>
        <v>34861597.615125</v>
      </c>
      <c r="LG29" s="809"/>
      <c r="LH29" s="809"/>
      <c r="LI29" s="809"/>
      <c r="LJ29" s="809"/>
      <c r="LK29" s="809"/>
      <c r="LL29" s="809"/>
      <c r="LM29" s="809"/>
      <c r="LN29" s="809"/>
      <c r="LO29" s="809"/>
      <c r="LP29" s="809"/>
      <c r="LQ29" s="809"/>
      <c r="LR29" s="808">
        <f>SUM(LR28:MC28)</f>
        <v>35895591.5135625</v>
      </c>
      <c r="LS29" s="809"/>
      <c r="LT29" s="809"/>
      <c r="LU29" s="809"/>
      <c r="LV29" s="809"/>
      <c r="LW29" s="809"/>
      <c r="LX29" s="809"/>
      <c r="LY29" s="809"/>
      <c r="LZ29" s="809"/>
      <c r="MA29" s="809"/>
      <c r="MB29" s="809"/>
      <c r="MC29" s="809"/>
      <c r="MD29" s="808">
        <f>SUM(MD28:MO28)</f>
        <v>36761411.994750001</v>
      </c>
      <c r="ME29" s="809"/>
      <c r="MF29" s="809"/>
      <c r="MG29" s="809"/>
      <c r="MH29" s="809"/>
      <c r="MI29" s="809"/>
      <c r="MJ29" s="809"/>
      <c r="MK29" s="809"/>
      <c r="ML29" s="809"/>
      <c r="MM29" s="809"/>
      <c r="MN29" s="809"/>
      <c r="MO29" s="809"/>
      <c r="MP29" s="808">
        <f>SUM(MP28:NA28)</f>
        <v>38094568.818468742</v>
      </c>
      <c r="MQ29" s="809"/>
      <c r="MR29" s="809"/>
      <c r="MS29" s="809"/>
      <c r="MT29" s="809"/>
      <c r="MU29" s="809"/>
      <c r="MV29" s="809"/>
      <c r="MW29" s="809"/>
      <c r="MX29" s="809"/>
      <c r="MY29" s="809"/>
      <c r="MZ29" s="809"/>
      <c r="NA29" s="809"/>
      <c r="NB29" s="808">
        <f>SUM(NB28:NM28)</f>
        <v>39414913.191562504</v>
      </c>
      <c r="NC29" s="809"/>
      <c r="ND29" s="809"/>
      <c r="NE29" s="809"/>
      <c r="NF29" s="809"/>
      <c r="NG29" s="809"/>
      <c r="NH29" s="809"/>
      <c r="NI29" s="809"/>
      <c r="NJ29" s="809"/>
      <c r="NK29" s="809"/>
      <c r="NL29" s="809"/>
      <c r="NM29" s="809"/>
    </row>
  </sheetData>
  <mergeCells count="31">
    <mergeCell ref="NB29:NM29"/>
    <mergeCell ref="KH29:KS29"/>
    <mergeCell ref="KT29:LE29"/>
    <mergeCell ref="LF29:LQ29"/>
    <mergeCell ref="LR29:MC29"/>
    <mergeCell ref="MD29:MO29"/>
    <mergeCell ref="MP29:NA29"/>
    <mergeCell ref="HN29:HY29"/>
    <mergeCell ref="HZ29:IK29"/>
    <mergeCell ref="IL29:IW29"/>
    <mergeCell ref="IX29:JI29"/>
    <mergeCell ref="JJ29:JU29"/>
    <mergeCell ref="JV29:KG29"/>
    <mergeCell ref="ET29:FE29"/>
    <mergeCell ref="FF29:FQ29"/>
    <mergeCell ref="FR29:GC29"/>
    <mergeCell ref="GD29:GO29"/>
    <mergeCell ref="GP29:HA29"/>
    <mergeCell ref="HB29:HM29"/>
    <mergeCell ref="BZ29:CK29"/>
    <mergeCell ref="CL29:CW29"/>
    <mergeCell ref="CX29:DI29"/>
    <mergeCell ref="DJ29:DU29"/>
    <mergeCell ref="DV29:EG29"/>
    <mergeCell ref="EH29:ES29"/>
    <mergeCell ref="F29:Q29"/>
    <mergeCell ref="R29:AC29"/>
    <mergeCell ref="AD29:AO29"/>
    <mergeCell ref="AP29:BA29"/>
    <mergeCell ref="BB29:BM29"/>
    <mergeCell ref="BN29:BY29"/>
  </mergeCells>
  <pageMargins left="0.511811024" right="0.511811024" top="0.78740157499999996" bottom="0.78740157499999996" header="0.31496062000000002" footer="0.31496062000000002"/>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8F791-D858-4E94-86AC-21AE17EAFA3B}">
  <sheetPr>
    <tabColor theme="9" tint="0.59999389629810485"/>
  </sheetPr>
  <dimension ref="A1:D30"/>
  <sheetViews>
    <sheetView showGridLines="0" workbookViewId="0">
      <selection sqref="A1:D2"/>
    </sheetView>
  </sheetViews>
  <sheetFormatPr defaultRowHeight="15" x14ac:dyDescent="0.25"/>
  <cols>
    <col min="1" max="1" width="5.42578125" style="556" bestFit="1" customWidth="1"/>
    <col min="2" max="2" width="7.42578125" style="556" bestFit="1" customWidth="1"/>
    <col min="3" max="3" width="29.42578125" style="551" bestFit="1" customWidth="1"/>
    <col min="4" max="4" width="4.28515625" style="551" bestFit="1" customWidth="1"/>
    <col min="5" max="16384" width="9.140625" style="551"/>
  </cols>
  <sheetData>
    <row r="1" spans="1:4" x14ac:dyDescent="0.25">
      <c r="A1" s="680" t="s">
        <v>1038</v>
      </c>
      <c r="B1" s="680"/>
      <c r="C1" s="680"/>
      <c r="D1" s="680"/>
    </row>
    <row r="2" spans="1:4" x14ac:dyDescent="0.25">
      <c r="A2" s="561" t="s">
        <v>244</v>
      </c>
      <c r="B2" s="561" t="s">
        <v>314</v>
      </c>
      <c r="C2" s="561" t="s">
        <v>591</v>
      </c>
      <c r="D2" s="561" t="s">
        <v>592</v>
      </c>
    </row>
    <row r="3" spans="1:4" x14ac:dyDescent="0.25">
      <c r="A3" s="552" t="s">
        <v>814</v>
      </c>
      <c r="B3" s="552" t="s">
        <v>84</v>
      </c>
      <c r="C3" s="258" t="s">
        <v>115</v>
      </c>
      <c r="D3" s="430">
        <v>1</v>
      </c>
    </row>
    <row r="4" spans="1:4" x14ac:dyDescent="0.25">
      <c r="A4" s="552" t="s">
        <v>814</v>
      </c>
      <c r="B4" s="552" t="s">
        <v>84</v>
      </c>
      <c r="C4" s="258" t="s">
        <v>542</v>
      </c>
      <c r="D4" s="430">
        <v>1</v>
      </c>
    </row>
    <row r="5" spans="1:4" x14ac:dyDescent="0.25">
      <c r="A5" s="552" t="s">
        <v>814</v>
      </c>
      <c r="B5" s="552" t="s">
        <v>84</v>
      </c>
      <c r="C5" s="258" t="s">
        <v>217</v>
      </c>
      <c r="D5" s="430">
        <v>1</v>
      </c>
    </row>
    <row r="6" spans="1:4" x14ac:dyDescent="0.25">
      <c r="A6" s="552" t="s">
        <v>814</v>
      </c>
      <c r="B6" s="552" t="s">
        <v>84</v>
      </c>
      <c r="C6" s="258" t="s">
        <v>960</v>
      </c>
      <c r="D6" s="430">
        <v>2</v>
      </c>
    </row>
    <row r="7" spans="1:4" x14ac:dyDescent="0.25">
      <c r="A7" s="552" t="s">
        <v>814</v>
      </c>
      <c r="B7" s="552" t="s">
        <v>84</v>
      </c>
      <c r="C7" s="258" t="s">
        <v>216</v>
      </c>
      <c r="D7" s="430">
        <v>6</v>
      </c>
    </row>
    <row r="8" spans="1:4" x14ac:dyDescent="0.25">
      <c r="A8" s="552" t="s">
        <v>814</v>
      </c>
      <c r="B8" s="552" t="s">
        <v>84</v>
      </c>
      <c r="C8" s="258" t="s">
        <v>220</v>
      </c>
      <c r="D8" s="430">
        <v>3</v>
      </c>
    </row>
    <row r="9" spans="1:4" x14ac:dyDescent="0.25">
      <c r="A9" s="552" t="s">
        <v>814</v>
      </c>
      <c r="B9" s="552" t="s">
        <v>84</v>
      </c>
      <c r="C9" s="258" t="s">
        <v>219</v>
      </c>
      <c r="D9" s="430">
        <v>1</v>
      </c>
    </row>
    <row r="10" spans="1:4" x14ac:dyDescent="0.25">
      <c r="A10" s="552" t="s">
        <v>814</v>
      </c>
      <c r="B10" s="552" t="s">
        <v>84</v>
      </c>
      <c r="C10" s="258" t="s">
        <v>963</v>
      </c>
      <c r="D10" s="430">
        <v>3</v>
      </c>
    </row>
    <row r="11" spans="1:4" x14ac:dyDescent="0.25">
      <c r="A11" s="552" t="s">
        <v>814</v>
      </c>
      <c r="B11" s="552" t="s">
        <v>84</v>
      </c>
      <c r="C11" s="258" t="s">
        <v>225</v>
      </c>
      <c r="D11" s="430">
        <v>1</v>
      </c>
    </row>
    <row r="12" spans="1:4" x14ac:dyDescent="0.25">
      <c r="A12" s="552" t="s">
        <v>814</v>
      </c>
      <c r="B12" s="552" t="s">
        <v>84</v>
      </c>
      <c r="C12" s="258" t="s">
        <v>224</v>
      </c>
      <c r="D12" s="430">
        <v>2</v>
      </c>
    </row>
    <row r="13" spans="1:4" x14ac:dyDescent="0.25">
      <c r="A13" s="552" t="s">
        <v>814</v>
      </c>
      <c r="B13" s="552" t="s">
        <v>84</v>
      </c>
      <c r="C13" s="258" t="s">
        <v>233</v>
      </c>
      <c r="D13" s="430">
        <v>4</v>
      </c>
    </row>
    <row r="14" spans="1:4" x14ac:dyDescent="0.25">
      <c r="A14" s="552" t="s">
        <v>814</v>
      </c>
      <c r="B14" s="552" t="s">
        <v>84</v>
      </c>
      <c r="C14" s="258" t="s">
        <v>223</v>
      </c>
      <c r="D14" s="430">
        <v>1</v>
      </c>
    </row>
    <row r="15" spans="1:4" x14ac:dyDescent="0.25">
      <c r="A15" s="552" t="s">
        <v>814</v>
      </c>
      <c r="B15" s="552" t="s">
        <v>84</v>
      </c>
      <c r="C15" s="258" t="s">
        <v>222</v>
      </c>
      <c r="D15" s="430">
        <v>3</v>
      </c>
    </row>
    <row r="16" spans="1:4" x14ac:dyDescent="0.25">
      <c r="A16" s="552" t="s">
        <v>814</v>
      </c>
      <c r="B16" s="552" t="s">
        <v>84</v>
      </c>
      <c r="C16" s="258" t="s">
        <v>226</v>
      </c>
      <c r="D16" s="430">
        <v>1</v>
      </c>
    </row>
    <row r="17" spans="1:4" x14ac:dyDescent="0.25">
      <c r="A17" s="552" t="s">
        <v>814</v>
      </c>
      <c r="B17" s="552" t="s">
        <v>84</v>
      </c>
      <c r="C17" s="258" t="s">
        <v>100</v>
      </c>
      <c r="D17" s="430">
        <v>2</v>
      </c>
    </row>
    <row r="18" spans="1:4" x14ac:dyDescent="0.25">
      <c r="A18" s="552" t="s">
        <v>814</v>
      </c>
      <c r="B18" s="552" t="s">
        <v>84</v>
      </c>
      <c r="C18" s="258" t="s">
        <v>227</v>
      </c>
      <c r="D18" s="430">
        <v>1</v>
      </c>
    </row>
    <row r="19" spans="1:4" x14ac:dyDescent="0.25">
      <c r="A19" s="552" t="s">
        <v>814</v>
      </c>
      <c r="B19" s="552" t="s">
        <v>84</v>
      </c>
      <c r="C19" s="258" t="s">
        <v>228</v>
      </c>
      <c r="D19" s="430">
        <v>2</v>
      </c>
    </row>
    <row r="20" spans="1:4" x14ac:dyDescent="0.25">
      <c r="A20" s="552" t="s">
        <v>814</v>
      </c>
      <c r="B20" s="552" t="s">
        <v>84</v>
      </c>
      <c r="C20" s="258" t="s">
        <v>140</v>
      </c>
      <c r="D20" s="430">
        <v>1</v>
      </c>
    </row>
    <row r="21" spans="1:4" x14ac:dyDescent="0.25">
      <c r="A21" s="552" t="s">
        <v>814</v>
      </c>
      <c r="B21" s="552" t="s">
        <v>84</v>
      </c>
      <c r="C21" s="258" t="s">
        <v>230</v>
      </c>
      <c r="D21" s="430">
        <v>1</v>
      </c>
    </row>
    <row r="22" spans="1:4" x14ac:dyDescent="0.25">
      <c r="A22" s="552" t="s">
        <v>814</v>
      </c>
      <c r="B22" s="552" t="s">
        <v>84</v>
      </c>
      <c r="C22" s="258" t="s">
        <v>231</v>
      </c>
      <c r="D22" s="430">
        <v>4</v>
      </c>
    </row>
    <row r="23" spans="1:4" x14ac:dyDescent="0.25">
      <c r="A23" s="552" t="s">
        <v>814</v>
      </c>
      <c r="B23" s="552" t="s">
        <v>84</v>
      </c>
      <c r="C23" s="258" t="s">
        <v>235</v>
      </c>
      <c r="D23" s="430">
        <v>1</v>
      </c>
    </row>
    <row r="24" spans="1:4" x14ac:dyDescent="0.25">
      <c r="A24" s="552" t="s">
        <v>814</v>
      </c>
      <c r="B24" s="552" t="s">
        <v>84</v>
      </c>
      <c r="C24" s="258" t="s">
        <v>237</v>
      </c>
      <c r="D24" s="430">
        <v>1</v>
      </c>
    </row>
    <row r="25" spans="1:4" x14ac:dyDescent="0.25">
      <c r="A25" s="552" t="s">
        <v>814</v>
      </c>
      <c r="B25" s="552" t="s">
        <v>84</v>
      </c>
      <c r="C25" s="258" t="s">
        <v>558</v>
      </c>
      <c r="D25" s="430">
        <v>2</v>
      </c>
    </row>
    <row r="26" spans="1:4" x14ac:dyDescent="0.25">
      <c r="A26" s="552" t="s">
        <v>814</v>
      </c>
      <c r="B26" s="552" t="s">
        <v>84</v>
      </c>
      <c r="C26" s="258" t="s">
        <v>238</v>
      </c>
      <c r="D26" s="430">
        <v>4</v>
      </c>
    </row>
    <row r="27" spans="1:4" x14ac:dyDescent="0.25">
      <c r="A27" s="552" t="s">
        <v>814</v>
      </c>
      <c r="B27" s="552" t="s">
        <v>84</v>
      </c>
      <c r="C27" s="258" t="s">
        <v>241</v>
      </c>
      <c r="D27" s="430">
        <v>1</v>
      </c>
    </row>
    <row r="28" spans="1:4" x14ac:dyDescent="0.25">
      <c r="A28" s="552" t="s">
        <v>814</v>
      </c>
      <c r="B28" s="552" t="s">
        <v>84</v>
      </c>
      <c r="C28" s="258" t="s">
        <v>239</v>
      </c>
      <c r="D28" s="430">
        <v>4</v>
      </c>
    </row>
    <row r="29" spans="1:4" x14ac:dyDescent="0.25">
      <c r="A29" s="552" t="s">
        <v>814</v>
      </c>
      <c r="B29" s="552" t="s">
        <v>84</v>
      </c>
      <c r="C29" s="258" t="s">
        <v>180</v>
      </c>
      <c r="D29" s="430">
        <v>20</v>
      </c>
    </row>
    <row r="30" spans="1:4" x14ac:dyDescent="0.25">
      <c r="A30" s="555"/>
      <c r="B30" s="555"/>
      <c r="C30" s="264"/>
      <c r="D30" s="562">
        <v>74</v>
      </c>
    </row>
  </sheetData>
  <mergeCells count="1">
    <mergeCell ref="A1:D1"/>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D901-5CFB-48F9-8B7D-5FD2ADB21B3F}">
  <sheetPr>
    <tabColor theme="9" tint="0.59999389629810485"/>
  </sheetPr>
  <dimension ref="A1:D30"/>
  <sheetViews>
    <sheetView showGridLines="0" workbookViewId="0">
      <selection sqref="A1:D2"/>
    </sheetView>
  </sheetViews>
  <sheetFormatPr defaultRowHeight="15" x14ac:dyDescent="0.25"/>
  <cols>
    <col min="1" max="1" width="5.42578125" style="556" bestFit="1" customWidth="1"/>
    <col min="2" max="2" width="7.42578125" style="556" bestFit="1" customWidth="1"/>
    <col min="3" max="3" width="22.42578125" style="551" bestFit="1" customWidth="1"/>
    <col min="4" max="4" width="4.28515625" style="551" bestFit="1" customWidth="1"/>
  </cols>
  <sheetData>
    <row r="1" spans="1:4" x14ac:dyDescent="0.25">
      <c r="A1" s="680" t="s">
        <v>1040</v>
      </c>
      <c r="B1" s="680"/>
      <c r="C1" s="680"/>
      <c r="D1" s="680"/>
    </row>
    <row r="2" spans="1:4" x14ac:dyDescent="0.25">
      <c r="A2" s="561" t="s">
        <v>244</v>
      </c>
      <c r="B2" s="561" t="s">
        <v>314</v>
      </c>
      <c r="C2" s="561" t="s">
        <v>591</v>
      </c>
      <c r="D2" s="561" t="s">
        <v>592</v>
      </c>
    </row>
    <row r="3" spans="1:4" x14ac:dyDescent="0.25">
      <c r="A3" s="552" t="s">
        <v>271</v>
      </c>
      <c r="B3" s="552" t="s">
        <v>4</v>
      </c>
      <c r="C3" s="258" t="s">
        <v>213</v>
      </c>
      <c r="D3" s="552">
        <v>2</v>
      </c>
    </row>
    <row r="4" spans="1:4" x14ac:dyDescent="0.25">
      <c r="A4" s="552"/>
      <c r="B4" s="552"/>
      <c r="C4" s="258" t="s">
        <v>97</v>
      </c>
      <c r="D4" s="259">
        <v>10</v>
      </c>
    </row>
    <row r="5" spans="1:4" x14ac:dyDescent="0.25">
      <c r="A5" s="552"/>
      <c r="B5" s="552"/>
      <c r="C5" s="258" t="s">
        <v>183</v>
      </c>
      <c r="D5" s="259">
        <v>5</v>
      </c>
    </row>
    <row r="6" spans="1:4" x14ac:dyDescent="0.25">
      <c r="A6" s="552" t="s">
        <v>271</v>
      </c>
      <c r="B6" s="552" t="s">
        <v>4</v>
      </c>
      <c r="C6" s="258" t="s">
        <v>550</v>
      </c>
      <c r="D6" s="259">
        <v>3</v>
      </c>
    </row>
    <row r="7" spans="1:4" x14ac:dyDescent="0.25">
      <c r="A7" s="552"/>
      <c r="B7" s="552"/>
      <c r="C7" s="258" t="s">
        <v>551</v>
      </c>
      <c r="D7" s="259">
        <v>2</v>
      </c>
    </row>
    <row r="8" spans="1:4" x14ac:dyDescent="0.25">
      <c r="A8" s="552" t="s">
        <v>271</v>
      </c>
      <c r="B8" s="552" t="s">
        <v>4</v>
      </c>
      <c r="C8" s="258" t="s">
        <v>97</v>
      </c>
      <c r="D8" s="259">
        <v>2</v>
      </c>
    </row>
    <row r="9" spans="1:4" x14ac:dyDescent="0.25">
      <c r="A9" s="552" t="s">
        <v>271</v>
      </c>
      <c r="B9" s="552" t="s">
        <v>268</v>
      </c>
      <c r="C9" s="258" t="s">
        <v>97</v>
      </c>
      <c r="D9" s="259">
        <v>2</v>
      </c>
    </row>
    <row r="10" spans="1:4" x14ac:dyDescent="0.25">
      <c r="A10" s="563"/>
      <c r="B10" s="563"/>
      <c r="C10" s="519"/>
      <c r="D10" s="566">
        <v>26</v>
      </c>
    </row>
    <row r="12" spans="1:4" x14ac:dyDescent="0.25">
      <c r="A12" s="680" t="s">
        <v>1041</v>
      </c>
      <c r="B12" s="680"/>
      <c r="C12" s="680"/>
      <c r="D12" s="680"/>
    </row>
    <row r="13" spans="1:4" x14ac:dyDescent="0.25">
      <c r="A13" s="561" t="s">
        <v>244</v>
      </c>
      <c r="B13" s="561" t="s">
        <v>314</v>
      </c>
      <c r="C13" s="561" t="s">
        <v>591</v>
      </c>
      <c r="D13" s="561" t="s">
        <v>592</v>
      </c>
    </row>
    <row r="14" spans="1:4" x14ac:dyDescent="0.25">
      <c r="A14" s="552" t="s">
        <v>271</v>
      </c>
      <c r="B14" s="552" t="s">
        <v>4</v>
      </c>
      <c r="C14" s="258" t="s">
        <v>667</v>
      </c>
      <c r="D14" s="259">
        <v>1</v>
      </c>
    </row>
    <row r="15" spans="1:4" x14ac:dyDescent="0.25">
      <c r="A15" s="552"/>
      <c r="B15" s="552"/>
      <c r="C15" s="258" t="s">
        <v>117</v>
      </c>
      <c r="D15" s="259">
        <v>1</v>
      </c>
    </row>
    <row r="16" spans="1:4" x14ac:dyDescent="0.25">
      <c r="A16" s="552"/>
      <c r="B16" s="552"/>
      <c r="C16" s="258" t="s">
        <v>536</v>
      </c>
      <c r="D16" s="259">
        <v>1</v>
      </c>
    </row>
    <row r="17" spans="1:4" x14ac:dyDescent="0.25">
      <c r="A17" s="552"/>
      <c r="B17" s="552"/>
      <c r="C17" s="258" t="s">
        <v>162</v>
      </c>
      <c r="D17" s="259">
        <v>1</v>
      </c>
    </row>
    <row r="18" spans="1:4" x14ac:dyDescent="0.25">
      <c r="A18" s="552" t="s">
        <v>271</v>
      </c>
      <c r="B18" s="552" t="s">
        <v>271</v>
      </c>
      <c r="C18" s="258" t="s">
        <v>117</v>
      </c>
      <c r="D18" s="259">
        <v>1</v>
      </c>
    </row>
    <row r="19" spans="1:4" x14ac:dyDescent="0.25">
      <c r="A19" s="552"/>
      <c r="B19" s="552"/>
      <c r="C19" s="258" t="s">
        <v>536</v>
      </c>
      <c r="D19" s="259">
        <v>2</v>
      </c>
    </row>
    <row r="20" spans="1:4" x14ac:dyDescent="0.25">
      <c r="A20" s="552"/>
      <c r="B20" s="552"/>
      <c r="C20" s="258" t="s">
        <v>162</v>
      </c>
      <c r="D20" s="259">
        <v>1</v>
      </c>
    </row>
    <row r="21" spans="1:4" x14ac:dyDescent="0.25">
      <c r="A21" s="552" t="s">
        <v>271</v>
      </c>
      <c r="B21" s="552" t="s">
        <v>4</v>
      </c>
      <c r="C21" s="258" t="s">
        <v>207</v>
      </c>
      <c r="D21" s="259">
        <v>1</v>
      </c>
    </row>
    <row r="22" spans="1:4" x14ac:dyDescent="0.25">
      <c r="A22" s="552" t="s">
        <v>271</v>
      </c>
      <c r="B22" s="552" t="s">
        <v>4</v>
      </c>
      <c r="C22" s="258" t="s">
        <v>550</v>
      </c>
      <c r="D22" s="259">
        <v>2</v>
      </c>
    </row>
    <row r="23" spans="1:4" x14ac:dyDescent="0.25">
      <c r="A23" s="552"/>
      <c r="B23" s="552"/>
      <c r="C23" s="258" t="s">
        <v>551</v>
      </c>
      <c r="D23" s="259">
        <v>1</v>
      </c>
    </row>
    <row r="24" spans="1:4" x14ac:dyDescent="0.25">
      <c r="A24" s="552" t="s">
        <v>271</v>
      </c>
      <c r="B24" s="552" t="s">
        <v>4</v>
      </c>
      <c r="C24" s="258" t="s">
        <v>550</v>
      </c>
      <c r="D24" s="259">
        <v>2</v>
      </c>
    </row>
    <row r="25" spans="1:4" x14ac:dyDescent="0.25">
      <c r="A25" s="552"/>
      <c r="B25" s="552"/>
      <c r="C25" s="258" t="s">
        <v>551</v>
      </c>
      <c r="D25" s="259">
        <v>1</v>
      </c>
    </row>
    <row r="26" spans="1:4" x14ac:dyDescent="0.25">
      <c r="A26" s="552" t="s">
        <v>271</v>
      </c>
      <c r="B26" s="552" t="s">
        <v>271</v>
      </c>
      <c r="C26" s="258" t="s">
        <v>550</v>
      </c>
      <c r="D26" s="259">
        <v>2</v>
      </c>
    </row>
    <row r="27" spans="1:4" x14ac:dyDescent="0.25">
      <c r="A27" s="552" t="s">
        <v>482</v>
      </c>
      <c r="B27" s="552" t="s">
        <v>491</v>
      </c>
      <c r="C27" s="258" t="s">
        <v>136</v>
      </c>
      <c r="D27" s="259">
        <v>2</v>
      </c>
    </row>
    <row r="28" spans="1:4" x14ac:dyDescent="0.25">
      <c r="A28" s="552"/>
      <c r="B28" s="552"/>
      <c r="C28" s="258" t="s">
        <v>189</v>
      </c>
      <c r="D28" s="259">
        <v>1</v>
      </c>
    </row>
    <row r="29" spans="1:4" x14ac:dyDescent="0.25">
      <c r="A29" s="552" t="s">
        <v>482</v>
      </c>
      <c r="B29" s="552" t="s">
        <v>491</v>
      </c>
      <c r="C29" s="258" t="s">
        <v>550</v>
      </c>
      <c r="D29" s="259">
        <v>2</v>
      </c>
    </row>
    <row r="30" spans="1:4" x14ac:dyDescent="0.25">
      <c r="A30" s="555"/>
      <c r="B30" s="555"/>
      <c r="C30" s="264"/>
      <c r="D30" s="562">
        <v>20</v>
      </c>
    </row>
  </sheetData>
  <mergeCells count="2">
    <mergeCell ref="A1:D1"/>
    <mergeCell ref="A12:D12"/>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1D8D3-8C4B-4C1A-9D6D-41ED78329F7A}">
  <sheetPr>
    <tabColor theme="9" tint="0.59999389629810485"/>
  </sheetPr>
  <dimension ref="A1:D27"/>
  <sheetViews>
    <sheetView showGridLines="0" workbookViewId="0">
      <selection activeCell="C30" sqref="C30"/>
    </sheetView>
  </sheetViews>
  <sheetFormatPr defaultRowHeight="15" x14ac:dyDescent="0.25"/>
  <cols>
    <col min="1" max="1" width="5.42578125" style="556" bestFit="1" customWidth="1"/>
    <col min="2" max="2" width="7.42578125" style="556" bestFit="1" customWidth="1"/>
    <col min="3" max="3" width="30.85546875" style="551" bestFit="1" customWidth="1"/>
    <col min="4" max="4" width="4.28515625" style="551" bestFit="1" customWidth="1"/>
  </cols>
  <sheetData>
    <row r="1" spans="1:4" x14ac:dyDescent="0.25">
      <c r="A1" s="680" t="s">
        <v>5</v>
      </c>
      <c r="B1" s="680"/>
      <c r="C1" s="680"/>
      <c r="D1" s="680"/>
    </row>
    <row r="2" spans="1:4" x14ac:dyDescent="0.25">
      <c r="A2" s="561" t="s">
        <v>244</v>
      </c>
      <c r="B2" s="561" t="s">
        <v>314</v>
      </c>
      <c r="C2" s="561" t="s">
        <v>591</v>
      </c>
      <c r="D2" s="561" t="s">
        <v>592</v>
      </c>
    </row>
    <row r="3" spans="1:4" x14ac:dyDescent="0.25">
      <c r="A3" s="564" t="s">
        <v>271</v>
      </c>
      <c r="B3" s="565" t="s">
        <v>4</v>
      </c>
      <c r="C3" s="258" t="s">
        <v>204</v>
      </c>
      <c r="D3" s="259">
        <v>1</v>
      </c>
    </row>
    <row r="4" spans="1:4" x14ac:dyDescent="0.25">
      <c r="A4" s="564" t="s">
        <v>271</v>
      </c>
      <c r="B4" s="565" t="s">
        <v>4</v>
      </c>
      <c r="C4" s="258" t="s">
        <v>161</v>
      </c>
      <c r="D4" s="259">
        <v>17</v>
      </c>
    </row>
    <row r="5" spans="1:4" x14ac:dyDescent="0.25">
      <c r="A5" s="564" t="s">
        <v>271</v>
      </c>
      <c r="B5" s="565" t="s">
        <v>317</v>
      </c>
      <c r="C5" s="258" t="s">
        <v>1099</v>
      </c>
      <c r="D5" s="259">
        <v>2</v>
      </c>
    </row>
    <row r="6" spans="1:4" x14ac:dyDescent="0.25">
      <c r="A6" s="564" t="s">
        <v>271</v>
      </c>
      <c r="B6" s="565" t="s">
        <v>317</v>
      </c>
      <c r="C6" s="258" t="s">
        <v>1072</v>
      </c>
      <c r="D6" s="259">
        <v>4</v>
      </c>
    </row>
    <row r="7" spans="1:4" x14ac:dyDescent="0.25">
      <c r="A7" s="552" t="s">
        <v>814</v>
      </c>
      <c r="B7" s="552" t="s">
        <v>82</v>
      </c>
      <c r="C7" s="258" t="s">
        <v>202</v>
      </c>
      <c r="D7" s="259">
        <v>8</v>
      </c>
    </row>
    <row r="8" spans="1:4" x14ac:dyDescent="0.25">
      <c r="A8" s="552" t="s">
        <v>814</v>
      </c>
      <c r="B8" s="552" t="s">
        <v>82</v>
      </c>
      <c r="C8" s="258" t="s">
        <v>1100</v>
      </c>
      <c r="D8" s="259">
        <v>2</v>
      </c>
    </row>
    <row r="9" spans="1:4" x14ac:dyDescent="0.25">
      <c r="A9" s="552" t="s">
        <v>814</v>
      </c>
      <c r="B9" s="552" t="s">
        <v>82</v>
      </c>
      <c r="C9" s="258" t="s">
        <v>723</v>
      </c>
      <c r="D9" s="259">
        <v>5</v>
      </c>
    </row>
    <row r="10" spans="1:4" x14ac:dyDescent="0.25">
      <c r="A10" s="564" t="s">
        <v>271</v>
      </c>
      <c r="B10" s="565" t="s">
        <v>317</v>
      </c>
      <c r="C10" s="258" t="s">
        <v>550</v>
      </c>
      <c r="D10" s="259">
        <v>2</v>
      </c>
    </row>
    <row r="11" spans="1:4" x14ac:dyDescent="0.25">
      <c r="A11" s="564" t="s">
        <v>271</v>
      </c>
      <c r="B11" s="565" t="s">
        <v>317</v>
      </c>
      <c r="C11" s="258" t="s">
        <v>550</v>
      </c>
      <c r="D11" s="259">
        <v>3</v>
      </c>
    </row>
    <row r="12" spans="1:4" x14ac:dyDescent="0.25">
      <c r="A12" s="564" t="s">
        <v>271</v>
      </c>
      <c r="B12" s="565" t="s">
        <v>271</v>
      </c>
      <c r="C12" s="258" t="s">
        <v>136</v>
      </c>
      <c r="D12" s="259">
        <v>2</v>
      </c>
    </row>
    <row r="13" spans="1:4" x14ac:dyDescent="0.25">
      <c r="A13" s="564" t="s">
        <v>271</v>
      </c>
      <c r="B13" s="565" t="s">
        <v>271</v>
      </c>
      <c r="C13" s="258" t="s">
        <v>189</v>
      </c>
      <c r="D13" s="259">
        <v>1</v>
      </c>
    </row>
    <row r="14" spans="1:4" x14ac:dyDescent="0.25">
      <c r="A14" s="552" t="s">
        <v>271</v>
      </c>
      <c r="B14" s="552" t="s">
        <v>4</v>
      </c>
      <c r="C14" s="258" t="s">
        <v>550</v>
      </c>
      <c r="D14" s="259">
        <v>2</v>
      </c>
    </row>
    <row r="15" spans="1:4" x14ac:dyDescent="0.25">
      <c r="A15" s="552" t="s">
        <v>271</v>
      </c>
      <c r="B15" s="552" t="s">
        <v>4</v>
      </c>
      <c r="C15" s="258" t="s">
        <v>551</v>
      </c>
      <c r="D15" s="259">
        <v>2</v>
      </c>
    </row>
    <row r="16" spans="1:4" x14ac:dyDescent="0.25">
      <c r="A16" s="564" t="s">
        <v>510</v>
      </c>
      <c r="B16" s="565" t="s">
        <v>317</v>
      </c>
      <c r="C16" s="258" t="s">
        <v>550</v>
      </c>
      <c r="D16" s="259">
        <v>2</v>
      </c>
    </row>
    <row r="17" spans="1:4" x14ac:dyDescent="0.25">
      <c r="A17" s="564" t="s">
        <v>510</v>
      </c>
      <c r="B17" s="565" t="s">
        <v>317</v>
      </c>
      <c r="C17" s="258" t="s">
        <v>551</v>
      </c>
      <c r="D17" s="259">
        <v>2</v>
      </c>
    </row>
    <row r="18" spans="1:4" x14ac:dyDescent="0.25">
      <c r="A18" s="555"/>
      <c r="B18" s="555"/>
      <c r="C18" s="264"/>
      <c r="D18" s="562">
        <v>43</v>
      </c>
    </row>
    <row r="20" spans="1:4" x14ac:dyDescent="0.25">
      <c r="A20" s="680" t="s">
        <v>7</v>
      </c>
      <c r="B20" s="680"/>
      <c r="C20" s="680"/>
      <c r="D20" s="680"/>
    </row>
    <row r="21" spans="1:4" x14ac:dyDescent="0.25">
      <c r="A21" s="561" t="s">
        <v>244</v>
      </c>
      <c r="B21" s="561" t="s">
        <v>314</v>
      </c>
      <c r="C21" s="561" t="s">
        <v>591</v>
      </c>
      <c r="D21" s="561" t="s">
        <v>592</v>
      </c>
    </row>
    <row r="22" spans="1:4" x14ac:dyDescent="0.25">
      <c r="A22" s="564" t="s">
        <v>271</v>
      </c>
      <c r="B22" s="565" t="s">
        <v>4</v>
      </c>
      <c r="C22" s="258" t="s">
        <v>736</v>
      </c>
      <c r="D22" s="259">
        <v>5</v>
      </c>
    </row>
    <row r="23" spans="1:4" x14ac:dyDescent="0.25">
      <c r="A23" s="564" t="s">
        <v>271</v>
      </c>
      <c r="B23" s="565" t="s">
        <v>4</v>
      </c>
      <c r="C23" s="258" t="s">
        <v>737</v>
      </c>
      <c r="D23" s="259">
        <v>3</v>
      </c>
    </row>
    <row r="24" spans="1:4" x14ac:dyDescent="0.25">
      <c r="A24" s="564" t="s">
        <v>271</v>
      </c>
      <c r="B24" s="565" t="s">
        <v>271</v>
      </c>
      <c r="C24" s="258" t="s">
        <v>736</v>
      </c>
      <c r="D24" s="259">
        <v>2</v>
      </c>
    </row>
    <row r="25" spans="1:4" x14ac:dyDescent="0.25">
      <c r="A25" s="564" t="s">
        <v>271</v>
      </c>
      <c r="B25" s="565" t="s">
        <v>271</v>
      </c>
      <c r="C25" s="258" t="s">
        <v>737</v>
      </c>
      <c r="D25" s="259">
        <v>1</v>
      </c>
    </row>
    <row r="26" spans="1:4" x14ac:dyDescent="0.25">
      <c r="A26" s="564" t="s">
        <v>482</v>
      </c>
      <c r="B26" s="565" t="s">
        <v>491</v>
      </c>
      <c r="C26" s="258" t="s">
        <v>736</v>
      </c>
      <c r="D26" s="259">
        <v>1</v>
      </c>
    </row>
    <row r="27" spans="1:4" x14ac:dyDescent="0.25">
      <c r="A27" s="555"/>
      <c r="B27" s="555"/>
      <c r="C27" s="264"/>
      <c r="D27" s="562">
        <v>12</v>
      </c>
    </row>
  </sheetData>
  <mergeCells count="2">
    <mergeCell ref="A1:D1"/>
    <mergeCell ref="A20:D20"/>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DB759-CE20-4F14-B7E1-CCDDAB9A532A}">
  <sheetPr>
    <tabColor rgb="FF92D050"/>
  </sheetPr>
  <dimension ref="A1:J82"/>
  <sheetViews>
    <sheetView tabSelected="1" workbookViewId="0">
      <selection sqref="A1:H1"/>
    </sheetView>
  </sheetViews>
  <sheetFormatPr defaultRowHeight="12.75" x14ac:dyDescent="0.25"/>
  <cols>
    <col min="1" max="1" width="10" style="5" bestFit="1" customWidth="1"/>
    <col min="2" max="2" width="50.42578125" style="5" bestFit="1" customWidth="1"/>
    <col min="3" max="3" width="16.28515625" style="5" customWidth="1"/>
    <col min="4" max="4" width="20.42578125" style="5" customWidth="1"/>
    <col min="5" max="5" width="18.28515625" style="5" bestFit="1" customWidth="1"/>
    <col min="6" max="6" width="17.28515625" style="5" customWidth="1"/>
    <col min="7" max="7" width="19.140625" style="5" bestFit="1" customWidth="1"/>
    <col min="8" max="8" width="48.42578125" style="627" customWidth="1"/>
    <col min="9" max="9" width="22.28515625" style="5" customWidth="1"/>
    <col min="10" max="16384" width="9.140625" style="5"/>
  </cols>
  <sheetData>
    <row r="1" spans="1:9" ht="15" customHeight="1" x14ac:dyDescent="0.25">
      <c r="A1" s="690" t="s">
        <v>1082</v>
      </c>
      <c r="B1" s="691"/>
      <c r="C1" s="691"/>
      <c r="D1" s="691"/>
      <c r="E1" s="691"/>
      <c r="F1" s="691"/>
      <c r="G1" s="691"/>
      <c r="H1" s="692"/>
    </row>
    <row r="2" spans="1:9" x14ac:dyDescent="0.25">
      <c r="A2" s="604"/>
      <c r="B2" s="605" t="s">
        <v>1116</v>
      </c>
      <c r="C2" s="605"/>
      <c r="D2" s="605"/>
      <c r="E2" s="605"/>
      <c r="F2" s="605"/>
      <c r="G2" s="605"/>
      <c r="H2" s="606"/>
      <c r="I2" s="605"/>
    </row>
    <row r="3" spans="1:9" x14ac:dyDescent="0.25">
      <c r="A3" s="604"/>
      <c r="B3" s="605" t="s">
        <v>1084</v>
      </c>
      <c r="C3" s="605"/>
      <c r="D3" s="605"/>
      <c r="E3" s="605"/>
      <c r="F3" s="605"/>
      <c r="G3" s="605"/>
      <c r="H3" s="606"/>
      <c r="I3" s="605"/>
    </row>
    <row r="4" spans="1:9" x14ac:dyDescent="0.25">
      <c r="A4" s="604"/>
      <c r="B4" s="605" t="s">
        <v>1085</v>
      </c>
      <c r="C4" s="605">
        <v>180</v>
      </c>
      <c r="D4" s="605" t="s">
        <v>1086</v>
      </c>
      <c r="E4" s="605"/>
      <c r="F4" s="605"/>
      <c r="G4" s="605"/>
      <c r="H4" s="606"/>
      <c r="I4" s="605"/>
    </row>
    <row r="5" spans="1:9" x14ac:dyDescent="0.25">
      <c r="A5" s="604"/>
      <c r="B5" s="605" t="s">
        <v>1087</v>
      </c>
      <c r="C5" s="607">
        <v>1.2</v>
      </c>
      <c r="D5" s="605" t="s">
        <v>1088</v>
      </c>
      <c r="E5" s="605"/>
      <c r="F5" s="605"/>
      <c r="G5" s="605"/>
      <c r="H5" s="606"/>
      <c r="I5" s="605"/>
    </row>
    <row r="6" spans="1:9" x14ac:dyDescent="0.25">
      <c r="A6" s="604"/>
      <c r="B6" s="5" t="s">
        <v>1115</v>
      </c>
      <c r="C6" s="644">
        <v>20</v>
      </c>
      <c r="D6" s="5" t="s">
        <v>1089</v>
      </c>
      <c r="E6" s="605"/>
      <c r="F6" s="605"/>
      <c r="G6" s="605"/>
      <c r="H6" s="606"/>
      <c r="I6" s="605"/>
    </row>
    <row r="7" spans="1:9" x14ac:dyDescent="0.25">
      <c r="A7" s="604"/>
      <c r="B7" s="409" t="s">
        <v>1090</v>
      </c>
      <c r="D7" s="605"/>
      <c r="E7" s="605"/>
      <c r="F7" s="605"/>
      <c r="G7" s="605"/>
      <c r="H7" s="606"/>
      <c r="I7" s="605"/>
    </row>
    <row r="8" spans="1:9" x14ac:dyDescent="0.25">
      <c r="A8" s="604"/>
      <c r="B8" s="609" t="s">
        <v>1091</v>
      </c>
      <c r="C8" s="609" t="s">
        <v>1114</v>
      </c>
      <c r="D8" s="609" t="s">
        <v>1092</v>
      </c>
      <c r="E8" s="610"/>
      <c r="F8" s="610"/>
      <c r="G8" s="610"/>
      <c r="H8" s="606"/>
      <c r="I8" s="605"/>
    </row>
    <row r="9" spans="1:9" x14ac:dyDescent="0.25">
      <c r="A9" s="604"/>
      <c r="B9" s="614" t="s">
        <v>1101</v>
      </c>
      <c r="C9" s="614">
        <f>'Equipe-Transp'!D18+'Equipe-Transp'!D27+'Equipe-At.Pb.'!D10+'Equipe-At.Pb.'!D30+'Equipe-Adm'!D30+'Equipe-Limp'!D21+'Equipe-Man'!D18+'Equipe-Seg'!D29</f>
        <v>404</v>
      </c>
      <c r="D9" s="615">
        <f>C9*$C$5</f>
        <v>484.79999999999995</v>
      </c>
      <c r="E9" s="635"/>
      <c r="F9" s="635"/>
      <c r="G9" s="635"/>
      <c r="H9" s="606"/>
      <c r="I9" s="605"/>
    </row>
    <row r="10" spans="1:9" ht="13.5" thickBot="1" x14ac:dyDescent="0.3">
      <c r="A10" s="617"/>
      <c r="B10" s="618" t="s">
        <v>645</v>
      </c>
      <c r="C10" s="618">
        <f>SUM(C9:C9)</f>
        <v>404</v>
      </c>
      <c r="D10" s="619">
        <f>SUM(D9:D9)</f>
        <v>484.79999999999995</v>
      </c>
      <c r="E10" s="620"/>
      <c r="F10" s="621"/>
      <c r="G10" s="621"/>
      <c r="H10" s="622"/>
      <c r="I10" s="605"/>
    </row>
    <row r="11" spans="1:9" x14ac:dyDescent="0.25">
      <c r="A11" s="604"/>
      <c r="B11" s="623"/>
      <c r="C11" s="623"/>
      <c r="D11" s="624"/>
      <c r="F11" s="605"/>
      <c r="G11" s="605"/>
      <c r="H11" s="605"/>
      <c r="I11" s="605"/>
    </row>
    <row r="12" spans="1:9" ht="13.5" thickBot="1" x14ac:dyDescent="0.3">
      <c r="B12" s="23"/>
      <c r="C12" s="23"/>
      <c r="D12" s="23"/>
      <c r="E12" s="623"/>
      <c r="F12" s="625"/>
      <c r="G12" s="626"/>
    </row>
    <row r="13" spans="1:9" x14ac:dyDescent="0.25">
      <c r="A13" s="693" t="s">
        <v>1093</v>
      </c>
      <c r="B13" s="694"/>
      <c r="C13" s="694"/>
      <c r="D13" s="694"/>
      <c r="E13" s="694"/>
      <c r="F13" s="694"/>
      <c r="G13" s="694"/>
      <c r="H13" s="695"/>
    </row>
    <row r="14" spans="1:9" x14ac:dyDescent="0.25">
      <c r="A14" s="604"/>
      <c r="B14" s="23"/>
      <c r="C14" s="23"/>
      <c r="D14" s="23"/>
      <c r="E14" s="623"/>
      <c r="F14" s="625"/>
      <c r="G14" s="626"/>
      <c r="H14" s="606"/>
    </row>
    <row r="15" spans="1:9" x14ac:dyDescent="0.25">
      <c r="A15" s="604"/>
      <c r="B15" s="685" t="s">
        <v>1094</v>
      </c>
      <c r="C15" s="685"/>
      <c r="D15" s="685"/>
      <c r="E15" s="685"/>
      <c r="F15" s="685"/>
      <c r="G15" s="685"/>
      <c r="H15" s="686"/>
    </row>
    <row r="16" spans="1:9" x14ac:dyDescent="0.25">
      <c r="A16" s="604"/>
      <c r="C16" s="623" t="s">
        <v>1086</v>
      </c>
      <c r="D16" s="623" t="s">
        <v>1095</v>
      </c>
      <c r="E16" s="623" t="s">
        <v>1096</v>
      </c>
      <c r="F16" s="625"/>
      <c r="G16" s="626"/>
      <c r="H16" s="606"/>
    </row>
    <row r="17" spans="1:10" x14ac:dyDescent="0.25">
      <c r="A17" s="604"/>
      <c r="B17" s="623" t="s">
        <v>1102</v>
      </c>
      <c r="C17" s="5">
        <f>C4</f>
        <v>180</v>
      </c>
      <c r="D17" s="611">
        <f>D9</f>
        <v>484.79999999999995</v>
      </c>
      <c r="E17" s="644">
        <f>C17*D17*$C$6</f>
        <v>1745279.9999999998</v>
      </c>
      <c r="F17" s="625"/>
      <c r="G17" s="626"/>
      <c r="H17" s="606"/>
    </row>
    <row r="18" spans="1:10" x14ac:dyDescent="0.25">
      <c r="A18" s="604"/>
      <c r="B18" s="23"/>
      <c r="D18" s="611"/>
      <c r="E18" s="644">
        <f>SUM(E17:E17)</f>
        <v>1745279.9999999998</v>
      </c>
      <c r="F18" s="625"/>
      <c r="G18" s="626"/>
      <c r="H18" s="606"/>
    </row>
    <row r="19" spans="1:10" ht="13.5" thickBot="1" x14ac:dyDescent="0.3">
      <c r="A19" s="617"/>
      <c r="B19" s="628"/>
      <c r="C19" s="629"/>
      <c r="D19" s="629"/>
      <c r="E19" s="618"/>
      <c r="F19" s="630"/>
      <c r="G19" s="631"/>
      <c r="H19" s="632"/>
    </row>
    <row r="21" spans="1:10" ht="13.5" thickBot="1" x14ac:dyDescent="0.3">
      <c r="C21" s="627"/>
      <c r="F21" s="625"/>
      <c r="G21" s="608"/>
    </row>
    <row r="22" spans="1:10" ht="15" customHeight="1" x14ac:dyDescent="0.25">
      <c r="A22" s="696" t="s">
        <v>1097</v>
      </c>
      <c r="B22" s="697"/>
      <c r="C22" s="697"/>
      <c r="D22" s="697"/>
      <c r="E22" s="697"/>
      <c r="F22" s="697"/>
      <c r="G22" s="697"/>
      <c r="H22" s="698"/>
    </row>
    <row r="23" spans="1:10" x14ac:dyDescent="0.25">
      <c r="A23" s="604"/>
      <c r="B23" s="605" t="s">
        <v>1083</v>
      </c>
      <c r="C23" s="605"/>
      <c r="D23" s="605"/>
      <c r="E23" s="605"/>
      <c r="F23" s="605"/>
      <c r="G23" s="605"/>
      <c r="H23" s="606"/>
      <c r="I23" s="605"/>
    </row>
    <row r="24" spans="1:10" x14ac:dyDescent="0.25">
      <c r="A24" s="604"/>
      <c r="B24" s="605" t="s">
        <v>1085</v>
      </c>
      <c r="C24" s="605">
        <v>180</v>
      </c>
      <c r="D24" s="605" t="s">
        <v>1086</v>
      </c>
      <c r="E24" s="605"/>
      <c r="F24" s="605">
        <v>30</v>
      </c>
      <c r="G24" s="605" t="s">
        <v>1098</v>
      </c>
      <c r="H24" s="612"/>
      <c r="I24" s="613"/>
      <c r="J24" s="605"/>
    </row>
    <row r="25" spans="1:10" x14ac:dyDescent="0.25">
      <c r="A25" s="604"/>
      <c r="B25" s="605" t="s">
        <v>1111</v>
      </c>
      <c r="C25" s="607">
        <f>C5</f>
        <v>1.2</v>
      </c>
      <c r="D25" s="605" t="s">
        <v>1088</v>
      </c>
      <c r="E25" s="605"/>
      <c r="F25" s="605"/>
      <c r="G25" s="605"/>
      <c r="H25" s="616"/>
      <c r="I25" s="605"/>
    </row>
    <row r="26" spans="1:10" x14ac:dyDescent="0.25">
      <c r="A26" s="604"/>
      <c r="B26" s="5" t="s">
        <v>1105</v>
      </c>
      <c r="C26" s="644">
        <f>C6</f>
        <v>20</v>
      </c>
      <c r="D26" s="5" t="s">
        <v>1089</v>
      </c>
      <c r="E26" s="605"/>
      <c r="F26" s="605"/>
      <c r="G26" s="605"/>
      <c r="H26" s="616"/>
      <c r="I26" s="605"/>
    </row>
    <row r="27" spans="1:10" x14ac:dyDescent="0.25">
      <c r="A27" s="604"/>
      <c r="B27" s="409" t="s">
        <v>1090</v>
      </c>
      <c r="D27" s="605"/>
      <c r="E27" s="605"/>
      <c r="F27" s="605"/>
      <c r="G27" s="605"/>
      <c r="H27" s="616"/>
      <c r="I27" s="605"/>
    </row>
    <row r="28" spans="1:10" x14ac:dyDescent="0.25">
      <c r="A28" s="604"/>
      <c r="B28" s="409"/>
      <c r="D28" s="605"/>
      <c r="E28" s="605"/>
      <c r="F28" s="605"/>
      <c r="G28" s="605"/>
      <c r="H28" s="616"/>
      <c r="I28" s="605"/>
    </row>
    <row r="29" spans="1:10" x14ac:dyDescent="0.25">
      <c r="A29" s="604"/>
      <c r="B29" s="18" t="s">
        <v>1104</v>
      </c>
      <c r="C29" s="5">
        <v>50</v>
      </c>
      <c r="D29" s="605" t="s">
        <v>1095</v>
      </c>
      <c r="E29" s="605"/>
      <c r="F29" s="605"/>
      <c r="G29" s="605"/>
      <c r="H29" s="616"/>
      <c r="I29" s="605"/>
    </row>
    <row r="30" spans="1:10" x14ac:dyDescent="0.25">
      <c r="A30" s="604"/>
      <c r="D30" s="605"/>
      <c r="E30" s="605"/>
      <c r="F30" s="605"/>
      <c r="G30" s="605"/>
      <c r="H30" s="616"/>
      <c r="I30" s="605"/>
    </row>
    <row r="31" spans="1:10" x14ac:dyDescent="0.25">
      <c r="A31" s="604"/>
      <c r="D31" s="605"/>
      <c r="E31" s="605"/>
      <c r="F31" s="605"/>
      <c r="G31" s="605"/>
      <c r="H31" s="616"/>
      <c r="I31" s="605"/>
    </row>
    <row r="32" spans="1:10" x14ac:dyDescent="0.25">
      <c r="A32" s="604"/>
      <c r="B32" s="699" t="s">
        <v>1094</v>
      </c>
      <c r="C32" s="699"/>
      <c r="D32" s="699"/>
      <c r="E32" s="699"/>
      <c r="F32" s="699"/>
      <c r="G32" s="699"/>
      <c r="H32" s="642"/>
    </row>
    <row r="33" spans="1:8" x14ac:dyDescent="0.25">
      <c r="A33" s="604"/>
      <c r="C33" s="623" t="s">
        <v>1086</v>
      </c>
      <c r="D33" s="623" t="s">
        <v>1095</v>
      </c>
      <c r="E33" s="623" t="s">
        <v>1096</v>
      </c>
      <c r="F33" s="625"/>
      <c r="G33" s="626"/>
      <c r="H33" s="606"/>
    </row>
    <row r="34" spans="1:8" x14ac:dyDescent="0.25">
      <c r="A34" s="604"/>
      <c r="B34" s="636" t="s">
        <v>1103</v>
      </c>
      <c r="C34" s="614">
        <f>$C$24</f>
        <v>180</v>
      </c>
      <c r="D34" s="615">
        <v>50</v>
      </c>
      <c r="E34" s="646">
        <f>C34*D34*$C$26</f>
        <v>180000</v>
      </c>
      <c r="F34" s="5" t="s">
        <v>1109</v>
      </c>
      <c r="H34" s="606"/>
    </row>
    <row r="35" spans="1:8" x14ac:dyDescent="0.25">
      <c r="A35" s="604"/>
      <c r="E35" s="644">
        <f>SUM(E34:E34)</f>
        <v>180000</v>
      </c>
      <c r="F35" s="625"/>
      <c r="G35" s="608"/>
      <c r="H35" s="606"/>
    </row>
    <row r="36" spans="1:8" x14ac:dyDescent="0.25">
      <c r="A36" s="604"/>
      <c r="E36" s="626"/>
      <c r="F36" s="625"/>
      <c r="G36" s="608"/>
      <c r="H36" s="606"/>
    </row>
    <row r="37" spans="1:8" x14ac:dyDescent="0.25">
      <c r="A37" s="604"/>
      <c r="B37" s="605" t="s">
        <v>1110</v>
      </c>
      <c r="C37" s="5">
        <f>ROUNDUP(D10/D34,0)</f>
        <v>10</v>
      </c>
      <c r="E37" s="644">
        <f>E35*C37</f>
        <v>1800000</v>
      </c>
      <c r="F37" s="623" t="s">
        <v>1112</v>
      </c>
      <c r="G37" s="608"/>
      <c r="H37" s="606"/>
    </row>
    <row r="38" spans="1:8" ht="13.5" thickBot="1" x14ac:dyDescent="0.3">
      <c r="A38" s="617"/>
      <c r="B38" s="620"/>
      <c r="C38" s="620"/>
      <c r="D38" s="620"/>
      <c r="E38" s="620"/>
      <c r="F38" s="630"/>
      <c r="G38" s="634"/>
      <c r="H38" s="632"/>
    </row>
    <row r="39" spans="1:8" x14ac:dyDescent="0.25">
      <c r="F39" s="625"/>
      <c r="G39" s="608"/>
    </row>
    <row r="40" spans="1:8" ht="13.5" thickBot="1" x14ac:dyDescent="0.3">
      <c r="B40" s="700"/>
      <c r="C40" s="700"/>
      <c r="D40" s="700"/>
      <c r="E40" s="700"/>
      <c r="F40" s="700"/>
      <c r="G40" s="626"/>
    </row>
    <row r="41" spans="1:8" x14ac:dyDescent="0.25">
      <c r="A41" s="682" t="s">
        <v>1117</v>
      </c>
      <c r="B41" s="683"/>
      <c r="C41" s="683"/>
      <c r="D41" s="683"/>
      <c r="E41" s="683"/>
      <c r="F41" s="683"/>
      <c r="G41" s="683"/>
      <c r="H41" s="684"/>
    </row>
    <row r="42" spans="1:8" x14ac:dyDescent="0.25">
      <c r="A42" s="604"/>
      <c r="B42" s="605" t="s">
        <v>1120</v>
      </c>
      <c r="C42" s="605"/>
      <c r="D42" s="605"/>
      <c r="E42" s="605"/>
      <c r="F42" s="605"/>
      <c r="G42" s="605"/>
      <c r="H42" s="606"/>
    </row>
    <row r="43" spans="1:8" x14ac:dyDescent="0.25">
      <c r="A43" s="604"/>
      <c r="B43" s="605" t="s">
        <v>1113</v>
      </c>
      <c r="C43" s="605"/>
      <c r="D43" s="605"/>
      <c r="E43" s="605"/>
      <c r="F43" s="605"/>
      <c r="G43" s="605"/>
      <c r="H43" s="606"/>
    </row>
    <row r="44" spans="1:8" x14ac:dyDescent="0.25">
      <c r="A44" s="604"/>
      <c r="B44" s="605" t="s">
        <v>1085</v>
      </c>
      <c r="C44" s="605">
        <v>8</v>
      </c>
      <c r="D44" s="605" t="s">
        <v>1086</v>
      </c>
      <c r="E44" s="605"/>
      <c r="F44" s="605"/>
      <c r="G44" s="605"/>
      <c r="H44" s="606"/>
    </row>
    <row r="45" spans="1:8" x14ac:dyDescent="0.25">
      <c r="A45" s="604"/>
      <c r="B45" s="605" t="s">
        <v>1087</v>
      </c>
      <c r="C45" s="643">
        <f>36*30</f>
        <v>1080</v>
      </c>
      <c r="D45" s="605" t="s">
        <v>1121</v>
      </c>
      <c r="E45" s="605"/>
      <c r="F45" s="605"/>
      <c r="G45" s="605"/>
      <c r="H45" s="606"/>
    </row>
    <row r="46" spans="1:8" x14ac:dyDescent="0.25">
      <c r="A46" s="604"/>
      <c r="B46" s="5" t="s">
        <v>1115</v>
      </c>
      <c r="C46" s="645">
        <v>20</v>
      </c>
      <c r="D46" s="5" t="s">
        <v>1122</v>
      </c>
      <c r="E46" s="605"/>
      <c r="F46" s="605"/>
      <c r="G46" s="605"/>
      <c r="H46" s="606"/>
    </row>
    <row r="47" spans="1:8" x14ac:dyDescent="0.25">
      <c r="A47" s="604"/>
      <c r="B47" s="409" t="s">
        <v>1090</v>
      </c>
      <c r="D47" s="605"/>
      <c r="E47" s="605"/>
      <c r="F47" s="605"/>
      <c r="G47" s="605"/>
      <c r="H47" s="606"/>
    </row>
    <row r="48" spans="1:8" x14ac:dyDescent="0.25">
      <c r="A48" s="604"/>
      <c r="B48" s="609" t="s">
        <v>1091</v>
      </c>
      <c r="C48" s="609" t="s">
        <v>1095</v>
      </c>
      <c r="D48" s="609" t="s">
        <v>1092</v>
      </c>
      <c r="E48" s="610"/>
      <c r="F48" s="610"/>
      <c r="G48" s="610"/>
      <c r="H48" s="606"/>
    </row>
    <row r="49" spans="1:8" x14ac:dyDescent="0.25">
      <c r="A49" s="604"/>
      <c r="B49" s="614" t="s">
        <v>1101</v>
      </c>
      <c r="C49" s="614">
        <f>C45</f>
        <v>1080</v>
      </c>
      <c r="D49" s="615">
        <f>C49</f>
        <v>1080</v>
      </c>
      <c r="E49" s="635"/>
      <c r="F49" s="635"/>
      <c r="G49" s="635"/>
      <c r="H49" s="606"/>
    </row>
    <row r="50" spans="1:8" ht="13.5" thickBot="1" x14ac:dyDescent="0.3">
      <c r="A50" s="617"/>
      <c r="B50" s="618" t="s">
        <v>645</v>
      </c>
      <c r="C50" s="618">
        <f>SUM(C49:C49)</f>
        <v>1080</v>
      </c>
      <c r="D50" s="619">
        <f>SUM(D49:D49)</f>
        <v>1080</v>
      </c>
      <c r="E50" s="620"/>
      <c r="F50" s="621"/>
      <c r="G50" s="621"/>
      <c r="H50" s="622"/>
    </row>
    <row r="51" spans="1:8" x14ac:dyDescent="0.25">
      <c r="A51" s="604"/>
      <c r="B51" s="623"/>
      <c r="C51" s="623"/>
      <c r="D51" s="624"/>
      <c r="F51" s="605"/>
      <c r="G51" s="605"/>
      <c r="H51" s="605"/>
    </row>
    <row r="52" spans="1:8" ht="13.5" thickBot="1" x14ac:dyDescent="0.3">
      <c r="B52" s="23"/>
      <c r="C52" s="23"/>
      <c r="D52" s="23"/>
      <c r="E52" s="623"/>
      <c r="F52" s="625"/>
      <c r="G52" s="626"/>
    </row>
    <row r="53" spans="1:8" x14ac:dyDescent="0.25">
      <c r="A53" s="682" t="s">
        <v>1118</v>
      </c>
      <c r="B53" s="683"/>
      <c r="C53" s="683"/>
      <c r="D53" s="683"/>
      <c r="E53" s="683"/>
      <c r="F53" s="683"/>
      <c r="G53" s="683"/>
      <c r="H53" s="684"/>
    </row>
    <row r="54" spans="1:8" x14ac:dyDescent="0.25">
      <c r="A54" s="604"/>
      <c r="B54" s="23"/>
      <c r="C54" s="23"/>
      <c r="D54" s="23"/>
      <c r="E54" s="623"/>
      <c r="F54" s="625"/>
      <c r="G54" s="626"/>
      <c r="H54" s="606"/>
    </row>
    <row r="55" spans="1:8" x14ac:dyDescent="0.25">
      <c r="A55" s="604"/>
      <c r="B55" s="685" t="s">
        <v>1094</v>
      </c>
      <c r="C55" s="685"/>
      <c r="D55" s="685"/>
      <c r="E55" s="685"/>
      <c r="F55" s="685"/>
      <c r="G55" s="685"/>
      <c r="H55" s="686"/>
    </row>
    <row r="56" spans="1:8" x14ac:dyDescent="0.25">
      <c r="A56" s="604"/>
      <c r="C56" s="623" t="s">
        <v>1086</v>
      </c>
      <c r="D56" s="623" t="s">
        <v>1095</v>
      </c>
      <c r="E56" s="623" t="s">
        <v>1096</v>
      </c>
      <c r="F56" s="625"/>
      <c r="G56" s="626"/>
      <c r="H56" s="606"/>
    </row>
    <row r="57" spans="1:8" x14ac:dyDescent="0.25">
      <c r="A57" s="604"/>
      <c r="B57" s="5" t="s">
        <v>1124</v>
      </c>
      <c r="C57" s="643">
        <v>0.25</v>
      </c>
      <c r="D57" s="611">
        <f>D49</f>
        <v>1080</v>
      </c>
      <c r="E57" s="647">
        <f>C57*D57*$C$6*50</f>
        <v>270000</v>
      </c>
      <c r="F57" s="625"/>
      <c r="G57" s="626"/>
      <c r="H57" s="606"/>
    </row>
    <row r="58" spans="1:8" x14ac:dyDescent="0.25">
      <c r="A58" s="604"/>
      <c r="B58" s="623"/>
      <c r="D58" s="611"/>
      <c r="E58" s="626"/>
      <c r="F58" s="625"/>
      <c r="G58" s="626"/>
      <c r="H58" s="606"/>
    </row>
    <row r="59" spans="1:8" x14ac:dyDescent="0.25">
      <c r="A59" s="604"/>
      <c r="C59" s="623" t="s">
        <v>1123</v>
      </c>
      <c r="D59" s="624" t="s">
        <v>1095</v>
      </c>
      <c r="E59" s="626" t="s">
        <v>1094</v>
      </c>
      <c r="F59" s="625"/>
      <c r="G59" s="626"/>
      <c r="H59" s="606"/>
    </row>
    <row r="60" spans="1:8" x14ac:dyDescent="0.25">
      <c r="A60" s="604"/>
      <c r="B60" s="5" t="s">
        <v>1125</v>
      </c>
      <c r="C60" s="644">
        <v>60</v>
      </c>
      <c r="D60" s="611">
        <f>C45</f>
        <v>1080</v>
      </c>
      <c r="E60" s="648">
        <f>D60*C60</f>
        <v>64800</v>
      </c>
      <c r="F60" s="625"/>
      <c r="G60" s="626"/>
      <c r="H60" s="606"/>
    </row>
    <row r="61" spans="1:8" ht="13.5" thickBot="1" x14ac:dyDescent="0.3">
      <c r="A61" s="617"/>
      <c r="B61" s="628"/>
      <c r="C61" s="629"/>
      <c r="D61" s="629"/>
      <c r="E61" s="649">
        <f>E60+E57</f>
        <v>334800</v>
      </c>
      <c r="F61" s="630"/>
      <c r="G61" s="631"/>
      <c r="H61" s="632"/>
    </row>
    <row r="63" spans="1:8" ht="13.5" thickBot="1" x14ac:dyDescent="0.3">
      <c r="C63" s="627"/>
      <c r="F63" s="625"/>
      <c r="G63" s="608"/>
    </row>
    <row r="64" spans="1:8" x14ac:dyDescent="0.25">
      <c r="A64" s="687" t="s">
        <v>1119</v>
      </c>
      <c r="B64" s="688"/>
      <c r="C64" s="688"/>
      <c r="D64" s="688"/>
      <c r="E64" s="688"/>
      <c r="F64" s="688"/>
      <c r="G64" s="688"/>
      <c r="H64" s="689"/>
    </row>
    <row r="65" spans="1:8" x14ac:dyDescent="0.25">
      <c r="A65" s="604"/>
      <c r="B65" s="605" t="s">
        <v>1083</v>
      </c>
      <c r="C65" s="605"/>
      <c r="D65" s="605"/>
      <c r="E65" s="605"/>
      <c r="F65" s="605"/>
      <c r="G65" s="605"/>
      <c r="H65" s="606"/>
    </row>
    <row r="66" spans="1:8" x14ac:dyDescent="0.25">
      <c r="A66" s="604"/>
      <c r="B66" s="605" t="s">
        <v>1085</v>
      </c>
      <c r="C66" s="605">
        <v>20</v>
      </c>
      <c r="D66" s="605" t="s">
        <v>1086</v>
      </c>
      <c r="E66" s="605"/>
      <c r="F66" s="605">
        <v>30</v>
      </c>
      <c r="G66" s="605" t="s">
        <v>1098</v>
      </c>
      <c r="H66" s="612"/>
    </row>
    <row r="67" spans="1:8" x14ac:dyDescent="0.25">
      <c r="A67" s="604"/>
      <c r="B67" s="605" t="s">
        <v>1110</v>
      </c>
      <c r="C67" s="643">
        <f>3*12</f>
        <v>36</v>
      </c>
      <c r="D67" s="605" t="s">
        <v>1088</v>
      </c>
      <c r="E67" s="605"/>
      <c r="F67" s="605"/>
      <c r="G67" s="605"/>
      <c r="H67" s="616"/>
    </row>
    <row r="68" spans="1:8" x14ac:dyDescent="0.25">
      <c r="A68" s="604"/>
      <c r="B68" s="5" t="s">
        <v>1126</v>
      </c>
      <c r="C68" s="645">
        <f>12000/220</f>
        <v>54.545454545454547</v>
      </c>
      <c r="D68" s="5" t="s">
        <v>1127</v>
      </c>
      <c r="E68" s="605"/>
      <c r="F68" s="605"/>
      <c r="G68" s="605"/>
      <c r="H68" s="616"/>
    </row>
    <row r="69" spans="1:8" x14ac:dyDescent="0.25">
      <c r="A69" s="604"/>
      <c r="B69" s="5" t="s">
        <v>1128</v>
      </c>
      <c r="C69" s="645">
        <f>C68*4</f>
        <v>218.18181818181819</v>
      </c>
      <c r="D69" s="605"/>
      <c r="E69" s="605"/>
      <c r="F69" s="605"/>
      <c r="G69" s="605"/>
      <c r="H69" s="616"/>
    </row>
    <row r="70" spans="1:8" x14ac:dyDescent="0.25">
      <c r="A70" s="604"/>
      <c r="B70" s="5" t="s">
        <v>1129</v>
      </c>
      <c r="C70" s="645">
        <f>C69*5</f>
        <v>1090.909090909091</v>
      </c>
      <c r="D70" s="645">
        <f>C70*3*12</f>
        <v>39272.727272727279</v>
      </c>
      <c r="E70" s="605"/>
      <c r="F70" s="605"/>
      <c r="G70" s="605"/>
      <c r="H70" s="616"/>
    </row>
    <row r="71" spans="1:8" x14ac:dyDescent="0.25">
      <c r="A71" s="604"/>
      <c r="C71" s="611"/>
      <c r="D71" s="605"/>
      <c r="E71" s="605"/>
      <c r="F71" s="605"/>
      <c r="G71" s="605"/>
      <c r="H71" s="616"/>
    </row>
    <row r="72" spans="1:8" x14ac:dyDescent="0.25">
      <c r="A72" s="604"/>
      <c r="C72" s="611"/>
      <c r="D72" s="605"/>
      <c r="E72" s="605"/>
      <c r="F72" s="605"/>
      <c r="G72" s="605"/>
      <c r="H72" s="616"/>
    </row>
    <row r="73" spans="1:8" x14ac:dyDescent="0.25">
      <c r="A73" s="604"/>
      <c r="B73" s="18" t="s">
        <v>1104</v>
      </c>
      <c r="C73" s="5">
        <v>50</v>
      </c>
      <c r="D73" s="605" t="s">
        <v>1095</v>
      </c>
      <c r="E73" s="605"/>
      <c r="F73" s="605"/>
      <c r="G73" s="605"/>
      <c r="H73" s="616"/>
    </row>
    <row r="74" spans="1:8" x14ac:dyDescent="0.25">
      <c r="A74" s="604"/>
      <c r="D74" s="605"/>
      <c r="E74" s="605"/>
      <c r="F74" s="605"/>
      <c r="G74" s="605"/>
      <c r="H74" s="616"/>
    </row>
    <row r="75" spans="1:8" x14ac:dyDescent="0.25">
      <c r="A75" s="604"/>
      <c r="D75" s="605"/>
      <c r="E75" s="605"/>
      <c r="F75" s="605"/>
      <c r="G75" s="605"/>
      <c r="H75" s="616"/>
    </row>
    <row r="76" spans="1:8" x14ac:dyDescent="0.25">
      <c r="A76" s="604"/>
      <c r="B76" s="681" t="s">
        <v>1094</v>
      </c>
      <c r="C76" s="681"/>
      <c r="D76" s="681"/>
      <c r="E76" s="681"/>
      <c r="F76" s="681"/>
      <c r="G76" s="681"/>
      <c r="H76" s="633"/>
    </row>
    <row r="77" spans="1:8" x14ac:dyDescent="0.25">
      <c r="A77" s="604"/>
      <c r="C77" s="623" t="s">
        <v>1086</v>
      </c>
      <c r="D77" s="623" t="s">
        <v>1095</v>
      </c>
      <c r="E77" s="623" t="s">
        <v>1096</v>
      </c>
      <c r="F77" s="625"/>
      <c r="G77" s="626"/>
      <c r="H77" s="606"/>
    </row>
    <row r="78" spans="1:8" x14ac:dyDescent="0.25">
      <c r="A78" s="604"/>
      <c r="B78" s="636" t="s">
        <v>1103</v>
      </c>
      <c r="C78" s="614">
        <f>$C$24</f>
        <v>180</v>
      </c>
      <c r="D78" s="615">
        <v>50</v>
      </c>
      <c r="E78" s="650">
        <f>D70+E61</f>
        <v>374072.72727272729</v>
      </c>
      <c r="F78" s="5" t="s">
        <v>1112</v>
      </c>
      <c r="H78" s="606"/>
    </row>
    <row r="79" spans="1:8" x14ac:dyDescent="0.25">
      <c r="A79" s="604"/>
      <c r="E79" s="651">
        <f>SUM(E78:E78)</f>
        <v>374072.72727272729</v>
      </c>
      <c r="F79" s="625"/>
      <c r="G79" s="608"/>
      <c r="H79" s="606"/>
    </row>
    <row r="80" spans="1:8" x14ac:dyDescent="0.25">
      <c r="A80" s="604"/>
      <c r="E80" s="651"/>
      <c r="F80" s="625"/>
      <c r="G80" s="608"/>
      <c r="H80" s="606"/>
    </row>
    <row r="81" spans="1:8" x14ac:dyDescent="0.25">
      <c r="A81" s="604"/>
      <c r="B81" s="5" t="s">
        <v>1130</v>
      </c>
      <c r="E81" s="651">
        <f>E79+E61</f>
        <v>708872.72727272729</v>
      </c>
      <c r="F81" s="623" t="s">
        <v>1112</v>
      </c>
      <c r="G81" s="608"/>
      <c r="H81" s="606"/>
    </row>
    <row r="82" spans="1:8" ht="13.5" thickBot="1" x14ac:dyDescent="0.3">
      <c r="A82" s="617"/>
      <c r="B82" s="620"/>
      <c r="C82" s="620"/>
      <c r="D82" s="620"/>
      <c r="E82" s="620"/>
      <c r="F82" s="630"/>
      <c r="G82" s="634"/>
      <c r="H82" s="632"/>
    </row>
  </sheetData>
  <mergeCells count="11">
    <mergeCell ref="B40:F40"/>
    <mergeCell ref="A1:H1"/>
    <mergeCell ref="A13:H13"/>
    <mergeCell ref="B15:H15"/>
    <mergeCell ref="A22:H22"/>
    <mergeCell ref="B32:G32"/>
    <mergeCell ref="B76:G76"/>
    <mergeCell ref="A41:H41"/>
    <mergeCell ref="A53:H53"/>
    <mergeCell ref="B55:H55"/>
    <mergeCell ref="A64:H64"/>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CA1FA-AF0A-420E-99F3-50EC76EAF833}">
  <sheetPr>
    <tabColor rgb="FF92D050"/>
  </sheetPr>
  <dimension ref="A1:I37"/>
  <sheetViews>
    <sheetView workbookViewId="0">
      <selection activeCell="E22" sqref="E22"/>
    </sheetView>
  </sheetViews>
  <sheetFormatPr defaultColWidth="9.140625" defaultRowHeight="12.75" x14ac:dyDescent="0.2"/>
  <cols>
    <col min="1" max="1" width="27.140625" style="256" bestFit="1" customWidth="1"/>
    <col min="2" max="2" width="5.42578125" style="256" bestFit="1" customWidth="1"/>
    <col min="3" max="3" width="7.42578125" style="256" bestFit="1" customWidth="1"/>
    <col min="4" max="4" width="25" style="256" bestFit="1" customWidth="1"/>
    <col min="5" max="5" width="38.5703125" style="256" bestFit="1" customWidth="1"/>
    <col min="6" max="6" width="13.140625" style="256" bestFit="1" customWidth="1"/>
    <col min="7" max="7" width="11.85546875" style="256" bestFit="1" customWidth="1"/>
    <col min="8" max="8" width="14" style="256" bestFit="1" customWidth="1"/>
    <col min="9" max="9" width="61" style="256" bestFit="1" customWidth="1"/>
    <col min="10" max="10" width="4.28515625" style="256" bestFit="1" customWidth="1"/>
    <col min="11" max="16384" width="9.140625" style="256"/>
  </cols>
  <sheetData>
    <row r="1" spans="1:9" x14ac:dyDescent="0.2">
      <c r="E1" s="701" t="s">
        <v>0</v>
      </c>
      <c r="F1" s="701"/>
      <c r="G1" s="701"/>
      <c r="H1" s="701"/>
    </row>
    <row r="2" spans="1:9" x14ac:dyDescent="0.2">
      <c r="A2" s="257" t="s">
        <v>610</v>
      </c>
      <c r="B2" s="257" t="s">
        <v>244</v>
      </c>
      <c r="C2" s="257" t="s">
        <v>314</v>
      </c>
      <c r="D2" s="257"/>
      <c r="E2" s="257" t="s">
        <v>591</v>
      </c>
      <c r="F2" s="257" t="s">
        <v>592</v>
      </c>
      <c r="G2" s="288" t="s">
        <v>623</v>
      </c>
      <c r="H2" s="288" t="s">
        <v>624</v>
      </c>
      <c r="I2" s="513" t="s">
        <v>962</v>
      </c>
    </row>
    <row r="3" spans="1:9" x14ac:dyDescent="0.2">
      <c r="A3" s="260" t="s">
        <v>798</v>
      </c>
      <c r="B3" s="260" t="s">
        <v>271</v>
      </c>
      <c r="C3" s="260" t="s">
        <v>4</v>
      </c>
      <c r="D3" s="260" t="s">
        <v>787</v>
      </c>
      <c r="E3" s="258" t="str">
        <f>'Cargos e Salários'!C153</f>
        <v>Vigilante - D</v>
      </c>
      <c r="F3" s="506">
        <f>2+2</f>
        <v>4</v>
      </c>
      <c r="G3" s="291">
        <f>'Cargos e Salários'!AC153</f>
        <v>10112.657743835165</v>
      </c>
      <c r="H3" s="283">
        <f t="shared" ref="H3:H15" si="0">G3*F3</f>
        <v>40450.63097534066</v>
      </c>
      <c r="I3" s="514" t="s">
        <v>1031</v>
      </c>
    </row>
    <row r="4" spans="1:9" x14ac:dyDescent="0.2">
      <c r="A4" s="260" t="s">
        <v>798</v>
      </c>
      <c r="B4" s="260" t="s">
        <v>271</v>
      </c>
      <c r="C4" s="260" t="s">
        <v>4</v>
      </c>
      <c r="D4" s="260" t="s">
        <v>787</v>
      </c>
      <c r="E4" s="258" t="str">
        <f>'Cargos e Salários'!C155</f>
        <v>Vigilante - N</v>
      </c>
      <c r="F4" s="506">
        <f>2+2</f>
        <v>4</v>
      </c>
      <c r="G4" s="291">
        <f>'Cargos e Salários'!AC155</f>
        <v>9867.5852756865424</v>
      </c>
      <c r="H4" s="283">
        <f t="shared" si="0"/>
        <v>39470.34110274617</v>
      </c>
      <c r="I4" s="514" t="s">
        <v>1031</v>
      </c>
    </row>
    <row r="5" spans="1:9" x14ac:dyDescent="0.2">
      <c r="A5" s="260" t="s">
        <v>798</v>
      </c>
      <c r="B5" s="260" t="s">
        <v>271</v>
      </c>
      <c r="C5" s="260" t="s">
        <v>4</v>
      </c>
      <c r="D5" s="260" t="s">
        <v>784</v>
      </c>
      <c r="E5" s="258" t="str">
        <f>'Cargos e Salários'!C159</f>
        <v>Vigilante - Rondista - D</v>
      </c>
      <c r="F5" s="430">
        <v>1</v>
      </c>
      <c r="G5" s="291">
        <f>'Cargos e Salários'!AC159</f>
        <v>9377.440339389299</v>
      </c>
      <c r="H5" s="283">
        <f t="shared" si="0"/>
        <v>9377.440339389299</v>
      </c>
    </row>
    <row r="6" spans="1:9" x14ac:dyDescent="0.2">
      <c r="A6" s="260" t="s">
        <v>799</v>
      </c>
      <c r="B6" s="260" t="s">
        <v>271</v>
      </c>
      <c r="C6" s="260" t="s">
        <v>4</v>
      </c>
      <c r="D6" s="260" t="s">
        <v>784</v>
      </c>
      <c r="E6" s="258" t="str">
        <f>'Cargos e Salários'!C156</f>
        <v>Vigilante - D - 40h/sem</v>
      </c>
      <c r="F6" s="430">
        <v>1</v>
      </c>
      <c r="G6" s="291">
        <f>'Cargos e Salários'!AC156</f>
        <v>9369.2495911262449</v>
      </c>
      <c r="H6" s="283">
        <f t="shared" ref="H6" si="1">G6*F6</f>
        <v>9369.2495911262449</v>
      </c>
    </row>
    <row r="7" spans="1:9" x14ac:dyDescent="0.2">
      <c r="A7" s="260" t="s">
        <v>798</v>
      </c>
      <c r="B7" s="260" t="s">
        <v>271</v>
      </c>
      <c r="C7" s="260" t="s">
        <v>4</v>
      </c>
      <c r="D7" s="260" t="s">
        <v>788</v>
      </c>
      <c r="E7" s="258" t="str">
        <f>'Cargos e Salários'!C156</f>
        <v>Vigilante - D - 40h/sem</v>
      </c>
      <c r="F7" s="430">
        <v>1</v>
      </c>
      <c r="G7" s="291">
        <f>'Cargos e Salários'!AC156</f>
        <v>9369.2495911262449</v>
      </c>
      <c r="H7" s="283">
        <f t="shared" si="0"/>
        <v>9369.2495911262449</v>
      </c>
    </row>
    <row r="8" spans="1:9" x14ac:dyDescent="0.2">
      <c r="A8" s="260" t="s">
        <v>798</v>
      </c>
      <c r="B8" s="260" t="s">
        <v>271</v>
      </c>
      <c r="C8" s="260" t="s">
        <v>4</v>
      </c>
      <c r="D8" s="260" t="s">
        <v>790</v>
      </c>
      <c r="E8" s="258" t="str">
        <f>'Cargos e Salários'!C154</f>
        <v>Vigilante - D - SDF</v>
      </c>
      <c r="F8" s="430">
        <v>1</v>
      </c>
      <c r="G8" s="291">
        <f>'Cargos e Salários'!AC154</f>
        <v>6242.2744827586457</v>
      </c>
      <c r="H8" s="283">
        <f t="shared" si="0"/>
        <v>6242.2744827586457</v>
      </c>
    </row>
    <row r="9" spans="1:9" x14ac:dyDescent="0.2">
      <c r="A9" s="260" t="s">
        <v>799</v>
      </c>
      <c r="B9" s="260" t="s">
        <v>271</v>
      </c>
      <c r="C9" s="260" t="s">
        <v>4</v>
      </c>
      <c r="D9" s="260" t="s">
        <v>790</v>
      </c>
      <c r="E9" s="258" t="str">
        <f>'Cargos e Salários'!C154</f>
        <v>Vigilante - D - SDF</v>
      </c>
      <c r="F9" s="430">
        <v>1</v>
      </c>
      <c r="G9" s="291">
        <f>'Cargos e Salários'!AC154</f>
        <v>6242.2744827586457</v>
      </c>
      <c r="H9" s="283">
        <f t="shared" si="0"/>
        <v>6242.2744827586457</v>
      </c>
    </row>
    <row r="10" spans="1:9" x14ac:dyDescent="0.2">
      <c r="A10" s="260" t="s">
        <v>798</v>
      </c>
      <c r="B10" s="260" t="s">
        <v>271</v>
      </c>
      <c r="C10" s="260" t="s">
        <v>4</v>
      </c>
      <c r="D10" s="260" t="s">
        <v>785</v>
      </c>
      <c r="E10" s="258" t="str">
        <f>'Cargos e Salários'!C154</f>
        <v>Vigilante - D - SDF</v>
      </c>
      <c r="F10" s="441">
        <v>1</v>
      </c>
      <c r="G10" s="291">
        <f>'Cargos e Salários'!AC154</f>
        <v>6242.2744827586457</v>
      </c>
      <c r="H10" s="283">
        <f t="shared" si="0"/>
        <v>6242.2744827586457</v>
      </c>
    </row>
    <row r="11" spans="1:9" x14ac:dyDescent="0.2">
      <c r="A11" s="260" t="s">
        <v>798</v>
      </c>
      <c r="B11" s="260" t="s">
        <v>271</v>
      </c>
      <c r="C11" s="260" t="s">
        <v>270</v>
      </c>
      <c r="D11" s="260" t="s">
        <v>791</v>
      </c>
      <c r="E11" s="258" t="str">
        <f>'Cargos e Salários'!C154</f>
        <v>Vigilante - D - SDF</v>
      </c>
      <c r="F11" s="430">
        <v>1</v>
      </c>
      <c r="G11" s="291">
        <f>'Cargos e Salários'!AC154</f>
        <v>6242.2744827586457</v>
      </c>
      <c r="H11" s="283">
        <f t="shared" si="0"/>
        <v>6242.2744827586457</v>
      </c>
    </row>
    <row r="12" spans="1:9" x14ac:dyDescent="0.2">
      <c r="A12" s="260" t="s">
        <v>798</v>
      </c>
      <c r="B12" s="260" t="s">
        <v>271</v>
      </c>
      <c r="C12" s="260" t="s">
        <v>270</v>
      </c>
      <c r="D12" s="374" t="s">
        <v>792</v>
      </c>
      <c r="E12" s="258" t="str">
        <f>'Cargos e Salários'!C157</f>
        <v>Vigilante - D - 40h/sem - SDF</v>
      </c>
      <c r="F12" s="506">
        <f>1+1</f>
        <v>2</v>
      </c>
      <c r="G12" s="291">
        <f>'Cargos e Salários'!AC157</f>
        <v>5518.2078756135461</v>
      </c>
      <c r="H12" s="283">
        <f t="shared" si="0"/>
        <v>11036.415751227092</v>
      </c>
      <c r="I12" s="514" t="s">
        <v>1032</v>
      </c>
    </row>
    <row r="13" spans="1:9" x14ac:dyDescent="0.2">
      <c r="A13" s="260" t="s">
        <v>798</v>
      </c>
      <c r="B13" s="260" t="s">
        <v>271</v>
      </c>
      <c r="C13" s="260" t="s">
        <v>443</v>
      </c>
      <c r="D13" s="374" t="s">
        <v>793</v>
      </c>
      <c r="E13" s="258" t="str">
        <f>'Cargos e Salários'!C157</f>
        <v>Vigilante - D - 40h/sem - SDF</v>
      </c>
      <c r="F13" s="506">
        <f>1+1</f>
        <v>2</v>
      </c>
      <c r="G13" s="291">
        <f>'Cargos e Salários'!AC157</f>
        <v>5518.2078756135461</v>
      </c>
      <c r="H13" s="283">
        <f t="shared" si="0"/>
        <v>11036.415751227092</v>
      </c>
      <c r="I13" s="514" t="s">
        <v>1033</v>
      </c>
    </row>
    <row r="14" spans="1:9" x14ac:dyDescent="0.2">
      <c r="A14" s="260" t="s">
        <v>798</v>
      </c>
      <c r="B14" s="260" t="s">
        <v>271</v>
      </c>
      <c r="C14" s="260" t="s">
        <v>271</v>
      </c>
      <c r="D14" s="374" t="s">
        <v>794</v>
      </c>
      <c r="E14" s="258" t="str">
        <f>'Cargos e Salários'!C154</f>
        <v>Vigilante - D - SDF</v>
      </c>
      <c r="F14" s="430">
        <v>1</v>
      </c>
      <c r="G14" s="291">
        <f>'Cargos e Salários'!AC157</f>
        <v>5518.2078756135461</v>
      </c>
      <c r="H14" s="283">
        <f t="shared" si="0"/>
        <v>5518.2078756135461</v>
      </c>
    </row>
    <row r="15" spans="1:9" x14ac:dyDescent="0.2">
      <c r="A15" s="260" t="s">
        <v>800</v>
      </c>
      <c r="B15" s="260" t="s">
        <v>482</v>
      </c>
      <c r="C15" s="260" t="s">
        <v>491</v>
      </c>
      <c r="D15" s="260" t="s">
        <v>796</v>
      </c>
      <c r="E15" s="258" t="str">
        <f>'Cargos e Salários'!C153</f>
        <v>Vigilante - D</v>
      </c>
      <c r="F15" s="506">
        <f>1+1</f>
        <v>2</v>
      </c>
      <c r="G15" s="291">
        <f>'Cargos e Salários'!AC153</f>
        <v>10112.657743835165</v>
      </c>
      <c r="H15" s="283">
        <f t="shared" si="0"/>
        <v>20225.31548767033</v>
      </c>
      <c r="I15" s="514" t="s">
        <v>1034</v>
      </c>
    </row>
    <row r="16" spans="1:9" x14ac:dyDescent="0.2">
      <c r="A16" s="260" t="s">
        <v>800</v>
      </c>
      <c r="B16" s="260" t="s">
        <v>482</v>
      </c>
      <c r="C16" s="260" t="s">
        <v>491</v>
      </c>
      <c r="D16" s="260" t="s">
        <v>797</v>
      </c>
      <c r="E16" s="258" t="str">
        <f>'Cargos e Salários'!C154</f>
        <v>Vigilante - D - SDF</v>
      </c>
      <c r="F16" s="430">
        <v>1</v>
      </c>
      <c r="G16" s="291">
        <f>'Cargos e Salários'!AC154</f>
        <v>6242.2744827586457</v>
      </c>
      <c r="H16" s="283">
        <f t="shared" ref="H16:H28" si="2">G16*F16</f>
        <v>6242.2744827586457</v>
      </c>
    </row>
    <row r="17" spans="1:9" x14ac:dyDescent="0.2">
      <c r="A17" s="260" t="s">
        <v>874</v>
      </c>
      <c r="B17" s="260" t="s">
        <v>814</v>
      </c>
      <c r="C17" s="260" t="s">
        <v>815</v>
      </c>
      <c r="D17" s="260" t="s">
        <v>875</v>
      </c>
      <c r="E17" s="258" t="str">
        <f>'Cargos e Salários'!C162</f>
        <v>Vigilante op. monitoramento eletrônico - D</v>
      </c>
      <c r="F17" s="431">
        <v>8</v>
      </c>
      <c r="G17" s="291">
        <f>'Cargos e Salários'!AC162</f>
        <v>6534.5997088652957</v>
      </c>
      <c r="H17" s="283">
        <f t="shared" si="2"/>
        <v>52276.797670922366</v>
      </c>
    </row>
    <row r="18" spans="1:9" x14ac:dyDescent="0.2">
      <c r="A18" s="260" t="s">
        <v>874</v>
      </c>
      <c r="B18" s="260" t="s">
        <v>814</v>
      </c>
      <c r="C18" s="260" t="s">
        <v>815</v>
      </c>
      <c r="D18" s="260" t="s">
        <v>875</v>
      </c>
      <c r="E18" s="258" t="str">
        <f>'Cargos e Salários'!C163</f>
        <v>Vigilante op. monitoramento eletrônico - N</v>
      </c>
      <c r="F18" s="431">
        <v>8</v>
      </c>
      <c r="G18" s="291">
        <f>'Cargos e Salários'!AC163</f>
        <v>7514.889581459779</v>
      </c>
      <c r="H18" s="283">
        <f t="shared" si="2"/>
        <v>60119.116651678232</v>
      </c>
    </row>
    <row r="19" spans="1:9" x14ac:dyDescent="0.2">
      <c r="A19" s="260" t="s">
        <v>874</v>
      </c>
      <c r="B19" s="260" t="s">
        <v>814</v>
      </c>
      <c r="C19" s="260" t="s">
        <v>815</v>
      </c>
      <c r="D19" s="260" t="s">
        <v>876</v>
      </c>
      <c r="E19" s="258" t="str">
        <f>'Cargos e Salários'!C164</f>
        <v>Vigilante operador de drone ou VANT</v>
      </c>
      <c r="F19" s="521">
        <f>2+1</f>
        <v>3</v>
      </c>
      <c r="G19" s="291">
        <f>'Cargos e Salários'!AC164</f>
        <v>9957.423514682936</v>
      </c>
      <c r="H19" s="283">
        <f t="shared" si="2"/>
        <v>29872.270544048806</v>
      </c>
      <c r="I19" s="514" t="s">
        <v>1035</v>
      </c>
    </row>
    <row r="20" spans="1:9" x14ac:dyDescent="0.2">
      <c r="A20" s="465" t="s">
        <v>872</v>
      </c>
      <c r="B20" s="465" t="s">
        <v>814</v>
      </c>
      <c r="C20" s="465" t="s">
        <v>878</v>
      </c>
      <c r="D20" s="465" t="s">
        <v>873</v>
      </c>
      <c r="E20" s="293" t="str">
        <f>'Cargos e Salários'!C153</f>
        <v>Vigilante - D</v>
      </c>
      <c r="F20" s="506">
        <f>2+2</f>
        <v>4</v>
      </c>
      <c r="G20" s="291">
        <f>'Cargos e Salários'!AC153</f>
        <v>10112.657743835165</v>
      </c>
      <c r="H20" s="283">
        <f t="shared" si="2"/>
        <v>40450.63097534066</v>
      </c>
      <c r="I20" s="514" t="s">
        <v>987</v>
      </c>
    </row>
    <row r="21" spans="1:9" x14ac:dyDescent="0.2">
      <c r="A21" s="465" t="s">
        <v>872</v>
      </c>
      <c r="B21" s="465" t="s">
        <v>814</v>
      </c>
      <c r="C21" s="465" t="s">
        <v>878</v>
      </c>
      <c r="D21" s="465" t="s">
        <v>873</v>
      </c>
      <c r="E21" s="293" t="str">
        <f>'Cargos e Salários'!C155</f>
        <v>Vigilante - N</v>
      </c>
      <c r="F21" s="506">
        <f>2+2</f>
        <v>4</v>
      </c>
      <c r="G21" s="291">
        <f>'Cargos e Salários'!AC155</f>
        <v>9867.5852756865424</v>
      </c>
      <c r="H21" s="283">
        <f t="shared" si="2"/>
        <v>39470.34110274617</v>
      </c>
      <c r="I21" s="514" t="s">
        <v>988</v>
      </c>
    </row>
    <row r="22" spans="1:9" x14ac:dyDescent="0.2">
      <c r="A22" s="465" t="s">
        <v>872</v>
      </c>
      <c r="B22" s="465" t="s">
        <v>814</v>
      </c>
      <c r="C22" s="465" t="s">
        <v>877</v>
      </c>
      <c r="D22" s="465" t="s">
        <v>873</v>
      </c>
      <c r="E22" s="293" t="str">
        <f>'Cargos e Salários'!C153</f>
        <v>Vigilante - D</v>
      </c>
      <c r="F22" s="431">
        <v>6</v>
      </c>
      <c r="G22" s="291">
        <f>'Cargos e Salários'!AC153</f>
        <v>10112.657743835165</v>
      </c>
      <c r="H22" s="283">
        <f t="shared" si="2"/>
        <v>60675.946463010987</v>
      </c>
    </row>
    <row r="23" spans="1:9" x14ac:dyDescent="0.2">
      <c r="A23" s="465" t="s">
        <v>872</v>
      </c>
      <c r="B23" s="465" t="s">
        <v>814</v>
      </c>
      <c r="C23" s="465" t="s">
        <v>877</v>
      </c>
      <c r="D23" s="465" t="s">
        <v>873</v>
      </c>
      <c r="E23" s="293" t="str">
        <f>'Cargos e Salários'!C155</f>
        <v>Vigilante - N</v>
      </c>
      <c r="F23" s="431">
        <v>2</v>
      </c>
      <c r="G23" s="291">
        <f>'Cargos e Salários'!AC155</f>
        <v>9867.5852756865424</v>
      </c>
      <c r="H23" s="283">
        <f t="shared" si="2"/>
        <v>19735.170551373085</v>
      </c>
    </row>
    <row r="24" spans="1:9" x14ac:dyDescent="0.2">
      <c r="A24" s="465" t="s">
        <v>872</v>
      </c>
      <c r="B24" s="465" t="s">
        <v>482</v>
      </c>
      <c r="C24" s="465" t="s">
        <v>491</v>
      </c>
      <c r="D24" s="465" t="s">
        <v>873</v>
      </c>
      <c r="E24" s="293" t="str">
        <f>'Cargos e Salários'!C153</f>
        <v>Vigilante - D</v>
      </c>
      <c r="F24" s="521">
        <f>2+2</f>
        <v>4</v>
      </c>
      <c r="G24" s="291">
        <f>'Cargos e Salários'!AC153</f>
        <v>10112.657743835165</v>
      </c>
      <c r="H24" s="283">
        <f t="shared" ref="H24" si="3">G24*F24</f>
        <v>40450.63097534066</v>
      </c>
      <c r="I24" s="514" t="s">
        <v>989</v>
      </c>
    </row>
    <row r="25" spans="1:9" x14ac:dyDescent="0.2">
      <c r="A25" s="465" t="s">
        <v>872</v>
      </c>
      <c r="B25" s="465" t="s">
        <v>482</v>
      </c>
      <c r="C25" s="465" t="s">
        <v>491</v>
      </c>
      <c r="D25" s="465" t="s">
        <v>873</v>
      </c>
      <c r="E25" s="293" t="str">
        <f>'Cargos e Salários'!C155</f>
        <v>Vigilante - N</v>
      </c>
      <c r="F25" s="521">
        <f>2+2</f>
        <v>4</v>
      </c>
      <c r="G25" s="291">
        <f>'Cargos e Salários'!AC155</f>
        <v>9867.5852756865424</v>
      </c>
      <c r="H25" s="283">
        <f t="shared" ref="H25:H26" si="4">G25*F25</f>
        <v>39470.34110274617</v>
      </c>
      <c r="I25" s="514" t="s">
        <v>989</v>
      </c>
    </row>
    <row r="26" spans="1:9" x14ac:dyDescent="0.2">
      <c r="A26" s="465" t="s">
        <v>872</v>
      </c>
      <c r="B26" s="465" t="s">
        <v>510</v>
      </c>
      <c r="C26" s="465"/>
      <c r="D26" s="465" t="s">
        <v>873</v>
      </c>
      <c r="E26" s="293" t="str">
        <f>'Cargos e Salários'!C153</f>
        <v>Vigilante - D</v>
      </c>
      <c r="F26" s="521">
        <f>2+2</f>
        <v>4</v>
      </c>
      <c r="G26" s="291">
        <f>'Cargos e Salários'!AC153</f>
        <v>10112.657743835165</v>
      </c>
      <c r="H26" s="283">
        <f t="shared" si="4"/>
        <v>40450.63097534066</v>
      </c>
      <c r="I26" s="514" t="s">
        <v>990</v>
      </c>
    </row>
    <row r="27" spans="1:9" x14ac:dyDescent="0.2">
      <c r="A27" s="465" t="s">
        <v>872</v>
      </c>
      <c r="B27" s="465" t="s">
        <v>510</v>
      </c>
      <c r="C27" s="465"/>
      <c r="D27" s="465" t="s">
        <v>873</v>
      </c>
      <c r="E27" s="293" t="str">
        <f>'Cargos e Salários'!C155</f>
        <v>Vigilante - N</v>
      </c>
      <c r="F27" s="521">
        <f>2+2</f>
        <v>4</v>
      </c>
      <c r="G27" s="291">
        <f>'Cargos e Salários'!AC155</f>
        <v>9867.5852756865424</v>
      </c>
      <c r="H27" s="283">
        <f t="shared" ref="H27" si="5">G27*F27</f>
        <v>39470.34110274617</v>
      </c>
      <c r="I27" s="514" t="s">
        <v>990</v>
      </c>
    </row>
    <row r="28" spans="1:9" s="6" customFormat="1" ht="25.5" x14ac:dyDescent="0.25">
      <c r="A28" s="542" t="s">
        <v>872</v>
      </c>
      <c r="B28" s="542" t="s">
        <v>814</v>
      </c>
      <c r="C28" s="542" t="s">
        <v>815</v>
      </c>
      <c r="D28" s="524" t="s">
        <v>985</v>
      </c>
      <c r="E28" s="539" t="str">
        <f>'Cargos e Salários'!C147</f>
        <v>Bombeiro civil (brigadista)</v>
      </c>
      <c r="F28" s="543">
        <f>ROUNDUP((5*2+2*2+4*2)*1.22,0)</f>
        <v>27</v>
      </c>
      <c r="G28" s="544">
        <f>'Cargos e Salários'!AC147</f>
        <v>8469.1167050399999</v>
      </c>
      <c r="H28" s="545">
        <f t="shared" si="2"/>
        <v>228666.15103608</v>
      </c>
      <c r="I28" s="546" t="s">
        <v>1030</v>
      </c>
    </row>
    <row r="29" spans="1:9" x14ac:dyDescent="0.2">
      <c r="A29" s="375"/>
      <c r="B29" s="375"/>
      <c r="C29" s="375"/>
      <c r="D29" s="271"/>
      <c r="E29" s="264"/>
      <c r="F29" s="373">
        <f>SUM(F3:F28)</f>
        <v>101</v>
      </c>
      <c r="G29" s="368"/>
      <c r="H29" s="285">
        <f>SUM(H3:H28)</f>
        <v>878173.00803063391</v>
      </c>
    </row>
    <row r="30" spans="1:9" x14ac:dyDescent="0.2">
      <c r="A30" s="375"/>
      <c r="B30" s="375"/>
      <c r="C30" s="375"/>
      <c r="D30" s="271"/>
    </row>
    <row r="31" spans="1:9" x14ac:dyDescent="0.2">
      <c r="A31" s="257" t="s">
        <v>610</v>
      </c>
      <c r="B31" s="257" t="s">
        <v>244</v>
      </c>
      <c r="C31" s="257" t="s">
        <v>314</v>
      </c>
      <c r="D31" s="257"/>
      <c r="E31" s="701" t="s">
        <v>595</v>
      </c>
      <c r="F31" s="701"/>
      <c r="G31" s="701"/>
      <c r="I31" s="513" t="s">
        <v>962</v>
      </c>
    </row>
    <row r="32" spans="1:9" x14ac:dyDescent="0.2">
      <c r="A32" s="260"/>
      <c r="B32" s="260" t="s">
        <v>271</v>
      </c>
      <c r="C32" s="260" t="s">
        <v>84</v>
      </c>
      <c r="D32" s="260"/>
      <c r="E32" s="258"/>
      <c r="F32" s="261"/>
      <c r="G32" s="262" t="s">
        <v>594</v>
      </c>
      <c r="H32" s="263"/>
    </row>
    <row r="33" spans="1:9" x14ac:dyDescent="0.2">
      <c r="A33" s="263"/>
      <c r="B33" s="263"/>
      <c r="C33" s="263"/>
      <c r="D33" s="263"/>
      <c r="E33" s="264"/>
      <c r="F33" s="339">
        <f>SUM(F32:F32)</f>
        <v>0</v>
      </c>
      <c r="G33" s="266"/>
      <c r="H33" s="263"/>
    </row>
    <row r="34" spans="1:9" x14ac:dyDescent="0.2">
      <c r="A34" s="263"/>
      <c r="B34" s="263"/>
      <c r="C34" s="263"/>
      <c r="D34" s="263"/>
      <c r="E34" s="264"/>
      <c r="F34" s="338"/>
      <c r="G34" s="266"/>
      <c r="H34" s="263"/>
    </row>
    <row r="35" spans="1:9" s="282" customFormat="1" x14ac:dyDescent="0.2">
      <c r="A35" s="257" t="s">
        <v>610</v>
      </c>
      <c r="B35" s="257" t="s">
        <v>244</v>
      </c>
      <c r="C35" s="257" t="s">
        <v>314</v>
      </c>
      <c r="D35" s="257"/>
      <c r="E35" s="702" t="s">
        <v>565</v>
      </c>
      <c r="F35" s="703"/>
      <c r="G35" s="704"/>
      <c r="H35" s="256"/>
      <c r="I35" s="513" t="s">
        <v>962</v>
      </c>
    </row>
    <row r="36" spans="1:9" s="282" customFormat="1" x14ac:dyDescent="0.2">
      <c r="A36" s="260" t="s">
        <v>743</v>
      </c>
      <c r="B36" s="260" t="s">
        <v>271</v>
      </c>
      <c r="C36" s="260" t="s">
        <v>84</v>
      </c>
      <c r="D36" s="260"/>
      <c r="E36" s="258" t="s">
        <v>786</v>
      </c>
      <c r="F36" s="516">
        <f>5000*1.8</f>
        <v>9000</v>
      </c>
      <c r="G36" s="262" t="s">
        <v>594</v>
      </c>
      <c r="H36" s="256"/>
      <c r="I36" s="514" t="s">
        <v>1003</v>
      </c>
    </row>
    <row r="37" spans="1:9" x14ac:dyDescent="0.2">
      <c r="F37" s="381">
        <f>SUM(F36:F36)</f>
        <v>9000</v>
      </c>
    </row>
  </sheetData>
  <mergeCells count="3">
    <mergeCell ref="E31:G31"/>
    <mergeCell ref="E35:G35"/>
    <mergeCell ref="E1:H1"/>
  </mergeCells>
  <pageMargins left="0.511811024" right="0.511811024" top="0.78740157499999996" bottom="0.78740157499999996" header="0.31496062000000002" footer="0.31496062000000002"/>
  <ignoredErrors>
    <ignoredError sqref="E15 E21 G21 E23 G23 E25:E26 G25:G26" formula="1"/>
  </ignoredErrors>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042BB-54CA-4407-8246-BB85B584346C}">
  <sheetPr>
    <tabColor rgb="FF92D050"/>
  </sheetPr>
  <dimension ref="A1:I38"/>
  <sheetViews>
    <sheetView workbookViewId="0">
      <selection activeCell="A18" sqref="A18:XFD19"/>
    </sheetView>
  </sheetViews>
  <sheetFormatPr defaultColWidth="9.140625" defaultRowHeight="12.75" x14ac:dyDescent="0.2"/>
  <cols>
    <col min="1" max="1" width="30.5703125" style="256" bestFit="1" customWidth="1"/>
    <col min="2" max="2" width="5.42578125" style="256" bestFit="1" customWidth="1"/>
    <col min="3" max="3" width="7.42578125" style="256" bestFit="1" customWidth="1"/>
    <col min="4" max="4" width="24" style="256" bestFit="1" customWidth="1"/>
    <col min="5" max="5" width="38.5703125" style="256" bestFit="1" customWidth="1"/>
    <col min="6" max="6" width="16.5703125" style="256" bestFit="1" customWidth="1"/>
    <col min="7" max="7" width="11.85546875" style="256" bestFit="1" customWidth="1"/>
    <col min="8" max="8" width="14" style="256" bestFit="1" customWidth="1"/>
    <col min="9" max="9" width="54.28515625" style="256" bestFit="1" customWidth="1"/>
    <col min="10" max="10" width="4.28515625" style="256" bestFit="1" customWidth="1"/>
    <col min="11" max="16384" width="9.140625" style="256"/>
  </cols>
  <sheetData>
    <row r="1" spans="1:9" x14ac:dyDescent="0.2">
      <c r="E1" s="701" t="s">
        <v>0</v>
      </c>
      <c r="F1" s="701"/>
      <c r="G1" s="701"/>
      <c r="H1" s="701"/>
    </row>
    <row r="2" spans="1:9" x14ac:dyDescent="0.2">
      <c r="A2" s="257" t="s">
        <v>610</v>
      </c>
      <c r="B2" s="257" t="s">
        <v>244</v>
      </c>
      <c r="C2" s="257" t="s">
        <v>314</v>
      </c>
      <c r="D2" s="257"/>
      <c r="E2" s="257" t="s">
        <v>591</v>
      </c>
      <c r="F2" s="257" t="s">
        <v>592</v>
      </c>
      <c r="G2" s="288" t="s">
        <v>623</v>
      </c>
      <c r="H2" s="288" t="s">
        <v>624</v>
      </c>
      <c r="I2" s="513" t="s">
        <v>962</v>
      </c>
    </row>
    <row r="3" spans="1:9" x14ac:dyDescent="0.2">
      <c r="A3" s="260" t="s">
        <v>601</v>
      </c>
      <c r="B3" s="260" t="s">
        <v>814</v>
      </c>
      <c r="C3" s="260" t="s">
        <v>815</v>
      </c>
      <c r="D3" s="260"/>
      <c r="E3" s="258" t="str">
        <f>'Cargos e Salários'!C63</f>
        <v>Gerente de operações</v>
      </c>
      <c r="F3" s="430">
        <v>1</v>
      </c>
      <c r="G3" s="291">
        <f>'Cargos e Salários'!AC63</f>
        <v>22265.557615888891</v>
      </c>
      <c r="H3" s="283">
        <f t="shared" ref="H3:H17" si="0">G3*F3</f>
        <v>22265.557615888891</v>
      </c>
    </row>
    <row r="4" spans="1:9" x14ac:dyDescent="0.2">
      <c r="A4" s="260" t="s">
        <v>601</v>
      </c>
      <c r="B4" s="260" t="s">
        <v>814</v>
      </c>
      <c r="C4" s="260" t="s">
        <v>815</v>
      </c>
      <c r="D4" s="260"/>
      <c r="E4" s="258" t="str">
        <f>'Cargos e Salários'!C131</f>
        <v>Encarregado de manutenção</v>
      </c>
      <c r="F4" s="506">
        <f>1+1</f>
        <v>2</v>
      </c>
      <c r="G4" s="291">
        <f>'Cargos e Salários'!AC131</f>
        <v>6656.7945501450431</v>
      </c>
      <c r="H4" s="283">
        <f t="shared" si="0"/>
        <v>13313.589100290086</v>
      </c>
      <c r="I4" s="514" t="s">
        <v>975</v>
      </c>
    </row>
    <row r="5" spans="1:9" x14ac:dyDescent="0.2">
      <c r="A5" s="260" t="s">
        <v>601</v>
      </c>
      <c r="B5" s="260" t="s">
        <v>814</v>
      </c>
      <c r="C5" s="260" t="s">
        <v>815</v>
      </c>
      <c r="D5" s="260"/>
      <c r="E5" s="258" t="str">
        <f>'Cargos e Salários'!C143</f>
        <v>Oficial de manutenção predial</v>
      </c>
      <c r="F5" s="506">
        <f>1+3</f>
        <v>4</v>
      </c>
      <c r="G5" s="291">
        <f>'Cargos e Salários'!AC143</f>
        <v>4346.4902130008895</v>
      </c>
      <c r="H5" s="283">
        <f t="shared" si="0"/>
        <v>17385.960852003558</v>
      </c>
      <c r="I5" s="514" t="s">
        <v>974</v>
      </c>
    </row>
    <row r="6" spans="1:9" x14ac:dyDescent="0.2">
      <c r="A6" s="260" t="s">
        <v>753</v>
      </c>
      <c r="B6" s="260" t="s">
        <v>814</v>
      </c>
      <c r="C6" s="260" t="s">
        <v>815</v>
      </c>
      <c r="D6" s="260" t="s">
        <v>816</v>
      </c>
      <c r="E6" s="258" t="str">
        <f>'Cargos e Salários'!C129</f>
        <v>Eletricista</v>
      </c>
      <c r="F6" s="506">
        <f>2+2</f>
        <v>4</v>
      </c>
      <c r="G6" s="291">
        <f>'Cargos e Salários'!AC129</f>
        <v>5319.6016078600423</v>
      </c>
      <c r="H6" s="283">
        <f t="shared" si="0"/>
        <v>21278.406431440169</v>
      </c>
      <c r="I6" s="514" t="s">
        <v>974</v>
      </c>
    </row>
    <row r="7" spans="1:9" x14ac:dyDescent="0.2">
      <c r="A7" s="260" t="s">
        <v>819</v>
      </c>
      <c r="B7" s="260" t="s">
        <v>814</v>
      </c>
      <c r="C7" s="260" t="s">
        <v>815</v>
      </c>
      <c r="D7" s="260" t="s">
        <v>816</v>
      </c>
      <c r="E7" s="258" t="str">
        <f>'Cargos e Salários'!C124</f>
        <v>Ajudante de eletricista</v>
      </c>
      <c r="F7" s="430">
        <f>3</f>
        <v>3</v>
      </c>
      <c r="G7" s="291">
        <f>'Cargos e Salários'!AC124</f>
        <v>3812.9080309850424</v>
      </c>
      <c r="H7" s="283">
        <f t="shared" si="0"/>
        <v>11438.724092955126</v>
      </c>
    </row>
    <row r="8" spans="1:9" x14ac:dyDescent="0.2">
      <c r="A8" s="260" t="s">
        <v>601</v>
      </c>
      <c r="B8" s="260" t="s">
        <v>814</v>
      </c>
      <c r="C8" s="260" t="s">
        <v>815</v>
      </c>
      <c r="D8" s="260"/>
      <c r="E8" s="258" t="str">
        <f>'Cargos e Salários'!C134</f>
        <v>Mecânico</v>
      </c>
      <c r="F8" s="506">
        <f>1+1</f>
        <v>2</v>
      </c>
      <c r="G8" s="291">
        <f>'Cargos e Salários'!AC134</f>
        <v>6062.2167697350433</v>
      </c>
      <c r="H8" s="283">
        <f t="shared" si="0"/>
        <v>12124.433539470087</v>
      </c>
      <c r="I8" s="514" t="s">
        <v>974</v>
      </c>
    </row>
    <row r="9" spans="1:9" x14ac:dyDescent="0.2">
      <c r="A9" s="465" t="s">
        <v>818</v>
      </c>
      <c r="B9" s="465" t="s">
        <v>814</v>
      </c>
      <c r="C9" s="465" t="s">
        <v>815</v>
      </c>
      <c r="D9" s="465"/>
      <c r="E9" s="293" t="str">
        <f>'Cargos e Salários'!C130</f>
        <v>Encanador (bombeiro hidráulico)</v>
      </c>
      <c r="F9" s="518">
        <f>3+2</f>
        <v>5</v>
      </c>
      <c r="G9" s="291">
        <f>'Cargos e Salários'!AC130</f>
        <v>4356.0506355250427</v>
      </c>
      <c r="H9" s="283">
        <f t="shared" si="0"/>
        <v>21780.253177625214</v>
      </c>
      <c r="I9" s="514" t="s">
        <v>974</v>
      </c>
    </row>
    <row r="10" spans="1:9" x14ac:dyDescent="0.2">
      <c r="A10" s="465" t="s">
        <v>808</v>
      </c>
      <c r="B10" s="465" t="s">
        <v>814</v>
      </c>
      <c r="C10" s="465" t="s">
        <v>815</v>
      </c>
      <c r="D10" s="465"/>
      <c r="E10" s="293" t="str">
        <f>'Cargos e Salários'!C129</f>
        <v>Eletricista</v>
      </c>
      <c r="F10" s="430">
        <v>1</v>
      </c>
      <c r="G10" s="291">
        <f>'Cargos e Salários'!AC129</f>
        <v>5319.6016078600423</v>
      </c>
      <c r="H10" s="283">
        <f t="shared" si="0"/>
        <v>5319.6016078600423</v>
      </c>
    </row>
    <row r="11" spans="1:9" x14ac:dyDescent="0.2">
      <c r="A11" s="465" t="s">
        <v>808</v>
      </c>
      <c r="B11" s="465" t="s">
        <v>814</v>
      </c>
      <c r="C11" s="465" t="s">
        <v>815</v>
      </c>
      <c r="D11" s="466"/>
      <c r="E11" s="293" t="str">
        <f>'Cargos e Salários'!C133</f>
        <v>Marceneiro</v>
      </c>
      <c r="F11" s="430">
        <v>1</v>
      </c>
      <c r="G11" s="291">
        <f>'Cargos e Salários'!AC133</f>
        <v>3622.2568825750432</v>
      </c>
      <c r="H11" s="283">
        <f t="shared" si="0"/>
        <v>3622.2568825750432</v>
      </c>
    </row>
    <row r="12" spans="1:9" x14ac:dyDescent="0.2">
      <c r="A12" s="465" t="s">
        <v>808</v>
      </c>
      <c r="B12" s="465" t="s">
        <v>814</v>
      </c>
      <c r="C12" s="465" t="s">
        <v>815</v>
      </c>
      <c r="D12" s="466"/>
      <c r="E12" s="293" t="str">
        <f>'Cargos e Salários'!C135</f>
        <v>Operador de máquina</v>
      </c>
      <c r="F12" s="430">
        <v>2</v>
      </c>
      <c r="G12" s="291">
        <f>'Cargos e Salários'!AC135</f>
        <v>3638.5983263988887</v>
      </c>
      <c r="H12" s="283">
        <f t="shared" si="0"/>
        <v>7277.1966527977775</v>
      </c>
    </row>
    <row r="13" spans="1:9" x14ac:dyDescent="0.2">
      <c r="A13" s="465" t="s">
        <v>817</v>
      </c>
      <c r="B13" s="465" t="s">
        <v>814</v>
      </c>
      <c r="C13" s="465" t="s">
        <v>815</v>
      </c>
      <c r="D13" s="465" t="s">
        <v>816</v>
      </c>
      <c r="E13" s="293" t="str">
        <f>'Cargos e Salários'!C138</f>
        <v>Pintor</v>
      </c>
      <c r="F13" s="506">
        <f>2+2</f>
        <v>4</v>
      </c>
      <c r="G13" s="291">
        <f>'Cargos e Salários'!AC138</f>
        <v>3807.0255572150427</v>
      </c>
      <c r="H13" s="283">
        <f t="shared" si="0"/>
        <v>15228.102228860171</v>
      </c>
      <c r="I13" s="514" t="s">
        <v>974</v>
      </c>
    </row>
    <row r="14" spans="1:9" x14ac:dyDescent="0.2">
      <c r="A14" s="465" t="s">
        <v>808</v>
      </c>
      <c r="B14" s="465" t="s">
        <v>814</v>
      </c>
      <c r="C14" s="465" t="s">
        <v>815</v>
      </c>
      <c r="D14" s="466"/>
      <c r="E14" s="293" t="str">
        <f>'Cargos e Salários'!C135</f>
        <v>Operador de máquina</v>
      </c>
      <c r="F14" s="430">
        <v>3</v>
      </c>
      <c r="G14" s="291">
        <f>'Cargos e Salários'!AC135</f>
        <v>3638.5983263988887</v>
      </c>
      <c r="H14" s="283">
        <f t="shared" si="0"/>
        <v>10915.794979196666</v>
      </c>
    </row>
    <row r="15" spans="1:9" x14ac:dyDescent="0.2">
      <c r="A15" s="465" t="s">
        <v>808</v>
      </c>
      <c r="B15" s="465" t="s">
        <v>814</v>
      </c>
      <c r="C15" s="465" t="s">
        <v>815</v>
      </c>
      <c r="D15" s="466"/>
      <c r="E15" s="293" t="str">
        <f>'Cargos e Salários'!C137</f>
        <v>Piloto fluvial</v>
      </c>
      <c r="F15" s="506">
        <f>1+1</f>
        <v>2</v>
      </c>
      <c r="G15" s="291">
        <f>'Cargos e Salários'!AC137</f>
        <v>8451.0681189250427</v>
      </c>
      <c r="H15" s="283">
        <f t="shared" si="0"/>
        <v>16902.136237850085</v>
      </c>
      <c r="I15" s="514" t="s">
        <v>976</v>
      </c>
    </row>
    <row r="16" spans="1:9" x14ac:dyDescent="0.2">
      <c r="A16" s="465" t="s">
        <v>808</v>
      </c>
      <c r="B16" s="465" t="s">
        <v>814</v>
      </c>
      <c r="C16" s="465" t="s">
        <v>815</v>
      </c>
      <c r="D16" s="465"/>
      <c r="E16" s="293" t="str">
        <f>'Cargos e Salários'!C128</f>
        <v>Auxiliar de serviços gerais</v>
      </c>
      <c r="F16" s="430">
        <v>13</v>
      </c>
      <c r="G16" s="291">
        <f>'Cargos e Salários'!AC128</f>
        <v>3359.9228458350431</v>
      </c>
      <c r="H16" s="283">
        <f t="shared" si="0"/>
        <v>43678.996995855559</v>
      </c>
    </row>
    <row r="17" spans="1:9" x14ac:dyDescent="0.2">
      <c r="A17" s="260" t="s">
        <v>813</v>
      </c>
      <c r="B17" s="260" t="s">
        <v>814</v>
      </c>
      <c r="C17" s="260" t="s">
        <v>815</v>
      </c>
      <c r="D17" s="260"/>
      <c r="E17" s="258" t="str">
        <f>'Cargos e Salários'!C139</f>
        <v>Serralheiro</v>
      </c>
      <c r="F17" s="506">
        <f>1+2</f>
        <v>3</v>
      </c>
      <c r="G17" s="291">
        <f>'Cargos e Salários'!AC139</f>
        <v>4142.2918572450426</v>
      </c>
      <c r="H17" s="283">
        <f t="shared" si="0"/>
        <v>12426.875571735127</v>
      </c>
      <c r="I17" s="514" t="s">
        <v>974</v>
      </c>
    </row>
    <row r="20" spans="1:9" x14ac:dyDescent="0.2">
      <c r="A20" s="375"/>
      <c r="B20" s="375"/>
      <c r="C20" s="375"/>
      <c r="D20" s="271"/>
      <c r="E20" s="264"/>
      <c r="F20" s="373">
        <f>SUM(F3:F17)</f>
        <v>50</v>
      </c>
      <c r="G20" s="368"/>
      <c r="H20" s="285">
        <f>SUM(H3:H17)</f>
        <v>234957.88596640356</v>
      </c>
    </row>
    <row r="21" spans="1:9" x14ac:dyDescent="0.2">
      <c r="A21" s="375"/>
      <c r="B21" s="375"/>
      <c r="C21" s="375"/>
      <c r="D21" s="271"/>
    </row>
    <row r="22" spans="1:9" x14ac:dyDescent="0.2">
      <c r="A22" s="257" t="s">
        <v>610</v>
      </c>
      <c r="B22" s="257" t="s">
        <v>244</v>
      </c>
      <c r="C22" s="257" t="s">
        <v>314</v>
      </c>
      <c r="D22" s="257"/>
      <c r="E22" s="701" t="s">
        <v>595</v>
      </c>
      <c r="F22" s="701"/>
      <c r="G22" s="701"/>
      <c r="I22" s="513" t="s">
        <v>962</v>
      </c>
    </row>
    <row r="23" spans="1:9" x14ac:dyDescent="0.2">
      <c r="A23" s="260" t="s">
        <v>866</v>
      </c>
      <c r="B23" s="260" t="s">
        <v>271</v>
      </c>
      <c r="C23" s="260" t="s">
        <v>4</v>
      </c>
      <c r="D23" s="260" t="s">
        <v>802</v>
      </c>
      <c r="E23" s="258" t="s">
        <v>865</v>
      </c>
      <c r="F23" s="261">
        <f>-'Equip. manutenção'!I25/2+'Equip. manutenção'!H25/2</f>
        <v>3142.6099142643302</v>
      </c>
      <c r="G23" s="262" t="s">
        <v>594</v>
      </c>
      <c r="H23" s="263"/>
    </row>
    <row r="24" spans="1:9" x14ac:dyDescent="0.2">
      <c r="A24" s="260" t="s">
        <v>866</v>
      </c>
      <c r="B24" s="260" t="s">
        <v>271</v>
      </c>
      <c r="C24" s="260" t="s">
        <v>271</v>
      </c>
      <c r="D24" s="271" t="s">
        <v>803</v>
      </c>
      <c r="E24" s="258" t="s">
        <v>865</v>
      </c>
      <c r="F24" s="443">
        <f>F23</f>
        <v>3142.6099142643302</v>
      </c>
      <c r="G24" s="262" t="s">
        <v>594</v>
      </c>
      <c r="H24" s="263"/>
    </row>
    <row r="25" spans="1:9" x14ac:dyDescent="0.2">
      <c r="A25" s="260" t="s">
        <v>977</v>
      </c>
      <c r="B25" s="260" t="s">
        <v>271</v>
      </c>
      <c r="C25" s="260" t="s">
        <v>815</v>
      </c>
      <c r="D25" s="260"/>
      <c r="E25" s="258" t="s">
        <v>820</v>
      </c>
      <c r="F25" s="516">
        <f>(273318-25000-10800-8365-4476-2307-6164-1668-4001)*1000*1.5%/12</f>
        <v>263171.25</v>
      </c>
      <c r="G25" s="262" t="s">
        <v>594</v>
      </c>
      <c r="H25" s="263"/>
      <c r="I25" s="514" t="s">
        <v>978</v>
      </c>
    </row>
    <row r="26" spans="1:9" x14ac:dyDescent="0.2">
      <c r="A26" s="260" t="s">
        <v>821</v>
      </c>
      <c r="B26" s="260" t="s">
        <v>482</v>
      </c>
      <c r="C26" s="260" t="s">
        <v>815</v>
      </c>
      <c r="D26" s="260"/>
      <c r="E26" s="258" t="s">
        <v>820</v>
      </c>
      <c r="F26" s="516">
        <f>6644*1000/12*5%</f>
        <v>27683.333333333332</v>
      </c>
      <c r="G26" s="262" t="s">
        <v>594</v>
      </c>
      <c r="H26" s="263"/>
      <c r="I26" s="514" t="s">
        <v>978</v>
      </c>
    </row>
    <row r="27" spans="1:9" x14ac:dyDescent="0.2">
      <c r="A27" s="260" t="s">
        <v>821</v>
      </c>
      <c r="B27" s="260" t="s">
        <v>510</v>
      </c>
      <c r="C27" s="260" t="s">
        <v>815</v>
      </c>
      <c r="D27" s="260"/>
      <c r="E27" s="258" t="s">
        <v>820</v>
      </c>
      <c r="F27" s="261">
        <f>264*1000/12*5%</f>
        <v>1100</v>
      </c>
      <c r="G27" s="262" t="s">
        <v>594</v>
      </c>
      <c r="H27" s="263"/>
    </row>
    <row r="28" spans="1:9" x14ac:dyDescent="0.2">
      <c r="A28" s="263"/>
      <c r="B28" s="263"/>
      <c r="C28" s="263"/>
      <c r="D28" s="263"/>
      <c r="E28" s="264"/>
      <c r="F28" s="429">
        <f>SUM(F23:F27)</f>
        <v>298239.80316186196</v>
      </c>
      <c r="G28" s="266"/>
      <c r="H28" s="263"/>
    </row>
    <row r="29" spans="1:9" x14ac:dyDescent="0.2">
      <c r="A29" s="263"/>
      <c r="B29" s="263"/>
      <c r="C29" s="263"/>
      <c r="D29" s="263"/>
      <c r="E29" s="264"/>
      <c r="F29" s="338"/>
      <c r="G29" s="266"/>
      <c r="H29" s="263"/>
    </row>
    <row r="30" spans="1:9" x14ac:dyDescent="0.2">
      <c r="A30" s="257" t="s">
        <v>610</v>
      </c>
      <c r="B30" s="257" t="s">
        <v>244</v>
      </c>
      <c r="C30" s="257" t="s">
        <v>314</v>
      </c>
      <c r="D30" s="257"/>
      <c r="E30" s="702" t="s">
        <v>565</v>
      </c>
      <c r="F30" s="703"/>
      <c r="G30" s="704"/>
      <c r="I30" s="513" t="s">
        <v>962</v>
      </c>
    </row>
    <row r="31" spans="1:9" x14ac:dyDescent="0.2">
      <c r="A31" s="260" t="s">
        <v>881</v>
      </c>
      <c r="B31" s="260" t="s">
        <v>271</v>
      </c>
      <c r="C31" s="260"/>
      <c r="D31" s="260" t="s">
        <v>880</v>
      </c>
      <c r="E31" s="258" t="s">
        <v>879</v>
      </c>
      <c r="F31" s="261">
        <f>3000+3500+1200</f>
        <v>7700</v>
      </c>
      <c r="G31" s="262" t="s">
        <v>594</v>
      </c>
    </row>
    <row r="32" spans="1:9" s="282" customFormat="1" x14ac:dyDescent="0.2">
      <c r="A32" s="507" t="s">
        <v>734</v>
      </c>
      <c r="B32" s="260" t="s">
        <v>271</v>
      </c>
      <c r="C32" s="260" t="s">
        <v>84</v>
      </c>
      <c r="D32" s="260"/>
      <c r="E32" s="258" t="s">
        <v>867</v>
      </c>
      <c r="F32" s="516">
        <f>5000*1.5</f>
        <v>7500</v>
      </c>
      <c r="G32" s="262" t="s">
        <v>594</v>
      </c>
      <c r="H32" s="256"/>
      <c r="I32" s="514" t="s">
        <v>1005</v>
      </c>
    </row>
    <row r="33" spans="1:9" s="282" customFormat="1" ht="25.5" x14ac:dyDescent="0.2">
      <c r="A33" s="436" t="s">
        <v>743</v>
      </c>
      <c r="B33" s="436" t="s">
        <v>814</v>
      </c>
      <c r="C33" s="436"/>
      <c r="D33" s="436" t="s">
        <v>888</v>
      </c>
      <c r="E33" s="435" t="s">
        <v>887</v>
      </c>
      <c r="F33" s="437">
        <f>9000*1.3</f>
        <v>11700</v>
      </c>
      <c r="G33" s="438" t="s">
        <v>594</v>
      </c>
      <c r="H33" s="256"/>
    </row>
    <row r="34" spans="1:9" s="282" customFormat="1" x14ac:dyDescent="0.2">
      <c r="A34" s="436"/>
      <c r="B34" s="436"/>
      <c r="C34" s="436"/>
      <c r="D34" s="436"/>
      <c r="E34" s="435" t="s">
        <v>1004</v>
      </c>
      <c r="F34" s="437">
        <f>'Mapa Equipamentos'!Q4*3%/12</f>
        <v>25243.75</v>
      </c>
      <c r="G34" s="438" t="s">
        <v>594</v>
      </c>
      <c r="H34" s="256"/>
    </row>
    <row r="35" spans="1:9" s="282" customFormat="1" x14ac:dyDescent="0.2">
      <c r="A35" s="436" t="s">
        <v>1011</v>
      </c>
      <c r="B35" s="436"/>
      <c r="C35" s="436"/>
      <c r="D35" s="436"/>
      <c r="E35" s="435" t="s">
        <v>912</v>
      </c>
      <c r="F35" s="525">
        <f>('Mapa Equipamentos'!P4+'Mapa Equipamentos'!O4+'Mapa Equipamentos'!N4)*5%/12</f>
        <v>4015</v>
      </c>
      <c r="G35" s="438" t="s">
        <v>594</v>
      </c>
      <c r="H35" s="256"/>
      <c r="I35" s="514" t="s">
        <v>1012</v>
      </c>
    </row>
    <row r="36" spans="1:9" s="282" customFormat="1" x14ac:dyDescent="0.2">
      <c r="A36" s="436"/>
      <c r="B36" s="436"/>
      <c r="C36" s="436"/>
      <c r="D36" s="436"/>
      <c r="E36" s="435" t="s">
        <v>913</v>
      </c>
      <c r="F36" s="437">
        <f>'Mapa Equipamentos'!R4*1%/12</f>
        <v>4125</v>
      </c>
      <c r="G36" s="438" t="s">
        <v>594</v>
      </c>
      <c r="H36" s="256"/>
    </row>
    <row r="37" spans="1:9" s="282" customFormat="1" x14ac:dyDescent="0.2">
      <c r="A37" s="260" t="s">
        <v>883</v>
      </c>
      <c r="B37" s="260" t="s">
        <v>814</v>
      </c>
      <c r="C37" s="260"/>
      <c r="D37" s="260" t="s">
        <v>884</v>
      </c>
      <c r="E37" s="258" t="s">
        <v>882</v>
      </c>
      <c r="F37" s="261">
        <f>26000*1.4</f>
        <v>36400</v>
      </c>
      <c r="G37" s="262" t="s">
        <v>594</v>
      </c>
      <c r="H37" s="256"/>
    </row>
    <row r="38" spans="1:9" s="282" customFormat="1" x14ac:dyDescent="0.2">
      <c r="A38" s="256"/>
      <c r="B38" s="256"/>
      <c r="C38" s="256"/>
      <c r="D38" s="256"/>
      <c r="E38" s="256"/>
      <c r="F38" s="381">
        <f>SUM(F31:F37)</f>
        <v>96683.75</v>
      </c>
      <c r="G38" s="256"/>
      <c r="H38" s="256"/>
    </row>
  </sheetData>
  <mergeCells count="3">
    <mergeCell ref="E22:G22"/>
    <mergeCell ref="E30:G30"/>
    <mergeCell ref="E1:H1"/>
  </mergeCells>
  <pageMargins left="0.511811024" right="0.511811024" top="0.78740157499999996" bottom="0.78740157499999996" header="0.31496062000000002" footer="0.31496062000000002"/>
  <ignoredErrors>
    <ignoredError sqref="E13 G13"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9BFBC-A1FA-4A18-B445-1F18FFB799F3}">
  <sheetPr>
    <tabColor rgb="FF92D050"/>
  </sheetPr>
  <dimension ref="A1:NG37"/>
  <sheetViews>
    <sheetView workbookViewId="0">
      <selection activeCell="F20" sqref="F20"/>
    </sheetView>
  </sheetViews>
  <sheetFormatPr defaultColWidth="9.140625" defaultRowHeight="12.75" x14ac:dyDescent="0.2"/>
  <cols>
    <col min="1" max="1" width="27.85546875" style="256" bestFit="1" customWidth="1"/>
    <col min="2" max="2" width="5.42578125" style="256" bestFit="1" customWidth="1"/>
    <col min="3" max="3" width="7.42578125" style="256" bestFit="1" customWidth="1"/>
    <col min="4" max="4" width="24.28515625" style="256" bestFit="1" customWidth="1"/>
    <col min="5" max="5" width="38.28515625" style="256" bestFit="1" customWidth="1"/>
    <col min="6" max="6" width="12" style="256" bestFit="1" customWidth="1"/>
    <col min="7" max="7" width="10.85546875" style="256" bestFit="1" customWidth="1"/>
    <col min="8" max="8" width="11" style="256" bestFit="1" customWidth="1"/>
    <col min="9" max="9" width="34.85546875" style="256" bestFit="1" customWidth="1"/>
    <col min="10" max="10" width="4.28515625" style="256" bestFit="1" customWidth="1"/>
    <col min="11" max="11" width="14.5703125" style="256" bestFit="1" customWidth="1"/>
    <col min="12" max="12" width="7.42578125" style="256" bestFit="1" customWidth="1"/>
    <col min="13" max="15" width="7.28515625" style="256" bestFit="1" customWidth="1"/>
    <col min="16" max="17" width="7" style="256" bestFit="1" customWidth="1"/>
    <col min="18" max="18" width="7.42578125" style="256" bestFit="1" customWidth="1"/>
    <col min="19" max="20" width="7.28515625" style="256" bestFit="1" customWidth="1"/>
    <col min="21" max="21" width="7" style="256" bestFit="1" customWidth="1"/>
    <col min="22" max="23" width="7.28515625" style="256" bestFit="1" customWidth="1"/>
    <col min="24" max="24" width="7.42578125" style="256" bestFit="1" customWidth="1"/>
    <col min="25" max="25" width="7" style="256" bestFit="1" customWidth="1"/>
    <col min="26" max="27" width="7.28515625" style="256" bestFit="1" customWidth="1"/>
    <col min="28" max="28" width="7" style="256" bestFit="1" customWidth="1"/>
    <col min="29" max="30" width="7.28515625" style="256" bestFit="1" customWidth="1"/>
    <col min="31" max="31" width="7.140625" style="256" bestFit="1" customWidth="1"/>
    <col min="32" max="35" width="7.28515625" style="256" bestFit="1" customWidth="1"/>
    <col min="36" max="36" width="7.42578125" style="256" bestFit="1" customWidth="1"/>
    <col min="37" max="41" width="7.28515625" style="256" bestFit="1" customWidth="1"/>
    <col min="42" max="42" width="7" style="256" bestFit="1" customWidth="1"/>
    <col min="43" max="43" width="7.28515625" style="256" bestFit="1" customWidth="1"/>
    <col min="44" max="44" width="7" style="256" bestFit="1" customWidth="1"/>
    <col min="45" max="46" width="7.28515625" style="256" bestFit="1" customWidth="1"/>
    <col min="47" max="48" width="7.42578125" style="256" bestFit="1" customWidth="1"/>
    <col min="49" max="49" width="7.140625" style="256" bestFit="1" customWidth="1"/>
    <col min="50" max="53" width="7.28515625" style="256" bestFit="1" customWidth="1"/>
    <col min="54" max="54" width="7.42578125" style="256" bestFit="1" customWidth="1"/>
    <col min="55" max="55" width="7.28515625" style="256" bestFit="1" customWidth="1"/>
    <col min="56" max="56" width="7" style="256" bestFit="1" customWidth="1"/>
    <col min="57" max="57" width="7.140625" style="256" bestFit="1" customWidth="1"/>
    <col min="58" max="59" width="7.28515625" style="256" bestFit="1" customWidth="1"/>
    <col min="60" max="60" width="7.42578125" style="256" bestFit="1" customWidth="1"/>
    <col min="61" max="62" width="7.140625" style="256" bestFit="1" customWidth="1"/>
    <col min="63" max="66" width="7.28515625" style="256" bestFit="1" customWidth="1"/>
    <col min="67" max="67" width="7.140625" style="256" bestFit="1" customWidth="1"/>
    <col min="68" max="68" width="7.28515625" style="256" bestFit="1" customWidth="1"/>
    <col min="69" max="69" width="7.42578125" style="256" bestFit="1" customWidth="1"/>
    <col min="70" max="71" width="7.28515625" style="256" bestFit="1" customWidth="1"/>
    <col min="72" max="73" width="7.42578125" style="256" bestFit="1" customWidth="1"/>
    <col min="74" max="74" width="7.140625" style="256" bestFit="1" customWidth="1"/>
    <col min="75" max="77" width="7.28515625" style="256" bestFit="1" customWidth="1"/>
    <col min="78" max="78" width="7.42578125" style="256" bestFit="1" customWidth="1"/>
    <col min="79" max="79" width="6.85546875" style="256" bestFit="1" customWidth="1"/>
    <col min="80" max="80" width="7.28515625" style="256" bestFit="1" customWidth="1"/>
    <col min="81" max="81" width="7" style="256" bestFit="1" customWidth="1"/>
    <col min="82" max="82" width="7.28515625" style="256" bestFit="1" customWidth="1"/>
    <col min="83" max="85" width="7.42578125" style="256" bestFit="1" customWidth="1"/>
    <col min="86" max="86" width="7.28515625" style="256" bestFit="1" customWidth="1"/>
    <col min="87" max="87" width="7" style="256" bestFit="1" customWidth="1"/>
    <col min="88" max="88" width="7.28515625" style="256" bestFit="1" customWidth="1"/>
    <col min="89" max="89" width="7.140625" style="256" bestFit="1" customWidth="1"/>
    <col min="90" max="93" width="7.28515625" style="256" bestFit="1" customWidth="1"/>
    <col min="94" max="94" width="7.42578125" style="256" bestFit="1" customWidth="1"/>
    <col min="95" max="101" width="7.28515625" style="256" bestFit="1" customWidth="1"/>
    <col min="102" max="102" width="7.42578125" style="256" bestFit="1" customWidth="1"/>
    <col min="103" max="103" width="7.28515625" style="256" bestFit="1" customWidth="1"/>
    <col min="104" max="104" width="7.42578125" style="256" bestFit="1" customWidth="1"/>
    <col min="105" max="105" width="7.140625" style="256" bestFit="1" customWidth="1"/>
    <col min="106" max="106" width="7.42578125" style="256" bestFit="1" customWidth="1"/>
    <col min="107" max="107" width="7.28515625" style="256" bestFit="1" customWidth="1"/>
    <col min="108" max="108" width="7.42578125" style="256" bestFit="1" customWidth="1"/>
    <col min="109" max="109" width="7.28515625" style="256" bestFit="1" customWidth="1"/>
    <col min="110" max="110" width="7" style="256" bestFit="1" customWidth="1"/>
    <col min="111" max="111" width="7.42578125" style="256" bestFit="1" customWidth="1"/>
    <col min="112" max="116" width="7.28515625" style="256" bestFit="1" customWidth="1"/>
    <col min="117" max="117" width="7.42578125" style="256" bestFit="1" customWidth="1"/>
    <col min="118" max="118" width="7.28515625" style="256" bestFit="1" customWidth="1"/>
    <col min="119" max="121" width="7.42578125" style="256" bestFit="1" customWidth="1"/>
    <col min="122" max="122" width="7.28515625" style="256" bestFit="1" customWidth="1"/>
    <col min="123" max="123" width="7.42578125" style="256" bestFit="1" customWidth="1"/>
    <col min="124" max="125" width="7.28515625" style="256" bestFit="1" customWidth="1"/>
    <col min="126" max="127" width="7.42578125" style="256" bestFit="1" customWidth="1"/>
    <col min="128" max="128" width="7.28515625" style="256" bestFit="1" customWidth="1"/>
    <col min="129" max="129" width="7.42578125" style="256" bestFit="1" customWidth="1"/>
    <col min="130" max="130" width="7.140625" style="256" bestFit="1" customWidth="1"/>
    <col min="131" max="131" width="7.28515625" style="256" bestFit="1" customWidth="1"/>
    <col min="132" max="134" width="7.42578125" style="256" bestFit="1" customWidth="1"/>
    <col min="135" max="136" width="7.28515625" style="256" bestFit="1" customWidth="1"/>
    <col min="137" max="137" width="7" style="256" bestFit="1" customWidth="1"/>
    <col min="138" max="138" width="7.42578125" style="256" bestFit="1" customWidth="1"/>
    <col min="139" max="139" width="7" style="256" bestFit="1" customWidth="1"/>
    <col min="140" max="140" width="7.42578125" style="256" bestFit="1" customWidth="1"/>
    <col min="141" max="142" width="7.28515625" style="256" bestFit="1" customWidth="1"/>
    <col min="143" max="143" width="7.42578125" style="256" bestFit="1" customWidth="1"/>
    <col min="144" max="144" width="7.140625" style="256" bestFit="1" customWidth="1"/>
    <col min="145" max="145" width="7.42578125" style="256" bestFit="1" customWidth="1"/>
    <col min="146" max="147" width="7.28515625" style="256" bestFit="1" customWidth="1"/>
    <col min="148" max="148" width="7" style="256" bestFit="1" customWidth="1"/>
    <col min="149" max="149" width="7.28515625" style="256" bestFit="1" customWidth="1"/>
    <col min="150" max="151" width="7.42578125" style="256" bestFit="1" customWidth="1"/>
    <col min="152" max="152" width="7.140625" style="256" bestFit="1" customWidth="1"/>
    <col min="153" max="156" width="7.28515625" style="256" bestFit="1" customWidth="1"/>
    <col min="157" max="157" width="7.42578125" style="256" bestFit="1" customWidth="1"/>
    <col min="158" max="158" width="7.28515625" style="256" bestFit="1" customWidth="1"/>
    <col min="159" max="160" width="7.42578125" style="256" bestFit="1" customWidth="1"/>
    <col min="161" max="161" width="7" style="256" bestFit="1" customWidth="1"/>
    <col min="162" max="162" width="7.140625" style="256" bestFit="1" customWidth="1"/>
    <col min="163" max="163" width="7.42578125" style="256" bestFit="1" customWidth="1"/>
    <col min="164" max="166" width="7.28515625" style="256" bestFit="1" customWidth="1"/>
    <col min="167" max="167" width="7.42578125" style="256" bestFit="1" customWidth="1"/>
    <col min="168" max="168" width="7.28515625" style="256" bestFit="1" customWidth="1"/>
    <col min="169" max="171" width="7.42578125" style="256" bestFit="1" customWidth="1"/>
    <col min="172" max="173" width="7.28515625" style="256" bestFit="1" customWidth="1"/>
    <col min="174" max="178" width="7.42578125" style="256" bestFit="1" customWidth="1"/>
    <col min="179" max="179" width="7.28515625" style="256" bestFit="1" customWidth="1"/>
    <col min="180" max="183" width="7.42578125" style="256" bestFit="1" customWidth="1"/>
    <col min="184" max="184" width="7.28515625" style="256" bestFit="1" customWidth="1"/>
    <col min="185" max="186" width="7.42578125" style="256" bestFit="1" customWidth="1"/>
    <col min="187" max="187" width="7.28515625" style="256" bestFit="1" customWidth="1"/>
    <col min="188" max="190" width="7.42578125" style="256" bestFit="1" customWidth="1"/>
    <col min="191" max="191" width="7.140625" style="256" bestFit="1" customWidth="1"/>
    <col min="192" max="197" width="7.42578125" style="256" bestFit="1" customWidth="1"/>
    <col min="198" max="198" width="7.28515625" style="256" bestFit="1" customWidth="1"/>
    <col min="199" max="202" width="7.42578125" style="256" bestFit="1" customWidth="1"/>
    <col min="203" max="203" width="7.140625" style="256" bestFit="1" customWidth="1"/>
    <col min="204" max="206" width="7.42578125" style="256" bestFit="1" customWidth="1"/>
    <col min="207" max="207" width="7.28515625" style="256" bestFit="1" customWidth="1"/>
    <col min="208" max="208" width="7.140625" style="256" bestFit="1" customWidth="1"/>
    <col min="209" max="216" width="7.42578125" style="256" bestFit="1" customWidth="1"/>
    <col min="217" max="217" width="7.140625" style="256" bestFit="1" customWidth="1"/>
    <col min="218" max="219" width="7.42578125" style="256" bestFit="1" customWidth="1"/>
    <col min="220" max="222" width="7.28515625" style="256" bestFit="1" customWidth="1"/>
    <col min="223" max="225" width="7.42578125" style="256" bestFit="1" customWidth="1"/>
    <col min="226" max="231" width="7.28515625" style="256" bestFit="1" customWidth="1"/>
    <col min="232" max="232" width="7.42578125" style="256" bestFit="1" customWidth="1"/>
    <col min="233" max="235" width="7.28515625" style="256" bestFit="1" customWidth="1"/>
    <col min="236" max="236" width="7.42578125" style="256" bestFit="1" customWidth="1"/>
    <col min="237" max="237" width="7.28515625" style="256" bestFit="1" customWidth="1"/>
    <col min="238" max="238" width="7.140625" style="256" bestFit="1" customWidth="1"/>
    <col min="239" max="239" width="7.28515625" style="256" bestFit="1" customWidth="1"/>
    <col min="240" max="241" width="7.42578125" style="256" bestFit="1" customWidth="1"/>
    <col min="242" max="242" width="7.28515625" style="256" bestFit="1" customWidth="1"/>
    <col min="243" max="251" width="7.42578125" style="256" bestFit="1" customWidth="1"/>
    <col min="252" max="252" width="7.28515625" style="256" bestFit="1" customWidth="1"/>
    <col min="253" max="254" width="7.42578125" style="256" bestFit="1" customWidth="1"/>
    <col min="255" max="255" width="7.28515625" style="256" bestFit="1" customWidth="1"/>
    <col min="256" max="259" width="7.42578125" style="256" bestFit="1" customWidth="1"/>
    <col min="260" max="260" width="7" style="256" bestFit="1" customWidth="1"/>
    <col min="261" max="264" width="7.42578125" style="256" bestFit="1" customWidth="1"/>
    <col min="265" max="265" width="7.28515625" style="256" bestFit="1" customWidth="1"/>
    <col min="266" max="266" width="7.140625" style="256" bestFit="1" customWidth="1"/>
    <col min="267" max="270" width="7.42578125" style="256" bestFit="1" customWidth="1"/>
    <col min="271" max="271" width="7.28515625" style="256" bestFit="1" customWidth="1"/>
    <col min="272" max="272" width="7.42578125" style="256" bestFit="1" customWidth="1"/>
    <col min="273" max="273" width="7.140625" style="256" bestFit="1" customWidth="1"/>
    <col min="274" max="274" width="7.28515625" style="256" bestFit="1" customWidth="1"/>
    <col min="275" max="275" width="7.42578125" style="256" bestFit="1" customWidth="1"/>
    <col min="276" max="276" width="7.28515625" style="256" bestFit="1" customWidth="1"/>
    <col min="277" max="280" width="7.42578125" style="256" bestFit="1" customWidth="1"/>
    <col min="281" max="281" width="7.28515625" style="256" bestFit="1" customWidth="1"/>
    <col min="282" max="284" width="7.42578125" style="256" bestFit="1" customWidth="1"/>
    <col min="285" max="285" width="7.28515625" style="256" bestFit="1" customWidth="1"/>
    <col min="286" max="287" width="7.42578125" style="256" bestFit="1" customWidth="1"/>
    <col min="288" max="291" width="7.28515625" style="256" bestFit="1" customWidth="1"/>
    <col min="292" max="292" width="7.42578125" style="256" bestFit="1" customWidth="1"/>
    <col min="293" max="293" width="7.28515625" style="256" bestFit="1" customWidth="1"/>
    <col min="294" max="294" width="7.140625" style="256" bestFit="1" customWidth="1"/>
    <col min="295" max="297" width="7.28515625" style="256" bestFit="1" customWidth="1"/>
    <col min="298" max="299" width="7.42578125" style="256" bestFit="1" customWidth="1"/>
    <col min="300" max="301" width="7.28515625" style="256" bestFit="1" customWidth="1"/>
    <col min="302" max="303" width="7.42578125" style="256" bestFit="1" customWidth="1"/>
    <col min="304" max="304" width="7.140625" style="256" bestFit="1" customWidth="1"/>
    <col min="305" max="305" width="7.28515625" style="256" bestFit="1" customWidth="1"/>
    <col min="306" max="306" width="7.42578125" style="256" bestFit="1" customWidth="1"/>
    <col min="307" max="308" width="7.28515625" style="256" bestFit="1" customWidth="1"/>
    <col min="309" max="309" width="7.42578125" style="256" bestFit="1" customWidth="1"/>
    <col min="310" max="311" width="7.28515625" style="256" bestFit="1" customWidth="1"/>
    <col min="312" max="313" width="7.42578125" style="256" bestFit="1" customWidth="1"/>
    <col min="314" max="314" width="7.140625" style="256" bestFit="1" customWidth="1"/>
    <col min="315" max="315" width="7.42578125" style="256" bestFit="1" customWidth="1"/>
    <col min="316" max="316" width="7.28515625" style="256" bestFit="1" customWidth="1"/>
    <col min="317" max="319" width="7.42578125" style="256" bestFit="1" customWidth="1"/>
    <col min="320" max="320" width="7.28515625" style="256" bestFit="1" customWidth="1"/>
    <col min="321" max="321" width="7.42578125" style="256" bestFit="1" customWidth="1"/>
    <col min="322" max="323" width="7.28515625" style="256" bestFit="1" customWidth="1"/>
    <col min="324" max="325" width="7.42578125" style="256" bestFit="1" customWidth="1"/>
    <col min="326" max="327" width="7.28515625" style="256" bestFit="1" customWidth="1"/>
    <col min="328" max="329" width="7.42578125" style="256" bestFit="1" customWidth="1"/>
    <col min="330" max="331" width="7.28515625" style="256" bestFit="1" customWidth="1"/>
    <col min="332" max="333" width="7.42578125" style="256" bestFit="1" customWidth="1"/>
    <col min="334" max="334" width="7.28515625" style="256" bestFit="1" customWidth="1"/>
    <col min="335" max="335" width="7" style="256" bestFit="1" customWidth="1"/>
    <col min="336" max="338" width="7.42578125" style="256" bestFit="1" customWidth="1"/>
    <col min="339" max="339" width="7.28515625" style="256" bestFit="1" customWidth="1"/>
    <col min="340" max="340" width="7.140625" style="256" bestFit="1" customWidth="1"/>
    <col min="341" max="342" width="7.42578125" style="256" bestFit="1" customWidth="1"/>
    <col min="343" max="345" width="7.28515625" style="256" bestFit="1" customWidth="1"/>
    <col min="346" max="346" width="7.140625" style="256" bestFit="1" customWidth="1"/>
    <col min="347" max="347" width="7.42578125" style="256" bestFit="1" customWidth="1"/>
    <col min="348" max="348" width="7.140625" style="256" bestFit="1" customWidth="1"/>
    <col min="349" max="352" width="7.42578125" style="256" bestFit="1" customWidth="1"/>
    <col min="353" max="353" width="7.28515625" style="256" bestFit="1" customWidth="1"/>
    <col min="354" max="356" width="7.42578125" style="256" bestFit="1" customWidth="1"/>
    <col min="357" max="357" width="7.28515625" style="256" bestFit="1" customWidth="1"/>
    <col min="358" max="359" width="7.42578125" style="256" bestFit="1" customWidth="1"/>
    <col min="360" max="360" width="7.28515625" style="256" bestFit="1" customWidth="1"/>
    <col min="361" max="361" width="7.42578125" style="256" bestFit="1" customWidth="1"/>
    <col min="362" max="364" width="7.28515625" style="256" bestFit="1" customWidth="1"/>
    <col min="365" max="367" width="7.42578125" style="256" bestFit="1" customWidth="1"/>
    <col min="368" max="368" width="7.140625" style="256" bestFit="1" customWidth="1"/>
    <col min="369" max="369" width="7.28515625" style="256" bestFit="1" customWidth="1"/>
    <col min="370" max="370" width="7.42578125" style="256" bestFit="1" customWidth="1"/>
    <col min="371" max="371" width="7.28515625" style="256" bestFit="1" customWidth="1"/>
    <col min="372" max="16384" width="9.140625" style="256"/>
  </cols>
  <sheetData>
    <row r="1" spans="1:371" x14ac:dyDescent="0.2">
      <c r="E1" s="701" t="s">
        <v>0</v>
      </c>
      <c r="F1" s="701"/>
      <c r="G1" s="701"/>
      <c r="H1" s="701"/>
      <c r="K1" s="263"/>
      <c r="L1" s="705" t="s">
        <v>284</v>
      </c>
      <c r="M1" s="706"/>
      <c r="N1" s="706"/>
      <c r="O1" s="706"/>
      <c r="P1" s="706"/>
      <c r="Q1" s="706"/>
      <c r="R1" s="706"/>
      <c r="S1" s="706"/>
      <c r="T1" s="706"/>
      <c r="U1" s="706"/>
      <c r="V1" s="706"/>
      <c r="W1" s="707"/>
      <c r="X1" s="705" t="s">
        <v>285</v>
      </c>
      <c r="Y1" s="706"/>
      <c r="Z1" s="706"/>
      <c r="AA1" s="706"/>
      <c r="AB1" s="706"/>
      <c r="AC1" s="706"/>
      <c r="AD1" s="706"/>
      <c r="AE1" s="706"/>
      <c r="AF1" s="706"/>
      <c r="AG1" s="706"/>
      <c r="AH1" s="706"/>
      <c r="AI1" s="707"/>
      <c r="AJ1" s="705" t="s">
        <v>286</v>
      </c>
      <c r="AK1" s="706"/>
      <c r="AL1" s="706"/>
      <c r="AM1" s="706"/>
      <c r="AN1" s="706"/>
      <c r="AO1" s="706"/>
      <c r="AP1" s="706"/>
      <c r="AQ1" s="706"/>
      <c r="AR1" s="706"/>
      <c r="AS1" s="706"/>
      <c r="AT1" s="706"/>
      <c r="AU1" s="707"/>
      <c r="AV1" s="705" t="s">
        <v>287</v>
      </c>
      <c r="AW1" s="706"/>
      <c r="AX1" s="706"/>
      <c r="AY1" s="706"/>
      <c r="AZ1" s="706"/>
      <c r="BA1" s="706"/>
      <c r="BB1" s="706"/>
      <c r="BC1" s="706"/>
      <c r="BD1" s="706"/>
      <c r="BE1" s="706"/>
      <c r="BF1" s="706"/>
      <c r="BG1" s="707"/>
      <c r="BH1" s="705" t="s">
        <v>288</v>
      </c>
      <c r="BI1" s="706"/>
      <c r="BJ1" s="706"/>
      <c r="BK1" s="706"/>
      <c r="BL1" s="706"/>
      <c r="BM1" s="706"/>
      <c r="BN1" s="706"/>
      <c r="BO1" s="706"/>
      <c r="BP1" s="706"/>
      <c r="BQ1" s="706"/>
      <c r="BR1" s="706"/>
      <c r="BS1" s="707"/>
      <c r="BT1" s="705" t="s">
        <v>289</v>
      </c>
      <c r="BU1" s="706"/>
      <c r="BV1" s="706"/>
      <c r="BW1" s="706"/>
      <c r="BX1" s="706"/>
      <c r="BY1" s="706"/>
      <c r="BZ1" s="706"/>
      <c r="CA1" s="706"/>
      <c r="CB1" s="706"/>
      <c r="CC1" s="706"/>
      <c r="CD1" s="706"/>
      <c r="CE1" s="707"/>
      <c r="CF1" s="705" t="s">
        <v>290</v>
      </c>
      <c r="CG1" s="706"/>
      <c r="CH1" s="706"/>
      <c r="CI1" s="706"/>
      <c r="CJ1" s="706"/>
      <c r="CK1" s="706"/>
      <c r="CL1" s="706"/>
      <c r="CM1" s="706"/>
      <c r="CN1" s="706"/>
      <c r="CO1" s="706"/>
      <c r="CP1" s="706"/>
      <c r="CQ1" s="707"/>
      <c r="CR1" s="705" t="s">
        <v>291</v>
      </c>
      <c r="CS1" s="706"/>
      <c r="CT1" s="706"/>
      <c r="CU1" s="706"/>
      <c r="CV1" s="706"/>
      <c r="CW1" s="706"/>
      <c r="CX1" s="706"/>
      <c r="CY1" s="706"/>
      <c r="CZ1" s="706"/>
      <c r="DA1" s="706"/>
      <c r="DB1" s="706"/>
      <c r="DC1" s="707"/>
      <c r="DD1" s="705" t="s">
        <v>292</v>
      </c>
      <c r="DE1" s="706"/>
      <c r="DF1" s="706"/>
      <c r="DG1" s="706"/>
      <c r="DH1" s="706"/>
      <c r="DI1" s="706"/>
      <c r="DJ1" s="706"/>
      <c r="DK1" s="706"/>
      <c r="DL1" s="706"/>
      <c r="DM1" s="706"/>
      <c r="DN1" s="706"/>
      <c r="DO1" s="707"/>
      <c r="DP1" s="705" t="s">
        <v>293</v>
      </c>
      <c r="DQ1" s="706"/>
      <c r="DR1" s="706"/>
      <c r="DS1" s="706"/>
      <c r="DT1" s="706"/>
      <c r="DU1" s="706"/>
      <c r="DV1" s="706"/>
      <c r="DW1" s="706"/>
      <c r="DX1" s="706"/>
      <c r="DY1" s="706"/>
      <c r="DZ1" s="706"/>
      <c r="EA1" s="707"/>
      <c r="EB1" s="705" t="s">
        <v>294</v>
      </c>
      <c r="EC1" s="706"/>
      <c r="ED1" s="706"/>
      <c r="EE1" s="706"/>
      <c r="EF1" s="706"/>
      <c r="EG1" s="706"/>
      <c r="EH1" s="706"/>
      <c r="EI1" s="706"/>
      <c r="EJ1" s="706"/>
      <c r="EK1" s="706"/>
      <c r="EL1" s="706"/>
      <c r="EM1" s="707"/>
      <c r="EN1" s="705" t="s">
        <v>295</v>
      </c>
      <c r="EO1" s="706"/>
      <c r="EP1" s="706"/>
      <c r="EQ1" s="706"/>
      <c r="ER1" s="706"/>
      <c r="ES1" s="706"/>
      <c r="ET1" s="706"/>
      <c r="EU1" s="706"/>
      <c r="EV1" s="706"/>
      <c r="EW1" s="706"/>
      <c r="EX1" s="706"/>
      <c r="EY1" s="707"/>
      <c r="EZ1" s="705" t="s">
        <v>296</v>
      </c>
      <c r="FA1" s="706"/>
      <c r="FB1" s="706"/>
      <c r="FC1" s="706"/>
      <c r="FD1" s="706"/>
      <c r="FE1" s="706"/>
      <c r="FF1" s="706"/>
      <c r="FG1" s="706"/>
      <c r="FH1" s="706"/>
      <c r="FI1" s="706"/>
      <c r="FJ1" s="706"/>
      <c r="FK1" s="707"/>
      <c r="FL1" s="705" t="s">
        <v>297</v>
      </c>
      <c r="FM1" s="706"/>
      <c r="FN1" s="706"/>
      <c r="FO1" s="706"/>
      <c r="FP1" s="706"/>
      <c r="FQ1" s="706"/>
      <c r="FR1" s="706"/>
      <c r="FS1" s="706"/>
      <c r="FT1" s="706"/>
      <c r="FU1" s="706"/>
      <c r="FV1" s="706"/>
      <c r="FW1" s="707"/>
      <c r="FX1" s="705" t="s">
        <v>298</v>
      </c>
      <c r="FY1" s="706"/>
      <c r="FZ1" s="706"/>
      <c r="GA1" s="706"/>
      <c r="GB1" s="706"/>
      <c r="GC1" s="706"/>
      <c r="GD1" s="706"/>
      <c r="GE1" s="706"/>
      <c r="GF1" s="706"/>
      <c r="GG1" s="706"/>
      <c r="GH1" s="706"/>
      <c r="GI1" s="707"/>
      <c r="GJ1" s="705" t="s">
        <v>299</v>
      </c>
      <c r="GK1" s="706"/>
      <c r="GL1" s="706"/>
      <c r="GM1" s="706"/>
      <c r="GN1" s="706"/>
      <c r="GO1" s="706"/>
      <c r="GP1" s="706"/>
      <c r="GQ1" s="706"/>
      <c r="GR1" s="706"/>
      <c r="GS1" s="706"/>
      <c r="GT1" s="706"/>
      <c r="GU1" s="707"/>
      <c r="GV1" s="705" t="s">
        <v>300</v>
      </c>
      <c r="GW1" s="706"/>
      <c r="GX1" s="706"/>
      <c r="GY1" s="706"/>
      <c r="GZ1" s="706"/>
      <c r="HA1" s="706"/>
      <c r="HB1" s="706"/>
      <c r="HC1" s="706"/>
      <c r="HD1" s="706"/>
      <c r="HE1" s="706"/>
      <c r="HF1" s="706"/>
      <c r="HG1" s="707"/>
      <c r="HH1" s="705" t="s">
        <v>301</v>
      </c>
      <c r="HI1" s="706"/>
      <c r="HJ1" s="706"/>
      <c r="HK1" s="706"/>
      <c r="HL1" s="706"/>
      <c r="HM1" s="706"/>
      <c r="HN1" s="706"/>
      <c r="HO1" s="706"/>
      <c r="HP1" s="706"/>
      <c r="HQ1" s="706"/>
      <c r="HR1" s="706"/>
      <c r="HS1" s="707"/>
      <c r="HT1" s="705" t="s">
        <v>302</v>
      </c>
      <c r="HU1" s="706"/>
      <c r="HV1" s="706"/>
      <c r="HW1" s="706"/>
      <c r="HX1" s="706"/>
      <c r="HY1" s="706"/>
      <c r="HZ1" s="706"/>
      <c r="IA1" s="706"/>
      <c r="IB1" s="706"/>
      <c r="IC1" s="706"/>
      <c r="ID1" s="706"/>
      <c r="IE1" s="707"/>
      <c r="IF1" s="705" t="s">
        <v>303</v>
      </c>
      <c r="IG1" s="706"/>
      <c r="IH1" s="706"/>
      <c r="II1" s="706"/>
      <c r="IJ1" s="706"/>
      <c r="IK1" s="706"/>
      <c r="IL1" s="706"/>
      <c r="IM1" s="706"/>
      <c r="IN1" s="706"/>
      <c r="IO1" s="706"/>
      <c r="IP1" s="706"/>
      <c r="IQ1" s="707"/>
      <c r="IR1" s="705" t="s">
        <v>304</v>
      </c>
      <c r="IS1" s="706"/>
      <c r="IT1" s="706"/>
      <c r="IU1" s="706"/>
      <c r="IV1" s="706"/>
      <c r="IW1" s="706"/>
      <c r="IX1" s="706"/>
      <c r="IY1" s="706"/>
      <c r="IZ1" s="706"/>
      <c r="JA1" s="706"/>
      <c r="JB1" s="706"/>
      <c r="JC1" s="707"/>
      <c r="JD1" s="705" t="s">
        <v>305</v>
      </c>
      <c r="JE1" s="706"/>
      <c r="JF1" s="706"/>
      <c r="JG1" s="706"/>
      <c r="JH1" s="706"/>
      <c r="JI1" s="706"/>
      <c r="JJ1" s="706"/>
      <c r="JK1" s="706"/>
      <c r="JL1" s="706"/>
      <c r="JM1" s="706"/>
      <c r="JN1" s="706"/>
      <c r="JO1" s="707"/>
      <c r="JP1" s="705" t="s">
        <v>306</v>
      </c>
      <c r="JQ1" s="706"/>
      <c r="JR1" s="706"/>
      <c r="JS1" s="706"/>
      <c r="JT1" s="706"/>
      <c r="JU1" s="706"/>
      <c r="JV1" s="706"/>
      <c r="JW1" s="706"/>
      <c r="JX1" s="706"/>
      <c r="JY1" s="706"/>
      <c r="JZ1" s="706"/>
      <c r="KA1" s="707"/>
      <c r="KB1" s="705" t="s">
        <v>307</v>
      </c>
      <c r="KC1" s="706"/>
      <c r="KD1" s="706"/>
      <c r="KE1" s="706"/>
      <c r="KF1" s="706"/>
      <c r="KG1" s="706"/>
      <c r="KH1" s="706"/>
      <c r="KI1" s="706"/>
      <c r="KJ1" s="706"/>
      <c r="KK1" s="706"/>
      <c r="KL1" s="706"/>
      <c r="KM1" s="707"/>
      <c r="KN1" s="705" t="s">
        <v>308</v>
      </c>
      <c r="KO1" s="706"/>
      <c r="KP1" s="706"/>
      <c r="KQ1" s="706"/>
      <c r="KR1" s="706"/>
      <c r="KS1" s="706"/>
      <c r="KT1" s="706"/>
      <c r="KU1" s="706"/>
      <c r="KV1" s="706"/>
      <c r="KW1" s="706"/>
      <c r="KX1" s="706"/>
      <c r="KY1" s="707"/>
      <c r="KZ1" s="705" t="s">
        <v>309</v>
      </c>
      <c r="LA1" s="706"/>
      <c r="LB1" s="706"/>
      <c r="LC1" s="706"/>
      <c r="LD1" s="706"/>
      <c r="LE1" s="706"/>
      <c r="LF1" s="706"/>
      <c r="LG1" s="706"/>
      <c r="LH1" s="706"/>
      <c r="LI1" s="706"/>
      <c r="LJ1" s="706"/>
      <c r="LK1" s="707"/>
      <c r="LL1" s="705" t="s">
        <v>310</v>
      </c>
      <c r="LM1" s="706"/>
      <c r="LN1" s="706"/>
      <c r="LO1" s="706"/>
      <c r="LP1" s="706"/>
      <c r="LQ1" s="706"/>
      <c r="LR1" s="706"/>
      <c r="LS1" s="706"/>
      <c r="LT1" s="706"/>
      <c r="LU1" s="706"/>
      <c r="LV1" s="706"/>
      <c r="LW1" s="707"/>
      <c r="LX1" s="705" t="s">
        <v>311</v>
      </c>
      <c r="LY1" s="706"/>
      <c r="LZ1" s="706"/>
      <c r="MA1" s="706"/>
      <c r="MB1" s="706"/>
      <c r="MC1" s="706"/>
      <c r="MD1" s="706"/>
      <c r="ME1" s="706"/>
      <c r="MF1" s="706"/>
      <c r="MG1" s="706"/>
      <c r="MH1" s="706"/>
      <c r="MI1" s="707"/>
      <c r="MJ1" s="705" t="s">
        <v>312</v>
      </c>
      <c r="MK1" s="706"/>
      <c r="ML1" s="706"/>
      <c r="MM1" s="706"/>
      <c r="MN1" s="706"/>
      <c r="MO1" s="706"/>
      <c r="MP1" s="706"/>
      <c r="MQ1" s="706"/>
      <c r="MR1" s="706"/>
      <c r="MS1" s="706"/>
      <c r="MT1" s="706"/>
      <c r="MU1" s="707"/>
      <c r="MV1" s="705" t="s">
        <v>313</v>
      </c>
      <c r="MW1" s="706"/>
      <c r="MX1" s="706"/>
      <c r="MY1" s="706"/>
      <c r="MZ1" s="706"/>
      <c r="NA1" s="706"/>
      <c r="NB1" s="706"/>
      <c r="NC1" s="706"/>
      <c r="ND1" s="706"/>
      <c r="NE1" s="706"/>
      <c r="NF1" s="706"/>
      <c r="NG1" s="707"/>
    </row>
    <row r="2" spans="1:371" x14ac:dyDescent="0.2">
      <c r="A2" s="257" t="s">
        <v>610</v>
      </c>
      <c r="B2" s="257" t="s">
        <v>244</v>
      </c>
      <c r="C2" s="257" t="s">
        <v>314</v>
      </c>
      <c r="D2" s="257"/>
      <c r="E2" s="257" t="s">
        <v>591</v>
      </c>
      <c r="F2" s="257" t="s">
        <v>592</v>
      </c>
      <c r="G2" s="288" t="s">
        <v>623</v>
      </c>
      <c r="H2" s="288" t="s">
        <v>624</v>
      </c>
      <c r="I2" s="513" t="s">
        <v>962</v>
      </c>
      <c r="K2" s="278"/>
      <c r="L2" s="352">
        <v>1</v>
      </c>
      <c r="M2" s="344">
        <f>L2+1</f>
        <v>2</v>
      </c>
      <c r="N2" s="344">
        <f t="shared" ref="N2:BY2" si="0">M2+1</f>
        <v>3</v>
      </c>
      <c r="O2" s="344">
        <f t="shared" si="0"/>
        <v>4</v>
      </c>
      <c r="P2" s="344">
        <f t="shared" si="0"/>
        <v>5</v>
      </c>
      <c r="Q2" s="344">
        <f t="shared" si="0"/>
        <v>6</v>
      </c>
      <c r="R2" s="344">
        <f t="shared" si="0"/>
        <v>7</v>
      </c>
      <c r="S2" s="344">
        <f t="shared" si="0"/>
        <v>8</v>
      </c>
      <c r="T2" s="344">
        <f t="shared" si="0"/>
        <v>9</v>
      </c>
      <c r="U2" s="344">
        <f t="shared" si="0"/>
        <v>10</v>
      </c>
      <c r="V2" s="344">
        <f t="shared" si="0"/>
        <v>11</v>
      </c>
      <c r="W2" s="345">
        <f t="shared" si="0"/>
        <v>12</v>
      </c>
      <c r="X2" s="352">
        <f t="shared" si="0"/>
        <v>13</v>
      </c>
      <c r="Y2" s="344">
        <f t="shared" si="0"/>
        <v>14</v>
      </c>
      <c r="Z2" s="344">
        <f t="shared" si="0"/>
        <v>15</v>
      </c>
      <c r="AA2" s="344">
        <f t="shared" si="0"/>
        <v>16</v>
      </c>
      <c r="AB2" s="344">
        <f t="shared" si="0"/>
        <v>17</v>
      </c>
      <c r="AC2" s="344">
        <f t="shared" si="0"/>
        <v>18</v>
      </c>
      <c r="AD2" s="344">
        <f t="shared" si="0"/>
        <v>19</v>
      </c>
      <c r="AE2" s="344">
        <f t="shared" si="0"/>
        <v>20</v>
      </c>
      <c r="AF2" s="344">
        <f t="shared" si="0"/>
        <v>21</v>
      </c>
      <c r="AG2" s="344">
        <f t="shared" si="0"/>
        <v>22</v>
      </c>
      <c r="AH2" s="344">
        <f t="shared" si="0"/>
        <v>23</v>
      </c>
      <c r="AI2" s="345">
        <f t="shared" si="0"/>
        <v>24</v>
      </c>
      <c r="AJ2" s="352">
        <f t="shared" si="0"/>
        <v>25</v>
      </c>
      <c r="AK2" s="344">
        <f t="shared" si="0"/>
        <v>26</v>
      </c>
      <c r="AL2" s="344">
        <f t="shared" si="0"/>
        <v>27</v>
      </c>
      <c r="AM2" s="344">
        <f t="shared" si="0"/>
        <v>28</v>
      </c>
      <c r="AN2" s="344">
        <f t="shared" si="0"/>
        <v>29</v>
      </c>
      <c r="AO2" s="344">
        <f t="shared" si="0"/>
        <v>30</v>
      </c>
      <c r="AP2" s="344">
        <f t="shared" si="0"/>
        <v>31</v>
      </c>
      <c r="AQ2" s="344">
        <f t="shared" si="0"/>
        <v>32</v>
      </c>
      <c r="AR2" s="344">
        <f t="shared" si="0"/>
        <v>33</v>
      </c>
      <c r="AS2" s="344">
        <f t="shared" si="0"/>
        <v>34</v>
      </c>
      <c r="AT2" s="344">
        <f t="shared" si="0"/>
        <v>35</v>
      </c>
      <c r="AU2" s="345">
        <f t="shared" si="0"/>
        <v>36</v>
      </c>
      <c r="AV2" s="352">
        <f t="shared" si="0"/>
        <v>37</v>
      </c>
      <c r="AW2" s="344">
        <f t="shared" si="0"/>
        <v>38</v>
      </c>
      <c r="AX2" s="344">
        <f t="shared" si="0"/>
        <v>39</v>
      </c>
      <c r="AY2" s="344">
        <f t="shared" si="0"/>
        <v>40</v>
      </c>
      <c r="AZ2" s="344">
        <f t="shared" si="0"/>
        <v>41</v>
      </c>
      <c r="BA2" s="344">
        <f t="shared" si="0"/>
        <v>42</v>
      </c>
      <c r="BB2" s="344">
        <f t="shared" si="0"/>
        <v>43</v>
      </c>
      <c r="BC2" s="344">
        <f t="shared" si="0"/>
        <v>44</v>
      </c>
      <c r="BD2" s="344">
        <f t="shared" si="0"/>
        <v>45</v>
      </c>
      <c r="BE2" s="344">
        <f t="shared" si="0"/>
        <v>46</v>
      </c>
      <c r="BF2" s="344">
        <f t="shared" si="0"/>
        <v>47</v>
      </c>
      <c r="BG2" s="345">
        <f t="shared" si="0"/>
        <v>48</v>
      </c>
      <c r="BH2" s="352">
        <f t="shared" si="0"/>
        <v>49</v>
      </c>
      <c r="BI2" s="344">
        <f t="shared" si="0"/>
        <v>50</v>
      </c>
      <c r="BJ2" s="344">
        <f t="shared" si="0"/>
        <v>51</v>
      </c>
      <c r="BK2" s="344">
        <f t="shared" si="0"/>
        <v>52</v>
      </c>
      <c r="BL2" s="344">
        <f t="shared" si="0"/>
        <v>53</v>
      </c>
      <c r="BM2" s="344">
        <f t="shared" si="0"/>
        <v>54</v>
      </c>
      <c r="BN2" s="344">
        <f t="shared" si="0"/>
        <v>55</v>
      </c>
      <c r="BO2" s="344">
        <f t="shared" si="0"/>
        <v>56</v>
      </c>
      <c r="BP2" s="344">
        <f t="shared" si="0"/>
        <v>57</v>
      </c>
      <c r="BQ2" s="344">
        <f t="shared" si="0"/>
        <v>58</v>
      </c>
      <c r="BR2" s="344">
        <f t="shared" si="0"/>
        <v>59</v>
      </c>
      <c r="BS2" s="345">
        <f t="shared" si="0"/>
        <v>60</v>
      </c>
      <c r="BT2" s="352">
        <f t="shared" si="0"/>
        <v>61</v>
      </c>
      <c r="BU2" s="344">
        <f t="shared" si="0"/>
        <v>62</v>
      </c>
      <c r="BV2" s="344">
        <f t="shared" si="0"/>
        <v>63</v>
      </c>
      <c r="BW2" s="344">
        <f t="shared" si="0"/>
        <v>64</v>
      </c>
      <c r="BX2" s="344">
        <f t="shared" si="0"/>
        <v>65</v>
      </c>
      <c r="BY2" s="344">
        <f t="shared" si="0"/>
        <v>66</v>
      </c>
      <c r="BZ2" s="344">
        <f t="shared" ref="BZ2:EK2" si="1">BY2+1</f>
        <v>67</v>
      </c>
      <c r="CA2" s="344">
        <f t="shared" si="1"/>
        <v>68</v>
      </c>
      <c r="CB2" s="344">
        <f t="shared" si="1"/>
        <v>69</v>
      </c>
      <c r="CC2" s="344">
        <f t="shared" si="1"/>
        <v>70</v>
      </c>
      <c r="CD2" s="344">
        <f t="shared" si="1"/>
        <v>71</v>
      </c>
      <c r="CE2" s="345">
        <f t="shared" si="1"/>
        <v>72</v>
      </c>
      <c r="CF2" s="352">
        <f t="shared" si="1"/>
        <v>73</v>
      </c>
      <c r="CG2" s="344">
        <f t="shared" si="1"/>
        <v>74</v>
      </c>
      <c r="CH2" s="344">
        <f t="shared" si="1"/>
        <v>75</v>
      </c>
      <c r="CI2" s="344">
        <f t="shared" si="1"/>
        <v>76</v>
      </c>
      <c r="CJ2" s="344">
        <f t="shared" si="1"/>
        <v>77</v>
      </c>
      <c r="CK2" s="344">
        <f t="shared" si="1"/>
        <v>78</v>
      </c>
      <c r="CL2" s="344">
        <f t="shared" si="1"/>
        <v>79</v>
      </c>
      <c r="CM2" s="344">
        <f t="shared" si="1"/>
        <v>80</v>
      </c>
      <c r="CN2" s="344">
        <f t="shared" si="1"/>
        <v>81</v>
      </c>
      <c r="CO2" s="344">
        <f t="shared" si="1"/>
        <v>82</v>
      </c>
      <c r="CP2" s="344">
        <f t="shared" si="1"/>
        <v>83</v>
      </c>
      <c r="CQ2" s="345">
        <f t="shared" si="1"/>
        <v>84</v>
      </c>
      <c r="CR2" s="352">
        <f t="shared" si="1"/>
        <v>85</v>
      </c>
      <c r="CS2" s="344">
        <f t="shared" si="1"/>
        <v>86</v>
      </c>
      <c r="CT2" s="344">
        <f t="shared" si="1"/>
        <v>87</v>
      </c>
      <c r="CU2" s="344">
        <f t="shared" si="1"/>
        <v>88</v>
      </c>
      <c r="CV2" s="344">
        <f t="shared" si="1"/>
        <v>89</v>
      </c>
      <c r="CW2" s="344">
        <f t="shared" si="1"/>
        <v>90</v>
      </c>
      <c r="CX2" s="344">
        <f t="shared" si="1"/>
        <v>91</v>
      </c>
      <c r="CY2" s="344">
        <f t="shared" si="1"/>
        <v>92</v>
      </c>
      <c r="CZ2" s="344">
        <f t="shared" si="1"/>
        <v>93</v>
      </c>
      <c r="DA2" s="344">
        <f t="shared" si="1"/>
        <v>94</v>
      </c>
      <c r="DB2" s="344">
        <f t="shared" si="1"/>
        <v>95</v>
      </c>
      <c r="DC2" s="345">
        <f t="shared" si="1"/>
        <v>96</v>
      </c>
      <c r="DD2" s="352">
        <f t="shared" si="1"/>
        <v>97</v>
      </c>
      <c r="DE2" s="344">
        <f t="shared" si="1"/>
        <v>98</v>
      </c>
      <c r="DF2" s="344">
        <f t="shared" si="1"/>
        <v>99</v>
      </c>
      <c r="DG2" s="344">
        <f t="shared" si="1"/>
        <v>100</v>
      </c>
      <c r="DH2" s="344">
        <f t="shared" si="1"/>
        <v>101</v>
      </c>
      <c r="DI2" s="344">
        <f t="shared" si="1"/>
        <v>102</v>
      </c>
      <c r="DJ2" s="344">
        <f t="shared" si="1"/>
        <v>103</v>
      </c>
      <c r="DK2" s="344">
        <f t="shared" si="1"/>
        <v>104</v>
      </c>
      <c r="DL2" s="344">
        <f t="shared" si="1"/>
        <v>105</v>
      </c>
      <c r="DM2" s="344">
        <f t="shared" si="1"/>
        <v>106</v>
      </c>
      <c r="DN2" s="344">
        <f t="shared" si="1"/>
        <v>107</v>
      </c>
      <c r="DO2" s="345">
        <f t="shared" si="1"/>
        <v>108</v>
      </c>
      <c r="DP2" s="352">
        <f t="shared" si="1"/>
        <v>109</v>
      </c>
      <c r="DQ2" s="344">
        <f t="shared" si="1"/>
        <v>110</v>
      </c>
      <c r="DR2" s="344">
        <f t="shared" si="1"/>
        <v>111</v>
      </c>
      <c r="DS2" s="344">
        <f t="shared" si="1"/>
        <v>112</v>
      </c>
      <c r="DT2" s="344">
        <f t="shared" si="1"/>
        <v>113</v>
      </c>
      <c r="DU2" s="344">
        <f t="shared" si="1"/>
        <v>114</v>
      </c>
      <c r="DV2" s="344">
        <f t="shared" si="1"/>
        <v>115</v>
      </c>
      <c r="DW2" s="344">
        <f t="shared" si="1"/>
        <v>116</v>
      </c>
      <c r="DX2" s="344">
        <f t="shared" si="1"/>
        <v>117</v>
      </c>
      <c r="DY2" s="344">
        <f t="shared" si="1"/>
        <v>118</v>
      </c>
      <c r="DZ2" s="344">
        <f t="shared" si="1"/>
        <v>119</v>
      </c>
      <c r="EA2" s="345">
        <f t="shared" si="1"/>
        <v>120</v>
      </c>
      <c r="EB2" s="352">
        <f t="shared" si="1"/>
        <v>121</v>
      </c>
      <c r="EC2" s="344">
        <f t="shared" si="1"/>
        <v>122</v>
      </c>
      <c r="ED2" s="344">
        <f t="shared" si="1"/>
        <v>123</v>
      </c>
      <c r="EE2" s="344">
        <f t="shared" si="1"/>
        <v>124</v>
      </c>
      <c r="EF2" s="344">
        <f t="shared" si="1"/>
        <v>125</v>
      </c>
      <c r="EG2" s="344">
        <f t="shared" si="1"/>
        <v>126</v>
      </c>
      <c r="EH2" s="344">
        <f t="shared" si="1"/>
        <v>127</v>
      </c>
      <c r="EI2" s="344">
        <f t="shared" si="1"/>
        <v>128</v>
      </c>
      <c r="EJ2" s="344">
        <f t="shared" si="1"/>
        <v>129</v>
      </c>
      <c r="EK2" s="344">
        <f t="shared" si="1"/>
        <v>130</v>
      </c>
      <c r="EL2" s="344">
        <f t="shared" ref="EL2:GW2" si="2">EK2+1</f>
        <v>131</v>
      </c>
      <c r="EM2" s="345">
        <f t="shared" si="2"/>
        <v>132</v>
      </c>
      <c r="EN2" s="352">
        <f t="shared" si="2"/>
        <v>133</v>
      </c>
      <c r="EO2" s="344">
        <f t="shared" si="2"/>
        <v>134</v>
      </c>
      <c r="EP2" s="344">
        <f t="shared" si="2"/>
        <v>135</v>
      </c>
      <c r="EQ2" s="344">
        <f t="shared" si="2"/>
        <v>136</v>
      </c>
      <c r="ER2" s="344">
        <f t="shared" si="2"/>
        <v>137</v>
      </c>
      <c r="ES2" s="344">
        <f t="shared" si="2"/>
        <v>138</v>
      </c>
      <c r="ET2" s="344">
        <f t="shared" si="2"/>
        <v>139</v>
      </c>
      <c r="EU2" s="344">
        <f t="shared" si="2"/>
        <v>140</v>
      </c>
      <c r="EV2" s="344">
        <f t="shared" si="2"/>
        <v>141</v>
      </c>
      <c r="EW2" s="344">
        <f t="shared" si="2"/>
        <v>142</v>
      </c>
      <c r="EX2" s="344">
        <f t="shared" si="2"/>
        <v>143</v>
      </c>
      <c r="EY2" s="345">
        <f t="shared" si="2"/>
        <v>144</v>
      </c>
      <c r="EZ2" s="352">
        <f t="shared" si="2"/>
        <v>145</v>
      </c>
      <c r="FA2" s="344">
        <f t="shared" si="2"/>
        <v>146</v>
      </c>
      <c r="FB2" s="344">
        <f t="shared" si="2"/>
        <v>147</v>
      </c>
      <c r="FC2" s="344">
        <f t="shared" si="2"/>
        <v>148</v>
      </c>
      <c r="FD2" s="344">
        <f t="shared" si="2"/>
        <v>149</v>
      </c>
      <c r="FE2" s="344">
        <f t="shared" si="2"/>
        <v>150</v>
      </c>
      <c r="FF2" s="344">
        <f t="shared" si="2"/>
        <v>151</v>
      </c>
      <c r="FG2" s="344">
        <f t="shared" si="2"/>
        <v>152</v>
      </c>
      <c r="FH2" s="344">
        <f t="shared" si="2"/>
        <v>153</v>
      </c>
      <c r="FI2" s="344">
        <f t="shared" si="2"/>
        <v>154</v>
      </c>
      <c r="FJ2" s="344">
        <f t="shared" si="2"/>
        <v>155</v>
      </c>
      <c r="FK2" s="345">
        <f t="shared" si="2"/>
        <v>156</v>
      </c>
      <c r="FL2" s="352">
        <f t="shared" si="2"/>
        <v>157</v>
      </c>
      <c r="FM2" s="344">
        <f t="shared" si="2"/>
        <v>158</v>
      </c>
      <c r="FN2" s="344">
        <f t="shared" si="2"/>
        <v>159</v>
      </c>
      <c r="FO2" s="344">
        <f t="shared" si="2"/>
        <v>160</v>
      </c>
      <c r="FP2" s="344">
        <f t="shared" si="2"/>
        <v>161</v>
      </c>
      <c r="FQ2" s="344">
        <f t="shared" si="2"/>
        <v>162</v>
      </c>
      <c r="FR2" s="344">
        <f t="shared" si="2"/>
        <v>163</v>
      </c>
      <c r="FS2" s="344">
        <f t="shared" si="2"/>
        <v>164</v>
      </c>
      <c r="FT2" s="344">
        <f t="shared" si="2"/>
        <v>165</v>
      </c>
      <c r="FU2" s="344">
        <f t="shared" si="2"/>
        <v>166</v>
      </c>
      <c r="FV2" s="344">
        <f t="shared" si="2"/>
        <v>167</v>
      </c>
      <c r="FW2" s="345">
        <f t="shared" si="2"/>
        <v>168</v>
      </c>
      <c r="FX2" s="352">
        <f t="shared" si="2"/>
        <v>169</v>
      </c>
      <c r="FY2" s="344">
        <f t="shared" si="2"/>
        <v>170</v>
      </c>
      <c r="FZ2" s="344">
        <f t="shared" si="2"/>
        <v>171</v>
      </c>
      <c r="GA2" s="344">
        <f t="shared" si="2"/>
        <v>172</v>
      </c>
      <c r="GB2" s="344">
        <f t="shared" si="2"/>
        <v>173</v>
      </c>
      <c r="GC2" s="344">
        <f t="shared" si="2"/>
        <v>174</v>
      </c>
      <c r="GD2" s="344">
        <f t="shared" si="2"/>
        <v>175</v>
      </c>
      <c r="GE2" s="344">
        <f t="shared" si="2"/>
        <v>176</v>
      </c>
      <c r="GF2" s="344">
        <f t="shared" si="2"/>
        <v>177</v>
      </c>
      <c r="GG2" s="344">
        <f t="shared" si="2"/>
        <v>178</v>
      </c>
      <c r="GH2" s="344">
        <f t="shared" si="2"/>
        <v>179</v>
      </c>
      <c r="GI2" s="345">
        <f t="shared" si="2"/>
        <v>180</v>
      </c>
      <c r="GJ2" s="352">
        <f t="shared" si="2"/>
        <v>181</v>
      </c>
      <c r="GK2" s="344">
        <f t="shared" si="2"/>
        <v>182</v>
      </c>
      <c r="GL2" s="344">
        <f t="shared" si="2"/>
        <v>183</v>
      </c>
      <c r="GM2" s="344">
        <f t="shared" si="2"/>
        <v>184</v>
      </c>
      <c r="GN2" s="344">
        <f t="shared" si="2"/>
        <v>185</v>
      </c>
      <c r="GO2" s="344">
        <f t="shared" si="2"/>
        <v>186</v>
      </c>
      <c r="GP2" s="344">
        <f t="shared" si="2"/>
        <v>187</v>
      </c>
      <c r="GQ2" s="344">
        <f t="shared" si="2"/>
        <v>188</v>
      </c>
      <c r="GR2" s="344">
        <f t="shared" si="2"/>
        <v>189</v>
      </c>
      <c r="GS2" s="344">
        <f t="shared" si="2"/>
        <v>190</v>
      </c>
      <c r="GT2" s="344">
        <f t="shared" si="2"/>
        <v>191</v>
      </c>
      <c r="GU2" s="345">
        <f t="shared" si="2"/>
        <v>192</v>
      </c>
      <c r="GV2" s="352">
        <f t="shared" si="2"/>
        <v>193</v>
      </c>
      <c r="GW2" s="344">
        <f t="shared" si="2"/>
        <v>194</v>
      </c>
      <c r="GX2" s="344">
        <f t="shared" ref="GX2:HU2" si="3">GW2+1</f>
        <v>195</v>
      </c>
      <c r="GY2" s="344">
        <f t="shared" si="3"/>
        <v>196</v>
      </c>
      <c r="GZ2" s="344">
        <f t="shared" si="3"/>
        <v>197</v>
      </c>
      <c r="HA2" s="344">
        <f t="shared" si="3"/>
        <v>198</v>
      </c>
      <c r="HB2" s="344">
        <f t="shared" si="3"/>
        <v>199</v>
      </c>
      <c r="HC2" s="344">
        <f t="shared" si="3"/>
        <v>200</v>
      </c>
      <c r="HD2" s="344">
        <f t="shared" si="3"/>
        <v>201</v>
      </c>
      <c r="HE2" s="344">
        <f t="shared" si="3"/>
        <v>202</v>
      </c>
      <c r="HF2" s="344">
        <f t="shared" si="3"/>
        <v>203</v>
      </c>
      <c r="HG2" s="345">
        <f t="shared" si="3"/>
        <v>204</v>
      </c>
      <c r="HH2" s="352">
        <f t="shared" si="3"/>
        <v>205</v>
      </c>
      <c r="HI2" s="344">
        <f t="shared" si="3"/>
        <v>206</v>
      </c>
      <c r="HJ2" s="344">
        <f t="shared" si="3"/>
        <v>207</v>
      </c>
      <c r="HK2" s="344">
        <f t="shared" si="3"/>
        <v>208</v>
      </c>
      <c r="HL2" s="344">
        <f t="shared" si="3"/>
        <v>209</v>
      </c>
      <c r="HM2" s="344">
        <f t="shared" si="3"/>
        <v>210</v>
      </c>
      <c r="HN2" s="344">
        <f t="shared" si="3"/>
        <v>211</v>
      </c>
      <c r="HO2" s="344">
        <f t="shared" si="3"/>
        <v>212</v>
      </c>
      <c r="HP2" s="344">
        <f t="shared" si="3"/>
        <v>213</v>
      </c>
      <c r="HQ2" s="344">
        <f t="shared" si="3"/>
        <v>214</v>
      </c>
      <c r="HR2" s="344">
        <f t="shared" si="3"/>
        <v>215</v>
      </c>
      <c r="HS2" s="345">
        <f t="shared" si="3"/>
        <v>216</v>
      </c>
      <c r="HT2" s="352">
        <f t="shared" si="3"/>
        <v>217</v>
      </c>
      <c r="HU2" s="344">
        <f t="shared" si="3"/>
        <v>218</v>
      </c>
      <c r="HV2" s="344">
        <f>HU2+1</f>
        <v>219</v>
      </c>
      <c r="HW2" s="344">
        <f t="shared" ref="HW2:KH2" si="4">HV2+1</f>
        <v>220</v>
      </c>
      <c r="HX2" s="344">
        <f t="shared" si="4"/>
        <v>221</v>
      </c>
      <c r="HY2" s="344">
        <f t="shared" si="4"/>
        <v>222</v>
      </c>
      <c r="HZ2" s="344">
        <f t="shared" si="4"/>
        <v>223</v>
      </c>
      <c r="IA2" s="344">
        <f t="shared" si="4"/>
        <v>224</v>
      </c>
      <c r="IB2" s="344">
        <f t="shared" si="4"/>
        <v>225</v>
      </c>
      <c r="IC2" s="344">
        <f t="shared" si="4"/>
        <v>226</v>
      </c>
      <c r="ID2" s="344">
        <f t="shared" si="4"/>
        <v>227</v>
      </c>
      <c r="IE2" s="345">
        <f t="shared" si="4"/>
        <v>228</v>
      </c>
      <c r="IF2" s="352">
        <f t="shared" si="4"/>
        <v>229</v>
      </c>
      <c r="IG2" s="344">
        <f t="shared" si="4"/>
        <v>230</v>
      </c>
      <c r="IH2" s="344">
        <f t="shared" si="4"/>
        <v>231</v>
      </c>
      <c r="II2" s="344">
        <f t="shared" si="4"/>
        <v>232</v>
      </c>
      <c r="IJ2" s="344">
        <f t="shared" si="4"/>
        <v>233</v>
      </c>
      <c r="IK2" s="344">
        <f t="shared" si="4"/>
        <v>234</v>
      </c>
      <c r="IL2" s="344">
        <f t="shared" si="4"/>
        <v>235</v>
      </c>
      <c r="IM2" s="344">
        <f t="shared" si="4"/>
        <v>236</v>
      </c>
      <c r="IN2" s="344">
        <f t="shared" si="4"/>
        <v>237</v>
      </c>
      <c r="IO2" s="344">
        <f t="shared" si="4"/>
        <v>238</v>
      </c>
      <c r="IP2" s="344">
        <f t="shared" si="4"/>
        <v>239</v>
      </c>
      <c r="IQ2" s="345">
        <f t="shared" si="4"/>
        <v>240</v>
      </c>
      <c r="IR2" s="352">
        <f t="shared" si="4"/>
        <v>241</v>
      </c>
      <c r="IS2" s="344">
        <f t="shared" si="4"/>
        <v>242</v>
      </c>
      <c r="IT2" s="344">
        <f t="shared" si="4"/>
        <v>243</v>
      </c>
      <c r="IU2" s="344">
        <f t="shared" si="4"/>
        <v>244</v>
      </c>
      <c r="IV2" s="344">
        <f t="shared" si="4"/>
        <v>245</v>
      </c>
      <c r="IW2" s="344">
        <f t="shared" si="4"/>
        <v>246</v>
      </c>
      <c r="IX2" s="344">
        <f t="shared" si="4"/>
        <v>247</v>
      </c>
      <c r="IY2" s="344">
        <f t="shared" si="4"/>
        <v>248</v>
      </c>
      <c r="IZ2" s="344">
        <f t="shared" si="4"/>
        <v>249</v>
      </c>
      <c r="JA2" s="344">
        <f t="shared" si="4"/>
        <v>250</v>
      </c>
      <c r="JB2" s="344">
        <f t="shared" si="4"/>
        <v>251</v>
      </c>
      <c r="JC2" s="345">
        <f t="shared" si="4"/>
        <v>252</v>
      </c>
      <c r="JD2" s="352">
        <f t="shared" si="4"/>
        <v>253</v>
      </c>
      <c r="JE2" s="344">
        <f t="shared" si="4"/>
        <v>254</v>
      </c>
      <c r="JF2" s="344">
        <f t="shared" si="4"/>
        <v>255</v>
      </c>
      <c r="JG2" s="344">
        <f t="shared" si="4"/>
        <v>256</v>
      </c>
      <c r="JH2" s="344">
        <f t="shared" si="4"/>
        <v>257</v>
      </c>
      <c r="JI2" s="344">
        <f t="shared" si="4"/>
        <v>258</v>
      </c>
      <c r="JJ2" s="344">
        <f t="shared" si="4"/>
        <v>259</v>
      </c>
      <c r="JK2" s="344">
        <f t="shared" si="4"/>
        <v>260</v>
      </c>
      <c r="JL2" s="344">
        <f t="shared" si="4"/>
        <v>261</v>
      </c>
      <c r="JM2" s="344">
        <f t="shared" si="4"/>
        <v>262</v>
      </c>
      <c r="JN2" s="344">
        <f t="shared" si="4"/>
        <v>263</v>
      </c>
      <c r="JO2" s="345">
        <f t="shared" si="4"/>
        <v>264</v>
      </c>
      <c r="JP2" s="352">
        <f t="shared" si="4"/>
        <v>265</v>
      </c>
      <c r="JQ2" s="344">
        <f t="shared" si="4"/>
        <v>266</v>
      </c>
      <c r="JR2" s="344">
        <f t="shared" si="4"/>
        <v>267</v>
      </c>
      <c r="JS2" s="344">
        <f t="shared" si="4"/>
        <v>268</v>
      </c>
      <c r="JT2" s="344">
        <f t="shared" si="4"/>
        <v>269</v>
      </c>
      <c r="JU2" s="344">
        <f t="shared" si="4"/>
        <v>270</v>
      </c>
      <c r="JV2" s="344">
        <f t="shared" si="4"/>
        <v>271</v>
      </c>
      <c r="JW2" s="344">
        <f t="shared" si="4"/>
        <v>272</v>
      </c>
      <c r="JX2" s="344">
        <f t="shared" si="4"/>
        <v>273</v>
      </c>
      <c r="JY2" s="344">
        <f t="shared" si="4"/>
        <v>274</v>
      </c>
      <c r="JZ2" s="344">
        <f t="shared" si="4"/>
        <v>275</v>
      </c>
      <c r="KA2" s="345">
        <f t="shared" si="4"/>
        <v>276</v>
      </c>
      <c r="KB2" s="352">
        <f t="shared" si="4"/>
        <v>277</v>
      </c>
      <c r="KC2" s="344">
        <f t="shared" si="4"/>
        <v>278</v>
      </c>
      <c r="KD2" s="344">
        <f t="shared" si="4"/>
        <v>279</v>
      </c>
      <c r="KE2" s="344">
        <f t="shared" si="4"/>
        <v>280</v>
      </c>
      <c r="KF2" s="344">
        <f t="shared" si="4"/>
        <v>281</v>
      </c>
      <c r="KG2" s="344">
        <f t="shared" si="4"/>
        <v>282</v>
      </c>
      <c r="KH2" s="344">
        <f t="shared" si="4"/>
        <v>283</v>
      </c>
      <c r="KI2" s="344">
        <f t="shared" ref="KI2:LI2" si="5">KH2+1</f>
        <v>284</v>
      </c>
      <c r="KJ2" s="344">
        <f t="shared" si="5"/>
        <v>285</v>
      </c>
      <c r="KK2" s="344">
        <f t="shared" si="5"/>
        <v>286</v>
      </c>
      <c r="KL2" s="344">
        <f t="shared" si="5"/>
        <v>287</v>
      </c>
      <c r="KM2" s="345">
        <f t="shared" si="5"/>
        <v>288</v>
      </c>
      <c r="KN2" s="352">
        <f t="shared" si="5"/>
        <v>289</v>
      </c>
      <c r="KO2" s="344">
        <f t="shared" si="5"/>
        <v>290</v>
      </c>
      <c r="KP2" s="344">
        <f t="shared" si="5"/>
        <v>291</v>
      </c>
      <c r="KQ2" s="344">
        <f t="shared" si="5"/>
        <v>292</v>
      </c>
      <c r="KR2" s="344">
        <f t="shared" si="5"/>
        <v>293</v>
      </c>
      <c r="KS2" s="344">
        <f t="shared" si="5"/>
        <v>294</v>
      </c>
      <c r="KT2" s="344">
        <f t="shared" si="5"/>
        <v>295</v>
      </c>
      <c r="KU2" s="344">
        <f t="shared" si="5"/>
        <v>296</v>
      </c>
      <c r="KV2" s="344">
        <f t="shared" si="5"/>
        <v>297</v>
      </c>
      <c r="KW2" s="344">
        <f t="shared" si="5"/>
        <v>298</v>
      </c>
      <c r="KX2" s="344">
        <f t="shared" si="5"/>
        <v>299</v>
      </c>
      <c r="KY2" s="345">
        <f t="shared" si="5"/>
        <v>300</v>
      </c>
      <c r="KZ2" s="352">
        <f t="shared" si="5"/>
        <v>301</v>
      </c>
      <c r="LA2" s="344">
        <f t="shared" si="5"/>
        <v>302</v>
      </c>
      <c r="LB2" s="344">
        <f t="shared" si="5"/>
        <v>303</v>
      </c>
      <c r="LC2" s="344">
        <f t="shared" si="5"/>
        <v>304</v>
      </c>
      <c r="LD2" s="344">
        <f t="shared" si="5"/>
        <v>305</v>
      </c>
      <c r="LE2" s="344">
        <f t="shared" si="5"/>
        <v>306</v>
      </c>
      <c r="LF2" s="344">
        <f t="shared" si="5"/>
        <v>307</v>
      </c>
      <c r="LG2" s="344">
        <f t="shared" si="5"/>
        <v>308</v>
      </c>
      <c r="LH2" s="344">
        <f t="shared" si="5"/>
        <v>309</v>
      </c>
      <c r="LI2" s="344">
        <f t="shared" si="5"/>
        <v>310</v>
      </c>
      <c r="LJ2" s="344">
        <f>LI2+1</f>
        <v>311</v>
      </c>
      <c r="LK2" s="345">
        <f t="shared" ref="LK2:NG2" si="6">LJ2+1</f>
        <v>312</v>
      </c>
      <c r="LL2" s="352">
        <f t="shared" si="6"/>
        <v>313</v>
      </c>
      <c r="LM2" s="344">
        <f t="shared" si="6"/>
        <v>314</v>
      </c>
      <c r="LN2" s="344">
        <f t="shared" si="6"/>
        <v>315</v>
      </c>
      <c r="LO2" s="344">
        <f t="shared" si="6"/>
        <v>316</v>
      </c>
      <c r="LP2" s="344">
        <f t="shared" si="6"/>
        <v>317</v>
      </c>
      <c r="LQ2" s="344">
        <f t="shared" si="6"/>
        <v>318</v>
      </c>
      <c r="LR2" s="344">
        <f t="shared" si="6"/>
        <v>319</v>
      </c>
      <c r="LS2" s="344">
        <f t="shared" si="6"/>
        <v>320</v>
      </c>
      <c r="LT2" s="344">
        <f t="shared" si="6"/>
        <v>321</v>
      </c>
      <c r="LU2" s="344">
        <f t="shared" si="6"/>
        <v>322</v>
      </c>
      <c r="LV2" s="344">
        <f t="shared" si="6"/>
        <v>323</v>
      </c>
      <c r="LW2" s="345">
        <f t="shared" si="6"/>
        <v>324</v>
      </c>
      <c r="LX2" s="352">
        <f t="shared" si="6"/>
        <v>325</v>
      </c>
      <c r="LY2" s="344">
        <f t="shared" si="6"/>
        <v>326</v>
      </c>
      <c r="LZ2" s="344">
        <f t="shared" si="6"/>
        <v>327</v>
      </c>
      <c r="MA2" s="344">
        <f t="shared" si="6"/>
        <v>328</v>
      </c>
      <c r="MB2" s="344">
        <f t="shared" si="6"/>
        <v>329</v>
      </c>
      <c r="MC2" s="344">
        <f t="shared" si="6"/>
        <v>330</v>
      </c>
      <c r="MD2" s="344">
        <f t="shared" si="6"/>
        <v>331</v>
      </c>
      <c r="ME2" s="344">
        <f t="shared" si="6"/>
        <v>332</v>
      </c>
      <c r="MF2" s="344">
        <f t="shared" si="6"/>
        <v>333</v>
      </c>
      <c r="MG2" s="344">
        <f t="shared" si="6"/>
        <v>334</v>
      </c>
      <c r="MH2" s="344">
        <f t="shared" si="6"/>
        <v>335</v>
      </c>
      <c r="MI2" s="345">
        <f t="shared" si="6"/>
        <v>336</v>
      </c>
      <c r="MJ2" s="352">
        <f t="shared" si="6"/>
        <v>337</v>
      </c>
      <c r="MK2" s="344">
        <f t="shared" si="6"/>
        <v>338</v>
      </c>
      <c r="ML2" s="344">
        <f t="shared" si="6"/>
        <v>339</v>
      </c>
      <c r="MM2" s="344">
        <f t="shared" si="6"/>
        <v>340</v>
      </c>
      <c r="MN2" s="344">
        <f t="shared" si="6"/>
        <v>341</v>
      </c>
      <c r="MO2" s="344">
        <f t="shared" si="6"/>
        <v>342</v>
      </c>
      <c r="MP2" s="344">
        <f t="shared" si="6"/>
        <v>343</v>
      </c>
      <c r="MQ2" s="344">
        <f t="shared" si="6"/>
        <v>344</v>
      </c>
      <c r="MR2" s="344">
        <f t="shared" si="6"/>
        <v>345</v>
      </c>
      <c r="MS2" s="344">
        <f t="shared" si="6"/>
        <v>346</v>
      </c>
      <c r="MT2" s="344">
        <f t="shared" si="6"/>
        <v>347</v>
      </c>
      <c r="MU2" s="345">
        <f t="shared" si="6"/>
        <v>348</v>
      </c>
      <c r="MV2" s="352">
        <f t="shared" si="6"/>
        <v>349</v>
      </c>
      <c r="MW2" s="344">
        <f t="shared" si="6"/>
        <v>350</v>
      </c>
      <c r="MX2" s="344">
        <f t="shared" si="6"/>
        <v>351</v>
      </c>
      <c r="MY2" s="344">
        <f t="shared" si="6"/>
        <v>352</v>
      </c>
      <c r="MZ2" s="344">
        <f t="shared" si="6"/>
        <v>353</v>
      </c>
      <c r="NA2" s="344">
        <f t="shared" si="6"/>
        <v>354</v>
      </c>
      <c r="NB2" s="344">
        <f t="shared" si="6"/>
        <v>355</v>
      </c>
      <c r="NC2" s="344">
        <f t="shared" si="6"/>
        <v>356</v>
      </c>
      <c r="ND2" s="344">
        <f t="shared" si="6"/>
        <v>357</v>
      </c>
      <c r="NE2" s="344">
        <f t="shared" si="6"/>
        <v>358</v>
      </c>
      <c r="NF2" s="344">
        <f t="shared" si="6"/>
        <v>359</v>
      </c>
      <c r="NG2" s="345">
        <f t="shared" si="6"/>
        <v>360</v>
      </c>
    </row>
    <row r="3" spans="1:371" x14ac:dyDescent="0.2">
      <c r="A3" s="260" t="s">
        <v>898</v>
      </c>
      <c r="B3" s="260" t="s">
        <v>271</v>
      </c>
      <c r="C3" s="260" t="s">
        <v>4</v>
      </c>
      <c r="D3" s="260" t="s">
        <v>901</v>
      </c>
      <c r="E3" s="258" t="str">
        <f>'Cargos e Salários'!C120</f>
        <v>Encarregado de serviços de limpeza</v>
      </c>
      <c r="F3" s="506">
        <f>0+1</f>
        <v>1</v>
      </c>
      <c r="G3" s="291">
        <f>'Cargos e Salários'!AC120</f>
        <v>4221.778759718889</v>
      </c>
      <c r="H3" s="283">
        <f t="shared" ref="H3:H18" si="7">G3*F3</f>
        <v>4221.778759718889</v>
      </c>
      <c r="I3" s="514" t="s">
        <v>968</v>
      </c>
      <c r="K3" s="343" t="s">
        <v>896</v>
      </c>
      <c r="L3" s="353">
        <f>'Demandas-receitas bilheteria'!C2</f>
        <v>223344.76124999998</v>
      </c>
      <c r="M3" s="353">
        <f>'Demandas-receitas bilheteria'!D2</f>
        <v>159256.93062499998</v>
      </c>
      <c r="N3" s="353">
        <f>'Demandas-receitas bilheteria'!E2</f>
        <v>161427.924375</v>
      </c>
      <c r="O3" s="353">
        <f>'Demandas-receitas bilheteria'!F2</f>
        <v>150923.08500000002</v>
      </c>
      <c r="P3" s="353">
        <f>'Demandas-receitas bilheteria'!G2</f>
        <v>124617.3096875</v>
      </c>
      <c r="Q3" s="353">
        <f>'Demandas-receitas bilheteria'!H2</f>
        <v>131819.25718750001</v>
      </c>
      <c r="R3" s="353">
        <f>'Demandas-receitas bilheteria'!I2</f>
        <v>207238.18312499998</v>
      </c>
      <c r="S3" s="353">
        <f>'Demandas-receitas bilheteria'!J2</f>
        <v>150932.13</v>
      </c>
      <c r="T3" s="353">
        <f>'Demandas-receitas bilheteria'!K2</f>
        <v>162515.550625</v>
      </c>
      <c r="U3" s="353">
        <f>'Demandas-receitas bilheteria'!L2</f>
        <v>181499.94843749999</v>
      </c>
      <c r="V3" s="353">
        <f>'Demandas-receitas bilheteria'!M2</f>
        <v>188128.4075</v>
      </c>
      <c r="W3" s="353">
        <f>'Demandas-receitas bilheteria'!N2</f>
        <v>191030.75593749998</v>
      </c>
      <c r="X3" s="353">
        <f>'Demandas-receitas bilheteria'!O2</f>
        <v>235609.36687500001</v>
      </c>
      <c r="Y3" s="353">
        <f>'Demandas-receitas bilheteria'!P2</f>
        <v>181146.28281249999</v>
      </c>
      <c r="Z3" s="353">
        <f>'Demandas-receitas bilheteria'!Q2</f>
        <v>158466.24562499998</v>
      </c>
      <c r="AA3" s="353">
        <f>'Demandas-receitas bilheteria'!R2</f>
        <v>156196.64812500001</v>
      </c>
      <c r="AB3" s="353">
        <f>'Demandas-receitas bilheteria'!S2</f>
        <v>131681.03750000001</v>
      </c>
      <c r="AC3" s="353">
        <f>'Demandas-receitas bilheteria'!T2</f>
        <v>136469.51</v>
      </c>
      <c r="AD3" s="353">
        <f>'Demandas-receitas bilheteria'!U2</f>
        <v>212799.7734375</v>
      </c>
      <c r="AE3" s="353">
        <f>'Demandas-receitas bilheteria'!V2</f>
        <v>156541.99875</v>
      </c>
      <c r="AF3" s="353">
        <f>'Demandas-receitas bilheteria'!W2</f>
        <v>167757.6953125</v>
      </c>
      <c r="AG3" s="353">
        <f>'Demandas-receitas bilheteria'!X2</f>
        <v>186769.14124999999</v>
      </c>
      <c r="AH3" s="353">
        <f>'Demandas-receitas bilheteria'!Y2</f>
        <v>193703.41593750002</v>
      </c>
      <c r="AI3" s="353">
        <f>'Demandas-receitas bilheteria'!Z2</f>
        <v>189169.1225</v>
      </c>
      <c r="AJ3" s="353">
        <f>'Demandas-receitas bilheteria'!AA2</f>
        <v>238328.65312500001</v>
      </c>
      <c r="AK3" s="353">
        <f>'Demandas-receitas bilheteria'!AB2</f>
        <v>184587.04062499999</v>
      </c>
      <c r="AL3" s="353">
        <f>'Demandas-receitas bilheteria'!AC2</f>
        <v>168279.9975</v>
      </c>
      <c r="AM3" s="353">
        <f>'Demandas-receitas bilheteria'!AD2</f>
        <v>156262.453125</v>
      </c>
      <c r="AN3" s="353">
        <f>'Demandas-receitas bilheteria'!AE2</f>
        <v>139913.0428125</v>
      </c>
      <c r="AO3" s="353">
        <f>'Demandas-receitas bilheteria'!AF2</f>
        <v>135988.36937500001</v>
      </c>
      <c r="AP3" s="353">
        <f>'Demandas-receitas bilheteria'!AG2</f>
        <v>215717.64374999999</v>
      </c>
      <c r="AQ3" s="353">
        <f>'Demandas-receitas bilheteria'!AH2</f>
        <v>160863.1159375</v>
      </c>
      <c r="AR3" s="353">
        <f>'Demandas-receitas bilheteria'!AI2</f>
        <v>171411.49937500001</v>
      </c>
      <c r="AS3" s="353">
        <f>'Demandas-receitas bilheteria'!AJ2</f>
        <v>190940.38125000001</v>
      </c>
      <c r="AT3" s="353">
        <f>'Demandas-receitas bilheteria'!AK2</f>
        <v>198581.083125</v>
      </c>
      <c r="AU3" s="353">
        <f>'Demandas-receitas bilheteria'!AL2</f>
        <v>205257.65687499999</v>
      </c>
      <c r="AV3" s="353">
        <f>'Demandas-receitas bilheteria'!AM2</f>
        <v>247896.32000000001</v>
      </c>
      <c r="AW3" s="353">
        <f>'Demandas-receitas bilheteria'!AN2</f>
        <v>180985.1575</v>
      </c>
      <c r="AX3" s="353">
        <f>'Demandas-receitas bilheteria'!AO2</f>
        <v>184542.76750000002</v>
      </c>
      <c r="AY3" s="353">
        <f>'Demandas-receitas bilheteria'!AP2</f>
        <v>172226.41218749998</v>
      </c>
      <c r="AZ3" s="353">
        <f>'Demandas-receitas bilheteria'!AQ2</f>
        <v>144348.52625</v>
      </c>
      <c r="BA3" s="353">
        <f>'Demandas-receitas bilheteria'!AR2</f>
        <v>152008.7121875</v>
      </c>
      <c r="BB3" s="353">
        <f>'Demandas-receitas bilheteria'!AS2</f>
        <v>227595.0390625</v>
      </c>
      <c r="BC3" s="353">
        <f>'Demandas-receitas bilheteria'!AT2</f>
        <v>170094.37937500002</v>
      </c>
      <c r="BD3" s="353">
        <f>'Demandas-receitas bilheteria'!AU2</f>
        <v>181115.03</v>
      </c>
      <c r="BE3" s="353">
        <f>'Demandas-receitas bilheteria'!AV2</f>
        <v>199769.62</v>
      </c>
      <c r="BF3" s="353">
        <f>'Demandas-receitas bilheteria'!AW2</f>
        <v>206990.9728125</v>
      </c>
      <c r="BG3" s="353">
        <f>'Demandas-receitas bilheteria'!AX2</f>
        <v>213744.6225</v>
      </c>
      <c r="BH3" s="353">
        <f>'Demandas-receitas bilheteria'!AY2</f>
        <v>255802.97812499999</v>
      </c>
      <c r="BI3" s="353">
        <f>'Demandas-receitas bilheteria'!AZ2</f>
        <v>200351.2684375</v>
      </c>
      <c r="BJ3" s="353">
        <f>'Demandas-receitas bilheteria'!BA2</f>
        <v>177753.565</v>
      </c>
      <c r="BK3" s="353">
        <f>'Demandas-receitas bilheteria'!BB2</f>
        <v>175232.30812499998</v>
      </c>
      <c r="BL3" s="353">
        <f>'Demandas-receitas bilheteria'!BC2</f>
        <v>149915.04218749999</v>
      </c>
      <c r="BM3" s="353">
        <f>'Demandas-receitas bilheteria'!BD2</f>
        <v>155433.00343749998</v>
      </c>
      <c r="BN3" s="353">
        <f>'Demandas-receitas bilheteria'!BE2</f>
        <v>232415.0078125</v>
      </c>
      <c r="BO3" s="353">
        <f>'Demandas-receitas bilheteria'!BF2</f>
        <v>175301.7278125</v>
      </c>
      <c r="BP3" s="353">
        <f>'Demandas-receitas bilheteria'!BG2</f>
        <v>186189.1290625</v>
      </c>
      <c r="BQ3" s="353">
        <f>'Demandas-receitas bilheteria'!BH2</f>
        <v>205088.986875</v>
      </c>
      <c r="BR3" s="353">
        <f>'Demandas-receitas bilheteria'!BI2</f>
        <v>212808.20874999999</v>
      </c>
      <c r="BS3" s="353">
        <f>'Demandas-receitas bilheteria'!BJ2</f>
        <v>214194.238125</v>
      </c>
      <c r="BT3" s="353">
        <f>'Demandas-receitas bilheteria'!BK2</f>
        <v>259676.93437500001</v>
      </c>
      <c r="BU3" s="353">
        <f>'Demandas-receitas bilheteria'!BL2</f>
        <v>204835.65437499998</v>
      </c>
      <c r="BV3" s="353">
        <f>'Demandas-receitas bilheteria'!BM2</f>
        <v>188735.10968749999</v>
      </c>
      <c r="BW3" s="353">
        <f>'Demandas-receitas bilheteria'!BN2</f>
        <v>176296.7146875</v>
      </c>
      <c r="BX3" s="353">
        <f>'Demandas-receitas bilheteria'!BO2</f>
        <v>159060.56375</v>
      </c>
      <c r="BY3" s="353">
        <f>'Demandas-receitas bilheteria'!BP2</f>
        <v>155857.76124999998</v>
      </c>
      <c r="BZ3" s="353">
        <f>'Demandas-receitas bilheteria'!BQ2</f>
        <v>236206.33906249999</v>
      </c>
      <c r="CA3" s="353">
        <f>'Demandas-receitas bilheteria'!BR2</f>
        <v>180441.25218750001</v>
      </c>
      <c r="CB3" s="353">
        <f>'Demandas-receitas bilheteria'!BS2</f>
        <v>190629.07218750002</v>
      </c>
      <c r="CC3" s="353">
        <f>'Demandas-receitas bilheteria'!BT2</f>
        <v>210020.875</v>
      </c>
      <c r="CD3" s="353">
        <f>'Demandas-receitas bilheteria'!BU2</f>
        <v>218446.99125000002</v>
      </c>
      <c r="CE3" s="353">
        <f>'Demandas-receitas bilheteria'!BV2</f>
        <v>202337.86781249999</v>
      </c>
      <c r="CF3" s="353">
        <f>'Demandas-receitas bilheteria'!BW2</f>
        <v>258696.54062499999</v>
      </c>
      <c r="CG3" s="353">
        <f>'Demandas-receitas bilheteria'!BX2</f>
        <v>205959.94843749999</v>
      </c>
      <c r="CH3" s="353">
        <f>'Demandas-receitas bilheteria'!BY2</f>
        <v>182066.91125</v>
      </c>
      <c r="CI3" s="353">
        <f>'Demandas-receitas bilheteria'!BZ2</f>
        <v>182123.70906249998</v>
      </c>
      <c r="CJ3" s="353">
        <f>'Demandas-receitas bilheteria'!CA2</f>
        <v>165178.04906250001</v>
      </c>
      <c r="CK3" s="353">
        <f>'Demandas-receitas bilheteria'!CB2</f>
        <v>159980.04218749999</v>
      </c>
      <c r="CL3" s="353">
        <f>'Demandas-receitas bilheteria'!CC2</f>
        <v>242000.78593750001</v>
      </c>
      <c r="CM3" s="353">
        <f>'Demandas-receitas bilheteria'!CD2</f>
        <v>186324.995</v>
      </c>
      <c r="CN3" s="353">
        <f>'Demandas-receitas bilheteria'!CE2</f>
        <v>196318.97999999998</v>
      </c>
      <c r="CO3" s="353">
        <f>'Demandas-receitas bilheteria'!CF2</f>
        <v>215946.06875000001</v>
      </c>
      <c r="CP3" s="353">
        <f>'Demandas-receitas bilheteria'!CG2</f>
        <v>224822.26718749999</v>
      </c>
      <c r="CQ3" s="353">
        <f>'Demandas-receitas bilheteria'!CH2</f>
        <v>219512.1</v>
      </c>
      <c r="CR3" s="353">
        <f>'Demandas-receitas bilheteria'!CI2</f>
        <v>269418.95624999999</v>
      </c>
      <c r="CS3" s="353">
        <f>'Demandas-receitas bilheteria'!CJ2</f>
        <v>215350.77968750001</v>
      </c>
      <c r="CT3" s="353">
        <f>'Demandas-receitas bilheteria'!CK2</f>
        <v>192101.98281250001</v>
      </c>
      <c r="CU3" s="353">
        <f>'Demandas-receitas bilheteria'!CL2</f>
        <v>191197.61375000002</v>
      </c>
      <c r="CV3" s="353">
        <f>'Demandas-receitas bilheteria'!CM2</f>
        <v>170922.77031250001</v>
      </c>
      <c r="CW3" s="353">
        <f>'Demandas-receitas bilheteria'!CN2</f>
        <v>167401.89624999999</v>
      </c>
      <c r="CX3" s="353">
        <f>'Demandas-receitas bilheteria'!CO2</f>
        <v>249692.50937499999</v>
      </c>
      <c r="CY3" s="353">
        <f>'Demandas-receitas bilheteria'!CP2</f>
        <v>193340.87343750001</v>
      </c>
      <c r="CZ3" s="353">
        <f>'Demandas-receitas bilheteria'!CQ2</f>
        <v>203328.49531249999</v>
      </c>
      <c r="DA3" s="353">
        <f>'Demandas-receitas bilheteria'!CR2</f>
        <v>222921.05312500001</v>
      </c>
      <c r="DB3" s="353">
        <f>'Demandas-receitas bilheteria'!CS2</f>
        <v>232036.10625000001</v>
      </c>
      <c r="DC3" s="353">
        <f>'Demandas-receitas bilheteria'!CT2</f>
        <v>231189.93</v>
      </c>
      <c r="DD3" s="353">
        <f>'Demandas-receitas bilheteria'!CU2</f>
        <v>278338.79375000001</v>
      </c>
      <c r="DE3" s="353">
        <f>'Demandas-receitas bilheteria'!CV2</f>
        <v>211659.09062500001</v>
      </c>
      <c r="DF3" s="353">
        <f>'Demandas-receitas bilheteria'!CW2</f>
        <v>214541.27187500001</v>
      </c>
      <c r="DG3" s="353">
        <f>'Demandas-receitas bilheteria'!CX2</f>
        <v>203295.94687499999</v>
      </c>
      <c r="DH3" s="353">
        <f>'Demandas-receitas bilheteria'!CY2</f>
        <v>174836.06718750001</v>
      </c>
      <c r="DI3" s="353">
        <f>'Demandas-receitas bilheteria'!CZ2</f>
        <v>184167.84281250002</v>
      </c>
      <c r="DJ3" s="353">
        <f>'Demandas-receitas bilheteria'!DA2</f>
        <v>261436.70937500001</v>
      </c>
      <c r="DK3" s="353">
        <f>'Demandas-receitas bilheteria'!DB2</f>
        <v>202801.21562500001</v>
      </c>
      <c r="DL3" s="353">
        <f>'Demandas-receitas bilheteria'!DC2</f>
        <v>213515.68124999999</v>
      </c>
      <c r="DM3" s="353">
        <f>'Demandas-receitas bilheteria'!DD2</f>
        <v>232219.70468749999</v>
      </c>
      <c r="DN3" s="353">
        <f>'Demandas-receitas bilheteria'!DE2</f>
        <v>241048.01250000001</v>
      </c>
      <c r="DO3" s="353">
        <f>'Demandas-receitas bilheteria'!DF2</f>
        <v>246388.36812499998</v>
      </c>
      <c r="DP3" s="353">
        <f>'Demandas-receitas bilheteria'!DG2</f>
        <v>289334.984375</v>
      </c>
      <c r="DQ3" s="353">
        <f>'Demandas-receitas bilheteria'!DH2</f>
        <v>233432.68437500001</v>
      </c>
      <c r="DR3" s="353">
        <f>'Demandas-receitas bilheteria'!DI2</f>
        <v>210552.01874999999</v>
      </c>
      <c r="DS3" s="353">
        <f>'Demandas-receitas bilheteria'!DJ2</f>
        <v>208536.33906249999</v>
      </c>
      <c r="DT3" s="353">
        <f>'Demandas-receitas bilheteria'!DK2</f>
        <v>182317.5040625</v>
      </c>
      <c r="DU3" s="353">
        <f>'Demandas-receitas bilheteria'!DL2</f>
        <v>189429.3659375</v>
      </c>
      <c r="DV3" s="353">
        <f>'Demandas-receitas bilheteria'!DM2</f>
        <v>267945.484375</v>
      </c>
      <c r="DW3" s="353">
        <f>'Demandas-receitas bilheteria'!DN2</f>
        <v>209527.16250000001</v>
      </c>
      <c r="DX3" s="353">
        <f>'Demandas-receitas bilheteria'!DO2</f>
        <v>220001.15156249999</v>
      </c>
      <c r="DY3" s="353">
        <f>'Demandas-receitas bilheteria'!DP2</f>
        <v>238861.55156250001</v>
      </c>
      <c r="DZ3" s="353">
        <f>'Demandas-receitas bilheteria'!DQ2</f>
        <v>248153.44687499999</v>
      </c>
      <c r="EA3" s="353">
        <f>'Demandas-receitas bilheteria'!DR2</f>
        <v>253871.47187499999</v>
      </c>
      <c r="EB3" s="353">
        <f>'Demandas-receitas bilheteria'!DS2</f>
        <v>296668.95937499998</v>
      </c>
      <c r="EC3" s="353">
        <f>'Demandas-receitas bilheteria'!DT2</f>
        <v>240640.02031250001</v>
      </c>
      <c r="ED3" s="353">
        <f>'Demandas-receitas bilheteria'!DU2</f>
        <v>224568.02187500001</v>
      </c>
      <c r="EE3" s="353">
        <f>'Demandas-receitas bilheteria'!DV2</f>
        <v>212040.48749999999</v>
      </c>
      <c r="EF3" s="353">
        <f>'Demandas-receitas bilheteria'!DW2</f>
        <v>193551.435</v>
      </c>
      <c r="EG3" s="353">
        <f>'Demandas-receitas bilheteria'!DX2</f>
        <v>191835.53937499999</v>
      </c>
      <c r="EH3" s="353">
        <f>'Demandas-receitas bilheteria'!DY2</f>
        <v>273549.74687500001</v>
      </c>
      <c r="EI3" s="353">
        <f>'Demandas-receitas bilheteria'!DZ2</f>
        <v>216291.33749999999</v>
      </c>
      <c r="EJ3" s="353">
        <f>'Demandas-receitas bilheteria'!EA2</f>
        <v>225943.65937499999</v>
      </c>
      <c r="EK3" s="353">
        <f>'Demandas-receitas bilheteria'!EB2</f>
        <v>245195.45156250001</v>
      </c>
      <c r="EL3" s="353">
        <f>'Demandas-receitas bilheteria'!EC2</f>
        <v>255151.24062500001</v>
      </c>
      <c r="EM3" s="353">
        <f>'Demandas-receitas bilheteria'!ED2</f>
        <v>237997.52499999999</v>
      </c>
      <c r="EN3" s="353">
        <f>'Demandas-receitas bilheteria'!EE2</f>
        <v>294850.671875</v>
      </c>
      <c r="EO3" s="353">
        <f>'Demandas-receitas bilheteria'!EF2</f>
        <v>229572.08281250001</v>
      </c>
      <c r="EP3" s="353">
        <f>'Demandas-receitas bilheteria'!EG2</f>
        <v>231276.0390625</v>
      </c>
      <c r="EQ3" s="353">
        <f>'Demandas-receitas bilheteria'!EH2</f>
        <v>221804.55</v>
      </c>
      <c r="ER3" s="353">
        <f>'Demandas-receitas bilheteria'!EI2</f>
        <v>193514.6328125</v>
      </c>
      <c r="ES3" s="353">
        <f>'Demandas-receitas bilheteria'!EJ2</f>
        <v>204162.6784375</v>
      </c>
      <c r="ET3" s="353">
        <f>'Demandas-receitas bilheteria'!EK2</f>
        <v>282882.71562500001</v>
      </c>
      <c r="EU3" s="353">
        <f>'Demandas-receitas bilheteria'!EL2</f>
        <v>223757.54375000001</v>
      </c>
      <c r="EV3" s="353">
        <f>'Demandas-receitas bilheteria'!EM2</f>
        <v>234450.85468749999</v>
      </c>
      <c r="EW3" s="353">
        <f>'Demandas-receitas bilheteria'!EN2</f>
        <v>253350.77187500001</v>
      </c>
      <c r="EX3" s="353">
        <f>'Demandas-receitas bilheteria'!EO2</f>
        <v>263370.859375</v>
      </c>
      <c r="EY3" s="353">
        <f>'Demandas-receitas bilheteria'!EP2</f>
        <v>264210.80937500001</v>
      </c>
      <c r="EZ3" s="353">
        <f>'Demandas-receitas bilheteria'!EQ2</f>
        <v>310067.890625</v>
      </c>
      <c r="FA3" s="353">
        <f>'Demandas-receitas bilheteria'!ER2</f>
        <v>254373.69687499999</v>
      </c>
      <c r="FB3" s="353">
        <f>'Demandas-receitas bilheteria'!ES2</f>
        <v>231145.50937499999</v>
      </c>
      <c r="FC3" s="353">
        <f>'Demandas-receitas bilheteria'!ET2</f>
        <v>229876.53437499999</v>
      </c>
      <c r="FD3" s="353">
        <f>'Demandas-receitas bilheteria'!EU2</f>
        <v>203296.06406249999</v>
      </c>
      <c r="FE3" s="353">
        <f>'Demandas-receitas bilheteria'!EV2</f>
        <v>211571.05312500001</v>
      </c>
      <c r="FF3" s="353">
        <f>'Demandas-receitas bilheteria'!EW2</f>
        <v>291244.84375</v>
      </c>
      <c r="FG3" s="353">
        <f>'Demandas-receitas bilheteria'!EX2</f>
        <v>232078.23593749999</v>
      </c>
      <c r="FH3" s="353">
        <f>'Demandas-receitas bilheteria'!EY2</f>
        <v>242361.22968749999</v>
      </c>
      <c r="FI3" s="353">
        <f>'Demandas-receitas bilheteria'!EZ2</f>
        <v>261267.22500000001</v>
      </c>
      <c r="FJ3" s="353">
        <f>'Demandas-receitas bilheteria'!FA2</f>
        <v>271654.05625000002</v>
      </c>
      <c r="FK3" s="353">
        <f>'Demandas-receitas bilheteria'!FB2</f>
        <v>264996.38124999998</v>
      </c>
      <c r="FL3" s="353">
        <f>'Demandas-receitas bilheteria'!FC2</f>
        <v>315358.58124999999</v>
      </c>
      <c r="FM3" s="353">
        <f>'Demandas-receitas bilheteria'!FD2</f>
        <v>260382.2</v>
      </c>
      <c r="FN3" s="353">
        <f>'Demandas-receitas bilheteria'!FE2</f>
        <v>243443.84062500001</v>
      </c>
      <c r="FO3" s="353">
        <f>'Demandas-receitas bilheteria'!FF2</f>
        <v>232402.66250000001</v>
      </c>
      <c r="FP3" s="353">
        <f>'Demandas-receitas bilheteria'!FG2</f>
        <v>213915.17031250001</v>
      </c>
      <c r="FQ3" s="353">
        <f>'Demandas-receitas bilheteria'!FH2</f>
        <v>213531.25937499999</v>
      </c>
      <c r="FR3" s="353">
        <f>'Demandas-receitas bilheteria'!FI2</f>
        <v>296660.06562499999</v>
      </c>
      <c r="FS3" s="353">
        <f>'Demandas-receitas bilheteria'!FJ2</f>
        <v>238808.87812499999</v>
      </c>
      <c r="FT3" s="353">
        <f>'Demandas-receitas bilheteria'!FK2</f>
        <v>248386.29531250001</v>
      </c>
      <c r="FU3" s="353">
        <f>'Demandas-receitas bilheteria'!FL2</f>
        <v>267794</v>
      </c>
      <c r="FV3" s="353">
        <f>'Demandas-receitas bilheteria'!FM2</f>
        <v>278959.54062500002</v>
      </c>
      <c r="FW3" s="353">
        <f>'Demandas-receitas bilheteria'!FN2</f>
        <v>276871.02187499998</v>
      </c>
      <c r="FX3" s="353">
        <f>'Demandas-receitas bilheteria'!FO2</f>
        <v>324702.77187499998</v>
      </c>
      <c r="FY3" s="353">
        <f>'Demandas-receitas bilheteria'!FP2</f>
        <v>269207.7</v>
      </c>
      <c r="FZ3" s="353">
        <f>'Demandas-receitas bilheteria'!FQ2</f>
        <v>245790.00937499999</v>
      </c>
      <c r="GA3" s="353">
        <f>'Demandas-receitas bilheteria'!FR2</f>
        <v>245061.90156249999</v>
      </c>
      <c r="GB3" s="353">
        <f>'Demandas-receitas bilheteria'!FS2</f>
        <v>218246.796875</v>
      </c>
      <c r="GC3" s="353">
        <f>'Demandas-receitas bilheteria'!FT2</f>
        <v>227364.21406249999</v>
      </c>
      <c r="GD3" s="353">
        <f>'Demandas-receitas bilheteria'!FU2</f>
        <v>307869.3125</v>
      </c>
      <c r="GE3" s="353">
        <f>'Demandas-receitas bilheteria'!FV2</f>
        <v>248184.45156250001</v>
      </c>
      <c r="GF3" s="353">
        <f>'Demandas-receitas bilheteria'!FW2</f>
        <v>258341.75</v>
      </c>
      <c r="GG3" s="353">
        <f>'Demandas-receitas bilheteria'!FX2</f>
        <v>277287.24062499998</v>
      </c>
      <c r="GH3" s="353">
        <f>'Demandas-receitas bilheteria'!FY2</f>
        <v>288454.578125</v>
      </c>
      <c r="GI3" s="353">
        <f>'Demandas-receitas bilheteria'!FZ2</f>
        <v>293177.67499999999</v>
      </c>
      <c r="GJ3" s="353">
        <f>'Demandas-receitas bilheteria'!GA2</f>
        <v>336655.44374999998</v>
      </c>
      <c r="GK3" s="353">
        <f>'Demandas-receitas bilheteria'!GB2</f>
        <v>280052.52187499998</v>
      </c>
      <c r="GL3" s="353">
        <f>'Demandas-receitas bilheteria'!GC2</f>
        <v>256907.20468749999</v>
      </c>
      <c r="GM3" s="353">
        <f>'Demandas-receitas bilheteria'!GD2</f>
        <v>255495.57343749999</v>
      </c>
      <c r="GN3" s="353">
        <f>'Demandas-receitas bilheteria'!GE2</f>
        <v>228008.91250000001</v>
      </c>
      <c r="GO3" s="353">
        <f>'Demandas-receitas bilheteria'!GF2</f>
        <v>237297.63906250001</v>
      </c>
      <c r="GP3" s="353">
        <f>'Demandas-receitas bilheteria'!GG2</f>
        <v>317890.68437500001</v>
      </c>
      <c r="GQ3" s="353">
        <f>'Demandas-receitas bilheteria'!GH2</f>
        <v>257672.72343750001</v>
      </c>
      <c r="GR3" s="353">
        <f>'Demandas-receitas bilheteria'!GI2</f>
        <v>267572.40312500001</v>
      </c>
      <c r="GS3" s="353">
        <f>'Demandas-receitas bilheteria'!GJ2</f>
        <v>286369.65625</v>
      </c>
      <c r="GT3" s="353">
        <f>'Demandas-receitas bilheteria'!GK2</f>
        <v>297804.78749999998</v>
      </c>
      <c r="GU3" s="353">
        <f>'Demandas-receitas bilheteria'!GL2</f>
        <v>296917.578125</v>
      </c>
      <c r="GV3" s="353">
        <f>'Demandas-receitas bilheteria'!GM2</f>
        <v>343672.22499999998</v>
      </c>
      <c r="GW3" s="353">
        <f>'Demandas-receitas bilheteria'!GN2</f>
        <v>275576.36875000002</v>
      </c>
      <c r="GX3" s="353">
        <f>'Demandas-receitas bilheteria'!GO2</f>
        <v>277924.328125</v>
      </c>
      <c r="GY3" s="353">
        <f>'Demandas-receitas bilheteria'!GP2</f>
        <v>267158.36875000002</v>
      </c>
      <c r="GZ3" s="353">
        <f>'Demandas-receitas bilheteria'!GQ2</f>
        <v>236771.04375000001</v>
      </c>
      <c r="HA3" s="353">
        <f>'Demandas-receitas bilheteria'!GR2</f>
        <v>248843.12031249999</v>
      </c>
      <c r="HB3" s="353">
        <f>'Demandas-receitas bilheteria'!GS2</f>
        <v>328731.83437499998</v>
      </c>
      <c r="HC3" s="353">
        <f>'Demandas-receitas bilheteria'!GT2</f>
        <v>267573.98281249998</v>
      </c>
      <c r="HD3" s="353">
        <f>'Demandas-receitas bilheteria'!GU2</f>
        <v>277426.98749999999</v>
      </c>
      <c r="HE3" s="353">
        <f>'Demandas-receitas bilheteria'!GV2</f>
        <v>295967.9375</v>
      </c>
      <c r="HF3" s="353">
        <f>'Demandas-receitas bilheteria'!GW2</f>
        <v>307591.7</v>
      </c>
      <c r="HG3" s="353">
        <f>'Demandas-receitas bilheteria'!GX2</f>
        <v>288948.32500000001</v>
      </c>
      <c r="HH3" s="353">
        <f>'Demandas-receitas bilheteria'!GY2</f>
        <v>346327.54375000001</v>
      </c>
      <c r="HI3" s="353">
        <f>'Demandas-receitas bilheteria'!GZ2</f>
        <v>291983.48125000001</v>
      </c>
      <c r="HJ3" s="353">
        <f>'Demandas-receitas bilheteria'!HA2</f>
        <v>267231.69687500002</v>
      </c>
      <c r="HK3" s="353">
        <f>'Demandas-receitas bilheteria'!HB2</f>
        <v>268206.74375000002</v>
      </c>
      <c r="HL3" s="353">
        <f>'Demandas-receitas bilheteria'!HC2</f>
        <v>241373.26250000001</v>
      </c>
      <c r="HM3" s="353">
        <f>'Demandas-receitas bilheteria'!HD2</f>
        <v>251887.0859375</v>
      </c>
      <c r="HN3" s="353">
        <f>'Demandas-receitas bilheteria'!HE2</f>
        <v>333930.73125000001</v>
      </c>
      <c r="HO3" s="353">
        <f>'Demandas-receitas bilheteria'!HF2</f>
        <v>273575.56562499999</v>
      </c>
      <c r="HP3" s="353">
        <f>'Demandas-receitas bilheteria'!HG2</f>
        <v>283629.125</v>
      </c>
      <c r="HQ3" s="353">
        <f>'Demandas-receitas bilheteria'!HH2</f>
        <v>302732.31874999998</v>
      </c>
      <c r="HR3" s="353">
        <f>'Demandas-receitas bilheteria'!HI2</f>
        <v>315218.56874999998</v>
      </c>
      <c r="HS3" s="353">
        <f>'Demandas-receitas bilheteria'!HJ2</f>
        <v>314790.77812500001</v>
      </c>
      <c r="HT3" s="353">
        <f>'Demandas-receitas bilheteria'!HK2</f>
        <v>361548.89374999999</v>
      </c>
      <c r="HU3" s="353">
        <f>'Demandas-receitas bilheteria'!HL2</f>
        <v>305151.15937499999</v>
      </c>
      <c r="HV3" s="353">
        <f>'Demandas-receitas bilheteria'!HM2</f>
        <v>281590.53125</v>
      </c>
      <c r="HW3" s="353">
        <f>'Demandas-receitas bilheteria'!HN2</f>
        <v>281014.65312500001</v>
      </c>
      <c r="HX3" s="353">
        <f>'Demandas-receitas bilheteria'!HO2</f>
        <v>257909.43281249999</v>
      </c>
      <c r="HY3" s="353">
        <f>'Demandas-receitas bilheteria'!HP2</f>
        <v>258186.11406250001</v>
      </c>
      <c r="HZ3" s="353">
        <f>'Demandas-receitas bilheteria'!HQ2</f>
        <v>344040.75624999998</v>
      </c>
      <c r="IA3" s="353">
        <f>'Demandas-receitas bilheteria'!HR2</f>
        <v>284112.53125</v>
      </c>
      <c r="IB3" s="353">
        <f>'Demandas-receitas bilheteria'!HS2</f>
        <v>292861.63124999998</v>
      </c>
      <c r="IC3" s="353">
        <f>'Demandas-receitas bilheteria'!HT2</f>
        <v>312188.85625000001</v>
      </c>
      <c r="ID3" s="353">
        <f>'Demandas-receitas bilheteria'!HU2</f>
        <v>325168.046875</v>
      </c>
      <c r="IE3" s="353">
        <f>'Demandas-receitas bilheteria'!HV2</f>
        <v>321781.31562499999</v>
      </c>
      <c r="IF3" s="353">
        <f>'Demandas-receitas bilheteria'!HW2</f>
        <v>370231.8</v>
      </c>
      <c r="IG3" s="353">
        <f>'Demandas-receitas bilheteria'!HX2</f>
        <v>302062.80937500001</v>
      </c>
      <c r="IH3" s="353">
        <f>'Demandas-receitas bilheteria'!HY2</f>
        <v>304171.72812500002</v>
      </c>
      <c r="II3" s="353">
        <f>'Demandas-receitas bilheteria'!HZ2</f>
        <v>294002.15312500001</v>
      </c>
      <c r="IJ3" s="353">
        <f>'Demandas-receitas bilheteria'!IA2</f>
        <v>263039.60781249998</v>
      </c>
      <c r="IK3" s="353">
        <f>'Demandas-receitas bilheteria'!IB2</f>
        <v>276422.59375</v>
      </c>
      <c r="IL3" s="353">
        <f>'Demandas-receitas bilheteria'!IC2</f>
        <v>357584.62187500001</v>
      </c>
      <c r="IM3" s="353">
        <f>'Demandas-receitas bilheteria'!ID2</f>
        <v>295472.53749999998</v>
      </c>
      <c r="IN3" s="353">
        <f>'Demandas-receitas bilheteria'!IE2</f>
        <v>305049.89374999999</v>
      </c>
      <c r="IO3" s="353">
        <f>'Demandas-receitas bilheteria'!IF2</f>
        <v>323599.671875</v>
      </c>
      <c r="IP3" s="353">
        <f>'Demandas-receitas bilheteria'!IG2</f>
        <v>336479.99687500001</v>
      </c>
      <c r="IQ3" s="353">
        <f>'Demandas-receitas bilheteria'!IH2</f>
        <v>339293.78437499999</v>
      </c>
      <c r="IR3" s="353">
        <f>'Demandas-receitas bilheteria'!II2</f>
        <v>383641.25937500002</v>
      </c>
      <c r="IS3" s="353">
        <f>'Demandas-receitas bilheteria'!IJ2</f>
        <v>326266.61562499998</v>
      </c>
      <c r="IT3" s="353">
        <f>'Demandas-receitas bilheteria'!IK2</f>
        <v>302637.09062500001</v>
      </c>
      <c r="IU3" s="353">
        <f>'Demandas-receitas bilheteria'!IL2</f>
        <v>301757.37812499999</v>
      </c>
      <c r="IV3" s="353">
        <f>'Demandas-receitas bilheteria'!IM2</f>
        <v>273003.8125</v>
      </c>
      <c r="IW3" s="353">
        <f>'Demandas-receitas bilheteria'!IN2</f>
        <v>284286.64687499998</v>
      </c>
      <c r="IX3" s="353">
        <f>'Demandas-receitas bilheteria'!IO2</f>
        <v>366807.74375000002</v>
      </c>
      <c r="IY3" s="353">
        <f>'Demandas-receitas bilheteria'!IP2</f>
        <v>304844.296875</v>
      </c>
      <c r="IZ3" s="353">
        <f>'Demandas-receitas bilheteria'!IQ2</f>
        <v>314165.91562500002</v>
      </c>
      <c r="JA3" s="353">
        <f>'Demandas-receitas bilheteria'!IR2</f>
        <v>332878.06562499999</v>
      </c>
      <c r="JB3" s="353">
        <f>'Demandas-receitas bilheteria'!IS2</f>
        <v>346327.02500000002</v>
      </c>
      <c r="JC3" s="353">
        <f>'Demandas-receitas bilheteria'!IT2</f>
        <v>349464.50937500002</v>
      </c>
      <c r="JD3" s="353">
        <f>'Demandas-receitas bilheteria'!IU2</f>
        <v>393708.20937499998</v>
      </c>
      <c r="JE3" s="353">
        <f>'Demandas-receitas bilheteria'!IV2</f>
        <v>336178.265625</v>
      </c>
      <c r="JF3" s="353">
        <f>'Demandas-receitas bilheteria'!IW2</f>
        <v>319345.38437500002</v>
      </c>
      <c r="JG3" s="353">
        <f>'Demandas-receitas bilheteria'!IX2</f>
        <v>307985.34375</v>
      </c>
      <c r="JH3" s="353">
        <f>'Demandas-receitas bilheteria'!IY2</f>
        <v>286904.24375000002</v>
      </c>
      <c r="JI3" s="353">
        <f>'Demandas-receitas bilheteria'!IZ2</f>
        <v>289462.14687499998</v>
      </c>
      <c r="JJ3" s="353">
        <f>'Demandas-receitas bilheteria'!JA2</f>
        <v>375279.67499999999</v>
      </c>
      <c r="JK3" s="353">
        <f>'Demandas-receitas bilheteria'!JB2</f>
        <v>314392.82500000001</v>
      </c>
      <c r="JL3" s="353">
        <f>'Demandas-receitas bilheteria'!JC2</f>
        <v>322866.484375</v>
      </c>
      <c r="JM3" s="353">
        <f>'Demandas-receitas bilheteria'!JD2</f>
        <v>341967.59062500001</v>
      </c>
      <c r="JN3" s="353">
        <f>'Demandas-receitas bilheteria'!JE2</f>
        <v>356181.17499999999</v>
      </c>
      <c r="JO3" s="353">
        <f>'Demandas-receitas bilheteria'!JF2</f>
        <v>353806.69374999998</v>
      </c>
      <c r="JP3" s="353">
        <f>'Demandas-receitas bilheteria'!JG2</f>
        <v>401553.52500000002</v>
      </c>
      <c r="JQ3" s="353">
        <f>'Demandas-receitas bilheteria'!JH2</f>
        <v>332685.47499999998</v>
      </c>
      <c r="JR3" s="353">
        <f>'Demandas-receitas bilheteria'!JI2</f>
        <v>334653.68125000002</v>
      </c>
      <c r="JS3" s="353">
        <f>'Demandas-receitas bilheteria'!JJ2</f>
        <v>324642.02500000002</v>
      </c>
      <c r="JT3" s="353">
        <f>'Demandas-receitas bilheteria'!JK2</f>
        <v>292775.68437500001</v>
      </c>
      <c r="JU3" s="353">
        <f>'Demandas-receitas bilheteria'!JL2</f>
        <v>307416.50312499999</v>
      </c>
      <c r="JV3" s="353">
        <f>'Demandas-receitas bilheteria'!JM2</f>
        <v>389766.24062499998</v>
      </c>
      <c r="JW3" s="353">
        <f>'Demandas-receitas bilheteria'!JN2</f>
        <v>326489.875</v>
      </c>
      <c r="JX3" s="353">
        <f>'Demandas-receitas bilheteria'!JO2</f>
        <v>335667.98749999999</v>
      </c>
      <c r="JY3" s="353">
        <f>'Demandas-receitas bilheteria'!JP2</f>
        <v>354137.86875000002</v>
      </c>
      <c r="JZ3" s="353">
        <f>'Demandas-receitas bilheteria'!JQ2</f>
        <v>368294.81874999998</v>
      </c>
      <c r="KA3" s="353">
        <f>'Demandas-receitas bilheteria'!JR2</f>
        <v>366253.92499999999</v>
      </c>
      <c r="KB3" s="353">
        <f>'Demandas-receitas bilheteria'!JS2</f>
        <v>413496.73749999999</v>
      </c>
      <c r="KC3" s="353">
        <f>'Demandas-receitas bilheteria'!JT2</f>
        <v>356116.52812500001</v>
      </c>
      <c r="KD3" s="353">
        <f>'Demandas-receitas bilheteria'!JU2</f>
        <v>332001.32187500002</v>
      </c>
      <c r="KE3" s="353">
        <f>'Demandas-receitas bilheteria'!JV2</f>
        <v>331882.22499999998</v>
      </c>
      <c r="KF3" s="353">
        <f>'Demandas-receitas bilheteria'!JW2</f>
        <v>302523.96562500001</v>
      </c>
      <c r="KG3" s="353">
        <f>'Demandas-receitas bilheteria'!JX2</f>
        <v>315231.34999999998</v>
      </c>
      <c r="KH3" s="353">
        <f>'Demandas-receitas bilheteria'!JY2</f>
        <v>399168.01874999999</v>
      </c>
      <c r="KI3" s="353">
        <f>'Demandas-receitas bilheteria'!JZ2</f>
        <v>336164.24375000002</v>
      </c>
      <c r="KJ3" s="353">
        <f>'Demandas-receitas bilheteria'!KA2</f>
        <v>345184.98749999999</v>
      </c>
      <c r="KK3" s="353">
        <f>'Demandas-receitas bilheteria'!KB2</f>
        <v>363911.60312500002</v>
      </c>
      <c r="KL3" s="353">
        <f>'Demandas-receitas bilheteria'!KC2</f>
        <v>378745.83124999999</v>
      </c>
      <c r="KM3" s="353">
        <f>'Demandas-receitas bilheteria'!KD2</f>
        <v>369304.203125</v>
      </c>
      <c r="KN3" s="353">
        <f>'Demandas-receitas bilheteria'!KE2</f>
        <v>421229.75312499999</v>
      </c>
      <c r="KO3" s="353">
        <f>'Demandas-receitas bilheteria'!KF2</f>
        <v>364641.1875</v>
      </c>
      <c r="KP3" s="353">
        <f>'Demandas-receitas bilheteria'!KG2</f>
        <v>346887.26250000001</v>
      </c>
      <c r="KQ3" s="353">
        <f>'Demandas-receitas bilheteria'!KH2</f>
        <v>337098.40937499999</v>
      </c>
      <c r="KR3" s="353">
        <f>'Demandas-receitas bilheteria'!KI2</f>
        <v>315827.26250000001</v>
      </c>
      <c r="KS3" s="353">
        <f>'Demandas-receitas bilheteria'!KJ2</f>
        <v>320031.42499999999</v>
      </c>
      <c r="KT3" s="353">
        <f>'Demandas-receitas bilheteria'!KK2</f>
        <v>407565.41249999998</v>
      </c>
      <c r="KU3" s="353">
        <f>'Demandas-receitas bilheteria'!KL2</f>
        <v>345817.38750000001</v>
      </c>
      <c r="KV3" s="353">
        <f>'Demandas-receitas bilheteria'!KM2</f>
        <v>354128.54062500002</v>
      </c>
      <c r="KW3" s="353">
        <f>'Demandas-receitas bilheteria'!KN2</f>
        <v>373373.88124999998</v>
      </c>
      <c r="KX3" s="353">
        <f>'Demandas-receitas bilheteria'!KO2</f>
        <v>389110.73125000001</v>
      </c>
      <c r="KY3" s="353">
        <f>'Demandas-receitas bilheteria'!KP2</f>
        <v>384185.57187500002</v>
      </c>
      <c r="KZ3" s="353">
        <f>'Demandas-receitas bilheteria'!KQ2</f>
        <v>433637.06562499999</v>
      </c>
      <c r="LA3" s="353">
        <f>'Demandas-receitas bilheteria'!KR2</f>
        <v>376503.390625</v>
      </c>
      <c r="LB3" s="353">
        <f>'Demandas-receitas bilheteria'!KS2</f>
        <v>352260.96562500001</v>
      </c>
      <c r="LC3" s="353">
        <f>'Demandas-receitas bilheteria'!KT2</f>
        <v>352822.99375000002</v>
      </c>
      <c r="LD3" s="353">
        <f>'Demandas-receitas bilheteria'!KU2</f>
        <v>323163.78749999998</v>
      </c>
      <c r="LE3" s="353">
        <f>'Demandas-receitas bilheteria'!KV2</f>
        <v>336984.40937499999</v>
      </c>
      <c r="LF3" s="353">
        <f>'Demandas-receitas bilheteria'!KW2</f>
        <v>422004.50624999998</v>
      </c>
      <c r="LG3" s="353">
        <f>'Demandas-receitas bilheteria'!KX2</f>
        <v>358332.59687499999</v>
      </c>
      <c r="LH3" s="353">
        <f>'Demandas-receitas bilheteria'!KY2</f>
        <v>367195.84375</v>
      </c>
      <c r="LI3" s="353">
        <f>'Demandas-receitas bilheteria'!KZ2</f>
        <v>385977.16562500002</v>
      </c>
      <c r="LJ3" s="353">
        <f>'Demandas-receitas bilheteria'!LA2</f>
        <v>401827.3</v>
      </c>
      <c r="LK3" s="353">
        <f>'Demandas-receitas bilheteria'!LB2</f>
        <v>403113.234375</v>
      </c>
      <c r="LL3" s="353">
        <f>'Demandas-receitas bilheteria'!LC2</f>
        <v>448583.11875000002</v>
      </c>
      <c r="LM3" s="353">
        <f>'Demandas-receitas bilheteria'!LD2</f>
        <v>390369.25624999998</v>
      </c>
      <c r="LN3" s="353">
        <f>'Demandas-receitas bilheteria'!LE2</f>
        <v>366351.30312499998</v>
      </c>
      <c r="LO3" s="353">
        <f>'Demandas-receitas bilheteria'!LF2</f>
        <v>366316.38750000001</v>
      </c>
      <c r="LP3" s="353">
        <f>'Demandas-receitas bilheteria'!LG2</f>
        <v>335947.65937499999</v>
      </c>
      <c r="LQ3" s="353">
        <f>'Demandas-receitas bilheteria'!LH2</f>
        <v>350065.71875</v>
      </c>
      <c r="LR3" s="353">
        <f>'Demandas-receitas bilheteria'!LI2</f>
        <v>435300.890625</v>
      </c>
      <c r="LS3" s="353">
        <f>'Demandas-receitas bilheteria'!LJ2</f>
        <v>371014.34375</v>
      </c>
      <c r="LT3" s="353">
        <f>'Demandas-receitas bilheteria'!LK2</f>
        <v>379599.11249999999</v>
      </c>
      <c r="LU3" s="353">
        <f>'Demandas-receitas bilheteria'!LL2</f>
        <v>398237.296875</v>
      </c>
      <c r="LV3" s="353">
        <f>'Demandas-receitas bilheteria'!LM2</f>
        <v>414474.91562500002</v>
      </c>
      <c r="LW3" s="353">
        <f>'Demandas-receitas bilheteria'!LN2</f>
        <v>410620.53437499999</v>
      </c>
      <c r="LX3" s="353">
        <f>'Demandas-receitas bilheteria'!LO2</f>
        <v>459095.47499999998</v>
      </c>
      <c r="LY3" s="353">
        <f>'Demandas-receitas bilheteria'!LP2</f>
        <v>389292.453125</v>
      </c>
      <c r="LZ3" s="353">
        <f>'Demandas-receitas bilheteria'!LQ2</f>
        <v>390785.77500000002</v>
      </c>
      <c r="MA3" s="353">
        <f>'Demandas-receitas bilheteria'!LR2</f>
        <v>381379.41249999998</v>
      </c>
      <c r="MB3" s="353">
        <f>'Demandas-receitas bilheteria'!LS2</f>
        <v>348015.46562500001</v>
      </c>
      <c r="MC3" s="353">
        <f>'Demandas-receitas bilheteria'!LT2</f>
        <v>365023.27812500001</v>
      </c>
      <c r="MD3" s="353">
        <f>'Demandas-receitas bilheteria'!LU2</f>
        <v>449649.93125000002</v>
      </c>
      <c r="ME3" s="353">
        <f>'Demandas-receitas bilheteria'!LV2</f>
        <v>384313.82187500002</v>
      </c>
      <c r="MF3" s="353">
        <f>'Demandas-receitas bilheteria'!LW2</f>
        <v>392812.125</v>
      </c>
      <c r="MG3" s="353">
        <f>'Demandas-receitas bilheteria'!LX2</f>
        <v>411182.65312500001</v>
      </c>
      <c r="MH3" s="353">
        <f>'Demandas-receitas bilheteria'!LY2</f>
        <v>427718.0625</v>
      </c>
      <c r="MI3" s="353">
        <f>'Demandas-receitas bilheteria'!LZ2</f>
        <v>406031.61562499998</v>
      </c>
      <c r="MJ3" s="353">
        <f>'Demandas-receitas bilheteria'!MA2</f>
        <v>465176.79062500002</v>
      </c>
      <c r="MK3" s="353">
        <f>'Demandas-receitas bilheteria'!MB2</f>
        <v>409084.51250000001</v>
      </c>
      <c r="ML3" s="353">
        <f>'Demandas-receitas bilheteria'!MC2</f>
        <v>383458.34687499999</v>
      </c>
      <c r="MM3" s="353">
        <f>'Demandas-receitas bilheteria'!MD2</f>
        <v>385825.36875000002</v>
      </c>
      <c r="MN3" s="353">
        <f>'Demandas-receitas bilheteria'!ME2</f>
        <v>355943.61562499998</v>
      </c>
      <c r="MO3" s="353">
        <f>'Demandas-receitas bilheteria'!MF2</f>
        <v>371511.546875</v>
      </c>
      <c r="MP3" s="353">
        <f>'Demandas-receitas bilheteria'!MG2</f>
        <v>458406.546875</v>
      </c>
      <c r="MQ3" s="353">
        <f>'Demandas-receitas bilheteria'!MH2</f>
        <v>393772.64374999999</v>
      </c>
      <c r="MR3" s="353">
        <f>'Demandas-receitas bilheteria'!MI2</f>
        <v>402438.58124999999</v>
      </c>
      <c r="MS3" s="353">
        <f>'Demandas-receitas bilheteria'!MJ2</f>
        <v>421367.11562499998</v>
      </c>
      <c r="MT3" s="353">
        <f>'Demandas-receitas bilheteria'!MK2</f>
        <v>438882.58750000002</v>
      </c>
      <c r="MU3" s="353">
        <f>'Demandas-receitas bilheteria'!ML2</f>
        <v>435338.76874999999</v>
      </c>
      <c r="MV3" s="353">
        <f>'Demandas-receitas bilheteria'!MM2</f>
        <v>483913.73749999999</v>
      </c>
      <c r="MW3" s="353">
        <f>'Demandas-receitas bilheteria'!MN2</f>
        <v>425729.11249999999</v>
      </c>
      <c r="MX3" s="353">
        <f>'Demandas-receitas bilheteria'!MO2</f>
        <v>401276.54062500002</v>
      </c>
      <c r="MY3" s="353">
        <f>'Demandas-receitas bilheteria'!MP2</f>
        <v>402127.74062499998</v>
      </c>
      <c r="MZ3" s="353">
        <f>'Demandas-receitas bilheteria'!MQ2</f>
        <v>371086.58437499998</v>
      </c>
      <c r="NA3" s="353">
        <f>'Demandas-receitas bilheteria'!MR2</f>
        <v>386879.7</v>
      </c>
      <c r="NB3" s="353">
        <f>'Demandas-receitas bilheteria'!MS2</f>
        <v>473764.27500000002</v>
      </c>
      <c r="NC3" s="353">
        <f>'Demandas-receitas bilheteria'!MT2</f>
        <v>408293.33124999999</v>
      </c>
      <c r="ND3" s="353">
        <f>'Demandas-receitas bilheteria'!MU2</f>
        <v>416544.9</v>
      </c>
      <c r="NE3" s="353">
        <f>'Demandas-receitas bilheteria'!MV2</f>
        <v>435210.00937500002</v>
      </c>
      <c r="NF3" s="353">
        <f>'Demandas-receitas bilheteria'!MW2</f>
        <v>453052.85312500002</v>
      </c>
      <c r="NG3" s="353">
        <f>'Demandas-receitas bilheteria'!MX2</f>
        <v>441795.75624999998</v>
      </c>
    </row>
    <row r="4" spans="1:371" x14ac:dyDescent="0.2">
      <c r="A4" s="260" t="s">
        <v>899</v>
      </c>
      <c r="B4" s="260" t="s">
        <v>271</v>
      </c>
      <c r="C4" s="260" t="s">
        <v>4</v>
      </c>
      <c r="D4" s="260" t="s">
        <v>902</v>
      </c>
      <c r="E4" s="258" t="str">
        <f>'Cargos e Salários'!C116</f>
        <v>Auxiliar de limpeza</v>
      </c>
      <c r="F4" s="506">
        <f>6+2</f>
        <v>8</v>
      </c>
      <c r="G4" s="291">
        <f>'Cargos e Salários'!AC116</f>
        <v>4299.9038647988891</v>
      </c>
      <c r="H4" s="283">
        <f t="shared" si="7"/>
        <v>34399.230918391113</v>
      </c>
      <c r="I4" s="514" t="s">
        <v>969</v>
      </c>
      <c r="K4" s="263" t="s">
        <v>914</v>
      </c>
      <c r="L4" s="354">
        <f>L3*$H25</f>
        <v>2437.7522328534374</v>
      </c>
      <c r="M4" s="354">
        <f t="shared" ref="M4:BX4" si="8">M3*$H25</f>
        <v>1738.2495835392187</v>
      </c>
      <c r="N4" s="354">
        <f t="shared" si="8"/>
        <v>1761.9454375720313</v>
      </c>
      <c r="O4" s="354">
        <f t="shared" si="8"/>
        <v>1647.2877420037503</v>
      </c>
      <c r="P4" s="354">
        <f t="shared" si="8"/>
        <v>1360.1667809116407</v>
      </c>
      <c r="Q4" s="354">
        <f t="shared" si="8"/>
        <v>1438.7742373872659</v>
      </c>
      <c r="R4" s="354">
        <f t="shared" si="8"/>
        <v>2261.9529592635936</v>
      </c>
      <c r="S4" s="354">
        <f t="shared" si="8"/>
        <v>1647.3864659175001</v>
      </c>
      <c r="T4" s="354">
        <f t="shared" si="8"/>
        <v>1773.8166061842189</v>
      </c>
      <c r="U4" s="354">
        <f t="shared" si="8"/>
        <v>1981.0265622082031</v>
      </c>
      <c r="V4" s="354">
        <f t="shared" si="8"/>
        <v>2053.3745357606253</v>
      </c>
      <c r="W4" s="354">
        <f t="shared" si="8"/>
        <v>2085.052943368828</v>
      </c>
      <c r="X4" s="354">
        <f t="shared" si="8"/>
        <v>2571.6173370989063</v>
      </c>
      <c r="Y4" s="354">
        <f t="shared" si="8"/>
        <v>1977.1663903277345</v>
      </c>
      <c r="Z4" s="354">
        <f t="shared" si="8"/>
        <v>1729.6194544354687</v>
      </c>
      <c r="AA4" s="354">
        <f t="shared" si="8"/>
        <v>1704.8473651223439</v>
      </c>
      <c r="AB4" s="354">
        <f t="shared" si="8"/>
        <v>1437.2656040531251</v>
      </c>
      <c r="AC4" s="354">
        <f t="shared" si="8"/>
        <v>1489.5305842725002</v>
      </c>
      <c r="AD4" s="354">
        <f t="shared" si="8"/>
        <v>2322.6563271269533</v>
      </c>
      <c r="AE4" s="354">
        <f t="shared" si="8"/>
        <v>1708.6167808565626</v>
      </c>
      <c r="AF4" s="354">
        <f t="shared" si="8"/>
        <v>1831.0333049121095</v>
      </c>
      <c r="AG4" s="354">
        <f t="shared" si="8"/>
        <v>2038.5384844584376</v>
      </c>
      <c r="AH4" s="354">
        <f t="shared" si="8"/>
        <v>2114.2243591038286</v>
      </c>
      <c r="AI4" s="354">
        <f t="shared" si="8"/>
        <v>2064.733679806875</v>
      </c>
      <c r="AJ4" s="354">
        <f t="shared" si="8"/>
        <v>2601.297666696094</v>
      </c>
      <c r="AK4" s="354">
        <f t="shared" si="8"/>
        <v>2014.7214016617188</v>
      </c>
      <c r="AL4" s="354">
        <f t="shared" si="8"/>
        <v>1836.7341027131251</v>
      </c>
      <c r="AM4" s="354">
        <f t="shared" si="8"/>
        <v>1705.5656102460939</v>
      </c>
      <c r="AN4" s="354">
        <f t="shared" si="8"/>
        <v>1527.1158840377345</v>
      </c>
      <c r="AO4" s="354">
        <f t="shared" si="8"/>
        <v>1484.2790546357814</v>
      </c>
      <c r="AP4" s="354">
        <f t="shared" si="8"/>
        <v>2354.5041521203125</v>
      </c>
      <c r="AQ4" s="354">
        <f t="shared" si="8"/>
        <v>1755.7806946788282</v>
      </c>
      <c r="AR4" s="354">
        <f t="shared" si="8"/>
        <v>1870.9136628032816</v>
      </c>
      <c r="AS4" s="354">
        <f t="shared" si="8"/>
        <v>2084.0665262484376</v>
      </c>
      <c r="AT4" s="354">
        <f t="shared" si="8"/>
        <v>2167.4628770385939</v>
      </c>
      <c r="AU4" s="354">
        <f t="shared" si="8"/>
        <v>2240.3360103764062</v>
      </c>
      <c r="AV4" s="354">
        <f t="shared" si="8"/>
        <v>2705.7263587200005</v>
      </c>
      <c r="AW4" s="354">
        <f t="shared" si="8"/>
        <v>1975.4077478231252</v>
      </c>
      <c r="AX4" s="354">
        <f t="shared" si="8"/>
        <v>2014.2381715706254</v>
      </c>
      <c r="AY4" s="354">
        <f t="shared" si="8"/>
        <v>1879.8082324235156</v>
      </c>
      <c r="AZ4" s="354">
        <f t="shared" si="8"/>
        <v>1575.5280768871876</v>
      </c>
      <c r="BA4" s="354">
        <f t="shared" si="8"/>
        <v>1659.1370913485157</v>
      </c>
      <c r="BB4" s="354">
        <f t="shared" si="8"/>
        <v>2484.1429526074221</v>
      </c>
      <c r="BC4" s="354">
        <f t="shared" si="8"/>
        <v>1856.5376272832816</v>
      </c>
      <c r="BD4" s="354">
        <f t="shared" si="8"/>
        <v>1976.8252736925001</v>
      </c>
      <c r="BE4" s="354">
        <f t="shared" si="8"/>
        <v>2180.4354598949999</v>
      </c>
      <c r="BF4" s="354">
        <f t="shared" si="8"/>
        <v>2259.2547205052347</v>
      </c>
      <c r="BG4" s="354">
        <f t="shared" si="8"/>
        <v>2332.9691184318754</v>
      </c>
      <c r="BH4" s="354">
        <f t="shared" si="8"/>
        <v>2792.025555489844</v>
      </c>
      <c r="BI4" s="354">
        <f t="shared" si="8"/>
        <v>2186.7840071782034</v>
      </c>
      <c r="BJ4" s="354">
        <f t="shared" si="8"/>
        <v>1940.1357235837502</v>
      </c>
      <c r="BK4" s="354">
        <f t="shared" si="8"/>
        <v>1912.6168351073436</v>
      </c>
      <c r="BL4" s="354">
        <f t="shared" si="8"/>
        <v>1636.2852067160156</v>
      </c>
      <c r="BM4" s="354">
        <f t="shared" si="8"/>
        <v>1696.5123742694529</v>
      </c>
      <c r="BN4" s="354">
        <f t="shared" si="8"/>
        <v>2536.7517065214847</v>
      </c>
      <c r="BO4" s="354">
        <f t="shared" si="8"/>
        <v>1913.3745336414845</v>
      </c>
      <c r="BP4" s="354">
        <f t="shared" si="8"/>
        <v>2032.2077964349221</v>
      </c>
      <c r="BQ4" s="354">
        <f t="shared" si="8"/>
        <v>2238.4950194939065</v>
      </c>
      <c r="BR4" s="354">
        <f t="shared" si="8"/>
        <v>2322.7483964540625</v>
      </c>
      <c r="BS4" s="354">
        <f t="shared" si="8"/>
        <v>2337.876560574844</v>
      </c>
      <c r="BT4" s="354">
        <f t="shared" si="8"/>
        <v>2834.3088194695315</v>
      </c>
      <c r="BU4" s="354">
        <f t="shared" si="8"/>
        <v>2235.7299585895312</v>
      </c>
      <c r="BV4" s="354">
        <f t="shared" si="8"/>
        <v>2059.9965384616407</v>
      </c>
      <c r="BW4" s="354">
        <f t="shared" si="8"/>
        <v>1924.2345666353908</v>
      </c>
      <c r="BX4" s="354">
        <f t="shared" si="8"/>
        <v>1736.1062881903126</v>
      </c>
      <c r="BY4" s="354">
        <f t="shared" ref="BY4:EJ4" si="9">BY3*$H25</f>
        <v>1701.1484996034374</v>
      </c>
      <c r="BZ4" s="354">
        <f t="shared" si="9"/>
        <v>2578.1331392824218</v>
      </c>
      <c r="CA4" s="354">
        <f t="shared" si="9"/>
        <v>1969.471157313516</v>
      </c>
      <c r="CB4" s="354">
        <f t="shared" si="9"/>
        <v>2080.6686656585161</v>
      </c>
      <c r="CC4" s="354">
        <f t="shared" si="9"/>
        <v>2292.3253454062501</v>
      </c>
      <c r="CD4" s="354">
        <f t="shared" si="9"/>
        <v>2384.2942977459379</v>
      </c>
      <c r="CE4" s="354">
        <f t="shared" si="9"/>
        <v>2208.4672427064843</v>
      </c>
      <c r="CF4" s="354">
        <f t="shared" si="9"/>
        <v>2823.6080667867191</v>
      </c>
      <c r="CG4" s="354">
        <f t="shared" si="9"/>
        <v>2248.0013472082032</v>
      </c>
      <c r="CH4" s="354">
        <f t="shared" si="9"/>
        <v>1987.2148195659377</v>
      </c>
      <c r="CI4" s="354">
        <f t="shared" si="9"/>
        <v>1987.8347534899219</v>
      </c>
      <c r="CJ4" s="354">
        <f t="shared" si="9"/>
        <v>1802.8771110049222</v>
      </c>
      <c r="CK4" s="354">
        <f t="shared" si="9"/>
        <v>1746.1421654660157</v>
      </c>
      <c r="CL4" s="354">
        <f t="shared" si="9"/>
        <v>2641.3780783113284</v>
      </c>
      <c r="CM4" s="354">
        <f t="shared" si="9"/>
        <v>2033.6907391762502</v>
      </c>
      <c r="CN4" s="354">
        <f t="shared" si="9"/>
        <v>2142.772586955</v>
      </c>
      <c r="CO4" s="354">
        <f t="shared" si="9"/>
        <v>2356.9973538890627</v>
      </c>
      <c r="CP4" s="354">
        <f t="shared" si="9"/>
        <v>2453.8788407847655</v>
      </c>
      <c r="CQ4" s="354">
        <f t="shared" si="9"/>
        <v>2395.9196934750003</v>
      </c>
      <c r="CR4" s="354">
        <f t="shared" si="9"/>
        <v>2940.6405527296874</v>
      </c>
      <c r="CS4" s="354">
        <f t="shared" si="9"/>
        <v>2350.499922594141</v>
      </c>
      <c r="CT4" s="354">
        <f t="shared" si="9"/>
        <v>2096.7451169027345</v>
      </c>
      <c r="CU4" s="354">
        <f t="shared" si="9"/>
        <v>2086.8741546778128</v>
      </c>
      <c r="CV4" s="354">
        <f t="shared" si="9"/>
        <v>1865.5793072683596</v>
      </c>
      <c r="CW4" s="354">
        <f t="shared" si="9"/>
        <v>1827.1498470946876</v>
      </c>
      <c r="CX4" s="354">
        <f t="shared" si="9"/>
        <v>2725.3313167007814</v>
      </c>
      <c r="CY4" s="354">
        <f t="shared" si="9"/>
        <v>2110.2672983519533</v>
      </c>
      <c r="CZ4" s="354">
        <f t="shared" si="9"/>
        <v>2219.2796942121095</v>
      </c>
      <c r="DA4" s="354">
        <f t="shared" si="9"/>
        <v>2433.1275645960941</v>
      </c>
      <c r="DB4" s="354">
        <f t="shared" si="9"/>
        <v>2532.6160906921878</v>
      </c>
      <c r="DC4" s="354">
        <f t="shared" si="9"/>
        <v>2523.3802884675001</v>
      </c>
      <c r="DD4" s="354">
        <f t="shared" si="9"/>
        <v>3037.9983490828126</v>
      </c>
      <c r="DE4" s="354">
        <f t="shared" si="9"/>
        <v>2310.2060593992192</v>
      </c>
      <c r="DF4" s="354">
        <f t="shared" si="9"/>
        <v>2341.6643471976563</v>
      </c>
      <c r="DG4" s="354">
        <f t="shared" si="9"/>
        <v>2218.9244361539063</v>
      </c>
      <c r="DH4" s="354">
        <f t="shared" si="9"/>
        <v>1908.2919643347659</v>
      </c>
      <c r="DI4" s="354">
        <f t="shared" si="9"/>
        <v>2010.1459623377348</v>
      </c>
      <c r="DJ4" s="354">
        <f t="shared" si="9"/>
        <v>2853.5163236507815</v>
      </c>
      <c r="DK4" s="354">
        <f t="shared" si="9"/>
        <v>2213.5245682429691</v>
      </c>
      <c r="DL4" s="354">
        <f t="shared" si="9"/>
        <v>2330.4702819234376</v>
      </c>
      <c r="DM4" s="354">
        <f t="shared" si="9"/>
        <v>2534.620021737891</v>
      </c>
      <c r="DN4" s="354">
        <f t="shared" si="9"/>
        <v>2630.9787944343752</v>
      </c>
      <c r="DO4" s="354">
        <f t="shared" si="9"/>
        <v>2689.2674409923438</v>
      </c>
      <c r="DP4" s="354">
        <f t="shared" si="9"/>
        <v>3158.0190207070314</v>
      </c>
      <c r="DQ4" s="354">
        <f t="shared" si="9"/>
        <v>2547.8593917820317</v>
      </c>
      <c r="DR4" s="354">
        <f t="shared" si="9"/>
        <v>2298.1226466515627</v>
      </c>
      <c r="DS4" s="354">
        <f t="shared" si="9"/>
        <v>2276.122006782422</v>
      </c>
      <c r="DT4" s="354">
        <f t="shared" si="9"/>
        <v>1989.949977466172</v>
      </c>
      <c r="DU4" s="354">
        <f t="shared" si="9"/>
        <v>2067.5741718663285</v>
      </c>
      <c r="DV4" s="354">
        <f t="shared" si="9"/>
        <v>2924.5579755820313</v>
      </c>
      <c r="DW4" s="354">
        <f t="shared" si="9"/>
        <v>2286.936596896875</v>
      </c>
      <c r="DX4" s="354">
        <f t="shared" si="9"/>
        <v>2401.2575690167969</v>
      </c>
      <c r="DY4" s="354">
        <f t="shared" si="9"/>
        <v>2607.1141199167973</v>
      </c>
      <c r="DZ4" s="354">
        <f t="shared" si="9"/>
        <v>2708.5328342789062</v>
      </c>
      <c r="EA4" s="354">
        <f t="shared" si="9"/>
        <v>2770.9436476476562</v>
      </c>
      <c r="EB4" s="354">
        <f t="shared" si="9"/>
        <v>3238.0675243382811</v>
      </c>
      <c r="EC4" s="354">
        <f t="shared" si="9"/>
        <v>2626.5256617058599</v>
      </c>
      <c r="ED4" s="354">
        <f t="shared" si="9"/>
        <v>2451.1038167601564</v>
      </c>
      <c r="EE4" s="354">
        <f t="shared" si="9"/>
        <v>2314.368910940625</v>
      </c>
      <c r="EF4" s="354">
        <f t="shared" si="9"/>
        <v>2112.5655251662502</v>
      </c>
      <c r="EG4" s="354">
        <f t="shared" si="9"/>
        <v>2093.8369533932814</v>
      </c>
      <c r="EH4" s="354">
        <f t="shared" si="9"/>
        <v>2985.7270997039068</v>
      </c>
      <c r="EI4" s="354">
        <f t="shared" si="9"/>
        <v>2360.7658759781252</v>
      </c>
      <c r="EJ4" s="354">
        <f t="shared" si="9"/>
        <v>2466.1185561632815</v>
      </c>
      <c r="EK4" s="354">
        <f t="shared" ref="EK4:GV4" si="10">EK3*$H25</f>
        <v>2676.2470549417972</v>
      </c>
      <c r="EL4" s="354">
        <f t="shared" si="10"/>
        <v>2784.9120036117192</v>
      </c>
      <c r="EM4" s="354">
        <f t="shared" si="10"/>
        <v>2597.6834859937503</v>
      </c>
      <c r="EN4" s="354">
        <f t="shared" si="10"/>
        <v>3218.2213708476565</v>
      </c>
      <c r="EO4" s="354">
        <f t="shared" si="10"/>
        <v>2505.7218908777345</v>
      </c>
      <c r="EP4" s="354">
        <f t="shared" si="10"/>
        <v>2524.3201473574222</v>
      </c>
      <c r="EQ4" s="354">
        <f t="shared" si="10"/>
        <v>2420.9412121125001</v>
      </c>
      <c r="ER4" s="354">
        <f t="shared" si="10"/>
        <v>2112.1638384902344</v>
      </c>
      <c r="ES4" s="354">
        <f t="shared" si="10"/>
        <v>2228.3845944757031</v>
      </c>
      <c r="ET4" s="354">
        <f t="shared" si="10"/>
        <v>3087.594120367969</v>
      </c>
      <c r="EU4" s="354">
        <f t="shared" si="10"/>
        <v>2442.2576506453129</v>
      </c>
      <c r="EV4" s="354">
        <f t="shared" si="10"/>
        <v>2558.9724662003905</v>
      </c>
      <c r="EW4" s="354">
        <f t="shared" si="10"/>
        <v>2765.2603373226566</v>
      </c>
      <c r="EX4" s="354">
        <f t="shared" si="10"/>
        <v>2874.6270873632816</v>
      </c>
      <c r="EY4" s="354">
        <f t="shared" si="10"/>
        <v>2883.7949316257814</v>
      </c>
      <c r="EZ4" s="354">
        <f t="shared" si="10"/>
        <v>3384.313509199219</v>
      </c>
      <c r="FA4" s="354">
        <f t="shared" si="10"/>
        <v>2776.4253079664063</v>
      </c>
      <c r="FB4" s="354">
        <f t="shared" si="10"/>
        <v>2522.8954484507813</v>
      </c>
      <c r="FC4" s="354">
        <f t="shared" si="10"/>
        <v>2509.0449035695315</v>
      </c>
      <c r="FD4" s="354">
        <f t="shared" si="10"/>
        <v>2218.9257152261721</v>
      </c>
      <c r="FE4" s="354">
        <f t="shared" si="10"/>
        <v>2309.245152096094</v>
      </c>
      <c r="FF4" s="354">
        <f t="shared" si="10"/>
        <v>3178.8646583203126</v>
      </c>
      <c r="FG4" s="354">
        <f t="shared" si="10"/>
        <v>2533.0759256988281</v>
      </c>
      <c r="FH4" s="354">
        <f t="shared" si="10"/>
        <v>2645.3122317316406</v>
      </c>
      <c r="FI4" s="354">
        <f t="shared" si="10"/>
        <v>2851.6664440687505</v>
      </c>
      <c r="FJ4" s="354">
        <f t="shared" si="10"/>
        <v>2965.0361104546878</v>
      </c>
      <c r="FK4" s="354">
        <f t="shared" si="10"/>
        <v>2892.3692522484375</v>
      </c>
      <c r="FL4" s="354">
        <f t="shared" si="10"/>
        <v>3442.0600746984378</v>
      </c>
      <c r="FM4" s="354">
        <f t="shared" si="10"/>
        <v>2842.0066174500002</v>
      </c>
      <c r="FN4" s="354">
        <f t="shared" si="10"/>
        <v>2657.1286594617191</v>
      </c>
      <c r="FO4" s="354">
        <f t="shared" si="10"/>
        <v>2536.6169605218752</v>
      </c>
      <c r="FP4" s="354">
        <f t="shared" si="10"/>
        <v>2334.8306051683594</v>
      </c>
      <c r="FQ4" s="354">
        <f t="shared" si="10"/>
        <v>2330.6403132632813</v>
      </c>
      <c r="FR4" s="354">
        <f t="shared" si="10"/>
        <v>3237.9704512804688</v>
      </c>
      <c r="FS4" s="354">
        <f t="shared" si="10"/>
        <v>2606.539202514844</v>
      </c>
      <c r="FT4" s="354">
        <f t="shared" si="10"/>
        <v>2711.0743167621094</v>
      </c>
      <c r="FU4" s="354">
        <f t="shared" si="10"/>
        <v>2922.9045615</v>
      </c>
      <c r="FV4" s="354">
        <f t="shared" si="10"/>
        <v>3044.7736460367191</v>
      </c>
      <c r="FW4" s="354">
        <f t="shared" si="10"/>
        <v>3021.9779860101562</v>
      </c>
      <c r="FX4" s="354">
        <f t="shared" si="10"/>
        <v>3544.0495793226564</v>
      </c>
      <c r="FY4" s="354">
        <f t="shared" si="10"/>
        <v>2938.3347435750002</v>
      </c>
      <c r="FZ4" s="354">
        <f t="shared" si="10"/>
        <v>2682.7365048257816</v>
      </c>
      <c r="GA4" s="354">
        <f t="shared" si="10"/>
        <v>2674.7893900792969</v>
      </c>
      <c r="GB4" s="354">
        <f t="shared" si="10"/>
        <v>2382.1092261914064</v>
      </c>
      <c r="GC4" s="354">
        <f t="shared" si="10"/>
        <v>2481.6235554386722</v>
      </c>
      <c r="GD4" s="354">
        <f t="shared" si="10"/>
        <v>3360.3165786093755</v>
      </c>
      <c r="GE4" s="354">
        <f t="shared" si="10"/>
        <v>2708.8712426917973</v>
      </c>
      <c r="GF4" s="354">
        <f t="shared" si="10"/>
        <v>2819.7356158125003</v>
      </c>
      <c r="GG4" s="354">
        <f t="shared" si="10"/>
        <v>3026.5209096117187</v>
      </c>
      <c r="GH4" s="354">
        <f t="shared" si="10"/>
        <v>3148.4096065898439</v>
      </c>
      <c r="GI4" s="354">
        <f t="shared" si="10"/>
        <v>3199.9610282062499</v>
      </c>
      <c r="GJ4" s="354">
        <f t="shared" si="10"/>
        <v>3674.5100046703124</v>
      </c>
      <c r="GK4" s="354">
        <f t="shared" si="10"/>
        <v>3056.7032631351562</v>
      </c>
      <c r="GL4" s="354">
        <f t="shared" si="10"/>
        <v>2804.0779123628909</v>
      </c>
      <c r="GM4" s="354">
        <f t="shared" si="10"/>
        <v>2788.6703101769531</v>
      </c>
      <c r="GN4" s="354">
        <f t="shared" si="10"/>
        <v>2488.6602777093754</v>
      </c>
      <c r="GO4" s="354">
        <f t="shared" si="10"/>
        <v>2590.044405957422</v>
      </c>
      <c r="GP4" s="354">
        <f t="shared" si="10"/>
        <v>3469.6973472820318</v>
      </c>
      <c r="GQ4" s="354">
        <f t="shared" si="10"/>
        <v>2812.4333581394535</v>
      </c>
      <c r="GR4" s="354">
        <f t="shared" si="10"/>
        <v>2920.4858870085941</v>
      </c>
      <c r="GS4" s="354">
        <f t="shared" si="10"/>
        <v>3125.6532055546877</v>
      </c>
      <c r="GT4" s="354">
        <f t="shared" si="10"/>
        <v>3250.4648043656248</v>
      </c>
      <c r="GU4" s="354">
        <f t="shared" si="10"/>
        <v>3240.781135839844</v>
      </c>
      <c r="GV4" s="354">
        <f t="shared" si="10"/>
        <v>3751.0964178187501</v>
      </c>
      <c r="GW4" s="354">
        <f t="shared" ref="GW4:JH4" si="11">GW3*$H25</f>
        <v>3007.8471708140628</v>
      </c>
      <c r="GX4" s="354">
        <f t="shared" si="11"/>
        <v>3033.4745604023442</v>
      </c>
      <c r="GY4" s="354">
        <f t="shared" si="11"/>
        <v>2915.9668053140631</v>
      </c>
      <c r="GZ4" s="354">
        <f t="shared" si="11"/>
        <v>2584.296749770313</v>
      </c>
      <c r="HA4" s="354">
        <f t="shared" si="11"/>
        <v>2716.0604474308593</v>
      </c>
      <c r="HB4" s="354">
        <f t="shared" si="11"/>
        <v>3588.0257892445311</v>
      </c>
      <c r="HC4" s="354">
        <f t="shared" si="11"/>
        <v>2920.5031289027343</v>
      </c>
      <c r="HD4" s="354">
        <f t="shared" si="11"/>
        <v>3028.0462118156252</v>
      </c>
      <c r="HE4" s="354">
        <f t="shared" si="11"/>
        <v>3230.4160458281253</v>
      </c>
      <c r="HF4" s="354">
        <f t="shared" si="11"/>
        <v>3357.2865075750005</v>
      </c>
      <c r="HG4" s="354">
        <f t="shared" si="11"/>
        <v>3153.7987302937504</v>
      </c>
      <c r="HH4" s="354">
        <f t="shared" si="11"/>
        <v>3780.0785581453129</v>
      </c>
      <c r="HI4" s="354">
        <f t="shared" si="11"/>
        <v>3186.926701973438</v>
      </c>
      <c r="HJ4" s="354">
        <f t="shared" si="11"/>
        <v>2916.7671634664066</v>
      </c>
      <c r="HK4" s="354">
        <f t="shared" si="11"/>
        <v>2927.4095563453129</v>
      </c>
      <c r="HL4" s="354">
        <f t="shared" si="11"/>
        <v>2634.5288168718753</v>
      </c>
      <c r="HM4" s="354">
        <f t="shared" si="11"/>
        <v>2749.2845712363282</v>
      </c>
      <c r="HN4" s="354">
        <f t="shared" si="11"/>
        <v>3644.7704489109378</v>
      </c>
      <c r="HO4" s="354">
        <f t="shared" si="11"/>
        <v>2986.0089049054686</v>
      </c>
      <c r="HP4" s="354">
        <f t="shared" si="11"/>
        <v>3095.7409920937503</v>
      </c>
      <c r="HQ4" s="354">
        <f t="shared" si="11"/>
        <v>3304.2475760765624</v>
      </c>
      <c r="HR4" s="354">
        <f t="shared" si="11"/>
        <v>3440.5318732640626</v>
      </c>
      <c r="HS4" s="354">
        <f t="shared" si="11"/>
        <v>3435.8626455398439</v>
      </c>
      <c r="HT4" s="354">
        <f t="shared" si="11"/>
        <v>3946.2157880578125</v>
      </c>
      <c r="HU4" s="354">
        <f t="shared" si="11"/>
        <v>3330.6486167882813</v>
      </c>
      <c r="HV4" s="354">
        <f t="shared" si="11"/>
        <v>3073.4902509609378</v>
      </c>
      <c r="HW4" s="354">
        <f t="shared" si="11"/>
        <v>3067.204685196094</v>
      </c>
      <c r="HX4" s="354">
        <f t="shared" si="11"/>
        <v>2815.0169817902342</v>
      </c>
      <c r="HY4" s="354">
        <f t="shared" si="11"/>
        <v>2818.0368884636723</v>
      </c>
      <c r="HZ4" s="354">
        <f t="shared" si="11"/>
        <v>3755.1188442796874</v>
      </c>
      <c r="IA4" s="354">
        <f t="shared" si="11"/>
        <v>3101.0172504609377</v>
      </c>
      <c r="IB4" s="354">
        <f t="shared" si="11"/>
        <v>3196.5114896859377</v>
      </c>
      <c r="IC4" s="354">
        <f t="shared" si="11"/>
        <v>3407.4633187546879</v>
      </c>
      <c r="ID4" s="354">
        <f t="shared" si="11"/>
        <v>3549.1279396289065</v>
      </c>
      <c r="IE4" s="354">
        <f t="shared" si="11"/>
        <v>3512.1626147179691</v>
      </c>
      <c r="IF4" s="354">
        <f t="shared" si="11"/>
        <v>4040.9875390500001</v>
      </c>
      <c r="IG4" s="354">
        <f t="shared" si="11"/>
        <v>3296.9400486257819</v>
      </c>
      <c r="IH4" s="354">
        <f t="shared" si="11"/>
        <v>3319.9583695523443</v>
      </c>
      <c r="II4" s="354">
        <f t="shared" si="11"/>
        <v>3208.9600008210941</v>
      </c>
      <c r="IJ4" s="354">
        <f t="shared" si="11"/>
        <v>2871.0115593714845</v>
      </c>
      <c r="IK4" s="354">
        <f t="shared" si="11"/>
        <v>3017.0835051328127</v>
      </c>
      <c r="IL4" s="354">
        <f t="shared" si="11"/>
        <v>3902.9467516101568</v>
      </c>
      <c r="IM4" s="354">
        <f t="shared" si="11"/>
        <v>3225.0088786781248</v>
      </c>
      <c r="IN4" s="354">
        <f t="shared" si="11"/>
        <v>3329.5433278078126</v>
      </c>
      <c r="IO4" s="354">
        <f t="shared" si="11"/>
        <v>3532.0095185976566</v>
      </c>
      <c r="IP4" s="354">
        <f t="shared" si="11"/>
        <v>3672.5950458914067</v>
      </c>
      <c r="IQ4" s="354">
        <f t="shared" si="11"/>
        <v>3703.3068330070314</v>
      </c>
      <c r="IR4" s="354">
        <f t="shared" si="11"/>
        <v>4187.3484357632815</v>
      </c>
      <c r="IS4" s="354">
        <f t="shared" si="11"/>
        <v>3561.1185428929689</v>
      </c>
      <c r="IT4" s="354">
        <f t="shared" si="11"/>
        <v>3303.2081848992193</v>
      </c>
      <c r="IU4" s="354">
        <f t="shared" si="11"/>
        <v>3293.6063428898437</v>
      </c>
      <c r="IV4" s="354">
        <f t="shared" si="11"/>
        <v>2979.7683624843753</v>
      </c>
      <c r="IW4" s="354">
        <f t="shared" si="11"/>
        <v>3102.9176789789062</v>
      </c>
      <c r="IX4" s="354">
        <f t="shared" si="11"/>
        <v>4003.6148210953129</v>
      </c>
      <c r="IY4" s="354">
        <f t="shared" si="11"/>
        <v>3327.2992893164064</v>
      </c>
      <c r="IZ4" s="354">
        <f t="shared" si="11"/>
        <v>3429.0424275679693</v>
      </c>
      <c r="JA4" s="354">
        <f t="shared" si="11"/>
        <v>3633.2808667804688</v>
      </c>
      <c r="JB4" s="354">
        <f t="shared" si="11"/>
        <v>3780.0728961187506</v>
      </c>
      <c r="JC4" s="354">
        <f t="shared" si="11"/>
        <v>3814.3177537007819</v>
      </c>
      <c r="JD4" s="354">
        <f t="shared" si="11"/>
        <v>4297.2266782757815</v>
      </c>
      <c r="JE4" s="354">
        <f t="shared" si="11"/>
        <v>3669.3017247304692</v>
      </c>
      <c r="JF4" s="354">
        <f t="shared" si="11"/>
        <v>3485.5750341070316</v>
      </c>
      <c r="JG4" s="354">
        <f t="shared" si="11"/>
        <v>3361.5830306953126</v>
      </c>
      <c r="JH4" s="354">
        <f t="shared" si="11"/>
        <v>3131.4880944703132</v>
      </c>
      <c r="JI4" s="354">
        <f t="shared" ref="JI4:LT4" si="12">JI3*$H25</f>
        <v>3159.4069676039062</v>
      </c>
      <c r="JJ4" s="354">
        <f t="shared" si="12"/>
        <v>4096.0838327062502</v>
      </c>
      <c r="JK4" s="354">
        <f t="shared" si="12"/>
        <v>3431.5190866687503</v>
      </c>
      <c r="JL4" s="354">
        <f t="shared" si="12"/>
        <v>3524.0069603320317</v>
      </c>
      <c r="JM4" s="354">
        <f t="shared" si="12"/>
        <v>3732.490759774219</v>
      </c>
      <c r="JN4" s="354">
        <f t="shared" si="12"/>
        <v>3887.6284798312504</v>
      </c>
      <c r="JO4" s="354">
        <f t="shared" si="12"/>
        <v>3861.7116106078124</v>
      </c>
      <c r="JP4" s="354">
        <f t="shared" si="12"/>
        <v>4382.856336993751</v>
      </c>
      <c r="JQ4" s="354">
        <f t="shared" si="12"/>
        <v>3631.1787882562498</v>
      </c>
      <c r="JR4" s="354">
        <f t="shared" si="12"/>
        <v>3652.6612674234379</v>
      </c>
      <c r="JS4" s="354">
        <f t="shared" si="12"/>
        <v>3543.3865423687507</v>
      </c>
      <c r="JT4" s="354">
        <f t="shared" si="12"/>
        <v>3195.5734010320316</v>
      </c>
      <c r="JU4" s="354">
        <f t="shared" si="12"/>
        <v>3355.3742774835937</v>
      </c>
      <c r="JV4" s="354">
        <f t="shared" si="12"/>
        <v>4254.2010748617186</v>
      </c>
      <c r="JW4" s="354">
        <f t="shared" si="12"/>
        <v>3563.5553631562502</v>
      </c>
      <c r="JX4" s="354">
        <f t="shared" si="12"/>
        <v>3663.732166565625</v>
      </c>
      <c r="JY4" s="354">
        <f t="shared" si="12"/>
        <v>3865.3263029390632</v>
      </c>
      <c r="JZ4" s="354">
        <f t="shared" si="12"/>
        <v>4019.8458729515623</v>
      </c>
      <c r="KA4" s="354">
        <f t="shared" si="12"/>
        <v>3997.5700278937502</v>
      </c>
      <c r="KB4" s="354">
        <f t="shared" si="12"/>
        <v>4513.2135156281256</v>
      </c>
      <c r="KC4" s="354">
        <f t="shared" si="12"/>
        <v>3886.9228753523444</v>
      </c>
      <c r="KD4" s="354">
        <f t="shared" si="12"/>
        <v>3623.7114279351567</v>
      </c>
      <c r="KE4" s="354">
        <f t="shared" si="12"/>
        <v>3622.4115153187499</v>
      </c>
      <c r="KF4" s="354">
        <f t="shared" si="12"/>
        <v>3301.973453805469</v>
      </c>
      <c r="KG4" s="354">
        <f t="shared" si="12"/>
        <v>3440.6713774125001</v>
      </c>
      <c r="KH4" s="354">
        <f t="shared" si="12"/>
        <v>4356.8191326515625</v>
      </c>
      <c r="KI4" s="354">
        <f t="shared" si="12"/>
        <v>3669.1486794703133</v>
      </c>
      <c r="KJ4" s="354">
        <f t="shared" si="12"/>
        <v>3767.607842315625</v>
      </c>
      <c r="KK4" s="354">
        <f t="shared" si="12"/>
        <v>3972.0041702085941</v>
      </c>
      <c r="KL4" s="354">
        <f t="shared" si="12"/>
        <v>4133.9160616359377</v>
      </c>
      <c r="KM4" s="354">
        <f t="shared" si="12"/>
        <v>4030.863051058594</v>
      </c>
      <c r="KN4" s="354">
        <f t="shared" si="12"/>
        <v>4597.617447921094</v>
      </c>
      <c r="KO4" s="354">
        <f t="shared" si="12"/>
        <v>3979.9674012656251</v>
      </c>
      <c r="KP4" s="354">
        <f t="shared" si="12"/>
        <v>3786.1877483718754</v>
      </c>
      <c r="KQ4" s="354">
        <f t="shared" si="12"/>
        <v>3679.3448637257816</v>
      </c>
      <c r="KR4" s="354">
        <f t="shared" si="12"/>
        <v>3447.1756133718754</v>
      </c>
      <c r="KS4" s="354">
        <f t="shared" si="12"/>
        <v>3493.0629960187503</v>
      </c>
      <c r="KT4" s="354">
        <f t="shared" si="12"/>
        <v>4448.474586084375</v>
      </c>
      <c r="KU4" s="354">
        <f t="shared" si="12"/>
        <v>3774.5103302156253</v>
      </c>
      <c r="KV4" s="354">
        <f t="shared" si="12"/>
        <v>3865.2244887867191</v>
      </c>
      <c r="KW4" s="354">
        <f t="shared" si="12"/>
        <v>4075.2825703734375</v>
      </c>
      <c r="KX4" s="354">
        <f t="shared" si="12"/>
        <v>4247.0463539109378</v>
      </c>
      <c r="KY4" s="354">
        <f t="shared" si="12"/>
        <v>4193.2894706226571</v>
      </c>
      <c r="KZ4" s="354">
        <f t="shared" si="12"/>
        <v>4733.0401620304692</v>
      </c>
      <c r="LA4" s="354">
        <f t="shared" si="12"/>
        <v>4109.4403828242193</v>
      </c>
      <c r="LB4" s="354">
        <f t="shared" si="12"/>
        <v>3844.8403745554692</v>
      </c>
      <c r="LC4" s="354">
        <f t="shared" si="12"/>
        <v>3850.9747710328129</v>
      </c>
      <c r="LD4" s="354">
        <f t="shared" si="12"/>
        <v>3527.2519496156251</v>
      </c>
      <c r="LE4" s="354">
        <f t="shared" si="12"/>
        <v>3678.1005822257812</v>
      </c>
      <c r="LF4" s="354">
        <f t="shared" si="12"/>
        <v>4606.0736845921874</v>
      </c>
      <c r="LG4" s="354">
        <f t="shared" si="12"/>
        <v>3911.1107117414062</v>
      </c>
      <c r="LH4" s="354">
        <f t="shared" si="12"/>
        <v>4007.8508355703129</v>
      </c>
      <c r="LI4" s="354">
        <f t="shared" si="12"/>
        <v>4212.8442685054697</v>
      </c>
      <c r="LJ4" s="354">
        <f t="shared" si="12"/>
        <v>4385.844522675</v>
      </c>
      <c r="LK4" s="354">
        <f t="shared" si="12"/>
        <v>4399.8801748945316</v>
      </c>
      <c r="LL4" s="354">
        <f t="shared" si="12"/>
        <v>4896.1725953765635</v>
      </c>
      <c r="LM4" s="354">
        <f t="shared" si="12"/>
        <v>4260.7828396546875</v>
      </c>
      <c r="LN4" s="354">
        <f t="shared" si="12"/>
        <v>3998.6328857835938</v>
      </c>
      <c r="LO4" s="354">
        <f t="shared" si="12"/>
        <v>3998.2517904656256</v>
      </c>
      <c r="LP4" s="354">
        <f t="shared" si="12"/>
        <v>3666.7847151632814</v>
      </c>
      <c r="LQ4" s="354">
        <f t="shared" si="12"/>
        <v>3820.8798037265628</v>
      </c>
      <c r="LR4" s="354">
        <f t="shared" si="12"/>
        <v>4751.2003959492195</v>
      </c>
      <c r="LS4" s="354">
        <f t="shared" si="12"/>
        <v>4049.5288084453127</v>
      </c>
      <c r="LT4" s="354">
        <f t="shared" si="12"/>
        <v>4143.2294131593753</v>
      </c>
      <c r="LU4" s="354">
        <f t="shared" ref="LU4:NG4" si="13">LU3*$H25</f>
        <v>4346.6605360664062</v>
      </c>
      <c r="LV4" s="354">
        <f t="shared" si="13"/>
        <v>4523.8900853179694</v>
      </c>
      <c r="LW4" s="354">
        <f t="shared" si="13"/>
        <v>4481.8204775695312</v>
      </c>
      <c r="LX4" s="354">
        <f t="shared" si="13"/>
        <v>5010.9123357562503</v>
      </c>
      <c r="LY4" s="354">
        <f t="shared" si="13"/>
        <v>4249.029802746094</v>
      </c>
      <c r="LZ4" s="354">
        <f t="shared" si="13"/>
        <v>4265.3290376812502</v>
      </c>
      <c r="MA4" s="354">
        <f t="shared" si="13"/>
        <v>4162.6609425843753</v>
      </c>
      <c r="MB4" s="354">
        <f t="shared" si="13"/>
        <v>3798.501803430469</v>
      </c>
      <c r="MC4" s="354">
        <f t="shared" si="13"/>
        <v>3984.1378249148443</v>
      </c>
      <c r="MD4" s="354">
        <f t="shared" si="13"/>
        <v>4907.8165871109377</v>
      </c>
      <c r="ME4" s="354">
        <f t="shared" si="13"/>
        <v>4194.6892873101569</v>
      </c>
      <c r="MF4" s="354">
        <f t="shared" si="13"/>
        <v>4287.4461413437502</v>
      </c>
      <c r="MG4" s="354">
        <f t="shared" si="13"/>
        <v>4487.9558631960945</v>
      </c>
      <c r="MH4" s="354">
        <f t="shared" si="13"/>
        <v>4668.4357226718757</v>
      </c>
      <c r="MI4" s="354">
        <f t="shared" si="13"/>
        <v>4431.7335766429687</v>
      </c>
      <c r="MJ4" s="354">
        <f t="shared" si="13"/>
        <v>5077.2883754742197</v>
      </c>
      <c r="MK4" s="354">
        <f t="shared" si="13"/>
        <v>4465.0551828093758</v>
      </c>
      <c r="ML4" s="354">
        <f t="shared" si="13"/>
        <v>4185.3519915539064</v>
      </c>
      <c r="MM4" s="354">
        <f t="shared" si="13"/>
        <v>4211.187443564063</v>
      </c>
      <c r="MN4" s="354">
        <f t="shared" si="13"/>
        <v>3885.0355786429686</v>
      </c>
      <c r="MO4" s="354">
        <f t="shared" si="13"/>
        <v>4054.9556562539065</v>
      </c>
      <c r="MP4" s="354">
        <f t="shared" si="13"/>
        <v>5003.3928575039063</v>
      </c>
      <c r="MQ4" s="354">
        <f t="shared" si="13"/>
        <v>4297.9299633703131</v>
      </c>
      <c r="MR4" s="354">
        <f t="shared" si="13"/>
        <v>4392.5165046984375</v>
      </c>
      <c r="MS4" s="354">
        <f t="shared" si="13"/>
        <v>4599.1167252679688</v>
      </c>
      <c r="MT4" s="354">
        <f t="shared" si="13"/>
        <v>4790.2937219156256</v>
      </c>
      <c r="MU4" s="354">
        <f t="shared" si="13"/>
        <v>4751.613826214063</v>
      </c>
      <c r="MV4" s="354">
        <f t="shared" si="13"/>
        <v>5281.7974663781251</v>
      </c>
      <c r="MW4" s="354">
        <f t="shared" si="13"/>
        <v>4646.7268306593751</v>
      </c>
      <c r="MX4" s="354">
        <f t="shared" si="13"/>
        <v>4379.8331217867189</v>
      </c>
      <c r="MY4" s="354">
        <f t="shared" si="13"/>
        <v>4389.1237569867189</v>
      </c>
      <c r="MZ4" s="354">
        <f t="shared" si="13"/>
        <v>4050.3172968070312</v>
      </c>
      <c r="NA4" s="354">
        <f t="shared" si="13"/>
        <v>4222.6952055750007</v>
      </c>
      <c r="NB4" s="354">
        <f t="shared" si="13"/>
        <v>5171.0186205562504</v>
      </c>
      <c r="NC4" s="354">
        <f t="shared" si="13"/>
        <v>4456.4196372609376</v>
      </c>
      <c r="ND4" s="354">
        <f t="shared" si="13"/>
        <v>4546.4834472750008</v>
      </c>
      <c r="NE4" s="354">
        <f t="shared" si="13"/>
        <v>4750.2084498257818</v>
      </c>
      <c r="NF4" s="354">
        <f t="shared" si="13"/>
        <v>4944.9586286460944</v>
      </c>
      <c r="NG4" s="354">
        <f t="shared" si="13"/>
        <v>4822.0902305296877</v>
      </c>
    </row>
    <row r="5" spans="1:371" x14ac:dyDescent="0.2">
      <c r="A5" s="260" t="s">
        <v>900</v>
      </c>
      <c r="B5" s="260" t="s">
        <v>271</v>
      </c>
      <c r="C5" s="260" t="s">
        <v>4</v>
      </c>
      <c r="D5" s="260"/>
      <c r="E5" s="258" t="str">
        <f>'Cargos e Salários'!C117</f>
        <v>Auxiliar de limpeza - SDF</v>
      </c>
      <c r="F5" s="506">
        <f>3+2</f>
        <v>5</v>
      </c>
      <c r="G5" s="291">
        <f>'Cargos e Salários'!AC117</f>
        <v>2970.3479223558538</v>
      </c>
      <c r="H5" s="283">
        <f t="shared" si="7"/>
        <v>14851.739611779269</v>
      </c>
      <c r="I5" s="514" t="s">
        <v>969</v>
      </c>
      <c r="K5" s="256" t="s">
        <v>915</v>
      </c>
      <c r="L5" s="355">
        <f>L3*$H29</f>
        <v>2685.7207540312497</v>
      </c>
      <c r="M5" s="355">
        <f t="shared" ref="M5:BX5" si="14">M3*$H29</f>
        <v>1915.0645907656246</v>
      </c>
      <c r="N5" s="355">
        <f t="shared" si="14"/>
        <v>1941.170790609375</v>
      </c>
      <c r="O5" s="355">
        <f t="shared" si="14"/>
        <v>1814.850097125</v>
      </c>
      <c r="P5" s="355">
        <f t="shared" si="14"/>
        <v>1498.5231489921875</v>
      </c>
      <c r="Q5" s="355">
        <f t="shared" si="14"/>
        <v>1585.1265676796875</v>
      </c>
      <c r="R5" s="355">
        <f t="shared" si="14"/>
        <v>2492.0391520781245</v>
      </c>
      <c r="S5" s="355">
        <f t="shared" si="14"/>
        <v>1814.9588632499999</v>
      </c>
      <c r="T5" s="355">
        <f t="shared" si="14"/>
        <v>1954.2494962656249</v>
      </c>
      <c r="U5" s="355">
        <f t="shared" si="14"/>
        <v>2182.5368799609373</v>
      </c>
      <c r="V5" s="355">
        <f t="shared" si="14"/>
        <v>2262.2441001875</v>
      </c>
      <c r="W5" s="355">
        <f t="shared" si="14"/>
        <v>2297.1448401484372</v>
      </c>
      <c r="X5" s="355">
        <f t="shared" si="14"/>
        <v>2833.2026366718751</v>
      </c>
      <c r="Y5" s="355">
        <f t="shared" si="14"/>
        <v>2178.2840508203121</v>
      </c>
      <c r="Z5" s="355">
        <f t="shared" si="14"/>
        <v>1905.5566036406246</v>
      </c>
      <c r="AA5" s="355">
        <f t="shared" si="14"/>
        <v>1878.264693703125</v>
      </c>
      <c r="AB5" s="355">
        <f t="shared" si="14"/>
        <v>1583.4644759374999</v>
      </c>
      <c r="AC5" s="355">
        <f t="shared" si="14"/>
        <v>1641.0458577500001</v>
      </c>
      <c r="AD5" s="355">
        <f t="shared" si="14"/>
        <v>2558.9172755859372</v>
      </c>
      <c r="AE5" s="355">
        <f t="shared" si="14"/>
        <v>1882.4175349687498</v>
      </c>
      <c r="AF5" s="355">
        <f t="shared" si="14"/>
        <v>2017.2862861328124</v>
      </c>
      <c r="AG5" s="355">
        <f t="shared" si="14"/>
        <v>2245.8989235312497</v>
      </c>
      <c r="AH5" s="355">
        <f t="shared" si="14"/>
        <v>2329.2835766484377</v>
      </c>
      <c r="AI5" s="355">
        <f t="shared" si="14"/>
        <v>2274.7586980624997</v>
      </c>
      <c r="AJ5" s="355">
        <f t="shared" si="14"/>
        <v>2865.9020538281247</v>
      </c>
      <c r="AK5" s="355">
        <f t="shared" si="14"/>
        <v>2219.6591635156246</v>
      </c>
      <c r="AL5" s="355">
        <f t="shared" si="14"/>
        <v>2023.5669699374998</v>
      </c>
      <c r="AM5" s="355">
        <f t="shared" si="14"/>
        <v>1879.055998828125</v>
      </c>
      <c r="AN5" s="355">
        <f t="shared" si="14"/>
        <v>1682.4543398203125</v>
      </c>
      <c r="AO5" s="355">
        <f t="shared" si="14"/>
        <v>1635.2601417343751</v>
      </c>
      <c r="AP5" s="355">
        <f t="shared" si="14"/>
        <v>2594.0046660937496</v>
      </c>
      <c r="AQ5" s="355">
        <f t="shared" si="14"/>
        <v>1934.3789691484374</v>
      </c>
      <c r="AR5" s="355">
        <f t="shared" si="14"/>
        <v>2061.223279984375</v>
      </c>
      <c r="AS5" s="355">
        <f t="shared" si="14"/>
        <v>2296.0580845312497</v>
      </c>
      <c r="AT5" s="355">
        <f t="shared" si="14"/>
        <v>2387.9375245781248</v>
      </c>
      <c r="AU5" s="355">
        <f t="shared" si="14"/>
        <v>2468.2233239218745</v>
      </c>
      <c r="AV5" s="355">
        <f t="shared" si="14"/>
        <v>2980.9532479999998</v>
      </c>
      <c r="AW5" s="355">
        <f t="shared" si="14"/>
        <v>2176.3465189374997</v>
      </c>
      <c r="AX5" s="355">
        <f t="shared" si="14"/>
        <v>2219.1267791875002</v>
      </c>
      <c r="AY5" s="355">
        <f t="shared" si="14"/>
        <v>2071.0226065546872</v>
      </c>
      <c r="AZ5" s="355">
        <f t="shared" si="14"/>
        <v>1735.7910281562499</v>
      </c>
      <c r="BA5" s="355">
        <f t="shared" si="14"/>
        <v>1827.9047640546873</v>
      </c>
      <c r="BB5" s="355">
        <f t="shared" si="14"/>
        <v>2736.8303447265625</v>
      </c>
      <c r="BC5" s="355">
        <f t="shared" si="14"/>
        <v>2045.3849119843751</v>
      </c>
      <c r="BD5" s="355">
        <f t="shared" si="14"/>
        <v>2177.9082357499997</v>
      </c>
      <c r="BE5" s="355">
        <f t="shared" si="14"/>
        <v>2402.2296804999996</v>
      </c>
      <c r="BF5" s="355">
        <f t="shared" si="14"/>
        <v>2489.0664480703122</v>
      </c>
      <c r="BG5" s="355">
        <f t="shared" si="14"/>
        <v>2570.2790855624999</v>
      </c>
      <c r="BH5" s="355">
        <f t="shared" si="14"/>
        <v>3076.0308119531246</v>
      </c>
      <c r="BI5" s="355">
        <f t="shared" si="14"/>
        <v>2409.2240029609375</v>
      </c>
      <c r="BJ5" s="355">
        <f t="shared" si="14"/>
        <v>2137.4866191249998</v>
      </c>
      <c r="BK5" s="355">
        <f t="shared" si="14"/>
        <v>2107.1685052031248</v>
      </c>
      <c r="BL5" s="355">
        <f t="shared" si="14"/>
        <v>1802.7283823046873</v>
      </c>
      <c r="BM5" s="355">
        <f t="shared" si="14"/>
        <v>1869.0818663359371</v>
      </c>
      <c r="BN5" s="355">
        <f t="shared" si="14"/>
        <v>2794.7904689453121</v>
      </c>
      <c r="BO5" s="355">
        <f t="shared" si="14"/>
        <v>2108.0032769453123</v>
      </c>
      <c r="BP5" s="355">
        <f t="shared" si="14"/>
        <v>2238.9242769765624</v>
      </c>
      <c r="BQ5" s="355">
        <f t="shared" si="14"/>
        <v>2466.1950671718751</v>
      </c>
      <c r="BR5" s="355">
        <f t="shared" si="14"/>
        <v>2559.0187102187497</v>
      </c>
      <c r="BS5" s="355">
        <f t="shared" si="14"/>
        <v>2575.6857134531247</v>
      </c>
      <c r="BT5" s="355">
        <f t="shared" si="14"/>
        <v>3122.6151358593747</v>
      </c>
      <c r="BU5" s="355">
        <f t="shared" si="14"/>
        <v>2463.1487438593745</v>
      </c>
      <c r="BV5" s="355">
        <f t="shared" si="14"/>
        <v>2269.5396939921875</v>
      </c>
      <c r="BW5" s="355">
        <f t="shared" si="14"/>
        <v>2119.9679941171876</v>
      </c>
      <c r="BX5" s="355">
        <f t="shared" si="14"/>
        <v>1912.7032790937499</v>
      </c>
      <c r="BY5" s="355">
        <f t="shared" ref="BY5:EJ5" si="15">BY3*$H29</f>
        <v>1874.1895790312497</v>
      </c>
      <c r="BZ5" s="355">
        <f t="shared" si="15"/>
        <v>2840.3812272265623</v>
      </c>
      <c r="CA5" s="355">
        <f t="shared" si="15"/>
        <v>2169.8060575546874</v>
      </c>
      <c r="CB5" s="355">
        <f t="shared" si="15"/>
        <v>2292.3145930546875</v>
      </c>
      <c r="CC5" s="355">
        <f t="shared" si="15"/>
        <v>2525.5010218749999</v>
      </c>
      <c r="CD5" s="355">
        <f t="shared" si="15"/>
        <v>2626.82506978125</v>
      </c>
      <c r="CE5" s="355">
        <f t="shared" si="15"/>
        <v>2433.112860445312</v>
      </c>
      <c r="CF5" s="355">
        <f t="shared" si="15"/>
        <v>3110.8259010156248</v>
      </c>
      <c r="CG5" s="355">
        <f t="shared" si="15"/>
        <v>2476.6683799609373</v>
      </c>
      <c r="CH5" s="355">
        <f t="shared" si="15"/>
        <v>2189.3546077812498</v>
      </c>
      <c r="CI5" s="355">
        <f t="shared" si="15"/>
        <v>2190.037601476562</v>
      </c>
      <c r="CJ5" s="355">
        <f t="shared" si="15"/>
        <v>1986.2660399765625</v>
      </c>
      <c r="CK5" s="355">
        <f t="shared" si="15"/>
        <v>1923.7600073046872</v>
      </c>
      <c r="CL5" s="355">
        <f t="shared" si="15"/>
        <v>2910.0594508984373</v>
      </c>
      <c r="CM5" s="355">
        <f t="shared" si="15"/>
        <v>2240.5580648749997</v>
      </c>
      <c r="CN5" s="355">
        <f t="shared" si="15"/>
        <v>2360.7357344999996</v>
      </c>
      <c r="CO5" s="355">
        <f t="shared" si="15"/>
        <v>2596.7514767187499</v>
      </c>
      <c r="CP5" s="355">
        <f t="shared" si="15"/>
        <v>2703.4877629296871</v>
      </c>
      <c r="CQ5" s="355">
        <f t="shared" si="15"/>
        <v>2639.6330024999997</v>
      </c>
      <c r="CR5" s="355">
        <f t="shared" si="15"/>
        <v>3239.7629489062497</v>
      </c>
      <c r="CS5" s="355">
        <f t="shared" si="15"/>
        <v>2589.5931257421876</v>
      </c>
      <c r="CT5" s="355">
        <f t="shared" si="15"/>
        <v>2310.0263433203122</v>
      </c>
      <c r="CU5" s="355">
        <f t="shared" si="15"/>
        <v>2299.1513053437502</v>
      </c>
      <c r="CV5" s="355">
        <f t="shared" si="15"/>
        <v>2055.3463130078126</v>
      </c>
      <c r="CW5" s="355">
        <f t="shared" si="15"/>
        <v>2013.0078024062498</v>
      </c>
      <c r="CX5" s="355">
        <f t="shared" si="15"/>
        <v>3002.5524252343748</v>
      </c>
      <c r="CY5" s="355">
        <f t="shared" si="15"/>
        <v>2324.9240030859373</v>
      </c>
      <c r="CZ5" s="355">
        <f t="shared" si="15"/>
        <v>2445.0251561328123</v>
      </c>
      <c r="DA5" s="355">
        <f t="shared" si="15"/>
        <v>2680.6256638281247</v>
      </c>
      <c r="DB5" s="355">
        <f t="shared" si="15"/>
        <v>2790.2341776562498</v>
      </c>
      <c r="DC5" s="355">
        <f t="shared" si="15"/>
        <v>2780.0589082499996</v>
      </c>
      <c r="DD5" s="355">
        <f t="shared" si="15"/>
        <v>3347.0239948437497</v>
      </c>
      <c r="DE5" s="355">
        <f t="shared" si="15"/>
        <v>2545.2005647656251</v>
      </c>
      <c r="DF5" s="355">
        <f t="shared" si="15"/>
        <v>2579.8587942968747</v>
      </c>
      <c r="DG5" s="355">
        <f t="shared" si="15"/>
        <v>2444.633761171875</v>
      </c>
      <c r="DH5" s="355">
        <f t="shared" si="15"/>
        <v>2102.4037079296877</v>
      </c>
      <c r="DI5" s="355">
        <f t="shared" si="15"/>
        <v>2214.6183098203128</v>
      </c>
      <c r="DJ5" s="355">
        <f t="shared" si="15"/>
        <v>3143.7764302343749</v>
      </c>
      <c r="DK5" s="355">
        <f t="shared" si="15"/>
        <v>2438.6846178906248</v>
      </c>
      <c r="DL5" s="355">
        <f t="shared" si="15"/>
        <v>2567.5260670312496</v>
      </c>
      <c r="DM5" s="355">
        <f t="shared" si="15"/>
        <v>2792.4419488671874</v>
      </c>
      <c r="DN5" s="355">
        <f t="shared" si="15"/>
        <v>2898.6023503124998</v>
      </c>
      <c r="DO5" s="355">
        <f t="shared" si="15"/>
        <v>2962.8201267031245</v>
      </c>
      <c r="DP5" s="355">
        <f t="shared" si="15"/>
        <v>3479.2531871093747</v>
      </c>
      <c r="DQ5" s="355">
        <f t="shared" si="15"/>
        <v>2807.0280296093752</v>
      </c>
      <c r="DR5" s="355">
        <f t="shared" si="15"/>
        <v>2531.8880254687497</v>
      </c>
      <c r="DS5" s="355">
        <f t="shared" si="15"/>
        <v>2507.6494772265623</v>
      </c>
      <c r="DT5" s="355">
        <f t="shared" si="15"/>
        <v>2192.3679863515622</v>
      </c>
      <c r="DU5" s="355">
        <f t="shared" si="15"/>
        <v>2277.8881253984373</v>
      </c>
      <c r="DV5" s="355">
        <f t="shared" si="15"/>
        <v>3222.0444496093746</v>
      </c>
      <c r="DW5" s="355">
        <f t="shared" si="15"/>
        <v>2519.5641290624999</v>
      </c>
      <c r="DX5" s="355">
        <f t="shared" si="15"/>
        <v>2645.5138475390622</v>
      </c>
      <c r="DY5" s="355">
        <f t="shared" si="15"/>
        <v>2872.3101575390624</v>
      </c>
      <c r="DZ5" s="355">
        <f t="shared" si="15"/>
        <v>2984.0451986718749</v>
      </c>
      <c r="EA5" s="355">
        <f t="shared" si="15"/>
        <v>3052.8044492968747</v>
      </c>
      <c r="EB5" s="355">
        <f t="shared" si="15"/>
        <v>3567.4442364843744</v>
      </c>
      <c r="EC5" s="355">
        <f t="shared" si="15"/>
        <v>2893.6962442578124</v>
      </c>
      <c r="ED5" s="355">
        <f t="shared" si="15"/>
        <v>2700.430463046875</v>
      </c>
      <c r="EE5" s="355">
        <f t="shared" si="15"/>
        <v>2549.7868621874995</v>
      </c>
      <c r="EF5" s="355">
        <f t="shared" si="15"/>
        <v>2327.4560058749998</v>
      </c>
      <c r="EG5" s="355">
        <f t="shared" si="15"/>
        <v>2306.8223609843749</v>
      </c>
      <c r="EH5" s="355">
        <f t="shared" si="15"/>
        <v>3289.4357061718752</v>
      </c>
      <c r="EI5" s="355">
        <f t="shared" si="15"/>
        <v>2600.9033334374999</v>
      </c>
      <c r="EJ5" s="355">
        <f t="shared" si="15"/>
        <v>2716.9725039843747</v>
      </c>
      <c r="EK5" s="355">
        <f t="shared" ref="EK5:GV5" si="16">EK3*$H29</f>
        <v>2948.4753050390623</v>
      </c>
      <c r="EL5" s="355">
        <f t="shared" si="16"/>
        <v>3068.1936685156247</v>
      </c>
      <c r="EM5" s="355">
        <f t="shared" si="16"/>
        <v>2861.9202381249997</v>
      </c>
      <c r="EN5" s="355">
        <f t="shared" si="16"/>
        <v>3545.5793292968747</v>
      </c>
      <c r="EO5" s="355">
        <f t="shared" si="16"/>
        <v>2760.6042958203125</v>
      </c>
      <c r="EP5" s="355">
        <f t="shared" si="16"/>
        <v>2781.0943697265625</v>
      </c>
      <c r="EQ5" s="355">
        <f t="shared" si="16"/>
        <v>2667.1997137499998</v>
      </c>
      <c r="ER5" s="355">
        <f t="shared" si="16"/>
        <v>2327.0134595703125</v>
      </c>
      <c r="ES5" s="355">
        <f t="shared" si="16"/>
        <v>2455.0562082109373</v>
      </c>
      <c r="ET5" s="355">
        <f t="shared" si="16"/>
        <v>3401.6646553906248</v>
      </c>
      <c r="EU5" s="355">
        <f t="shared" si="16"/>
        <v>2690.68446359375</v>
      </c>
      <c r="EV5" s="355">
        <f t="shared" si="16"/>
        <v>2819.2715276171871</v>
      </c>
      <c r="EW5" s="355">
        <f t="shared" si="16"/>
        <v>3046.5430317968749</v>
      </c>
      <c r="EX5" s="355">
        <f t="shared" si="16"/>
        <v>3167.0345839843749</v>
      </c>
      <c r="EY5" s="355">
        <f t="shared" si="16"/>
        <v>3177.1349827343747</v>
      </c>
      <c r="EZ5" s="355">
        <f t="shared" si="16"/>
        <v>3728.5663847656247</v>
      </c>
      <c r="FA5" s="355">
        <f t="shared" si="16"/>
        <v>3058.8437049218746</v>
      </c>
      <c r="FB5" s="355">
        <f t="shared" si="16"/>
        <v>2779.5247502343746</v>
      </c>
      <c r="FC5" s="355">
        <f t="shared" si="16"/>
        <v>2764.2653258593746</v>
      </c>
      <c r="FD5" s="355">
        <f t="shared" si="16"/>
        <v>2444.6351703515625</v>
      </c>
      <c r="FE5" s="355">
        <f t="shared" si="16"/>
        <v>2544.1419138281249</v>
      </c>
      <c r="FF5" s="355">
        <f t="shared" si="16"/>
        <v>3502.2192460937499</v>
      </c>
      <c r="FG5" s="355">
        <f t="shared" si="16"/>
        <v>2790.7407871484374</v>
      </c>
      <c r="FH5" s="355">
        <f t="shared" si="16"/>
        <v>2914.393786992187</v>
      </c>
      <c r="FI5" s="355">
        <f t="shared" si="16"/>
        <v>3141.738380625</v>
      </c>
      <c r="FJ5" s="355">
        <f t="shared" si="16"/>
        <v>3266.6400264062499</v>
      </c>
      <c r="FK5" s="355">
        <f t="shared" si="16"/>
        <v>3186.5814845312493</v>
      </c>
      <c r="FL5" s="355">
        <f t="shared" si="16"/>
        <v>3792.1869395312497</v>
      </c>
      <c r="FM5" s="355">
        <f t="shared" si="16"/>
        <v>3131.0959549999998</v>
      </c>
      <c r="FN5" s="355">
        <f t="shared" si="16"/>
        <v>2927.4121835156247</v>
      </c>
      <c r="FO5" s="355">
        <f t="shared" si="16"/>
        <v>2794.6420165625</v>
      </c>
      <c r="FP5" s="355">
        <f t="shared" si="16"/>
        <v>2572.3299230078123</v>
      </c>
      <c r="FQ5" s="355">
        <f t="shared" si="16"/>
        <v>2567.7133939843748</v>
      </c>
      <c r="FR5" s="355">
        <f t="shared" si="16"/>
        <v>3567.3372891406248</v>
      </c>
      <c r="FS5" s="355">
        <f t="shared" si="16"/>
        <v>2871.6767594531248</v>
      </c>
      <c r="FT5" s="355">
        <f t="shared" si="16"/>
        <v>2986.8452011328122</v>
      </c>
      <c r="FU5" s="355">
        <f t="shared" si="16"/>
        <v>3220.2228499999997</v>
      </c>
      <c r="FV5" s="355">
        <f t="shared" si="16"/>
        <v>3354.4884760156251</v>
      </c>
      <c r="FW5" s="355">
        <f t="shared" si="16"/>
        <v>3329.3740380468744</v>
      </c>
      <c r="FX5" s="355">
        <f t="shared" si="16"/>
        <v>3904.5508317968743</v>
      </c>
      <c r="FY5" s="355">
        <f t="shared" si="16"/>
        <v>3237.2225924999998</v>
      </c>
      <c r="FZ5" s="355">
        <f t="shared" si="16"/>
        <v>2955.6248627343748</v>
      </c>
      <c r="GA5" s="355">
        <f t="shared" si="16"/>
        <v>2946.8693662890623</v>
      </c>
      <c r="GB5" s="355">
        <f t="shared" si="16"/>
        <v>2624.4177324218749</v>
      </c>
      <c r="GC5" s="355">
        <f t="shared" si="16"/>
        <v>2734.0546741015623</v>
      </c>
      <c r="GD5" s="355">
        <f t="shared" si="16"/>
        <v>3702.1284828124999</v>
      </c>
      <c r="GE5" s="355">
        <f t="shared" si="16"/>
        <v>2984.4180300390622</v>
      </c>
      <c r="GF5" s="355">
        <f t="shared" si="16"/>
        <v>3106.5595437499996</v>
      </c>
      <c r="GG5" s="355">
        <f t="shared" si="16"/>
        <v>3334.3790685156246</v>
      </c>
      <c r="GH5" s="355">
        <f t="shared" si="16"/>
        <v>3468.6663019531247</v>
      </c>
      <c r="GI5" s="355">
        <f t="shared" si="16"/>
        <v>3525.4615418749995</v>
      </c>
      <c r="GJ5" s="355">
        <f t="shared" si="16"/>
        <v>4048.2817110937494</v>
      </c>
      <c r="GK5" s="355">
        <f t="shared" si="16"/>
        <v>3367.6315755468745</v>
      </c>
      <c r="GL5" s="355">
        <f t="shared" si="16"/>
        <v>3089.3091363671874</v>
      </c>
      <c r="GM5" s="355">
        <f t="shared" si="16"/>
        <v>3072.3342705859372</v>
      </c>
      <c r="GN5" s="355">
        <f t="shared" si="16"/>
        <v>2741.8071728125001</v>
      </c>
      <c r="GO5" s="355">
        <f t="shared" si="16"/>
        <v>2853.5041097265625</v>
      </c>
      <c r="GP5" s="355">
        <f t="shared" si="16"/>
        <v>3822.6354796093747</v>
      </c>
      <c r="GQ5" s="355">
        <f t="shared" si="16"/>
        <v>3098.5144993359372</v>
      </c>
      <c r="GR5" s="355">
        <f t="shared" si="16"/>
        <v>3217.558147578125</v>
      </c>
      <c r="GS5" s="355">
        <f t="shared" si="16"/>
        <v>3443.5951164062499</v>
      </c>
      <c r="GT5" s="355">
        <f t="shared" si="16"/>
        <v>3581.1025696874995</v>
      </c>
      <c r="GU5" s="355">
        <f t="shared" si="16"/>
        <v>3570.4338769531246</v>
      </c>
      <c r="GV5" s="355">
        <f t="shared" si="16"/>
        <v>4132.6585056249996</v>
      </c>
      <c r="GW5" s="355">
        <f t="shared" ref="GW5:JH5" si="17">GW3*$H29</f>
        <v>3313.8058342187501</v>
      </c>
      <c r="GX5" s="355">
        <f t="shared" si="17"/>
        <v>3342.0400457031246</v>
      </c>
      <c r="GY5" s="355">
        <f t="shared" si="17"/>
        <v>3212.57938421875</v>
      </c>
      <c r="GZ5" s="355">
        <f t="shared" si="17"/>
        <v>2847.1718010937498</v>
      </c>
      <c r="HA5" s="355">
        <f t="shared" si="17"/>
        <v>2992.338521757812</v>
      </c>
      <c r="HB5" s="355">
        <f t="shared" si="17"/>
        <v>3953.0003083593747</v>
      </c>
      <c r="HC5" s="355">
        <f t="shared" si="17"/>
        <v>3217.5771433203122</v>
      </c>
      <c r="HD5" s="355">
        <f t="shared" si="17"/>
        <v>3336.0595246874996</v>
      </c>
      <c r="HE5" s="355">
        <f t="shared" si="17"/>
        <v>3559.0144484374996</v>
      </c>
      <c r="HF5" s="355">
        <f t="shared" si="17"/>
        <v>3698.7901925000001</v>
      </c>
      <c r="HG5" s="355">
        <f t="shared" si="17"/>
        <v>3474.6036081249999</v>
      </c>
      <c r="HH5" s="355">
        <f t="shared" si="17"/>
        <v>4164.5887135937501</v>
      </c>
      <c r="HI5" s="355">
        <f t="shared" si="17"/>
        <v>3511.1013620312501</v>
      </c>
      <c r="HJ5" s="355">
        <f t="shared" si="17"/>
        <v>3213.4611549218753</v>
      </c>
      <c r="HK5" s="355">
        <f t="shared" si="17"/>
        <v>3225.1860935937502</v>
      </c>
      <c r="HL5" s="355">
        <f t="shared" si="17"/>
        <v>2902.5134815625001</v>
      </c>
      <c r="HM5" s="355">
        <f t="shared" si="17"/>
        <v>3028.9422083984373</v>
      </c>
      <c r="HN5" s="355">
        <f t="shared" si="17"/>
        <v>4015.5170432812497</v>
      </c>
      <c r="HO5" s="355">
        <f t="shared" si="17"/>
        <v>3289.7461766406245</v>
      </c>
      <c r="HP5" s="355">
        <f t="shared" si="17"/>
        <v>3410.6402281249998</v>
      </c>
      <c r="HQ5" s="355">
        <f t="shared" si="17"/>
        <v>3640.3561329687495</v>
      </c>
      <c r="HR5" s="355">
        <f t="shared" si="17"/>
        <v>3790.5032892187496</v>
      </c>
      <c r="HS5" s="355">
        <f t="shared" si="17"/>
        <v>3785.3591069531249</v>
      </c>
      <c r="HT5" s="355">
        <f t="shared" si="17"/>
        <v>4347.6254473437493</v>
      </c>
      <c r="HU5" s="355">
        <f t="shared" si="17"/>
        <v>3669.4426914843748</v>
      </c>
      <c r="HV5" s="355">
        <f t="shared" si="17"/>
        <v>3386.12613828125</v>
      </c>
      <c r="HW5" s="355">
        <f t="shared" si="17"/>
        <v>3379.201203828125</v>
      </c>
      <c r="HX5" s="355">
        <f t="shared" si="17"/>
        <v>3101.3609295703122</v>
      </c>
      <c r="HY5" s="355">
        <f t="shared" si="17"/>
        <v>3104.6880216015625</v>
      </c>
      <c r="HZ5" s="355">
        <f t="shared" si="17"/>
        <v>4137.0900939062494</v>
      </c>
      <c r="IA5" s="355">
        <f t="shared" si="17"/>
        <v>3416.4531882812498</v>
      </c>
      <c r="IB5" s="355">
        <f t="shared" si="17"/>
        <v>3521.6611157812495</v>
      </c>
      <c r="IC5" s="355">
        <f t="shared" si="17"/>
        <v>3754.0709964062498</v>
      </c>
      <c r="ID5" s="355">
        <f t="shared" si="17"/>
        <v>3910.1457636718746</v>
      </c>
      <c r="IE5" s="355">
        <f t="shared" si="17"/>
        <v>3869.4203203906245</v>
      </c>
      <c r="IF5" s="355">
        <f t="shared" si="17"/>
        <v>4452.0373949999994</v>
      </c>
      <c r="IG5" s="355">
        <f t="shared" si="17"/>
        <v>3632.3052827343749</v>
      </c>
      <c r="IH5" s="355">
        <f t="shared" si="17"/>
        <v>3657.665030703125</v>
      </c>
      <c r="II5" s="355">
        <f t="shared" si="17"/>
        <v>3535.3758913281249</v>
      </c>
      <c r="IJ5" s="355">
        <f t="shared" si="17"/>
        <v>3163.0512839453122</v>
      </c>
      <c r="IK5" s="355">
        <f t="shared" si="17"/>
        <v>3323.9816898437498</v>
      </c>
      <c r="IL5" s="355">
        <f t="shared" si="17"/>
        <v>4299.9550780468753</v>
      </c>
      <c r="IM5" s="355">
        <f t="shared" si="17"/>
        <v>3553.0572634374994</v>
      </c>
      <c r="IN5" s="355">
        <f t="shared" si="17"/>
        <v>3668.2249723437494</v>
      </c>
      <c r="IO5" s="355">
        <f t="shared" si="17"/>
        <v>3891.2860542968747</v>
      </c>
      <c r="IP5" s="355">
        <f t="shared" si="17"/>
        <v>4046.1719624218749</v>
      </c>
      <c r="IQ5" s="355">
        <f t="shared" si="17"/>
        <v>4080.0077571093748</v>
      </c>
      <c r="IR5" s="355">
        <f t="shared" si="17"/>
        <v>4613.2861439843746</v>
      </c>
      <c r="IS5" s="355">
        <f t="shared" si="17"/>
        <v>3923.3560528906246</v>
      </c>
      <c r="IT5" s="355">
        <f t="shared" si="17"/>
        <v>3639.2110147656249</v>
      </c>
      <c r="IU5" s="355">
        <f t="shared" si="17"/>
        <v>3628.6324719531244</v>
      </c>
      <c r="IV5" s="355">
        <f t="shared" si="17"/>
        <v>3282.8708453124996</v>
      </c>
      <c r="IW5" s="355">
        <f t="shared" si="17"/>
        <v>3418.5469286718744</v>
      </c>
      <c r="IX5" s="355">
        <f t="shared" si="17"/>
        <v>4410.8631185937502</v>
      </c>
      <c r="IY5" s="355">
        <f t="shared" si="17"/>
        <v>3665.7526699218747</v>
      </c>
      <c r="IZ5" s="355">
        <f t="shared" si="17"/>
        <v>3777.8451353906248</v>
      </c>
      <c r="JA5" s="355">
        <f t="shared" si="17"/>
        <v>4002.8587391406245</v>
      </c>
      <c r="JB5" s="355">
        <f t="shared" si="17"/>
        <v>4164.5824756250004</v>
      </c>
      <c r="JC5" s="355">
        <f t="shared" si="17"/>
        <v>4202.3107252343752</v>
      </c>
      <c r="JD5" s="355">
        <f t="shared" si="17"/>
        <v>4734.3412177343744</v>
      </c>
      <c r="JE5" s="355">
        <f t="shared" si="17"/>
        <v>4042.5436441406246</v>
      </c>
      <c r="JF5" s="355">
        <f t="shared" si="17"/>
        <v>3840.128247109375</v>
      </c>
      <c r="JG5" s="355">
        <f t="shared" si="17"/>
        <v>3703.5237585937498</v>
      </c>
      <c r="JH5" s="355">
        <f t="shared" si="17"/>
        <v>3450.0235310937501</v>
      </c>
      <c r="JI5" s="355">
        <f t="shared" ref="JI5:LT5" si="18">JI3*$H29</f>
        <v>3480.7823161718743</v>
      </c>
      <c r="JJ5" s="355">
        <f t="shared" si="18"/>
        <v>4512.7380918749996</v>
      </c>
      <c r="JK5" s="355">
        <f t="shared" si="18"/>
        <v>3780.5737206250001</v>
      </c>
      <c r="JL5" s="355">
        <f t="shared" si="18"/>
        <v>3882.4694746093746</v>
      </c>
      <c r="JM5" s="355">
        <f t="shared" si="18"/>
        <v>4112.1602772656252</v>
      </c>
      <c r="JN5" s="355">
        <f t="shared" si="18"/>
        <v>4283.0786293749998</v>
      </c>
      <c r="JO5" s="355">
        <f t="shared" si="18"/>
        <v>4254.5254923437496</v>
      </c>
      <c r="JP5" s="355">
        <f t="shared" si="18"/>
        <v>4828.681138125</v>
      </c>
      <c r="JQ5" s="355">
        <f t="shared" si="18"/>
        <v>4000.5428368749995</v>
      </c>
      <c r="JR5" s="355">
        <f t="shared" si="18"/>
        <v>4024.2105170312502</v>
      </c>
      <c r="JS5" s="355">
        <f t="shared" si="18"/>
        <v>3903.8203506250002</v>
      </c>
      <c r="JT5" s="355">
        <f t="shared" si="18"/>
        <v>3520.6276046093749</v>
      </c>
      <c r="JU5" s="355">
        <f t="shared" si="18"/>
        <v>3696.6834500781247</v>
      </c>
      <c r="JV5" s="355">
        <f t="shared" si="18"/>
        <v>4686.9390435156247</v>
      </c>
      <c r="JW5" s="355">
        <f t="shared" si="18"/>
        <v>3926.040746875</v>
      </c>
      <c r="JX5" s="355">
        <f t="shared" si="18"/>
        <v>4036.4075496874998</v>
      </c>
      <c r="JY5" s="355">
        <f t="shared" si="18"/>
        <v>4258.5078717187498</v>
      </c>
      <c r="JZ5" s="355">
        <f t="shared" si="18"/>
        <v>4428.7451954687494</v>
      </c>
      <c r="KA5" s="355">
        <f t="shared" si="18"/>
        <v>4404.2034481249993</v>
      </c>
      <c r="KB5" s="355">
        <f t="shared" si="18"/>
        <v>4972.2982684374992</v>
      </c>
      <c r="KC5" s="355">
        <f t="shared" si="18"/>
        <v>4282.3012507031244</v>
      </c>
      <c r="KD5" s="355">
        <f t="shared" si="18"/>
        <v>3992.3158955468748</v>
      </c>
      <c r="KE5" s="355">
        <f t="shared" si="18"/>
        <v>3990.8837556249996</v>
      </c>
      <c r="KF5" s="355">
        <f t="shared" si="18"/>
        <v>3637.8506866406251</v>
      </c>
      <c r="KG5" s="355">
        <f t="shared" si="18"/>
        <v>3790.6569837499997</v>
      </c>
      <c r="KH5" s="355">
        <f t="shared" si="18"/>
        <v>4799.99542546875</v>
      </c>
      <c r="KI5" s="355">
        <f t="shared" si="18"/>
        <v>4042.3750310937498</v>
      </c>
      <c r="KJ5" s="355">
        <f t="shared" si="18"/>
        <v>4150.8494746874994</v>
      </c>
      <c r="KK5" s="355">
        <f t="shared" si="18"/>
        <v>4376.0370275781252</v>
      </c>
      <c r="KL5" s="355">
        <f t="shared" si="18"/>
        <v>4554.41862078125</v>
      </c>
      <c r="KM5" s="355">
        <f t="shared" si="18"/>
        <v>4440.8830425781243</v>
      </c>
      <c r="KN5" s="355">
        <f t="shared" si="18"/>
        <v>5065.2877813281248</v>
      </c>
      <c r="KO5" s="355">
        <f t="shared" si="18"/>
        <v>4384.8102796875</v>
      </c>
      <c r="KP5" s="355">
        <f t="shared" si="18"/>
        <v>4171.3193315624994</v>
      </c>
      <c r="KQ5" s="355">
        <f t="shared" si="18"/>
        <v>4053.6083727343748</v>
      </c>
      <c r="KR5" s="355">
        <f t="shared" si="18"/>
        <v>3797.8228315624997</v>
      </c>
      <c r="KS5" s="355">
        <f t="shared" si="18"/>
        <v>3848.3778856249996</v>
      </c>
      <c r="KT5" s="355">
        <f t="shared" si="18"/>
        <v>4900.9740853124995</v>
      </c>
      <c r="KU5" s="355">
        <f t="shared" si="18"/>
        <v>4158.4540846874997</v>
      </c>
      <c r="KV5" s="355">
        <f t="shared" si="18"/>
        <v>4258.3957010156246</v>
      </c>
      <c r="KW5" s="355">
        <f t="shared" si="18"/>
        <v>4489.8209220312492</v>
      </c>
      <c r="KX5" s="355">
        <f t="shared" si="18"/>
        <v>4679.05654328125</v>
      </c>
      <c r="KY5" s="355">
        <f t="shared" si="18"/>
        <v>4619.8315017968753</v>
      </c>
      <c r="KZ5" s="355">
        <f t="shared" si="18"/>
        <v>5214.4857141406246</v>
      </c>
      <c r="LA5" s="355">
        <f t="shared" si="18"/>
        <v>4527.4532722656249</v>
      </c>
      <c r="LB5" s="355">
        <f t="shared" si="18"/>
        <v>4235.9381116406248</v>
      </c>
      <c r="LC5" s="355">
        <f t="shared" si="18"/>
        <v>4242.6964998437497</v>
      </c>
      <c r="LD5" s="355">
        <f t="shared" si="18"/>
        <v>3886.0445446874996</v>
      </c>
      <c r="LE5" s="355">
        <f t="shared" si="18"/>
        <v>4052.2375227343746</v>
      </c>
      <c r="LF5" s="355">
        <f t="shared" si="18"/>
        <v>5074.6041876562495</v>
      </c>
      <c r="LG5" s="355">
        <f t="shared" si="18"/>
        <v>4308.9494774218747</v>
      </c>
      <c r="LH5" s="355">
        <f t="shared" si="18"/>
        <v>4415.5300210937494</v>
      </c>
      <c r="LI5" s="355">
        <f t="shared" si="18"/>
        <v>4641.3754166406252</v>
      </c>
      <c r="LJ5" s="355">
        <f t="shared" si="18"/>
        <v>4831.9732824999992</v>
      </c>
      <c r="LK5" s="355">
        <f t="shared" si="18"/>
        <v>4847.436643359375</v>
      </c>
      <c r="LL5" s="355">
        <f t="shared" si="18"/>
        <v>5394.2120029687503</v>
      </c>
      <c r="LM5" s="355">
        <f t="shared" si="18"/>
        <v>4694.1903064062499</v>
      </c>
      <c r="LN5" s="355">
        <f t="shared" si="18"/>
        <v>4405.3744200781248</v>
      </c>
      <c r="LO5" s="355">
        <f t="shared" si="18"/>
        <v>4404.9545596874996</v>
      </c>
      <c r="LP5" s="355">
        <f t="shared" si="18"/>
        <v>4039.7706039843747</v>
      </c>
      <c r="LQ5" s="355">
        <f t="shared" si="18"/>
        <v>4209.5402679687495</v>
      </c>
      <c r="LR5" s="355">
        <f t="shared" si="18"/>
        <v>5234.4932097656247</v>
      </c>
      <c r="LS5" s="355">
        <f t="shared" si="18"/>
        <v>4461.4474835937499</v>
      </c>
      <c r="LT5" s="355">
        <f t="shared" si="18"/>
        <v>4564.6793278124997</v>
      </c>
      <c r="LU5" s="355">
        <f t="shared" ref="LU5:NG5" si="19">LU3*$H29</f>
        <v>4788.8034949218745</v>
      </c>
      <c r="LV5" s="355">
        <f t="shared" si="19"/>
        <v>4984.0608603906248</v>
      </c>
      <c r="LW5" s="355">
        <f t="shared" si="19"/>
        <v>4937.7119258593748</v>
      </c>
      <c r="LX5" s="355">
        <f t="shared" si="19"/>
        <v>5520.623086874999</v>
      </c>
      <c r="LY5" s="355">
        <f t="shared" si="19"/>
        <v>4681.2417488281244</v>
      </c>
      <c r="LZ5" s="355">
        <f t="shared" si="19"/>
        <v>4699.1989443749999</v>
      </c>
      <c r="MA5" s="355">
        <f t="shared" si="19"/>
        <v>4586.0874353124991</v>
      </c>
      <c r="MB5" s="355">
        <f t="shared" si="19"/>
        <v>4184.885974140625</v>
      </c>
      <c r="MC5" s="355">
        <f t="shared" si="19"/>
        <v>4389.4049194531244</v>
      </c>
      <c r="MD5" s="355">
        <f t="shared" si="19"/>
        <v>5407.0404232812498</v>
      </c>
      <c r="ME5" s="355">
        <f t="shared" si="19"/>
        <v>4621.3737080468754</v>
      </c>
      <c r="MF5" s="355">
        <f t="shared" si="19"/>
        <v>4723.5658031249995</v>
      </c>
      <c r="MG5" s="355">
        <f t="shared" si="19"/>
        <v>4944.4714038281245</v>
      </c>
      <c r="MH5" s="355">
        <f t="shared" si="19"/>
        <v>5143.3097015624999</v>
      </c>
      <c r="MI5" s="355">
        <f t="shared" si="19"/>
        <v>4882.5301778906241</v>
      </c>
      <c r="MJ5" s="355">
        <f t="shared" si="19"/>
        <v>5593.7509072656248</v>
      </c>
      <c r="MK5" s="355">
        <f t="shared" si="19"/>
        <v>4919.2412628124994</v>
      </c>
      <c r="ML5" s="355">
        <f t="shared" si="19"/>
        <v>4611.0866211718749</v>
      </c>
      <c r="MM5" s="355">
        <f t="shared" si="19"/>
        <v>4639.55005921875</v>
      </c>
      <c r="MN5" s="355">
        <f t="shared" si="19"/>
        <v>4280.2219778906247</v>
      </c>
      <c r="MO5" s="355">
        <f t="shared" si="19"/>
        <v>4467.4263511718746</v>
      </c>
      <c r="MP5" s="355">
        <f t="shared" si="19"/>
        <v>5512.3387261718744</v>
      </c>
      <c r="MQ5" s="355">
        <f t="shared" si="19"/>
        <v>4735.1160410937491</v>
      </c>
      <c r="MR5" s="355">
        <f t="shared" si="19"/>
        <v>4839.3239395312494</v>
      </c>
      <c r="MS5" s="355">
        <f t="shared" si="19"/>
        <v>5066.939565390624</v>
      </c>
      <c r="MT5" s="355">
        <f t="shared" si="19"/>
        <v>5277.5631146875003</v>
      </c>
      <c r="MU5" s="355">
        <f t="shared" si="19"/>
        <v>5234.9486942187496</v>
      </c>
      <c r="MV5" s="355">
        <f t="shared" si="19"/>
        <v>5819.0626934374995</v>
      </c>
      <c r="MW5" s="355">
        <f t="shared" si="19"/>
        <v>5119.3925778124994</v>
      </c>
      <c r="MX5" s="355">
        <f t="shared" si="19"/>
        <v>4825.3504010156248</v>
      </c>
      <c r="MY5" s="355">
        <f t="shared" si="19"/>
        <v>4835.5860810156246</v>
      </c>
      <c r="MZ5" s="355">
        <f t="shared" si="19"/>
        <v>4462.3161771093746</v>
      </c>
      <c r="NA5" s="355">
        <f t="shared" si="19"/>
        <v>4652.2283925000002</v>
      </c>
      <c r="NB5" s="355">
        <f t="shared" si="19"/>
        <v>5697.0154068749998</v>
      </c>
      <c r="NC5" s="355">
        <f t="shared" si="19"/>
        <v>4909.7273082812499</v>
      </c>
      <c r="ND5" s="355">
        <f t="shared" si="19"/>
        <v>5008.9524224999996</v>
      </c>
      <c r="NE5" s="355">
        <f t="shared" si="19"/>
        <v>5233.4003627343745</v>
      </c>
      <c r="NF5" s="355">
        <f t="shared" si="19"/>
        <v>5447.9605588281247</v>
      </c>
      <c r="NG5" s="355">
        <f t="shared" si="19"/>
        <v>5312.5939689062498</v>
      </c>
    </row>
    <row r="6" spans="1:371" x14ac:dyDescent="0.2">
      <c r="A6" s="260"/>
      <c r="B6" s="260" t="s">
        <v>271</v>
      </c>
      <c r="C6" s="260" t="s">
        <v>4</v>
      </c>
      <c r="D6" s="260"/>
      <c r="E6" s="258" t="str">
        <f>'Cargos e Salários'!C118</f>
        <v>Coletor de lixo</v>
      </c>
      <c r="F6" s="506">
        <f>1+1</f>
        <v>2</v>
      </c>
      <c r="G6" s="291">
        <f>'Cargos e Salários'!AC118</f>
        <v>3272.8611592888888</v>
      </c>
      <c r="H6" s="283">
        <f t="shared" si="7"/>
        <v>6545.7223185777775</v>
      </c>
      <c r="I6" s="514" t="s">
        <v>969</v>
      </c>
      <c r="L6" s="356">
        <f>L4+L5</f>
        <v>5123.4729868846871</v>
      </c>
      <c r="M6" s="356">
        <f t="shared" ref="M6:BX6" si="20">M4+M5</f>
        <v>3653.3141743048436</v>
      </c>
      <c r="N6" s="356">
        <f t="shared" si="20"/>
        <v>3703.1162281814063</v>
      </c>
      <c r="O6" s="356">
        <f t="shared" si="20"/>
        <v>3462.1378391287503</v>
      </c>
      <c r="P6" s="356">
        <f t="shared" si="20"/>
        <v>2858.6899299038282</v>
      </c>
      <c r="Q6" s="356">
        <f t="shared" si="20"/>
        <v>3023.9008050669536</v>
      </c>
      <c r="R6" s="356">
        <f t="shared" si="20"/>
        <v>4753.9921113417186</v>
      </c>
      <c r="S6" s="356">
        <f t="shared" si="20"/>
        <v>3462.3453291675</v>
      </c>
      <c r="T6" s="356">
        <f t="shared" si="20"/>
        <v>3728.066102449844</v>
      </c>
      <c r="U6" s="356">
        <f t="shared" si="20"/>
        <v>4163.5634421691402</v>
      </c>
      <c r="V6" s="356">
        <f t="shared" si="20"/>
        <v>4315.6186359481253</v>
      </c>
      <c r="W6" s="356">
        <f t="shared" si="20"/>
        <v>4382.1977835172656</v>
      </c>
      <c r="X6" s="356">
        <f t="shared" si="20"/>
        <v>5404.8199737707819</v>
      </c>
      <c r="Y6" s="356">
        <f t="shared" si="20"/>
        <v>4155.4504411480466</v>
      </c>
      <c r="Z6" s="356">
        <f t="shared" si="20"/>
        <v>3635.1760580760933</v>
      </c>
      <c r="AA6" s="356">
        <f t="shared" si="20"/>
        <v>3583.1120588254689</v>
      </c>
      <c r="AB6" s="356">
        <f t="shared" si="20"/>
        <v>3020.7300799906252</v>
      </c>
      <c r="AC6" s="356">
        <f t="shared" si="20"/>
        <v>3130.5764420225005</v>
      </c>
      <c r="AD6" s="356">
        <f t="shared" si="20"/>
        <v>4881.5736027128905</v>
      </c>
      <c r="AE6" s="356">
        <f t="shared" si="20"/>
        <v>3591.0343158253127</v>
      </c>
      <c r="AF6" s="356">
        <f t="shared" si="20"/>
        <v>3848.3195910449222</v>
      </c>
      <c r="AG6" s="356">
        <f t="shared" si="20"/>
        <v>4284.437407989687</v>
      </c>
      <c r="AH6" s="356">
        <f t="shared" si="20"/>
        <v>4443.5079357522663</v>
      </c>
      <c r="AI6" s="356">
        <f t="shared" si="20"/>
        <v>4339.4923778693746</v>
      </c>
      <c r="AJ6" s="356">
        <f t="shared" si="20"/>
        <v>5467.1997205242187</v>
      </c>
      <c r="AK6" s="356">
        <f t="shared" si="20"/>
        <v>4234.3805651773437</v>
      </c>
      <c r="AL6" s="356">
        <f t="shared" si="20"/>
        <v>3860.301072650625</v>
      </c>
      <c r="AM6" s="356">
        <f t="shared" si="20"/>
        <v>3584.6216090742191</v>
      </c>
      <c r="AN6" s="356">
        <f t="shared" si="20"/>
        <v>3209.570223858047</v>
      </c>
      <c r="AO6" s="356">
        <f t="shared" si="20"/>
        <v>3119.5391963701568</v>
      </c>
      <c r="AP6" s="356">
        <f t="shared" si="20"/>
        <v>4948.5088182140626</v>
      </c>
      <c r="AQ6" s="356">
        <f t="shared" si="20"/>
        <v>3690.1596638272658</v>
      </c>
      <c r="AR6" s="356">
        <f t="shared" si="20"/>
        <v>3932.1369427876566</v>
      </c>
      <c r="AS6" s="356">
        <f t="shared" si="20"/>
        <v>4380.1246107796869</v>
      </c>
      <c r="AT6" s="356">
        <f t="shared" si="20"/>
        <v>4555.4004016167182</v>
      </c>
      <c r="AU6" s="356">
        <f t="shared" si="20"/>
        <v>4708.5593342982811</v>
      </c>
      <c r="AV6" s="356">
        <f t="shared" si="20"/>
        <v>5686.6796067200003</v>
      </c>
      <c r="AW6" s="356">
        <f t="shared" si="20"/>
        <v>4151.7542667606249</v>
      </c>
      <c r="AX6" s="356">
        <f t="shared" si="20"/>
        <v>4233.3649507581258</v>
      </c>
      <c r="AY6" s="356">
        <f t="shared" si="20"/>
        <v>3950.8308389782028</v>
      </c>
      <c r="AZ6" s="356">
        <f t="shared" si="20"/>
        <v>3311.3191050434375</v>
      </c>
      <c r="BA6" s="356">
        <f t="shared" si="20"/>
        <v>3487.041855403203</v>
      </c>
      <c r="BB6" s="356">
        <f t="shared" si="20"/>
        <v>5220.9732973339851</v>
      </c>
      <c r="BC6" s="356">
        <f t="shared" si="20"/>
        <v>3901.9225392676567</v>
      </c>
      <c r="BD6" s="356">
        <f t="shared" si="20"/>
        <v>4154.7335094424998</v>
      </c>
      <c r="BE6" s="356">
        <f t="shared" si="20"/>
        <v>4582.665140395</v>
      </c>
      <c r="BF6" s="356">
        <f t="shared" si="20"/>
        <v>4748.3211685755468</v>
      </c>
      <c r="BG6" s="356">
        <f t="shared" si="20"/>
        <v>4903.2482039943752</v>
      </c>
      <c r="BH6" s="356">
        <f t="shared" si="20"/>
        <v>5868.0563674429686</v>
      </c>
      <c r="BI6" s="356">
        <f t="shared" si="20"/>
        <v>4596.0080101391413</v>
      </c>
      <c r="BJ6" s="356">
        <f t="shared" si="20"/>
        <v>4077.6223427087498</v>
      </c>
      <c r="BK6" s="356">
        <f t="shared" si="20"/>
        <v>4019.7853403104682</v>
      </c>
      <c r="BL6" s="356">
        <f t="shared" si="20"/>
        <v>3439.013589020703</v>
      </c>
      <c r="BM6" s="356">
        <f t="shared" si="20"/>
        <v>3565.59424060539</v>
      </c>
      <c r="BN6" s="356">
        <f t="shared" si="20"/>
        <v>5331.5421754667968</v>
      </c>
      <c r="BO6" s="356">
        <f t="shared" si="20"/>
        <v>4021.3778105867968</v>
      </c>
      <c r="BP6" s="356">
        <f t="shared" si="20"/>
        <v>4271.1320734114843</v>
      </c>
      <c r="BQ6" s="356">
        <f t="shared" si="20"/>
        <v>4704.6900866657816</v>
      </c>
      <c r="BR6" s="356">
        <f t="shared" si="20"/>
        <v>4881.7671066728126</v>
      </c>
      <c r="BS6" s="356">
        <f t="shared" si="20"/>
        <v>4913.5622740279687</v>
      </c>
      <c r="BT6" s="356">
        <f t="shared" si="20"/>
        <v>5956.9239553289062</v>
      </c>
      <c r="BU6" s="356">
        <f t="shared" si="20"/>
        <v>4698.8787024489056</v>
      </c>
      <c r="BV6" s="356">
        <f t="shared" si="20"/>
        <v>4329.5362324538282</v>
      </c>
      <c r="BW6" s="356">
        <f t="shared" si="20"/>
        <v>4044.2025607525784</v>
      </c>
      <c r="BX6" s="356">
        <f t="shared" si="20"/>
        <v>3648.8095672840627</v>
      </c>
      <c r="BY6" s="356">
        <f t="shared" ref="BY6:EJ6" si="21">BY4+BY5</f>
        <v>3575.338078634687</v>
      </c>
      <c r="BZ6" s="356">
        <f t="shared" si="21"/>
        <v>5418.5143665089836</v>
      </c>
      <c r="CA6" s="356">
        <f t="shared" si="21"/>
        <v>4139.2772148682034</v>
      </c>
      <c r="CB6" s="356">
        <f t="shared" si="21"/>
        <v>4372.9832587132041</v>
      </c>
      <c r="CC6" s="356">
        <f t="shared" si="21"/>
        <v>4817.82636728125</v>
      </c>
      <c r="CD6" s="356">
        <f t="shared" si="21"/>
        <v>5011.1193675271879</v>
      </c>
      <c r="CE6" s="356">
        <f t="shared" si="21"/>
        <v>4641.5801031517967</v>
      </c>
      <c r="CF6" s="356">
        <f t="shared" si="21"/>
        <v>5934.4339678023443</v>
      </c>
      <c r="CG6" s="356">
        <f t="shared" si="21"/>
        <v>4724.669727169141</v>
      </c>
      <c r="CH6" s="356">
        <f t="shared" si="21"/>
        <v>4176.5694273471872</v>
      </c>
      <c r="CI6" s="356">
        <f t="shared" si="21"/>
        <v>4177.8723549664837</v>
      </c>
      <c r="CJ6" s="356">
        <f t="shared" si="21"/>
        <v>3789.1431509814847</v>
      </c>
      <c r="CK6" s="356">
        <f t="shared" si="21"/>
        <v>3669.9021727707031</v>
      </c>
      <c r="CL6" s="356">
        <f t="shared" si="21"/>
        <v>5551.4375292097657</v>
      </c>
      <c r="CM6" s="356">
        <f t="shared" si="21"/>
        <v>4274.2488040512499</v>
      </c>
      <c r="CN6" s="356">
        <f t="shared" si="21"/>
        <v>4503.5083214549995</v>
      </c>
      <c r="CO6" s="356">
        <f t="shared" si="21"/>
        <v>4953.7488306078121</v>
      </c>
      <c r="CP6" s="356">
        <f t="shared" si="21"/>
        <v>5157.3666037144521</v>
      </c>
      <c r="CQ6" s="356">
        <f t="shared" si="21"/>
        <v>5035.5526959750005</v>
      </c>
      <c r="CR6" s="356">
        <f t="shared" si="21"/>
        <v>6180.4035016359376</v>
      </c>
      <c r="CS6" s="356">
        <f t="shared" si="21"/>
        <v>4940.0930483363281</v>
      </c>
      <c r="CT6" s="356">
        <f t="shared" si="21"/>
        <v>4406.7714602230462</v>
      </c>
      <c r="CU6" s="356">
        <f t="shared" si="21"/>
        <v>4386.025460021563</v>
      </c>
      <c r="CV6" s="356">
        <f t="shared" si="21"/>
        <v>3920.9256202761721</v>
      </c>
      <c r="CW6" s="356">
        <f t="shared" si="21"/>
        <v>3840.1576495009376</v>
      </c>
      <c r="CX6" s="356">
        <f t="shared" si="21"/>
        <v>5727.8837419351566</v>
      </c>
      <c r="CY6" s="356">
        <f t="shared" si="21"/>
        <v>4435.1913014378906</v>
      </c>
      <c r="CZ6" s="356">
        <f t="shared" si="21"/>
        <v>4664.3048503449218</v>
      </c>
      <c r="DA6" s="356">
        <f t="shared" si="21"/>
        <v>5113.7532284242188</v>
      </c>
      <c r="DB6" s="356">
        <f t="shared" si="21"/>
        <v>5322.8502683484376</v>
      </c>
      <c r="DC6" s="356">
        <f t="shared" si="21"/>
        <v>5303.4391967174997</v>
      </c>
      <c r="DD6" s="356">
        <f t="shared" si="21"/>
        <v>6385.0223439265628</v>
      </c>
      <c r="DE6" s="356">
        <f t="shared" si="21"/>
        <v>4855.4066241648443</v>
      </c>
      <c r="DF6" s="356">
        <f t="shared" si="21"/>
        <v>4921.523141494531</v>
      </c>
      <c r="DG6" s="356">
        <f t="shared" si="21"/>
        <v>4663.5581973257813</v>
      </c>
      <c r="DH6" s="356">
        <f t="shared" si="21"/>
        <v>4010.6956722644536</v>
      </c>
      <c r="DI6" s="356">
        <f t="shared" si="21"/>
        <v>4224.7642721580478</v>
      </c>
      <c r="DJ6" s="356">
        <f t="shared" si="21"/>
        <v>5997.2927538851563</v>
      </c>
      <c r="DK6" s="356">
        <f t="shared" si="21"/>
        <v>4652.2091861335939</v>
      </c>
      <c r="DL6" s="356">
        <f t="shared" si="21"/>
        <v>4897.9963489546872</v>
      </c>
      <c r="DM6" s="356">
        <f t="shared" si="21"/>
        <v>5327.0619706050784</v>
      </c>
      <c r="DN6" s="356">
        <f t="shared" si="21"/>
        <v>5529.581144746875</v>
      </c>
      <c r="DO6" s="356">
        <f t="shared" si="21"/>
        <v>5652.0875676954684</v>
      </c>
      <c r="DP6" s="356">
        <f t="shared" si="21"/>
        <v>6637.2722078164061</v>
      </c>
      <c r="DQ6" s="356">
        <f t="shared" si="21"/>
        <v>5354.8874213914069</v>
      </c>
      <c r="DR6" s="356">
        <f t="shared" si="21"/>
        <v>4830.0106721203119</v>
      </c>
      <c r="DS6" s="356">
        <f t="shared" si="21"/>
        <v>4783.7714840089848</v>
      </c>
      <c r="DT6" s="356">
        <f t="shared" si="21"/>
        <v>4182.3179638177344</v>
      </c>
      <c r="DU6" s="356">
        <f t="shared" si="21"/>
        <v>4345.4622972647658</v>
      </c>
      <c r="DV6" s="356">
        <f t="shared" si="21"/>
        <v>6146.6024251914059</v>
      </c>
      <c r="DW6" s="356">
        <f t="shared" si="21"/>
        <v>4806.5007259593749</v>
      </c>
      <c r="DX6" s="356">
        <f t="shared" si="21"/>
        <v>5046.7714165558591</v>
      </c>
      <c r="DY6" s="356">
        <f t="shared" si="21"/>
        <v>5479.4242774558597</v>
      </c>
      <c r="DZ6" s="356">
        <f t="shared" si="21"/>
        <v>5692.5780329507816</v>
      </c>
      <c r="EA6" s="356">
        <f t="shared" si="21"/>
        <v>5823.7480969445314</v>
      </c>
      <c r="EB6" s="356">
        <f t="shared" si="21"/>
        <v>6805.5117608226556</v>
      </c>
      <c r="EC6" s="356">
        <f t="shared" si="21"/>
        <v>5520.2219059636718</v>
      </c>
      <c r="ED6" s="356">
        <f t="shared" si="21"/>
        <v>5151.5342798070315</v>
      </c>
      <c r="EE6" s="356">
        <f t="shared" si="21"/>
        <v>4864.1557731281246</v>
      </c>
      <c r="EF6" s="356">
        <f t="shared" si="21"/>
        <v>4440.0215310412495</v>
      </c>
      <c r="EG6" s="356">
        <f t="shared" si="21"/>
        <v>4400.6593143776563</v>
      </c>
      <c r="EH6" s="356">
        <f t="shared" si="21"/>
        <v>6275.1628058757815</v>
      </c>
      <c r="EI6" s="356">
        <f t="shared" si="21"/>
        <v>4961.6692094156251</v>
      </c>
      <c r="EJ6" s="356">
        <f t="shared" si="21"/>
        <v>5183.0910601476562</v>
      </c>
      <c r="EK6" s="356">
        <f t="shared" ref="EK6:GV6" si="22">EK4+EK5</f>
        <v>5624.7223599808594</v>
      </c>
      <c r="EL6" s="356">
        <f t="shared" si="22"/>
        <v>5853.1056721273435</v>
      </c>
      <c r="EM6" s="356">
        <f t="shared" si="22"/>
        <v>5459.6037241187496</v>
      </c>
      <c r="EN6" s="356">
        <f t="shared" si="22"/>
        <v>6763.8007001445312</v>
      </c>
      <c r="EO6" s="356">
        <f t="shared" si="22"/>
        <v>5266.3261866980465</v>
      </c>
      <c r="EP6" s="356">
        <f t="shared" si="22"/>
        <v>5305.4145170839847</v>
      </c>
      <c r="EQ6" s="356">
        <f t="shared" si="22"/>
        <v>5088.1409258624999</v>
      </c>
      <c r="ER6" s="356">
        <f t="shared" si="22"/>
        <v>4439.1772980605474</v>
      </c>
      <c r="ES6" s="356">
        <f t="shared" si="22"/>
        <v>4683.4408026866404</v>
      </c>
      <c r="ET6" s="356">
        <f t="shared" si="22"/>
        <v>6489.2587757585934</v>
      </c>
      <c r="EU6" s="356">
        <f t="shared" si="22"/>
        <v>5132.9421142390629</v>
      </c>
      <c r="EV6" s="356">
        <f t="shared" si="22"/>
        <v>5378.2439938175776</v>
      </c>
      <c r="EW6" s="356">
        <f t="shared" si="22"/>
        <v>5811.8033691195315</v>
      </c>
      <c r="EX6" s="356">
        <f t="shared" si="22"/>
        <v>6041.661671347656</v>
      </c>
      <c r="EY6" s="356">
        <f t="shared" si="22"/>
        <v>6060.9299143601565</v>
      </c>
      <c r="EZ6" s="356">
        <f t="shared" si="22"/>
        <v>7112.8798939648441</v>
      </c>
      <c r="FA6" s="356">
        <f t="shared" si="22"/>
        <v>5835.2690128882805</v>
      </c>
      <c r="FB6" s="356">
        <f t="shared" si="22"/>
        <v>5302.4201986851558</v>
      </c>
      <c r="FC6" s="356">
        <f t="shared" si="22"/>
        <v>5273.3102294289056</v>
      </c>
      <c r="FD6" s="356">
        <f t="shared" si="22"/>
        <v>4663.5608855777346</v>
      </c>
      <c r="FE6" s="356">
        <f t="shared" si="22"/>
        <v>4853.3870659242184</v>
      </c>
      <c r="FF6" s="356">
        <f t="shared" si="22"/>
        <v>6681.083904414063</v>
      </c>
      <c r="FG6" s="356">
        <f t="shared" si="22"/>
        <v>5323.8167128472651</v>
      </c>
      <c r="FH6" s="356">
        <f t="shared" si="22"/>
        <v>5559.7060187238276</v>
      </c>
      <c r="FI6" s="356">
        <f t="shared" si="22"/>
        <v>5993.4048246937509</v>
      </c>
      <c r="FJ6" s="356">
        <f t="shared" si="22"/>
        <v>6231.6761368609377</v>
      </c>
      <c r="FK6" s="356">
        <f t="shared" si="22"/>
        <v>6078.9507367796868</v>
      </c>
      <c r="FL6" s="356">
        <f t="shared" si="22"/>
        <v>7234.2470142296879</v>
      </c>
      <c r="FM6" s="356">
        <f t="shared" si="22"/>
        <v>5973.1025724499996</v>
      </c>
      <c r="FN6" s="356">
        <f t="shared" si="22"/>
        <v>5584.5408429773433</v>
      </c>
      <c r="FO6" s="356">
        <f t="shared" si="22"/>
        <v>5331.2589770843751</v>
      </c>
      <c r="FP6" s="356">
        <f t="shared" si="22"/>
        <v>4907.1605281761713</v>
      </c>
      <c r="FQ6" s="356">
        <f t="shared" si="22"/>
        <v>4898.3537072476556</v>
      </c>
      <c r="FR6" s="356">
        <f t="shared" si="22"/>
        <v>6805.3077404210935</v>
      </c>
      <c r="FS6" s="356">
        <f t="shared" si="22"/>
        <v>5478.2159619679687</v>
      </c>
      <c r="FT6" s="356">
        <f t="shared" si="22"/>
        <v>5697.9195178949212</v>
      </c>
      <c r="FU6" s="356">
        <f t="shared" si="22"/>
        <v>6143.1274114999997</v>
      </c>
      <c r="FV6" s="356">
        <f t="shared" si="22"/>
        <v>6399.2621220523442</v>
      </c>
      <c r="FW6" s="356">
        <f t="shared" si="22"/>
        <v>6351.3520240570306</v>
      </c>
      <c r="FX6" s="356">
        <f t="shared" si="22"/>
        <v>7448.6004111195307</v>
      </c>
      <c r="FY6" s="356">
        <f t="shared" si="22"/>
        <v>6175.5573360750004</v>
      </c>
      <c r="FZ6" s="356">
        <f t="shared" si="22"/>
        <v>5638.3613675601564</v>
      </c>
      <c r="GA6" s="356">
        <f t="shared" si="22"/>
        <v>5621.6587563683588</v>
      </c>
      <c r="GB6" s="356">
        <f t="shared" si="22"/>
        <v>5006.5269586132817</v>
      </c>
      <c r="GC6" s="356">
        <f t="shared" si="22"/>
        <v>5215.6782295402345</v>
      </c>
      <c r="GD6" s="356">
        <f t="shared" si="22"/>
        <v>7062.4450614218749</v>
      </c>
      <c r="GE6" s="356">
        <f t="shared" si="22"/>
        <v>5693.289272730859</v>
      </c>
      <c r="GF6" s="356">
        <f t="shared" si="22"/>
        <v>5926.2951595625</v>
      </c>
      <c r="GG6" s="356">
        <f t="shared" si="22"/>
        <v>6360.8999781273433</v>
      </c>
      <c r="GH6" s="356">
        <f t="shared" si="22"/>
        <v>6617.075908542969</v>
      </c>
      <c r="GI6" s="356">
        <f t="shared" si="22"/>
        <v>6725.4225700812494</v>
      </c>
      <c r="GJ6" s="356">
        <f t="shared" si="22"/>
        <v>7722.7917157640622</v>
      </c>
      <c r="GK6" s="356">
        <f t="shared" si="22"/>
        <v>6424.3348386820307</v>
      </c>
      <c r="GL6" s="356">
        <f t="shared" si="22"/>
        <v>5893.3870487300783</v>
      </c>
      <c r="GM6" s="356">
        <f t="shared" si="22"/>
        <v>5861.0045807628903</v>
      </c>
      <c r="GN6" s="356">
        <f t="shared" si="22"/>
        <v>5230.4674505218754</v>
      </c>
      <c r="GO6" s="356">
        <f t="shared" si="22"/>
        <v>5443.5485156839841</v>
      </c>
      <c r="GP6" s="356">
        <f t="shared" si="22"/>
        <v>7292.3328268914065</v>
      </c>
      <c r="GQ6" s="356">
        <f t="shared" si="22"/>
        <v>5910.9478574753903</v>
      </c>
      <c r="GR6" s="356">
        <f t="shared" si="22"/>
        <v>6138.0440345867191</v>
      </c>
      <c r="GS6" s="356">
        <f t="shared" si="22"/>
        <v>6569.2483219609376</v>
      </c>
      <c r="GT6" s="356">
        <f t="shared" si="22"/>
        <v>6831.5673740531238</v>
      </c>
      <c r="GU6" s="356">
        <f t="shared" si="22"/>
        <v>6811.215012792969</v>
      </c>
      <c r="GV6" s="356">
        <f t="shared" si="22"/>
        <v>7883.7549234437502</v>
      </c>
      <c r="GW6" s="356">
        <f t="shared" ref="GW6:JH6" si="23">GW4+GW5</f>
        <v>6321.6530050328129</v>
      </c>
      <c r="GX6" s="356">
        <f t="shared" si="23"/>
        <v>6375.5146061054693</v>
      </c>
      <c r="GY6" s="356">
        <f t="shared" si="23"/>
        <v>6128.5461895328135</v>
      </c>
      <c r="GZ6" s="356">
        <f t="shared" si="23"/>
        <v>5431.4685508640632</v>
      </c>
      <c r="HA6" s="356">
        <f t="shared" si="23"/>
        <v>5708.3989691886709</v>
      </c>
      <c r="HB6" s="356">
        <f t="shared" si="23"/>
        <v>7541.0260976039062</v>
      </c>
      <c r="HC6" s="356">
        <f t="shared" si="23"/>
        <v>6138.0802722230464</v>
      </c>
      <c r="HD6" s="356">
        <f t="shared" si="23"/>
        <v>6364.1057365031247</v>
      </c>
      <c r="HE6" s="356">
        <f t="shared" si="23"/>
        <v>6789.4304942656254</v>
      </c>
      <c r="HF6" s="356">
        <f t="shared" si="23"/>
        <v>7056.0767000750002</v>
      </c>
      <c r="HG6" s="356">
        <f t="shared" si="23"/>
        <v>6628.4023384187503</v>
      </c>
      <c r="HH6" s="356">
        <f t="shared" si="23"/>
        <v>7944.6672717390629</v>
      </c>
      <c r="HI6" s="356">
        <f t="shared" si="23"/>
        <v>6698.0280640046876</v>
      </c>
      <c r="HJ6" s="356">
        <f t="shared" si="23"/>
        <v>6130.2283183882819</v>
      </c>
      <c r="HK6" s="356">
        <f t="shared" si="23"/>
        <v>6152.5956499390632</v>
      </c>
      <c r="HL6" s="356">
        <f t="shared" si="23"/>
        <v>5537.042298434375</v>
      </c>
      <c r="HM6" s="356">
        <f t="shared" si="23"/>
        <v>5778.226779634766</v>
      </c>
      <c r="HN6" s="356">
        <f t="shared" si="23"/>
        <v>7660.2874921921875</v>
      </c>
      <c r="HO6" s="356">
        <f t="shared" si="23"/>
        <v>6275.7550815460927</v>
      </c>
      <c r="HP6" s="356">
        <f t="shared" si="23"/>
        <v>6506.3812202187501</v>
      </c>
      <c r="HQ6" s="356">
        <f t="shared" si="23"/>
        <v>6944.6037090453119</v>
      </c>
      <c r="HR6" s="356">
        <f t="shared" si="23"/>
        <v>7231.0351624828127</v>
      </c>
      <c r="HS6" s="356">
        <f t="shared" si="23"/>
        <v>7221.2217524929692</v>
      </c>
      <c r="HT6" s="356">
        <f t="shared" si="23"/>
        <v>8293.8412354015618</v>
      </c>
      <c r="HU6" s="356">
        <f t="shared" si="23"/>
        <v>7000.0913082726565</v>
      </c>
      <c r="HV6" s="356">
        <f t="shared" si="23"/>
        <v>6459.6163892421882</v>
      </c>
      <c r="HW6" s="356">
        <f t="shared" si="23"/>
        <v>6446.4058890242195</v>
      </c>
      <c r="HX6" s="356">
        <f t="shared" si="23"/>
        <v>5916.3779113605469</v>
      </c>
      <c r="HY6" s="356">
        <f t="shared" si="23"/>
        <v>5922.7249100652352</v>
      </c>
      <c r="HZ6" s="356">
        <f t="shared" si="23"/>
        <v>7892.2089381859369</v>
      </c>
      <c r="IA6" s="356">
        <f t="shared" si="23"/>
        <v>6517.470438742188</v>
      </c>
      <c r="IB6" s="356">
        <f t="shared" si="23"/>
        <v>6718.1726054671872</v>
      </c>
      <c r="IC6" s="356">
        <f t="shared" si="23"/>
        <v>7161.5343151609377</v>
      </c>
      <c r="ID6" s="356">
        <f t="shared" si="23"/>
        <v>7459.2737033007816</v>
      </c>
      <c r="IE6" s="356">
        <f t="shared" si="23"/>
        <v>7381.582935108594</v>
      </c>
      <c r="IF6" s="356">
        <f t="shared" si="23"/>
        <v>8493.0249340499995</v>
      </c>
      <c r="IG6" s="356">
        <f t="shared" si="23"/>
        <v>6929.2453313601563</v>
      </c>
      <c r="IH6" s="356">
        <f t="shared" si="23"/>
        <v>6977.6234002554693</v>
      </c>
      <c r="II6" s="356">
        <f t="shared" si="23"/>
        <v>6744.335892149219</v>
      </c>
      <c r="IJ6" s="356">
        <f t="shared" si="23"/>
        <v>6034.0628433167967</v>
      </c>
      <c r="IK6" s="356">
        <f t="shared" si="23"/>
        <v>6341.0651949765625</v>
      </c>
      <c r="IL6" s="356">
        <f t="shared" si="23"/>
        <v>8202.9018296570321</v>
      </c>
      <c r="IM6" s="356">
        <f t="shared" si="23"/>
        <v>6778.0661421156237</v>
      </c>
      <c r="IN6" s="356">
        <f t="shared" si="23"/>
        <v>6997.7683001515616</v>
      </c>
      <c r="IO6" s="356">
        <f t="shared" si="23"/>
        <v>7423.2955728945308</v>
      </c>
      <c r="IP6" s="356">
        <f t="shared" si="23"/>
        <v>7718.7670083132816</v>
      </c>
      <c r="IQ6" s="356">
        <f t="shared" si="23"/>
        <v>7783.3145901164062</v>
      </c>
      <c r="IR6" s="356">
        <f t="shared" si="23"/>
        <v>8800.634579747657</v>
      </c>
      <c r="IS6" s="356">
        <f t="shared" si="23"/>
        <v>7484.474595783593</v>
      </c>
      <c r="IT6" s="356">
        <f t="shared" si="23"/>
        <v>6942.4191996648442</v>
      </c>
      <c r="IU6" s="356">
        <f t="shared" si="23"/>
        <v>6922.2388148429682</v>
      </c>
      <c r="IV6" s="356">
        <f t="shared" si="23"/>
        <v>6262.6392077968749</v>
      </c>
      <c r="IW6" s="356">
        <f t="shared" si="23"/>
        <v>6521.4646076507806</v>
      </c>
      <c r="IX6" s="356">
        <f t="shared" si="23"/>
        <v>8414.4779396890626</v>
      </c>
      <c r="IY6" s="356">
        <f t="shared" si="23"/>
        <v>6993.0519592382807</v>
      </c>
      <c r="IZ6" s="356">
        <f t="shared" si="23"/>
        <v>7206.8875629585946</v>
      </c>
      <c r="JA6" s="356">
        <f t="shared" si="23"/>
        <v>7636.1396059210929</v>
      </c>
      <c r="JB6" s="356">
        <f t="shared" si="23"/>
        <v>7944.6553717437509</v>
      </c>
      <c r="JC6" s="356">
        <f t="shared" si="23"/>
        <v>8016.6284789351575</v>
      </c>
      <c r="JD6" s="356">
        <f t="shared" si="23"/>
        <v>9031.5678960101559</v>
      </c>
      <c r="JE6" s="356">
        <f t="shared" si="23"/>
        <v>7711.8453688710943</v>
      </c>
      <c r="JF6" s="356">
        <f t="shared" si="23"/>
        <v>7325.703281216407</v>
      </c>
      <c r="JG6" s="356">
        <f t="shared" si="23"/>
        <v>7065.1067892890624</v>
      </c>
      <c r="JH6" s="356">
        <f t="shared" si="23"/>
        <v>6581.5116255640633</v>
      </c>
      <c r="JI6" s="356">
        <f t="shared" ref="JI6:LT6" si="24">JI4+JI5</f>
        <v>6640.1892837757805</v>
      </c>
      <c r="JJ6" s="356">
        <f t="shared" si="24"/>
        <v>8608.8219245812506</v>
      </c>
      <c r="JK6" s="356">
        <f t="shared" si="24"/>
        <v>7212.0928072937504</v>
      </c>
      <c r="JL6" s="356">
        <f t="shared" si="24"/>
        <v>7406.4764349414063</v>
      </c>
      <c r="JM6" s="356">
        <f t="shared" si="24"/>
        <v>7844.6510370398446</v>
      </c>
      <c r="JN6" s="356">
        <f t="shared" si="24"/>
        <v>8170.7071092062506</v>
      </c>
      <c r="JO6" s="356">
        <f t="shared" si="24"/>
        <v>8116.2371029515616</v>
      </c>
      <c r="JP6" s="356">
        <f t="shared" si="24"/>
        <v>9211.5374751187519</v>
      </c>
      <c r="JQ6" s="356">
        <f t="shared" si="24"/>
        <v>7631.7216251312493</v>
      </c>
      <c r="JR6" s="356">
        <f t="shared" si="24"/>
        <v>7676.8717844546882</v>
      </c>
      <c r="JS6" s="356">
        <f t="shared" si="24"/>
        <v>7447.2068929937504</v>
      </c>
      <c r="JT6" s="356">
        <f t="shared" si="24"/>
        <v>6716.2010056414065</v>
      </c>
      <c r="JU6" s="356">
        <f t="shared" si="24"/>
        <v>7052.0577275617179</v>
      </c>
      <c r="JV6" s="356">
        <f t="shared" si="24"/>
        <v>8941.1401183773432</v>
      </c>
      <c r="JW6" s="356">
        <f t="shared" si="24"/>
        <v>7489.5961100312506</v>
      </c>
      <c r="JX6" s="356">
        <f t="shared" si="24"/>
        <v>7700.1397162531248</v>
      </c>
      <c r="JY6" s="356">
        <f t="shared" si="24"/>
        <v>8123.8341746578135</v>
      </c>
      <c r="JZ6" s="356">
        <f t="shared" si="24"/>
        <v>8448.5910684203118</v>
      </c>
      <c r="KA6" s="356">
        <f t="shared" si="24"/>
        <v>8401.7734760187486</v>
      </c>
      <c r="KB6" s="356">
        <f t="shared" si="24"/>
        <v>9485.5117840656239</v>
      </c>
      <c r="KC6" s="356">
        <f t="shared" si="24"/>
        <v>8169.2241260554692</v>
      </c>
      <c r="KD6" s="356">
        <f t="shared" si="24"/>
        <v>7616.0273234820315</v>
      </c>
      <c r="KE6" s="356">
        <f t="shared" si="24"/>
        <v>7613.2952709437495</v>
      </c>
      <c r="KF6" s="356">
        <f t="shared" si="24"/>
        <v>6939.8241404460941</v>
      </c>
      <c r="KG6" s="356">
        <f t="shared" si="24"/>
        <v>7231.3283611624993</v>
      </c>
      <c r="KH6" s="356">
        <f t="shared" si="24"/>
        <v>9156.8145581203134</v>
      </c>
      <c r="KI6" s="356">
        <f t="shared" si="24"/>
        <v>7711.5237105640626</v>
      </c>
      <c r="KJ6" s="356">
        <f t="shared" si="24"/>
        <v>7918.4573170031244</v>
      </c>
      <c r="KK6" s="356">
        <f t="shared" si="24"/>
        <v>8348.0411977867188</v>
      </c>
      <c r="KL6" s="356">
        <f t="shared" si="24"/>
        <v>8688.3346824171877</v>
      </c>
      <c r="KM6" s="356">
        <f t="shared" si="24"/>
        <v>8471.7460936367188</v>
      </c>
      <c r="KN6" s="356">
        <f t="shared" si="24"/>
        <v>9662.9052292492197</v>
      </c>
      <c r="KO6" s="356">
        <f t="shared" si="24"/>
        <v>8364.7776809531242</v>
      </c>
      <c r="KP6" s="356">
        <f t="shared" si="24"/>
        <v>7957.5070799343748</v>
      </c>
      <c r="KQ6" s="356">
        <f t="shared" si="24"/>
        <v>7732.9532364601564</v>
      </c>
      <c r="KR6" s="356">
        <f t="shared" si="24"/>
        <v>7244.9984449343756</v>
      </c>
      <c r="KS6" s="356">
        <f t="shared" si="24"/>
        <v>7341.4408816437499</v>
      </c>
      <c r="KT6" s="356">
        <f t="shared" si="24"/>
        <v>9349.4486713968745</v>
      </c>
      <c r="KU6" s="356">
        <f t="shared" si="24"/>
        <v>7932.9644149031246</v>
      </c>
      <c r="KV6" s="356">
        <f t="shared" si="24"/>
        <v>8123.6201898023437</v>
      </c>
      <c r="KW6" s="356">
        <f t="shared" si="24"/>
        <v>8565.1034924046871</v>
      </c>
      <c r="KX6" s="356">
        <f t="shared" si="24"/>
        <v>8926.1028971921878</v>
      </c>
      <c r="KY6" s="356">
        <f t="shared" si="24"/>
        <v>8813.1209724195323</v>
      </c>
      <c r="KZ6" s="356">
        <f t="shared" si="24"/>
        <v>9947.5258761710938</v>
      </c>
      <c r="LA6" s="356">
        <f t="shared" si="24"/>
        <v>8636.8936550898434</v>
      </c>
      <c r="LB6" s="356">
        <f t="shared" si="24"/>
        <v>8080.7784861960936</v>
      </c>
      <c r="LC6" s="356">
        <f t="shared" si="24"/>
        <v>8093.6712708765626</v>
      </c>
      <c r="LD6" s="356">
        <f t="shared" si="24"/>
        <v>7413.2964943031247</v>
      </c>
      <c r="LE6" s="356">
        <f t="shared" si="24"/>
        <v>7730.3381049601558</v>
      </c>
      <c r="LF6" s="356">
        <f t="shared" si="24"/>
        <v>9680.6778722484378</v>
      </c>
      <c r="LG6" s="356">
        <f t="shared" si="24"/>
        <v>8220.0601891632814</v>
      </c>
      <c r="LH6" s="356">
        <f t="shared" si="24"/>
        <v>8423.3808566640619</v>
      </c>
      <c r="LI6" s="356">
        <f t="shared" si="24"/>
        <v>8854.219685146094</v>
      </c>
      <c r="LJ6" s="356">
        <f t="shared" si="24"/>
        <v>9217.8178051750001</v>
      </c>
      <c r="LK6" s="356">
        <f t="shared" si="24"/>
        <v>9247.3168182539066</v>
      </c>
      <c r="LL6" s="356">
        <f t="shared" si="24"/>
        <v>10290.384598345314</v>
      </c>
      <c r="LM6" s="356">
        <f t="shared" si="24"/>
        <v>8954.9731460609364</v>
      </c>
      <c r="LN6" s="356">
        <f t="shared" si="24"/>
        <v>8404.0073058617181</v>
      </c>
      <c r="LO6" s="356">
        <f t="shared" si="24"/>
        <v>8403.2063501531247</v>
      </c>
      <c r="LP6" s="356">
        <f t="shared" si="24"/>
        <v>7706.5553191476556</v>
      </c>
      <c r="LQ6" s="356">
        <f t="shared" si="24"/>
        <v>8030.4200716953128</v>
      </c>
      <c r="LR6" s="356">
        <f t="shared" si="24"/>
        <v>9985.693605714845</v>
      </c>
      <c r="LS6" s="356">
        <f t="shared" si="24"/>
        <v>8510.9762920390622</v>
      </c>
      <c r="LT6" s="356">
        <f t="shared" si="24"/>
        <v>8707.9087409718741</v>
      </c>
      <c r="LU6" s="356">
        <f t="shared" ref="LU6:NG6" si="25">LU4+LU5</f>
        <v>9135.4640309882816</v>
      </c>
      <c r="LV6" s="356">
        <f t="shared" si="25"/>
        <v>9507.9509457085951</v>
      </c>
      <c r="LW6" s="356">
        <f t="shared" si="25"/>
        <v>9419.532403428906</v>
      </c>
      <c r="LX6" s="356">
        <f t="shared" si="25"/>
        <v>10531.535422631248</v>
      </c>
      <c r="LY6" s="356">
        <f t="shared" si="25"/>
        <v>8930.2715515742184</v>
      </c>
      <c r="LZ6" s="356">
        <f t="shared" si="25"/>
        <v>8964.52798205625</v>
      </c>
      <c r="MA6" s="356">
        <f t="shared" si="25"/>
        <v>8748.7483778968744</v>
      </c>
      <c r="MB6" s="356">
        <f t="shared" si="25"/>
        <v>7983.3877775710935</v>
      </c>
      <c r="MC6" s="356">
        <f t="shared" si="25"/>
        <v>8373.5427443679691</v>
      </c>
      <c r="MD6" s="356">
        <f t="shared" si="25"/>
        <v>10314.857010392188</v>
      </c>
      <c r="ME6" s="356">
        <f t="shared" si="25"/>
        <v>8816.0629953570315</v>
      </c>
      <c r="MF6" s="356">
        <f t="shared" si="25"/>
        <v>9011.0119444687498</v>
      </c>
      <c r="MG6" s="356">
        <f t="shared" si="25"/>
        <v>9432.427267024219</v>
      </c>
      <c r="MH6" s="356">
        <f t="shared" si="25"/>
        <v>9811.7454242343756</v>
      </c>
      <c r="MI6" s="356">
        <f t="shared" si="25"/>
        <v>9314.2637545335929</v>
      </c>
      <c r="MJ6" s="356">
        <f t="shared" si="25"/>
        <v>10671.039282739845</v>
      </c>
      <c r="MK6" s="356">
        <f t="shared" si="25"/>
        <v>9384.296445621876</v>
      </c>
      <c r="ML6" s="356">
        <f t="shared" si="25"/>
        <v>8796.4386127257821</v>
      </c>
      <c r="MM6" s="356">
        <f t="shared" si="25"/>
        <v>8850.737502782813</v>
      </c>
      <c r="MN6" s="356">
        <f t="shared" si="25"/>
        <v>8165.2575565335937</v>
      </c>
      <c r="MO6" s="356">
        <f t="shared" si="25"/>
        <v>8522.3820074257819</v>
      </c>
      <c r="MP6" s="356">
        <f t="shared" si="25"/>
        <v>10515.731583675781</v>
      </c>
      <c r="MQ6" s="356">
        <f t="shared" si="25"/>
        <v>9033.0460044640622</v>
      </c>
      <c r="MR6" s="356">
        <f t="shared" si="25"/>
        <v>9231.8404442296869</v>
      </c>
      <c r="MS6" s="356">
        <f t="shared" si="25"/>
        <v>9666.0562906585928</v>
      </c>
      <c r="MT6" s="356">
        <f t="shared" si="25"/>
        <v>10067.856836603125</v>
      </c>
      <c r="MU6" s="356">
        <f t="shared" si="25"/>
        <v>9986.5625204328135</v>
      </c>
      <c r="MV6" s="356">
        <f t="shared" si="25"/>
        <v>11100.860159815624</v>
      </c>
      <c r="MW6" s="356">
        <f t="shared" si="25"/>
        <v>9766.1194084718736</v>
      </c>
      <c r="MX6" s="356">
        <f t="shared" si="25"/>
        <v>9205.1835228023447</v>
      </c>
      <c r="MY6" s="356">
        <f t="shared" si="25"/>
        <v>9224.7098380023435</v>
      </c>
      <c r="MZ6" s="356">
        <f t="shared" si="25"/>
        <v>8512.6334739164049</v>
      </c>
      <c r="NA6" s="356">
        <f t="shared" si="25"/>
        <v>8874.9235980750018</v>
      </c>
      <c r="NB6" s="356">
        <f t="shared" si="25"/>
        <v>10868.034027431251</v>
      </c>
      <c r="NC6" s="356">
        <f t="shared" si="25"/>
        <v>9366.1469455421866</v>
      </c>
      <c r="ND6" s="356">
        <f t="shared" si="25"/>
        <v>9555.4358697749994</v>
      </c>
      <c r="NE6" s="356">
        <f t="shared" si="25"/>
        <v>9983.6088125601564</v>
      </c>
      <c r="NF6" s="356">
        <f t="shared" si="25"/>
        <v>10392.919187474219</v>
      </c>
      <c r="NG6" s="356">
        <f t="shared" si="25"/>
        <v>10134.684199435938</v>
      </c>
    </row>
    <row r="7" spans="1:371" x14ac:dyDescent="0.2">
      <c r="A7" s="260"/>
      <c r="B7" s="260" t="s">
        <v>271</v>
      </c>
      <c r="C7" s="260" t="s">
        <v>4</v>
      </c>
      <c r="D7" s="260"/>
      <c r="E7" s="258" t="str">
        <f>'Cargos e Salários'!C119</f>
        <v>Coletor de lixo - SDF</v>
      </c>
      <c r="F7" s="506">
        <f>3+2</f>
        <v>5</v>
      </c>
      <c r="G7" s="291">
        <f>'Cargos e Salários'!AC119</f>
        <v>2345.990268519904</v>
      </c>
      <c r="H7" s="283">
        <f t="shared" si="7"/>
        <v>11729.951342599521</v>
      </c>
      <c r="I7" s="514" t="s">
        <v>969</v>
      </c>
    </row>
    <row r="8" spans="1:371" x14ac:dyDescent="0.2">
      <c r="A8" s="467"/>
      <c r="B8" s="260" t="s">
        <v>271</v>
      </c>
      <c r="C8" s="260" t="s">
        <v>270</v>
      </c>
      <c r="D8" s="467"/>
      <c r="E8" s="258" t="str">
        <f>'Cargos e Salários'!C120</f>
        <v>Encarregado de serviços de limpeza</v>
      </c>
      <c r="F8" s="506">
        <f>1+1</f>
        <v>2</v>
      </c>
      <c r="G8" s="291">
        <f>'Cargos e Salários'!AC120</f>
        <v>4221.778759718889</v>
      </c>
      <c r="H8" s="283">
        <f t="shared" si="7"/>
        <v>8443.557519437778</v>
      </c>
      <c r="I8" s="514" t="s">
        <v>968</v>
      </c>
      <c r="J8" s="519"/>
      <c r="K8" s="519"/>
    </row>
    <row r="9" spans="1:371" x14ac:dyDescent="0.2">
      <c r="A9" s="467"/>
      <c r="B9" s="260" t="s">
        <v>271</v>
      </c>
      <c r="C9" s="260" t="s">
        <v>270</v>
      </c>
      <c r="D9" s="467"/>
      <c r="E9" s="258" t="str">
        <f>'Cargos e Salários'!C116</f>
        <v>Auxiliar de limpeza</v>
      </c>
      <c r="F9" s="518">
        <f>8+4</f>
        <v>12</v>
      </c>
      <c r="G9" s="291">
        <f>'Cargos e Salários'!AC116</f>
        <v>4299.9038647988891</v>
      </c>
      <c r="H9" s="283">
        <f t="shared" si="7"/>
        <v>51598.846377586669</v>
      </c>
      <c r="I9" s="514" t="s">
        <v>969</v>
      </c>
      <c r="J9" s="519"/>
      <c r="K9" s="519"/>
    </row>
    <row r="10" spans="1:371" x14ac:dyDescent="0.2">
      <c r="A10" s="467"/>
      <c r="B10" s="260" t="s">
        <v>271</v>
      </c>
      <c r="C10" s="260" t="s">
        <v>270</v>
      </c>
      <c r="D10" s="467"/>
      <c r="E10" s="258" t="str">
        <f>'Cargos e Salários'!C117</f>
        <v>Auxiliar de limpeza - SDF</v>
      </c>
      <c r="F10" s="520">
        <f>4+2</f>
        <v>6</v>
      </c>
      <c r="G10" s="291">
        <f>'Cargos e Salários'!AC117</f>
        <v>2970.3479223558538</v>
      </c>
      <c r="H10" s="283">
        <f t="shared" si="7"/>
        <v>17822.087534135124</v>
      </c>
      <c r="I10" s="514" t="s">
        <v>969</v>
      </c>
      <c r="J10" s="519"/>
      <c r="K10" s="519"/>
    </row>
    <row r="11" spans="1:371" x14ac:dyDescent="0.2">
      <c r="A11" s="467"/>
      <c r="B11" s="260" t="s">
        <v>271</v>
      </c>
      <c r="C11" s="260" t="s">
        <v>270</v>
      </c>
      <c r="D11" s="374"/>
      <c r="E11" s="258" t="str">
        <f>'Cargos e Salários'!C118</f>
        <v>Coletor de lixo</v>
      </c>
      <c r="F11" s="506">
        <f>2+3</f>
        <v>5</v>
      </c>
      <c r="G11" s="291">
        <f>'Cargos e Salários'!AC118</f>
        <v>3272.8611592888888</v>
      </c>
      <c r="H11" s="283">
        <f t="shared" si="7"/>
        <v>16364.305796444443</v>
      </c>
      <c r="I11" s="514" t="s">
        <v>969</v>
      </c>
      <c r="J11" s="519"/>
      <c r="K11" s="519"/>
    </row>
    <row r="12" spans="1:371" x14ac:dyDescent="0.2">
      <c r="A12" s="467"/>
      <c r="B12" s="260" t="s">
        <v>271</v>
      </c>
      <c r="C12" s="260" t="s">
        <v>270</v>
      </c>
      <c r="D12" s="374"/>
      <c r="E12" s="258" t="str">
        <f>'Cargos e Salários'!C119</f>
        <v>Coletor de lixo - SDF</v>
      </c>
      <c r="F12" s="506">
        <f>2+3</f>
        <v>5</v>
      </c>
      <c r="G12" s="291">
        <f>'Cargos e Salários'!AC119</f>
        <v>2345.990268519904</v>
      </c>
      <c r="H12" s="283">
        <f t="shared" si="7"/>
        <v>11729.951342599521</v>
      </c>
      <c r="I12" s="514" t="s">
        <v>969</v>
      </c>
      <c r="J12" s="519"/>
      <c r="K12" s="519"/>
    </row>
    <row r="13" spans="1:371" x14ac:dyDescent="0.2">
      <c r="A13" s="467"/>
      <c r="B13" s="260" t="s">
        <v>482</v>
      </c>
      <c r="C13" s="260" t="s">
        <v>491</v>
      </c>
      <c r="D13" s="374"/>
      <c r="E13" s="258" t="str">
        <f>'Cargos e Salários'!C116</f>
        <v>Auxiliar de limpeza</v>
      </c>
      <c r="F13" s="506">
        <f>1+2</f>
        <v>3</v>
      </c>
      <c r="G13" s="291">
        <f>'Cargos e Salários'!AC116</f>
        <v>4299.9038647988891</v>
      </c>
      <c r="H13" s="283">
        <f t="shared" si="7"/>
        <v>12899.711594396667</v>
      </c>
      <c r="I13" s="514" t="s">
        <v>967</v>
      </c>
      <c r="J13" s="519"/>
      <c r="K13" s="519"/>
    </row>
    <row r="14" spans="1:371" x14ac:dyDescent="0.2">
      <c r="A14" s="467"/>
      <c r="B14" s="260" t="s">
        <v>482</v>
      </c>
      <c r="C14" s="260" t="s">
        <v>491</v>
      </c>
      <c r="D14" s="374"/>
      <c r="E14" s="258" t="str">
        <f>'Cargos e Salários'!C117</f>
        <v>Auxiliar de limpeza - SDF</v>
      </c>
      <c r="F14" s="506">
        <f>1+1</f>
        <v>2</v>
      </c>
      <c r="G14" s="291">
        <f>'Cargos e Salários'!AC117</f>
        <v>2970.3479223558538</v>
      </c>
      <c r="H14" s="283">
        <f t="shared" si="7"/>
        <v>5940.6958447117077</v>
      </c>
      <c r="I14" s="514" t="s">
        <v>967</v>
      </c>
      <c r="J14" s="519"/>
      <c r="K14" s="519"/>
    </row>
    <row r="15" spans="1:371" x14ac:dyDescent="0.2">
      <c r="A15" s="467"/>
      <c r="B15" s="260" t="s">
        <v>482</v>
      </c>
      <c r="C15" s="260" t="s">
        <v>491</v>
      </c>
      <c r="D15" s="374"/>
      <c r="E15" s="258" t="str">
        <f>'Cargos e Salários'!C118</f>
        <v>Coletor de lixo</v>
      </c>
      <c r="F15" s="506">
        <f>1+1</f>
        <v>2</v>
      </c>
      <c r="G15" s="291">
        <f>'Cargos e Salários'!AC118</f>
        <v>3272.8611592888888</v>
      </c>
      <c r="H15" s="283">
        <f t="shared" si="7"/>
        <v>6545.7223185777775</v>
      </c>
      <c r="I15" s="514" t="s">
        <v>967</v>
      </c>
      <c r="J15" s="519"/>
      <c r="K15" s="519"/>
    </row>
    <row r="16" spans="1:371" x14ac:dyDescent="0.2">
      <c r="A16" s="467"/>
      <c r="B16" s="260" t="s">
        <v>482</v>
      </c>
      <c r="C16" s="260" t="s">
        <v>491</v>
      </c>
      <c r="D16" s="374"/>
      <c r="E16" s="258" t="str">
        <f>'Cargos e Salários'!C119</f>
        <v>Coletor de lixo - SDF</v>
      </c>
      <c r="F16" s="506">
        <f>1+1</f>
        <v>2</v>
      </c>
      <c r="G16" s="291">
        <f>'Cargos e Salários'!AC119</f>
        <v>2345.990268519904</v>
      </c>
      <c r="H16" s="283">
        <f t="shared" si="7"/>
        <v>4691.980537039808</v>
      </c>
      <c r="I16" s="514" t="s">
        <v>967</v>
      </c>
      <c r="J16" s="519"/>
      <c r="K16" s="519"/>
    </row>
    <row r="17" spans="1:11" x14ac:dyDescent="0.2">
      <c r="A17" s="467"/>
      <c r="B17" s="260" t="s">
        <v>510</v>
      </c>
      <c r="C17" s="260"/>
      <c r="D17" s="374"/>
      <c r="E17" s="258" t="str">
        <f>'Cargos e Salários'!C116</f>
        <v>Auxiliar de limpeza</v>
      </c>
      <c r="F17" s="506">
        <f>1+2</f>
        <v>3</v>
      </c>
      <c r="G17" s="291">
        <f>'Cargos e Salários'!AC116</f>
        <v>4299.9038647988891</v>
      </c>
      <c r="H17" s="283">
        <f t="shared" si="7"/>
        <v>12899.711594396667</v>
      </c>
      <c r="I17" s="514" t="s">
        <v>967</v>
      </c>
      <c r="J17" s="519"/>
      <c r="K17" s="519"/>
    </row>
    <row r="18" spans="1:11" x14ac:dyDescent="0.2">
      <c r="A18" s="467"/>
      <c r="B18" s="260" t="s">
        <v>510</v>
      </c>
      <c r="C18" s="260"/>
      <c r="D18" s="467"/>
      <c r="E18" s="258" t="str">
        <f>'Cargos e Salários'!C118</f>
        <v>Coletor de lixo</v>
      </c>
      <c r="F18" s="506">
        <f>1+1</f>
        <v>2</v>
      </c>
      <c r="G18" s="291">
        <f>'Cargos e Salários'!AC118</f>
        <v>3272.8611592888888</v>
      </c>
      <c r="H18" s="283">
        <f t="shared" si="7"/>
        <v>6545.7223185777775</v>
      </c>
      <c r="I18" s="514" t="s">
        <v>967</v>
      </c>
      <c r="J18" s="519"/>
      <c r="K18" s="519"/>
    </row>
    <row r="19" spans="1:11" x14ac:dyDescent="0.2">
      <c r="A19" s="507" t="s">
        <v>970</v>
      </c>
      <c r="B19" s="507"/>
      <c r="C19" s="507"/>
      <c r="D19" s="507" t="s">
        <v>971</v>
      </c>
      <c r="E19" s="508" t="s">
        <v>242</v>
      </c>
      <c r="F19" s="506">
        <f>ROUNDUP((F20+F21)/30,0)</f>
        <v>1</v>
      </c>
      <c r="G19" s="509">
        <f>'Cargos e Salários'!AC120</f>
        <v>4221.778759718889</v>
      </c>
      <c r="H19" s="510">
        <f>G19*F19</f>
        <v>4221.778759718889</v>
      </c>
      <c r="I19" s="514" t="s">
        <v>973</v>
      </c>
      <c r="J19" s="519"/>
      <c r="K19" s="519"/>
    </row>
    <row r="20" spans="1:11" x14ac:dyDescent="0.2">
      <c r="A20" s="507" t="s">
        <v>970</v>
      </c>
      <c r="B20" s="507"/>
      <c r="C20" s="507"/>
      <c r="D20" s="507" t="s">
        <v>971</v>
      </c>
      <c r="E20" s="508" t="s">
        <v>537</v>
      </c>
      <c r="F20" s="506">
        <f>ROUNDUP(8400/750,0)</f>
        <v>12</v>
      </c>
      <c r="G20" s="509">
        <f>'Cargos e Salários'!AC116</f>
        <v>4299.9038647988891</v>
      </c>
      <c r="H20" s="510">
        <f t="shared" ref="H20:H21" si="26">G20*F20</f>
        <v>51598.846377586669</v>
      </c>
      <c r="I20" s="514" t="s">
        <v>973</v>
      </c>
      <c r="J20" s="519"/>
      <c r="K20" s="519"/>
    </row>
    <row r="21" spans="1:11" x14ac:dyDescent="0.2">
      <c r="A21" s="507" t="s">
        <v>970</v>
      </c>
      <c r="B21" s="507"/>
      <c r="C21" s="507"/>
      <c r="D21" s="507" t="s">
        <v>972</v>
      </c>
      <c r="E21" s="508" t="s">
        <v>537</v>
      </c>
      <c r="F21" s="506">
        <f>ROUNDUP(16200/1500,0)</f>
        <v>11</v>
      </c>
      <c r="G21" s="509">
        <f>'Cargos e Salários'!AC116</f>
        <v>4299.9038647988891</v>
      </c>
      <c r="H21" s="510">
        <f t="shared" si="26"/>
        <v>47298.942512787777</v>
      </c>
      <c r="I21" s="514" t="s">
        <v>973</v>
      </c>
      <c r="J21" s="519"/>
      <c r="K21" s="519"/>
    </row>
    <row r="22" spans="1:11" x14ac:dyDescent="0.2">
      <c r="A22" s="375"/>
      <c r="B22" s="375"/>
      <c r="C22" s="375"/>
      <c r="D22" s="271"/>
      <c r="E22" s="264"/>
      <c r="F22" s="373">
        <f>SUM(F3:F20)</f>
        <v>78</v>
      </c>
      <c r="G22" s="368"/>
      <c r="H22" s="522">
        <f>SUM(H3:H21)</f>
        <v>330350.28337906388</v>
      </c>
    </row>
    <row r="23" spans="1:11" x14ac:dyDescent="0.2">
      <c r="A23" s="375"/>
      <c r="B23" s="375"/>
      <c r="C23" s="375"/>
      <c r="D23" s="271"/>
    </row>
    <row r="24" spans="1:11" x14ac:dyDescent="0.2">
      <c r="A24" s="257" t="s">
        <v>610</v>
      </c>
      <c r="B24" s="257" t="s">
        <v>244</v>
      </c>
      <c r="C24" s="257" t="s">
        <v>314</v>
      </c>
      <c r="D24" s="257"/>
      <c r="E24" s="701" t="s">
        <v>595</v>
      </c>
      <c r="F24" s="701"/>
      <c r="G24" s="701"/>
      <c r="I24" s="513" t="s">
        <v>962</v>
      </c>
    </row>
    <row r="25" spans="1:11" x14ac:dyDescent="0.2">
      <c r="A25" s="260" t="s">
        <v>890</v>
      </c>
      <c r="B25" s="260" t="s">
        <v>271</v>
      </c>
      <c r="C25" s="260" t="s">
        <v>4</v>
      </c>
      <c r="D25" s="260" t="s">
        <v>891</v>
      </c>
      <c r="E25" s="258" t="s">
        <v>892</v>
      </c>
      <c r="F25" s="261">
        <f>10500*1.05*2/1.3*1.3*30%</f>
        <v>6615</v>
      </c>
      <c r="G25" s="262" t="s">
        <v>594</v>
      </c>
      <c r="H25" s="468">
        <f>SUM(F25:F28)/2000000</f>
        <v>1.0914750000000001E-2</v>
      </c>
      <c r="I25" s="380" t="s">
        <v>908</v>
      </c>
    </row>
    <row r="26" spans="1:11" x14ac:dyDescent="0.2">
      <c r="A26" s="260" t="s">
        <v>890</v>
      </c>
      <c r="B26" s="260" t="s">
        <v>271</v>
      </c>
      <c r="C26" s="260" t="s">
        <v>270</v>
      </c>
      <c r="D26" s="271"/>
      <c r="E26" s="258" t="s">
        <v>893</v>
      </c>
      <c r="F26" s="261">
        <f>10500*1.05*2/1.3*1.3*62%</f>
        <v>13671</v>
      </c>
      <c r="G26" s="262" t="s">
        <v>594</v>
      </c>
      <c r="H26" s="468"/>
    </row>
    <row r="27" spans="1:11" x14ac:dyDescent="0.2">
      <c r="A27" s="260" t="s">
        <v>890</v>
      </c>
      <c r="B27" s="260" t="s">
        <v>482</v>
      </c>
      <c r="C27" s="260" t="s">
        <v>491</v>
      </c>
      <c r="D27" s="260"/>
      <c r="E27" s="258" t="s">
        <v>894</v>
      </c>
      <c r="F27" s="261">
        <f>10500*1.05*2/1.3*1.3*5%</f>
        <v>1102.5</v>
      </c>
      <c r="G27" s="262" t="s">
        <v>594</v>
      </c>
      <c r="H27" s="468"/>
    </row>
    <row r="28" spans="1:11" x14ac:dyDescent="0.2">
      <c r="A28" s="260" t="s">
        <v>890</v>
      </c>
      <c r="B28" s="260" t="s">
        <v>510</v>
      </c>
      <c r="C28" s="260"/>
      <c r="D28" s="260"/>
      <c r="E28" s="258" t="s">
        <v>895</v>
      </c>
      <c r="F28" s="261">
        <f>10500*1.05*2/1.3*1.3*2%</f>
        <v>441</v>
      </c>
      <c r="G28" s="262" t="s">
        <v>594</v>
      </c>
      <c r="H28" s="468"/>
    </row>
    <row r="29" spans="1:11" x14ac:dyDescent="0.2">
      <c r="A29" s="260" t="s">
        <v>907</v>
      </c>
      <c r="B29" s="260" t="s">
        <v>271</v>
      </c>
      <c r="C29" s="260" t="s">
        <v>4</v>
      </c>
      <c r="D29" s="260"/>
      <c r="E29" s="258" t="s">
        <v>903</v>
      </c>
      <c r="F29" s="261">
        <f>SUM(F3:F7)*370</f>
        <v>7770</v>
      </c>
      <c r="G29" s="262" t="s">
        <v>594</v>
      </c>
      <c r="H29" s="468">
        <f>SUM(F29:F32)/2000000</f>
        <v>1.2024999999999999E-2</v>
      </c>
      <c r="I29" s="380" t="s">
        <v>908</v>
      </c>
    </row>
    <row r="30" spans="1:11" x14ac:dyDescent="0.2">
      <c r="A30" s="260" t="s">
        <v>907</v>
      </c>
      <c r="B30" s="260" t="s">
        <v>271</v>
      </c>
      <c r="C30" s="260" t="s">
        <v>270</v>
      </c>
      <c r="D30" s="260"/>
      <c r="E30" s="258" t="s">
        <v>904</v>
      </c>
      <c r="F30" s="261">
        <f>SUM(F8:F12)*370</f>
        <v>11100</v>
      </c>
      <c r="G30" s="262" t="s">
        <v>594</v>
      </c>
      <c r="H30" s="263"/>
    </row>
    <row r="31" spans="1:11" x14ac:dyDescent="0.2">
      <c r="A31" s="260" t="s">
        <v>907</v>
      </c>
      <c r="B31" s="260" t="s">
        <v>482</v>
      </c>
      <c r="C31" s="260" t="s">
        <v>491</v>
      </c>
      <c r="D31" s="260"/>
      <c r="E31" s="258" t="s">
        <v>905</v>
      </c>
      <c r="F31" s="261">
        <f>SUM(F13:F16)*370</f>
        <v>3330</v>
      </c>
      <c r="G31" s="262" t="s">
        <v>594</v>
      </c>
      <c r="H31" s="263"/>
    </row>
    <row r="32" spans="1:11" x14ac:dyDescent="0.2">
      <c r="A32" s="260" t="s">
        <v>907</v>
      </c>
      <c r="B32" s="260" t="s">
        <v>510</v>
      </c>
      <c r="C32" s="260"/>
      <c r="D32" s="260"/>
      <c r="E32" s="258" t="s">
        <v>906</v>
      </c>
      <c r="F32" s="261">
        <f>SUM(F17:F18)*370</f>
        <v>1850</v>
      </c>
      <c r="G32" s="262" t="s">
        <v>594</v>
      </c>
      <c r="H32" s="263"/>
    </row>
    <row r="33" spans="1:9" x14ac:dyDescent="0.2">
      <c r="A33" s="263"/>
      <c r="B33" s="263"/>
      <c r="C33" s="263"/>
      <c r="D33" s="263"/>
      <c r="E33" s="264"/>
      <c r="F33" s="429">
        <f>SUM(F25:F32)</f>
        <v>45879.5</v>
      </c>
      <c r="G33" s="266"/>
      <c r="H33" s="263"/>
    </row>
    <row r="34" spans="1:9" x14ac:dyDescent="0.2">
      <c r="A34" s="263"/>
      <c r="B34" s="263"/>
      <c r="C34" s="263"/>
      <c r="D34" s="263"/>
      <c r="E34" s="264"/>
      <c r="F34" s="338"/>
      <c r="G34" s="266"/>
      <c r="H34" s="263"/>
    </row>
    <row r="35" spans="1:9" x14ac:dyDescent="0.2">
      <c r="A35" s="257" t="s">
        <v>610</v>
      </c>
      <c r="B35" s="257" t="s">
        <v>244</v>
      </c>
      <c r="C35" s="257" t="s">
        <v>314</v>
      </c>
      <c r="D35" s="257"/>
      <c r="E35" s="702" t="s">
        <v>565</v>
      </c>
      <c r="F35" s="703"/>
      <c r="G35" s="704"/>
      <c r="I35" s="513" t="s">
        <v>962</v>
      </c>
    </row>
    <row r="36" spans="1:9" s="282" customFormat="1" ht="76.5" x14ac:dyDescent="0.2">
      <c r="A36" s="436" t="s">
        <v>743</v>
      </c>
      <c r="B36" s="436" t="s">
        <v>271</v>
      </c>
      <c r="C36" s="436" t="s">
        <v>84</v>
      </c>
      <c r="D36" s="436"/>
      <c r="E36" s="439" t="s">
        <v>889</v>
      </c>
      <c r="F36" s="437">
        <f>26659*1.3</f>
        <v>34656.700000000004</v>
      </c>
      <c r="G36" s="438" t="s">
        <v>594</v>
      </c>
      <c r="H36" s="256"/>
    </row>
    <row r="37" spans="1:9" s="282" customFormat="1" x14ac:dyDescent="0.2">
      <c r="A37" s="256"/>
      <c r="B37" s="256"/>
      <c r="C37" s="256"/>
      <c r="D37" s="256"/>
      <c r="E37" s="256"/>
      <c r="F37" s="381">
        <f>SUM(F36:F36)</f>
        <v>34656.700000000004</v>
      </c>
      <c r="G37" s="256"/>
      <c r="H37" s="256"/>
    </row>
  </sheetData>
  <mergeCells count="33">
    <mergeCell ref="EB1:EM1"/>
    <mergeCell ref="E1:H1"/>
    <mergeCell ref="L1:W1"/>
    <mergeCell ref="X1:AI1"/>
    <mergeCell ref="AJ1:AU1"/>
    <mergeCell ref="AV1:BG1"/>
    <mergeCell ref="BH1:BS1"/>
    <mergeCell ref="BT1:CE1"/>
    <mergeCell ref="CF1:CQ1"/>
    <mergeCell ref="CR1:DC1"/>
    <mergeCell ref="DD1:DO1"/>
    <mergeCell ref="DP1:EA1"/>
    <mergeCell ref="EZ1:FK1"/>
    <mergeCell ref="FL1:FW1"/>
    <mergeCell ref="FX1:GI1"/>
    <mergeCell ref="GJ1:GU1"/>
    <mergeCell ref="GV1:HG1"/>
    <mergeCell ref="MV1:NG1"/>
    <mergeCell ref="E24:G24"/>
    <mergeCell ref="E35:G35"/>
    <mergeCell ref="KB1:KM1"/>
    <mergeCell ref="KN1:KY1"/>
    <mergeCell ref="KZ1:LK1"/>
    <mergeCell ref="LL1:LW1"/>
    <mergeCell ref="LX1:MI1"/>
    <mergeCell ref="MJ1:MU1"/>
    <mergeCell ref="HH1:HS1"/>
    <mergeCell ref="HT1:IE1"/>
    <mergeCell ref="IF1:IQ1"/>
    <mergeCell ref="IR1:JC1"/>
    <mergeCell ref="JD1:JO1"/>
    <mergeCell ref="JP1:KA1"/>
    <mergeCell ref="EN1:EY1"/>
  </mergeCells>
  <pageMargins left="0.511811024" right="0.511811024" top="0.78740157499999996" bottom="0.78740157499999996" header="0.31496062000000002" footer="0.31496062000000002"/>
  <ignoredErrors>
    <ignoredError sqref="F29:F32" formulaRange="1"/>
    <ignoredError sqref="F6 F1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17F80-8DE9-43FE-AB3D-937335B39006}">
  <sheetPr>
    <tabColor rgb="FF92D050"/>
  </sheetPr>
  <dimension ref="A1:NG78"/>
  <sheetViews>
    <sheetView topLeftCell="A28" workbookViewId="0">
      <selection activeCell="U64" sqref="U64"/>
    </sheetView>
  </sheetViews>
  <sheetFormatPr defaultColWidth="9.140625" defaultRowHeight="12.75" x14ac:dyDescent="0.2"/>
  <cols>
    <col min="1" max="1" width="27.140625" style="256" bestFit="1" customWidth="1"/>
    <col min="2" max="2" width="5.42578125" style="256" bestFit="1" customWidth="1"/>
    <col min="3" max="3" width="7.42578125" style="256" bestFit="1" customWidth="1"/>
    <col min="4" max="4" width="22.28515625" style="256" bestFit="1" customWidth="1"/>
    <col min="5" max="5" width="31.5703125" style="256" bestFit="1" customWidth="1"/>
    <col min="6" max="6" width="13.140625" style="256" bestFit="1" customWidth="1"/>
    <col min="7" max="7" width="11.85546875" style="256" bestFit="1" customWidth="1"/>
    <col min="8" max="8" width="35" style="256" bestFit="1" customWidth="1"/>
    <col min="9" max="9" width="19.140625" style="256" bestFit="1" customWidth="1"/>
    <col min="10" max="10" width="4.28515625" style="256" bestFit="1" customWidth="1"/>
    <col min="11" max="11" width="14.5703125" style="256" bestFit="1" customWidth="1"/>
    <col min="12" max="12" width="7.42578125" style="256" bestFit="1" customWidth="1"/>
    <col min="13" max="13" width="7.140625" style="256" bestFit="1" customWidth="1"/>
    <col min="14" max="14" width="6.85546875" style="256" bestFit="1" customWidth="1"/>
    <col min="15" max="15" width="7.140625" style="256" bestFit="1" customWidth="1"/>
    <col min="16" max="16" width="6.85546875" style="256" bestFit="1" customWidth="1"/>
    <col min="17" max="17" width="6.5703125" style="256" bestFit="1" customWidth="1"/>
    <col min="18" max="18" width="7.42578125" style="256" bestFit="1" customWidth="1"/>
    <col min="19" max="19" width="7.140625" style="256" bestFit="1" customWidth="1"/>
    <col min="20" max="22" width="6.85546875" style="256" bestFit="1" customWidth="1"/>
    <col min="23" max="23" width="6.5703125" style="256" bestFit="1" customWidth="1"/>
    <col min="24" max="24" width="7.42578125" style="256" bestFit="1" customWidth="1"/>
    <col min="25" max="25" width="6.5703125" style="256" bestFit="1" customWidth="1"/>
    <col min="26" max="26" width="7.140625" style="256" bestFit="1" customWidth="1"/>
    <col min="27" max="27" width="6.85546875" style="256" bestFit="1" customWidth="1"/>
    <col min="28" max="28" width="6.5703125" style="256" bestFit="1" customWidth="1"/>
    <col min="29" max="34" width="7.140625" style="256" bestFit="1" customWidth="1"/>
    <col min="35" max="35" width="6.85546875" style="256" bestFit="1" customWidth="1"/>
    <col min="36" max="36" width="7.42578125" style="256" bestFit="1" customWidth="1"/>
    <col min="37" max="39" width="7.140625" style="256" bestFit="1" customWidth="1"/>
    <col min="40" max="40" width="6.85546875" style="256" bestFit="1" customWidth="1"/>
    <col min="41" max="41" width="7.140625" style="256" bestFit="1" customWidth="1"/>
    <col min="42" max="42" width="6.85546875" style="256" bestFit="1" customWidth="1"/>
    <col min="43" max="43" width="7.140625" style="256" bestFit="1" customWidth="1"/>
    <col min="44" max="44" width="6.28515625" style="256" bestFit="1" customWidth="1"/>
    <col min="45" max="45" width="7.140625" style="256" bestFit="1" customWidth="1"/>
    <col min="46" max="46" width="6.85546875" style="256" bestFit="1" customWidth="1"/>
    <col min="47" max="48" width="7.42578125" style="256" bestFit="1" customWidth="1"/>
    <col min="49" max="53" width="7.140625" style="256" bestFit="1" customWidth="1"/>
    <col min="54" max="54" width="7.42578125" style="256" bestFit="1" customWidth="1"/>
    <col min="55" max="55" width="7.140625" style="256" bestFit="1" customWidth="1"/>
    <col min="56" max="56" width="6.28515625" style="256" bestFit="1" customWidth="1"/>
    <col min="57" max="59" width="7.140625" style="256" bestFit="1" customWidth="1"/>
    <col min="60" max="60" width="7.42578125" style="256" bestFit="1" customWidth="1"/>
    <col min="61" max="63" width="7.140625" style="256" bestFit="1" customWidth="1"/>
    <col min="64" max="64" width="6.85546875" style="256" bestFit="1" customWidth="1"/>
    <col min="65" max="67" width="7.140625" style="256" bestFit="1" customWidth="1"/>
    <col min="68" max="68" width="6.85546875" style="256" bestFit="1" customWidth="1"/>
    <col min="69" max="69" width="7.42578125" style="256" bestFit="1" customWidth="1"/>
    <col min="70" max="70" width="7.140625" style="256" bestFit="1" customWidth="1"/>
    <col min="71" max="71" width="6.85546875" style="256" bestFit="1" customWidth="1"/>
    <col min="72" max="73" width="7.42578125" style="256" bestFit="1" customWidth="1"/>
    <col min="74" max="75" width="7.140625" style="256" bestFit="1" customWidth="1"/>
    <col min="76" max="76" width="6.85546875" style="256" bestFit="1" customWidth="1"/>
    <col min="77" max="77" width="7.140625" style="256" bestFit="1" customWidth="1"/>
    <col min="78" max="78" width="7.42578125" style="256" bestFit="1" customWidth="1"/>
    <col min="79" max="79" width="6.85546875" style="256" bestFit="1" customWidth="1"/>
    <col min="80" max="80" width="7.140625" style="256" bestFit="1" customWidth="1"/>
    <col min="81" max="81" width="6.85546875" style="256" bestFit="1" customWidth="1"/>
    <col min="82" max="82" width="7.140625" style="256" bestFit="1" customWidth="1"/>
    <col min="83" max="85" width="7.42578125" style="256" bestFit="1" customWidth="1"/>
    <col min="86" max="86" width="7.140625" style="256" bestFit="1" customWidth="1"/>
    <col min="87" max="88" width="6.85546875" style="256" bestFit="1" customWidth="1"/>
    <col min="89" max="91" width="7.140625" style="256" bestFit="1" customWidth="1"/>
    <col min="92" max="92" width="6.85546875" style="256" bestFit="1" customWidth="1"/>
    <col min="93" max="93" width="7.140625" style="256" bestFit="1" customWidth="1"/>
    <col min="94" max="94" width="7.42578125" style="256" bestFit="1" customWidth="1"/>
    <col min="95" max="95" width="6.85546875" style="256" bestFit="1" customWidth="1"/>
    <col min="96" max="96" width="7.140625" style="256" bestFit="1" customWidth="1"/>
    <col min="97" max="98" width="6.85546875" style="256" bestFit="1" customWidth="1"/>
    <col min="99" max="99" width="6.5703125" style="256" bestFit="1" customWidth="1"/>
    <col min="100" max="101" width="7.140625" style="256" bestFit="1" customWidth="1"/>
    <col min="102" max="102" width="7.42578125" style="256" bestFit="1" customWidth="1"/>
    <col min="103" max="103" width="6.85546875" style="256" bestFit="1" customWidth="1"/>
    <col min="104" max="104" width="7.42578125" style="256" bestFit="1" customWidth="1"/>
    <col min="105" max="105" width="7.140625" style="256" bestFit="1" customWidth="1"/>
    <col min="106" max="106" width="7.42578125" style="256" bestFit="1" customWidth="1"/>
    <col min="107" max="107" width="6.85546875" style="256" bestFit="1" customWidth="1"/>
    <col min="108" max="108" width="7.42578125" style="256" bestFit="1" customWidth="1"/>
    <col min="109" max="110" width="6.85546875" style="256" bestFit="1" customWidth="1"/>
    <col min="111" max="111" width="7.42578125" style="256" bestFit="1" customWidth="1"/>
    <col min="112" max="112" width="7.140625" style="256" bestFit="1" customWidth="1"/>
    <col min="113" max="113" width="6.85546875" style="256" bestFit="1" customWidth="1"/>
    <col min="114" max="115" width="7.140625" style="256" bestFit="1" customWidth="1"/>
    <col min="116" max="116" width="6.85546875" style="256" bestFit="1" customWidth="1"/>
    <col min="117" max="117" width="7.42578125" style="256" bestFit="1" customWidth="1"/>
    <col min="118" max="118" width="7.140625" style="256" bestFit="1" customWidth="1"/>
    <col min="119" max="121" width="7.42578125" style="256" bestFit="1" customWidth="1"/>
    <col min="122" max="122" width="7.140625" style="256" bestFit="1" customWidth="1"/>
    <col min="123" max="123" width="7.42578125" style="256" bestFit="1" customWidth="1"/>
    <col min="124" max="124" width="6.85546875" style="256" bestFit="1" customWidth="1"/>
    <col min="125" max="125" width="7.140625" style="256" bestFit="1" customWidth="1"/>
    <col min="126" max="127" width="7.42578125" style="256" bestFit="1" customWidth="1"/>
    <col min="128" max="128" width="7.140625" style="256" bestFit="1" customWidth="1"/>
    <col min="129" max="129" width="7.42578125" style="256" bestFit="1" customWidth="1"/>
    <col min="130" max="131" width="7.140625" style="256" bestFit="1" customWidth="1"/>
    <col min="132" max="134" width="7.42578125" style="256" bestFit="1" customWidth="1"/>
    <col min="135" max="135" width="7.140625" style="256" bestFit="1" customWidth="1"/>
    <col min="136" max="137" width="6.85546875" style="256" bestFit="1" customWidth="1"/>
    <col min="138" max="138" width="7.42578125" style="256" bestFit="1" customWidth="1"/>
    <col min="139" max="139" width="6.85546875" style="256" bestFit="1" customWidth="1"/>
    <col min="140" max="140" width="7.42578125" style="256" bestFit="1" customWidth="1"/>
    <col min="141" max="141" width="7.140625" style="256" bestFit="1" customWidth="1"/>
    <col min="142" max="142" width="6.85546875" style="256" bestFit="1" customWidth="1"/>
    <col min="143" max="143" width="7.42578125" style="256" bestFit="1" customWidth="1"/>
    <col min="144" max="144" width="7.140625" style="256" bestFit="1" customWidth="1"/>
    <col min="145" max="145" width="7.42578125" style="256" bestFit="1" customWidth="1"/>
    <col min="146" max="147" width="7.140625" style="256" bestFit="1" customWidth="1"/>
    <col min="148" max="148" width="6.85546875" style="256" bestFit="1" customWidth="1"/>
    <col min="149" max="149" width="7.140625" style="256" bestFit="1" customWidth="1"/>
    <col min="150" max="151" width="7.42578125" style="256" bestFit="1" customWidth="1"/>
    <col min="152" max="154" width="7.140625" style="256" bestFit="1" customWidth="1"/>
    <col min="155" max="155" width="6.85546875" style="256" bestFit="1" customWidth="1"/>
    <col min="156" max="156" width="7.140625" style="256" bestFit="1" customWidth="1"/>
    <col min="157" max="157" width="7.42578125" style="256" bestFit="1" customWidth="1"/>
    <col min="158" max="158" width="6.85546875" style="256" bestFit="1" customWidth="1"/>
    <col min="159" max="160" width="7.42578125" style="256" bestFit="1" customWidth="1"/>
    <col min="161" max="161" width="6.5703125" style="256" bestFit="1" customWidth="1"/>
    <col min="162" max="162" width="7.140625" style="256" bestFit="1" customWidth="1"/>
    <col min="163" max="163" width="7.42578125" style="256" bestFit="1" customWidth="1"/>
    <col min="164" max="166" width="7.140625" style="256" bestFit="1" customWidth="1"/>
    <col min="167" max="167" width="7.42578125" style="256" bestFit="1" customWidth="1"/>
    <col min="168" max="168" width="7.140625" style="256" bestFit="1" customWidth="1"/>
    <col min="169" max="171" width="7.42578125" style="256" bestFit="1" customWidth="1"/>
    <col min="172" max="173" width="6.85546875" style="256" bestFit="1" customWidth="1"/>
    <col min="174" max="178" width="7.42578125" style="256" bestFit="1" customWidth="1"/>
    <col min="179" max="179" width="7.140625" style="256" bestFit="1" customWidth="1"/>
    <col min="180" max="183" width="7.42578125" style="256" bestFit="1" customWidth="1"/>
    <col min="184" max="184" width="7.140625" style="256" bestFit="1" customWidth="1"/>
    <col min="185" max="186" width="7.42578125" style="256" bestFit="1" customWidth="1"/>
    <col min="187" max="187" width="7.140625" style="256" bestFit="1" customWidth="1"/>
    <col min="188" max="190" width="7.42578125" style="256" bestFit="1" customWidth="1"/>
    <col min="191" max="191" width="7.140625" style="256" bestFit="1" customWidth="1"/>
    <col min="192" max="197" width="7.42578125" style="256" bestFit="1" customWidth="1"/>
    <col min="198" max="198" width="6.85546875" style="256" bestFit="1" customWidth="1"/>
    <col min="199" max="202" width="7.42578125" style="256" bestFit="1" customWidth="1"/>
    <col min="203" max="203" width="7.140625" style="256" bestFit="1" customWidth="1"/>
    <col min="204" max="206" width="7.42578125" style="256" bestFit="1" customWidth="1"/>
    <col min="207" max="208" width="7.140625" style="256" bestFit="1" customWidth="1"/>
    <col min="209" max="216" width="7.42578125" style="256" bestFit="1" customWidth="1"/>
    <col min="217" max="217" width="7.140625" style="256" bestFit="1" customWidth="1"/>
    <col min="218" max="219" width="7.42578125" style="256" bestFit="1" customWidth="1"/>
    <col min="220" max="222" width="7.140625" style="256" bestFit="1" customWidth="1"/>
    <col min="223" max="225" width="7.42578125" style="256" bestFit="1" customWidth="1"/>
    <col min="226" max="227" width="6.85546875" style="256" bestFit="1" customWidth="1"/>
    <col min="228" max="228" width="7.140625" style="256" bestFit="1" customWidth="1"/>
    <col min="229" max="231" width="6.85546875" style="256" bestFit="1" customWidth="1"/>
    <col min="232" max="232" width="7.42578125" style="256" bestFit="1" customWidth="1"/>
    <col min="233" max="234" width="7.140625" style="256" bestFit="1" customWidth="1"/>
    <col min="235" max="235" width="6.85546875" style="256" bestFit="1" customWidth="1"/>
    <col min="236" max="236" width="7.42578125" style="256" bestFit="1" customWidth="1"/>
    <col min="237" max="237" width="6.85546875" style="256" bestFit="1" customWidth="1"/>
    <col min="238" max="238" width="7.140625" style="256" bestFit="1" customWidth="1"/>
    <col min="239" max="239" width="6.85546875" style="256" bestFit="1" customWidth="1"/>
    <col min="240" max="241" width="7.42578125" style="256" bestFit="1" customWidth="1"/>
    <col min="242" max="242" width="7.140625" style="256" bestFit="1" customWidth="1"/>
    <col min="243" max="251" width="7.42578125" style="256" bestFit="1" customWidth="1"/>
    <col min="252" max="252" width="7.140625" style="256" bestFit="1" customWidth="1"/>
    <col min="253" max="254" width="7.42578125" style="256" bestFit="1" customWidth="1"/>
    <col min="255" max="255" width="7.140625" style="256" bestFit="1" customWidth="1"/>
    <col min="256" max="259" width="7.42578125" style="256" bestFit="1" customWidth="1"/>
    <col min="260" max="260" width="6.85546875" style="256" bestFit="1" customWidth="1"/>
    <col min="261" max="264" width="7.42578125" style="256" bestFit="1" customWidth="1"/>
    <col min="265" max="266" width="7.140625" style="256" bestFit="1" customWidth="1"/>
    <col min="267" max="270" width="7.42578125" style="256" bestFit="1" customWidth="1"/>
    <col min="271" max="271" width="7.140625" style="256" bestFit="1" customWidth="1"/>
    <col min="272" max="272" width="7.42578125" style="256" bestFit="1" customWidth="1"/>
    <col min="273" max="273" width="7.140625" style="256" bestFit="1" customWidth="1"/>
    <col min="274" max="274" width="6.85546875" style="256" bestFit="1" customWidth="1"/>
    <col min="275" max="275" width="7.42578125" style="256" bestFit="1" customWidth="1"/>
    <col min="276" max="276" width="7.140625" style="256" bestFit="1" customWidth="1"/>
    <col min="277" max="280" width="7.42578125" style="256" bestFit="1" customWidth="1"/>
    <col min="281" max="281" width="7.140625" style="256" bestFit="1" customWidth="1"/>
    <col min="282" max="284" width="7.42578125" style="256" bestFit="1" customWidth="1"/>
    <col min="285" max="285" width="7.140625" style="256" bestFit="1" customWidth="1"/>
    <col min="286" max="287" width="7.42578125" style="256" bestFit="1" customWidth="1"/>
    <col min="288" max="288" width="7.140625" style="256" bestFit="1" customWidth="1"/>
    <col min="289" max="289" width="6.85546875" style="256" bestFit="1" customWidth="1"/>
    <col min="290" max="291" width="7.140625" style="256" bestFit="1" customWidth="1"/>
    <col min="292" max="292" width="7.42578125" style="256" bestFit="1" customWidth="1"/>
    <col min="293" max="293" width="6.85546875" style="256" bestFit="1" customWidth="1"/>
    <col min="294" max="297" width="7.140625" style="256" bestFit="1" customWidth="1"/>
    <col min="298" max="299" width="7.42578125" style="256" bestFit="1" customWidth="1"/>
    <col min="300" max="301" width="7.140625" style="256" bestFit="1" customWidth="1"/>
    <col min="302" max="303" width="7.42578125" style="256" bestFit="1" customWidth="1"/>
    <col min="304" max="305" width="7.140625" style="256" bestFit="1" customWidth="1"/>
    <col min="306" max="306" width="7.42578125" style="256" bestFit="1" customWidth="1"/>
    <col min="307" max="308" width="7.140625" style="256" bestFit="1" customWidth="1"/>
    <col min="309" max="309" width="7.42578125" style="256" bestFit="1" customWidth="1"/>
    <col min="310" max="310" width="6.5703125" style="256" bestFit="1" customWidth="1"/>
    <col min="311" max="311" width="7.140625" style="256" bestFit="1" customWidth="1"/>
    <col min="312" max="313" width="7.42578125" style="256" bestFit="1" customWidth="1"/>
    <col min="314" max="314" width="7.140625" style="256" bestFit="1" customWidth="1"/>
    <col min="315" max="315" width="7.42578125" style="256" bestFit="1" customWidth="1"/>
    <col min="316" max="316" width="7.140625" style="256" bestFit="1" customWidth="1"/>
    <col min="317" max="319" width="7.42578125" style="256" bestFit="1" customWidth="1"/>
    <col min="320" max="320" width="7.140625" style="256" bestFit="1" customWidth="1"/>
    <col min="321" max="321" width="7.42578125" style="256" bestFit="1" customWidth="1"/>
    <col min="322" max="322" width="7.140625" style="256" bestFit="1" customWidth="1"/>
    <col min="323" max="323" width="6.85546875" style="256" bestFit="1" customWidth="1"/>
    <col min="324" max="325" width="7.42578125" style="256" bestFit="1" customWidth="1"/>
    <col min="326" max="327" width="7.140625" style="256" bestFit="1" customWidth="1"/>
    <col min="328" max="329" width="7.42578125" style="256" bestFit="1" customWidth="1"/>
    <col min="330" max="330" width="7.140625" style="256" bestFit="1" customWidth="1"/>
    <col min="331" max="331" width="6.85546875" style="256" bestFit="1" customWidth="1"/>
    <col min="332" max="333" width="7.42578125" style="256" bestFit="1" customWidth="1"/>
    <col min="334" max="334" width="7.140625" style="256" bestFit="1" customWidth="1"/>
    <col min="335" max="335" width="6.85546875" style="256" bestFit="1" customWidth="1"/>
    <col min="336" max="338" width="7.42578125" style="256" bestFit="1" customWidth="1"/>
    <col min="339" max="340" width="7.140625" style="256" bestFit="1" customWidth="1"/>
    <col min="341" max="342" width="7.42578125" style="256" bestFit="1" customWidth="1"/>
    <col min="343" max="344" width="7.140625" style="256" bestFit="1" customWidth="1"/>
    <col min="345" max="345" width="6.5703125" style="256" bestFit="1" customWidth="1"/>
    <col min="346" max="346" width="7.140625" style="256" bestFit="1" customWidth="1"/>
    <col min="347" max="347" width="7.42578125" style="256" bestFit="1" customWidth="1"/>
    <col min="348" max="348" width="7.140625" style="256" bestFit="1" customWidth="1"/>
    <col min="349" max="352" width="7.42578125" style="256" bestFit="1" customWidth="1"/>
    <col min="353" max="353" width="6.85546875" style="256" bestFit="1" customWidth="1"/>
    <col min="354" max="356" width="7.42578125" style="256" bestFit="1" customWidth="1"/>
    <col min="357" max="357" width="7.140625" style="256" bestFit="1" customWidth="1"/>
    <col min="358" max="359" width="7.42578125" style="256" bestFit="1" customWidth="1"/>
    <col min="360" max="360" width="7.140625" style="256" bestFit="1" customWidth="1"/>
    <col min="361" max="361" width="7.42578125" style="256" bestFit="1" customWidth="1"/>
    <col min="362" max="364" width="7.140625" style="256" bestFit="1" customWidth="1"/>
    <col min="365" max="367" width="7.42578125" style="256" bestFit="1" customWidth="1"/>
    <col min="368" max="369" width="7.140625" style="256" bestFit="1" customWidth="1"/>
    <col min="370" max="370" width="7.42578125" style="256" bestFit="1" customWidth="1"/>
    <col min="371" max="371" width="7.140625" style="256" bestFit="1" customWidth="1"/>
    <col min="372" max="16384" width="9.140625" style="256"/>
  </cols>
  <sheetData>
    <row r="1" spans="1:371" x14ac:dyDescent="0.2">
      <c r="E1" s="701" t="s">
        <v>0</v>
      </c>
      <c r="F1" s="701"/>
      <c r="G1" s="701"/>
      <c r="H1" s="701"/>
      <c r="K1" s="263"/>
      <c r="L1" s="705" t="s">
        <v>284</v>
      </c>
      <c r="M1" s="706"/>
      <c r="N1" s="706"/>
      <c r="O1" s="706"/>
      <c r="P1" s="706"/>
      <c r="Q1" s="706"/>
      <c r="R1" s="706"/>
      <c r="S1" s="706"/>
      <c r="T1" s="706"/>
      <c r="U1" s="706"/>
      <c r="V1" s="706"/>
      <c r="W1" s="707"/>
      <c r="X1" s="705" t="s">
        <v>285</v>
      </c>
      <c r="Y1" s="706"/>
      <c r="Z1" s="706"/>
      <c r="AA1" s="706"/>
      <c r="AB1" s="706"/>
      <c r="AC1" s="706"/>
      <c r="AD1" s="706"/>
      <c r="AE1" s="706"/>
      <c r="AF1" s="706"/>
      <c r="AG1" s="706"/>
      <c r="AH1" s="706"/>
      <c r="AI1" s="707"/>
      <c r="AJ1" s="705" t="s">
        <v>286</v>
      </c>
      <c r="AK1" s="706"/>
      <c r="AL1" s="706"/>
      <c r="AM1" s="706"/>
      <c r="AN1" s="706"/>
      <c r="AO1" s="706"/>
      <c r="AP1" s="706"/>
      <c r="AQ1" s="706"/>
      <c r="AR1" s="706"/>
      <c r="AS1" s="706"/>
      <c r="AT1" s="706"/>
      <c r="AU1" s="707"/>
      <c r="AV1" s="705" t="s">
        <v>287</v>
      </c>
      <c r="AW1" s="706"/>
      <c r="AX1" s="706"/>
      <c r="AY1" s="706"/>
      <c r="AZ1" s="706"/>
      <c r="BA1" s="706"/>
      <c r="BB1" s="706"/>
      <c r="BC1" s="706"/>
      <c r="BD1" s="706"/>
      <c r="BE1" s="706"/>
      <c r="BF1" s="706"/>
      <c r="BG1" s="707"/>
      <c r="BH1" s="705" t="s">
        <v>288</v>
      </c>
      <c r="BI1" s="706"/>
      <c r="BJ1" s="706"/>
      <c r="BK1" s="706"/>
      <c r="BL1" s="706"/>
      <c r="BM1" s="706"/>
      <c r="BN1" s="706"/>
      <c r="BO1" s="706"/>
      <c r="BP1" s="706"/>
      <c r="BQ1" s="706"/>
      <c r="BR1" s="706"/>
      <c r="BS1" s="707"/>
      <c r="BT1" s="705" t="s">
        <v>289</v>
      </c>
      <c r="BU1" s="706"/>
      <c r="BV1" s="706"/>
      <c r="BW1" s="706"/>
      <c r="BX1" s="706"/>
      <c r="BY1" s="706"/>
      <c r="BZ1" s="706"/>
      <c r="CA1" s="706"/>
      <c r="CB1" s="706"/>
      <c r="CC1" s="706"/>
      <c r="CD1" s="706"/>
      <c r="CE1" s="707"/>
      <c r="CF1" s="705" t="s">
        <v>290</v>
      </c>
      <c r="CG1" s="706"/>
      <c r="CH1" s="706"/>
      <c r="CI1" s="706"/>
      <c r="CJ1" s="706"/>
      <c r="CK1" s="706"/>
      <c r="CL1" s="706"/>
      <c r="CM1" s="706"/>
      <c r="CN1" s="706"/>
      <c r="CO1" s="706"/>
      <c r="CP1" s="706"/>
      <c r="CQ1" s="707"/>
      <c r="CR1" s="705" t="s">
        <v>291</v>
      </c>
      <c r="CS1" s="706"/>
      <c r="CT1" s="706"/>
      <c r="CU1" s="706"/>
      <c r="CV1" s="706"/>
      <c r="CW1" s="706"/>
      <c r="CX1" s="706"/>
      <c r="CY1" s="706"/>
      <c r="CZ1" s="706"/>
      <c r="DA1" s="706"/>
      <c r="DB1" s="706"/>
      <c r="DC1" s="707"/>
      <c r="DD1" s="705" t="s">
        <v>292</v>
      </c>
      <c r="DE1" s="706"/>
      <c r="DF1" s="706"/>
      <c r="DG1" s="706"/>
      <c r="DH1" s="706"/>
      <c r="DI1" s="706"/>
      <c r="DJ1" s="706"/>
      <c r="DK1" s="706"/>
      <c r="DL1" s="706"/>
      <c r="DM1" s="706"/>
      <c r="DN1" s="706"/>
      <c r="DO1" s="707"/>
      <c r="DP1" s="705" t="s">
        <v>293</v>
      </c>
      <c r="DQ1" s="706"/>
      <c r="DR1" s="706"/>
      <c r="DS1" s="706"/>
      <c r="DT1" s="706"/>
      <c r="DU1" s="706"/>
      <c r="DV1" s="706"/>
      <c r="DW1" s="706"/>
      <c r="DX1" s="706"/>
      <c r="DY1" s="706"/>
      <c r="DZ1" s="706"/>
      <c r="EA1" s="707"/>
      <c r="EB1" s="705" t="s">
        <v>294</v>
      </c>
      <c r="EC1" s="706"/>
      <c r="ED1" s="706"/>
      <c r="EE1" s="706"/>
      <c r="EF1" s="706"/>
      <c r="EG1" s="706"/>
      <c r="EH1" s="706"/>
      <c r="EI1" s="706"/>
      <c r="EJ1" s="706"/>
      <c r="EK1" s="706"/>
      <c r="EL1" s="706"/>
      <c r="EM1" s="707"/>
      <c r="EN1" s="705" t="s">
        <v>295</v>
      </c>
      <c r="EO1" s="706"/>
      <c r="EP1" s="706"/>
      <c r="EQ1" s="706"/>
      <c r="ER1" s="706"/>
      <c r="ES1" s="706"/>
      <c r="ET1" s="706"/>
      <c r="EU1" s="706"/>
      <c r="EV1" s="706"/>
      <c r="EW1" s="706"/>
      <c r="EX1" s="706"/>
      <c r="EY1" s="707"/>
      <c r="EZ1" s="705" t="s">
        <v>296</v>
      </c>
      <c r="FA1" s="706"/>
      <c r="FB1" s="706"/>
      <c r="FC1" s="706"/>
      <c r="FD1" s="706"/>
      <c r="FE1" s="706"/>
      <c r="FF1" s="706"/>
      <c r="FG1" s="706"/>
      <c r="FH1" s="706"/>
      <c r="FI1" s="706"/>
      <c r="FJ1" s="706"/>
      <c r="FK1" s="707"/>
      <c r="FL1" s="705" t="s">
        <v>297</v>
      </c>
      <c r="FM1" s="706"/>
      <c r="FN1" s="706"/>
      <c r="FO1" s="706"/>
      <c r="FP1" s="706"/>
      <c r="FQ1" s="706"/>
      <c r="FR1" s="706"/>
      <c r="FS1" s="706"/>
      <c r="FT1" s="706"/>
      <c r="FU1" s="706"/>
      <c r="FV1" s="706"/>
      <c r="FW1" s="707"/>
      <c r="FX1" s="705" t="s">
        <v>298</v>
      </c>
      <c r="FY1" s="706"/>
      <c r="FZ1" s="706"/>
      <c r="GA1" s="706"/>
      <c r="GB1" s="706"/>
      <c r="GC1" s="706"/>
      <c r="GD1" s="706"/>
      <c r="GE1" s="706"/>
      <c r="GF1" s="706"/>
      <c r="GG1" s="706"/>
      <c r="GH1" s="706"/>
      <c r="GI1" s="707"/>
      <c r="GJ1" s="705" t="s">
        <v>299</v>
      </c>
      <c r="GK1" s="706"/>
      <c r="GL1" s="706"/>
      <c r="GM1" s="706"/>
      <c r="GN1" s="706"/>
      <c r="GO1" s="706"/>
      <c r="GP1" s="706"/>
      <c r="GQ1" s="706"/>
      <c r="GR1" s="706"/>
      <c r="GS1" s="706"/>
      <c r="GT1" s="706"/>
      <c r="GU1" s="707"/>
      <c r="GV1" s="705" t="s">
        <v>300</v>
      </c>
      <c r="GW1" s="706"/>
      <c r="GX1" s="706"/>
      <c r="GY1" s="706"/>
      <c r="GZ1" s="706"/>
      <c r="HA1" s="706"/>
      <c r="HB1" s="706"/>
      <c r="HC1" s="706"/>
      <c r="HD1" s="706"/>
      <c r="HE1" s="706"/>
      <c r="HF1" s="706"/>
      <c r="HG1" s="707"/>
      <c r="HH1" s="705" t="s">
        <v>301</v>
      </c>
      <c r="HI1" s="706"/>
      <c r="HJ1" s="706"/>
      <c r="HK1" s="706"/>
      <c r="HL1" s="706"/>
      <c r="HM1" s="706"/>
      <c r="HN1" s="706"/>
      <c r="HO1" s="706"/>
      <c r="HP1" s="706"/>
      <c r="HQ1" s="706"/>
      <c r="HR1" s="706"/>
      <c r="HS1" s="707"/>
      <c r="HT1" s="705" t="s">
        <v>302</v>
      </c>
      <c r="HU1" s="706"/>
      <c r="HV1" s="706"/>
      <c r="HW1" s="706"/>
      <c r="HX1" s="706"/>
      <c r="HY1" s="706"/>
      <c r="HZ1" s="706"/>
      <c r="IA1" s="706"/>
      <c r="IB1" s="706"/>
      <c r="IC1" s="706"/>
      <c r="ID1" s="706"/>
      <c r="IE1" s="707"/>
      <c r="IF1" s="705" t="s">
        <v>303</v>
      </c>
      <c r="IG1" s="706"/>
      <c r="IH1" s="706"/>
      <c r="II1" s="706"/>
      <c r="IJ1" s="706"/>
      <c r="IK1" s="706"/>
      <c r="IL1" s="706"/>
      <c r="IM1" s="706"/>
      <c r="IN1" s="706"/>
      <c r="IO1" s="706"/>
      <c r="IP1" s="706"/>
      <c r="IQ1" s="707"/>
      <c r="IR1" s="705" t="s">
        <v>304</v>
      </c>
      <c r="IS1" s="706"/>
      <c r="IT1" s="706"/>
      <c r="IU1" s="706"/>
      <c r="IV1" s="706"/>
      <c r="IW1" s="706"/>
      <c r="IX1" s="706"/>
      <c r="IY1" s="706"/>
      <c r="IZ1" s="706"/>
      <c r="JA1" s="706"/>
      <c r="JB1" s="706"/>
      <c r="JC1" s="707"/>
      <c r="JD1" s="705" t="s">
        <v>305</v>
      </c>
      <c r="JE1" s="706"/>
      <c r="JF1" s="706"/>
      <c r="JG1" s="706"/>
      <c r="JH1" s="706"/>
      <c r="JI1" s="706"/>
      <c r="JJ1" s="706"/>
      <c r="JK1" s="706"/>
      <c r="JL1" s="706"/>
      <c r="JM1" s="706"/>
      <c r="JN1" s="706"/>
      <c r="JO1" s="707"/>
      <c r="JP1" s="705" t="s">
        <v>306</v>
      </c>
      <c r="JQ1" s="706"/>
      <c r="JR1" s="706"/>
      <c r="JS1" s="706"/>
      <c r="JT1" s="706"/>
      <c r="JU1" s="706"/>
      <c r="JV1" s="706"/>
      <c r="JW1" s="706"/>
      <c r="JX1" s="706"/>
      <c r="JY1" s="706"/>
      <c r="JZ1" s="706"/>
      <c r="KA1" s="707"/>
      <c r="KB1" s="705" t="s">
        <v>307</v>
      </c>
      <c r="KC1" s="706"/>
      <c r="KD1" s="706"/>
      <c r="KE1" s="706"/>
      <c r="KF1" s="706"/>
      <c r="KG1" s="706"/>
      <c r="KH1" s="706"/>
      <c r="KI1" s="706"/>
      <c r="KJ1" s="706"/>
      <c r="KK1" s="706"/>
      <c r="KL1" s="706"/>
      <c r="KM1" s="707"/>
      <c r="KN1" s="705" t="s">
        <v>308</v>
      </c>
      <c r="KO1" s="706"/>
      <c r="KP1" s="706"/>
      <c r="KQ1" s="706"/>
      <c r="KR1" s="706"/>
      <c r="KS1" s="706"/>
      <c r="KT1" s="706"/>
      <c r="KU1" s="706"/>
      <c r="KV1" s="706"/>
      <c r="KW1" s="706"/>
      <c r="KX1" s="706"/>
      <c r="KY1" s="707"/>
      <c r="KZ1" s="705" t="s">
        <v>309</v>
      </c>
      <c r="LA1" s="706"/>
      <c r="LB1" s="706"/>
      <c r="LC1" s="706"/>
      <c r="LD1" s="706"/>
      <c r="LE1" s="706"/>
      <c r="LF1" s="706"/>
      <c r="LG1" s="706"/>
      <c r="LH1" s="706"/>
      <c r="LI1" s="706"/>
      <c r="LJ1" s="706"/>
      <c r="LK1" s="707"/>
      <c r="LL1" s="705" t="s">
        <v>310</v>
      </c>
      <c r="LM1" s="706"/>
      <c r="LN1" s="706"/>
      <c r="LO1" s="706"/>
      <c r="LP1" s="706"/>
      <c r="LQ1" s="706"/>
      <c r="LR1" s="706"/>
      <c r="LS1" s="706"/>
      <c r="LT1" s="706"/>
      <c r="LU1" s="706"/>
      <c r="LV1" s="706"/>
      <c r="LW1" s="707"/>
      <c r="LX1" s="705" t="s">
        <v>311</v>
      </c>
      <c r="LY1" s="706"/>
      <c r="LZ1" s="706"/>
      <c r="MA1" s="706"/>
      <c r="MB1" s="706"/>
      <c r="MC1" s="706"/>
      <c r="MD1" s="706"/>
      <c r="ME1" s="706"/>
      <c r="MF1" s="706"/>
      <c r="MG1" s="706"/>
      <c r="MH1" s="706"/>
      <c r="MI1" s="707"/>
      <c r="MJ1" s="705" t="s">
        <v>312</v>
      </c>
      <c r="MK1" s="706"/>
      <c r="ML1" s="706"/>
      <c r="MM1" s="706"/>
      <c r="MN1" s="706"/>
      <c r="MO1" s="706"/>
      <c r="MP1" s="706"/>
      <c r="MQ1" s="706"/>
      <c r="MR1" s="706"/>
      <c r="MS1" s="706"/>
      <c r="MT1" s="706"/>
      <c r="MU1" s="707"/>
      <c r="MV1" s="705" t="s">
        <v>313</v>
      </c>
      <c r="MW1" s="706"/>
      <c r="MX1" s="706"/>
      <c r="MY1" s="706"/>
      <c r="MZ1" s="706"/>
      <c r="NA1" s="706"/>
      <c r="NB1" s="706"/>
      <c r="NC1" s="706"/>
      <c r="ND1" s="706"/>
      <c r="NE1" s="706"/>
      <c r="NF1" s="706"/>
      <c r="NG1" s="707"/>
    </row>
    <row r="2" spans="1:371" x14ac:dyDescent="0.2">
      <c r="A2" s="257" t="s">
        <v>610</v>
      </c>
      <c r="B2" s="257" t="s">
        <v>244</v>
      </c>
      <c r="C2" s="257" t="s">
        <v>314</v>
      </c>
      <c r="D2" s="257"/>
      <c r="E2" s="257" t="s">
        <v>591</v>
      </c>
      <c r="F2" s="257" t="s">
        <v>592</v>
      </c>
      <c r="G2" s="288" t="s">
        <v>623</v>
      </c>
      <c r="H2" s="288" t="s">
        <v>624</v>
      </c>
      <c r="I2" s="513" t="s">
        <v>962</v>
      </c>
      <c r="K2" s="278"/>
      <c r="L2" s="352">
        <v>1</v>
      </c>
      <c r="M2" s="344">
        <f>L2+1</f>
        <v>2</v>
      </c>
      <c r="N2" s="344">
        <f t="shared" ref="N2:BY2" si="0">M2+1</f>
        <v>3</v>
      </c>
      <c r="O2" s="344">
        <f t="shared" si="0"/>
        <v>4</v>
      </c>
      <c r="P2" s="344">
        <f t="shared" si="0"/>
        <v>5</v>
      </c>
      <c r="Q2" s="344">
        <f t="shared" si="0"/>
        <v>6</v>
      </c>
      <c r="R2" s="344">
        <f t="shared" si="0"/>
        <v>7</v>
      </c>
      <c r="S2" s="344">
        <f t="shared" si="0"/>
        <v>8</v>
      </c>
      <c r="T2" s="344">
        <f t="shared" si="0"/>
        <v>9</v>
      </c>
      <c r="U2" s="344">
        <f t="shared" si="0"/>
        <v>10</v>
      </c>
      <c r="V2" s="344">
        <f t="shared" si="0"/>
        <v>11</v>
      </c>
      <c r="W2" s="345">
        <f t="shared" si="0"/>
        <v>12</v>
      </c>
      <c r="X2" s="352">
        <f t="shared" si="0"/>
        <v>13</v>
      </c>
      <c r="Y2" s="344">
        <f t="shared" si="0"/>
        <v>14</v>
      </c>
      <c r="Z2" s="344">
        <f t="shared" si="0"/>
        <v>15</v>
      </c>
      <c r="AA2" s="344">
        <f t="shared" si="0"/>
        <v>16</v>
      </c>
      <c r="AB2" s="344">
        <f t="shared" si="0"/>
        <v>17</v>
      </c>
      <c r="AC2" s="344">
        <f t="shared" si="0"/>
        <v>18</v>
      </c>
      <c r="AD2" s="344">
        <f t="shared" si="0"/>
        <v>19</v>
      </c>
      <c r="AE2" s="344">
        <f t="shared" si="0"/>
        <v>20</v>
      </c>
      <c r="AF2" s="344">
        <f t="shared" si="0"/>
        <v>21</v>
      </c>
      <c r="AG2" s="344">
        <f t="shared" si="0"/>
        <v>22</v>
      </c>
      <c r="AH2" s="344">
        <f t="shared" si="0"/>
        <v>23</v>
      </c>
      <c r="AI2" s="345">
        <f t="shared" si="0"/>
        <v>24</v>
      </c>
      <c r="AJ2" s="352">
        <f t="shared" si="0"/>
        <v>25</v>
      </c>
      <c r="AK2" s="344">
        <f t="shared" si="0"/>
        <v>26</v>
      </c>
      <c r="AL2" s="344">
        <f t="shared" si="0"/>
        <v>27</v>
      </c>
      <c r="AM2" s="344">
        <f t="shared" si="0"/>
        <v>28</v>
      </c>
      <c r="AN2" s="344">
        <f t="shared" si="0"/>
        <v>29</v>
      </c>
      <c r="AO2" s="344">
        <f t="shared" si="0"/>
        <v>30</v>
      </c>
      <c r="AP2" s="344">
        <f t="shared" si="0"/>
        <v>31</v>
      </c>
      <c r="AQ2" s="344">
        <f t="shared" si="0"/>
        <v>32</v>
      </c>
      <c r="AR2" s="344">
        <f t="shared" si="0"/>
        <v>33</v>
      </c>
      <c r="AS2" s="344">
        <f t="shared" si="0"/>
        <v>34</v>
      </c>
      <c r="AT2" s="344">
        <f t="shared" si="0"/>
        <v>35</v>
      </c>
      <c r="AU2" s="345">
        <f t="shared" si="0"/>
        <v>36</v>
      </c>
      <c r="AV2" s="352">
        <f t="shared" si="0"/>
        <v>37</v>
      </c>
      <c r="AW2" s="344">
        <f t="shared" si="0"/>
        <v>38</v>
      </c>
      <c r="AX2" s="344">
        <f t="shared" si="0"/>
        <v>39</v>
      </c>
      <c r="AY2" s="344">
        <f t="shared" si="0"/>
        <v>40</v>
      </c>
      <c r="AZ2" s="344">
        <f t="shared" si="0"/>
        <v>41</v>
      </c>
      <c r="BA2" s="344">
        <f t="shared" si="0"/>
        <v>42</v>
      </c>
      <c r="BB2" s="344">
        <f t="shared" si="0"/>
        <v>43</v>
      </c>
      <c r="BC2" s="344">
        <f t="shared" si="0"/>
        <v>44</v>
      </c>
      <c r="BD2" s="344">
        <f t="shared" si="0"/>
        <v>45</v>
      </c>
      <c r="BE2" s="344">
        <f t="shared" si="0"/>
        <v>46</v>
      </c>
      <c r="BF2" s="344">
        <f t="shared" si="0"/>
        <v>47</v>
      </c>
      <c r="BG2" s="345">
        <f t="shared" si="0"/>
        <v>48</v>
      </c>
      <c r="BH2" s="352">
        <f t="shared" si="0"/>
        <v>49</v>
      </c>
      <c r="BI2" s="344">
        <f t="shared" si="0"/>
        <v>50</v>
      </c>
      <c r="BJ2" s="344">
        <f t="shared" si="0"/>
        <v>51</v>
      </c>
      <c r="BK2" s="344">
        <f t="shared" si="0"/>
        <v>52</v>
      </c>
      <c r="BL2" s="344">
        <f t="shared" si="0"/>
        <v>53</v>
      </c>
      <c r="BM2" s="344">
        <f t="shared" si="0"/>
        <v>54</v>
      </c>
      <c r="BN2" s="344">
        <f t="shared" si="0"/>
        <v>55</v>
      </c>
      <c r="BO2" s="344">
        <f t="shared" si="0"/>
        <v>56</v>
      </c>
      <c r="BP2" s="344">
        <f t="shared" si="0"/>
        <v>57</v>
      </c>
      <c r="BQ2" s="344">
        <f t="shared" si="0"/>
        <v>58</v>
      </c>
      <c r="BR2" s="344">
        <f t="shared" si="0"/>
        <v>59</v>
      </c>
      <c r="BS2" s="345">
        <f t="shared" si="0"/>
        <v>60</v>
      </c>
      <c r="BT2" s="352">
        <f t="shared" si="0"/>
        <v>61</v>
      </c>
      <c r="BU2" s="344">
        <f t="shared" si="0"/>
        <v>62</v>
      </c>
      <c r="BV2" s="344">
        <f t="shared" si="0"/>
        <v>63</v>
      </c>
      <c r="BW2" s="344">
        <f t="shared" si="0"/>
        <v>64</v>
      </c>
      <c r="BX2" s="344">
        <f t="shared" si="0"/>
        <v>65</v>
      </c>
      <c r="BY2" s="344">
        <f t="shared" si="0"/>
        <v>66</v>
      </c>
      <c r="BZ2" s="344">
        <f t="shared" ref="BZ2:EK2" si="1">BY2+1</f>
        <v>67</v>
      </c>
      <c r="CA2" s="344">
        <f t="shared" si="1"/>
        <v>68</v>
      </c>
      <c r="CB2" s="344">
        <f t="shared" si="1"/>
        <v>69</v>
      </c>
      <c r="CC2" s="344">
        <f t="shared" si="1"/>
        <v>70</v>
      </c>
      <c r="CD2" s="344">
        <f t="shared" si="1"/>
        <v>71</v>
      </c>
      <c r="CE2" s="345">
        <f t="shared" si="1"/>
        <v>72</v>
      </c>
      <c r="CF2" s="352">
        <f t="shared" si="1"/>
        <v>73</v>
      </c>
      <c r="CG2" s="344">
        <f t="shared" si="1"/>
        <v>74</v>
      </c>
      <c r="CH2" s="344">
        <f t="shared" si="1"/>
        <v>75</v>
      </c>
      <c r="CI2" s="344">
        <f t="shared" si="1"/>
        <v>76</v>
      </c>
      <c r="CJ2" s="344">
        <f t="shared" si="1"/>
        <v>77</v>
      </c>
      <c r="CK2" s="344">
        <f t="shared" si="1"/>
        <v>78</v>
      </c>
      <c r="CL2" s="344">
        <f t="shared" si="1"/>
        <v>79</v>
      </c>
      <c r="CM2" s="344">
        <f t="shared" si="1"/>
        <v>80</v>
      </c>
      <c r="CN2" s="344">
        <f t="shared" si="1"/>
        <v>81</v>
      </c>
      <c r="CO2" s="344">
        <f t="shared" si="1"/>
        <v>82</v>
      </c>
      <c r="CP2" s="344">
        <f t="shared" si="1"/>
        <v>83</v>
      </c>
      <c r="CQ2" s="345">
        <f t="shared" si="1"/>
        <v>84</v>
      </c>
      <c r="CR2" s="352">
        <f t="shared" si="1"/>
        <v>85</v>
      </c>
      <c r="CS2" s="344">
        <f t="shared" si="1"/>
        <v>86</v>
      </c>
      <c r="CT2" s="344">
        <f t="shared" si="1"/>
        <v>87</v>
      </c>
      <c r="CU2" s="344">
        <f t="shared" si="1"/>
        <v>88</v>
      </c>
      <c r="CV2" s="344">
        <f t="shared" si="1"/>
        <v>89</v>
      </c>
      <c r="CW2" s="344">
        <f t="shared" si="1"/>
        <v>90</v>
      </c>
      <c r="CX2" s="344">
        <f t="shared" si="1"/>
        <v>91</v>
      </c>
      <c r="CY2" s="344">
        <f t="shared" si="1"/>
        <v>92</v>
      </c>
      <c r="CZ2" s="344">
        <f t="shared" si="1"/>
        <v>93</v>
      </c>
      <c r="DA2" s="344">
        <f t="shared" si="1"/>
        <v>94</v>
      </c>
      <c r="DB2" s="344">
        <f t="shared" si="1"/>
        <v>95</v>
      </c>
      <c r="DC2" s="345">
        <f t="shared" si="1"/>
        <v>96</v>
      </c>
      <c r="DD2" s="352">
        <f t="shared" si="1"/>
        <v>97</v>
      </c>
      <c r="DE2" s="344">
        <f t="shared" si="1"/>
        <v>98</v>
      </c>
      <c r="DF2" s="344">
        <f t="shared" si="1"/>
        <v>99</v>
      </c>
      <c r="DG2" s="344">
        <f t="shared" si="1"/>
        <v>100</v>
      </c>
      <c r="DH2" s="344">
        <f t="shared" si="1"/>
        <v>101</v>
      </c>
      <c r="DI2" s="344">
        <f t="shared" si="1"/>
        <v>102</v>
      </c>
      <c r="DJ2" s="344">
        <f t="shared" si="1"/>
        <v>103</v>
      </c>
      <c r="DK2" s="344">
        <f t="shared" si="1"/>
        <v>104</v>
      </c>
      <c r="DL2" s="344">
        <f t="shared" si="1"/>
        <v>105</v>
      </c>
      <c r="DM2" s="344">
        <f t="shared" si="1"/>
        <v>106</v>
      </c>
      <c r="DN2" s="344">
        <f t="shared" si="1"/>
        <v>107</v>
      </c>
      <c r="DO2" s="345">
        <f t="shared" si="1"/>
        <v>108</v>
      </c>
      <c r="DP2" s="352">
        <f t="shared" si="1"/>
        <v>109</v>
      </c>
      <c r="DQ2" s="344">
        <f t="shared" si="1"/>
        <v>110</v>
      </c>
      <c r="DR2" s="344">
        <f t="shared" si="1"/>
        <v>111</v>
      </c>
      <c r="DS2" s="344">
        <f t="shared" si="1"/>
        <v>112</v>
      </c>
      <c r="DT2" s="344">
        <f t="shared" si="1"/>
        <v>113</v>
      </c>
      <c r="DU2" s="344">
        <f t="shared" si="1"/>
        <v>114</v>
      </c>
      <c r="DV2" s="344">
        <f t="shared" si="1"/>
        <v>115</v>
      </c>
      <c r="DW2" s="344">
        <f t="shared" si="1"/>
        <v>116</v>
      </c>
      <c r="DX2" s="344">
        <f t="shared" si="1"/>
        <v>117</v>
      </c>
      <c r="DY2" s="344">
        <f t="shared" si="1"/>
        <v>118</v>
      </c>
      <c r="DZ2" s="344">
        <f t="shared" si="1"/>
        <v>119</v>
      </c>
      <c r="EA2" s="345">
        <f t="shared" si="1"/>
        <v>120</v>
      </c>
      <c r="EB2" s="352">
        <f t="shared" si="1"/>
        <v>121</v>
      </c>
      <c r="EC2" s="344">
        <f t="shared" si="1"/>
        <v>122</v>
      </c>
      <c r="ED2" s="344">
        <f t="shared" si="1"/>
        <v>123</v>
      </c>
      <c r="EE2" s="344">
        <f t="shared" si="1"/>
        <v>124</v>
      </c>
      <c r="EF2" s="344">
        <f t="shared" si="1"/>
        <v>125</v>
      </c>
      <c r="EG2" s="344">
        <f t="shared" si="1"/>
        <v>126</v>
      </c>
      <c r="EH2" s="344">
        <f t="shared" si="1"/>
        <v>127</v>
      </c>
      <c r="EI2" s="344">
        <f t="shared" si="1"/>
        <v>128</v>
      </c>
      <c r="EJ2" s="344">
        <f t="shared" si="1"/>
        <v>129</v>
      </c>
      <c r="EK2" s="344">
        <f t="shared" si="1"/>
        <v>130</v>
      </c>
      <c r="EL2" s="344">
        <f t="shared" ref="EL2:GW2" si="2">EK2+1</f>
        <v>131</v>
      </c>
      <c r="EM2" s="345">
        <f t="shared" si="2"/>
        <v>132</v>
      </c>
      <c r="EN2" s="352">
        <f t="shared" si="2"/>
        <v>133</v>
      </c>
      <c r="EO2" s="344">
        <f t="shared" si="2"/>
        <v>134</v>
      </c>
      <c r="EP2" s="344">
        <f t="shared" si="2"/>
        <v>135</v>
      </c>
      <c r="EQ2" s="344">
        <f t="shared" si="2"/>
        <v>136</v>
      </c>
      <c r="ER2" s="344">
        <f t="shared" si="2"/>
        <v>137</v>
      </c>
      <c r="ES2" s="344">
        <f t="shared" si="2"/>
        <v>138</v>
      </c>
      <c r="ET2" s="344">
        <f t="shared" si="2"/>
        <v>139</v>
      </c>
      <c r="EU2" s="344">
        <f t="shared" si="2"/>
        <v>140</v>
      </c>
      <c r="EV2" s="344">
        <f t="shared" si="2"/>
        <v>141</v>
      </c>
      <c r="EW2" s="344">
        <f t="shared" si="2"/>
        <v>142</v>
      </c>
      <c r="EX2" s="344">
        <f t="shared" si="2"/>
        <v>143</v>
      </c>
      <c r="EY2" s="345">
        <f t="shared" si="2"/>
        <v>144</v>
      </c>
      <c r="EZ2" s="352">
        <f t="shared" si="2"/>
        <v>145</v>
      </c>
      <c r="FA2" s="344">
        <f t="shared" si="2"/>
        <v>146</v>
      </c>
      <c r="FB2" s="344">
        <f t="shared" si="2"/>
        <v>147</v>
      </c>
      <c r="FC2" s="344">
        <f t="shared" si="2"/>
        <v>148</v>
      </c>
      <c r="FD2" s="344">
        <f t="shared" si="2"/>
        <v>149</v>
      </c>
      <c r="FE2" s="344">
        <f t="shared" si="2"/>
        <v>150</v>
      </c>
      <c r="FF2" s="344">
        <f t="shared" si="2"/>
        <v>151</v>
      </c>
      <c r="FG2" s="344">
        <f t="shared" si="2"/>
        <v>152</v>
      </c>
      <c r="FH2" s="344">
        <f t="shared" si="2"/>
        <v>153</v>
      </c>
      <c r="FI2" s="344">
        <f t="shared" si="2"/>
        <v>154</v>
      </c>
      <c r="FJ2" s="344">
        <f t="shared" si="2"/>
        <v>155</v>
      </c>
      <c r="FK2" s="345">
        <f t="shared" si="2"/>
        <v>156</v>
      </c>
      <c r="FL2" s="352">
        <f t="shared" si="2"/>
        <v>157</v>
      </c>
      <c r="FM2" s="344">
        <f t="shared" si="2"/>
        <v>158</v>
      </c>
      <c r="FN2" s="344">
        <f t="shared" si="2"/>
        <v>159</v>
      </c>
      <c r="FO2" s="344">
        <f t="shared" si="2"/>
        <v>160</v>
      </c>
      <c r="FP2" s="344">
        <f t="shared" si="2"/>
        <v>161</v>
      </c>
      <c r="FQ2" s="344">
        <f t="shared" si="2"/>
        <v>162</v>
      </c>
      <c r="FR2" s="344">
        <f t="shared" si="2"/>
        <v>163</v>
      </c>
      <c r="FS2" s="344">
        <f t="shared" si="2"/>
        <v>164</v>
      </c>
      <c r="FT2" s="344">
        <f t="shared" si="2"/>
        <v>165</v>
      </c>
      <c r="FU2" s="344">
        <f t="shared" si="2"/>
        <v>166</v>
      </c>
      <c r="FV2" s="344">
        <f t="shared" si="2"/>
        <v>167</v>
      </c>
      <c r="FW2" s="345">
        <f t="shared" si="2"/>
        <v>168</v>
      </c>
      <c r="FX2" s="352">
        <f t="shared" si="2"/>
        <v>169</v>
      </c>
      <c r="FY2" s="344">
        <f t="shared" si="2"/>
        <v>170</v>
      </c>
      <c r="FZ2" s="344">
        <f t="shared" si="2"/>
        <v>171</v>
      </c>
      <c r="GA2" s="344">
        <f t="shared" si="2"/>
        <v>172</v>
      </c>
      <c r="GB2" s="344">
        <f t="shared" si="2"/>
        <v>173</v>
      </c>
      <c r="GC2" s="344">
        <f t="shared" si="2"/>
        <v>174</v>
      </c>
      <c r="GD2" s="344">
        <f t="shared" si="2"/>
        <v>175</v>
      </c>
      <c r="GE2" s="344">
        <f t="shared" si="2"/>
        <v>176</v>
      </c>
      <c r="GF2" s="344">
        <f t="shared" si="2"/>
        <v>177</v>
      </c>
      <c r="GG2" s="344">
        <f t="shared" si="2"/>
        <v>178</v>
      </c>
      <c r="GH2" s="344">
        <f t="shared" si="2"/>
        <v>179</v>
      </c>
      <c r="GI2" s="345">
        <f t="shared" si="2"/>
        <v>180</v>
      </c>
      <c r="GJ2" s="352">
        <f t="shared" si="2"/>
        <v>181</v>
      </c>
      <c r="GK2" s="344">
        <f t="shared" si="2"/>
        <v>182</v>
      </c>
      <c r="GL2" s="344">
        <f t="shared" si="2"/>
        <v>183</v>
      </c>
      <c r="GM2" s="344">
        <f t="shared" si="2"/>
        <v>184</v>
      </c>
      <c r="GN2" s="344">
        <f t="shared" si="2"/>
        <v>185</v>
      </c>
      <c r="GO2" s="344">
        <f t="shared" si="2"/>
        <v>186</v>
      </c>
      <c r="GP2" s="344">
        <f t="shared" si="2"/>
        <v>187</v>
      </c>
      <c r="GQ2" s="344">
        <f t="shared" si="2"/>
        <v>188</v>
      </c>
      <c r="GR2" s="344">
        <f t="shared" si="2"/>
        <v>189</v>
      </c>
      <c r="GS2" s="344">
        <f t="shared" si="2"/>
        <v>190</v>
      </c>
      <c r="GT2" s="344">
        <f t="shared" si="2"/>
        <v>191</v>
      </c>
      <c r="GU2" s="345">
        <f t="shared" si="2"/>
        <v>192</v>
      </c>
      <c r="GV2" s="352">
        <f t="shared" si="2"/>
        <v>193</v>
      </c>
      <c r="GW2" s="344">
        <f t="shared" si="2"/>
        <v>194</v>
      </c>
      <c r="GX2" s="344">
        <f t="shared" ref="GX2:HU2" si="3">GW2+1</f>
        <v>195</v>
      </c>
      <c r="GY2" s="344">
        <f t="shared" si="3"/>
        <v>196</v>
      </c>
      <c r="GZ2" s="344">
        <f t="shared" si="3"/>
        <v>197</v>
      </c>
      <c r="HA2" s="344">
        <f t="shared" si="3"/>
        <v>198</v>
      </c>
      <c r="HB2" s="344">
        <f t="shared" si="3"/>
        <v>199</v>
      </c>
      <c r="HC2" s="344">
        <f t="shared" si="3"/>
        <v>200</v>
      </c>
      <c r="HD2" s="344">
        <f t="shared" si="3"/>
        <v>201</v>
      </c>
      <c r="HE2" s="344">
        <f t="shared" si="3"/>
        <v>202</v>
      </c>
      <c r="HF2" s="344">
        <f t="shared" si="3"/>
        <v>203</v>
      </c>
      <c r="HG2" s="345">
        <f t="shared" si="3"/>
        <v>204</v>
      </c>
      <c r="HH2" s="352">
        <f t="shared" si="3"/>
        <v>205</v>
      </c>
      <c r="HI2" s="344">
        <f t="shared" si="3"/>
        <v>206</v>
      </c>
      <c r="HJ2" s="344">
        <f t="shared" si="3"/>
        <v>207</v>
      </c>
      <c r="HK2" s="344">
        <f t="shared" si="3"/>
        <v>208</v>
      </c>
      <c r="HL2" s="344">
        <f t="shared" si="3"/>
        <v>209</v>
      </c>
      <c r="HM2" s="344">
        <f t="shared" si="3"/>
        <v>210</v>
      </c>
      <c r="HN2" s="344">
        <f t="shared" si="3"/>
        <v>211</v>
      </c>
      <c r="HO2" s="344">
        <f t="shared" si="3"/>
        <v>212</v>
      </c>
      <c r="HP2" s="344">
        <f t="shared" si="3"/>
        <v>213</v>
      </c>
      <c r="HQ2" s="344">
        <f t="shared" si="3"/>
        <v>214</v>
      </c>
      <c r="HR2" s="344">
        <f t="shared" si="3"/>
        <v>215</v>
      </c>
      <c r="HS2" s="345">
        <f t="shared" si="3"/>
        <v>216</v>
      </c>
      <c r="HT2" s="352">
        <f t="shared" si="3"/>
        <v>217</v>
      </c>
      <c r="HU2" s="344">
        <f t="shared" si="3"/>
        <v>218</v>
      </c>
      <c r="HV2" s="344">
        <f>HU2+1</f>
        <v>219</v>
      </c>
      <c r="HW2" s="344">
        <f t="shared" ref="HW2:KH2" si="4">HV2+1</f>
        <v>220</v>
      </c>
      <c r="HX2" s="344">
        <f t="shared" si="4"/>
        <v>221</v>
      </c>
      <c r="HY2" s="344">
        <f t="shared" si="4"/>
        <v>222</v>
      </c>
      <c r="HZ2" s="344">
        <f t="shared" si="4"/>
        <v>223</v>
      </c>
      <c r="IA2" s="344">
        <f t="shared" si="4"/>
        <v>224</v>
      </c>
      <c r="IB2" s="344">
        <f t="shared" si="4"/>
        <v>225</v>
      </c>
      <c r="IC2" s="344">
        <f t="shared" si="4"/>
        <v>226</v>
      </c>
      <c r="ID2" s="344">
        <f t="shared" si="4"/>
        <v>227</v>
      </c>
      <c r="IE2" s="345">
        <f t="shared" si="4"/>
        <v>228</v>
      </c>
      <c r="IF2" s="352">
        <f t="shared" si="4"/>
        <v>229</v>
      </c>
      <c r="IG2" s="344">
        <f t="shared" si="4"/>
        <v>230</v>
      </c>
      <c r="IH2" s="344">
        <f t="shared" si="4"/>
        <v>231</v>
      </c>
      <c r="II2" s="344">
        <f t="shared" si="4"/>
        <v>232</v>
      </c>
      <c r="IJ2" s="344">
        <f t="shared" si="4"/>
        <v>233</v>
      </c>
      <c r="IK2" s="344">
        <f t="shared" si="4"/>
        <v>234</v>
      </c>
      <c r="IL2" s="344">
        <f t="shared" si="4"/>
        <v>235</v>
      </c>
      <c r="IM2" s="344">
        <f t="shared" si="4"/>
        <v>236</v>
      </c>
      <c r="IN2" s="344">
        <f t="shared" si="4"/>
        <v>237</v>
      </c>
      <c r="IO2" s="344">
        <f t="shared" si="4"/>
        <v>238</v>
      </c>
      <c r="IP2" s="344">
        <f t="shared" si="4"/>
        <v>239</v>
      </c>
      <c r="IQ2" s="345">
        <f t="shared" si="4"/>
        <v>240</v>
      </c>
      <c r="IR2" s="352">
        <f t="shared" si="4"/>
        <v>241</v>
      </c>
      <c r="IS2" s="344">
        <f t="shared" si="4"/>
        <v>242</v>
      </c>
      <c r="IT2" s="344">
        <f t="shared" si="4"/>
        <v>243</v>
      </c>
      <c r="IU2" s="344">
        <f t="shared" si="4"/>
        <v>244</v>
      </c>
      <c r="IV2" s="344">
        <f t="shared" si="4"/>
        <v>245</v>
      </c>
      <c r="IW2" s="344">
        <f t="shared" si="4"/>
        <v>246</v>
      </c>
      <c r="IX2" s="344">
        <f t="shared" si="4"/>
        <v>247</v>
      </c>
      <c r="IY2" s="344">
        <f t="shared" si="4"/>
        <v>248</v>
      </c>
      <c r="IZ2" s="344">
        <f t="shared" si="4"/>
        <v>249</v>
      </c>
      <c r="JA2" s="344">
        <f t="shared" si="4"/>
        <v>250</v>
      </c>
      <c r="JB2" s="344">
        <f t="shared" si="4"/>
        <v>251</v>
      </c>
      <c r="JC2" s="345">
        <f t="shared" si="4"/>
        <v>252</v>
      </c>
      <c r="JD2" s="352">
        <f t="shared" si="4"/>
        <v>253</v>
      </c>
      <c r="JE2" s="344">
        <f t="shared" si="4"/>
        <v>254</v>
      </c>
      <c r="JF2" s="344">
        <f t="shared" si="4"/>
        <v>255</v>
      </c>
      <c r="JG2" s="344">
        <f t="shared" si="4"/>
        <v>256</v>
      </c>
      <c r="JH2" s="344">
        <f t="shared" si="4"/>
        <v>257</v>
      </c>
      <c r="JI2" s="344">
        <f t="shared" si="4"/>
        <v>258</v>
      </c>
      <c r="JJ2" s="344">
        <f t="shared" si="4"/>
        <v>259</v>
      </c>
      <c r="JK2" s="344">
        <f t="shared" si="4"/>
        <v>260</v>
      </c>
      <c r="JL2" s="344">
        <f t="shared" si="4"/>
        <v>261</v>
      </c>
      <c r="JM2" s="344">
        <f t="shared" si="4"/>
        <v>262</v>
      </c>
      <c r="JN2" s="344">
        <f t="shared" si="4"/>
        <v>263</v>
      </c>
      <c r="JO2" s="345">
        <f t="shared" si="4"/>
        <v>264</v>
      </c>
      <c r="JP2" s="352">
        <f t="shared" si="4"/>
        <v>265</v>
      </c>
      <c r="JQ2" s="344">
        <f t="shared" si="4"/>
        <v>266</v>
      </c>
      <c r="JR2" s="344">
        <f t="shared" si="4"/>
        <v>267</v>
      </c>
      <c r="JS2" s="344">
        <f t="shared" si="4"/>
        <v>268</v>
      </c>
      <c r="JT2" s="344">
        <f t="shared" si="4"/>
        <v>269</v>
      </c>
      <c r="JU2" s="344">
        <f t="shared" si="4"/>
        <v>270</v>
      </c>
      <c r="JV2" s="344">
        <f t="shared" si="4"/>
        <v>271</v>
      </c>
      <c r="JW2" s="344">
        <f t="shared" si="4"/>
        <v>272</v>
      </c>
      <c r="JX2" s="344">
        <f t="shared" si="4"/>
        <v>273</v>
      </c>
      <c r="JY2" s="344">
        <f t="shared" si="4"/>
        <v>274</v>
      </c>
      <c r="JZ2" s="344">
        <f t="shared" si="4"/>
        <v>275</v>
      </c>
      <c r="KA2" s="345">
        <f t="shared" si="4"/>
        <v>276</v>
      </c>
      <c r="KB2" s="352">
        <f t="shared" si="4"/>
        <v>277</v>
      </c>
      <c r="KC2" s="344">
        <f t="shared" si="4"/>
        <v>278</v>
      </c>
      <c r="KD2" s="344">
        <f t="shared" si="4"/>
        <v>279</v>
      </c>
      <c r="KE2" s="344">
        <f t="shared" si="4"/>
        <v>280</v>
      </c>
      <c r="KF2" s="344">
        <f t="shared" si="4"/>
        <v>281</v>
      </c>
      <c r="KG2" s="344">
        <f t="shared" si="4"/>
        <v>282</v>
      </c>
      <c r="KH2" s="344">
        <f t="shared" si="4"/>
        <v>283</v>
      </c>
      <c r="KI2" s="344">
        <f t="shared" ref="KI2:LI2" si="5">KH2+1</f>
        <v>284</v>
      </c>
      <c r="KJ2" s="344">
        <f t="shared" si="5"/>
        <v>285</v>
      </c>
      <c r="KK2" s="344">
        <f t="shared" si="5"/>
        <v>286</v>
      </c>
      <c r="KL2" s="344">
        <f t="shared" si="5"/>
        <v>287</v>
      </c>
      <c r="KM2" s="345">
        <f t="shared" si="5"/>
        <v>288</v>
      </c>
      <c r="KN2" s="352">
        <f t="shared" si="5"/>
        <v>289</v>
      </c>
      <c r="KO2" s="344">
        <f t="shared" si="5"/>
        <v>290</v>
      </c>
      <c r="KP2" s="344">
        <f t="shared" si="5"/>
        <v>291</v>
      </c>
      <c r="KQ2" s="344">
        <f t="shared" si="5"/>
        <v>292</v>
      </c>
      <c r="KR2" s="344">
        <f t="shared" si="5"/>
        <v>293</v>
      </c>
      <c r="KS2" s="344">
        <f t="shared" si="5"/>
        <v>294</v>
      </c>
      <c r="KT2" s="344">
        <f t="shared" si="5"/>
        <v>295</v>
      </c>
      <c r="KU2" s="344">
        <f t="shared" si="5"/>
        <v>296</v>
      </c>
      <c r="KV2" s="344">
        <f t="shared" si="5"/>
        <v>297</v>
      </c>
      <c r="KW2" s="344">
        <f t="shared" si="5"/>
        <v>298</v>
      </c>
      <c r="KX2" s="344">
        <f t="shared" si="5"/>
        <v>299</v>
      </c>
      <c r="KY2" s="345">
        <f t="shared" si="5"/>
        <v>300</v>
      </c>
      <c r="KZ2" s="352">
        <f t="shared" si="5"/>
        <v>301</v>
      </c>
      <c r="LA2" s="344">
        <f t="shared" si="5"/>
        <v>302</v>
      </c>
      <c r="LB2" s="344">
        <f t="shared" si="5"/>
        <v>303</v>
      </c>
      <c r="LC2" s="344">
        <f t="shared" si="5"/>
        <v>304</v>
      </c>
      <c r="LD2" s="344">
        <f t="shared" si="5"/>
        <v>305</v>
      </c>
      <c r="LE2" s="344">
        <f t="shared" si="5"/>
        <v>306</v>
      </c>
      <c r="LF2" s="344">
        <f t="shared" si="5"/>
        <v>307</v>
      </c>
      <c r="LG2" s="344">
        <f t="shared" si="5"/>
        <v>308</v>
      </c>
      <c r="LH2" s="344">
        <f t="shared" si="5"/>
        <v>309</v>
      </c>
      <c r="LI2" s="344">
        <f t="shared" si="5"/>
        <v>310</v>
      </c>
      <c r="LJ2" s="344">
        <f>LI2+1</f>
        <v>311</v>
      </c>
      <c r="LK2" s="345">
        <f t="shared" ref="LK2:NG2" si="6">LJ2+1</f>
        <v>312</v>
      </c>
      <c r="LL2" s="352">
        <f t="shared" si="6"/>
        <v>313</v>
      </c>
      <c r="LM2" s="344">
        <f t="shared" si="6"/>
        <v>314</v>
      </c>
      <c r="LN2" s="344">
        <f t="shared" si="6"/>
        <v>315</v>
      </c>
      <c r="LO2" s="344">
        <f t="shared" si="6"/>
        <v>316</v>
      </c>
      <c r="LP2" s="344">
        <f t="shared" si="6"/>
        <v>317</v>
      </c>
      <c r="LQ2" s="344">
        <f t="shared" si="6"/>
        <v>318</v>
      </c>
      <c r="LR2" s="344">
        <f t="shared" si="6"/>
        <v>319</v>
      </c>
      <c r="LS2" s="344">
        <f t="shared" si="6"/>
        <v>320</v>
      </c>
      <c r="LT2" s="344">
        <f t="shared" si="6"/>
        <v>321</v>
      </c>
      <c r="LU2" s="344">
        <f t="shared" si="6"/>
        <v>322</v>
      </c>
      <c r="LV2" s="344">
        <f t="shared" si="6"/>
        <v>323</v>
      </c>
      <c r="LW2" s="345">
        <f t="shared" si="6"/>
        <v>324</v>
      </c>
      <c r="LX2" s="352">
        <f t="shared" si="6"/>
        <v>325</v>
      </c>
      <c r="LY2" s="344">
        <f t="shared" si="6"/>
        <v>326</v>
      </c>
      <c r="LZ2" s="344">
        <f t="shared" si="6"/>
        <v>327</v>
      </c>
      <c r="MA2" s="344">
        <f t="shared" si="6"/>
        <v>328</v>
      </c>
      <c r="MB2" s="344">
        <f t="shared" si="6"/>
        <v>329</v>
      </c>
      <c r="MC2" s="344">
        <f t="shared" si="6"/>
        <v>330</v>
      </c>
      <c r="MD2" s="344">
        <f t="shared" si="6"/>
        <v>331</v>
      </c>
      <c r="ME2" s="344">
        <f t="shared" si="6"/>
        <v>332</v>
      </c>
      <c r="MF2" s="344">
        <f t="shared" si="6"/>
        <v>333</v>
      </c>
      <c r="MG2" s="344">
        <f t="shared" si="6"/>
        <v>334</v>
      </c>
      <c r="MH2" s="344">
        <f t="shared" si="6"/>
        <v>335</v>
      </c>
      <c r="MI2" s="345">
        <f t="shared" si="6"/>
        <v>336</v>
      </c>
      <c r="MJ2" s="352">
        <f t="shared" si="6"/>
        <v>337</v>
      </c>
      <c r="MK2" s="344">
        <f t="shared" si="6"/>
        <v>338</v>
      </c>
      <c r="ML2" s="344">
        <f t="shared" si="6"/>
        <v>339</v>
      </c>
      <c r="MM2" s="344">
        <f t="shared" si="6"/>
        <v>340</v>
      </c>
      <c r="MN2" s="344">
        <f t="shared" si="6"/>
        <v>341</v>
      </c>
      <c r="MO2" s="344">
        <f t="shared" si="6"/>
        <v>342</v>
      </c>
      <c r="MP2" s="344">
        <f t="shared" si="6"/>
        <v>343</v>
      </c>
      <c r="MQ2" s="344">
        <f t="shared" si="6"/>
        <v>344</v>
      </c>
      <c r="MR2" s="344">
        <f t="shared" si="6"/>
        <v>345</v>
      </c>
      <c r="MS2" s="344">
        <f t="shared" si="6"/>
        <v>346</v>
      </c>
      <c r="MT2" s="344">
        <f t="shared" si="6"/>
        <v>347</v>
      </c>
      <c r="MU2" s="345">
        <f t="shared" si="6"/>
        <v>348</v>
      </c>
      <c r="MV2" s="352">
        <f t="shared" si="6"/>
        <v>349</v>
      </c>
      <c r="MW2" s="344">
        <f t="shared" si="6"/>
        <v>350</v>
      </c>
      <c r="MX2" s="344">
        <f t="shared" si="6"/>
        <v>351</v>
      </c>
      <c r="MY2" s="344">
        <f t="shared" si="6"/>
        <v>352</v>
      </c>
      <c r="MZ2" s="344">
        <f t="shared" si="6"/>
        <v>353</v>
      </c>
      <c r="NA2" s="344">
        <f t="shared" si="6"/>
        <v>354</v>
      </c>
      <c r="NB2" s="344">
        <f t="shared" si="6"/>
        <v>355</v>
      </c>
      <c r="NC2" s="344">
        <f t="shared" si="6"/>
        <v>356</v>
      </c>
      <c r="ND2" s="344">
        <f t="shared" si="6"/>
        <v>357</v>
      </c>
      <c r="NE2" s="344">
        <f t="shared" si="6"/>
        <v>358</v>
      </c>
      <c r="NF2" s="344">
        <f t="shared" si="6"/>
        <v>359</v>
      </c>
      <c r="NG2" s="345">
        <f t="shared" si="6"/>
        <v>360</v>
      </c>
    </row>
    <row r="3" spans="1:371" x14ac:dyDescent="0.2">
      <c r="A3" s="260" t="s">
        <v>869</v>
      </c>
      <c r="B3" s="260" t="s">
        <v>271</v>
      </c>
      <c r="C3" s="260" t="s">
        <v>84</v>
      </c>
      <c r="D3" s="260"/>
      <c r="E3" s="258" t="str">
        <f>'Cargos e Salários'!C49</f>
        <v>Diretor SPE</v>
      </c>
      <c r="F3" s="430">
        <v>1</v>
      </c>
      <c r="G3" s="291">
        <f>'Cargos e Salários'!AC49</f>
        <v>72481.407769735044</v>
      </c>
      <c r="H3" s="283">
        <f t="shared" ref="H3:H28" si="7">G3*F3</f>
        <v>72481.407769735044</v>
      </c>
      <c r="K3" s="343" t="s">
        <v>896</v>
      </c>
      <c r="L3" s="353">
        <f>'Demandas-receitas bilheteria'!C2</f>
        <v>223344.76124999998</v>
      </c>
      <c r="M3" s="353">
        <f>'Demandas-receitas bilheteria'!D2</f>
        <v>159256.93062499998</v>
      </c>
      <c r="N3" s="353">
        <f>'Demandas-receitas bilheteria'!E2</f>
        <v>161427.924375</v>
      </c>
      <c r="O3" s="353">
        <f>'Demandas-receitas bilheteria'!F2</f>
        <v>150923.08500000002</v>
      </c>
      <c r="P3" s="353">
        <f>'Demandas-receitas bilheteria'!G2</f>
        <v>124617.3096875</v>
      </c>
      <c r="Q3" s="353">
        <f>'Demandas-receitas bilheteria'!H2</f>
        <v>131819.25718750001</v>
      </c>
      <c r="R3" s="353">
        <f>'Demandas-receitas bilheteria'!I2</f>
        <v>207238.18312499998</v>
      </c>
      <c r="S3" s="353">
        <f>'Demandas-receitas bilheteria'!J2</f>
        <v>150932.13</v>
      </c>
      <c r="T3" s="353">
        <f>'Demandas-receitas bilheteria'!K2</f>
        <v>162515.550625</v>
      </c>
      <c r="U3" s="353">
        <f>'Demandas-receitas bilheteria'!L2</f>
        <v>181499.94843749999</v>
      </c>
      <c r="V3" s="353">
        <f>'Demandas-receitas bilheteria'!M2</f>
        <v>188128.4075</v>
      </c>
      <c r="W3" s="353">
        <f>'Demandas-receitas bilheteria'!N2</f>
        <v>191030.75593749998</v>
      </c>
      <c r="X3" s="353">
        <f>'Demandas-receitas bilheteria'!O2</f>
        <v>235609.36687500001</v>
      </c>
      <c r="Y3" s="353">
        <f>'Demandas-receitas bilheteria'!P2</f>
        <v>181146.28281249999</v>
      </c>
      <c r="Z3" s="353">
        <f>'Demandas-receitas bilheteria'!Q2</f>
        <v>158466.24562499998</v>
      </c>
      <c r="AA3" s="353">
        <f>'Demandas-receitas bilheteria'!R2</f>
        <v>156196.64812500001</v>
      </c>
      <c r="AB3" s="353">
        <f>'Demandas-receitas bilheteria'!S2</f>
        <v>131681.03750000001</v>
      </c>
      <c r="AC3" s="353">
        <f>'Demandas-receitas bilheteria'!T2</f>
        <v>136469.51</v>
      </c>
      <c r="AD3" s="353">
        <f>'Demandas-receitas bilheteria'!U2</f>
        <v>212799.7734375</v>
      </c>
      <c r="AE3" s="353">
        <f>'Demandas-receitas bilheteria'!V2</f>
        <v>156541.99875</v>
      </c>
      <c r="AF3" s="353">
        <f>'Demandas-receitas bilheteria'!W2</f>
        <v>167757.6953125</v>
      </c>
      <c r="AG3" s="353">
        <f>'Demandas-receitas bilheteria'!X2</f>
        <v>186769.14124999999</v>
      </c>
      <c r="AH3" s="353">
        <f>'Demandas-receitas bilheteria'!Y2</f>
        <v>193703.41593750002</v>
      </c>
      <c r="AI3" s="353">
        <f>'Demandas-receitas bilheteria'!Z2</f>
        <v>189169.1225</v>
      </c>
      <c r="AJ3" s="353">
        <f>'Demandas-receitas bilheteria'!AA2</f>
        <v>238328.65312500001</v>
      </c>
      <c r="AK3" s="353">
        <f>'Demandas-receitas bilheteria'!AB2</f>
        <v>184587.04062499999</v>
      </c>
      <c r="AL3" s="353">
        <f>'Demandas-receitas bilheteria'!AC2</f>
        <v>168279.9975</v>
      </c>
      <c r="AM3" s="353">
        <f>'Demandas-receitas bilheteria'!AD2</f>
        <v>156262.453125</v>
      </c>
      <c r="AN3" s="353">
        <f>'Demandas-receitas bilheteria'!AE2</f>
        <v>139913.0428125</v>
      </c>
      <c r="AO3" s="353">
        <f>'Demandas-receitas bilheteria'!AF2</f>
        <v>135988.36937500001</v>
      </c>
      <c r="AP3" s="353">
        <f>'Demandas-receitas bilheteria'!AG2</f>
        <v>215717.64374999999</v>
      </c>
      <c r="AQ3" s="353">
        <f>'Demandas-receitas bilheteria'!AH2</f>
        <v>160863.1159375</v>
      </c>
      <c r="AR3" s="353">
        <f>'Demandas-receitas bilheteria'!AI2</f>
        <v>171411.49937500001</v>
      </c>
      <c r="AS3" s="353">
        <f>'Demandas-receitas bilheteria'!AJ2</f>
        <v>190940.38125000001</v>
      </c>
      <c r="AT3" s="353">
        <f>'Demandas-receitas bilheteria'!AK2</f>
        <v>198581.083125</v>
      </c>
      <c r="AU3" s="353">
        <f>'Demandas-receitas bilheteria'!AL2</f>
        <v>205257.65687499999</v>
      </c>
      <c r="AV3" s="353">
        <f>'Demandas-receitas bilheteria'!AM2</f>
        <v>247896.32000000001</v>
      </c>
      <c r="AW3" s="353">
        <f>'Demandas-receitas bilheteria'!AN2</f>
        <v>180985.1575</v>
      </c>
      <c r="AX3" s="353">
        <f>'Demandas-receitas bilheteria'!AO2</f>
        <v>184542.76750000002</v>
      </c>
      <c r="AY3" s="353">
        <f>'Demandas-receitas bilheteria'!AP2</f>
        <v>172226.41218749998</v>
      </c>
      <c r="AZ3" s="353">
        <f>'Demandas-receitas bilheteria'!AQ2</f>
        <v>144348.52625</v>
      </c>
      <c r="BA3" s="353">
        <f>'Demandas-receitas bilheteria'!AR2</f>
        <v>152008.7121875</v>
      </c>
      <c r="BB3" s="353">
        <f>'Demandas-receitas bilheteria'!AS2</f>
        <v>227595.0390625</v>
      </c>
      <c r="BC3" s="353">
        <f>'Demandas-receitas bilheteria'!AT2</f>
        <v>170094.37937500002</v>
      </c>
      <c r="BD3" s="353">
        <f>'Demandas-receitas bilheteria'!AU2</f>
        <v>181115.03</v>
      </c>
      <c r="BE3" s="353">
        <f>'Demandas-receitas bilheteria'!AV2</f>
        <v>199769.62</v>
      </c>
      <c r="BF3" s="353">
        <f>'Demandas-receitas bilheteria'!AW2</f>
        <v>206990.9728125</v>
      </c>
      <c r="BG3" s="353">
        <f>'Demandas-receitas bilheteria'!AX2</f>
        <v>213744.6225</v>
      </c>
      <c r="BH3" s="353">
        <f>'Demandas-receitas bilheteria'!AY2</f>
        <v>255802.97812499999</v>
      </c>
      <c r="BI3" s="353">
        <f>'Demandas-receitas bilheteria'!AZ2</f>
        <v>200351.2684375</v>
      </c>
      <c r="BJ3" s="353">
        <f>'Demandas-receitas bilheteria'!BA2</f>
        <v>177753.565</v>
      </c>
      <c r="BK3" s="353">
        <f>'Demandas-receitas bilheteria'!BB2</f>
        <v>175232.30812499998</v>
      </c>
      <c r="BL3" s="353">
        <f>'Demandas-receitas bilheteria'!BC2</f>
        <v>149915.04218749999</v>
      </c>
      <c r="BM3" s="353">
        <f>'Demandas-receitas bilheteria'!BD2</f>
        <v>155433.00343749998</v>
      </c>
      <c r="BN3" s="353">
        <f>'Demandas-receitas bilheteria'!BE2</f>
        <v>232415.0078125</v>
      </c>
      <c r="BO3" s="353">
        <f>'Demandas-receitas bilheteria'!BF2</f>
        <v>175301.7278125</v>
      </c>
      <c r="BP3" s="353">
        <f>'Demandas-receitas bilheteria'!BG2</f>
        <v>186189.1290625</v>
      </c>
      <c r="BQ3" s="353">
        <f>'Demandas-receitas bilheteria'!BH2</f>
        <v>205088.986875</v>
      </c>
      <c r="BR3" s="353">
        <f>'Demandas-receitas bilheteria'!BI2</f>
        <v>212808.20874999999</v>
      </c>
      <c r="BS3" s="353">
        <f>'Demandas-receitas bilheteria'!BJ2</f>
        <v>214194.238125</v>
      </c>
      <c r="BT3" s="353">
        <f>'Demandas-receitas bilheteria'!BK2</f>
        <v>259676.93437500001</v>
      </c>
      <c r="BU3" s="353">
        <f>'Demandas-receitas bilheteria'!BL2</f>
        <v>204835.65437499998</v>
      </c>
      <c r="BV3" s="353">
        <f>'Demandas-receitas bilheteria'!BM2</f>
        <v>188735.10968749999</v>
      </c>
      <c r="BW3" s="353">
        <f>'Demandas-receitas bilheteria'!BN2</f>
        <v>176296.7146875</v>
      </c>
      <c r="BX3" s="353">
        <f>'Demandas-receitas bilheteria'!BO2</f>
        <v>159060.56375</v>
      </c>
      <c r="BY3" s="353">
        <f>'Demandas-receitas bilheteria'!BP2</f>
        <v>155857.76124999998</v>
      </c>
      <c r="BZ3" s="353">
        <f>'Demandas-receitas bilheteria'!BQ2</f>
        <v>236206.33906249999</v>
      </c>
      <c r="CA3" s="353">
        <f>'Demandas-receitas bilheteria'!BR2</f>
        <v>180441.25218750001</v>
      </c>
      <c r="CB3" s="353">
        <f>'Demandas-receitas bilheteria'!BS2</f>
        <v>190629.07218750002</v>
      </c>
      <c r="CC3" s="353">
        <f>'Demandas-receitas bilheteria'!BT2</f>
        <v>210020.875</v>
      </c>
      <c r="CD3" s="353">
        <f>'Demandas-receitas bilheteria'!BU2</f>
        <v>218446.99125000002</v>
      </c>
      <c r="CE3" s="353">
        <f>'Demandas-receitas bilheteria'!BV2</f>
        <v>202337.86781249999</v>
      </c>
      <c r="CF3" s="353">
        <f>'Demandas-receitas bilheteria'!BW2</f>
        <v>258696.54062499999</v>
      </c>
      <c r="CG3" s="353">
        <f>'Demandas-receitas bilheteria'!BX2</f>
        <v>205959.94843749999</v>
      </c>
      <c r="CH3" s="353">
        <f>'Demandas-receitas bilheteria'!BY2</f>
        <v>182066.91125</v>
      </c>
      <c r="CI3" s="353">
        <f>'Demandas-receitas bilheteria'!BZ2</f>
        <v>182123.70906249998</v>
      </c>
      <c r="CJ3" s="353">
        <f>'Demandas-receitas bilheteria'!CA2</f>
        <v>165178.04906250001</v>
      </c>
      <c r="CK3" s="353">
        <f>'Demandas-receitas bilheteria'!CB2</f>
        <v>159980.04218749999</v>
      </c>
      <c r="CL3" s="353">
        <f>'Demandas-receitas bilheteria'!CC2</f>
        <v>242000.78593750001</v>
      </c>
      <c r="CM3" s="353">
        <f>'Demandas-receitas bilheteria'!CD2</f>
        <v>186324.995</v>
      </c>
      <c r="CN3" s="353">
        <f>'Demandas-receitas bilheteria'!CE2</f>
        <v>196318.97999999998</v>
      </c>
      <c r="CO3" s="353">
        <f>'Demandas-receitas bilheteria'!CF2</f>
        <v>215946.06875000001</v>
      </c>
      <c r="CP3" s="353">
        <f>'Demandas-receitas bilheteria'!CG2</f>
        <v>224822.26718749999</v>
      </c>
      <c r="CQ3" s="353">
        <f>'Demandas-receitas bilheteria'!CH2</f>
        <v>219512.1</v>
      </c>
      <c r="CR3" s="353">
        <f>'Demandas-receitas bilheteria'!CI2</f>
        <v>269418.95624999999</v>
      </c>
      <c r="CS3" s="353">
        <f>'Demandas-receitas bilheteria'!CJ2</f>
        <v>215350.77968750001</v>
      </c>
      <c r="CT3" s="353">
        <f>'Demandas-receitas bilheteria'!CK2</f>
        <v>192101.98281250001</v>
      </c>
      <c r="CU3" s="353">
        <f>'Demandas-receitas bilheteria'!CL2</f>
        <v>191197.61375000002</v>
      </c>
      <c r="CV3" s="353">
        <f>'Demandas-receitas bilheteria'!CM2</f>
        <v>170922.77031250001</v>
      </c>
      <c r="CW3" s="353">
        <f>'Demandas-receitas bilheteria'!CN2</f>
        <v>167401.89624999999</v>
      </c>
      <c r="CX3" s="353">
        <f>'Demandas-receitas bilheteria'!CO2</f>
        <v>249692.50937499999</v>
      </c>
      <c r="CY3" s="353">
        <f>'Demandas-receitas bilheteria'!CP2</f>
        <v>193340.87343750001</v>
      </c>
      <c r="CZ3" s="353">
        <f>'Demandas-receitas bilheteria'!CQ2</f>
        <v>203328.49531249999</v>
      </c>
      <c r="DA3" s="353">
        <f>'Demandas-receitas bilheteria'!CR2</f>
        <v>222921.05312500001</v>
      </c>
      <c r="DB3" s="353">
        <f>'Demandas-receitas bilheteria'!CS2</f>
        <v>232036.10625000001</v>
      </c>
      <c r="DC3" s="353">
        <f>'Demandas-receitas bilheteria'!CT2</f>
        <v>231189.93</v>
      </c>
      <c r="DD3" s="353">
        <f>'Demandas-receitas bilheteria'!CU2</f>
        <v>278338.79375000001</v>
      </c>
      <c r="DE3" s="353">
        <f>'Demandas-receitas bilheteria'!CV2</f>
        <v>211659.09062500001</v>
      </c>
      <c r="DF3" s="353">
        <f>'Demandas-receitas bilheteria'!CW2</f>
        <v>214541.27187500001</v>
      </c>
      <c r="DG3" s="353">
        <f>'Demandas-receitas bilheteria'!CX2</f>
        <v>203295.94687499999</v>
      </c>
      <c r="DH3" s="353">
        <f>'Demandas-receitas bilheteria'!CY2</f>
        <v>174836.06718750001</v>
      </c>
      <c r="DI3" s="353">
        <f>'Demandas-receitas bilheteria'!CZ2</f>
        <v>184167.84281250002</v>
      </c>
      <c r="DJ3" s="353">
        <f>'Demandas-receitas bilheteria'!DA2</f>
        <v>261436.70937500001</v>
      </c>
      <c r="DK3" s="353">
        <f>'Demandas-receitas bilheteria'!DB2</f>
        <v>202801.21562500001</v>
      </c>
      <c r="DL3" s="353">
        <f>'Demandas-receitas bilheteria'!DC2</f>
        <v>213515.68124999999</v>
      </c>
      <c r="DM3" s="353">
        <f>'Demandas-receitas bilheteria'!DD2</f>
        <v>232219.70468749999</v>
      </c>
      <c r="DN3" s="353">
        <f>'Demandas-receitas bilheteria'!DE2</f>
        <v>241048.01250000001</v>
      </c>
      <c r="DO3" s="353">
        <f>'Demandas-receitas bilheteria'!DF2</f>
        <v>246388.36812499998</v>
      </c>
      <c r="DP3" s="353">
        <f>'Demandas-receitas bilheteria'!DG2</f>
        <v>289334.984375</v>
      </c>
      <c r="DQ3" s="353">
        <f>'Demandas-receitas bilheteria'!DH2</f>
        <v>233432.68437500001</v>
      </c>
      <c r="DR3" s="353">
        <f>'Demandas-receitas bilheteria'!DI2</f>
        <v>210552.01874999999</v>
      </c>
      <c r="DS3" s="353">
        <f>'Demandas-receitas bilheteria'!DJ2</f>
        <v>208536.33906249999</v>
      </c>
      <c r="DT3" s="353">
        <f>'Demandas-receitas bilheteria'!DK2</f>
        <v>182317.5040625</v>
      </c>
      <c r="DU3" s="353">
        <f>'Demandas-receitas bilheteria'!DL2</f>
        <v>189429.3659375</v>
      </c>
      <c r="DV3" s="353">
        <f>'Demandas-receitas bilheteria'!DM2</f>
        <v>267945.484375</v>
      </c>
      <c r="DW3" s="353">
        <f>'Demandas-receitas bilheteria'!DN2</f>
        <v>209527.16250000001</v>
      </c>
      <c r="DX3" s="353">
        <f>'Demandas-receitas bilheteria'!DO2</f>
        <v>220001.15156249999</v>
      </c>
      <c r="DY3" s="353">
        <f>'Demandas-receitas bilheteria'!DP2</f>
        <v>238861.55156250001</v>
      </c>
      <c r="DZ3" s="353">
        <f>'Demandas-receitas bilheteria'!DQ2</f>
        <v>248153.44687499999</v>
      </c>
      <c r="EA3" s="353">
        <f>'Demandas-receitas bilheteria'!DR2</f>
        <v>253871.47187499999</v>
      </c>
      <c r="EB3" s="353">
        <f>'Demandas-receitas bilheteria'!DS2</f>
        <v>296668.95937499998</v>
      </c>
      <c r="EC3" s="353">
        <f>'Demandas-receitas bilheteria'!DT2</f>
        <v>240640.02031250001</v>
      </c>
      <c r="ED3" s="353">
        <f>'Demandas-receitas bilheteria'!DU2</f>
        <v>224568.02187500001</v>
      </c>
      <c r="EE3" s="353">
        <f>'Demandas-receitas bilheteria'!DV2</f>
        <v>212040.48749999999</v>
      </c>
      <c r="EF3" s="353">
        <f>'Demandas-receitas bilheteria'!DW2</f>
        <v>193551.435</v>
      </c>
      <c r="EG3" s="353">
        <f>'Demandas-receitas bilheteria'!DX2</f>
        <v>191835.53937499999</v>
      </c>
      <c r="EH3" s="353">
        <f>'Demandas-receitas bilheteria'!DY2</f>
        <v>273549.74687500001</v>
      </c>
      <c r="EI3" s="353">
        <f>'Demandas-receitas bilheteria'!DZ2</f>
        <v>216291.33749999999</v>
      </c>
      <c r="EJ3" s="353">
        <f>'Demandas-receitas bilheteria'!EA2</f>
        <v>225943.65937499999</v>
      </c>
      <c r="EK3" s="353">
        <f>'Demandas-receitas bilheteria'!EB2</f>
        <v>245195.45156250001</v>
      </c>
      <c r="EL3" s="353">
        <f>'Demandas-receitas bilheteria'!EC2</f>
        <v>255151.24062500001</v>
      </c>
      <c r="EM3" s="353">
        <f>'Demandas-receitas bilheteria'!ED2</f>
        <v>237997.52499999999</v>
      </c>
      <c r="EN3" s="353">
        <f>'Demandas-receitas bilheteria'!EE2</f>
        <v>294850.671875</v>
      </c>
      <c r="EO3" s="353">
        <f>'Demandas-receitas bilheteria'!EF2</f>
        <v>229572.08281250001</v>
      </c>
      <c r="EP3" s="353">
        <f>'Demandas-receitas bilheteria'!EG2</f>
        <v>231276.0390625</v>
      </c>
      <c r="EQ3" s="353">
        <f>'Demandas-receitas bilheteria'!EH2</f>
        <v>221804.55</v>
      </c>
      <c r="ER3" s="353">
        <f>'Demandas-receitas bilheteria'!EI2</f>
        <v>193514.6328125</v>
      </c>
      <c r="ES3" s="353">
        <f>'Demandas-receitas bilheteria'!EJ2</f>
        <v>204162.6784375</v>
      </c>
      <c r="ET3" s="353">
        <f>'Demandas-receitas bilheteria'!EK2</f>
        <v>282882.71562500001</v>
      </c>
      <c r="EU3" s="353">
        <f>'Demandas-receitas bilheteria'!EL2</f>
        <v>223757.54375000001</v>
      </c>
      <c r="EV3" s="353">
        <f>'Demandas-receitas bilheteria'!EM2</f>
        <v>234450.85468749999</v>
      </c>
      <c r="EW3" s="353">
        <f>'Demandas-receitas bilheteria'!EN2</f>
        <v>253350.77187500001</v>
      </c>
      <c r="EX3" s="353">
        <f>'Demandas-receitas bilheteria'!EO2</f>
        <v>263370.859375</v>
      </c>
      <c r="EY3" s="353">
        <f>'Demandas-receitas bilheteria'!EP2</f>
        <v>264210.80937500001</v>
      </c>
      <c r="EZ3" s="353">
        <f>'Demandas-receitas bilheteria'!EQ2</f>
        <v>310067.890625</v>
      </c>
      <c r="FA3" s="353">
        <f>'Demandas-receitas bilheteria'!ER2</f>
        <v>254373.69687499999</v>
      </c>
      <c r="FB3" s="353">
        <f>'Demandas-receitas bilheteria'!ES2</f>
        <v>231145.50937499999</v>
      </c>
      <c r="FC3" s="353">
        <f>'Demandas-receitas bilheteria'!ET2</f>
        <v>229876.53437499999</v>
      </c>
      <c r="FD3" s="353">
        <f>'Demandas-receitas bilheteria'!EU2</f>
        <v>203296.06406249999</v>
      </c>
      <c r="FE3" s="353">
        <f>'Demandas-receitas bilheteria'!EV2</f>
        <v>211571.05312500001</v>
      </c>
      <c r="FF3" s="353">
        <f>'Demandas-receitas bilheteria'!EW2</f>
        <v>291244.84375</v>
      </c>
      <c r="FG3" s="353">
        <f>'Demandas-receitas bilheteria'!EX2</f>
        <v>232078.23593749999</v>
      </c>
      <c r="FH3" s="353">
        <f>'Demandas-receitas bilheteria'!EY2</f>
        <v>242361.22968749999</v>
      </c>
      <c r="FI3" s="353">
        <f>'Demandas-receitas bilheteria'!EZ2</f>
        <v>261267.22500000001</v>
      </c>
      <c r="FJ3" s="353">
        <f>'Demandas-receitas bilheteria'!FA2</f>
        <v>271654.05625000002</v>
      </c>
      <c r="FK3" s="353">
        <f>'Demandas-receitas bilheteria'!FB2</f>
        <v>264996.38124999998</v>
      </c>
      <c r="FL3" s="353">
        <f>'Demandas-receitas bilheteria'!FC2</f>
        <v>315358.58124999999</v>
      </c>
      <c r="FM3" s="353">
        <f>'Demandas-receitas bilheteria'!FD2</f>
        <v>260382.2</v>
      </c>
      <c r="FN3" s="353">
        <f>'Demandas-receitas bilheteria'!FE2</f>
        <v>243443.84062500001</v>
      </c>
      <c r="FO3" s="353">
        <f>'Demandas-receitas bilheteria'!FF2</f>
        <v>232402.66250000001</v>
      </c>
      <c r="FP3" s="353">
        <f>'Demandas-receitas bilheteria'!FG2</f>
        <v>213915.17031250001</v>
      </c>
      <c r="FQ3" s="353">
        <f>'Demandas-receitas bilheteria'!FH2</f>
        <v>213531.25937499999</v>
      </c>
      <c r="FR3" s="353">
        <f>'Demandas-receitas bilheteria'!FI2</f>
        <v>296660.06562499999</v>
      </c>
      <c r="FS3" s="353">
        <f>'Demandas-receitas bilheteria'!FJ2</f>
        <v>238808.87812499999</v>
      </c>
      <c r="FT3" s="353">
        <f>'Demandas-receitas bilheteria'!FK2</f>
        <v>248386.29531250001</v>
      </c>
      <c r="FU3" s="353">
        <f>'Demandas-receitas bilheteria'!FL2</f>
        <v>267794</v>
      </c>
      <c r="FV3" s="353">
        <f>'Demandas-receitas bilheteria'!FM2</f>
        <v>278959.54062500002</v>
      </c>
      <c r="FW3" s="353">
        <f>'Demandas-receitas bilheteria'!FN2</f>
        <v>276871.02187499998</v>
      </c>
      <c r="FX3" s="353">
        <f>'Demandas-receitas bilheteria'!FO2</f>
        <v>324702.77187499998</v>
      </c>
      <c r="FY3" s="353">
        <f>'Demandas-receitas bilheteria'!FP2</f>
        <v>269207.7</v>
      </c>
      <c r="FZ3" s="353">
        <f>'Demandas-receitas bilheteria'!FQ2</f>
        <v>245790.00937499999</v>
      </c>
      <c r="GA3" s="353">
        <f>'Demandas-receitas bilheteria'!FR2</f>
        <v>245061.90156249999</v>
      </c>
      <c r="GB3" s="353">
        <f>'Demandas-receitas bilheteria'!FS2</f>
        <v>218246.796875</v>
      </c>
      <c r="GC3" s="353">
        <f>'Demandas-receitas bilheteria'!FT2</f>
        <v>227364.21406249999</v>
      </c>
      <c r="GD3" s="353">
        <f>'Demandas-receitas bilheteria'!FU2</f>
        <v>307869.3125</v>
      </c>
      <c r="GE3" s="353">
        <f>'Demandas-receitas bilheteria'!FV2</f>
        <v>248184.45156250001</v>
      </c>
      <c r="GF3" s="353">
        <f>'Demandas-receitas bilheteria'!FW2</f>
        <v>258341.75</v>
      </c>
      <c r="GG3" s="353">
        <f>'Demandas-receitas bilheteria'!FX2</f>
        <v>277287.24062499998</v>
      </c>
      <c r="GH3" s="353">
        <f>'Demandas-receitas bilheteria'!FY2</f>
        <v>288454.578125</v>
      </c>
      <c r="GI3" s="353">
        <f>'Demandas-receitas bilheteria'!FZ2</f>
        <v>293177.67499999999</v>
      </c>
      <c r="GJ3" s="353">
        <f>'Demandas-receitas bilheteria'!GA2</f>
        <v>336655.44374999998</v>
      </c>
      <c r="GK3" s="353">
        <f>'Demandas-receitas bilheteria'!GB2</f>
        <v>280052.52187499998</v>
      </c>
      <c r="GL3" s="353">
        <f>'Demandas-receitas bilheteria'!GC2</f>
        <v>256907.20468749999</v>
      </c>
      <c r="GM3" s="353">
        <f>'Demandas-receitas bilheteria'!GD2</f>
        <v>255495.57343749999</v>
      </c>
      <c r="GN3" s="353">
        <f>'Demandas-receitas bilheteria'!GE2</f>
        <v>228008.91250000001</v>
      </c>
      <c r="GO3" s="353">
        <f>'Demandas-receitas bilheteria'!GF2</f>
        <v>237297.63906250001</v>
      </c>
      <c r="GP3" s="353">
        <f>'Demandas-receitas bilheteria'!GG2</f>
        <v>317890.68437500001</v>
      </c>
      <c r="GQ3" s="353">
        <f>'Demandas-receitas bilheteria'!GH2</f>
        <v>257672.72343750001</v>
      </c>
      <c r="GR3" s="353">
        <f>'Demandas-receitas bilheteria'!GI2</f>
        <v>267572.40312500001</v>
      </c>
      <c r="GS3" s="353">
        <f>'Demandas-receitas bilheteria'!GJ2</f>
        <v>286369.65625</v>
      </c>
      <c r="GT3" s="353">
        <f>'Demandas-receitas bilheteria'!GK2</f>
        <v>297804.78749999998</v>
      </c>
      <c r="GU3" s="353">
        <f>'Demandas-receitas bilheteria'!GL2</f>
        <v>296917.578125</v>
      </c>
      <c r="GV3" s="353">
        <f>'Demandas-receitas bilheteria'!GM2</f>
        <v>343672.22499999998</v>
      </c>
      <c r="GW3" s="353">
        <f>'Demandas-receitas bilheteria'!GN2</f>
        <v>275576.36875000002</v>
      </c>
      <c r="GX3" s="353">
        <f>'Demandas-receitas bilheteria'!GO2</f>
        <v>277924.328125</v>
      </c>
      <c r="GY3" s="353">
        <f>'Demandas-receitas bilheteria'!GP2</f>
        <v>267158.36875000002</v>
      </c>
      <c r="GZ3" s="353">
        <f>'Demandas-receitas bilheteria'!GQ2</f>
        <v>236771.04375000001</v>
      </c>
      <c r="HA3" s="353">
        <f>'Demandas-receitas bilheteria'!GR2</f>
        <v>248843.12031249999</v>
      </c>
      <c r="HB3" s="353">
        <f>'Demandas-receitas bilheteria'!GS2</f>
        <v>328731.83437499998</v>
      </c>
      <c r="HC3" s="353">
        <f>'Demandas-receitas bilheteria'!GT2</f>
        <v>267573.98281249998</v>
      </c>
      <c r="HD3" s="353">
        <f>'Demandas-receitas bilheteria'!GU2</f>
        <v>277426.98749999999</v>
      </c>
      <c r="HE3" s="353">
        <f>'Demandas-receitas bilheteria'!GV2</f>
        <v>295967.9375</v>
      </c>
      <c r="HF3" s="353">
        <f>'Demandas-receitas bilheteria'!GW2</f>
        <v>307591.7</v>
      </c>
      <c r="HG3" s="353">
        <f>'Demandas-receitas bilheteria'!GX2</f>
        <v>288948.32500000001</v>
      </c>
      <c r="HH3" s="353">
        <f>'Demandas-receitas bilheteria'!GY2</f>
        <v>346327.54375000001</v>
      </c>
      <c r="HI3" s="353">
        <f>'Demandas-receitas bilheteria'!GZ2</f>
        <v>291983.48125000001</v>
      </c>
      <c r="HJ3" s="353">
        <f>'Demandas-receitas bilheteria'!HA2</f>
        <v>267231.69687500002</v>
      </c>
      <c r="HK3" s="353">
        <f>'Demandas-receitas bilheteria'!HB2</f>
        <v>268206.74375000002</v>
      </c>
      <c r="HL3" s="353">
        <f>'Demandas-receitas bilheteria'!HC2</f>
        <v>241373.26250000001</v>
      </c>
      <c r="HM3" s="353">
        <f>'Demandas-receitas bilheteria'!HD2</f>
        <v>251887.0859375</v>
      </c>
      <c r="HN3" s="353">
        <f>'Demandas-receitas bilheteria'!HE2</f>
        <v>333930.73125000001</v>
      </c>
      <c r="HO3" s="353">
        <f>'Demandas-receitas bilheteria'!HF2</f>
        <v>273575.56562499999</v>
      </c>
      <c r="HP3" s="353">
        <f>'Demandas-receitas bilheteria'!HG2</f>
        <v>283629.125</v>
      </c>
      <c r="HQ3" s="353">
        <f>'Demandas-receitas bilheteria'!HH2</f>
        <v>302732.31874999998</v>
      </c>
      <c r="HR3" s="353">
        <f>'Demandas-receitas bilheteria'!HI2</f>
        <v>315218.56874999998</v>
      </c>
      <c r="HS3" s="353">
        <f>'Demandas-receitas bilheteria'!HJ2</f>
        <v>314790.77812500001</v>
      </c>
      <c r="HT3" s="353">
        <f>'Demandas-receitas bilheteria'!HK2</f>
        <v>361548.89374999999</v>
      </c>
      <c r="HU3" s="353">
        <f>'Demandas-receitas bilheteria'!HL2</f>
        <v>305151.15937499999</v>
      </c>
      <c r="HV3" s="353">
        <f>'Demandas-receitas bilheteria'!HM2</f>
        <v>281590.53125</v>
      </c>
      <c r="HW3" s="353">
        <f>'Demandas-receitas bilheteria'!HN2</f>
        <v>281014.65312500001</v>
      </c>
      <c r="HX3" s="353">
        <f>'Demandas-receitas bilheteria'!HO2</f>
        <v>257909.43281249999</v>
      </c>
      <c r="HY3" s="353">
        <f>'Demandas-receitas bilheteria'!HP2</f>
        <v>258186.11406250001</v>
      </c>
      <c r="HZ3" s="353">
        <f>'Demandas-receitas bilheteria'!HQ2</f>
        <v>344040.75624999998</v>
      </c>
      <c r="IA3" s="353">
        <f>'Demandas-receitas bilheteria'!HR2</f>
        <v>284112.53125</v>
      </c>
      <c r="IB3" s="353">
        <f>'Demandas-receitas bilheteria'!HS2</f>
        <v>292861.63124999998</v>
      </c>
      <c r="IC3" s="353">
        <f>'Demandas-receitas bilheteria'!HT2</f>
        <v>312188.85625000001</v>
      </c>
      <c r="ID3" s="353">
        <f>'Demandas-receitas bilheteria'!HU2</f>
        <v>325168.046875</v>
      </c>
      <c r="IE3" s="353">
        <f>'Demandas-receitas bilheteria'!HV2</f>
        <v>321781.31562499999</v>
      </c>
      <c r="IF3" s="353">
        <f>'Demandas-receitas bilheteria'!HW2</f>
        <v>370231.8</v>
      </c>
      <c r="IG3" s="353">
        <f>'Demandas-receitas bilheteria'!HX2</f>
        <v>302062.80937500001</v>
      </c>
      <c r="IH3" s="353">
        <f>'Demandas-receitas bilheteria'!HY2</f>
        <v>304171.72812500002</v>
      </c>
      <c r="II3" s="353">
        <f>'Demandas-receitas bilheteria'!HZ2</f>
        <v>294002.15312500001</v>
      </c>
      <c r="IJ3" s="353">
        <f>'Demandas-receitas bilheteria'!IA2</f>
        <v>263039.60781249998</v>
      </c>
      <c r="IK3" s="353">
        <f>'Demandas-receitas bilheteria'!IB2</f>
        <v>276422.59375</v>
      </c>
      <c r="IL3" s="353">
        <f>'Demandas-receitas bilheteria'!IC2</f>
        <v>357584.62187500001</v>
      </c>
      <c r="IM3" s="353">
        <f>'Demandas-receitas bilheteria'!ID2</f>
        <v>295472.53749999998</v>
      </c>
      <c r="IN3" s="353">
        <f>'Demandas-receitas bilheteria'!IE2</f>
        <v>305049.89374999999</v>
      </c>
      <c r="IO3" s="353">
        <f>'Demandas-receitas bilheteria'!IF2</f>
        <v>323599.671875</v>
      </c>
      <c r="IP3" s="353">
        <f>'Demandas-receitas bilheteria'!IG2</f>
        <v>336479.99687500001</v>
      </c>
      <c r="IQ3" s="353">
        <f>'Demandas-receitas bilheteria'!IH2</f>
        <v>339293.78437499999</v>
      </c>
      <c r="IR3" s="353">
        <f>'Demandas-receitas bilheteria'!II2</f>
        <v>383641.25937500002</v>
      </c>
      <c r="IS3" s="353">
        <f>'Demandas-receitas bilheteria'!IJ2</f>
        <v>326266.61562499998</v>
      </c>
      <c r="IT3" s="353">
        <f>'Demandas-receitas bilheteria'!IK2</f>
        <v>302637.09062500001</v>
      </c>
      <c r="IU3" s="353">
        <f>'Demandas-receitas bilheteria'!IL2</f>
        <v>301757.37812499999</v>
      </c>
      <c r="IV3" s="353">
        <f>'Demandas-receitas bilheteria'!IM2</f>
        <v>273003.8125</v>
      </c>
      <c r="IW3" s="353">
        <f>'Demandas-receitas bilheteria'!IN2</f>
        <v>284286.64687499998</v>
      </c>
      <c r="IX3" s="353">
        <f>'Demandas-receitas bilheteria'!IO2</f>
        <v>366807.74375000002</v>
      </c>
      <c r="IY3" s="353">
        <f>'Demandas-receitas bilheteria'!IP2</f>
        <v>304844.296875</v>
      </c>
      <c r="IZ3" s="353">
        <f>'Demandas-receitas bilheteria'!IQ2</f>
        <v>314165.91562500002</v>
      </c>
      <c r="JA3" s="353">
        <f>'Demandas-receitas bilheteria'!IR2</f>
        <v>332878.06562499999</v>
      </c>
      <c r="JB3" s="353">
        <f>'Demandas-receitas bilheteria'!IS2</f>
        <v>346327.02500000002</v>
      </c>
      <c r="JC3" s="353">
        <f>'Demandas-receitas bilheteria'!IT2</f>
        <v>349464.50937500002</v>
      </c>
      <c r="JD3" s="353">
        <f>'Demandas-receitas bilheteria'!IU2</f>
        <v>393708.20937499998</v>
      </c>
      <c r="JE3" s="353">
        <f>'Demandas-receitas bilheteria'!IV2</f>
        <v>336178.265625</v>
      </c>
      <c r="JF3" s="353">
        <f>'Demandas-receitas bilheteria'!IW2</f>
        <v>319345.38437500002</v>
      </c>
      <c r="JG3" s="353">
        <f>'Demandas-receitas bilheteria'!IX2</f>
        <v>307985.34375</v>
      </c>
      <c r="JH3" s="353">
        <f>'Demandas-receitas bilheteria'!IY2</f>
        <v>286904.24375000002</v>
      </c>
      <c r="JI3" s="353">
        <f>'Demandas-receitas bilheteria'!IZ2</f>
        <v>289462.14687499998</v>
      </c>
      <c r="JJ3" s="353">
        <f>'Demandas-receitas bilheteria'!JA2</f>
        <v>375279.67499999999</v>
      </c>
      <c r="JK3" s="353">
        <f>'Demandas-receitas bilheteria'!JB2</f>
        <v>314392.82500000001</v>
      </c>
      <c r="JL3" s="353">
        <f>'Demandas-receitas bilheteria'!JC2</f>
        <v>322866.484375</v>
      </c>
      <c r="JM3" s="353">
        <f>'Demandas-receitas bilheteria'!JD2</f>
        <v>341967.59062500001</v>
      </c>
      <c r="JN3" s="353">
        <f>'Demandas-receitas bilheteria'!JE2</f>
        <v>356181.17499999999</v>
      </c>
      <c r="JO3" s="353">
        <f>'Demandas-receitas bilheteria'!JF2</f>
        <v>353806.69374999998</v>
      </c>
      <c r="JP3" s="353">
        <f>'Demandas-receitas bilheteria'!JG2</f>
        <v>401553.52500000002</v>
      </c>
      <c r="JQ3" s="353">
        <f>'Demandas-receitas bilheteria'!JH2</f>
        <v>332685.47499999998</v>
      </c>
      <c r="JR3" s="353">
        <f>'Demandas-receitas bilheteria'!JI2</f>
        <v>334653.68125000002</v>
      </c>
      <c r="JS3" s="353">
        <f>'Demandas-receitas bilheteria'!JJ2</f>
        <v>324642.02500000002</v>
      </c>
      <c r="JT3" s="353">
        <f>'Demandas-receitas bilheteria'!JK2</f>
        <v>292775.68437500001</v>
      </c>
      <c r="JU3" s="353">
        <f>'Demandas-receitas bilheteria'!JL2</f>
        <v>307416.50312499999</v>
      </c>
      <c r="JV3" s="353">
        <f>'Demandas-receitas bilheteria'!JM2</f>
        <v>389766.24062499998</v>
      </c>
      <c r="JW3" s="353">
        <f>'Demandas-receitas bilheteria'!JN2</f>
        <v>326489.875</v>
      </c>
      <c r="JX3" s="353">
        <f>'Demandas-receitas bilheteria'!JO2</f>
        <v>335667.98749999999</v>
      </c>
      <c r="JY3" s="353">
        <f>'Demandas-receitas bilheteria'!JP2</f>
        <v>354137.86875000002</v>
      </c>
      <c r="JZ3" s="353">
        <f>'Demandas-receitas bilheteria'!JQ2</f>
        <v>368294.81874999998</v>
      </c>
      <c r="KA3" s="353">
        <f>'Demandas-receitas bilheteria'!JR2</f>
        <v>366253.92499999999</v>
      </c>
      <c r="KB3" s="353">
        <f>'Demandas-receitas bilheteria'!JS2</f>
        <v>413496.73749999999</v>
      </c>
      <c r="KC3" s="353">
        <f>'Demandas-receitas bilheteria'!JT2</f>
        <v>356116.52812500001</v>
      </c>
      <c r="KD3" s="353">
        <f>'Demandas-receitas bilheteria'!JU2</f>
        <v>332001.32187500002</v>
      </c>
      <c r="KE3" s="353">
        <f>'Demandas-receitas bilheteria'!JV2</f>
        <v>331882.22499999998</v>
      </c>
      <c r="KF3" s="353">
        <f>'Demandas-receitas bilheteria'!JW2</f>
        <v>302523.96562500001</v>
      </c>
      <c r="KG3" s="353">
        <f>'Demandas-receitas bilheteria'!JX2</f>
        <v>315231.34999999998</v>
      </c>
      <c r="KH3" s="353">
        <f>'Demandas-receitas bilheteria'!JY2</f>
        <v>399168.01874999999</v>
      </c>
      <c r="KI3" s="353">
        <f>'Demandas-receitas bilheteria'!JZ2</f>
        <v>336164.24375000002</v>
      </c>
      <c r="KJ3" s="353">
        <f>'Demandas-receitas bilheteria'!KA2</f>
        <v>345184.98749999999</v>
      </c>
      <c r="KK3" s="353">
        <f>'Demandas-receitas bilheteria'!KB2</f>
        <v>363911.60312500002</v>
      </c>
      <c r="KL3" s="353">
        <f>'Demandas-receitas bilheteria'!KC2</f>
        <v>378745.83124999999</v>
      </c>
      <c r="KM3" s="353">
        <f>'Demandas-receitas bilheteria'!KD2</f>
        <v>369304.203125</v>
      </c>
      <c r="KN3" s="353">
        <f>'Demandas-receitas bilheteria'!KE2</f>
        <v>421229.75312499999</v>
      </c>
      <c r="KO3" s="353">
        <f>'Demandas-receitas bilheteria'!KF2</f>
        <v>364641.1875</v>
      </c>
      <c r="KP3" s="353">
        <f>'Demandas-receitas bilheteria'!KG2</f>
        <v>346887.26250000001</v>
      </c>
      <c r="KQ3" s="353">
        <f>'Demandas-receitas bilheteria'!KH2</f>
        <v>337098.40937499999</v>
      </c>
      <c r="KR3" s="353">
        <f>'Demandas-receitas bilheteria'!KI2</f>
        <v>315827.26250000001</v>
      </c>
      <c r="KS3" s="353">
        <f>'Demandas-receitas bilheteria'!KJ2</f>
        <v>320031.42499999999</v>
      </c>
      <c r="KT3" s="353">
        <f>'Demandas-receitas bilheteria'!KK2</f>
        <v>407565.41249999998</v>
      </c>
      <c r="KU3" s="353">
        <f>'Demandas-receitas bilheteria'!KL2</f>
        <v>345817.38750000001</v>
      </c>
      <c r="KV3" s="353">
        <f>'Demandas-receitas bilheteria'!KM2</f>
        <v>354128.54062500002</v>
      </c>
      <c r="KW3" s="353">
        <f>'Demandas-receitas bilheteria'!KN2</f>
        <v>373373.88124999998</v>
      </c>
      <c r="KX3" s="353">
        <f>'Demandas-receitas bilheteria'!KO2</f>
        <v>389110.73125000001</v>
      </c>
      <c r="KY3" s="353">
        <f>'Demandas-receitas bilheteria'!KP2</f>
        <v>384185.57187500002</v>
      </c>
      <c r="KZ3" s="353">
        <f>'Demandas-receitas bilheteria'!KQ2</f>
        <v>433637.06562499999</v>
      </c>
      <c r="LA3" s="353">
        <f>'Demandas-receitas bilheteria'!KR2</f>
        <v>376503.390625</v>
      </c>
      <c r="LB3" s="353">
        <f>'Demandas-receitas bilheteria'!KS2</f>
        <v>352260.96562500001</v>
      </c>
      <c r="LC3" s="353">
        <f>'Demandas-receitas bilheteria'!KT2</f>
        <v>352822.99375000002</v>
      </c>
      <c r="LD3" s="353">
        <f>'Demandas-receitas bilheteria'!KU2</f>
        <v>323163.78749999998</v>
      </c>
      <c r="LE3" s="353">
        <f>'Demandas-receitas bilheteria'!KV2</f>
        <v>336984.40937499999</v>
      </c>
      <c r="LF3" s="353">
        <f>'Demandas-receitas bilheteria'!KW2</f>
        <v>422004.50624999998</v>
      </c>
      <c r="LG3" s="353">
        <f>'Demandas-receitas bilheteria'!KX2</f>
        <v>358332.59687499999</v>
      </c>
      <c r="LH3" s="353">
        <f>'Demandas-receitas bilheteria'!KY2</f>
        <v>367195.84375</v>
      </c>
      <c r="LI3" s="353">
        <f>'Demandas-receitas bilheteria'!KZ2</f>
        <v>385977.16562500002</v>
      </c>
      <c r="LJ3" s="353">
        <f>'Demandas-receitas bilheteria'!LA2</f>
        <v>401827.3</v>
      </c>
      <c r="LK3" s="353">
        <f>'Demandas-receitas bilheteria'!LB2</f>
        <v>403113.234375</v>
      </c>
      <c r="LL3" s="353">
        <f>'Demandas-receitas bilheteria'!LC2</f>
        <v>448583.11875000002</v>
      </c>
      <c r="LM3" s="353">
        <f>'Demandas-receitas bilheteria'!LD2</f>
        <v>390369.25624999998</v>
      </c>
      <c r="LN3" s="353">
        <f>'Demandas-receitas bilheteria'!LE2</f>
        <v>366351.30312499998</v>
      </c>
      <c r="LO3" s="353">
        <f>'Demandas-receitas bilheteria'!LF2</f>
        <v>366316.38750000001</v>
      </c>
      <c r="LP3" s="353">
        <f>'Demandas-receitas bilheteria'!LG2</f>
        <v>335947.65937499999</v>
      </c>
      <c r="LQ3" s="353">
        <f>'Demandas-receitas bilheteria'!LH2</f>
        <v>350065.71875</v>
      </c>
      <c r="LR3" s="353">
        <f>'Demandas-receitas bilheteria'!LI2</f>
        <v>435300.890625</v>
      </c>
      <c r="LS3" s="353">
        <f>'Demandas-receitas bilheteria'!LJ2</f>
        <v>371014.34375</v>
      </c>
      <c r="LT3" s="353">
        <f>'Demandas-receitas bilheteria'!LK2</f>
        <v>379599.11249999999</v>
      </c>
      <c r="LU3" s="353">
        <f>'Demandas-receitas bilheteria'!LL2</f>
        <v>398237.296875</v>
      </c>
      <c r="LV3" s="353">
        <f>'Demandas-receitas bilheteria'!LM2</f>
        <v>414474.91562500002</v>
      </c>
      <c r="LW3" s="353">
        <f>'Demandas-receitas bilheteria'!LN2</f>
        <v>410620.53437499999</v>
      </c>
      <c r="LX3" s="353">
        <f>'Demandas-receitas bilheteria'!LO2</f>
        <v>459095.47499999998</v>
      </c>
      <c r="LY3" s="353">
        <f>'Demandas-receitas bilheteria'!LP2</f>
        <v>389292.453125</v>
      </c>
      <c r="LZ3" s="353">
        <f>'Demandas-receitas bilheteria'!LQ2</f>
        <v>390785.77500000002</v>
      </c>
      <c r="MA3" s="353">
        <f>'Demandas-receitas bilheteria'!LR2</f>
        <v>381379.41249999998</v>
      </c>
      <c r="MB3" s="353">
        <f>'Demandas-receitas bilheteria'!LS2</f>
        <v>348015.46562500001</v>
      </c>
      <c r="MC3" s="353">
        <f>'Demandas-receitas bilheteria'!LT2</f>
        <v>365023.27812500001</v>
      </c>
      <c r="MD3" s="353">
        <f>'Demandas-receitas bilheteria'!LU2</f>
        <v>449649.93125000002</v>
      </c>
      <c r="ME3" s="353">
        <f>'Demandas-receitas bilheteria'!LV2</f>
        <v>384313.82187500002</v>
      </c>
      <c r="MF3" s="353">
        <f>'Demandas-receitas bilheteria'!LW2</f>
        <v>392812.125</v>
      </c>
      <c r="MG3" s="353">
        <f>'Demandas-receitas bilheteria'!LX2</f>
        <v>411182.65312500001</v>
      </c>
      <c r="MH3" s="353">
        <f>'Demandas-receitas bilheteria'!LY2</f>
        <v>427718.0625</v>
      </c>
      <c r="MI3" s="353">
        <f>'Demandas-receitas bilheteria'!LZ2</f>
        <v>406031.61562499998</v>
      </c>
      <c r="MJ3" s="353">
        <f>'Demandas-receitas bilheteria'!MA2</f>
        <v>465176.79062500002</v>
      </c>
      <c r="MK3" s="353">
        <f>'Demandas-receitas bilheteria'!MB2</f>
        <v>409084.51250000001</v>
      </c>
      <c r="ML3" s="353">
        <f>'Demandas-receitas bilheteria'!MC2</f>
        <v>383458.34687499999</v>
      </c>
      <c r="MM3" s="353">
        <f>'Demandas-receitas bilheteria'!MD2</f>
        <v>385825.36875000002</v>
      </c>
      <c r="MN3" s="353">
        <f>'Demandas-receitas bilheteria'!ME2</f>
        <v>355943.61562499998</v>
      </c>
      <c r="MO3" s="353">
        <f>'Demandas-receitas bilheteria'!MF2</f>
        <v>371511.546875</v>
      </c>
      <c r="MP3" s="353">
        <f>'Demandas-receitas bilheteria'!MG2</f>
        <v>458406.546875</v>
      </c>
      <c r="MQ3" s="353">
        <f>'Demandas-receitas bilheteria'!MH2</f>
        <v>393772.64374999999</v>
      </c>
      <c r="MR3" s="353">
        <f>'Demandas-receitas bilheteria'!MI2</f>
        <v>402438.58124999999</v>
      </c>
      <c r="MS3" s="353">
        <f>'Demandas-receitas bilheteria'!MJ2</f>
        <v>421367.11562499998</v>
      </c>
      <c r="MT3" s="353">
        <f>'Demandas-receitas bilheteria'!MK2</f>
        <v>438882.58750000002</v>
      </c>
      <c r="MU3" s="353">
        <f>'Demandas-receitas bilheteria'!ML2</f>
        <v>435338.76874999999</v>
      </c>
      <c r="MV3" s="353">
        <f>'Demandas-receitas bilheteria'!MM2</f>
        <v>483913.73749999999</v>
      </c>
      <c r="MW3" s="353">
        <f>'Demandas-receitas bilheteria'!MN2</f>
        <v>425729.11249999999</v>
      </c>
      <c r="MX3" s="353">
        <f>'Demandas-receitas bilheteria'!MO2</f>
        <v>401276.54062500002</v>
      </c>
      <c r="MY3" s="353">
        <f>'Demandas-receitas bilheteria'!MP2</f>
        <v>402127.74062499998</v>
      </c>
      <c r="MZ3" s="353">
        <f>'Demandas-receitas bilheteria'!MQ2</f>
        <v>371086.58437499998</v>
      </c>
      <c r="NA3" s="353">
        <f>'Demandas-receitas bilheteria'!MR2</f>
        <v>386879.7</v>
      </c>
      <c r="NB3" s="353">
        <f>'Demandas-receitas bilheteria'!MS2</f>
        <v>473764.27500000002</v>
      </c>
      <c r="NC3" s="353">
        <f>'Demandas-receitas bilheteria'!MT2</f>
        <v>408293.33124999999</v>
      </c>
      <c r="ND3" s="353">
        <f>'Demandas-receitas bilheteria'!MU2</f>
        <v>416544.9</v>
      </c>
      <c r="NE3" s="353">
        <f>'Demandas-receitas bilheteria'!MV2</f>
        <v>435210.00937500002</v>
      </c>
      <c r="NF3" s="353">
        <f>'Demandas-receitas bilheteria'!MW2</f>
        <v>453052.85312500002</v>
      </c>
      <c r="NG3" s="353">
        <f>'Demandas-receitas bilheteria'!MX2</f>
        <v>441795.75624999998</v>
      </c>
    </row>
    <row r="4" spans="1:371" x14ac:dyDescent="0.2">
      <c r="A4" s="260" t="s">
        <v>870</v>
      </c>
      <c r="B4" s="260" t="s">
        <v>271</v>
      </c>
      <c r="C4" s="260" t="s">
        <v>84</v>
      </c>
      <c r="D4" s="260"/>
      <c r="E4" s="258" t="str">
        <f>'Cargos e Salários'!C61</f>
        <v>Gerente administrativo-financeiro</v>
      </c>
      <c r="F4" s="430">
        <v>1</v>
      </c>
      <c r="G4" s="291">
        <f>'Cargos e Salários'!AC61</f>
        <v>32986.061769735039</v>
      </c>
      <c r="H4" s="283">
        <f t="shared" si="7"/>
        <v>32986.061769735039</v>
      </c>
      <c r="K4" s="263" t="s">
        <v>910</v>
      </c>
      <c r="L4" s="354">
        <f t="shared" ref="L4:BW4" si="8">($H68+$H69)*L3</f>
        <v>313.61326892187498</v>
      </c>
      <c r="M4" s="354">
        <f t="shared" si="8"/>
        <v>223.62327341927079</v>
      </c>
      <c r="N4" s="354">
        <f t="shared" si="8"/>
        <v>226.67171047656251</v>
      </c>
      <c r="O4" s="354">
        <f t="shared" si="8"/>
        <v>211.92116518750004</v>
      </c>
      <c r="P4" s="354">
        <f t="shared" si="8"/>
        <v>174.9834723528646</v>
      </c>
      <c r="Q4" s="354">
        <f t="shared" si="8"/>
        <v>185.09620696744793</v>
      </c>
      <c r="R4" s="354">
        <f t="shared" si="8"/>
        <v>290.99694880468746</v>
      </c>
      <c r="S4" s="354">
        <f t="shared" si="8"/>
        <v>211.93386587500001</v>
      </c>
      <c r="T4" s="354">
        <f t="shared" si="8"/>
        <v>228.19891900260416</v>
      </c>
      <c r="U4" s="354">
        <f t="shared" si="8"/>
        <v>254.85617759765623</v>
      </c>
      <c r="V4" s="354">
        <f t="shared" si="8"/>
        <v>264.16363886458333</v>
      </c>
      <c r="W4" s="354">
        <f t="shared" si="8"/>
        <v>268.23901979557286</v>
      </c>
      <c r="X4" s="354">
        <f t="shared" si="8"/>
        <v>330.83481932031248</v>
      </c>
      <c r="Y4" s="354">
        <f t="shared" si="8"/>
        <v>254.35957211588541</v>
      </c>
      <c r="Z4" s="354">
        <f t="shared" si="8"/>
        <v>222.51301989843748</v>
      </c>
      <c r="AA4" s="354">
        <f t="shared" si="8"/>
        <v>219.32612674218751</v>
      </c>
      <c r="AB4" s="354">
        <f t="shared" si="8"/>
        <v>184.90212348958335</v>
      </c>
      <c r="AC4" s="354">
        <f t="shared" si="8"/>
        <v>191.62593695833334</v>
      </c>
      <c r="AD4" s="354">
        <f t="shared" si="8"/>
        <v>298.80634853515625</v>
      </c>
      <c r="AE4" s="354">
        <f t="shared" si="8"/>
        <v>219.811056578125</v>
      </c>
      <c r="AF4" s="354">
        <f t="shared" si="8"/>
        <v>235.55976383463542</v>
      </c>
      <c r="AG4" s="354">
        <f t="shared" si="8"/>
        <v>262.25500250520832</v>
      </c>
      <c r="AH4" s="354">
        <f t="shared" si="8"/>
        <v>271.99187987890627</v>
      </c>
      <c r="AI4" s="354">
        <f t="shared" si="8"/>
        <v>265.62497617708334</v>
      </c>
      <c r="AJ4" s="354">
        <f t="shared" si="8"/>
        <v>334.65315042968751</v>
      </c>
      <c r="AK4" s="354">
        <f t="shared" si="8"/>
        <v>259.19096954427084</v>
      </c>
      <c r="AL4" s="354">
        <f t="shared" si="8"/>
        <v>236.29316315624999</v>
      </c>
      <c r="AM4" s="354">
        <f t="shared" si="8"/>
        <v>219.41852792968749</v>
      </c>
      <c r="AN4" s="354">
        <f t="shared" si="8"/>
        <v>196.46123094921876</v>
      </c>
      <c r="AO4" s="354">
        <f t="shared" si="8"/>
        <v>190.95033533072916</v>
      </c>
      <c r="AP4" s="354">
        <f t="shared" si="8"/>
        <v>302.90352476562498</v>
      </c>
      <c r="AQ4" s="354">
        <f t="shared" si="8"/>
        <v>225.8786252955729</v>
      </c>
      <c r="AR4" s="354">
        <f t="shared" si="8"/>
        <v>240.69031370572918</v>
      </c>
      <c r="AS4" s="354">
        <f t="shared" si="8"/>
        <v>268.11211867187501</v>
      </c>
      <c r="AT4" s="354">
        <f t="shared" si="8"/>
        <v>278.84093755468751</v>
      </c>
      <c r="AU4" s="354">
        <f t="shared" si="8"/>
        <v>288.21595986197912</v>
      </c>
      <c r="AV4" s="354">
        <f t="shared" si="8"/>
        <v>348.08774933333331</v>
      </c>
      <c r="AW4" s="354">
        <f t="shared" si="8"/>
        <v>254.13332532291665</v>
      </c>
      <c r="AX4" s="354">
        <f t="shared" si="8"/>
        <v>259.12880269791668</v>
      </c>
      <c r="AY4" s="354">
        <f t="shared" si="8"/>
        <v>241.83458711328123</v>
      </c>
      <c r="AZ4" s="354">
        <f t="shared" si="8"/>
        <v>202.68938894270832</v>
      </c>
      <c r="BA4" s="354">
        <f t="shared" si="8"/>
        <v>213.44556669661458</v>
      </c>
      <c r="BB4" s="354">
        <f t="shared" si="8"/>
        <v>319.58136735026039</v>
      </c>
      <c r="BC4" s="354">
        <f t="shared" si="8"/>
        <v>238.84085770572918</v>
      </c>
      <c r="BD4" s="354">
        <f t="shared" si="8"/>
        <v>254.31568795833331</v>
      </c>
      <c r="BE4" s="354">
        <f t="shared" si="8"/>
        <v>280.50984141666663</v>
      </c>
      <c r="BF4" s="354">
        <f t="shared" si="8"/>
        <v>290.64982432421874</v>
      </c>
      <c r="BG4" s="354">
        <f t="shared" si="8"/>
        <v>300.13307409375</v>
      </c>
      <c r="BH4" s="354">
        <f t="shared" si="8"/>
        <v>359.1900151171875</v>
      </c>
      <c r="BI4" s="354">
        <f t="shared" si="8"/>
        <v>281.32657276432292</v>
      </c>
      <c r="BJ4" s="354">
        <f t="shared" si="8"/>
        <v>249.59563085416667</v>
      </c>
      <c r="BK4" s="354">
        <f t="shared" si="8"/>
        <v>246.05536599218746</v>
      </c>
      <c r="BL4" s="354">
        <f t="shared" si="8"/>
        <v>210.50570507161456</v>
      </c>
      <c r="BM4" s="354">
        <f t="shared" si="8"/>
        <v>218.25384232682288</v>
      </c>
      <c r="BN4" s="354">
        <f t="shared" si="8"/>
        <v>326.34940680338542</v>
      </c>
      <c r="BO4" s="354">
        <f t="shared" si="8"/>
        <v>246.15284280338543</v>
      </c>
      <c r="BP4" s="354">
        <f t="shared" si="8"/>
        <v>261.44056872526039</v>
      </c>
      <c r="BQ4" s="354">
        <f t="shared" si="8"/>
        <v>287.97911907031249</v>
      </c>
      <c r="BR4" s="354">
        <f t="shared" si="8"/>
        <v>298.81819311979166</v>
      </c>
      <c r="BS4" s="354">
        <f t="shared" si="8"/>
        <v>300.76440936718751</v>
      </c>
      <c r="BT4" s="354">
        <f t="shared" si="8"/>
        <v>364.62969535156253</v>
      </c>
      <c r="BU4" s="354">
        <f t="shared" si="8"/>
        <v>287.62339801822912</v>
      </c>
      <c r="BV4" s="354">
        <f t="shared" si="8"/>
        <v>265.01554985286458</v>
      </c>
      <c r="BW4" s="354">
        <f t="shared" si="8"/>
        <v>247.54997020703124</v>
      </c>
      <c r="BX4" s="354">
        <f t="shared" ref="BX4:EI4" si="9">($H68+$H69)*BX3</f>
        <v>223.34754159895832</v>
      </c>
      <c r="BY4" s="354">
        <f t="shared" si="9"/>
        <v>218.85027308854163</v>
      </c>
      <c r="BZ4" s="354">
        <f t="shared" si="9"/>
        <v>331.67306776692703</v>
      </c>
      <c r="CA4" s="354">
        <f t="shared" si="9"/>
        <v>253.36959161328124</v>
      </c>
      <c r="CB4" s="354">
        <f t="shared" si="9"/>
        <v>267.67498886328127</v>
      </c>
      <c r="CC4" s="354">
        <f t="shared" si="9"/>
        <v>294.90431197916666</v>
      </c>
      <c r="CD4" s="354">
        <f t="shared" si="9"/>
        <v>306.73598354687505</v>
      </c>
      <c r="CE4" s="354">
        <f t="shared" si="9"/>
        <v>284.11608938671873</v>
      </c>
      <c r="CF4" s="354">
        <f t="shared" si="9"/>
        <v>363.25305912760416</v>
      </c>
      <c r="CG4" s="354">
        <f t="shared" si="9"/>
        <v>289.20209426432291</v>
      </c>
      <c r="CH4" s="354">
        <f t="shared" si="9"/>
        <v>255.65228788020832</v>
      </c>
      <c r="CI4" s="354">
        <f t="shared" si="9"/>
        <v>255.73204147526039</v>
      </c>
      <c r="CJ4" s="354">
        <f t="shared" si="9"/>
        <v>231.93751055859374</v>
      </c>
      <c r="CK4" s="354">
        <f t="shared" si="9"/>
        <v>224.63864257161455</v>
      </c>
      <c r="CL4" s="354">
        <f t="shared" si="9"/>
        <v>339.80943692057292</v>
      </c>
      <c r="CM4" s="354">
        <f t="shared" si="9"/>
        <v>261.63134714583333</v>
      </c>
      <c r="CN4" s="354">
        <f t="shared" si="9"/>
        <v>275.66456774999995</v>
      </c>
      <c r="CO4" s="354">
        <f t="shared" si="9"/>
        <v>303.22427153645833</v>
      </c>
      <c r="CP4" s="354">
        <f t="shared" si="9"/>
        <v>315.68793350911454</v>
      </c>
      <c r="CQ4" s="354">
        <f t="shared" si="9"/>
        <v>308.23157375</v>
      </c>
      <c r="CR4" s="354">
        <f t="shared" si="9"/>
        <v>378.30911773437498</v>
      </c>
      <c r="CS4" s="354">
        <f t="shared" si="9"/>
        <v>302.38838647786457</v>
      </c>
      <c r="CT4" s="354">
        <f t="shared" si="9"/>
        <v>269.7432008658854</v>
      </c>
      <c r="CU4" s="354">
        <f t="shared" si="9"/>
        <v>268.47331597395834</v>
      </c>
      <c r="CV4" s="354">
        <f t="shared" si="9"/>
        <v>240.00405664713543</v>
      </c>
      <c r="CW4" s="354">
        <f t="shared" si="9"/>
        <v>235.06016265104165</v>
      </c>
      <c r="CX4" s="354">
        <f t="shared" si="9"/>
        <v>350.60989858072912</v>
      </c>
      <c r="CY4" s="354">
        <f t="shared" si="9"/>
        <v>271.48280978515623</v>
      </c>
      <c r="CZ4" s="354">
        <f t="shared" si="9"/>
        <v>285.50709550130205</v>
      </c>
      <c r="DA4" s="354">
        <f t="shared" si="9"/>
        <v>313.01831209635418</v>
      </c>
      <c r="DB4" s="354">
        <f t="shared" si="9"/>
        <v>325.817365859375</v>
      </c>
      <c r="DC4" s="354">
        <f t="shared" si="9"/>
        <v>324.629193375</v>
      </c>
      <c r="DD4" s="354">
        <f t="shared" si="9"/>
        <v>390.83405622395833</v>
      </c>
      <c r="DE4" s="354">
        <f t="shared" si="9"/>
        <v>297.20463975260418</v>
      </c>
      <c r="DF4" s="354">
        <f t="shared" si="9"/>
        <v>301.25170259114583</v>
      </c>
      <c r="DG4" s="354">
        <f t="shared" si="9"/>
        <v>285.46139207031246</v>
      </c>
      <c r="DH4" s="354">
        <f t="shared" si="9"/>
        <v>245.49897767578125</v>
      </c>
      <c r="DI4" s="354">
        <f t="shared" si="9"/>
        <v>258.60234594921877</v>
      </c>
      <c r="DJ4" s="354">
        <f t="shared" si="9"/>
        <v>367.10071274739585</v>
      </c>
      <c r="DK4" s="354">
        <f t="shared" si="9"/>
        <v>284.7667069401042</v>
      </c>
      <c r="DL4" s="354">
        <f t="shared" si="9"/>
        <v>299.81160242187497</v>
      </c>
      <c r="DM4" s="354">
        <f t="shared" si="9"/>
        <v>326.07516866536457</v>
      </c>
      <c r="DN4" s="354">
        <f t="shared" si="9"/>
        <v>338.47158421875002</v>
      </c>
      <c r="DO4" s="354">
        <f t="shared" si="9"/>
        <v>345.97033357552078</v>
      </c>
      <c r="DP4" s="354">
        <f t="shared" si="9"/>
        <v>406.2745405598958</v>
      </c>
      <c r="DQ4" s="354">
        <f t="shared" si="9"/>
        <v>327.77839430989582</v>
      </c>
      <c r="DR4" s="354">
        <f t="shared" si="9"/>
        <v>295.650126328125</v>
      </c>
      <c r="DS4" s="354">
        <f t="shared" si="9"/>
        <v>292.81977610026041</v>
      </c>
      <c r="DT4" s="354">
        <f t="shared" si="9"/>
        <v>256.00416195442705</v>
      </c>
      <c r="DU4" s="354">
        <f t="shared" si="9"/>
        <v>265.99040133723958</v>
      </c>
      <c r="DV4" s="354">
        <f t="shared" si="9"/>
        <v>376.24011764322915</v>
      </c>
      <c r="DW4" s="354">
        <f t="shared" si="9"/>
        <v>294.21105734374999</v>
      </c>
      <c r="DX4" s="354">
        <f t="shared" si="9"/>
        <v>308.91828365234375</v>
      </c>
      <c r="DY4" s="354">
        <f t="shared" si="9"/>
        <v>335.40142865234378</v>
      </c>
      <c r="DZ4" s="354">
        <f t="shared" si="9"/>
        <v>348.44879832031251</v>
      </c>
      <c r="EA4" s="354">
        <f t="shared" si="9"/>
        <v>356.47785842447917</v>
      </c>
      <c r="EB4" s="354">
        <f t="shared" si="9"/>
        <v>416.57266378906246</v>
      </c>
      <c r="EC4" s="354">
        <f t="shared" si="9"/>
        <v>337.89869518880209</v>
      </c>
      <c r="ED4" s="354">
        <f t="shared" si="9"/>
        <v>315.33093071614582</v>
      </c>
      <c r="EE4" s="354">
        <f t="shared" si="9"/>
        <v>297.74018453124995</v>
      </c>
      <c r="EF4" s="354">
        <f t="shared" si="9"/>
        <v>271.77847331250001</v>
      </c>
      <c r="EG4" s="354">
        <f t="shared" si="9"/>
        <v>269.36906987239581</v>
      </c>
      <c r="EH4" s="354">
        <f t="shared" si="9"/>
        <v>384.10943623697915</v>
      </c>
      <c r="EI4" s="354">
        <f t="shared" si="9"/>
        <v>303.70908640624998</v>
      </c>
      <c r="EJ4" s="354">
        <f t="shared" ref="EJ4:GU4" si="10">($H68+$H69)*EJ3</f>
        <v>317.26255503906248</v>
      </c>
      <c r="EK4" s="354">
        <f t="shared" si="10"/>
        <v>344.29527990234374</v>
      </c>
      <c r="EL4" s="354">
        <f t="shared" si="10"/>
        <v>358.27486704427082</v>
      </c>
      <c r="EM4" s="354">
        <f t="shared" si="10"/>
        <v>334.18819135416663</v>
      </c>
      <c r="EN4" s="354">
        <f t="shared" si="10"/>
        <v>414.01948509114584</v>
      </c>
      <c r="EO4" s="354">
        <f t="shared" si="10"/>
        <v>322.35746628255208</v>
      </c>
      <c r="EP4" s="354">
        <f t="shared" si="10"/>
        <v>324.75010485026041</v>
      </c>
      <c r="EQ4" s="354">
        <f t="shared" si="10"/>
        <v>311.45055562499999</v>
      </c>
      <c r="ER4" s="354">
        <f t="shared" si="10"/>
        <v>271.72679690755206</v>
      </c>
      <c r="ES4" s="354">
        <f t="shared" si="10"/>
        <v>286.67842763932293</v>
      </c>
      <c r="ET4" s="354">
        <f t="shared" si="10"/>
        <v>397.21447985677082</v>
      </c>
      <c r="EU4" s="354">
        <f t="shared" si="10"/>
        <v>314.19288434895833</v>
      </c>
      <c r="EV4" s="354">
        <f t="shared" si="10"/>
        <v>329.20807512369788</v>
      </c>
      <c r="EW4" s="354">
        <f t="shared" si="10"/>
        <v>355.74670884114585</v>
      </c>
      <c r="EX4" s="354">
        <f t="shared" si="10"/>
        <v>369.81658170572916</v>
      </c>
      <c r="EY4" s="354">
        <f t="shared" si="10"/>
        <v>370.99601149739584</v>
      </c>
      <c r="EZ4" s="354">
        <f t="shared" si="10"/>
        <v>435.38699641927082</v>
      </c>
      <c r="FA4" s="354">
        <f t="shared" si="10"/>
        <v>357.18306602864584</v>
      </c>
      <c r="FB4" s="354">
        <f t="shared" si="10"/>
        <v>324.56681941406248</v>
      </c>
      <c r="FC4" s="354">
        <f t="shared" si="10"/>
        <v>322.78496701822917</v>
      </c>
      <c r="FD4" s="354">
        <f t="shared" si="10"/>
        <v>285.46155662109373</v>
      </c>
      <c r="FE4" s="354">
        <f t="shared" si="10"/>
        <v>297.0810204296875</v>
      </c>
      <c r="FF4" s="354">
        <f t="shared" si="10"/>
        <v>408.95630143229164</v>
      </c>
      <c r="FG4" s="354">
        <f t="shared" si="10"/>
        <v>325.87652296223956</v>
      </c>
      <c r="FH4" s="354">
        <f t="shared" si="10"/>
        <v>340.31556001953123</v>
      </c>
      <c r="FI4" s="354">
        <f t="shared" si="10"/>
        <v>366.86272843749998</v>
      </c>
      <c r="FJ4" s="354">
        <f t="shared" si="10"/>
        <v>381.4475706510417</v>
      </c>
      <c r="FK4" s="354">
        <f t="shared" si="10"/>
        <v>372.09908533854161</v>
      </c>
      <c r="FL4" s="354">
        <f t="shared" si="10"/>
        <v>442.81600783854162</v>
      </c>
      <c r="FM4" s="354">
        <f t="shared" si="10"/>
        <v>365.62000583333332</v>
      </c>
      <c r="FN4" s="354">
        <f t="shared" si="10"/>
        <v>341.83572621093748</v>
      </c>
      <c r="FO4" s="354">
        <f t="shared" si="10"/>
        <v>326.33207192708335</v>
      </c>
      <c r="FP4" s="354">
        <f t="shared" si="10"/>
        <v>300.37255164713542</v>
      </c>
      <c r="FQ4" s="354">
        <f t="shared" si="10"/>
        <v>299.83347670572914</v>
      </c>
      <c r="FR4" s="354">
        <f t="shared" si="10"/>
        <v>416.56017548177078</v>
      </c>
      <c r="FS4" s="354">
        <f t="shared" si="10"/>
        <v>335.32746636718747</v>
      </c>
      <c r="FT4" s="354">
        <f t="shared" si="10"/>
        <v>348.77575633463539</v>
      </c>
      <c r="FU4" s="354">
        <f t="shared" si="10"/>
        <v>376.02740833333331</v>
      </c>
      <c r="FV4" s="354">
        <f t="shared" si="10"/>
        <v>391.70568829427083</v>
      </c>
      <c r="FW4" s="354">
        <f t="shared" si="10"/>
        <v>388.77305988281245</v>
      </c>
      <c r="FX4" s="354">
        <f t="shared" si="10"/>
        <v>455.93680884114576</v>
      </c>
      <c r="FY4" s="354">
        <f t="shared" si="10"/>
        <v>378.01247875000001</v>
      </c>
      <c r="FZ4" s="354">
        <f t="shared" si="10"/>
        <v>345.13013816406249</v>
      </c>
      <c r="GA4" s="354">
        <f t="shared" si="10"/>
        <v>344.10775344401037</v>
      </c>
      <c r="GB4" s="354">
        <f t="shared" si="10"/>
        <v>306.45487727864582</v>
      </c>
      <c r="GC4" s="354">
        <f t="shared" si="10"/>
        <v>319.25725057942708</v>
      </c>
      <c r="GD4" s="354">
        <f t="shared" si="10"/>
        <v>432.29982630208332</v>
      </c>
      <c r="GE4" s="354">
        <f t="shared" si="10"/>
        <v>348.49233406901044</v>
      </c>
      <c r="GF4" s="354">
        <f t="shared" si="10"/>
        <v>362.75487395833335</v>
      </c>
      <c r="GG4" s="354">
        <f t="shared" si="10"/>
        <v>389.35750037760414</v>
      </c>
      <c r="GH4" s="354">
        <f t="shared" si="10"/>
        <v>405.0383034505208</v>
      </c>
      <c r="GI4" s="354">
        <f t="shared" si="10"/>
        <v>411.67031864583333</v>
      </c>
      <c r="GJ4" s="354">
        <f t="shared" si="10"/>
        <v>472.72035226562497</v>
      </c>
      <c r="GK4" s="354">
        <f t="shared" si="10"/>
        <v>393.24041613281247</v>
      </c>
      <c r="GL4" s="354">
        <f t="shared" si="10"/>
        <v>360.74053324869789</v>
      </c>
      <c r="GM4" s="354">
        <f t="shared" si="10"/>
        <v>358.75836770182286</v>
      </c>
      <c r="GN4" s="354">
        <f t="shared" si="10"/>
        <v>320.16251463541664</v>
      </c>
      <c r="GO4" s="354">
        <f t="shared" si="10"/>
        <v>333.20543485026042</v>
      </c>
      <c r="GP4" s="354">
        <f t="shared" si="10"/>
        <v>446.37150264322918</v>
      </c>
      <c r="GQ4" s="354">
        <f t="shared" si="10"/>
        <v>361.81544916015628</v>
      </c>
      <c r="GR4" s="354">
        <f t="shared" si="10"/>
        <v>375.71624938802086</v>
      </c>
      <c r="GS4" s="354">
        <f t="shared" si="10"/>
        <v>402.11072565104166</v>
      </c>
      <c r="GT4" s="354">
        <f t="shared" si="10"/>
        <v>418.16755578124997</v>
      </c>
      <c r="GU4" s="354">
        <f t="shared" si="10"/>
        <v>416.92176595052081</v>
      </c>
      <c r="GV4" s="354">
        <f t="shared" ref="GV4:JG4" si="11">($H68+$H69)*GV3</f>
        <v>482.57308260416664</v>
      </c>
      <c r="GW4" s="354">
        <f t="shared" si="11"/>
        <v>386.95515111979171</v>
      </c>
      <c r="GX4" s="354">
        <f t="shared" si="11"/>
        <v>390.25207740885418</v>
      </c>
      <c r="GY4" s="354">
        <f t="shared" si="11"/>
        <v>375.13487611979167</v>
      </c>
      <c r="GZ4" s="354">
        <f t="shared" si="11"/>
        <v>332.46600726562502</v>
      </c>
      <c r="HA4" s="354">
        <f t="shared" si="11"/>
        <v>349.41721477213537</v>
      </c>
      <c r="HB4" s="354">
        <f t="shared" si="11"/>
        <v>461.59428410156244</v>
      </c>
      <c r="HC4" s="354">
        <f t="shared" si="11"/>
        <v>375.71846753255204</v>
      </c>
      <c r="HD4" s="354">
        <f t="shared" si="11"/>
        <v>389.55372828124996</v>
      </c>
      <c r="HE4" s="354">
        <f t="shared" si="11"/>
        <v>415.58831223958333</v>
      </c>
      <c r="HF4" s="354">
        <f t="shared" si="11"/>
        <v>431.91001208333336</v>
      </c>
      <c r="HG4" s="354">
        <f t="shared" si="11"/>
        <v>405.73160635416667</v>
      </c>
      <c r="HH4" s="354">
        <f t="shared" si="11"/>
        <v>486.30159268229164</v>
      </c>
      <c r="HI4" s="354">
        <f t="shared" si="11"/>
        <v>409.99347158854169</v>
      </c>
      <c r="HJ4" s="354">
        <f t="shared" si="11"/>
        <v>375.23784102864585</v>
      </c>
      <c r="HK4" s="354">
        <f t="shared" si="11"/>
        <v>376.60696934895833</v>
      </c>
      <c r="HL4" s="354">
        <f t="shared" si="11"/>
        <v>338.92828942708331</v>
      </c>
      <c r="HM4" s="354">
        <f t="shared" si="11"/>
        <v>353.69144983723959</v>
      </c>
      <c r="HN4" s="354">
        <f t="shared" si="11"/>
        <v>468.894401796875</v>
      </c>
      <c r="HO4" s="354">
        <f t="shared" si="11"/>
        <v>384.14569006510413</v>
      </c>
      <c r="HP4" s="354">
        <f t="shared" si="11"/>
        <v>398.26256302083334</v>
      </c>
      <c r="HQ4" s="354">
        <f t="shared" si="11"/>
        <v>425.08663091145831</v>
      </c>
      <c r="HR4" s="354">
        <f t="shared" si="11"/>
        <v>442.61940695312495</v>
      </c>
      <c r="HS4" s="354">
        <f t="shared" si="11"/>
        <v>442.01871761718752</v>
      </c>
      <c r="HT4" s="354">
        <f t="shared" si="11"/>
        <v>507.67490497395829</v>
      </c>
      <c r="HU4" s="354">
        <f t="shared" si="11"/>
        <v>428.4830862890625</v>
      </c>
      <c r="HV4" s="354">
        <f t="shared" si="11"/>
        <v>395.40003763020832</v>
      </c>
      <c r="HW4" s="354">
        <f t="shared" si="11"/>
        <v>394.59140876302087</v>
      </c>
      <c r="HX4" s="354">
        <f t="shared" si="11"/>
        <v>362.14782857421875</v>
      </c>
      <c r="HY4" s="354">
        <f t="shared" si="11"/>
        <v>362.53633516276039</v>
      </c>
      <c r="HZ4" s="354">
        <f t="shared" si="11"/>
        <v>483.09056190104161</v>
      </c>
      <c r="IA4" s="354">
        <f t="shared" si="11"/>
        <v>398.94134596354166</v>
      </c>
      <c r="IB4" s="354">
        <f t="shared" si="11"/>
        <v>411.22654054687496</v>
      </c>
      <c r="IC4" s="354">
        <f t="shared" si="11"/>
        <v>438.36518565104166</v>
      </c>
      <c r="ID4" s="354">
        <f t="shared" si="11"/>
        <v>456.59013248697914</v>
      </c>
      <c r="IE4" s="354">
        <f t="shared" si="11"/>
        <v>451.83459735677081</v>
      </c>
      <c r="IF4" s="354">
        <f t="shared" si="11"/>
        <v>519.86715249999997</v>
      </c>
      <c r="IG4" s="354">
        <f t="shared" si="11"/>
        <v>424.14652816406249</v>
      </c>
      <c r="IH4" s="354">
        <f t="shared" si="11"/>
        <v>427.10780157552085</v>
      </c>
      <c r="II4" s="354">
        <f t="shared" si="11"/>
        <v>412.82802334635414</v>
      </c>
      <c r="IJ4" s="354">
        <f t="shared" si="11"/>
        <v>369.35144930338538</v>
      </c>
      <c r="IK4" s="354">
        <f t="shared" si="11"/>
        <v>388.14339205729163</v>
      </c>
      <c r="IL4" s="354">
        <f t="shared" si="11"/>
        <v>502.10840654947918</v>
      </c>
      <c r="IM4" s="354">
        <f t="shared" si="11"/>
        <v>414.8926880729166</v>
      </c>
      <c r="IN4" s="354">
        <f t="shared" si="11"/>
        <v>428.34089247395832</v>
      </c>
      <c r="IO4" s="354">
        <f t="shared" si="11"/>
        <v>454.38787259114582</v>
      </c>
      <c r="IP4" s="354">
        <f t="shared" si="11"/>
        <v>472.47399561197915</v>
      </c>
      <c r="IQ4" s="354">
        <f t="shared" si="11"/>
        <v>476.42502222656248</v>
      </c>
      <c r="IR4" s="354">
        <f t="shared" si="11"/>
        <v>538.69626837239582</v>
      </c>
      <c r="IS4" s="354">
        <f t="shared" si="11"/>
        <v>458.1327061067708</v>
      </c>
      <c r="IT4" s="354">
        <f t="shared" si="11"/>
        <v>424.95291475260416</v>
      </c>
      <c r="IU4" s="354">
        <f t="shared" si="11"/>
        <v>423.71765178385414</v>
      </c>
      <c r="IV4" s="354">
        <f t="shared" si="11"/>
        <v>383.34285338541667</v>
      </c>
      <c r="IW4" s="354">
        <f t="shared" si="11"/>
        <v>399.18583332031244</v>
      </c>
      <c r="IX4" s="354">
        <f t="shared" si="11"/>
        <v>515.0592068489583</v>
      </c>
      <c r="IY4" s="354">
        <f t="shared" si="11"/>
        <v>428.05220019531248</v>
      </c>
      <c r="IZ4" s="354">
        <f t="shared" si="11"/>
        <v>441.14130652343749</v>
      </c>
      <c r="JA4" s="354">
        <f t="shared" si="11"/>
        <v>467.41628381510412</v>
      </c>
      <c r="JB4" s="354">
        <f t="shared" si="11"/>
        <v>486.30086427083336</v>
      </c>
      <c r="JC4" s="354">
        <f t="shared" si="11"/>
        <v>490.70641524739585</v>
      </c>
      <c r="JD4" s="354">
        <f t="shared" si="11"/>
        <v>552.8319439973958</v>
      </c>
      <c r="JE4" s="354">
        <f t="shared" si="11"/>
        <v>472.05031464843751</v>
      </c>
      <c r="JF4" s="354">
        <f t="shared" si="11"/>
        <v>448.41414389322921</v>
      </c>
      <c r="JG4" s="354">
        <f t="shared" si="11"/>
        <v>432.46275351562497</v>
      </c>
      <c r="JH4" s="354">
        <f t="shared" ref="JH4:LS4" si="12">($H68+$H69)*JH3</f>
        <v>402.86137559895838</v>
      </c>
      <c r="JI4" s="354">
        <f t="shared" si="12"/>
        <v>406.45309790364581</v>
      </c>
      <c r="JJ4" s="354">
        <f t="shared" si="12"/>
        <v>526.95521031249996</v>
      </c>
      <c r="JK4" s="354">
        <f t="shared" si="12"/>
        <v>441.45992510416664</v>
      </c>
      <c r="JL4" s="354">
        <f t="shared" si="12"/>
        <v>453.35835514322918</v>
      </c>
      <c r="JM4" s="354">
        <f t="shared" si="12"/>
        <v>480.17949183593748</v>
      </c>
      <c r="JN4" s="354">
        <f t="shared" si="12"/>
        <v>500.13773322916666</v>
      </c>
      <c r="JO4" s="354">
        <f t="shared" si="12"/>
        <v>496.80356580729165</v>
      </c>
      <c r="JP4" s="354">
        <f t="shared" si="12"/>
        <v>563.8480746875</v>
      </c>
      <c r="JQ4" s="354">
        <f t="shared" si="12"/>
        <v>467.14585447916664</v>
      </c>
      <c r="JR4" s="354">
        <f t="shared" si="12"/>
        <v>469.90954408854168</v>
      </c>
      <c r="JS4" s="354">
        <f t="shared" si="12"/>
        <v>455.85151010416666</v>
      </c>
      <c r="JT4" s="354">
        <f t="shared" si="12"/>
        <v>411.10585680989584</v>
      </c>
      <c r="JU4" s="354">
        <f t="shared" si="12"/>
        <v>431.66400647135413</v>
      </c>
      <c r="JV4" s="354">
        <f t="shared" si="12"/>
        <v>547.29676287760412</v>
      </c>
      <c r="JW4" s="354">
        <f t="shared" si="12"/>
        <v>458.44619947916664</v>
      </c>
      <c r="JX4" s="354">
        <f t="shared" si="12"/>
        <v>471.33379911458331</v>
      </c>
      <c r="JY4" s="354">
        <f t="shared" si="12"/>
        <v>497.26859070312503</v>
      </c>
      <c r="JZ4" s="354">
        <f t="shared" si="12"/>
        <v>517.14730799479162</v>
      </c>
      <c r="KA4" s="354">
        <f t="shared" si="12"/>
        <v>514.28155302083326</v>
      </c>
      <c r="KB4" s="354">
        <f t="shared" si="12"/>
        <v>580.61833557291664</v>
      </c>
      <c r="KC4" s="354">
        <f t="shared" si="12"/>
        <v>500.04695824218749</v>
      </c>
      <c r="KD4" s="354">
        <f t="shared" si="12"/>
        <v>466.18518946614586</v>
      </c>
      <c r="KE4" s="354">
        <f t="shared" si="12"/>
        <v>466.01795760416661</v>
      </c>
      <c r="KF4" s="354">
        <f t="shared" si="12"/>
        <v>424.7940683984375</v>
      </c>
      <c r="KG4" s="354">
        <f t="shared" si="12"/>
        <v>442.63735395833328</v>
      </c>
      <c r="KH4" s="354">
        <f t="shared" si="12"/>
        <v>560.49842632812499</v>
      </c>
      <c r="KI4" s="354">
        <f t="shared" si="12"/>
        <v>472.03062559895835</v>
      </c>
      <c r="KJ4" s="354">
        <f t="shared" si="12"/>
        <v>484.69725328124997</v>
      </c>
      <c r="KK4" s="354">
        <f t="shared" si="12"/>
        <v>510.9925427213542</v>
      </c>
      <c r="KL4" s="354">
        <f t="shared" si="12"/>
        <v>531.82227138020835</v>
      </c>
      <c r="KM4" s="354">
        <f t="shared" si="12"/>
        <v>518.56465188802076</v>
      </c>
      <c r="KN4" s="354">
        <f t="shared" si="12"/>
        <v>591.47677834635408</v>
      </c>
      <c r="KO4" s="354">
        <f t="shared" si="12"/>
        <v>512.01700078124998</v>
      </c>
      <c r="KP4" s="354">
        <f t="shared" si="12"/>
        <v>487.08753109374999</v>
      </c>
      <c r="KQ4" s="354">
        <f t="shared" si="12"/>
        <v>473.34234983072912</v>
      </c>
      <c r="KR4" s="354">
        <f t="shared" si="12"/>
        <v>443.47411442708335</v>
      </c>
      <c r="KS4" s="354">
        <f t="shared" si="12"/>
        <v>449.3774592708333</v>
      </c>
      <c r="KT4" s="354">
        <f t="shared" si="12"/>
        <v>572.28976671875</v>
      </c>
      <c r="KU4" s="354">
        <f t="shared" si="12"/>
        <v>485.58524828125002</v>
      </c>
      <c r="KV4" s="354">
        <f t="shared" si="12"/>
        <v>497.25549246093755</v>
      </c>
      <c r="KW4" s="354">
        <f t="shared" si="12"/>
        <v>524.27915825520824</v>
      </c>
      <c r="KX4" s="354">
        <f t="shared" si="12"/>
        <v>546.37631846354168</v>
      </c>
      <c r="KY4" s="354">
        <f t="shared" si="12"/>
        <v>539.4605738411459</v>
      </c>
      <c r="KZ4" s="354">
        <f t="shared" si="12"/>
        <v>608.89871298177081</v>
      </c>
      <c r="LA4" s="354">
        <f t="shared" si="12"/>
        <v>528.67351100260419</v>
      </c>
      <c r="LB4" s="354">
        <f t="shared" si="12"/>
        <v>494.63310589843752</v>
      </c>
      <c r="LC4" s="354">
        <f t="shared" si="12"/>
        <v>495.42228705729167</v>
      </c>
      <c r="LD4" s="354">
        <f t="shared" si="12"/>
        <v>453.77581828124994</v>
      </c>
      <c r="LE4" s="354">
        <f t="shared" si="12"/>
        <v>473.18227483072911</v>
      </c>
      <c r="LF4" s="354">
        <f t="shared" si="12"/>
        <v>592.56466085937495</v>
      </c>
      <c r="LG4" s="354">
        <f t="shared" si="12"/>
        <v>503.15868811197913</v>
      </c>
      <c r="LH4" s="354">
        <f t="shared" si="12"/>
        <v>515.60416393229161</v>
      </c>
      <c r="LI4" s="354">
        <f t="shared" si="12"/>
        <v>541.97627006510413</v>
      </c>
      <c r="LJ4" s="354">
        <f t="shared" si="12"/>
        <v>564.23250041666665</v>
      </c>
      <c r="LK4" s="354">
        <f t="shared" si="12"/>
        <v>566.03816660156247</v>
      </c>
      <c r="LL4" s="354">
        <f t="shared" si="12"/>
        <v>629.88546257812504</v>
      </c>
      <c r="LM4" s="354">
        <f t="shared" si="12"/>
        <v>548.14349731770824</v>
      </c>
      <c r="LN4" s="354">
        <f t="shared" si="12"/>
        <v>514.41828813802078</v>
      </c>
      <c r="LO4" s="354">
        <f t="shared" si="12"/>
        <v>514.36926078124998</v>
      </c>
      <c r="LP4" s="354">
        <f t="shared" si="12"/>
        <v>471.72650503906249</v>
      </c>
      <c r="LQ4" s="354">
        <f t="shared" si="12"/>
        <v>491.5506134114583</v>
      </c>
      <c r="LR4" s="354">
        <f t="shared" si="12"/>
        <v>611.23500058593743</v>
      </c>
      <c r="LS4" s="354">
        <f t="shared" si="12"/>
        <v>520.9659743489583</v>
      </c>
      <c r="LT4" s="354">
        <f t="shared" ref="LT4:NG4" si="13">($H68+$H69)*LT3</f>
        <v>533.02042046874999</v>
      </c>
      <c r="LU4" s="354">
        <f t="shared" si="13"/>
        <v>559.19153769531249</v>
      </c>
      <c r="LV4" s="354">
        <f t="shared" si="13"/>
        <v>581.9918606901042</v>
      </c>
      <c r="LW4" s="354">
        <f t="shared" si="13"/>
        <v>576.57966701822909</v>
      </c>
      <c r="LX4" s="354">
        <f t="shared" si="13"/>
        <v>644.64656281249995</v>
      </c>
      <c r="LY4" s="354">
        <f t="shared" si="13"/>
        <v>546.63148626302086</v>
      </c>
      <c r="LZ4" s="354">
        <f t="shared" si="13"/>
        <v>548.72835906249998</v>
      </c>
      <c r="MA4" s="354">
        <f t="shared" si="13"/>
        <v>535.52025838541658</v>
      </c>
      <c r="MB4" s="354">
        <f t="shared" si="13"/>
        <v>488.67171631510416</v>
      </c>
      <c r="MC4" s="354">
        <f t="shared" si="13"/>
        <v>512.55351970052084</v>
      </c>
      <c r="MD4" s="354">
        <f t="shared" si="13"/>
        <v>631.38344513020832</v>
      </c>
      <c r="ME4" s="354">
        <f t="shared" si="13"/>
        <v>539.64065821614588</v>
      </c>
      <c r="MF4" s="354">
        <f t="shared" si="13"/>
        <v>551.5736921875</v>
      </c>
      <c r="MG4" s="354">
        <f t="shared" si="13"/>
        <v>577.36897542968745</v>
      </c>
      <c r="MH4" s="354">
        <f t="shared" si="13"/>
        <v>600.58744609375003</v>
      </c>
      <c r="MI4" s="354">
        <f t="shared" si="13"/>
        <v>570.13606027343747</v>
      </c>
      <c r="MJ4" s="354">
        <f t="shared" si="13"/>
        <v>653.18574350260417</v>
      </c>
      <c r="MK4" s="354">
        <f t="shared" si="13"/>
        <v>574.42283630208328</v>
      </c>
      <c r="ML4" s="354">
        <f t="shared" si="13"/>
        <v>538.43942873697915</v>
      </c>
      <c r="MM4" s="354">
        <f t="shared" si="13"/>
        <v>541.76312195312505</v>
      </c>
      <c r="MN4" s="354">
        <f t="shared" si="13"/>
        <v>499.80416027343745</v>
      </c>
      <c r="MO4" s="354">
        <f t="shared" si="13"/>
        <v>521.6641304036458</v>
      </c>
      <c r="MP4" s="354">
        <f t="shared" si="13"/>
        <v>643.6791929036458</v>
      </c>
      <c r="MQ4" s="354">
        <f t="shared" si="13"/>
        <v>552.9224205989583</v>
      </c>
      <c r="MR4" s="354">
        <f t="shared" si="13"/>
        <v>565.09084117187501</v>
      </c>
      <c r="MS4" s="354">
        <f t="shared" si="13"/>
        <v>591.66965819010409</v>
      </c>
      <c r="MT4" s="354">
        <f t="shared" si="13"/>
        <v>616.2642999479167</v>
      </c>
      <c r="MU4" s="354">
        <f t="shared" si="13"/>
        <v>611.28818778645825</v>
      </c>
      <c r="MV4" s="354">
        <f t="shared" si="13"/>
        <v>679.49553973958325</v>
      </c>
      <c r="MW4" s="354">
        <f t="shared" si="13"/>
        <v>597.79462880208325</v>
      </c>
      <c r="MX4" s="354">
        <f t="shared" si="13"/>
        <v>563.45914246093753</v>
      </c>
      <c r="MY4" s="354">
        <f t="shared" si="13"/>
        <v>564.65436912760413</v>
      </c>
      <c r="MZ4" s="354">
        <f t="shared" si="13"/>
        <v>521.0674122265624</v>
      </c>
      <c r="NA4" s="354">
        <f t="shared" si="13"/>
        <v>543.24357874999998</v>
      </c>
      <c r="NB4" s="354">
        <f t="shared" si="13"/>
        <v>665.24400281249996</v>
      </c>
      <c r="NC4" s="354">
        <f t="shared" si="13"/>
        <v>573.31188596354161</v>
      </c>
      <c r="ND4" s="354">
        <f t="shared" si="13"/>
        <v>584.89846375000002</v>
      </c>
      <c r="NE4" s="354">
        <f t="shared" si="13"/>
        <v>611.10738816406251</v>
      </c>
      <c r="NF4" s="354">
        <f t="shared" si="13"/>
        <v>636.16171459635416</v>
      </c>
      <c r="NG4" s="354">
        <f t="shared" si="13"/>
        <v>620.35487440104157</v>
      </c>
    </row>
    <row r="5" spans="1:371" x14ac:dyDescent="0.2">
      <c r="A5" s="260" t="s">
        <v>871</v>
      </c>
      <c r="B5" s="260" t="s">
        <v>271</v>
      </c>
      <c r="C5" s="260" t="s">
        <v>84</v>
      </c>
      <c r="D5" s="260"/>
      <c r="E5" s="258" t="str">
        <f>'Cargos e Salários'!C46</f>
        <v>Controller</v>
      </c>
      <c r="F5" s="430">
        <v>1</v>
      </c>
      <c r="G5" s="291">
        <f>'Cargos e Salários'!AC46</f>
        <v>22214.603769735044</v>
      </c>
      <c r="H5" s="283">
        <f t="shared" si="7"/>
        <v>22214.603769735044</v>
      </c>
    </row>
    <row r="6" spans="1:371" x14ac:dyDescent="0.2">
      <c r="A6" s="507"/>
      <c r="B6" s="507" t="s">
        <v>271</v>
      </c>
      <c r="C6" s="507" t="s">
        <v>84</v>
      </c>
      <c r="D6" s="507"/>
      <c r="E6" s="508" t="s">
        <v>960</v>
      </c>
      <c r="F6" s="506">
        <v>2</v>
      </c>
      <c r="G6" s="509">
        <f>'Cargos e Salários'!AC14</f>
        <v>9668.6024600979417</v>
      </c>
      <c r="H6" s="510">
        <f t="shared" si="7"/>
        <v>19337.204920195883</v>
      </c>
      <c r="I6" s="514" t="s">
        <v>994</v>
      </c>
    </row>
    <row r="7" spans="1:371" x14ac:dyDescent="0.2">
      <c r="A7" s="260"/>
      <c r="B7" s="260" t="s">
        <v>271</v>
      </c>
      <c r="C7" s="260" t="s">
        <v>84</v>
      </c>
      <c r="D7" s="260"/>
      <c r="E7" s="258" t="str">
        <f>'Cargos e Salários'!C24</f>
        <v>Assistente financeiro</v>
      </c>
      <c r="F7" s="506">
        <f>2+4</f>
        <v>6</v>
      </c>
      <c r="G7" s="291">
        <f>'Cargos e Salários'!AC24</f>
        <v>6062.2167697350433</v>
      </c>
      <c r="H7" s="283">
        <f t="shared" si="7"/>
        <v>36373.300618410256</v>
      </c>
      <c r="I7" s="514" t="s">
        <v>1010</v>
      </c>
    </row>
    <row r="8" spans="1:371" x14ac:dyDescent="0.2">
      <c r="A8" s="260"/>
      <c r="B8" s="260" t="s">
        <v>271</v>
      </c>
      <c r="C8" s="260" t="s">
        <v>84</v>
      </c>
      <c r="D8" s="260"/>
      <c r="E8" s="258" t="str">
        <f>'Cargos e Salários'!C25</f>
        <v>Assistente fiscal</v>
      </c>
      <c r="F8" s="506">
        <f>1+2</f>
        <v>3</v>
      </c>
      <c r="G8" s="291">
        <f>'Cargos e Salários'!AC25</f>
        <v>6062.2167697350433</v>
      </c>
      <c r="H8" s="283">
        <f t="shared" si="7"/>
        <v>18186.650309205128</v>
      </c>
      <c r="I8" s="514" t="s">
        <v>1010</v>
      </c>
    </row>
    <row r="9" spans="1:371" x14ac:dyDescent="0.2">
      <c r="A9" s="507"/>
      <c r="B9" s="507" t="s">
        <v>271</v>
      </c>
      <c r="C9" s="507" t="s">
        <v>84</v>
      </c>
      <c r="D9" s="507"/>
      <c r="E9" s="508" t="s">
        <v>219</v>
      </c>
      <c r="F9" s="506">
        <v>1</v>
      </c>
      <c r="G9" s="509">
        <f>'Cargos e Salários'!AC50</f>
        <v>9647.902769735043</v>
      </c>
      <c r="H9" s="510">
        <f t="shared" ref="H9" si="14">G9*F9</f>
        <v>9647.902769735043</v>
      </c>
      <c r="I9" s="514" t="s">
        <v>994</v>
      </c>
    </row>
    <row r="10" spans="1:371" x14ac:dyDescent="0.2">
      <c r="A10" s="507"/>
      <c r="B10" s="507" t="s">
        <v>271</v>
      </c>
      <c r="C10" s="507" t="s">
        <v>84</v>
      </c>
      <c r="D10" s="507"/>
      <c r="E10" s="508" t="s">
        <v>963</v>
      </c>
      <c r="F10" s="506">
        <v>3</v>
      </c>
      <c r="G10" s="509">
        <f>'Cargos e Salários'!AC22</f>
        <v>6062.2167697350433</v>
      </c>
      <c r="H10" s="510">
        <f t="shared" ref="H10:H12" si="15">G10*F10</f>
        <v>18186.650309205128</v>
      </c>
      <c r="I10" s="514" t="s">
        <v>994</v>
      </c>
    </row>
    <row r="11" spans="1:371" x14ac:dyDescent="0.2">
      <c r="A11" s="507"/>
      <c r="B11" s="507"/>
      <c r="C11" s="507"/>
      <c r="D11" s="507"/>
      <c r="E11" s="508" t="s">
        <v>225</v>
      </c>
      <c r="F11" s="506">
        <v>1</v>
      </c>
      <c r="G11" s="509">
        <f>'Cargos e Salários'!AC56</f>
        <v>9647.902769735043</v>
      </c>
      <c r="H11" s="510">
        <f t="shared" si="15"/>
        <v>9647.902769735043</v>
      </c>
      <c r="I11" s="514" t="s">
        <v>994</v>
      </c>
    </row>
    <row r="12" spans="1:371" x14ac:dyDescent="0.2">
      <c r="A12" s="507"/>
      <c r="B12" s="507"/>
      <c r="C12" s="507"/>
      <c r="D12" s="507"/>
      <c r="E12" s="508" t="s">
        <v>224</v>
      </c>
      <c r="F12" s="506">
        <v>2</v>
      </c>
      <c r="G12" s="509">
        <f>'Cargos e Salários'!AC27</f>
        <v>6062.2167697350433</v>
      </c>
      <c r="H12" s="510">
        <f t="shared" si="15"/>
        <v>12124.433539470087</v>
      </c>
      <c r="I12" s="514" t="s">
        <v>994</v>
      </c>
    </row>
    <row r="13" spans="1:371" x14ac:dyDescent="0.2">
      <c r="A13" s="260"/>
      <c r="B13" s="260" t="s">
        <v>271</v>
      </c>
      <c r="C13" s="260" t="s">
        <v>84</v>
      </c>
      <c r="D13" s="260"/>
      <c r="E13" s="258" t="str">
        <f>'Cargos e Salários'!C33</f>
        <v>Auxiliar de escritório</v>
      </c>
      <c r="F13" s="506">
        <f>2+2</f>
        <v>4</v>
      </c>
      <c r="G13" s="291">
        <f>'Cargos e Salários'!AC33</f>
        <v>5195.3005909350422</v>
      </c>
      <c r="H13" s="283">
        <f t="shared" si="7"/>
        <v>20781.202363740169</v>
      </c>
      <c r="I13" s="514" t="s">
        <v>1010</v>
      </c>
    </row>
    <row r="14" spans="1:371" x14ac:dyDescent="0.2">
      <c r="A14" s="260"/>
      <c r="B14" s="260" t="s">
        <v>271</v>
      </c>
      <c r="C14" s="260" t="s">
        <v>84</v>
      </c>
      <c r="D14" s="260"/>
      <c r="E14" s="258" t="str">
        <f>'Cargos e Salários'!C11</f>
        <v>Advogado</v>
      </c>
      <c r="F14" s="430">
        <v>1</v>
      </c>
      <c r="G14" s="291">
        <f>'Cargos e Salários'!AC11</f>
        <v>15033.631769735042</v>
      </c>
      <c r="H14" s="283">
        <f t="shared" si="7"/>
        <v>15033.631769735042</v>
      </c>
    </row>
    <row r="15" spans="1:371" x14ac:dyDescent="0.2">
      <c r="A15" s="260"/>
      <c r="B15" s="260" t="s">
        <v>271</v>
      </c>
      <c r="C15" s="260" t="s">
        <v>84</v>
      </c>
      <c r="D15" s="260"/>
      <c r="E15" s="258" t="str">
        <f>'Cargos e Salários'!C26</f>
        <v>Assistente jurídico</v>
      </c>
      <c r="F15" s="506">
        <f>1+2</f>
        <v>3</v>
      </c>
      <c r="G15" s="291">
        <f>'Cargos e Salários'!AC26</f>
        <v>6062.2167697350433</v>
      </c>
      <c r="H15" s="283">
        <f t="shared" si="7"/>
        <v>18186.650309205128</v>
      </c>
      <c r="I15" s="514" t="s">
        <v>1010</v>
      </c>
    </row>
    <row r="16" spans="1:371" x14ac:dyDescent="0.2">
      <c r="A16" s="260"/>
      <c r="B16" s="260" t="s">
        <v>271</v>
      </c>
      <c r="C16" s="260" t="s">
        <v>84</v>
      </c>
      <c r="D16" s="374"/>
      <c r="E16" s="258" t="str">
        <f>'Cargos e Salários'!C57</f>
        <v>Engenheiro ambiental</v>
      </c>
      <c r="F16" s="430">
        <v>1</v>
      </c>
      <c r="G16" s="291">
        <f>'Cargos e Salários'!AC57</f>
        <v>15084.585615888889</v>
      </c>
      <c r="H16" s="283">
        <f t="shared" si="7"/>
        <v>15084.585615888889</v>
      </c>
    </row>
    <row r="17" spans="1:9" x14ac:dyDescent="0.2">
      <c r="A17" s="271"/>
      <c r="B17" s="260" t="s">
        <v>271</v>
      </c>
      <c r="C17" s="260" t="s">
        <v>84</v>
      </c>
      <c r="D17" s="374"/>
      <c r="E17" s="258" t="str">
        <f>'Cargos e Salários'!C40</f>
        <v>Biólogo</v>
      </c>
      <c r="F17" s="430">
        <v>2</v>
      </c>
      <c r="G17" s="291">
        <f>'Cargos e Salários'!AC40</f>
        <v>9637.8494089350424</v>
      </c>
      <c r="H17" s="283">
        <f t="shared" si="7"/>
        <v>19275.698817870085</v>
      </c>
    </row>
    <row r="18" spans="1:9" x14ac:dyDescent="0.2">
      <c r="A18" s="260"/>
      <c r="B18" s="260" t="s">
        <v>271</v>
      </c>
      <c r="C18" s="260" t="s">
        <v>84</v>
      </c>
      <c r="D18" s="374"/>
      <c r="E18" s="258" t="str">
        <f>'Cargos e Salários'!C53</f>
        <v>Encarregado de RH</v>
      </c>
      <c r="F18" s="430">
        <v>1</v>
      </c>
      <c r="G18" s="291">
        <f>'Cargos e Salários'!AC53</f>
        <v>15033.631769735042</v>
      </c>
      <c r="H18" s="283">
        <f t="shared" si="7"/>
        <v>15033.631769735042</v>
      </c>
    </row>
    <row r="19" spans="1:9" x14ac:dyDescent="0.2">
      <c r="A19" s="271"/>
      <c r="B19" s="260" t="s">
        <v>271</v>
      </c>
      <c r="C19" s="260" t="s">
        <v>84</v>
      </c>
      <c r="D19" s="260"/>
      <c r="E19" s="258" t="str">
        <f>'Cargos e Salários'!C16</f>
        <v>Analista de RH</v>
      </c>
      <c r="F19" s="506">
        <f>1+1</f>
        <v>2</v>
      </c>
      <c r="G19" s="291">
        <f>'Cargos e Salários'!AC16</f>
        <v>9647.902769735043</v>
      </c>
      <c r="H19" s="283">
        <f t="shared" si="7"/>
        <v>19295.805539470086</v>
      </c>
      <c r="I19" s="514" t="s">
        <v>1010</v>
      </c>
    </row>
    <row r="20" spans="1:9" x14ac:dyDescent="0.2">
      <c r="A20" s="515" t="s">
        <v>1028</v>
      </c>
      <c r="B20" s="507" t="s">
        <v>271</v>
      </c>
      <c r="C20" s="507" t="s">
        <v>84</v>
      </c>
      <c r="D20" s="507"/>
      <c r="E20" s="508" t="str">
        <f>'Cargos e Salários'!C84</f>
        <v>Técnico em segurança do trabalho</v>
      </c>
      <c r="F20" s="506">
        <v>1</v>
      </c>
      <c r="G20" s="509">
        <f>'Cargos e Salários'!AC84</f>
        <v>5744.713241210542</v>
      </c>
      <c r="H20" s="510">
        <f t="shared" ref="H20" si="16">G20*F20</f>
        <v>5744.713241210542</v>
      </c>
      <c r="I20" s="514" t="s">
        <v>1029</v>
      </c>
    </row>
    <row r="21" spans="1:9" x14ac:dyDescent="0.2">
      <c r="A21" s="260"/>
      <c r="B21" s="260" t="s">
        <v>271</v>
      </c>
      <c r="C21" s="260" t="s">
        <v>84</v>
      </c>
      <c r="D21" s="260"/>
      <c r="E21" s="258" t="str">
        <f>'Cargos e Salários'!C142</f>
        <v>Supervisor de TI</v>
      </c>
      <c r="F21" s="430">
        <v>1</v>
      </c>
      <c r="G21" s="291">
        <f>'Cargos e Salários'!AC142</f>
        <v>15033.631769735042</v>
      </c>
      <c r="H21" s="283">
        <f t="shared" si="7"/>
        <v>15033.631769735042</v>
      </c>
    </row>
    <row r="22" spans="1:9" x14ac:dyDescent="0.2">
      <c r="A22" s="260"/>
      <c r="B22" s="260" t="s">
        <v>271</v>
      </c>
      <c r="C22" s="260" t="s">
        <v>84</v>
      </c>
      <c r="D22" s="260" t="s">
        <v>868</v>
      </c>
      <c r="E22" s="258" t="str">
        <f>'Cargos e Salários'!C21</f>
        <v>Assistente de TI</v>
      </c>
      <c r="F22" s="430">
        <f>2+2</f>
        <v>4</v>
      </c>
      <c r="G22" s="291">
        <f>'Cargos e Salários'!AC21</f>
        <v>6146.7706158888896</v>
      </c>
      <c r="H22" s="283">
        <f t="shared" si="7"/>
        <v>24587.082463555558</v>
      </c>
    </row>
    <row r="23" spans="1:9" x14ac:dyDescent="0.2">
      <c r="A23" s="276"/>
      <c r="B23" s="260" t="s">
        <v>271</v>
      </c>
      <c r="C23" s="260" t="s">
        <v>84</v>
      </c>
      <c r="D23" s="260"/>
      <c r="E23" s="258" t="str">
        <f>'Cargos e Salários'!C64</f>
        <v>Gerente de marketing e vendas</v>
      </c>
      <c r="F23" s="430">
        <v>1</v>
      </c>
      <c r="G23" s="291">
        <f>'Cargos e Salários'!AC64</f>
        <v>32986.061769735039</v>
      </c>
      <c r="H23" s="283">
        <f t="shared" si="7"/>
        <v>32986.061769735039</v>
      </c>
    </row>
    <row r="24" spans="1:9" x14ac:dyDescent="0.2">
      <c r="A24" s="515"/>
      <c r="B24" s="507" t="s">
        <v>271</v>
      </c>
      <c r="C24" s="507" t="s">
        <v>84</v>
      </c>
      <c r="D24" s="507"/>
      <c r="E24" s="508" t="s">
        <v>237</v>
      </c>
      <c r="F24" s="506">
        <v>1</v>
      </c>
      <c r="G24" s="509">
        <f>'Cargos e Salários'!AC15</f>
        <v>7049.0691471025439</v>
      </c>
      <c r="H24" s="510">
        <f t="shared" si="7"/>
        <v>7049.0691471025439</v>
      </c>
      <c r="I24" s="514" t="s">
        <v>994</v>
      </c>
    </row>
    <row r="25" spans="1:9" x14ac:dyDescent="0.2">
      <c r="A25" s="515"/>
      <c r="B25" s="507" t="s">
        <v>271</v>
      </c>
      <c r="C25" s="507" t="s">
        <v>84</v>
      </c>
      <c r="D25" s="507"/>
      <c r="E25" s="508" t="s">
        <v>558</v>
      </c>
      <c r="F25" s="506">
        <v>2</v>
      </c>
      <c r="G25" s="509">
        <f>'Cargos e Salários'!AC34</f>
        <v>5867.811394735043</v>
      </c>
      <c r="H25" s="510">
        <f t="shared" si="7"/>
        <v>11735.622789470086</v>
      </c>
      <c r="I25" s="514" t="s">
        <v>994</v>
      </c>
    </row>
    <row r="26" spans="1:9" x14ac:dyDescent="0.2">
      <c r="A26" s="276"/>
      <c r="B26" s="260" t="s">
        <v>271</v>
      </c>
      <c r="C26" s="260" t="s">
        <v>84</v>
      </c>
      <c r="D26" s="260"/>
      <c r="E26" s="258" t="str">
        <f>'Cargos e Salários'!C28</f>
        <v>Atendente online</v>
      </c>
      <c r="F26" s="506">
        <f>3+1</f>
        <v>4</v>
      </c>
      <c r="G26" s="291">
        <f>'Cargos e Salários'!AC28</f>
        <v>4411.5276158888892</v>
      </c>
      <c r="H26" s="283">
        <f t="shared" si="7"/>
        <v>17646.110463555557</v>
      </c>
      <c r="I26" s="514" t="s">
        <v>1010</v>
      </c>
    </row>
    <row r="27" spans="1:9" x14ac:dyDescent="0.2">
      <c r="A27" s="276"/>
      <c r="B27" s="260" t="s">
        <v>271</v>
      </c>
      <c r="C27" s="260" t="s">
        <v>84</v>
      </c>
      <c r="D27" s="260"/>
      <c r="E27" s="258" t="str">
        <f>'Cargos e Salários'!C83</f>
        <v>Supervisor de vendas</v>
      </c>
      <c r="F27" s="430">
        <v>1</v>
      </c>
      <c r="G27" s="291">
        <f>'Cargos e Salários'!AC83</f>
        <v>15033.631769735042</v>
      </c>
      <c r="H27" s="283">
        <f t="shared" si="7"/>
        <v>15033.631769735042</v>
      </c>
    </row>
    <row r="28" spans="1:9" x14ac:dyDescent="0.2">
      <c r="A28" s="276"/>
      <c r="B28" s="260" t="s">
        <v>271</v>
      </c>
      <c r="C28" s="260" t="s">
        <v>84</v>
      </c>
      <c r="D28" s="260"/>
      <c r="E28" s="258" t="str">
        <f>'Cargos e Salários'!C17</f>
        <v>Analista de vendas</v>
      </c>
      <c r="F28" s="506">
        <f>1+3</f>
        <v>4</v>
      </c>
      <c r="G28" s="291">
        <f>'Cargos e Salários'!AC17</f>
        <v>6955.0382697350433</v>
      </c>
      <c r="H28" s="283">
        <f t="shared" si="7"/>
        <v>27820.153078940173</v>
      </c>
      <c r="I28" s="514" t="s">
        <v>1010</v>
      </c>
    </row>
    <row r="29" spans="1:9" x14ac:dyDescent="0.2">
      <c r="A29" s="276"/>
      <c r="B29" s="260" t="s">
        <v>271</v>
      </c>
      <c r="C29" s="260" t="s">
        <v>84</v>
      </c>
      <c r="D29" s="260"/>
      <c r="E29" s="258" t="str">
        <f>'Cargos e Salários'!C67</f>
        <v>Jovem aprendiz</v>
      </c>
      <c r="F29" s="506">
        <v>20</v>
      </c>
      <c r="G29" s="291">
        <f>'Cargos e Salários'!AC67</f>
        <v>1930.603186735043</v>
      </c>
      <c r="H29" s="283"/>
      <c r="I29" s="514"/>
    </row>
    <row r="30" spans="1:9" x14ac:dyDescent="0.2">
      <c r="A30" s="375"/>
      <c r="B30" s="375"/>
      <c r="C30" s="375"/>
      <c r="D30" s="271"/>
      <c r="E30" s="264"/>
      <c r="F30" s="373">
        <f>SUM(F3:F29)</f>
        <v>74</v>
      </c>
      <c r="G30" s="368"/>
      <c r="H30" s="522">
        <f>SUM(H3:H28)</f>
        <v>531513.40122384566</v>
      </c>
    </row>
    <row r="31" spans="1:9" x14ac:dyDescent="0.2">
      <c r="A31" s="375"/>
      <c r="B31" s="375"/>
      <c r="C31" s="375"/>
      <c r="D31" s="271"/>
    </row>
    <row r="32" spans="1:9" x14ac:dyDescent="0.2">
      <c r="A32" s="257" t="s">
        <v>610</v>
      </c>
      <c r="B32" s="257" t="s">
        <v>244</v>
      </c>
      <c r="C32" s="257" t="s">
        <v>314</v>
      </c>
      <c r="D32" s="257"/>
      <c r="E32" s="701" t="s">
        <v>595</v>
      </c>
      <c r="F32" s="701"/>
      <c r="G32" s="701"/>
      <c r="H32" s="513" t="s">
        <v>962</v>
      </c>
    </row>
    <row r="33" spans="1:8" x14ac:dyDescent="0.2">
      <c r="A33" s="260" t="s">
        <v>734</v>
      </c>
      <c r="B33" s="260" t="s">
        <v>271</v>
      </c>
      <c r="C33" s="260" t="s">
        <v>84</v>
      </c>
      <c r="D33" s="260"/>
      <c r="E33" s="258" t="s">
        <v>746</v>
      </c>
      <c r="F33" s="261">
        <v>7500</v>
      </c>
      <c r="G33" s="262" t="s">
        <v>594</v>
      </c>
      <c r="H33" s="263"/>
    </row>
    <row r="34" spans="1:8" x14ac:dyDescent="0.2">
      <c r="A34" s="260" t="s">
        <v>601</v>
      </c>
      <c r="B34" s="260" t="s">
        <v>271</v>
      </c>
      <c r="C34" s="260" t="s">
        <v>84</v>
      </c>
      <c r="D34" s="260"/>
      <c r="E34" s="258" t="s">
        <v>607</v>
      </c>
      <c r="F34" s="261">
        <v>5000</v>
      </c>
      <c r="G34" s="262" t="s">
        <v>594</v>
      </c>
      <c r="H34" s="263"/>
    </row>
    <row r="35" spans="1:8" x14ac:dyDescent="0.2">
      <c r="A35" s="260" t="s">
        <v>728</v>
      </c>
      <c r="B35" s="260" t="s">
        <v>271</v>
      </c>
      <c r="C35" s="260" t="s">
        <v>84</v>
      </c>
      <c r="D35" s="260"/>
      <c r="E35" s="258" t="s">
        <v>762</v>
      </c>
      <c r="F35" s="261">
        <v>11000</v>
      </c>
      <c r="G35" s="262" t="s">
        <v>594</v>
      </c>
      <c r="H35" s="263"/>
    </row>
    <row r="36" spans="1:8" x14ac:dyDescent="0.2">
      <c r="A36" s="260" t="s">
        <v>744</v>
      </c>
      <c r="B36" s="260" t="s">
        <v>271</v>
      </c>
      <c r="C36" s="260" t="s">
        <v>84</v>
      </c>
      <c r="D36" s="260"/>
      <c r="E36" s="258" t="s">
        <v>770</v>
      </c>
      <c r="F36" s="261">
        <v>1200</v>
      </c>
      <c r="G36" s="262" t="s">
        <v>594</v>
      </c>
      <c r="H36" s="263"/>
    </row>
    <row r="37" spans="1:8" x14ac:dyDescent="0.2">
      <c r="A37" s="260" t="s">
        <v>601</v>
      </c>
      <c r="B37" s="260" t="s">
        <v>271</v>
      </c>
      <c r="C37" s="260" t="s">
        <v>84</v>
      </c>
      <c r="D37" s="260"/>
      <c r="E37" s="258" t="s">
        <v>764</v>
      </c>
      <c r="F37" s="261">
        <f>'Veículos operacionais'!D39</f>
        <v>20350.851666666666</v>
      </c>
      <c r="G37" s="262" t="s">
        <v>594</v>
      </c>
      <c r="H37" s="263"/>
    </row>
    <row r="38" spans="1:8" x14ac:dyDescent="0.2">
      <c r="A38" s="260" t="s">
        <v>766</v>
      </c>
      <c r="B38" s="260" t="s">
        <v>271</v>
      </c>
      <c r="C38" s="260" t="s">
        <v>84</v>
      </c>
      <c r="D38" s="260"/>
      <c r="E38" s="258" t="s">
        <v>765</v>
      </c>
      <c r="F38" s="261">
        <f>-'Veículos operacionais'!G13</f>
        <v>45407.40879311155</v>
      </c>
      <c r="G38" s="262" t="s">
        <v>594</v>
      </c>
      <c r="H38" s="263"/>
    </row>
    <row r="39" spans="1:8" x14ac:dyDescent="0.2">
      <c r="A39" s="263"/>
      <c r="B39" s="263"/>
      <c r="C39" s="263"/>
      <c r="D39" s="263"/>
      <c r="E39" s="264"/>
      <c r="F39" s="339">
        <f>SUM(F33:F38)</f>
        <v>90458.260459778219</v>
      </c>
      <c r="G39" s="266"/>
      <c r="H39" s="263"/>
    </row>
    <row r="40" spans="1:8" x14ac:dyDescent="0.2">
      <c r="A40" s="263"/>
      <c r="B40" s="263"/>
      <c r="C40" s="263"/>
      <c r="D40" s="263"/>
      <c r="E40" s="264"/>
      <c r="F40" s="338"/>
      <c r="G40" s="266"/>
      <c r="H40" s="263"/>
    </row>
    <row r="41" spans="1:8" x14ac:dyDescent="0.2">
      <c r="A41" s="257" t="s">
        <v>610</v>
      </c>
      <c r="B41" s="257" t="s">
        <v>244</v>
      </c>
      <c r="C41" s="257" t="s">
        <v>314</v>
      </c>
      <c r="D41" s="257"/>
      <c r="E41" s="702" t="s">
        <v>565</v>
      </c>
      <c r="F41" s="703"/>
      <c r="G41" s="704"/>
      <c r="H41" s="513" t="s">
        <v>962</v>
      </c>
    </row>
    <row r="42" spans="1:8" s="282" customFormat="1" x14ac:dyDescent="0.2">
      <c r="A42" s="260" t="s">
        <v>734</v>
      </c>
      <c r="B42" s="260" t="s">
        <v>271</v>
      </c>
      <c r="C42" s="260" t="s">
        <v>84</v>
      </c>
      <c r="D42" s="260"/>
      <c r="E42" s="258" t="s">
        <v>739</v>
      </c>
      <c r="F42" s="261">
        <v>1200</v>
      </c>
      <c r="G42" s="262" t="s">
        <v>594</v>
      </c>
      <c r="H42" s="256"/>
    </row>
    <row r="43" spans="1:8" s="282" customFormat="1" x14ac:dyDescent="0.2">
      <c r="A43" s="260" t="s">
        <v>753</v>
      </c>
      <c r="B43" s="260" t="s">
        <v>271</v>
      </c>
      <c r="C43" s="260" t="s">
        <v>84</v>
      </c>
      <c r="D43" s="260"/>
      <c r="E43" s="258" t="s">
        <v>740</v>
      </c>
      <c r="F43" s="261">
        <v>15000</v>
      </c>
      <c r="G43" s="262" t="s">
        <v>594</v>
      </c>
      <c r="H43" s="256"/>
    </row>
    <row r="44" spans="1:8" s="282" customFormat="1" x14ac:dyDescent="0.2">
      <c r="A44" s="260" t="s">
        <v>743</v>
      </c>
      <c r="B44" s="260" t="s">
        <v>271</v>
      </c>
      <c r="C44" s="260" t="s">
        <v>84</v>
      </c>
      <c r="D44" s="260"/>
      <c r="E44" s="258" t="s">
        <v>752</v>
      </c>
      <c r="F44" s="261">
        <v>7500</v>
      </c>
      <c r="G44" s="262" t="s">
        <v>594</v>
      </c>
      <c r="H44" s="256"/>
    </row>
    <row r="45" spans="1:8" s="282" customFormat="1" x14ac:dyDescent="0.2">
      <c r="A45" s="260" t="s">
        <v>744</v>
      </c>
      <c r="B45" s="260" t="s">
        <v>271</v>
      </c>
      <c r="C45" s="260" t="s">
        <v>84</v>
      </c>
      <c r="D45" s="260"/>
      <c r="E45" s="258" t="s">
        <v>741</v>
      </c>
      <c r="F45" s="261">
        <v>7500</v>
      </c>
      <c r="G45" s="262" t="s">
        <v>594</v>
      </c>
      <c r="H45" s="256"/>
    </row>
    <row r="46" spans="1:8" s="282" customFormat="1" x14ac:dyDescent="0.2">
      <c r="A46" s="260" t="s">
        <v>745</v>
      </c>
      <c r="B46" s="260" t="s">
        <v>271</v>
      </c>
      <c r="C46" s="260" t="s">
        <v>84</v>
      </c>
      <c r="D46" s="260"/>
      <c r="E46" s="258" t="s">
        <v>742</v>
      </c>
      <c r="F46" s="261">
        <v>1500</v>
      </c>
      <c r="G46" s="262" t="s">
        <v>594</v>
      </c>
      <c r="H46" s="256"/>
    </row>
    <row r="47" spans="1:8" s="282" customFormat="1" x14ac:dyDescent="0.2">
      <c r="A47" s="260" t="s">
        <v>733</v>
      </c>
      <c r="B47" s="260" t="s">
        <v>271</v>
      </c>
      <c r="C47" s="260" t="s">
        <v>84</v>
      </c>
      <c r="D47" s="260"/>
      <c r="E47" s="258" t="s">
        <v>747</v>
      </c>
      <c r="F47" s="261">
        <v>35000</v>
      </c>
      <c r="G47" s="262" t="s">
        <v>594</v>
      </c>
      <c r="H47" s="256"/>
    </row>
    <row r="48" spans="1:8" s="282" customFormat="1" x14ac:dyDescent="0.2">
      <c r="A48" s="260" t="s">
        <v>751</v>
      </c>
      <c r="B48" s="260" t="s">
        <v>271</v>
      </c>
      <c r="C48" s="260" t="s">
        <v>84</v>
      </c>
      <c r="D48" s="260"/>
      <c r="E48" s="258" t="s">
        <v>748</v>
      </c>
      <c r="F48" s="261">
        <v>200000</v>
      </c>
      <c r="G48" s="262" t="s">
        <v>594</v>
      </c>
      <c r="H48" s="256"/>
    </row>
    <row r="49" spans="1:8" s="282" customFormat="1" x14ac:dyDescent="0.2">
      <c r="A49" s="260" t="s">
        <v>744</v>
      </c>
      <c r="B49" s="260" t="s">
        <v>271</v>
      </c>
      <c r="C49" s="260" t="s">
        <v>84</v>
      </c>
      <c r="D49" s="260"/>
      <c r="E49" s="258" t="s">
        <v>749</v>
      </c>
      <c r="F49" s="261">
        <v>30000</v>
      </c>
      <c r="G49" s="262" t="s">
        <v>594</v>
      </c>
      <c r="H49" s="256"/>
    </row>
    <row r="50" spans="1:8" x14ac:dyDescent="0.2">
      <c r="A50" s="260" t="s">
        <v>670</v>
      </c>
      <c r="B50" s="260" t="s">
        <v>271</v>
      </c>
      <c r="C50" s="260" t="s">
        <v>84</v>
      </c>
      <c r="D50" s="260"/>
      <c r="E50" s="258" t="s">
        <v>750</v>
      </c>
      <c r="F50" s="261">
        <v>25000</v>
      </c>
      <c r="G50" s="262" t="s">
        <v>594</v>
      </c>
    </row>
    <row r="51" spans="1:8" x14ac:dyDescent="0.2">
      <c r="A51" s="507" t="s">
        <v>1021</v>
      </c>
      <c r="B51" s="507" t="s">
        <v>271</v>
      </c>
      <c r="C51" s="507" t="s">
        <v>84</v>
      </c>
      <c r="D51" s="507"/>
      <c r="E51" s="508" t="s">
        <v>1020</v>
      </c>
      <c r="F51" s="516">
        <v>15000</v>
      </c>
      <c r="G51" s="517" t="s">
        <v>594</v>
      </c>
      <c r="H51" s="514" t="s">
        <v>1022</v>
      </c>
    </row>
    <row r="52" spans="1:8" s="6" customFormat="1" ht="76.5" x14ac:dyDescent="0.25">
      <c r="A52" s="524" t="s">
        <v>734</v>
      </c>
      <c r="B52" s="524" t="s">
        <v>271</v>
      </c>
      <c r="C52" s="524" t="s">
        <v>84</v>
      </c>
      <c r="D52" s="538" t="s">
        <v>1027</v>
      </c>
      <c r="E52" s="539" t="s">
        <v>1025</v>
      </c>
      <c r="F52" s="525">
        <f>40000*1.5</f>
        <v>60000</v>
      </c>
      <c r="G52" s="540" t="s">
        <v>594</v>
      </c>
      <c r="H52" s="541" t="s">
        <v>1026</v>
      </c>
    </row>
    <row r="53" spans="1:8" x14ac:dyDescent="0.2">
      <c r="A53" s="465" t="s">
        <v>872</v>
      </c>
      <c r="B53" s="465" t="s">
        <v>814</v>
      </c>
      <c r="C53" s="465" t="s">
        <v>84</v>
      </c>
      <c r="D53" s="465" t="s">
        <v>885</v>
      </c>
      <c r="E53" s="258" t="s">
        <v>886</v>
      </c>
      <c r="F53" s="261">
        <f>6500</f>
        <v>6500</v>
      </c>
      <c r="G53" s="262" t="s">
        <v>594</v>
      </c>
    </row>
    <row r="54" spans="1:8" x14ac:dyDescent="0.2">
      <c r="A54" s="260" t="s">
        <v>744</v>
      </c>
      <c r="B54" s="260" t="s">
        <v>271</v>
      </c>
      <c r="C54" s="260" t="s">
        <v>84</v>
      </c>
      <c r="D54" s="260"/>
      <c r="E54" s="258" t="s">
        <v>754</v>
      </c>
      <c r="F54" s="261">
        <v>18000</v>
      </c>
      <c r="G54" s="262" t="s">
        <v>594</v>
      </c>
    </row>
    <row r="55" spans="1:8" x14ac:dyDescent="0.2">
      <c r="A55" s="507" t="s">
        <v>744</v>
      </c>
      <c r="B55" s="260" t="s">
        <v>271</v>
      </c>
      <c r="C55" s="260" t="s">
        <v>84</v>
      </c>
      <c r="D55" s="260"/>
      <c r="E55" s="258" t="s">
        <v>755</v>
      </c>
      <c r="F55" s="516">
        <f>1.2*18000</f>
        <v>21600</v>
      </c>
      <c r="G55" s="262" t="s">
        <v>594</v>
      </c>
      <c r="H55" s="514" t="s">
        <v>1006</v>
      </c>
    </row>
    <row r="56" spans="1:8" x14ac:dyDescent="0.2">
      <c r="A56" s="507" t="s">
        <v>965</v>
      </c>
      <c r="B56" s="260" t="s">
        <v>271</v>
      </c>
      <c r="C56" s="260" t="s">
        <v>84</v>
      </c>
      <c r="D56" s="260"/>
      <c r="E56" s="258" t="s">
        <v>756</v>
      </c>
      <c r="F56" s="516">
        <f>1.1*44500</f>
        <v>48950.000000000007</v>
      </c>
      <c r="G56" s="262" t="s">
        <v>594</v>
      </c>
      <c r="H56" s="514" t="s">
        <v>1007</v>
      </c>
    </row>
    <row r="57" spans="1:8" x14ac:dyDescent="0.2">
      <c r="A57" s="507" t="s">
        <v>601</v>
      </c>
      <c r="B57" s="260" t="s">
        <v>271</v>
      </c>
      <c r="C57" s="260" t="s">
        <v>84</v>
      </c>
      <c r="D57" s="260"/>
      <c r="E57" s="258" t="s">
        <v>757</v>
      </c>
      <c r="F57" s="516">
        <v>5000</v>
      </c>
      <c r="G57" s="262" t="s">
        <v>594</v>
      </c>
      <c r="H57" s="514" t="s">
        <v>1008</v>
      </c>
    </row>
    <row r="58" spans="1:8" x14ac:dyDescent="0.2">
      <c r="A58" s="260" t="s">
        <v>769</v>
      </c>
      <c r="B58" s="260" t="s">
        <v>271</v>
      </c>
      <c r="C58" s="260" t="s">
        <v>84</v>
      </c>
      <c r="D58" s="260"/>
      <c r="E58" s="258" t="s">
        <v>768</v>
      </c>
      <c r="F58" s="261">
        <v>12000</v>
      </c>
      <c r="G58" s="262" t="s">
        <v>594</v>
      </c>
    </row>
    <row r="59" spans="1:8" x14ac:dyDescent="0.2">
      <c r="A59" s="507" t="s">
        <v>1017</v>
      </c>
      <c r="B59" s="507" t="s">
        <v>271</v>
      </c>
      <c r="C59" s="507" t="s">
        <v>84</v>
      </c>
      <c r="D59" s="507" t="s">
        <v>1015</v>
      </c>
      <c r="E59" s="508" t="s">
        <v>1013</v>
      </c>
      <c r="F59" s="516">
        <f>2*18900*(1+4.28%)*1.4/12</f>
        <v>4598.7479999999996</v>
      </c>
      <c r="G59" s="517" t="s">
        <v>594</v>
      </c>
      <c r="H59" s="514" t="s">
        <v>1016</v>
      </c>
    </row>
    <row r="60" spans="1:8" x14ac:dyDescent="0.2">
      <c r="A60" s="507" t="s">
        <v>1014</v>
      </c>
      <c r="B60" s="507" t="s">
        <v>271</v>
      </c>
      <c r="C60" s="507" t="s">
        <v>84</v>
      </c>
      <c r="D60" s="507"/>
      <c r="E60" s="508" t="s">
        <v>1018</v>
      </c>
      <c r="F60" s="516">
        <v>10000</v>
      </c>
      <c r="G60" s="517" t="s">
        <v>594</v>
      </c>
      <c r="H60" s="514" t="s">
        <v>1019</v>
      </c>
    </row>
    <row r="61" spans="1:8" x14ac:dyDescent="0.2">
      <c r="A61" s="507" t="s">
        <v>966</v>
      </c>
      <c r="B61" s="260" t="s">
        <v>271</v>
      </c>
      <c r="C61" s="260" t="s">
        <v>84</v>
      </c>
      <c r="D61" s="260"/>
      <c r="E61" s="258" t="s">
        <v>763</v>
      </c>
      <c r="F61" s="516">
        <f>8*12500</f>
        <v>100000</v>
      </c>
      <c r="G61" s="262" t="s">
        <v>594</v>
      </c>
      <c r="H61" s="514" t="s">
        <v>1009</v>
      </c>
    </row>
    <row r="62" spans="1:8" x14ac:dyDescent="0.2">
      <c r="F62" s="381">
        <f>SUM(F42:F61)</f>
        <v>624348.74800000002</v>
      </c>
    </row>
    <row r="64" spans="1:8" x14ac:dyDescent="0.2">
      <c r="A64" s="257" t="s">
        <v>610</v>
      </c>
      <c r="B64" s="257" t="s">
        <v>244</v>
      </c>
      <c r="C64" s="257" t="s">
        <v>314</v>
      </c>
      <c r="D64" s="257"/>
      <c r="E64" s="702" t="s">
        <v>767</v>
      </c>
      <c r="F64" s="703"/>
      <c r="G64" s="704"/>
      <c r="H64" s="513" t="s">
        <v>962</v>
      </c>
    </row>
    <row r="65" spans="1:9" x14ac:dyDescent="0.2">
      <c r="A65" s="260" t="s">
        <v>761</v>
      </c>
      <c r="B65" s="260" t="s">
        <v>271</v>
      </c>
      <c r="C65" s="260" t="s">
        <v>84</v>
      </c>
      <c r="D65" s="260"/>
      <c r="E65" s="258" t="s">
        <v>759</v>
      </c>
      <c r="F65" s="261">
        <v>15000</v>
      </c>
      <c r="G65" s="262" t="s">
        <v>594</v>
      </c>
    </row>
    <row r="66" spans="1:9" x14ac:dyDescent="0.2">
      <c r="A66" s="260" t="s">
        <v>760</v>
      </c>
      <c r="B66" s="260" t="s">
        <v>271</v>
      </c>
      <c r="C66" s="260" t="s">
        <v>84</v>
      </c>
      <c r="D66" s="260"/>
      <c r="E66" s="258" t="s">
        <v>758</v>
      </c>
      <c r="F66" s="261">
        <v>1750</v>
      </c>
      <c r="G66" s="262" t="s">
        <v>594</v>
      </c>
    </row>
    <row r="67" spans="1:9" x14ac:dyDescent="0.2">
      <c r="A67" s="507" t="s">
        <v>1023</v>
      </c>
      <c r="B67" s="260" t="s">
        <v>271</v>
      </c>
      <c r="C67" s="260" t="s">
        <v>84</v>
      </c>
      <c r="D67" s="260"/>
      <c r="E67" s="258" t="s">
        <v>771</v>
      </c>
      <c r="F67" s="516">
        <f>61800*1.35</f>
        <v>83430</v>
      </c>
      <c r="G67" s="472" t="s">
        <v>594</v>
      </c>
      <c r="H67" s="537" t="s">
        <v>1024</v>
      </c>
      <c r="I67" s="380"/>
    </row>
    <row r="68" spans="1:9" x14ac:dyDescent="0.2">
      <c r="A68" s="260" t="s">
        <v>743</v>
      </c>
      <c r="B68" s="260" t="s">
        <v>271</v>
      </c>
      <c r="C68" s="260" t="s">
        <v>84</v>
      </c>
      <c r="D68" s="260"/>
      <c r="E68" s="369" t="s">
        <v>772</v>
      </c>
      <c r="F68" s="469">
        <f>1000*1.2</f>
        <v>1200</v>
      </c>
      <c r="G68" s="470" t="s">
        <v>594</v>
      </c>
      <c r="H68" s="471">
        <f>F68/2000000/12</f>
        <v>4.9999999999999996E-5</v>
      </c>
      <c r="I68" s="380" t="s">
        <v>908</v>
      </c>
    </row>
    <row r="69" spans="1:9" ht="25.5" x14ac:dyDescent="0.2">
      <c r="A69" s="436" t="s">
        <v>670</v>
      </c>
      <c r="B69" s="436" t="s">
        <v>271</v>
      </c>
      <c r="C69" s="436" t="s">
        <v>84</v>
      </c>
      <c r="D69" s="260"/>
      <c r="E69" s="473" t="s">
        <v>773</v>
      </c>
      <c r="F69" s="474">
        <f>26000*1.25</f>
        <v>32500</v>
      </c>
      <c r="G69" s="475" t="s">
        <v>594</v>
      </c>
      <c r="H69" s="471">
        <f>F69/2000000/12</f>
        <v>1.3541666666666667E-3</v>
      </c>
      <c r="I69" s="380" t="s">
        <v>908</v>
      </c>
    </row>
    <row r="70" spans="1:9" ht="51" x14ac:dyDescent="0.2">
      <c r="A70" s="440" t="s">
        <v>777</v>
      </c>
      <c r="B70" s="436" t="s">
        <v>271</v>
      </c>
      <c r="C70" s="436" t="s">
        <v>84</v>
      </c>
      <c r="D70" s="260"/>
      <c r="E70" s="439" t="s">
        <v>774</v>
      </c>
      <c r="F70" s="437">
        <v>1200</v>
      </c>
      <c r="G70" s="438" t="s">
        <v>594</v>
      </c>
    </row>
    <row r="71" spans="1:9" x14ac:dyDescent="0.2">
      <c r="A71" s="278"/>
      <c r="B71" s="278"/>
      <c r="C71" s="278"/>
      <c r="D71" s="278"/>
      <c r="E71" s="264"/>
      <c r="F71" s="340">
        <f>SUM(F42:F42)</f>
        <v>1200</v>
      </c>
      <c r="G71" s="266"/>
    </row>
    <row r="72" spans="1:9" x14ac:dyDescent="0.2">
      <c r="F72" s="279"/>
      <c r="G72" s="280"/>
    </row>
    <row r="73" spans="1:9" x14ac:dyDescent="0.2">
      <c r="A73" s="257" t="s">
        <v>610</v>
      </c>
      <c r="B73" s="257" t="s">
        <v>244</v>
      </c>
      <c r="C73" s="257" t="s">
        <v>314</v>
      </c>
      <c r="D73" s="257"/>
      <c r="E73" s="702" t="s">
        <v>778</v>
      </c>
      <c r="F73" s="703"/>
      <c r="G73" s="704"/>
      <c r="H73" s="513" t="s">
        <v>962</v>
      </c>
    </row>
    <row r="74" spans="1:9" x14ac:dyDescent="0.2">
      <c r="A74" s="524" t="s">
        <v>883</v>
      </c>
      <c r="B74" s="260" t="s">
        <v>271</v>
      </c>
      <c r="C74" s="260" t="s">
        <v>84</v>
      </c>
      <c r="D74" s="260"/>
      <c r="E74" s="258" t="s">
        <v>783</v>
      </c>
      <c r="F74" s="516">
        <f>13500*1.4</f>
        <v>18900</v>
      </c>
      <c r="G74" s="262" t="s">
        <v>594</v>
      </c>
      <c r="H74" s="514" t="s">
        <v>980</v>
      </c>
    </row>
    <row r="75" spans="1:9" x14ac:dyDescent="0.2">
      <c r="A75" s="524" t="s">
        <v>883</v>
      </c>
      <c r="B75" s="260" t="s">
        <v>271</v>
      </c>
      <c r="C75" s="260" t="s">
        <v>84</v>
      </c>
      <c r="D75" s="260"/>
      <c r="E75" s="258" t="s">
        <v>780</v>
      </c>
      <c r="F75" s="525">
        <f>23100*1.4</f>
        <v>32339.999999999996</v>
      </c>
      <c r="G75" s="262" t="s">
        <v>594</v>
      </c>
      <c r="H75" s="514" t="s">
        <v>979</v>
      </c>
    </row>
    <row r="76" spans="1:9" x14ac:dyDescent="0.2">
      <c r="A76" s="524" t="s">
        <v>883</v>
      </c>
      <c r="B76" s="260" t="s">
        <v>271</v>
      </c>
      <c r="C76" s="260" t="s">
        <v>84</v>
      </c>
      <c r="D76" s="260"/>
      <c r="E76" s="258" t="s">
        <v>781</v>
      </c>
      <c r="F76" s="525">
        <f>12700*1.4</f>
        <v>17780</v>
      </c>
      <c r="G76" s="262" t="s">
        <v>594</v>
      </c>
      <c r="H76" s="514" t="s">
        <v>981</v>
      </c>
    </row>
    <row r="77" spans="1:9" x14ac:dyDescent="0.2">
      <c r="A77" s="524" t="s">
        <v>883</v>
      </c>
      <c r="B77" s="260" t="s">
        <v>271</v>
      </c>
      <c r="C77" s="260" t="s">
        <v>84</v>
      </c>
      <c r="D77" s="432"/>
      <c r="E77" s="258" t="s">
        <v>782</v>
      </c>
      <c r="F77" s="525">
        <f>14900*1.4</f>
        <v>20860</v>
      </c>
      <c r="G77" s="262" t="s">
        <v>594</v>
      </c>
      <c r="H77" s="514" t="s">
        <v>981</v>
      </c>
    </row>
    <row r="78" spans="1:9" x14ac:dyDescent="0.2">
      <c r="A78" s="278"/>
      <c r="B78" s="278"/>
      <c r="C78" s="278"/>
      <c r="D78" s="278"/>
      <c r="E78" s="264"/>
      <c r="F78" s="340">
        <f>SUM(F74:F77)</f>
        <v>89880</v>
      </c>
      <c r="G78" s="266"/>
    </row>
  </sheetData>
  <mergeCells count="35">
    <mergeCell ref="EB1:EM1"/>
    <mergeCell ref="E1:H1"/>
    <mergeCell ref="L1:W1"/>
    <mergeCell ref="X1:AI1"/>
    <mergeCell ref="AJ1:AU1"/>
    <mergeCell ref="AV1:BG1"/>
    <mergeCell ref="BH1:BS1"/>
    <mergeCell ref="BT1:CE1"/>
    <mergeCell ref="CF1:CQ1"/>
    <mergeCell ref="CR1:DC1"/>
    <mergeCell ref="DD1:DO1"/>
    <mergeCell ref="DP1:EA1"/>
    <mergeCell ref="JP1:KA1"/>
    <mergeCell ref="EN1:EY1"/>
    <mergeCell ref="EZ1:FK1"/>
    <mergeCell ref="FL1:FW1"/>
    <mergeCell ref="FX1:GI1"/>
    <mergeCell ref="GJ1:GU1"/>
    <mergeCell ref="GV1:HG1"/>
    <mergeCell ref="MV1:NG1"/>
    <mergeCell ref="E32:G32"/>
    <mergeCell ref="E41:G41"/>
    <mergeCell ref="E64:G64"/>
    <mergeCell ref="E73:G73"/>
    <mergeCell ref="KB1:KM1"/>
    <mergeCell ref="KN1:KY1"/>
    <mergeCell ref="KZ1:LK1"/>
    <mergeCell ref="LL1:LW1"/>
    <mergeCell ref="LX1:MI1"/>
    <mergeCell ref="MJ1:MU1"/>
    <mergeCell ref="HH1:HS1"/>
    <mergeCell ref="HT1:IE1"/>
    <mergeCell ref="IF1:IQ1"/>
    <mergeCell ref="IR1:JC1"/>
    <mergeCell ref="JD1:JO1"/>
  </mergeCells>
  <pageMargins left="0.511811024" right="0.511811024" top="0.78740157499999996" bottom="0.78740157499999996" header="0.31496062000000002" footer="0.31496062000000002"/>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8F174-826B-4810-AF55-23F07336B411}">
  <sheetPr>
    <tabColor rgb="FF92D050"/>
  </sheetPr>
  <dimension ref="A1:NG25"/>
  <sheetViews>
    <sheetView workbookViewId="0">
      <selection activeCell="M4" sqref="M4"/>
    </sheetView>
  </sheetViews>
  <sheetFormatPr defaultColWidth="9.140625" defaultRowHeight="12.75" x14ac:dyDescent="0.2"/>
  <cols>
    <col min="1" max="1" width="23.42578125" style="256" bestFit="1" customWidth="1"/>
    <col min="2" max="2" width="5.42578125" style="256" bestFit="1" customWidth="1"/>
    <col min="3" max="3" width="7.42578125" style="256" bestFit="1" customWidth="1"/>
    <col min="4" max="4" width="16.7109375" style="256" bestFit="1" customWidth="1"/>
    <col min="5" max="5" width="22" style="256" bestFit="1" customWidth="1"/>
    <col min="6" max="6" width="12" style="256" bestFit="1" customWidth="1"/>
    <col min="7" max="7" width="10.85546875" style="256" bestFit="1" customWidth="1"/>
    <col min="8" max="8" width="25" style="256" bestFit="1" customWidth="1"/>
    <col min="9" max="9" width="25.5703125" style="256" bestFit="1" customWidth="1"/>
    <col min="10" max="10" width="4.28515625" style="256" bestFit="1" customWidth="1"/>
    <col min="11" max="11" width="14" style="256" bestFit="1" customWidth="1"/>
    <col min="12" max="23" width="8.42578125" style="256" bestFit="1" customWidth="1"/>
    <col min="24" max="36" width="8.140625" style="256" bestFit="1" customWidth="1"/>
    <col min="37" max="47" width="7.85546875" style="256" bestFit="1" customWidth="1"/>
    <col min="48" max="59" width="8.140625" style="256" bestFit="1" customWidth="1"/>
    <col min="60" max="71" width="7.85546875" style="256" bestFit="1" customWidth="1"/>
    <col min="72" max="83" width="8.42578125" style="256" bestFit="1" customWidth="1"/>
    <col min="84" max="95" width="8.140625" style="256" bestFit="1" customWidth="1"/>
    <col min="96" max="107" width="8.42578125" style="256" bestFit="1" customWidth="1"/>
    <col min="108" max="119" width="7.85546875" style="256" bestFit="1" customWidth="1"/>
    <col min="120" max="131" width="8.42578125" style="256" bestFit="1" customWidth="1"/>
    <col min="132" max="155" width="8.140625" style="256" bestFit="1" customWidth="1"/>
    <col min="156" max="179" width="8.42578125" style="256" bestFit="1" customWidth="1"/>
    <col min="180" max="191" width="8.5703125" style="256" bestFit="1" customWidth="1"/>
    <col min="192" max="215" width="8.85546875" style="256" bestFit="1" customWidth="1"/>
    <col min="216" max="227" width="8.5703125" style="256" bestFit="1" customWidth="1"/>
    <col min="228" max="239" width="8.28515625" style="256" bestFit="1" customWidth="1"/>
    <col min="240" max="275" width="8.5703125" style="256" bestFit="1" customWidth="1"/>
    <col min="276" max="287" width="8.85546875" style="256" bestFit="1" customWidth="1"/>
    <col min="288" max="299" width="8.28515625" style="256" bestFit="1" customWidth="1"/>
    <col min="300" max="311" width="8.5703125" style="256" bestFit="1" customWidth="1"/>
    <col min="312" max="323" width="8.85546875" style="256" bestFit="1" customWidth="1"/>
    <col min="324" max="335" width="8.28515625" style="256" bestFit="1" customWidth="1"/>
    <col min="336" max="347" width="8.5703125" style="256" bestFit="1" customWidth="1"/>
    <col min="348" max="359" width="8.28515625" style="256" bestFit="1" customWidth="1"/>
    <col min="360" max="371" width="8.85546875" style="256" bestFit="1" customWidth="1"/>
    <col min="372" max="16384" width="9.140625" style="256"/>
  </cols>
  <sheetData>
    <row r="1" spans="1:371" x14ac:dyDescent="0.2">
      <c r="E1" s="701" t="s">
        <v>0</v>
      </c>
      <c r="F1" s="701"/>
      <c r="G1" s="701"/>
      <c r="H1" s="701"/>
      <c r="K1" s="263"/>
      <c r="L1" s="705" t="s">
        <v>284</v>
      </c>
      <c r="M1" s="706"/>
      <c r="N1" s="706"/>
      <c r="O1" s="706"/>
      <c r="P1" s="706"/>
      <c r="Q1" s="706"/>
      <c r="R1" s="706"/>
      <c r="S1" s="706"/>
      <c r="T1" s="706"/>
      <c r="U1" s="706"/>
      <c r="V1" s="706"/>
      <c r="W1" s="707"/>
      <c r="X1" s="705" t="s">
        <v>285</v>
      </c>
      <c r="Y1" s="706"/>
      <c r="Z1" s="706"/>
      <c r="AA1" s="706"/>
      <c r="AB1" s="706"/>
      <c r="AC1" s="706"/>
      <c r="AD1" s="706"/>
      <c r="AE1" s="706"/>
      <c r="AF1" s="706"/>
      <c r="AG1" s="706"/>
      <c r="AH1" s="706"/>
      <c r="AI1" s="707"/>
      <c r="AJ1" s="705" t="s">
        <v>286</v>
      </c>
      <c r="AK1" s="706"/>
      <c r="AL1" s="706"/>
      <c r="AM1" s="706"/>
      <c r="AN1" s="706"/>
      <c r="AO1" s="706"/>
      <c r="AP1" s="706"/>
      <c r="AQ1" s="706"/>
      <c r="AR1" s="706"/>
      <c r="AS1" s="706"/>
      <c r="AT1" s="706"/>
      <c r="AU1" s="707"/>
      <c r="AV1" s="705" t="s">
        <v>287</v>
      </c>
      <c r="AW1" s="706"/>
      <c r="AX1" s="706"/>
      <c r="AY1" s="706"/>
      <c r="AZ1" s="706"/>
      <c r="BA1" s="706"/>
      <c r="BB1" s="706"/>
      <c r="BC1" s="706"/>
      <c r="BD1" s="706"/>
      <c r="BE1" s="706"/>
      <c r="BF1" s="706"/>
      <c r="BG1" s="707"/>
      <c r="BH1" s="705" t="s">
        <v>288</v>
      </c>
      <c r="BI1" s="706"/>
      <c r="BJ1" s="706"/>
      <c r="BK1" s="706"/>
      <c r="BL1" s="706"/>
      <c r="BM1" s="706"/>
      <c r="BN1" s="706"/>
      <c r="BO1" s="706"/>
      <c r="BP1" s="706"/>
      <c r="BQ1" s="706"/>
      <c r="BR1" s="706"/>
      <c r="BS1" s="707"/>
      <c r="BT1" s="705" t="s">
        <v>289</v>
      </c>
      <c r="BU1" s="706"/>
      <c r="BV1" s="706"/>
      <c r="BW1" s="706"/>
      <c r="BX1" s="706"/>
      <c r="BY1" s="706"/>
      <c r="BZ1" s="706"/>
      <c r="CA1" s="706"/>
      <c r="CB1" s="706"/>
      <c r="CC1" s="706"/>
      <c r="CD1" s="706"/>
      <c r="CE1" s="707"/>
      <c r="CF1" s="705" t="s">
        <v>290</v>
      </c>
      <c r="CG1" s="706"/>
      <c r="CH1" s="706"/>
      <c r="CI1" s="706"/>
      <c r="CJ1" s="706"/>
      <c r="CK1" s="706"/>
      <c r="CL1" s="706"/>
      <c r="CM1" s="706"/>
      <c r="CN1" s="706"/>
      <c r="CO1" s="706"/>
      <c r="CP1" s="706"/>
      <c r="CQ1" s="707"/>
      <c r="CR1" s="705" t="s">
        <v>291</v>
      </c>
      <c r="CS1" s="706"/>
      <c r="CT1" s="706"/>
      <c r="CU1" s="706"/>
      <c r="CV1" s="706"/>
      <c r="CW1" s="706"/>
      <c r="CX1" s="706"/>
      <c r="CY1" s="706"/>
      <c r="CZ1" s="706"/>
      <c r="DA1" s="706"/>
      <c r="DB1" s="706"/>
      <c r="DC1" s="707"/>
      <c r="DD1" s="705" t="s">
        <v>292</v>
      </c>
      <c r="DE1" s="706"/>
      <c r="DF1" s="706"/>
      <c r="DG1" s="706"/>
      <c r="DH1" s="706"/>
      <c r="DI1" s="706"/>
      <c r="DJ1" s="706"/>
      <c r="DK1" s="706"/>
      <c r="DL1" s="706"/>
      <c r="DM1" s="706"/>
      <c r="DN1" s="706"/>
      <c r="DO1" s="707"/>
      <c r="DP1" s="705" t="s">
        <v>293</v>
      </c>
      <c r="DQ1" s="706"/>
      <c r="DR1" s="706"/>
      <c r="DS1" s="706"/>
      <c r="DT1" s="706"/>
      <c r="DU1" s="706"/>
      <c r="DV1" s="706"/>
      <c r="DW1" s="706"/>
      <c r="DX1" s="706"/>
      <c r="DY1" s="706"/>
      <c r="DZ1" s="706"/>
      <c r="EA1" s="707"/>
      <c r="EB1" s="705" t="s">
        <v>294</v>
      </c>
      <c r="EC1" s="706"/>
      <c r="ED1" s="706"/>
      <c r="EE1" s="706"/>
      <c r="EF1" s="706"/>
      <c r="EG1" s="706"/>
      <c r="EH1" s="706"/>
      <c r="EI1" s="706"/>
      <c r="EJ1" s="706"/>
      <c r="EK1" s="706"/>
      <c r="EL1" s="706"/>
      <c r="EM1" s="707"/>
      <c r="EN1" s="705" t="s">
        <v>295</v>
      </c>
      <c r="EO1" s="706"/>
      <c r="EP1" s="706"/>
      <c r="EQ1" s="706"/>
      <c r="ER1" s="706"/>
      <c r="ES1" s="706"/>
      <c r="ET1" s="706"/>
      <c r="EU1" s="706"/>
      <c r="EV1" s="706"/>
      <c r="EW1" s="706"/>
      <c r="EX1" s="706"/>
      <c r="EY1" s="707"/>
      <c r="EZ1" s="705" t="s">
        <v>296</v>
      </c>
      <c r="FA1" s="706"/>
      <c r="FB1" s="706"/>
      <c r="FC1" s="706"/>
      <c r="FD1" s="706"/>
      <c r="FE1" s="706"/>
      <c r="FF1" s="706"/>
      <c r="FG1" s="706"/>
      <c r="FH1" s="706"/>
      <c r="FI1" s="706"/>
      <c r="FJ1" s="706"/>
      <c r="FK1" s="707"/>
      <c r="FL1" s="705" t="s">
        <v>297</v>
      </c>
      <c r="FM1" s="706"/>
      <c r="FN1" s="706"/>
      <c r="FO1" s="706"/>
      <c r="FP1" s="706"/>
      <c r="FQ1" s="706"/>
      <c r="FR1" s="706"/>
      <c r="FS1" s="706"/>
      <c r="FT1" s="706"/>
      <c r="FU1" s="706"/>
      <c r="FV1" s="706"/>
      <c r="FW1" s="707"/>
      <c r="FX1" s="705" t="s">
        <v>298</v>
      </c>
      <c r="FY1" s="706"/>
      <c r="FZ1" s="706"/>
      <c r="GA1" s="706"/>
      <c r="GB1" s="706"/>
      <c r="GC1" s="706"/>
      <c r="GD1" s="706"/>
      <c r="GE1" s="706"/>
      <c r="GF1" s="706"/>
      <c r="GG1" s="706"/>
      <c r="GH1" s="706"/>
      <c r="GI1" s="707"/>
      <c r="GJ1" s="705" t="s">
        <v>299</v>
      </c>
      <c r="GK1" s="706"/>
      <c r="GL1" s="706"/>
      <c r="GM1" s="706"/>
      <c r="GN1" s="706"/>
      <c r="GO1" s="706"/>
      <c r="GP1" s="706"/>
      <c r="GQ1" s="706"/>
      <c r="GR1" s="706"/>
      <c r="GS1" s="706"/>
      <c r="GT1" s="706"/>
      <c r="GU1" s="707"/>
      <c r="GV1" s="705" t="s">
        <v>300</v>
      </c>
      <c r="GW1" s="706"/>
      <c r="GX1" s="706"/>
      <c r="GY1" s="706"/>
      <c r="GZ1" s="706"/>
      <c r="HA1" s="706"/>
      <c r="HB1" s="706"/>
      <c r="HC1" s="706"/>
      <c r="HD1" s="706"/>
      <c r="HE1" s="706"/>
      <c r="HF1" s="706"/>
      <c r="HG1" s="707"/>
      <c r="HH1" s="705" t="s">
        <v>301</v>
      </c>
      <c r="HI1" s="706"/>
      <c r="HJ1" s="706"/>
      <c r="HK1" s="706"/>
      <c r="HL1" s="706"/>
      <c r="HM1" s="706"/>
      <c r="HN1" s="706"/>
      <c r="HO1" s="706"/>
      <c r="HP1" s="706"/>
      <c r="HQ1" s="706"/>
      <c r="HR1" s="706"/>
      <c r="HS1" s="707"/>
      <c r="HT1" s="705" t="s">
        <v>302</v>
      </c>
      <c r="HU1" s="706"/>
      <c r="HV1" s="706"/>
      <c r="HW1" s="706"/>
      <c r="HX1" s="706"/>
      <c r="HY1" s="706"/>
      <c r="HZ1" s="706"/>
      <c r="IA1" s="706"/>
      <c r="IB1" s="706"/>
      <c r="IC1" s="706"/>
      <c r="ID1" s="706"/>
      <c r="IE1" s="707"/>
      <c r="IF1" s="705" t="s">
        <v>303</v>
      </c>
      <c r="IG1" s="706"/>
      <c r="IH1" s="706"/>
      <c r="II1" s="706"/>
      <c r="IJ1" s="706"/>
      <c r="IK1" s="706"/>
      <c r="IL1" s="706"/>
      <c r="IM1" s="706"/>
      <c r="IN1" s="706"/>
      <c r="IO1" s="706"/>
      <c r="IP1" s="706"/>
      <c r="IQ1" s="707"/>
      <c r="IR1" s="705" t="s">
        <v>304</v>
      </c>
      <c r="IS1" s="706"/>
      <c r="IT1" s="706"/>
      <c r="IU1" s="706"/>
      <c r="IV1" s="706"/>
      <c r="IW1" s="706"/>
      <c r="IX1" s="706"/>
      <c r="IY1" s="706"/>
      <c r="IZ1" s="706"/>
      <c r="JA1" s="706"/>
      <c r="JB1" s="706"/>
      <c r="JC1" s="707"/>
      <c r="JD1" s="705" t="s">
        <v>305</v>
      </c>
      <c r="JE1" s="706"/>
      <c r="JF1" s="706"/>
      <c r="JG1" s="706"/>
      <c r="JH1" s="706"/>
      <c r="JI1" s="706"/>
      <c r="JJ1" s="706"/>
      <c r="JK1" s="706"/>
      <c r="JL1" s="706"/>
      <c r="JM1" s="706"/>
      <c r="JN1" s="706"/>
      <c r="JO1" s="707"/>
      <c r="JP1" s="705" t="s">
        <v>306</v>
      </c>
      <c r="JQ1" s="706"/>
      <c r="JR1" s="706"/>
      <c r="JS1" s="706"/>
      <c r="JT1" s="706"/>
      <c r="JU1" s="706"/>
      <c r="JV1" s="706"/>
      <c r="JW1" s="706"/>
      <c r="JX1" s="706"/>
      <c r="JY1" s="706"/>
      <c r="JZ1" s="706"/>
      <c r="KA1" s="707"/>
      <c r="KB1" s="705" t="s">
        <v>307</v>
      </c>
      <c r="KC1" s="706"/>
      <c r="KD1" s="706"/>
      <c r="KE1" s="706"/>
      <c r="KF1" s="706"/>
      <c r="KG1" s="706"/>
      <c r="KH1" s="706"/>
      <c r="KI1" s="706"/>
      <c r="KJ1" s="706"/>
      <c r="KK1" s="706"/>
      <c r="KL1" s="706"/>
      <c r="KM1" s="707"/>
      <c r="KN1" s="705" t="s">
        <v>308</v>
      </c>
      <c r="KO1" s="706"/>
      <c r="KP1" s="706"/>
      <c r="KQ1" s="706"/>
      <c r="KR1" s="706"/>
      <c r="KS1" s="706"/>
      <c r="KT1" s="706"/>
      <c r="KU1" s="706"/>
      <c r="KV1" s="706"/>
      <c r="KW1" s="706"/>
      <c r="KX1" s="706"/>
      <c r="KY1" s="707"/>
      <c r="KZ1" s="705" t="s">
        <v>309</v>
      </c>
      <c r="LA1" s="706"/>
      <c r="LB1" s="706"/>
      <c r="LC1" s="706"/>
      <c r="LD1" s="706"/>
      <c r="LE1" s="706"/>
      <c r="LF1" s="706"/>
      <c r="LG1" s="706"/>
      <c r="LH1" s="706"/>
      <c r="LI1" s="706"/>
      <c r="LJ1" s="706"/>
      <c r="LK1" s="707"/>
      <c r="LL1" s="705" t="s">
        <v>310</v>
      </c>
      <c r="LM1" s="706"/>
      <c r="LN1" s="706"/>
      <c r="LO1" s="706"/>
      <c r="LP1" s="706"/>
      <c r="LQ1" s="706"/>
      <c r="LR1" s="706"/>
      <c r="LS1" s="706"/>
      <c r="LT1" s="706"/>
      <c r="LU1" s="706"/>
      <c r="LV1" s="706"/>
      <c r="LW1" s="707"/>
      <c r="LX1" s="705" t="s">
        <v>311</v>
      </c>
      <c r="LY1" s="706"/>
      <c r="LZ1" s="706"/>
      <c r="MA1" s="706"/>
      <c r="MB1" s="706"/>
      <c r="MC1" s="706"/>
      <c r="MD1" s="706"/>
      <c r="ME1" s="706"/>
      <c r="MF1" s="706"/>
      <c r="MG1" s="706"/>
      <c r="MH1" s="706"/>
      <c r="MI1" s="707"/>
      <c r="MJ1" s="705" t="s">
        <v>312</v>
      </c>
      <c r="MK1" s="706"/>
      <c r="ML1" s="706"/>
      <c r="MM1" s="706"/>
      <c r="MN1" s="706"/>
      <c r="MO1" s="706"/>
      <c r="MP1" s="706"/>
      <c r="MQ1" s="706"/>
      <c r="MR1" s="706"/>
      <c r="MS1" s="706"/>
      <c r="MT1" s="706"/>
      <c r="MU1" s="707"/>
      <c r="MV1" s="705" t="s">
        <v>313</v>
      </c>
      <c r="MW1" s="706"/>
      <c r="MX1" s="706"/>
      <c r="MY1" s="706"/>
      <c r="MZ1" s="706"/>
      <c r="NA1" s="706"/>
      <c r="NB1" s="706"/>
      <c r="NC1" s="706"/>
      <c r="ND1" s="706"/>
      <c r="NE1" s="706"/>
      <c r="NF1" s="706"/>
      <c r="NG1" s="707"/>
    </row>
    <row r="2" spans="1:371" x14ac:dyDescent="0.2">
      <c r="A2" s="257" t="s">
        <v>610</v>
      </c>
      <c r="B2" s="257" t="s">
        <v>244</v>
      </c>
      <c r="C2" s="257" t="s">
        <v>314</v>
      </c>
      <c r="D2" s="257"/>
      <c r="E2" s="257" t="s">
        <v>591</v>
      </c>
      <c r="F2" s="257" t="s">
        <v>592</v>
      </c>
      <c r="G2" s="288" t="s">
        <v>623</v>
      </c>
      <c r="H2" s="288" t="s">
        <v>624</v>
      </c>
      <c r="K2" s="278"/>
      <c r="L2" s="352">
        <v>1</v>
      </c>
      <c r="M2" s="344">
        <f>L2+1</f>
        <v>2</v>
      </c>
      <c r="N2" s="344">
        <f t="shared" ref="N2:BY2" si="0">M2+1</f>
        <v>3</v>
      </c>
      <c r="O2" s="344">
        <f t="shared" si="0"/>
        <v>4</v>
      </c>
      <c r="P2" s="344">
        <f t="shared" si="0"/>
        <v>5</v>
      </c>
      <c r="Q2" s="344">
        <f t="shared" si="0"/>
        <v>6</v>
      </c>
      <c r="R2" s="344">
        <f t="shared" si="0"/>
        <v>7</v>
      </c>
      <c r="S2" s="344">
        <f t="shared" si="0"/>
        <v>8</v>
      </c>
      <c r="T2" s="344">
        <f t="shared" si="0"/>
        <v>9</v>
      </c>
      <c r="U2" s="344">
        <f t="shared" si="0"/>
        <v>10</v>
      </c>
      <c r="V2" s="344">
        <f t="shared" si="0"/>
        <v>11</v>
      </c>
      <c r="W2" s="345">
        <f t="shared" si="0"/>
        <v>12</v>
      </c>
      <c r="X2" s="352">
        <f t="shared" si="0"/>
        <v>13</v>
      </c>
      <c r="Y2" s="344">
        <f t="shared" si="0"/>
        <v>14</v>
      </c>
      <c r="Z2" s="344">
        <f t="shared" si="0"/>
        <v>15</v>
      </c>
      <c r="AA2" s="344">
        <f t="shared" si="0"/>
        <v>16</v>
      </c>
      <c r="AB2" s="344">
        <f t="shared" si="0"/>
        <v>17</v>
      </c>
      <c r="AC2" s="344">
        <f t="shared" si="0"/>
        <v>18</v>
      </c>
      <c r="AD2" s="344">
        <f t="shared" si="0"/>
        <v>19</v>
      </c>
      <c r="AE2" s="344">
        <f t="shared" si="0"/>
        <v>20</v>
      </c>
      <c r="AF2" s="344">
        <f t="shared" si="0"/>
        <v>21</v>
      </c>
      <c r="AG2" s="344">
        <f t="shared" si="0"/>
        <v>22</v>
      </c>
      <c r="AH2" s="344">
        <f t="shared" si="0"/>
        <v>23</v>
      </c>
      <c r="AI2" s="345">
        <f t="shared" si="0"/>
        <v>24</v>
      </c>
      <c r="AJ2" s="352">
        <f t="shared" si="0"/>
        <v>25</v>
      </c>
      <c r="AK2" s="344">
        <f t="shared" si="0"/>
        <v>26</v>
      </c>
      <c r="AL2" s="344">
        <f t="shared" si="0"/>
        <v>27</v>
      </c>
      <c r="AM2" s="344">
        <f t="shared" si="0"/>
        <v>28</v>
      </c>
      <c r="AN2" s="344">
        <f t="shared" si="0"/>
        <v>29</v>
      </c>
      <c r="AO2" s="344">
        <f t="shared" si="0"/>
        <v>30</v>
      </c>
      <c r="AP2" s="344">
        <f t="shared" si="0"/>
        <v>31</v>
      </c>
      <c r="AQ2" s="344">
        <f t="shared" si="0"/>
        <v>32</v>
      </c>
      <c r="AR2" s="344">
        <f t="shared" si="0"/>
        <v>33</v>
      </c>
      <c r="AS2" s="344">
        <f t="shared" si="0"/>
        <v>34</v>
      </c>
      <c r="AT2" s="344">
        <f t="shared" si="0"/>
        <v>35</v>
      </c>
      <c r="AU2" s="345">
        <f t="shared" si="0"/>
        <v>36</v>
      </c>
      <c r="AV2" s="352">
        <f t="shared" si="0"/>
        <v>37</v>
      </c>
      <c r="AW2" s="344">
        <f t="shared" si="0"/>
        <v>38</v>
      </c>
      <c r="AX2" s="344">
        <f t="shared" si="0"/>
        <v>39</v>
      </c>
      <c r="AY2" s="344">
        <f t="shared" si="0"/>
        <v>40</v>
      </c>
      <c r="AZ2" s="344">
        <f t="shared" si="0"/>
        <v>41</v>
      </c>
      <c r="BA2" s="344">
        <f t="shared" si="0"/>
        <v>42</v>
      </c>
      <c r="BB2" s="344">
        <f t="shared" si="0"/>
        <v>43</v>
      </c>
      <c r="BC2" s="344">
        <f t="shared" si="0"/>
        <v>44</v>
      </c>
      <c r="BD2" s="344">
        <f t="shared" si="0"/>
        <v>45</v>
      </c>
      <c r="BE2" s="344">
        <f t="shared" si="0"/>
        <v>46</v>
      </c>
      <c r="BF2" s="344">
        <f t="shared" si="0"/>
        <v>47</v>
      </c>
      <c r="BG2" s="345">
        <f t="shared" si="0"/>
        <v>48</v>
      </c>
      <c r="BH2" s="352">
        <f t="shared" si="0"/>
        <v>49</v>
      </c>
      <c r="BI2" s="344">
        <f t="shared" si="0"/>
        <v>50</v>
      </c>
      <c r="BJ2" s="344">
        <f t="shared" si="0"/>
        <v>51</v>
      </c>
      <c r="BK2" s="344">
        <f t="shared" si="0"/>
        <v>52</v>
      </c>
      <c r="BL2" s="344">
        <f t="shared" si="0"/>
        <v>53</v>
      </c>
      <c r="BM2" s="344">
        <f t="shared" si="0"/>
        <v>54</v>
      </c>
      <c r="BN2" s="344">
        <f t="shared" si="0"/>
        <v>55</v>
      </c>
      <c r="BO2" s="344">
        <f t="shared" si="0"/>
        <v>56</v>
      </c>
      <c r="BP2" s="344">
        <f t="shared" si="0"/>
        <v>57</v>
      </c>
      <c r="BQ2" s="344">
        <f t="shared" si="0"/>
        <v>58</v>
      </c>
      <c r="BR2" s="344">
        <f t="shared" si="0"/>
        <v>59</v>
      </c>
      <c r="BS2" s="345">
        <f t="shared" si="0"/>
        <v>60</v>
      </c>
      <c r="BT2" s="352">
        <f t="shared" si="0"/>
        <v>61</v>
      </c>
      <c r="BU2" s="344">
        <f t="shared" si="0"/>
        <v>62</v>
      </c>
      <c r="BV2" s="344">
        <f t="shared" si="0"/>
        <v>63</v>
      </c>
      <c r="BW2" s="344">
        <f t="shared" si="0"/>
        <v>64</v>
      </c>
      <c r="BX2" s="344">
        <f t="shared" si="0"/>
        <v>65</v>
      </c>
      <c r="BY2" s="344">
        <f t="shared" si="0"/>
        <v>66</v>
      </c>
      <c r="BZ2" s="344">
        <f t="shared" ref="BZ2:EK2" si="1">BY2+1</f>
        <v>67</v>
      </c>
      <c r="CA2" s="344">
        <f t="shared" si="1"/>
        <v>68</v>
      </c>
      <c r="CB2" s="344">
        <f t="shared" si="1"/>
        <v>69</v>
      </c>
      <c r="CC2" s="344">
        <f t="shared" si="1"/>
        <v>70</v>
      </c>
      <c r="CD2" s="344">
        <f t="shared" si="1"/>
        <v>71</v>
      </c>
      <c r="CE2" s="345">
        <f t="shared" si="1"/>
        <v>72</v>
      </c>
      <c r="CF2" s="352">
        <f t="shared" si="1"/>
        <v>73</v>
      </c>
      <c r="CG2" s="344">
        <f t="shared" si="1"/>
        <v>74</v>
      </c>
      <c r="CH2" s="344">
        <f t="shared" si="1"/>
        <v>75</v>
      </c>
      <c r="CI2" s="344">
        <f t="shared" si="1"/>
        <v>76</v>
      </c>
      <c r="CJ2" s="344">
        <f t="shared" si="1"/>
        <v>77</v>
      </c>
      <c r="CK2" s="344">
        <f t="shared" si="1"/>
        <v>78</v>
      </c>
      <c r="CL2" s="344">
        <f t="shared" si="1"/>
        <v>79</v>
      </c>
      <c r="CM2" s="344">
        <f t="shared" si="1"/>
        <v>80</v>
      </c>
      <c r="CN2" s="344">
        <f t="shared" si="1"/>
        <v>81</v>
      </c>
      <c r="CO2" s="344">
        <f t="shared" si="1"/>
        <v>82</v>
      </c>
      <c r="CP2" s="344">
        <f t="shared" si="1"/>
        <v>83</v>
      </c>
      <c r="CQ2" s="345">
        <f t="shared" si="1"/>
        <v>84</v>
      </c>
      <c r="CR2" s="352">
        <f t="shared" si="1"/>
        <v>85</v>
      </c>
      <c r="CS2" s="344">
        <f t="shared" si="1"/>
        <v>86</v>
      </c>
      <c r="CT2" s="344">
        <f t="shared" si="1"/>
        <v>87</v>
      </c>
      <c r="CU2" s="344">
        <f t="shared" si="1"/>
        <v>88</v>
      </c>
      <c r="CV2" s="344">
        <f t="shared" si="1"/>
        <v>89</v>
      </c>
      <c r="CW2" s="344">
        <f t="shared" si="1"/>
        <v>90</v>
      </c>
      <c r="CX2" s="344">
        <f t="shared" si="1"/>
        <v>91</v>
      </c>
      <c r="CY2" s="344">
        <f t="shared" si="1"/>
        <v>92</v>
      </c>
      <c r="CZ2" s="344">
        <f t="shared" si="1"/>
        <v>93</v>
      </c>
      <c r="DA2" s="344">
        <f t="shared" si="1"/>
        <v>94</v>
      </c>
      <c r="DB2" s="344">
        <f t="shared" si="1"/>
        <v>95</v>
      </c>
      <c r="DC2" s="345">
        <f t="shared" si="1"/>
        <v>96</v>
      </c>
      <c r="DD2" s="352">
        <f t="shared" si="1"/>
        <v>97</v>
      </c>
      <c r="DE2" s="344">
        <f t="shared" si="1"/>
        <v>98</v>
      </c>
      <c r="DF2" s="344">
        <f t="shared" si="1"/>
        <v>99</v>
      </c>
      <c r="DG2" s="344">
        <f t="shared" si="1"/>
        <v>100</v>
      </c>
      <c r="DH2" s="344">
        <f t="shared" si="1"/>
        <v>101</v>
      </c>
      <c r="DI2" s="344">
        <f t="shared" si="1"/>
        <v>102</v>
      </c>
      <c r="DJ2" s="344">
        <f t="shared" si="1"/>
        <v>103</v>
      </c>
      <c r="DK2" s="344">
        <f t="shared" si="1"/>
        <v>104</v>
      </c>
      <c r="DL2" s="344">
        <f t="shared" si="1"/>
        <v>105</v>
      </c>
      <c r="DM2" s="344">
        <f t="shared" si="1"/>
        <v>106</v>
      </c>
      <c r="DN2" s="344">
        <f t="shared" si="1"/>
        <v>107</v>
      </c>
      <c r="DO2" s="345">
        <f t="shared" si="1"/>
        <v>108</v>
      </c>
      <c r="DP2" s="352">
        <f t="shared" si="1"/>
        <v>109</v>
      </c>
      <c r="DQ2" s="344">
        <f t="shared" si="1"/>
        <v>110</v>
      </c>
      <c r="DR2" s="344">
        <f t="shared" si="1"/>
        <v>111</v>
      </c>
      <c r="DS2" s="344">
        <f t="shared" si="1"/>
        <v>112</v>
      </c>
      <c r="DT2" s="344">
        <f t="shared" si="1"/>
        <v>113</v>
      </c>
      <c r="DU2" s="344">
        <f t="shared" si="1"/>
        <v>114</v>
      </c>
      <c r="DV2" s="344">
        <f t="shared" si="1"/>
        <v>115</v>
      </c>
      <c r="DW2" s="344">
        <f t="shared" si="1"/>
        <v>116</v>
      </c>
      <c r="DX2" s="344">
        <f t="shared" si="1"/>
        <v>117</v>
      </c>
      <c r="DY2" s="344">
        <f t="shared" si="1"/>
        <v>118</v>
      </c>
      <c r="DZ2" s="344">
        <f t="shared" si="1"/>
        <v>119</v>
      </c>
      <c r="EA2" s="345">
        <f t="shared" si="1"/>
        <v>120</v>
      </c>
      <c r="EB2" s="352">
        <f t="shared" si="1"/>
        <v>121</v>
      </c>
      <c r="EC2" s="344">
        <f t="shared" si="1"/>
        <v>122</v>
      </c>
      <c r="ED2" s="344">
        <f t="shared" si="1"/>
        <v>123</v>
      </c>
      <c r="EE2" s="344">
        <f t="shared" si="1"/>
        <v>124</v>
      </c>
      <c r="EF2" s="344">
        <f t="shared" si="1"/>
        <v>125</v>
      </c>
      <c r="EG2" s="344">
        <f t="shared" si="1"/>
        <v>126</v>
      </c>
      <c r="EH2" s="344">
        <f t="shared" si="1"/>
        <v>127</v>
      </c>
      <c r="EI2" s="344">
        <f t="shared" si="1"/>
        <v>128</v>
      </c>
      <c r="EJ2" s="344">
        <f t="shared" si="1"/>
        <v>129</v>
      </c>
      <c r="EK2" s="344">
        <f t="shared" si="1"/>
        <v>130</v>
      </c>
      <c r="EL2" s="344">
        <f t="shared" ref="EL2:GW2" si="2">EK2+1</f>
        <v>131</v>
      </c>
      <c r="EM2" s="345">
        <f t="shared" si="2"/>
        <v>132</v>
      </c>
      <c r="EN2" s="352">
        <f t="shared" si="2"/>
        <v>133</v>
      </c>
      <c r="EO2" s="344">
        <f t="shared" si="2"/>
        <v>134</v>
      </c>
      <c r="EP2" s="344">
        <f t="shared" si="2"/>
        <v>135</v>
      </c>
      <c r="EQ2" s="344">
        <f t="shared" si="2"/>
        <v>136</v>
      </c>
      <c r="ER2" s="344">
        <f t="shared" si="2"/>
        <v>137</v>
      </c>
      <c r="ES2" s="344">
        <f t="shared" si="2"/>
        <v>138</v>
      </c>
      <c r="ET2" s="344">
        <f t="shared" si="2"/>
        <v>139</v>
      </c>
      <c r="EU2" s="344">
        <f t="shared" si="2"/>
        <v>140</v>
      </c>
      <c r="EV2" s="344">
        <f t="shared" si="2"/>
        <v>141</v>
      </c>
      <c r="EW2" s="344">
        <f t="shared" si="2"/>
        <v>142</v>
      </c>
      <c r="EX2" s="344">
        <f t="shared" si="2"/>
        <v>143</v>
      </c>
      <c r="EY2" s="345">
        <f t="shared" si="2"/>
        <v>144</v>
      </c>
      <c r="EZ2" s="352">
        <f t="shared" si="2"/>
        <v>145</v>
      </c>
      <c r="FA2" s="344">
        <f t="shared" si="2"/>
        <v>146</v>
      </c>
      <c r="FB2" s="344">
        <f t="shared" si="2"/>
        <v>147</v>
      </c>
      <c r="FC2" s="344">
        <f t="shared" si="2"/>
        <v>148</v>
      </c>
      <c r="FD2" s="344">
        <f t="shared" si="2"/>
        <v>149</v>
      </c>
      <c r="FE2" s="344">
        <f t="shared" si="2"/>
        <v>150</v>
      </c>
      <c r="FF2" s="344">
        <f t="shared" si="2"/>
        <v>151</v>
      </c>
      <c r="FG2" s="344">
        <f t="shared" si="2"/>
        <v>152</v>
      </c>
      <c r="FH2" s="344">
        <f t="shared" si="2"/>
        <v>153</v>
      </c>
      <c r="FI2" s="344">
        <f t="shared" si="2"/>
        <v>154</v>
      </c>
      <c r="FJ2" s="344">
        <f t="shared" si="2"/>
        <v>155</v>
      </c>
      <c r="FK2" s="345">
        <f t="shared" si="2"/>
        <v>156</v>
      </c>
      <c r="FL2" s="352">
        <f t="shared" si="2"/>
        <v>157</v>
      </c>
      <c r="FM2" s="344">
        <f t="shared" si="2"/>
        <v>158</v>
      </c>
      <c r="FN2" s="344">
        <f t="shared" si="2"/>
        <v>159</v>
      </c>
      <c r="FO2" s="344">
        <f t="shared" si="2"/>
        <v>160</v>
      </c>
      <c r="FP2" s="344">
        <f t="shared" si="2"/>
        <v>161</v>
      </c>
      <c r="FQ2" s="344">
        <f t="shared" si="2"/>
        <v>162</v>
      </c>
      <c r="FR2" s="344">
        <f t="shared" si="2"/>
        <v>163</v>
      </c>
      <c r="FS2" s="344">
        <f t="shared" si="2"/>
        <v>164</v>
      </c>
      <c r="FT2" s="344">
        <f t="shared" si="2"/>
        <v>165</v>
      </c>
      <c r="FU2" s="344">
        <f t="shared" si="2"/>
        <v>166</v>
      </c>
      <c r="FV2" s="344">
        <f t="shared" si="2"/>
        <v>167</v>
      </c>
      <c r="FW2" s="345">
        <f t="shared" si="2"/>
        <v>168</v>
      </c>
      <c r="FX2" s="352">
        <f t="shared" si="2"/>
        <v>169</v>
      </c>
      <c r="FY2" s="344">
        <f t="shared" si="2"/>
        <v>170</v>
      </c>
      <c r="FZ2" s="344">
        <f t="shared" si="2"/>
        <v>171</v>
      </c>
      <c r="GA2" s="344">
        <f t="shared" si="2"/>
        <v>172</v>
      </c>
      <c r="GB2" s="344">
        <f t="shared" si="2"/>
        <v>173</v>
      </c>
      <c r="GC2" s="344">
        <f t="shared" si="2"/>
        <v>174</v>
      </c>
      <c r="GD2" s="344">
        <f t="shared" si="2"/>
        <v>175</v>
      </c>
      <c r="GE2" s="344">
        <f t="shared" si="2"/>
        <v>176</v>
      </c>
      <c r="GF2" s="344">
        <f t="shared" si="2"/>
        <v>177</v>
      </c>
      <c r="GG2" s="344">
        <f t="shared" si="2"/>
        <v>178</v>
      </c>
      <c r="GH2" s="344">
        <f t="shared" si="2"/>
        <v>179</v>
      </c>
      <c r="GI2" s="345">
        <f t="shared" si="2"/>
        <v>180</v>
      </c>
      <c r="GJ2" s="352">
        <f t="shared" si="2"/>
        <v>181</v>
      </c>
      <c r="GK2" s="344">
        <f t="shared" si="2"/>
        <v>182</v>
      </c>
      <c r="GL2" s="344">
        <f t="shared" si="2"/>
        <v>183</v>
      </c>
      <c r="GM2" s="344">
        <f t="shared" si="2"/>
        <v>184</v>
      </c>
      <c r="GN2" s="344">
        <f t="shared" si="2"/>
        <v>185</v>
      </c>
      <c r="GO2" s="344">
        <f t="shared" si="2"/>
        <v>186</v>
      </c>
      <c r="GP2" s="344">
        <f t="shared" si="2"/>
        <v>187</v>
      </c>
      <c r="GQ2" s="344">
        <f t="shared" si="2"/>
        <v>188</v>
      </c>
      <c r="GR2" s="344">
        <f t="shared" si="2"/>
        <v>189</v>
      </c>
      <c r="GS2" s="344">
        <f t="shared" si="2"/>
        <v>190</v>
      </c>
      <c r="GT2" s="344">
        <f t="shared" si="2"/>
        <v>191</v>
      </c>
      <c r="GU2" s="345">
        <f t="shared" si="2"/>
        <v>192</v>
      </c>
      <c r="GV2" s="352">
        <f t="shared" si="2"/>
        <v>193</v>
      </c>
      <c r="GW2" s="344">
        <f t="shared" si="2"/>
        <v>194</v>
      </c>
      <c r="GX2" s="344">
        <f t="shared" ref="GX2:HU2" si="3">GW2+1</f>
        <v>195</v>
      </c>
      <c r="GY2" s="344">
        <f t="shared" si="3"/>
        <v>196</v>
      </c>
      <c r="GZ2" s="344">
        <f t="shared" si="3"/>
        <v>197</v>
      </c>
      <c r="HA2" s="344">
        <f t="shared" si="3"/>
        <v>198</v>
      </c>
      <c r="HB2" s="344">
        <f t="shared" si="3"/>
        <v>199</v>
      </c>
      <c r="HC2" s="344">
        <f t="shared" si="3"/>
        <v>200</v>
      </c>
      <c r="HD2" s="344">
        <f t="shared" si="3"/>
        <v>201</v>
      </c>
      <c r="HE2" s="344">
        <f t="shared" si="3"/>
        <v>202</v>
      </c>
      <c r="HF2" s="344">
        <f t="shared" si="3"/>
        <v>203</v>
      </c>
      <c r="HG2" s="345">
        <f t="shared" si="3"/>
        <v>204</v>
      </c>
      <c r="HH2" s="352">
        <f t="shared" si="3"/>
        <v>205</v>
      </c>
      <c r="HI2" s="344">
        <f t="shared" si="3"/>
        <v>206</v>
      </c>
      <c r="HJ2" s="344">
        <f t="shared" si="3"/>
        <v>207</v>
      </c>
      <c r="HK2" s="344">
        <f t="shared" si="3"/>
        <v>208</v>
      </c>
      <c r="HL2" s="344">
        <f t="shared" si="3"/>
        <v>209</v>
      </c>
      <c r="HM2" s="344">
        <f t="shared" si="3"/>
        <v>210</v>
      </c>
      <c r="HN2" s="344">
        <f t="shared" si="3"/>
        <v>211</v>
      </c>
      <c r="HO2" s="344">
        <f t="shared" si="3"/>
        <v>212</v>
      </c>
      <c r="HP2" s="344">
        <f t="shared" si="3"/>
        <v>213</v>
      </c>
      <c r="HQ2" s="344">
        <f t="shared" si="3"/>
        <v>214</v>
      </c>
      <c r="HR2" s="344">
        <f t="shared" si="3"/>
        <v>215</v>
      </c>
      <c r="HS2" s="345">
        <f t="shared" si="3"/>
        <v>216</v>
      </c>
      <c r="HT2" s="352">
        <f t="shared" si="3"/>
        <v>217</v>
      </c>
      <c r="HU2" s="344">
        <f t="shared" si="3"/>
        <v>218</v>
      </c>
      <c r="HV2" s="344">
        <f>HU2+1</f>
        <v>219</v>
      </c>
      <c r="HW2" s="344">
        <f t="shared" ref="HW2:KH2" si="4">HV2+1</f>
        <v>220</v>
      </c>
      <c r="HX2" s="344">
        <f t="shared" si="4"/>
        <v>221</v>
      </c>
      <c r="HY2" s="344">
        <f t="shared" si="4"/>
        <v>222</v>
      </c>
      <c r="HZ2" s="344">
        <f t="shared" si="4"/>
        <v>223</v>
      </c>
      <c r="IA2" s="344">
        <f t="shared" si="4"/>
        <v>224</v>
      </c>
      <c r="IB2" s="344">
        <f t="shared" si="4"/>
        <v>225</v>
      </c>
      <c r="IC2" s="344">
        <f t="shared" si="4"/>
        <v>226</v>
      </c>
      <c r="ID2" s="344">
        <f t="shared" si="4"/>
        <v>227</v>
      </c>
      <c r="IE2" s="345">
        <f t="shared" si="4"/>
        <v>228</v>
      </c>
      <c r="IF2" s="352">
        <f t="shared" si="4"/>
        <v>229</v>
      </c>
      <c r="IG2" s="344">
        <f t="shared" si="4"/>
        <v>230</v>
      </c>
      <c r="IH2" s="344">
        <f t="shared" si="4"/>
        <v>231</v>
      </c>
      <c r="II2" s="344">
        <f t="shared" si="4"/>
        <v>232</v>
      </c>
      <c r="IJ2" s="344">
        <f t="shared" si="4"/>
        <v>233</v>
      </c>
      <c r="IK2" s="344">
        <f t="shared" si="4"/>
        <v>234</v>
      </c>
      <c r="IL2" s="344">
        <f t="shared" si="4"/>
        <v>235</v>
      </c>
      <c r="IM2" s="344">
        <f t="shared" si="4"/>
        <v>236</v>
      </c>
      <c r="IN2" s="344">
        <f t="shared" si="4"/>
        <v>237</v>
      </c>
      <c r="IO2" s="344">
        <f t="shared" si="4"/>
        <v>238</v>
      </c>
      <c r="IP2" s="344">
        <f t="shared" si="4"/>
        <v>239</v>
      </c>
      <c r="IQ2" s="345">
        <f t="shared" si="4"/>
        <v>240</v>
      </c>
      <c r="IR2" s="352">
        <f t="shared" si="4"/>
        <v>241</v>
      </c>
      <c r="IS2" s="344">
        <f t="shared" si="4"/>
        <v>242</v>
      </c>
      <c r="IT2" s="344">
        <f t="shared" si="4"/>
        <v>243</v>
      </c>
      <c r="IU2" s="344">
        <f t="shared" si="4"/>
        <v>244</v>
      </c>
      <c r="IV2" s="344">
        <f t="shared" si="4"/>
        <v>245</v>
      </c>
      <c r="IW2" s="344">
        <f t="shared" si="4"/>
        <v>246</v>
      </c>
      <c r="IX2" s="344">
        <f t="shared" si="4"/>
        <v>247</v>
      </c>
      <c r="IY2" s="344">
        <f t="shared" si="4"/>
        <v>248</v>
      </c>
      <c r="IZ2" s="344">
        <f t="shared" si="4"/>
        <v>249</v>
      </c>
      <c r="JA2" s="344">
        <f t="shared" si="4"/>
        <v>250</v>
      </c>
      <c r="JB2" s="344">
        <f t="shared" si="4"/>
        <v>251</v>
      </c>
      <c r="JC2" s="345">
        <f t="shared" si="4"/>
        <v>252</v>
      </c>
      <c r="JD2" s="352">
        <f t="shared" si="4"/>
        <v>253</v>
      </c>
      <c r="JE2" s="344">
        <f t="shared" si="4"/>
        <v>254</v>
      </c>
      <c r="JF2" s="344">
        <f t="shared" si="4"/>
        <v>255</v>
      </c>
      <c r="JG2" s="344">
        <f t="shared" si="4"/>
        <v>256</v>
      </c>
      <c r="JH2" s="344">
        <f t="shared" si="4"/>
        <v>257</v>
      </c>
      <c r="JI2" s="344">
        <f t="shared" si="4"/>
        <v>258</v>
      </c>
      <c r="JJ2" s="344">
        <f t="shared" si="4"/>
        <v>259</v>
      </c>
      <c r="JK2" s="344">
        <f t="shared" si="4"/>
        <v>260</v>
      </c>
      <c r="JL2" s="344">
        <f t="shared" si="4"/>
        <v>261</v>
      </c>
      <c r="JM2" s="344">
        <f t="shared" si="4"/>
        <v>262</v>
      </c>
      <c r="JN2" s="344">
        <f t="shared" si="4"/>
        <v>263</v>
      </c>
      <c r="JO2" s="345">
        <f t="shared" si="4"/>
        <v>264</v>
      </c>
      <c r="JP2" s="352">
        <f t="shared" si="4"/>
        <v>265</v>
      </c>
      <c r="JQ2" s="344">
        <f t="shared" si="4"/>
        <v>266</v>
      </c>
      <c r="JR2" s="344">
        <f t="shared" si="4"/>
        <v>267</v>
      </c>
      <c r="JS2" s="344">
        <f t="shared" si="4"/>
        <v>268</v>
      </c>
      <c r="JT2" s="344">
        <f t="shared" si="4"/>
        <v>269</v>
      </c>
      <c r="JU2" s="344">
        <f t="shared" si="4"/>
        <v>270</v>
      </c>
      <c r="JV2" s="344">
        <f t="shared" si="4"/>
        <v>271</v>
      </c>
      <c r="JW2" s="344">
        <f t="shared" si="4"/>
        <v>272</v>
      </c>
      <c r="JX2" s="344">
        <f t="shared" si="4"/>
        <v>273</v>
      </c>
      <c r="JY2" s="344">
        <f t="shared" si="4"/>
        <v>274</v>
      </c>
      <c r="JZ2" s="344">
        <f t="shared" si="4"/>
        <v>275</v>
      </c>
      <c r="KA2" s="345">
        <f t="shared" si="4"/>
        <v>276</v>
      </c>
      <c r="KB2" s="352">
        <f t="shared" si="4"/>
        <v>277</v>
      </c>
      <c r="KC2" s="344">
        <f t="shared" si="4"/>
        <v>278</v>
      </c>
      <c r="KD2" s="344">
        <f t="shared" si="4"/>
        <v>279</v>
      </c>
      <c r="KE2" s="344">
        <f t="shared" si="4"/>
        <v>280</v>
      </c>
      <c r="KF2" s="344">
        <f t="shared" si="4"/>
        <v>281</v>
      </c>
      <c r="KG2" s="344">
        <f t="shared" si="4"/>
        <v>282</v>
      </c>
      <c r="KH2" s="344">
        <f t="shared" si="4"/>
        <v>283</v>
      </c>
      <c r="KI2" s="344">
        <f t="shared" ref="KI2:LI2" si="5">KH2+1</f>
        <v>284</v>
      </c>
      <c r="KJ2" s="344">
        <f t="shared" si="5"/>
        <v>285</v>
      </c>
      <c r="KK2" s="344">
        <f t="shared" si="5"/>
        <v>286</v>
      </c>
      <c r="KL2" s="344">
        <f t="shared" si="5"/>
        <v>287</v>
      </c>
      <c r="KM2" s="345">
        <f t="shared" si="5"/>
        <v>288</v>
      </c>
      <c r="KN2" s="352">
        <f t="shared" si="5"/>
        <v>289</v>
      </c>
      <c r="KO2" s="344">
        <f t="shared" si="5"/>
        <v>290</v>
      </c>
      <c r="KP2" s="344">
        <f t="shared" si="5"/>
        <v>291</v>
      </c>
      <c r="KQ2" s="344">
        <f t="shared" si="5"/>
        <v>292</v>
      </c>
      <c r="KR2" s="344">
        <f t="shared" si="5"/>
        <v>293</v>
      </c>
      <c r="KS2" s="344">
        <f t="shared" si="5"/>
        <v>294</v>
      </c>
      <c r="KT2" s="344">
        <f t="shared" si="5"/>
        <v>295</v>
      </c>
      <c r="KU2" s="344">
        <f t="shared" si="5"/>
        <v>296</v>
      </c>
      <c r="KV2" s="344">
        <f t="shared" si="5"/>
        <v>297</v>
      </c>
      <c r="KW2" s="344">
        <f t="shared" si="5"/>
        <v>298</v>
      </c>
      <c r="KX2" s="344">
        <f t="shared" si="5"/>
        <v>299</v>
      </c>
      <c r="KY2" s="345">
        <f t="shared" si="5"/>
        <v>300</v>
      </c>
      <c r="KZ2" s="352">
        <f t="shared" si="5"/>
        <v>301</v>
      </c>
      <c r="LA2" s="344">
        <f t="shared" si="5"/>
        <v>302</v>
      </c>
      <c r="LB2" s="344">
        <f t="shared" si="5"/>
        <v>303</v>
      </c>
      <c r="LC2" s="344">
        <f t="shared" si="5"/>
        <v>304</v>
      </c>
      <c r="LD2" s="344">
        <f t="shared" si="5"/>
        <v>305</v>
      </c>
      <c r="LE2" s="344">
        <f t="shared" si="5"/>
        <v>306</v>
      </c>
      <c r="LF2" s="344">
        <f t="shared" si="5"/>
        <v>307</v>
      </c>
      <c r="LG2" s="344">
        <f t="shared" si="5"/>
        <v>308</v>
      </c>
      <c r="LH2" s="344">
        <f t="shared" si="5"/>
        <v>309</v>
      </c>
      <c r="LI2" s="344">
        <f t="shared" si="5"/>
        <v>310</v>
      </c>
      <c r="LJ2" s="344">
        <f>LI2+1</f>
        <v>311</v>
      </c>
      <c r="LK2" s="345">
        <f t="shared" ref="LK2:NG2" si="6">LJ2+1</f>
        <v>312</v>
      </c>
      <c r="LL2" s="352">
        <f t="shared" si="6"/>
        <v>313</v>
      </c>
      <c r="LM2" s="344">
        <f t="shared" si="6"/>
        <v>314</v>
      </c>
      <c r="LN2" s="344">
        <f t="shared" si="6"/>
        <v>315</v>
      </c>
      <c r="LO2" s="344">
        <f t="shared" si="6"/>
        <v>316</v>
      </c>
      <c r="LP2" s="344">
        <f t="shared" si="6"/>
        <v>317</v>
      </c>
      <c r="LQ2" s="344">
        <f t="shared" si="6"/>
        <v>318</v>
      </c>
      <c r="LR2" s="344">
        <f t="shared" si="6"/>
        <v>319</v>
      </c>
      <c r="LS2" s="344">
        <f t="shared" si="6"/>
        <v>320</v>
      </c>
      <c r="LT2" s="344">
        <f t="shared" si="6"/>
        <v>321</v>
      </c>
      <c r="LU2" s="344">
        <f t="shared" si="6"/>
        <v>322</v>
      </c>
      <c r="LV2" s="344">
        <f t="shared" si="6"/>
        <v>323</v>
      </c>
      <c r="LW2" s="345">
        <f t="shared" si="6"/>
        <v>324</v>
      </c>
      <c r="LX2" s="352">
        <f t="shared" si="6"/>
        <v>325</v>
      </c>
      <c r="LY2" s="344">
        <f t="shared" si="6"/>
        <v>326</v>
      </c>
      <c r="LZ2" s="344">
        <f t="shared" si="6"/>
        <v>327</v>
      </c>
      <c r="MA2" s="344">
        <f t="shared" si="6"/>
        <v>328</v>
      </c>
      <c r="MB2" s="344">
        <f t="shared" si="6"/>
        <v>329</v>
      </c>
      <c r="MC2" s="344">
        <f t="shared" si="6"/>
        <v>330</v>
      </c>
      <c r="MD2" s="344">
        <f t="shared" si="6"/>
        <v>331</v>
      </c>
      <c r="ME2" s="344">
        <f t="shared" si="6"/>
        <v>332</v>
      </c>
      <c r="MF2" s="344">
        <f t="shared" si="6"/>
        <v>333</v>
      </c>
      <c r="MG2" s="344">
        <f t="shared" si="6"/>
        <v>334</v>
      </c>
      <c r="MH2" s="344">
        <f t="shared" si="6"/>
        <v>335</v>
      </c>
      <c r="MI2" s="345">
        <f t="shared" si="6"/>
        <v>336</v>
      </c>
      <c r="MJ2" s="352">
        <f t="shared" si="6"/>
        <v>337</v>
      </c>
      <c r="MK2" s="344">
        <f t="shared" si="6"/>
        <v>338</v>
      </c>
      <c r="ML2" s="344">
        <f t="shared" si="6"/>
        <v>339</v>
      </c>
      <c r="MM2" s="344">
        <f t="shared" si="6"/>
        <v>340</v>
      </c>
      <c r="MN2" s="344">
        <f t="shared" si="6"/>
        <v>341</v>
      </c>
      <c r="MO2" s="344">
        <f t="shared" si="6"/>
        <v>342</v>
      </c>
      <c r="MP2" s="344">
        <f t="shared" si="6"/>
        <v>343</v>
      </c>
      <c r="MQ2" s="344">
        <f t="shared" si="6"/>
        <v>344</v>
      </c>
      <c r="MR2" s="344">
        <f t="shared" si="6"/>
        <v>345</v>
      </c>
      <c r="MS2" s="344">
        <f t="shared" si="6"/>
        <v>346</v>
      </c>
      <c r="MT2" s="344">
        <f t="shared" si="6"/>
        <v>347</v>
      </c>
      <c r="MU2" s="345">
        <f t="shared" si="6"/>
        <v>348</v>
      </c>
      <c r="MV2" s="352">
        <f t="shared" si="6"/>
        <v>349</v>
      </c>
      <c r="MW2" s="344">
        <f t="shared" si="6"/>
        <v>350</v>
      </c>
      <c r="MX2" s="344">
        <f t="shared" si="6"/>
        <v>351</v>
      </c>
      <c r="MY2" s="344">
        <f t="shared" si="6"/>
        <v>352</v>
      </c>
      <c r="MZ2" s="344">
        <f t="shared" si="6"/>
        <v>353</v>
      </c>
      <c r="NA2" s="344">
        <f t="shared" si="6"/>
        <v>354</v>
      </c>
      <c r="NB2" s="344">
        <f t="shared" si="6"/>
        <v>355</v>
      </c>
      <c r="NC2" s="344">
        <f t="shared" si="6"/>
        <v>356</v>
      </c>
      <c r="ND2" s="344">
        <f t="shared" si="6"/>
        <v>357</v>
      </c>
      <c r="NE2" s="344">
        <f t="shared" si="6"/>
        <v>358</v>
      </c>
      <c r="NF2" s="344">
        <f t="shared" si="6"/>
        <v>359</v>
      </c>
      <c r="NG2" s="345">
        <f t="shared" si="6"/>
        <v>360</v>
      </c>
    </row>
    <row r="3" spans="1:371" x14ac:dyDescent="0.2">
      <c r="A3" s="260" t="s">
        <v>659</v>
      </c>
      <c r="B3" s="260" t="s">
        <v>271</v>
      </c>
      <c r="C3" s="260" t="s">
        <v>4</v>
      </c>
      <c r="D3" s="260" t="s">
        <v>525</v>
      </c>
      <c r="E3" s="258" t="str">
        <f>'Cargos e Salários'!C19</f>
        <v>Assistente de bilheteria</v>
      </c>
      <c r="F3" s="289">
        <v>2</v>
      </c>
      <c r="G3" s="291">
        <f>'Cargos e Salários'!AC19</f>
        <v>5279.1491158888894</v>
      </c>
      <c r="H3" s="283">
        <f t="shared" ref="H3:H8" si="7">G3*F3</f>
        <v>10558.298231777779</v>
      </c>
      <c r="K3" s="343" t="s">
        <v>646</v>
      </c>
      <c r="L3" s="353">
        <f>'Demandas-receitas bilheteria'!C5</f>
        <v>8451313.7853761315</v>
      </c>
      <c r="M3" s="353">
        <f>'Demandas-receitas bilheteria'!D5</f>
        <v>6026245.1900592884</v>
      </c>
      <c r="N3" s="353">
        <f>'Demandas-receitas bilheteria'!E5</f>
        <v>6108395.0882913005</v>
      </c>
      <c r="O3" s="353">
        <f>'Demandas-receitas bilheteria'!F5</f>
        <v>5710894.411193599</v>
      </c>
      <c r="P3" s="353">
        <f>'Demandas-receitas bilheteria'!G5</f>
        <v>4715489.9956645174</v>
      </c>
      <c r="Q3" s="353">
        <f>'Demandas-receitas bilheteria'!H5</f>
        <v>4988010.0129134357</v>
      </c>
      <c r="R3" s="353">
        <f>'Demandas-receitas bilheteria'!I5</f>
        <v>7841844.6177036343</v>
      </c>
      <c r="S3" s="353">
        <f>'Demandas-receitas bilheteria'!J5</f>
        <v>5711236.6718885023</v>
      </c>
      <c r="T3" s="353">
        <f>'Demandas-receitas bilheteria'!K5</f>
        <v>6149550.6124617243</v>
      </c>
      <c r="U3" s="353">
        <f>'Demandas-receitas bilheteria'!L5</f>
        <v>6867915.8073375253</v>
      </c>
      <c r="V3" s="353">
        <f>'Demandas-receitas bilheteria'!M5</f>
        <v>7118735.155582739</v>
      </c>
      <c r="W3" s="353">
        <f>'Demandas-receitas bilheteria'!N5</f>
        <v>7228559.3449773248</v>
      </c>
      <c r="X3" s="353">
        <f>'Demandas-receitas bilheteria'!O5</f>
        <v>8915403.6078132112</v>
      </c>
      <c r="Y3" s="353">
        <f>'Demandas-receitas bilheteria'!P5</f>
        <v>6854533.1823981823</v>
      </c>
      <c r="Z3" s="353">
        <f>'Demandas-receitas bilheteria'!Q5</f>
        <v>5996325.8536800025</v>
      </c>
      <c r="AA3" s="353">
        <f>'Demandas-receitas bilheteria'!R5</f>
        <v>5910444.8124966146</v>
      </c>
      <c r="AB3" s="353">
        <f>'Demandas-receitas bilheteria'!S5</f>
        <v>4982779.8121071057</v>
      </c>
      <c r="AC3" s="353">
        <f>'Demandas-receitas bilheteria'!T5</f>
        <v>5163974.4970580814</v>
      </c>
      <c r="AD3" s="353">
        <f>'Demandas-receitas bilheteria'!U5</f>
        <v>8052293.9007474091</v>
      </c>
      <c r="AE3" s="353">
        <f>'Demandas-receitas bilheteria'!V5</f>
        <v>5923512.7997711571</v>
      </c>
      <c r="AF3" s="353">
        <f>'Demandas-receitas bilheteria'!W5</f>
        <v>6347912.1474019345</v>
      </c>
      <c r="AG3" s="353">
        <f>'Demandas-receitas bilheteria'!X5</f>
        <v>7067300.8370326683</v>
      </c>
      <c r="AH3" s="353">
        <f>'Demandas-receitas bilheteria'!Y5</f>
        <v>7329692.1773536364</v>
      </c>
      <c r="AI3" s="353">
        <f>'Demandas-receitas bilheteria'!Z5</f>
        <v>7158115.5689710919</v>
      </c>
      <c r="AJ3" s="353">
        <f>'Demandas-receitas bilheteria'!AA5</f>
        <v>9018300.7666379251</v>
      </c>
      <c r="AK3" s="353">
        <f>'Demandas-receitas bilheteria'!AB5</f>
        <v>6984730.6572356261</v>
      </c>
      <c r="AL3" s="353">
        <f>'Demandas-receitas bilheteria'!AC5</f>
        <v>6367675.9406185122</v>
      </c>
      <c r="AM3" s="353">
        <f>'Demandas-receitas bilheteria'!AD5</f>
        <v>5912934.8583814343</v>
      </c>
      <c r="AN3" s="353">
        <f>'Demandas-receitas bilheteria'!AE5</f>
        <v>5294276.9772496819</v>
      </c>
      <c r="AO3" s="353">
        <f>'Demandas-receitas bilheteria'!AF5</f>
        <v>5145768.2477867343</v>
      </c>
      <c r="AP3" s="353">
        <f>'Demandas-receitas bilheteria'!AG5</f>
        <v>8162705.4342794986</v>
      </c>
      <c r="AQ3" s="353">
        <f>'Demandas-receitas bilheteria'!AH5</f>
        <v>6087022.8684674492</v>
      </c>
      <c r="AR3" s="353">
        <f>'Demandas-receitas bilheteria'!AI5</f>
        <v>6486171.2427558899</v>
      </c>
      <c r="AS3" s="353">
        <f>'Demandas-receitas bilheteria'!AJ5</f>
        <v>7225139.5878357515</v>
      </c>
      <c r="AT3" s="353">
        <f>'Demandas-receitas bilheteria'!AK5</f>
        <v>7514261.9685208136</v>
      </c>
      <c r="AU3" s="353">
        <f>'Demandas-receitas bilheteria'!AL5</f>
        <v>7766901.9653430134</v>
      </c>
      <c r="AV3" s="353">
        <f>'Demandas-receitas bilheteria'!AM5</f>
        <v>9380339.0544492248</v>
      </c>
      <c r="AW3" s="353">
        <f>'Demandas-receitas bilheteria'!AN5</f>
        <v>6848436.2380728116</v>
      </c>
      <c r="AX3" s="353">
        <f>'Demandas-receitas bilheteria'!AO5</f>
        <v>6983055.3724895688</v>
      </c>
      <c r="AY3" s="353">
        <f>'Demandas-receitas bilheteria'!AP5</f>
        <v>6517007.3539214944</v>
      </c>
      <c r="AZ3" s="353">
        <f>'Demandas-receitas bilheteria'!AQ5</f>
        <v>5462114.6382288532</v>
      </c>
      <c r="BA3" s="353">
        <f>'Demandas-receitas bilheteria'!AR5</f>
        <v>5751974.2913042773</v>
      </c>
      <c r="BB3" s="353">
        <f>'Demandas-receitas bilheteria'!AS5</f>
        <v>8612143.3086092845</v>
      </c>
      <c r="BC3" s="353">
        <f>'Demandas-receitas bilheteria'!AT5</f>
        <v>6436331.7284968775</v>
      </c>
      <c r="BD3" s="353">
        <f>'Demandas-receitas bilheteria'!AU5</f>
        <v>6853350.5832468309</v>
      </c>
      <c r="BE3" s="353">
        <f>'Demandas-receitas bilheteria'!AV5</f>
        <v>7559235.9272557208</v>
      </c>
      <c r="BF3" s="353">
        <f>'Demandas-receitas bilheteria'!AW5</f>
        <v>7832490.237013327</v>
      </c>
      <c r="BG3" s="353">
        <f>'Demandas-receitas bilheteria'!AX5</f>
        <v>8088046.7693721969</v>
      </c>
      <c r="BH3" s="353">
        <f>'Demandas-receitas bilheteria'!AY5</f>
        <v>9679525.1577367429</v>
      </c>
      <c r="BI3" s="353">
        <f>'Demandas-receitas bilheteria'!AZ5</f>
        <v>7581245.3687602999</v>
      </c>
      <c r="BJ3" s="353">
        <f>'Demandas-receitas bilheteria'!BA5</f>
        <v>6726153.5299801109</v>
      </c>
      <c r="BK3" s="353">
        <f>'Demandas-receitas bilheteria'!BB5</f>
        <v>6630749.756616869</v>
      </c>
      <c r="BL3" s="353">
        <f>'Demandas-receitas bilheteria'!BC5</f>
        <v>5672750.3057762589</v>
      </c>
      <c r="BM3" s="353">
        <f>'Demandas-receitas bilheteria'!BD5</f>
        <v>5881548.6752490783</v>
      </c>
      <c r="BN3" s="353">
        <f>'Demandas-receitas bilheteria'!BE5</f>
        <v>8794529.8043299522</v>
      </c>
      <c r="BO3" s="353">
        <f>'Demandas-receitas bilheteria'!BF5</f>
        <v>6633376.5814354224</v>
      </c>
      <c r="BP3" s="353">
        <f>'Demandas-receitas bilheteria'!BG5</f>
        <v>7045353.3108472759</v>
      </c>
      <c r="BQ3" s="353">
        <f>'Demandas-receitas bilheteria'!BH5</f>
        <v>7760519.5317985639</v>
      </c>
      <c r="BR3" s="353">
        <f>'Demandas-receitas bilheteria'!BI5</f>
        <v>8052613.0910092089</v>
      </c>
      <c r="BS3" s="353">
        <f>'Demandas-receitas bilheteria'!BJ5</f>
        <v>8105060.1199805411</v>
      </c>
      <c r="BT3" s="353">
        <f>'Demandas-receitas bilheteria'!BK5</f>
        <v>9826114.7606283985</v>
      </c>
      <c r="BU3" s="353">
        <f>'Demandas-receitas bilheteria'!BL5</f>
        <v>7750933.4889581082</v>
      </c>
      <c r="BV3" s="353">
        <f>'Demandas-receitas bilheteria'!BM5</f>
        <v>7141692.6251564138</v>
      </c>
      <c r="BW3" s="353">
        <f>'Demandas-receitas bilheteria'!BN5</f>
        <v>6671026.6532163471</v>
      </c>
      <c r="BX3" s="353">
        <f>'Demandas-receitas bilheteria'!BO5</f>
        <v>6018814.7132108919</v>
      </c>
      <c r="BY3" s="353">
        <f>'Demandas-receitas bilheteria'!BP5</f>
        <v>5897621.4120177254</v>
      </c>
      <c r="BZ3" s="353">
        <f>'Demandas-receitas bilheteria'!BQ5</f>
        <v>8937992.8964514062</v>
      </c>
      <c r="CA3" s="353">
        <f>'Demandas-receitas bilheteria'!BR5</f>
        <v>6827854.9876340553</v>
      </c>
      <c r="CB3" s="353">
        <f>'Demandas-receitas bilheteria'!BS5</f>
        <v>7213359.725363519</v>
      </c>
      <c r="CC3" s="353">
        <f>'Demandas-receitas bilheteria'!BT5</f>
        <v>7947141.0306215873</v>
      </c>
      <c r="CD3" s="353">
        <f>'Demandas-receitas bilheteria'!BU5</f>
        <v>8265983.3084625993</v>
      </c>
      <c r="CE3" s="353">
        <f>'Demandas-receitas bilheteria'!BV5</f>
        <v>7656417.826757485</v>
      </c>
      <c r="CF3" s="353">
        <f>'Demandas-receitas bilheteria'!BW5</f>
        <v>9789016.8893011305</v>
      </c>
      <c r="CG3" s="353">
        <f>'Demandas-receitas bilheteria'!BX5</f>
        <v>7793476.5146196187</v>
      </c>
      <c r="CH3" s="353">
        <f>'Demandas-receitas bilheteria'!BY5</f>
        <v>6889369.5482099773</v>
      </c>
      <c r="CI3" s="353">
        <f>'Demandas-receitas bilheteria'!BZ5</f>
        <v>6891518.7642160906</v>
      </c>
      <c r="CJ3" s="353">
        <f>'Demandas-receitas bilheteria'!CA5</f>
        <v>6250298.9336779946</v>
      </c>
      <c r="CK3" s="353">
        <f>'Demandas-receitas bilheteria'!CB5</f>
        <v>6053607.5632903334</v>
      </c>
      <c r="CL3" s="353">
        <f>'Demandas-receitas bilheteria'!CC5</f>
        <v>9157253.4176261202</v>
      </c>
      <c r="CM3" s="353">
        <f>'Demandas-receitas bilheteria'!CD5</f>
        <v>7050494.4463014072</v>
      </c>
      <c r="CN3" s="353">
        <f>'Demandas-receitas bilheteria'!CE5</f>
        <v>7428664.5127432141</v>
      </c>
      <c r="CO3" s="353">
        <f>'Demandas-receitas bilheteria'!CF5</f>
        <v>8171348.9831168223</v>
      </c>
      <c r="CP3" s="353">
        <f>'Demandas-receitas bilheteria'!CG5</f>
        <v>8507222.2661825903</v>
      </c>
      <c r="CQ3" s="353">
        <f>'Demandas-receitas bilheteria'!CH5</f>
        <v>8306286.7756736521</v>
      </c>
      <c r="CR3" s="353">
        <f>'Demandas-receitas bilheteria'!CI5</f>
        <v>10194750.601061048</v>
      </c>
      <c r="CS3" s="353">
        <f>'Demandas-receitas bilheteria'!CJ5</f>
        <v>8148823.3835369032</v>
      </c>
      <c r="CT3" s="353">
        <f>'Demandas-receitas bilheteria'!CK5</f>
        <v>7269094.3206144702</v>
      </c>
      <c r="CU3" s="353">
        <f>'Demandas-receitas bilheteria'!CL5</f>
        <v>7234873.2057685368</v>
      </c>
      <c r="CV3" s="353">
        <f>'Demandas-receitas bilheteria'!CM5</f>
        <v>6467677.8487756429</v>
      </c>
      <c r="CW3" s="353">
        <f>'Demandas-receitas bilheteria'!CN5</f>
        <v>6334448.7936841184</v>
      </c>
      <c r="CX3" s="353">
        <f>'Demandas-receitas bilheteria'!CO5</f>
        <v>9448306.4423616379</v>
      </c>
      <c r="CY3" s="353">
        <f>'Demandas-receitas bilheteria'!CP5</f>
        <v>7315973.6535302596</v>
      </c>
      <c r="CZ3" s="353">
        <f>'Demandas-receitas bilheteria'!CQ5</f>
        <v>7693902.9408029923</v>
      </c>
      <c r="DA3" s="353">
        <f>'Demandas-receitas bilheteria'!CR5</f>
        <v>8435280.7685381882</v>
      </c>
      <c r="DB3" s="353">
        <f>'Demandas-receitas bilheteria'!CS5</f>
        <v>8780192.257388914</v>
      </c>
      <c r="DC3" s="353">
        <f>'Demandas-receitas bilheteria'!CT5</f>
        <v>8748173.14502443</v>
      </c>
      <c r="DD3" s="353">
        <f>'Demandas-receitas bilheteria'!CU5</f>
        <v>10532275.176095448</v>
      </c>
      <c r="DE3" s="353">
        <f>'Demandas-receitas bilheteria'!CV5</f>
        <v>8009130.7286001462</v>
      </c>
      <c r="DF3" s="353">
        <f>'Demandas-receitas bilheteria'!CW5</f>
        <v>8118191.7963133613</v>
      </c>
      <c r="DG3" s="353">
        <f>'Demandas-receitas bilheteria'!CX5</f>
        <v>7692671.3155031782</v>
      </c>
      <c r="DH3" s="353">
        <f>'Demandas-receitas bilheteria'!CY5</f>
        <v>6615756.0917613246</v>
      </c>
      <c r="DI3" s="353">
        <f>'Demandas-receitas bilheteria'!CZ5</f>
        <v>6968868.3095729686</v>
      </c>
      <c r="DJ3" s="353">
        <f>'Demandas-receitas bilheteria'!DA5</f>
        <v>9892704.2370657399</v>
      </c>
      <c r="DK3" s="353">
        <f>'Demandas-receitas bilheteria'!DB5</f>
        <v>7673950.8001448587</v>
      </c>
      <c r="DL3" s="353">
        <f>'Demandas-receitas bilheteria'!DC5</f>
        <v>8079383.6857550237</v>
      </c>
      <c r="DM3" s="353">
        <f>'Demandas-receitas bilheteria'!DD5</f>
        <v>8787139.579533983</v>
      </c>
      <c r="DN3" s="353">
        <f>'Demandas-receitas bilheteria'!DE5</f>
        <v>9121200.692495618</v>
      </c>
      <c r="DO3" s="353">
        <f>'Demandas-receitas bilheteria'!DF5</f>
        <v>9323278.506453624</v>
      </c>
      <c r="DP3" s="353">
        <f>'Demandas-receitas bilheteria'!DG5</f>
        <v>10948368.470138116</v>
      </c>
      <c r="DQ3" s="353">
        <f>'Demandas-receitas bilheteria'!DH5</f>
        <v>8833038.4486051742</v>
      </c>
      <c r="DR3" s="353">
        <f>'Demandas-receitas bilheteria'!DI5</f>
        <v>7967239.3865054157</v>
      </c>
      <c r="DS3" s="353">
        <f>'Demandas-receitas bilheteria'!DJ5</f>
        <v>7890966.5362512609</v>
      </c>
      <c r="DT3" s="353">
        <f>'Demandas-receitas bilheteria'!DK5</f>
        <v>6898851.9219130538</v>
      </c>
      <c r="DU3" s="353">
        <f>'Demandas-receitas bilheteria'!DL5</f>
        <v>7167963.1200781241</v>
      </c>
      <c r="DV3" s="353">
        <f>'Demandas-receitas bilheteria'!DM5</f>
        <v>10138994.768240718</v>
      </c>
      <c r="DW3" s="353">
        <f>'Demandas-receitas bilheteria'!DN5</f>
        <v>7928459.0645261658</v>
      </c>
      <c r="DX3" s="353">
        <f>'Demandas-receitas bilheteria'!DO5</f>
        <v>8324792.3729788391</v>
      </c>
      <c r="DY3" s="353">
        <f>'Demandas-receitas bilheteria'!DP5</f>
        <v>9038465.5194883738</v>
      </c>
      <c r="DZ3" s="353">
        <f>'Demandas-receitas bilheteria'!DQ5</f>
        <v>9390068.6755565926</v>
      </c>
      <c r="EA3" s="353">
        <f>'Demandas-receitas bilheteria'!DR5</f>
        <v>9606437.4107674137</v>
      </c>
      <c r="EB3" s="353">
        <f>'Demandas-receitas bilheteria'!DS5</f>
        <v>11225884.377259504</v>
      </c>
      <c r="EC3" s="353">
        <f>'Demandas-receitas bilheteria'!DT5</f>
        <v>9105762.3630750086</v>
      </c>
      <c r="ED3" s="353">
        <f>'Demandas-receitas bilheteria'!DU5</f>
        <v>8497601.6827295814</v>
      </c>
      <c r="EE3" s="353">
        <f>'Demandas-receitas bilheteria'!DV5</f>
        <v>8023562.6975854384</v>
      </c>
      <c r="EF3" s="353">
        <f>'Demandas-receitas bilheteria'!DW5</f>
        <v>7323941.2540500434</v>
      </c>
      <c r="EG3" s="353">
        <f>'Demandas-receitas bilheteria'!DX5</f>
        <v>7259012.1629504003</v>
      </c>
      <c r="EH3" s="353">
        <f>'Demandas-receitas bilheteria'!DY5</f>
        <v>10351058.756928148</v>
      </c>
      <c r="EI3" s="353">
        <f>'Demandas-receitas bilheteria'!DZ5</f>
        <v>8184413.8722604197</v>
      </c>
      <c r="EJ3" s="353">
        <f>'Demandas-receitas bilheteria'!EA5</f>
        <v>8549655.4855694715</v>
      </c>
      <c r="EK3" s="353">
        <f>'Demandas-receitas bilheteria'!EB5</f>
        <v>9278138.8213630281</v>
      </c>
      <c r="EL3" s="353">
        <f>'Demandas-receitas bilheteria'!EC5</f>
        <v>9654863.5624193978</v>
      </c>
      <c r="EM3" s="353">
        <f>'Demandas-receitas bilheteria'!ED5</f>
        <v>9005770.9554532934</v>
      </c>
      <c r="EN3" s="353">
        <f>'Demandas-receitas bilheteria'!EE5</f>
        <v>11157080.80144012</v>
      </c>
      <c r="EO3" s="353">
        <f>'Demandas-receitas bilheteria'!EF5</f>
        <v>8686954.1839804053</v>
      </c>
      <c r="EP3" s="353">
        <f>'Demandas-receitas bilheteria'!EG5</f>
        <v>8751431.4919087682</v>
      </c>
      <c r="EQ3" s="353">
        <f>'Demandas-receitas bilheteria'!EH5</f>
        <v>8393032.5501384456</v>
      </c>
      <c r="ER3" s="353">
        <f>'Demandas-receitas bilheteria'!EI5</f>
        <v>7322548.6678402293</v>
      </c>
      <c r="ES3" s="353">
        <f>'Demandas-receitas bilheteria'!EJ5</f>
        <v>7725468.2361087063</v>
      </c>
      <c r="ET3" s="353">
        <f>'Demandas-receitas bilheteria'!EK5</f>
        <v>10704216.122312108</v>
      </c>
      <c r="EU3" s="353">
        <f>'Demandas-receitas bilheteria'!EL5</f>
        <v>8466933.3791068625</v>
      </c>
      <c r="EV3" s="353">
        <f>'Demandas-receitas bilheteria'!EM5</f>
        <v>8871565.7762654815</v>
      </c>
      <c r="EW3" s="353">
        <f>'Demandas-receitas bilheteria'!EN5</f>
        <v>9586734.2439529523</v>
      </c>
      <c r="EX3" s="353">
        <f>'Demandas-receitas bilheteria'!EO5</f>
        <v>9965892.0229197722</v>
      </c>
      <c r="EY3" s="353">
        <f>'Demandas-receitas bilheteria'!EP5</f>
        <v>9997675.5354333278</v>
      </c>
      <c r="EZ3" s="353">
        <f>'Demandas-receitas bilheteria'!EQ5</f>
        <v>11732896.817348391</v>
      </c>
      <c r="FA3" s="353">
        <f>'Demandas-receitas bilheteria'!ER5</f>
        <v>9625441.4878816716</v>
      </c>
      <c r="FB3" s="353">
        <f>'Demandas-receitas bilheteria'!ES5</f>
        <v>8746492.2789127007</v>
      </c>
      <c r="FC3" s="353">
        <f>'Demandas-receitas bilheteria'!ET5</f>
        <v>8698474.5602486245</v>
      </c>
      <c r="FD3" s="353">
        <f>'Demandas-receitas bilheteria'!EU5</f>
        <v>7692675.7498509064</v>
      </c>
      <c r="FE3" s="353">
        <f>'Demandas-receitas bilheteria'!EV5</f>
        <v>8005799.4100896269</v>
      </c>
      <c r="FF3" s="353">
        <f>'Demandas-receitas bilheteria'!EW5</f>
        <v>11020637.104395447</v>
      </c>
      <c r="FG3" s="353">
        <f>'Demandas-receitas bilheteria'!EX5</f>
        <v>8781786.4349588268</v>
      </c>
      <c r="FH3" s="353">
        <f>'Demandas-receitas bilheteria'!EY5</f>
        <v>9170892.5252379496</v>
      </c>
      <c r="FI3" s="353">
        <f>'Demandas-receitas bilheteria'!EZ5</f>
        <v>9886290.9877608214</v>
      </c>
      <c r="FJ3" s="353">
        <f>'Demandas-receitas bilheteria'!FA5</f>
        <v>10279326.264873242</v>
      </c>
      <c r="FK3" s="353">
        <f>'Demandas-receitas bilheteria'!FB5</f>
        <v>10027401.392352622</v>
      </c>
      <c r="FL3" s="353">
        <f>'Demandas-receitas bilheteria'!FC5</f>
        <v>11933095.319265222</v>
      </c>
      <c r="FM3" s="353">
        <f>'Demandas-receitas bilheteria'!FD5</f>
        <v>9852801.847737832</v>
      </c>
      <c r="FN3" s="353">
        <f>'Demandas-receitas bilheteria'!FE5</f>
        <v>9211858.2711506188</v>
      </c>
      <c r="FO3" s="353">
        <f>'Demandas-receitas bilheteria'!FF5</f>
        <v>8794062.6605781484</v>
      </c>
      <c r="FP3" s="353">
        <f>'Demandas-receitas bilheteria'!FG5</f>
        <v>8094500.2589046145</v>
      </c>
      <c r="FQ3" s="353">
        <f>'Demandas-receitas bilheteria'!FH5</f>
        <v>8079973.1583794365</v>
      </c>
      <c r="FR3" s="353">
        <f>'Demandas-receitas bilheteria'!FI5</f>
        <v>11225547.839829398</v>
      </c>
      <c r="FS3" s="353">
        <f>'Demandas-receitas bilheteria'!FJ5</f>
        <v>9036472.3688723687</v>
      </c>
      <c r="FT3" s="353">
        <f>'Demandas-receitas bilheteria'!FK5</f>
        <v>9398879.6062394232</v>
      </c>
      <c r="FU3" s="353">
        <f>'Demandas-receitas bilheteria'!FL5</f>
        <v>10133262.634746557</v>
      </c>
      <c r="FV3" s="353">
        <f>'Demandas-receitas bilheteria'!FM5</f>
        <v>10555764.09337542</v>
      </c>
      <c r="FW3" s="353">
        <f>'Demandas-receitas bilheteria'!FN5</f>
        <v>10476735.02994852</v>
      </c>
      <c r="FX3" s="353">
        <f>'Demandas-receitas bilheteria'!FO5</f>
        <v>12286677.31778745</v>
      </c>
      <c r="FY3" s="353">
        <f>'Demandas-receitas bilheteria'!FP5</f>
        <v>10186756.713727944</v>
      </c>
      <c r="FZ3" s="353">
        <f>'Demandas-receitas bilheteria'!FQ5</f>
        <v>9300636.7506131325</v>
      </c>
      <c r="GA3" s="353">
        <f>'Demandas-receitas bilheteria'!FR5</f>
        <v>9273085.320444895</v>
      </c>
      <c r="GB3" s="353">
        <f>'Demandas-receitas bilheteria'!FS5</f>
        <v>8258407.9999049986</v>
      </c>
      <c r="GC3" s="353">
        <f>'Demandas-receitas bilheteria'!FT5</f>
        <v>8603408.9443305265</v>
      </c>
      <c r="GD3" s="353">
        <f>'Demandas-receitas bilheteria'!FU5</f>
        <v>11649703.132786252</v>
      </c>
      <c r="GE3" s="353">
        <f>'Demandas-receitas bilheteria'!FV5</f>
        <v>9391241.8857156932</v>
      </c>
      <c r="GF3" s="353">
        <f>'Demandas-receitas bilheteria'!FW5</f>
        <v>9775591.6946236137</v>
      </c>
      <c r="GG3" s="353">
        <f>'Demandas-receitas bilheteria'!FX5</f>
        <v>10492484.650579512</v>
      </c>
      <c r="GH3" s="353">
        <f>'Demandas-receitas bilheteria'!FY5</f>
        <v>10915054.102540176</v>
      </c>
      <c r="GI3" s="353">
        <f>'Demandas-receitas bilheteria'!FZ5</f>
        <v>11093774.989056399</v>
      </c>
      <c r="GJ3" s="353">
        <f>'Demandas-receitas bilheteria'!GA5</f>
        <v>12738963.639722684</v>
      </c>
      <c r="GK3" s="353">
        <f>'Demandas-receitas bilheteria'!GB5</f>
        <v>10597122.249499543</v>
      </c>
      <c r="GL3" s="353">
        <f>'Demandas-receitas bilheteria'!GC5</f>
        <v>9721308.8338686787</v>
      </c>
      <c r="GM3" s="353">
        <f>'Demandas-receitas bilheteria'!GD5</f>
        <v>9667893.0359058231</v>
      </c>
      <c r="GN3" s="353">
        <f>'Demandas-receitas bilheteria'!GE5</f>
        <v>8627804.1831611153</v>
      </c>
      <c r="GO3" s="353">
        <f>'Demandas-receitas bilheteria'!GF5</f>
        <v>8979287.4344668165</v>
      </c>
      <c r="GP3" s="353">
        <f>'Demandas-receitas bilheteria'!GG5</f>
        <v>12028909.512204152</v>
      </c>
      <c r="GQ3" s="353">
        <f>'Demandas-receitas bilheteria'!GH5</f>
        <v>9750275.8852050565</v>
      </c>
      <c r="GR3" s="353">
        <f>'Demandas-receitas bilheteria'!GI5</f>
        <v>10124877.460570086</v>
      </c>
      <c r="GS3" s="353">
        <f>'Demandas-receitas bilheteria'!GJ5</f>
        <v>10836161.144026158</v>
      </c>
      <c r="GT3" s="353">
        <f>'Demandas-receitas bilheteria'!GK5</f>
        <v>11268863.849161625</v>
      </c>
      <c r="GU3" s="353">
        <f>'Demandas-receitas bilheteria'!GL5</f>
        <v>11235292.052897017</v>
      </c>
      <c r="GV3" s="353">
        <f>'Demandas-receitas bilheteria'!GM5</f>
        <v>13004477.009166416</v>
      </c>
      <c r="GW3" s="353">
        <f>'Demandas-receitas bilheteria'!GN5</f>
        <v>10427745.657010665</v>
      </c>
      <c r="GX3" s="353">
        <f>'Demandas-receitas bilheteria'!GO5</f>
        <v>10516591.893306438</v>
      </c>
      <c r="GY3" s="353">
        <f>'Demandas-receitas bilheteria'!GP5</f>
        <v>10109210.496180713</v>
      </c>
      <c r="GZ3" s="353">
        <f>'Demandas-receitas bilheteria'!GQ5</f>
        <v>8959361.1903994009</v>
      </c>
      <c r="HA3" s="353">
        <f>'Demandas-receitas bilheteria'!GR5</f>
        <v>9416165.7579198871</v>
      </c>
      <c r="HB3" s="353">
        <f>'Demandas-receitas bilheteria'!GS5</f>
        <v>12439136.105080329</v>
      </c>
      <c r="HC3" s="353">
        <f>'Demandas-receitas bilheteria'!GT5</f>
        <v>10124937.235577434</v>
      </c>
      <c r="HD3" s="353">
        <f>'Demandas-receitas bilheteria'!GU5</f>
        <v>10497772.63980541</v>
      </c>
      <c r="HE3" s="353">
        <f>'Demandas-receitas bilheteria'!GV5</f>
        <v>11199357.872662399</v>
      </c>
      <c r="HF3" s="353">
        <f>'Demandas-receitas bilheteria'!GW5</f>
        <v>11639198.340396622</v>
      </c>
      <c r="HG3" s="353">
        <f>'Demandas-receitas bilheteria'!GX5</f>
        <v>10933737.369377598</v>
      </c>
      <c r="HH3" s="353">
        <f>'Demandas-receitas bilheteria'!GY5</f>
        <v>13104953.652678661</v>
      </c>
      <c r="HI3" s="353">
        <f>'Demandas-receitas bilheteria'!GZ5</f>
        <v>11048586.975488052</v>
      </c>
      <c r="HJ3" s="353">
        <f>'Demandas-receitas bilheteria'!HA5</f>
        <v>10111985.215364629</v>
      </c>
      <c r="HK3" s="353">
        <f>'Demandas-receitas bilheteria'!HB5</f>
        <v>10148880.762186307</v>
      </c>
      <c r="HL3" s="353">
        <f>'Demandas-receitas bilheteria'!HC5</f>
        <v>9133508.0767982937</v>
      </c>
      <c r="HM3" s="353">
        <f>'Demandas-receitas bilheteria'!HD5</f>
        <v>9531348.708730083</v>
      </c>
      <c r="HN3" s="353">
        <f>'Demandas-receitas bilheteria'!HE5</f>
        <v>12635861.152860854</v>
      </c>
      <c r="HO3" s="353">
        <f>'Demandas-receitas bilheteria'!HF5</f>
        <v>10352035.732419198</v>
      </c>
      <c r="HP3" s="353">
        <f>'Demandas-receitas bilheteria'!HG5</f>
        <v>10732460.079345917</v>
      </c>
      <c r="HQ3" s="353">
        <f>'Demandas-receitas bilheteria'!HH5</f>
        <v>11455320.484848648</v>
      </c>
      <c r="HR3" s="353">
        <f>'Demandas-receitas bilheteria'!HI5</f>
        <v>11927797.278851146</v>
      </c>
      <c r="HS3" s="353">
        <f>'Demandas-receitas bilheteria'!HJ5</f>
        <v>11911609.781163344</v>
      </c>
      <c r="HT3" s="353">
        <f>'Demandas-receitas bilheteria'!HK5</f>
        <v>13680925.994125437</v>
      </c>
      <c r="HU3" s="353">
        <f>'Demandas-receitas bilheteria'!HL5</f>
        <v>11546848.851147819</v>
      </c>
      <c r="HV3" s="353">
        <f>'Demandas-receitas bilheteria'!HM5</f>
        <v>10655320.166299686</v>
      </c>
      <c r="HW3" s="353">
        <f>'Demandas-receitas bilheteria'!HN5</f>
        <v>10633529.07207715</v>
      </c>
      <c r="HX3" s="353">
        <f>'Demandas-receitas bilheteria'!HO5</f>
        <v>9759232.9128643069</v>
      </c>
      <c r="HY3" s="353">
        <f>'Demandas-receitas bilheteria'!HP5</f>
        <v>9769702.4669706691</v>
      </c>
      <c r="HZ3" s="353">
        <f>'Demandas-receitas bilheteria'!HQ5</f>
        <v>13018422.145895999</v>
      </c>
      <c r="IA3" s="353">
        <f>'Demandas-receitas bilheteria'!HR5</f>
        <v>10750752.059339974</v>
      </c>
      <c r="IB3" s="353">
        <f>'Demandas-receitas bilheteria'!HS5</f>
        <v>11081815.967111098</v>
      </c>
      <c r="IC3" s="353">
        <f>'Demandas-receitas bilheteria'!HT5</f>
        <v>11813153.662973739</v>
      </c>
      <c r="ID3" s="353">
        <f>'Demandas-receitas bilheteria'!HU5</f>
        <v>12304283.215501297</v>
      </c>
      <c r="IE3" s="353">
        <f>'Demandas-receitas bilheteria'!HV5</f>
        <v>12176130.093214938</v>
      </c>
      <c r="IF3" s="353">
        <f>'Demandas-receitas bilheteria'!HW5</f>
        <v>14009485.145802222</v>
      </c>
      <c r="IG3" s="353">
        <f>'Demandas-receitas bilheteria'!HX5</f>
        <v>11429986.405917456</v>
      </c>
      <c r="IH3" s="353">
        <f>'Demandas-receitas bilheteria'!HY5</f>
        <v>11509787.400596544</v>
      </c>
      <c r="II3" s="353">
        <f>'Demandas-receitas bilheteria'!HZ5</f>
        <v>11124973.049420819</v>
      </c>
      <c r="IJ3" s="353">
        <f>'Demandas-receitas bilheteria'!IA5</f>
        <v>9953357.540888872</v>
      </c>
      <c r="IK3" s="353">
        <f>'Demandas-receitas bilheteria'!IB5</f>
        <v>10459766.614063803</v>
      </c>
      <c r="IL3" s="353">
        <f>'Demandas-receitas bilheteria'!IC5</f>
        <v>13530918.869003467</v>
      </c>
      <c r="IM3" s="353">
        <f>'Demandas-receitas bilheteria'!ID5</f>
        <v>11180612.051959718</v>
      </c>
      <c r="IN3" s="353">
        <f>'Demandas-receitas bilheteria'!IE5</f>
        <v>11543016.983465957</v>
      </c>
      <c r="IO3" s="353">
        <f>'Demandas-receitas bilheteria'!IF5</f>
        <v>12244936.270518323</v>
      </c>
      <c r="IP3" s="353">
        <f>'Demandas-receitas bilheteria'!IG5</f>
        <v>12732324.770805454</v>
      </c>
      <c r="IQ3" s="353">
        <f>'Demandas-receitas bilheteria'!IH5</f>
        <v>12838797.834936341</v>
      </c>
      <c r="IR3" s="353">
        <f>'Demandas-receitas bilheteria'!II5</f>
        <v>14516895.967690837</v>
      </c>
      <c r="IS3" s="353">
        <f>'Demandas-receitas bilheteria'!IJ5</f>
        <v>12345852.80132501</v>
      </c>
      <c r="IT3" s="353">
        <f>'Demandas-receitas bilheteria'!IK5</f>
        <v>11451717.074761646</v>
      </c>
      <c r="IU3" s="353">
        <f>'Demandas-receitas bilheteria'!IL5</f>
        <v>11418428.958502248</v>
      </c>
      <c r="IV3" s="353">
        <f>'Demandas-receitas bilheteria'!IM5</f>
        <v>10330400.727236627</v>
      </c>
      <c r="IW3" s="353">
        <f>'Demandas-receitas bilheteria'!IN5</f>
        <v>10757340.554067031</v>
      </c>
      <c r="IX3" s="353">
        <f>'Demandas-receitas bilheteria'!IO5</f>
        <v>13879919.654202728</v>
      </c>
      <c r="IY3" s="353">
        <f>'Demandas-receitas bilheteria'!IP5</f>
        <v>11535237.245565712</v>
      </c>
      <c r="IZ3" s="353">
        <f>'Demandas-receitas bilheteria'!IQ5</f>
        <v>11887965.129591223</v>
      </c>
      <c r="JA3" s="353">
        <f>'Demandas-receitas bilheteria'!IR5</f>
        <v>12596028.530603843</v>
      </c>
      <c r="JB3" s="353">
        <f>'Demandas-receitas bilheteria'!IS5</f>
        <v>13104934.02329939</v>
      </c>
      <c r="JC3" s="353">
        <f>'Demandas-receitas bilheteria'!IT5</f>
        <v>13223655.701844424</v>
      </c>
      <c r="JD3" s="353">
        <f>'Demandas-receitas bilheteria'!IU5</f>
        <v>14897827.012751076</v>
      </c>
      <c r="JE3" s="353">
        <f>'Demandas-receitas bilheteria'!IV5</f>
        <v>12720907.33052912</v>
      </c>
      <c r="JF3" s="353">
        <f>'Demandas-receitas bilheteria'!IW5</f>
        <v>12083955.02164337</v>
      </c>
      <c r="JG3" s="353">
        <f>'Demandas-receitas bilheteria'!IX5</f>
        <v>11654093.728281625</v>
      </c>
      <c r="JH3" s="353">
        <f>'Demandas-receitas bilheteria'!IY5</f>
        <v>10856389.810608502</v>
      </c>
      <c r="JI3" s="353">
        <f>'Demandas-receitas bilheteria'!IZ5</f>
        <v>10953180.269542849</v>
      </c>
      <c r="JJ3" s="353">
        <f>'Demandas-receitas bilheteria'!JA5</f>
        <v>14200495.560980946</v>
      </c>
      <c r="JK3" s="353">
        <f>'Demandas-receitas bilheteria'!JB5</f>
        <v>11896551.327531287</v>
      </c>
      <c r="JL3" s="353">
        <f>'Demandas-receitas bilheteria'!JC5</f>
        <v>12217192.62615731</v>
      </c>
      <c r="JM3" s="353">
        <f>'Demandas-receitas bilheteria'!JD5</f>
        <v>12939974.04114588</v>
      </c>
      <c r="JN3" s="353">
        <f>'Demandas-receitas bilheteria'!JE5</f>
        <v>13477812.765885811</v>
      </c>
      <c r="JO3" s="353">
        <f>'Demandas-receitas bilheteria'!JF5</f>
        <v>13387962.948012624</v>
      </c>
      <c r="JP3" s="353">
        <f>'Demandas-receitas bilheteria'!JG5</f>
        <v>15194691.930115189</v>
      </c>
      <c r="JQ3" s="353">
        <f>'Demandas-receitas bilheteria'!JH5</f>
        <v>12588740.946176575</v>
      </c>
      <c r="JR3" s="353">
        <f>'Demandas-receitas bilheteria'!JI5</f>
        <v>12663217.412604501</v>
      </c>
      <c r="JS3" s="353">
        <f>'Demandas-receitas bilheteria'!JJ5</f>
        <v>12284378.670175428</v>
      </c>
      <c r="JT3" s="353">
        <f>'Demandas-receitas bilheteria'!JK5</f>
        <v>11078563.757364014</v>
      </c>
      <c r="JU3" s="353">
        <f>'Demandas-receitas bilheteria'!JL5</f>
        <v>11632568.931421205</v>
      </c>
      <c r="JV3" s="353">
        <f>'Demandas-receitas bilheteria'!JM5</f>
        <v>14748663.832688365</v>
      </c>
      <c r="JW3" s="353">
        <f>'Demandas-receitas bilheteria'!JN5</f>
        <v>12354300.884114558</v>
      </c>
      <c r="JX3" s="353">
        <f>'Demandas-receitas bilheteria'!JO5</f>
        <v>12701598.525039112</v>
      </c>
      <c r="JY3" s="353">
        <f>'Demandas-receitas bilheteria'!JP5</f>
        <v>13400494.532936346</v>
      </c>
      <c r="JZ3" s="353">
        <f>'Demandas-receitas bilheteria'!JQ5</f>
        <v>13936190.226107121</v>
      </c>
      <c r="KA3" s="353">
        <f>'Demandas-receitas bilheteria'!JR5</f>
        <v>13858963.28159618</v>
      </c>
      <c r="KB3" s="353">
        <f>'Demandas-receitas bilheteria'!JS5</f>
        <v>15646620.311501957</v>
      </c>
      <c r="KC3" s="353">
        <f>'Demandas-receitas bilheteria'!JT5</f>
        <v>13475366.543181455</v>
      </c>
      <c r="KD3" s="353">
        <f>'Demandas-receitas bilheteria'!JU5</f>
        <v>12562852.75115351</v>
      </c>
      <c r="KE3" s="353">
        <f>'Demandas-receitas bilheteria'!JV5</f>
        <v>12558346.153121615</v>
      </c>
      <c r="KF3" s="353">
        <f>'Demandas-receitas bilheteria'!JW5</f>
        <v>11447436.451089883</v>
      </c>
      <c r="KG3" s="353">
        <f>'Demandas-receitas bilheteria'!JX5</f>
        <v>11928280.91837649</v>
      </c>
      <c r="KH3" s="353">
        <f>'Demandas-receitas bilheteria'!JY5</f>
        <v>15104424.92880792</v>
      </c>
      <c r="KI3" s="353">
        <f>'Demandas-receitas bilheteria'!JZ5</f>
        <v>12720376.746042514</v>
      </c>
      <c r="KJ3" s="353">
        <f>'Demandas-receitas bilheteria'!KA5</f>
        <v>13061719.590092411</v>
      </c>
      <c r="KK3" s="353">
        <f>'Demandas-receitas bilheteria'!KB5</f>
        <v>13770330.366988361</v>
      </c>
      <c r="KL3" s="353">
        <f>'Demandas-receitas bilheteria'!KC5</f>
        <v>14331654.106782265</v>
      </c>
      <c r="KM3" s="353">
        <f>'Demandas-receitas bilheteria'!KD5</f>
        <v>13974385.095937232</v>
      </c>
      <c r="KN3" s="353">
        <f>'Demandas-receitas bilheteria'!KE5</f>
        <v>15939235.823002305</v>
      </c>
      <c r="KO3" s="353">
        <f>'Demandas-receitas bilheteria'!KF5</f>
        <v>13797937.669937953</v>
      </c>
      <c r="KP3" s="353">
        <f>'Demandas-receitas bilheteria'!KG5</f>
        <v>13126133.27991206</v>
      </c>
      <c r="KQ3" s="353">
        <f>'Demandas-receitas bilheteria'!KH5</f>
        <v>12755725.35587872</v>
      </c>
      <c r="KR3" s="353">
        <f>'Demandas-receitas bilheteria'!KI5</f>
        <v>11950830.108686313</v>
      </c>
      <c r="KS3" s="353">
        <f>'Demandas-receitas bilheteria'!KJ5</f>
        <v>12109914.63922715</v>
      </c>
      <c r="KT3" s="353">
        <f>'Demandas-receitas bilheteria'!KK5</f>
        <v>15422180.353933686</v>
      </c>
      <c r="KU3" s="353">
        <f>'Demandas-receitas bilheteria'!KL5</f>
        <v>13085649.458910285</v>
      </c>
      <c r="KV3" s="353">
        <f>'Demandas-receitas bilheteria'!KM5</f>
        <v>13400141.558857333</v>
      </c>
      <c r="KW3" s="353">
        <f>'Demandas-receitas bilheteria'!KN5</f>
        <v>14128380.769027397</v>
      </c>
      <c r="KX3" s="353">
        <f>'Demandas-receitas bilheteria'!KO5</f>
        <v>14723859.510498872</v>
      </c>
      <c r="KY3" s="353">
        <f>'Demandas-receitas bilheteria'!KP5</f>
        <v>14537492.626009826</v>
      </c>
      <c r="KZ3" s="353">
        <f>'Demandas-receitas bilheteria'!KQ5</f>
        <v>16408725.640376383</v>
      </c>
      <c r="LA3" s="353">
        <f>'Demandas-receitas bilheteria'!KR5</f>
        <v>14246800.6754285</v>
      </c>
      <c r="LB3" s="353">
        <f>'Demandas-receitas bilheteria'!KS5</f>
        <v>13329472.955508912</v>
      </c>
      <c r="LC3" s="353">
        <f>'Demandas-receitas bilheteria'!KT5</f>
        <v>13350739.968954844</v>
      </c>
      <c r="LD3" s="353">
        <f>'Demandas-receitas bilheteria'!KU5</f>
        <v>12228442.507214226</v>
      </c>
      <c r="LE3" s="353">
        <f>'Demandas-receitas bilheteria'!KV5</f>
        <v>12751411.622410601</v>
      </c>
      <c r="LF3" s="353">
        <f>'Demandas-receitas bilheteria'!KW5</f>
        <v>15968552.30093951</v>
      </c>
      <c r="LG3" s="353">
        <f>'Demandas-receitas bilheteria'!KX5</f>
        <v>13559222.068922896</v>
      </c>
      <c r="LH3" s="353">
        <f>'Demandas-receitas bilheteria'!KY5</f>
        <v>13894605.267877961</v>
      </c>
      <c r="LI3" s="353">
        <f>'Demandas-receitas bilheteria'!KZ5</f>
        <v>14605286.116541805</v>
      </c>
      <c r="LJ3" s="353">
        <f>'Demandas-receitas bilheteria'!LA5</f>
        <v>15205051.512397943</v>
      </c>
      <c r="LK3" s="353">
        <f>'Demandas-receitas bilheteria'!LB5</f>
        <v>15253710.969864966</v>
      </c>
      <c r="LL3" s="353">
        <f>'Demandas-receitas bilheteria'!LC5</f>
        <v>16974280.812144607</v>
      </c>
      <c r="LM3" s="353">
        <f>'Demandas-receitas bilheteria'!LD5</f>
        <v>14771481.803595034</v>
      </c>
      <c r="LN3" s="353">
        <f>'Demandas-receitas bilheteria'!LE5</f>
        <v>13862648.047182804</v>
      </c>
      <c r="LO3" s="353">
        <f>'Demandas-receitas bilheteria'!LF5</f>
        <v>13861326.848058922</v>
      </c>
      <c r="LP3" s="353">
        <f>'Demandas-receitas bilheteria'!LG5</f>
        <v>12712181.243699452</v>
      </c>
      <c r="LQ3" s="353">
        <f>'Demandas-receitas bilheteria'!LH5</f>
        <v>13246405.324671471</v>
      </c>
      <c r="LR3" s="353">
        <f>'Demandas-receitas bilheteria'!LI5</f>
        <v>16471684.391144725</v>
      </c>
      <c r="LS3" s="353">
        <f>'Demandas-receitas bilheteria'!LJ5</f>
        <v>14039096.419176267</v>
      </c>
      <c r="LT3" s="353">
        <f>'Demandas-receitas bilheteria'!LK5</f>
        <v>14363942.070693161</v>
      </c>
      <c r="LU3" s="353">
        <f>'Demandas-receitas bilheteria'!LL5</f>
        <v>15069206.629670231</v>
      </c>
      <c r="LV3" s="353">
        <f>'Demandas-receitas bilheteria'!LM5</f>
        <v>15683634.344094884</v>
      </c>
      <c r="LW3" s="353">
        <f>'Demandas-receitas bilheteria'!LN5</f>
        <v>15537785.45464742</v>
      </c>
      <c r="LX3" s="353">
        <f>'Demandas-receitas bilheteria'!LO5</f>
        <v>17372065.926042859</v>
      </c>
      <c r="LY3" s="353">
        <f>'Demandas-receitas bilheteria'!LP5</f>
        <v>14730735.823955683</v>
      </c>
      <c r="LZ3" s="353">
        <f>'Demandas-receitas bilheteria'!LQ5</f>
        <v>14787242.776156209</v>
      </c>
      <c r="MA3" s="353">
        <f>'Demandas-receitas bilheteria'!LR5</f>
        <v>14431308.208353598</v>
      </c>
      <c r="MB3" s="353">
        <f>'Demandas-receitas bilheteria'!LS5</f>
        <v>13168824.223588794</v>
      </c>
      <c r="MC3" s="353">
        <f>'Demandas-receitas bilheteria'!LT5</f>
        <v>13812395.890261777</v>
      </c>
      <c r="MD3" s="353">
        <f>'Demandas-receitas bilheteria'!LU5</f>
        <v>17014648.748859134</v>
      </c>
      <c r="ME3" s="353">
        <f>'Demandas-receitas bilheteria'!LV5</f>
        <v>14542345.576161459</v>
      </c>
      <c r="MF3" s="353">
        <f>'Demandas-receitas bilheteria'!LW5</f>
        <v>14863919.388552001</v>
      </c>
      <c r="MG3" s="353">
        <f>'Demandas-receitas bilheteria'!LX5</f>
        <v>15559055.89732226</v>
      </c>
      <c r="MH3" s="353">
        <f>'Demandas-receitas bilheteria'!LY5</f>
        <v>16184751.939690368</v>
      </c>
      <c r="MI3" s="353">
        <f>'Demandas-receitas bilheteria'!LZ5</f>
        <v>15364141.83715314</v>
      </c>
      <c r="MJ3" s="353">
        <f>'Demandas-receitas bilheteria'!MA5</f>
        <v>17602181.493952949</v>
      </c>
      <c r="MK3" s="353">
        <f>'Demandas-receitas bilheteria'!MB5</f>
        <v>15479662.744384721</v>
      </c>
      <c r="ML3" s="353">
        <f>'Demandas-receitas bilheteria'!MC5</f>
        <v>14509974.601261126</v>
      </c>
      <c r="MM3" s="353">
        <f>'Demandas-receitas bilheteria'!MD5</f>
        <v>14599542.158120375</v>
      </c>
      <c r="MN3" s="353">
        <f>'Demandas-receitas bilheteria'!ME5</f>
        <v>13468823.57442438</v>
      </c>
      <c r="MO3" s="353">
        <f>'Demandas-receitas bilheteria'!MF5</f>
        <v>14057910.469709298</v>
      </c>
      <c r="MP3" s="353">
        <f>'Demandas-receitas bilheteria'!MG5</f>
        <v>17345997.046131104</v>
      </c>
      <c r="MQ3" s="353">
        <f>'Demandas-receitas bilheteria'!MH5</f>
        <v>14900265.194504891</v>
      </c>
      <c r="MR3" s="353">
        <f>'Demandas-receitas bilheteria'!MI5</f>
        <v>15228182.252630908</v>
      </c>
      <c r="MS3" s="353">
        <f>'Demandas-receitas bilheteria'!MJ5</f>
        <v>15944433.588033132</v>
      </c>
      <c r="MT3" s="353">
        <f>'Demandas-receitas bilheteria'!MK5</f>
        <v>16607214.967305603</v>
      </c>
      <c r="MU3" s="353">
        <f>'Demandas-receitas bilheteria'!ML5</f>
        <v>16473117.690579126</v>
      </c>
      <c r="MV3" s="353">
        <f>'Demandas-receitas bilheteria'!MM5</f>
        <v>18311183.202944443</v>
      </c>
      <c r="MW3" s="353">
        <f>'Demandas-receitas bilheteria'!MN5</f>
        <v>16109490.534590255</v>
      </c>
      <c r="MX3" s="353">
        <f>'Demandas-receitas bilheteria'!MO5</f>
        <v>15184210.905829372</v>
      </c>
      <c r="MY3" s="353">
        <f>'Demandas-receitas bilheteria'!MP5</f>
        <v>15216420.115724651</v>
      </c>
      <c r="MZ3" s="353">
        <f>'Demandas-receitas bilheteria'!MQ5</f>
        <v>14041829.987613289</v>
      </c>
      <c r="NA3" s="353">
        <f>'Demandas-receitas bilheteria'!MR5</f>
        <v>14639437.807239734</v>
      </c>
      <c r="NB3" s="353">
        <f>'Demandas-receitas bilheteria'!MS5</f>
        <v>17927129.904087819</v>
      </c>
      <c r="NC3" s="353">
        <f>'Demandas-receitas bilheteria'!MT5</f>
        <v>15449724.630020924</v>
      </c>
      <c r="ND3" s="353">
        <f>'Demandas-receitas bilheteria'!MU5</f>
        <v>15761962.071085393</v>
      </c>
      <c r="NE3" s="353">
        <f>'Demandas-receitas bilheteria'!MV5</f>
        <v>16468245.465796046</v>
      </c>
      <c r="NF3" s="353">
        <f>'Demandas-receitas bilheteria'!MW5</f>
        <v>17143414.520627357</v>
      </c>
      <c r="NG3" s="353">
        <f>'Demandas-receitas bilheteria'!MX5</f>
        <v>16717448.594806913</v>
      </c>
    </row>
    <row r="4" spans="1:371" x14ac:dyDescent="0.2">
      <c r="A4" s="260"/>
      <c r="B4" s="260"/>
      <c r="C4" s="260"/>
      <c r="D4" s="260"/>
      <c r="E4" s="258" t="str">
        <f>'Cargos e Salários'!C38</f>
        <v>Bilheteiro</v>
      </c>
      <c r="F4" s="530">
        <f>1.25*8</f>
        <v>10</v>
      </c>
      <c r="G4" s="291">
        <f>'Cargos e Salários'!AC38</f>
        <v>4177.0666951138892</v>
      </c>
      <c r="H4" s="283">
        <f t="shared" si="7"/>
        <v>41770.66695113889</v>
      </c>
      <c r="I4" s="514" t="s">
        <v>995</v>
      </c>
      <c r="K4" s="343" t="s">
        <v>916</v>
      </c>
      <c r="L4" s="354">
        <f>$F$25*L$3</f>
        <v>92964.451639137435</v>
      </c>
      <c r="M4" s="354">
        <f t="shared" ref="M4:BX4" si="8">$F$25*M$3</f>
        <v>66288.697090652175</v>
      </c>
      <c r="N4" s="354">
        <f t="shared" si="8"/>
        <v>67192.345971204297</v>
      </c>
      <c r="O4" s="354">
        <f t="shared" si="8"/>
        <v>62819.838523129583</v>
      </c>
      <c r="P4" s="354">
        <f t="shared" si="8"/>
        <v>51870.389952309692</v>
      </c>
      <c r="Q4" s="354">
        <f t="shared" si="8"/>
        <v>54868.110142047786</v>
      </c>
      <c r="R4" s="354">
        <f t="shared" si="8"/>
        <v>86260.290794739965</v>
      </c>
      <c r="S4" s="354">
        <f t="shared" si="8"/>
        <v>62823.603390773518</v>
      </c>
      <c r="T4" s="354">
        <f t="shared" si="8"/>
        <v>67645.056737078965</v>
      </c>
      <c r="U4" s="354">
        <f t="shared" si="8"/>
        <v>75547.073880712778</v>
      </c>
      <c r="V4" s="354">
        <f t="shared" si="8"/>
        <v>78306.086711410127</v>
      </c>
      <c r="W4" s="354">
        <f t="shared" si="8"/>
        <v>79514.152794750567</v>
      </c>
      <c r="X4" s="354">
        <f t="shared" si="8"/>
        <v>98069.439685945312</v>
      </c>
      <c r="Y4" s="354">
        <f t="shared" si="8"/>
        <v>75399.865006380001</v>
      </c>
      <c r="Z4" s="354">
        <f t="shared" si="8"/>
        <v>65959.584390480028</v>
      </c>
      <c r="AA4" s="354">
        <f t="shared" si="8"/>
        <v>65014.892937462755</v>
      </c>
      <c r="AB4" s="354">
        <f t="shared" si="8"/>
        <v>54810.57793317816</v>
      </c>
      <c r="AC4" s="354">
        <f t="shared" si="8"/>
        <v>56803.71946763889</v>
      </c>
      <c r="AD4" s="354">
        <f t="shared" si="8"/>
        <v>88575.2329082215</v>
      </c>
      <c r="AE4" s="354">
        <f t="shared" si="8"/>
        <v>65158.640797482723</v>
      </c>
      <c r="AF4" s="354">
        <f t="shared" si="8"/>
        <v>69827.033621421273</v>
      </c>
      <c r="AG4" s="354">
        <f t="shared" si="8"/>
        <v>77740.309207359343</v>
      </c>
      <c r="AH4" s="354">
        <f t="shared" si="8"/>
        <v>80626.613950889994</v>
      </c>
      <c r="AI4" s="354">
        <f t="shared" si="8"/>
        <v>78739.271258682013</v>
      </c>
      <c r="AJ4" s="354">
        <f t="shared" si="8"/>
        <v>99201.30843301717</v>
      </c>
      <c r="AK4" s="354">
        <f t="shared" si="8"/>
        <v>76832.037229591879</v>
      </c>
      <c r="AL4" s="354">
        <f t="shared" si="8"/>
        <v>70044.435346803628</v>
      </c>
      <c r="AM4" s="354">
        <f t="shared" si="8"/>
        <v>65042.283442195774</v>
      </c>
      <c r="AN4" s="354">
        <f t="shared" si="8"/>
        <v>58237.0467497465</v>
      </c>
      <c r="AO4" s="354">
        <f t="shared" si="8"/>
        <v>56603.450725654075</v>
      </c>
      <c r="AP4" s="354">
        <f t="shared" si="8"/>
        <v>89789.759777074476</v>
      </c>
      <c r="AQ4" s="354">
        <f t="shared" si="8"/>
        <v>66957.251553141934</v>
      </c>
      <c r="AR4" s="354">
        <f t="shared" si="8"/>
        <v>71347.883670314783</v>
      </c>
      <c r="AS4" s="354">
        <f t="shared" si="8"/>
        <v>79476.535466193265</v>
      </c>
      <c r="AT4" s="354">
        <f t="shared" si="8"/>
        <v>82656.881653728939</v>
      </c>
      <c r="AU4" s="354">
        <f t="shared" si="8"/>
        <v>85435.921618773136</v>
      </c>
      <c r="AV4" s="354">
        <f t="shared" si="8"/>
        <v>103183.72959894147</v>
      </c>
      <c r="AW4" s="354">
        <f t="shared" si="8"/>
        <v>75332.798618800924</v>
      </c>
      <c r="AX4" s="354">
        <f t="shared" si="8"/>
        <v>76813.609097385255</v>
      </c>
      <c r="AY4" s="354">
        <f t="shared" si="8"/>
        <v>71687.08089313643</v>
      </c>
      <c r="AZ4" s="354">
        <f t="shared" si="8"/>
        <v>60083.261020517384</v>
      </c>
      <c r="BA4" s="354">
        <f t="shared" si="8"/>
        <v>63271.717204347049</v>
      </c>
      <c r="BB4" s="354">
        <f t="shared" si="8"/>
        <v>94733.576394702119</v>
      </c>
      <c r="BC4" s="354">
        <f t="shared" si="8"/>
        <v>70799.649013465649</v>
      </c>
      <c r="BD4" s="354">
        <f t="shared" si="8"/>
        <v>75386.856415715141</v>
      </c>
      <c r="BE4" s="354">
        <f t="shared" si="8"/>
        <v>83151.595199812931</v>
      </c>
      <c r="BF4" s="354">
        <f t="shared" si="8"/>
        <v>86157.392607146598</v>
      </c>
      <c r="BG4" s="354">
        <f t="shared" si="8"/>
        <v>88968.514463094165</v>
      </c>
      <c r="BH4" s="354">
        <f t="shared" si="8"/>
        <v>106474.77673510417</v>
      </c>
      <c r="BI4" s="354">
        <f t="shared" si="8"/>
        <v>83393.699056363301</v>
      </c>
      <c r="BJ4" s="354">
        <f t="shared" si="8"/>
        <v>73987.688829781211</v>
      </c>
      <c r="BK4" s="354">
        <f t="shared" si="8"/>
        <v>72938.247322785552</v>
      </c>
      <c r="BL4" s="354">
        <f t="shared" si="8"/>
        <v>62400.253363538846</v>
      </c>
      <c r="BM4" s="354">
        <f t="shared" si="8"/>
        <v>64697.035427739858</v>
      </c>
      <c r="BN4" s="354">
        <f t="shared" si="8"/>
        <v>96739.827847629465</v>
      </c>
      <c r="BO4" s="354">
        <f t="shared" si="8"/>
        <v>72967.142395789648</v>
      </c>
      <c r="BP4" s="354">
        <f t="shared" si="8"/>
        <v>77498.886419320028</v>
      </c>
      <c r="BQ4" s="354">
        <f t="shared" si="8"/>
        <v>85365.714849784199</v>
      </c>
      <c r="BR4" s="354">
        <f t="shared" si="8"/>
        <v>88578.744001101295</v>
      </c>
      <c r="BS4" s="354">
        <f t="shared" si="8"/>
        <v>89155.661319785941</v>
      </c>
      <c r="BT4" s="354">
        <f t="shared" si="8"/>
        <v>108087.26236691237</v>
      </c>
      <c r="BU4" s="354">
        <f t="shared" si="8"/>
        <v>85260.268378539186</v>
      </c>
      <c r="BV4" s="354">
        <f t="shared" si="8"/>
        <v>78558.618876720546</v>
      </c>
      <c r="BW4" s="354">
        <f t="shared" si="8"/>
        <v>73381.293185379807</v>
      </c>
      <c r="BX4" s="354">
        <f t="shared" si="8"/>
        <v>66206.961845319805</v>
      </c>
      <c r="BY4" s="354">
        <f t="shared" ref="BY4:EJ4" si="9">$F$25*BY$3</f>
        <v>64873.835532194978</v>
      </c>
      <c r="BZ4" s="354">
        <f t="shared" si="9"/>
        <v>98317.921860965464</v>
      </c>
      <c r="CA4" s="354">
        <f t="shared" si="9"/>
        <v>75106.404863974603</v>
      </c>
      <c r="CB4" s="354">
        <f t="shared" si="9"/>
        <v>79346.9569789987</v>
      </c>
      <c r="CC4" s="354">
        <f t="shared" si="9"/>
        <v>87418.551336837452</v>
      </c>
      <c r="CD4" s="354">
        <f t="shared" si="9"/>
        <v>90925.816393088593</v>
      </c>
      <c r="CE4" s="354">
        <f t="shared" si="9"/>
        <v>84220.59609433233</v>
      </c>
      <c r="CF4" s="354">
        <f t="shared" si="9"/>
        <v>107679.18578231243</v>
      </c>
      <c r="CG4" s="354">
        <f t="shared" si="9"/>
        <v>85728.241660815795</v>
      </c>
      <c r="CH4" s="354">
        <f t="shared" si="9"/>
        <v>75783.06503030975</v>
      </c>
      <c r="CI4" s="354">
        <f t="shared" si="9"/>
        <v>75806.706406376994</v>
      </c>
      <c r="CJ4" s="354">
        <f t="shared" si="9"/>
        <v>68753.288270457939</v>
      </c>
      <c r="CK4" s="354">
        <f t="shared" si="9"/>
        <v>66589.68319619367</v>
      </c>
      <c r="CL4" s="354">
        <f t="shared" si="9"/>
        <v>100729.78759388732</v>
      </c>
      <c r="CM4" s="354">
        <f t="shared" si="9"/>
        <v>77555.438909315475</v>
      </c>
      <c r="CN4" s="354">
        <f t="shared" si="9"/>
        <v>81715.309640175357</v>
      </c>
      <c r="CO4" s="354">
        <f t="shared" si="9"/>
        <v>89884.838814285045</v>
      </c>
      <c r="CP4" s="354">
        <f t="shared" si="9"/>
        <v>93579.444928008481</v>
      </c>
      <c r="CQ4" s="354">
        <f t="shared" si="9"/>
        <v>91369.154532410161</v>
      </c>
      <c r="CR4" s="354">
        <f t="shared" si="9"/>
        <v>112142.25661167152</v>
      </c>
      <c r="CS4" s="354">
        <f t="shared" si="9"/>
        <v>89637.057218905931</v>
      </c>
      <c r="CT4" s="354">
        <f t="shared" si="9"/>
        <v>79960.037526759173</v>
      </c>
      <c r="CU4" s="354">
        <f t="shared" si="9"/>
        <v>79583.605263453894</v>
      </c>
      <c r="CV4" s="354">
        <f t="shared" si="9"/>
        <v>71144.456336532065</v>
      </c>
      <c r="CW4" s="354">
        <f t="shared" si="9"/>
        <v>69678.936730525296</v>
      </c>
      <c r="CX4" s="354">
        <f t="shared" si="9"/>
        <v>103931.37086597801</v>
      </c>
      <c r="CY4" s="354">
        <f t="shared" si="9"/>
        <v>80475.710188832847</v>
      </c>
      <c r="CZ4" s="354">
        <f t="shared" si="9"/>
        <v>84632.93234883291</v>
      </c>
      <c r="DA4" s="354">
        <f t="shared" si="9"/>
        <v>92788.088453920063</v>
      </c>
      <c r="DB4" s="354">
        <f t="shared" si="9"/>
        <v>96582.114831278042</v>
      </c>
      <c r="DC4" s="354">
        <f t="shared" si="9"/>
        <v>96229.90459526873</v>
      </c>
      <c r="DD4" s="354">
        <f t="shared" si="9"/>
        <v>115855.02693704993</v>
      </c>
      <c r="DE4" s="354">
        <f t="shared" si="9"/>
        <v>88100.438014601605</v>
      </c>
      <c r="DF4" s="354">
        <f t="shared" si="9"/>
        <v>89300.109759446976</v>
      </c>
      <c r="DG4" s="354">
        <f t="shared" si="9"/>
        <v>84619.384470534962</v>
      </c>
      <c r="DH4" s="354">
        <f t="shared" si="9"/>
        <v>72773.317009374572</v>
      </c>
      <c r="DI4" s="354">
        <f t="shared" si="9"/>
        <v>76657.551405302656</v>
      </c>
      <c r="DJ4" s="354">
        <f t="shared" si="9"/>
        <v>108819.74660772314</v>
      </c>
      <c r="DK4" s="354">
        <f t="shared" si="9"/>
        <v>84413.458801593442</v>
      </c>
      <c r="DL4" s="354">
        <f t="shared" si="9"/>
        <v>88873.220543305259</v>
      </c>
      <c r="DM4" s="354">
        <f t="shared" si="9"/>
        <v>96658.535374873813</v>
      </c>
      <c r="DN4" s="354">
        <f t="shared" si="9"/>
        <v>100333.20761745179</v>
      </c>
      <c r="DO4" s="354">
        <f t="shared" si="9"/>
        <v>102556.06357098986</v>
      </c>
      <c r="DP4" s="354">
        <f t="shared" si="9"/>
        <v>120432.05317151926</v>
      </c>
      <c r="DQ4" s="354">
        <f t="shared" si="9"/>
        <v>97163.422934656905</v>
      </c>
      <c r="DR4" s="354">
        <f t="shared" si="9"/>
        <v>87639.633251559571</v>
      </c>
      <c r="DS4" s="354">
        <f t="shared" si="9"/>
        <v>86800.631898763866</v>
      </c>
      <c r="DT4" s="354">
        <f t="shared" si="9"/>
        <v>75887.371141043594</v>
      </c>
      <c r="DU4" s="354">
        <f t="shared" si="9"/>
        <v>78847.594320859367</v>
      </c>
      <c r="DV4" s="354">
        <f t="shared" si="9"/>
        <v>111528.9424506479</v>
      </c>
      <c r="DW4" s="354">
        <f t="shared" si="9"/>
        <v>87213.049709787825</v>
      </c>
      <c r="DX4" s="354">
        <f t="shared" si="9"/>
        <v>91572.716102767226</v>
      </c>
      <c r="DY4" s="354">
        <f t="shared" si="9"/>
        <v>99423.120714372111</v>
      </c>
      <c r="DZ4" s="354">
        <f t="shared" si="9"/>
        <v>103290.75543112251</v>
      </c>
      <c r="EA4" s="354">
        <f t="shared" si="9"/>
        <v>105670.81151844155</v>
      </c>
      <c r="EB4" s="354">
        <f t="shared" si="9"/>
        <v>123484.72814985453</v>
      </c>
      <c r="EC4" s="354">
        <f t="shared" si="9"/>
        <v>100163.38599382508</v>
      </c>
      <c r="ED4" s="354">
        <f t="shared" si="9"/>
        <v>93473.618510025393</v>
      </c>
      <c r="EE4" s="354">
        <f t="shared" si="9"/>
        <v>88259.189673439818</v>
      </c>
      <c r="EF4" s="354">
        <f t="shared" si="9"/>
        <v>80563.35379455048</v>
      </c>
      <c r="EG4" s="354">
        <f t="shared" si="9"/>
        <v>79849.133792454391</v>
      </c>
      <c r="EH4" s="354">
        <f t="shared" si="9"/>
        <v>113861.64632620962</v>
      </c>
      <c r="EI4" s="354">
        <f t="shared" si="9"/>
        <v>90028.55259486461</v>
      </c>
      <c r="EJ4" s="354">
        <f t="shared" si="9"/>
        <v>94046.210341264188</v>
      </c>
      <c r="EK4" s="354">
        <f t="shared" ref="EK4:GV4" si="10">$F$25*EK$3</f>
        <v>102059.5270349933</v>
      </c>
      <c r="EL4" s="354">
        <f t="shared" si="10"/>
        <v>106203.49918661336</v>
      </c>
      <c r="EM4" s="354">
        <f t="shared" si="10"/>
        <v>99063.480509986228</v>
      </c>
      <c r="EN4" s="354">
        <f t="shared" si="10"/>
        <v>122727.8888158413</v>
      </c>
      <c r="EO4" s="354">
        <f t="shared" si="10"/>
        <v>95556.49602378445</v>
      </c>
      <c r="EP4" s="354">
        <f t="shared" si="10"/>
        <v>96265.746410996449</v>
      </c>
      <c r="EQ4" s="354">
        <f t="shared" si="10"/>
        <v>92323.358051522897</v>
      </c>
      <c r="ER4" s="354">
        <f t="shared" si="10"/>
        <v>80548.035346242512</v>
      </c>
      <c r="ES4" s="354">
        <f t="shared" si="10"/>
        <v>84980.150597195767</v>
      </c>
      <c r="ET4" s="354">
        <f t="shared" si="10"/>
        <v>117746.37734543318</v>
      </c>
      <c r="EU4" s="354">
        <f t="shared" si="10"/>
        <v>93136.267170175488</v>
      </c>
      <c r="EV4" s="354">
        <f t="shared" si="10"/>
        <v>97587.223538920298</v>
      </c>
      <c r="EW4" s="354">
        <f t="shared" si="10"/>
        <v>105454.07668348248</v>
      </c>
      <c r="EX4" s="354">
        <f t="shared" si="10"/>
        <v>109624.81225211748</v>
      </c>
      <c r="EY4" s="354">
        <f t="shared" si="10"/>
        <v>109974.43088976661</v>
      </c>
      <c r="EZ4" s="354">
        <f t="shared" si="10"/>
        <v>129061.8649908323</v>
      </c>
      <c r="FA4" s="354">
        <f t="shared" si="10"/>
        <v>105879.85636669838</v>
      </c>
      <c r="FB4" s="354">
        <f t="shared" si="10"/>
        <v>96211.4150680397</v>
      </c>
      <c r="FC4" s="354">
        <f t="shared" si="10"/>
        <v>95683.22016273487</v>
      </c>
      <c r="FD4" s="354">
        <f t="shared" si="10"/>
        <v>84619.433248359972</v>
      </c>
      <c r="FE4" s="354">
        <f t="shared" si="10"/>
        <v>88063.793510985895</v>
      </c>
      <c r="FF4" s="354">
        <f t="shared" si="10"/>
        <v>121227.00814834991</v>
      </c>
      <c r="FG4" s="354">
        <f t="shared" si="10"/>
        <v>96599.650784547091</v>
      </c>
      <c r="FH4" s="354">
        <f t="shared" si="10"/>
        <v>100879.81777761744</v>
      </c>
      <c r="FI4" s="354">
        <f t="shared" si="10"/>
        <v>108749.20086536903</v>
      </c>
      <c r="FJ4" s="354">
        <f t="shared" si="10"/>
        <v>113072.58891360565</v>
      </c>
      <c r="FK4" s="354">
        <f t="shared" si="10"/>
        <v>110301.41531587884</v>
      </c>
      <c r="FL4" s="354">
        <f t="shared" si="10"/>
        <v>131264.04851191744</v>
      </c>
      <c r="FM4" s="354">
        <f t="shared" si="10"/>
        <v>108380.82032511615</v>
      </c>
      <c r="FN4" s="354">
        <f t="shared" si="10"/>
        <v>101330.4409826568</v>
      </c>
      <c r="FO4" s="354">
        <f t="shared" si="10"/>
        <v>96734.689266359623</v>
      </c>
      <c r="FP4" s="354">
        <f t="shared" si="10"/>
        <v>89039.50284795076</v>
      </c>
      <c r="FQ4" s="354">
        <f t="shared" si="10"/>
        <v>88879.704742173795</v>
      </c>
      <c r="FR4" s="354">
        <f t="shared" si="10"/>
        <v>123481.02623812338</v>
      </c>
      <c r="FS4" s="354">
        <f t="shared" si="10"/>
        <v>99401.196057596055</v>
      </c>
      <c r="FT4" s="354">
        <f t="shared" si="10"/>
        <v>103387.67566863364</v>
      </c>
      <c r="FU4" s="354">
        <f t="shared" si="10"/>
        <v>111465.88898221213</v>
      </c>
      <c r="FV4" s="354">
        <f t="shared" si="10"/>
        <v>116113.40502712961</v>
      </c>
      <c r="FW4" s="354">
        <f t="shared" si="10"/>
        <v>115244.08532943371</v>
      </c>
      <c r="FX4" s="354">
        <f t="shared" si="10"/>
        <v>135153.45049566193</v>
      </c>
      <c r="FY4" s="354">
        <f t="shared" si="10"/>
        <v>112054.32385100737</v>
      </c>
      <c r="FZ4" s="354">
        <f t="shared" si="10"/>
        <v>102307.00425674445</v>
      </c>
      <c r="GA4" s="354">
        <f t="shared" si="10"/>
        <v>102003.93852489383</v>
      </c>
      <c r="GB4" s="354">
        <f t="shared" si="10"/>
        <v>90842.487998954981</v>
      </c>
      <c r="GC4" s="354">
        <f t="shared" si="10"/>
        <v>94637.498387635787</v>
      </c>
      <c r="GD4" s="354">
        <f t="shared" si="10"/>
        <v>128146.73446064876</v>
      </c>
      <c r="GE4" s="354">
        <f t="shared" si="10"/>
        <v>103303.66074287261</v>
      </c>
      <c r="GF4" s="354">
        <f t="shared" si="10"/>
        <v>107531.50864085974</v>
      </c>
      <c r="GG4" s="354">
        <f t="shared" si="10"/>
        <v>115417.33115637462</v>
      </c>
      <c r="GH4" s="354">
        <f t="shared" si="10"/>
        <v>120065.59512794194</v>
      </c>
      <c r="GI4" s="354">
        <f t="shared" si="10"/>
        <v>122031.52487962038</v>
      </c>
      <c r="GJ4" s="354">
        <f t="shared" si="10"/>
        <v>140128.60003694953</v>
      </c>
      <c r="GK4" s="354">
        <f t="shared" si="10"/>
        <v>116568.34474449496</v>
      </c>
      <c r="GL4" s="354">
        <f t="shared" si="10"/>
        <v>106934.39717255546</v>
      </c>
      <c r="GM4" s="354">
        <f t="shared" si="10"/>
        <v>106346.82339496404</v>
      </c>
      <c r="GN4" s="354">
        <f t="shared" si="10"/>
        <v>94905.846014772265</v>
      </c>
      <c r="GO4" s="354">
        <f t="shared" si="10"/>
        <v>98772.161779134971</v>
      </c>
      <c r="GP4" s="354">
        <f t="shared" si="10"/>
        <v>132318.00463424565</v>
      </c>
      <c r="GQ4" s="354">
        <f t="shared" si="10"/>
        <v>107253.03473725561</v>
      </c>
      <c r="GR4" s="354">
        <f t="shared" si="10"/>
        <v>111373.65206627094</v>
      </c>
      <c r="GS4" s="354">
        <f t="shared" si="10"/>
        <v>119197.77258428774</v>
      </c>
      <c r="GT4" s="354">
        <f t="shared" si="10"/>
        <v>123957.50234077786</v>
      </c>
      <c r="GU4" s="354">
        <f t="shared" si="10"/>
        <v>123588.21258186718</v>
      </c>
      <c r="GV4" s="354">
        <f t="shared" si="10"/>
        <v>143049.24710083057</v>
      </c>
      <c r="GW4" s="354">
        <f t="shared" ref="GW4:JH4" si="11">$F$25*GW$3</f>
        <v>114705.2022271173</v>
      </c>
      <c r="GX4" s="354">
        <f t="shared" si="11"/>
        <v>115682.51082637081</v>
      </c>
      <c r="GY4" s="354">
        <f t="shared" si="11"/>
        <v>111201.31545798783</v>
      </c>
      <c r="GZ4" s="354">
        <f t="shared" si="11"/>
        <v>98552.973094393397</v>
      </c>
      <c r="HA4" s="354">
        <f t="shared" si="11"/>
        <v>103577.82333711875</v>
      </c>
      <c r="HB4" s="354">
        <f t="shared" si="11"/>
        <v>136830.49715588361</v>
      </c>
      <c r="HC4" s="354">
        <f t="shared" si="11"/>
        <v>111374.30959135178</v>
      </c>
      <c r="HD4" s="354">
        <f t="shared" si="11"/>
        <v>115475.49903785951</v>
      </c>
      <c r="HE4" s="354">
        <f t="shared" si="11"/>
        <v>123192.93659928637</v>
      </c>
      <c r="HF4" s="354">
        <f t="shared" si="11"/>
        <v>128031.18174436284</v>
      </c>
      <c r="HG4" s="354">
        <f t="shared" si="11"/>
        <v>120271.11106315357</v>
      </c>
      <c r="HH4" s="354">
        <f t="shared" si="11"/>
        <v>144154.49017946527</v>
      </c>
      <c r="HI4" s="354">
        <f t="shared" si="11"/>
        <v>121534.45673036856</v>
      </c>
      <c r="HJ4" s="354">
        <f t="shared" si="11"/>
        <v>111231.83736901091</v>
      </c>
      <c r="HK4" s="354">
        <f t="shared" si="11"/>
        <v>111637.68838404937</v>
      </c>
      <c r="HL4" s="354">
        <f t="shared" si="11"/>
        <v>100468.58884478123</v>
      </c>
      <c r="HM4" s="354">
        <f t="shared" si="11"/>
        <v>104844.83579603091</v>
      </c>
      <c r="HN4" s="354">
        <f t="shared" si="11"/>
        <v>138994.47268146937</v>
      </c>
      <c r="HO4" s="354">
        <f t="shared" si="11"/>
        <v>113872.39305661118</v>
      </c>
      <c r="HP4" s="354">
        <f t="shared" si="11"/>
        <v>118057.06087280509</v>
      </c>
      <c r="HQ4" s="354">
        <f t="shared" si="11"/>
        <v>126008.52533333513</v>
      </c>
      <c r="HR4" s="354">
        <f t="shared" si="11"/>
        <v>131205.77006736261</v>
      </c>
      <c r="HS4" s="354">
        <f t="shared" si="11"/>
        <v>131027.70759279678</v>
      </c>
      <c r="HT4" s="354">
        <f t="shared" si="11"/>
        <v>150490.18593537979</v>
      </c>
      <c r="HU4" s="354">
        <f t="shared" si="11"/>
        <v>127015.337362626</v>
      </c>
      <c r="HV4" s="354">
        <f t="shared" si="11"/>
        <v>117208.52182929654</v>
      </c>
      <c r="HW4" s="354">
        <f t="shared" si="11"/>
        <v>116968.81979284863</v>
      </c>
      <c r="HX4" s="354">
        <f t="shared" si="11"/>
        <v>107351.56204150736</v>
      </c>
      <c r="HY4" s="354">
        <f t="shared" si="11"/>
        <v>107466.72713667735</v>
      </c>
      <c r="HZ4" s="354">
        <f t="shared" si="11"/>
        <v>143202.64360485598</v>
      </c>
      <c r="IA4" s="354">
        <f t="shared" si="11"/>
        <v>118258.2726527397</v>
      </c>
      <c r="IB4" s="354">
        <f t="shared" si="11"/>
        <v>121899.97563822207</v>
      </c>
      <c r="IC4" s="354">
        <f t="shared" si="11"/>
        <v>129944.69029271112</v>
      </c>
      <c r="ID4" s="354">
        <f t="shared" si="11"/>
        <v>135347.11537051425</v>
      </c>
      <c r="IE4" s="354">
        <f t="shared" si="11"/>
        <v>133937.43102536432</v>
      </c>
      <c r="IF4" s="354">
        <f t="shared" si="11"/>
        <v>154104.33660382443</v>
      </c>
      <c r="IG4" s="354">
        <f t="shared" si="11"/>
        <v>125729.85046509201</v>
      </c>
      <c r="IH4" s="354">
        <f t="shared" si="11"/>
        <v>126607.66140656198</v>
      </c>
      <c r="II4" s="354">
        <f t="shared" si="11"/>
        <v>122374.703543629</v>
      </c>
      <c r="IJ4" s="354">
        <f t="shared" si="11"/>
        <v>109486.93294977759</v>
      </c>
      <c r="IK4" s="354">
        <f t="shared" si="11"/>
        <v>115057.43275470183</v>
      </c>
      <c r="IL4" s="354">
        <f t="shared" si="11"/>
        <v>148840.10755903812</v>
      </c>
      <c r="IM4" s="354">
        <f t="shared" si="11"/>
        <v>122986.73257155689</v>
      </c>
      <c r="IN4" s="354">
        <f t="shared" si="11"/>
        <v>126973.18681812551</v>
      </c>
      <c r="IO4" s="354">
        <f t="shared" si="11"/>
        <v>134694.29897570156</v>
      </c>
      <c r="IP4" s="354">
        <f t="shared" si="11"/>
        <v>140055.57247885998</v>
      </c>
      <c r="IQ4" s="354">
        <f t="shared" si="11"/>
        <v>141226.77618429976</v>
      </c>
      <c r="IR4" s="354">
        <f t="shared" si="11"/>
        <v>159685.85564459919</v>
      </c>
      <c r="IS4" s="354">
        <f t="shared" si="11"/>
        <v>135804.3808145751</v>
      </c>
      <c r="IT4" s="354">
        <f t="shared" si="11"/>
        <v>125968.88782237809</v>
      </c>
      <c r="IU4" s="354">
        <f t="shared" si="11"/>
        <v>125602.71854352472</v>
      </c>
      <c r="IV4" s="354">
        <f t="shared" si="11"/>
        <v>113634.40799960289</v>
      </c>
      <c r="IW4" s="354">
        <f t="shared" si="11"/>
        <v>118330.74609473733</v>
      </c>
      <c r="IX4" s="354">
        <f t="shared" si="11"/>
        <v>152679.11619623</v>
      </c>
      <c r="IY4" s="354">
        <f t="shared" si="11"/>
        <v>126887.60970122283</v>
      </c>
      <c r="IZ4" s="354">
        <f t="shared" si="11"/>
        <v>130767.61642550344</v>
      </c>
      <c r="JA4" s="354">
        <f t="shared" si="11"/>
        <v>138556.31383664225</v>
      </c>
      <c r="JB4" s="354">
        <f t="shared" si="11"/>
        <v>144154.27425629328</v>
      </c>
      <c r="JC4" s="354">
        <f t="shared" si="11"/>
        <v>145460.21272028866</v>
      </c>
      <c r="JD4" s="354">
        <f t="shared" si="11"/>
        <v>163876.09714026182</v>
      </c>
      <c r="JE4" s="354">
        <f t="shared" si="11"/>
        <v>139929.98063582031</v>
      </c>
      <c r="JF4" s="354">
        <f t="shared" si="11"/>
        <v>132923.50523807708</v>
      </c>
      <c r="JG4" s="354">
        <f t="shared" si="11"/>
        <v>128195.03101109786</v>
      </c>
      <c r="JH4" s="354">
        <f t="shared" si="11"/>
        <v>119420.28791669352</v>
      </c>
      <c r="JI4" s="354">
        <f t="shared" ref="JI4:LT4" si="12">$F$25*JI$3</f>
        <v>120484.98296497134</v>
      </c>
      <c r="JJ4" s="354">
        <f t="shared" si="12"/>
        <v>156205.45117079039</v>
      </c>
      <c r="JK4" s="354">
        <f t="shared" si="12"/>
        <v>130862.06460284416</v>
      </c>
      <c r="JL4" s="354">
        <f t="shared" si="12"/>
        <v>134389.11888773041</v>
      </c>
      <c r="JM4" s="354">
        <f t="shared" si="12"/>
        <v>142339.71445260468</v>
      </c>
      <c r="JN4" s="354">
        <f t="shared" si="12"/>
        <v>148255.94042474392</v>
      </c>
      <c r="JO4" s="354">
        <f t="shared" si="12"/>
        <v>147267.59242813886</v>
      </c>
      <c r="JP4" s="354">
        <f t="shared" si="12"/>
        <v>167141.61123126707</v>
      </c>
      <c r="JQ4" s="354">
        <f t="shared" si="12"/>
        <v>138476.15040794233</v>
      </c>
      <c r="JR4" s="354">
        <f t="shared" si="12"/>
        <v>139295.39153864951</v>
      </c>
      <c r="JS4" s="354">
        <f t="shared" si="12"/>
        <v>135128.1653719297</v>
      </c>
      <c r="JT4" s="354">
        <f t="shared" si="12"/>
        <v>121864.20133100415</v>
      </c>
      <c r="JU4" s="354">
        <f t="shared" si="12"/>
        <v>127958.25824563325</v>
      </c>
      <c r="JV4" s="354">
        <f t="shared" si="12"/>
        <v>162235.30215957202</v>
      </c>
      <c r="JW4" s="354">
        <f t="shared" si="12"/>
        <v>135897.30972526013</v>
      </c>
      <c r="JX4" s="354">
        <f t="shared" si="12"/>
        <v>139717.58377543022</v>
      </c>
      <c r="JY4" s="354">
        <f t="shared" si="12"/>
        <v>147405.4398622998</v>
      </c>
      <c r="JZ4" s="354">
        <f t="shared" si="12"/>
        <v>153298.09248717831</v>
      </c>
      <c r="KA4" s="354">
        <f t="shared" si="12"/>
        <v>152448.59609755798</v>
      </c>
      <c r="KB4" s="354">
        <f t="shared" si="12"/>
        <v>172112.82342652153</v>
      </c>
      <c r="KC4" s="354">
        <f t="shared" si="12"/>
        <v>148229.031974996</v>
      </c>
      <c r="KD4" s="354">
        <f t="shared" si="12"/>
        <v>138191.38026268862</v>
      </c>
      <c r="KE4" s="354">
        <f t="shared" si="12"/>
        <v>138141.80768433775</v>
      </c>
      <c r="KF4" s="354">
        <f t="shared" si="12"/>
        <v>125921.8009619887</v>
      </c>
      <c r="KG4" s="354">
        <f t="shared" si="12"/>
        <v>131211.09010214137</v>
      </c>
      <c r="KH4" s="354">
        <f t="shared" si="12"/>
        <v>166148.6742168871</v>
      </c>
      <c r="KI4" s="354">
        <f t="shared" si="12"/>
        <v>139924.14420646764</v>
      </c>
      <c r="KJ4" s="354">
        <f t="shared" si="12"/>
        <v>143678.91549101652</v>
      </c>
      <c r="KK4" s="354">
        <f t="shared" si="12"/>
        <v>151473.63403687195</v>
      </c>
      <c r="KL4" s="354">
        <f t="shared" si="12"/>
        <v>157648.19517460492</v>
      </c>
      <c r="KM4" s="354">
        <f t="shared" si="12"/>
        <v>153718.23605530954</v>
      </c>
      <c r="KN4" s="354">
        <f t="shared" si="12"/>
        <v>175331.59405302536</v>
      </c>
      <c r="KO4" s="354">
        <f t="shared" si="12"/>
        <v>151777.31436931746</v>
      </c>
      <c r="KP4" s="354">
        <f t="shared" si="12"/>
        <v>144387.46607903266</v>
      </c>
      <c r="KQ4" s="354">
        <f t="shared" si="12"/>
        <v>140312.9789146659</v>
      </c>
      <c r="KR4" s="354">
        <f t="shared" si="12"/>
        <v>131459.13119554945</v>
      </c>
      <c r="KS4" s="354">
        <f t="shared" si="12"/>
        <v>133209.06103149866</v>
      </c>
      <c r="KT4" s="354">
        <f t="shared" si="12"/>
        <v>169643.98389327055</v>
      </c>
      <c r="KU4" s="354">
        <f t="shared" si="12"/>
        <v>143942.14404801311</v>
      </c>
      <c r="KV4" s="354">
        <f t="shared" si="12"/>
        <v>147401.55714743066</v>
      </c>
      <c r="KW4" s="354">
        <f t="shared" si="12"/>
        <v>155412.18845930137</v>
      </c>
      <c r="KX4" s="354">
        <f t="shared" si="12"/>
        <v>161962.45461548757</v>
      </c>
      <c r="KY4" s="354">
        <f t="shared" si="12"/>
        <v>159912.41888610806</v>
      </c>
      <c r="KZ4" s="354">
        <f t="shared" si="12"/>
        <v>180495.9820441402</v>
      </c>
      <c r="LA4" s="354">
        <f t="shared" si="12"/>
        <v>156714.80742971349</v>
      </c>
      <c r="LB4" s="354">
        <f t="shared" si="12"/>
        <v>146624.20251059803</v>
      </c>
      <c r="LC4" s="354">
        <f t="shared" si="12"/>
        <v>146858.13965850329</v>
      </c>
      <c r="LD4" s="354">
        <f t="shared" si="12"/>
        <v>134512.86757935648</v>
      </c>
      <c r="LE4" s="354">
        <f t="shared" si="12"/>
        <v>140265.5278465166</v>
      </c>
      <c r="LF4" s="354">
        <f t="shared" si="12"/>
        <v>175654.07531033459</v>
      </c>
      <c r="LG4" s="354">
        <f t="shared" si="12"/>
        <v>149151.44275815185</v>
      </c>
      <c r="LH4" s="354">
        <f t="shared" si="12"/>
        <v>152840.65794665756</v>
      </c>
      <c r="LI4" s="354">
        <f t="shared" si="12"/>
        <v>160658.14728195986</v>
      </c>
      <c r="LJ4" s="354">
        <f t="shared" si="12"/>
        <v>167255.56663637736</v>
      </c>
      <c r="LK4" s="354">
        <f t="shared" si="12"/>
        <v>167790.82066851461</v>
      </c>
      <c r="LL4" s="354">
        <f t="shared" si="12"/>
        <v>186717.08893359068</v>
      </c>
      <c r="LM4" s="354">
        <f t="shared" si="12"/>
        <v>162486.29983954536</v>
      </c>
      <c r="LN4" s="354">
        <f t="shared" si="12"/>
        <v>152489.12851901085</v>
      </c>
      <c r="LO4" s="354">
        <f t="shared" si="12"/>
        <v>152474.59532864814</v>
      </c>
      <c r="LP4" s="354">
        <f t="shared" si="12"/>
        <v>139833.99368069397</v>
      </c>
      <c r="LQ4" s="354">
        <f t="shared" si="12"/>
        <v>145710.45857138617</v>
      </c>
      <c r="LR4" s="354">
        <f t="shared" si="12"/>
        <v>181188.52830259196</v>
      </c>
      <c r="LS4" s="354">
        <f t="shared" si="12"/>
        <v>154430.06061093893</v>
      </c>
      <c r="LT4" s="354">
        <f t="shared" si="12"/>
        <v>158003.36277762477</v>
      </c>
      <c r="LU4" s="354">
        <f t="shared" ref="LU4:NG4" si="13">$F$25*LU$3</f>
        <v>165761.27292637253</v>
      </c>
      <c r="LV4" s="354">
        <f t="shared" si="13"/>
        <v>172519.97778504371</v>
      </c>
      <c r="LW4" s="354">
        <f t="shared" si="13"/>
        <v>170915.64000112162</v>
      </c>
      <c r="LX4" s="354">
        <f t="shared" si="13"/>
        <v>191092.72518647142</v>
      </c>
      <c r="LY4" s="354">
        <f t="shared" si="13"/>
        <v>162038.09406351252</v>
      </c>
      <c r="LZ4" s="354">
        <f t="shared" si="13"/>
        <v>162659.67053771828</v>
      </c>
      <c r="MA4" s="354">
        <f t="shared" si="13"/>
        <v>158744.39029188958</v>
      </c>
      <c r="MB4" s="354">
        <f t="shared" si="13"/>
        <v>144857.06645947674</v>
      </c>
      <c r="MC4" s="354">
        <f t="shared" si="13"/>
        <v>151936.35479287955</v>
      </c>
      <c r="MD4" s="354">
        <f t="shared" si="13"/>
        <v>187161.13623745047</v>
      </c>
      <c r="ME4" s="354">
        <f t="shared" si="13"/>
        <v>159965.80133777604</v>
      </c>
      <c r="MF4" s="354">
        <f t="shared" si="13"/>
        <v>163503.11327407201</v>
      </c>
      <c r="MG4" s="354">
        <f t="shared" si="13"/>
        <v>171149.61487054484</v>
      </c>
      <c r="MH4" s="354">
        <f t="shared" si="13"/>
        <v>178032.27133659404</v>
      </c>
      <c r="MI4" s="354">
        <f t="shared" si="13"/>
        <v>169005.56020868453</v>
      </c>
      <c r="MJ4" s="354">
        <f t="shared" si="13"/>
        <v>193623.99643348242</v>
      </c>
      <c r="MK4" s="354">
        <f t="shared" si="13"/>
        <v>170276.29018823191</v>
      </c>
      <c r="ML4" s="354">
        <f t="shared" si="13"/>
        <v>159609.72061387237</v>
      </c>
      <c r="MM4" s="354">
        <f t="shared" si="13"/>
        <v>160594.96373932413</v>
      </c>
      <c r="MN4" s="354">
        <f t="shared" si="13"/>
        <v>148157.05931866818</v>
      </c>
      <c r="MO4" s="354">
        <f t="shared" si="13"/>
        <v>154637.01516680227</v>
      </c>
      <c r="MP4" s="354">
        <f t="shared" si="13"/>
        <v>190805.96750744214</v>
      </c>
      <c r="MQ4" s="354">
        <f t="shared" si="13"/>
        <v>163902.91713955379</v>
      </c>
      <c r="MR4" s="354">
        <f t="shared" si="13"/>
        <v>167510.00477893997</v>
      </c>
      <c r="MS4" s="354">
        <f t="shared" si="13"/>
        <v>175388.76946836445</v>
      </c>
      <c r="MT4" s="354">
        <f t="shared" si="13"/>
        <v>182679.36464036163</v>
      </c>
      <c r="MU4" s="354">
        <f t="shared" si="13"/>
        <v>181204.29459637037</v>
      </c>
      <c r="MV4" s="354">
        <f t="shared" si="13"/>
        <v>201423.01523238886</v>
      </c>
      <c r="MW4" s="354">
        <f t="shared" si="13"/>
        <v>177204.39588049281</v>
      </c>
      <c r="MX4" s="354">
        <f t="shared" si="13"/>
        <v>167026.31996412307</v>
      </c>
      <c r="MY4" s="354">
        <f t="shared" si="13"/>
        <v>167380.62127297116</v>
      </c>
      <c r="MZ4" s="354">
        <f t="shared" si="13"/>
        <v>154460.12986374617</v>
      </c>
      <c r="NA4" s="354">
        <f t="shared" si="13"/>
        <v>161033.81587963706</v>
      </c>
      <c r="NB4" s="354">
        <f t="shared" si="13"/>
        <v>197198.428944966</v>
      </c>
      <c r="NC4" s="354">
        <f t="shared" si="13"/>
        <v>169946.97093023016</v>
      </c>
      <c r="ND4" s="354">
        <f t="shared" si="13"/>
        <v>173381.58278193933</v>
      </c>
      <c r="NE4" s="354">
        <f t="shared" si="13"/>
        <v>181150.70012375648</v>
      </c>
      <c r="NF4" s="354">
        <f t="shared" si="13"/>
        <v>188577.55972690092</v>
      </c>
      <c r="NG4" s="354">
        <f t="shared" si="13"/>
        <v>183891.93454287603</v>
      </c>
    </row>
    <row r="5" spans="1:371" x14ac:dyDescent="0.2">
      <c r="A5" s="260"/>
      <c r="B5" s="260"/>
      <c r="C5" s="260"/>
      <c r="D5" s="260"/>
      <c r="E5" s="258" t="str">
        <f>'Cargos e Salários'!C39</f>
        <v>Bilheteiro - SDF</v>
      </c>
      <c r="F5" s="259">
        <v>5</v>
      </c>
      <c r="G5" s="291">
        <f>'Cargos e Salários'!AC39</f>
        <v>2514.9934505875567</v>
      </c>
      <c r="H5" s="283">
        <f t="shared" si="7"/>
        <v>12574.967252937784</v>
      </c>
      <c r="K5" s="263"/>
    </row>
    <row r="6" spans="1:371" x14ac:dyDescent="0.2">
      <c r="A6" s="260" t="s">
        <v>659</v>
      </c>
      <c r="B6" s="260" t="s">
        <v>271</v>
      </c>
      <c r="C6" s="260" t="s">
        <v>4</v>
      </c>
      <c r="D6" s="260" t="s">
        <v>656</v>
      </c>
      <c r="E6" s="258" t="str">
        <f>'Cargos e Salários'!C72</f>
        <v>Monitor turístico</v>
      </c>
      <c r="F6" s="530">
        <f>2+1</f>
        <v>3</v>
      </c>
      <c r="G6" s="291">
        <f>'Cargos e Salários'!AC72</f>
        <v>5492.2113270309728</v>
      </c>
      <c r="H6" s="283">
        <f t="shared" si="7"/>
        <v>16476.63398109292</v>
      </c>
      <c r="I6" s="514" t="s">
        <v>996</v>
      </c>
    </row>
    <row r="7" spans="1:371" x14ac:dyDescent="0.2">
      <c r="A7" s="260"/>
      <c r="B7" s="260"/>
      <c r="C7" s="260"/>
      <c r="D7" s="260"/>
      <c r="E7" s="258" t="str">
        <f>'Cargos e Salários'!C73</f>
        <v>Monitor turístico - SDF</v>
      </c>
      <c r="F7" s="259">
        <v>2</v>
      </c>
      <c r="G7" s="291">
        <f>'Cargos e Salários'!AC73</f>
        <v>3759.8667179109384</v>
      </c>
      <c r="H7" s="283">
        <f t="shared" si="7"/>
        <v>7519.7334358218768</v>
      </c>
    </row>
    <row r="8" spans="1:371" x14ac:dyDescent="0.2">
      <c r="A8" s="260" t="s">
        <v>659</v>
      </c>
      <c r="B8" s="260" t="s">
        <v>271</v>
      </c>
      <c r="C8" s="260" t="s">
        <v>4</v>
      </c>
      <c r="D8" s="260" t="s">
        <v>657</v>
      </c>
      <c r="E8" s="258" t="str">
        <f>'Cargos e Salários'!C38</f>
        <v>Bilheteiro</v>
      </c>
      <c r="F8" s="259">
        <v>2</v>
      </c>
      <c r="G8" s="291">
        <f>'Cargos e Salários'!AC38</f>
        <v>4177.0666951138892</v>
      </c>
      <c r="H8" s="283">
        <f t="shared" si="7"/>
        <v>8354.1333902277784</v>
      </c>
    </row>
    <row r="9" spans="1:371" x14ac:dyDescent="0.2">
      <c r="A9" s="260" t="s">
        <v>659</v>
      </c>
      <c r="B9" s="260" t="s">
        <v>271</v>
      </c>
      <c r="C9" s="260" t="s">
        <v>268</v>
      </c>
      <c r="D9" s="260" t="s">
        <v>655</v>
      </c>
      <c r="E9" s="258" t="str">
        <f>'Cargos e Salários'!C38</f>
        <v>Bilheteiro</v>
      </c>
      <c r="F9" s="259">
        <v>2</v>
      </c>
      <c r="G9" s="291">
        <f>'Cargos e Salários'!AC38</f>
        <v>4177.0666951138892</v>
      </c>
      <c r="H9" s="283">
        <f t="shared" ref="H9" si="14">G9*F9</f>
        <v>8354.1333902277784</v>
      </c>
      <c r="K9" s="263"/>
    </row>
    <row r="10" spans="1:371" x14ac:dyDescent="0.2">
      <c r="F10" s="287">
        <f>SUM(F3:F9)</f>
        <v>26</v>
      </c>
      <c r="H10" s="285">
        <f>SUM(H3:H9)</f>
        <v>105608.56663322482</v>
      </c>
      <c r="K10" s="263"/>
    </row>
    <row r="11" spans="1:371" x14ac:dyDescent="0.2">
      <c r="H11" s="286"/>
      <c r="K11" s="272"/>
    </row>
    <row r="12" spans="1:371" x14ac:dyDescent="0.2">
      <c r="A12" s="257" t="s">
        <v>610</v>
      </c>
      <c r="B12" s="257"/>
      <c r="C12" s="257"/>
      <c r="D12" s="257"/>
      <c r="E12" s="257" t="s">
        <v>595</v>
      </c>
      <c r="F12" s="257"/>
      <c r="G12" s="257"/>
      <c r="H12" s="284"/>
    </row>
    <row r="13" spans="1:371" x14ac:dyDescent="0.2">
      <c r="A13" s="260" t="s">
        <v>659</v>
      </c>
      <c r="B13" s="260" t="s">
        <v>271</v>
      </c>
      <c r="C13" s="260" t="s">
        <v>4</v>
      </c>
      <c r="D13" s="260"/>
      <c r="E13" s="258" t="s">
        <v>607</v>
      </c>
      <c r="F13" s="516">
        <f>1000+1500</f>
        <v>2500</v>
      </c>
      <c r="G13" s="262" t="s">
        <v>594</v>
      </c>
      <c r="H13" s="514" t="s">
        <v>997</v>
      </c>
    </row>
    <row r="14" spans="1:371" x14ac:dyDescent="0.2">
      <c r="A14" s="260" t="s">
        <v>659</v>
      </c>
      <c r="B14" s="260" t="s">
        <v>271</v>
      </c>
      <c r="C14" s="260" t="s">
        <v>268</v>
      </c>
      <c r="D14" s="260"/>
      <c r="E14" s="258" t="s">
        <v>607</v>
      </c>
      <c r="F14" s="516">
        <f>1000+1500</f>
        <v>2500</v>
      </c>
      <c r="G14" s="262" t="s">
        <v>594</v>
      </c>
      <c r="H14" s="526" t="s">
        <v>997</v>
      </c>
    </row>
    <row r="15" spans="1:371" x14ac:dyDescent="0.2">
      <c r="A15" s="263"/>
      <c r="B15" s="263"/>
      <c r="C15" s="263"/>
      <c r="D15" s="263"/>
      <c r="E15" s="264"/>
      <c r="F15" s="339">
        <f>SUM(F13:F14)</f>
        <v>5000</v>
      </c>
      <c r="G15" s="266"/>
      <c r="H15" s="263"/>
    </row>
    <row r="16" spans="1:371" x14ac:dyDescent="0.2">
      <c r="A16" s="263"/>
      <c r="B16" s="263"/>
      <c r="C16" s="263"/>
      <c r="D16" s="263"/>
      <c r="E16" s="264"/>
      <c r="F16" s="265"/>
      <c r="G16" s="266"/>
      <c r="H16" s="263"/>
    </row>
    <row r="17" spans="1:8" x14ac:dyDescent="0.2">
      <c r="A17" s="257" t="s">
        <v>610</v>
      </c>
      <c r="B17" s="257"/>
      <c r="C17" s="257"/>
      <c r="D17" s="257"/>
      <c r="E17" s="257" t="s">
        <v>565</v>
      </c>
      <c r="F17" s="257"/>
      <c r="G17" s="262"/>
      <c r="H17" s="263"/>
    </row>
    <row r="18" spans="1:8" x14ac:dyDescent="0.2">
      <c r="A18" s="507" t="s">
        <v>982</v>
      </c>
      <c r="B18" s="260" t="s">
        <v>271</v>
      </c>
      <c r="C18" s="260" t="s">
        <v>4</v>
      </c>
      <c r="D18" s="260"/>
      <c r="E18" s="258" t="s">
        <v>660</v>
      </c>
      <c r="F18" s="516">
        <f>22216.89*1.5</f>
        <v>33325.334999999999</v>
      </c>
      <c r="G18" s="262" t="s">
        <v>594</v>
      </c>
      <c r="H18" s="526" t="s">
        <v>983</v>
      </c>
    </row>
    <row r="19" spans="1:8" s="282" customFormat="1" x14ac:dyDescent="0.2">
      <c r="A19" s="260" t="s">
        <v>662</v>
      </c>
      <c r="B19" s="260" t="s">
        <v>271</v>
      </c>
      <c r="C19" s="260"/>
      <c r="D19" s="260"/>
      <c r="E19" s="258" t="s">
        <v>661</v>
      </c>
      <c r="F19" s="270">
        <f>5%*('Mapa Equipamentos'!L6+'Mapa Equipamentos'!M6+'Mapa Equipamentos'!N6)/12</f>
        <v>5357.5</v>
      </c>
      <c r="G19" s="262" t="s">
        <v>594</v>
      </c>
      <c r="H19" s="256"/>
    </row>
    <row r="20" spans="1:8" x14ac:dyDescent="0.2">
      <c r="A20" s="260" t="s">
        <v>662</v>
      </c>
      <c r="B20" s="260" t="s">
        <v>482</v>
      </c>
      <c r="C20" s="260"/>
      <c r="D20" s="260"/>
      <c r="E20" s="258" t="s">
        <v>661</v>
      </c>
      <c r="F20" s="270">
        <f>5%*('Mapa Equipamentos'!L224+'Mapa Equipamentos'!M224+'Mapa Equipamentos'!N224)/12</f>
        <v>262.08333333333331</v>
      </c>
      <c r="G20" s="262" t="s">
        <v>594</v>
      </c>
      <c r="H20" s="282"/>
    </row>
    <row r="21" spans="1:8" x14ac:dyDescent="0.2">
      <c r="A21" s="260" t="s">
        <v>662</v>
      </c>
      <c r="B21" s="260" t="s">
        <v>510</v>
      </c>
      <c r="C21" s="260"/>
      <c r="D21" s="260"/>
      <c r="E21" s="258" t="s">
        <v>661</v>
      </c>
      <c r="F21" s="270">
        <f>5%*('Mapa Equipamentos'!L255+'Mapa Equipamentos'!M255+'Mapa Equipamentos'!N255)/12</f>
        <v>10</v>
      </c>
      <c r="G21" s="262" t="s">
        <v>594</v>
      </c>
    </row>
    <row r="22" spans="1:8" x14ac:dyDescent="0.2">
      <c r="A22" s="271"/>
      <c r="B22" s="271"/>
      <c r="C22" s="271"/>
      <c r="D22" s="271"/>
      <c r="E22" s="264"/>
      <c r="F22" s="340">
        <f>SUM(F18:F19)</f>
        <v>38682.834999999999</v>
      </c>
      <c r="G22" s="266"/>
    </row>
    <row r="23" spans="1:8" x14ac:dyDescent="0.2">
      <c r="A23" s="278"/>
      <c r="B23" s="278"/>
      <c r="C23" s="278"/>
      <c r="D23" s="278"/>
      <c r="E23" s="264"/>
      <c r="F23" s="279"/>
      <c r="G23" s="280"/>
    </row>
    <row r="24" spans="1:8" x14ac:dyDescent="0.2">
      <c r="A24" s="257" t="s">
        <v>610</v>
      </c>
      <c r="B24" s="290"/>
      <c r="C24" s="290"/>
      <c r="D24" s="701" t="s">
        <v>611</v>
      </c>
      <c r="E24" s="701"/>
      <c r="F24" s="701"/>
    </row>
    <row r="25" spans="1:8" x14ac:dyDescent="0.2">
      <c r="A25" s="260" t="s">
        <v>601</v>
      </c>
      <c r="B25" s="260" t="s">
        <v>271</v>
      </c>
      <c r="C25" s="260" t="s">
        <v>4</v>
      </c>
      <c r="D25" s="276"/>
      <c r="E25" s="276" t="s">
        <v>597</v>
      </c>
      <c r="F25" s="376">
        <v>1.0999999999999999E-2</v>
      </c>
    </row>
  </sheetData>
  <mergeCells count="32">
    <mergeCell ref="BH1:BS1"/>
    <mergeCell ref="E1:H1"/>
    <mergeCell ref="L1:W1"/>
    <mergeCell ref="X1:AI1"/>
    <mergeCell ref="AJ1:AU1"/>
    <mergeCell ref="AV1:BG1"/>
    <mergeCell ref="FL1:FW1"/>
    <mergeCell ref="FX1:GI1"/>
    <mergeCell ref="GJ1:GU1"/>
    <mergeCell ref="GV1:HG1"/>
    <mergeCell ref="BT1:CE1"/>
    <mergeCell ref="CF1:CQ1"/>
    <mergeCell ref="CR1:DC1"/>
    <mergeCell ref="DD1:DO1"/>
    <mergeCell ref="DP1:EA1"/>
    <mergeCell ref="EB1:EM1"/>
    <mergeCell ref="MV1:NG1"/>
    <mergeCell ref="D24:F24"/>
    <mergeCell ref="KB1:KM1"/>
    <mergeCell ref="KN1:KY1"/>
    <mergeCell ref="KZ1:LK1"/>
    <mergeCell ref="LL1:LW1"/>
    <mergeCell ref="LX1:MI1"/>
    <mergeCell ref="MJ1:MU1"/>
    <mergeCell ref="HH1:HS1"/>
    <mergeCell ref="HT1:IE1"/>
    <mergeCell ref="IF1:IQ1"/>
    <mergeCell ref="IR1:JC1"/>
    <mergeCell ref="JD1:JO1"/>
    <mergeCell ref="JP1:KA1"/>
    <mergeCell ref="EN1:EY1"/>
    <mergeCell ref="EZ1:FK1"/>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FFE7-880A-4C4B-8321-779C4BB76893}">
  <sheetPr>
    <tabColor rgb="FF92D050"/>
  </sheetPr>
  <dimension ref="A1:I33"/>
  <sheetViews>
    <sheetView workbookViewId="0">
      <selection activeCell="A2" sqref="A2:F19"/>
    </sheetView>
  </sheetViews>
  <sheetFormatPr defaultColWidth="9.140625" defaultRowHeight="12.75" x14ac:dyDescent="0.2"/>
  <cols>
    <col min="1" max="1" width="23" style="256" bestFit="1" customWidth="1"/>
    <col min="2" max="2" width="5.42578125" style="256" bestFit="1" customWidth="1"/>
    <col min="3" max="3" width="7.42578125" style="256" bestFit="1" customWidth="1"/>
    <col min="4" max="4" width="23" style="256" customWidth="1"/>
    <col min="5" max="5" width="31.5703125" style="256" bestFit="1" customWidth="1"/>
    <col min="6" max="6" width="12" style="256" bestFit="1" customWidth="1"/>
    <col min="7" max="7" width="10.85546875" style="256" bestFit="1" customWidth="1"/>
    <col min="8" max="8" width="14" style="256" bestFit="1" customWidth="1"/>
    <col min="9" max="9" width="25.5703125" style="256" bestFit="1" customWidth="1"/>
    <col min="10" max="10" width="4.28515625" style="256" bestFit="1" customWidth="1"/>
    <col min="11" max="11" width="14" style="256" bestFit="1" customWidth="1"/>
    <col min="12" max="107" width="4.28515625" style="256" bestFit="1" customWidth="1"/>
    <col min="108" max="368" width="4.5703125" style="256" bestFit="1" customWidth="1"/>
    <col min="369" max="16384" width="9.140625" style="256"/>
  </cols>
  <sheetData>
    <row r="1" spans="1:9" x14ac:dyDescent="0.2">
      <c r="E1" s="701" t="s">
        <v>0</v>
      </c>
      <c r="F1" s="701"/>
      <c r="G1" s="701"/>
      <c r="H1" s="701"/>
      <c r="I1" s="513" t="s">
        <v>962</v>
      </c>
    </row>
    <row r="2" spans="1:9" x14ac:dyDescent="0.2">
      <c r="A2" s="257" t="s">
        <v>610</v>
      </c>
      <c r="B2" s="257" t="s">
        <v>244</v>
      </c>
      <c r="C2" s="257" t="s">
        <v>314</v>
      </c>
      <c r="D2" s="257"/>
      <c r="E2" s="257" t="s">
        <v>591</v>
      </c>
      <c r="F2" s="257" t="s">
        <v>592</v>
      </c>
      <c r="G2" s="288" t="s">
        <v>623</v>
      </c>
      <c r="H2" s="288" t="s">
        <v>624</v>
      </c>
    </row>
    <row r="3" spans="1:9" x14ac:dyDescent="0.2">
      <c r="A3" s="260" t="s">
        <v>601</v>
      </c>
      <c r="B3" s="260" t="s">
        <v>271</v>
      </c>
      <c r="C3" s="260" t="s">
        <v>4</v>
      </c>
      <c r="D3" s="260" t="s">
        <v>11</v>
      </c>
      <c r="E3" s="258" t="str">
        <f>'Cargos e Salários'!C59</f>
        <v>Enfermeiro-chefe</v>
      </c>
      <c r="F3" s="259">
        <v>1</v>
      </c>
      <c r="G3" s="291">
        <f>'Cargos e Salários'!AC59</f>
        <v>8153.0470094670436</v>
      </c>
      <c r="H3" s="283">
        <f t="shared" ref="H3:H6" si="0">G3*F3</f>
        <v>8153.0470094670436</v>
      </c>
    </row>
    <row r="4" spans="1:9" x14ac:dyDescent="0.2">
      <c r="A4" s="260"/>
      <c r="B4" s="260"/>
      <c r="C4" s="260"/>
      <c r="D4" s="260"/>
      <c r="E4" s="258" t="str">
        <f>'Cargos e Salários'!C58</f>
        <v>Enfermeiro</v>
      </c>
      <c r="F4" s="259">
        <v>1</v>
      </c>
      <c r="G4" s="291">
        <f>'Cargos e Salários'!AC58</f>
        <v>6999.9552495950429</v>
      </c>
      <c r="H4" s="283">
        <f t="shared" si="0"/>
        <v>6999.9552495950429</v>
      </c>
    </row>
    <row r="5" spans="1:9" x14ac:dyDescent="0.2">
      <c r="A5" s="260"/>
      <c r="B5" s="260"/>
      <c r="C5" s="260"/>
      <c r="D5" s="260"/>
      <c r="E5" s="258" t="str">
        <f>'Cargos e Salários'!C32</f>
        <v>Auxiliar de enfermagem</v>
      </c>
      <c r="F5" s="259">
        <v>1</v>
      </c>
      <c r="G5" s="291">
        <f>'Cargos e Salários'!AC32</f>
        <v>3889.5363277450429</v>
      </c>
      <c r="H5" s="283">
        <f t="shared" si="0"/>
        <v>3889.5363277450429</v>
      </c>
    </row>
    <row r="6" spans="1:9" x14ac:dyDescent="0.2">
      <c r="A6" s="260"/>
      <c r="B6" s="260"/>
      <c r="C6" s="260"/>
      <c r="D6" s="260"/>
      <c r="E6" s="258" t="str">
        <f>'Cargos e Salários'!C167</f>
        <v>Motorista de ambulância</v>
      </c>
      <c r="F6" s="259">
        <v>1</v>
      </c>
      <c r="G6" s="291">
        <f>'Cargos e Salários'!AC167</f>
        <v>6110.3410246035437</v>
      </c>
      <c r="H6" s="283">
        <f t="shared" si="0"/>
        <v>6110.3410246035437</v>
      </c>
    </row>
    <row r="7" spans="1:9" x14ac:dyDescent="0.2">
      <c r="A7" s="260" t="s">
        <v>601</v>
      </c>
      <c r="B7" s="260" t="s">
        <v>271</v>
      </c>
      <c r="C7" s="260" t="s">
        <v>271</v>
      </c>
      <c r="D7" s="260" t="s">
        <v>11</v>
      </c>
      <c r="E7" s="258" t="str">
        <f>'Cargos e Salários'!C58</f>
        <v>Enfermeiro</v>
      </c>
      <c r="F7" s="259">
        <v>1</v>
      </c>
      <c r="G7" s="291">
        <f>'Cargos e Salários'!AC58</f>
        <v>6999.9552495950429</v>
      </c>
      <c r="H7" s="283">
        <f t="shared" ref="H7:H17" si="1">G7*F7</f>
        <v>6999.9552495950429</v>
      </c>
    </row>
    <row r="8" spans="1:9" x14ac:dyDescent="0.2">
      <c r="A8" s="260" t="s">
        <v>601</v>
      </c>
      <c r="B8" s="260"/>
      <c r="C8" s="260"/>
      <c r="D8" s="260"/>
      <c r="E8" s="258" t="str">
        <f>'Cargos e Salários'!C32</f>
        <v>Auxiliar de enfermagem</v>
      </c>
      <c r="F8" s="259">
        <v>2</v>
      </c>
      <c r="G8" s="291">
        <f>'Cargos e Salários'!AC32</f>
        <v>3889.5363277450429</v>
      </c>
      <c r="H8" s="283">
        <f t="shared" si="1"/>
        <v>7779.0726554900857</v>
      </c>
    </row>
    <row r="9" spans="1:9" x14ac:dyDescent="0.2">
      <c r="A9" s="260" t="s">
        <v>601</v>
      </c>
      <c r="B9" s="260"/>
      <c r="C9" s="260"/>
      <c r="D9" s="260"/>
      <c r="E9" s="258" t="str">
        <f>'Cargos e Salários'!C167</f>
        <v>Motorista de ambulância</v>
      </c>
      <c r="F9" s="259">
        <v>1</v>
      </c>
      <c r="G9" s="291">
        <f>'Cargos e Salários'!AC167</f>
        <v>6110.3410246035437</v>
      </c>
      <c r="H9" s="283">
        <f t="shared" si="1"/>
        <v>6110.3410246035437</v>
      </c>
    </row>
    <row r="10" spans="1:9" x14ac:dyDescent="0.2">
      <c r="A10" s="260" t="s">
        <v>659</v>
      </c>
      <c r="B10" s="260" t="s">
        <v>271</v>
      </c>
      <c r="C10" s="260" t="s">
        <v>4</v>
      </c>
      <c r="D10" s="260" t="s">
        <v>668</v>
      </c>
      <c r="E10" s="258" t="str">
        <f>'Cargos e Salários'!C81</f>
        <v>Supervisor de operações</v>
      </c>
      <c r="F10" s="259">
        <v>1</v>
      </c>
      <c r="G10" s="291">
        <f>'Cargos e Salários'!AC81</f>
        <v>7014.3921158888897</v>
      </c>
      <c r="H10" s="283">
        <f t="shared" si="1"/>
        <v>7014.3921158888897</v>
      </c>
    </row>
    <row r="11" spans="1:9" x14ac:dyDescent="0.2">
      <c r="A11" s="507" t="s">
        <v>753</v>
      </c>
      <c r="B11" s="260" t="s">
        <v>271</v>
      </c>
      <c r="C11" s="260" t="s">
        <v>4</v>
      </c>
      <c r="D11" s="374" t="s">
        <v>675</v>
      </c>
      <c r="E11" s="258" t="str">
        <f>'Cargos e Salários'!C72</f>
        <v>Monitor turístico</v>
      </c>
      <c r="F11" s="530">
        <f>2</f>
        <v>2</v>
      </c>
      <c r="G11" s="291">
        <f>'Cargos e Salários'!AC72</f>
        <v>5492.2113270309728</v>
      </c>
      <c r="H11" s="283">
        <f t="shared" si="1"/>
        <v>10984.422654061946</v>
      </c>
      <c r="I11" s="514" t="s">
        <v>996</v>
      </c>
    </row>
    <row r="12" spans="1:9" x14ac:dyDescent="0.2">
      <c r="A12" s="271"/>
      <c r="B12" s="260"/>
      <c r="C12" s="260"/>
      <c r="D12" s="374"/>
      <c r="E12" s="258" t="str">
        <f>'Cargos e Salários'!C73</f>
        <v>Monitor turístico - SDF</v>
      </c>
      <c r="F12" s="259">
        <v>1</v>
      </c>
      <c r="G12" s="291">
        <f>'Cargos e Salários'!AC73</f>
        <v>3759.8667179109384</v>
      </c>
      <c r="H12" s="283">
        <f t="shared" si="1"/>
        <v>3759.8667179109384</v>
      </c>
    </row>
    <row r="13" spans="1:9" x14ac:dyDescent="0.2">
      <c r="A13" s="507" t="s">
        <v>753</v>
      </c>
      <c r="B13" s="260" t="s">
        <v>271</v>
      </c>
      <c r="C13" s="260" t="s">
        <v>4</v>
      </c>
      <c r="D13" s="374" t="s">
        <v>676</v>
      </c>
      <c r="E13" s="258" t="str">
        <f>'Cargos e Salários'!C72</f>
        <v>Monitor turístico</v>
      </c>
      <c r="F13" s="530">
        <f>1+1</f>
        <v>2</v>
      </c>
      <c r="G13" s="291">
        <f>'Cargos e Salários'!AC72</f>
        <v>5492.2113270309728</v>
      </c>
      <c r="H13" s="283">
        <f t="shared" si="1"/>
        <v>10984.422654061946</v>
      </c>
      <c r="I13" s="514" t="s">
        <v>996</v>
      </c>
    </row>
    <row r="14" spans="1:9" x14ac:dyDescent="0.2">
      <c r="A14" s="271"/>
      <c r="B14" s="260"/>
      <c r="C14" s="260"/>
      <c r="D14" s="260"/>
      <c r="E14" s="258" t="str">
        <f>'Cargos e Salários'!C73</f>
        <v>Monitor turístico - SDF</v>
      </c>
      <c r="F14" s="259">
        <v>1</v>
      </c>
      <c r="G14" s="291">
        <f>'Cargos e Salários'!AC73</f>
        <v>3759.8667179109384</v>
      </c>
      <c r="H14" s="283">
        <f t="shared" si="1"/>
        <v>3759.8667179109384</v>
      </c>
    </row>
    <row r="15" spans="1:9" x14ac:dyDescent="0.2">
      <c r="A15" s="507" t="s">
        <v>753</v>
      </c>
      <c r="B15" s="260" t="s">
        <v>271</v>
      </c>
      <c r="C15" s="260" t="s">
        <v>271</v>
      </c>
      <c r="D15" s="260" t="s">
        <v>256</v>
      </c>
      <c r="E15" s="258" t="str">
        <f>'Cargos e Salários'!C72</f>
        <v>Monitor turístico</v>
      </c>
      <c r="F15" s="530">
        <f>1+1</f>
        <v>2</v>
      </c>
      <c r="G15" s="291">
        <f>'Cargos e Salários'!AC72</f>
        <v>5492.2113270309728</v>
      </c>
      <c r="H15" s="283">
        <f t="shared" ref="H15" si="2">G15*F15</f>
        <v>10984.422654061946</v>
      </c>
      <c r="I15" s="514" t="s">
        <v>996</v>
      </c>
    </row>
    <row r="16" spans="1:9" x14ac:dyDescent="0.2">
      <c r="A16" s="260" t="s">
        <v>659</v>
      </c>
      <c r="B16" s="260" t="s">
        <v>482</v>
      </c>
      <c r="C16" s="260" t="s">
        <v>491</v>
      </c>
      <c r="D16" s="260" t="s">
        <v>497</v>
      </c>
      <c r="E16" s="258" t="str">
        <f>'Cargos e Salários'!C76</f>
        <v>Recepcionista</v>
      </c>
      <c r="F16" s="530">
        <f>1+1</f>
        <v>2</v>
      </c>
      <c r="G16" s="291">
        <f>'Cargos e Salários'!AC76</f>
        <v>4589.8718860613571</v>
      </c>
      <c r="H16" s="283">
        <f t="shared" si="1"/>
        <v>9179.7437721227143</v>
      </c>
      <c r="I16" s="514" t="s">
        <v>996</v>
      </c>
    </row>
    <row r="17" spans="1:9" x14ac:dyDescent="0.2">
      <c r="B17" s="276"/>
      <c r="C17" s="276"/>
      <c r="D17" s="260"/>
      <c r="E17" s="258" t="str">
        <f>'Cargos e Salários'!C77</f>
        <v>Recepcionista - SDF</v>
      </c>
      <c r="F17" s="259">
        <v>1</v>
      </c>
      <c r="G17" s="291">
        <f>'Cargos e Salários'!AC77</f>
        <v>3119.2057148225103</v>
      </c>
      <c r="H17" s="283">
        <f t="shared" si="1"/>
        <v>3119.2057148225103</v>
      </c>
    </row>
    <row r="18" spans="1:9" x14ac:dyDescent="0.2">
      <c r="A18" s="260" t="s">
        <v>659</v>
      </c>
      <c r="B18" s="260" t="s">
        <v>482</v>
      </c>
      <c r="C18" s="260" t="s">
        <v>491</v>
      </c>
      <c r="D18" s="276" t="s">
        <v>668</v>
      </c>
      <c r="E18" s="258" t="str">
        <f>'Cargos e Salários'!C72</f>
        <v>Monitor turístico</v>
      </c>
      <c r="F18" s="530">
        <f>1+1</f>
        <v>2</v>
      </c>
      <c r="G18" s="291">
        <f>'Cargos e Salários'!AC72</f>
        <v>5492.2113270309728</v>
      </c>
      <c r="H18" s="283">
        <f t="shared" ref="H18" si="3">G18*F18</f>
        <v>10984.422654061946</v>
      </c>
      <c r="I18" s="514" t="s">
        <v>996</v>
      </c>
    </row>
    <row r="19" spans="1:9" x14ac:dyDescent="0.2">
      <c r="B19" s="375"/>
      <c r="C19" s="375"/>
      <c r="D19" s="375"/>
      <c r="E19" s="264"/>
      <c r="F19" s="373">
        <f>SUM(F3:F17)</f>
        <v>20</v>
      </c>
      <c r="G19" s="368"/>
      <c r="H19" s="285">
        <f>SUM(H3:H18)</f>
        <v>116813.0141960031</v>
      </c>
    </row>
    <row r="20" spans="1:9" s="282" customFormat="1" x14ac:dyDescent="0.2">
      <c r="A20" s="375"/>
      <c r="B20" s="375"/>
      <c r="C20" s="375"/>
      <c r="D20" s="256"/>
      <c r="E20" s="256"/>
      <c r="F20" s="256"/>
      <c r="G20" s="256"/>
      <c r="H20" s="256"/>
    </row>
    <row r="21" spans="1:9" x14ac:dyDescent="0.2">
      <c r="A21" s="257" t="s">
        <v>610</v>
      </c>
      <c r="B21" s="257" t="s">
        <v>244</v>
      </c>
      <c r="C21" s="257" t="s">
        <v>314</v>
      </c>
      <c r="D21" s="257"/>
      <c r="E21" s="701" t="s">
        <v>595</v>
      </c>
      <c r="F21" s="701"/>
      <c r="G21" s="701"/>
      <c r="I21" s="513" t="s">
        <v>962</v>
      </c>
    </row>
    <row r="22" spans="1:9" x14ac:dyDescent="0.2">
      <c r="A22" s="260" t="s">
        <v>670</v>
      </c>
      <c r="B22" s="260" t="s">
        <v>271</v>
      </c>
      <c r="C22" s="260" t="s">
        <v>4</v>
      </c>
      <c r="D22" s="260" t="s">
        <v>11</v>
      </c>
      <c r="E22" s="258" t="s">
        <v>669</v>
      </c>
      <c r="F22" s="261">
        <v>8000</v>
      </c>
      <c r="G22" s="262" t="s">
        <v>594</v>
      </c>
      <c r="H22" s="263"/>
    </row>
    <row r="23" spans="1:9" x14ac:dyDescent="0.2">
      <c r="A23" s="260" t="s">
        <v>670</v>
      </c>
      <c r="B23" s="260" t="s">
        <v>271</v>
      </c>
      <c r="C23" s="260" t="s">
        <v>271</v>
      </c>
      <c r="D23" s="260" t="s">
        <v>11</v>
      </c>
      <c r="E23" s="258" t="s">
        <v>669</v>
      </c>
      <c r="F23" s="261">
        <v>7000</v>
      </c>
      <c r="G23" s="262" t="s">
        <v>594</v>
      </c>
      <c r="H23" s="263"/>
    </row>
    <row r="24" spans="1:9" x14ac:dyDescent="0.2">
      <c r="A24" s="260" t="s">
        <v>670</v>
      </c>
      <c r="B24" s="260" t="s">
        <v>271</v>
      </c>
      <c r="C24" s="260" t="s">
        <v>4</v>
      </c>
      <c r="D24" s="260"/>
      <c r="E24" s="258" t="s">
        <v>671</v>
      </c>
      <c r="F24" s="261">
        <f>(2500+10000)*1.25</f>
        <v>15625</v>
      </c>
      <c r="G24" s="262" t="s">
        <v>594</v>
      </c>
      <c r="H24" s="263"/>
    </row>
    <row r="25" spans="1:9" x14ac:dyDescent="0.2">
      <c r="A25" s="260" t="s">
        <v>670</v>
      </c>
      <c r="B25" s="260" t="s">
        <v>271</v>
      </c>
      <c r="C25" s="260" t="s">
        <v>4</v>
      </c>
      <c r="D25" s="260"/>
      <c r="E25" s="258" t="s">
        <v>672</v>
      </c>
      <c r="F25" s="261">
        <f>200000/12*1.25</f>
        <v>20833.333333333336</v>
      </c>
      <c r="G25" s="262" t="s">
        <v>594</v>
      </c>
      <c r="H25" s="263"/>
    </row>
    <row r="26" spans="1:9" x14ac:dyDescent="0.2">
      <c r="A26" s="507" t="s">
        <v>999</v>
      </c>
      <c r="B26" s="260" t="s">
        <v>482</v>
      </c>
      <c r="C26" s="260" t="s">
        <v>491</v>
      </c>
      <c r="D26" s="260" t="s">
        <v>497</v>
      </c>
      <c r="E26" s="258" t="s">
        <v>671</v>
      </c>
      <c r="F26" s="516">
        <f>F24/5</f>
        <v>3125</v>
      </c>
      <c r="G26" s="262" t="s">
        <v>594</v>
      </c>
      <c r="H26" s="263"/>
      <c r="I26" s="514" t="s">
        <v>997</v>
      </c>
    </row>
    <row r="27" spans="1:9" x14ac:dyDescent="0.2">
      <c r="A27" s="263"/>
      <c r="B27" s="263"/>
      <c r="C27" s="263"/>
      <c r="D27" s="263"/>
      <c r="E27" s="264"/>
      <c r="F27" s="339">
        <f>SUM(F22:F25)</f>
        <v>51458.333333333336</v>
      </c>
      <c r="G27" s="266"/>
      <c r="H27" s="263"/>
    </row>
    <row r="28" spans="1:9" x14ac:dyDescent="0.2">
      <c r="A28" s="263"/>
      <c r="B28" s="263"/>
      <c r="C28" s="263"/>
      <c r="D28" s="263"/>
      <c r="E28" s="264"/>
      <c r="F28" s="265"/>
      <c r="G28" s="266"/>
      <c r="H28" s="263"/>
    </row>
    <row r="29" spans="1:9" x14ac:dyDescent="0.2">
      <c r="A29" s="257" t="s">
        <v>610</v>
      </c>
      <c r="B29" s="257" t="s">
        <v>244</v>
      </c>
      <c r="C29" s="257" t="s">
        <v>314</v>
      </c>
      <c r="D29" s="257"/>
      <c r="E29" s="702" t="s">
        <v>565</v>
      </c>
      <c r="F29" s="703"/>
      <c r="G29" s="704"/>
      <c r="I29" s="513" t="s">
        <v>962</v>
      </c>
    </row>
    <row r="30" spans="1:9" x14ac:dyDescent="0.2">
      <c r="A30" s="507" t="s">
        <v>601</v>
      </c>
      <c r="B30" s="260" t="s">
        <v>271</v>
      </c>
      <c r="C30" s="260" t="s">
        <v>4</v>
      </c>
      <c r="D30" s="260"/>
      <c r="E30" s="258" t="s">
        <v>673</v>
      </c>
      <c r="F30" s="516">
        <f>800*0.18*1000/12</f>
        <v>12000</v>
      </c>
      <c r="G30" s="262" t="s">
        <v>594</v>
      </c>
      <c r="I30" s="514" t="s">
        <v>998</v>
      </c>
    </row>
    <row r="31" spans="1:9" x14ac:dyDescent="0.2">
      <c r="A31" s="271"/>
      <c r="B31" s="271"/>
      <c r="C31" s="271"/>
      <c r="D31" s="271"/>
      <c r="E31" s="264"/>
      <c r="F31" s="340">
        <f>SUM(F30:F30)</f>
        <v>12000</v>
      </c>
    </row>
    <row r="32" spans="1:9" x14ac:dyDescent="0.2">
      <c r="A32" s="278"/>
      <c r="B32" s="278"/>
      <c r="C32" s="278"/>
      <c r="D32" s="278"/>
      <c r="E32" s="264"/>
      <c r="F32" s="279"/>
      <c r="G32" s="266"/>
    </row>
    <row r="33" spans="7:7" x14ac:dyDescent="0.2">
      <c r="G33" s="280"/>
    </row>
  </sheetData>
  <mergeCells count="3">
    <mergeCell ref="E21:G21"/>
    <mergeCell ref="E29:G29"/>
    <mergeCell ref="E1:H1"/>
  </mergeCells>
  <pageMargins left="0.511811024" right="0.511811024" top="0.78740157499999996" bottom="0.78740157499999996" header="0.31496062000000002" footer="0.31496062000000002"/>
  <ignoredErrors>
    <ignoredError sqref="E12 G12 E14 G14" formula="1"/>
    <ignoredError sqref="F1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3DDB-4BDF-4079-9F24-EA7A75802766}">
  <sheetPr>
    <tabColor theme="0"/>
  </sheetPr>
  <dimension ref="A1:NJ10"/>
  <sheetViews>
    <sheetView zoomScale="73" zoomScaleNormal="73" workbookViewId="0">
      <selection activeCell="A2" sqref="A2"/>
    </sheetView>
  </sheetViews>
  <sheetFormatPr defaultRowHeight="15" x14ac:dyDescent="0.25"/>
  <cols>
    <col min="1" max="1" width="29.7109375" bestFit="1" customWidth="1"/>
    <col min="2" max="2" width="16.7109375" bestFit="1" customWidth="1"/>
    <col min="3" max="170" width="14.85546875" bestFit="1" customWidth="1"/>
    <col min="171" max="355" width="16.140625" bestFit="1" customWidth="1"/>
    <col min="356" max="356" width="16.140625" customWidth="1"/>
    <col min="357" max="374" width="16.140625" bestFit="1" customWidth="1"/>
  </cols>
  <sheetData>
    <row r="1" spans="1:374" x14ac:dyDescent="0.25">
      <c r="C1" s="481">
        <v>1</v>
      </c>
      <c r="D1" s="481">
        <f>C1+1</f>
        <v>2</v>
      </c>
      <c r="E1" s="481">
        <f t="shared" ref="E1" si="0">D1+1</f>
        <v>3</v>
      </c>
      <c r="F1" s="481">
        <f t="shared" ref="F1" si="1">E1+1</f>
        <v>4</v>
      </c>
      <c r="G1" s="481">
        <f t="shared" ref="G1" si="2">F1+1</f>
        <v>5</v>
      </c>
      <c r="H1" s="481">
        <f t="shared" ref="H1" si="3">G1+1</f>
        <v>6</v>
      </c>
      <c r="I1" s="481">
        <f t="shared" ref="I1" si="4">H1+1</f>
        <v>7</v>
      </c>
      <c r="J1" s="481">
        <f t="shared" ref="J1" si="5">I1+1</f>
        <v>8</v>
      </c>
      <c r="K1" s="481">
        <f t="shared" ref="K1" si="6">J1+1</f>
        <v>9</v>
      </c>
      <c r="L1" s="481">
        <f t="shared" ref="L1" si="7">K1+1</f>
        <v>10</v>
      </c>
      <c r="M1" s="481">
        <f t="shared" ref="M1" si="8">L1+1</f>
        <v>11</v>
      </c>
      <c r="N1" s="481">
        <f t="shared" ref="N1" si="9">M1+1</f>
        <v>12</v>
      </c>
      <c r="O1" s="481">
        <f t="shared" ref="O1" si="10">N1+1</f>
        <v>13</v>
      </c>
      <c r="P1" s="481">
        <f t="shared" ref="P1" si="11">O1+1</f>
        <v>14</v>
      </c>
      <c r="Q1" s="481">
        <f t="shared" ref="Q1" si="12">P1+1</f>
        <v>15</v>
      </c>
      <c r="R1" s="481">
        <f t="shared" ref="R1" si="13">Q1+1</f>
        <v>16</v>
      </c>
      <c r="S1" s="481">
        <f t="shared" ref="S1" si="14">R1+1</f>
        <v>17</v>
      </c>
      <c r="T1" s="481">
        <f t="shared" ref="T1" si="15">S1+1</f>
        <v>18</v>
      </c>
      <c r="U1" s="481">
        <f t="shared" ref="U1" si="16">T1+1</f>
        <v>19</v>
      </c>
      <c r="V1" s="481">
        <f t="shared" ref="V1" si="17">U1+1</f>
        <v>20</v>
      </c>
      <c r="W1" s="481">
        <f t="shared" ref="W1" si="18">V1+1</f>
        <v>21</v>
      </c>
      <c r="X1" s="481">
        <f t="shared" ref="X1" si="19">W1+1</f>
        <v>22</v>
      </c>
      <c r="Y1" s="481">
        <f t="shared" ref="Y1" si="20">X1+1</f>
        <v>23</v>
      </c>
      <c r="Z1" s="481">
        <f t="shared" ref="Z1" si="21">Y1+1</f>
        <v>24</v>
      </c>
      <c r="AA1" s="481">
        <f t="shared" ref="AA1" si="22">Z1+1</f>
        <v>25</v>
      </c>
      <c r="AB1" s="481">
        <f t="shared" ref="AB1" si="23">AA1+1</f>
        <v>26</v>
      </c>
      <c r="AC1" s="481">
        <f t="shared" ref="AC1" si="24">AB1+1</f>
        <v>27</v>
      </c>
      <c r="AD1" s="481">
        <f t="shared" ref="AD1" si="25">AC1+1</f>
        <v>28</v>
      </c>
      <c r="AE1" s="481">
        <f t="shared" ref="AE1" si="26">AD1+1</f>
        <v>29</v>
      </c>
      <c r="AF1" s="481">
        <f t="shared" ref="AF1" si="27">AE1+1</f>
        <v>30</v>
      </c>
      <c r="AG1" s="481">
        <f t="shared" ref="AG1" si="28">AF1+1</f>
        <v>31</v>
      </c>
      <c r="AH1" s="481">
        <f t="shared" ref="AH1" si="29">AG1+1</f>
        <v>32</v>
      </c>
      <c r="AI1" s="481">
        <f t="shared" ref="AI1" si="30">AH1+1</f>
        <v>33</v>
      </c>
      <c r="AJ1" s="481">
        <f t="shared" ref="AJ1" si="31">AI1+1</f>
        <v>34</v>
      </c>
      <c r="AK1" s="481">
        <f t="shared" ref="AK1" si="32">AJ1+1</f>
        <v>35</v>
      </c>
      <c r="AL1" s="481">
        <f t="shared" ref="AL1" si="33">AK1+1</f>
        <v>36</v>
      </c>
      <c r="AM1" s="481">
        <f t="shared" ref="AM1" si="34">AL1+1</f>
        <v>37</v>
      </c>
      <c r="AN1" s="481">
        <f t="shared" ref="AN1" si="35">AM1+1</f>
        <v>38</v>
      </c>
      <c r="AO1" s="481">
        <f t="shared" ref="AO1" si="36">AN1+1</f>
        <v>39</v>
      </c>
      <c r="AP1" s="481">
        <f t="shared" ref="AP1" si="37">AO1+1</f>
        <v>40</v>
      </c>
      <c r="AQ1" s="481">
        <f t="shared" ref="AQ1" si="38">AP1+1</f>
        <v>41</v>
      </c>
      <c r="AR1" s="481">
        <f t="shared" ref="AR1" si="39">AQ1+1</f>
        <v>42</v>
      </c>
      <c r="AS1" s="481">
        <f t="shared" ref="AS1" si="40">AR1+1</f>
        <v>43</v>
      </c>
      <c r="AT1" s="481">
        <f t="shared" ref="AT1" si="41">AS1+1</f>
        <v>44</v>
      </c>
      <c r="AU1" s="481">
        <f t="shared" ref="AU1" si="42">AT1+1</f>
        <v>45</v>
      </c>
      <c r="AV1" s="481">
        <f t="shared" ref="AV1" si="43">AU1+1</f>
        <v>46</v>
      </c>
      <c r="AW1" s="481">
        <f t="shared" ref="AW1" si="44">AV1+1</f>
        <v>47</v>
      </c>
      <c r="AX1" s="481">
        <f t="shared" ref="AX1" si="45">AW1+1</f>
        <v>48</v>
      </c>
      <c r="AY1" s="481">
        <f t="shared" ref="AY1" si="46">AX1+1</f>
        <v>49</v>
      </c>
      <c r="AZ1" s="481">
        <f t="shared" ref="AZ1" si="47">AY1+1</f>
        <v>50</v>
      </c>
      <c r="BA1" s="481">
        <f t="shared" ref="BA1" si="48">AZ1+1</f>
        <v>51</v>
      </c>
      <c r="BB1" s="481">
        <f t="shared" ref="BB1" si="49">BA1+1</f>
        <v>52</v>
      </c>
      <c r="BC1" s="481">
        <f t="shared" ref="BC1" si="50">BB1+1</f>
        <v>53</v>
      </c>
      <c r="BD1" s="481">
        <f t="shared" ref="BD1" si="51">BC1+1</f>
        <v>54</v>
      </c>
      <c r="BE1" s="481">
        <f t="shared" ref="BE1" si="52">BD1+1</f>
        <v>55</v>
      </c>
      <c r="BF1" s="481">
        <f t="shared" ref="BF1" si="53">BE1+1</f>
        <v>56</v>
      </c>
      <c r="BG1" s="481">
        <f t="shared" ref="BG1" si="54">BF1+1</f>
        <v>57</v>
      </c>
      <c r="BH1" s="481">
        <f t="shared" ref="BH1" si="55">BG1+1</f>
        <v>58</v>
      </c>
      <c r="BI1" s="481">
        <f t="shared" ref="BI1" si="56">BH1+1</f>
        <v>59</v>
      </c>
      <c r="BJ1" s="481">
        <f t="shared" ref="BJ1" si="57">BI1+1</f>
        <v>60</v>
      </c>
      <c r="BK1" s="481">
        <f t="shared" ref="BK1" si="58">BJ1+1</f>
        <v>61</v>
      </c>
      <c r="BL1" s="481">
        <f t="shared" ref="BL1" si="59">BK1+1</f>
        <v>62</v>
      </c>
      <c r="BM1" s="481">
        <f t="shared" ref="BM1" si="60">BL1+1</f>
        <v>63</v>
      </c>
      <c r="BN1" s="481">
        <f t="shared" ref="BN1" si="61">BM1+1</f>
        <v>64</v>
      </c>
      <c r="BO1" s="481">
        <f t="shared" ref="BO1" si="62">BN1+1</f>
        <v>65</v>
      </c>
      <c r="BP1" s="481">
        <f t="shared" ref="BP1" si="63">BO1+1</f>
        <v>66</v>
      </c>
      <c r="BQ1" s="481">
        <f t="shared" ref="BQ1" si="64">BP1+1</f>
        <v>67</v>
      </c>
      <c r="BR1" s="481">
        <f t="shared" ref="BR1" si="65">BQ1+1</f>
        <v>68</v>
      </c>
      <c r="BS1" s="481">
        <f t="shared" ref="BS1" si="66">BR1+1</f>
        <v>69</v>
      </c>
      <c r="BT1" s="481">
        <f t="shared" ref="BT1" si="67">BS1+1</f>
        <v>70</v>
      </c>
      <c r="BU1" s="481">
        <f t="shared" ref="BU1" si="68">BT1+1</f>
        <v>71</v>
      </c>
      <c r="BV1" s="481">
        <f t="shared" ref="BV1" si="69">BU1+1</f>
        <v>72</v>
      </c>
      <c r="BW1" s="481">
        <f t="shared" ref="BW1" si="70">BV1+1</f>
        <v>73</v>
      </c>
      <c r="BX1" s="481">
        <f t="shared" ref="BX1" si="71">BW1+1</f>
        <v>74</v>
      </c>
      <c r="BY1" s="481">
        <f t="shared" ref="BY1" si="72">BX1+1</f>
        <v>75</v>
      </c>
      <c r="BZ1" s="481">
        <f t="shared" ref="BZ1" si="73">BY1+1</f>
        <v>76</v>
      </c>
      <c r="CA1" s="481">
        <f t="shared" ref="CA1" si="74">BZ1+1</f>
        <v>77</v>
      </c>
      <c r="CB1" s="481">
        <f t="shared" ref="CB1" si="75">CA1+1</f>
        <v>78</v>
      </c>
      <c r="CC1" s="481">
        <f t="shared" ref="CC1" si="76">CB1+1</f>
        <v>79</v>
      </c>
      <c r="CD1" s="481">
        <f t="shared" ref="CD1" si="77">CC1+1</f>
        <v>80</v>
      </c>
      <c r="CE1" s="481">
        <f t="shared" ref="CE1" si="78">CD1+1</f>
        <v>81</v>
      </c>
      <c r="CF1" s="481">
        <f t="shared" ref="CF1" si="79">CE1+1</f>
        <v>82</v>
      </c>
      <c r="CG1" s="481">
        <f t="shared" ref="CG1" si="80">CF1+1</f>
        <v>83</v>
      </c>
      <c r="CH1" s="481">
        <f t="shared" ref="CH1" si="81">CG1+1</f>
        <v>84</v>
      </c>
      <c r="CI1" s="481">
        <f t="shared" ref="CI1" si="82">CH1+1</f>
        <v>85</v>
      </c>
      <c r="CJ1" s="481">
        <f t="shared" ref="CJ1" si="83">CI1+1</f>
        <v>86</v>
      </c>
      <c r="CK1" s="481">
        <f t="shared" ref="CK1" si="84">CJ1+1</f>
        <v>87</v>
      </c>
      <c r="CL1" s="481">
        <f t="shared" ref="CL1" si="85">CK1+1</f>
        <v>88</v>
      </c>
      <c r="CM1" s="481">
        <f t="shared" ref="CM1" si="86">CL1+1</f>
        <v>89</v>
      </c>
      <c r="CN1" s="481">
        <f t="shared" ref="CN1" si="87">CM1+1</f>
        <v>90</v>
      </c>
      <c r="CO1" s="481">
        <f t="shared" ref="CO1" si="88">CN1+1</f>
        <v>91</v>
      </c>
      <c r="CP1" s="481">
        <f t="shared" ref="CP1" si="89">CO1+1</f>
        <v>92</v>
      </c>
      <c r="CQ1" s="481">
        <f t="shared" ref="CQ1" si="90">CP1+1</f>
        <v>93</v>
      </c>
      <c r="CR1" s="481">
        <f t="shared" ref="CR1" si="91">CQ1+1</f>
        <v>94</v>
      </c>
      <c r="CS1" s="481">
        <f t="shared" ref="CS1" si="92">CR1+1</f>
        <v>95</v>
      </c>
      <c r="CT1" s="481">
        <f t="shared" ref="CT1" si="93">CS1+1</f>
        <v>96</v>
      </c>
      <c r="CU1" s="481">
        <f t="shared" ref="CU1" si="94">CT1+1</f>
        <v>97</v>
      </c>
      <c r="CV1" s="481">
        <f t="shared" ref="CV1" si="95">CU1+1</f>
        <v>98</v>
      </c>
      <c r="CW1" s="481">
        <f t="shared" ref="CW1" si="96">CV1+1</f>
        <v>99</v>
      </c>
      <c r="CX1" s="481">
        <f t="shared" ref="CX1" si="97">CW1+1</f>
        <v>100</v>
      </c>
      <c r="CY1" s="481">
        <f t="shared" ref="CY1" si="98">CX1+1</f>
        <v>101</v>
      </c>
      <c r="CZ1" s="481">
        <f t="shared" ref="CZ1" si="99">CY1+1</f>
        <v>102</v>
      </c>
      <c r="DA1" s="481">
        <f t="shared" ref="DA1" si="100">CZ1+1</f>
        <v>103</v>
      </c>
      <c r="DB1" s="481">
        <f t="shared" ref="DB1" si="101">DA1+1</f>
        <v>104</v>
      </c>
      <c r="DC1" s="481">
        <f t="shared" ref="DC1" si="102">DB1+1</f>
        <v>105</v>
      </c>
      <c r="DD1" s="481">
        <f t="shared" ref="DD1" si="103">DC1+1</f>
        <v>106</v>
      </c>
      <c r="DE1" s="481">
        <f t="shared" ref="DE1" si="104">DD1+1</f>
        <v>107</v>
      </c>
      <c r="DF1" s="481">
        <f t="shared" ref="DF1" si="105">DE1+1</f>
        <v>108</v>
      </c>
      <c r="DG1" s="481">
        <f t="shared" ref="DG1" si="106">DF1+1</f>
        <v>109</v>
      </c>
      <c r="DH1" s="481">
        <f t="shared" ref="DH1" si="107">DG1+1</f>
        <v>110</v>
      </c>
      <c r="DI1" s="481">
        <f t="shared" ref="DI1" si="108">DH1+1</f>
        <v>111</v>
      </c>
      <c r="DJ1" s="481">
        <f t="shared" ref="DJ1" si="109">DI1+1</f>
        <v>112</v>
      </c>
      <c r="DK1" s="481">
        <f t="shared" ref="DK1" si="110">DJ1+1</f>
        <v>113</v>
      </c>
      <c r="DL1" s="481">
        <f t="shared" ref="DL1" si="111">DK1+1</f>
        <v>114</v>
      </c>
      <c r="DM1" s="481">
        <f t="shared" ref="DM1" si="112">DL1+1</f>
        <v>115</v>
      </c>
      <c r="DN1" s="481">
        <f t="shared" ref="DN1" si="113">DM1+1</f>
        <v>116</v>
      </c>
      <c r="DO1" s="481">
        <f t="shared" ref="DO1" si="114">DN1+1</f>
        <v>117</v>
      </c>
      <c r="DP1" s="481">
        <f t="shared" ref="DP1" si="115">DO1+1</f>
        <v>118</v>
      </c>
      <c r="DQ1" s="481">
        <f t="shared" ref="DQ1" si="116">DP1+1</f>
        <v>119</v>
      </c>
      <c r="DR1" s="481">
        <f t="shared" ref="DR1" si="117">DQ1+1</f>
        <v>120</v>
      </c>
      <c r="DS1" s="481">
        <f t="shared" ref="DS1" si="118">DR1+1</f>
        <v>121</v>
      </c>
      <c r="DT1" s="481">
        <f t="shared" ref="DT1" si="119">DS1+1</f>
        <v>122</v>
      </c>
      <c r="DU1" s="481">
        <f t="shared" ref="DU1" si="120">DT1+1</f>
        <v>123</v>
      </c>
      <c r="DV1" s="481">
        <f t="shared" ref="DV1" si="121">DU1+1</f>
        <v>124</v>
      </c>
      <c r="DW1" s="481">
        <f t="shared" ref="DW1" si="122">DV1+1</f>
        <v>125</v>
      </c>
      <c r="DX1" s="481">
        <f t="shared" ref="DX1" si="123">DW1+1</f>
        <v>126</v>
      </c>
      <c r="DY1" s="481">
        <f t="shared" ref="DY1" si="124">DX1+1</f>
        <v>127</v>
      </c>
      <c r="DZ1" s="481">
        <f t="shared" ref="DZ1" si="125">DY1+1</f>
        <v>128</v>
      </c>
      <c r="EA1" s="481">
        <f t="shared" ref="EA1" si="126">DZ1+1</f>
        <v>129</v>
      </c>
      <c r="EB1" s="481">
        <f t="shared" ref="EB1" si="127">EA1+1</f>
        <v>130</v>
      </c>
      <c r="EC1" s="481">
        <f t="shared" ref="EC1" si="128">EB1+1</f>
        <v>131</v>
      </c>
      <c r="ED1" s="481">
        <f t="shared" ref="ED1" si="129">EC1+1</f>
        <v>132</v>
      </c>
      <c r="EE1" s="481">
        <f t="shared" ref="EE1" si="130">ED1+1</f>
        <v>133</v>
      </c>
      <c r="EF1" s="481">
        <f t="shared" ref="EF1" si="131">EE1+1</f>
        <v>134</v>
      </c>
      <c r="EG1" s="481">
        <f t="shared" ref="EG1" si="132">EF1+1</f>
        <v>135</v>
      </c>
      <c r="EH1" s="481">
        <f t="shared" ref="EH1" si="133">EG1+1</f>
        <v>136</v>
      </c>
      <c r="EI1" s="481">
        <f t="shared" ref="EI1" si="134">EH1+1</f>
        <v>137</v>
      </c>
      <c r="EJ1" s="481">
        <f t="shared" ref="EJ1" si="135">EI1+1</f>
        <v>138</v>
      </c>
      <c r="EK1" s="481">
        <f t="shared" ref="EK1" si="136">EJ1+1</f>
        <v>139</v>
      </c>
      <c r="EL1" s="481">
        <f t="shared" ref="EL1" si="137">EK1+1</f>
        <v>140</v>
      </c>
      <c r="EM1" s="481">
        <f t="shared" ref="EM1" si="138">EL1+1</f>
        <v>141</v>
      </c>
      <c r="EN1" s="481">
        <f t="shared" ref="EN1" si="139">EM1+1</f>
        <v>142</v>
      </c>
      <c r="EO1" s="481">
        <f t="shared" ref="EO1" si="140">EN1+1</f>
        <v>143</v>
      </c>
      <c r="EP1" s="481">
        <f t="shared" ref="EP1" si="141">EO1+1</f>
        <v>144</v>
      </c>
      <c r="EQ1" s="481">
        <f t="shared" ref="EQ1" si="142">EP1+1</f>
        <v>145</v>
      </c>
      <c r="ER1" s="481">
        <f t="shared" ref="ER1" si="143">EQ1+1</f>
        <v>146</v>
      </c>
      <c r="ES1" s="481">
        <f t="shared" ref="ES1" si="144">ER1+1</f>
        <v>147</v>
      </c>
      <c r="ET1" s="481">
        <f t="shared" ref="ET1" si="145">ES1+1</f>
        <v>148</v>
      </c>
      <c r="EU1" s="481">
        <f t="shared" ref="EU1" si="146">ET1+1</f>
        <v>149</v>
      </c>
      <c r="EV1" s="481">
        <f t="shared" ref="EV1" si="147">EU1+1</f>
        <v>150</v>
      </c>
      <c r="EW1" s="481">
        <f t="shared" ref="EW1" si="148">EV1+1</f>
        <v>151</v>
      </c>
      <c r="EX1" s="481">
        <f t="shared" ref="EX1" si="149">EW1+1</f>
        <v>152</v>
      </c>
      <c r="EY1" s="481">
        <f t="shared" ref="EY1" si="150">EX1+1</f>
        <v>153</v>
      </c>
      <c r="EZ1" s="481">
        <f t="shared" ref="EZ1" si="151">EY1+1</f>
        <v>154</v>
      </c>
      <c r="FA1" s="481">
        <f t="shared" ref="FA1" si="152">EZ1+1</f>
        <v>155</v>
      </c>
      <c r="FB1" s="481">
        <f t="shared" ref="FB1" si="153">FA1+1</f>
        <v>156</v>
      </c>
      <c r="FC1" s="481">
        <f t="shared" ref="FC1" si="154">FB1+1</f>
        <v>157</v>
      </c>
      <c r="FD1" s="481">
        <f t="shared" ref="FD1" si="155">FC1+1</f>
        <v>158</v>
      </c>
      <c r="FE1" s="481">
        <f t="shared" ref="FE1" si="156">FD1+1</f>
        <v>159</v>
      </c>
      <c r="FF1" s="481">
        <f t="shared" ref="FF1" si="157">FE1+1</f>
        <v>160</v>
      </c>
      <c r="FG1" s="481">
        <f t="shared" ref="FG1" si="158">FF1+1</f>
        <v>161</v>
      </c>
      <c r="FH1" s="481">
        <f t="shared" ref="FH1" si="159">FG1+1</f>
        <v>162</v>
      </c>
      <c r="FI1" s="481">
        <f t="shared" ref="FI1" si="160">FH1+1</f>
        <v>163</v>
      </c>
      <c r="FJ1" s="481">
        <f t="shared" ref="FJ1" si="161">FI1+1</f>
        <v>164</v>
      </c>
      <c r="FK1" s="481">
        <f t="shared" ref="FK1" si="162">FJ1+1</f>
        <v>165</v>
      </c>
      <c r="FL1" s="481">
        <f t="shared" ref="FL1" si="163">FK1+1</f>
        <v>166</v>
      </c>
      <c r="FM1" s="481">
        <f t="shared" ref="FM1" si="164">FL1+1</f>
        <v>167</v>
      </c>
      <c r="FN1" s="481">
        <f t="shared" ref="FN1" si="165">FM1+1</f>
        <v>168</v>
      </c>
      <c r="FO1" s="481">
        <f t="shared" ref="FO1" si="166">FN1+1</f>
        <v>169</v>
      </c>
      <c r="FP1" s="481">
        <f t="shared" ref="FP1" si="167">FO1+1</f>
        <v>170</v>
      </c>
      <c r="FQ1" s="481">
        <f t="shared" ref="FQ1" si="168">FP1+1</f>
        <v>171</v>
      </c>
      <c r="FR1" s="481">
        <f t="shared" ref="FR1" si="169">FQ1+1</f>
        <v>172</v>
      </c>
      <c r="FS1" s="481">
        <f t="shared" ref="FS1" si="170">FR1+1</f>
        <v>173</v>
      </c>
      <c r="FT1" s="481">
        <f t="shared" ref="FT1" si="171">FS1+1</f>
        <v>174</v>
      </c>
      <c r="FU1" s="481">
        <f t="shared" ref="FU1" si="172">FT1+1</f>
        <v>175</v>
      </c>
      <c r="FV1" s="481">
        <f t="shared" ref="FV1" si="173">FU1+1</f>
        <v>176</v>
      </c>
      <c r="FW1" s="481">
        <f t="shared" ref="FW1" si="174">FV1+1</f>
        <v>177</v>
      </c>
      <c r="FX1" s="481">
        <f t="shared" ref="FX1" si="175">FW1+1</f>
        <v>178</v>
      </c>
      <c r="FY1" s="481">
        <f t="shared" ref="FY1" si="176">FX1+1</f>
        <v>179</v>
      </c>
      <c r="FZ1" s="481">
        <f t="shared" ref="FZ1" si="177">FY1+1</f>
        <v>180</v>
      </c>
      <c r="GA1" s="481">
        <f t="shared" ref="GA1" si="178">FZ1+1</f>
        <v>181</v>
      </c>
      <c r="GB1" s="481">
        <f t="shared" ref="GB1" si="179">GA1+1</f>
        <v>182</v>
      </c>
      <c r="GC1" s="481">
        <f t="shared" ref="GC1" si="180">GB1+1</f>
        <v>183</v>
      </c>
      <c r="GD1" s="481">
        <f t="shared" ref="GD1" si="181">GC1+1</f>
        <v>184</v>
      </c>
      <c r="GE1" s="481">
        <f t="shared" ref="GE1" si="182">GD1+1</f>
        <v>185</v>
      </c>
      <c r="GF1" s="481">
        <f t="shared" ref="GF1" si="183">GE1+1</f>
        <v>186</v>
      </c>
      <c r="GG1" s="481">
        <f t="shared" ref="GG1" si="184">GF1+1</f>
        <v>187</v>
      </c>
      <c r="GH1" s="481">
        <f t="shared" ref="GH1" si="185">GG1+1</f>
        <v>188</v>
      </c>
      <c r="GI1" s="481">
        <f t="shared" ref="GI1" si="186">GH1+1</f>
        <v>189</v>
      </c>
      <c r="GJ1" s="481">
        <f t="shared" ref="GJ1" si="187">GI1+1</f>
        <v>190</v>
      </c>
      <c r="GK1" s="481">
        <f t="shared" ref="GK1" si="188">GJ1+1</f>
        <v>191</v>
      </c>
      <c r="GL1" s="481">
        <f t="shared" ref="GL1" si="189">GK1+1</f>
        <v>192</v>
      </c>
      <c r="GM1" s="481">
        <f t="shared" ref="GM1" si="190">GL1+1</f>
        <v>193</v>
      </c>
      <c r="GN1" s="481">
        <f t="shared" ref="GN1" si="191">GM1+1</f>
        <v>194</v>
      </c>
      <c r="GO1" s="481">
        <f t="shared" ref="GO1" si="192">GN1+1</f>
        <v>195</v>
      </c>
      <c r="GP1" s="481">
        <f t="shared" ref="GP1" si="193">GO1+1</f>
        <v>196</v>
      </c>
      <c r="GQ1" s="481">
        <f t="shared" ref="GQ1" si="194">GP1+1</f>
        <v>197</v>
      </c>
      <c r="GR1" s="481">
        <f t="shared" ref="GR1" si="195">GQ1+1</f>
        <v>198</v>
      </c>
      <c r="GS1" s="481">
        <f t="shared" ref="GS1" si="196">GR1+1</f>
        <v>199</v>
      </c>
      <c r="GT1" s="481">
        <f t="shared" ref="GT1" si="197">GS1+1</f>
        <v>200</v>
      </c>
      <c r="GU1" s="481">
        <f t="shared" ref="GU1" si="198">GT1+1</f>
        <v>201</v>
      </c>
      <c r="GV1" s="481">
        <f t="shared" ref="GV1" si="199">GU1+1</f>
        <v>202</v>
      </c>
      <c r="GW1" s="481">
        <f t="shared" ref="GW1" si="200">GV1+1</f>
        <v>203</v>
      </c>
      <c r="GX1" s="481">
        <f t="shared" ref="GX1" si="201">GW1+1</f>
        <v>204</v>
      </c>
      <c r="GY1" s="481">
        <f t="shared" ref="GY1" si="202">GX1+1</f>
        <v>205</v>
      </c>
      <c r="GZ1" s="481">
        <f t="shared" ref="GZ1" si="203">GY1+1</f>
        <v>206</v>
      </c>
      <c r="HA1" s="481">
        <f t="shared" ref="HA1" si="204">GZ1+1</f>
        <v>207</v>
      </c>
      <c r="HB1" s="481">
        <f t="shared" ref="HB1" si="205">HA1+1</f>
        <v>208</v>
      </c>
      <c r="HC1" s="481">
        <f t="shared" ref="HC1" si="206">HB1+1</f>
        <v>209</v>
      </c>
      <c r="HD1" s="481">
        <f t="shared" ref="HD1" si="207">HC1+1</f>
        <v>210</v>
      </c>
      <c r="HE1" s="481">
        <f t="shared" ref="HE1" si="208">HD1+1</f>
        <v>211</v>
      </c>
      <c r="HF1" s="481">
        <f t="shared" ref="HF1" si="209">HE1+1</f>
        <v>212</v>
      </c>
      <c r="HG1" s="481">
        <f t="shared" ref="HG1" si="210">HF1+1</f>
        <v>213</v>
      </c>
      <c r="HH1" s="481">
        <f t="shared" ref="HH1" si="211">HG1+1</f>
        <v>214</v>
      </c>
      <c r="HI1" s="481">
        <f t="shared" ref="HI1" si="212">HH1+1</f>
        <v>215</v>
      </c>
      <c r="HJ1" s="481">
        <f t="shared" ref="HJ1" si="213">HI1+1</f>
        <v>216</v>
      </c>
      <c r="HK1" s="481">
        <f t="shared" ref="HK1" si="214">HJ1+1</f>
        <v>217</v>
      </c>
      <c r="HL1" s="481">
        <f t="shared" ref="HL1" si="215">HK1+1</f>
        <v>218</v>
      </c>
      <c r="HM1" s="481">
        <f t="shared" ref="HM1" si="216">HL1+1</f>
        <v>219</v>
      </c>
      <c r="HN1" s="481">
        <f t="shared" ref="HN1" si="217">HM1+1</f>
        <v>220</v>
      </c>
      <c r="HO1" s="481">
        <f t="shared" ref="HO1" si="218">HN1+1</f>
        <v>221</v>
      </c>
      <c r="HP1" s="481">
        <f t="shared" ref="HP1" si="219">HO1+1</f>
        <v>222</v>
      </c>
      <c r="HQ1" s="481">
        <f t="shared" ref="HQ1" si="220">HP1+1</f>
        <v>223</v>
      </c>
      <c r="HR1" s="481">
        <f t="shared" ref="HR1" si="221">HQ1+1</f>
        <v>224</v>
      </c>
      <c r="HS1" s="481">
        <f t="shared" ref="HS1" si="222">HR1+1</f>
        <v>225</v>
      </c>
      <c r="HT1" s="481">
        <f t="shared" ref="HT1" si="223">HS1+1</f>
        <v>226</v>
      </c>
      <c r="HU1" s="481">
        <f t="shared" ref="HU1" si="224">HT1+1</f>
        <v>227</v>
      </c>
      <c r="HV1" s="481">
        <f t="shared" ref="HV1" si="225">HU1+1</f>
        <v>228</v>
      </c>
      <c r="HW1" s="481">
        <f t="shared" ref="HW1" si="226">HV1+1</f>
        <v>229</v>
      </c>
      <c r="HX1" s="481">
        <f t="shared" ref="HX1" si="227">HW1+1</f>
        <v>230</v>
      </c>
      <c r="HY1" s="481">
        <f t="shared" ref="HY1" si="228">HX1+1</f>
        <v>231</v>
      </c>
      <c r="HZ1" s="481">
        <f t="shared" ref="HZ1" si="229">HY1+1</f>
        <v>232</v>
      </c>
      <c r="IA1" s="481">
        <f t="shared" ref="IA1" si="230">HZ1+1</f>
        <v>233</v>
      </c>
      <c r="IB1" s="481">
        <f t="shared" ref="IB1" si="231">IA1+1</f>
        <v>234</v>
      </c>
      <c r="IC1" s="481">
        <f t="shared" ref="IC1" si="232">IB1+1</f>
        <v>235</v>
      </c>
      <c r="ID1" s="481">
        <f t="shared" ref="ID1" si="233">IC1+1</f>
        <v>236</v>
      </c>
      <c r="IE1" s="481">
        <f t="shared" ref="IE1" si="234">ID1+1</f>
        <v>237</v>
      </c>
      <c r="IF1" s="481">
        <f t="shared" ref="IF1" si="235">IE1+1</f>
        <v>238</v>
      </c>
      <c r="IG1" s="481">
        <f t="shared" ref="IG1" si="236">IF1+1</f>
        <v>239</v>
      </c>
      <c r="IH1" s="481">
        <f t="shared" ref="IH1" si="237">IG1+1</f>
        <v>240</v>
      </c>
      <c r="II1" s="481">
        <f t="shared" ref="II1" si="238">IH1+1</f>
        <v>241</v>
      </c>
      <c r="IJ1" s="481">
        <f t="shared" ref="IJ1" si="239">II1+1</f>
        <v>242</v>
      </c>
      <c r="IK1" s="481">
        <f t="shared" ref="IK1" si="240">IJ1+1</f>
        <v>243</v>
      </c>
      <c r="IL1" s="481">
        <f t="shared" ref="IL1" si="241">IK1+1</f>
        <v>244</v>
      </c>
      <c r="IM1" s="481">
        <f t="shared" ref="IM1" si="242">IL1+1</f>
        <v>245</v>
      </c>
      <c r="IN1" s="481">
        <f t="shared" ref="IN1" si="243">IM1+1</f>
        <v>246</v>
      </c>
      <c r="IO1" s="481">
        <f t="shared" ref="IO1" si="244">IN1+1</f>
        <v>247</v>
      </c>
      <c r="IP1" s="481">
        <f t="shared" ref="IP1" si="245">IO1+1</f>
        <v>248</v>
      </c>
      <c r="IQ1" s="481">
        <f t="shared" ref="IQ1" si="246">IP1+1</f>
        <v>249</v>
      </c>
      <c r="IR1" s="481">
        <f t="shared" ref="IR1" si="247">IQ1+1</f>
        <v>250</v>
      </c>
      <c r="IS1" s="481">
        <f t="shared" ref="IS1" si="248">IR1+1</f>
        <v>251</v>
      </c>
      <c r="IT1" s="481">
        <f t="shared" ref="IT1" si="249">IS1+1</f>
        <v>252</v>
      </c>
      <c r="IU1" s="481">
        <f t="shared" ref="IU1" si="250">IT1+1</f>
        <v>253</v>
      </c>
      <c r="IV1" s="481">
        <f t="shared" ref="IV1" si="251">IU1+1</f>
        <v>254</v>
      </c>
      <c r="IW1" s="481">
        <f t="shared" ref="IW1" si="252">IV1+1</f>
        <v>255</v>
      </c>
      <c r="IX1" s="481">
        <f t="shared" ref="IX1" si="253">IW1+1</f>
        <v>256</v>
      </c>
      <c r="IY1" s="481">
        <f t="shared" ref="IY1" si="254">IX1+1</f>
        <v>257</v>
      </c>
      <c r="IZ1" s="481">
        <f t="shared" ref="IZ1" si="255">IY1+1</f>
        <v>258</v>
      </c>
      <c r="JA1" s="481">
        <f t="shared" ref="JA1" si="256">IZ1+1</f>
        <v>259</v>
      </c>
      <c r="JB1" s="481">
        <f t="shared" ref="JB1" si="257">JA1+1</f>
        <v>260</v>
      </c>
      <c r="JC1" s="481">
        <f t="shared" ref="JC1" si="258">JB1+1</f>
        <v>261</v>
      </c>
      <c r="JD1" s="481">
        <f t="shared" ref="JD1" si="259">JC1+1</f>
        <v>262</v>
      </c>
      <c r="JE1" s="481">
        <f t="shared" ref="JE1" si="260">JD1+1</f>
        <v>263</v>
      </c>
      <c r="JF1" s="481">
        <f t="shared" ref="JF1" si="261">JE1+1</f>
        <v>264</v>
      </c>
      <c r="JG1" s="481">
        <f t="shared" ref="JG1" si="262">JF1+1</f>
        <v>265</v>
      </c>
      <c r="JH1" s="481">
        <f t="shared" ref="JH1" si="263">JG1+1</f>
        <v>266</v>
      </c>
      <c r="JI1" s="481">
        <f t="shared" ref="JI1" si="264">JH1+1</f>
        <v>267</v>
      </c>
      <c r="JJ1" s="481">
        <f t="shared" ref="JJ1" si="265">JI1+1</f>
        <v>268</v>
      </c>
      <c r="JK1" s="481">
        <f t="shared" ref="JK1" si="266">JJ1+1</f>
        <v>269</v>
      </c>
      <c r="JL1" s="481">
        <f t="shared" ref="JL1" si="267">JK1+1</f>
        <v>270</v>
      </c>
      <c r="JM1" s="481">
        <f t="shared" ref="JM1" si="268">JL1+1</f>
        <v>271</v>
      </c>
      <c r="JN1" s="481">
        <f t="shared" ref="JN1" si="269">JM1+1</f>
        <v>272</v>
      </c>
      <c r="JO1" s="481">
        <f t="shared" ref="JO1" si="270">JN1+1</f>
        <v>273</v>
      </c>
      <c r="JP1" s="481">
        <f t="shared" ref="JP1" si="271">JO1+1</f>
        <v>274</v>
      </c>
      <c r="JQ1" s="481">
        <f t="shared" ref="JQ1" si="272">JP1+1</f>
        <v>275</v>
      </c>
      <c r="JR1" s="481">
        <f t="shared" ref="JR1" si="273">JQ1+1</f>
        <v>276</v>
      </c>
      <c r="JS1" s="481">
        <f t="shared" ref="JS1" si="274">JR1+1</f>
        <v>277</v>
      </c>
      <c r="JT1" s="481">
        <f t="shared" ref="JT1" si="275">JS1+1</f>
        <v>278</v>
      </c>
      <c r="JU1" s="481">
        <f t="shared" ref="JU1" si="276">JT1+1</f>
        <v>279</v>
      </c>
      <c r="JV1" s="481">
        <f t="shared" ref="JV1" si="277">JU1+1</f>
        <v>280</v>
      </c>
      <c r="JW1" s="481">
        <f t="shared" ref="JW1" si="278">JV1+1</f>
        <v>281</v>
      </c>
      <c r="JX1" s="481">
        <f t="shared" ref="JX1" si="279">JW1+1</f>
        <v>282</v>
      </c>
      <c r="JY1" s="481">
        <f t="shared" ref="JY1" si="280">JX1+1</f>
        <v>283</v>
      </c>
      <c r="JZ1" s="481">
        <f t="shared" ref="JZ1" si="281">JY1+1</f>
        <v>284</v>
      </c>
      <c r="KA1" s="481">
        <f t="shared" ref="KA1" si="282">JZ1+1</f>
        <v>285</v>
      </c>
      <c r="KB1" s="481">
        <f t="shared" ref="KB1" si="283">KA1+1</f>
        <v>286</v>
      </c>
      <c r="KC1" s="481">
        <f t="shared" ref="KC1" si="284">KB1+1</f>
        <v>287</v>
      </c>
      <c r="KD1" s="481">
        <f t="shared" ref="KD1" si="285">KC1+1</f>
        <v>288</v>
      </c>
      <c r="KE1" s="481">
        <f t="shared" ref="KE1" si="286">KD1+1</f>
        <v>289</v>
      </c>
      <c r="KF1" s="481">
        <f t="shared" ref="KF1" si="287">KE1+1</f>
        <v>290</v>
      </c>
      <c r="KG1" s="481">
        <f t="shared" ref="KG1" si="288">KF1+1</f>
        <v>291</v>
      </c>
      <c r="KH1" s="481">
        <f t="shared" ref="KH1" si="289">KG1+1</f>
        <v>292</v>
      </c>
      <c r="KI1" s="481">
        <f t="shared" ref="KI1" si="290">KH1+1</f>
        <v>293</v>
      </c>
      <c r="KJ1" s="481">
        <f t="shared" ref="KJ1" si="291">KI1+1</f>
        <v>294</v>
      </c>
      <c r="KK1" s="481">
        <f t="shared" ref="KK1" si="292">KJ1+1</f>
        <v>295</v>
      </c>
      <c r="KL1" s="481">
        <f t="shared" ref="KL1" si="293">KK1+1</f>
        <v>296</v>
      </c>
      <c r="KM1" s="481">
        <f t="shared" ref="KM1" si="294">KL1+1</f>
        <v>297</v>
      </c>
      <c r="KN1" s="481">
        <f t="shared" ref="KN1" si="295">KM1+1</f>
        <v>298</v>
      </c>
      <c r="KO1" s="481">
        <f t="shared" ref="KO1" si="296">KN1+1</f>
        <v>299</v>
      </c>
      <c r="KP1" s="481">
        <f t="shared" ref="KP1" si="297">KO1+1</f>
        <v>300</v>
      </c>
      <c r="KQ1" s="481">
        <f t="shared" ref="KQ1" si="298">KP1+1</f>
        <v>301</v>
      </c>
      <c r="KR1" s="481">
        <f t="shared" ref="KR1" si="299">KQ1+1</f>
        <v>302</v>
      </c>
      <c r="KS1" s="481">
        <f t="shared" ref="KS1" si="300">KR1+1</f>
        <v>303</v>
      </c>
      <c r="KT1" s="481">
        <f t="shared" ref="KT1" si="301">KS1+1</f>
        <v>304</v>
      </c>
      <c r="KU1" s="481">
        <f t="shared" ref="KU1" si="302">KT1+1</f>
        <v>305</v>
      </c>
      <c r="KV1" s="481">
        <f t="shared" ref="KV1" si="303">KU1+1</f>
        <v>306</v>
      </c>
      <c r="KW1" s="481">
        <f t="shared" ref="KW1" si="304">KV1+1</f>
        <v>307</v>
      </c>
      <c r="KX1" s="481">
        <f t="shared" ref="KX1" si="305">KW1+1</f>
        <v>308</v>
      </c>
      <c r="KY1" s="481">
        <f t="shared" ref="KY1" si="306">KX1+1</f>
        <v>309</v>
      </c>
      <c r="KZ1" s="481">
        <f t="shared" ref="KZ1" si="307">KY1+1</f>
        <v>310</v>
      </c>
      <c r="LA1" s="481">
        <f t="shared" ref="LA1" si="308">KZ1+1</f>
        <v>311</v>
      </c>
      <c r="LB1" s="481">
        <f t="shared" ref="LB1" si="309">LA1+1</f>
        <v>312</v>
      </c>
      <c r="LC1" s="481">
        <f t="shared" ref="LC1" si="310">LB1+1</f>
        <v>313</v>
      </c>
      <c r="LD1" s="481">
        <f t="shared" ref="LD1" si="311">LC1+1</f>
        <v>314</v>
      </c>
      <c r="LE1" s="481">
        <f t="shared" ref="LE1" si="312">LD1+1</f>
        <v>315</v>
      </c>
      <c r="LF1" s="481">
        <f t="shared" ref="LF1" si="313">LE1+1</f>
        <v>316</v>
      </c>
      <c r="LG1" s="481">
        <f t="shared" ref="LG1" si="314">LF1+1</f>
        <v>317</v>
      </c>
      <c r="LH1" s="481">
        <f t="shared" ref="LH1" si="315">LG1+1</f>
        <v>318</v>
      </c>
      <c r="LI1" s="481">
        <f t="shared" ref="LI1" si="316">LH1+1</f>
        <v>319</v>
      </c>
      <c r="LJ1" s="481">
        <f t="shared" ref="LJ1" si="317">LI1+1</f>
        <v>320</v>
      </c>
      <c r="LK1" s="481">
        <f t="shared" ref="LK1" si="318">LJ1+1</f>
        <v>321</v>
      </c>
      <c r="LL1" s="481">
        <f t="shared" ref="LL1" si="319">LK1+1</f>
        <v>322</v>
      </c>
      <c r="LM1" s="481">
        <f t="shared" ref="LM1" si="320">LL1+1</f>
        <v>323</v>
      </c>
      <c r="LN1" s="481">
        <f t="shared" ref="LN1" si="321">LM1+1</f>
        <v>324</v>
      </c>
      <c r="LO1" s="481">
        <f t="shared" ref="LO1" si="322">LN1+1</f>
        <v>325</v>
      </c>
      <c r="LP1" s="481">
        <f t="shared" ref="LP1" si="323">LO1+1</f>
        <v>326</v>
      </c>
      <c r="LQ1" s="481">
        <f t="shared" ref="LQ1" si="324">LP1+1</f>
        <v>327</v>
      </c>
      <c r="LR1" s="481">
        <f t="shared" ref="LR1" si="325">LQ1+1</f>
        <v>328</v>
      </c>
      <c r="LS1" s="481">
        <f t="shared" ref="LS1" si="326">LR1+1</f>
        <v>329</v>
      </c>
      <c r="LT1" s="481">
        <f t="shared" ref="LT1" si="327">LS1+1</f>
        <v>330</v>
      </c>
      <c r="LU1" s="481">
        <f t="shared" ref="LU1" si="328">LT1+1</f>
        <v>331</v>
      </c>
      <c r="LV1" s="481">
        <f t="shared" ref="LV1" si="329">LU1+1</f>
        <v>332</v>
      </c>
      <c r="LW1" s="481">
        <f t="shared" ref="LW1" si="330">LV1+1</f>
        <v>333</v>
      </c>
      <c r="LX1" s="481">
        <f t="shared" ref="LX1" si="331">LW1+1</f>
        <v>334</v>
      </c>
      <c r="LY1" s="481">
        <f t="shared" ref="LY1" si="332">LX1+1</f>
        <v>335</v>
      </c>
      <c r="LZ1" s="481">
        <f t="shared" ref="LZ1" si="333">LY1+1</f>
        <v>336</v>
      </c>
      <c r="MA1" s="481">
        <f t="shared" ref="MA1" si="334">LZ1+1</f>
        <v>337</v>
      </c>
      <c r="MB1" s="481">
        <f t="shared" ref="MB1" si="335">MA1+1</f>
        <v>338</v>
      </c>
      <c r="MC1" s="481">
        <f t="shared" ref="MC1" si="336">MB1+1</f>
        <v>339</v>
      </c>
      <c r="MD1" s="481">
        <f t="shared" ref="MD1" si="337">MC1+1</f>
        <v>340</v>
      </c>
      <c r="ME1" s="481">
        <f t="shared" ref="ME1" si="338">MD1+1</f>
        <v>341</v>
      </c>
      <c r="MF1" s="481">
        <f t="shared" ref="MF1" si="339">ME1+1</f>
        <v>342</v>
      </c>
      <c r="MG1" s="481">
        <f t="shared" ref="MG1" si="340">MF1+1</f>
        <v>343</v>
      </c>
      <c r="MH1" s="481">
        <f t="shared" ref="MH1" si="341">MG1+1</f>
        <v>344</v>
      </c>
      <c r="MI1" s="481">
        <f t="shared" ref="MI1" si="342">MH1+1</f>
        <v>345</v>
      </c>
      <c r="MJ1" s="481">
        <f t="shared" ref="MJ1" si="343">MI1+1</f>
        <v>346</v>
      </c>
      <c r="MK1" s="481">
        <f t="shared" ref="MK1" si="344">MJ1+1</f>
        <v>347</v>
      </c>
      <c r="ML1" s="481">
        <f t="shared" ref="ML1" si="345">MK1+1</f>
        <v>348</v>
      </c>
      <c r="MM1" s="481">
        <f t="shared" ref="MM1" si="346">ML1+1</f>
        <v>349</v>
      </c>
      <c r="MN1" s="481">
        <f t="shared" ref="MN1" si="347">MM1+1</f>
        <v>350</v>
      </c>
      <c r="MO1" s="481">
        <f t="shared" ref="MO1" si="348">MN1+1</f>
        <v>351</v>
      </c>
      <c r="MP1" s="481">
        <f t="shared" ref="MP1" si="349">MO1+1</f>
        <v>352</v>
      </c>
      <c r="MQ1" s="481">
        <f t="shared" ref="MQ1" si="350">MP1+1</f>
        <v>353</v>
      </c>
      <c r="MR1" s="481">
        <f t="shared" ref="MR1" si="351">MQ1+1</f>
        <v>354</v>
      </c>
      <c r="MS1" s="481">
        <f t="shared" ref="MS1" si="352">MR1+1</f>
        <v>355</v>
      </c>
      <c r="MT1" s="481">
        <f t="shared" ref="MT1" si="353">MS1+1</f>
        <v>356</v>
      </c>
      <c r="MU1" s="481">
        <f t="shared" ref="MU1" si="354">MT1+1</f>
        <v>357</v>
      </c>
      <c r="MV1" s="481">
        <f t="shared" ref="MV1" si="355">MU1+1</f>
        <v>358</v>
      </c>
      <c r="MW1" s="481">
        <f t="shared" ref="MW1" si="356">MV1+1</f>
        <v>359</v>
      </c>
      <c r="MX1" s="481">
        <f t="shared" ref="MX1" si="357">MW1+1</f>
        <v>360</v>
      </c>
      <c r="MY1" s="481">
        <f t="shared" ref="MY1" si="358">MX1+1</f>
        <v>361</v>
      </c>
      <c r="MZ1" s="481">
        <f t="shared" ref="MZ1" si="359">MY1+1</f>
        <v>362</v>
      </c>
      <c r="NA1" s="481">
        <f t="shared" ref="NA1" si="360">MZ1+1</f>
        <v>363</v>
      </c>
      <c r="NB1" s="481">
        <f t="shared" ref="NB1" si="361">NA1+1</f>
        <v>364</v>
      </c>
      <c r="NC1" s="481">
        <f t="shared" ref="NC1" si="362">NB1+1</f>
        <v>365</v>
      </c>
      <c r="ND1" s="481">
        <f t="shared" ref="ND1" si="363">NC1+1</f>
        <v>366</v>
      </c>
      <c r="NE1" s="481">
        <f t="shared" ref="NE1" si="364">ND1+1</f>
        <v>367</v>
      </c>
      <c r="NF1" s="481">
        <f t="shared" ref="NF1" si="365">NE1+1</f>
        <v>368</v>
      </c>
      <c r="NG1" s="481">
        <f t="shared" ref="NG1" si="366">NF1+1</f>
        <v>369</v>
      </c>
      <c r="NH1" s="481">
        <f t="shared" ref="NH1" si="367">NG1+1</f>
        <v>370</v>
      </c>
      <c r="NI1" s="481">
        <f t="shared" ref="NI1" si="368">NH1+1</f>
        <v>371</v>
      </c>
      <c r="NJ1" s="481">
        <f t="shared" ref="NJ1" si="369">NI1+1</f>
        <v>372</v>
      </c>
    </row>
    <row r="2" spans="1:374" s="488" customFormat="1" x14ac:dyDescent="0.25">
      <c r="A2" s="485" t="s">
        <v>957</v>
      </c>
      <c r="B2" s="486" t="s">
        <v>958</v>
      </c>
      <c r="C2" s="487">
        <v>223344.76124999998</v>
      </c>
      <c r="D2" s="487">
        <v>159256.93062499998</v>
      </c>
      <c r="E2" s="487">
        <v>161427.924375</v>
      </c>
      <c r="F2" s="487">
        <v>150923.08500000002</v>
      </c>
      <c r="G2" s="487">
        <v>124617.3096875</v>
      </c>
      <c r="H2" s="487">
        <v>131819.25718750001</v>
      </c>
      <c r="I2" s="487">
        <v>207238.18312499998</v>
      </c>
      <c r="J2" s="487">
        <v>150932.13</v>
      </c>
      <c r="K2" s="487">
        <v>162515.550625</v>
      </c>
      <c r="L2" s="487">
        <v>181499.94843749999</v>
      </c>
      <c r="M2" s="487">
        <v>188128.4075</v>
      </c>
      <c r="N2" s="487">
        <v>191030.75593749998</v>
      </c>
      <c r="O2" s="487">
        <v>235609.36687500001</v>
      </c>
      <c r="P2" s="487">
        <v>181146.28281249999</v>
      </c>
      <c r="Q2" s="487">
        <v>158466.24562499998</v>
      </c>
      <c r="R2" s="487">
        <v>156196.64812500001</v>
      </c>
      <c r="S2" s="487">
        <v>131681.03750000001</v>
      </c>
      <c r="T2" s="487">
        <v>136469.51</v>
      </c>
      <c r="U2" s="487">
        <v>212799.7734375</v>
      </c>
      <c r="V2" s="487">
        <v>156541.99875</v>
      </c>
      <c r="W2" s="487">
        <v>167757.6953125</v>
      </c>
      <c r="X2" s="487">
        <v>186769.14124999999</v>
      </c>
      <c r="Y2" s="487">
        <v>193703.41593750002</v>
      </c>
      <c r="Z2" s="487">
        <v>189169.1225</v>
      </c>
      <c r="AA2" s="487">
        <v>238328.65312500001</v>
      </c>
      <c r="AB2" s="487">
        <v>184587.04062499999</v>
      </c>
      <c r="AC2" s="487">
        <v>168279.9975</v>
      </c>
      <c r="AD2" s="487">
        <v>156262.453125</v>
      </c>
      <c r="AE2" s="487">
        <v>139913.0428125</v>
      </c>
      <c r="AF2" s="487">
        <v>135988.36937500001</v>
      </c>
      <c r="AG2" s="487">
        <v>215717.64374999999</v>
      </c>
      <c r="AH2" s="487">
        <v>160863.1159375</v>
      </c>
      <c r="AI2" s="487">
        <v>171411.49937500001</v>
      </c>
      <c r="AJ2" s="487">
        <v>190940.38125000001</v>
      </c>
      <c r="AK2" s="487">
        <v>198581.083125</v>
      </c>
      <c r="AL2" s="487">
        <v>205257.65687499999</v>
      </c>
      <c r="AM2" s="487">
        <v>247896.32000000001</v>
      </c>
      <c r="AN2" s="487">
        <v>180985.1575</v>
      </c>
      <c r="AO2" s="487">
        <v>184542.76750000002</v>
      </c>
      <c r="AP2" s="487">
        <v>172226.41218749998</v>
      </c>
      <c r="AQ2" s="487">
        <v>144348.52625</v>
      </c>
      <c r="AR2" s="487">
        <v>152008.7121875</v>
      </c>
      <c r="AS2" s="487">
        <v>227595.0390625</v>
      </c>
      <c r="AT2" s="487">
        <v>170094.37937500002</v>
      </c>
      <c r="AU2" s="487">
        <v>181115.03</v>
      </c>
      <c r="AV2" s="487">
        <v>199769.62</v>
      </c>
      <c r="AW2" s="487">
        <v>206990.9728125</v>
      </c>
      <c r="AX2" s="487">
        <v>213744.6225</v>
      </c>
      <c r="AY2" s="487">
        <v>255802.97812499999</v>
      </c>
      <c r="AZ2" s="487">
        <v>200351.2684375</v>
      </c>
      <c r="BA2" s="487">
        <v>177753.565</v>
      </c>
      <c r="BB2" s="487">
        <v>175232.30812499998</v>
      </c>
      <c r="BC2" s="487">
        <v>149915.04218749999</v>
      </c>
      <c r="BD2" s="487">
        <v>155433.00343749998</v>
      </c>
      <c r="BE2" s="487">
        <v>232415.0078125</v>
      </c>
      <c r="BF2" s="487">
        <v>175301.7278125</v>
      </c>
      <c r="BG2" s="487">
        <v>186189.1290625</v>
      </c>
      <c r="BH2" s="487">
        <v>205088.986875</v>
      </c>
      <c r="BI2" s="487">
        <v>212808.20874999999</v>
      </c>
      <c r="BJ2" s="487">
        <v>214194.238125</v>
      </c>
      <c r="BK2" s="487">
        <v>259676.93437500001</v>
      </c>
      <c r="BL2" s="487">
        <v>204835.65437499998</v>
      </c>
      <c r="BM2" s="487">
        <v>188735.10968749999</v>
      </c>
      <c r="BN2" s="487">
        <v>176296.7146875</v>
      </c>
      <c r="BO2" s="487">
        <v>159060.56375</v>
      </c>
      <c r="BP2" s="487">
        <v>155857.76124999998</v>
      </c>
      <c r="BQ2" s="487">
        <v>236206.33906249999</v>
      </c>
      <c r="BR2" s="487">
        <v>180441.25218750001</v>
      </c>
      <c r="BS2" s="487">
        <v>190629.07218750002</v>
      </c>
      <c r="BT2" s="487">
        <v>210020.875</v>
      </c>
      <c r="BU2" s="487">
        <v>218446.99125000002</v>
      </c>
      <c r="BV2" s="487">
        <v>202337.86781249999</v>
      </c>
      <c r="BW2" s="487">
        <v>258696.54062499999</v>
      </c>
      <c r="BX2" s="487">
        <v>205959.94843749999</v>
      </c>
      <c r="BY2" s="487">
        <v>182066.91125</v>
      </c>
      <c r="BZ2" s="487">
        <v>182123.70906249998</v>
      </c>
      <c r="CA2" s="487">
        <v>165178.04906250001</v>
      </c>
      <c r="CB2" s="487">
        <v>159980.04218749999</v>
      </c>
      <c r="CC2" s="487">
        <v>242000.78593750001</v>
      </c>
      <c r="CD2" s="487">
        <v>186324.995</v>
      </c>
      <c r="CE2" s="487">
        <v>196318.97999999998</v>
      </c>
      <c r="CF2" s="487">
        <v>215946.06875000001</v>
      </c>
      <c r="CG2" s="487">
        <v>224822.26718749999</v>
      </c>
      <c r="CH2" s="487">
        <v>219512.1</v>
      </c>
      <c r="CI2" s="487">
        <v>269418.95624999999</v>
      </c>
      <c r="CJ2" s="487">
        <v>215350.77968750001</v>
      </c>
      <c r="CK2" s="487">
        <v>192101.98281250001</v>
      </c>
      <c r="CL2" s="487">
        <v>191197.61375000002</v>
      </c>
      <c r="CM2" s="487">
        <v>170922.77031250001</v>
      </c>
      <c r="CN2" s="487">
        <v>167401.89624999999</v>
      </c>
      <c r="CO2" s="487">
        <v>249692.50937499999</v>
      </c>
      <c r="CP2" s="487">
        <v>193340.87343750001</v>
      </c>
      <c r="CQ2" s="487">
        <v>203328.49531249999</v>
      </c>
      <c r="CR2" s="487">
        <v>222921.05312500001</v>
      </c>
      <c r="CS2" s="487">
        <v>232036.10625000001</v>
      </c>
      <c r="CT2" s="487">
        <v>231189.93</v>
      </c>
      <c r="CU2" s="487">
        <v>278338.79375000001</v>
      </c>
      <c r="CV2" s="487">
        <v>211659.09062500001</v>
      </c>
      <c r="CW2" s="487">
        <v>214541.27187500001</v>
      </c>
      <c r="CX2" s="487">
        <v>203295.94687499999</v>
      </c>
      <c r="CY2" s="487">
        <v>174836.06718750001</v>
      </c>
      <c r="CZ2" s="487">
        <v>184167.84281250002</v>
      </c>
      <c r="DA2" s="487">
        <v>261436.70937500001</v>
      </c>
      <c r="DB2" s="487">
        <v>202801.21562500001</v>
      </c>
      <c r="DC2" s="487">
        <v>213515.68124999999</v>
      </c>
      <c r="DD2" s="487">
        <v>232219.70468749999</v>
      </c>
      <c r="DE2" s="487">
        <v>241048.01250000001</v>
      </c>
      <c r="DF2" s="487">
        <v>246388.36812499998</v>
      </c>
      <c r="DG2" s="487">
        <v>289334.984375</v>
      </c>
      <c r="DH2" s="487">
        <v>233432.68437500001</v>
      </c>
      <c r="DI2" s="487">
        <v>210552.01874999999</v>
      </c>
      <c r="DJ2" s="487">
        <v>208536.33906249999</v>
      </c>
      <c r="DK2" s="487">
        <v>182317.5040625</v>
      </c>
      <c r="DL2" s="487">
        <v>189429.3659375</v>
      </c>
      <c r="DM2" s="487">
        <v>267945.484375</v>
      </c>
      <c r="DN2" s="487">
        <v>209527.16250000001</v>
      </c>
      <c r="DO2" s="487">
        <v>220001.15156249999</v>
      </c>
      <c r="DP2" s="487">
        <v>238861.55156250001</v>
      </c>
      <c r="DQ2" s="487">
        <v>248153.44687499999</v>
      </c>
      <c r="DR2" s="487">
        <v>253871.47187499999</v>
      </c>
      <c r="DS2" s="487">
        <v>296668.95937499998</v>
      </c>
      <c r="DT2" s="487">
        <v>240640.02031250001</v>
      </c>
      <c r="DU2" s="487">
        <v>224568.02187500001</v>
      </c>
      <c r="DV2" s="487">
        <v>212040.48749999999</v>
      </c>
      <c r="DW2" s="487">
        <v>193551.435</v>
      </c>
      <c r="DX2" s="487">
        <v>191835.53937499999</v>
      </c>
      <c r="DY2" s="487">
        <v>273549.74687500001</v>
      </c>
      <c r="DZ2" s="487">
        <v>216291.33749999999</v>
      </c>
      <c r="EA2" s="487">
        <v>225943.65937499999</v>
      </c>
      <c r="EB2" s="487">
        <v>245195.45156250001</v>
      </c>
      <c r="EC2" s="487">
        <v>255151.24062500001</v>
      </c>
      <c r="ED2" s="487">
        <v>237997.52499999999</v>
      </c>
      <c r="EE2" s="487">
        <v>294850.671875</v>
      </c>
      <c r="EF2" s="487">
        <v>229572.08281250001</v>
      </c>
      <c r="EG2" s="487">
        <v>231276.0390625</v>
      </c>
      <c r="EH2" s="487">
        <v>221804.55</v>
      </c>
      <c r="EI2" s="487">
        <v>193514.6328125</v>
      </c>
      <c r="EJ2" s="487">
        <v>204162.6784375</v>
      </c>
      <c r="EK2" s="487">
        <v>282882.71562500001</v>
      </c>
      <c r="EL2" s="487">
        <v>223757.54375000001</v>
      </c>
      <c r="EM2" s="487">
        <v>234450.85468749999</v>
      </c>
      <c r="EN2" s="487">
        <v>253350.77187500001</v>
      </c>
      <c r="EO2" s="487">
        <v>263370.859375</v>
      </c>
      <c r="EP2" s="487">
        <v>264210.80937500001</v>
      </c>
      <c r="EQ2" s="487">
        <v>310067.890625</v>
      </c>
      <c r="ER2" s="487">
        <v>254373.69687499999</v>
      </c>
      <c r="ES2" s="487">
        <v>231145.50937499999</v>
      </c>
      <c r="ET2" s="487">
        <v>229876.53437499999</v>
      </c>
      <c r="EU2" s="487">
        <v>203296.06406249999</v>
      </c>
      <c r="EV2" s="487">
        <v>211571.05312500001</v>
      </c>
      <c r="EW2" s="487">
        <v>291244.84375</v>
      </c>
      <c r="EX2" s="487">
        <v>232078.23593749999</v>
      </c>
      <c r="EY2" s="487">
        <v>242361.22968749999</v>
      </c>
      <c r="EZ2" s="487">
        <v>261267.22500000001</v>
      </c>
      <c r="FA2" s="487">
        <v>271654.05625000002</v>
      </c>
      <c r="FB2" s="487">
        <v>264996.38124999998</v>
      </c>
      <c r="FC2" s="487">
        <v>315358.58124999999</v>
      </c>
      <c r="FD2" s="487">
        <v>260382.2</v>
      </c>
      <c r="FE2" s="487">
        <v>243443.84062500001</v>
      </c>
      <c r="FF2" s="487">
        <v>232402.66250000001</v>
      </c>
      <c r="FG2" s="487">
        <v>213915.17031250001</v>
      </c>
      <c r="FH2" s="487">
        <v>213531.25937499999</v>
      </c>
      <c r="FI2" s="487">
        <v>296660.06562499999</v>
      </c>
      <c r="FJ2" s="487">
        <v>238808.87812499999</v>
      </c>
      <c r="FK2" s="487">
        <v>248386.29531250001</v>
      </c>
      <c r="FL2" s="487">
        <v>267794</v>
      </c>
      <c r="FM2" s="487">
        <v>278959.54062500002</v>
      </c>
      <c r="FN2" s="487">
        <v>276871.02187499998</v>
      </c>
      <c r="FO2" s="487">
        <v>324702.77187499998</v>
      </c>
      <c r="FP2" s="487">
        <v>269207.7</v>
      </c>
      <c r="FQ2" s="487">
        <v>245790.00937499999</v>
      </c>
      <c r="FR2" s="487">
        <v>245061.90156249999</v>
      </c>
      <c r="FS2" s="487">
        <v>218246.796875</v>
      </c>
      <c r="FT2" s="487">
        <v>227364.21406249999</v>
      </c>
      <c r="FU2" s="487">
        <v>307869.3125</v>
      </c>
      <c r="FV2" s="487">
        <v>248184.45156250001</v>
      </c>
      <c r="FW2" s="487">
        <v>258341.75</v>
      </c>
      <c r="FX2" s="487">
        <v>277287.24062499998</v>
      </c>
      <c r="FY2" s="487">
        <v>288454.578125</v>
      </c>
      <c r="FZ2" s="487">
        <v>293177.67499999999</v>
      </c>
      <c r="GA2" s="487">
        <v>336655.44374999998</v>
      </c>
      <c r="GB2" s="487">
        <v>280052.52187499998</v>
      </c>
      <c r="GC2" s="487">
        <v>256907.20468749999</v>
      </c>
      <c r="GD2" s="487">
        <v>255495.57343749999</v>
      </c>
      <c r="GE2" s="487">
        <v>228008.91250000001</v>
      </c>
      <c r="GF2" s="487">
        <v>237297.63906250001</v>
      </c>
      <c r="GG2" s="487">
        <v>317890.68437500001</v>
      </c>
      <c r="GH2" s="487">
        <v>257672.72343750001</v>
      </c>
      <c r="GI2" s="487">
        <v>267572.40312500001</v>
      </c>
      <c r="GJ2" s="487">
        <v>286369.65625</v>
      </c>
      <c r="GK2" s="487">
        <v>297804.78749999998</v>
      </c>
      <c r="GL2" s="487">
        <v>296917.578125</v>
      </c>
      <c r="GM2" s="487">
        <v>343672.22499999998</v>
      </c>
      <c r="GN2" s="487">
        <v>275576.36875000002</v>
      </c>
      <c r="GO2" s="487">
        <v>277924.328125</v>
      </c>
      <c r="GP2" s="487">
        <v>267158.36875000002</v>
      </c>
      <c r="GQ2" s="487">
        <v>236771.04375000001</v>
      </c>
      <c r="GR2" s="487">
        <v>248843.12031249999</v>
      </c>
      <c r="GS2" s="487">
        <v>328731.83437499998</v>
      </c>
      <c r="GT2" s="487">
        <v>267573.98281249998</v>
      </c>
      <c r="GU2" s="487">
        <v>277426.98749999999</v>
      </c>
      <c r="GV2" s="487">
        <v>295967.9375</v>
      </c>
      <c r="GW2" s="487">
        <v>307591.7</v>
      </c>
      <c r="GX2" s="487">
        <v>288948.32500000001</v>
      </c>
      <c r="GY2" s="487">
        <v>346327.54375000001</v>
      </c>
      <c r="GZ2" s="487">
        <v>291983.48125000001</v>
      </c>
      <c r="HA2" s="487">
        <v>267231.69687500002</v>
      </c>
      <c r="HB2" s="487">
        <v>268206.74375000002</v>
      </c>
      <c r="HC2" s="487">
        <v>241373.26250000001</v>
      </c>
      <c r="HD2" s="487">
        <v>251887.0859375</v>
      </c>
      <c r="HE2" s="487">
        <v>333930.73125000001</v>
      </c>
      <c r="HF2" s="487">
        <v>273575.56562499999</v>
      </c>
      <c r="HG2" s="487">
        <v>283629.125</v>
      </c>
      <c r="HH2" s="487">
        <v>302732.31874999998</v>
      </c>
      <c r="HI2" s="487">
        <v>315218.56874999998</v>
      </c>
      <c r="HJ2" s="487">
        <v>314790.77812500001</v>
      </c>
      <c r="HK2" s="487">
        <v>361548.89374999999</v>
      </c>
      <c r="HL2" s="487">
        <v>305151.15937499999</v>
      </c>
      <c r="HM2" s="487">
        <v>281590.53125</v>
      </c>
      <c r="HN2" s="487">
        <v>281014.65312500001</v>
      </c>
      <c r="HO2" s="487">
        <v>257909.43281249999</v>
      </c>
      <c r="HP2" s="487">
        <v>258186.11406250001</v>
      </c>
      <c r="HQ2" s="487">
        <v>344040.75624999998</v>
      </c>
      <c r="HR2" s="487">
        <v>284112.53125</v>
      </c>
      <c r="HS2" s="487">
        <v>292861.63124999998</v>
      </c>
      <c r="HT2" s="487">
        <v>312188.85625000001</v>
      </c>
      <c r="HU2" s="487">
        <v>325168.046875</v>
      </c>
      <c r="HV2" s="487">
        <v>321781.31562499999</v>
      </c>
      <c r="HW2" s="487">
        <v>370231.8</v>
      </c>
      <c r="HX2" s="487">
        <v>302062.80937500001</v>
      </c>
      <c r="HY2" s="487">
        <v>304171.72812500002</v>
      </c>
      <c r="HZ2" s="487">
        <v>294002.15312500001</v>
      </c>
      <c r="IA2" s="487">
        <v>263039.60781249998</v>
      </c>
      <c r="IB2" s="487">
        <v>276422.59375</v>
      </c>
      <c r="IC2" s="487">
        <v>357584.62187500001</v>
      </c>
      <c r="ID2" s="487">
        <v>295472.53749999998</v>
      </c>
      <c r="IE2" s="487">
        <v>305049.89374999999</v>
      </c>
      <c r="IF2" s="487">
        <v>323599.671875</v>
      </c>
      <c r="IG2" s="487">
        <v>336479.99687500001</v>
      </c>
      <c r="IH2" s="487">
        <v>339293.78437499999</v>
      </c>
      <c r="II2" s="487">
        <v>383641.25937500002</v>
      </c>
      <c r="IJ2" s="487">
        <v>326266.61562499998</v>
      </c>
      <c r="IK2" s="487">
        <v>302637.09062500001</v>
      </c>
      <c r="IL2" s="487">
        <v>301757.37812499999</v>
      </c>
      <c r="IM2" s="487">
        <v>273003.8125</v>
      </c>
      <c r="IN2" s="487">
        <v>284286.64687499998</v>
      </c>
      <c r="IO2" s="487">
        <v>366807.74375000002</v>
      </c>
      <c r="IP2" s="487">
        <v>304844.296875</v>
      </c>
      <c r="IQ2" s="487">
        <v>314165.91562500002</v>
      </c>
      <c r="IR2" s="487">
        <v>332878.06562499999</v>
      </c>
      <c r="IS2" s="487">
        <v>346327.02500000002</v>
      </c>
      <c r="IT2" s="487">
        <v>349464.50937500002</v>
      </c>
      <c r="IU2" s="487">
        <v>393708.20937499998</v>
      </c>
      <c r="IV2" s="487">
        <v>336178.265625</v>
      </c>
      <c r="IW2" s="487">
        <v>319345.38437500002</v>
      </c>
      <c r="IX2" s="487">
        <v>307985.34375</v>
      </c>
      <c r="IY2" s="487">
        <v>286904.24375000002</v>
      </c>
      <c r="IZ2" s="487">
        <v>289462.14687499998</v>
      </c>
      <c r="JA2" s="487">
        <v>375279.67499999999</v>
      </c>
      <c r="JB2" s="487">
        <v>314392.82500000001</v>
      </c>
      <c r="JC2" s="487">
        <v>322866.484375</v>
      </c>
      <c r="JD2" s="487">
        <v>341967.59062500001</v>
      </c>
      <c r="JE2" s="487">
        <v>356181.17499999999</v>
      </c>
      <c r="JF2" s="487">
        <v>353806.69374999998</v>
      </c>
      <c r="JG2" s="487">
        <v>401553.52500000002</v>
      </c>
      <c r="JH2" s="487">
        <v>332685.47499999998</v>
      </c>
      <c r="JI2" s="487">
        <v>334653.68125000002</v>
      </c>
      <c r="JJ2" s="487">
        <v>324642.02500000002</v>
      </c>
      <c r="JK2" s="487">
        <v>292775.68437500001</v>
      </c>
      <c r="JL2" s="487">
        <v>307416.50312499999</v>
      </c>
      <c r="JM2" s="487">
        <v>389766.24062499998</v>
      </c>
      <c r="JN2" s="487">
        <v>326489.875</v>
      </c>
      <c r="JO2" s="487">
        <v>335667.98749999999</v>
      </c>
      <c r="JP2" s="487">
        <v>354137.86875000002</v>
      </c>
      <c r="JQ2" s="487">
        <v>368294.81874999998</v>
      </c>
      <c r="JR2" s="487">
        <v>366253.92499999999</v>
      </c>
      <c r="JS2" s="487">
        <v>413496.73749999999</v>
      </c>
      <c r="JT2" s="487">
        <v>356116.52812500001</v>
      </c>
      <c r="JU2" s="487">
        <v>332001.32187500002</v>
      </c>
      <c r="JV2" s="487">
        <v>331882.22499999998</v>
      </c>
      <c r="JW2" s="487">
        <v>302523.96562500001</v>
      </c>
      <c r="JX2" s="487">
        <v>315231.34999999998</v>
      </c>
      <c r="JY2" s="487">
        <v>399168.01874999999</v>
      </c>
      <c r="JZ2" s="487">
        <v>336164.24375000002</v>
      </c>
      <c r="KA2" s="487">
        <v>345184.98749999999</v>
      </c>
      <c r="KB2" s="487">
        <v>363911.60312500002</v>
      </c>
      <c r="KC2" s="487">
        <v>378745.83124999999</v>
      </c>
      <c r="KD2" s="487">
        <v>369304.203125</v>
      </c>
      <c r="KE2" s="487">
        <v>421229.75312499999</v>
      </c>
      <c r="KF2" s="487">
        <v>364641.1875</v>
      </c>
      <c r="KG2" s="487">
        <v>346887.26250000001</v>
      </c>
      <c r="KH2" s="487">
        <v>337098.40937499999</v>
      </c>
      <c r="KI2" s="487">
        <v>315827.26250000001</v>
      </c>
      <c r="KJ2" s="487">
        <v>320031.42499999999</v>
      </c>
      <c r="KK2" s="487">
        <v>407565.41249999998</v>
      </c>
      <c r="KL2" s="487">
        <v>345817.38750000001</v>
      </c>
      <c r="KM2" s="487">
        <v>354128.54062500002</v>
      </c>
      <c r="KN2" s="487">
        <v>373373.88124999998</v>
      </c>
      <c r="KO2" s="487">
        <v>389110.73125000001</v>
      </c>
      <c r="KP2" s="487">
        <v>384185.57187500002</v>
      </c>
      <c r="KQ2" s="487">
        <v>433637.06562499999</v>
      </c>
      <c r="KR2" s="487">
        <v>376503.390625</v>
      </c>
      <c r="KS2" s="487">
        <v>352260.96562500001</v>
      </c>
      <c r="KT2" s="487">
        <v>352822.99375000002</v>
      </c>
      <c r="KU2" s="487">
        <v>323163.78749999998</v>
      </c>
      <c r="KV2" s="487">
        <v>336984.40937499999</v>
      </c>
      <c r="KW2" s="487">
        <v>422004.50624999998</v>
      </c>
      <c r="KX2" s="487">
        <v>358332.59687499999</v>
      </c>
      <c r="KY2" s="487">
        <v>367195.84375</v>
      </c>
      <c r="KZ2" s="487">
        <v>385977.16562500002</v>
      </c>
      <c r="LA2" s="487">
        <v>401827.3</v>
      </c>
      <c r="LB2" s="487">
        <v>403113.234375</v>
      </c>
      <c r="LC2" s="487">
        <v>448583.11875000002</v>
      </c>
      <c r="LD2" s="487">
        <v>390369.25624999998</v>
      </c>
      <c r="LE2" s="487">
        <v>366351.30312499998</v>
      </c>
      <c r="LF2" s="487">
        <v>366316.38750000001</v>
      </c>
      <c r="LG2" s="487">
        <v>335947.65937499999</v>
      </c>
      <c r="LH2" s="487">
        <v>350065.71875</v>
      </c>
      <c r="LI2" s="487">
        <v>435300.890625</v>
      </c>
      <c r="LJ2" s="487">
        <v>371014.34375</v>
      </c>
      <c r="LK2" s="487">
        <v>379599.11249999999</v>
      </c>
      <c r="LL2" s="487">
        <v>398237.296875</v>
      </c>
      <c r="LM2" s="487">
        <v>414474.91562500002</v>
      </c>
      <c r="LN2" s="487">
        <v>410620.53437499999</v>
      </c>
      <c r="LO2" s="487">
        <v>459095.47499999998</v>
      </c>
      <c r="LP2" s="487">
        <v>389292.453125</v>
      </c>
      <c r="LQ2" s="487">
        <v>390785.77500000002</v>
      </c>
      <c r="LR2" s="487">
        <v>381379.41249999998</v>
      </c>
      <c r="LS2" s="487">
        <v>348015.46562500001</v>
      </c>
      <c r="LT2" s="487">
        <v>365023.27812500001</v>
      </c>
      <c r="LU2" s="487">
        <v>449649.93125000002</v>
      </c>
      <c r="LV2" s="487">
        <v>384313.82187500002</v>
      </c>
      <c r="LW2" s="487">
        <v>392812.125</v>
      </c>
      <c r="LX2" s="487">
        <v>411182.65312500001</v>
      </c>
      <c r="LY2" s="487">
        <v>427718.0625</v>
      </c>
      <c r="LZ2" s="487">
        <v>406031.61562499998</v>
      </c>
      <c r="MA2" s="487">
        <v>465176.79062500002</v>
      </c>
      <c r="MB2" s="487">
        <v>409084.51250000001</v>
      </c>
      <c r="MC2" s="487">
        <v>383458.34687499999</v>
      </c>
      <c r="MD2" s="487">
        <v>385825.36875000002</v>
      </c>
      <c r="ME2" s="487">
        <v>355943.61562499998</v>
      </c>
      <c r="MF2" s="487">
        <v>371511.546875</v>
      </c>
      <c r="MG2" s="487">
        <v>458406.546875</v>
      </c>
      <c r="MH2" s="487">
        <v>393772.64374999999</v>
      </c>
      <c r="MI2" s="487">
        <v>402438.58124999999</v>
      </c>
      <c r="MJ2" s="487">
        <v>421367.11562499998</v>
      </c>
      <c r="MK2" s="487">
        <v>438882.58750000002</v>
      </c>
      <c r="ML2" s="487">
        <v>435338.76874999999</v>
      </c>
      <c r="MM2" s="487">
        <v>483913.73749999999</v>
      </c>
      <c r="MN2" s="487">
        <v>425729.11249999999</v>
      </c>
      <c r="MO2" s="487">
        <v>401276.54062500002</v>
      </c>
      <c r="MP2" s="487">
        <v>402127.74062499998</v>
      </c>
      <c r="MQ2" s="487">
        <v>371086.58437499998</v>
      </c>
      <c r="MR2" s="487">
        <v>386879.7</v>
      </c>
      <c r="MS2" s="487">
        <v>473764.27500000002</v>
      </c>
      <c r="MT2" s="487">
        <v>408293.33124999999</v>
      </c>
      <c r="MU2" s="487">
        <v>416544.9</v>
      </c>
      <c r="MV2" s="487">
        <v>435210.00937500002</v>
      </c>
      <c r="MW2" s="487">
        <v>453052.85312500002</v>
      </c>
      <c r="MX2" s="487">
        <v>441795.75624999998</v>
      </c>
      <c r="MY2" s="487">
        <v>494835.56874999998</v>
      </c>
      <c r="MZ2" s="487">
        <v>425291.78749999998</v>
      </c>
      <c r="NA2" s="487">
        <v>426156.77500000002</v>
      </c>
      <c r="NB2" s="487">
        <v>417861.22499999998</v>
      </c>
      <c r="NC2" s="487">
        <v>383907.421875</v>
      </c>
      <c r="ND2" s="487">
        <v>402660.86875000002</v>
      </c>
      <c r="NE2" s="487">
        <v>489036.55937500001</v>
      </c>
      <c r="NF2" s="487">
        <v>422532.45624999999</v>
      </c>
      <c r="NG2" s="487">
        <v>430719.74687500001</v>
      </c>
      <c r="NH2" s="487">
        <v>449145.75</v>
      </c>
      <c r="NI2" s="487">
        <v>467347.61249999999</v>
      </c>
      <c r="NJ2" s="487">
        <v>466931.69687500002</v>
      </c>
    </row>
    <row r="3" spans="1:374" s="491" customFormat="1" x14ac:dyDescent="0.25">
      <c r="A3" s="489"/>
      <c r="B3" s="489"/>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490"/>
      <c r="AL3" s="490"/>
      <c r="AM3" s="490"/>
      <c r="AN3" s="490"/>
      <c r="AO3" s="490"/>
      <c r="AP3" s="490"/>
      <c r="AQ3" s="490"/>
      <c r="AR3" s="490"/>
      <c r="AS3" s="490"/>
      <c r="AT3" s="490"/>
      <c r="AU3" s="490"/>
      <c r="AV3" s="490"/>
      <c r="AW3" s="490"/>
      <c r="AX3" s="490"/>
      <c r="AY3" s="490"/>
      <c r="AZ3" s="490"/>
      <c r="BA3" s="490"/>
      <c r="BB3" s="490"/>
      <c r="BC3" s="490"/>
      <c r="BD3" s="490"/>
      <c r="BE3" s="490"/>
      <c r="BF3" s="490"/>
      <c r="BG3" s="490"/>
      <c r="BH3" s="490"/>
      <c r="BI3" s="490"/>
      <c r="BJ3" s="490"/>
      <c r="BK3" s="490"/>
      <c r="BL3" s="490"/>
      <c r="BM3" s="490"/>
      <c r="BN3" s="490"/>
      <c r="BO3" s="490"/>
      <c r="BP3" s="490"/>
      <c r="BQ3" s="490"/>
      <c r="BR3" s="490"/>
      <c r="BS3" s="490"/>
      <c r="BT3" s="490"/>
      <c r="BU3" s="490"/>
      <c r="BV3" s="490"/>
      <c r="BW3" s="490"/>
      <c r="BX3" s="490"/>
      <c r="BY3" s="490"/>
      <c r="BZ3" s="490"/>
      <c r="CA3" s="490"/>
      <c r="CB3" s="490"/>
      <c r="CC3" s="490"/>
      <c r="CD3" s="490"/>
      <c r="CE3" s="490"/>
      <c r="CF3" s="490"/>
      <c r="CG3" s="490"/>
      <c r="CH3" s="490"/>
      <c r="CI3" s="490"/>
      <c r="CJ3" s="490"/>
      <c r="CK3" s="490"/>
      <c r="CL3" s="490"/>
      <c r="CM3" s="490"/>
      <c r="CN3" s="490"/>
      <c r="CO3" s="490"/>
      <c r="CP3" s="490"/>
      <c r="CQ3" s="490"/>
      <c r="CR3" s="490"/>
      <c r="CS3" s="490"/>
      <c r="CT3" s="490"/>
      <c r="CU3" s="490"/>
      <c r="CV3" s="490"/>
      <c r="CW3" s="490"/>
      <c r="CX3" s="490"/>
      <c r="CY3" s="490"/>
      <c r="CZ3" s="490"/>
      <c r="DA3" s="490"/>
      <c r="DB3" s="490"/>
      <c r="DC3" s="490"/>
      <c r="DD3" s="490"/>
      <c r="DE3" s="490"/>
      <c r="DF3" s="490"/>
      <c r="DG3" s="490"/>
      <c r="DH3" s="490"/>
      <c r="DI3" s="490"/>
      <c r="DJ3" s="490"/>
      <c r="DK3" s="490"/>
      <c r="DL3" s="490"/>
      <c r="DM3" s="490"/>
      <c r="DN3" s="490"/>
      <c r="DO3" s="490"/>
      <c r="DP3" s="490"/>
      <c r="DQ3" s="490"/>
      <c r="DR3" s="490"/>
      <c r="DS3" s="490"/>
      <c r="DT3" s="490"/>
      <c r="DU3" s="490"/>
      <c r="DV3" s="490"/>
      <c r="DW3" s="490"/>
      <c r="DX3" s="490"/>
      <c r="DY3" s="490"/>
      <c r="DZ3" s="490"/>
      <c r="EA3" s="490"/>
      <c r="EB3" s="490"/>
      <c r="EC3" s="490"/>
      <c r="ED3" s="490"/>
      <c r="EE3" s="490"/>
      <c r="EF3" s="490"/>
      <c r="EG3" s="490"/>
      <c r="EH3" s="490"/>
      <c r="EI3" s="490"/>
      <c r="EJ3" s="490"/>
      <c r="EK3" s="490"/>
      <c r="EL3" s="490"/>
      <c r="EM3" s="490"/>
      <c r="EN3" s="490"/>
      <c r="EO3" s="490"/>
      <c r="EP3" s="490"/>
      <c r="EQ3" s="490"/>
      <c r="ER3" s="490"/>
      <c r="ES3" s="490"/>
      <c r="ET3" s="490"/>
      <c r="EU3" s="490"/>
      <c r="EV3" s="490"/>
      <c r="EW3" s="490"/>
      <c r="EX3" s="490"/>
      <c r="EY3" s="490"/>
      <c r="EZ3" s="490"/>
      <c r="FA3" s="490"/>
      <c r="FB3" s="490"/>
      <c r="FC3" s="490"/>
      <c r="FD3" s="490"/>
      <c r="FE3" s="490"/>
      <c r="FF3" s="490"/>
      <c r="FG3" s="490"/>
      <c r="FH3" s="490"/>
      <c r="FI3" s="490"/>
      <c r="FJ3" s="490"/>
      <c r="FK3" s="490"/>
      <c r="FL3" s="490"/>
      <c r="FM3" s="490"/>
      <c r="FN3" s="490"/>
      <c r="FO3" s="490"/>
      <c r="FP3" s="490"/>
      <c r="FQ3" s="490"/>
      <c r="FR3" s="490"/>
      <c r="FS3" s="490"/>
      <c r="FT3" s="490"/>
      <c r="FU3" s="490"/>
      <c r="FV3" s="490"/>
      <c r="FW3" s="490"/>
      <c r="FX3" s="490"/>
      <c r="FY3" s="490"/>
      <c r="FZ3" s="490"/>
      <c r="GA3" s="490"/>
      <c r="GB3" s="490"/>
      <c r="GC3" s="490"/>
      <c r="GD3" s="490"/>
      <c r="GE3" s="490"/>
      <c r="GF3" s="490"/>
      <c r="GG3" s="490"/>
      <c r="GH3" s="490"/>
      <c r="GI3" s="490"/>
      <c r="GJ3" s="490"/>
      <c r="GK3" s="490"/>
      <c r="GL3" s="490"/>
      <c r="GM3" s="490"/>
      <c r="GN3" s="490"/>
      <c r="GO3" s="490"/>
      <c r="GP3" s="490"/>
      <c r="GQ3" s="490"/>
      <c r="GR3" s="490"/>
      <c r="GS3" s="490"/>
      <c r="GT3" s="490"/>
      <c r="GU3" s="490"/>
      <c r="GV3" s="490"/>
      <c r="GW3" s="490"/>
      <c r="GX3" s="490"/>
      <c r="GY3" s="490"/>
      <c r="GZ3" s="490"/>
      <c r="HA3" s="490"/>
      <c r="HB3" s="490"/>
      <c r="HC3" s="490"/>
      <c r="HD3" s="490"/>
      <c r="HE3" s="490"/>
      <c r="HF3" s="490"/>
      <c r="HG3" s="490"/>
      <c r="HH3" s="490"/>
      <c r="HI3" s="490"/>
      <c r="HJ3" s="490"/>
      <c r="HK3" s="490"/>
      <c r="HL3" s="490"/>
      <c r="HM3" s="490"/>
      <c r="HN3" s="490"/>
      <c r="HO3" s="490"/>
      <c r="HP3" s="490"/>
      <c r="HQ3" s="490"/>
      <c r="HR3" s="490"/>
      <c r="HS3" s="490"/>
      <c r="HT3" s="490"/>
      <c r="HU3" s="490"/>
      <c r="HV3" s="490"/>
      <c r="HW3" s="490"/>
      <c r="HX3" s="490"/>
      <c r="HY3" s="490"/>
      <c r="HZ3" s="490"/>
      <c r="IA3" s="490"/>
      <c r="IB3" s="490"/>
      <c r="IC3" s="490"/>
      <c r="ID3" s="490"/>
      <c r="IE3" s="490"/>
      <c r="IF3" s="490"/>
      <c r="IG3" s="490"/>
      <c r="IH3" s="490"/>
      <c r="II3" s="490"/>
      <c r="IJ3" s="490"/>
      <c r="IK3" s="490"/>
      <c r="IL3" s="490"/>
      <c r="IM3" s="490"/>
      <c r="IN3" s="490"/>
      <c r="IO3" s="490"/>
      <c r="IP3" s="490"/>
      <c r="IQ3" s="490"/>
      <c r="IR3" s="490"/>
      <c r="IS3" s="490"/>
      <c r="IT3" s="490"/>
      <c r="IU3" s="490"/>
      <c r="IV3" s="490"/>
      <c r="IW3" s="490"/>
      <c r="IX3" s="490"/>
      <c r="IY3" s="490"/>
      <c r="IZ3" s="490"/>
      <c r="JA3" s="490"/>
      <c r="JB3" s="490"/>
      <c r="JC3" s="490"/>
      <c r="JD3" s="490"/>
      <c r="JE3" s="490"/>
      <c r="JF3" s="490"/>
      <c r="JG3" s="490"/>
      <c r="JH3" s="490"/>
      <c r="JI3" s="490"/>
      <c r="JJ3" s="490"/>
      <c r="JK3" s="490"/>
      <c r="JL3" s="490"/>
      <c r="JM3" s="490"/>
      <c r="JN3" s="490"/>
      <c r="JO3" s="490"/>
      <c r="JP3" s="490"/>
      <c r="JQ3" s="490"/>
      <c r="JR3" s="490"/>
      <c r="JS3" s="490"/>
      <c r="JT3" s="490"/>
      <c r="JU3" s="490"/>
      <c r="JV3" s="490"/>
      <c r="JW3" s="490"/>
      <c r="JX3" s="490"/>
      <c r="JY3" s="490"/>
      <c r="JZ3" s="490"/>
      <c r="KA3" s="490"/>
      <c r="KB3" s="490"/>
      <c r="KC3" s="490"/>
      <c r="KD3" s="490"/>
      <c r="KE3" s="490"/>
      <c r="KF3" s="490"/>
      <c r="KG3" s="490"/>
      <c r="KH3" s="490"/>
      <c r="KI3" s="490"/>
      <c r="KJ3" s="490"/>
      <c r="KK3" s="490"/>
      <c r="KL3" s="490"/>
      <c r="KM3" s="490"/>
      <c r="KN3" s="490"/>
      <c r="KO3" s="490"/>
      <c r="KP3" s="490"/>
      <c r="KQ3" s="490"/>
      <c r="KR3" s="490"/>
      <c r="KS3" s="490"/>
      <c r="KT3" s="490"/>
      <c r="KU3" s="490"/>
      <c r="KV3" s="490"/>
      <c r="KW3" s="490"/>
      <c r="KX3" s="490"/>
      <c r="KY3" s="490"/>
      <c r="KZ3" s="490"/>
      <c r="LA3" s="490"/>
      <c r="LB3" s="490"/>
      <c r="LC3" s="490"/>
      <c r="LD3" s="490"/>
      <c r="LE3" s="490"/>
      <c r="LF3" s="490"/>
      <c r="LG3" s="490"/>
      <c r="LH3" s="490"/>
      <c r="LI3" s="490"/>
      <c r="LJ3" s="490"/>
      <c r="LK3" s="490"/>
      <c r="LL3" s="490"/>
      <c r="LM3" s="490"/>
      <c r="LN3" s="490"/>
      <c r="LO3" s="490"/>
      <c r="LP3" s="490"/>
      <c r="LQ3" s="490"/>
      <c r="LR3" s="490"/>
      <c r="LS3" s="490"/>
      <c r="LT3" s="490"/>
      <c r="LU3" s="490"/>
      <c r="LV3" s="490"/>
      <c r="LW3" s="490"/>
      <c r="LX3" s="490"/>
      <c r="LY3" s="490"/>
      <c r="LZ3" s="490"/>
      <c r="MA3" s="490"/>
      <c r="MB3" s="490"/>
      <c r="MC3" s="490"/>
      <c r="MD3" s="490"/>
      <c r="ME3" s="490"/>
      <c r="MF3" s="490"/>
      <c r="MG3" s="490"/>
      <c r="MH3" s="490"/>
      <c r="MI3" s="490"/>
      <c r="MJ3" s="490"/>
      <c r="MK3" s="490"/>
      <c r="ML3" s="490"/>
      <c r="MM3" s="490"/>
      <c r="MN3" s="490"/>
      <c r="MO3" s="490"/>
      <c r="MP3" s="490"/>
      <c r="MQ3" s="490"/>
      <c r="MR3" s="490"/>
      <c r="MS3" s="490"/>
      <c r="MT3" s="490"/>
      <c r="MU3" s="490"/>
      <c r="MV3" s="490"/>
      <c r="MW3" s="490"/>
      <c r="MX3" s="490"/>
      <c r="MY3" s="490"/>
      <c r="MZ3" s="490"/>
      <c r="NA3" s="490"/>
      <c r="NB3" s="490"/>
      <c r="NC3" s="490"/>
      <c r="ND3" s="490"/>
      <c r="NE3" s="490"/>
      <c r="NF3" s="490"/>
      <c r="NG3" s="490"/>
      <c r="NH3" s="490"/>
      <c r="NI3" s="490"/>
      <c r="NJ3" s="490"/>
    </row>
    <row r="4" spans="1:374" s="492" customFormat="1" x14ac:dyDescent="0.25">
      <c r="C4" s="493">
        <v>1</v>
      </c>
      <c r="D4" s="493">
        <f>C4+1</f>
        <v>2</v>
      </c>
      <c r="E4" s="493">
        <f t="shared" ref="E4:BP4" si="370">D4+1</f>
        <v>3</v>
      </c>
      <c r="F4" s="493">
        <f t="shared" si="370"/>
        <v>4</v>
      </c>
      <c r="G4" s="493">
        <f t="shared" si="370"/>
        <v>5</v>
      </c>
      <c r="H4" s="493">
        <f t="shared" si="370"/>
        <v>6</v>
      </c>
      <c r="I4" s="493">
        <f t="shared" si="370"/>
        <v>7</v>
      </c>
      <c r="J4" s="493">
        <f t="shared" si="370"/>
        <v>8</v>
      </c>
      <c r="K4" s="493">
        <f t="shared" si="370"/>
        <v>9</v>
      </c>
      <c r="L4" s="493">
        <f t="shared" si="370"/>
        <v>10</v>
      </c>
      <c r="M4" s="493">
        <f t="shared" si="370"/>
        <v>11</v>
      </c>
      <c r="N4" s="493">
        <f t="shared" si="370"/>
        <v>12</v>
      </c>
      <c r="O4" s="493">
        <f t="shared" si="370"/>
        <v>13</v>
      </c>
      <c r="P4" s="493">
        <f t="shared" si="370"/>
        <v>14</v>
      </c>
      <c r="Q4" s="493">
        <f t="shared" si="370"/>
        <v>15</v>
      </c>
      <c r="R4" s="493">
        <f t="shared" si="370"/>
        <v>16</v>
      </c>
      <c r="S4" s="493">
        <f t="shared" si="370"/>
        <v>17</v>
      </c>
      <c r="T4" s="493">
        <f t="shared" si="370"/>
        <v>18</v>
      </c>
      <c r="U4" s="493">
        <f t="shared" si="370"/>
        <v>19</v>
      </c>
      <c r="V4" s="493">
        <f t="shared" si="370"/>
        <v>20</v>
      </c>
      <c r="W4" s="493">
        <f t="shared" si="370"/>
        <v>21</v>
      </c>
      <c r="X4" s="493">
        <f t="shared" si="370"/>
        <v>22</v>
      </c>
      <c r="Y4" s="493">
        <f t="shared" si="370"/>
        <v>23</v>
      </c>
      <c r="Z4" s="493">
        <f t="shared" si="370"/>
        <v>24</v>
      </c>
      <c r="AA4" s="493">
        <f t="shared" si="370"/>
        <v>25</v>
      </c>
      <c r="AB4" s="493">
        <f t="shared" si="370"/>
        <v>26</v>
      </c>
      <c r="AC4" s="493">
        <f t="shared" si="370"/>
        <v>27</v>
      </c>
      <c r="AD4" s="493">
        <f t="shared" si="370"/>
        <v>28</v>
      </c>
      <c r="AE4" s="493">
        <f t="shared" si="370"/>
        <v>29</v>
      </c>
      <c r="AF4" s="493">
        <f t="shared" si="370"/>
        <v>30</v>
      </c>
      <c r="AG4" s="493">
        <f t="shared" si="370"/>
        <v>31</v>
      </c>
      <c r="AH4" s="493">
        <f t="shared" si="370"/>
        <v>32</v>
      </c>
      <c r="AI4" s="493">
        <f t="shared" si="370"/>
        <v>33</v>
      </c>
      <c r="AJ4" s="493">
        <f t="shared" si="370"/>
        <v>34</v>
      </c>
      <c r="AK4" s="493">
        <f t="shared" si="370"/>
        <v>35</v>
      </c>
      <c r="AL4" s="493">
        <f t="shared" si="370"/>
        <v>36</v>
      </c>
      <c r="AM4" s="493">
        <f t="shared" si="370"/>
        <v>37</v>
      </c>
      <c r="AN4" s="493">
        <f t="shared" si="370"/>
        <v>38</v>
      </c>
      <c r="AO4" s="493">
        <f t="shared" si="370"/>
        <v>39</v>
      </c>
      <c r="AP4" s="493">
        <f t="shared" si="370"/>
        <v>40</v>
      </c>
      <c r="AQ4" s="493">
        <f t="shared" si="370"/>
        <v>41</v>
      </c>
      <c r="AR4" s="493">
        <f t="shared" si="370"/>
        <v>42</v>
      </c>
      <c r="AS4" s="493">
        <f t="shared" si="370"/>
        <v>43</v>
      </c>
      <c r="AT4" s="493">
        <f t="shared" si="370"/>
        <v>44</v>
      </c>
      <c r="AU4" s="493">
        <f t="shared" si="370"/>
        <v>45</v>
      </c>
      <c r="AV4" s="493">
        <f t="shared" si="370"/>
        <v>46</v>
      </c>
      <c r="AW4" s="493">
        <f t="shared" si="370"/>
        <v>47</v>
      </c>
      <c r="AX4" s="493">
        <f t="shared" si="370"/>
        <v>48</v>
      </c>
      <c r="AY4" s="493">
        <f t="shared" si="370"/>
        <v>49</v>
      </c>
      <c r="AZ4" s="493">
        <f t="shared" si="370"/>
        <v>50</v>
      </c>
      <c r="BA4" s="493">
        <f t="shared" si="370"/>
        <v>51</v>
      </c>
      <c r="BB4" s="493">
        <f t="shared" si="370"/>
        <v>52</v>
      </c>
      <c r="BC4" s="493">
        <f t="shared" si="370"/>
        <v>53</v>
      </c>
      <c r="BD4" s="493">
        <f t="shared" si="370"/>
        <v>54</v>
      </c>
      <c r="BE4" s="493">
        <f t="shared" si="370"/>
        <v>55</v>
      </c>
      <c r="BF4" s="493">
        <f t="shared" si="370"/>
        <v>56</v>
      </c>
      <c r="BG4" s="493">
        <f t="shared" si="370"/>
        <v>57</v>
      </c>
      <c r="BH4" s="493">
        <f t="shared" si="370"/>
        <v>58</v>
      </c>
      <c r="BI4" s="493">
        <f t="shared" si="370"/>
        <v>59</v>
      </c>
      <c r="BJ4" s="493">
        <f t="shared" si="370"/>
        <v>60</v>
      </c>
      <c r="BK4" s="493">
        <f t="shared" si="370"/>
        <v>61</v>
      </c>
      <c r="BL4" s="493">
        <f t="shared" si="370"/>
        <v>62</v>
      </c>
      <c r="BM4" s="493">
        <f t="shared" si="370"/>
        <v>63</v>
      </c>
      <c r="BN4" s="493">
        <f t="shared" si="370"/>
        <v>64</v>
      </c>
      <c r="BO4" s="493">
        <f t="shared" si="370"/>
        <v>65</v>
      </c>
      <c r="BP4" s="493">
        <f t="shared" si="370"/>
        <v>66</v>
      </c>
      <c r="BQ4" s="493">
        <f t="shared" ref="BQ4:EB4" si="371">BP4+1</f>
        <v>67</v>
      </c>
      <c r="BR4" s="493">
        <f t="shared" si="371"/>
        <v>68</v>
      </c>
      <c r="BS4" s="493">
        <f t="shared" si="371"/>
        <v>69</v>
      </c>
      <c r="BT4" s="493">
        <f t="shared" si="371"/>
        <v>70</v>
      </c>
      <c r="BU4" s="493">
        <f t="shared" si="371"/>
        <v>71</v>
      </c>
      <c r="BV4" s="493">
        <f t="shared" si="371"/>
        <v>72</v>
      </c>
      <c r="BW4" s="493">
        <f t="shared" si="371"/>
        <v>73</v>
      </c>
      <c r="BX4" s="493">
        <f t="shared" si="371"/>
        <v>74</v>
      </c>
      <c r="BY4" s="493">
        <f t="shared" si="371"/>
        <v>75</v>
      </c>
      <c r="BZ4" s="493">
        <f t="shared" si="371"/>
        <v>76</v>
      </c>
      <c r="CA4" s="493">
        <f t="shared" si="371"/>
        <v>77</v>
      </c>
      <c r="CB4" s="493">
        <f t="shared" si="371"/>
        <v>78</v>
      </c>
      <c r="CC4" s="493">
        <f t="shared" si="371"/>
        <v>79</v>
      </c>
      <c r="CD4" s="493">
        <f t="shared" si="371"/>
        <v>80</v>
      </c>
      <c r="CE4" s="493">
        <f t="shared" si="371"/>
        <v>81</v>
      </c>
      <c r="CF4" s="493">
        <f t="shared" si="371"/>
        <v>82</v>
      </c>
      <c r="CG4" s="493">
        <f t="shared" si="371"/>
        <v>83</v>
      </c>
      <c r="CH4" s="493">
        <f t="shared" si="371"/>
        <v>84</v>
      </c>
      <c r="CI4" s="493">
        <f t="shared" si="371"/>
        <v>85</v>
      </c>
      <c r="CJ4" s="493">
        <f t="shared" si="371"/>
        <v>86</v>
      </c>
      <c r="CK4" s="493">
        <f t="shared" si="371"/>
        <v>87</v>
      </c>
      <c r="CL4" s="493">
        <f t="shared" si="371"/>
        <v>88</v>
      </c>
      <c r="CM4" s="493">
        <f t="shared" si="371"/>
        <v>89</v>
      </c>
      <c r="CN4" s="493">
        <f t="shared" si="371"/>
        <v>90</v>
      </c>
      <c r="CO4" s="493">
        <f t="shared" si="371"/>
        <v>91</v>
      </c>
      <c r="CP4" s="493">
        <f t="shared" si="371"/>
        <v>92</v>
      </c>
      <c r="CQ4" s="493">
        <f t="shared" si="371"/>
        <v>93</v>
      </c>
      <c r="CR4" s="493">
        <f t="shared" si="371"/>
        <v>94</v>
      </c>
      <c r="CS4" s="493">
        <f t="shared" si="371"/>
        <v>95</v>
      </c>
      <c r="CT4" s="493">
        <f t="shared" si="371"/>
        <v>96</v>
      </c>
      <c r="CU4" s="493">
        <f t="shared" si="371"/>
        <v>97</v>
      </c>
      <c r="CV4" s="493">
        <f t="shared" si="371"/>
        <v>98</v>
      </c>
      <c r="CW4" s="493">
        <f t="shared" si="371"/>
        <v>99</v>
      </c>
      <c r="CX4" s="493">
        <f t="shared" si="371"/>
        <v>100</v>
      </c>
      <c r="CY4" s="493">
        <f t="shared" si="371"/>
        <v>101</v>
      </c>
      <c r="CZ4" s="493">
        <f t="shared" si="371"/>
        <v>102</v>
      </c>
      <c r="DA4" s="493">
        <f t="shared" si="371"/>
        <v>103</v>
      </c>
      <c r="DB4" s="493">
        <f t="shared" si="371"/>
        <v>104</v>
      </c>
      <c r="DC4" s="493">
        <f t="shared" si="371"/>
        <v>105</v>
      </c>
      <c r="DD4" s="493">
        <f t="shared" si="371"/>
        <v>106</v>
      </c>
      <c r="DE4" s="493">
        <f t="shared" si="371"/>
        <v>107</v>
      </c>
      <c r="DF4" s="493">
        <f t="shared" si="371"/>
        <v>108</v>
      </c>
      <c r="DG4" s="493">
        <f t="shared" si="371"/>
        <v>109</v>
      </c>
      <c r="DH4" s="493">
        <f t="shared" si="371"/>
        <v>110</v>
      </c>
      <c r="DI4" s="493">
        <f t="shared" si="371"/>
        <v>111</v>
      </c>
      <c r="DJ4" s="493">
        <f t="shared" si="371"/>
        <v>112</v>
      </c>
      <c r="DK4" s="493">
        <f t="shared" si="371"/>
        <v>113</v>
      </c>
      <c r="DL4" s="493">
        <f t="shared" si="371"/>
        <v>114</v>
      </c>
      <c r="DM4" s="493">
        <f t="shared" si="371"/>
        <v>115</v>
      </c>
      <c r="DN4" s="493">
        <f t="shared" si="371"/>
        <v>116</v>
      </c>
      <c r="DO4" s="493">
        <f t="shared" si="371"/>
        <v>117</v>
      </c>
      <c r="DP4" s="493">
        <f t="shared" si="371"/>
        <v>118</v>
      </c>
      <c r="DQ4" s="493">
        <f t="shared" si="371"/>
        <v>119</v>
      </c>
      <c r="DR4" s="493">
        <f t="shared" si="371"/>
        <v>120</v>
      </c>
      <c r="DS4" s="493">
        <f t="shared" si="371"/>
        <v>121</v>
      </c>
      <c r="DT4" s="493">
        <f t="shared" si="371"/>
        <v>122</v>
      </c>
      <c r="DU4" s="493">
        <f t="shared" si="371"/>
        <v>123</v>
      </c>
      <c r="DV4" s="493">
        <f t="shared" si="371"/>
        <v>124</v>
      </c>
      <c r="DW4" s="493">
        <f t="shared" si="371"/>
        <v>125</v>
      </c>
      <c r="DX4" s="493">
        <f t="shared" si="371"/>
        <v>126</v>
      </c>
      <c r="DY4" s="493">
        <f t="shared" si="371"/>
        <v>127</v>
      </c>
      <c r="DZ4" s="493">
        <f t="shared" si="371"/>
        <v>128</v>
      </c>
      <c r="EA4" s="493">
        <f t="shared" si="371"/>
        <v>129</v>
      </c>
      <c r="EB4" s="493">
        <f t="shared" si="371"/>
        <v>130</v>
      </c>
      <c r="EC4" s="493">
        <f t="shared" ref="EC4:GN4" si="372">EB4+1</f>
        <v>131</v>
      </c>
      <c r="ED4" s="493">
        <f t="shared" si="372"/>
        <v>132</v>
      </c>
      <c r="EE4" s="493">
        <f t="shared" si="372"/>
        <v>133</v>
      </c>
      <c r="EF4" s="493">
        <f t="shared" si="372"/>
        <v>134</v>
      </c>
      <c r="EG4" s="493">
        <f t="shared" si="372"/>
        <v>135</v>
      </c>
      <c r="EH4" s="493">
        <f t="shared" si="372"/>
        <v>136</v>
      </c>
      <c r="EI4" s="493">
        <f t="shared" si="372"/>
        <v>137</v>
      </c>
      <c r="EJ4" s="493">
        <f t="shared" si="372"/>
        <v>138</v>
      </c>
      <c r="EK4" s="493">
        <f t="shared" si="372"/>
        <v>139</v>
      </c>
      <c r="EL4" s="493">
        <f t="shared" si="372"/>
        <v>140</v>
      </c>
      <c r="EM4" s="493">
        <f t="shared" si="372"/>
        <v>141</v>
      </c>
      <c r="EN4" s="493">
        <f t="shared" si="372"/>
        <v>142</v>
      </c>
      <c r="EO4" s="493">
        <f t="shared" si="372"/>
        <v>143</v>
      </c>
      <c r="EP4" s="493">
        <f t="shared" si="372"/>
        <v>144</v>
      </c>
      <c r="EQ4" s="493">
        <f t="shared" si="372"/>
        <v>145</v>
      </c>
      <c r="ER4" s="493">
        <f t="shared" si="372"/>
        <v>146</v>
      </c>
      <c r="ES4" s="493">
        <f t="shared" si="372"/>
        <v>147</v>
      </c>
      <c r="ET4" s="493">
        <f t="shared" si="372"/>
        <v>148</v>
      </c>
      <c r="EU4" s="493">
        <f t="shared" si="372"/>
        <v>149</v>
      </c>
      <c r="EV4" s="493">
        <f t="shared" si="372"/>
        <v>150</v>
      </c>
      <c r="EW4" s="493">
        <f t="shared" si="372"/>
        <v>151</v>
      </c>
      <c r="EX4" s="493">
        <f t="shared" si="372"/>
        <v>152</v>
      </c>
      <c r="EY4" s="493">
        <f t="shared" si="372"/>
        <v>153</v>
      </c>
      <c r="EZ4" s="493">
        <f t="shared" si="372"/>
        <v>154</v>
      </c>
      <c r="FA4" s="493">
        <f t="shared" si="372"/>
        <v>155</v>
      </c>
      <c r="FB4" s="493">
        <f t="shared" si="372"/>
        <v>156</v>
      </c>
      <c r="FC4" s="493">
        <f t="shared" si="372"/>
        <v>157</v>
      </c>
      <c r="FD4" s="493">
        <f t="shared" si="372"/>
        <v>158</v>
      </c>
      <c r="FE4" s="493">
        <f t="shared" si="372"/>
        <v>159</v>
      </c>
      <c r="FF4" s="493">
        <f t="shared" si="372"/>
        <v>160</v>
      </c>
      <c r="FG4" s="493">
        <f t="shared" si="372"/>
        <v>161</v>
      </c>
      <c r="FH4" s="493">
        <f t="shared" si="372"/>
        <v>162</v>
      </c>
      <c r="FI4" s="493">
        <f t="shared" si="372"/>
        <v>163</v>
      </c>
      <c r="FJ4" s="493">
        <f t="shared" si="372"/>
        <v>164</v>
      </c>
      <c r="FK4" s="493">
        <f t="shared" si="372"/>
        <v>165</v>
      </c>
      <c r="FL4" s="493">
        <f t="shared" si="372"/>
        <v>166</v>
      </c>
      <c r="FM4" s="493">
        <f t="shared" si="372"/>
        <v>167</v>
      </c>
      <c r="FN4" s="493">
        <f t="shared" si="372"/>
        <v>168</v>
      </c>
      <c r="FO4" s="493">
        <f t="shared" si="372"/>
        <v>169</v>
      </c>
      <c r="FP4" s="493">
        <f t="shared" si="372"/>
        <v>170</v>
      </c>
      <c r="FQ4" s="493">
        <f t="shared" si="372"/>
        <v>171</v>
      </c>
      <c r="FR4" s="493">
        <f t="shared" si="372"/>
        <v>172</v>
      </c>
      <c r="FS4" s="493">
        <f t="shared" si="372"/>
        <v>173</v>
      </c>
      <c r="FT4" s="493">
        <f t="shared" si="372"/>
        <v>174</v>
      </c>
      <c r="FU4" s="493">
        <f t="shared" si="372"/>
        <v>175</v>
      </c>
      <c r="FV4" s="493">
        <f t="shared" si="372"/>
        <v>176</v>
      </c>
      <c r="FW4" s="493">
        <f t="shared" si="372"/>
        <v>177</v>
      </c>
      <c r="FX4" s="493">
        <f t="shared" si="372"/>
        <v>178</v>
      </c>
      <c r="FY4" s="493">
        <f t="shared" si="372"/>
        <v>179</v>
      </c>
      <c r="FZ4" s="493">
        <f t="shared" si="372"/>
        <v>180</v>
      </c>
      <c r="GA4" s="493">
        <f t="shared" si="372"/>
        <v>181</v>
      </c>
      <c r="GB4" s="493">
        <f t="shared" si="372"/>
        <v>182</v>
      </c>
      <c r="GC4" s="493">
        <f t="shared" si="372"/>
        <v>183</v>
      </c>
      <c r="GD4" s="493">
        <f t="shared" si="372"/>
        <v>184</v>
      </c>
      <c r="GE4" s="493">
        <f t="shared" si="372"/>
        <v>185</v>
      </c>
      <c r="GF4" s="493">
        <f t="shared" si="372"/>
        <v>186</v>
      </c>
      <c r="GG4" s="493">
        <f t="shared" si="372"/>
        <v>187</v>
      </c>
      <c r="GH4" s="493">
        <f t="shared" si="372"/>
        <v>188</v>
      </c>
      <c r="GI4" s="493">
        <f t="shared" si="372"/>
        <v>189</v>
      </c>
      <c r="GJ4" s="493">
        <f t="shared" si="372"/>
        <v>190</v>
      </c>
      <c r="GK4" s="493">
        <f t="shared" si="372"/>
        <v>191</v>
      </c>
      <c r="GL4" s="493">
        <f t="shared" si="372"/>
        <v>192</v>
      </c>
      <c r="GM4" s="493">
        <f t="shared" si="372"/>
        <v>193</v>
      </c>
      <c r="GN4" s="493">
        <f t="shared" si="372"/>
        <v>194</v>
      </c>
      <c r="GO4" s="493">
        <f t="shared" ref="GO4:IZ4" si="373">GN4+1</f>
        <v>195</v>
      </c>
      <c r="GP4" s="493">
        <f t="shared" si="373"/>
        <v>196</v>
      </c>
      <c r="GQ4" s="493">
        <f t="shared" si="373"/>
        <v>197</v>
      </c>
      <c r="GR4" s="493">
        <f t="shared" si="373"/>
        <v>198</v>
      </c>
      <c r="GS4" s="493">
        <f t="shared" si="373"/>
        <v>199</v>
      </c>
      <c r="GT4" s="493">
        <f t="shared" si="373"/>
        <v>200</v>
      </c>
      <c r="GU4" s="493">
        <f t="shared" si="373"/>
        <v>201</v>
      </c>
      <c r="GV4" s="493">
        <f t="shared" si="373"/>
        <v>202</v>
      </c>
      <c r="GW4" s="493">
        <f t="shared" si="373"/>
        <v>203</v>
      </c>
      <c r="GX4" s="493">
        <f t="shared" si="373"/>
        <v>204</v>
      </c>
      <c r="GY4" s="493">
        <f t="shared" si="373"/>
        <v>205</v>
      </c>
      <c r="GZ4" s="493">
        <f t="shared" si="373"/>
        <v>206</v>
      </c>
      <c r="HA4" s="493">
        <f t="shared" si="373"/>
        <v>207</v>
      </c>
      <c r="HB4" s="493">
        <f t="shared" si="373"/>
        <v>208</v>
      </c>
      <c r="HC4" s="493">
        <f t="shared" si="373"/>
        <v>209</v>
      </c>
      <c r="HD4" s="493">
        <f t="shared" si="373"/>
        <v>210</v>
      </c>
      <c r="HE4" s="493">
        <f t="shared" si="373"/>
        <v>211</v>
      </c>
      <c r="HF4" s="493">
        <f t="shared" si="373"/>
        <v>212</v>
      </c>
      <c r="HG4" s="493">
        <f t="shared" si="373"/>
        <v>213</v>
      </c>
      <c r="HH4" s="493">
        <f t="shared" si="373"/>
        <v>214</v>
      </c>
      <c r="HI4" s="493">
        <f t="shared" si="373"/>
        <v>215</v>
      </c>
      <c r="HJ4" s="493">
        <f t="shared" si="373"/>
        <v>216</v>
      </c>
      <c r="HK4" s="493">
        <f t="shared" si="373"/>
        <v>217</v>
      </c>
      <c r="HL4" s="493">
        <f t="shared" si="373"/>
        <v>218</v>
      </c>
      <c r="HM4" s="493">
        <f t="shared" si="373"/>
        <v>219</v>
      </c>
      <c r="HN4" s="493">
        <f t="shared" si="373"/>
        <v>220</v>
      </c>
      <c r="HO4" s="493">
        <f t="shared" si="373"/>
        <v>221</v>
      </c>
      <c r="HP4" s="493">
        <f t="shared" si="373"/>
        <v>222</v>
      </c>
      <c r="HQ4" s="493">
        <f t="shared" si="373"/>
        <v>223</v>
      </c>
      <c r="HR4" s="493">
        <f t="shared" si="373"/>
        <v>224</v>
      </c>
      <c r="HS4" s="493">
        <f t="shared" si="373"/>
        <v>225</v>
      </c>
      <c r="HT4" s="493">
        <f t="shared" si="373"/>
        <v>226</v>
      </c>
      <c r="HU4" s="493">
        <f t="shared" si="373"/>
        <v>227</v>
      </c>
      <c r="HV4" s="493">
        <f t="shared" si="373"/>
        <v>228</v>
      </c>
      <c r="HW4" s="493">
        <f t="shared" si="373"/>
        <v>229</v>
      </c>
      <c r="HX4" s="493">
        <f t="shared" si="373"/>
        <v>230</v>
      </c>
      <c r="HY4" s="493">
        <f t="shared" si="373"/>
        <v>231</v>
      </c>
      <c r="HZ4" s="493">
        <f t="shared" si="373"/>
        <v>232</v>
      </c>
      <c r="IA4" s="493">
        <f t="shared" si="373"/>
        <v>233</v>
      </c>
      <c r="IB4" s="493">
        <f t="shared" si="373"/>
        <v>234</v>
      </c>
      <c r="IC4" s="493">
        <f t="shared" si="373"/>
        <v>235</v>
      </c>
      <c r="ID4" s="493">
        <f t="shared" si="373"/>
        <v>236</v>
      </c>
      <c r="IE4" s="493">
        <f t="shared" si="373"/>
        <v>237</v>
      </c>
      <c r="IF4" s="493">
        <f t="shared" si="373"/>
        <v>238</v>
      </c>
      <c r="IG4" s="493">
        <f t="shared" si="373"/>
        <v>239</v>
      </c>
      <c r="IH4" s="493">
        <f t="shared" si="373"/>
        <v>240</v>
      </c>
      <c r="II4" s="493">
        <f t="shared" si="373"/>
        <v>241</v>
      </c>
      <c r="IJ4" s="493">
        <f t="shared" si="373"/>
        <v>242</v>
      </c>
      <c r="IK4" s="493">
        <f t="shared" si="373"/>
        <v>243</v>
      </c>
      <c r="IL4" s="493">
        <f t="shared" si="373"/>
        <v>244</v>
      </c>
      <c r="IM4" s="493">
        <f t="shared" si="373"/>
        <v>245</v>
      </c>
      <c r="IN4" s="493">
        <f t="shared" si="373"/>
        <v>246</v>
      </c>
      <c r="IO4" s="493">
        <f t="shared" si="373"/>
        <v>247</v>
      </c>
      <c r="IP4" s="493">
        <f t="shared" si="373"/>
        <v>248</v>
      </c>
      <c r="IQ4" s="493">
        <f t="shared" si="373"/>
        <v>249</v>
      </c>
      <c r="IR4" s="493">
        <f t="shared" si="373"/>
        <v>250</v>
      </c>
      <c r="IS4" s="493">
        <f t="shared" si="373"/>
        <v>251</v>
      </c>
      <c r="IT4" s="493">
        <f t="shared" si="373"/>
        <v>252</v>
      </c>
      <c r="IU4" s="493">
        <f t="shared" si="373"/>
        <v>253</v>
      </c>
      <c r="IV4" s="493">
        <f t="shared" si="373"/>
        <v>254</v>
      </c>
      <c r="IW4" s="493">
        <f t="shared" si="373"/>
        <v>255</v>
      </c>
      <c r="IX4" s="493">
        <f t="shared" si="373"/>
        <v>256</v>
      </c>
      <c r="IY4" s="493">
        <f t="shared" si="373"/>
        <v>257</v>
      </c>
      <c r="IZ4" s="493">
        <f t="shared" si="373"/>
        <v>258</v>
      </c>
      <c r="JA4" s="493">
        <f t="shared" ref="JA4:LL4" si="374">IZ4+1</f>
        <v>259</v>
      </c>
      <c r="JB4" s="493">
        <f t="shared" si="374"/>
        <v>260</v>
      </c>
      <c r="JC4" s="493">
        <f t="shared" si="374"/>
        <v>261</v>
      </c>
      <c r="JD4" s="493">
        <f t="shared" si="374"/>
        <v>262</v>
      </c>
      <c r="JE4" s="493">
        <f t="shared" si="374"/>
        <v>263</v>
      </c>
      <c r="JF4" s="493">
        <f t="shared" si="374"/>
        <v>264</v>
      </c>
      <c r="JG4" s="493">
        <f t="shared" si="374"/>
        <v>265</v>
      </c>
      <c r="JH4" s="493">
        <f t="shared" si="374"/>
        <v>266</v>
      </c>
      <c r="JI4" s="493">
        <f t="shared" si="374"/>
        <v>267</v>
      </c>
      <c r="JJ4" s="493">
        <f t="shared" si="374"/>
        <v>268</v>
      </c>
      <c r="JK4" s="493">
        <f t="shared" si="374"/>
        <v>269</v>
      </c>
      <c r="JL4" s="493">
        <f t="shared" si="374"/>
        <v>270</v>
      </c>
      <c r="JM4" s="493">
        <f t="shared" si="374"/>
        <v>271</v>
      </c>
      <c r="JN4" s="493">
        <f t="shared" si="374"/>
        <v>272</v>
      </c>
      <c r="JO4" s="493">
        <f t="shared" si="374"/>
        <v>273</v>
      </c>
      <c r="JP4" s="493">
        <f t="shared" si="374"/>
        <v>274</v>
      </c>
      <c r="JQ4" s="493">
        <f t="shared" si="374"/>
        <v>275</v>
      </c>
      <c r="JR4" s="493">
        <f t="shared" si="374"/>
        <v>276</v>
      </c>
      <c r="JS4" s="493">
        <f t="shared" si="374"/>
        <v>277</v>
      </c>
      <c r="JT4" s="493">
        <f t="shared" si="374"/>
        <v>278</v>
      </c>
      <c r="JU4" s="493">
        <f t="shared" si="374"/>
        <v>279</v>
      </c>
      <c r="JV4" s="493">
        <f t="shared" si="374"/>
        <v>280</v>
      </c>
      <c r="JW4" s="493">
        <f t="shared" si="374"/>
        <v>281</v>
      </c>
      <c r="JX4" s="493">
        <f t="shared" si="374"/>
        <v>282</v>
      </c>
      <c r="JY4" s="493">
        <f t="shared" si="374"/>
        <v>283</v>
      </c>
      <c r="JZ4" s="493">
        <f t="shared" si="374"/>
        <v>284</v>
      </c>
      <c r="KA4" s="493">
        <f t="shared" si="374"/>
        <v>285</v>
      </c>
      <c r="KB4" s="493">
        <f t="shared" si="374"/>
        <v>286</v>
      </c>
      <c r="KC4" s="493">
        <f t="shared" si="374"/>
        <v>287</v>
      </c>
      <c r="KD4" s="493">
        <f t="shared" si="374"/>
        <v>288</v>
      </c>
      <c r="KE4" s="493">
        <f t="shared" si="374"/>
        <v>289</v>
      </c>
      <c r="KF4" s="493">
        <f t="shared" si="374"/>
        <v>290</v>
      </c>
      <c r="KG4" s="493">
        <f t="shared" si="374"/>
        <v>291</v>
      </c>
      <c r="KH4" s="493">
        <f t="shared" si="374"/>
        <v>292</v>
      </c>
      <c r="KI4" s="493">
        <f t="shared" si="374"/>
        <v>293</v>
      </c>
      <c r="KJ4" s="493">
        <f t="shared" si="374"/>
        <v>294</v>
      </c>
      <c r="KK4" s="493">
        <f t="shared" si="374"/>
        <v>295</v>
      </c>
      <c r="KL4" s="493">
        <f t="shared" si="374"/>
        <v>296</v>
      </c>
      <c r="KM4" s="493">
        <f t="shared" si="374"/>
        <v>297</v>
      </c>
      <c r="KN4" s="493">
        <f t="shared" si="374"/>
        <v>298</v>
      </c>
      <c r="KO4" s="493">
        <f t="shared" si="374"/>
        <v>299</v>
      </c>
      <c r="KP4" s="493">
        <f t="shared" si="374"/>
        <v>300</v>
      </c>
      <c r="KQ4" s="493">
        <f t="shared" si="374"/>
        <v>301</v>
      </c>
      <c r="KR4" s="493">
        <f t="shared" si="374"/>
        <v>302</v>
      </c>
      <c r="KS4" s="493">
        <f t="shared" si="374"/>
        <v>303</v>
      </c>
      <c r="KT4" s="493">
        <f t="shared" si="374"/>
        <v>304</v>
      </c>
      <c r="KU4" s="493">
        <f t="shared" si="374"/>
        <v>305</v>
      </c>
      <c r="KV4" s="493">
        <f t="shared" si="374"/>
        <v>306</v>
      </c>
      <c r="KW4" s="493">
        <f t="shared" si="374"/>
        <v>307</v>
      </c>
      <c r="KX4" s="493">
        <f t="shared" si="374"/>
        <v>308</v>
      </c>
      <c r="KY4" s="493">
        <f t="shared" si="374"/>
        <v>309</v>
      </c>
      <c r="KZ4" s="493">
        <f t="shared" si="374"/>
        <v>310</v>
      </c>
      <c r="LA4" s="493">
        <f t="shared" si="374"/>
        <v>311</v>
      </c>
      <c r="LB4" s="493">
        <f t="shared" si="374"/>
        <v>312</v>
      </c>
      <c r="LC4" s="493">
        <f t="shared" si="374"/>
        <v>313</v>
      </c>
      <c r="LD4" s="493">
        <f t="shared" si="374"/>
        <v>314</v>
      </c>
      <c r="LE4" s="493">
        <f t="shared" si="374"/>
        <v>315</v>
      </c>
      <c r="LF4" s="493">
        <f t="shared" si="374"/>
        <v>316</v>
      </c>
      <c r="LG4" s="493">
        <f t="shared" si="374"/>
        <v>317</v>
      </c>
      <c r="LH4" s="493">
        <f t="shared" si="374"/>
        <v>318</v>
      </c>
      <c r="LI4" s="493">
        <f t="shared" si="374"/>
        <v>319</v>
      </c>
      <c r="LJ4" s="493">
        <f t="shared" si="374"/>
        <v>320</v>
      </c>
      <c r="LK4" s="493">
        <f t="shared" si="374"/>
        <v>321</v>
      </c>
      <c r="LL4" s="493">
        <f t="shared" si="374"/>
        <v>322</v>
      </c>
      <c r="LM4" s="493">
        <f t="shared" ref="LM4:MW4" si="375">LL4+1</f>
        <v>323</v>
      </c>
      <c r="LN4" s="493">
        <f t="shared" si="375"/>
        <v>324</v>
      </c>
      <c r="LO4" s="493">
        <f t="shared" si="375"/>
        <v>325</v>
      </c>
      <c r="LP4" s="493">
        <f t="shared" si="375"/>
        <v>326</v>
      </c>
      <c r="LQ4" s="493">
        <f t="shared" si="375"/>
        <v>327</v>
      </c>
      <c r="LR4" s="493">
        <f t="shared" si="375"/>
        <v>328</v>
      </c>
      <c r="LS4" s="493">
        <f t="shared" si="375"/>
        <v>329</v>
      </c>
      <c r="LT4" s="493">
        <f t="shared" si="375"/>
        <v>330</v>
      </c>
      <c r="LU4" s="493">
        <f t="shared" si="375"/>
        <v>331</v>
      </c>
      <c r="LV4" s="493">
        <f t="shared" si="375"/>
        <v>332</v>
      </c>
      <c r="LW4" s="493">
        <f t="shared" si="375"/>
        <v>333</v>
      </c>
      <c r="LX4" s="493">
        <f t="shared" si="375"/>
        <v>334</v>
      </c>
      <c r="LY4" s="493">
        <f t="shared" si="375"/>
        <v>335</v>
      </c>
      <c r="LZ4" s="493">
        <f t="shared" si="375"/>
        <v>336</v>
      </c>
      <c r="MA4" s="493">
        <f t="shared" si="375"/>
        <v>337</v>
      </c>
      <c r="MB4" s="493">
        <f t="shared" si="375"/>
        <v>338</v>
      </c>
      <c r="MC4" s="493">
        <f t="shared" si="375"/>
        <v>339</v>
      </c>
      <c r="MD4" s="493">
        <f t="shared" si="375"/>
        <v>340</v>
      </c>
      <c r="ME4" s="493">
        <f t="shared" si="375"/>
        <v>341</v>
      </c>
      <c r="MF4" s="493">
        <f t="shared" si="375"/>
        <v>342</v>
      </c>
      <c r="MG4" s="493">
        <f t="shared" si="375"/>
        <v>343</v>
      </c>
      <c r="MH4" s="493">
        <f t="shared" si="375"/>
        <v>344</v>
      </c>
      <c r="MI4" s="493">
        <f t="shared" si="375"/>
        <v>345</v>
      </c>
      <c r="MJ4" s="493">
        <f t="shared" si="375"/>
        <v>346</v>
      </c>
      <c r="MK4" s="493">
        <f t="shared" si="375"/>
        <v>347</v>
      </c>
      <c r="ML4" s="493">
        <f t="shared" si="375"/>
        <v>348</v>
      </c>
      <c r="MM4" s="493">
        <f t="shared" si="375"/>
        <v>349</v>
      </c>
      <c r="MN4" s="493">
        <f t="shared" si="375"/>
        <v>350</v>
      </c>
      <c r="MO4" s="493">
        <f t="shared" si="375"/>
        <v>351</v>
      </c>
      <c r="MP4" s="493">
        <f t="shared" si="375"/>
        <v>352</v>
      </c>
      <c r="MQ4" s="493">
        <f t="shared" si="375"/>
        <v>353</v>
      </c>
      <c r="MR4" s="493">
        <f t="shared" si="375"/>
        <v>354</v>
      </c>
      <c r="MS4" s="493">
        <f t="shared" si="375"/>
        <v>355</v>
      </c>
      <c r="MT4" s="493">
        <f t="shared" si="375"/>
        <v>356</v>
      </c>
      <c r="MU4" s="493">
        <f t="shared" si="375"/>
        <v>357</v>
      </c>
      <c r="MV4" s="493">
        <f t="shared" si="375"/>
        <v>358</v>
      </c>
      <c r="MW4" s="493">
        <f t="shared" si="375"/>
        <v>359</v>
      </c>
      <c r="MX4" s="481">
        <f t="shared" ref="MX4" si="376">MW4+1</f>
        <v>360</v>
      </c>
      <c r="MY4" s="481">
        <f t="shared" ref="MY4" si="377">MX4+1</f>
        <v>361</v>
      </c>
      <c r="MZ4" s="481">
        <f t="shared" ref="MZ4" si="378">MY4+1</f>
        <v>362</v>
      </c>
      <c r="NA4" s="481">
        <f t="shared" ref="NA4" si="379">MZ4+1</f>
        <v>363</v>
      </c>
      <c r="NB4" s="481">
        <f t="shared" ref="NB4" si="380">NA4+1</f>
        <v>364</v>
      </c>
      <c r="NC4" s="481">
        <f t="shared" ref="NC4" si="381">NB4+1</f>
        <v>365</v>
      </c>
      <c r="ND4" s="481">
        <f t="shared" ref="ND4" si="382">NC4+1</f>
        <v>366</v>
      </c>
      <c r="NE4" s="481">
        <f t="shared" ref="NE4" si="383">ND4+1</f>
        <v>367</v>
      </c>
      <c r="NF4" s="481">
        <f t="shared" ref="NF4" si="384">NE4+1</f>
        <v>368</v>
      </c>
      <c r="NG4" s="481">
        <f t="shared" ref="NG4" si="385">NF4+1</f>
        <v>369</v>
      </c>
      <c r="NH4" s="481">
        <f t="shared" ref="NH4" si="386">NG4+1</f>
        <v>370</v>
      </c>
      <c r="NI4" s="481">
        <f t="shared" ref="NI4" si="387">NH4+1</f>
        <v>371</v>
      </c>
      <c r="NJ4" s="481">
        <f t="shared" ref="NJ4" si="388">NI4+1</f>
        <v>372</v>
      </c>
    </row>
    <row r="5" spans="1:374" s="494" customFormat="1" x14ac:dyDescent="0.25">
      <c r="A5" s="494" t="s">
        <v>934</v>
      </c>
      <c r="B5" s="486" t="s">
        <v>935</v>
      </c>
      <c r="C5" s="494">
        <v>8451313.7853761315</v>
      </c>
      <c r="D5" s="494">
        <v>6026245.1900592884</v>
      </c>
      <c r="E5" s="494">
        <v>6108395.0882913005</v>
      </c>
      <c r="F5" s="494">
        <v>5710894.411193599</v>
      </c>
      <c r="G5" s="494">
        <v>4715489.9956645174</v>
      </c>
      <c r="H5" s="494">
        <v>4988010.0129134357</v>
      </c>
      <c r="I5" s="494">
        <v>7841844.6177036343</v>
      </c>
      <c r="J5" s="494">
        <v>5711236.6718885023</v>
      </c>
      <c r="K5" s="494">
        <v>6149550.6124617243</v>
      </c>
      <c r="L5" s="494">
        <v>6867915.8073375253</v>
      </c>
      <c r="M5" s="494">
        <v>7118735.155582739</v>
      </c>
      <c r="N5" s="494">
        <v>7228559.3449773248</v>
      </c>
      <c r="O5" s="494">
        <v>8915403.6078132112</v>
      </c>
      <c r="P5" s="494">
        <v>6854533.1823981823</v>
      </c>
      <c r="Q5" s="494">
        <v>5996325.8536800025</v>
      </c>
      <c r="R5" s="494">
        <v>5910444.8124966146</v>
      </c>
      <c r="S5" s="494">
        <v>4982779.8121071057</v>
      </c>
      <c r="T5" s="494">
        <v>5163974.4970580814</v>
      </c>
      <c r="U5" s="494">
        <v>8052293.9007474091</v>
      </c>
      <c r="V5" s="494">
        <v>5923512.7997711571</v>
      </c>
      <c r="W5" s="494">
        <v>6347912.1474019345</v>
      </c>
      <c r="X5" s="494">
        <v>7067300.8370326683</v>
      </c>
      <c r="Y5" s="494">
        <v>7329692.1773536364</v>
      </c>
      <c r="Z5" s="494">
        <v>7158115.5689710919</v>
      </c>
      <c r="AA5" s="494">
        <v>9018300.7666379251</v>
      </c>
      <c r="AB5" s="494">
        <v>6984730.6572356261</v>
      </c>
      <c r="AC5" s="494">
        <v>6367675.9406185122</v>
      </c>
      <c r="AD5" s="494">
        <v>5912934.8583814343</v>
      </c>
      <c r="AE5" s="494">
        <v>5294276.9772496819</v>
      </c>
      <c r="AF5" s="494">
        <v>5145768.2477867343</v>
      </c>
      <c r="AG5" s="494">
        <v>8162705.4342794986</v>
      </c>
      <c r="AH5" s="494">
        <v>6087022.8684674492</v>
      </c>
      <c r="AI5" s="494">
        <v>6486171.2427558899</v>
      </c>
      <c r="AJ5" s="494">
        <v>7225139.5878357515</v>
      </c>
      <c r="AK5" s="494">
        <v>7514261.9685208136</v>
      </c>
      <c r="AL5" s="494">
        <v>7766901.9653430134</v>
      </c>
      <c r="AM5" s="494">
        <v>9380339.0544492248</v>
      </c>
      <c r="AN5" s="494">
        <v>6848436.2380728116</v>
      </c>
      <c r="AO5" s="494">
        <v>6983055.3724895688</v>
      </c>
      <c r="AP5" s="494">
        <v>6517007.3539214944</v>
      </c>
      <c r="AQ5" s="494">
        <v>5462114.6382288532</v>
      </c>
      <c r="AR5" s="494">
        <v>5751974.2913042773</v>
      </c>
      <c r="AS5" s="494">
        <v>8612143.3086092845</v>
      </c>
      <c r="AT5" s="494">
        <v>6436331.7284968775</v>
      </c>
      <c r="AU5" s="494">
        <v>6853350.5832468309</v>
      </c>
      <c r="AV5" s="494">
        <v>7559235.9272557208</v>
      </c>
      <c r="AW5" s="494">
        <v>7832490.237013327</v>
      </c>
      <c r="AX5" s="494">
        <v>8088046.7693721969</v>
      </c>
      <c r="AY5" s="494">
        <v>9679525.1577367429</v>
      </c>
      <c r="AZ5" s="494">
        <v>7581245.3687602999</v>
      </c>
      <c r="BA5" s="494">
        <v>6726153.5299801109</v>
      </c>
      <c r="BB5" s="494">
        <v>6630749.756616869</v>
      </c>
      <c r="BC5" s="494">
        <v>5672750.3057762589</v>
      </c>
      <c r="BD5" s="494">
        <v>5881548.6752490783</v>
      </c>
      <c r="BE5" s="494">
        <v>8794529.8043299522</v>
      </c>
      <c r="BF5" s="494">
        <v>6633376.5814354224</v>
      </c>
      <c r="BG5" s="494">
        <v>7045353.3108472759</v>
      </c>
      <c r="BH5" s="494">
        <v>7760519.5317985639</v>
      </c>
      <c r="BI5" s="494">
        <v>8052613.0910092089</v>
      </c>
      <c r="BJ5" s="494">
        <v>8105060.1199805411</v>
      </c>
      <c r="BK5" s="494">
        <v>9826114.7606283985</v>
      </c>
      <c r="BL5" s="494">
        <v>7750933.4889581082</v>
      </c>
      <c r="BM5" s="494">
        <v>7141692.6251564138</v>
      </c>
      <c r="BN5" s="494">
        <v>6671026.6532163471</v>
      </c>
      <c r="BO5" s="494">
        <v>6018814.7132108919</v>
      </c>
      <c r="BP5" s="494">
        <v>5897621.4120177254</v>
      </c>
      <c r="BQ5" s="494">
        <v>8937992.8964514062</v>
      </c>
      <c r="BR5" s="494">
        <v>6827854.9876340553</v>
      </c>
      <c r="BS5" s="494">
        <v>7213359.725363519</v>
      </c>
      <c r="BT5" s="494">
        <v>7947141.0306215873</v>
      </c>
      <c r="BU5" s="494">
        <v>8265983.3084625993</v>
      </c>
      <c r="BV5" s="494">
        <v>7656417.826757485</v>
      </c>
      <c r="BW5" s="494">
        <v>9789016.8893011305</v>
      </c>
      <c r="BX5" s="494">
        <v>7793476.5146196187</v>
      </c>
      <c r="BY5" s="494">
        <v>6889369.5482099773</v>
      </c>
      <c r="BZ5" s="494">
        <v>6891518.7642160906</v>
      </c>
      <c r="CA5" s="494">
        <v>6250298.9336779946</v>
      </c>
      <c r="CB5" s="494">
        <v>6053607.5632903334</v>
      </c>
      <c r="CC5" s="494">
        <v>9157253.4176261202</v>
      </c>
      <c r="CD5" s="494">
        <v>7050494.4463014072</v>
      </c>
      <c r="CE5" s="494">
        <v>7428664.5127432141</v>
      </c>
      <c r="CF5" s="494">
        <v>8171348.9831168223</v>
      </c>
      <c r="CG5" s="494">
        <v>8507222.2661825903</v>
      </c>
      <c r="CH5" s="494">
        <v>8306286.7756736521</v>
      </c>
      <c r="CI5" s="494">
        <v>10194750.601061048</v>
      </c>
      <c r="CJ5" s="494">
        <v>8148823.3835369032</v>
      </c>
      <c r="CK5" s="494">
        <v>7269094.3206144702</v>
      </c>
      <c r="CL5" s="494">
        <v>7234873.2057685368</v>
      </c>
      <c r="CM5" s="494">
        <v>6467677.8487756429</v>
      </c>
      <c r="CN5" s="494">
        <v>6334448.7936841184</v>
      </c>
      <c r="CO5" s="494">
        <v>9448306.4423616379</v>
      </c>
      <c r="CP5" s="494">
        <v>7315973.6535302596</v>
      </c>
      <c r="CQ5" s="494">
        <v>7693902.9408029923</v>
      </c>
      <c r="CR5" s="494">
        <v>8435280.7685381882</v>
      </c>
      <c r="CS5" s="494">
        <v>8780192.257388914</v>
      </c>
      <c r="CT5" s="494">
        <v>8748173.14502443</v>
      </c>
      <c r="CU5" s="494">
        <v>10532275.176095448</v>
      </c>
      <c r="CV5" s="494">
        <v>8009130.7286001462</v>
      </c>
      <c r="CW5" s="494">
        <v>8118191.7963133613</v>
      </c>
      <c r="CX5" s="494">
        <v>7692671.3155031782</v>
      </c>
      <c r="CY5" s="494">
        <v>6615756.0917613246</v>
      </c>
      <c r="CZ5" s="494">
        <v>6968868.3095729686</v>
      </c>
      <c r="DA5" s="494">
        <v>9892704.2370657399</v>
      </c>
      <c r="DB5" s="494">
        <v>7673950.8001448587</v>
      </c>
      <c r="DC5" s="494">
        <v>8079383.6857550237</v>
      </c>
      <c r="DD5" s="494">
        <v>8787139.579533983</v>
      </c>
      <c r="DE5" s="494">
        <v>9121200.692495618</v>
      </c>
      <c r="DF5" s="494">
        <v>9323278.506453624</v>
      </c>
      <c r="DG5" s="494">
        <v>10948368.470138116</v>
      </c>
      <c r="DH5" s="494">
        <v>8833038.4486051742</v>
      </c>
      <c r="DI5" s="494">
        <v>7967239.3865054157</v>
      </c>
      <c r="DJ5" s="494">
        <v>7890966.5362512609</v>
      </c>
      <c r="DK5" s="494">
        <v>6898851.9219130538</v>
      </c>
      <c r="DL5" s="494">
        <v>7167963.1200781241</v>
      </c>
      <c r="DM5" s="494">
        <v>10138994.768240718</v>
      </c>
      <c r="DN5" s="494">
        <v>7928459.0645261658</v>
      </c>
      <c r="DO5" s="494">
        <v>8324792.3729788391</v>
      </c>
      <c r="DP5" s="494">
        <v>9038465.5194883738</v>
      </c>
      <c r="DQ5" s="494">
        <v>9390068.6755565926</v>
      </c>
      <c r="DR5" s="494">
        <v>9606437.4107674137</v>
      </c>
      <c r="DS5" s="494">
        <v>11225884.377259504</v>
      </c>
      <c r="DT5" s="494">
        <v>9105762.3630750086</v>
      </c>
      <c r="DU5" s="494">
        <v>8497601.6827295814</v>
      </c>
      <c r="DV5" s="494">
        <v>8023562.6975854384</v>
      </c>
      <c r="DW5" s="494">
        <v>7323941.2540500434</v>
      </c>
      <c r="DX5" s="494">
        <v>7259012.1629504003</v>
      </c>
      <c r="DY5" s="494">
        <v>10351058.756928148</v>
      </c>
      <c r="DZ5" s="494">
        <v>8184413.8722604197</v>
      </c>
      <c r="EA5" s="494">
        <v>8549655.4855694715</v>
      </c>
      <c r="EB5" s="494">
        <v>9278138.8213630281</v>
      </c>
      <c r="EC5" s="494">
        <v>9654863.5624193978</v>
      </c>
      <c r="ED5" s="494">
        <v>9005770.9554532934</v>
      </c>
      <c r="EE5" s="494">
        <v>11157080.80144012</v>
      </c>
      <c r="EF5" s="494">
        <v>8686954.1839804053</v>
      </c>
      <c r="EG5" s="494">
        <v>8751431.4919087682</v>
      </c>
      <c r="EH5" s="494">
        <v>8393032.5501384456</v>
      </c>
      <c r="EI5" s="494">
        <v>7322548.6678402293</v>
      </c>
      <c r="EJ5" s="494">
        <v>7725468.2361087063</v>
      </c>
      <c r="EK5" s="494">
        <v>10704216.122312108</v>
      </c>
      <c r="EL5" s="494">
        <v>8466933.3791068625</v>
      </c>
      <c r="EM5" s="494">
        <v>8871565.7762654815</v>
      </c>
      <c r="EN5" s="494">
        <v>9586734.2439529523</v>
      </c>
      <c r="EO5" s="494">
        <v>9965892.0229197722</v>
      </c>
      <c r="EP5" s="494">
        <v>9997675.5354333278</v>
      </c>
      <c r="EQ5" s="494">
        <v>11732896.817348391</v>
      </c>
      <c r="ER5" s="494">
        <v>9625441.4878816716</v>
      </c>
      <c r="ES5" s="494">
        <v>8746492.2789127007</v>
      </c>
      <c r="ET5" s="494">
        <v>8698474.5602486245</v>
      </c>
      <c r="EU5" s="494">
        <v>7692675.7498509064</v>
      </c>
      <c r="EV5" s="494">
        <v>8005799.4100896269</v>
      </c>
      <c r="EW5" s="494">
        <v>11020637.104395447</v>
      </c>
      <c r="EX5" s="494">
        <v>8781786.4349588268</v>
      </c>
      <c r="EY5" s="494">
        <v>9170892.5252379496</v>
      </c>
      <c r="EZ5" s="494">
        <v>9886290.9877608214</v>
      </c>
      <c r="FA5" s="494">
        <v>10279326.264873242</v>
      </c>
      <c r="FB5" s="494">
        <v>10027401.392352622</v>
      </c>
      <c r="FC5" s="494">
        <v>11933095.319265222</v>
      </c>
      <c r="FD5" s="494">
        <v>9852801.847737832</v>
      </c>
      <c r="FE5" s="494">
        <v>9211858.2711506188</v>
      </c>
      <c r="FF5" s="494">
        <v>8794062.6605781484</v>
      </c>
      <c r="FG5" s="494">
        <v>8094500.2589046145</v>
      </c>
      <c r="FH5" s="494">
        <v>8079973.1583794365</v>
      </c>
      <c r="FI5" s="494">
        <v>11225547.839829398</v>
      </c>
      <c r="FJ5" s="494">
        <v>9036472.3688723687</v>
      </c>
      <c r="FK5" s="494">
        <v>9398879.6062394232</v>
      </c>
      <c r="FL5" s="494">
        <v>10133262.634746557</v>
      </c>
      <c r="FM5" s="494">
        <v>10555764.09337542</v>
      </c>
      <c r="FN5" s="494">
        <v>10476735.02994852</v>
      </c>
      <c r="FO5" s="494">
        <v>12286677.31778745</v>
      </c>
      <c r="FP5" s="494">
        <v>10186756.713727944</v>
      </c>
      <c r="FQ5" s="494">
        <v>9300636.7506131325</v>
      </c>
      <c r="FR5" s="494">
        <v>9273085.320444895</v>
      </c>
      <c r="FS5" s="494">
        <v>8258407.9999049986</v>
      </c>
      <c r="FT5" s="494">
        <v>8603408.9443305265</v>
      </c>
      <c r="FU5" s="494">
        <v>11649703.132786252</v>
      </c>
      <c r="FV5" s="494">
        <v>9391241.8857156932</v>
      </c>
      <c r="FW5" s="494">
        <v>9775591.6946236137</v>
      </c>
      <c r="FX5" s="494">
        <v>10492484.650579512</v>
      </c>
      <c r="FY5" s="494">
        <v>10915054.102540176</v>
      </c>
      <c r="FZ5" s="494">
        <v>11093774.989056399</v>
      </c>
      <c r="GA5" s="494">
        <v>12738963.639722684</v>
      </c>
      <c r="GB5" s="494">
        <v>10597122.249499543</v>
      </c>
      <c r="GC5" s="494">
        <v>9721308.8338686787</v>
      </c>
      <c r="GD5" s="494">
        <v>9667893.0359058231</v>
      </c>
      <c r="GE5" s="494">
        <v>8627804.1831611153</v>
      </c>
      <c r="GF5" s="494">
        <v>8979287.4344668165</v>
      </c>
      <c r="GG5" s="494">
        <v>12028909.512204152</v>
      </c>
      <c r="GH5" s="494">
        <v>9750275.8852050565</v>
      </c>
      <c r="GI5" s="494">
        <v>10124877.460570086</v>
      </c>
      <c r="GJ5" s="494">
        <v>10836161.144026158</v>
      </c>
      <c r="GK5" s="494">
        <v>11268863.849161625</v>
      </c>
      <c r="GL5" s="494">
        <v>11235292.052897017</v>
      </c>
      <c r="GM5" s="494">
        <v>13004477.009166416</v>
      </c>
      <c r="GN5" s="494">
        <v>10427745.657010665</v>
      </c>
      <c r="GO5" s="494">
        <v>10516591.893306438</v>
      </c>
      <c r="GP5" s="494">
        <v>10109210.496180713</v>
      </c>
      <c r="GQ5" s="494">
        <v>8959361.1903994009</v>
      </c>
      <c r="GR5" s="494">
        <v>9416165.7579198871</v>
      </c>
      <c r="GS5" s="494">
        <v>12439136.105080329</v>
      </c>
      <c r="GT5" s="494">
        <v>10124937.235577434</v>
      </c>
      <c r="GU5" s="494">
        <v>10497772.63980541</v>
      </c>
      <c r="GV5" s="494">
        <v>11199357.872662399</v>
      </c>
      <c r="GW5" s="494">
        <v>11639198.340396622</v>
      </c>
      <c r="GX5" s="494">
        <v>10933737.369377598</v>
      </c>
      <c r="GY5" s="494">
        <v>13104953.652678661</v>
      </c>
      <c r="GZ5" s="494">
        <v>11048586.975488052</v>
      </c>
      <c r="HA5" s="494">
        <v>10111985.215364629</v>
      </c>
      <c r="HB5" s="494">
        <v>10148880.762186307</v>
      </c>
      <c r="HC5" s="494">
        <v>9133508.0767982937</v>
      </c>
      <c r="HD5" s="494">
        <v>9531348.708730083</v>
      </c>
      <c r="HE5" s="494">
        <v>12635861.152860854</v>
      </c>
      <c r="HF5" s="494">
        <v>10352035.732419198</v>
      </c>
      <c r="HG5" s="494">
        <v>10732460.079345917</v>
      </c>
      <c r="HH5" s="494">
        <v>11455320.484848648</v>
      </c>
      <c r="HI5" s="494">
        <v>11927797.278851146</v>
      </c>
      <c r="HJ5" s="494">
        <v>11911609.781163344</v>
      </c>
      <c r="HK5" s="494">
        <v>13680925.994125437</v>
      </c>
      <c r="HL5" s="494">
        <v>11546848.851147819</v>
      </c>
      <c r="HM5" s="494">
        <v>10655320.166299686</v>
      </c>
      <c r="HN5" s="494">
        <v>10633529.07207715</v>
      </c>
      <c r="HO5" s="494">
        <v>9759232.9128643069</v>
      </c>
      <c r="HP5" s="494">
        <v>9769702.4669706691</v>
      </c>
      <c r="HQ5" s="494">
        <v>13018422.145895999</v>
      </c>
      <c r="HR5" s="494">
        <v>10750752.059339974</v>
      </c>
      <c r="HS5" s="494">
        <v>11081815.967111098</v>
      </c>
      <c r="HT5" s="494">
        <v>11813153.662973739</v>
      </c>
      <c r="HU5" s="494">
        <v>12304283.215501297</v>
      </c>
      <c r="HV5" s="494">
        <v>12176130.093214938</v>
      </c>
      <c r="HW5" s="494">
        <v>14009485.145802222</v>
      </c>
      <c r="HX5" s="494">
        <v>11429986.405917456</v>
      </c>
      <c r="HY5" s="494">
        <v>11509787.400596544</v>
      </c>
      <c r="HZ5" s="494">
        <v>11124973.049420819</v>
      </c>
      <c r="IA5" s="494">
        <v>9953357.540888872</v>
      </c>
      <c r="IB5" s="494">
        <v>10459766.614063803</v>
      </c>
      <c r="IC5" s="494">
        <v>13530918.869003467</v>
      </c>
      <c r="ID5" s="494">
        <v>11180612.051959718</v>
      </c>
      <c r="IE5" s="494">
        <v>11543016.983465957</v>
      </c>
      <c r="IF5" s="494">
        <v>12244936.270518323</v>
      </c>
      <c r="IG5" s="494">
        <v>12732324.770805454</v>
      </c>
      <c r="IH5" s="494">
        <v>12838797.834936341</v>
      </c>
      <c r="II5" s="494">
        <v>14516895.967690837</v>
      </c>
      <c r="IJ5" s="494">
        <v>12345852.80132501</v>
      </c>
      <c r="IK5" s="494">
        <v>11451717.074761646</v>
      </c>
      <c r="IL5" s="494">
        <v>11418428.958502248</v>
      </c>
      <c r="IM5" s="494">
        <v>10330400.727236627</v>
      </c>
      <c r="IN5" s="494">
        <v>10757340.554067031</v>
      </c>
      <c r="IO5" s="494">
        <v>13879919.654202728</v>
      </c>
      <c r="IP5" s="494">
        <v>11535237.245565712</v>
      </c>
      <c r="IQ5" s="494">
        <v>11887965.129591223</v>
      </c>
      <c r="IR5" s="494">
        <v>12596028.530603843</v>
      </c>
      <c r="IS5" s="494">
        <v>13104934.02329939</v>
      </c>
      <c r="IT5" s="494">
        <v>13223655.701844424</v>
      </c>
      <c r="IU5" s="494">
        <v>14897827.012751076</v>
      </c>
      <c r="IV5" s="494">
        <v>12720907.33052912</v>
      </c>
      <c r="IW5" s="494">
        <v>12083955.02164337</v>
      </c>
      <c r="IX5" s="494">
        <v>11654093.728281625</v>
      </c>
      <c r="IY5" s="494">
        <v>10856389.810608502</v>
      </c>
      <c r="IZ5" s="494">
        <v>10953180.269542849</v>
      </c>
      <c r="JA5" s="494">
        <v>14200495.560980946</v>
      </c>
      <c r="JB5" s="494">
        <v>11896551.327531287</v>
      </c>
      <c r="JC5" s="494">
        <v>12217192.62615731</v>
      </c>
      <c r="JD5" s="494">
        <v>12939974.04114588</v>
      </c>
      <c r="JE5" s="494">
        <v>13477812.765885811</v>
      </c>
      <c r="JF5" s="494">
        <v>13387962.948012624</v>
      </c>
      <c r="JG5" s="494">
        <v>15194691.930115189</v>
      </c>
      <c r="JH5" s="494">
        <v>12588740.946176575</v>
      </c>
      <c r="JI5" s="494">
        <v>12663217.412604501</v>
      </c>
      <c r="JJ5" s="494">
        <v>12284378.670175428</v>
      </c>
      <c r="JK5" s="494">
        <v>11078563.757364014</v>
      </c>
      <c r="JL5" s="494">
        <v>11632568.931421205</v>
      </c>
      <c r="JM5" s="494">
        <v>14748663.832688365</v>
      </c>
      <c r="JN5" s="494">
        <v>12354300.884114558</v>
      </c>
      <c r="JO5" s="494">
        <v>12701598.525039112</v>
      </c>
      <c r="JP5" s="494">
        <v>13400494.532936346</v>
      </c>
      <c r="JQ5" s="494">
        <v>13936190.226107121</v>
      </c>
      <c r="JR5" s="494">
        <v>13858963.28159618</v>
      </c>
      <c r="JS5" s="494">
        <v>15646620.311501957</v>
      </c>
      <c r="JT5" s="494">
        <v>13475366.543181455</v>
      </c>
      <c r="JU5" s="494">
        <v>12562852.75115351</v>
      </c>
      <c r="JV5" s="494">
        <v>12558346.153121615</v>
      </c>
      <c r="JW5" s="494">
        <v>11447436.451089883</v>
      </c>
      <c r="JX5" s="494">
        <v>11928280.91837649</v>
      </c>
      <c r="JY5" s="494">
        <v>15104424.92880792</v>
      </c>
      <c r="JZ5" s="494">
        <v>12720376.746042514</v>
      </c>
      <c r="KA5" s="494">
        <v>13061719.590092411</v>
      </c>
      <c r="KB5" s="494">
        <v>13770330.366988361</v>
      </c>
      <c r="KC5" s="494">
        <v>14331654.106782265</v>
      </c>
      <c r="KD5" s="494">
        <v>13974385.095937232</v>
      </c>
      <c r="KE5" s="494">
        <v>15939235.823002305</v>
      </c>
      <c r="KF5" s="494">
        <v>13797937.669937953</v>
      </c>
      <c r="KG5" s="494">
        <v>13126133.27991206</v>
      </c>
      <c r="KH5" s="494">
        <v>12755725.35587872</v>
      </c>
      <c r="KI5" s="494">
        <v>11950830.108686313</v>
      </c>
      <c r="KJ5" s="494">
        <v>12109914.63922715</v>
      </c>
      <c r="KK5" s="494">
        <v>15422180.353933686</v>
      </c>
      <c r="KL5" s="494">
        <v>13085649.458910285</v>
      </c>
      <c r="KM5" s="494">
        <v>13400141.558857333</v>
      </c>
      <c r="KN5" s="494">
        <v>14128380.769027397</v>
      </c>
      <c r="KO5" s="494">
        <v>14723859.510498872</v>
      </c>
      <c r="KP5" s="494">
        <v>14537492.626009826</v>
      </c>
      <c r="KQ5" s="494">
        <v>16408725.640376383</v>
      </c>
      <c r="KR5" s="494">
        <v>14246800.6754285</v>
      </c>
      <c r="KS5" s="494">
        <v>13329472.955508912</v>
      </c>
      <c r="KT5" s="494">
        <v>13350739.968954844</v>
      </c>
      <c r="KU5" s="494">
        <v>12228442.507214226</v>
      </c>
      <c r="KV5" s="494">
        <v>12751411.622410601</v>
      </c>
      <c r="KW5" s="494">
        <v>15968552.30093951</v>
      </c>
      <c r="KX5" s="494">
        <v>13559222.068922896</v>
      </c>
      <c r="KY5" s="494">
        <v>13894605.267877961</v>
      </c>
      <c r="KZ5" s="494">
        <v>14605286.116541805</v>
      </c>
      <c r="LA5" s="494">
        <v>15205051.512397943</v>
      </c>
      <c r="LB5" s="494">
        <v>15253710.969864966</v>
      </c>
      <c r="LC5" s="494">
        <v>16974280.812144607</v>
      </c>
      <c r="LD5" s="494">
        <v>14771481.803595034</v>
      </c>
      <c r="LE5" s="494">
        <v>13862648.047182804</v>
      </c>
      <c r="LF5" s="494">
        <v>13861326.848058922</v>
      </c>
      <c r="LG5" s="494">
        <v>12712181.243699452</v>
      </c>
      <c r="LH5" s="494">
        <v>13246405.324671471</v>
      </c>
      <c r="LI5" s="494">
        <v>16471684.391144725</v>
      </c>
      <c r="LJ5" s="494">
        <v>14039096.419176267</v>
      </c>
      <c r="LK5" s="494">
        <v>14363942.070693161</v>
      </c>
      <c r="LL5" s="494">
        <v>15069206.629670231</v>
      </c>
      <c r="LM5" s="494">
        <v>15683634.344094884</v>
      </c>
      <c r="LN5" s="494">
        <v>15537785.45464742</v>
      </c>
      <c r="LO5" s="494">
        <v>17372065.926042859</v>
      </c>
      <c r="LP5" s="494">
        <v>14730735.823955683</v>
      </c>
      <c r="LQ5" s="494">
        <v>14787242.776156209</v>
      </c>
      <c r="LR5" s="494">
        <v>14431308.208353598</v>
      </c>
      <c r="LS5" s="494">
        <v>13168824.223588794</v>
      </c>
      <c r="LT5" s="494">
        <v>13812395.890261777</v>
      </c>
      <c r="LU5" s="494">
        <v>17014648.748859134</v>
      </c>
      <c r="LV5" s="494">
        <v>14542345.576161459</v>
      </c>
      <c r="LW5" s="494">
        <v>14863919.388552001</v>
      </c>
      <c r="LX5" s="494">
        <v>15559055.89732226</v>
      </c>
      <c r="LY5" s="494">
        <v>16184751.939690368</v>
      </c>
      <c r="LZ5" s="494">
        <v>15364141.83715314</v>
      </c>
      <c r="MA5" s="494">
        <v>17602181.493952949</v>
      </c>
      <c r="MB5" s="494">
        <v>15479662.744384721</v>
      </c>
      <c r="MC5" s="494">
        <v>14509974.601261126</v>
      </c>
      <c r="MD5" s="494">
        <v>14599542.158120375</v>
      </c>
      <c r="ME5" s="494">
        <v>13468823.57442438</v>
      </c>
      <c r="MF5" s="494">
        <v>14057910.469709298</v>
      </c>
      <c r="MG5" s="494">
        <v>17345997.046131104</v>
      </c>
      <c r="MH5" s="494">
        <v>14900265.194504891</v>
      </c>
      <c r="MI5" s="494">
        <v>15228182.252630908</v>
      </c>
      <c r="MJ5" s="494">
        <v>15944433.588033132</v>
      </c>
      <c r="MK5" s="494">
        <v>16607214.967305603</v>
      </c>
      <c r="ML5" s="494">
        <v>16473117.690579126</v>
      </c>
      <c r="MM5" s="494">
        <v>18311183.202944443</v>
      </c>
      <c r="MN5" s="494">
        <v>16109490.534590255</v>
      </c>
      <c r="MO5" s="494">
        <v>15184210.905829372</v>
      </c>
      <c r="MP5" s="494">
        <v>15216420.115724651</v>
      </c>
      <c r="MQ5" s="494">
        <v>14041829.987613289</v>
      </c>
      <c r="MR5" s="494">
        <v>14639437.807239734</v>
      </c>
      <c r="MS5" s="494">
        <v>17927129.904087819</v>
      </c>
      <c r="MT5" s="494">
        <v>15449724.630020924</v>
      </c>
      <c r="MU5" s="494">
        <v>15761962.071085393</v>
      </c>
      <c r="MV5" s="494">
        <v>16468245.465796046</v>
      </c>
      <c r="MW5" s="494">
        <v>17143414.520627357</v>
      </c>
      <c r="MX5" s="494">
        <v>16717448.594806913</v>
      </c>
      <c r="MY5" s="494">
        <v>18724462.755543202</v>
      </c>
      <c r="MZ5" s="494">
        <v>16092942.258371444</v>
      </c>
      <c r="NA5" s="494">
        <v>16125673.184057882</v>
      </c>
      <c r="NB5" s="494">
        <v>15811771.502729427</v>
      </c>
      <c r="NC5" s="494">
        <v>14526967.494745295</v>
      </c>
      <c r="ND5" s="494">
        <v>15236593.559896646</v>
      </c>
      <c r="NE5" s="494">
        <v>18505029.590430342</v>
      </c>
      <c r="NF5" s="494">
        <v>15988529.80606664</v>
      </c>
      <c r="NG5" s="494">
        <v>16298334.977840925</v>
      </c>
      <c r="NH5" s="494">
        <v>16995570.647700168</v>
      </c>
      <c r="NI5" s="494">
        <v>17684324.88847496</v>
      </c>
      <c r="NJ5" s="494">
        <v>17668586.738023419</v>
      </c>
    </row>
    <row r="10" spans="1:374" x14ac:dyDescent="0.25">
      <c r="D10" s="476"/>
      <c r="E10" s="476"/>
    </row>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CC14-88BA-4106-8309-B5EF834C5BEC}">
  <sheetPr>
    <tabColor rgb="FF92D050"/>
  </sheetPr>
  <dimension ref="A1:I36"/>
  <sheetViews>
    <sheetView workbookViewId="0">
      <selection activeCell="E37" sqref="E37"/>
    </sheetView>
  </sheetViews>
  <sheetFormatPr defaultColWidth="9.140625" defaultRowHeight="12.75" x14ac:dyDescent="0.2"/>
  <cols>
    <col min="1" max="1" width="27" style="256" bestFit="1" customWidth="1"/>
    <col min="2" max="2" width="5.42578125" style="256" bestFit="1" customWidth="1"/>
    <col min="3" max="3" width="11" style="256" bestFit="1" customWidth="1"/>
    <col min="4" max="4" width="22" style="256" bestFit="1" customWidth="1"/>
    <col min="5" max="5" width="38.42578125" style="256" bestFit="1" customWidth="1"/>
    <col min="6" max="6" width="13.140625" style="256" bestFit="1" customWidth="1"/>
    <col min="7" max="7" width="10.85546875" style="256" bestFit="1" customWidth="1"/>
    <col min="8" max="8" width="14" style="256" bestFit="1" customWidth="1"/>
    <col min="9" max="9" width="26.140625" style="256" bestFit="1" customWidth="1"/>
    <col min="10" max="10" width="4.28515625" style="256" bestFit="1" customWidth="1"/>
    <col min="11" max="11" width="14" style="256" bestFit="1" customWidth="1"/>
    <col min="12" max="107" width="4.28515625" style="256" bestFit="1" customWidth="1"/>
    <col min="108" max="368" width="4.5703125" style="256" bestFit="1" customWidth="1"/>
    <col min="369" max="16384" width="9.140625" style="256"/>
  </cols>
  <sheetData>
    <row r="1" spans="1:9" x14ac:dyDescent="0.2">
      <c r="E1" s="701" t="s">
        <v>0</v>
      </c>
      <c r="F1" s="701"/>
      <c r="G1" s="701"/>
      <c r="H1" s="701"/>
    </row>
    <row r="2" spans="1:9" x14ac:dyDescent="0.2">
      <c r="A2" s="257" t="s">
        <v>610</v>
      </c>
      <c r="B2" s="257" t="s">
        <v>244</v>
      </c>
      <c r="C2" s="257" t="s">
        <v>314</v>
      </c>
      <c r="D2" s="257"/>
      <c r="E2" s="257" t="s">
        <v>591</v>
      </c>
      <c r="F2" s="257" t="s">
        <v>592</v>
      </c>
      <c r="G2" s="288" t="s">
        <v>623</v>
      </c>
      <c r="H2" s="288" t="s">
        <v>624</v>
      </c>
      <c r="I2" s="513" t="s">
        <v>962</v>
      </c>
    </row>
    <row r="3" spans="1:9" x14ac:dyDescent="0.2">
      <c r="A3" s="260" t="s">
        <v>722</v>
      </c>
      <c r="B3" s="378" t="s">
        <v>271</v>
      </c>
      <c r="C3" s="379" t="s">
        <v>4</v>
      </c>
      <c r="D3" s="64" t="s">
        <v>681</v>
      </c>
      <c r="E3" s="258" t="str">
        <f>'Cargos e Salários'!C82</f>
        <v>Supervisor de transporte</v>
      </c>
      <c r="F3" s="259">
        <v>1</v>
      </c>
      <c r="G3" s="291">
        <f>'Cargos e Salários'!AC82</f>
        <v>6955.0382697350433</v>
      </c>
      <c r="H3" s="283">
        <f t="shared" ref="H3:H16" si="0">G3*F3</f>
        <v>6955.0382697350433</v>
      </c>
    </row>
    <row r="4" spans="1:9" x14ac:dyDescent="0.2">
      <c r="A4" s="260"/>
      <c r="B4" s="433"/>
      <c r="C4" s="434"/>
      <c r="D4" s="305"/>
      <c r="E4" s="258" t="str">
        <f>'Cargos e Salários'!C165</f>
        <v>Motorista de ônibus urbano</v>
      </c>
      <c r="F4" s="259">
        <v>17</v>
      </c>
      <c r="G4" s="292">
        <f>'Cargos e Salários'!AC165</f>
        <v>7758.3758832092908</v>
      </c>
      <c r="H4" s="283">
        <f t="shared" si="0"/>
        <v>131892.39001455795</v>
      </c>
    </row>
    <row r="5" spans="1:9" x14ac:dyDescent="0.2">
      <c r="A5" s="260"/>
      <c r="B5" s="260"/>
      <c r="C5" s="260"/>
      <c r="D5" s="377"/>
      <c r="E5" s="258" t="str">
        <f>'Cargos e Salários'!C134</f>
        <v>Mecânico</v>
      </c>
      <c r="F5" s="530">
        <f>2+2</f>
        <v>4</v>
      </c>
      <c r="G5" s="292">
        <f>'Cargos e Salários'!AC134</f>
        <v>6062.2167697350433</v>
      </c>
      <c r="H5" s="283">
        <f t="shared" si="0"/>
        <v>24248.867078940173</v>
      </c>
    </row>
    <row r="6" spans="1:9" x14ac:dyDescent="0.2">
      <c r="A6" s="260"/>
      <c r="B6" s="260"/>
      <c r="C6" s="260"/>
      <c r="D6" s="260"/>
      <c r="E6" s="258" t="str">
        <f>'Cargos e Salários'!C132</f>
        <v>Lavador de veículos</v>
      </c>
      <c r="F6" s="259">
        <v>5</v>
      </c>
      <c r="G6" s="292">
        <f>'Cargos e Salários'!AC132</f>
        <v>4394.6437014988887</v>
      </c>
      <c r="H6" s="283">
        <f t="shared" si="0"/>
        <v>21973.218507494443</v>
      </c>
    </row>
    <row r="7" spans="1:9" x14ac:dyDescent="0.2">
      <c r="A7" s="260" t="s">
        <v>722</v>
      </c>
      <c r="B7" s="378" t="s">
        <v>271</v>
      </c>
      <c r="C7" s="379" t="s">
        <v>317</v>
      </c>
      <c r="D7" s="64" t="s">
        <v>679</v>
      </c>
      <c r="E7" s="258" t="str">
        <f>'Cargos e Salários'!C72</f>
        <v>Monitor turístico</v>
      </c>
      <c r="F7" s="530">
        <f>1+1</f>
        <v>2</v>
      </c>
      <c r="G7" s="292">
        <f>'Cargos e Salários'!AC72</f>
        <v>5492.2113270309728</v>
      </c>
      <c r="H7" s="283">
        <f t="shared" si="0"/>
        <v>10984.422654061946</v>
      </c>
      <c r="I7" s="514" t="s">
        <v>991</v>
      </c>
    </row>
    <row r="8" spans="1:9" x14ac:dyDescent="0.2">
      <c r="A8" s="260" t="s">
        <v>722</v>
      </c>
      <c r="B8" s="378" t="s">
        <v>271</v>
      </c>
      <c r="C8" s="379" t="s">
        <v>317</v>
      </c>
      <c r="D8" s="305" t="s">
        <v>684</v>
      </c>
      <c r="E8" s="258" t="str">
        <f>'Cargos e Salários'!C72</f>
        <v>Monitor turístico</v>
      </c>
      <c r="F8" s="530">
        <f>2+1</f>
        <v>3</v>
      </c>
      <c r="G8" s="292">
        <f>'Cargos e Salários'!AC72</f>
        <v>5492.2113270309728</v>
      </c>
      <c r="H8" s="283">
        <f t="shared" si="0"/>
        <v>16476.63398109292</v>
      </c>
      <c r="I8" s="514" t="s">
        <v>991</v>
      </c>
    </row>
    <row r="9" spans="1:9" x14ac:dyDescent="0.2">
      <c r="A9" s="260" t="s">
        <v>722</v>
      </c>
      <c r="B9" s="378" t="s">
        <v>271</v>
      </c>
      <c r="C9" s="379" t="s">
        <v>271</v>
      </c>
      <c r="D9" s="64" t="s">
        <v>682</v>
      </c>
      <c r="E9" s="258" t="str">
        <f>'Cargos e Salários'!C76</f>
        <v>Recepcionista</v>
      </c>
      <c r="F9" s="530">
        <f>1+1</f>
        <v>2</v>
      </c>
      <c r="G9" s="292">
        <f>'Cargos e Salários'!AC76</f>
        <v>4589.8718860613571</v>
      </c>
      <c r="H9" s="283">
        <f t="shared" si="0"/>
        <v>9179.7437721227143</v>
      </c>
      <c r="I9" s="514" t="s">
        <v>991</v>
      </c>
    </row>
    <row r="10" spans="1:9" x14ac:dyDescent="0.2">
      <c r="A10" s="260"/>
      <c r="B10" s="260"/>
      <c r="C10" s="260"/>
      <c r="D10" s="260"/>
      <c r="E10" s="258" t="str">
        <f>'Cargos e Salários'!C77</f>
        <v>Recepcionista - SDF</v>
      </c>
      <c r="F10" s="259">
        <v>1</v>
      </c>
      <c r="G10" s="292">
        <f>'Cargos e Salários'!AC77</f>
        <v>3119.2057148225103</v>
      </c>
      <c r="H10" s="283">
        <f t="shared" si="0"/>
        <v>3119.2057148225103</v>
      </c>
    </row>
    <row r="11" spans="1:9" x14ac:dyDescent="0.2">
      <c r="A11" s="260" t="s">
        <v>722</v>
      </c>
      <c r="B11" s="260" t="s">
        <v>271</v>
      </c>
      <c r="C11" s="260" t="s">
        <v>4</v>
      </c>
      <c r="D11" s="305" t="s">
        <v>256</v>
      </c>
      <c r="E11" s="258" t="str">
        <f>'Cargos e Salários'!C72</f>
        <v>Monitor turístico</v>
      </c>
      <c r="F11" s="259">
        <v>2</v>
      </c>
      <c r="G11" s="292">
        <f>'Cargos e Salários'!AC72</f>
        <v>5492.2113270309728</v>
      </c>
      <c r="H11" s="283">
        <f t="shared" si="0"/>
        <v>10984.422654061946</v>
      </c>
    </row>
    <row r="12" spans="1:9" x14ac:dyDescent="0.2">
      <c r="A12" s="271"/>
      <c r="B12" s="260"/>
      <c r="C12" s="260"/>
      <c r="D12" s="374"/>
      <c r="E12" s="258" t="str">
        <f>'Cargos e Salários'!C73</f>
        <v>Monitor turístico - SDF</v>
      </c>
      <c r="F12" s="530">
        <f>1+1</f>
        <v>2</v>
      </c>
      <c r="G12" s="292">
        <f>'Cargos e Salários'!AC73</f>
        <v>3759.8667179109384</v>
      </c>
      <c r="H12" s="283">
        <f t="shared" si="0"/>
        <v>7519.7334358218768</v>
      </c>
      <c r="I12" s="514" t="s">
        <v>991</v>
      </c>
    </row>
    <row r="13" spans="1:9" x14ac:dyDescent="0.2">
      <c r="A13" s="260" t="s">
        <v>722</v>
      </c>
      <c r="B13" s="378" t="s">
        <v>510</v>
      </c>
      <c r="C13" s="379" t="s">
        <v>317</v>
      </c>
      <c r="D13" s="64" t="s">
        <v>683</v>
      </c>
      <c r="E13" s="258" t="str">
        <f>'Cargos e Salários'!C72</f>
        <v>Monitor turístico</v>
      </c>
      <c r="F13" s="530">
        <f>1+1</f>
        <v>2</v>
      </c>
      <c r="G13" s="292">
        <f>'Cargos e Salários'!AC72</f>
        <v>5492.2113270309728</v>
      </c>
      <c r="H13" s="283">
        <f t="shared" si="0"/>
        <v>10984.422654061946</v>
      </c>
      <c r="I13" s="514" t="s">
        <v>991</v>
      </c>
    </row>
    <row r="14" spans="1:9" x14ac:dyDescent="0.2">
      <c r="A14" s="271"/>
      <c r="B14" s="432"/>
      <c r="C14" s="432"/>
      <c r="D14" s="432"/>
      <c r="E14" s="587" t="str">
        <f>'Cargos e Salários'!C73</f>
        <v>Monitor turístico - SDF</v>
      </c>
      <c r="F14" s="588">
        <f>1+1</f>
        <v>2</v>
      </c>
      <c r="G14" s="589">
        <f>'Cargos e Salários'!AC73</f>
        <v>3759.8667179109384</v>
      </c>
      <c r="H14" s="283">
        <f t="shared" si="0"/>
        <v>7519.7334358218768</v>
      </c>
      <c r="I14" s="514" t="s">
        <v>991</v>
      </c>
    </row>
    <row r="15" spans="1:9" x14ac:dyDescent="0.2">
      <c r="A15" s="585" t="s">
        <v>1076</v>
      </c>
      <c r="B15" s="586" t="s">
        <v>814</v>
      </c>
      <c r="C15" s="586" t="s">
        <v>815</v>
      </c>
      <c r="D15" s="586"/>
      <c r="E15" s="586" t="str">
        <f>'Cargos e Salários'!C169</f>
        <v>Operador de Teleférico</v>
      </c>
      <c r="F15" s="530">
        <v>2</v>
      </c>
      <c r="G15" s="590">
        <f>'Cargos e Salários'!AC169</f>
        <v>5600.1473357783889</v>
      </c>
      <c r="H15" s="283">
        <f t="shared" si="0"/>
        <v>11200.294671556778</v>
      </c>
      <c r="I15" s="514" t="s">
        <v>1077</v>
      </c>
    </row>
    <row r="16" spans="1:9" x14ac:dyDescent="0.2">
      <c r="A16" s="585" t="s">
        <v>1076</v>
      </c>
      <c r="B16" s="586" t="s">
        <v>814</v>
      </c>
      <c r="C16" s="586" t="s">
        <v>815</v>
      </c>
      <c r="D16" s="586"/>
      <c r="E16" s="586" t="str">
        <f>'Cargos e Salários'!C168</f>
        <v>Auxiliar de Embarque/Desembarque Teleférico</v>
      </c>
      <c r="F16" s="530">
        <v>4</v>
      </c>
      <c r="G16" s="590">
        <f>'Cargos e Salários'!AC168</f>
        <v>4359.9249197688887</v>
      </c>
      <c r="H16" s="283">
        <f t="shared" si="0"/>
        <v>17439.699679075555</v>
      </c>
      <c r="I16" s="514" t="s">
        <v>1077</v>
      </c>
    </row>
    <row r="17" spans="1:9" x14ac:dyDescent="0.2">
      <c r="A17" s="585" t="s">
        <v>1076</v>
      </c>
      <c r="B17" s="586" t="s">
        <v>814</v>
      </c>
      <c r="C17" s="586" t="s">
        <v>815</v>
      </c>
      <c r="D17" s="586"/>
      <c r="E17" s="598" t="str">
        <f>'Cargos e Salários'!C144</f>
        <v>Técnico em eletromecânica</v>
      </c>
      <c r="F17" s="521">
        <v>2</v>
      </c>
      <c r="G17" s="291">
        <f>'Cargos e Salários'!AC144</f>
        <v>4078.4869721350424</v>
      </c>
      <c r="H17" s="283">
        <f>G17*F17</f>
        <v>8156.9739442700848</v>
      </c>
      <c r="I17" s="514" t="s">
        <v>1077</v>
      </c>
    </row>
    <row r="18" spans="1:9" x14ac:dyDescent="0.2">
      <c r="A18" s="585" t="s">
        <v>1076</v>
      </c>
      <c r="B18" s="586" t="s">
        <v>814</v>
      </c>
      <c r="C18" s="586" t="s">
        <v>815</v>
      </c>
      <c r="D18" s="586"/>
      <c r="E18" s="598" t="str">
        <f>'Cargos e Salários'!C134</f>
        <v>Mecânico</v>
      </c>
      <c r="F18" s="521">
        <v>4</v>
      </c>
      <c r="G18" s="291">
        <f>'Cargos e Salários'!AC134</f>
        <v>6062.2167697350433</v>
      </c>
      <c r="H18" s="283">
        <f>G18*F18</f>
        <v>24248.867078940173</v>
      </c>
      <c r="I18" s="514" t="s">
        <v>1077</v>
      </c>
    </row>
    <row r="19" spans="1:9" x14ac:dyDescent="0.2">
      <c r="B19" s="375"/>
      <c r="C19" s="375"/>
      <c r="D19" s="375"/>
      <c r="E19" s="264"/>
      <c r="F19" s="373">
        <f>SUM(F3:F18)</f>
        <v>55</v>
      </c>
      <c r="G19" s="368"/>
      <c r="H19" s="285">
        <f>SUM(H3:H18)</f>
        <v>322883.667546438</v>
      </c>
    </row>
    <row r="20" spans="1:9" s="282" customFormat="1" x14ac:dyDescent="0.2">
      <c r="A20" s="375"/>
      <c r="B20" s="375"/>
      <c r="C20" s="375"/>
      <c r="D20" s="256"/>
      <c r="E20" s="256"/>
      <c r="F20" s="256"/>
      <c r="G20" s="256"/>
      <c r="H20" s="256"/>
    </row>
    <row r="21" spans="1:9" x14ac:dyDescent="0.2">
      <c r="A21" s="257" t="s">
        <v>610</v>
      </c>
      <c r="B21" s="257" t="s">
        <v>244</v>
      </c>
      <c r="C21" s="257" t="s">
        <v>314</v>
      </c>
      <c r="D21" s="257"/>
      <c r="E21" s="701" t="s">
        <v>595</v>
      </c>
      <c r="F21" s="701"/>
      <c r="G21" s="701"/>
      <c r="I21" s="513" t="s">
        <v>962</v>
      </c>
    </row>
    <row r="22" spans="1:9" x14ac:dyDescent="0.2">
      <c r="A22" s="260" t="s">
        <v>658</v>
      </c>
      <c r="B22" s="260" t="s">
        <v>271</v>
      </c>
      <c r="C22" s="260" t="s">
        <v>4</v>
      </c>
      <c r="D22" s="260" t="s">
        <v>681</v>
      </c>
      <c r="E22" s="258"/>
      <c r="F22" s="261"/>
      <c r="G22" s="257"/>
      <c r="H22" s="263"/>
    </row>
    <row r="23" spans="1:9" x14ac:dyDescent="0.2">
      <c r="A23" s="507" t="s">
        <v>992</v>
      </c>
      <c r="B23" s="260"/>
      <c r="C23" s="260"/>
      <c r="D23" s="260"/>
      <c r="E23" s="258" t="s">
        <v>725</v>
      </c>
      <c r="F23" s="516">
        <f>25000000*3%/12</f>
        <v>62500</v>
      </c>
      <c r="G23" s="262" t="s">
        <v>594</v>
      </c>
      <c r="H23" s="263"/>
      <c r="I23" s="514" t="s">
        <v>993</v>
      </c>
    </row>
    <row r="24" spans="1:9" x14ac:dyDescent="0.2">
      <c r="A24" s="507" t="s">
        <v>601</v>
      </c>
      <c r="B24" s="260"/>
      <c r="C24" s="260"/>
      <c r="D24" s="260"/>
      <c r="E24" s="258" t="s">
        <v>729</v>
      </c>
      <c r="F24" s="516">
        <f>275/12*2000*2</f>
        <v>91666.666666666672</v>
      </c>
      <c r="G24" s="262" t="s">
        <v>594</v>
      </c>
      <c r="H24" s="263"/>
      <c r="I24" s="514" t="s">
        <v>1010</v>
      </c>
    </row>
    <row r="25" spans="1:9" x14ac:dyDescent="0.2">
      <c r="A25" s="260" t="s">
        <v>731</v>
      </c>
      <c r="B25" s="260"/>
      <c r="C25" s="260"/>
      <c r="D25" s="260"/>
      <c r="E25" s="258" t="s">
        <v>730</v>
      </c>
      <c r="F25" s="261">
        <f>80.91*100*35%/12</f>
        <v>235.98749999999998</v>
      </c>
      <c r="G25" s="262" t="s">
        <v>594</v>
      </c>
      <c r="H25" s="263"/>
    </row>
    <row r="26" spans="1:9" x14ac:dyDescent="0.2">
      <c r="A26" s="260" t="s">
        <v>779</v>
      </c>
      <c r="B26" s="260"/>
      <c r="C26" s="260"/>
      <c r="D26" s="260" t="s">
        <v>776</v>
      </c>
      <c r="E26" s="258" t="s">
        <v>775</v>
      </c>
      <c r="F26" s="261">
        <f>22*8*30.44/5*4*15</f>
        <v>64289.280000000006</v>
      </c>
      <c r="G26" s="262" t="s">
        <v>594</v>
      </c>
      <c r="H26" s="263"/>
    </row>
    <row r="27" spans="1:9" x14ac:dyDescent="0.2">
      <c r="A27" s="600" t="s">
        <v>1078</v>
      </c>
      <c r="B27" s="600"/>
      <c r="C27" s="600"/>
      <c r="D27" s="600"/>
      <c r="E27" s="601" t="s">
        <v>1079</v>
      </c>
      <c r="F27" s="602">
        <f>Teleférico!H15</f>
        <v>108663.63669999999</v>
      </c>
      <c r="G27" s="603" t="s">
        <v>594</v>
      </c>
      <c r="H27" s="263"/>
    </row>
    <row r="28" spans="1:9" x14ac:dyDescent="0.2">
      <c r="A28" s="263"/>
      <c r="B28" s="263"/>
      <c r="C28" s="263"/>
      <c r="D28" s="263"/>
      <c r="E28" s="264"/>
      <c r="F28" s="429">
        <f>SUM(F23:F27)</f>
        <v>327355.57086666668</v>
      </c>
      <c r="G28" s="269" t="s">
        <v>594</v>
      </c>
      <c r="H28" s="263"/>
    </row>
    <row r="29" spans="1:9" x14ac:dyDescent="0.2">
      <c r="A29" s="263"/>
      <c r="B29" s="263"/>
      <c r="C29" s="263"/>
      <c r="D29" s="263"/>
      <c r="E29" s="264"/>
      <c r="F29" s="265"/>
      <c r="G29" s="266"/>
      <c r="H29" s="263"/>
    </row>
    <row r="30" spans="1:9" x14ac:dyDescent="0.2">
      <c r="A30" s="257" t="s">
        <v>610</v>
      </c>
      <c r="B30" s="257" t="s">
        <v>244</v>
      </c>
      <c r="C30" s="257" t="s">
        <v>314</v>
      </c>
      <c r="D30" s="257"/>
      <c r="E30" s="701" t="s">
        <v>565</v>
      </c>
      <c r="F30" s="701"/>
      <c r="G30" s="701"/>
      <c r="H30" s="263"/>
      <c r="I30" s="513" t="s">
        <v>962</v>
      </c>
    </row>
    <row r="31" spans="1:9" x14ac:dyDescent="0.2">
      <c r="A31" s="260" t="s">
        <v>670</v>
      </c>
      <c r="B31" s="260" t="s">
        <v>271</v>
      </c>
      <c r="C31" s="260" t="s">
        <v>4</v>
      </c>
      <c r="D31" s="260" t="s">
        <v>681</v>
      </c>
      <c r="E31" s="258" t="s">
        <v>685</v>
      </c>
      <c r="F31" s="261">
        <f>15*550</f>
        <v>8250</v>
      </c>
      <c r="G31" s="262" t="s">
        <v>594</v>
      </c>
    </row>
    <row r="32" spans="1:9" x14ac:dyDescent="0.2">
      <c r="A32" s="260" t="s">
        <v>601</v>
      </c>
      <c r="B32" s="260"/>
      <c r="C32" s="260"/>
      <c r="D32" s="260"/>
      <c r="E32" s="258" t="s">
        <v>727</v>
      </c>
      <c r="F32" s="261">
        <v>22000</v>
      </c>
      <c r="G32" s="262" t="s">
        <v>594</v>
      </c>
    </row>
    <row r="33" spans="1:7" x14ac:dyDescent="0.2">
      <c r="A33" s="260" t="s">
        <v>726</v>
      </c>
      <c r="B33" s="260"/>
      <c r="C33" s="260"/>
      <c r="D33" s="260"/>
      <c r="E33" s="258" t="s">
        <v>724</v>
      </c>
      <c r="F33" s="261">
        <f>15*180</f>
        <v>2700</v>
      </c>
      <c r="G33" s="262" t="s">
        <v>594</v>
      </c>
    </row>
    <row r="34" spans="1:7" x14ac:dyDescent="0.2">
      <c r="A34" s="600" t="s">
        <v>1078</v>
      </c>
      <c r="B34" s="600"/>
      <c r="C34" s="600"/>
      <c r="D34" s="600"/>
      <c r="E34" s="601" t="s">
        <v>1080</v>
      </c>
      <c r="F34" s="602">
        <f>Teleférico!K6</f>
        <v>75919.551999999996</v>
      </c>
      <c r="G34" s="603" t="s">
        <v>594</v>
      </c>
    </row>
    <row r="35" spans="1:7" x14ac:dyDescent="0.2">
      <c r="A35" s="271"/>
      <c r="B35" s="271"/>
      <c r="C35" s="271"/>
      <c r="D35" s="271"/>
      <c r="E35" s="264"/>
      <c r="F35" s="599">
        <f>SUM(F31:F34)</f>
        <v>108869.552</v>
      </c>
      <c r="G35" s="266"/>
    </row>
    <row r="36" spans="1:7" x14ac:dyDescent="0.2">
      <c r="A36" s="278"/>
      <c r="B36" s="278"/>
      <c r="C36" s="278"/>
      <c r="D36" s="278"/>
      <c r="E36" s="264"/>
      <c r="F36" s="279"/>
    </row>
  </sheetData>
  <mergeCells count="3">
    <mergeCell ref="E30:G30"/>
    <mergeCell ref="E21:G21"/>
    <mergeCell ref="E1:H1"/>
  </mergeCells>
  <pageMargins left="0.511811024" right="0.511811024" top="0.78740157499999996" bottom="0.78740157499999996" header="0.31496062000000002" footer="0.31496062000000002"/>
  <ignoredErrors>
    <ignoredError sqref="E12:E13 G12:G13 F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E1063-01DB-46A8-827A-4ACAFD4DA639}">
  <sheetPr>
    <tabColor rgb="FF92D050"/>
  </sheetPr>
  <dimension ref="A1:NG24"/>
  <sheetViews>
    <sheetView workbookViewId="0">
      <selection activeCell="A23" sqref="A23:F24"/>
    </sheetView>
  </sheetViews>
  <sheetFormatPr defaultColWidth="9.140625" defaultRowHeight="12.75" x14ac:dyDescent="0.2"/>
  <cols>
    <col min="1" max="1" width="22.5703125" style="256" bestFit="1" customWidth="1"/>
    <col min="2" max="2" width="5.42578125" style="256" bestFit="1" customWidth="1"/>
    <col min="3" max="3" width="7.42578125" style="256" bestFit="1" customWidth="1"/>
    <col min="4" max="4" width="21" style="256" bestFit="1" customWidth="1"/>
    <col min="5" max="5" width="24.42578125" style="256" bestFit="1" customWidth="1"/>
    <col min="6" max="6" width="11" style="256" bestFit="1" customWidth="1"/>
    <col min="7" max="7" width="10.85546875" style="256" bestFit="1" customWidth="1"/>
    <col min="8" max="8" width="10.140625" style="256" bestFit="1" customWidth="1"/>
    <col min="9" max="10" width="4.28515625" style="256" bestFit="1" customWidth="1"/>
    <col min="11" max="11" width="17.42578125" style="256" bestFit="1" customWidth="1"/>
    <col min="12" max="23" width="7.42578125" style="256" bestFit="1" customWidth="1"/>
    <col min="24" max="35" width="7.140625" style="256" bestFit="1" customWidth="1"/>
    <col min="36" max="47" width="7.42578125" style="256" bestFit="1" customWidth="1"/>
    <col min="48" max="59" width="7.140625" style="256" bestFit="1" customWidth="1"/>
    <col min="60" max="71" width="7.42578125" style="256" bestFit="1" customWidth="1"/>
    <col min="72" max="83" width="7.140625" style="256" bestFit="1" customWidth="1"/>
    <col min="84" max="95" width="7.42578125" style="256" bestFit="1" customWidth="1"/>
    <col min="96" max="107" width="7.140625" style="256" bestFit="1" customWidth="1"/>
    <col min="108" max="155" width="7.42578125" style="256" bestFit="1" customWidth="1"/>
    <col min="156" max="167" width="7.140625" style="256" bestFit="1" customWidth="1"/>
    <col min="168" max="179" width="7.42578125" style="256" bestFit="1" customWidth="1"/>
    <col min="180" max="191" width="7.140625" style="256" bestFit="1" customWidth="1"/>
    <col min="192" max="203" width="6.85546875" style="256" bestFit="1" customWidth="1"/>
    <col min="204" max="311" width="7.42578125" style="256" bestFit="1" customWidth="1"/>
    <col min="312" max="323" width="7.140625" style="256" bestFit="1" customWidth="1"/>
    <col min="324" max="335" width="7.42578125" style="256" bestFit="1" customWidth="1"/>
    <col min="336" max="347" width="7.140625" style="256" bestFit="1" customWidth="1"/>
    <col min="348" max="371" width="7.42578125" style="256" bestFit="1" customWidth="1"/>
    <col min="372" max="16384" width="9.140625" style="256"/>
  </cols>
  <sheetData>
    <row r="1" spans="1:371" x14ac:dyDescent="0.2">
      <c r="E1" s="701" t="s">
        <v>0</v>
      </c>
      <c r="F1" s="701"/>
      <c r="G1" s="701"/>
      <c r="H1" s="701"/>
      <c r="K1" s="263"/>
      <c r="L1" s="705" t="s">
        <v>284</v>
      </c>
      <c r="M1" s="706"/>
      <c r="N1" s="706"/>
      <c r="O1" s="706"/>
      <c r="P1" s="706"/>
      <c r="Q1" s="706"/>
      <c r="R1" s="706"/>
      <c r="S1" s="706"/>
      <c r="T1" s="706"/>
      <c r="U1" s="706"/>
      <c r="V1" s="706"/>
      <c r="W1" s="707"/>
      <c r="X1" s="705" t="s">
        <v>285</v>
      </c>
      <c r="Y1" s="706"/>
      <c r="Z1" s="706"/>
      <c r="AA1" s="706"/>
      <c r="AB1" s="706"/>
      <c r="AC1" s="706"/>
      <c r="AD1" s="706"/>
      <c r="AE1" s="706"/>
      <c r="AF1" s="706"/>
      <c r="AG1" s="706"/>
      <c r="AH1" s="706"/>
      <c r="AI1" s="707"/>
      <c r="AJ1" s="705" t="s">
        <v>286</v>
      </c>
      <c r="AK1" s="706"/>
      <c r="AL1" s="706"/>
      <c r="AM1" s="706"/>
      <c r="AN1" s="706"/>
      <c r="AO1" s="706"/>
      <c r="AP1" s="706"/>
      <c r="AQ1" s="706"/>
      <c r="AR1" s="706"/>
      <c r="AS1" s="706"/>
      <c r="AT1" s="706"/>
      <c r="AU1" s="707"/>
      <c r="AV1" s="705" t="s">
        <v>287</v>
      </c>
      <c r="AW1" s="706"/>
      <c r="AX1" s="706"/>
      <c r="AY1" s="706"/>
      <c r="AZ1" s="706"/>
      <c r="BA1" s="706"/>
      <c r="BB1" s="706"/>
      <c r="BC1" s="706"/>
      <c r="BD1" s="706"/>
      <c r="BE1" s="706"/>
      <c r="BF1" s="706"/>
      <c r="BG1" s="707"/>
      <c r="BH1" s="705" t="s">
        <v>288</v>
      </c>
      <c r="BI1" s="706"/>
      <c r="BJ1" s="706"/>
      <c r="BK1" s="706"/>
      <c r="BL1" s="706"/>
      <c r="BM1" s="706"/>
      <c r="BN1" s="706"/>
      <c r="BO1" s="706"/>
      <c r="BP1" s="706"/>
      <c r="BQ1" s="706"/>
      <c r="BR1" s="706"/>
      <c r="BS1" s="707"/>
      <c r="BT1" s="705" t="s">
        <v>289</v>
      </c>
      <c r="BU1" s="706"/>
      <c r="BV1" s="706"/>
      <c r="BW1" s="706"/>
      <c r="BX1" s="706"/>
      <c r="BY1" s="706"/>
      <c r="BZ1" s="706"/>
      <c r="CA1" s="706"/>
      <c r="CB1" s="706"/>
      <c r="CC1" s="706"/>
      <c r="CD1" s="706"/>
      <c r="CE1" s="707"/>
      <c r="CF1" s="705" t="s">
        <v>290</v>
      </c>
      <c r="CG1" s="706"/>
      <c r="CH1" s="706"/>
      <c r="CI1" s="706"/>
      <c r="CJ1" s="706"/>
      <c r="CK1" s="706"/>
      <c r="CL1" s="706"/>
      <c r="CM1" s="706"/>
      <c r="CN1" s="706"/>
      <c r="CO1" s="706"/>
      <c r="CP1" s="706"/>
      <c r="CQ1" s="707"/>
      <c r="CR1" s="705" t="s">
        <v>291</v>
      </c>
      <c r="CS1" s="706"/>
      <c r="CT1" s="706"/>
      <c r="CU1" s="706"/>
      <c r="CV1" s="706"/>
      <c r="CW1" s="706"/>
      <c r="CX1" s="706"/>
      <c r="CY1" s="706"/>
      <c r="CZ1" s="706"/>
      <c r="DA1" s="706"/>
      <c r="DB1" s="706"/>
      <c r="DC1" s="707"/>
      <c r="DD1" s="705" t="s">
        <v>292</v>
      </c>
      <c r="DE1" s="706"/>
      <c r="DF1" s="706"/>
      <c r="DG1" s="706"/>
      <c r="DH1" s="706"/>
      <c r="DI1" s="706"/>
      <c r="DJ1" s="706"/>
      <c r="DK1" s="706"/>
      <c r="DL1" s="706"/>
      <c r="DM1" s="706"/>
      <c r="DN1" s="706"/>
      <c r="DO1" s="707"/>
      <c r="DP1" s="705" t="s">
        <v>293</v>
      </c>
      <c r="DQ1" s="706"/>
      <c r="DR1" s="706"/>
      <c r="DS1" s="706"/>
      <c r="DT1" s="706"/>
      <c r="DU1" s="706"/>
      <c r="DV1" s="706"/>
      <c r="DW1" s="706"/>
      <c r="DX1" s="706"/>
      <c r="DY1" s="706"/>
      <c r="DZ1" s="706"/>
      <c r="EA1" s="707"/>
      <c r="EB1" s="705" t="s">
        <v>294</v>
      </c>
      <c r="EC1" s="706"/>
      <c r="ED1" s="706"/>
      <c r="EE1" s="706"/>
      <c r="EF1" s="706"/>
      <c r="EG1" s="706"/>
      <c r="EH1" s="706"/>
      <c r="EI1" s="706"/>
      <c r="EJ1" s="706"/>
      <c r="EK1" s="706"/>
      <c r="EL1" s="706"/>
      <c r="EM1" s="707"/>
      <c r="EN1" s="705" t="s">
        <v>295</v>
      </c>
      <c r="EO1" s="706"/>
      <c r="EP1" s="706"/>
      <c r="EQ1" s="706"/>
      <c r="ER1" s="706"/>
      <c r="ES1" s="706"/>
      <c r="ET1" s="706"/>
      <c r="EU1" s="706"/>
      <c r="EV1" s="706"/>
      <c r="EW1" s="706"/>
      <c r="EX1" s="706"/>
      <c r="EY1" s="707"/>
      <c r="EZ1" s="705" t="s">
        <v>296</v>
      </c>
      <c r="FA1" s="706"/>
      <c r="FB1" s="706"/>
      <c r="FC1" s="706"/>
      <c r="FD1" s="706"/>
      <c r="FE1" s="706"/>
      <c r="FF1" s="706"/>
      <c r="FG1" s="706"/>
      <c r="FH1" s="706"/>
      <c r="FI1" s="706"/>
      <c r="FJ1" s="706"/>
      <c r="FK1" s="707"/>
      <c r="FL1" s="705" t="s">
        <v>297</v>
      </c>
      <c r="FM1" s="706"/>
      <c r="FN1" s="706"/>
      <c r="FO1" s="706"/>
      <c r="FP1" s="706"/>
      <c r="FQ1" s="706"/>
      <c r="FR1" s="706"/>
      <c r="FS1" s="706"/>
      <c r="FT1" s="706"/>
      <c r="FU1" s="706"/>
      <c r="FV1" s="706"/>
      <c r="FW1" s="707"/>
      <c r="FX1" s="705" t="s">
        <v>298</v>
      </c>
      <c r="FY1" s="706"/>
      <c r="FZ1" s="706"/>
      <c r="GA1" s="706"/>
      <c r="GB1" s="706"/>
      <c r="GC1" s="706"/>
      <c r="GD1" s="706"/>
      <c r="GE1" s="706"/>
      <c r="GF1" s="706"/>
      <c r="GG1" s="706"/>
      <c r="GH1" s="706"/>
      <c r="GI1" s="707"/>
      <c r="GJ1" s="705" t="s">
        <v>299</v>
      </c>
      <c r="GK1" s="706"/>
      <c r="GL1" s="706"/>
      <c r="GM1" s="706"/>
      <c r="GN1" s="706"/>
      <c r="GO1" s="706"/>
      <c r="GP1" s="706"/>
      <c r="GQ1" s="706"/>
      <c r="GR1" s="706"/>
      <c r="GS1" s="706"/>
      <c r="GT1" s="706"/>
      <c r="GU1" s="707"/>
      <c r="GV1" s="705" t="s">
        <v>300</v>
      </c>
      <c r="GW1" s="706"/>
      <c r="GX1" s="706"/>
      <c r="GY1" s="706"/>
      <c r="GZ1" s="706"/>
      <c r="HA1" s="706"/>
      <c r="HB1" s="706"/>
      <c r="HC1" s="706"/>
      <c r="HD1" s="706"/>
      <c r="HE1" s="706"/>
      <c r="HF1" s="706"/>
      <c r="HG1" s="707"/>
      <c r="HH1" s="705" t="s">
        <v>301</v>
      </c>
      <c r="HI1" s="706"/>
      <c r="HJ1" s="706"/>
      <c r="HK1" s="706"/>
      <c r="HL1" s="706"/>
      <c r="HM1" s="706"/>
      <c r="HN1" s="706"/>
      <c r="HO1" s="706"/>
      <c r="HP1" s="706"/>
      <c r="HQ1" s="706"/>
      <c r="HR1" s="706"/>
      <c r="HS1" s="707"/>
      <c r="HT1" s="705" t="s">
        <v>302</v>
      </c>
      <c r="HU1" s="706"/>
      <c r="HV1" s="706"/>
      <c r="HW1" s="706"/>
      <c r="HX1" s="706"/>
      <c r="HY1" s="706"/>
      <c r="HZ1" s="706"/>
      <c r="IA1" s="706"/>
      <c r="IB1" s="706"/>
      <c r="IC1" s="706"/>
      <c r="ID1" s="706"/>
      <c r="IE1" s="707"/>
      <c r="IF1" s="705" t="s">
        <v>303</v>
      </c>
      <c r="IG1" s="706"/>
      <c r="IH1" s="706"/>
      <c r="II1" s="706"/>
      <c r="IJ1" s="706"/>
      <c r="IK1" s="706"/>
      <c r="IL1" s="706"/>
      <c r="IM1" s="706"/>
      <c r="IN1" s="706"/>
      <c r="IO1" s="706"/>
      <c r="IP1" s="706"/>
      <c r="IQ1" s="707"/>
      <c r="IR1" s="705" t="s">
        <v>304</v>
      </c>
      <c r="IS1" s="706"/>
      <c r="IT1" s="706"/>
      <c r="IU1" s="706"/>
      <c r="IV1" s="706"/>
      <c r="IW1" s="706"/>
      <c r="IX1" s="706"/>
      <c r="IY1" s="706"/>
      <c r="IZ1" s="706"/>
      <c r="JA1" s="706"/>
      <c r="JB1" s="706"/>
      <c r="JC1" s="707"/>
      <c r="JD1" s="705" t="s">
        <v>305</v>
      </c>
      <c r="JE1" s="706"/>
      <c r="JF1" s="706"/>
      <c r="JG1" s="706"/>
      <c r="JH1" s="706"/>
      <c r="JI1" s="706"/>
      <c r="JJ1" s="706"/>
      <c r="JK1" s="706"/>
      <c r="JL1" s="706"/>
      <c r="JM1" s="706"/>
      <c r="JN1" s="706"/>
      <c r="JO1" s="707"/>
      <c r="JP1" s="705" t="s">
        <v>306</v>
      </c>
      <c r="JQ1" s="706"/>
      <c r="JR1" s="706"/>
      <c r="JS1" s="706"/>
      <c r="JT1" s="706"/>
      <c r="JU1" s="706"/>
      <c r="JV1" s="706"/>
      <c r="JW1" s="706"/>
      <c r="JX1" s="706"/>
      <c r="JY1" s="706"/>
      <c r="JZ1" s="706"/>
      <c r="KA1" s="707"/>
      <c r="KB1" s="705" t="s">
        <v>307</v>
      </c>
      <c r="KC1" s="706"/>
      <c r="KD1" s="706"/>
      <c r="KE1" s="706"/>
      <c r="KF1" s="706"/>
      <c r="KG1" s="706"/>
      <c r="KH1" s="706"/>
      <c r="KI1" s="706"/>
      <c r="KJ1" s="706"/>
      <c r="KK1" s="706"/>
      <c r="KL1" s="706"/>
      <c r="KM1" s="707"/>
      <c r="KN1" s="705" t="s">
        <v>308</v>
      </c>
      <c r="KO1" s="706"/>
      <c r="KP1" s="706"/>
      <c r="KQ1" s="706"/>
      <c r="KR1" s="706"/>
      <c r="KS1" s="706"/>
      <c r="KT1" s="706"/>
      <c r="KU1" s="706"/>
      <c r="KV1" s="706"/>
      <c r="KW1" s="706"/>
      <c r="KX1" s="706"/>
      <c r="KY1" s="707"/>
      <c r="KZ1" s="705" t="s">
        <v>309</v>
      </c>
      <c r="LA1" s="706"/>
      <c r="LB1" s="706"/>
      <c r="LC1" s="706"/>
      <c r="LD1" s="706"/>
      <c r="LE1" s="706"/>
      <c r="LF1" s="706"/>
      <c r="LG1" s="706"/>
      <c r="LH1" s="706"/>
      <c r="LI1" s="706"/>
      <c r="LJ1" s="706"/>
      <c r="LK1" s="707"/>
      <c r="LL1" s="705" t="s">
        <v>310</v>
      </c>
      <c r="LM1" s="706"/>
      <c r="LN1" s="706"/>
      <c r="LO1" s="706"/>
      <c r="LP1" s="706"/>
      <c r="LQ1" s="706"/>
      <c r="LR1" s="706"/>
      <c r="LS1" s="706"/>
      <c r="LT1" s="706"/>
      <c r="LU1" s="706"/>
      <c r="LV1" s="706"/>
      <c r="LW1" s="707"/>
      <c r="LX1" s="705" t="s">
        <v>311</v>
      </c>
      <c r="LY1" s="706"/>
      <c r="LZ1" s="706"/>
      <c r="MA1" s="706"/>
      <c r="MB1" s="706"/>
      <c r="MC1" s="706"/>
      <c r="MD1" s="706"/>
      <c r="ME1" s="706"/>
      <c r="MF1" s="706"/>
      <c r="MG1" s="706"/>
      <c r="MH1" s="706"/>
      <c r="MI1" s="707"/>
      <c r="MJ1" s="705" t="s">
        <v>312</v>
      </c>
      <c r="MK1" s="706"/>
      <c r="ML1" s="706"/>
      <c r="MM1" s="706"/>
      <c r="MN1" s="706"/>
      <c r="MO1" s="706"/>
      <c r="MP1" s="706"/>
      <c r="MQ1" s="706"/>
      <c r="MR1" s="706"/>
      <c r="MS1" s="706"/>
      <c r="MT1" s="706"/>
      <c r="MU1" s="707"/>
      <c r="MV1" s="705" t="s">
        <v>313</v>
      </c>
      <c r="MW1" s="706"/>
      <c r="MX1" s="706"/>
      <c r="MY1" s="706"/>
      <c r="MZ1" s="706"/>
      <c r="NA1" s="706"/>
      <c r="NB1" s="706"/>
      <c r="NC1" s="706"/>
      <c r="ND1" s="706"/>
      <c r="NE1" s="706"/>
      <c r="NF1" s="706"/>
      <c r="NG1" s="707"/>
    </row>
    <row r="2" spans="1:371" x14ac:dyDescent="0.2">
      <c r="A2" s="257" t="s">
        <v>610</v>
      </c>
      <c r="B2" s="257" t="s">
        <v>244</v>
      </c>
      <c r="C2" s="257" t="s">
        <v>314</v>
      </c>
      <c r="D2" s="257"/>
      <c r="E2" s="257" t="s">
        <v>591</v>
      </c>
      <c r="F2" s="257" t="s">
        <v>592</v>
      </c>
      <c r="G2" s="288" t="s">
        <v>623</v>
      </c>
      <c r="H2" s="288" t="s">
        <v>624</v>
      </c>
      <c r="K2" s="278"/>
      <c r="L2" s="352">
        <v>1</v>
      </c>
      <c r="M2" s="344">
        <f>L2+1</f>
        <v>2</v>
      </c>
      <c r="N2" s="344">
        <f t="shared" ref="N2:BY2" si="0">M2+1</f>
        <v>3</v>
      </c>
      <c r="O2" s="344">
        <f t="shared" si="0"/>
        <v>4</v>
      </c>
      <c r="P2" s="344">
        <f t="shared" si="0"/>
        <v>5</v>
      </c>
      <c r="Q2" s="344">
        <f t="shared" si="0"/>
        <v>6</v>
      </c>
      <c r="R2" s="344">
        <f t="shared" si="0"/>
        <v>7</v>
      </c>
      <c r="S2" s="344">
        <f t="shared" si="0"/>
        <v>8</v>
      </c>
      <c r="T2" s="344">
        <f t="shared" si="0"/>
        <v>9</v>
      </c>
      <c r="U2" s="344">
        <f t="shared" si="0"/>
        <v>10</v>
      </c>
      <c r="V2" s="344">
        <f t="shared" si="0"/>
        <v>11</v>
      </c>
      <c r="W2" s="345">
        <f t="shared" si="0"/>
        <v>12</v>
      </c>
      <c r="X2" s="352">
        <f t="shared" si="0"/>
        <v>13</v>
      </c>
      <c r="Y2" s="344">
        <f t="shared" si="0"/>
        <v>14</v>
      </c>
      <c r="Z2" s="344">
        <f t="shared" si="0"/>
        <v>15</v>
      </c>
      <c r="AA2" s="344">
        <f t="shared" si="0"/>
        <v>16</v>
      </c>
      <c r="AB2" s="344">
        <f t="shared" si="0"/>
        <v>17</v>
      </c>
      <c r="AC2" s="344">
        <f t="shared" si="0"/>
        <v>18</v>
      </c>
      <c r="AD2" s="344">
        <f t="shared" si="0"/>
        <v>19</v>
      </c>
      <c r="AE2" s="344">
        <f t="shared" si="0"/>
        <v>20</v>
      </c>
      <c r="AF2" s="344">
        <f t="shared" si="0"/>
        <v>21</v>
      </c>
      <c r="AG2" s="344">
        <f t="shared" si="0"/>
        <v>22</v>
      </c>
      <c r="AH2" s="344">
        <f t="shared" si="0"/>
        <v>23</v>
      </c>
      <c r="AI2" s="345">
        <f t="shared" si="0"/>
        <v>24</v>
      </c>
      <c r="AJ2" s="352">
        <f t="shared" si="0"/>
        <v>25</v>
      </c>
      <c r="AK2" s="344">
        <f t="shared" si="0"/>
        <v>26</v>
      </c>
      <c r="AL2" s="344">
        <f t="shared" si="0"/>
        <v>27</v>
      </c>
      <c r="AM2" s="344">
        <f t="shared" si="0"/>
        <v>28</v>
      </c>
      <c r="AN2" s="344">
        <f t="shared" si="0"/>
        <v>29</v>
      </c>
      <c r="AO2" s="344">
        <f t="shared" si="0"/>
        <v>30</v>
      </c>
      <c r="AP2" s="344">
        <f t="shared" si="0"/>
        <v>31</v>
      </c>
      <c r="AQ2" s="344">
        <f t="shared" si="0"/>
        <v>32</v>
      </c>
      <c r="AR2" s="344">
        <f t="shared" si="0"/>
        <v>33</v>
      </c>
      <c r="AS2" s="344">
        <f t="shared" si="0"/>
        <v>34</v>
      </c>
      <c r="AT2" s="344">
        <f t="shared" si="0"/>
        <v>35</v>
      </c>
      <c r="AU2" s="345">
        <f t="shared" si="0"/>
        <v>36</v>
      </c>
      <c r="AV2" s="352">
        <f t="shared" si="0"/>
        <v>37</v>
      </c>
      <c r="AW2" s="344">
        <f t="shared" si="0"/>
        <v>38</v>
      </c>
      <c r="AX2" s="344">
        <f t="shared" si="0"/>
        <v>39</v>
      </c>
      <c r="AY2" s="344">
        <f t="shared" si="0"/>
        <v>40</v>
      </c>
      <c r="AZ2" s="344">
        <f t="shared" si="0"/>
        <v>41</v>
      </c>
      <c r="BA2" s="344">
        <f t="shared" si="0"/>
        <v>42</v>
      </c>
      <c r="BB2" s="344">
        <f t="shared" si="0"/>
        <v>43</v>
      </c>
      <c r="BC2" s="344">
        <f t="shared" si="0"/>
        <v>44</v>
      </c>
      <c r="BD2" s="344">
        <f t="shared" si="0"/>
        <v>45</v>
      </c>
      <c r="BE2" s="344">
        <f t="shared" si="0"/>
        <v>46</v>
      </c>
      <c r="BF2" s="344">
        <f t="shared" si="0"/>
        <v>47</v>
      </c>
      <c r="BG2" s="345">
        <f t="shared" si="0"/>
        <v>48</v>
      </c>
      <c r="BH2" s="352">
        <f t="shared" si="0"/>
        <v>49</v>
      </c>
      <c r="BI2" s="344">
        <f t="shared" si="0"/>
        <v>50</v>
      </c>
      <c r="BJ2" s="344">
        <f t="shared" si="0"/>
        <v>51</v>
      </c>
      <c r="BK2" s="344">
        <f t="shared" si="0"/>
        <v>52</v>
      </c>
      <c r="BL2" s="344">
        <f t="shared" si="0"/>
        <v>53</v>
      </c>
      <c r="BM2" s="344">
        <f t="shared" si="0"/>
        <v>54</v>
      </c>
      <c r="BN2" s="344">
        <f t="shared" si="0"/>
        <v>55</v>
      </c>
      <c r="BO2" s="344">
        <f t="shared" si="0"/>
        <v>56</v>
      </c>
      <c r="BP2" s="344">
        <f t="shared" si="0"/>
        <v>57</v>
      </c>
      <c r="BQ2" s="344">
        <f t="shared" si="0"/>
        <v>58</v>
      </c>
      <c r="BR2" s="344">
        <f t="shared" si="0"/>
        <v>59</v>
      </c>
      <c r="BS2" s="345">
        <f t="shared" si="0"/>
        <v>60</v>
      </c>
      <c r="BT2" s="352">
        <f t="shared" si="0"/>
        <v>61</v>
      </c>
      <c r="BU2" s="344">
        <f t="shared" si="0"/>
        <v>62</v>
      </c>
      <c r="BV2" s="344">
        <f t="shared" si="0"/>
        <v>63</v>
      </c>
      <c r="BW2" s="344">
        <f t="shared" si="0"/>
        <v>64</v>
      </c>
      <c r="BX2" s="344">
        <f t="shared" si="0"/>
        <v>65</v>
      </c>
      <c r="BY2" s="344">
        <f t="shared" si="0"/>
        <v>66</v>
      </c>
      <c r="BZ2" s="344">
        <f t="shared" ref="BZ2:EK2" si="1">BY2+1</f>
        <v>67</v>
      </c>
      <c r="CA2" s="344">
        <f t="shared" si="1"/>
        <v>68</v>
      </c>
      <c r="CB2" s="344">
        <f t="shared" si="1"/>
        <v>69</v>
      </c>
      <c r="CC2" s="344">
        <f t="shared" si="1"/>
        <v>70</v>
      </c>
      <c r="CD2" s="344">
        <f t="shared" si="1"/>
        <v>71</v>
      </c>
      <c r="CE2" s="345">
        <f t="shared" si="1"/>
        <v>72</v>
      </c>
      <c r="CF2" s="352">
        <f t="shared" si="1"/>
        <v>73</v>
      </c>
      <c r="CG2" s="344">
        <f t="shared" si="1"/>
        <v>74</v>
      </c>
      <c r="CH2" s="344">
        <f t="shared" si="1"/>
        <v>75</v>
      </c>
      <c r="CI2" s="344">
        <f t="shared" si="1"/>
        <v>76</v>
      </c>
      <c r="CJ2" s="344">
        <f t="shared" si="1"/>
        <v>77</v>
      </c>
      <c r="CK2" s="344">
        <f t="shared" si="1"/>
        <v>78</v>
      </c>
      <c r="CL2" s="344">
        <f t="shared" si="1"/>
        <v>79</v>
      </c>
      <c r="CM2" s="344">
        <f t="shared" si="1"/>
        <v>80</v>
      </c>
      <c r="CN2" s="344">
        <f t="shared" si="1"/>
        <v>81</v>
      </c>
      <c r="CO2" s="344">
        <f t="shared" si="1"/>
        <v>82</v>
      </c>
      <c r="CP2" s="344">
        <f t="shared" si="1"/>
        <v>83</v>
      </c>
      <c r="CQ2" s="345">
        <f t="shared" si="1"/>
        <v>84</v>
      </c>
      <c r="CR2" s="352">
        <f t="shared" si="1"/>
        <v>85</v>
      </c>
      <c r="CS2" s="344">
        <f t="shared" si="1"/>
        <v>86</v>
      </c>
      <c r="CT2" s="344">
        <f t="shared" si="1"/>
        <v>87</v>
      </c>
      <c r="CU2" s="344">
        <f t="shared" si="1"/>
        <v>88</v>
      </c>
      <c r="CV2" s="344">
        <f t="shared" si="1"/>
        <v>89</v>
      </c>
      <c r="CW2" s="344">
        <f t="shared" si="1"/>
        <v>90</v>
      </c>
      <c r="CX2" s="344">
        <f t="shared" si="1"/>
        <v>91</v>
      </c>
      <c r="CY2" s="344">
        <f t="shared" si="1"/>
        <v>92</v>
      </c>
      <c r="CZ2" s="344">
        <f t="shared" si="1"/>
        <v>93</v>
      </c>
      <c r="DA2" s="344">
        <f t="shared" si="1"/>
        <v>94</v>
      </c>
      <c r="DB2" s="344">
        <f t="shared" si="1"/>
        <v>95</v>
      </c>
      <c r="DC2" s="345">
        <f t="shared" si="1"/>
        <v>96</v>
      </c>
      <c r="DD2" s="352">
        <f t="shared" si="1"/>
        <v>97</v>
      </c>
      <c r="DE2" s="344">
        <f t="shared" si="1"/>
        <v>98</v>
      </c>
      <c r="DF2" s="344">
        <f t="shared" si="1"/>
        <v>99</v>
      </c>
      <c r="DG2" s="344">
        <f t="shared" si="1"/>
        <v>100</v>
      </c>
      <c r="DH2" s="344">
        <f t="shared" si="1"/>
        <v>101</v>
      </c>
      <c r="DI2" s="344">
        <f t="shared" si="1"/>
        <v>102</v>
      </c>
      <c r="DJ2" s="344">
        <f t="shared" si="1"/>
        <v>103</v>
      </c>
      <c r="DK2" s="344">
        <f t="shared" si="1"/>
        <v>104</v>
      </c>
      <c r="DL2" s="344">
        <f t="shared" si="1"/>
        <v>105</v>
      </c>
      <c r="DM2" s="344">
        <f t="shared" si="1"/>
        <v>106</v>
      </c>
      <c r="DN2" s="344">
        <f t="shared" si="1"/>
        <v>107</v>
      </c>
      <c r="DO2" s="345">
        <f t="shared" si="1"/>
        <v>108</v>
      </c>
      <c r="DP2" s="352">
        <f t="shared" si="1"/>
        <v>109</v>
      </c>
      <c r="DQ2" s="344">
        <f t="shared" si="1"/>
        <v>110</v>
      </c>
      <c r="DR2" s="344">
        <f t="shared" si="1"/>
        <v>111</v>
      </c>
      <c r="DS2" s="344">
        <f t="shared" si="1"/>
        <v>112</v>
      </c>
      <c r="DT2" s="344">
        <f t="shared" si="1"/>
        <v>113</v>
      </c>
      <c r="DU2" s="344">
        <f t="shared" si="1"/>
        <v>114</v>
      </c>
      <c r="DV2" s="344">
        <f t="shared" si="1"/>
        <v>115</v>
      </c>
      <c r="DW2" s="344">
        <f t="shared" si="1"/>
        <v>116</v>
      </c>
      <c r="DX2" s="344">
        <f t="shared" si="1"/>
        <v>117</v>
      </c>
      <c r="DY2" s="344">
        <f t="shared" si="1"/>
        <v>118</v>
      </c>
      <c r="DZ2" s="344">
        <f t="shared" si="1"/>
        <v>119</v>
      </c>
      <c r="EA2" s="345">
        <f t="shared" si="1"/>
        <v>120</v>
      </c>
      <c r="EB2" s="352">
        <f t="shared" si="1"/>
        <v>121</v>
      </c>
      <c r="EC2" s="344">
        <f t="shared" si="1"/>
        <v>122</v>
      </c>
      <c r="ED2" s="344">
        <f t="shared" si="1"/>
        <v>123</v>
      </c>
      <c r="EE2" s="344">
        <f t="shared" si="1"/>
        <v>124</v>
      </c>
      <c r="EF2" s="344">
        <f t="shared" si="1"/>
        <v>125</v>
      </c>
      <c r="EG2" s="344">
        <f t="shared" si="1"/>
        <v>126</v>
      </c>
      <c r="EH2" s="344">
        <f t="shared" si="1"/>
        <v>127</v>
      </c>
      <c r="EI2" s="344">
        <f t="shared" si="1"/>
        <v>128</v>
      </c>
      <c r="EJ2" s="344">
        <f t="shared" si="1"/>
        <v>129</v>
      </c>
      <c r="EK2" s="344">
        <f t="shared" si="1"/>
        <v>130</v>
      </c>
      <c r="EL2" s="344">
        <f t="shared" ref="EL2:GW2" si="2">EK2+1</f>
        <v>131</v>
      </c>
      <c r="EM2" s="345">
        <f t="shared" si="2"/>
        <v>132</v>
      </c>
      <c r="EN2" s="352">
        <f t="shared" si="2"/>
        <v>133</v>
      </c>
      <c r="EO2" s="344">
        <f t="shared" si="2"/>
        <v>134</v>
      </c>
      <c r="EP2" s="344">
        <f t="shared" si="2"/>
        <v>135</v>
      </c>
      <c r="EQ2" s="344">
        <f t="shared" si="2"/>
        <v>136</v>
      </c>
      <c r="ER2" s="344">
        <f t="shared" si="2"/>
        <v>137</v>
      </c>
      <c r="ES2" s="344">
        <f t="shared" si="2"/>
        <v>138</v>
      </c>
      <c r="ET2" s="344">
        <f t="shared" si="2"/>
        <v>139</v>
      </c>
      <c r="EU2" s="344">
        <f t="shared" si="2"/>
        <v>140</v>
      </c>
      <c r="EV2" s="344">
        <f t="shared" si="2"/>
        <v>141</v>
      </c>
      <c r="EW2" s="344">
        <f t="shared" si="2"/>
        <v>142</v>
      </c>
      <c r="EX2" s="344">
        <f t="shared" si="2"/>
        <v>143</v>
      </c>
      <c r="EY2" s="345">
        <f t="shared" si="2"/>
        <v>144</v>
      </c>
      <c r="EZ2" s="352">
        <f t="shared" si="2"/>
        <v>145</v>
      </c>
      <c r="FA2" s="344">
        <f t="shared" si="2"/>
        <v>146</v>
      </c>
      <c r="FB2" s="344">
        <f t="shared" si="2"/>
        <v>147</v>
      </c>
      <c r="FC2" s="344">
        <f t="shared" si="2"/>
        <v>148</v>
      </c>
      <c r="FD2" s="344">
        <f t="shared" si="2"/>
        <v>149</v>
      </c>
      <c r="FE2" s="344">
        <f t="shared" si="2"/>
        <v>150</v>
      </c>
      <c r="FF2" s="344">
        <f t="shared" si="2"/>
        <v>151</v>
      </c>
      <c r="FG2" s="344">
        <f t="shared" si="2"/>
        <v>152</v>
      </c>
      <c r="FH2" s="344">
        <f t="shared" si="2"/>
        <v>153</v>
      </c>
      <c r="FI2" s="344">
        <f t="shared" si="2"/>
        <v>154</v>
      </c>
      <c r="FJ2" s="344">
        <f t="shared" si="2"/>
        <v>155</v>
      </c>
      <c r="FK2" s="345">
        <f t="shared" si="2"/>
        <v>156</v>
      </c>
      <c r="FL2" s="352">
        <f t="shared" si="2"/>
        <v>157</v>
      </c>
      <c r="FM2" s="344">
        <f t="shared" si="2"/>
        <v>158</v>
      </c>
      <c r="FN2" s="344">
        <f t="shared" si="2"/>
        <v>159</v>
      </c>
      <c r="FO2" s="344">
        <f t="shared" si="2"/>
        <v>160</v>
      </c>
      <c r="FP2" s="344">
        <f t="shared" si="2"/>
        <v>161</v>
      </c>
      <c r="FQ2" s="344">
        <f t="shared" si="2"/>
        <v>162</v>
      </c>
      <c r="FR2" s="344">
        <f t="shared" si="2"/>
        <v>163</v>
      </c>
      <c r="FS2" s="344">
        <f t="shared" si="2"/>
        <v>164</v>
      </c>
      <c r="FT2" s="344">
        <f t="shared" si="2"/>
        <v>165</v>
      </c>
      <c r="FU2" s="344">
        <f t="shared" si="2"/>
        <v>166</v>
      </c>
      <c r="FV2" s="344">
        <f t="shared" si="2"/>
        <v>167</v>
      </c>
      <c r="FW2" s="345">
        <f t="shared" si="2"/>
        <v>168</v>
      </c>
      <c r="FX2" s="352">
        <f t="shared" si="2"/>
        <v>169</v>
      </c>
      <c r="FY2" s="344">
        <f t="shared" si="2"/>
        <v>170</v>
      </c>
      <c r="FZ2" s="344">
        <f t="shared" si="2"/>
        <v>171</v>
      </c>
      <c r="GA2" s="344">
        <f t="shared" si="2"/>
        <v>172</v>
      </c>
      <c r="GB2" s="344">
        <f t="shared" si="2"/>
        <v>173</v>
      </c>
      <c r="GC2" s="344">
        <f t="shared" si="2"/>
        <v>174</v>
      </c>
      <c r="GD2" s="344">
        <f t="shared" si="2"/>
        <v>175</v>
      </c>
      <c r="GE2" s="344">
        <f t="shared" si="2"/>
        <v>176</v>
      </c>
      <c r="GF2" s="344">
        <f t="shared" si="2"/>
        <v>177</v>
      </c>
      <c r="GG2" s="344">
        <f t="shared" si="2"/>
        <v>178</v>
      </c>
      <c r="GH2" s="344">
        <f t="shared" si="2"/>
        <v>179</v>
      </c>
      <c r="GI2" s="345">
        <f t="shared" si="2"/>
        <v>180</v>
      </c>
      <c r="GJ2" s="352">
        <f t="shared" si="2"/>
        <v>181</v>
      </c>
      <c r="GK2" s="344">
        <f t="shared" si="2"/>
        <v>182</v>
      </c>
      <c r="GL2" s="344">
        <f t="shared" si="2"/>
        <v>183</v>
      </c>
      <c r="GM2" s="344">
        <f t="shared" si="2"/>
        <v>184</v>
      </c>
      <c r="GN2" s="344">
        <f t="shared" si="2"/>
        <v>185</v>
      </c>
      <c r="GO2" s="344">
        <f t="shared" si="2"/>
        <v>186</v>
      </c>
      <c r="GP2" s="344">
        <f t="shared" si="2"/>
        <v>187</v>
      </c>
      <c r="GQ2" s="344">
        <f t="shared" si="2"/>
        <v>188</v>
      </c>
      <c r="GR2" s="344">
        <f t="shared" si="2"/>
        <v>189</v>
      </c>
      <c r="GS2" s="344">
        <f t="shared" si="2"/>
        <v>190</v>
      </c>
      <c r="GT2" s="344">
        <f t="shared" si="2"/>
        <v>191</v>
      </c>
      <c r="GU2" s="345">
        <f t="shared" si="2"/>
        <v>192</v>
      </c>
      <c r="GV2" s="352">
        <f t="shared" si="2"/>
        <v>193</v>
      </c>
      <c r="GW2" s="344">
        <f t="shared" si="2"/>
        <v>194</v>
      </c>
      <c r="GX2" s="344">
        <f t="shared" ref="GX2:HU2" si="3">GW2+1</f>
        <v>195</v>
      </c>
      <c r="GY2" s="344">
        <f t="shared" si="3"/>
        <v>196</v>
      </c>
      <c r="GZ2" s="344">
        <f t="shared" si="3"/>
        <v>197</v>
      </c>
      <c r="HA2" s="344">
        <f t="shared" si="3"/>
        <v>198</v>
      </c>
      <c r="HB2" s="344">
        <f t="shared" si="3"/>
        <v>199</v>
      </c>
      <c r="HC2" s="344">
        <f t="shared" si="3"/>
        <v>200</v>
      </c>
      <c r="HD2" s="344">
        <f t="shared" si="3"/>
        <v>201</v>
      </c>
      <c r="HE2" s="344">
        <f t="shared" si="3"/>
        <v>202</v>
      </c>
      <c r="HF2" s="344">
        <f t="shared" si="3"/>
        <v>203</v>
      </c>
      <c r="HG2" s="345">
        <f t="shared" si="3"/>
        <v>204</v>
      </c>
      <c r="HH2" s="352">
        <f t="shared" si="3"/>
        <v>205</v>
      </c>
      <c r="HI2" s="344">
        <f t="shared" si="3"/>
        <v>206</v>
      </c>
      <c r="HJ2" s="344">
        <f t="shared" si="3"/>
        <v>207</v>
      </c>
      <c r="HK2" s="344">
        <f t="shared" si="3"/>
        <v>208</v>
      </c>
      <c r="HL2" s="344">
        <f t="shared" si="3"/>
        <v>209</v>
      </c>
      <c r="HM2" s="344">
        <f t="shared" si="3"/>
        <v>210</v>
      </c>
      <c r="HN2" s="344">
        <f t="shared" si="3"/>
        <v>211</v>
      </c>
      <c r="HO2" s="344">
        <f t="shared" si="3"/>
        <v>212</v>
      </c>
      <c r="HP2" s="344">
        <f t="shared" si="3"/>
        <v>213</v>
      </c>
      <c r="HQ2" s="344">
        <f t="shared" si="3"/>
        <v>214</v>
      </c>
      <c r="HR2" s="344">
        <f t="shared" si="3"/>
        <v>215</v>
      </c>
      <c r="HS2" s="345">
        <f t="shared" si="3"/>
        <v>216</v>
      </c>
      <c r="HT2" s="352">
        <f t="shared" si="3"/>
        <v>217</v>
      </c>
      <c r="HU2" s="344">
        <f t="shared" si="3"/>
        <v>218</v>
      </c>
      <c r="HV2" s="344">
        <f>HU2+1</f>
        <v>219</v>
      </c>
      <c r="HW2" s="344">
        <f t="shared" ref="HW2:KH2" si="4">HV2+1</f>
        <v>220</v>
      </c>
      <c r="HX2" s="344">
        <f t="shared" si="4"/>
        <v>221</v>
      </c>
      <c r="HY2" s="344">
        <f t="shared" si="4"/>
        <v>222</v>
      </c>
      <c r="HZ2" s="344">
        <f t="shared" si="4"/>
        <v>223</v>
      </c>
      <c r="IA2" s="344">
        <f t="shared" si="4"/>
        <v>224</v>
      </c>
      <c r="IB2" s="344">
        <f t="shared" si="4"/>
        <v>225</v>
      </c>
      <c r="IC2" s="344">
        <f t="shared" si="4"/>
        <v>226</v>
      </c>
      <c r="ID2" s="344">
        <f t="shared" si="4"/>
        <v>227</v>
      </c>
      <c r="IE2" s="345">
        <f t="shared" si="4"/>
        <v>228</v>
      </c>
      <c r="IF2" s="352">
        <f t="shared" si="4"/>
        <v>229</v>
      </c>
      <c r="IG2" s="344">
        <f t="shared" si="4"/>
        <v>230</v>
      </c>
      <c r="IH2" s="344">
        <f t="shared" si="4"/>
        <v>231</v>
      </c>
      <c r="II2" s="344">
        <f t="shared" si="4"/>
        <v>232</v>
      </c>
      <c r="IJ2" s="344">
        <f t="shared" si="4"/>
        <v>233</v>
      </c>
      <c r="IK2" s="344">
        <f t="shared" si="4"/>
        <v>234</v>
      </c>
      <c r="IL2" s="344">
        <f t="shared" si="4"/>
        <v>235</v>
      </c>
      <c r="IM2" s="344">
        <f t="shared" si="4"/>
        <v>236</v>
      </c>
      <c r="IN2" s="344">
        <f t="shared" si="4"/>
        <v>237</v>
      </c>
      <c r="IO2" s="344">
        <f t="shared" si="4"/>
        <v>238</v>
      </c>
      <c r="IP2" s="344">
        <f t="shared" si="4"/>
        <v>239</v>
      </c>
      <c r="IQ2" s="345">
        <f t="shared" si="4"/>
        <v>240</v>
      </c>
      <c r="IR2" s="352">
        <f t="shared" si="4"/>
        <v>241</v>
      </c>
      <c r="IS2" s="344">
        <f t="shared" si="4"/>
        <v>242</v>
      </c>
      <c r="IT2" s="344">
        <f t="shared" si="4"/>
        <v>243</v>
      </c>
      <c r="IU2" s="344">
        <f t="shared" si="4"/>
        <v>244</v>
      </c>
      <c r="IV2" s="344">
        <f t="shared" si="4"/>
        <v>245</v>
      </c>
      <c r="IW2" s="344">
        <f t="shared" si="4"/>
        <v>246</v>
      </c>
      <c r="IX2" s="344">
        <f t="shared" si="4"/>
        <v>247</v>
      </c>
      <c r="IY2" s="344">
        <f t="shared" si="4"/>
        <v>248</v>
      </c>
      <c r="IZ2" s="344">
        <f t="shared" si="4"/>
        <v>249</v>
      </c>
      <c r="JA2" s="344">
        <f t="shared" si="4"/>
        <v>250</v>
      </c>
      <c r="JB2" s="344">
        <f t="shared" si="4"/>
        <v>251</v>
      </c>
      <c r="JC2" s="345">
        <f t="shared" si="4"/>
        <v>252</v>
      </c>
      <c r="JD2" s="352">
        <f t="shared" si="4"/>
        <v>253</v>
      </c>
      <c r="JE2" s="344">
        <f t="shared" si="4"/>
        <v>254</v>
      </c>
      <c r="JF2" s="344">
        <f t="shared" si="4"/>
        <v>255</v>
      </c>
      <c r="JG2" s="344">
        <f t="shared" si="4"/>
        <v>256</v>
      </c>
      <c r="JH2" s="344">
        <f t="shared" si="4"/>
        <v>257</v>
      </c>
      <c r="JI2" s="344">
        <f t="shared" si="4"/>
        <v>258</v>
      </c>
      <c r="JJ2" s="344">
        <f t="shared" si="4"/>
        <v>259</v>
      </c>
      <c r="JK2" s="344">
        <f t="shared" si="4"/>
        <v>260</v>
      </c>
      <c r="JL2" s="344">
        <f t="shared" si="4"/>
        <v>261</v>
      </c>
      <c r="JM2" s="344">
        <f t="shared" si="4"/>
        <v>262</v>
      </c>
      <c r="JN2" s="344">
        <f t="shared" si="4"/>
        <v>263</v>
      </c>
      <c r="JO2" s="345">
        <f t="shared" si="4"/>
        <v>264</v>
      </c>
      <c r="JP2" s="352">
        <f t="shared" si="4"/>
        <v>265</v>
      </c>
      <c r="JQ2" s="344">
        <f t="shared" si="4"/>
        <v>266</v>
      </c>
      <c r="JR2" s="344">
        <f t="shared" si="4"/>
        <v>267</v>
      </c>
      <c r="JS2" s="344">
        <f t="shared" si="4"/>
        <v>268</v>
      </c>
      <c r="JT2" s="344">
        <f t="shared" si="4"/>
        <v>269</v>
      </c>
      <c r="JU2" s="344">
        <f t="shared" si="4"/>
        <v>270</v>
      </c>
      <c r="JV2" s="344">
        <f t="shared" si="4"/>
        <v>271</v>
      </c>
      <c r="JW2" s="344">
        <f t="shared" si="4"/>
        <v>272</v>
      </c>
      <c r="JX2" s="344">
        <f t="shared" si="4"/>
        <v>273</v>
      </c>
      <c r="JY2" s="344">
        <f t="shared" si="4"/>
        <v>274</v>
      </c>
      <c r="JZ2" s="344">
        <f t="shared" si="4"/>
        <v>275</v>
      </c>
      <c r="KA2" s="345">
        <f t="shared" si="4"/>
        <v>276</v>
      </c>
      <c r="KB2" s="352">
        <f t="shared" si="4"/>
        <v>277</v>
      </c>
      <c r="KC2" s="344">
        <f t="shared" si="4"/>
        <v>278</v>
      </c>
      <c r="KD2" s="344">
        <f t="shared" si="4"/>
        <v>279</v>
      </c>
      <c r="KE2" s="344">
        <f t="shared" si="4"/>
        <v>280</v>
      </c>
      <c r="KF2" s="344">
        <f t="shared" si="4"/>
        <v>281</v>
      </c>
      <c r="KG2" s="344">
        <f t="shared" si="4"/>
        <v>282</v>
      </c>
      <c r="KH2" s="344">
        <f t="shared" si="4"/>
        <v>283</v>
      </c>
      <c r="KI2" s="344">
        <f t="shared" ref="KI2:LI2" si="5">KH2+1</f>
        <v>284</v>
      </c>
      <c r="KJ2" s="344">
        <f t="shared" si="5"/>
        <v>285</v>
      </c>
      <c r="KK2" s="344">
        <f t="shared" si="5"/>
        <v>286</v>
      </c>
      <c r="KL2" s="344">
        <f t="shared" si="5"/>
        <v>287</v>
      </c>
      <c r="KM2" s="345">
        <f t="shared" si="5"/>
        <v>288</v>
      </c>
      <c r="KN2" s="352">
        <f t="shared" si="5"/>
        <v>289</v>
      </c>
      <c r="KO2" s="344">
        <f t="shared" si="5"/>
        <v>290</v>
      </c>
      <c r="KP2" s="344">
        <f t="shared" si="5"/>
        <v>291</v>
      </c>
      <c r="KQ2" s="344">
        <f t="shared" si="5"/>
        <v>292</v>
      </c>
      <c r="KR2" s="344">
        <f t="shared" si="5"/>
        <v>293</v>
      </c>
      <c r="KS2" s="344">
        <f t="shared" si="5"/>
        <v>294</v>
      </c>
      <c r="KT2" s="344">
        <f t="shared" si="5"/>
        <v>295</v>
      </c>
      <c r="KU2" s="344">
        <f t="shared" si="5"/>
        <v>296</v>
      </c>
      <c r="KV2" s="344">
        <f t="shared" si="5"/>
        <v>297</v>
      </c>
      <c r="KW2" s="344">
        <f t="shared" si="5"/>
        <v>298</v>
      </c>
      <c r="KX2" s="344">
        <f t="shared" si="5"/>
        <v>299</v>
      </c>
      <c r="KY2" s="345">
        <f t="shared" si="5"/>
        <v>300</v>
      </c>
      <c r="KZ2" s="352">
        <f t="shared" si="5"/>
        <v>301</v>
      </c>
      <c r="LA2" s="344">
        <f t="shared" si="5"/>
        <v>302</v>
      </c>
      <c r="LB2" s="344">
        <f t="shared" si="5"/>
        <v>303</v>
      </c>
      <c r="LC2" s="344">
        <f t="shared" si="5"/>
        <v>304</v>
      </c>
      <c r="LD2" s="344">
        <f t="shared" si="5"/>
        <v>305</v>
      </c>
      <c r="LE2" s="344">
        <f t="shared" si="5"/>
        <v>306</v>
      </c>
      <c r="LF2" s="344">
        <f t="shared" si="5"/>
        <v>307</v>
      </c>
      <c r="LG2" s="344">
        <f t="shared" si="5"/>
        <v>308</v>
      </c>
      <c r="LH2" s="344">
        <f t="shared" si="5"/>
        <v>309</v>
      </c>
      <c r="LI2" s="344">
        <f t="shared" si="5"/>
        <v>310</v>
      </c>
      <c r="LJ2" s="344">
        <f>LI2+1</f>
        <v>311</v>
      </c>
      <c r="LK2" s="345">
        <f t="shared" ref="LK2:NG2" si="6">LJ2+1</f>
        <v>312</v>
      </c>
      <c r="LL2" s="352">
        <f t="shared" si="6"/>
        <v>313</v>
      </c>
      <c r="LM2" s="344">
        <f t="shared" si="6"/>
        <v>314</v>
      </c>
      <c r="LN2" s="344">
        <f t="shared" si="6"/>
        <v>315</v>
      </c>
      <c r="LO2" s="344">
        <f t="shared" si="6"/>
        <v>316</v>
      </c>
      <c r="LP2" s="344">
        <f t="shared" si="6"/>
        <v>317</v>
      </c>
      <c r="LQ2" s="344">
        <f t="shared" si="6"/>
        <v>318</v>
      </c>
      <c r="LR2" s="344">
        <f t="shared" si="6"/>
        <v>319</v>
      </c>
      <c r="LS2" s="344">
        <f t="shared" si="6"/>
        <v>320</v>
      </c>
      <c r="LT2" s="344">
        <f t="shared" si="6"/>
        <v>321</v>
      </c>
      <c r="LU2" s="344">
        <f t="shared" si="6"/>
        <v>322</v>
      </c>
      <c r="LV2" s="344">
        <f t="shared" si="6"/>
        <v>323</v>
      </c>
      <c r="LW2" s="345">
        <f t="shared" si="6"/>
        <v>324</v>
      </c>
      <c r="LX2" s="352">
        <f t="shared" si="6"/>
        <v>325</v>
      </c>
      <c r="LY2" s="344">
        <f t="shared" si="6"/>
        <v>326</v>
      </c>
      <c r="LZ2" s="344">
        <f t="shared" si="6"/>
        <v>327</v>
      </c>
      <c r="MA2" s="344">
        <f t="shared" si="6"/>
        <v>328</v>
      </c>
      <c r="MB2" s="344">
        <f t="shared" si="6"/>
        <v>329</v>
      </c>
      <c r="MC2" s="344">
        <f t="shared" si="6"/>
        <v>330</v>
      </c>
      <c r="MD2" s="344">
        <f t="shared" si="6"/>
        <v>331</v>
      </c>
      <c r="ME2" s="344">
        <f t="shared" si="6"/>
        <v>332</v>
      </c>
      <c r="MF2" s="344">
        <f t="shared" si="6"/>
        <v>333</v>
      </c>
      <c r="MG2" s="344">
        <f t="shared" si="6"/>
        <v>334</v>
      </c>
      <c r="MH2" s="344">
        <f t="shared" si="6"/>
        <v>335</v>
      </c>
      <c r="MI2" s="345">
        <f t="shared" si="6"/>
        <v>336</v>
      </c>
      <c r="MJ2" s="352">
        <f t="shared" si="6"/>
        <v>337</v>
      </c>
      <c r="MK2" s="344">
        <f t="shared" si="6"/>
        <v>338</v>
      </c>
      <c r="ML2" s="344">
        <f t="shared" si="6"/>
        <v>339</v>
      </c>
      <c r="MM2" s="344">
        <f t="shared" si="6"/>
        <v>340</v>
      </c>
      <c r="MN2" s="344">
        <f t="shared" si="6"/>
        <v>341</v>
      </c>
      <c r="MO2" s="344">
        <f t="shared" si="6"/>
        <v>342</v>
      </c>
      <c r="MP2" s="344">
        <f t="shared" si="6"/>
        <v>343</v>
      </c>
      <c r="MQ2" s="344">
        <f t="shared" si="6"/>
        <v>344</v>
      </c>
      <c r="MR2" s="344">
        <f t="shared" si="6"/>
        <v>345</v>
      </c>
      <c r="MS2" s="344">
        <f t="shared" si="6"/>
        <v>346</v>
      </c>
      <c r="MT2" s="344">
        <f t="shared" si="6"/>
        <v>347</v>
      </c>
      <c r="MU2" s="345">
        <f t="shared" si="6"/>
        <v>348</v>
      </c>
      <c r="MV2" s="352">
        <f t="shared" si="6"/>
        <v>349</v>
      </c>
      <c r="MW2" s="344">
        <f t="shared" si="6"/>
        <v>350</v>
      </c>
      <c r="MX2" s="344">
        <f t="shared" si="6"/>
        <v>351</v>
      </c>
      <c r="MY2" s="344">
        <f t="shared" si="6"/>
        <v>352</v>
      </c>
      <c r="MZ2" s="344">
        <f t="shared" si="6"/>
        <v>353</v>
      </c>
      <c r="NA2" s="344">
        <f t="shared" si="6"/>
        <v>354</v>
      </c>
      <c r="NB2" s="344">
        <f t="shared" si="6"/>
        <v>355</v>
      </c>
      <c r="NC2" s="344">
        <f t="shared" si="6"/>
        <v>356</v>
      </c>
      <c r="ND2" s="344">
        <f t="shared" si="6"/>
        <v>357</v>
      </c>
      <c r="NE2" s="344">
        <f t="shared" si="6"/>
        <v>358</v>
      </c>
      <c r="NF2" s="344">
        <f t="shared" si="6"/>
        <v>359</v>
      </c>
      <c r="NG2" s="345">
        <f t="shared" si="6"/>
        <v>360</v>
      </c>
    </row>
    <row r="3" spans="1:371" x14ac:dyDescent="0.2">
      <c r="A3" s="260" t="s">
        <v>722</v>
      </c>
      <c r="B3" s="378" t="s">
        <v>271</v>
      </c>
      <c r="C3" s="379" t="s">
        <v>4</v>
      </c>
      <c r="D3" s="305" t="s">
        <v>678</v>
      </c>
      <c r="E3" s="258" t="str">
        <f>'Cargos e Salários'!C43</f>
        <v>Controlador de acesso</v>
      </c>
      <c r="F3" s="259">
        <v>5</v>
      </c>
      <c r="G3" s="291">
        <f>'Cargos e Salários'!AC43</f>
        <v>3989.1892334423887</v>
      </c>
      <c r="H3" s="283">
        <f t="shared" ref="H3:H7" si="7">G3*F3</f>
        <v>19945.946167211943</v>
      </c>
      <c r="K3" s="343" t="s">
        <v>646</v>
      </c>
      <c r="L3" s="353">
        <f>'Receitas UGC'!F24</f>
        <v>372416.52296874265</v>
      </c>
      <c r="M3" s="353">
        <f>'Receitas UGC'!G24</f>
        <v>265553.18347336771</v>
      </c>
      <c r="N3" s="353">
        <f>'Receitas UGC'!H24</f>
        <v>269173.20992591063</v>
      </c>
      <c r="O3" s="353">
        <f>'Receitas UGC'!I24</f>
        <v>251656.90136112834</v>
      </c>
      <c r="P3" s="353">
        <f>'Receitas UGC'!J24</f>
        <v>207793.30088512547</v>
      </c>
      <c r="Q3" s="353">
        <f>'Receitas UGC'!K24</f>
        <v>219802.19794428331</v>
      </c>
      <c r="R3" s="353">
        <f>'Receitas UGC'!L24</f>
        <v>345559.58758030663</v>
      </c>
      <c r="S3" s="353">
        <f>'Receitas UGC'!M24</f>
        <v>251671.98345856101</v>
      </c>
      <c r="T3" s="353">
        <f>'Receitas UGC'!N24</f>
        <v>270986.77378139389</v>
      </c>
      <c r="U3" s="353">
        <f>'Receitas UGC'!O24</f>
        <v>302642.33348387893</v>
      </c>
      <c r="V3" s="353">
        <f>'Receitas UGC'!P24</f>
        <v>313694.96647549747</v>
      </c>
      <c r="W3" s="353">
        <f>'Receitas UGC'!Q24</f>
        <v>318534.49128677172</v>
      </c>
      <c r="X3" s="353">
        <f>'Receitas UGC'!R24</f>
        <v>392867.15613731171</v>
      </c>
      <c r="Y3" s="353">
        <f>'Receitas UGC'!S24</f>
        <v>302052.61326112144</v>
      </c>
      <c r="Z3" s="353">
        <f>'Receitas UGC'!T24</f>
        <v>264234.7547051463</v>
      </c>
      <c r="AA3" s="353">
        <f>'Receitas UGC'!U24</f>
        <v>260450.3112968569</v>
      </c>
      <c r="AB3" s="353">
        <f>'Receitas UGC'!V24</f>
        <v>219571.72334019371</v>
      </c>
      <c r="AC3" s="353">
        <f>'Receitas UGC'!W24</f>
        <v>227556.26825989885</v>
      </c>
      <c r="AD3" s="353">
        <f>'Receitas UGC'!X24</f>
        <v>354833.26883777516</v>
      </c>
      <c r="AE3" s="353">
        <f>'Receitas UGC'!Y24</f>
        <v>261026.1666616649</v>
      </c>
      <c r="AF3" s="353">
        <f>'Receitas UGC'!Z24</f>
        <v>279727.79500119569</v>
      </c>
      <c r="AG3" s="353">
        <f>'Receitas UGC'!AA24</f>
        <v>311428.45613614301</v>
      </c>
      <c r="AH3" s="353">
        <f>'Receitas UGC'!AB24</f>
        <v>322991.02180356998</v>
      </c>
      <c r="AI3" s="353">
        <f>'Receitas UGC'!AC24</f>
        <v>315430.30810398352</v>
      </c>
      <c r="AJ3" s="353">
        <f>'Receitas UGC'!AD24</f>
        <v>397401.43365747319</v>
      </c>
      <c r="AK3" s="353">
        <f>'Receitas UGC'!AE24</f>
        <v>307789.90950992162</v>
      </c>
      <c r="AL3" s="353">
        <f>'Receitas UGC'!AF24</f>
        <v>280598.70848722989</v>
      </c>
      <c r="AM3" s="353">
        <f>'Receitas UGC'!AG24</f>
        <v>260560.03793273945</v>
      </c>
      <c r="AN3" s="353">
        <f>'Receitas UGC'!AH24</f>
        <v>233298.19168618662</v>
      </c>
      <c r="AO3" s="353">
        <f>'Receitas UGC'!AI24</f>
        <v>226753.98967669564</v>
      </c>
      <c r="AP3" s="353">
        <f>'Receitas UGC'!AJ24</f>
        <v>359698.67562042456</v>
      </c>
      <c r="AQ3" s="353">
        <f>'Receitas UGC'!AK24</f>
        <v>268231.41933606239</v>
      </c>
      <c r="AR3" s="353">
        <f>'Receitas UGC'!AL24</f>
        <v>285820.3355065097</v>
      </c>
      <c r="AS3" s="353">
        <f>'Receitas UGC'!AM24</f>
        <v>318383.79589237447</v>
      </c>
      <c r="AT3" s="353">
        <f>'Receitas UGC'!AN24</f>
        <v>331124.2945250831</v>
      </c>
      <c r="AU3" s="353">
        <f>'Receitas UGC'!AO24</f>
        <v>342257.15641717892</v>
      </c>
      <c r="AV3" s="353">
        <f>'Receitas UGC'!AP24</f>
        <v>413355.05267485551</v>
      </c>
      <c r="AW3" s="353">
        <f>'Receitas UGC'!AQ24</f>
        <v>301783.94464177411</v>
      </c>
      <c r="AX3" s="353">
        <f>'Receitas UGC'!AR24</f>
        <v>307716.08622800902</v>
      </c>
      <c r="AY3" s="353">
        <f>'Receitas UGC'!AS24</f>
        <v>287179.16297331656</v>
      </c>
      <c r="AZ3" s="353">
        <f>'Receitas UGC'!AT24</f>
        <v>240694.14451818613</v>
      </c>
      <c r="BA3" s="353">
        <f>'Receitas UGC'!AU24</f>
        <v>253467.13187715338</v>
      </c>
      <c r="BB3" s="353">
        <f>'Receitas UGC'!AV24</f>
        <v>379503.65443188307</v>
      </c>
      <c r="BC3" s="353">
        <f>'Receitas UGC'!AW24</f>
        <v>283624.10198848444</v>
      </c>
      <c r="BD3" s="353">
        <f>'Receitas UGC'!AX24</f>
        <v>302000.50071682403</v>
      </c>
      <c r="BE3" s="353">
        <f>'Receitas UGC'!AY24</f>
        <v>333106.12193813879</v>
      </c>
      <c r="BF3" s="353">
        <f>'Receitas UGC'!AZ24</f>
        <v>345147.37641176168</v>
      </c>
      <c r="BG3" s="353">
        <f>'Receitas UGC'!BA24</f>
        <v>356408.75867965532</v>
      </c>
      <c r="BH3" s="353">
        <f>'Receitas UGC'!BB24</f>
        <v>426539.02041484235</v>
      </c>
      <c r="BI3" s="353">
        <f>'Receitas UGC'!BC24</f>
        <v>334075.9924086688</v>
      </c>
      <c r="BJ3" s="353">
        <f>'Receitas UGC'!BD24</f>
        <v>296395.42137502634</v>
      </c>
      <c r="BK3" s="353">
        <f>'Receitas UGC'!BE24</f>
        <v>292191.34820293373</v>
      </c>
      <c r="BL3" s="353">
        <f>'Receitas UGC'!BF24</f>
        <v>249976.03901569513</v>
      </c>
      <c r="BM3" s="353">
        <f>'Receitas UGC'!BG24</f>
        <v>259176.97093413409</v>
      </c>
      <c r="BN3" s="353">
        <f>'Receitas UGC'!BH24</f>
        <v>387540.71781607287</v>
      </c>
      <c r="BO3" s="353">
        <f>'Receitas UGC'!BI24</f>
        <v>292307.10215435678</v>
      </c>
      <c r="BP3" s="353">
        <f>'Receitas UGC'!BJ24</f>
        <v>310461.31403287937</v>
      </c>
      <c r="BQ3" s="353">
        <f>'Receitas UGC'!BK24</f>
        <v>341975.9073984978</v>
      </c>
      <c r="BR3" s="353">
        <f>'Receitas UGC'!BL24</f>
        <v>354847.33431096474</v>
      </c>
      <c r="BS3" s="353">
        <f>'Receitas UGC'!BM24</f>
        <v>357158.47085914761</v>
      </c>
      <c r="BT3" s="353">
        <f>'Receitas UGC'!BN24</f>
        <v>432998.65398172563</v>
      </c>
      <c r="BU3" s="353">
        <f>'Receitas UGC'!BO24</f>
        <v>341553.48778015992</v>
      </c>
      <c r="BV3" s="353">
        <f>'Receitas UGC'!BP24</f>
        <v>314706.61285520979</v>
      </c>
      <c r="BW3" s="353">
        <f>'Receitas UGC'!BQ24</f>
        <v>293966.19435922056</v>
      </c>
      <c r="BX3" s="353">
        <f>'Receitas UGC'!BR24</f>
        <v>265225.75126316305</v>
      </c>
      <c r="BY3" s="353">
        <f>'Receitas UGC'!BS24</f>
        <v>259885.23392069232</v>
      </c>
      <c r="BZ3" s="353">
        <f>'Receitas UGC'!BT24</f>
        <v>393862.57821541873</v>
      </c>
      <c r="CA3" s="353">
        <f>'Receitas UGC'!BU24</f>
        <v>300877.00899586146</v>
      </c>
      <c r="CB3" s="353">
        <f>'Receitas UGC'!BV24</f>
        <v>317864.70317680755</v>
      </c>
      <c r="CC3" s="353">
        <f>'Receitas UGC'!BW24</f>
        <v>350199.59089527529</v>
      </c>
      <c r="CD3" s="353">
        <f>'Receitas UGC'!BX24</f>
        <v>364249.72978545009</v>
      </c>
      <c r="CE3" s="353">
        <f>'Receitas UGC'!BY24</f>
        <v>337388.55021225766</v>
      </c>
      <c r="CF3" s="353">
        <f>'Receitas UGC'!BZ24</f>
        <v>431363.89510279853</v>
      </c>
      <c r="CG3" s="353">
        <f>'Receitas UGC'!CA24</f>
        <v>343428.19342898409</v>
      </c>
      <c r="CH3" s="353">
        <f>'Receitas UGC'!CB24</f>
        <v>303587.71638922271</v>
      </c>
      <c r="CI3" s="353">
        <f>'Receitas UGC'!CC24</f>
        <v>303682.42397817655</v>
      </c>
      <c r="CJ3" s="353">
        <f>'Receitas UGC'!CD24</f>
        <v>275426.36038711492</v>
      </c>
      <c r="CK3" s="353">
        <f>'Receitas UGC'!CE24</f>
        <v>266758.93682221527</v>
      </c>
      <c r="CL3" s="353">
        <f>'Receitas UGC'!CF24</f>
        <v>403524.53646166169</v>
      </c>
      <c r="CM3" s="353">
        <f>'Receitas UGC'!CG24</f>
        <v>310687.8638733612</v>
      </c>
      <c r="CN3" s="353">
        <f>'Receitas UGC'!CH24</f>
        <v>327352.34762248141</v>
      </c>
      <c r="CO3" s="353">
        <f>'Receitas UGC'!CI24</f>
        <v>360079.56319433963</v>
      </c>
      <c r="CP3" s="353">
        <f>'Receitas UGC'!CJ24</f>
        <v>374880.19223427563</v>
      </c>
      <c r="CQ3" s="353">
        <f>'Receitas UGC'!CK24</f>
        <v>366025.74680522957</v>
      </c>
      <c r="CR3" s="353">
        <f>'Receitas UGC'!CL24</f>
        <v>449243.00147869618</v>
      </c>
      <c r="CS3" s="353">
        <f>'Receitas UGC'!CM24</f>
        <v>359086.94764528074</v>
      </c>
      <c r="CT3" s="353">
        <f>'Receitas UGC'!CN24</f>
        <v>320320.70998232299</v>
      </c>
      <c r="CU3" s="353">
        <f>'Receitas UGC'!CO24</f>
        <v>318812.71857096523</v>
      </c>
      <c r="CV3" s="353">
        <f>'Receitas UGC'!CP24</f>
        <v>285005.4035729763</v>
      </c>
      <c r="CW3" s="353">
        <f>'Receitas UGC'!CQ24</f>
        <v>279134.51737520529</v>
      </c>
      <c r="CX3" s="353">
        <f>'Receitas UGC'!CR24</f>
        <v>416350.11106748169</v>
      </c>
      <c r="CY3" s="353">
        <f>'Receitas UGC'!CS24</f>
        <v>322386.49982363754</v>
      </c>
      <c r="CZ3" s="353">
        <f>'Receitas UGC'!CT24</f>
        <v>339040.37337140605</v>
      </c>
      <c r="DA3" s="353">
        <f>'Receitas UGC'!CU24</f>
        <v>371710.01028502017</v>
      </c>
      <c r="DB3" s="353">
        <f>'Receitas UGC'!CV24</f>
        <v>386908.91789534077</v>
      </c>
      <c r="DC3" s="353">
        <f>'Receitas UGC'!CW24</f>
        <v>385497.96016756591</v>
      </c>
      <c r="DD3" s="353">
        <f>'Receitas UGC'!CX24</f>
        <v>464116.39653217525</v>
      </c>
      <c r="DE3" s="353">
        <f>'Receitas UGC'!CY24</f>
        <v>352931.23574568954</v>
      </c>
      <c r="DF3" s="353">
        <f>'Receitas UGC'!CZ24</f>
        <v>357737.13275300391</v>
      </c>
      <c r="DG3" s="353">
        <f>'Receitas UGC'!DA24</f>
        <v>338986.10043545719</v>
      </c>
      <c r="DH3" s="353">
        <f>'Receitas UGC'!DB24</f>
        <v>291530.63571800361</v>
      </c>
      <c r="DI3" s="353">
        <f>'Receitas UGC'!DC24</f>
        <v>307090.91755285213</v>
      </c>
      <c r="DJ3" s="353">
        <f>'Receitas UGC'!DD24</f>
        <v>435932.9931757116</v>
      </c>
      <c r="DK3" s="353">
        <f>'Receitas UGC'!DE24</f>
        <v>338161.16014629265</v>
      </c>
      <c r="DL3" s="353">
        <f>'Receitas UGC'!DF24</f>
        <v>356027.0102839825</v>
      </c>
      <c r="DM3" s="353">
        <f>'Receitas UGC'!DG24</f>
        <v>387215.05935723835</v>
      </c>
      <c r="DN3" s="353">
        <f>'Receitas UGC'!DH24</f>
        <v>401935.8331100145</v>
      </c>
      <c r="DO3" s="353">
        <f>'Receitas UGC'!DI24</f>
        <v>410840.61628983053</v>
      </c>
      <c r="DP3" s="353">
        <f>'Receitas UGC'!DJ24</f>
        <v>482452.00940056966</v>
      </c>
      <c r="DQ3" s="353">
        <f>'Receitas UGC'!DK24</f>
        <v>389237.64397091919</v>
      </c>
      <c r="DR3" s="353">
        <f>'Receitas UGC'!DL24</f>
        <v>351085.2472566088</v>
      </c>
      <c r="DS3" s="353">
        <f>'Receitas UGC'!DM24</f>
        <v>347724.19944677362</v>
      </c>
      <c r="DT3" s="353">
        <f>'Receitas UGC'!DN24</f>
        <v>304005.56771194859</v>
      </c>
      <c r="DU3" s="353">
        <f>'Receitas UGC'!DO24</f>
        <v>315864.25137436407</v>
      </c>
      <c r="DV3" s="353">
        <f>'Receitas UGC'!DP24</f>
        <v>446786.05881611235</v>
      </c>
      <c r="DW3" s="353">
        <f>'Receitas UGC'!DQ24</f>
        <v>349376.34932217031</v>
      </c>
      <c r="DX3" s="353">
        <f>'Receitas UGC'!DR24</f>
        <v>366841.21649182227</v>
      </c>
      <c r="DY3" s="353">
        <f>'Receitas UGC'!DS24</f>
        <v>398290.01587484201</v>
      </c>
      <c r="DZ3" s="353">
        <f>'Receitas UGC'!DT24</f>
        <v>413783.79922889773</v>
      </c>
      <c r="EA3" s="353">
        <f>'Receitas UGC'!DU24</f>
        <v>423318.3277167395</v>
      </c>
      <c r="EB3" s="353">
        <f>'Receitas UGC'!DV24</f>
        <v>494681.0558924299</v>
      </c>
      <c r="EC3" s="353">
        <f>'Receitas UGC'!DW24</f>
        <v>401255.52598744404</v>
      </c>
      <c r="ED3" s="353">
        <f>'Receitas UGC'!DX24</f>
        <v>374456.25054550526</v>
      </c>
      <c r="EE3" s="353">
        <f>'Receitas UGC'!DY24</f>
        <v>353567.19647861068</v>
      </c>
      <c r="EF3" s="353">
        <f>'Receitas UGC'!DZ24</f>
        <v>322737.60098463297</v>
      </c>
      <c r="EG3" s="353">
        <f>'Receitas UGC'!EA24</f>
        <v>319876.42851359164</v>
      </c>
      <c r="EH3" s="353">
        <f>'Receitas UGC'!EB24</f>
        <v>456130.89387010271</v>
      </c>
      <c r="EI3" s="353">
        <f>'Receitas UGC'!EC24</f>
        <v>360655.28203656856</v>
      </c>
      <c r="EJ3" s="353">
        <f>'Receitas UGC'!ED24</f>
        <v>376750.05914772244</v>
      </c>
      <c r="EK3" s="353">
        <f>'Receitas UGC'!EE24</f>
        <v>408851.48596095404</v>
      </c>
      <c r="EL3" s="353">
        <f>'Receitas UGC'!EF24</f>
        <v>425452.27984264394</v>
      </c>
      <c r="EM3" s="353">
        <f>'Receitas UGC'!EG24</f>
        <v>396849.2936194464</v>
      </c>
      <c r="EN3" s="353">
        <f>'Receitas UGC'!EH24</f>
        <v>491649.14995150862</v>
      </c>
      <c r="EO3" s="353">
        <f>'Receitas UGC'!EI24</f>
        <v>382800.27869569522</v>
      </c>
      <c r="EP3" s="353">
        <f>'Receitas UGC'!EJ24</f>
        <v>385641.54283981153</v>
      </c>
      <c r="EQ3" s="353">
        <f>'Receitas UGC'!EK24</f>
        <v>369848.29564542393</v>
      </c>
      <c r="ER3" s="353">
        <f>'Receitas UGC'!EL24</f>
        <v>322676.2351275172</v>
      </c>
      <c r="ES3" s="353">
        <f>'Receitas UGC'!EM24</f>
        <v>340431.33314674615</v>
      </c>
      <c r="ET3" s="353">
        <f>'Receitas UGC'!EN24</f>
        <v>471693.16518283956</v>
      </c>
      <c r="EU3" s="353">
        <f>'Receitas UGC'!EO24</f>
        <v>373104.81770434324</v>
      </c>
      <c r="EV3" s="353">
        <f>'Receitas UGC'!EP24</f>
        <v>390935.39342986798</v>
      </c>
      <c r="EW3" s="353">
        <f>'Receitas UGC'!EQ24</f>
        <v>422450.08580041019</v>
      </c>
      <c r="EX3" s="353">
        <f>'Receitas UGC'!ER24</f>
        <v>439158.09419831279</v>
      </c>
      <c r="EY3" s="353">
        <f>'Receitas UGC'!ES24</f>
        <v>440558.66995713912</v>
      </c>
      <c r="EZ3" s="353">
        <f>'Receitas UGC'!ET24</f>
        <v>517023.12185222522</v>
      </c>
      <c r="FA3" s="353">
        <f>'Receitas UGC'!EU24</f>
        <v>424155.76346943493</v>
      </c>
      <c r="FB3" s="353">
        <f>'Receitas UGC'!EV24</f>
        <v>385423.89093657961</v>
      </c>
      <c r="FC3" s="353">
        <f>'Receitas UGC'!EW24</f>
        <v>383307.9368636508</v>
      </c>
      <c r="FD3" s="353">
        <f>'Receitas UGC'!EX24</f>
        <v>338986.29583991197</v>
      </c>
      <c r="FE3" s="353">
        <f>'Receitas UGC'!EY24</f>
        <v>352784.43749773712</v>
      </c>
      <c r="FF3" s="353">
        <f>'Receitas UGC'!EZ24</f>
        <v>485636.60698779766</v>
      </c>
      <c r="FG3" s="353">
        <f>'Receitas UGC'!FA24</f>
        <v>386979.167099507</v>
      </c>
      <c r="FH3" s="353">
        <f>'Receitas UGC'!FB24</f>
        <v>404125.55887807981</v>
      </c>
      <c r="FI3" s="353">
        <f>'Receitas UGC'!FC24</f>
        <v>435650.38622633985</v>
      </c>
      <c r="FJ3" s="353">
        <f>'Receitas UGC'!FD24</f>
        <v>452969.92198414612</v>
      </c>
      <c r="FK3" s="353">
        <f>'Receitas UGC'!FE24</f>
        <v>441868.57283819234</v>
      </c>
      <c r="FL3" s="353">
        <f>'Receitas UGC'!FF24</f>
        <v>525845.0910608978</v>
      </c>
      <c r="FM3" s="353">
        <f>'Receitas UGC'!FG24</f>
        <v>434174.65009805217</v>
      </c>
      <c r="FN3" s="353">
        <f>'Receitas UGC'!FH24</f>
        <v>405930.75994397985</v>
      </c>
      <c r="FO3" s="353">
        <f>'Receitas UGC'!FI24</f>
        <v>387520.13260811684</v>
      </c>
      <c r="FP3" s="353">
        <f>'Receitas UGC'!FJ24</f>
        <v>356693.1388593188</v>
      </c>
      <c r="FQ3" s="353">
        <f>'Receitas UGC'!FK24</f>
        <v>356052.98604949587</v>
      </c>
      <c r="FR3" s="353">
        <f>'Receitas UGC'!FL24</f>
        <v>494666.22599701345</v>
      </c>
      <c r="FS3" s="353">
        <f>'Receitas UGC'!FM24</f>
        <v>398202.18548053689</v>
      </c>
      <c r="FT3" s="353">
        <f>'Receitas UGC'!FN24</f>
        <v>414172.06266962999</v>
      </c>
      <c r="FU3" s="353">
        <f>'Receitas UGC'!FO24</f>
        <v>446533.4659909847</v>
      </c>
      <c r="FV3" s="353">
        <f>'Receitas UGC'!FP24</f>
        <v>465151.46174497623</v>
      </c>
      <c r="FW3" s="353">
        <f>'Receitas UGC'!FQ24</f>
        <v>461668.9583422686</v>
      </c>
      <c r="FX3" s="353">
        <f>'Receitas UGC'!FR24</f>
        <v>541426.07430421805</v>
      </c>
      <c r="FY3" s="353">
        <f>'Receitas UGC'!FS24</f>
        <v>448890.74196009326</v>
      </c>
      <c r="FZ3" s="353">
        <f>'Receitas UGC'!FT24</f>
        <v>409842.88218621543</v>
      </c>
      <c r="GA3" s="353">
        <f>'Receitas UGC'!FU24</f>
        <v>408628.79783357593</v>
      </c>
      <c r="GB3" s="353">
        <f>'Receitas UGC'!FV24</f>
        <v>363915.91540521506</v>
      </c>
      <c r="GC3" s="353">
        <f>'Receitas UGC'!FW24</f>
        <v>379118.76497473539</v>
      </c>
      <c r="GD3" s="353">
        <f>'Receitas UGC'!FX24</f>
        <v>513357.09979643527</v>
      </c>
      <c r="GE3" s="353">
        <f>'Receitas UGC'!FY24</f>
        <v>413835.49803682981</v>
      </c>
      <c r="GF3" s="353">
        <f>'Receitas UGC'!FZ24</f>
        <v>430772.29899727576</v>
      </c>
      <c r="GG3" s="353">
        <f>'Receitas UGC'!GA24</f>
        <v>462362.98285755998</v>
      </c>
      <c r="GH3" s="353">
        <f>'Receitas UGC'!GB24</f>
        <v>480983.97481319046</v>
      </c>
      <c r="GI3" s="353">
        <f>'Receitas UGC'!GC24</f>
        <v>488859.5090589351</v>
      </c>
      <c r="GJ3" s="353">
        <f>'Receitas UGC'!GD24</f>
        <v>561356.57312120683</v>
      </c>
      <c r="GK3" s="353">
        <f>'Receitas UGC'!GE24</f>
        <v>466973.95480242203</v>
      </c>
      <c r="GL3" s="353">
        <f>'Receitas UGC'!GF24</f>
        <v>428380.26448376261</v>
      </c>
      <c r="GM3" s="353">
        <f>'Receitas UGC'!GG24</f>
        <v>426026.43805462797</v>
      </c>
      <c r="GN3" s="353">
        <f>'Receitas UGC'!GH24</f>
        <v>380193.76825268741</v>
      </c>
      <c r="GO3" s="353">
        <f>'Receitas UGC'!GI24</f>
        <v>395682.26787028759</v>
      </c>
      <c r="GP3" s="353">
        <f>'Receitas UGC'!GJ24</f>
        <v>530067.24982716166</v>
      </c>
      <c r="GQ3" s="353">
        <f>'Receitas UGC'!GK24</f>
        <v>429656.72975452524</v>
      </c>
      <c r="GR3" s="353">
        <f>'Receitas UGC'!GL24</f>
        <v>446163.96398329776</v>
      </c>
      <c r="GS3" s="353">
        <f>'Receitas UGC'!GM24</f>
        <v>477507.46902454633</v>
      </c>
      <c r="GT3" s="353">
        <f>'Receitas UGC'!GN24</f>
        <v>496574.99402930483</v>
      </c>
      <c r="GU3" s="353">
        <f>'Receitas UGC'!GO24</f>
        <v>495095.61556198134</v>
      </c>
      <c r="GV3" s="353">
        <f>'Receitas UGC'!GP24</f>
        <v>573056.71446740231</v>
      </c>
      <c r="GW3" s="353">
        <f>'Receitas UGC'!GQ24</f>
        <v>459510.1872452228</v>
      </c>
      <c r="GX3" s="353">
        <f>'Receitas UGC'!GR24</f>
        <v>463425.29526752641</v>
      </c>
      <c r="GY3" s="353">
        <f>'Receitas UGC'!GS24</f>
        <v>445473.5818070423</v>
      </c>
      <c r="GZ3" s="353">
        <f>'Receitas UGC'!GT24</f>
        <v>394804.19580718974</v>
      </c>
      <c r="HA3" s="353">
        <f>'Receitas UGC'!GU24</f>
        <v>414933.79613117629</v>
      </c>
      <c r="HB3" s="353">
        <f>'Receitas UGC'!GV24</f>
        <v>548144.33999657596</v>
      </c>
      <c r="HC3" s="353">
        <f>'Receitas UGC'!GW24</f>
        <v>446166.59803534724</v>
      </c>
      <c r="HD3" s="353">
        <f>'Receitas UGC'!GX24</f>
        <v>462596.00397250341</v>
      </c>
      <c r="HE3" s="353">
        <f>'Receitas UGC'!GY24</f>
        <v>493512.13602275681</v>
      </c>
      <c r="HF3" s="353">
        <f>'Receitas UGC'!GZ24</f>
        <v>512894.19445939478</v>
      </c>
      <c r="HG3" s="353">
        <f>'Receitas UGC'!HA24</f>
        <v>481807.27370493551</v>
      </c>
      <c r="HH3" s="353">
        <f>'Receitas UGC'!HB24</f>
        <v>577484.32929353125</v>
      </c>
      <c r="HI3" s="353">
        <f>'Receitas UGC'!HC24</f>
        <v>486868.24908204144</v>
      </c>
      <c r="HJ3" s="353">
        <f>'Receitas UGC'!HD24</f>
        <v>445595.85288783896</v>
      </c>
      <c r="HK3" s="353">
        <f>'Receitas UGC'!HE24</f>
        <v>447221.69611284562</v>
      </c>
      <c r="HL3" s="353">
        <f>'Receitas UGC'!HF24</f>
        <v>402478.17166059272</v>
      </c>
      <c r="HM3" s="353">
        <f>'Receitas UGC'!HG24</f>
        <v>420009.4607124913</v>
      </c>
      <c r="HN3" s="353">
        <f>'Receitas UGC'!HH24</f>
        <v>556813.24759317434</v>
      </c>
      <c r="HO3" s="353">
        <f>'Receitas UGC'!HI24</f>
        <v>456173.94537956541</v>
      </c>
      <c r="HP3" s="353">
        <f>'Receitas UGC'!HJ24</f>
        <v>472937.76650052</v>
      </c>
      <c r="HQ3" s="353">
        <f>'Receitas UGC'!HK24</f>
        <v>504791.41264899535</v>
      </c>
      <c r="HR3" s="353">
        <f>'Receitas UGC'!HL24</f>
        <v>525611.62702919031</v>
      </c>
      <c r="HS3" s="353">
        <f>'Receitas UGC'!HM24</f>
        <v>524898.30697534408</v>
      </c>
      <c r="HT3" s="353">
        <f>'Receitas UGC'!HN24</f>
        <v>602865.18985262467</v>
      </c>
      <c r="HU3" s="353">
        <f>'Receitas UGC'!HO24</f>
        <v>508824.71170708124</v>
      </c>
      <c r="HV3" s="353">
        <f>'Receitas UGC'!HP24</f>
        <v>469538.51060630631</v>
      </c>
      <c r="HW3" s="353">
        <f>'Receitas UGC'!HQ24</f>
        <v>468578.26185112644</v>
      </c>
      <c r="HX3" s="353">
        <f>'Receitas UGC'!HR24</f>
        <v>430051.43112069211</v>
      </c>
      <c r="HY3" s="353">
        <f>'Receitas UGC'!HS24</f>
        <v>430512.78364366578</v>
      </c>
      <c r="HZ3" s="353">
        <f>'Receitas UGC'!HT24</f>
        <v>573671.22239658854</v>
      </c>
      <c r="IA3" s="353">
        <f>'Receitas UGC'!HU24</f>
        <v>473743.82290318102</v>
      </c>
      <c r="IB3" s="353">
        <f>'Receitas UGC'!HV24</f>
        <v>488332.52148231911</v>
      </c>
      <c r="IC3" s="353">
        <f>'Receitas UGC'!HW24</f>
        <v>520559.72884035413</v>
      </c>
      <c r="ID3" s="353">
        <f>'Receitas UGC'!HX24</f>
        <v>542201.89772964572</v>
      </c>
      <c r="IE3" s="353">
        <f>'Receitas UGC'!HY24</f>
        <v>536554.68814525439</v>
      </c>
      <c r="IF3" s="353">
        <f>'Receitas UGC'!HZ24</f>
        <v>617343.51357416913</v>
      </c>
      <c r="IG3" s="353">
        <f>'Receitas UGC'!IA24</f>
        <v>503675.03833989135</v>
      </c>
      <c r="IH3" s="353">
        <f>'Receitas UGC'!IB24</f>
        <v>507191.55775007559</v>
      </c>
      <c r="II3" s="353">
        <f>'Receitas UGC'!IC24</f>
        <v>490234.28621895361</v>
      </c>
      <c r="IJ3" s="353">
        <f>'Receitas UGC'!ID24</f>
        <v>438605.74833426031</v>
      </c>
      <c r="IK3" s="353">
        <f>'Receitas UGC'!IE24</f>
        <v>460921.22626125085</v>
      </c>
      <c r="IL3" s="353">
        <f>'Receitas UGC'!IF24</f>
        <v>596254.95937518927</v>
      </c>
      <c r="IM3" s="353">
        <f>'Receitas UGC'!IG24</f>
        <v>492686.08062550391</v>
      </c>
      <c r="IN3" s="353">
        <f>'Receitas UGC'!IH24</f>
        <v>508655.85620428057</v>
      </c>
      <c r="IO3" s="353">
        <f>'Receitas UGC'!II24</f>
        <v>539586.70872345578</v>
      </c>
      <c r="IP3" s="353">
        <f>'Receitas UGC'!IJ24</f>
        <v>561064.02399317932</v>
      </c>
      <c r="IQ3" s="353">
        <f>'Receitas UGC'!IK24</f>
        <v>565755.87774993677</v>
      </c>
      <c r="IR3" s="353">
        <f>'Receitas UGC'!IL24</f>
        <v>639703.13467017596</v>
      </c>
      <c r="IS3" s="353">
        <f>'Receitas UGC'!IM24</f>
        <v>544033.70767149224</v>
      </c>
      <c r="IT3" s="353">
        <f>'Receitas UGC'!IN24</f>
        <v>504632.62438370165</v>
      </c>
      <c r="IU3" s="353">
        <f>'Receitas UGC'!IO24</f>
        <v>503165.7465906943</v>
      </c>
      <c r="IV3" s="353">
        <f>'Receitas UGC'!IP24</f>
        <v>455220.5748611915</v>
      </c>
      <c r="IW3" s="353">
        <f>'Receitas UGC'!IQ24</f>
        <v>474034.15223660308</v>
      </c>
      <c r="IX3" s="353">
        <f>'Receitas UGC'!IR24</f>
        <v>611634.06636825495</v>
      </c>
      <c r="IY3" s="353">
        <f>'Receitas UGC'!IS24</f>
        <v>508313.03341814398</v>
      </c>
      <c r="IZ3" s="353">
        <f>'Receitas UGC'!IT24</f>
        <v>523856.37915809359</v>
      </c>
      <c r="JA3" s="353">
        <f>'Receitas UGC'!IU24</f>
        <v>555057.97887893568</v>
      </c>
      <c r="JB3" s="353">
        <f>'Receitas UGC'!IV24</f>
        <v>577483.46430314507</v>
      </c>
      <c r="JC3" s="353">
        <f>'Receitas UGC'!IW24</f>
        <v>582715.06685010763</v>
      </c>
      <c r="JD3" s="353">
        <f>'Receitas UGC'!IX24</f>
        <v>656489.28400682251</v>
      </c>
      <c r="JE3" s="353">
        <f>'Receitas UGC'!IY24</f>
        <v>560560.90181396576</v>
      </c>
      <c r="JF3" s="353">
        <f>'Receitas UGC'!IZ24</f>
        <v>532492.89130149293</v>
      </c>
      <c r="JG3" s="353">
        <f>'Receitas UGC'!JA24</f>
        <v>513550.57626052992</v>
      </c>
      <c r="JH3" s="353">
        <f>'Receitas UGC'!JB24</f>
        <v>478398.86767145572</v>
      </c>
      <c r="JI3" s="353">
        <f>'Receitas UGC'!JC24</f>
        <v>482664.04668246943</v>
      </c>
      <c r="JJ3" s="353">
        <f>'Receitas UGC'!JD24</f>
        <v>625760.59954188776</v>
      </c>
      <c r="JK3" s="353">
        <f>'Receitas UGC'!JE24</f>
        <v>524234.73950106092</v>
      </c>
      <c r="JL3" s="353">
        <f>'Receitas UGC'!JF24</f>
        <v>538364.15423905256</v>
      </c>
      <c r="JM3" s="353">
        <f>'Receitas UGC'!JG24</f>
        <v>570214.31958284136</v>
      </c>
      <c r="JN3" s="353">
        <f>'Receitas UGC'!JH24</f>
        <v>593914.7799931718</v>
      </c>
      <c r="JO3" s="353">
        <f>'Receitas UGC'!JI24</f>
        <v>589955.44803467719</v>
      </c>
      <c r="JP3" s="353">
        <f>'Receitas UGC'!JJ24</f>
        <v>669570.96611256234</v>
      </c>
      <c r="JQ3" s="353">
        <f>'Receitas UGC'!JK24</f>
        <v>554736.84338187962</v>
      </c>
      <c r="JR3" s="353">
        <f>'Receitas UGC'!JL24</f>
        <v>558018.73154441372</v>
      </c>
      <c r="JS3" s="353">
        <f>'Receitas UGC'!JM24</f>
        <v>541324.78184567962</v>
      </c>
      <c r="JT3" s="353">
        <f>'Receitas UGC'!JN24</f>
        <v>488189.20924983884</v>
      </c>
      <c r="JU3" s="353">
        <f>'Receitas UGC'!JO24</f>
        <v>512602.06219420384</v>
      </c>
      <c r="JV3" s="353">
        <f>'Receitas UGC'!JP24</f>
        <v>649916.24290520838</v>
      </c>
      <c r="JW3" s="353">
        <f>'Receitas UGC'!JQ24</f>
        <v>544405.9818170435</v>
      </c>
      <c r="JX3" s="353">
        <f>'Receitas UGC'!JR24</f>
        <v>559710.03786714235</v>
      </c>
      <c r="JY3" s="353">
        <f>'Receitas UGC'!JS24</f>
        <v>590507.66623448592</v>
      </c>
      <c r="JZ3" s="353">
        <f>'Receitas UGC'!JT24</f>
        <v>614113.69157994201</v>
      </c>
      <c r="KA3" s="353">
        <f>'Receitas UGC'!JU24</f>
        <v>610710.60054763046</v>
      </c>
      <c r="KB3" s="353">
        <f>'Receitas UGC'!JV24</f>
        <v>689485.69188196666</v>
      </c>
      <c r="KC3" s="353">
        <f>'Receitas UGC'!JW24</f>
        <v>593806.9844743805</v>
      </c>
      <c r="KD3" s="353">
        <f>'Receitas UGC'!JX24</f>
        <v>553596.05133211461</v>
      </c>
      <c r="KE3" s="353">
        <f>'Receitas UGC'!JY24</f>
        <v>553397.46308748447</v>
      </c>
      <c r="KF3" s="353">
        <f>'Receitas UGC'!JZ24</f>
        <v>504443.99395008391</v>
      </c>
      <c r="KG3" s="353">
        <f>'Receitas UGC'!KA24</f>
        <v>525632.93914171786</v>
      </c>
      <c r="KH3" s="353">
        <f>'Receitas UGC'!KB24</f>
        <v>665593.25050296821</v>
      </c>
      <c r="KI3" s="353">
        <f>'Receitas UGC'!KC24</f>
        <v>560537.52101961104</v>
      </c>
      <c r="KJ3" s="353">
        <f>'Receitas UGC'!KD24</f>
        <v>575579.17233556288</v>
      </c>
      <c r="KK3" s="353">
        <f>'Receitas UGC'!KE24</f>
        <v>606804.89278229501</v>
      </c>
      <c r="KL3" s="353">
        <f>'Receitas UGC'!KF24</f>
        <v>631540.24644950638</v>
      </c>
      <c r="KM3" s="353">
        <f>'Receitas UGC'!KG24</f>
        <v>615796.79091557278</v>
      </c>
      <c r="KN3" s="353">
        <f>'Receitas UGC'!KH24</f>
        <v>702380.11920144991</v>
      </c>
      <c r="KO3" s="353">
        <f>'Receitas UGC'!KI24</f>
        <v>608021.43923106394</v>
      </c>
      <c r="KP3" s="353">
        <f>'Receitas UGC'!KJ24</f>
        <v>578417.63307710236</v>
      </c>
      <c r="KQ3" s="353">
        <f>'Receitas UGC'!KK24</f>
        <v>562095.19674924226</v>
      </c>
      <c r="KR3" s="353">
        <f>'Receitas UGC'!KL24</f>
        <v>526626.59424247581</v>
      </c>
      <c r="KS3" s="353">
        <f>'Receitas UGC'!KM24</f>
        <v>533636.83066567534</v>
      </c>
      <c r="KT3" s="353">
        <f>'Receitas UGC'!KN24</f>
        <v>679595.49602183164</v>
      </c>
      <c r="KU3" s="353">
        <f>'Receitas UGC'!KO24</f>
        <v>576633.6685673407</v>
      </c>
      <c r="KV3" s="353">
        <f>'Receitas UGC'!KP24</f>
        <v>590492.11203989072</v>
      </c>
      <c r="KW3" s="353">
        <f>'Receitas UGC'!KQ24</f>
        <v>622582.78118654201</v>
      </c>
      <c r="KX3" s="353">
        <f>'Receitas UGC'!KR24</f>
        <v>648823.21291496104</v>
      </c>
      <c r="KY3" s="353">
        <f>'Receitas UGC'!KS24</f>
        <v>640610.74928143399</v>
      </c>
      <c r="KZ3" s="353">
        <f>'Receitas UGC'!KT24</f>
        <v>723068.70914094918</v>
      </c>
      <c r="LA3" s="353">
        <f>'Receitas UGC'!KU24</f>
        <v>627801.08580901322</v>
      </c>
      <c r="LB3" s="353">
        <f>'Receitas UGC'!KV24</f>
        <v>587378.02159070922</v>
      </c>
      <c r="LC3" s="353">
        <f>'Receitas UGC'!KW24</f>
        <v>588315.17614473449</v>
      </c>
      <c r="LD3" s="353">
        <f>'Receitas UGC'!KX24</f>
        <v>538859.89273527055</v>
      </c>
      <c r="LE3" s="353">
        <f>'Receitas UGC'!KY24</f>
        <v>561905.10729569604</v>
      </c>
      <c r="LF3" s="353">
        <f>'Receitas UGC'!KZ24</f>
        <v>703671.9823432439</v>
      </c>
      <c r="LG3" s="353">
        <f>'Receitas UGC'!LA24</f>
        <v>597502.17129638465</v>
      </c>
      <c r="LH3" s="353">
        <f>'Receitas UGC'!LB24</f>
        <v>612281.20423598576</v>
      </c>
      <c r="LI3" s="353">
        <f>'Receitas UGC'!LC24</f>
        <v>643598.14469296404</v>
      </c>
      <c r="LJ3" s="353">
        <f>'Receitas UGC'!LD24</f>
        <v>670027.47260505916</v>
      </c>
      <c r="LK3" s="353">
        <f>'Receitas UGC'!LE24</f>
        <v>672171.70561067422</v>
      </c>
      <c r="LL3" s="353">
        <f>'Receitas UGC'!LF24</f>
        <v>747990.5255550273</v>
      </c>
      <c r="LM3" s="353">
        <f>'Receitas UGC'!LG24</f>
        <v>650921.74212131475</v>
      </c>
      <c r="LN3" s="353">
        <f>'Receitas UGC'!LH24</f>
        <v>610872.97383332008</v>
      </c>
      <c r="LO3" s="353">
        <f>'Receitas UGC'!LI24</f>
        <v>610814.75372738612</v>
      </c>
      <c r="LP3" s="353">
        <f>'Receitas UGC'!LJ24</f>
        <v>560176.37711180036</v>
      </c>
      <c r="LQ3" s="353">
        <f>'Receitas UGC'!LK24</f>
        <v>583717.55423221854</v>
      </c>
      <c r="LR3" s="353">
        <f>'Receitas UGC'!LL24</f>
        <v>725843.05637820042</v>
      </c>
      <c r="LS3" s="353">
        <f>'Receitas UGC'!LM24</f>
        <v>618648.36720411247</v>
      </c>
      <c r="LT3" s="353">
        <f>'Receitas UGC'!LN24</f>
        <v>632963.05141910096</v>
      </c>
      <c r="LU3" s="353">
        <f>'Receitas UGC'!LO24</f>
        <v>664041.31705891283</v>
      </c>
      <c r="LV3" s="353">
        <f>'Receitas UGC'!LP24</f>
        <v>691116.75631400326</v>
      </c>
      <c r="LW3" s="353">
        <f>'Receitas UGC'!LQ24</f>
        <v>684689.76310723554</v>
      </c>
      <c r="LX3" s="353">
        <f>'Receitas UGC'!LR24</f>
        <v>765519.36814315279</v>
      </c>
      <c r="LY3" s="353">
        <f>'Receitas UGC'!LS24</f>
        <v>649126.2253001905</v>
      </c>
      <c r="LZ3" s="353">
        <f>'Receitas UGC'!LT24</f>
        <v>651616.26687201019</v>
      </c>
      <c r="MA3" s="353">
        <f>'Receitas UGC'!LU24</f>
        <v>635931.61505198199</v>
      </c>
      <c r="MB3" s="353">
        <f>'Receitas UGC'!LV24</f>
        <v>580298.85689745715</v>
      </c>
      <c r="MC3" s="353">
        <f>'Receitas UGC'!LW24</f>
        <v>608658.55675835698</v>
      </c>
      <c r="MD3" s="353">
        <f>'Receitas UGC'!LX24</f>
        <v>749769.38349503896</v>
      </c>
      <c r="ME3" s="353">
        <f>'Receitas UGC'!LY24</f>
        <v>640824.5999166735</v>
      </c>
      <c r="MF3" s="353">
        <f>'Receitas UGC'!LZ24</f>
        <v>654995.10690879531</v>
      </c>
      <c r="MG3" s="353">
        <f>'Receitas UGC'!MA24</f>
        <v>685627.06877403916</v>
      </c>
      <c r="MH3" s="353">
        <f>'Receitas UGC'!MB24</f>
        <v>713199.05940787925</v>
      </c>
      <c r="MI3" s="353">
        <f>'Receitas UGC'!MC24</f>
        <v>677037.96435674618</v>
      </c>
      <c r="MJ3" s="353">
        <f>'Receitas UGC'!MD24</f>
        <v>775659.66607296595</v>
      </c>
      <c r="MK3" s="353">
        <f>'Receitas UGC'!ME24</f>
        <v>682128.5213629033</v>
      </c>
      <c r="ML3" s="353">
        <f>'Receitas UGC'!MF24</f>
        <v>639398.13697568665</v>
      </c>
      <c r="MM3" s="353">
        <f>'Receitas UGC'!MG24</f>
        <v>643345.03078929055</v>
      </c>
      <c r="MN3" s="353">
        <f>'Receitas UGC'!MH24</f>
        <v>593518.66129336006</v>
      </c>
      <c r="MO3" s="353">
        <f>'Receitas UGC'!MI24</f>
        <v>619477.4292245754</v>
      </c>
      <c r="MP3" s="353">
        <f>'Receitas UGC'!MJ24</f>
        <v>764370.61401320621</v>
      </c>
      <c r="MQ3" s="353">
        <f>'Receitas UGC'!MK24</f>
        <v>656596.72519220284</v>
      </c>
      <c r="MR3" s="353">
        <f>'Receitas UGC'!ML24</f>
        <v>671046.75434870459</v>
      </c>
      <c r="MS3" s="353">
        <f>'Receitas UGC'!MM24</f>
        <v>702609.16448708798</v>
      </c>
      <c r="MT3" s="353">
        <f>'Receitas UGC'!MN24</f>
        <v>731815.36165659653</v>
      </c>
      <c r="MU3" s="353">
        <f>'Receitas UGC'!MO24</f>
        <v>725906.21630874951</v>
      </c>
      <c r="MV3" s="353">
        <f>'Receitas UGC'!MP24</f>
        <v>806902.6133764257</v>
      </c>
      <c r="MW3" s="353">
        <f>'Receitas UGC'!MQ24</f>
        <v>709882.58205146808</v>
      </c>
      <c r="MX3" s="353">
        <f>'Receitas UGC'!MR24</f>
        <v>669109.10814339912</v>
      </c>
      <c r="MY3" s="353">
        <f>'Receitas UGC'!MS24</f>
        <v>670528.44272987801</v>
      </c>
      <c r="MZ3" s="353">
        <f>'Receitas UGC'!MT24</f>
        <v>618768.82493156951</v>
      </c>
      <c r="NA3" s="353">
        <f>'Receitas UGC'!MU24</f>
        <v>645103.07685217867</v>
      </c>
      <c r="NB3" s="353">
        <f>'Receitas UGC'!MV24</f>
        <v>789978.87846051832</v>
      </c>
      <c r="NC3" s="353">
        <f>'Receitas UGC'!MW24</f>
        <v>680809.26512195088</v>
      </c>
      <c r="ND3" s="353">
        <f>'Receitas UGC'!MX24</f>
        <v>694568.35454815323</v>
      </c>
      <c r="NE3" s="353">
        <f>'Receitas UGC'!MY24</f>
        <v>725691.51631548023</v>
      </c>
      <c r="NF3" s="353">
        <f>'Receitas UGC'!MZ24</f>
        <v>755443.59015889373</v>
      </c>
      <c r="NG3" s="497">
        <f>'Receitas UGC'!NA24</f>
        <v>736672.92881252279</v>
      </c>
    </row>
    <row r="4" spans="1:371" x14ac:dyDescent="0.2">
      <c r="A4" s="260" t="s">
        <v>722</v>
      </c>
      <c r="B4" s="260"/>
      <c r="C4" s="260"/>
      <c r="D4" s="377"/>
      <c r="E4" s="258" t="str">
        <f>'Cargos e Salários'!C44</f>
        <v>Controlador de acesso - SDF</v>
      </c>
      <c r="F4" s="259">
        <v>3</v>
      </c>
      <c r="G4" s="292">
        <f>'Cargos e Salários'!AC44</f>
        <v>2403.9766584858676</v>
      </c>
      <c r="H4" s="283">
        <f t="shared" si="7"/>
        <v>7211.9299754576023</v>
      </c>
      <c r="K4" s="343" t="s">
        <v>917</v>
      </c>
      <c r="L4" s="354">
        <f>$F$24*L$3</f>
        <v>4096.5817526561686</v>
      </c>
      <c r="M4" s="354">
        <f t="shared" ref="M4:BX4" si="8">$F$24*M$3</f>
        <v>2921.0850182070444</v>
      </c>
      <c r="N4" s="354">
        <f t="shared" si="8"/>
        <v>2960.9053091850169</v>
      </c>
      <c r="O4" s="354">
        <f t="shared" si="8"/>
        <v>2768.2259149724118</v>
      </c>
      <c r="P4" s="354">
        <f t="shared" si="8"/>
        <v>2285.7263097363802</v>
      </c>
      <c r="Q4" s="354">
        <f t="shared" si="8"/>
        <v>2417.8241773871164</v>
      </c>
      <c r="R4" s="354">
        <f t="shared" si="8"/>
        <v>3801.1554633833725</v>
      </c>
      <c r="S4" s="354">
        <f t="shared" si="8"/>
        <v>2768.391818044171</v>
      </c>
      <c r="T4" s="354">
        <f t="shared" si="8"/>
        <v>2980.8545115953325</v>
      </c>
      <c r="U4" s="354">
        <f t="shared" si="8"/>
        <v>3329.065668322668</v>
      </c>
      <c r="V4" s="354">
        <f t="shared" si="8"/>
        <v>3450.644631230472</v>
      </c>
      <c r="W4" s="354">
        <f t="shared" si="8"/>
        <v>3503.8794041544888</v>
      </c>
      <c r="X4" s="354">
        <f t="shared" si="8"/>
        <v>4321.5387175104288</v>
      </c>
      <c r="Y4" s="354">
        <f t="shared" si="8"/>
        <v>3322.5787458723357</v>
      </c>
      <c r="Z4" s="354">
        <f t="shared" si="8"/>
        <v>2906.582301756609</v>
      </c>
      <c r="AA4" s="354">
        <f t="shared" si="8"/>
        <v>2864.9534242654258</v>
      </c>
      <c r="AB4" s="354">
        <f t="shared" si="8"/>
        <v>2415.2889567421307</v>
      </c>
      <c r="AC4" s="354">
        <f t="shared" si="8"/>
        <v>2503.1189508588873</v>
      </c>
      <c r="AD4" s="354">
        <f t="shared" si="8"/>
        <v>3903.1659572155268</v>
      </c>
      <c r="AE4" s="354">
        <f t="shared" si="8"/>
        <v>2871.2878332783139</v>
      </c>
      <c r="AF4" s="354">
        <f t="shared" si="8"/>
        <v>3077.0057450131521</v>
      </c>
      <c r="AG4" s="354">
        <f t="shared" si="8"/>
        <v>3425.7130174975728</v>
      </c>
      <c r="AH4" s="354">
        <f t="shared" si="8"/>
        <v>3552.9012398392697</v>
      </c>
      <c r="AI4" s="354">
        <f t="shared" si="8"/>
        <v>3469.7333891438184</v>
      </c>
      <c r="AJ4" s="354">
        <f t="shared" si="8"/>
        <v>4371.4157702322045</v>
      </c>
      <c r="AK4" s="354">
        <f t="shared" si="8"/>
        <v>3385.6890046091376</v>
      </c>
      <c r="AL4" s="354">
        <f t="shared" si="8"/>
        <v>3086.5857933595285</v>
      </c>
      <c r="AM4" s="354">
        <f t="shared" si="8"/>
        <v>2866.1604172601337</v>
      </c>
      <c r="AN4" s="354">
        <f t="shared" si="8"/>
        <v>2566.2801085480528</v>
      </c>
      <c r="AO4" s="354">
        <f t="shared" si="8"/>
        <v>2494.2938864436519</v>
      </c>
      <c r="AP4" s="354">
        <f t="shared" si="8"/>
        <v>3956.6854318246701</v>
      </c>
      <c r="AQ4" s="354">
        <f t="shared" si="8"/>
        <v>2950.545612696686</v>
      </c>
      <c r="AR4" s="354">
        <f t="shared" si="8"/>
        <v>3144.0236905716065</v>
      </c>
      <c r="AS4" s="354">
        <f t="shared" si="8"/>
        <v>3502.2217548161188</v>
      </c>
      <c r="AT4" s="354">
        <f t="shared" si="8"/>
        <v>3642.3672397759137</v>
      </c>
      <c r="AU4" s="354">
        <f t="shared" si="8"/>
        <v>3764.8287205889678</v>
      </c>
      <c r="AV4" s="354">
        <f t="shared" si="8"/>
        <v>4546.90557942341</v>
      </c>
      <c r="AW4" s="354">
        <f t="shared" si="8"/>
        <v>3319.6233910595151</v>
      </c>
      <c r="AX4" s="354">
        <f t="shared" si="8"/>
        <v>3384.8769485080988</v>
      </c>
      <c r="AY4" s="354">
        <f t="shared" si="8"/>
        <v>3158.9707927064819</v>
      </c>
      <c r="AZ4" s="354">
        <f t="shared" si="8"/>
        <v>2647.6355897000471</v>
      </c>
      <c r="BA4" s="354">
        <f t="shared" si="8"/>
        <v>2788.138450648687</v>
      </c>
      <c r="BB4" s="354">
        <f t="shared" si="8"/>
        <v>4174.5401987507139</v>
      </c>
      <c r="BC4" s="354">
        <f t="shared" si="8"/>
        <v>3119.8651218733285</v>
      </c>
      <c r="BD4" s="354">
        <f t="shared" si="8"/>
        <v>3322.0055078850642</v>
      </c>
      <c r="BE4" s="354">
        <f t="shared" si="8"/>
        <v>3664.1673413195267</v>
      </c>
      <c r="BF4" s="354">
        <f t="shared" si="8"/>
        <v>3796.6211405293784</v>
      </c>
      <c r="BG4" s="354">
        <f t="shared" si="8"/>
        <v>3920.4963454762083</v>
      </c>
      <c r="BH4" s="354">
        <f t="shared" si="8"/>
        <v>4691.929224563266</v>
      </c>
      <c r="BI4" s="354">
        <f t="shared" si="8"/>
        <v>3674.8359164953567</v>
      </c>
      <c r="BJ4" s="354">
        <f t="shared" si="8"/>
        <v>3260.3496351252898</v>
      </c>
      <c r="BK4" s="354">
        <f t="shared" si="8"/>
        <v>3214.1048302322711</v>
      </c>
      <c r="BL4" s="354">
        <f t="shared" si="8"/>
        <v>2749.7364291726462</v>
      </c>
      <c r="BM4" s="354">
        <f t="shared" si="8"/>
        <v>2850.946680275475</v>
      </c>
      <c r="BN4" s="354">
        <f t="shared" si="8"/>
        <v>4262.9478959768012</v>
      </c>
      <c r="BO4" s="354">
        <f t="shared" si="8"/>
        <v>3215.3781236979244</v>
      </c>
      <c r="BP4" s="354">
        <f t="shared" si="8"/>
        <v>3415.0744543616729</v>
      </c>
      <c r="BQ4" s="354">
        <f t="shared" si="8"/>
        <v>3761.7349813834758</v>
      </c>
      <c r="BR4" s="354">
        <f t="shared" si="8"/>
        <v>3903.3206774206119</v>
      </c>
      <c r="BS4" s="354">
        <f t="shared" si="8"/>
        <v>3928.7431794506233</v>
      </c>
      <c r="BT4" s="354">
        <f t="shared" si="8"/>
        <v>4762.9851937989815</v>
      </c>
      <c r="BU4" s="354">
        <f t="shared" si="8"/>
        <v>3757.0883655817588</v>
      </c>
      <c r="BV4" s="354">
        <f t="shared" si="8"/>
        <v>3461.7727414073074</v>
      </c>
      <c r="BW4" s="354">
        <f t="shared" si="8"/>
        <v>3233.6281379514262</v>
      </c>
      <c r="BX4" s="354">
        <f t="shared" si="8"/>
        <v>2917.4832638947933</v>
      </c>
      <c r="BY4" s="354">
        <f t="shared" ref="BY4:EJ4" si="9">$F$24*BY$3</f>
        <v>2858.7375731276152</v>
      </c>
      <c r="BZ4" s="354">
        <f t="shared" si="9"/>
        <v>4332.4883603696062</v>
      </c>
      <c r="CA4" s="354">
        <f t="shared" si="9"/>
        <v>3309.647098954476</v>
      </c>
      <c r="CB4" s="354">
        <f t="shared" si="9"/>
        <v>3496.5117349448828</v>
      </c>
      <c r="CC4" s="354">
        <f t="shared" si="9"/>
        <v>3852.1954998480278</v>
      </c>
      <c r="CD4" s="354">
        <f t="shared" si="9"/>
        <v>4006.7470276399508</v>
      </c>
      <c r="CE4" s="354">
        <f t="shared" si="9"/>
        <v>3711.2740523348339</v>
      </c>
      <c r="CF4" s="354">
        <f t="shared" si="9"/>
        <v>4745.0028461307838</v>
      </c>
      <c r="CG4" s="354">
        <f t="shared" si="9"/>
        <v>3777.7101277188249</v>
      </c>
      <c r="CH4" s="354">
        <f t="shared" si="9"/>
        <v>3339.4648802814495</v>
      </c>
      <c r="CI4" s="354">
        <f t="shared" si="9"/>
        <v>3340.5066637599421</v>
      </c>
      <c r="CJ4" s="354">
        <f t="shared" si="9"/>
        <v>3029.6899642582639</v>
      </c>
      <c r="CK4" s="354">
        <f t="shared" si="9"/>
        <v>2934.3483050443679</v>
      </c>
      <c r="CL4" s="354">
        <f t="shared" si="9"/>
        <v>4438.7699010782781</v>
      </c>
      <c r="CM4" s="354">
        <f t="shared" si="9"/>
        <v>3417.5665026069732</v>
      </c>
      <c r="CN4" s="354">
        <f t="shared" si="9"/>
        <v>3600.8758238472951</v>
      </c>
      <c r="CO4" s="354">
        <f t="shared" si="9"/>
        <v>3960.8751951377358</v>
      </c>
      <c r="CP4" s="354">
        <f t="shared" si="9"/>
        <v>4123.6821145770318</v>
      </c>
      <c r="CQ4" s="354">
        <f t="shared" si="9"/>
        <v>4026.2832148575249</v>
      </c>
      <c r="CR4" s="354">
        <f t="shared" si="9"/>
        <v>4941.6730162656577</v>
      </c>
      <c r="CS4" s="354">
        <f t="shared" si="9"/>
        <v>3949.9564240980881</v>
      </c>
      <c r="CT4" s="354">
        <f t="shared" si="9"/>
        <v>3523.5278098055528</v>
      </c>
      <c r="CU4" s="354">
        <f t="shared" si="9"/>
        <v>3506.9399042806172</v>
      </c>
      <c r="CV4" s="354">
        <f t="shared" si="9"/>
        <v>3135.0594393027391</v>
      </c>
      <c r="CW4" s="354">
        <f t="shared" si="9"/>
        <v>3070.4796911272579</v>
      </c>
      <c r="CX4" s="354">
        <f t="shared" si="9"/>
        <v>4579.8512217422985</v>
      </c>
      <c r="CY4" s="354">
        <f t="shared" si="9"/>
        <v>3546.2514980600126</v>
      </c>
      <c r="CZ4" s="354">
        <f t="shared" si="9"/>
        <v>3729.4441070854664</v>
      </c>
      <c r="DA4" s="354">
        <f t="shared" si="9"/>
        <v>4088.8101131352214</v>
      </c>
      <c r="DB4" s="354">
        <f t="shared" si="9"/>
        <v>4255.998096848748</v>
      </c>
      <c r="DC4" s="354">
        <f t="shared" si="9"/>
        <v>4240.477561843225</v>
      </c>
      <c r="DD4" s="354">
        <f t="shared" si="9"/>
        <v>5105.2803618539274</v>
      </c>
      <c r="DE4" s="354">
        <f t="shared" si="9"/>
        <v>3882.2435932025846</v>
      </c>
      <c r="DF4" s="354">
        <f t="shared" si="9"/>
        <v>3935.1084602830429</v>
      </c>
      <c r="DG4" s="354">
        <f t="shared" si="9"/>
        <v>3728.8471047900289</v>
      </c>
      <c r="DH4" s="354">
        <f t="shared" si="9"/>
        <v>3206.8369928980396</v>
      </c>
      <c r="DI4" s="354">
        <f t="shared" si="9"/>
        <v>3378.0000930813731</v>
      </c>
      <c r="DJ4" s="354">
        <f t="shared" si="9"/>
        <v>4795.2629249328274</v>
      </c>
      <c r="DK4" s="354">
        <f t="shared" si="9"/>
        <v>3719.7727616092188</v>
      </c>
      <c r="DL4" s="354">
        <f t="shared" si="9"/>
        <v>3916.2971131238073</v>
      </c>
      <c r="DM4" s="354">
        <f t="shared" si="9"/>
        <v>4259.3656529296213</v>
      </c>
      <c r="DN4" s="354">
        <f t="shared" si="9"/>
        <v>4421.2941642101596</v>
      </c>
      <c r="DO4" s="354">
        <f t="shared" si="9"/>
        <v>4519.2467791881354</v>
      </c>
      <c r="DP4" s="354">
        <f t="shared" si="9"/>
        <v>5306.9721034062659</v>
      </c>
      <c r="DQ4" s="354">
        <f t="shared" si="9"/>
        <v>4281.6140836801105</v>
      </c>
      <c r="DR4" s="354">
        <f t="shared" si="9"/>
        <v>3861.9377198226966</v>
      </c>
      <c r="DS4" s="354">
        <f t="shared" si="9"/>
        <v>3824.9661939145094</v>
      </c>
      <c r="DT4" s="354">
        <f t="shared" si="9"/>
        <v>3344.0612448314341</v>
      </c>
      <c r="DU4" s="354">
        <f t="shared" si="9"/>
        <v>3474.5067651180048</v>
      </c>
      <c r="DV4" s="354">
        <f t="shared" si="9"/>
        <v>4914.6466469772358</v>
      </c>
      <c r="DW4" s="354">
        <f t="shared" si="9"/>
        <v>3843.1398425438733</v>
      </c>
      <c r="DX4" s="354">
        <f t="shared" si="9"/>
        <v>4035.2533814100448</v>
      </c>
      <c r="DY4" s="354">
        <f t="shared" si="9"/>
        <v>4381.1901746232616</v>
      </c>
      <c r="DZ4" s="354">
        <f t="shared" si="9"/>
        <v>4551.621791517875</v>
      </c>
      <c r="EA4" s="354">
        <f t="shared" si="9"/>
        <v>4656.5016048841344</v>
      </c>
      <c r="EB4" s="354">
        <f t="shared" si="9"/>
        <v>5441.4916148167285</v>
      </c>
      <c r="EC4" s="354">
        <f t="shared" si="9"/>
        <v>4413.8107858618841</v>
      </c>
      <c r="ED4" s="354">
        <f t="shared" si="9"/>
        <v>4119.0187560005579</v>
      </c>
      <c r="EE4" s="354">
        <f t="shared" si="9"/>
        <v>3889.2391612647175</v>
      </c>
      <c r="EF4" s="354">
        <f t="shared" si="9"/>
        <v>3550.1136108309624</v>
      </c>
      <c r="EG4" s="354">
        <f t="shared" si="9"/>
        <v>3518.6407136495077</v>
      </c>
      <c r="EH4" s="354">
        <f t="shared" si="9"/>
        <v>5017.439832571129</v>
      </c>
      <c r="EI4" s="354">
        <f t="shared" si="9"/>
        <v>3967.2081024022541</v>
      </c>
      <c r="EJ4" s="354">
        <f t="shared" si="9"/>
        <v>4144.2506506249465</v>
      </c>
      <c r="EK4" s="354">
        <f t="shared" ref="EK4:GV4" si="10">$F$24*EK$3</f>
        <v>4497.3663455704946</v>
      </c>
      <c r="EL4" s="354">
        <f t="shared" si="10"/>
        <v>4679.9750782690835</v>
      </c>
      <c r="EM4" s="354">
        <f t="shared" si="10"/>
        <v>4365.3422298139103</v>
      </c>
      <c r="EN4" s="354">
        <f t="shared" si="10"/>
        <v>5408.1406494665944</v>
      </c>
      <c r="EO4" s="354">
        <f t="shared" si="10"/>
        <v>4210.8030656526471</v>
      </c>
      <c r="EP4" s="354">
        <f t="shared" si="10"/>
        <v>4242.0569712379265</v>
      </c>
      <c r="EQ4" s="354">
        <f t="shared" si="10"/>
        <v>4068.3312520996628</v>
      </c>
      <c r="ER4" s="354">
        <f t="shared" si="10"/>
        <v>3549.438586402689</v>
      </c>
      <c r="ES4" s="354">
        <f t="shared" si="10"/>
        <v>3744.7446646142075</v>
      </c>
      <c r="ET4" s="354">
        <f t="shared" si="10"/>
        <v>5188.6248170112349</v>
      </c>
      <c r="EU4" s="354">
        <f t="shared" si="10"/>
        <v>4104.1529947477757</v>
      </c>
      <c r="EV4" s="354">
        <f t="shared" si="10"/>
        <v>4300.2893277285475</v>
      </c>
      <c r="EW4" s="354">
        <f t="shared" si="10"/>
        <v>4646.9509438045116</v>
      </c>
      <c r="EX4" s="354">
        <f t="shared" si="10"/>
        <v>4830.7390361814405</v>
      </c>
      <c r="EY4" s="354">
        <f t="shared" si="10"/>
        <v>4846.14536952853</v>
      </c>
      <c r="EZ4" s="354">
        <f t="shared" si="10"/>
        <v>5687.2543403744767</v>
      </c>
      <c r="FA4" s="354">
        <f t="shared" si="10"/>
        <v>4665.7133981637835</v>
      </c>
      <c r="FB4" s="354">
        <f t="shared" si="10"/>
        <v>4239.6628003023752</v>
      </c>
      <c r="FC4" s="354">
        <f t="shared" si="10"/>
        <v>4216.3873055001586</v>
      </c>
      <c r="FD4" s="354">
        <f t="shared" si="10"/>
        <v>3728.8492542390313</v>
      </c>
      <c r="FE4" s="354">
        <f t="shared" si="10"/>
        <v>3880.6288124751081</v>
      </c>
      <c r="FF4" s="354">
        <f t="shared" si="10"/>
        <v>5342.0026768657735</v>
      </c>
      <c r="FG4" s="354">
        <f t="shared" si="10"/>
        <v>4256.7708380945769</v>
      </c>
      <c r="FH4" s="354">
        <f t="shared" si="10"/>
        <v>4445.381147658878</v>
      </c>
      <c r="FI4" s="354">
        <f t="shared" si="10"/>
        <v>4792.1542484897382</v>
      </c>
      <c r="FJ4" s="354">
        <f t="shared" si="10"/>
        <v>4982.6691418256069</v>
      </c>
      <c r="FK4" s="354">
        <f t="shared" si="10"/>
        <v>4860.5543012201151</v>
      </c>
      <c r="FL4" s="354">
        <f t="shared" si="10"/>
        <v>5784.2960016698753</v>
      </c>
      <c r="FM4" s="354">
        <f t="shared" si="10"/>
        <v>4775.9211510785735</v>
      </c>
      <c r="FN4" s="354">
        <f t="shared" si="10"/>
        <v>4465.2383593837785</v>
      </c>
      <c r="FO4" s="354">
        <f t="shared" si="10"/>
        <v>4262.7214586892851</v>
      </c>
      <c r="FP4" s="354">
        <f t="shared" si="10"/>
        <v>3923.6245274525068</v>
      </c>
      <c r="FQ4" s="354">
        <f t="shared" si="10"/>
        <v>3916.5828465444542</v>
      </c>
      <c r="FR4" s="354">
        <f t="shared" si="10"/>
        <v>5441.3284859671476</v>
      </c>
      <c r="FS4" s="354">
        <f t="shared" si="10"/>
        <v>4380.2240402859052</v>
      </c>
      <c r="FT4" s="354">
        <f t="shared" si="10"/>
        <v>4555.89268936593</v>
      </c>
      <c r="FU4" s="354">
        <f t="shared" si="10"/>
        <v>4911.8681259008317</v>
      </c>
      <c r="FV4" s="354">
        <f t="shared" si="10"/>
        <v>5116.6660791947379</v>
      </c>
      <c r="FW4" s="354">
        <f t="shared" si="10"/>
        <v>5078.3585417649547</v>
      </c>
      <c r="FX4" s="354">
        <f t="shared" si="10"/>
        <v>5955.6868173463981</v>
      </c>
      <c r="FY4" s="354">
        <f t="shared" si="10"/>
        <v>4937.7981615610252</v>
      </c>
      <c r="FZ4" s="354">
        <f t="shared" si="10"/>
        <v>4508.2717040483694</v>
      </c>
      <c r="GA4" s="354">
        <f t="shared" si="10"/>
        <v>4494.9167761693352</v>
      </c>
      <c r="GB4" s="354">
        <f t="shared" si="10"/>
        <v>4003.0750694573653</v>
      </c>
      <c r="GC4" s="354">
        <f t="shared" si="10"/>
        <v>4170.3064147220894</v>
      </c>
      <c r="GD4" s="354">
        <f t="shared" si="10"/>
        <v>5646.9280977607878</v>
      </c>
      <c r="GE4" s="354">
        <f t="shared" si="10"/>
        <v>4552.1904784051276</v>
      </c>
      <c r="GF4" s="354">
        <f t="shared" si="10"/>
        <v>4738.4952889700335</v>
      </c>
      <c r="GG4" s="354">
        <f t="shared" si="10"/>
        <v>5085.9928114331597</v>
      </c>
      <c r="GH4" s="354">
        <f t="shared" si="10"/>
        <v>5290.8237229450951</v>
      </c>
      <c r="GI4" s="354">
        <f t="shared" si="10"/>
        <v>5377.4545996482857</v>
      </c>
      <c r="GJ4" s="354">
        <f t="shared" si="10"/>
        <v>6174.922304333275</v>
      </c>
      <c r="GK4" s="354">
        <f t="shared" si="10"/>
        <v>5136.7135028266421</v>
      </c>
      <c r="GL4" s="354">
        <f t="shared" si="10"/>
        <v>4712.1829093213883</v>
      </c>
      <c r="GM4" s="354">
        <f t="shared" si="10"/>
        <v>4686.2908186009072</v>
      </c>
      <c r="GN4" s="354">
        <f t="shared" si="10"/>
        <v>4182.1314507795614</v>
      </c>
      <c r="GO4" s="354">
        <f t="shared" si="10"/>
        <v>4352.5049465731636</v>
      </c>
      <c r="GP4" s="354">
        <f t="shared" si="10"/>
        <v>5830.7397480987784</v>
      </c>
      <c r="GQ4" s="354">
        <f t="shared" si="10"/>
        <v>4726.2240272997769</v>
      </c>
      <c r="GR4" s="354">
        <f t="shared" si="10"/>
        <v>4907.8036038162754</v>
      </c>
      <c r="GS4" s="354">
        <f t="shared" si="10"/>
        <v>5252.5821592700095</v>
      </c>
      <c r="GT4" s="354">
        <f t="shared" si="10"/>
        <v>5462.3249343223524</v>
      </c>
      <c r="GU4" s="354">
        <f t="shared" si="10"/>
        <v>5446.0517711817947</v>
      </c>
      <c r="GV4" s="354">
        <f t="shared" si="10"/>
        <v>6303.6238591414249</v>
      </c>
      <c r="GW4" s="354">
        <f t="shared" ref="GW4:JH4" si="11">$F$24*GW$3</f>
        <v>5054.6120596974506</v>
      </c>
      <c r="GX4" s="354">
        <f t="shared" si="11"/>
        <v>5097.6782479427902</v>
      </c>
      <c r="GY4" s="354">
        <f t="shared" si="11"/>
        <v>4900.2093998774653</v>
      </c>
      <c r="GZ4" s="354">
        <f t="shared" si="11"/>
        <v>4342.8461538790871</v>
      </c>
      <c r="HA4" s="354">
        <f t="shared" si="11"/>
        <v>4564.2717574429389</v>
      </c>
      <c r="HB4" s="354">
        <f t="shared" si="11"/>
        <v>6029.587739962335</v>
      </c>
      <c r="HC4" s="354">
        <f t="shared" si="11"/>
        <v>4907.8325783888195</v>
      </c>
      <c r="HD4" s="354">
        <f t="shared" si="11"/>
        <v>5088.5560436975375</v>
      </c>
      <c r="HE4" s="354">
        <f t="shared" si="11"/>
        <v>5428.6334962503242</v>
      </c>
      <c r="HF4" s="354">
        <f t="shared" si="11"/>
        <v>5641.8361390533419</v>
      </c>
      <c r="HG4" s="354">
        <f t="shared" si="11"/>
        <v>5299.8800107542902</v>
      </c>
      <c r="HH4" s="354">
        <f t="shared" si="11"/>
        <v>6352.3276222288432</v>
      </c>
      <c r="HI4" s="354">
        <f t="shared" si="11"/>
        <v>5355.5507399024555</v>
      </c>
      <c r="HJ4" s="354">
        <f t="shared" si="11"/>
        <v>4901.5543817662283</v>
      </c>
      <c r="HK4" s="354">
        <f t="shared" si="11"/>
        <v>4919.4386572413014</v>
      </c>
      <c r="HL4" s="354">
        <f t="shared" si="11"/>
        <v>4427.2598882665197</v>
      </c>
      <c r="HM4" s="354">
        <f t="shared" si="11"/>
        <v>4620.1040678374038</v>
      </c>
      <c r="HN4" s="354">
        <f t="shared" si="11"/>
        <v>6124.9457235249174</v>
      </c>
      <c r="HO4" s="354">
        <f t="shared" si="11"/>
        <v>5017.9133991752196</v>
      </c>
      <c r="HP4" s="354">
        <f t="shared" si="11"/>
        <v>5202.31543150572</v>
      </c>
      <c r="HQ4" s="354">
        <f t="shared" si="11"/>
        <v>5552.7055391389486</v>
      </c>
      <c r="HR4" s="354">
        <f t="shared" si="11"/>
        <v>5781.7278973210932</v>
      </c>
      <c r="HS4" s="354">
        <f t="shared" si="11"/>
        <v>5773.8813767287847</v>
      </c>
      <c r="HT4" s="354">
        <f t="shared" si="11"/>
        <v>6631.5170883788705</v>
      </c>
      <c r="HU4" s="354">
        <f t="shared" si="11"/>
        <v>5597.0718287778936</v>
      </c>
      <c r="HV4" s="354">
        <f t="shared" si="11"/>
        <v>5164.923616669369</v>
      </c>
      <c r="HW4" s="354">
        <f t="shared" si="11"/>
        <v>5154.3608803623902</v>
      </c>
      <c r="HX4" s="354">
        <f t="shared" si="11"/>
        <v>4730.5657423276134</v>
      </c>
      <c r="HY4" s="354">
        <f t="shared" si="11"/>
        <v>4735.6406200803231</v>
      </c>
      <c r="HZ4" s="354">
        <f t="shared" si="11"/>
        <v>6310.3834463624735</v>
      </c>
      <c r="IA4" s="354">
        <f t="shared" si="11"/>
        <v>5211.1820519349913</v>
      </c>
      <c r="IB4" s="354">
        <f t="shared" si="11"/>
        <v>5371.6577363055103</v>
      </c>
      <c r="IC4" s="354">
        <f t="shared" si="11"/>
        <v>5726.1570172438951</v>
      </c>
      <c r="ID4" s="354">
        <f t="shared" si="11"/>
        <v>5964.2208750261025</v>
      </c>
      <c r="IE4" s="354">
        <f t="shared" si="11"/>
        <v>5902.1015695977976</v>
      </c>
      <c r="IF4" s="354">
        <f t="shared" si="11"/>
        <v>6790.7786493158601</v>
      </c>
      <c r="IG4" s="354">
        <f t="shared" si="11"/>
        <v>5540.4254217388043</v>
      </c>
      <c r="IH4" s="354">
        <f t="shared" si="11"/>
        <v>5579.1071352508316</v>
      </c>
      <c r="II4" s="354">
        <f t="shared" si="11"/>
        <v>5392.5771484084898</v>
      </c>
      <c r="IJ4" s="354">
        <f t="shared" si="11"/>
        <v>4824.6632316768628</v>
      </c>
      <c r="IK4" s="354">
        <f t="shared" si="11"/>
        <v>5070.1334888737592</v>
      </c>
      <c r="IL4" s="354">
        <f t="shared" si="11"/>
        <v>6558.8045531270818</v>
      </c>
      <c r="IM4" s="354">
        <f t="shared" si="11"/>
        <v>5419.5468868805428</v>
      </c>
      <c r="IN4" s="354">
        <f t="shared" si="11"/>
        <v>5595.2144182470856</v>
      </c>
      <c r="IO4" s="354">
        <f t="shared" si="11"/>
        <v>5935.453795958013</v>
      </c>
      <c r="IP4" s="354">
        <f t="shared" si="11"/>
        <v>6171.7042639249721</v>
      </c>
      <c r="IQ4" s="354">
        <f t="shared" si="11"/>
        <v>6223.3146552493045</v>
      </c>
      <c r="IR4" s="354">
        <f t="shared" si="11"/>
        <v>7036.7344813719355</v>
      </c>
      <c r="IS4" s="354">
        <f t="shared" si="11"/>
        <v>5984.370784386414</v>
      </c>
      <c r="IT4" s="354">
        <f t="shared" si="11"/>
        <v>5550.9588682207177</v>
      </c>
      <c r="IU4" s="354">
        <f t="shared" si="11"/>
        <v>5534.8232124976366</v>
      </c>
      <c r="IV4" s="354">
        <f t="shared" si="11"/>
        <v>5007.4263234731061</v>
      </c>
      <c r="IW4" s="354">
        <f t="shared" si="11"/>
        <v>5214.3756746026338</v>
      </c>
      <c r="IX4" s="354">
        <f t="shared" si="11"/>
        <v>6727.9747300508043</v>
      </c>
      <c r="IY4" s="354">
        <f t="shared" si="11"/>
        <v>5591.4433675995833</v>
      </c>
      <c r="IZ4" s="354">
        <f t="shared" si="11"/>
        <v>5762.4201707390293</v>
      </c>
      <c r="JA4" s="354">
        <f t="shared" si="11"/>
        <v>6105.6377676682923</v>
      </c>
      <c r="JB4" s="354">
        <f t="shared" si="11"/>
        <v>6352.318107334595</v>
      </c>
      <c r="JC4" s="354">
        <f t="shared" si="11"/>
        <v>6409.8657353511835</v>
      </c>
      <c r="JD4" s="354">
        <f t="shared" si="11"/>
        <v>7221.3821240750467</v>
      </c>
      <c r="JE4" s="354">
        <f t="shared" si="11"/>
        <v>6166.1699199536233</v>
      </c>
      <c r="JF4" s="354">
        <f t="shared" si="11"/>
        <v>5857.4218043164219</v>
      </c>
      <c r="JG4" s="354">
        <f t="shared" si="11"/>
        <v>5649.0563388658293</v>
      </c>
      <c r="JH4" s="354">
        <f t="shared" si="11"/>
        <v>5262.3875443860125</v>
      </c>
      <c r="JI4" s="354">
        <f t="shared" ref="JI4:LT4" si="12">$F$24*JI$3</f>
        <v>5309.3045135071634</v>
      </c>
      <c r="JJ4" s="354">
        <f t="shared" si="12"/>
        <v>6883.3665949607648</v>
      </c>
      <c r="JK4" s="354">
        <f t="shared" si="12"/>
        <v>5766.5821345116701</v>
      </c>
      <c r="JL4" s="354">
        <f t="shared" si="12"/>
        <v>5922.0056966295779</v>
      </c>
      <c r="JM4" s="354">
        <f t="shared" si="12"/>
        <v>6272.357515411255</v>
      </c>
      <c r="JN4" s="354">
        <f t="shared" si="12"/>
        <v>6533.0625799248892</v>
      </c>
      <c r="JO4" s="354">
        <f t="shared" si="12"/>
        <v>6489.5099283814488</v>
      </c>
      <c r="JP4" s="354">
        <f t="shared" si="12"/>
        <v>7365.2806272381849</v>
      </c>
      <c r="JQ4" s="354">
        <f t="shared" si="12"/>
        <v>6102.1052772006751</v>
      </c>
      <c r="JR4" s="354">
        <f t="shared" si="12"/>
        <v>6138.206046988551</v>
      </c>
      <c r="JS4" s="354">
        <f t="shared" si="12"/>
        <v>5954.5726003024756</v>
      </c>
      <c r="JT4" s="354">
        <f t="shared" si="12"/>
        <v>5370.0813017482269</v>
      </c>
      <c r="JU4" s="354">
        <f t="shared" si="12"/>
        <v>5638.6226841362422</v>
      </c>
      <c r="JV4" s="354">
        <f t="shared" si="12"/>
        <v>7149.0786719572916</v>
      </c>
      <c r="JW4" s="354">
        <f t="shared" si="12"/>
        <v>5988.465799987478</v>
      </c>
      <c r="JX4" s="354">
        <f t="shared" si="12"/>
        <v>6156.8104165385657</v>
      </c>
      <c r="JY4" s="354">
        <f t="shared" si="12"/>
        <v>6495.5843285793444</v>
      </c>
      <c r="JZ4" s="354">
        <f t="shared" si="12"/>
        <v>6755.250607379362</v>
      </c>
      <c r="KA4" s="354">
        <f t="shared" si="12"/>
        <v>6717.8166060239346</v>
      </c>
      <c r="KB4" s="354">
        <f t="shared" si="12"/>
        <v>7584.342610701633</v>
      </c>
      <c r="KC4" s="354">
        <f t="shared" si="12"/>
        <v>6531.8768292181849</v>
      </c>
      <c r="KD4" s="354">
        <f t="shared" si="12"/>
        <v>6089.5565646532605</v>
      </c>
      <c r="KE4" s="354">
        <f t="shared" si="12"/>
        <v>6087.372093962329</v>
      </c>
      <c r="KF4" s="354">
        <f t="shared" si="12"/>
        <v>5548.883933450923</v>
      </c>
      <c r="KG4" s="354">
        <f t="shared" si="12"/>
        <v>5781.9623305588957</v>
      </c>
      <c r="KH4" s="354">
        <f t="shared" si="12"/>
        <v>7321.5257555326498</v>
      </c>
      <c r="KI4" s="354">
        <f t="shared" si="12"/>
        <v>6165.9127312157207</v>
      </c>
      <c r="KJ4" s="354">
        <f t="shared" si="12"/>
        <v>6331.3708956911914</v>
      </c>
      <c r="KK4" s="354">
        <f t="shared" si="12"/>
        <v>6674.8538206052444</v>
      </c>
      <c r="KL4" s="354">
        <f t="shared" si="12"/>
        <v>6946.9427109445696</v>
      </c>
      <c r="KM4" s="354">
        <f t="shared" si="12"/>
        <v>6773.7647000713005</v>
      </c>
      <c r="KN4" s="354">
        <f t="shared" si="12"/>
        <v>7726.1813112159489</v>
      </c>
      <c r="KO4" s="354">
        <f t="shared" si="12"/>
        <v>6688.2358315417032</v>
      </c>
      <c r="KP4" s="354">
        <f t="shared" si="12"/>
        <v>6362.5939638481259</v>
      </c>
      <c r="KQ4" s="354">
        <f t="shared" si="12"/>
        <v>6183.0471642416642</v>
      </c>
      <c r="KR4" s="354">
        <f t="shared" si="12"/>
        <v>5792.8925366672338</v>
      </c>
      <c r="KS4" s="354">
        <f t="shared" si="12"/>
        <v>5870.0051373224287</v>
      </c>
      <c r="KT4" s="354">
        <f t="shared" si="12"/>
        <v>7475.5504562401475</v>
      </c>
      <c r="KU4" s="354">
        <f t="shared" si="12"/>
        <v>6342.9703542407469</v>
      </c>
      <c r="KV4" s="354">
        <f t="shared" si="12"/>
        <v>6495.4132324387974</v>
      </c>
      <c r="KW4" s="354">
        <f t="shared" si="12"/>
        <v>6848.4105930519618</v>
      </c>
      <c r="KX4" s="354">
        <f t="shared" si="12"/>
        <v>7137.0553420645711</v>
      </c>
      <c r="KY4" s="354">
        <f t="shared" si="12"/>
        <v>7046.7182420957733</v>
      </c>
      <c r="KZ4" s="354">
        <f t="shared" si="12"/>
        <v>7953.7558005504407</v>
      </c>
      <c r="LA4" s="354">
        <f t="shared" si="12"/>
        <v>6905.8119438991453</v>
      </c>
      <c r="LB4" s="354">
        <f t="shared" si="12"/>
        <v>6461.1582374978007</v>
      </c>
      <c r="LC4" s="354">
        <f t="shared" si="12"/>
        <v>6471.4669375920794</v>
      </c>
      <c r="LD4" s="354">
        <f t="shared" si="12"/>
        <v>5927.4588200879762</v>
      </c>
      <c r="LE4" s="354">
        <f t="shared" si="12"/>
        <v>6180.9561802526559</v>
      </c>
      <c r="LF4" s="354">
        <f t="shared" si="12"/>
        <v>7740.3918057756828</v>
      </c>
      <c r="LG4" s="354">
        <f t="shared" si="12"/>
        <v>6572.5238842602312</v>
      </c>
      <c r="LH4" s="354">
        <f t="shared" si="12"/>
        <v>6735.0932465958431</v>
      </c>
      <c r="LI4" s="354">
        <f t="shared" si="12"/>
        <v>7079.5795916226043</v>
      </c>
      <c r="LJ4" s="354">
        <f t="shared" si="12"/>
        <v>7370.3021986556505</v>
      </c>
      <c r="LK4" s="354">
        <f t="shared" si="12"/>
        <v>7393.8887617174159</v>
      </c>
      <c r="LL4" s="354">
        <f t="shared" si="12"/>
        <v>8227.8957811053006</v>
      </c>
      <c r="LM4" s="354">
        <f t="shared" si="12"/>
        <v>7160.139163334462</v>
      </c>
      <c r="LN4" s="354">
        <f t="shared" si="12"/>
        <v>6719.6027121665202</v>
      </c>
      <c r="LO4" s="354">
        <f t="shared" si="12"/>
        <v>6718.9622910012467</v>
      </c>
      <c r="LP4" s="354">
        <f t="shared" si="12"/>
        <v>6161.9401482298035</v>
      </c>
      <c r="LQ4" s="354">
        <f t="shared" si="12"/>
        <v>6420.8930965544032</v>
      </c>
      <c r="LR4" s="354">
        <f t="shared" si="12"/>
        <v>7984.2736201602038</v>
      </c>
      <c r="LS4" s="354">
        <f t="shared" si="12"/>
        <v>6805.1320392452371</v>
      </c>
      <c r="LT4" s="354">
        <f t="shared" si="12"/>
        <v>6962.5935656101101</v>
      </c>
      <c r="LU4" s="354">
        <f t="shared" ref="LU4:NG4" si="13">$F$24*LU$3</f>
        <v>7304.4544876480404</v>
      </c>
      <c r="LV4" s="354">
        <f t="shared" si="13"/>
        <v>7602.2843194540355</v>
      </c>
      <c r="LW4" s="354">
        <f t="shared" si="13"/>
        <v>7531.5873941795908</v>
      </c>
      <c r="LX4" s="354">
        <f t="shared" si="13"/>
        <v>8420.7130495746806</v>
      </c>
      <c r="LY4" s="354">
        <f t="shared" si="13"/>
        <v>7140.3884783020949</v>
      </c>
      <c r="LZ4" s="354">
        <f t="shared" si="13"/>
        <v>7167.7789355921113</v>
      </c>
      <c r="MA4" s="354">
        <f t="shared" si="13"/>
        <v>6995.2477655718012</v>
      </c>
      <c r="MB4" s="354">
        <f t="shared" si="13"/>
        <v>6383.2874258720285</v>
      </c>
      <c r="MC4" s="354">
        <f t="shared" si="13"/>
        <v>6695.2441243419262</v>
      </c>
      <c r="MD4" s="354">
        <f t="shared" si="13"/>
        <v>8247.4632184454276</v>
      </c>
      <c r="ME4" s="354">
        <f t="shared" si="13"/>
        <v>7049.0705990834085</v>
      </c>
      <c r="MF4" s="354">
        <f t="shared" si="13"/>
        <v>7204.946175996748</v>
      </c>
      <c r="MG4" s="354">
        <f t="shared" si="13"/>
        <v>7541.8977565144305</v>
      </c>
      <c r="MH4" s="354">
        <f t="shared" si="13"/>
        <v>7845.189653486671</v>
      </c>
      <c r="MI4" s="354">
        <f t="shared" si="13"/>
        <v>7447.4176079242079</v>
      </c>
      <c r="MJ4" s="354">
        <f t="shared" si="13"/>
        <v>8532.2563268026242</v>
      </c>
      <c r="MK4" s="354">
        <f t="shared" si="13"/>
        <v>7503.4137349919356</v>
      </c>
      <c r="ML4" s="354">
        <f t="shared" si="13"/>
        <v>7033.3795067325527</v>
      </c>
      <c r="MM4" s="354">
        <f t="shared" si="13"/>
        <v>7076.7953386821955</v>
      </c>
      <c r="MN4" s="354">
        <f t="shared" si="13"/>
        <v>6528.7052742269607</v>
      </c>
      <c r="MO4" s="354">
        <f t="shared" si="13"/>
        <v>6814.2517214703294</v>
      </c>
      <c r="MP4" s="354">
        <f t="shared" si="13"/>
        <v>8408.0767541452678</v>
      </c>
      <c r="MQ4" s="354">
        <f t="shared" si="13"/>
        <v>7222.5639771142305</v>
      </c>
      <c r="MR4" s="354">
        <f t="shared" si="13"/>
        <v>7381.5142978357499</v>
      </c>
      <c r="MS4" s="354">
        <f t="shared" si="13"/>
        <v>7728.700809357967</v>
      </c>
      <c r="MT4" s="354">
        <f t="shared" si="13"/>
        <v>8049.9689782225614</v>
      </c>
      <c r="MU4" s="354">
        <f t="shared" si="13"/>
        <v>7984.968379396244</v>
      </c>
      <c r="MV4" s="354">
        <f t="shared" si="13"/>
        <v>8875.9287471406824</v>
      </c>
      <c r="MW4" s="354">
        <f t="shared" si="13"/>
        <v>7808.7084025661488</v>
      </c>
      <c r="MX4" s="354">
        <f t="shared" si="13"/>
        <v>7360.2001895773901</v>
      </c>
      <c r="MY4" s="354">
        <f t="shared" si="13"/>
        <v>7375.8128700286579</v>
      </c>
      <c r="MZ4" s="354">
        <f t="shared" si="13"/>
        <v>6806.4570742472642</v>
      </c>
      <c r="NA4" s="354">
        <f t="shared" si="13"/>
        <v>7096.1338453739645</v>
      </c>
      <c r="NB4" s="354">
        <f t="shared" si="13"/>
        <v>8689.7676630657006</v>
      </c>
      <c r="NC4" s="354">
        <f t="shared" si="13"/>
        <v>7488.9019163414596</v>
      </c>
      <c r="ND4" s="354">
        <f t="shared" si="13"/>
        <v>7640.2519000296852</v>
      </c>
      <c r="NE4" s="354">
        <f t="shared" si="13"/>
        <v>7982.606679470282</v>
      </c>
      <c r="NF4" s="354">
        <f t="shared" si="13"/>
        <v>8309.8794917478299</v>
      </c>
      <c r="NG4" s="354">
        <f t="shared" si="13"/>
        <v>8103.4022169377504</v>
      </c>
    </row>
    <row r="5" spans="1:371" x14ac:dyDescent="0.2">
      <c r="A5" s="260" t="s">
        <v>722</v>
      </c>
      <c r="B5" s="378" t="s">
        <v>271</v>
      </c>
      <c r="C5" s="379" t="s">
        <v>271</v>
      </c>
      <c r="D5" s="64" t="s">
        <v>801</v>
      </c>
      <c r="E5" s="258" t="str">
        <f>'Cargos e Salários'!C43</f>
        <v>Controlador de acesso</v>
      </c>
      <c r="F5" s="259">
        <v>2</v>
      </c>
      <c r="G5" s="292">
        <f>'Cargos e Salários'!AC43</f>
        <v>3989.1892334423887</v>
      </c>
      <c r="H5" s="283">
        <f t="shared" si="7"/>
        <v>7978.3784668847775</v>
      </c>
    </row>
    <row r="6" spans="1:371" x14ac:dyDescent="0.2">
      <c r="A6" s="260" t="s">
        <v>722</v>
      </c>
      <c r="B6" s="378"/>
      <c r="C6" s="379"/>
      <c r="D6" s="305"/>
      <c r="E6" s="258" t="str">
        <f>'Cargos e Salários'!C44</f>
        <v>Controlador de acesso - SDF</v>
      </c>
      <c r="F6" s="259">
        <v>1</v>
      </c>
      <c r="G6" s="292">
        <f>'Cargos e Salários'!AC44</f>
        <v>2403.9766584858676</v>
      </c>
      <c r="H6" s="283">
        <f t="shared" si="7"/>
        <v>2403.9766584858676</v>
      </c>
    </row>
    <row r="7" spans="1:371" x14ac:dyDescent="0.2">
      <c r="A7" s="260" t="s">
        <v>722</v>
      </c>
      <c r="B7" s="378" t="s">
        <v>482</v>
      </c>
      <c r="C7" s="379" t="s">
        <v>491</v>
      </c>
      <c r="D7" s="64" t="s">
        <v>343</v>
      </c>
      <c r="E7" s="258" t="str">
        <f>'Cargos e Salários'!C43</f>
        <v>Controlador de acesso</v>
      </c>
      <c r="F7" s="259">
        <v>1</v>
      </c>
      <c r="G7" s="292">
        <f>'Cargos e Salários'!AC43</f>
        <v>3989.1892334423887</v>
      </c>
      <c r="H7" s="283">
        <f t="shared" si="7"/>
        <v>3989.1892334423887</v>
      </c>
    </row>
    <row r="8" spans="1:371" x14ac:dyDescent="0.2">
      <c r="B8" s="375"/>
      <c r="C8" s="375"/>
      <c r="D8" s="375"/>
      <c r="E8" s="264"/>
      <c r="F8" s="373">
        <f>SUM(F3:F7)</f>
        <v>12</v>
      </c>
      <c r="G8" s="368"/>
      <c r="H8" s="285">
        <f>SUM(H3:H7)</f>
        <v>41529.420501482578</v>
      </c>
    </row>
    <row r="9" spans="1:371" x14ac:dyDescent="0.2">
      <c r="A9" s="375"/>
      <c r="B9" s="375"/>
      <c r="C9" s="375"/>
    </row>
    <row r="10" spans="1:371" s="282" customFormat="1" x14ac:dyDescent="0.2">
      <c r="A10" s="257" t="s">
        <v>610</v>
      </c>
      <c r="B10" s="257" t="s">
        <v>244</v>
      </c>
      <c r="C10" s="257" t="s">
        <v>314</v>
      </c>
      <c r="D10" s="257"/>
      <c r="E10" s="701" t="s">
        <v>595</v>
      </c>
      <c r="F10" s="701"/>
      <c r="G10" s="701"/>
      <c r="H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c r="IU10" s="256"/>
      <c r="IV10" s="256"/>
      <c r="IW10" s="256"/>
      <c r="IX10" s="256"/>
      <c r="IY10" s="256"/>
      <c r="IZ10" s="256"/>
      <c r="JA10" s="256"/>
      <c r="JB10" s="256"/>
      <c r="JC10" s="256"/>
      <c r="JD10" s="256"/>
      <c r="JE10" s="256"/>
      <c r="JF10" s="256"/>
      <c r="JG10" s="256"/>
      <c r="JH10" s="256"/>
      <c r="JI10" s="256"/>
      <c r="JJ10" s="256"/>
      <c r="JK10" s="256"/>
      <c r="JL10" s="256"/>
      <c r="JM10" s="256"/>
      <c r="JN10" s="256"/>
      <c r="JO10" s="256"/>
      <c r="JP10" s="256"/>
      <c r="JQ10" s="256"/>
      <c r="JR10" s="256"/>
      <c r="JS10" s="256"/>
      <c r="JT10" s="256"/>
      <c r="JU10" s="256"/>
      <c r="JV10" s="256"/>
      <c r="JW10" s="256"/>
      <c r="JX10" s="256"/>
      <c r="JY10" s="256"/>
      <c r="JZ10" s="256"/>
      <c r="KA10" s="256"/>
      <c r="KB10" s="256"/>
      <c r="KC10" s="256"/>
      <c r="KD10" s="256"/>
      <c r="KE10" s="256"/>
      <c r="KF10" s="256"/>
      <c r="KG10" s="256"/>
      <c r="KH10" s="256"/>
      <c r="KI10" s="256"/>
      <c r="KJ10" s="256"/>
      <c r="KK10" s="256"/>
      <c r="KL10" s="256"/>
      <c r="KM10" s="256"/>
      <c r="KN10" s="256"/>
      <c r="KO10" s="256"/>
      <c r="KP10" s="256"/>
      <c r="KQ10" s="256"/>
      <c r="KR10" s="256"/>
      <c r="KS10" s="256"/>
      <c r="KT10" s="256"/>
      <c r="KU10" s="256"/>
      <c r="KV10" s="256"/>
      <c r="KW10" s="256"/>
      <c r="KX10" s="256"/>
      <c r="KY10" s="256"/>
      <c r="KZ10" s="256"/>
      <c r="LA10" s="256"/>
      <c r="LB10" s="256"/>
      <c r="LC10" s="256"/>
      <c r="LD10" s="256"/>
      <c r="LE10" s="256"/>
      <c r="LF10" s="256"/>
      <c r="LG10" s="256"/>
      <c r="LH10" s="256"/>
      <c r="LI10" s="256"/>
      <c r="LJ10" s="256"/>
      <c r="LK10" s="256"/>
      <c r="LL10" s="256"/>
      <c r="LM10" s="256"/>
      <c r="LN10" s="256"/>
      <c r="LO10" s="256"/>
      <c r="LP10" s="256"/>
      <c r="LQ10" s="256"/>
      <c r="LR10" s="256"/>
      <c r="LS10" s="256"/>
      <c r="LT10" s="256"/>
      <c r="LU10" s="256"/>
      <c r="LV10" s="256"/>
      <c r="LW10" s="256"/>
      <c r="LX10" s="256"/>
      <c r="LY10" s="256"/>
      <c r="LZ10" s="256"/>
      <c r="MA10" s="256"/>
      <c r="MB10" s="256"/>
      <c r="MC10" s="256"/>
      <c r="MD10" s="256"/>
      <c r="ME10" s="256"/>
      <c r="MF10" s="256"/>
      <c r="MG10" s="256"/>
      <c r="MH10" s="256"/>
      <c r="MI10" s="256"/>
      <c r="MJ10" s="256"/>
      <c r="MK10" s="256"/>
      <c r="ML10" s="256"/>
      <c r="MM10" s="256"/>
      <c r="MN10" s="256"/>
      <c r="MO10" s="256"/>
      <c r="MP10" s="256"/>
      <c r="MQ10" s="256"/>
      <c r="MR10" s="256"/>
      <c r="MS10" s="256"/>
      <c r="MT10" s="256"/>
      <c r="MU10" s="256"/>
      <c r="MV10" s="256"/>
      <c r="MW10" s="256"/>
      <c r="MX10" s="256"/>
      <c r="MY10" s="256"/>
      <c r="MZ10" s="256"/>
      <c r="NA10" s="256"/>
      <c r="NB10" s="256"/>
      <c r="NC10" s="256"/>
      <c r="ND10" s="256"/>
      <c r="NE10" s="256"/>
      <c r="NF10" s="256"/>
      <c r="NG10" s="256"/>
    </row>
    <row r="11" spans="1:371" x14ac:dyDescent="0.2">
      <c r="A11" s="260" t="s">
        <v>670</v>
      </c>
      <c r="B11" s="260" t="s">
        <v>271</v>
      </c>
      <c r="C11" s="260" t="s">
        <v>4</v>
      </c>
      <c r="D11" s="305" t="s">
        <v>678</v>
      </c>
      <c r="E11" s="258" t="s">
        <v>738</v>
      </c>
      <c r="F11" s="261">
        <f>4000*1.25</f>
        <v>5000</v>
      </c>
      <c r="G11" s="262" t="s">
        <v>594</v>
      </c>
      <c r="H11" s="263"/>
    </row>
    <row r="12" spans="1:371" x14ac:dyDescent="0.2">
      <c r="A12" s="260" t="s">
        <v>722</v>
      </c>
      <c r="B12" s="260" t="s">
        <v>271</v>
      </c>
      <c r="C12" s="260" t="s">
        <v>271</v>
      </c>
      <c r="D12" s="64" t="s">
        <v>732</v>
      </c>
      <c r="E12" s="258" t="s">
        <v>738</v>
      </c>
      <c r="F12" s="261">
        <f>F11*20%</f>
        <v>1000</v>
      </c>
      <c r="G12" s="262" t="s">
        <v>594</v>
      </c>
      <c r="H12" s="263"/>
    </row>
    <row r="13" spans="1:371" x14ac:dyDescent="0.2">
      <c r="A13" s="260" t="s">
        <v>722</v>
      </c>
      <c r="B13" s="260" t="s">
        <v>482</v>
      </c>
      <c r="C13" s="260" t="s">
        <v>491</v>
      </c>
      <c r="D13" s="64" t="s">
        <v>343</v>
      </c>
      <c r="E13" s="258" t="s">
        <v>738</v>
      </c>
      <c r="F13" s="261">
        <f>F11*5%</f>
        <v>250</v>
      </c>
      <c r="G13" s="262" t="s">
        <v>594</v>
      </c>
      <c r="H13" s="263"/>
    </row>
    <row r="14" spans="1:371" x14ac:dyDescent="0.2">
      <c r="A14" s="263"/>
      <c r="B14" s="263"/>
      <c r="C14" s="263"/>
      <c r="D14" s="263"/>
      <c r="E14" s="264"/>
      <c r="F14" s="429">
        <f>SUM(F11:F13)</f>
        <v>6250</v>
      </c>
      <c r="G14" s="263"/>
      <c r="H14" s="263"/>
    </row>
    <row r="15" spans="1:371" x14ac:dyDescent="0.2">
      <c r="A15" s="263"/>
      <c r="B15" s="263"/>
      <c r="C15" s="263"/>
      <c r="D15" s="263"/>
      <c r="E15" s="264"/>
      <c r="F15" s="265"/>
      <c r="G15" s="266"/>
      <c r="H15" s="263"/>
    </row>
    <row r="16" spans="1:371" x14ac:dyDescent="0.2">
      <c r="A16" s="257" t="s">
        <v>610</v>
      </c>
      <c r="B16" s="257" t="s">
        <v>244</v>
      </c>
      <c r="C16" s="257" t="s">
        <v>314</v>
      </c>
      <c r="D16" s="257"/>
      <c r="E16" s="701" t="s">
        <v>565</v>
      </c>
      <c r="F16" s="701"/>
      <c r="G16" s="701"/>
      <c r="H16" s="263"/>
    </row>
    <row r="17" spans="1:8" x14ac:dyDescent="0.2">
      <c r="A17" s="260" t="s">
        <v>670</v>
      </c>
      <c r="B17" s="260" t="s">
        <v>271</v>
      </c>
      <c r="C17" s="260" t="s">
        <v>4</v>
      </c>
      <c r="D17" s="305" t="s">
        <v>678</v>
      </c>
      <c r="E17" s="258" t="s">
        <v>735</v>
      </c>
      <c r="F17" s="261">
        <f>500*1.25</f>
        <v>625</v>
      </c>
      <c r="G17" s="262" t="s">
        <v>594</v>
      </c>
      <c r="H17" s="263"/>
    </row>
    <row r="18" spans="1:8" x14ac:dyDescent="0.2">
      <c r="A18" s="260" t="s">
        <v>722</v>
      </c>
      <c r="B18" s="260" t="s">
        <v>271</v>
      </c>
      <c r="C18" s="260" t="s">
        <v>271</v>
      </c>
      <c r="D18" s="64" t="s">
        <v>732</v>
      </c>
      <c r="E18" s="258" t="s">
        <v>735</v>
      </c>
      <c r="F18" s="261">
        <f>F17*20%</f>
        <v>125</v>
      </c>
      <c r="G18" s="262" t="s">
        <v>594</v>
      </c>
    </row>
    <row r="19" spans="1:8" x14ac:dyDescent="0.2">
      <c r="A19" s="260" t="s">
        <v>722</v>
      </c>
      <c r="B19" s="260" t="s">
        <v>482</v>
      </c>
      <c r="C19" s="260" t="s">
        <v>491</v>
      </c>
      <c r="D19" s="64" t="s">
        <v>343</v>
      </c>
      <c r="E19" s="258" t="s">
        <v>735</v>
      </c>
      <c r="F19" s="261">
        <f>F17*5%</f>
        <v>31.25</v>
      </c>
      <c r="G19" s="262" t="s">
        <v>594</v>
      </c>
    </row>
    <row r="20" spans="1:8" x14ac:dyDescent="0.2">
      <c r="A20" s="271"/>
      <c r="B20" s="271"/>
      <c r="C20" s="271"/>
      <c r="D20" s="271"/>
      <c r="E20" s="264"/>
      <c r="F20" s="340">
        <f>SUM(F17:F19)</f>
        <v>781.25</v>
      </c>
      <c r="G20" s="266"/>
    </row>
    <row r="21" spans="1:8" x14ac:dyDescent="0.2">
      <c r="A21" s="278"/>
      <c r="B21" s="278"/>
      <c r="C21" s="278"/>
      <c r="D21" s="278"/>
      <c r="E21" s="264"/>
      <c r="F21" s="279"/>
    </row>
    <row r="23" spans="1:8" x14ac:dyDescent="0.2">
      <c r="A23" s="257" t="s">
        <v>610</v>
      </c>
      <c r="B23" s="290"/>
      <c r="C23" s="290"/>
      <c r="D23" s="701" t="s">
        <v>611</v>
      </c>
      <c r="E23" s="701"/>
      <c r="F23" s="701"/>
    </row>
    <row r="24" spans="1:8" x14ac:dyDescent="0.2">
      <c r="A24" s="260" t="s">
        <v>601</v>
      </c>
      <c r="B24" s="260" t="s">
        <v>271</v>
      </c>
      <c r="C24" s="260" t="s">
        <v>4</v>
      </c>
      <c r="D24" s="276"/>
      <c r="E24" s="276" t="s">
        <v>597</v>
      </c>
      <c r="F24" s="376">
        <v>1.0999999999999999E-2</v>
      </c>
    </row>
  </sheetData>
  <mergeCells count="34">
    <mergeCell ref="BH1:BS1"/>
    <mergeCell ref="E1:H1"/>
    <mergeCell ref="L1:W1"/>
    <mergeCell ref="X1:AI1"/>
    <mergeCell ref="AJ1:AU1"/>
    <mergeCell ref="AV1:BG1"/>
    <mergeCell ref="GV1:HG1"/>
    <mergeCell ref="BT1:CE1"/>
    <mergeCell ref="CF1:CQ1"/>
    <mergeCell ref="CR1:DC1"/>
    <mergeCell ref="DD1:DO1"/>
    <mergeCell ref="DP1:EA1"/>
    <mergeCell ref="EB1:EM1"/>
    <mergeCell ref="EN1:EY1"/>
    <mergeCell ref="EZ1:FK1"/>
    <mergeCell ref="FL1:FW1"/>
    <mergeCell ref="FX1:GI1"/>
    <mergeCell ref="GJ1:GU1"/>
    <mergeCell ref="MV1:NG1"/>
    <mergeCell ref="E10:G10"/>
    <mergeCell ref="E16:G16"/>
    <mergeCell ref="D23:F23"/>
    <mergeCell ref="KB1:KM1"/>
    <mergeCell ref="KN1:KY1"/>
    <mergeCell ref="KZ1:LK1"/>
    <mergeCell ref="LL1:LW1"/>
    <mergeCell ref="LX1:MI1"/>
    <mergeCell ref="MJ1:MU1"/>
    <mergeCell ref="HH1:HS1"/>
    <mergeCell ref="HT1:IE1"/>
    <mergeCell ref="IF1:IQ1"/>
    <mergeCell ref="IR1:JC1"/>
    <mergeCell ref="JD1:JO1"/>
    <mergeCell ref="JP1:KA1"/>
  </mergeCells>
  <pageMargins left="0.511811024" right="0.511811024" top="0.78740157499999996" bottom="0.78740157499999996" header="0.31496062000000002" footer="0.31496062000000002"/>
  <ignoredErrors>
    <ignoredError sqref="E4 G4 E6 G6"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3FD93-18BD-4321-9274-B830048FCE4D}">
  <sheetPr>
    <tabColor rgb="FF92D050"/>
  </sheetPr>
  <dimension ref="A4:NB34"/>
  <sheetViews>
    <sheetView workbookViewId="0">
      <selection activeCell="E23" sqref="E23"/>
    </sheetView>
  </sheetViews>
  <sheetFormatPr defaultRowHeight="11.25" x14ac:dyDescent="0.2"/>
  <cols>
    <col min="1" max="1" width="9.140625" style="1"/>
    <col min="2" max="2" width="17.42578125" style="1" bestFit="1" customWidth="1"/>
    <col min="3" max="3" width="24.28515625" style="1" bestFit="1" customWidth="1"/>
    <col min="4" max="4" width="10.42578125" style="1" bestFit="1" customWidth="1"/>
    <col min="5" max="5" width="48.28515625" style="1" customWidth="1"/>
    <col min="6" max="6" width="17.42578125" style="1" bestFit="1" customWidth="1"/>
    <col min="7" max="8" width="13.5703125" style="1" bestFit="1" customWidth="1"/>
    <col min="9" max="9" width="13.42578125" style="1" bestFit="1" customWidth="1"/>
    <col min="10" max="10" width="10.42578125" style="1" bestFit="1" customWidth="1"/>
    <col min="11" max="11" width="17.5703125" style="1" bestFit="1" customWidth="1"/>
    <col min="12" max="16384" width="9.140625" style="1"/>
  </cols>
  <sheetData>
    <row r="4" spans="1:12" x14ac:dyDescent="0.2">
      <c r="D4" s="571"/>
      <c r="E4" s="570" t="s">
        <v>1058</v>
      </c>
      <c r="G4" s="572" t="s">
        <v>1059</v>
      </c>
      <c r="H4" s="572" t="s">
        <v>1060</v>
      </c>
      <c r="I4" s="572" t="s">
        <v>1061</v>
      </c>
      <c r="J4" s="572"/>
      <c r="K4" s="572" t="s">
        <v>935</v>
      </c>
    </row>
    <row r="5" spans="1:12" x14ac:dyDescent="0.2">
      <c r="B5" s="570"/>
      <c r="D5" s="571"/>
      <c r="G5" s="1">
        <v>800</v>
      </c>
      <c r="H5" s="1">
        <v>8</v>
      </c>
      <c r="I5" s="1">
        <f>H5*G5*8+H6*G5*18</f>
        <v>108800</v>
      </c>
    </row>
    <row r="6" spans="1:12" x14ac:dyDescent="0.2">
      <c r="B6" s="571"/>
      <c r="D6" s="571"/>
      <c r="H6" s="1">
        <v>4</v>
      </c>
      <c r="I6" s="580">
        <f>SUM(I5:I5)</f>
        <v>108800</v>
      </c>
      <c r="J6" s="573" t="s">
        <v>1061</v>
      </c>
      <c r="K6" s="582">
        <f>I6*K11</f>
        <v>75919.551999999996</v>
      </c>
      <c r="L6" s="574" t="s">
        <v>594</v>
      </c>
    </row>
    <row r="7" spans="1:12" x14ac:dyDescent="0.2">
      <c r="B7" s="571"/>
      <c r="D7" s="571"/>
      <c r="I7" s="581">
        <f>I6*12</f>
        <v>1305600</v>
      </c>
      <c r="K7" s="583">
        <f>K6*12</f>
        <v>911034.62399999995</v>
      </c>
      <c r="L7" s="575" t="s">
        <v>1068</v>
      </c>
    </row>
    <row r="10" spans="1:12" x14ac:dyDescent="0.2">
      <c r="D10" s="1" t="s">
        <v>1066</v>
      </c>
      <c r="I10" s="1" t="s">
        <v>1062</v>
      </c>
      <c r="J10" s="1" t="s">
        <v>1063</v>
      </c>
    </row>
    <row r="11" spans="1:12" x14ac:dyDescent="0.2">
      <c r="D11" s="1" t="s">
        <v>1064</v>
      </c>
      <c r="I11" s="1" t="s">
        <v>1071</v>
      </c>
      <c r="J11" s="1" t="s">
        <v>1071</v>
      </c>
      <c r="K11" s="1">
        <v>0.69779000000000002</v>
      </c>
      <c r="L11" s="1" t="s">
        <v>1069</v>
      </c>
    </row>
    <row r="12" spans="1:12" x14ac:dyDescent="0.2">
      <c r="L12" s="579" t="s">
        <v>1070</v>
      </c>
    </row>
    <row r="13" spans="1:12" x14ac:dyDescent="0.2">
      <c r="I13" s="579" t="s">
        <v>1081</v>
      </c>
    </row>
    <row r="15" spans="1:12" x14ac:dyDescent="0.2">
      <c r="A15" s="1" t="s">
        <v>2</v>
      </c>
      <c r="B15" s="1" t="s">
        <v>82</v>
      </c>
      <c r="C15" s="1" t="s">
        <v>1065</v>
      </c>
      <c r="D15" s="3">
        <v>1</v>
      </c>
      <c r="E15" s="1" t="s">
        <v>1134</v>
      </c>
      <c r="F15" s="759">
        <v>85838680</v>
      </c>
      <c r="G15" s="548"/>
      <c r="H15" s="577">
        <f>(F15+F16+F17+F18)*1.5%/12</f>
        <v>108663.63669999999</v>
      </c>
      <c r="I15" s="578" t="s">
        <v>594</v>
      </c>
      <c r="J15" s="1" t="s">
        <v>1067</v>
      </c>
    </row>
    <row r="16" spans="1:12" ht="22.5" x14ac:dyDescent="0.2">
      <c r="E16" s="760" t="s">
        <v>1135</v>
      </c>
      <c r="F16" s="759">
        <v>1084781.3500000001</v>
      </c>
      <c r="H16" s="576">
        <f>H15*12</f>
        <v>1303963.6403999999</v>
      </c>
      <c r="I16" s="575" t="s">
        <v>1068</v>
      </c>
    </row>
    <row r="17" spans="4:366" x14ac:dyDescent="0.2">
      <c r="E17" s="1" t="s">
        <v>1136</v>
      </c>
      <c r="F17" s="759">
        <v>3724</v>
      </c>
    </row>
    <row r="18" spans="4:366" x14ac:dyDescent="0.2">
      <c r="E18" s="1" t="s">
        <v>1137</v>
      </c>
      <c r="F18" s="759">
        <v>3724.01</v>
      </c>
    </row>
    <row r="21" spans="4:366" x14ac:dyDescent="0.2">
      <c r="D21" s="1" t="s">
        <v>1138</v>
      </c>
    </row>
    <row r="23" spans="4:366" ht="12.75" x14ac:dyDescent="0.2">
      <c r="F23" s="263"/>
      <c r="G23" s="705" t="s">
        <v>284</v>
      </c>
      <c r="H23" s="706"/>
      <c r="I23" s="706"/>
      <c r="J23" s="706"/>
      <c r="K23" s="706"/>
      <c r="L23" s="706"/>
      <c r="M23" s="706"/>
      <c r="N23" s="706"/>
      <c r="O23" s="706"/>
      <c r="P23" s="706"/>
      <c r="Q23" s="706"/>
      <c r="R23" s="707"/>
      <c r="S23" s="705" t="s">
        <v>285</v>
      </c>
      <c r="T23" s="706"/>
      <c r="U23" s="706"/>
      <c r="V23" s="706"/>
      <c r="W23" s="706"/>
      <c r="X23" s="706"/>
      <c r="Y23" s="706"/>
      <c r="Z23" s="706"/>
      <c r="AA23" s="706"/>
      <c r="AB23" s="706"/>
      <c r="AC23" s="706"/>
      <c r="AD23" s="707"/>
      <c r="AE23" s="705" t="s">
        <v>286</v>
      </c>
      <c r="AF23" s="706"/>
      <c r="AG23" s="706"/>
      <c r="AH23" s="706"/>
      <c r="AI23" s="706"/>
      <c r="AJ23" s="706"/>
      <c r="AK23" s="706"/>
      <c r="AL23" s="706"/>
      <c r="AM23" s="706"/>
      <c r="AN23" s="706"/>
      <c r="AO23" s="706"/>
      <c r="AP23" s="707"/>
      <c r="AQ23" s="705" t="s">
        <v>287</v>
      </c>
      <c r="AR23" s="706"/>
      <c r="AS23" s="706"/>
      <c r="AT23" s="706"/>
      <c r="AU23" s="706"/>
      <c r="AV23" s="706"/>
      <c r="AW23" s="706"/>
      <c r="AX23" s="706"/>
      <c r="AY23" s="706"/>
      <c r="AZ23" s="706"/>
      <c r="BA23" s="706"/>
      <c r="BB23" s="707"/>
      <c r="BC23" s="705" t="s">
        <v>288</v>
      </c>
      <c r="BD23" s="706"/>
      <c r="BE23" s="706"/>
      <c r="BF23" s="706"/>
      <c r="BG23" s="706"/>
      <c r="BH23" s="706"/>
      <c r="BI23" s="706"/>
      <c r="BJ23" s="706"/>
      <c r="BK23" s="706"/>
      <c r="BL23" s="706"/>
      <c r="BM23" s="706"/>
      <c r="BN23" s="707"/>
      <c r="BO23" s="705" t="s">
        <v>289</v>
      </c>
      <c r="BP23" s="706"/>
      <c r="BQ23" s="706"/>
      <c r="BR23" s="706"/>
      <c r="BS23" s="706"/>
      <c r="BT23" s="706"/>
      <c r="BU23" s="706"/>
      <c r="BV23" s="706"/>
      <c r="BW23" s="706"/>
      <c r="BX23" s="706"/>
      <c r="BY23" s="706"/>
      <c r="BZ23" s="707"/>
      <c r="CA23" s="705" t="s">
        <v>290</v>
      </c>
      <c r="CB23" s="706"/>
      <c r="CC23" s="706"/>
      <c r="CD23" s="706"/>
      <c r="CE23" s="706"/>
      <c r="CF23" s="706"/>
      <c r="CG23" s="706"/>
      <c r="CH23" s="706"/>
      <c r="CI23" s="706"/>
      <c r="CJ23" s="706"/>
      <c r="CK23" s="706"/>
      <c r="CL23" s="707"/>
      <c r="CM23" s="705" t="s">
        <v>291</v>
      </c>
      <c r="CN23" s="706"/>
      <c r="CO23" s="706"/>
      <c r="CP23" s="706"/>
      <c r="CQ23" s="706"/>
      <c r="CR23" s="706"/>
      <c r="CS23" s="706"/>
      <c r="CT23" s="706"/>
      <c r="CU23" s="706"/>
      <c r="CV23" s="706"/>
      <c r="CW23" s="706"/>
      <c r="CX23" s="707"/>
      <c r="CY23" s="705" t="s">
        <v>292</v>
      </c>
      <c r="CZ23" s="706"/>
      <c r="DA23" s="706"/>
      <c r="DB23" s="706"/>
      <c r="DC23" s="706"/>
      <c r="DD23" s="706"/>
      <c r="DE23" s="706"/>
      <c r="DF23" s="706"/>
      <c r="DG23" s="706"/>
      <c r="DH23" s="706"/>
      <c r="DI23" s="706"/>
      <c r="DJ23" s="707"/>
      <c r="DK23" s="705" t="s">
        <v>293</v>
      </c>
      <c r="DL23" s="706"/>
      <c r="DM23" s="706"/>
      <c r="DN23" s="706"/>
      <c r="DO23" s="706"/>
      <c r="DP23" s="706"/>
      <c r="DQ23" s="706"/>
      <c r="DR23" s="706"/>
      <c r="DS23" s="706"/>
      <c r="DT23" s="706"/>
      <c r="DU23" s="706"/>
      <c r="DV23" s="707"/>
      <c r="DW23" s="705" t="s">
        <v>294</v>
      </c>
      <c r="DX23" s="706"/>
      <c r="DY23" s="706"/>
      <c r="DZ23" s="706"/>
      <c r="EA23" s="706"/>
      <c r="EB23" s="706"/>
      <c r="EC23" s="706"/>
      <c r="ED23" s="706"/>
      <c r="EE23" s="706"/>
      <c r="EF23" s="706"/>
      <c r="EG23" s="706"/>
      <c r="EH23" s="707"/>
      <c r="EI23" s="705" t="s">
        <v>295</v>
      </c>
      <c r="EJ23" s="706"/>
      <c r="EK23" s="706"/>
      <c r="EL23" s="706"/>
      <c r="EM23" s="706"/>
      <c r="EN23" s="706"/>
      <c r="EO23" s="706"/>
      <c r="EP23" s="706"/>
      <c r="EQ23" s="706"/>
      <c r="ER23" s="706"/>
      <c r="ES23" s="706"/>
      <c r="ET23" s="707"/>
      <c r="EU23" s="705" t="s">
        <v>296</v>
      </c>
      <c r="EV23" s="706"/>
      <c r="EW23" s="706"/>
      <c r="EX23" s="706"/>
      <c r="EY23" s="706"/>
      <c r="EZ23" s="706"/>
      <c r="FA23" s="706"/>
      <c r="FB23" s="706"/>
      <c r="FC23" s="706"/>
      <c r="FD23" s="706"/>
      <c r="FE23" s="706"/>
      <c r="FF23" s="707"/>
      <c r="FG23" s="705" t="s">
        <v>297</v>
      </c>
      <c r="FH23" s="706"/>
      <c r="FI23" s="706"/>
      <c r="FJ23" s="706"/>
      <c r="FK23" s="706"/>
      <c r="FL23" s="706"/>
      <c r="FM23" s="706"/>
      <c r="FN23" s="706"/>
      <c r="FO23" s="706"/>
      <c r="FP23" s="706"/>
      <c r="FQ23" s="706"/>
      <c r="FR23" s="707"/>
      <c r="FS23" s="705" t="s">
        <v>298</v>
      </c>
      <c r="FT23" s="706"/>
      <c r="FU23" s="706"/>
      <c r="FV23" s="706"/>
      <c r="FW23" s="706"/>
      <c r="FX23" s="706"/>
      <c r="FY23" s="706"/>
      <c r="FZ23" s="706"/>
      <c r="GA23" s="706"/>
      <c r="GB23" s="706"/>
      <c r="GC23" s="706"/>
      <c r="GD23" s="707"/>
      <c r="GE23" s="705" t="s">
        <v>299</v>
      </c>
      <c r="GF23" s="706"/>
      <c r="GG23" s="706"/>
      <c r="GH23" s="706"/>
      <c r="GI23" s="706"/>
      <c r="GJ23" s="706"/>
      <c r="GK23" s="706"/>
      <c r="GL23" s="706"/>
      <c r="GM23" s="706"/>
      <c r="GN23" s="706"/>
      <c r="GO23" s="706"/>
      <c r="GP23" s="707"/>
      <c r="GQ23" s="705" t="s">
        <v>300</v>
      </c>
      <c r="GR23" s="706"/>
      <c r="GS23" s="706"/>
      <c r="GT23" s="706"/>
      <c r="GU23" s="706"/>
      <c r="GV23" s="706"/>
      <c r="GW23" s="706"/>
      <c r="GX23" s="706"/>
      <c r="GY23" s="706"/>
      <c r="GZ23" s="706"/>
      <c r="HA23" s="706"/>
      <c r="HB23" s="707"/>
      <c r="HC23" s="705" t="s">
        <v>301</v>
      </c>
      <c r="HD23" s="706"/>
      <c r="HE23" s="706"/>
      <c r="HF23" s="706"/>
      <c r="HG23" s="706"/>
      <c r="HH23" s="706"/>
      <c r="HI23" s="706"/>
      <c r="HJ23" s="706"/>
      <c r="HK23" s="706"/>
      <c r="HL23" s="706"/>
      <c r="HM23" s="706"/>
      <c r="HN23" s="707"/>
      <c r="HO23" s="705" t="s">
        <v>302</v>
      </c>
      <c r="HP23" s="706"/>
      <c r="HQ23" s="706"/>
      <c r="HR23" s="706"/>
      <c r="HS23" s="706"/>
      <c r="HT23" s="706"/>
      <c r="HU23" s="706"/>
      <c r="HV23" s="706"/>
      <c r="HW23" s="706"/>
      <c r="HX23" s="706"/>
      <c r="HY23" s="706"/>
      <c r="HZ23" s="707"/>
      <c r="IA23" s="705" t="s">
        <v>303</v>
      </c>
      <c r="IB23" s="706"/>
      <c r="IC23" s="706"/>
      <c r="ID23" s="706"/>
      <c r="IE23" s="706"/>
      <c r="IF23" s="706"/>
      <c r="IG23" s="706"/>
      <c r="IH23" s="706"/>
      <c r="II23" s="706"/>
      <c r="IJ23" s="706"/>
      <c r="IK23" s="706"/>
      <c r="IL23" s="707"/>
      <c r="IM23" s="705" t="s">
        <v>304</v>
      </c>
      <c r="IN23" s="706"/>
      <c r="IO23" s="706"/>
      <c r="IP23" s="706"/>
      <c r="IQ23" s="706"/>
      <c r="IR23" s="706"/>
      <c r="IS23" s="706"/>
      <c r="IT23" s="706"/>
      <c r="IU23" s="706"/>
      <c r="IV23" s="706"/>
      <c r="IW23" s="706"/>
      <c r="IX23" s="707"/>
      <c r="IY23" s="705" t="s">
        <v>305</v>
      </c>
      <c r="IZ23" s="706"/>
      <c r="JA23" s="706"/>
      <c r="JB23" s="706"/>
      <c r="JC23" s="706"/>
      <c r="JD23" s="706"/>
      <c r="JE23" s="706"/>
      <c r="JF23" s="706"/>
      <c r="JG23" s="706"/>
      <c r="JH23" s="706"/>
      <c r="JI23" s="706"/>
      <c r="JJ23" s="707"/>
      <c r="JK23" s="705" t="s">
        <v>306</v>
      </c>
      <c r="JL23" s="706"/>
      <c r="JM23" s="706"/>
      <c r="JN23" s="706"/>
      <c r="JO23" s="706"/>
      <c r="JP23" s="706"/>
      <c r="JQ23" s="706"/>
      <c r="JR23" s="706"/>
      <c r="JS23" s="706"/>
      <c r="JT23" s="706"/>
      <c r="JU23" s="706"/>
      <c r="JV23" s="707"/>
      <c r="JW23" s="705" t="s">
        <v>307</v>
      </c>
      <c r="JX23" s="706"/>
      <c r="JY23" s="706"/>
      <c r="JZ23" s="706"/>
      <c r="KA23" s="706"/>
      <c r="KB23" s="706"/>
      <c r="KC23" s="706"/>
      <c r="KD23" s="706"/>
      <c r="KE23" s="706"/>
      <c r="KF23" s="706"/>
      <c r="KG23" s="706"/>
      <c r="KH23" s="707"/>
      <c r="KI23" s="705" t="s">
        <v>308</v>
      </c>
      <c r="KJ23" s="706"/>
      <c r="KK23" s="706"/>
      <c r="KL23" s="706"/>
      <c r="KM23" s="706"/>
      <c r="KN23" s="706"/>
      <c r="KO23" s="706"/>
      <c r="KP23" s="706"/>
      <c r="KQ23" s="706"/>
      <c r="KR23" s="706"/>
      <c r="KS23" s="706"/>
      <c r="KT23" s="707"/>
      <c r="KU23" s="705" t="s">
        <v>309</v>
      </c>
      <c r="KV23" s="706"/>
      <c r="KW23" s="706"/>
      <c r="KX23" s="706"/>
      <c r="KY23" s="706"/>
      <c r="KZ23" s="706"/>
      <c r="LA23" s="706"/>
      <c r="LB23" s="706"/>
      <c r="LC23" s="706"/>
      <c r="LD23" s="706"/>
      <c r="LE23" s="706"/>
      <c r="LF23" s="707"/>
      <c r="LG23" s="705" t="s">
        <v>310</v>
      </c>
      <c r="LH23" s="706"/>
      <c r="LI23" s="706"/>
      <c r="LJ23" s="706"/>
      <c r="LK23" s="706"/>
      <c r="LL23" s="706"/>
      <c r="LM23" s="706"/>
      <c r="LN23" s="706"/>
      <c r="LO23" s="706"/>
      <c r="LP23" s="706"/>
      <c r="LQ23" s="706"/>
      <c r="LR23" s="707"/>
      <c r="LS23" s="705" t="s">
        <v>311</v>
      </c>
      <c r="LT23" s="706"/>
      <c r="LU23" s="706"/>
      <c r="LV23" s="706"/>
      <c r="LW23" s="706"/>
      <c r="LX23" s="706"/>
      <c r="LY23" s="706"/>
      <c r="LZ23" s="706"/>
      <c r="MA23" s="706"/>
      <c r="MB23" s="706"/>
      <c r="MC23" s="706"/>
      <c r="MD23" s="707"/>
      <c r="ME23" s="705" t="s">
        <v>312</v>
      </c>
      <c r="MF23" s="706"/>
      <c r="MG23" s="706"/>
      <c r="MH23" s="706"/>
      <c r="MI23" s="706"/>
      <c r="MJ23" s="706"/>
      <c r="MK23" s="706"/>
      <c r="ML23" s="706"/>
      <c r="MM23" s="706"/>
      <c r="MN23" s="706"/>
      <c r="MO23" s="706"/>
      <c r="MP23" s="707"/>
      <c r="MQ23" s="705" t="s">
        <v>313</v>
      </c>
      <c r="MR23" s="706"/>
      <c r="MS23" s="706"/>
      <c r="MT23" s="706"/>
      <c r="MU23" s="706"/>
      <c r="MV23" s="706"/>
      <c r="MW23" s="706"/>
      <c r="MX23" s="706"/>
      <c r="MY23" s="706"/>
      <c r="MZ23" s="706"/>
      <c r="NA23" s="706"/>
      <c r="NB23" s="707"/>
    </row>
    <row r="24" spans="4:366" ht="12.75" x14ac:dyDescent="0.2">
      <c r="F24" s="278"/>
      <c r="G24" s="352">
        <v>1</v>
      </c>
      <c r="H24" s="344">
        <f>G24+1</f>
        <v>2</v>
      </c>
      <c r="I24" s="344">
        <f t="shared" ref="I24:BT24" si="0">H24+1</f>
        <v>3</v>
      </c>
      <c r="J24" s="344">
        <f t="shared" si="0"/>
        <v>4</v>
      </c>
      <c r="K24" s="344">
        <f t="shared" si="0"/>
        <v>5</v>
      </c>
      <c r="L24" s="344">
        <f t="shared" si="0"/>
        <v>6</v>
      </c>
      <c r="M24" s="344">
        <f t="shared" si="0"/>
        <v>7</v>
      </c>
      <c r="N24" s="344">
        <f t="shared" si="0"/>
        <v>8</v>
      </c>
      <c r="O24" s="344">
        <f t="shared" si="0"/>
        <v>9</v>
      </c>
      <c r="P24" s="344">
        <f t="shared" si="0"/>
        <v>10</v>
      </c>
      <c r="Q24" s="344">
        <f t="shared" si="0"/>
        <v>11</v>
      </c>
      <c r="R24" s="345">
        <f t="shared" si="0"/>
        <v>12</v>
      </c>
      <c r="S24" s="352">
        <f t="shared" si="0"/>
        <v>13</v>
      </c>
      <c r="T24" s="344">
        <f t="shared" si="0"/>
        <v>14</v>
      </c>
      <c r="U24" s="344">
        <f t="shared" si="0"/>
        <v>15</v>
      </c>
      <c r="V24" s="344">
        <f t="shared" si="0"/>
        <v>16</v>
      </c>
      <c r="W24" s="344">
        <f t="shared" si="0"/>
        <v>17</v>
      </c>
      <c r="X24" s="344">
        <f t="shared" si="0"/>
        <v>18</v>
      </c>
      <c r="Y24" s="344">
        <f t="shared" si="0"/>
        <v>19</v>
      </c>
      <c r="Z24" s="344">
        <f t="shared" si="0"/>
        <v>20</v>
      </c>
      <c r="AA24" s="344">
        <f t="shared" si="0"/>
        <v>21</v>
      </c>
      <c r="AB24" s="344">
        <f t="shared" si="0"/>
        <v>22</v>
      </c>
      <c r="AC24" s="344">
        <f t="shared" si="0"/>
        <v>23</v>
      </c>
      <c r="AD24" s="345">
        <f t="shared" si="0"/>
        <v>24</v>
      </c>
      <c r="AE24" s="352">
        <f t="shared" si="0"/>
        <v>25</v>
      </c>
      <c r="AF24" s="344">
        <f t="shared" si="0"/>
        <v>26</v>
      </c>
      <c r="AG24" s="344">
        <f t="shared" si="0"/>
        <v>27</v>
      </c>
      <c r="AH24" s="344">
        <f t="shared" si="0"/>
        <v>28</v>
      </c>
      <c r="AI24" s="344">
        <f t="shared" si="0"/>
        <v>29</v>
      </c>
      <c r="AJ24" s="344">
        <f t="shared" si="0"/>
        <v>30</v>
      </c>
      <c r="AK24" s="344">
        <f t="shared" si="0"/>
        <v>31</v>
      </c>
      <c r="AL24" s="344">
        <f t="shared" si="0"/>
        <v>32</v>
      </c>
      <c r="AM24" s="344">
        <f t="shared" si="0"/>
        <v>33</v>
      </c>
      <c r="AN24" s="344">
        <f t="shared" si="0"/>
        <v>34</v>
      </c>
      <c r="AO24" s="344">
        <f t="shared" si="0"/>
        <v>35</v>
      </c>
      <c r="AP24" s="345">
        <f t="shared" si="0"/>
        <v>36</v>
      </c>
      <c r="AQ24" s="352">
        <f t="shared" si="0"/>
        <v>37</v>
      </c>
      <c r="AR24" s="344">
        <f t="shared" si="0"/>
        <v>38</v>
      </c>
      <c r="AS24" s="344">
        <f t="shared" si="0"/>
        <v>39</v>
      </c>
      <c r="AT24" s="344">
        <f t="shared" si="0"/>
        <v>40</v>
      </c>
      <c r="AU24" s="344">
        <f t="shared" si="0"/>
        <v>41</v>
      </c>
      <c r="AV24" s="344">
        <f t="shared" si="0"/>
        <v>42</v>
      </c>
      <c r="AW24" s="344">
        <f t="shared" si="0"/>
        <v>43</v>
      </c>
      <c r="AX24" s="344">
        <f t="shared" si="0"/>
        <v>44</v>
      </c>
      <c r="AY24" s="344">
        <f t="shared" si="0"/>
        <v>45</v>
      </c>
      <c r="AZ24" s="344">
        <f t="shared" si="0"/>
        <v>46</v>
      </c>
      <c r="BA24" s="344">
        <f t="shared" si="0"/>
        <v>47</v>
      </c>
      <c r="BB24" s="345">
        <f t="shared" si="0"/>
        <v>48</v>
      </c>
      <c r="BC24" s="352">
        <f t="shared" si="0"/>
        <v>49</v>
      </c>
      <c r="BD24" s="344">
        <f t="shared" si="0"/>
        <v>50</v>
      </c>
      <c r="BE24" s="344">
        <f t="shared" si="0"/>
        <v>51</v>
      </c>
      <c r="BF24" s="344">
        <f t="shared" si="0"/>
        <v>52</v>
      </c>
      <c r="BG24" s="344">
        <f t="shared" si="0"/>
        <v>53</v>
      </c>
      <c r="BH24" s="344">
        <f t="shared" si="0"/>
        <v>54</v>
      </c>
      <c r="BI24" s="344">
        <f t="shared" si="0"/>
        <v>55</v>
      </c>
      <c r="BJ24" s="344">
        <f t="shared" si="0"/>
        <v>56</v>
      </c>
      <c r="BK24" s="344">
        <f t="shared" si="0"/>
        <v>57</v>
      </c>
      <c r="BL24" s="344">
        <f t="shared" si="0"/>
        <v>58</v>
      </c>
      <c r="BM24" s="344">
        <f t="shared" si="0"/>
        <v>59</v>
      </c>
      <c r="BN24" s="345">
        <f t="shared" si="0"/>
        <v>60</v>
      </c>
      <c r="BO24" s="352">
        <f t="shared" si="0"/>
        <v>61</v>
      </c>
      <c r="BP24" s="344">
        <f t="shared" si="0"/>
        <v>62</v>
      </c>
      <c r="BQ24" s="344">
        <f t="shared" si="0"/>
        <v>63</v>
      </c>
      <c r="BR24" s="344">
        <f t="shared" si="0"/>
        <v>64</v>
      </c>
      <c r="BS24" s="344">
        <f t="shared" si="0"/>
        <v>65</v>
      </c>
      <c r="BT24" s="344">
        <f t="shared" si="0"/>
        <v>66</v>
      </c>
      <c r="BU24" s="344">
        <f t="shared" ref="BU24:EF24" si="1">BT24+1</f>
        <v>67</v>
      </c>
      <c r="BV24" s="344">
        <f t="shared" si="1"/>
        <v>68</v>
      </c>
      <c r="BW24" s="344">
        <f t="shared" si="1"/>
        <v>69</v>
      </c>
      <c r="BX24" s="344">
        <f t="shared" si="1"/>
        <v>70</v>
      </c>
      <c r="BY24" s="344">
        <f t="shared" si="1"/>
        <v>71</v>
      </c>
      <c r="BZ24" s="345">
        <f t="shared" si="1"/>
        <v>72</v>
      </c>
      <c r="CA24" s="352">
        <f t="shared" si="1"/>
        <v>73</v>
      </c>
      <c r="CB24" s="344">
        <f t="shared" si="1"/>
        <v>74</v>
      </c>
      <c r="CC24" s="344">
        <f t="shared" si="1"/>
        <v>75</v>
      </c>
      <c r="CD24" s="344">
        <f t="shared" si="1"/>
        <v>76</v>
      </c>
      <c r="CE24" s="344">
        <f t="shared" si="1"/>
        <v>77</v>
      </c>
      <c r="CF24" s="344">
        <f t="shared" si="1"/>
        <v>78</v>
      </c>
      <c r="CG24" s="344">
        <f t="shared" si="1"/>
        <v>79</v>
      </c>
      <c r="CH24" s="344">
        <f t="shared" si="1"/>
        <v>80</v>
      </c>
      <c r="CI24" s="344">
        <f t="shared" si="1"/>
        <v>81</v>
      </c>
      <c r="CJ24" s="344">
        <f t="shared" si="1"/>
        <v>82</v>
      </c>
      <c r="CK24" s="344">
        <f t="shared" si="1"/>
        <v>83</v>
      </c>
      <c r="CL24" s="345">
        <f t="shared" si="1"/>
        <v>84</v>
      </c>
      <c r="CM24" s="352">
        <f t="shared" si="1"/>
        <v>85</v>
      </c>
      <c r="CN24" s="344">
        <f t="shared" si="1"/>
        <v>86</v>
      </c>
      <c r="CO24" s="344">
        <f t="shared" si="1"/>
        <v>87</v>
      </c>
      <c r="CP24" s="344">
        <f t="shared" si="1"/>
        <v>88</v>
      </c>
      <c r="CQ24" s="344">
        <f t="shared" si="1"/>
        <v>89</v>
      </c>
      <c r="CR24" s="344">
        <f t="shared" si="1"/>
        <v>90</v>
      </c>
      <c r="CS24" s="344">
        <f t="shared" si="1"/>
        <v>91</v>
      </c>
      <c r="CT24" s="344">
        <f t="shared" si="1"/>
        <v>92</v>
      </c>
      <c r="CU24" s="344">
        <f t="shared" si="1"/>
        <v>93</v>
      </c>
      <c r="CV24" s="344">
        <f t="shared" si="1"/>
        <v>94</v>
      </c>
      <c r="CW24" s="344">
        <f t="shared" si="1"/>
        <v>95</v>
      </c>
      <c r="CX24" s="345">
        <f t="shared" si="1"/>
        <v>96</v>
      </c>
      <c r="CY24" s="352">
        <f t="shared" si="1"/>
        <v>97</v>
      </c>
      <c r="CZ24" s="344">
        <f t="shared" si="1"/>
        <v>98</v>
      </c>
      <c r="DA24" s="344">
        <f t="shared" si="1"/>
        <v>99</v>
      </c>
      <c r="DB24" s="344">
        <f t="shared" si="1"/>
        <v>100</v>
      </c>
      <c r="DC24" s="344">
        <f t="shared" si="1"/>
        <v>101</v>
      </c>
      <c r="DD24" s="344">
        <f t="shared" si="1"/>
        <v>102</v>
      </c>
      <c r="DE24" s="344">
        <f t="shared" si="1"/>
        <v>103</v>
      </c>
      <c r="DF24" s="344">
        <f t="shared" si="1"/>
        <v>104</v>
      </c>
      <c r="DG24" s="344">
        <f t="shared" si="1"/>
        <v>105</v>
      </c>
      <c r="DH24" s="344">
        <f t="shared" si="1"/>
        <v>106</v>
      </c>
      <c r="DI24" s="344">
        <f t="shared" si="1"/>
        <v>107</v>
      </c>
      <c r="DJ24" s="345">
        <f t="shared" si="1"/>
        <v>108</v>
      </c>
      <c r="DK24" s="352">
        <f t="shared" si="1"/>
        <v>109</v>
      </c>
      <c r="DL24" s="344">
        <f t="shared" si="1"/>
        <v>110</v>
      </c>
      <c r="DM24" s="344">
        <f t="shared" si="1"/>
        <v>111</v>
      </c>
      <c r="DN24" s="344">
        <f t="shared" si="1"/>
        <v>112</v>
      </c>
      <c r="DO24" s="344">
        <f t="shared" si="1"/>
        <v>113</v>
      </c>
      <c r="DP24" s="344">
        <f t="shared" si="1"/>
        <v>114</v>
      </c>
      <c r="DQ24" s="344">
        <f t="shared" si="1"/>
        <v>115</v>
      </c>
      <c r="DR24" s="344">
        <f t="shared" si="1"/>
        <v>116</v>
      </c>
      <c r="DS24" s="344">
        <f t="shared" si="1"/>
        <v>117</v>
      </c>
      <c r="DT24" s="344">
        <f t="shared" si="1"/>
        <v>118</v>
      </c>
      <c r="DU24" s="344">
        <f t="shared" si="1"/>
        <v>119</v>
      </c>
      <c r="DV24" s="345">
        <f t="shared" si="1"/>
        <v>120</v>
      </c>
      <c r="DW24" s="352">
        <f t="shared" si="1"/>
        <v>121</v>
      </c>
      <c r="DX24" s="344">
        <f t="shared" si="1"/>
        <v>122</v>
      </c>
      <c r="DY24" s="344">
        <f t="shared" si="1"/>
        <v>123</v>
      </c>
      <c r="DZ24" s="344">
        <f t="shared" si="1"/>
        <v>124</v>
      </c>
      <c r="EA24" s="344">
        <f t="shared" si="1"/>
        <v>125</v>
      </c>
      <c r="EB24" s="344">
        <f t="shared" si="1"/>
        <v>126</v>
      </c>
      <c r="EC24" s="344">
        <f t="shared" si="1"/>
        <v>127</v>
      </c>
      <c r="ED24" s="344">
        <f t="shared" si="1"/>
        <v>128</v>
      </c>
      <c r="EE24" s="344">
        <f t="shared" si="1"/>
        <v>129</v>
      </c>
      <c r="EF24" s="344">
        <f t="shared" si="1"/>
        <v>130</v>
      </c>
      <c r="EG24" s="344">
        <f t="shared" ref="EG24:GR24" si="2">EF24+1</f>
        <v>131</v>
      </c>
      <c r="EH24" s="345">
        <f t="shared" si="2"/>
        <v>132</v>
      </c>
      <c r="EI24" s="352">
        <f t="shared" si="2"/>
        <v>133</v>
      </c>
      <c r="EJ24" s="344">
        <f t="shared" si="2"/>
        <v>134</v>
      </c>
      <c r="EK24" s="344">
        <f t="shared" si="2"/>
        <v>135</v>
      </c>
      <c r="EL24" s="344">
        <f t="shared" si="2"/>
        <v>136</v>
      </c>
      <c r="EM24" s="344">
        <f t="shared" si="2"/>
        <v>137</v>
      </c>
      <c r="EN24" s="344">
        <f t="shared" si="2"/>
        <v>138</v>
      </c>
      <c r="EO24" s="344">
        <f t="shared" si="2"/>
        <v>139</v>
      </c>
      <c r="EP24" s="344">
        <f t="shared" si="2"/>
        <v>140</v>
      </c>
      <c r="EQ24" s="344">
        <f t="shared" si="2"/>
        <v>141</v>
      </c>
      <c r="ER24" s="344">
        <f t="shared" si="2"/>
        <v>142</v>
      </c>
      <c r="ES24" s="344">
        <f t="shared" si="2"/>
        <v>143</v>
      </c>
      <c r="ET24" s="345">
        <f t="shared" si="2"/>
        <v>144</v>
      </c>
      <c r="EU24" s="352">
        <f t="shared" si="2"/>
        <v>145</v>
      </c>
      <c r="EV24" s="344">
        <f t="shared" si="2"/>
        <v>146</v>
      </c>
      <c r="EW24" s="344">
        <f t="shared" si="2"/>
        <v>147</v>
      </c>
      <c r="EX24" s="344">
        <f t="shared" si="2"/>
        <v>148</v>
      </c>
      <c r="EY24" s="344">
        <f t="shared" si="2"/>
        <v>149</v>
      </c>
      <c r="EZ24" s="344">
        <f t="shared" si="2"/>
        <v>150</v>
      </c>
      <c r="FA24" s="344">
        <f t="shared" si="2"/>
        <v>151</v>
      </c>
      <c r="FB24" s="344">
        <f t="shared" si="2"/>
        <v>152</v>
      </c>
      <c r="FC24" s="344">
        <f t="shared" si="2"/>
        <v>153</v>
      </c>
      <c r="FD24" s="344">
        <f t="shared" si="2"/>
        <v>154</v>
      </c>
      <c r="FE24" s="344">
        <f t="shared" si="2"/>
        <v>155</v>
      </c>
      <c r="FF24" s="345">
        <f t="shared" si="2"/>
        <v>156</v>
      </c>
      <c r="FG24" s="352">
        <f t="shared" si="2"/>
        <v>157</v>
      </c>
      <c r="FH24" s="344">
        <f t="shared" si="2"/>
        <v>158</v>
      </c>
      <c r="FI24" s="344">
        <f t="shared" si="2"/>
        <v>159</v>
      </c>
      <c r="FJ24" s="344">
        <f t="shared" si="2"/>
        <v>160</v>
      </c>
      <c r="FK24" s="344">
        <f t="shared" si="2"/>
        <v>161</v>
      </c>
      <c r="FL24" s="344">
        <f t="shared" si="2"/>
        <v>162</v>
      </c>
      <c r="FM24" s="344">
        <f t="shared" si="2"/>
        <v>163</v>
      </c>
      <c r="FN24" s="344">
        <f t="shared" si="2"/>
        <v>164</v>
      </c>
      <c r="FO24" s="344">
        <f t="shared" si="2"/>
        <v>165</v>
      </c>
      <c r="FP24" s="344">
        <f t="shared" si="2"/>
        <v>166</v>
      </c>
      <c r="FQ24" s="344">
        <f t="shared" si="2"/>
        <v>167</v>
      </c>
      <c r="FR24" s="345">
        <f t="shared" si="2"/>
        <v>168</v>
      </c>
      <c r="FS24" s="352">
        <f t="shared" si="2"/>
        <v>169</v>
      </c>
      <c r="FT24" s="344">
        <f t="shared" si="2"/>
        <v>170</v>
      </c>
      <c r="FU24" s="344">
        <f t="shared" si="2"/>
        <v>171</v>
      </c>
      <c r="FV24" s="344">
        <f t="shared" si="2"/>
        <v>172</v>
      </c>
      <c r="FW24" s="344">
        <f t="shared" si="2"/>
        <v>173</v>
      </c>
      <c r="FX24" s="344">
        <f t="shared" si="2"/>
        <v>174</v>
      </c>
      <c r="FY24" s="344">
        <f t="shared" si="2"/>
        <v>175</v>
      </c>
      <c r="FZ24" s="344">
        <f t="shared" si="2"/>
        <v>176</v>
      </c>
      <c r="GA24" s="344">
        <f t="shared" si="2"/>
        <v>177</v>
      </c>
      <c r="GB24" s="344">
        <f t="shared" si="2"/>
        <v>178</v>
      </c>
      <c r="GC24" s="344">
        <f t="shared" si="2"/>
        <v>179</v>
      </c>
      <c r="GD24" s="345">
        <f t="shared" si="2"/>
        <v>180</v>
      </c>
      <c r="GE24" s="352">
        <f t="shared" si="2"/>
        <v>181</v>
      </c>
      <c r="GF24" s="344">
        <f t="shared" si="2"/>
        <v>182</v>
      </c>
      <c r="GG24" s="344">
        <f t="shared" si="2"/>
        <v>183</v>
      </c>
      <c r="GH24" s="344">
        <f t="shared" si="2"/>
        <v>184</v>
      </c>
      <c r="GI24" s="344">
        <f t="shared" si="2"/>
        <v>185</v>
      </c>
      <c r="GJ24" s="344">
        <f t="shared" si="2"/>
        <v>186</v>
      </c>
      <c r="GK24" s="344">
        <f t="shared" si="2"/>
        <v>187</v>
      </c>
      <c r="GL24" s="344">
        <f t="shared" si="2"/>
        <v>188</v>
      </c>
      <c r="GM24" s="344">
        <f t="shared" si="2"/>
        <v>189</v>
      </c>
      <c r="GN24" s="344">
        <f t="shared" si="2"/>
        <v>190</v>
      </c>
      <c r="GO24" s="344">
        <f t="shared" si="2"/>
        <v>191</v>
      </c>
      <c r="GP24" s="345">
        <f t="shared" si="2"/>
        <v>192</v>
      </c>
      <c r="GQ24" s="352">
        <f t="shared" si="2"/>
        <v>193</v>
      </c>
      <c r="GR24" s="344">
        <f t="shared" si="2"/>
        <v>194</v>
      </c>
      <c r="GS24" s="344">
        <f t="shared" ref="GS24:HP24" si="3">GR24+1</f>
        <v>195</v>
      </c>
      <c r="GT24" s="344">
        <f t="shared" si="3"/>
        <v>196</v>
      </c>
      <c r="GU24" s="344">
        <f t="shared" si="3"/>
        <v>197</v>
      </c>
      <c r="GV24" s="344">
        <f t="shared" si="3"/>
        <v>198</v>
      </c>
      <c r="GW24" s="344">
        <f t="shared" si="3"/>
        <v>199</v>
      </c>
      <c r="GX24" s="344">
        <f t="shared" si="3"/>
        <v>200</v>
      </c>
      <c r="GY24" s="344">
        <f t="shared" si="3"/>
        <v>201</v>
      </c>
      <c r="GZ24" s="344">
        <f t="shared" si="3"/>
        <v>202</v>
      </c>
      <c r="HA24" s="344">
        <f t="shared" si="3"/>
        <v>203</v>
      </c>
      <c r="HB24" s="345">
        <f t="shared" si="3"/>
        <v>204</v>
      </c>
      <c r="HC24" s="352">
        <f t="shared" si="3"/>
        <v>205</v>
      </c>
      <c r="HD24" s="344">
        <f t="shared" si="3"/>
        <v>206</v>
      </c>
      <c r="HE24" s="344">
        <f t="shared" si="3"/>
        <v>207</v>
      </c>
      <c r="HF24" s="344">
        <f t="shared" si="3"/>
        <v>208</v>
      </c>
      <c r="HG24" s="344">
        <f t="shared" si="3"/>
        <v>209</v>
      </c>
      <c r="HH24" s="344">
        <f t="shared" si="3"/>
        <v>210</v>
      </c>
      <c r="HI24" s="344">
        <f t="shared" si="3"/>
        <v>211</v>
      </c>
      <c r="HJ24" s="344">
        <f t="shared" si="3"/>
        <v>212</v>
      </c>
      <c r="HK24" s="344">
        <f t="shared" si="3"/>
        <v>213</v>
      </c>
      <c r="HL24" s="344">
        <f t="shared" si="3"/>
        <v>214</v>
      </c>
      <c r="HM24" s="344">
        <f t="shared" si="3"/>
        <v>215</v>
      </c>
      <c r="HN24" s="345">
        <f t="shared" si="3"/>
        <v>216</v>
      </c>
      <c r="HO24" s="352">
        <f t="shared" si="3"/>
        <v>217</v>
      </c>
      <c r="HP24" s="344">
        <f t="shared" si="3"/>
        <v>218</v>
      </c>
      <c r="HQ24" s="344">
        <f>HP24+1</f>
        <v>219</v>
      </c>
      <c r="HR24" s="344">
        <f t="shared" ref="HR24:KC24" si="4">HQ24+1</f>
        <v>220</v>
      </c>
      <c r="HS24" s="344">
        <f t="shared" si="4"/>
        <v>221</v>
      </c>
      <c r="HT24" s="344">
        <f t="shared" si="4"/>
        <v>222</v>
      </c>
      <c r="HU24" s="344">
        <f t="shared" si="4"/>
        <v>223</v>
      </c>
      <c r="HV24" s="344">
        <f t="shared" si="4"/>
        <v>224</v>
      </c>
      <c r="HW24" s="344">
        <f t="shared" si="4"/>
        <v>225</v>
      </c>
      <c r="HX24" s="344">
        <f t="shared" si="4"/>
        <v>226</v>
      </c>
      <c r="HY24" s="344">
        <f t="shared" si="4"/>
        <v>227</v>
      </c>
      <c r="HZ24" s="345">
        <f t="shared" si="4"/>
        <v>228</v>
      </c>
      <c r="IA24" s="352">
        <f t="shared" si="4"/>
        <v>229</v>
      </c>
      <c r="IB24" s="344">
        <f t="shared" si="4"/>
        <v>230</v>
      </c>
      <c r="IC24" s="344">
        <f t="shared" si="4"/>
        <v>231</v>
      </c>
      <c r="ID24" s="344">
        <f t="shared" si="4"/>
        <v>232</v>
      </c>
      <c r="IE24" s="344">
        <f t="shared" si="4"/>
        <v>233</v>
      </c>
      <c r="IF24" s="344">
        <f t="shared" si="4"/>
        <v>234</v>
      </c>
      <c r="IG24" s="344">
        <f t="shared" si="4"/>
        <v>235</v>
      </c>
      <c r="IH24" s="344">
        <f t="shared" si="4"/>
        <v>236</v>
      </c>
      <c r="II24" s="344">
        <f t="shared" si="4"/>
        <v>237</v>
      </c>
      <c r="IJ24" s="344">
        <f t="shared" si="4"/>
        <v>238</v>
      </c>
      <c r="IK24" s="344">
        <f t="shared" si="4"/>
        <v>239</v>
      </c>
      <c r="IL24" s="345">
        <f t="shared" si="4"/>
        <v>240</v>
      </c>
      <c r="IM24" s="352">
        <f t="shared" si="4"/>
        <v>241</v>
      </c>
      <c r="IN24" s="344">
        <f t="shared" si="4"/>
        <v>242</v>
      </c>
      <c r="IO24" s="344">
        <f t="shared" si="4"/>
        <v>243</v>
      </c>
      <c r="IP24" s="344">
        <f t="shared" si="4"/>
        <v>244</v>
      </c>
      <c r="IQ24" s="344">
        <f t="shared" si="4"/>
        <v>245</v>
      </c>
      <c r="IR24" s="344">
        <f t="shared" si="4"/>
        <v>246</v>
      </c>
      <c r="IS24" s="344">
        <f t="shared" si="4"/>
        <v>247</v>
      </c>
      <c r="IT24" s="344">
        <f t="shared" si="4"/>
        <v>248</v>
      </c>
      <c r="IU24" s="344">
        <f t="shared" si="4"/>
        <v>249</v>
      </c>
      <c r="IV24" s="344">
        <f t="shared" si="4"/>
        <v>250</v>
      </c>
      <c r="IW24" s="344">
        <f t="shared" si="4"/>
        <v>251</v>
      </c>
      <c r="IX24" s="345">
        <f t="shared" si="4"/>
        <v>252</v>
      </c>
      <c r="IY24" s="352">
        <f t="shared" si="4"/>
        <v>253</v>
      </c>
      <c r="IZ24" s="344">
        <f t="shared" si="4"/>
        <v>254</v>
      </c>
      <c r="JA24" s="344">
        <f t="shared" si="4"/>
        <v>255</v>
      </c>
      <c r="JB24" s="344">
        <f t="shared" si="4"/>
        <v>256</v>
      </c>
      <c r="JC24" s="344">
        <f t="shared" si="4"/>
        <v>257</v>
      </c>
      <c r="JD24" s="344">
        <f t="shared" si="4"/>
        <v>258</v>
      </c>
      <c r="JE24" s="344">
        <f t="shared" si="4"/>
        <v>259</v>
      </c>
      <c r="JF24" s="344">
        <f t="shared" si="4"/>
        <v>260</v>
      </c>
      <c r="JG24" s="344">
        <f t="shared" si="4"/>
        <v>261</v>
      </c>
      <c r="JH24" s="344">
        <f t="shared" si="4"/>
        <v>262</v>
      </c>
      <c r="JI24" s="344">
        <f t="shared" si="4"/>
        <v>263</v>
      </c>
      <c r="JJ24" s="345">
        <f t="shared" si="4"/>
        <v>264</v>
      </c>
      <c r="JK24" s="352">
        <f t="shared" si="4"/>
        <v>265</v>
      </c>
      <c r="JL24" s="344">
        <f t="shared" si="4"/>
        <v>266</v>
      </c>
      <c r="JM24" s="344">
        <f t="shared" si="4"/>
        <v>267</v>
      </c>
      <c r="JN24" s="344">
        <f t="shared" si="4"/>
        <v>268</v>
      </c>
      <c r="JO24" s="344">
        <f t="shared" si="4"/>
        <v>269</v>
      </c>
      <c r="JP24" s="344">
        <f t="shared" si="4"/>
        <v>270</v>
      </c>
      <c r="JQ24" s="344">
        <f t="shared" si="4"/>
        <v>271</v>
      </c>
      <c r="JR24" s="344">
        <f t="shared" si="4"/>
        <v>272</v>
      </c>
      <c r="JS24" s="344">
        <f t="shared" si="4"/>
        <v>273</v>
      </c>
      <c r="JT24" s="344">
        <f t="shared" si="4"/>
        <v>274</v>
      </c>
      <c r="JU24" s="344">
        <f t="shared" si="4"/>
        <v>275</v>
      </c>
      <c r="JV24" s="345">
        <f t="shared" si="4"/>
        <v>276</v>
      </c>
      <c r="JW24" s="352">
        <f t="shared" si="4"/>
        <v>277</v>
      </c>
      <c r="JX24" s="344">
        <f t="shared" si="4"/>
        <v>278</v>
      </c>
      <c r="JY24" s="344">
        <f t="shared" si="4"/>
        <v>279</v>
      </c>
      <c r="JZ24" s="344">
        <f t="shared" si="4"/>
        <v>280</v>
      </c>
      <c r="KA24" s="344">
        <f t="shared" si="4"/>
        <v>281</v>
      </c>
      <c r="KB24" s="344">
        <f t="shared" si="4"/>
        <v>282</v>
      </c>
      <c r="KC24" s="344">
        <f t="shared" si="4"/>
        <v>283</v>
      </c>
      <c r="KD24" s="344">
        <f t="shared" ref="KD24:LD24" si="5">KC24+1</f>
        <v>284</v>
      </c>
      <c r="KE24" s="344">
        <f t="shared" si="5"/>
        <v>285</v>
      </c>
      <c r="KF24" s="344">
        <f t="shared" si="5"/>
        <v>286</v>
      </c>
      <c r="KG24" s="344">
        <f t="shared" si="5"/>
        <v>287</v>
      </c>
      <c r="KH24" s="345">
        <f t="shared" si="5"/>
        <v>288</v>
      </c>
      <c r="KI24" s="352">
        <f t="shared" si="5"/>
        <v>289</v>
      </c>
      <c r="KJ24" s="344">
        <f t="shared" si="5"/>
        <v>290</v>
      </c>
      <c r="KK24" s="344">
        <f t="shared" si="5"/>
        <v>291</v>
      </c>
      <c r="KL24" s="344">
        <f t="shared" si="5"/>
        <v>292</v>
      </c>
      <c r="KM24" s="344">
        <f t="shared" si="5"/>
        <v>293</v>
      </c>
      <c r="KN24" s="344">
        <f t="shared" si="5"/>
        <v>294</v>
      </c>
      <c r="KO24" s="344">
        <f t="shared" si="5"/>
        <v>295</v>
      </c>
      <c r="KP24" s="344">
        <f t="shared" si="5"/>
        <v>296</v>
      </c>
      <c r="KQ24" s="344">
        <f t="shared" si="5"/>
        <v>297</v>
      </c>
      <c r="KR24" s="344">
        <f t="shared" si="5"/>
        <v>298</v>
      </c>
      <c r="KS24" s="344">
        <f t="shared" si="5"/>
        <v>299</v>
      </c>
      <c r="KT24" s="345">
        <f t="shared" si="5"/>
        <v>300</v>
      </c>
      <c r="KU24" s="352">
        <f t="shared" si="5"/>
        <v>301</v>
      </c>
      <c r="KV24" s="344">
        <f t="shared" si="5"/>
        <v>302</v>
      </c>
      <c r="KW24" s="344">
        <f t="shared" si="5"/>
        <v>303</v>
      </c>
      <c r="KX24" s="344">
        <f t="shared" si="5"/>
        <v>304</v>
      </c>
      <c r="KY24" s="344">
        <f t="shared" si="5"/>
        <v>305</v>
      </c>
      <c r="KZ24" s="344">
        <f t="shared" si="5"/>
        <v>306</v>
      </c>
      <c r="LA24" s="344">
        <f t="shared" si="5"/>
        <v>307</v>
      </c>
      <c r="LB24" s="344">
        <f t="shared" si="5"/>
        <v>308</v>
      </c>
      <c r="LC24" s="344">
        <f t="shared" si="5"/>
        <v>309</v>
      </c>
      <c r="LD24" s="344">
        <f t="shared" si="5"/>
        <v>310</v>
      </c>
      <c r="LE24" s="344">
        <f>LD24+1</f>
        <v>311</v>
      </c>
      <c r="LF24" s="345">
        <f t="shared" ref="LF24:NB24" si="6">LE24+1</f>
        <v>312</v>
      </c>
      <c r="LG24" s="352">
        <f t="shared" si="6"/>
        <v>313</v>
      </c>
      <c r="LH24" s="344">
        <f t="shared" si="6"/>
        <v>314</v>
      </c>
      <c r="LI24" s="344">
        <f t="shared" si="6"/>
        <v>315</v>
      </c>
      <c r="LJ24" s="344">
        <f t="shared" si="6"/>
        <v>316</v>
      </c>
      <c r="LK24" s="344">
        <f t="shared" si="6"/>
        <v>317</v>
      </c>
      <c r="LL24" s="344">
        <f t="shared" si="6"/>
        <v>318</v>
      </c>
      <c r="LM24" s="344">
        <f t="shared" si="6"/>
        <v>319</v>
      </c>
      <c r="LN24" s="344">
        <f t="shared" si="6"/>
        <v>320</v>
      </c>
      <c r="LO24" s="344">
        <f t="shared" si="6"/>
        <v>321</v>
      </c>
      <c r="LP24" s="344">
        <f t="shared" si="6"/>
        <v>322</v>
      </c>
      <c r="LQ24" s="344">
        <f t="shared" si="6"/>
        <v>323</v>
      </c>
      <c r="LR24" s="345">
        <f t="shared" si="6"/>
        <v>324</v>
      </c>
      <c r="LS24" s="352">
        <f t="shared" si="6"/>
        <v>325</v>
      </c>
      <c r="LT24" s="344">
        <f t="shared" si="6"/>
        <v>326</v>
      </c>
      <c r="LU24" s="344">
        <f t="shared" si="6"/>
        <v>327</v>
      </c>
      <c r="LV24" s="344">
        <f t="shared" si="6"/>
        <v>328</v>
      </c>
      <c r="LW24" s="344">
        <f t="shared" si="6"/>
        <v>329</v>
      </c>
      <c r="LX24" s="344">
        <f t="shared" si="6"/>
        <v>330</v>
      </c>
      <c r="LY24" s="344">
        <f t="shared" si="6"/>
        <v>331</v>
      </c>
      <c r="LZ24" s="344">
        <f t="shared" si="6"/>
        <v>332</v>
      </c>
      <c r="MA24" s="344">
        <f t="shared" si="6"/>
        <v>333</v>
      </c>
      <c r="MB24" s="344">
        <f t="shared" si="6"/>
        <v>334</v>
      </c>
      <c r="MC24" s="344">
        <f t="shared" si="6"/>
        <v>335</v>
      </c>
      <c r="MD24" s="345">
        <f t="shared" si="6"/>
        <v>336</v>
      </c>
      <c r="ME24" s="352">
        <f t="shared" si="6"/>
        <v>337</v>
      </c>
      <c r="MF24" s="344">
        <f t="shared" si="6"/>
        <v>338</v>
      </c>
      <c r="MG24" s="344">
        <f t="shared" si="6"/>
        <v>339</v>
      </c>
      <c r="MH24" s="344">
        <f t="shared" si="6"/>
        <v>340</v>
      </c>
      <c r="MI24" s="344">
        <f t="shared" si="6"/>
        <v>341</v>
      </c>
      <c r="MJ24" s="344">
        <f t="shared" si="6"/>
        <v>342</v>
      </c>
      <c r="MK24" s="344">
        <f t="shared" si="6"/>
        <v>343</v>
      </c>
      <c r="ML24" s="344">
        <f t="shared" si="6"/>
        <v>344</v>
      </c>
      <c r="MM24" s="344">
        <f t="shared" si="6"/>
        <v>345</v>
      </c>
      <c r="MN24" s="344">
        <f t="shared" si="6"/>
        <v>346</v>
      </c>
      <c r="MO24" s="344">
        <f t="shared" si="6"/>
        <v>347</v>
      </c>
      <c r="MP24" s="345">
        <f t="shared" si="6"/>
        <v>348</v>
      </c>
      <c r="MQ24" s="352">
        <f t="shared" si="6"/>
        <v>349</v>
      </c>
      <c r="MR24" s="344">
        <f t="shared" si="6"/>
        <v>350</v>
      </c>
      <c r="MS24" s="344">
        <f t="shared" si="6"/>
        <v>351</v>
      </c>
      <c r="MT24" s="344">
        <f t="shared" si="6"/>
        <v>352</v>
      </c>
      <c r="MU24" s="344">
        <f t="shared" si="6"/>
        <v>353</v>
      </c>
      <c r="MV24" s="344">
        <f t="shared" si="6"/>
        <v>354</v>
      </c>
      <c r="MW24" s="344">
        <f t="shared" si="6"/>
        <v>355</v>
      </c>
      <c r="MX24" s="344">
        <f t="shared" si="6"/>
        <v>356</v>
      </c>
      <c r="MY24" s="344">
        <f t="shared" si="6"/>
        <v>357</v>
      </c>
      <c r="MZ24" s="344">
        <f t="shared" si="6"/>
        <v>358</v>
      </c>
      <c r="NA24" s="344">
        <f t="shared" si="6"/>
        <v>359</v>
      </c>
      <c r="NB24" s="345">
        <f t="shared" si="6"/>
        <v>360</v>
      </c>
    </row>
    <row r="25" spans="4:366" x14ac:dyDescent="0.2">
      <c r="F25" s="343" t="s">
        <v>646</v>
      </c>
      <c r="G25" s="353">
        <f>'Receitas UGC'!F28</f>
        <v>0</v>
      </c>
      <c r="H25" s="353">
        <f>'Receitas UGC'!G28</f>
        <v>0</v>
      </c>
      <c r="I25" s="353">
        <f>'Receitas UGC'!H28</f>
        <v>0</v>
      </c>
      <c r="J25" s="353">
        <f>'Receitas UGC'!I28</f>
        <v>0</v>
      </c>
      <c r="K25" s="353">
        <f>'Receitas UGC'!J28</f>
        <v>0</v>
      </c>
      <c r="L25" s="353">
        <f>'Receitas UGC'!K28</f>
        <v>0</v>
      </c>
      <c r="M25" s="353">
        <f>'Receitas UGC'!L28</f>
        <v>0</v>
      </c>
      <c r="N25" s="353">
        <f>'Receitas UGC'!M28</f>
        <v>0</v>
      </c>
      <c r="O25" s="353">
        <f>'Receitas UGC'!N28</f>
        <v>0</v>
      </c>
      <c r="P25" s="353">
        <f>'Receitas UGC'!O28</f>
        <v>0</v>
      </c>
      <c r="Q25" s="353">
        <f>'Receitas UGC'!P28</f>
        <v>0</v>
      </c>
      <c r="R25" s="353">
        <f>'Receitas UGC'!Q28</f>
        <v>0</v>
      </c>
      <c r="S25" s="353">
        <f>'Receitas UGC'!R28</f>
        <v>0</v>
      </c>
      <c r="T25" s="353">
        <f>'Receitas UGC'!S28</f>
        <v>0</v>
      </c>
      <c r="U25" s="353">
        <f>'Receitas UGC'!T28</f>
        <v>0</v>
      </c>
      <c r="V25" s="353">
        <f>'Receitas UGC'!U28</f>
        <v>0</v>
      </c>
      <c r="W25" s="353">
        <f>'Receitas UGC'!V28</f>
        <v>0</v>
      </c>
      <c r="X25" s="353">
        <f>'Receitas UGC'!W28</f>
        <v>0</v>
      </c>
      <c r="Y25" s="353">
        <f>'Receitas UGC'!X28</f>
        <v>0</v>
      </c>
      <c r="Z25" s="353">
        <f>'Receitas UGC'!Y28</f>
        <v>0</v>
      </c>
      <c r="AA25" s="353">
        <f>'Receitas UGC'!Z28</f>
        <v>0</v>
      </c>
      <c r="AB25" s="353">
        <f>'Receitas UGC'!AA28</f>
        <v>0</v>
      </c>
      <c r="AC25" s="353">
        <f>'Receitas UGC'!AB28</f>
        <v>0</v>
      </c>
      <c r="AD25" s="353">
        <f>'Receitas UGC'!AC28</f>
        <v>0</v>
      </c>
      <c r="AE25" s="353">
        <f>'Receitas UGC'!AD28</f>
        <v>0</v>
      </c>
      <c r="AF25" s="353">
        <f>'Receitas UGC'!AE28</f>
        <v>0</v>
      </c>
      <c r="AG25" s="353">
        <f>'Receitas UGC'!AF28</f>
        <v>0</v>
      </c>
      <c r="AH25" s="353">
        <f>'Receitas UGC'!AG28</f>
        <v>0</v>
      </c>
      <c r="AI25" s="353">
        <f>'Receitas UGC'!AH28</f>
        <v>0</v>
      </c>
      <c r="AJ25" s="353">
        <f>'Receitas UGC'!AI28</f>
        <v>0</v>
      </c>
      <c r="AK25" s="353">
        <f>'Receitas UGC'!AJ28</f>
        <v>0</v>
      </c>
      <c r="AL25" s="353">
        <f>'Receitas UGC'!AK28</f>
        <v>0</v>
      </c>
      <c r="AM25" s="353">
        <f>'Receitas UGC'!AL28</f>
        <v>0</v>
      </c>
      <c r="AN25" s="353">
        <f>'Receitas UGC'!AM28</f>
        <v>0</v>
      </c>
      <c r="AO25" s="353">
        <f>'Receitas UGC'!AN28</f>
        <v>0</v>
      </c>
      <c r="AP25" s="353">
        <f>'Receitas UGC'!AO28</f>
        <v>0</v>
      </c>
      <c r="AQ25" s="353">
        <f>'Receitas UGC'!AP28</f>
        <v>1851785.5104</v>
      </c>
      <c r="AR25" s="353">
        <f>'Receitas UGC'!AQ28</f>
        <v>1351959.126525</v>
      </c>
      <c r="AS25" s="353">
        <f>'Receitas UGC'!AR28</f>
        <v>1378534.4732250001</v>
      </c>
      <c r="AT25" s="353">
        <f>'Receitas UGC'!AS28</f>
        <v>1286531.2990406249</v>
      </c>
      <c r="AU25" s="353">
        <f>'Receitas UGC'!AT28</f>
        <v>1078283.4910875</v>
      </c>
      <c r="AV25" s="353">
        <f>'Receitas UGC'!AU28</f>
        <v>1135505.0800406251</v>
      </c>
      <c r="AW25" s="353">
        <f>'Receitas UGC'!AV28</f>
        <v>1700134.9417968751</v>
      </c>
      <c r="AX25" s="353">
        <f>'Receitas UGC'!AW28</f>
        <v>1270605.01393125</v>
      </c>
      <c r="AY25" s="353">
        <f>'Receitas UGC'!AX28</f>
        <v>1352929.2741</v>
      </c>
      <c r="AZ25" s="353">
        <f>'Receitas UGC'!AY28</f>
        <v>1492279.0614</v>
      </c>
      <c r="BA25" s="353">
        <f>'Receitas UGC'!AZ28</f>
        <v>1546222.5669093749</v>
      </c>
      <c r="BB25" s="353">
        <f>'Receitas UGC'!BA28</f>
        <v>1596672.3300749999</v>
      </c>
      <c r="BC25" s="353">
        <f>'Receitas UGC'!BB28</f>
        <v>1910848.2465937498</v>
      </c>
      <c r="BD25" s="353">
        <f>'Receitas UGC'!BC28</f>
        <v>1496623.975228125</v>
      </c>
      <c r="BE25" s="353">
        <f>'Receitas UGC'!BD28</f>
        <v>1327819.1305500001</v>
      </c>
      <c r="BF25" s="353">
        <f>'Receitas UGC'!BE28</f>
        <v>1308985.3416937499</v>
      </c>
      <c r="BG25" s="353">
        <f>'Receitas UGC'!BF28</f>
        <v>1119865.3651406248</v>
      </c>
      <c r="BH25" s="353">
        <f>'Receitas UGC'!BG28</f>
        <v>1161084.5356781248</v>
      </c>
      <c r="BI25" s="353">
        <f>'Receitas UGC'!BH28</f>
        <v>1736140.108359375</v>
      </c>
      <c r="BJ25" s="353">
        <f>'Receitas UGC'!BI28</f>
        <v>1309503.906759375</v>
      </c>
      <c r="BK25" s="353">
        <f>'Receitas UGC'!BJ28</f>
        <v>1390832.794096875</v>
      </c>
      <c r="BL25" s="353">
        <f>'Receitas UGC'!BK28</f>
        <v>1532014.73195625</v>
      </c>
      <c r="BM25" s="353">
        <f>'Receitas UGC'!BL28</f>
        <v>1589677.3193625</v>
      </c>
      <c r="BN25" s="353">
        <f>'Receitas UGC'!BM28</f>
        <v>1600030.95879375</v>
      </c>
      <c r="BO25" s="353">
        <f>'Receitas UGC'!BN28</f>
        <v>1939786.69978125</v>
      </c>
      <c r="BP25" s="353">
        <f>'Receitas UGC'!BO28</f>
        <v>1530122.3381812498</v>
      </c>
      <c r="BQ25" s="353">
        <f>'Receitas UGC'!BP28</f>
        <v>1409851.269365625</v>
      </c>
      <c r="BR25" s="353">
        <f>'Receitas UGC'!BQ28</f>
        <v>1316936.4587156249</v>
      </c>
      <c r="BS25" s="353">
        <f>'Receitas UGC'!BR28</f>
        <v>1188182.4112125</v>
      </c>
      <c r="BT25" s="353">
        <f>'Receitas UGC'!BS28</f>
        <v>1164257.4765374998</v>
      </c>
      <c r="BU25" s="353">
        <f>'Receitas UGC'!BT28</f>
        <v>1764461.3527968749</v>
      </c>
      <c r="BV25" s="353">
        <f>'Receitas UGC'!BU28</f>
        <v>1347896.153840625</v>
      </c>
      <c r="BW25" s="353">
        <f>'Receitas UGC'!BV28</f>
        <v>1423999.1692406251</v>
      </c>
      <c r="BX25" s="353">
        <f>'Receitas UGC'!BW28</f>
        <v>1568855.93625</v>
      </c>
      <c r="BY25" s="353">
        <f>'Receitas UGC'!BX28</f>
        <v>1631799.0246375001</v>
      </c>
      <c r="BZ25" s="353">
        <f>'Receitas UGC'!BY28</f>
        <v>1511463.8725593749</v>
      </c>
      <c r="CA25" s="353">
        <f>'Receitas UGC'!BZ28</f>
        <v>1932463.1584687498</v>
      </c>
      <c r="CB25" s="353">
        <f>'Receitas UGC'!CA28</f>
        <v>1538520.8148281248</v>
      </c>
      <c r="CC25" s="353">
        <f>'Receitas UGC'!CB28</f>
        <v>1360039.8270375</v>
      </c>
      <c r="CD25" s="353">
        <f>'Receitas UGC'!CC28</f>
        <v>1360464.1066968746</v>
      </c>
      <c r="CE25" s="353">
        <f>'Receitas UGC'!CD28</f>
        <v>1233880.0264968751</v>
      </c>
      <c r="CF25" s="353">
        <f>'Receitas UGC'!CE28</f>
        <v>1195050.9151406249</v>
      </c>
      <c r="CG25" s="353">
        <f>'Receitas UGC'!CF28</f>
        <v>1807745.8709531249</v>
      </c>
      <c r="CH25" s="353">
        <f>'Receitas UGC'!CG28</f>
        <v>1391847.7126499999</v>
      </c>
      <c r="CI25" s="353">
        <f>'Receitas UGC'!CH28</f>
        <v>1466502.7805999997</v>
      </c>
      <c r="CJ25" s="353">
        <f>'Receitas UGC'!CI28</f>
        <v>1613117.1335625001</v>
      </c>
      <c r="CK25" s="353">
        <f>'Receitas UGC'!CJ28</f>
        <v>1679422.3358906249</v>
      </c>
      <c r="CL25" s="353">
        <f>'Receitas UGC'!CK28</f>
        <v>1639755.3870000001</v>
      </c>
      <c r="CM25" s="353">
        <f>'Receitas UGC'!CL28</f>
        <v>2012559.6031874998</v>
      </c>
      <c r="CN25" s="353">
        <f>'Receitas UGC'!CM28</f>
        <v>1608670.3242656249</v>
      </c>
      <c r="CO25" s="353">
        <f>'Receitas UGC'!CN28</f>
        <v>1435001.8116093751</v>
      </c>
      <c r="CP25" s="353">
        <f>'Receitas UGC'!CO28</f>
        <v>1428246.1747125001</v>
      </c>
      <c r="CQ25" s="353">
        <f>'Receitas UGC'!CP28</f>
        <v>1276793.0942343751</v>
      </c>
      <c r="CR25" s="353">
        <f>'Receitas UGC'!CQ28</f>
        <v>1250492.1649874998</v>
      </c>
      <c r="CS25" s="353">
        <f>'Receitas UGC'!CR28</f>
        <v>1865203.04503125</v>
      </c>
      <c r="CT25" s="353">
        <f>'Receitas UGC'!CS28</f>
        <v>1444256.3245781253</v>
      </c>
      <c r="CU25" s="353">
        <f>'Receitas UGC'!CT28</f>
        <v>1518863.8599843748</v>
      </c>
      <c r="CV25" s="353">
        <f>'Receitas UGC'!CU28</f>
        <v>1665220.2668437501</v>
      </c>
      <c r="CW25" s="353">
        <f>'Receitas UGC'!CV28</f>
        <v>1733309.7136875</v>
      </c>
      <c r="CX25" s="353">
        <f>'Receitas UGC'!CW28</f>
        <v>1726988.7771000001</v>
      </c>
      <c r="CY25" s="353">
        <f>'Receitas UGC'!CX28</f>
        <v>2079190.7893125</v>
      </c>
      <c r="CZ25" s="353">
        <f>'Receitas UGC'!CY28</f>
        <v>1581093.4069687498</v>
      </c>
      <c r="DA25" s="353">
        <f>'Receitas UGC'!CZ28</f>
        <v>1602623.3009062503</v>
      </c>
      <c r="DB25" s="353">
        <f>'Receitas UGC'!DA28</f>
        <v>1518620.7231562496</v>
      </c>
      <c r="DC25" s="353">
        <f>'Receitas UGC'!DB28</f>
        <v>1306025.421890625</v>
      </c>
      <c r="DD25" s="353">
        <f>'Receitas UGC'!DC28</f>
        <v>1375733.7858093749</v>
      </c>
      <c r="DE25" s="353">
        <f>'Receitas UGC'!DD28</f>
        <v>1952932.2190312499</v>
      </c>
      <c r="DF25" s="353">
        <f>'Receitas UGC'!DE28</f>
        <v>1514925.0807187501</v>
      </c>
      <c r="DG25" s="353">
        <f>'Receitas UGC'!DF28</f>
        <v>1594962.1389374998</v>
      </c>
      <c r="DH25" s="353">
        <f>'Receitas UGC'!DG28</f>
        <v>1734681.1940156249</v>
      </c>
      <c r="DI25" s="353">
        <f>'Receitas UGC'!DH28</f>
        <v>1800628.6533750002</v>
      </c>
      <c r="DJ25" s="353">
        <f>'Receitas UGC'!DI28</f>
        <v>1840521.1098937495</v>
      </c>
      <c r="DK25" s="353">
        <f>'Receitas UGC'!DJ28</f>
        <v>2161332.3332812497</v>
      </c>
      <c r="DL25" s="353">
        <f>'Receitas UGC'!DK28</f>
        <v>1743742.1522812501</v>
      </c>
      <c r="DM25" s="353">
        <f>'Receitas UGC'!DL28</f>
        <v>1572823.5800625</v>
      </c>
      <c r="DN25" s="353">
        <f>'Receitas UGC'!DM28</f>
        <v>1557766.4527968748</v>
      </c>
      <c r="DO25" s="353">
        <f>'Receitas UGC'!DN28</f>
        <v>1361911.7553468749</v>
      </c>
      <c r="DP25" s="353">
        <f>'Receitas UGC'!DO28</f>
        <v>1415037.3635531249</v>
      </c>
      <c r="DQ25" s="353">
        <f>'Receitas UGC'!DP28</f>
        <v>2001552.76828125</v>
      </c>
      <c r="DR25" s="353">
        <f>'Receitas UGC'!DQ28</f>
        <v>1565167.9038750001</v>
      </c>
      <c r="DS25" s="353">
        <f>'Receitas UGC'!DR28</f>
        <v>1643408.6021718748</v>
      </c>
      <c r="DT25" s="353">
        <f>'Receitas UGC'!DS28</f>
        <v>1784295.7901718749</v>
      </c>
      <c r="DU25" s="353">
        <f>'Receitas UGC'!DT28</f>
        <v>1853706.24815625</v>
      </c>
      <c r="DV25" s="353">
        <f>'Receitas UGC'!DU28</f>
        <v>1896419.8949062498</v>
      </c>
      <c r="DW25" s="353">
        <f>'Receitas UGC'!DV28</f>
        <v>2216117.1265312498</v>
      </c>
      <c r="DX25" s="353">
        <f>'Receitas UGC'!DW28</f>
        <v>1797580.951734375</v>
      </c>
      <c r="DY25" s="353">
        <f>'Receitas UGC'!DX28</f>
        <v>1677523.1234062503</v>
      </c>
      <c r="DZ25" s="353">
        <f>'Receitas UGC'!DY28</f>
        <v>1583942.441625</v>
      </c>
      <c r="EA25" s="353">
        <f>'Receitas UGC'!DZ28</f>
        <v>1445829.2194500002</v>
      </c>
      <c r="EB25" s="353">
        <f>'Receitas UGC'!EA28</f>
        <v>1433011.4791312499</v>
      </c>
      <c r="EC25" s="353">
        <f>'Receitas UGC'!EB28</f>
        <v>2043416.60915625</v>
      </c>
      <c r="ED25" s="353">
        <f>'Receitas UGC'!EC28</f>
        <v>1615696.291125</v>
      </c>
      <c r="EE25" s="353">
        <f>'Receitas UGC'!ED28</f>
        <v>1687799.1355312499</v>
      </c>
      <c r="EF25" s="353">
        <f>'Receitas UGC'!EE28</f>
        <v>1831610.0231718749</v>
      </c>
      <c r="EG25" s="353">
        <f>'Receitas UGC'!EF28</f>
        <v>1905979.76746875</v>
      </c>
      <c r="EH25" s="353">
        <f>'Receitas UGC'!EG28</f>
        <v>1777841.5117499998</v>
      </c>
      <c r="EI25" s="353">
        <f>'Receitas UGC'!EH28</f>
        <v>2202534.5189062501</v>
      </c>
      <c r="EJ25" s="353">
        <f>'Receitas UGC'!EI28</f>
        <v>1714903.4586093752</v>
      </c>
      <c r="EK25" s="353">
        <f>'Receitas UGC'!EJ28</f>
        <v>1727632.0117968749</v>
      </c>
      <c r="EL25" s="353">
        <f>'Receitas UGC'!EK28</f>
        <v>1656879.9884999997</v>
      </c>
      <c r="EM25" s="353">
        <f>'Receitas UGC'!EL28</f>
        <v>1445554.3071093748</v>
      </c>
      <c r="EN25" s="353">
        <f>'Receitas UGC'!EM28</f>
        <v>1525095.2079281248</v>
      </c>
      <c r="EO25" s="353">
        <f>'Receitas UGC'!EN28</f>
        <v>2113133.8857187498</v>
      </c>
      <c r="EP25" s="353">
        <f>'Receitas UGC'!EO28</f>
        <v>1671468.8518124998</v>
      </c>
      <c r="EQ25" s="353">
        <f>'Receitas UGC'!EP28</f>
        <v>1751347.884515625</v>
      </c>
      <c r="ER25" s="353">
        <f>'Receitas UGC'!EQ28</f>
        <v>1892530.2659062501</v>
      </c>
      <c r="ES25" s="353">
        <f>'Receitas UGC'!ER28</f>
        <v>1967380.31953125</v>
      </c>
      <c r="ET25" s="353">
        <f>'Receitas UGC'!ES28</f>
        <v>1973654.7460312501</v>
      </c>
      <c r="EU25" s="353">
        <f>'Receitas UGC'!ET28</f>
        <v>2316207.1429687501</v>
      </c>
      <c r="EV25" s="353">
        <f>'Receitas UGC'!EU28</f>
        <v>1900171.5156562498</v>
      </c>
      <c r="EW25" s="353">
        <f>'Receitas UGC'!EV28</f>
        <v>1726656.9550312499</v>
      </c>
      <c r="EX25" s="353">
        <f>'Receitas UGC'!EW28</f>
        <v>1717177.7117812501</v>
      </c>
      <c r="EY25" s="353">
        <f>'Receitas UGC'!EX28</f>
        <v>1518621.5985468749</v>
      </c>
      <c r="EZ25" s="353">
        <f>'Receitas UGC'!EY28</f>
        <v>1580435.7668437499</v>
      </c>
      <c r="FA25" s="353">
        <f>'Receitas UGC'!EZ28</f>
        <v>2175598.9828125001</v>
      </c>
      <c r="FB25" s="353">
        <f>'Receitas UGC'!FA28</f>
        <v>1733624.422453125</v>
      </c>
      <c r="FC25" s="353">
        <f>'Receitas UGC'!FB28</f>
        <v>1810438.3857656249</v>
      </c>
      <c r="FD25" s="353">
        <f>'Receitas UGC'!FC28</f>
        <v>1951666.17075</v>
      </c>
      <c r="FE25" s="353">
        <f>'Receitas UGC'!FD28</f>
        <v>2029255.8001875002</v>
      </c>
      <c r="FF25" s="353">
        <f>'Receitas UGC'!FE28</f>
        <v>1979522.9679374998</v>
      </c>
      <c r="FG25" s="353">
        <f>'Receitas UGC'!FF28</f>
        <v>2355728.6019374998</v>
      </c>
      <c r="FH25" s="353">
        <f>'Receitas UGC'!FG28</f>
        <v>1945055.034</v>
      </c>
      <c r="FI25" s="353">
        <f>'Receitas UGC'!FH28</f>
        <v>1818525.4894687501</v>
      </c>
      <c r="FJ25" s="353">
        <f>'Receitas UGC'!FI28</f>
        <v>1736047.8888749997</v>
      </c>
      <c r="FK25" s="353">
        <f>'Receitas UGC'!FJ28</f>
        <v>1597946.3222343749</v>
      </c>
      <c r="FL25" s="353">
        <f>'Receitas UGC'!FK28</f>
        <v>1595078.5075312499</v>
      </c>
      <c r="FM25" s="353">
        <f>'Receitas UGC'!FL28</f>
        <v>2216050.6902187499</v>
      </c>
      <c r="FN25" s="353">
        <f>'Receitas UGC'!FM28</f>
        <v>1783902.3195937499</v>
      </c>
      <c r="FO25" s="353">
        <f>'Receitas UGC'!FN28</f>
        <v>1855445.6259843747</v>
      </c>
      <c r="FP25" s="353">
        <f>'Receitas UGC'!FO28</f>
        <v>2000421.18</v>
      </c>
      <c r="FQ25" s="353">
        <f>'Receitas UGC'!FP28</f>
        <v>2083827.7684687502</v>
      </c>
      <c r="FR25" s="353">
        <f>'Receitas UGC'!FQ28</f>
        <v>2068226.5334062497</v>
      </c>
      <c r="FS25" s="353">
        <f>'Receitas UGC'!FR28</f>
        <v>2425529.7059062496</v>
      </c>
      <c r="FT25" s="353">
        <f>'Receitas UGC'!FS28</f>
        <v>2010981.5190000001</v>
      </c>
      <c r="FU25" s="353">
        <f>'Receitas UGC'!FT28</f>
        <v>1836051.3700312499</v>
      </c>
      <c r="FV25" s="353">
        <f>'Receitas UGC'!FU28</f>
        <v>1830612.4046718748</v>
      </c>
      <c r="FW25" s="353">
        <f>'Receitas UGC'!FV28</f>
        <v>1630303.5726562499</v>
      </c>
      <c r="FX25" s="353">
        <f>'Receitas UGC'!FW28</f>
        <v>1698410.6790468746</v>
      </c>
      <c r="FY25" s="353">
        <f>'Receitas UGC'!FX28</f>
        <v>2299783.7643749998</v>
      </c>
      <c r="FZ25" s="353">
        <f>'Receitas UGC'!FY28</f>
        <v>1853937.8531718752</v>
      </c>
      <c r="GA25" s="353">
        <f>'Receitas UGC'!FZ28</f>
        <v>1929812.8724999998</v>
      </c>
      <c r="GB25" s="353">
        <f>'Receitas UGC'!GA28</f>
        <v>2071335.6874687497</v>
      </c>
      <c r="GC25" s="353">
        <f>'Receitas UGC'!GB28</f>
        <v>2154755.6985937501</v>
      </c>
      <c r="GD25" s="353">
        <f>'Receitas UGC'!GC28</f>
        <v>2190037.2322499999</v>
      </c>
      <c r="GE25" s="353">
        <f>'Receitas UGC'!GD28</f>
        <v>2514816.1648124997</v>
      </c>
      <c r="GF25" s="353">
        <f>'Receitas UGC'!GE28</f>
        <v>2091992.3384062496</v>
      </c>
      <c r="GG25" s="353">
        <f>'Receitas UGC'!GF28</f>
        <v>1919096.8190156249</v>
      </c>
      <c r="GH25" s="353">
        <f>'Receitas UGC'!GG28</f>
        <v>1908551.933578125</v>
      </c>
      <c r="GI25" s="353">
        <f>'Receitas UGC'!GH28</f>
        <v>1703226.5763750002</v>
      </c>
      <c r="GJ25" s="353">
        <f>'Receitas UGC'!GI28</f>
        <v>1772613.3637968749</v>
      </c>
      <c r="GK25" s="353">
        <f>'Receitas UGC'!GJ28</f>
        <v>2374643.4122812501</v>
      </c>
      <c r="GL25" s="353">
        <f>'Receitas UGC'!GK28</f>
        <v>1924815.2440781253</v>
      </c>
      <c r="GM25" s="353">
        <f>'Receitas UGC'!GL28</f>
        <v>1998765.85134375</v>
      </c>
      <c r="GN25" s="353">
        <f>'Receitas UGC'!GM28</f>
        <v>2139181.3321874999</v>
      </c>
      <c r="GO25" s="353">
        <f>'Receitas UGC'!GN28</f>
        <v>2224601.762625</v>
      </c>
      <c r="GP25" s="353">
        <f>'Receitas UGC'!GO28</f>
        <v>2217974.30859375</v>
      </c>
      <c r="GQ25" s="353">
        <f>'Receitas UGC'!GP28</f>
        <v>2567231.5207499997</v>
      </c>
      <c r="GR25" s="353">
        <f>'Receitas UGC'!GQ28</f>
        <v>2058555.4745625001</v>
      </c>
      <c r="GS25" s="353">
        <f>'Receitas UGC'!GR28</f>
        <v>2076094.7310937499</v>
      </c>
      <c r="GT25" s="353">
        <f>'Receitas UGC'!GS28</f>
        <v>1995673.0145625002</v>
      </c>
      <c r="GU25" s="353">
        <f>'Receitas UGC'!GT28</f>
        <v>1768679.6968124998</v>
      </c>
      <c r="GV25" s="353">
        <f>'Receitas UGC'!GU28</f>
        <v>1858858.1087343749</v>
      </c>
      <c r="GW25" s="353">
        <f>'Receitas UGC'!GV28</f>
        <v>2455626.8027812499</v>
      </c>
      <c r="GX25" s="353">
        <f>'Receitas UGC'!GW28</f>
        <v>1998777.6516093747</v>
      </c>
      <c r="GY25" s="353">
        <f>'Receitas UGC'!GX28</f>
        <v>2072379.5966249998</v>
      </c>
      <c r="GZ25" s="353">
        <f>'Receitas UGC'!GY28</f>
        <v>2210880.493125</v>
      </c>
      <c r="HA25" s="353">
        <f>'Receitas UGC'!GZ28</f>
        <v>2297709.9989999998</v>
      </c>
      <c r="HB25" s="353">
        <f>'Receitas UGC'!HA28</f>
        <v>2158443.9877499999</v>
      </c>
      <c r="HC25" s="353">
        <f>'Receitas UGC'!HB28</f>
        <v>2587066.7518124999</v>
      </c>
      <c r="HD25" s="353">
        <f>'Receitas UGC'!HC28</f>
        <v>2181116.6049374999</v>
      </c>
      <c r="HE25" s="353">
        <f>'Receitas UGC'!HD28</f>
        <v>1996220.7756562501</v>
      </c>
      <c r="HF25" s="353">
        <f>'Receitas UGC'!HE28</f>
        <v>2003504.3758125</v>
      </c>
      <c r="HG25" s="353">
        <f>'Receitas UGC'!HF28</f>
        <v>1803058.2708749997</v>
      </c>
      <c r="HH25" s="353">
        <f>'Receitas UGC'!HG28</f>
        <v>1881596.531953125</v>
      </c>
      <c r="HI25" s="353">
        <f>'Receitas UGC'!HH28</f>
        <v>2494462.5624374999</v>
      </c>
      <c r="HJ25" s="353">
        <f>'Receitas UGC'!HI28</f>
        <v>2043609.4752187498</v>
      </c>
      <c r="HK25" s="353">
        <f>'Receitas UGC'!HJ28</f>
        <v>2118709.5637499997</v>
      </c>
      <c r="HL25" s="353">
        <f>'Receitas UGC'!HK28</f>
        <v>2261410.4210624998</v>
      </c>
      <c r="HM25" s="353">
        <f>'Receitas UGC'!HL28</f>
        <v>2354682.7085624998</v>
      </c>
      <c r="HN25" s="353">
        <f>'Receitas UGC'!HM28</f>
        <v>2351487.11259375</v>
      </c>
      <c r="HO25" s="353">
        <f>'Receitas UGC'!HN28</f>
        <v>2700770.2363124997</v>
      </c>
      <c r="HP25" s="353">
        <f>'Receitas UGC'!HO28</f>
        <v>2279479.1605312498</v>
      </c>
      <c r="HQ25" s="353">
        <f>'Receitas UGC'!HP28</f>
        <v>2103481.2684375001</v>
      </c>
      <c r="HR25" s="353">
        <f>'Receitas UGC'!HQ28</f>
        <v>2099179.4588437499</v>
      </c>
      <c r="HS25" s="353">
        <f>'Receitas UGC'!HR28</f>
        <v>1926583.4631093747</v>
      </c>
      <c r="HT25" s="353">
        <f>'Receitas UGC'!HS28</f>
        <v>1928650.2720468747</v>
      </c>
      <c r="HU25" s="353">
        <f>'Receitas UGC'!HT28</f>
        <v>2569984.4491874999</v>
      </c>
      <c r="HV25" s="353">
        <f>'Receitas UGC'!HU28</f>
        <v>2122320.6084375</v>
      </c>
      <c r="HW25" s="353">
        <f>'Receitas UGC'!HV28</f>
        <v>2187676.3854374997</v>
      </c>
      <c r="HX25" s="353">
        <f>'Receitas UGC'!HW28</f>
        <v>2332050.7561875</v>
      </c>
      <c r="HY25" s="353">
        <f>'Receitas UGC'!HX28</f>
        <v>2429005.3101562499</v>
      </c>
      <c r="HZ25" s="353">
        <f>'Receitas UGC'!HY28</f>
        <v>2403706.4277187497</v>
      </c>
      <c r="IA25" s="353">
        <f>'Receitas UGC'!HZ28</f>
        <v>2765631.5459999996</v>
      </c>
      <c r="IB25" s="353">
        <f>'Receitas UGC'!IA28</f>
        <v>2256409.1860312498</v>
      </c>
      <c r="IC25" s="353">
        <f>'Receitas UGC'!IB28</f>
        <v>2272162.8090937501</v>
      </c>
      <c r="ID25" s="353">
        <f>'Receitas UGC'!IC28</f>
        <v>2196196.0838437499</v>
      </c>
      <c r="IE25" s="353">
        <f>'Receitas UGC'!ID28</f>
        <v>1964905.8703593747</v>
      </c>
      <c r="IF25" s="353">
        <f>'Receitas UGC'!IE28</f>
        <v>2064876.7753124998</v>
      </c>
      <c r="IG25" s="353">
        <f>'Receitas UGC'!IF28</f>
        <v>2671157.1254062499</v>
      </c>
      <c r="IH25" s="353">
        <f>'Receitas UGC'!IG28</f>
        <v>2207179.8551249998</v>
      </c>
      <c r="II25" s="353">
        <f>'Receitas UGC'!IH28</f>
        <v>2278722.7063124999</v>
      </c>
      <c r="IJ25" s="353">
        <f>'Receitas UGC'!II28</f>
        <v>2417289.5489062499</v>
      </c>
      <c r="IK25" s="353">
        <f>'Receitas UGC'!IJ28</f>
        <v>2513505.5766562498</v>
      </c>
      <c r="IL25" s="353">
        <f>'Receitas UGC'!IK28</f>
        <v>2534524.5692812498</v>
      </c>
      <c r="IM25" s="353">
        <f>'Receitas UGC'!IL28</f>
        <v>2865800.2075312501</v>
      </c>
      <c r="IN25" s="353">
        <f>'Receitas UGC'!IM28</f>
        <v>2437211.6187187498</v>
      </c>
      <c r="IO25" s="353">
        <f>'Receitas UGC'!IN28</f>
        <v>2260699.0669687502</v>
      </c>
      <c r="IP25" s="353">
        <f>'Receitas UGC'!IO28</f>
        <v>2254127.6145937499</v>
      </c>
      <c r="IQ25" s="353">
        <f>'Receitas UGC'!IP28</f>
        <v>2039338.4793749999</v>
      </c>
      <c r="IR25" s="353">
        <f>'Receitas UGC'!IQ28</f>
        <v>2123621.2521562497</v>
      </c>
      <c r="IS25" s="353">
        <f>'Receitas UGC'!IR28</f>
        <v>2740053.8458125</v>
      </c>
      <c r="IT25" s="353">
        <f>'Receitas UGC'!IS28</f>
        <v>2277186.8976562498</v>
      </c>
      <c r="IU25" s="353">
        <f>'Receitas UGC'!IT28</f>
        <v>2346819.38971875</v>
      </c>
      <c r="IV25" s="353">
        <f>'Receitas UGC'!IU28</f>
        <v>2486599.1502187499</v>
      </c>
      <c r="IW25" s="353">
        <f>'Receitas UGC'!IV28</f>
        <v>2587062.8767500003</v>
      </c>
      <c r="IX25" s="353">
        <f>'Receitas UGC'!IW28</f>
        <v>2610499.8850312503</v>
      </c>
      <c r="IY25" s="353">
        <f>'Receitas UGC'!IX28</f>
        <v>2941000.3240312496</v>
      </c>
      <c r="IZ25" s="353">
        <f>'Receitas UGC'!IY28</f>
        <v>2511251.6442187498</v>
      </c>
      <c r="JA25" s="353">
        <f>'Receitas UGC'!IZ28</f>
        <v>2385510.0212812503</v>
      </c>
      <c r="JB25" s="353">
        <f>'Receitas UGC'!JA28</f>
        <v>2300650.5178124998</v>
      </c>
      <c r="JC25" s="353">
        <f>'Receitas UGC'!JB28</f>
        <v>2143174.7008125</v>
      </c>
      <c r="JD25" s="353">
        <f>'Receitas UGC'!JC28</f>
        <v>2162282.2371562496</v>
      </c>
      <c r="JE25" s="353">
        <f>'Receitas UGC'!JD28</f>
        <v>2803339.1722499998</v>
      </c>
      <c r="JF25" s="353">
        <f>'Receitas UGC'!JE28</f>
        <v>2348514.4027499999</v>
      </c>
      <c r="JG25" s="353">
        <f>'Receitas UGC'!JF28</f>
        <v>2411812.6382812499</v>
      </c>
      <c r="JH25" s="353">
        <f>'Receitas UGC'!JG28</f>
        <v>2554497.9019687502</v>
      </c>
      <c r="JI25" s="353">
        <f>'Receitas UGC'!JH28</f>
        <v>2660673.3772499999</v>
      </c>
      <c r="JJ25" s="353">
        <f>'Receitas UGC'!JI28</f>
        <v>2642936.0023124996</v>
      </c>
      <c r="JK25" s="353">
        <f>'Receitas UGC'!JJ28</f>
        <v>2999604.8317499999</v>
      </c>
      <c r="JL25" s="353">
        <f>'Receitas UGC'!JK28</f>
        <v>2485160.4982499997</v>
      </c>
      <c r="JM25" s="353">
        <f>'Receitas UGC'!JL28</f>
        <v>2499862.9989375002</v>
      </c>
      <c r="JN25" s="353">
        <f>'Receitas UGC'!JM28</f>
        <v>2425075.9267500001</v>
      </c>
      <c r="JO25" s="353">
        <f>'Receitas UGC'!JN28</f>
        <v>2187034.3622812498</v>
      </c>
      <c r="JP25" s="353">
        <f>'Receitas UGC'!JO28</f>
        <v>2296401.2783437497</v>
      </c>
      <c r="JQ25" s="353">
        <f>'Receitas UGC'!JP28</f>
        <v>2911553.8174687498</v>
      </c>
      <c r="JR25" s="353">
        <f>'Receitas UGC'!JQ28</f>
        <v>2438879.36625</v>
      </c>
      <c r="JS25" s="353">
        <f>'Receitas UGC'!JR28</f>
        <v>2507439.8666249998</v>
      </c>
      <c r="JT25" s="353">
        <f>'Receitas UGC'!JS28</f>
        <v>2645409.8795624999</v>
      </c>
      <c r="JU25" s="353">
        <f>'Receitas UGC'!JT28</f>
        <v>2751162.2960624998</v>
      </c>
      <c r="JV25" s="353">
        <f>'Receitas UGC'!JU28</f>
        <v>2735916.8197499998</v>
      </c>
      <c r="JW25" s="353">
        <f>'Receitas UGC'!JV28</f>
        <v>3088820.629125</v>
      </c>
      <c r="JX25" s="353">
        <f>'Receitas UGC'!JW28</f>
        <v>2660190.46509375</v>
      </c>
      <c r="JY25" s="353">
        <f>'Receitas UGC'!JX28</f>
        <v>2480049.8744062502</v>
      </c>
      <c r="JZ25" s="353">
        <f>'Receitas UGC'!JY28</f>
        <v>2479160.2207499999</v>
      </c>
      <c r="KA25" s="353">
        <f>'Receitas UGC'!JZ28</f>
        <v>2259854.02321875</v>
      </c>
      <c r="KB25" s="353">
        <f>'Receitas UGC'!KA28</f>
        <v>2354778.1845</v>
      </c>
      <c r="KC25" s="353">
        <f>'Receitas UGC'!KB28</f>
        <v>2981785.1000624998</v>
      </c>
      <c r="KD25" s="353">
        <f>'Receitas UGC'!KC28</f>
        <v>2511146.9008125002</v>
      </c>
      <c r="KE25" s="353">
        <f>'Receitas UGC'!KD28</f>
        <v>2578531.856625</v>
      </c>
      <c r="KF25" s="353">
        <f>'Receitas UGC'!KE28</f>
        <v>2718419.67534375</v>
      </c>
      <c r="KG25" s="353">
        <f>'Receitas UGC'!KF28</f>
        <v>2829231.3594374997</v>
      </c>
      <c r="KH25" s="353">
        <f>'Receitas UGC'!KG28</f>
        <v>2758702.3973437501</v>
      </c>
      <c r="KI25" s="353">
        <f>'Receitas UGC'!KH28</f>
        <v>3146586.2558437497</v>
      </c>
      <c r="KJ25" s="353">
        <f>'Receitas UGC'!KI28</f>
        <v>2723869.6706250003</v>
      </c>
      <c r="KK25" s="353">
        <f>'Receitas UGC'!KJ28</f>
        <v>2591247.850875</v>
      </c>
      <c r="KL25" s="353">
        <f>'Receitas UGC'!KK28</f>
        <v>2518125.1180312498</v>
      </c>
      <c r="KM25" s="353">
        <f>'Receitas UGC'!KL28</f>
        <v>2359229.6508749998</v>
      </c>
      <c r="KN25" s="353">
        <f>'Receitas UGC'!KM28</f>
        <v>2390634.7447499996</v>
      </c>
      <c r="KO25" s="353">
        <f>'Receitas UGC'!KN28</f>
        <v>3044513.6313749999</v>
      </c>
      <c r="KP25" s="353">
        <f>'Receitas UGC'!KO28</f>
        <v>2583255.8846249999</v>
      </c>
      <c r="KQ25" s="353">
        <f>'Receitas UGC'!KP28</f>
        <v>2645340.1984687499</v>
      </c>
      <c r="KR25" s="353">
        <f>'Receitas UGC'!KQ28</f>
        <v>2789102.8929374996</v>
      </c>
      <c r="KS25" s="353">
        <f>'Receitas UGC'!KR28</f>
        <v>2906657.1624375</v>
      </c>
      <c r="KT25" s="353">
        <f>'Receitas UGC'!KS28</f>
        <v>2869866.2219062499</v>
      </c>
      <c r="KU25" s="353">
        <f>'Receitas UGC'!KT28</f>
        <v>3239268.8802187499</v>
      </c>
      <c r="KV25" s="353">
        <f>'Receitas UGC'!KU28</f>
        <v>2812480.3279687501</v>
      </c>
      <c r="KW25" s="353">
        <f>'Receitas UGC'!KV28</f>
        <v>2631389.4132187502</v>
      </c>
      <c r="KX25" s="353">
        <f>'Receitas UGC'!KW28</f>
        <v>2635587.7633125</v>
      </c>
      <c r="KY25" s="353">
        <f>'Receitas UGC'!KX28</f>
        <v>2414033.492625</v>
      </c>
      <c r="KZ25" s="353">
        <f>'Receitas UGC'!KY28</f>
        <v>2517273.5380312498</v>
      </c>
      <c r="LA25" s="353">
        <f>'Receitas UGC'!KZ28</f>
        <v>3152373.6616874998</v>
      </c>
      <c r="LB25" s="353">
        <f>'Receitas UGC'!LA28</f>
        <v>2676744.4986562496</v>
      </c>
      <c r="LC25" s="353">
        <f>'Receitas UGC'!LB28</f>
        <v>2742952.9528124998</v>
      </c>
      <c r="LD25" s="353">
        <f>'Receitas UGC'!LC28</f>
        <v>2883249.4272187501</v>
      </c>
      <c r="LE25" s="353">
        <f>'Receitas UGC'!LD28</f>
        <v>3001649.9309999999</v>
      </c>
      <c r="LF25" s="353">
        <f>'Receitas UGC'!LE28</f>
        <v>3011255.8607812501</v>
      </c>
      <c r="LG25" s="353">
        <f>'Receitas UGC'!LF28</f>
        <v>3350915.8970625</v>
      </c>
      <c r="LH25" s="353">
        <f>'Receitas UGC'!LG28</f>
        <v>2916058.3441875</v>
      </c>
      <c r="LI25" s="353">
        <f>'Receitas UGC'!LH28</f>
        <v>2736644.2343437499</v>
      </c>
      <c r="LJ25" s="353">
        <f>'Receitas UGC'!LI28</f>
        <v>2736383.4146250002</v>
      </c>
      <c r="LK25" s="353">
        <f>'Receitas UGC'!LJ28</f>
        <v>2509529.0155312498</v>
      </c>
      <c r="LL25" s="353">
        <f>'Receitas UGC'!LK28</f>
        <v>2614990.9190624999</v>
      </c>
      <c r="LM25" s="353">
        <f>'Receitas UGC'!LL28</f>
        <v>3251697.6529687499</v>
      </c>
      <c r="LN25" s="353">
        <f>'Receitas UGC'!LM28</f>
        <v>2771477.1478124997</v>
      </c>
      <c r="LO25" s="353">
        <f>'Receitas UGC'!LN28</f>
        <v>2835605.3703749999</v>
      </c>
      <c r="LP25" s="353">
        <f>'Receitas UGC'!LO28</f>
        <v>2974832.6076562498</v>
      </c>
      <c r="LQ25" s="353">
        <f>'Receitas UGC'!LP28</f>
        <v>3096127.61971875</v>
      </c>
      <c r="LR25" s="353">
        <f>'Receitas UGC'!LQ28</f>
        <v>3067335.39178125</v>
      </c>
      <c r="LS25" s="353">
        <f>'Receitas UGC'!LR28</f>
        <v>3429443.1982499999</v>
      </c>
      <c r="LT25" s="353">
        <f>'Receitas UGC'!LS28</f>
        <v>2908014.6248437501</v>
      </c>
      <c r="LU25" s="353">
        <f>'Receitas UGC'!LT28</f>
        <v>2919169.7392500001</v>
      </c>
      <c r="LV25" s="353">
        <f>'Receitas UGC'!LU28</f>
        <v>2848904.211375</v>
      </c>
      <c r="LW25" s="353">
        <f>'Receitas UGC'!LV28</f>
        <v>2599675.5282187499</v>
      </c>
      <c r="LX25" s="353">
        <f>'Receitas UGC'!LW28</f>
        <v>2726723.8875937499</v>
      </c>
      <c r="LY25" s="353">
        <f>'Receitas UGC'!LX28</f>
        <v>3358884.9864374995</v>
      </c>
      <c r="LZ25" s="353">
        <f>'Receitas UGC'!LY28</f>
        <v>2870824.2494062502</v>
      </c>
      <c r="MA25" s="353">
        <f>'Receitas UGC'!LZ28</f>
        <v>2934306.57375</v>
      </c>
      <c r="MB25" s="353">
        <f>'Receitas UGC'!MA28</f>
        <v>3071534.4188437499</v>
      </c>
      <c r="MC25" s="353">
        <f>'Receitas UGC'!MB28</f>
        <v>3195053.9268749999</v>
      </c>
      <c r="MD25" s="353">
        <f>'Receitas UGC'!MC28</f>
        <v>3033056.1687187497</v>
      </c>
      <c r="ME25" s="353">
        <f>'Receitas UGC'!MD28</f>
        <v>3474870.6259687501</v>
      </c>
      <c r="MF25" s="353">
        <f>'Receitas UGC'!ME28</f>
        <v>3055861.3083750005</v>
      </c>
      <c r="MG25" s="353">
        <f>'Receitas UGC'!MF28</f>
        <v>2864433.8511562496</v>
      </c>
      <c r="MH25" s="353">
        <f>'Receitas UGC'!MG28</f>
        <v>2882115.5045624999</v>
      </c>
      <c r="MI25" s="353">
        <f>'Receitas UGC'!MH28</f>
        <v>2658898.8087187498</v>
      </c>
      <c r="MJ25" s="353">
        <f>'Receitas UGC'!MI28</f>
        <v>2775191.2551562497</v>
      </c>
      <c r="MK25" s="353">
        <f>'Receitas UGC'!MJ28</f>
        <v>3424296.9051562501</v>
      </c>
      <c r="ML25" s="353">
        <f>'Receitas UGC'!MK28</f>
        <v>2941481.6488124998</v>
      </c>
      <c r="MM25" s="353">
        <f>'Receitas UGC'!ML28</f>
        <v>3006216.2019374999</v>
      </c>
      <c r="MN25" s="353">
        <f>'Receitas UGC'!MM28</f>
        <v>3147612.3537187497</v>
      </c>
      <c r="MO25" s="353">
        <f>'Receitas UGC'!MN28</f>
        <v>3278452.9286250002</v>
      </c>
      <c r="MP25" s="353">
        <f>'Receitas UGC'!MO28</f>
        <v>3251980.6025624997</v>
      </c>
      <c r="MQ25" s="353">
        <f>'Receitas UGC'!MP28</f>
        <v>3614835.6191249997</v>
      </c>
      <c r="MR25" s="353">
        <f>'Receitas UGC'!MQ28</f>
        <v>3180196.470375</v>
      </c>
      <c r="MS25" s="353">
        <f>'Receitas UGC'!MR28</f>
        <v>2997535.7584687499</v>
      </c>
      <c r="MT25" s="353">
        <f>'Receitas UGC'!MS28</f>
        <v>3003894.2224687496</v>
      </c>
      <c r="MU25" s="353">
        <f>'Receitas UGC'!MT28</f>
        <v>2772016.7852812498</v>
      </c>
      <c r="MV25" s="353">
        <f>'Receitas UGC'!MU28</f>
        <v>2889991.3589999997</v>
      </c>
      <c r="MW25" s="353">
        <f>'Receitas UGC'!MV28</f>
        <v>3539019.1342500001</v>
      </c>
      <c r="MX25" s="353">
        <f>'Receitas UGC'!MW28</f>
        <v>3049951.1844374998</v>
      </c>
      <c r="MY25" s="353">
        <f>'Receitas UGC'!MX28</f>
        <v>3111590.4029999999</v>
      </c>
      <c r="MZ25" s="353">
        <f>'Receitas UGC'!MY28</f>
        <v>3251018.7700312501</v>
      </c>
      <c r="NA25" s="353">
        <f>'Receitas UGC'!MZ28</f>
        <v>3384304.8128437502</v>
      </c>
      <c r="NB25" s="497">
        <f>'Receitas UGC'!NA28</f>
        <v>3300214.2991874996</v>
      </c>
    </row>
    <row r="26" spans="4:366" x14ac:dyDescent="0.2">
      <c r="F26" s="343" t="s">
        <v>1190</v>
      </c>
      <c r="G26" s="355">
        <f>$G$34*G$25</f>
        <v>0</v>
      </c>
      <c r="H26" s="355">
        <f>$G$34*H$25</f>
        <v>0</v>
      </c>
      <c r="I26" s="355">
        <f t="shared" ref="H26:BS26" si="7">$G$34*E$3</f>
        <v>0</v>
      </c>
      <c r="J26" s="355">
        <f t="shared" si="7"/>
        <v>0</v>
      </c>
      <c r="K26" s="355">
        <f t="shared" si="7"/>
        <v>0</v>
      </c>
      <c r="L26" s="355">
        <f t="shared" si="7"/>
        <v>0</v>
      </c>
      <c r="M26" s="355">
        <f t="shared" si="7"/>
        <v>0</v>
      </c>
      <c r="N26" s="355">
        <f t="shared" si="7"/>
        <v>0</v>
      </c>
      <c r="O26" s="355">
        <f t="shared" si="7"/>
        <v>0</v>
      </c>
      <c r="P26" s="355">
        <f t="shared" si="7"/>
        <v>0</v>
      </c>
      <c r="Q26" s="355">
        <f t="shared" si="7"/>
        <v>0</v>
      </c>
      <c r="R26" s="355">
        <f t="shared" si="7"/>
        <v>0</v>
      </c>
      <c r="S26" s="355">
        <f t="shared" si="7"/>
        <v>0</v>
      </c>
      <c r="T26" s="355">
        <f t="shared" si="7"/>
        <v>0</v>
      </c>
      <c r="U26" s="355">
        <f t="shared" si="7"/>
        <v>0</v>
      </c>
      <c r="V26" s="355">
        <f t="shared" si="7"/>
        <v>0</v>
      </c>
      <c r="W26" s="355">
        <f t="shared" si="7"/>
        <v>0</v>
      </c>
      <c r="X26" s="355">
        <f t="shared" si="7"/>
        <v>0</v>
      </c>
      <c r="Y26" s="355">
        <f t="shared" si="7"/>
        <v>0</v>
      </c>
      <c r="Z26" s="355">
        <f t="shared" si="7"/>
        <v>0</v>
      </c>
      <c r="AA26" s="355">
        <f t="shared" si="7"/>
        <v>0</v>
      </c>
      <c r="AB26" s="355">
        <f t="shared" si="7"/>
        <v>0</v>
      </c>
      <c r="AC26" s="355">
        <f t="shared" si="7"/>
        <v>0</v>
      </c>
      <c r="AD26" s="355">
        <f t="shared" si="7"/>
        <v>0</v>
      </c>
      <c r="AE26" s="355">
        <f t="shared" si="7"/>
        <v>0</v>
      </c>
      <c r="AF26" s="355">
        <f t="shared" si="7"/>
        <v>0</v>
      </c>
      <c r="AG26" s="355">
        <f t="shared" si="7"/>
        <v>0</v>
      </c>
      <c r="AH26" s="355">
        <f t="shared" si="7"/>
        <v>0</v>
      </c>
      <c r="AI26" s="355">
        <f t="shared" si="7"/>
        <v>0</v>
      </c>
      <c r="AJ26" s="355">
        <f t="shared" si="7"/>
        <v>0</v>
      </c>
      <c r="AK26" s="355">
        <f t="shared" si="7"/>
        <v>0</v>
      </c>
      <c r="AL26" s="355">
        <f t="shared" si="7"/>
        <v>0</v>
      </c>
      <c r="AM26" s="355">
        <f t="shared" si="7"/>
        <v>0</v>
      </c>
      <c r="AN26" s="355">
        <f t="shared" si="7"/>
        <v>0</v>
      </c>
      <c r="AO26" s="355">
        <f t="shared" si="7"/>
        <v>0</v>
      </c>
      <c r="AP26" s="355">
        <f t="shared" si="7"/>
        <v>0</v>
      </c>
      <c r="AQ26" s="355">
        <f t="shared" si="7"/>
        <v>0</v>
      </c>
      <c r="AR26" s="355">
        <f t="shared" si="7"/>
        <v>0</v>
      </c>
      <c r="AS26" s="355">
        <f t="shared" si="7"/>
        <v>0</v>
      </c>
      <c r="AT26" s="355">
        <f t="shared" si="7"/>
        <v>0</v>
      </c>
      <c r="AU26" s="355">
        <f t="shared" si="7"/>
        <v>0</v>
      </c>
      <c r="AV26" s="355">
        <f t="shared" si="7"/>
        <v>0</v>
      </c>
      <c r="AW26" s="355">
        <f t="shared" si="7"/>
        <v>0</v>
      </c>
      <c r="AX26" s="355">
        <f t="shared" si="7"/>
        <v>0</v>
      </c>
      <c r="AY26" s="355">
        <f t="shared" si="7"/>
        <v>0</v>
      </c>
      <c r="AZ26" s="355">
        <f t="shared" si="7"/>
        <v>0</v>
      </c>
      <c r="BA26" s="355">
        <f t="shared" si="7"/>
        <v>0</v>
      </c>
      <c r="BB26" s="355">
        <f t="shared" si="7"/>
        <v>0</v>
      </c>
      <c r="BC26" s="355">
        <f t="shared" si="7"/>
        <v>0</v>
      </c>
      <c r="BD26" s="355">
        <f t="shared" si="7"/>
        <v>0</v>
      </c>
      <c r="BE26" s="355">
        <f t="shared" si="7"/>
        <v>0</v>
      </c>
      <c r="BF26" s="355">
        <f t="shared" si="7"/>
        <v>0</v>
      </c>
      <c r="BG26" s="355">
        <f t="shared" si="7"/>
        <v>0</v>
      </c>
      <c r="BH26" s="355">
        <f t="shared" si="7"/>
        <v>0</v>
      </c>
      <c r="BI26" s="355">
        <f t="shared" si="7"/>
        <v>0</v>
      </c>
      <c r="BJ26" s="355">
        <f t="shared" si="7"/>
        <v>0</v>
      </c>
      <c r="BK26" s="355">
        <f t="shared" si="7"/>
        <v>0</v>
      </c>
      <c r="BL26" s="355">
        <f t="shared" si="7"/>
        <v>0</v>
      </c>
      <c r="BM26" s="355">
        <f t="shared" si="7"/>
        <v>0</v>
      </c>
      <c r="BN26" s="355">
        <f t="shared" si="7"/>
        <v>0</v>
      </c>
      <c r="BO26" s="355">
        <f t="shared" si="7"/>
        <v>0</v>
      </c>
      <c r="BP26" s="355">
        <f t="shared" si="7"/>
        <v>0</v>
      </c>
      <c r="BQ26" s="355">
        <f t="shared" si="7"/>
        <v>0</v>
      </c>
      <c r="BR26" s="355">
        <f t="shared" si="7"/>
        <v>0</v>
      </c>
      <c r="BS26" s="355">
        <f t="shared" si="7"/>
        <v>0</v>
      </c>
      <c r="BT26" s="355">
        <f t="shared" ref="BT26:EE26" si="8">$G$34*BP$3</f>
        <v>0</v>
      </c>
      <c r="BU26" s="355">
        <f t="shared" si="8"/>
        <v>0</v>
      </c>
      <c r="BV26" s="355">
        <f t="shared" si="8"/>
        <v>0</v>
      </c>
      <c r="BW26" s="355">
        <f t="shared" si="8"/>
        <v>0</v>
      </c>
      <c r="BX26" s="355">
        <f t="shared" si="8"/>
        <v>0</v>
      </c>
      <c r="BY26" s="355">
        <f t="shared" si="8"/>
        <v>0</v>
      </c>
      <c r="BZ26" s="355">
        <f t="shared" si="8"/>
        <v>0</v>
      </c>
      <c r="CA26" s="355">
        <f t="shared" si="8"/>
        <v>0</v>
      </c>
      <c r="CB26" s="355">
        <f t="shared" si="8"/>
        <v>0</v>
      </c>
      <c r="CC26" s="355">
        <f t="shared" si="8"/>
        <v>0</v>
      </c>
      <c r="CD26" s="355">
        <f t="shared" si="8"/>
        <v>0</v>
      </c>
      <c r="CE26" s="355">
        <f t="shared" si="8"/>
        <v>0</v>
      </c>
      <c r="CF26" s="355">
        <f t="shared" si="8"/>
        <v>0</v>
      </c>
      <c r="CG26" s="355">
        <f t="shared" si="8"/>
        <v>0</v>
      </c>
      <c r="CH26" s="355">
        <f t="shared" si="8"/>
        <v>0</v>
      </c>
      <c r="CI26" s="355">
        <f t="shared" si="8"/>
        <v>0</v>
      </c>
      <c r="CJ26" s="355">
        <f t="shared" si="8"/>
        <v>0</v>
      </c>
      <c r="CK26" s="355">
        <f t="shared" si="8"/>
        <v>0</v>
      </c>
      <c r="CL26" s="355">
        <f t="shared" si="8"/>
        <v>0</v>
      </c>
      <c r="CM26" s="355">
        <f t="shared" si="8"/>
        <v>0</v>
      </c>
      <c r="CN26" s="355">
        <f t="shared" si="8"/>
        <v>0</v>
      </c>
      <c r="CO26" s="355">
        <f t="shared" si="8"/>
        <v>0</v>
      </c>
      <c r="CP26" s="355">
        <f t="shared" si="8"/>
        <v>0</v>
      </c>
      <c r="CQ26" s="355">
        <f t="shared" si="8"/>
        <v>0</v>
      </c>
      <c r="CR26" s="355">
        <f t="shared" si="8"/>
        <v>0</v>
      </c>
      <c r="CS26" s="355">
        <f t="shared" si="8"/>
        <v>0</v>
      </c>
      <c r="CT26" s="355">
        <f t="shared" si="8"/>
        <v>0</v>
      </c>
      <c r="CU26" s="355">
        <f t="shared" si="8"/>
        <v>0</v>
      </c>
      <c r="CV26" s="355">
        <f t="shared" si="8"/>
        <v>0</v>
      </c>
      <c r="CW26" s="355">
        <f t="shared" si="8"/>
        <v>0</v>
      </c>
      <c r="CX26" s="355">
        <f t="shared" si="8"/>
        <v>0</v>
      </c>
      <c r="CY26" s="355">
        <f t="shared" si="8"/>
        <v>0</v>
      </c>
      <c r="CZ26" s="355">
        <f t="shared" si="8"/>
        <v>0</v>
      </c>
      <c r="DA26" s="355">
        <f t="shared" si="8"/>
        <v>0</v>
      </c>
      <c r="DB26" s="355">
        <f t="shared" si="8"/>
        <v>0</v>
      </c>
      <c r="DC26" s="355">
        <f t="shared" si="8"/>
        <v>0</v>
      </c>
      <c r="DD26" s="355">
        <f t="shared" si="8"/>
        <v>0</v>
      </c>
      <c r="DE26" s="355">
        <f t="shared" si="8"/>
        <v>0</v>
      </c>
      <c r="DF26" s="355">
        <f t="shared" si="8"/>
        <v>0</v>
      </c>
      <c r="DG26" s="355">
        <f t="shared" si="8"/>
        <v>0</v>
      </c>
      <c r="DH26" s="355">
        <f t="shared" si="8"/>
        <v>0</v>
      </c>
      <c r="DI26" s="355">
        <f t="shared" si="8"/>
        <v>0</v>
      </c>
      <c r="DJ26" s="355">
        <f t="shared" si="8"/>
        <v>0</v>
      </c>
      <c r="DK26" s="355">
        <f t="shared" si="8"/>
        <v>0</v>
      </c>
      <c r="DL26" s="355">
        <f t="shared" si="8"/>
        <v>0</v>
      </c>
      <c r="DM26" s="355">
        <f t="shared" si="8"/>
        <v>0</v>
      </c>
      <c r="DN26" s="355">
        <f t="shared" si="8"/>
        <v>0</v>
      </c>
      <c r="DO26" s="355">
        <f t="shared" si="8"/>
        <v>0</v>
      </c>
      <c r="DP26" s="355">
        <f t="shared" si="8"/>
        <v>0</v>
      </c>
      <c r="DQ26" s="355">
        <f t="shared" si="8"/>
        <v>0</v>
      </c>
      <c r="DR26" s="355">
        <f t="shared" si="8"/>
        <v>0</v>
      </c>
      <c r="DS26" s="355">
        <f t="shared" si="8"/>
        <v>0</v>
      </c>
      <c r="DT26" s="355">
        <f t="shared" si="8"/>
        <v>0</v>
      </c>
      <c r="DU26" s="355">
        <f t="shared" si="8"/>
        <v>0</v>
      </c>
      <c r="DV26" s="355">
        <f t="shared" si="8"/>
        <v>0</v>
      </c>
      <c r="DW26" s="355">
        <f t="shared" si="8"/>
        <v>0</v>
      </c>
      <c r="DX26" s="355">
        <f t="shared" si="8"/>
        <v>0</v>
      </c>
      <c r="DY26" s="355">
        <f t="shared" si="8"/>
        <v>0</v>
      </c>
      <c r="DZ26" s="355">
        <f t="shared" si="8"/>
        <v>0</v>
      </c>
      <c r="EA26" s="355">
        <f t="shared" si="8"/>
        <v>0</v>
      </c>
      <c r="EB26" s="355">
        <f t="shared" si="8"/>
        <v>0</v>
      </c>
      <c r="EC26" s="355">
        <f t="shared" si="8"/>
        <v>0</v>
      </c>
      <c r="ED26" s="355">
        <f t="shared" si="8"/>
        <v>0</v>
      </c>
      <c r="EE26" s="355">
        <f t="shared" si="8"/>
        <v>0</v>
      </c>
      <c r="EF26" s="355">
        <f t="shared" ref="EF26:GQ26" si="9">$G$34*EB$3</f>
        <v>0</v>
      </c>
      <c r="EG26" s="355">
        <f t="shared" si="9"/>
        <v>0</v>
      </c>
      <c r="EH26" s="355">
        <f t="shared" si="9"/>
        <v>0</v>
      </c>
      <c r="EI26" s="355">
        <f t="shared" si="9"/>
        <v>0</v>
      </c>
      <c r="EJ26" s="355">
        <f t="shared" si="9"/>
        <v>0</v>
      </c>
      <c r="EK26" s="355">
        <f t="shared" si="9"/>
        <v>0</v>
      </c>
      <c r="EL26" s="355">
        <f t="shared" si="9"/>
        <v>0</v>
      </c>
      <c r="EM26" s="355">
        <f t="shared" si="9"/>
        <v>0</v>
      </c>
      <c r="EN26" s="355">
        <f t="shared" si="9"/>
        <v>0</v>
      </c>
      <c r="EO26" s="355">
        <f t="shared" si="9"/>
        <v>0</v>
      </c>
      <c r="EP26" s="355">
        <f t="shared" si="9"/>
        <v>0</v>
      </c>
      <c r="EQ26" s="355">
        <f t="shared" si="9"/>
        <v>0</v>
      </c>
      <c r="ER26" s="355">
        <f t="shared" si="9"/>
        <v>0</v>
      </c>
      <c r="ES26" s="355">
        <f t="shared" si="9"/>
        <v>0</v>
      </c>
      <c r="ET26" s="355">
        <f t="shared" si="9"/>
        <v>0</v>
      </c>
      <c r="EU26" s="355">
        <f t="shared" si="9"/>
        <v>0</v>
      </c>
      <c r="EV26" s="355">
        <f t="shared" si="9"/>
        <v>0</v>
      </c>
      <c r="EW26" s="355">
        <f t="shared" si="9"/>
        <v>0</v>
      </c>
      <c r="EX26" s="355">
        <f t="shared" si="9"/>
        <v>0</v>
      </c>
      <c r="EY26" s="355">
        <f t="shared" si="9"/>
        <v>0</v>
      </c>
      <c r="EZ26" s="355">
        <f t="shared" si="9"/>
        <v>0</v>
      </c>
      <c r="FA26" s="355">
        <f t="shared" si="9"/>
        <v>0</v>
      </c>
      <c r="FB26" s="355">
        <f t="shared" si="9"/>
        <v>0</v>
      </c>
      <c r="FC26" s="355">
        <f t="shared" si="9"/>
        <v>0</v>
      </c>
      <c r="FD26" s="355">
        <f t="shared" si="9"/>
        <v>0</v>
      </c>
      <c r="FE26" s="355">
        <f t="shared" si="9"/>
        <v>0</v>
      </c>
      <c r="FF26" s="355">
        <f t="shared" si="9"/>
        <v>0</v>
      </c>
      <c r="FG26" s="355">
        <f t="shared" si="9"/>
        <v>0</v>
      </c>
      <c r="FH26" s="355">
        <f t="shared" si="9"/>
        <v>0</v>
      </c>
      <c r="FI26" s="355">
        <f t="shared" si="9"/>
        <v>0</v>
      </c>
      <c r="FJ26" s="355">
        <f t="shared" si="9"/>
        <v>0</v>
      </c>
      <c r="FK26" s="355">
        <f t="shared" si="9"/>
        <v>0</v>
      </c>
      <c r="FL26" s="355">
        <f t="shared" si="9"/>
        <v>0</v>
      </c>
      <c r="FM26" s="355">
        <f t="shared" si="9"/>
        <v>0</v>
      </c>
      <c r="FN26" s="355">
        <f t="shared" si="9"/>
        <v>0</v>
      </c>
      <c r="FO26" s="355">
        <f t="shared" si="9"/>
        <v>0</v>
      </c>
      <c r="FP26" s="355">
        <f t="shared" si="9"/>
        <v>0</v>
      </c>
      <c r="FQ26" s="355">
        <f t="shared" si="9"/>
        <v>0</v>
      </c>
      <c r="FR26" s="355">
        <f t="shared" si="9"/>
        <v>0</v>
      </c>
      <c r="FS26" s="355">
        <f t="shared" si="9"/>
        <v>0</v>
      </c>
      <c r="FT26" s="355">
        <f t="shared" si="9"/>
        <v>0</v>
      </c>
      <c r="FU26" s="355">
        <f t="shared" si="9"/>
        <v>0</v>
      </c>
      <c r="FV26" s="355">
        <f t="shared" si="9"/>
        <v>0</v>
      </c>
      <c r="FW26" s="355">
        <f t="shared" si="9"/>
        <v>0</v>
      </c>
      <c r="FX26" s="355">
        <f t="shared" si="9"/>
        <v>0</v>
      </c>
      <c r="FY26" s="355">
        <f t="shared" si="9"/>
        <v>0</v>
      </c>
      <c r="FZ26" s="355">
        <f t="shared" si="9"/>
        <v>0</v>
      </c>
      <c r="GA26" s="355">
        <f t="shared" si="9"/>
        <v>0</v>
      </c>
      <c r="GB26" s="355">
        <f t="shared" si="9"/>
        <v>0</v>
      </c>
      <c r="GC26" s="355">
        <f t="shared" si="9"/>
        <v>0</v>
      </c>
      <c r="GD26" s="355">
        <f t="shared" si="9"/>
        <v>0</v>
      </c>
      <c r="GE26" s="355">
        <f t="shared" si="9"/>
        <v>0</v>
      </c>
      <c r="GF26" s="355">
        <f t="shared" si="9"/>
        <v>0</v>
      </c>
      <c r="GG26" s="355">
        <f t="shared" si="9"/>
        <v>0</v>
      </c>
      <c r="GH26" s="355">
        <f t="shared" si="9"/>
        <v>0</v>
      </c>
      <c r="GI26" s="355">
        <f t="shared" si="9"/>
        <v>0</v>
      </c>
      <c r="GJ26" s="355">
        <f t="shared" si="9"/>
        <v>0</v>
      </c>
      <c r="GK26" s="355">
        <f t="shared" si="9"/>
        <v>0</v>
      </c>
      <c r="GL26" s="355">
        <f t="shared" si="9"/>
        <v>0</v>
      </c>
      <c r="GM26" s="355">
        <f t="shared" si="9"/>
        <v>0</v>
      </c>
      <c r="GN26" s="355">
        <f t="shared" si="9"/>
        <v>0</v>
      </c>
      <c r="GO26" s="355">
        <f t="shared" si="9"/>
        <v>0</v>
      </c>
      <c r="GP26" s="355">
        <f t="shared" si="9"/>
        <v>0</v>
      </c>
      <c r="GQ26" s="355">
        <f t="shared" si="9"/>
        <v>0</v>
      </c>
      <c r="GR26" s="355">
        <f t="shared" ref="GR26:JC26" si="10">$G$34*GN$3</f>
        <v>0</v>
      </c>
      <c r="GS26" s="355">
        <f t="shared" si="10"/>
        <v>0</v>
      </c>
      <c r="GT26" s="355">
        <f t="shared" si="10"/>
        <v>0</v>
      </c>
      <c r="GU26" s="355">
        <f t="shared" si="10"/>
        <v>0</v>
      </c>
      <c r="GV26" s="355">
        <f t="shared" si="10"/>
        <v>0</v>
      </c>
      <c r="GW26" s="355">
        <f t="shared" si="10"/>
        <v>0</v>
      </c>
      <c r="GX26" s="355">
        <f t="shared" si="10"/>
        <v>0</v>
      </c>
      <c r="GY26" s="355">
        <f t="shared" si="10"/>
        <v>0</v>
      </c>
      <c r="GZ26" s="355">
        <f t="shared" si="10"/>
        <v>0</v>
      </c>
      <c r="HA26" s="355">
        <f t="shared" si="10"/>
        <v>0</v>
      </c>
      <c r="HB26" s="355">
        <f t="shared" si="10"/>
        <v>0</v>
      </c>
      <c r="HC26" s="355">
        <f t="shared" si="10"/>
        <v>0</v>
      </c>
      <c r="HD26" s="355">
        <f t="shared" si="10"/>
        <v>0</v>
      </c>
      <c r="HE26" s="355">
        <f t="shared" si="10"/>
        <v>0</v>
      </c>
      <c r="HF26" s="355">
        <f t="shared" si="10"/>
        <v>0</v>
      </c>
      <c r="HG26" s="355">
        <f t="shared" si="10"/>
        <v>0</v>
      </c>
      <c r="HH26" s="355">
        <f t="shared" si="10"/>
        <v>0</v>
      </c>
      <c r="HI26" s="355">
        <f t="shared" si="10"/>
        <v>0</v>
      </c>
      <c r="HJ26" s="355">
        <f t="shared" si="10"/>
        <v>0</v>
      </c>
      <c r="HK26" s="355">
        <f t="shared" si="10"/>
        <v>0</v>
      </c>
      <c r="HL26" s="355">
        <f t="shared" si="10"/>
        <v>0</v>
      </c>
      <c r="HM26" s="355">
        <f t="shared" si="10"/>
        <v>0</v>
      </c>
      <c r="HN26" s="355">
        <f t="shared" si="10"/>
        <v>0</v>
      </c>
      <c r="HO26" s="355">
        <f t="shared" si="10"/>
        <v>0</v>
      </c>
      <c r="HP26" s="355">
        <f t="shared" si="10"/>
        <v>0</v>
      </c>
      <c r="HQ26" s="355">
        <f t="shared" si="10"/>
        <v>0</v>
      </c>
      <c r="HR26" s="355">
        <f t="shared" si="10"/>
        <v>0</v>
      </c>
      <c r="HS26" s="355">
        <f t="shared" si="10"/>
        <v>0</v>
      </c>
      <c r="HT26" s="355">
        <f t="shared" si="10"/>
        <v>0</v>
      </c>
      <c r="HU26" s="355">
        <f t="shared" si="10"/>
        <v>0</v>
      </c>
      <c r="HV26" s="355">
        <f t="shared" si="10"/>
        <v>0</v>
      </c>
      <c r="HW26" s="355">
        <f t="shared" si="10"/>
        <v>0</v>
      </c>
      <c r="HX26" s="355">
        <f t="shared" si="10"/>
        <v>0</v>
      </c>
      <c r="HY26" s="355">
        <f t="shared" si="10"/>
        <v>0</v>
      </c>
      <c r="HZ26" s="355">
        <f t="shared" si="10"/>
        <v>0</v>
      </c>
      <c r="IA26" s="355">
        <f t="shared" si="10"/>
        <v>0</v>
      </c>
      <c r="IB26" s="355">
        <f t="shared" si="10"/>
        <v>0</v>
      </c>
      <c r="IC26" s="355">
        <f t="shared" si="10"/>
        <v>0</v>
      </c>
      <c r="ID26" s="355">
        <f t="shared" si="10"/>
        <v>0</v>
      </c>
      <c r="IE26" s="355">
        <f t="shared" si="10"/>
        <v>0</v>
      </c>
      <c r="IF26" s="355">
        <f t="shared" si="10"/>
        <v>0</v>
      </c>
      <c r="IG26" s="355">
        <f t="shared" si="10"/>
        <v>0</v>
      </c>
      <c r="IH26" s="355">
        <f t="shared" si="10"/>
        <v>0</v>
      </c>
      <c r="II26" s="355">
        <f t="shared" si="10"/>
        <v>0</v>
      </c>
      <c r="IJ26" s="355">
        <f t="shared" si="10"/>
        <v>0</v>
      </c>
      <c r="IK26" s="355">
        <f t="shared" si="10"/>
        <v>0</v>
      </c>
      <c r="IL26" s="355">
        <f t="shared" si="10"/>
        <v>0</v>
      </c>
      <c r="IM26" s="355">
        <f t="shared" si="10"/>
        <v>0</v>
      </c>
      <c r="IN26" s="355">
        <f t="shared" si="10"/>
        <v>0</v>
      </c>
      <c r="IO26" s="355">
        <f t="shared" si="10"/>
        <v>0</v>
      </c>
      <c r="IP26" s="355">
        <f t="shared" si="10"/>
        <v>0</v>
      </c>
      <c r="IQ26" s="355">
        <f t="shared" si="10"/>
        <v>0</v>
      </c>
      <c r="IR26" s="355">
        <f t="shared" si="10"/>
        <v>0</v>
      </c>
      <c r="IS26" s="355">
        <f t="shared" si="10"/>
        <v>0</v>
      </c>
      <c r="IT26" s="355">
        <f t="shared" si="10"/>
        <v>0</v>
      </c>
      <c r="IU26" s="355">
        <f t="shared" si="10"/>
        <v>0</v>
      </c>
      <c r="IV26" s="355">
        <f t="shared" si="10"/>
        <v>0</v>
      </c>
      <c r="IW26" s="355">
        <f t="shared" si="10"/>
        <v>0</v>
      </c>
      <c r="IX26" s="355">
        <f t="shared" si="10"/>
        <v>0</v>
      </c>
      <c r="IY26" s="355">
        <f t="shared" si="10"/>
        <v>0</v>
      </c>
      <c r="IZ26" s="355">
        <f t="shared" si="10"/>
        <v>0</v>
      </c>
      <c r="JA26" s="355">
        <f t="shared" si="10"/>
        <v>0</v>
      </c>
      <c r="JB26" s="355">
        <f t="shared" si="10"/>
        <v>0</v>
      </c>
      <c r="JC26" s="355">
        <f t="shared" si="10"/>
        <v>0</v>
      </c>
      <c r="JD26" s="355">
        <f t="shared" ref="JD26:LO26" si="11">$G$34*IZ$3</f>
        <v>0</v>
      </c>
      <c r="JE26" s="355">
        <f t="shared" si="11"/>
        <v>0</v>
      </c>
      <c r="JF26" s="355">
        <f t="shared" si="11"/>
        <v>0</v>
      </c>
      <c r="JG26" s="355">
        <f t="shared" si="11"/>
        <v>0</v>
      </c>
      <c r="JH26" s="355">
        <f t="shared" si="11"/>
        <v>0</v>
      </c>
      <c r="JI26" s="355">
        <f t="shared" si="11"/>
        <v>0</v>
      </c>
      <c r="JJ26" s="355">
        <f t="shared" si="11"/>
        <v>0</v>
      </c>
      <c r="JK26" s="355">
        <f t="shared" si="11"/>
        <v>0</v>
      </c>
      <c r="JL26" s="355">
        <f t="shared" si="11"/>
        <v>0</v>
      </c>
      <c r="JM26" s="355">
        <f t="shared" si="11"/>
        <v>0</v>
      </c>
      <c r="JN26" s="355">
        <f t="shared" si="11"/>
        <v>0</v>
      </c>
      <c r="JO26" s="355">
        <f t="shared" si="11"/>
        <v>0</v>
      </c>
      <c r="JP26" s="355">
        <f t="shared" si="11"/>
        <v>0</v>
      </c>
      <c r="JQ26" s="355">
        <f t="shared" si="11"/>
        <v>0</v>
      </c>
      <c r="JR26" s="355">
        <f t="shared" si="11"/>
        <v>0</v>
      </c>
      <c r="JS26" s="355">
        <f t="shared" si="11"/>
        <v>0</v>
      </c>
      <c r="JT26" s="355">
        <f t="shared" si="11"/>
        <v>0</v>
      </c>
      <c r="JU26" s="355">
        <f t="shared" si="11"/>
        <v>0</v>
      </c>
      <c r="JV26" s="355">
        <f t="shared" si="11"/>
        <v>0</v>
      </c>
      <c r="JW26" s="355">
        <f t="shared" si="11"/>
        <v>0</v>
      </c>
      <c r="JX26" s="355">
        <f t="shared" si="11"/>
        <v>0</v>
      </c>
      <c r="JY26" s="355">
        <f t="shared" si="11"/>
        <v>0</v>
      </c>
      <c r="JZ26" s="355">
        <f t="shared" si="11"/>
        <v>0</v>
      </c>
      <c r="KA26" s="355">
        <f t="shared" si="11"/>
        <v>0</v>
      </c>
      <c r="KB26" s="355">
        <f t="shared" si="11"/>
        <v>0</v>
      </c>
      <c r="KC26" s="355">
        <f t="shared" si="11"/>
        <v>0</v>
      </c>
      <c r="KD26" s="355">
        <f t="shared" si="11"/>
        <v>0</v>
      </c>
      <c r="KE26" s="355">
        <f t="shared" si="11"/>
        <v>0</v>
      </c>
      <c r="KF26" s="355">
        <f t="shared" si="11"/>
        <v>0</v>
      </c>
      <c r="KG26" s="355">
        <f t="shared" si="11"/>
        <v>0</v>
      </c>
      <c r="KH26" s="355">
        <f t="shared" si="11"/>
        <v>0</v>
      </c>
      <c r="KI26" s="355">
        <f t="shared" si="11"/>
        <v>0</v>
      </c>
      <c r="KJ26" s="355">
        <f t="shared" si="11"/>
        <v>0</v>
      </c>
      <c r="KK26" s="355">
        <f t="shared" si="11"/>
        <v>0</v>
      </c>
      <c r="KL26" s="355">
        <f t="shared" si="11"/>
        <v>0</v>
      </c>
      <c r="KM26" s="355">
        <f t="shared" si="11"/>
        <v>0</v>
      </c>
      <c r="KN26" s="355">
        <f t="shared" si="11"/>
        <v>0</v>
      </c>
      <c r="KO26" s="355">
        <f t="shared" si="11"/>
        <v>0</v>
      </c>
      <c r="KP26" s="355">
        <f t="shared" si="11"/>
        <v>0</v>
      </c>
      <c r="KQ26" s="355">
        <f t="shared" si="11"/>
        <v>0</v>
      </c>
      <c r="KR26" s="355">
        <f t="shared" si="11"/>
        <v>0</v>
      </c>
      <c r="KS26" s="355">
        <f t="shared" si="11"/>
        <v>0</v>
      </c>
      <c r="KT26" s="355">
        <f t="shared" si="11"/>
        <v>0</v>
      </c>
      <c r="KU26" s="355">
        <f t="shared" si="11"/>
        <v>0</v>
      </c>
      <c r="KV26" s="355">
        <f t="shared" si="11"/>
        <v>0</v>
      </c>
      <c r="KW26" s="355">
        <f t="shared" si="11"/>
        <v>0</v>
      </c>
      <c r="KX26" s="355">
        <f t="shared" si="11"/>
        <v>0</v>
      </c>
      <c r="KY26" s="355">
        <f t="shared" si="11"/>
        <v>0</v>
      </c>
      <c r="KZ26" s="355">
        <f t="shared" si="11"/>
        <v>0</v>
      </c>
      <c r="LA26" s="355">
        <f t="shared" si="11"/>
        <v>0</v>
      </c>
      <c r="LB26" s="355">
        <f t="shared" si="11"/>
        <v>0</v>
      </c>
      <c r="LC26" s="355">
        <f t="shared" si="11"/>
        <v>0</v>
      </c>
      <c r="LD26" s="355">
        <f t="shared" si="11"/>
        <v>0</v>
      </c>
      <c r="LE26" s="355">
        <f t="shared" si="11"/>
        <v>0</v>
      </c>
      <c r="LF26" s="355">
        <f t="shared" si="11"/>
        <v>0</v>
      </c>
      <c r="LG26" s="355">
        <f t="shared" si="11"/>
        <v>0</v>
      </c>
      <c r="LH26" s="355">
        <f t="shared" si="11"/>
        <v>0</v>
      </c>
      <c r="LI26" s="355">
        <f t="shared" si="11"/>
        <v>0</v>
      </c>
      <c r="LJ26" s="355">
        <f t="shared" si="11"/>
        <v>0</v>
      </c>
      <c r="LK26" s="355">
        <f t="shared" si="11"/>
        <v>0</v>
      </c>
      <c r="LL26" s="355">
        <f t="shared" si="11"/>
        <v>0</v>
      </c>
      <c r="LM26" s="355">
        <f t="shared" si="11"/>
        <v>0</v>
      </c>
      <c r="LN26" s="355">
        <f t="shared" si="11"/>
        <v>0</v>
      </c>
      <c r="LO26" s="355">
        <f t="shared" si="11"/>
        <v>0</v>
      </c>
      <c r="LP26" s="355">
        <f t="shared" ref="LP26:NB26" si="12">$G$34*LL$3</f>
        <v>0</v>
      </c>
      <c r="LQ26" s="355">
        <f t="shared" si="12"/>
        <v>0</v>
      </c>
      <c r="LR26" s="355">
        <f t="shared" si="12"/>
        <v>0</v>
      </c>
      <c r="LS26" s="355">
        <f t="shared" si="12"/>
        <v>0</v>
      </c>
      <c r="LT26" s="355">
        <f t="shared" si="12"/>
        <v>0</v>
      </c>
      <c r="LU26" s="355">
        <f t="shared" si="12"/>
        <v>0</v>
      </c>
      <c r="LV26" s="355">
        <f t="shared" si="12"/>
        <v>0</v>
      </c>
      <c r="LW26" s="355">
        <f t="shared" si="12"/>
        <v>0</v>
      </c>
      <c r="LX26" s="355">
        <f t="shared" si="12"/>
        <v>0</v>
      </c>
      <c r="LY26" s="355">
        <f t="shared" si="12"/>
        <v>0</v>
      </c>
      <c r="LZ26" s="355">
        <f t="shared" si="12"/>
        <v>0</v>
      </c>
      <c r="MA26" s="355">
        <f t="shared" si="12"/>
        <v>0</v>
      </c>
      <c r="MB26" s="355">
        <f t="shared" si="12"/>
        <v>0</v>
      </c>
      <c r="MC26" s="355">
        <f t="shared" si="12"/>
        <v>0</v>
      </c>
      <c r="MD26" s="355">
        <f t="shared" si="12"/>
        <v>0</v>
      </c>
      <c r="ME26" s="355">
        <f t="shared" si="12"/>
        <v>0</v>
      </c>
      <c r="MF26" s="355">
        <f t="shared" si="12"/>
        <v>0</v>
      </c>
      <c r="MG26" s="355">
        <f t="shared" si="12"/>
        <v>0</v>
      </c>
      <c r="MH26" s="355">
        <f t="shared" si="12"/>
        <v>0</v>
      </c>
      <c r="MI26" s="355">
        <f t="shared" si="12"/>
        <v>0</v>
      </c>
      <c r="MJ26" s="355">
        <f t="shared" si="12"/>
        <v>0</v>
      </c>
      <c r="MK26" s="355">
        <f t="shared" si="12"/>
        <v>0</v>
      </c>
      <c r="ML26" s="355">
        <f t="shared" si="12"/>
        <v>0</v>
      </c>
      <c r="MM26" s="355">
        <f t="shared" si="12"/>
        <v>0</v>
      </c>
      <c r="MN26" s="355">
        <f t="shared" si="12"/>
        <v>0</v>
      </c>
      <c r="MO26" s="355">
        <f t="shared" si="12"/>
        <v>0</v>
      </c>
      <c r="MP26" s="355">
        <f t="shared" si="12"/>
        <v>0</v>
      </c>
      <c r="MQ26" s="355">
        <f t="shared" si="12"/>
        <v>0</v>
      </c>
      <c r="MR26" s="355">
        <f t="shared" si="12"/>
        <v>0</v>
      </c>
      <c r="MS26" s="355">
        <f t="shared" si="12"/>
        <v>0</v>
      </c>
      <c r="MT26" s="355">
        <f t="shared" si="12"/>
        <v>0</v>
      </c>
      <c r="MU26" s="355">
        <f t="shared" si="12"/>
        <v>0</v>
      </c>
      <c r="MV26" s="355">
        <f t="shared" si="12"/>
        <v>0</v>
      </c>
      <c r="MW26" s="355">
        <f t="shared" si="12"/>
        <v>0</v>
      </c>
      <c r="MX26" s="355">
        <f t="shared" si="12"/>
        <v>0</v>
      </c>
      <c r="MY26" s="355">
        <f t="shared" si="12"/>
        <v>0</v>
      </c>
      <c r="MZ26" s="355">
        <f t="shared" si="12"/>
        <v>0</v>
      </c>
      <c r="NA26" s="355">
        <f t="shared" si="12"/>
        <v>0</v>
      </c>
      <c r="NB26" s="479">
        <f t="shared" si="12"/>
        <v>0</v>
      </c>
    </row>
    <row r="33" spans="2:7" ht="12.75" x14ac:dyDescent="0.2">
      <c r="B33" s="569" t="s">
        <v>610</v>
      </c>
      <c r="C33" s="290"/>
      <c r="D33" s="290"/>
      <c r="E33" s="701" t="s">
        <v>611</v>
      </c>
      <c r="F33" s="701"/>
      <c r="G33" s="701"/>
    </row>
    <row r="34" spans="2:7" ht="12.75" x14ac:dyDescent="0.2">
      <c r="B34" s="260" t="s">
        <v>601</v>
      </c>
      <c r="C34" s="260" t="s">
        <v>271</v>
      </c>
      <c r="D34" s="260" t="s">
        <v>4</v>
      </c>
      <c r="E34" s="276"/>
      <c r="F34" s="276" t="s">
        <v>597</v>
      </c>
      <c r="G34" s="376">
        <v>1.0999999999999999E-2</v>
      </c>
    </row>
  </sheetData>
  <mergeCells count="31">
    <mergeCell ref="E33:G33"/>
    <mergeCell ref="KI23:KT23"/>
    <mergeCell ref="KU23:LF23"/>
    <mergeCell ref="LG23:LR23"/>
    <mergeCell ref="LS23:MD23"/>
    <mergeCell ref="ME23:MP23"/>
    <mergeCell ref="MQ23:NB23"/>
    <mergeCell ref="HO23:HZ23"/>
    <mergeCell ref="IA23:IL23"/>
    <mergeCell ref="IM23:IX23"/>
    <mergeCell ref="IY23:JJ23"/>
    <mergeCell ref="JK23:JV23"/>
    <mergeCell ref="JW23:KH23"/>
    <mergeCell ref="EU23:FF23"/>
    <mergeCell ref="FG23:FR23"/>
    <mergeCell ref="FS23:GD23"/>
    <mergeCell ref="GE23:GP23"/>
    <mergeCell ref="GQ23:HB23"/>
    <mergeCell ref="HC23:HN23"/>
    <mergeCell ref="CA23:CL23"/>
    <mergeCell ref="CM23:CX23"/>
    <mergeCell ref="CY23:DJ23"/>
    <mergeCell ref="DK23:DV23"/>
    <mergeCell ref="DW23:EH23"/>
    <mergeCell ref="EI23:ET23"/>
    <mergeCell ref="G23:R23"/>
    <mergeCell ref="S23:AD23"/>
    <mergeCell ref="AE23:AP23"/>
    <mergeCell ref="AQ23:BB23"/>
    <mergeCell ref="BC23:BN23"/>
    <mergeCell ref="BO23:BZ23"/>
  </mergeCells>
  <pageMargins left="0.511811024" right="0.511811024" top="0.78740157499999996" bottom="0.78740157499999996" header="0.31496062000000002" footer="0.3149606200000000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3D7A-E783-4756-AE84-76C898027D60}">
  <sheetPr>
    <tabColor theme="9" tint="-0.249977111117893"/>
  </sheetPr>
  <dimension ref="A1:K34"/>
  <sheetViews>
    <sheetView workbookViewId="0">
      <selection sqref="A1:XFD1048576"/>
    </sheetView>
  </sheetViews>
  <sheetFormatPr defaultColWidth="9.140625" defaultRowHeight="12" x14ac:dyDescent="0.2"/>
  <cols>
    <col min="1" max="1" width="65.7109375" style="444" bestFit="1" customWidth="1"/>
    <col min="2" max="2" width="18.140625" style="455" customWidth="1"/>
    <col min="3" max="3" width="7.28515625" style="456" customWidth="1"/>
    <col min="4" max="4" width="20.7109375" style="457" bestFit="1" customWidth="1"/>
    <col min="5" max="5" width="15.85546875" style="457" customWidth="1"/>
    <col min="6" max="6" width="6.42578125" style="456" customWidth="1"/>
    <col min="7" max="7" width="14.28515625" style="444" bestFit="1" customWidth="1"/>
    <col min="8" max="8" width="14.28515625" style="444" customWidth="1"/>
    <col min="9" max="9" width="11.7109375" style="444" bestFit="1" customWidth="1"/>
    <col min="10" max="10" width="21" style="444" bestFit="1" customWidth="1"/>
    <col min="11" max="16384" width="9.140625" style="444"/>
  </cols>
  <sheetData>
    <row r="1" spans="1:11" ht="12" customHeight="1" x14ac:dyDescent="0.2">
      <c r="A1" s="719" t="s">
        <v>822</v>
      </c>
      <c r="B1" s="720"/>
      <c r="C1" s="720"/>
      <c r="D1" s="720"/>
      <c r="E1" s="721"/>
      <c r="F1" s="725" t="s">
        <v>686</v>
      </c>
      <c r="G1" s="710" t="s">
        <v>862</v>
      </c>
      <c r="H1" s="712" t="s">
        <v>863</v>
      </c>
      <c r="I1" s="716" t="s">
        <v>687</v>
      </c>
      <c r="J1" s="382" t="s">
        <v>688</v>
      </c>
      <c r="K1" s="383">
        <v>0.05</v>
      </c>
    </row>
    <row r="2" spans="1:11" ht="12" customHeight="1" x14ac:dyDescent="0.2">
      <c r="A2" s="722"/>
      <c r="B2" s="723"/>
      <c r="C2" s="723"/>
      <c r="D2" s="723"/>
      <c r="E2" s="724"/>
      <c r="F2" s="726"/>
      <c r="G2" s="711"/>
      <c r="H2" s="713"/>
      <c r="I2" s="717"/>
      <c r="J2" s="385" t="s">
        <v>689</v>
      </c>
      <c r="K2" s="386">
        <v>12</v>
      </c>
    </row>
    <row r="3" spans="1:11" x14ac:dyDescent="0.2">
      <c r="A3" s="445" t="s">
        <v>823</v>
      </c>
      <c r="B3" s="445" t="s">
        <v>824</v>
      </c>
      <c r="C3" s="446" t="s">
        <v>825</v>
      </c>
      <c r="D3" s="447" t="s">
        <v>826</v>
      </c>
      <c r="E3" s="447" t="s">
        <v>827</v>
      </c>
      <c r="F3" s="448"/>
      <c r="G3" s="459"/>
      <c r="H3" s="390"/>
      <c r="I3" s="447" t="s">
        <v>864</v>
      </c>
      <c r="J3" s="718"/>
      <c r="K3" s="718"/>
    </row>
    <row r="4" spans="1:11" ht="12" customHeight="1" x14ac:dyDescent="0.2">
      <c r="A4" s="449" t="s">
        <v>828</v>
      </c>
      <c r="B4" s="450" t="s">
        <v>829</v>
      </c>
      <c r="C4" s="448">
        <v>2</v>
      </c>
      <c r="D4" s="451">
        <v>758.1</v>
      </c>
      <c r="E4" s="451">
        <f>D4*C4</f>
        <v>1516.2</v>
      </c>
      <c r="F4" s="448">
        <v>3</v>
      </c>
      <c r="G4" s="459">
        <v>0.05</v>
      </c>
      <c r="H4" s="390">
        <f>C4*D4*G4/12</f>
        <v>6.3174999999999999</v>
      </c>
      <c r="I4" s="392">
        <f t="shared" ref="I4:I17" si="0">PMT(K$1,K$2,D4)</f>
        <v>-85.532943336780164</v>
      </c>
      <c r="J4" s="714" t="s">
        <v>594</v>
      </c>
      <c r="K4" s="715"/>
    </row>
    <row r="5" spans="1:11" x14ac:dyDescent="0.2">
      <c r="A5" s="449" t="s">
        <v>830</v>
      </c>
      <c r="B5" s="450" t="s">
        <v>831</v>
      </c>
      <c r="C5" s="448">
        <v>2</v>
      </c>
      <c r="D5" s="451">
        <v>1049</v>
      </c>
      <c r="E5" s="451">
        <f t="shared" ref="E5:E24" si="1">D5*C5</f>
        <v>2098</v>
      </c>
      <c r="F5" s="448">
        <v>3</v>
      </c>
      <c r="G5" s="459">
        <v>3.5000000000000003E-2</v>
      </c>
      <c r="H5" s="390">
        <f t="shared" ref="H5:H24" si="2">C5*D5*G5/12</f>
        <v>6.1191666666666675</v>
      </c>
      <c r="I5" s="392">
        <f t="shared" si="0"/>
        <v>-118.35385511183536</v>
      </c>
      <c r="J5" s="714" t="s">
        <v>594</v>
      </c>
      <c r="K5" s="715"/>
    </row>
    <row r="6" spans="1:11" x14ac:dyDescent="0.2">
      <c r="A6" s="449" t="s">
        <v>832</v>
      </c>
      <c r="B6" s="450" t="s">
        <v>833</v>
      </c>
      <c r="C6" s="448">
        <v>2</v>
      </c>
      <c r="D6" s="451">
        <v>439.9</v>
      </c>
      <c r="E6" s="451">
        <f>D6*C6</f>
        <v>879.8</v>
      </c>
      <c r="F6" s="448">
        <v>5</v>
      </c>
      <c r="G6" s="459">
        <v>3.5000000000000003E-2</v>
      </c>
      <c r="H6" s="390">
        <f t="shared" si="2"/>
        <v>2.5660833333333337</v>
      </c>
      <c r="I6" s="392">
        <f t="shared" si="0"/>
        <v>-49.631897868156699</v>
      </c>
      <c r="J6" s="714" t="s">
        <v>594</v>
      </c>
      <c r="K6" s="715"/>
    </row>
    <row r="7" spans="1:11" x14ac:dyDescent="0.2">
      <c r="A7" s="449" t="s">
        <v>834</v>
      </c>
      <c r="B7" s="450" t="s">
        <v>831</v>
      </c>
      <c r="C7" s="448">
        <v>3</v>
      </c>
      <c r="D7" s="451">
        <v>935</v>
      </c>
      <c r="E7" s="451">
        <f t="shared" si="1"/>
        <v>2805</v>
      </c>
      <c r="F7" s="448">
        <v>2</v>
      </c>
      <c r="G7" s="459">
        <v>3.5000000000000003E-2</v>
      </c>
      <c r="H7" s="390">
        <f t="shared" si="2"/>
        <v>8.1812500000000004</v>
      </c>
      <c r="I7" s="392">
        <f t="shared" si="0"/>
        <v>-105.4917583694624</v>
      </c>
      <c r="J7" s="714" t="s">
        <v>594</v>
      </c>
      <c r="K7" s="715"/>
    </row>
    <row r="8" spans="1:11" x14ac:dyDescent="0.2">
      <c r="A8" s="449" t="s">
        <v>835</v>
      </c>
      <c r="B8" s="450" t="s">
        <v>831</v>
      </c>
      <c r="C8" s="448">
        <v>3</v>
      </c>
      <c r="D8" s="451">
        <v>2151</v>
      </c>
      <c r="E8" s="451">
        <f t="shared" si="1"/>
        <v>6453</v>
      </c>
      <c r="F8" s="448">
        <v>5</v>
      </c>
      <c r="G8" s="460">
        <v>3.5000000000000003E-2</v>
      </c>
      <c r="H8" s="390">
        <f t="shared" si="2"/>
        <v>18.821250000000003</v>
      </c>
      <c r="I8" s="392">
        <f t="shared" si="0"/>
        <v>-242.68745695477398</v>
      </c>
      <c r="J8" s="714" t="s">
        <v>594</v>
      </c>
      <c r="K8" s="715"/>
    </row>
    <row r="9" spans="1:11" x14ac:dyDescent="0.2">
      <c r="A9" s="449" t="s">
        <v>836</v>
      </c>
      <c r="B9" s="450" t="s">
        <v>837</v>
      </c>
      <c r="C9" s="448">
        <v>3</v>
      </c>
      <c r="D9" s="451">
        <v>5252.62</v>
      </c>
      <c r="E9" s="451">
        <f>D9*C9</f>
        <v>15757.86</v>
      </c>
      <c r="F9" s="448">
        <v>5</v>
      </c>
      <c r="G9" s="460">
        <v>3.5000000000000003E-2</v>
      </c>
      <c r="H9" s="390">
        <f t="shared" si="2"/>
        <v>45.960425000000008</v>
      </c>
      <c r="I9" s="392">
        <f t="shared" si="0"/>
        <v>-592.62900518353547</v>
      </c>
      <c r="J9" s="714" t="s">
        <v>594</v>
      </c>
      <c r="K9" s="715"/>
    </row>
    <row r="10" spans="1:11" x14ac:dyDescent="0.2">
      <c r="A10" s="449" t="s">
        <v>838</v>
      </c>
      <c r="B10" s="450" t="s">
        <v>839</v>
      </c>
      <c r="C10" s="448">
        <v>6</v>
      </c>
      <c r="D10" s="451">
        <v>329</v>
      </c>
      <c r="E10" s="451">
        <f t="shared" si="1"/>
        <v>1974</v>
      </c>
      <c r="F10" s="448">
        <v>3</v>
      </c>
      <c r="G10" s="460">
        <v>0.02</v>
      </c>
      <c r="H10" s="390">
        <f t="shared" si="2"/>
        <v>3.2900000000000005</v>
      </c>
      <c r="I10" s="392">
        <f t="shared" si="0"/>
        <v>-37.119559896848266</v>
      </c>
      <c r="J10" s="714" t="s">
        <v>594</v>
      </c>
      <c r="K10" s="715"/>
    </row>
    <row r="11" spans="1:11" x14ac:dyDescent="0.2">
      <c r="A11" s="449" t="s">
        <v>840</v>
      </c>
      <c r="B11" s="450" t="s">
        <v>831</v>
      </c>
      <c r="C11" s="448">
        <v>3</v>
      </c>
      <c r="D11" s="451">
        <v>773</v>
      </c>
      <c r="E11" s="451">
        <f t="shared" si="1"/>
        <v>2319</v>
      </c>
      <c r="F11" s="448">
        <v>3</v>
      </c>
      <c r="G11" s="460">
        <v>0.05</v>
      </c>
      <c r="H11" s="390">
        <f t="shared" si="2"/>
        <v>9.6624999999999996</v>
      </c>
      <c r="I11" s="392">
        <f t="shared" si="0"/>
        <v>-87.214041946090319</v>
      </c>
      <c r="J11" s="714" t="s">
        <v>594</v>
      </c>
      <c r="K11" s="715"/>
    </row>
    <row r="12" spans="1:11" x14ac:dyDescent="0.2">
      <c r="A12" s="449" t="s">
        <v>841</v>
      </c>
      <c r="B12" s="450" t="s">
        <v>842</v>
      </c>
      <c r="C12" s="448">
        <v>2</v>
      </c>
      <c r="D12" s="451">
        <v>2699</v>
      </c>
      <c r="E12" s="451">
        <f t="shared" si="1"/>
        <v>5398</v>
      </c>
      <c r="F12" s="448">
        <v>7</v>
      </c>
      <c r="G12" s="460">
        <v>0.05</v>
      </c>
      <c r="H12" s="390">
        <f t="shared" si="2"/>
        <v>22.491666666666671</v>
      </c>
      <c r="I12" s="392">
        <f t="shared" si="0"/>
        <v>-304.51578164618076</v>
      </c>
      <c r="J12" s="708" t="s">
        <v>594</v>
      </c>
      <c r="K12" s="709"/>
    </row>
    <row r="13" spans="1:11" x14ac:dyDescent="0.2">
      <c r="A13" s="449" t="s">
        <v>843</v>
      </c>
      <c r="B13" s="450" t="s">
        <v>844</v>
      </c>
      <c r="C13" s="448">
        <v>6</v>
      </c>
      <c r="D13" s="451">
        <v>460</v>
      </c>
      <c r="E13" s="451">
        <f t="shared" si="1"/>
        <v>2760</v>
      </c>
      <c r="F13" s="448">
        <v>3</v>
      </c>
      <c r="G13" s="460">
        <v>0.05</v>
      </c>
      <c r="H13" s="390">
        <f t="shared" si="2"/>
        <v>11.5</v>
      </c>
      <c r="I13" s="392">
        <f t="shared" si="0"/>
        <v>-51.899688609575087</v>
      </c>
      <c r="J13" s="708" t="s">
        <v>594</v>
      </c>
      <c r="K13" s="709"/>
    </row>
    <row r="14" spans="1:11" x14ac:dyDescent="0.2">
      <c r="A14" s="449" t="s">
        <v>845</v>
      </c>
      <c r="B14" s="450" t="s">
        <v>846</v>
      </c>
      <c r="C14" s="448">
        <v>4</v>
      </c>
      <c r="D14" s="451">
        <v>950</v>
      </c>
      <c r="E14" s="451">
        <f t="shared" si="1"/>
        <v>3800</v>
      </c>
      <c r="F14" s="448">
        <v>1.5</v>
      </c>
      <c r="G14" s="460">
        <v>0.05</v>
      </c>
      <c r="H14" s="390">
        <f t="shared" si="2"/>
        <v>15.833333333333334</v>
      </c>
      <c r="I14" s="392">
        <f t="shared" si="0"/>
        <v>-107.18413951977465</v>
      </c>
      <c r="J14" s="708" t="s">
        <v>594</v>
      </c>
      <c r="K14" s="709"/>
    </row>
    <row r="15" spans="1:11" x14ac:dyDescent="0.2">
      <c r="A15" s="449" t="s">
        <v>847</v>
      </c>
      <c r="B15" s="450"/>
      <c r="C15" s="448">
        <v>3</v>
      </c>
      <c r="D15" s="451">
        <v>5200</v>
      </c>
      <c r="E15" s="451">
        <f t="shared" si="1"/>
        <v>15600</v>
      </c>
      <c r="F15" s="448">
        <v>8</v>
      </c>
      <c r="G15" s="460">
        <v>0.05</v>
      </c>
      <c r="H15" s="390">
        <f t="shared" si="2"/>
        <v>65</v>
      </c>
      <c r="I15" s="392">
        <f t="shared" si="0"/>
        <v>-586.69213210824012</v>
      </c>
      <c r="J15" s="708" t="s">
        <v>594</v>
      </c>
      <c r="K15" s="709"/>
    </row>
    <row r="16" spans="1:11" x14ac:dyDescent="0.2">
      <c r="A16" s="449" t="s">
        <v>848</v>
      </c>
      <c r="B16" s="450" t="s">
        <v>849</v>
      </c>
      <c r="C16" s="448">
        <v>6</v>
      </c>
      <c r="D16" s="451">
        <v>879.9</v>
      </c>
      <c r="E16" s="451">
        <f t="shared" si="1"/>
        <v>5279.4</v>
      </c>
      <c r="F16" s="448">
        <v>10</v>
      </c>
      <c r="G16" s="460">
        <v>0.05</v>
      </c>
      <c r="H16" s="390">
        <f t="shared" si="2"/>
        <v>21.997499999999999</v>
      </c>
      <c r="I16" s="392">
        <f t="shared" si="0"/>
        <v>-99.275078277315473</v>
      </c>
      <c r="J16" s="708" t="s">
        <v>594</v>
      </c>
      <c r="K16" s="709"/>
    </row>
    <row r="17" spans="1:11" x14ac:dyDescent="0.2">
      <c r="A17" s="449" t="s">
        <v>850</v>
      </c>
      <c r="B17" s="450" t="s">
        <v>851</v>
      </c>
      <c r="C17" s="448">
        <v>3</v>
      </c>
      <c r="D17" s="451">
        <v>11815.68</v>
      </c>
      <c r="E17" s="451">
        <f t="shared" si="1"/>
        <v>35447.040000000001</v>
      </c>
      <c r="F17" s="448">
        <v>10</v>
      </c>
      <c r="G17" s="460">
        <v>0.05</v>
      </c>
      <c r="H17" s="390">
        <f t="shared" si="2"/>
        <v>147.696</v>
      </c>
      <c r="I17" s="392">
        <f t="shared" si="0"/>
        <v>-1333.1089406747483</v>
      </c>
      <c r="J17" s="708" t="s">
        <v>594</v>
      </c>
      <c r="K17" s="709"/>
    </row>
    <row r="18" spans="1:11" x14ac:dyDescent="0.2">
      <c r="A18" s="449" t="s">
        <v>852</v>
      </c>
      <c r="B18" s="450" t="s">
        <v>853</v>
      </c>
      <c r="C18" s="448">
        <v>4</v>
      </c>
      <c r="D18" s="451">
        <v>3665.56</v>
      </c>
      <c r="E18" s="451">
        <f t="shared" si="1"/>
        <v>14662.24</v>
      </c>
      <c r="F18" s="448">
        <v>10</v>
      </c>
      <c r="G18" s="460">
        <v>0.05</v>
      </c>
      <c r="H18" s="390">
        <f t="shared" si="2"/>
        <v>61.092666666666673</v>
      </c>
      <c r="I18" s="392">
        <f t="shared" ref="I18:I24" si="3">PMT(K$1,K$2,D18)</f>
        <v>-413.56830995590008</v>
      </c>
      <c r="J18" s="708" t="s">
        <v>594</v>
      </c>
      <c r="K18" s="709"/>
    </row>
    <row r="19" spans="1:11" x14ac:dyDescent="0.2">
      <c r="A19" s="449" t="s">
        <v>854</v>
      </c>
      <c r="B19" s="450" t="s">
        <v>855</v>
      </c>
      <c r="C19" s="448">
        <v>3</v>
      </c>
      <c r="D19" s="451">
        <v>2790</v>
      </c>
      <c r="E19" s="451">
        <f t="shared" si="1"/>
        <v>8370</v>
      </c>
      <c r="F19" s="448">
        <v>4</v>
      </c>
      <c r="G19" s="460">
        <v>0.05</v>
      </c>
      <c r="H19" s="390">
        <f t="shared" si="2"/>
        <v>34.875</v>
      </c>
      <c r="I19" s="392">
        <f t="shared" si="3"/>
        <v>-314.78289395807496</v>
      </c>
      <c r="J19" s="708" t="s">
        <v>594</v>
      </c>
      <c r="K19" s="709"/>
    </row>
    <row r="20" spans="1:11" x14ac:dyDescent="0.2">
      <c r="A20" s="449" t="s">
        <v>856</v>
      </c>
      <c r="B20" s="450"/>
      <c r="C20" s="448">
        <v>12</v>
      </c>
      <c r="D20" s="451">
        <v>1300</v>
      </c>
      <c r="E20" s="451">
        <f t="shared" si="1"/>
        <v>15600</v>
      </c>
      <c r="F20" s="448">
        <v>4</v>
      </c>
      <c r="G20" s="460">
        <v>0.05</v>
      </c>
      <c r="H20" s="390">
        <f t="shared" si="2"/>
        <v>65</v>
      </c>
      <c r="I20" s="392">
        <f t="shared" si="3"/>
        <v>-146.67303302706003</v>
      </c>
      <c r="J20" s="708" t="s">
        <v>594</v>
      </c>
      <c r="K20" s="709"/>
    </row>
    <row r="21" spans="1:11" x14ac:dyDescent="0.2">
      <c r="A21" s="449" t="s">
        <v>857</v>
      </c>
      <c r="B21" s="450"/>
      <c r="C21" s="448">
        <v>12</v>
      </c>
      <c r="D21" s="451">
        <v>2000</v>
      </c>
      <c r="E21" s="451">
        <f t="shared" si="1"/>
        <v>24000</v>
      </c>
      <c r="F21" s="448">
        <v>4</v>
      </c>
      <c r="G21" s="460">
        <v>0.05</v>
      </c>
      <c r="H21" s="390">
        <f t="shared" si="2"/>
        <v>100</v>
      </c>
      <c r="I21" s="392">
        <f t="shared" si="3"/>
        <v>-225.65082004163082</v>
      </c>
      <c r="J21" s="708" t="s">
        <v>594</v>
      </c>
      <c r="K21" s="709"/>
    </row>
    <row r="22" spans="1:11" x14ac:dyDescent="0.2">
      <c r="A22" s="449" t="s">
        <v>858</v>
      </c>
      <c r="B22" s="450"/>
      <c r="C22" s="448">
        <v>12</v>
      </c>
      <c r="D22" s="451">
        <v>1000</v>
      </c>
      <c r="E22" s="451">
        <f t="shared" si="1"/>
        <v>12000</v>
      </c>
      <c r="F22" s="448">
        <v>4</v>
      </c>
      <c r="G22" s="460">
        <v>0.05</v>
      </c>
      <c r="H22" s="390">
        <f t="shared" si="2"/>
        <v>50</v>
      </c>
      <c r="I22" s="392">
        <f t="shared" si="3"/>
        <v>-112.82541002081541</v>
      </c>
      <c r="J22" s="708" t="s">
        <v>594</v>
      </c>
      <c r="K22" s="709"/>
    </row>
    <row r="23" spans="1:11" x14ac:dyDescent="0.2">
      <c r="A23" s="449" t="s">
        <v>859</v>
      </c>
      <c r="B23" s="450"/>
      <c r="C23" s="448">
        <v>3</v>
      </c>
      <c r="D23" s="451">
        <v>1500</v>
      </c>
      <c r="E23" s="451">
        <f t="shared" si="1"/>
        <v>4500</v>
      </c>
      <c r="F23" s="448">
        <v>4</v>
      </c>
      <c r="G23" s="460">
        <v>0.05</v>
      </c>
      <c r="H23" s="390">
        <f t="shared" si="2"/>
        <v>18.75</v>
      </c>
      <c r="I23" s="392">
        <f t="shared" si="3"/>
        <v>-169.23811503122312</v>
      </c>
      <c r="J23" s="708" t="s">
        <v>594</v>
      </c>
      <c r="K23" s="709"/>
    </row>
    <row r="24" spans="1:11" x14ac:dyDescent="0.2">
      <c r="A24" s="449" t="s">
        <v>860</v>
      </c>
      <c r="B24" s="450" t="s">
        <v>861</v>
      </c>
      <c r="C24" s="448">
        <v>8</v>
      </c>
      <c r="D24" s="451">
        <v>2640.9</v>
      </c>
      <c r="E24" s="451">
        <f t="shared" si="1"/>
        <v>21127.200000000001</v>
      </c>
      <c r="F24" s="448">
        <v>6</v>
      </c>
      <c r="G24" s="460">
        <v>0.05</v>
      </c>
      <c r="H24" s="390">
        <f t="shared" si="2"/>
        <v>88.030000000000015</v>
      </c>
      <c r="I24" s="392">
        <f t="shared" si="3"/>
        <v>-297.96062532397144</v>
      </c>
      <c r="J24" s="708" t="s">
        <v>594</v>
      </c>
      <c r="K24" s="709"/>
    </row>
    <row r="25" spans="1:11" x14ac:dyDescent="0.2">
      <c r="B25" s="452"/>
      <c r="C25" s="453"/>
      <c r="D25" s="462"/>
      <c r="E25" s="463">
        <f>SUM(E4:E24)</f>
        <v>202346.74</v>
      </c>
      <c r="F25" s="454">
        <f>ROUNDUP(SUMPRODUCT(E4:E24,F4:F24)/E25,0)</f>
        <v>7</v>
      </c>
      <c r="G25" s="454" t="s">
        <v>690</v>
      </c>
      <c r="H25" s="461">
        <f>SUM(H4:H24)</f>
        <v>803.18434166666668</v>
      </c>
      <c r="I25" s="464">
        <f>SUM(I4:I24)</f>
        <v>-5482.0354868619934</v>
      </c>
    </row>
    <row r="26" spans="1:11" x14ac:dyDescent="0.2">
      <c r="E26" s="454"/>
      <c r="F26" s="454"/>
    </row>
    <row r="28" spans="1:11" x14ac:dyDescent="0.2">
      <c r="A28" s="458"/>
      <c r="B28" s="444"/>
      <c r="C28" s="444"/>
      <c r="D28" s="444"/>
      <c r="E28" s="444"/>
      <c r="F28" s="444"/>
    </row>
    <row r="29" spans="1:11" x14ac:dyDescent="0.2">
      <c r="B29" s="444"/>
      <c r="C29" s="444"/>
      <c r="D29" s="444"/>
      <c r="E29" s="444"/>
      <c r="F29" s="444"/>
    </row>
    <row r="30" spans="1:11" x14ac:dyDescent="0.2">
      <c r="B30" s="444"/>
      <c r="C30" s="444"/>
      <c r="D30" s="444"/>
      <c r="E30" s="444"/>
      <c r="F30" s="444"/>
    </row>
    <row r="31" spans="1:11" x14ac:dyDescent="0.2">
      <c r="B31" s="444"/>
      <c r="C31" s="444"/>
      <c r="D31" s="444"/>
      <c r="E31" s="444"/>
      <c r="F31" s="444"/>
    </row>
    <row r="32" spans="1:11" x14ac:dyDescent="0.2">
      <c r="B32" s="444"/>
      <c r="C32" s="444"/>
      <c r="D32" s="444"/>
      <c r="E32" s="444"/>
      <c r="F32" s="444"/>
    </row>
    <row r="33" s="444" customFormat="1" x14ac:dyDescent="0.2"/>
    <row r="34" s="444" customFormat="1" x14ac:dyDescent="0.2"/>
  </sheetData>
  <mergeCells count="27">
    <mergeCell ref="A1:E2"/>
    <mergeCell ref="F1:F2"/>
    <mergeCell ref="J9:K9"/>
    <mergeCell ref="J10:K10"/>
    <mergeCell ref="J11:K11"/>
    <mergeCell ref="J12:K12"/>
    <mergeCell ref="I1:I2"/>
    <mergeCell ref="J3:K3"/>
    <mergeCell ref="J4:K4"/>
    <mergeCell ref="J5:K5"/>
    <mergeCell ref="J6:K6"/>
    <mergeCell ref="J22:K22"/>
    <mergeCell ref="J23:K23"/>
    <mergeCell ref="J24:K24"/>
    <mergeCell ref="G1:G2"/>
    <mergeCell ref="H1:H2"/>
    <mergeCell ref="J18:K18"/>
    <mergeCell ref="J19:K19"/>
    <mergeCell ref="J20:K20"/>
    <mergeCell ref="J21:K21"/>
    <mergeCell ref="J13:K13"/>
    <mergeCell ref="J14:K14"/>
    <mergeCell ref="J15:K15"/>
    <mergeCell ref="J16:K16"/>
    <mergeCell ref="J17:K17"/>
    <mergeCell ref="J7:K7"/>
    <mergeCell ref="J8:K8"/>
  </mergeCell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10C97-3FAE-410A-8EFC-BB62BBBE0343}">
  <sheetPr>
    <tabColor theme="9" tint="-0.249977111117893"/>
  </sheetPr>
  <dimension ref="A1:K39"/>
  <sheetViews>
    <sheetView workbookViewId="0">
      <selection activeCell="E27" sqref="E27"/>
    </sheetView>
  </sheetViews>
  <sheetFormatPr defaultColWidth="9.140625" defaultRowHeight="11.25" x14ac:dyDescent="0.25"/>
  <cols>
    <col min="1" max="1" width="30.140625" style="384" bestFit="1" customWidth="1"/>
    <col min="2" max="7" width="17.85546875" style="384" customWidth="1"/>
    <col min="8" max="8" width="17.5703125" style="384" customWidth="1"/>
    <col min="9" max="9" width="17.28515625" style="384" customWidth="1"/>
    <col min="10" max="16384" width="9.140625" style="384"/>
  </cols>
  <sheetData>
    <row r="1" spans="1:9" ht="12.75" customHeight="1" x14ac:dyDescent="0.25">
      <c r="A1" s="728" t="s">
        <v>709</v>
      </c>
      <c r="B1" s="729"/>
      <c r="C1" s="729"/>
      <c r="D1" s="729"/>
      <c r="E1" s="730"/>
      <c r="F1" s="734" t="s">
        <v>686</v>
      </c>
      <c r="G1" s="716" t="s">
        <v>687</v>
      </c>
      <c r="H1" s="382" t="s">
        <v>688</v>
      </c>
      <c r="I1" s="383">
        <v>1.4999999999999999E-2</v>
      </c>
    </row>
    <row r="2" spans="1:9" x14ac:dyDescent="0.25">
      <c r="A2" s="731"/>
      <c r="B2" s="732"/>
      <c r="C2" s="732"/>
      <c r="D2" s="732"/>
      <c r="E2" s="733"/>
      <c r="F2" s="735"/>
      <c r="G2" s="717"/>
      <c r="H2" s="385" t="s">
        <v>689</v>
      </c>
      <c r="I2" s="386">
        <v>36</v>
      </c>
    </row>
    <row r="3" spans="1:9" x14ac:dyDescent="0.2">
      <c r="A3" s="387" t="s">
        <v>710</v>
      </c>
      <c r="B3" s="388" t="s">
        <v>711</v>
      </c>
      <c r="C3" s="389">
        <v>3</v>
      </c>
      <c r="D3" s="390">
        <v>57000</v>
      </c>
      <c r="E3" s="390">
        <f t="shared" ref="E3:E12" si="0">D3*C3</f>
        <v>171000</v>
      </c>
      <c r="F3" s="391">
        <v>10</v>
      </c>
      <c r="G3" s="392">
        <f>PMT(I$1,I$2,E3)</f>
        <v>-6182.0596366417794</v>
      </c>
      <c r="H3" s="714" t="s">
        <v>594</v>
      </c>
      <c r="I3" s="715"/>
    </row>
    <row r="4" spans="1:9" x14ac:dyDescent="0.2">
      <c r="A4" s="387" t="s">
        <v>712</v>
      </c>
      <c r="B4" s="388" t="s">
        <v>711</v>
      </c>
      <c r="C4" s="389">
        <v>4</v>
      </c>
      <c r="D4" s="390">
        <v>57000</v>
      </c>
      <c r="E4" s="390">
        <f t="shared" si="0"/>
        <v>228000</v>
      </c>
      <c r="F4" s="391"/>
      <c r="G4" s="392">
        <f t="shared" ref="G4:G12" si="1">PMT(I$1,I$2,E4)</f>
        <v>-8242.7461821890392</v>
      </c>
      <c r="H4" s="714" t="s">
        <v>594</v>
      </c>
      <c r="I4" s="715"/>
    </row>
    <row r="5" spans="1:9" x14ac:dyDescent="0.2">
      <c r="A5" s="387" t="s">
        <v>716</v>
      </c>
      <c r="B5" s="388" t="s">
        <v>713</v>
      </c>
      <c r="C5" s="389">
        <v>2</v>
      </c>
      <c r="D5" s="389">
        <v>81000</v>
      </c>
      <c r="E5" s="390">
        <f t="shared" si="0"/>
        <v>162000</v>
      </c>
      <c r="F5" s="391"/>
      <c r="G5" s="392">
        <f t="shared" si="1"/>
        <v>-5856.6880768185274</v>
      </c>
      <c r="H5" s="714" t="s">
        <v>594</v>
      </c>
      <c r="I5" s="715"/>
    </row>
    <row r="6" spans="1:9" x14ac:dyDescent="0.2">
      <c r="A6" s="387" t="s">
        <v>714</v>
      </c>
      <c r="B6" s="388" t="s">
        <v>713</v>
      </c>
      <c r="C6" s="389">
        <v>3</v>
      </c>
      <c r="D6" s="390">
        <v>90000</v>
      </c>
      <c r="E6" s="390">
        <f t="shared" si="0"/>
        <v>270000</v>
      </c>
      <c r="F6" s="391"/>
      <c r="G6" s="392">
        <f t="shared" si="1"/>
        <v>-9761.1467946975463</v>
      </c>
      <c r="H6" s="714" t="s">
        <v>594</v>
      </c>
      <c r="I6" s="715"/>
    </row>
    <row r="7" spans="1:9" x14ac:dyDescent="0.2">
      <c r="A7" s="387" t="s">
        <v>715</v>
      </c>
      <c r="B7" s="388" t="s">
        <v>713</v>
      </c>
      <c r="C7" s="389">
        <v>1</v>
      </c>
      <c r="D7" s="390">
        <v>170000</v>
      </c>
      <c r="E7" s="390">
        <f t="shared" si="0"/>
        <v>170000</v>
      </c>
      <c r="F7" s="391"/>
      <c r="G7" s="392">
        <f t="shared" si="1"/>
        <v>-6145.9072411058623</v>
      </c>
      <c r="H7" s="714" t="s">
        <v>594</v>
      </c>
      <c r="I7" s="715"/>
    </row>
    <row r="8" spans="1:9" x14ac:dyDescent="0.2">
      <c r="A8" s="387" t="s">
        <v>717</v>
      </c>
      <c r="B8" s="388" t="s">
        <v>713</v>
      </c>
      <c r="C8" s="389">
        <v>1</v>
      </c>
      <c r="D8" s="390">
        <v>85000</v>
      </c>
      <c r="E8" s="390">
        <f t="shared" si="0"/>
        <v>85000</v>
      </c>
      <c r="F8" s="391"/>
      <c r="G8" s="392">
        <f t="shared" si="1"/>
        <v>-3072.9536205529312</v>
      </c>
      <c r="H8" s="714" t="s">
        <v>594</v>
      </c>
      <c r="I8" s="715"/>
    </row>
    <row r="9" spans="1:9" x14ac:dyDescent="0.2">
      <c r="A9" s="387" t="s">
        <v>718</v>
      </c>
      <c r="B9" s="388" t="s">
        <v>719</v>
      </c>
      <c r="C9" s="389">
        <v>1</v>
      </c>
      <c r="D9" s="390">
        <v>170000</v>
      </c>
      <c r="E9" s="390">
        <f t="shared" si="0"/>
        <v>170000</v>
      </c>
      <c r="F9" s="391"/>
      <c r="G9" s="392">
        <f t="shared" si="1"/>
        <v>-6145.9072411058623</v>
      </c>
      <c r="H9" s="714" t="s">
        <v>594</v>
      </c>
      <c r="I9" s="715"/>
    </row>
    <row r="10" spans="1:9" x14ac:dyDescent="0.2">
      <c r="A10" s="387"/>
      <c r="B10" s="388"/>
      <c r="C10" s="389"/>
      <c r="D10" s="390"/>
      <c r="E10" s="390">
        <f t="shared" si="0"/>
        <v>0</v>
      </c>
      <c r="F10" s="391"/>
      <c r="G10" s="392">
        <f t="shared" si="1"/>
        <v>0</v>
      </c>
      <c r="H10" s="714" t="s">
        <v>594</v>
      </c>
      <c r="I10" s="715"/>
    </row>
    <row r="11" spans="1:9" x14ac:dyDescent="0.2">
      <c r="A11" s="387"/>
      <c r="B11" s="388"/>
      <c r="C11" s="389"/>
      <c r="D11" s="390"/>
      <c r="E11" s="390">
        <f t="shared" si="0"/>
        <v>0</v>
      </c>
      <c r="F11" s="391"/>
      <c r="G11" s="392">
        <f t="shared" si="1"/>
        <v>0</v>
      </c>
      <c r="H11" s="714" t="s">
        <v>594</v>
      </c>
      <c r="I11" s="715"/>
    </row>
    <row r="12" spans="1:9" x14ac:dyDescent="0.2">
      <c r="A12" s="393"/>
      <c r="B12" s="388"/>
      <c r="C12" s="389"/>
      <c r="D12" s="390"/>
      <c r="E12" s="390">
        <f t="shared" si="0"/>
        <v>0</v>
      </c>
      <c r="F12" s="391"/>
      <c r="G12" s="392">
        <f t="shared" si="1"/>
        <v>0</v>
      </c>
      <c r="H12" s="708" t="s">
        <v>594</v>
      </c>
      <c r="I12" s="709"/>
    </row>
    <row r="13" spans="1:9" x14ac:dyDescent="0.2">
      <c r="A13" s="394"/>
      <c r="B13" s="395"/>
      <c r="C13" s="396"/>
      <c r="D13" s="397"/>
      <c r="E13" s="398">
        <f>SUM(E3:E12)</f>
        <v>1256000</v>
      </c>
      <c r="F13" s="425">
        <f>SUMPRODUCT(C3:C12,D3:D12,F3:F12)/E13</f>
        <v>1.3614649681528663</v>
      </c>
      <c r="G13" s="427">
        <f>SUM(G3:G12)</f>
        <v>-45407.40879311155</v>
      </c>
      <c r="H13" s="708" t="s">
        <v>594</v>
      </c>
      <c r="I13" s="709"/>
    </row>
    <row r="14" spans="1:9" x14ac:dyDescent="0.2">
      <c r="A14" s="394"/>
      <c r="B14" s="395"/>
      <c r="C14" s="396"/>
      <c r="D14" s="397"/>
      <c r="E14" s="397"/>
      <c r="F14" s="426" t="s">
        <v>690</v>
      </c>
      <c r="G14" s="394"/>
    </row>
    <row r="15" spans="1:9" x14ac:dyDescent="0.2">
      <c r="A15" s="399"/>
      <c r="B15" s="395"/>
      <c r="C15" s="396"/>
      <c r="D15" s="397"/>
      <c r="E15" s="397"/>
      <c r="F15" s="396"/>
      <c r="G15" s="394"/>
    </row>
    <row r="16" spans="1:9" x14ac:dyDescent="0.2">
      <c r="A16" s="394"/>
      <c r="B16" s="395"/>
      <c r="C16" s="396"/>
      <c r="D16" s="397"/>
      <c r="E16" s="397"/>
      <c r="F16" s="396"/>
      <c r="G16" s="394"/>
    </row>
    <row r="17" spans="1:10" x14ac:dyDescent="0.2">
      <c r="A17" s="394"/>
      <c r="B17" s="395"/>
      <c r="C17" s="396"/>
      <c r="D17" s="397"/>
      <c r="E17" s="400"/>
      <c r="F17" s="396"/>
      <c r="G17" s="394"/>
    </row>
    <row r="18" spans="1:10" x14ac:dyDescent="0.2">
      <c r="A18" s="394"/>
      <c r="B18" s="395"/>
      <c r="C18" s="396"/>
      <c r="D18" s="397"/>
      <c r="E18" s="401"/>
      <c r="F18" s="402"/>
      <c r="G18" s="394"/>
    </row>
    <row r="19" spans="1:10" x14ac:dyDescent="0.2">
      <c r="A19" s="394"/>
      <c r="B19" s="395"/>
      <c r="C19" s="396"/>
      <c r="D19" s="397"/>
      <c r="E19" s="397"/>
      <c r="F19" s="396"/>
      <c r="G19" s="394"/>
    </row>
    <row r="20" spans="1:10" x14ac:dyDescent="0.2">
      <c r="A20" s="394"/>
      <c r="B20" s="395"/>
      <c r="C20" s="396"/>
      <c r="D20" s="397"/>
      <c r="E20" s="397"/>
      <c r="F20" s="396"/>
      <c r="G20" s="394"/>
    </row>
    <row r="21" spans="1:10" x14ac:dyDescent="0.2">
      <c r="A21" s="394"/>
      <c r="B21" s="403"/>
      <c r="C21" s="403"/>
      <c r="D21" s="403"/>
      <c r="E21" s="403"/>
      <c r="F21" s="403"/>
      <c r="G21" s="394"/>
    </row>
    <row r="23" spans="1:10" x14ac:dyDescent="0.25">
      <c r="A23" s="406" t="s">
        <v>691</v>
      </c>
      <c r="B23" s="428" t="s">
        <v>692</v>
      </c>
      <c r="C23" s="727"/>
      <c r="D23" s="727"/>
      <c r="E23" s="727"/>
      <c r="F23" s="727"/>
      <c r="G23" s="727"/>
      <c r="H23" s="727"/>
      <c r="I23" s="727"/>
    </row>
    <row r="24" spans="1:10" x14ac:dyDescent="0.25">
      <c r="A24" s="407"/>
      <c r="B24" s="408" t="s">
        <v>693</v>
      </c>
      <c r="C24" s="408" t="str">
        <f>B3</f>
        <v>VW</v>
      </c>
      <c r="D24" s="408" t="str">
        <f>C24</f>
        <v>VW</v>
      </c>
      <c r="E24" s="408" t="s">
        <v>713</v>
      </c>
      <c r="F24" s="408" t="s">
        <v>713</v>
      </c>
      <c r="G24" s="408" t="s">
        <v>713</v>
      </c>
      <c r="H24" s="408" t="s">
        <v>713</v>
      </c>
      <c r="I24" s="408" t="s">
        <v>719</v>
      </c>
      <c r="J24" s="409"/>
    </row>
    <row r="25" spans="1:10" x14ac:dyDescent="0.25">
      <c r="A25" s="407"/>
      <c r="B25" s="407" t="s">
        <v>694</v>
      </c>
      <c r="C25" s="410">
        <f>D3</f>
        <v>57000</v>
      </c>
      <c r="D25" s="410">
        <f>D4</f>
        <v>57000</v>
      </c>
      <c r="E25" s="410">
        <f>D5</f>
        <v>81000</v>
      </c>
      <c r="F25" s="410">
        <f>D6</f>
        <v>90000</v>
      </c>
      <c r="G25" s="410">
        <f>D7</f>
        <v>170000</v>
      </c>
      <c r="H25" s="410">
        <f>D8</f>
        <v>85000</v>
      </c>
      <c r="I25" s="410">
        <f>D9</f>
        <v>170000</v>
      </c>
      <c r="J25" s="411"/>
    </row>
    <row r="26" spans="1:10" x14ac:dyDescent="0.25">
      <c r="A26" s="407"/>
      <c r="B26" s="407" t="s">
        <v>695</v>
      </c>
      <c r="C26" s="410" t="s">
        <v>720</v>
      </c>
      <c r="D26" s="410" t="s">
        <v>720</v>
      </c>
      <c r="E26" s="410" t="s">
        <v>720</v>
      </c>
      <c r="F26" s="410" t="s">
        <v>720</v>
      </c>
      <c r="G26" s="410" t="s">
        <v>720</v>
      </c>
      <c r="H26" s="410" t="s">
        <v>720</v>
      </c>
      <c r="I26" s="410" t="s">
        <v>720</v>
      </c>
      <c r="J26" s="411"/>
    </row>
    <row r="27" spans="1:10" x14ac:dyDescent="0.25">
      <c r="A27" s="412">
        <v>0.02</v>
      </c>
      <c r="B27" s="407" t="s">
        <v>696</v>
      </c>
      <c r="C27" s="410">
        <f>$A27*C25</f>
        <v>1140</v>
      </c>
      <c r="D27" s="410">
        <f t="shared" ref="D27:I27" si="2">$A27*D25</f>
        <v>1140</v>
      </c>
      <c r="E27" s="410">
        <f t="shared" si="2"/>
        <v>1620</v>
      </c>
      <c r="F27" s="410">
        <f t="shared" si="2"/>
        <v>1800</v>
      </c>
      <c r="G27" s="410">
        <f t="shared" si="2"/>
        <v>3400</v>
      </c>
      <c r="H27" s="410">
        <f t="shared" si="2"/>
        <v>1700</v>
      </c>
      <c r="I27" s="410">
        <f t="shared" si="2"/>
        <v>3400</v>
      </c>
      <c r="J27" s="411"/>
    </row>
    <row r="28" spans="1:10" x14ac:dyDescent="0.25">
      <c r="A28" s="412">
        <v>0.05</v>
      </c>
      <c r="B28" s="407" t="s">
        <v>697</v>
      </c>
      <c r="C28" s="410">
        <f t="shared" ref="C28:I28" si="3">$A28*C25</f>
        <v>2850</v>
      </c>
      <c r="D28" s="410">
        <f t="shared" si="3"/>
        <v>2850</v>
      </c>
      <c r="E28" s="410">
        <f t="shared" si="3"/>
        <v>4050</v>
      </c>
      <c r="F28" s="410">
        <f t="shared" si="3"/>
        <v>4500</v>
      </c>
      <c r="G28" s="410">
        <f t="shared" si="3"/>
        <v>8500</v>
      </c>
      <c r="H28" s="410">
        <f t="shared" si="3"/>
        <v>4250</v>
      </c>
      <c r="I28" s="410">
        <f t="shared" si="3"/>
        <v>8500</v>
      </c>
      <c r="J28" s="411"/>
    </row>
    <row r="29" spans="1:10" x14ac:dyDescent="0.25">
      <c r="A29" s="413"/>
      <c r="B29" s="407" t="s">
        <v>698</v>
      </c>
      <c r="C29" s="414">
        <f>93.87+11</f>
        <v>104.87</v>
      </c>
      <c r="D29" s="414">
        <f t="shared" ref="D29:H29" si="4">93.87+11</f>
        <v>104.87</v>
      </c>
      <c r="E29" s="414">
        <f t="shared" si="4"/>
        <v>104.87</v>
      </c>
      <c r="F29" s="414">
        <f t="shared" si="4"/>
        <v>104.87</v>
      </c>
      <c r="G29" s="414">
        <f t="shared" si="4"/>
        <v>104.87</v>
      </c>
      <c r="H29" s="414">
        <f t="shared" si="4"/>
        <v>104.87</v>
      </c>
      <c r="I29" s="414">
        <f t="shared" ref="I29" si="5">93.87+11</f>
        <v>104.87</v>
      </c>
      <c r="J29" s="415" t="s">
        <v>699</v>
      </c>
    </row>
    <row r="30" spans="1:10" x14ac:dyDescent="0.25">
      <c r="A30" s="413"/>
      <c r="B30" s="407" t="s">
        <v>700</v>
      </c>
      <c r="C30" s="414">
        <v>5.76</v>
      </c>
      <c r="D30" s="414">
        <v>5.76</v>
      </c>
      <c r="E30" s="414">
        <v>5.76</v>
      </c>
      <c r="F30" s="414">
        <v>5.76</v>
      </c>
      <c r="G30" s="414">
        <v>5.76</v>
      </c>
      <c r="H30" s="414">
        <v>5.76</v>
      </c>
      <c r="I30" s="414">
        <v>5.76</v>
      </c>
      <c r="J30" s="415" t="s">
        <v>699</v>
      </c>
    </row>
    <row r="31" spans="1:10" x14ac:dyDescent="0.25">
      <c r="A31" s="416">
        <v>2.5000000000000001E-2</v>
      </c>
      <c r="B31" s="407" t="s">
        <v>632</v>
      </c>
      <c r="C31" s="410">
        <f t="shared" ref="C31:I31" si="6">C25*$A31</f>
        <v>1425</v>
      </c>
      <c r="D31" s="410">
        <f t="shared" si="6"/>
        <v>1425</v>
      </c>
      <c r="E31" s="410">
        <f t="shared" si="6"/>
        <v>2025</v>
      </c>
      <c r="F31" s="410">
        <f t="shared" si="6"/>
        <v>2250</v>
      </c>
      <c r="G31" s="410">
        <f t="shared" si="6"/>
        <v>4250</v>
      </c>
      <c r="H31" s="410">
        <f t="shared" si="6"/>
        <v>2125</v>
      </c>
      <c r="I31" s="410">
        <f t="shared" si="6"/>
        <v>4250</v>
      </c>
      <c r="J31" s="411"/>
    </row>
    <row r="32" spans="1:10" x14ac:dyDescent="0.25">
      <c r="A32" s="413" t="s">
        <v>721</v>
      </c>
      <c r="B32" s="407" t="s">
        <v>701</v>
      </c>
      <c r="C32" s="417">
        <f>40/5*5*30.44</f>
        <v>1217.6000000000001</v>
      </c>
      <c r="D32" s="417">
        <f t="shared" ref="D32:I32" si="7">40/5*5*30.44</f>
        <v>1217.6000000000001</v>
      </c>
      <c r="E32" s="417">
        <f t="shared" si="7"/>
        <v>1217.6000000000001</v>
      </c>
      <c r="F32" s="417">
        <f t="shared" si="7"/>
        <v>1217.6000000000001</v>
      </c>
      <c r="G32" s="417">
        <f t="shared" si="7"/>
        <v>1217.6000000000001</v>
      </c>
      <c r="H32" s="417">
        <f t="shared" si="7"/>
        <v>1217.6000000000001</v>
      </c>
      <c r="I32" s="417">
        <f t="shared" si="7"/>
        <v>1217.6000000000001</v>
      </c>
      <c r="J32" s="409" t="s">
        <v>702</v>
      </c>
    </row>
    <row r="33" spans="1:11" x14ac:dyDescent="0.25">
      <c r="A33" s="416">
        <v>0.1</v>
      </c>
      <c r="B33" s="407" t="s">
        <v>703</v>
      </c>
      <c r="C33" s="410">
        <f t="shared" ref="C33:I33" si="8">C25*$A33</f>
        <v>5700</v>
      </c>
      <c r="D33" s="410">
        <f t="shared" si="8"/>
        <v>5700</v>
      </c>
      <c r="E33" s="410">
        <f t="shared" si="8"/>
        <v>8100</v>
      </c>
      <c r="F33" s="410">
        <f t="shared" si="8"/>
        <v>9000</v>
      </c>
      <c r="G33" s="410">
        <f t="shared" si="8"/>
        <v>17000</v>
      </c>
      <c r="H33" s="410">
        <f t="shared" si="8"/>
        <v>8500</v>
      </c>
      <c r="I33" s="410">
        <f t="shared" si="8"/>
        <v>17000</v>
      </c>
      <c r="J33" s="411"/>
    </row>
    <row r="34" spans="1:11" x14ac:dyDescent="0.25">
      <c r="A34" s="413"/>
      <c r="B34" s="407" t="s">
        <v>704</v>
      </c>
      <c r="C34" s="410">
        <f t="shared" ref="C34:I34" si="9">SUM(C27:C33)</f>
        <v>12443.23</v>
      </c>
      <c r="D34" s="410">
        <f t="shared" si="9"/>
        <v>12443.23</v>
      </c>
      <c r="E34" s="410">
        <f t="shared" si="9"/>
        <v>17123.23</v>
      </c>
      <c r="F34" s="410">
        <f t="shared" si="9"/>
        <v>18878.230000000003</v>
      </c>
      <c r="G34" s="410">
        <f t="shared" si="9"/>
        <v>34478.229999999996</v>
      </c>
      <c r="H34" s="410">
        <f t="shared" si="9"/>
        <v>17903.23</v>
      </c>
      <c r="I34" s="410">
        <f t="shared" si="9"/>
        <v>34478.229999999996</v>
      </c>
      <c r="J34" s="411"/>
    </row>
    <row r="35" spans="1:11" x14ac:dyDescent="0.25">
      <c r="A35" s="413"/>
      <c r="B35" s="407" t="s">
        <v>705</v>
      </c>
      <c r="C35" s="410">
        <f>C3</f>
        <v>3</v>
      </c>
      <c r="D35" s="410">
        <f>C4</f>
        <v>4</v>
      </c>
      <c r="E35" s="410">
        <f>C6</f>
        <v>3</v>
      </c>
      <c r="F35" s="410">
        <f>C7</f>
        <v>1</v>
      </c>
      <c r="G35" s="410">
        <f>C8</f>
        <v>1</v>
      </c>
      <c r="H35" s="410">
        <f>C8</f>
        <v>1</v>
      </c>
      <c r="I35" s="410">
        <f>C9</f>
        <v>1</v>
      </c>
      <c r="J35" s="411">
        <f>SUM(C35:I35)</f>
        <v>14</v>
      </c>
      <c r="K35" s="418"/>
    </row>
    <row r="36" spans="1:11" x14ac:dyDescent="0.25">
      <c r="A36" s="419"/>
      <c r="B36" s="420" t="s">
        <v>706</v>
      </c>
      <c r="C36" s="421">
        <f>C34*C35</f>
        <v>37329.69</v>
      </c>
      <c r="D36" s="421">
        <f t="shared" ref="D36:I36" si="10">D34*D35</f>
        <v>49772.92</v>
      </c>
      <c r="E36" s="421">
        <f t="shared" si="10"/>
        <v>51369.69</v>
      </c>
      <c r="F36" s="421">
        <f t="shared" si="10"/>
        <v>18878.230000000003</v>
      </c>
      <c r="G36" s="421">
        <f t="shared" si="10"/>
        <v>34478.229999999996</v>
      </c>
      <c r="H36" s="421">
        <f t="shared" si="10"/>
        <v>17903.23</v>
      </c>
      <c r="I36" s="421">
        <f t="shared" si="10"/>
        <v>34478.229999999996</v>
      </c>
      <c r="J36" s="411"/>
      <c r="K36" s="418"/>
    </row>
    <row r="37" spans="1:11" x14ac:dyDescent="0.25">
      <c r="A37" s="419"/>
      <c r="B37" s="422" t="s">
        <v>707</v>
      </c>
      <c r="C37" s="423">
        <f>C36/12</f>
        <v>3110.8075000000003</v>
      </c>
      <c r="D37" s="423">
        <f t="shared" ref="D37:I37" si="11">D36/12</f>
        <v>4147.7433333333329</v>
      </c>
      <c r="E37" s="423">
        <f t="shared" si="11"/>
        <v>4280.8074999999999</v>
      </c>
      <c r="F37" s="423">
        <f t="shared" si="11"/>
        <v>1573.1858333333337</v>
      </c>
      <c r="G37" s="423">
        <f t="shared" si="11"/>
        <v>2873.185833333333</v>
      </c>
      <c r="H37" s="423">
        <f t="shared" si="11"/>
        <v>1491.9358333333332</v>
      </c>
      <c r="I37" s="423">
        <f t="shared" si="11"/>
        <v>2873.185833333333</v>
      </c>
      <c r="J37" s="411"/>
      <c r="K37" s="418"/>
    </row>
    <row r="38" spans="1:11" ht="12" thickBot="1" x14ac:dyDescent="0.3">
      <c r="G38" s="411"/>
      <c r="H38" s="418"/>
    </row>
    <row r="39" spans="1:11" ht="12" thickBot="1" x14ac:dyDescent="0.25">
      <c r="C39" s="404" t="s">
        <v>708</v>
      </c>
      <c r="D39" s="405">
        <f>SUM(C37:I37)</f>
        <v>20350.851666666666</v>
      </c>
      <c r="E39" s="424" t="s">
        <v>594</v>
      </c>
      <c r="G39" s="411"/>
      <c r="H39" s="418"/>
    </row>
  </sheetData>
  <mergeCells count="15">
    <mergeCell ref="H5:I5"/>
    <mergeCell ref="A1:E2"/>
    <mergeCell ref="F1:F2"/>
    <mergeCell ref="G1:G2"/>
    <mergeCell ref="H3:I3"/>
    <mergeCell ref="H4:I4"/>
    <mergeCell ref="H12:I12"/>
    <mergeCell ref="C23:I23"/>
    <mergeCell ref="H13:I13"/>
    <mergeCell ref="H6:I6"/>
    <mergeCell ref="H7:I7"/>
    <mergeCell ref="H8:I8"/>
    <mergeCell ref="H9:I9"/>
    <mergeCell ref="H10:I10"/>
    <mergeCell ref="H11:I11"/>
  </mergeCells>
  <pageMargins left="0.511811024" right="0.511811024" top="0.78740157499999996" bottom="0.78740157499999996" header="0.31496062000000002" footer="0.31496062000000002"/>
  <ignoredErrors>
    <ignoredError sqref="F13"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1B8BB-C949-4840-85E6-9C3B1D48B091}">
  <sheetPr>
    <tabColor theme="7" tint="0.79998168889431442"/>
  </sheetPr>
  <dimension ref="A1:N83"/>
  <sheetViews>
    <sheetView showGridLines="0" workbookViewId="0">
      <selection sqref="A1:D19"/>
    </sheetView>
  </sheetViews>
  <sheetFormatPr defaultRowHeight="15" x14ac:dyDescent="0.25"/>
  <cols>
    <col min="1" max="1" width="5.42578125" style="550" bestFit="1" customWidth="1"/>
    <col min="2" max="2" width="7.42578125" style="550" bestFit="1" customWidth="1"/>
    <col min="3" max="3" width="22.7109375" bestFit="1" customWidth="1"/>
    <col min="4" max="4" width="4.28515625" bestFit="1" customWidth="1"/>
    <col min="6" max="6" width="5.42578125" bestFit="1" customWidth="1"/>
    <col min="7" max="7" width="7.7109375" bestFit="1" customWidth="1"/>
    <col min="8" max="8" width="25.5703125" bestFit="1" customWidth="1"/>
    <col min="9" max="9" width="4.28515625" bestFit="1" customWidth="1"/>
    <col min="11" max="11" width="5.42578125" bestFit="1" customWidth="1"/>
    <col min="12" max="12" width="7.42578125" bestFit="1" customWidth="1"/>
    <col min="13" max="13" width="25.5703125" bestFit="1" customWidth="1"/>
    <col min="14" max="14" width="4.28515625" bestFit="1" customWidth="1"/>
  </cols>
  <sheetData>
    <row r="1" spans="1:14" x14ac:dyDescent="0.25">
      <c r="A1" s="738" t="s">
        <v>1050</v>
      </c>
      <c r="B1" s="738"/>
      <c r="C1" s="738"/>
      <c r="D1" s="738"/>
      <c r="F1" s="737" t="s">
        <v>1043</v>
      </c>
      <c r="G1" s="737"/>
      <c r="H1" s="737"/>
      <c r="I1" s="737"/>
      <c r="K1" s="736" t="s">
        <v>1043</v>
      </c>
      <c r="L1" s="736"/>
      <c r="M1" s="736"/>
      <c r="N1" s="736"/>
    </row>
    <row r="2" spans="1:14" x14ac:dyDescent="0.25">
      <c r="A2" s="561" t="s">
        <v>244</v>
      </c>
      <c r="B2" s="561" t="s">
        <v>314</v>
      </c>
      <c r="C2" s="561" t="s">
        <v>591</v>
      </c>
      <c r="D2" s="561" t="s">
        <v>592</v>
      </c>
      <c r="F2" s="561" t="s">
        <v>244</v>
      </c>
      <c r="G2" s="561" t="s">
        <v>314</v>
      </c>
      <c r="H2" s="561" t="s">
        <v>591</v>
      </c>
      <c r="I2" s="561" t="s">
        <v>592</v>
      </c>
      <c r="K2" s="561" t="s">
        <v>244</v>
      </c>
      <c r="L2" s="561" t="s">
        <v>314</v>
      </c>
      <c r="M2" s="561" t="s">
        <v>591</v>
      </c>
      <c r="N2" s="561" t="s">
        <v>592</v>
      </c>
    </row>
    <row r="3" spans="1:14" x14ac:dyDescent="0.25">
      <c r="A3" s="558" t="s">
        <v>271</v>
      </c>
      <c r="B3" s="558" t="s">
        <v>271</v>
      </c>
      <c r="C3" s="258" t="s">
        <v>172</v>
      </c>
      <c r="D3" s="259">
        <v>1</v>
      </c>
      <c r="F3" s="558" t="s">
        <v>271</v>
      </c>
      <c r="G3" s="558" t="s">
        <v>443</v>
      </c>
      <c r="H3" s="258" t="s">
        <v>177</v>
      </c>
      <c r="I3" s="259">
        <v>1</v>
      </c>
      <c r="K3" s="558" t="s">
        <v>271</v>
      </c>
      <c r="L3" s="558" t="s">
        <v>271</v>
      </c>
      <c r="M3" s="258" t="s">
        <v>175</v>
      </c>
      <c r="N3" s="259">
        <v>1</v>
      </c>
    </row>
    <row r="4" spans="1:14" x14ac:dyDescent="0.25">
      <c r="A4" s="558" t="s">
        <v>271</v>
      </c>
      <c r="B4" s="558" t="s">
        <v>271</v>
      </c>
      <c r="C4" s="258" t="s">
        <v>173</v>
      </c>
      <c r="D4" s="259">
        <v>1</v>
      </c>
      <c r="F4" s="558" t="s">
        <v>271</v>
      </c>
      <c r="G4" s="558" t="s">
        <v>443</v>
      </c>
      <c r="H4" s="258" t="s">
        <v>175</v>
      </c>
      <c r="I4" s="259">
        <v>8</v>
      </c>
      <c r="K4" s="558" t="s">
        <v>271</v>
      </c>
      <c r="L4" s="558" t="s">
        <v>271</v>
      </c>
      <c r="M4" s="258" t="s">
        <v>174</v>
      </c>
      <c r="N4" s="259">
        <v>1</v>
      </c>
    </row>
    <row r="5" spans="1:14" x14ac:dyDescent="0.25">
      <c r="A5" s="558" t="s">
        <v>271</v>
      </c>
      <c r="B5" s="558" t="s">
        <v>271</v>
      </c>
      <c r="C5" s="258" t="s">
        <v>179</v>
      </c>
      <c r="D5" s="259">
        <v>1</v>
      </c>
      <c r="F5" s="558" t="s">
        <v>271</v>
      </c>
      <c r="G5" s="558" t="s">
        <v>443</v>
      </c>
      <c r="H5" s="258" t="s">
        <v>174</v>
      </c>
      <c r="I5" s="259">
        <v>1</v>
      </c>
      <c r="K5" s="558" t="s">
        <v>271</v>
      </c>
      <c r="L5" s="558" t="s">
        <v>271</v>
      </c>
      <c r="M5" s="258" t="s">
        <v>540</v>
      </c>
      <c r="N5" s="259">
        <v>1</v>
      </c>
    </row>
    <row r="6" spans="1:14" x14ac:dyDescent="0.25">
      <c r="A6" s="558" t="s">
        <v>271</v>
      </c>
      <c r="B6" s="558" t="s">
        <v>271</v>
      </c>
      <c r="C6" s="258" t="s">
        <v>174</v>
      </c>
      <c r="D6" s="259">
        <v>1</v>
      </c>
      <c r="F6" s="558" t="s">
        <v>271</v>
      </c>
      <c r="G6" s="558" t="s">
        <v>443</v>
      </c>
      <c r="H6" s="258" t="s">
        <v>540</v>
      </c>
      <c r="I6" s="259">
        <v>2</v>
      </c>
      <c r="K6" s="558" t="s">
        <v>271</v>
      </c>
      <c r="L6" s="558" t="s">
        <v>271</v>
      </c>
      <c r="M6" s="258" t="s">
        <v>201</v>
      </c>
      <c r="N6" s="259">
        <v>1</v>
      </c>
    </row>
    <row r="7" spans="1:14" x14ac:dyDescent="0.25">
      <c r="A7" s="558" t="s">
        <v>271</v>
      </c>
      <c r="B7" s="558" t="s">
        <v>271</v>
      </c>
      <c r="C7" s="258" t="s">
        <v>178</v>
      </c>
      <c r="D7" s="259">
        <v>1</v>
      </c>
      <c r="F7" s="558" t="s">
        <v>271</v>
      </c>
      <c r="G7" s="558" t="s">
        <v>443</v>
      </c>
      <c r="H7" s="258" t="s">
        <v>201</v>
      </c>
      <c r="I7" s="259">
        <v>7</v>
      </c>
      <c r="K7" s="558" t="s">
        <v>271</v>
      </c>
      <c r="L7" s="558" t="s">
        <v>271</v>
      </c>
      <c r="M7" s="258" t="s">
        <v>180</v>
      </c>
      <c r="N7" s="259">
        <v>0</v>
      </c>
    </row>
    <row r="8" spans="1:14" x14ac:dyDescent="0.25">
      <c r="A8" s="558" t="s">
        <v>271</v>
      </c>
      <c r="B8" s="558" t="s">
        <v>271</v>
      </c>
      <c r="C8" s="258" t="s">
        <v>171</v>
      </c>
      <c r="D8" s="259">
        <v>8</v>
      </c>
      <c r="F8" s="558" t="s">
        <v>271</v>
      </c>
      <c r="G8" s="558" t="s">
        <v>443</v>
      </c>
      <c r="H8" s="258" t="s">
        <v>180</v>
      </c>
      <c r="I8" s="259">
        <v>1</v>
      </c>
      <c r="M8" s="256"/>
      <c r="N8" s="566">
        <v>4</v>
      </c>
    </row>
    <row r="9" spans="1:14" x14ac:dyDescent="0.25">
      <c r="A9" s="558" t="s">
        <v>271</v>
      </c>
      <c r="B9" s="558" t="s">
        <v>271</v>
      </c>
      <c r="C9" s="258" t="s">
        <v>92</v>
      </c>
      <c r="D9" s="259">
        <v>18</v>
      </c>
      <c r="F9" s="550"/>
      <c r="G9" s="550"/>
      <c r="H9" s="256"/>
      <c r="I9" s="566">
        <v>20</v>
      </c>
    </row>
    <row r="10" spans="1:14" x14ac:dyDescent="0.25">
      <c r="A10" s="558" t="s">
        <v>271</v>
      </c>
      <c r="B10" s="558" t="s">
        <v>271</v>
      </c>
      <c r="C10" s="258" t="s">
        <v>540</v>
      </c>
      <c r="D10" s="259">
        <v>3</v>
      </c>
      <c r="F10" s="550"/>
      <c r="G10" s="550"/>
    </row>
    <row r="11" spans="1:14" x14ac:dyDescent="0.25">
      <c r="A11" s="558" t="s">
        <v>271</v>
      </c>
      <c r="B11" s="558" t="s">
        <v>271</v>
      </c>
      <c r="C11" s="258" t="s">
        <v>168</v>
      </c>
      <c r="D11" s="259">
        <v>3</v>
      </c>
      <c r="F11" s="737" t="s">
        <v>1044</v>
      </c>
      <c r="G11" s="737"/>
      <c r="H11" s="737"/>
      <c r="I11" s="737"/>
    </row>
    <row r="12" spans="1:14" x14ac:dyDescent="0.25">
      <c r="A12" s="558" t="s">
        <v>271</v>
      </c>
      <c r="B12" s="558" t="s">
        <v>271</v>
      </c>
      <c r="C12" s="258" t="s">
        <v>167</v>
      </c>
      <c r="D12" s="259">
        <v>16</v>
      </c>
      <c r="F12" s="561" t="s">
        <v>244</v>
      </c>
      <c r="G12" s="561" t="s">
        <v>314</v>
      </c>
      <c r="H12" s="561" t="s">
        <v>591</v>
      </c>
      <c r="I12" s="561" t="s">
        <v>592</v>
      </c>
    </row>
    <row r="13" spans="1:14" x14ac:dyDescent="0.25">
      <c r="A13" s="558" t="s">
        <v>271</v>
      </c>
      <c r="B13" s="558" t="s">
        <v>271</v>
      </c>
      <c r="C13" s="258" t="s">
        <v>136</v>
      </c>
      <c r="D13" s="259">
        <v>1</v>
      </c>
      <c r="F13" s="558" t="s">
        <v>271</v>
      </c>
      <c r="G13" s="558" t="s">
        <v>269</v>
      </c>
      <c r="H13" s="258" t="s">
        <v>177</v>
      </c>
      <c r="I13" s="259">
        <v>1</v>
      </c>
    </row>
    <row r="14" spans="1:14" x14ac:dyDescent="0.25">
      <c r="A14" s="558" t="s">
        <v>271</v>
      </c>
      <c r="B14" s="558" t="s">
        <v>271</v>
      </c>
      <c r="C14" s="258" t="s">
        <v>201</v>
      </c>
      <c r="D14" s="259">
        <v>3</v>
      </c>
      <c r="F14" s="558" t="s">
        <v>271</v>
      </c>
      <c r="G14" s="558" t="s">
        <v>269</v>
      </c>
      <c r="H14" s="258" t="s">
        <v>175</v>
      </c>
      <c r="I14" s="259">
        <v>2</v>
      </c>
    </row>
    <row r="15" spans="1:14" x14ac:dyDescent="0.25">
      <c r="A15" s="558" t="s">
        <v>271</v>
      </c>
      <c r="B15" s="558" t="s">
        <v>271</v>
      </c>
      <c r="C15" s="258" t="s">
        <v>219</v>
      </c>
      <c r="D15" s="259">
        <v>1</v>
      </c>
      <c r="F15" s="558" t="s">
        <v>271</v>
      </c>
      <c r="G15" s="558" t="s">
        <v>269</v>
      </c>
      <c r="H15" s="258" t="s">
        <v>174</v>
      </c>
      <c r="I15" s="259">
        <v>0</v>
      </c>
    </row>
    <row r="16" spans="1:14" x14ac:dyDescent="0.25">
      <c r="A16" s="558" t="s">
        <v>271</v>
      </c>
      <c r="B16" s="558" t="s">
        <v>271</v>
      </c>
      <c r="C16" s="258" t="s">
        <v>229</v>
      </c>
      <c r="D16" s="259">
        <v>1</v>
      </c>
      <c r="F16" s="558" t="s">
        <v>271</v>
      </c>
      <c r="G16" s="558" t="s">
        <v>269</v>
      </c>
      <c r="H16" s="258" t="s">
        <v>540</v>
      </c>
      <c r="I16" s="259">
        <v>1</v>
      </c>
    </row>
    <row r="17" spans="1:9" x14ac:dyDescent="0.25">
      <c r="A17" s="558" t="s">
        <v>271</v>
      </c>
      <c r="B17" s="558" t="s">
        <v>271</v>
      </c>
      <c r="C17" s="258" t="s">
        <v>552</v>
      </c>
      <c r="D17" s="259">
        <v>1</v>
      </c>
      <c r="F17" s="558" t="s">
        <v>271</v>
      </c>
      <c r="G17" s="558" t="s">
        <v>269</v>
      </c>
      <c r="H17" s="258" t="s">
        <v>201</v>
      </c>
      <c r="I17" s="259">
        <v>2</v>
      </c>
    </row>
    <row r="18" spans="1:9" x14ac:dyDescent="0.25">
      <c r="A18" s="558" t="s">
        <v>271</v>
      </c>
      <c r="B18" s="558" t="s">
        <v>271</v>
      </c>
      <c r="C18" s="258" t="s">
        <v>232</v>
      </c>
      <c r="D18" s="259">
        <v>1</v>
      </c>
      <c r="F18" s="558" t="s">
        <v>271</v>
      </c>
      <c r="G18" s="558" t="s">
        <v>269</v>
      </c>
      <c r="H18" s="258" t="s">
        <v>180</v>
      </c>
      <c r="I18" s="259">
        <v>1</v>
      </c>
    </row>
    <row r="19" spans="1:9" x14ac:dyDescent="0.25">
      <c r="C19" s="256"/>
      <c r="D19" s="566">
        <v>61</v>
      </c>
      <c r="F19" s="550"/>
      <c r="G19" s="550"/>
      <c r="H19" s="256"/>
      <c r="I19" s="562">
        <v>7</v>
      </c>
    </row>
    <row r="20" spans="1:9" x14ac:dyDescent="0.25">
      <c r="F20" s="550"/>
      <c r="G20" s="550"/>
    </row>
    <row r="21" spans="1:9" x14ac:dyDescent="0.25">
      <c r="F21" s="737" t="s">
        <v>1049</v>
      </c>
      <c r="G21" s="737"/>
      <c r="H21" s="737"/>
      <c r="I21" s="737"/>
    </row>
    <row r="22" spans="1:9" x14ac:dyDescent="0.25">
      <c r="F22" s="561" t="s">
        <v>244</v>
      </c>
      <c r="G22" s="561" t="s">
        <v>314</v>
      </c>
      <c r="H22" s="561" t="s">
        <v>591</v>
      </c>
      <c r="I22" s="561" t="s">
        <v>592</v>
      </c>
    </row>
    <row r="23" spans="1:9" x14ac:dyDescent="0.25">
      <c r="F23" s="558" t="s">
        <v>271</v>
      </c>
      <c r="G23" s="558" t="s">
        <v>272</v>
      </c>
      <c r="H23" s="258" t="s">
        <v>177</v>
      </c>
      <c r="I23" s="259">
        <v>0</v>
      </c>
    </row>
    <row r="24" spans="1:9" x14ac:dyDescent="0.25">
      <c r="F24" s="558" t="s">
        <v>271</v>
      </c>
      <c r="G24" s="558" t="s">
        <v>272</v>
      </c>
      <c r="H24" s="258" t="s">
        <v>175</v>
      </c>
      <c r="I24" s="259">
        <v>1</v>
      </c>
    </row>
    <row r="25" spans="1:9" x14ac:dyDescent="0.25">
      <c r="F25" s="558" t="s">
        <v>271</v>
      </c>
      <c r="G25" s="558" t="s">
        <v>272</v>
      </c>
      <c r="H25" s="258" t="s">
        <v>174</v>
      </c>
      <c r="I25" s="259">
        <v>0</v>
      </c>
    </row>
    <row r="26" spans="1:9" x14ac:dyDescent="0.25">
      <c r="F26" s="558" t="s">
        <v>271</v>
      </c>
      <c r="G26" s="558" t="s">
        <v>272</v>
      </c>
      <c r="H26" s="258" t="s">
        <v>540</v>
      </c>
      <c r="I26" s="259">
        <v>0</v>
      </c>
    </row>
    <row r="27" spans="1:9" x14ac:dyDescent="0.25">
      <c r="F27" s="558" t="s">
        <v>271</v>
      </c>
      <c r="G27" s="558" t="s">
        <v>272</v>
      </c>
      <c r="H27" s="258" t="s">
        <v>201</v>
      </c>
      <c r="I27" s="259">
        <v>1</v>
      </c>
    </row>
    <row r="28" spans="1:9" x14ac:dyDescent="0.25">
      <c r="F28" s="558" t="s">
        <v>271</v>
      </c>
      <c r="G28" s="558" t="s">
        <v>272</v>
      </c>
      <c r="H28" s="258" t="s">
        <v>180</v>
      </c>
      <c r="I28" s="259">
        <v>1</v>
      </c>
    </row>
    <row r="29" spans="1:9" x14ac:dyDescent="0.25">
      <c r="F29" s="550"/>
      <c r="G29" s="550"/>
      <c r="H29" s="256"/>
      <c r="I29" s="566">
        <v>3</v>
      </c>
    </row>
    <row r="31" spans="1:9" x14ac:dyDescent="0.25">
      <c r="F31" s="737" t="s">
        <v>1042</v>
      </c>
      <c r="G31" s="737"/>
      <c r="H31" s="737"/>
      <c r="I31" s="737"/>
    </row>
    <row r="32" spans="1:9" x14ac:dyDescent="0.25">
      <c r="F32" s="561" t="s">
        <v>244</v>
      </c>
      <c r="G32" s="561" t="s">
        <v>314</v>
      </c>
      <c r="H32" s="561" t="s">
        <v>591</v>
      </c>
      <c r="I32" s="561" t="s">
        <v>592</v>
      </c>
    </row>
    <row r="33" spans="6:9" x14ac:dyDescent="0.25">
      <c r="F33" s="558" t="s">
        <v>271</v>
      </c>
      <c r="G33" s="558" t="s">
        <v>270</v>
      </c>
      <c r="H33" s="258" t="s">
        <v>177</v>
      </c>
      <c r="I33" s="259">
        <v>1</v>
      </c>
    </row>
    <row r="34" spans="6:9" x14ac:dyDescent="0.25">
      <c r="F34" s="558" t="s">
        <v>271</v>
      </c>
      <c r="G34" s="558" t="s">
        <v>270</v>
      </c>
      <c r="H34" s="258" t="s">
        <v>175</v>
      </c>
      <c r="I34" s="259">
        <v>2</v>
      </c>
    </row>
    <row r="35" spans="6:9" x14ac:dyDescent="0.25">
      <c r="F35" s="558" t="s">
        <v>271</v>
      </c>
      <c r="G35" s="558" t="s">
        <v>270</v>
      </c>
      <c r="H35" s="258" t="s">
        <v>174</v>
      </c>
      <c r="I35" s="259">
        <v>0</v>
      </c>
    </row>
    <row r="36" spans="6:9" x14ac:dyDescent="0.25">
      <c r="F36" s="558" t="s">
        <v>271</v>
      </c>
      <c r="G36" s="558" t="s">
        <v>270</v>
      </c>
      <c r="H36" s="258" t="s">
        <v>540</v>
      </c>
      <c r="I36" s="259">
        <v>1</v>
      </c>
    </row>
    <row r="37" spans="6:9" x14ac:dyDescent="0.25">
      <c r="F37" s="558" t="s">
        <v>271</v>
      </c>
      <c r="G37" s="558" t="s">
        <v>270</v>
      </c>
      <c r="H37" s="258" t="s">
        <v>201</v>
      </c>
      <c r="I37" s="259">
        <v>2</v>
      </c>
    </row>
    <row r="38" spans="6:9" x14ac:dyDescent="0.25">
      <c r="F38" s="558" t="s">
        <v>271</v>
      </c>
      <c r="G38" s="558" t="s">
        <v>270</v>
      </c>
      <c r="H38" s="258" t="s">
        <v>180</v>
      </c>
      <c r="I38" s="259">
        <v>1</v>
      </c>
    </row>
    <row r="39" spans="6:9" x14ac:dyDescent="0.25">
      <c r="F39" s="550"/>
      <c r="G39" s="550"/>
      <c r="H39" s="256"/>
      <c r="I39" s="287">
        <v>7</v>
      </c>
    </row>
    <row r="40" spans="6:9" x14ac:dyDescent="0.25">
      <c r="F40" s="550"/>
      <c r="G40" s="550"/>
    </row>
    <row r="41" spans="6:9" x14ac:dyDescent="0.25">
      <c r="F41" s="737" t="s">
        <v>1045</v>
      </c>
      <c r="G41" s="737"/>
      <c r="H41" s="737"/>
      <c r="I41" s="737"/>
    </row>
    <row r="42" spans="6:9" x14ac:dyDescent="0.25">
      <c r="F42" s="561" t="s">
        <v>244</v>
      </c>
      <c r="G42" s="561" t="s">
        <v>314</v>
      </c>
      <c r="H42" s="561" t="s">
        <v>591</v>
      </c>
      <c r="I42" s="561" t="s">
        <v>592</v>
      </c>
    </row>
    <row r="43" spans="6:9" x14ac:dyDescent="0.25">
      <c r="F43" s="558" t="s">
        <v>271</v>
      </c>
      <c r="G43" s="558" t="s">
        <v>650</v>
      </c>
      <c r="H43" s="258" t="s">
        <v>177</v>
      </c>
      <c r="I43" s="259">
        <v>1</v>
      </c>
    </row>
    <row r="44" spans="6:9" x14ac:dyDescent="0.25">
      <c r="F44" s="558" t="s">
        <v>271</v>
      </c>
      <c r="G44" s="558" t="s">
        <v>650</v>
      </c>
      <c r="H44" s="258" t="s">
        <v>175</v>
      </c>
      <c r="I44" s="259">
        <v>4</v>
      </c>
    </row>
    <row r="45" spans="6:9" x14ac:dyDescent="0.25">
      <c r="F45" s="558" t="s">
        <v>271</v>
      </c>
      <c r="G45" s="558" t="s">
        <v>650</v>
      </c>
      <c r="H45" s="258" t="s">
        <v>174</v>
      </c>
      <c r="I45" s="259">
        <v>0</v>
      </c>
    </row>
    <row r="46" spans="6:9" x14ac:dyDescent="0.25">
      <c r="F46" s="558" t="s">
        <v>271</v>
      </c>
      <c r="G46" s="558" t="s">
        <v>650</v>
      </c>
      <c r="H46" s="258" t="s">
        <v>540</v>
      </c>
      <c r="I46" s="259">
        <v>1</v>
      </c>
    </row>
    <row r="47" spans="6:9" x14ac:dyDescent="0.25">
      <c r="F47" s="558" t="s">
        <v>271</v>
      </c>
      <c r="G47" s="558" t="s">
        <v>650</v>
      </c>
      <c r="H47" s="258" t="s">
        <v>201</v>
      </c>
      <c r="I47" s="259">
        <v>1</v>
      </c>
    </row>
    <row r="48" spans="6:9" x14ac:dyDescent="0.25">
      <c r="F48" s="558" t="s">
        <v>271</v>
      </c>
      <c r="G48" s="558" t="s">
        <v>650</v>
      </c>
      <c r="H48" s="258" t="s">
        <v>180</v>
      </c>
      <c r="I48" s="259">
        <v>1</v>
      </c>
    </row>
    <row r="49" spans="6:9" x14ac:dyDescent="0.25">
      <c r="F49" s="550"/>
      <c r="G49" s="550"/>
      <c r="H49" s="256"/>
      <c r="I49" s="566">
        <v>8</v>
      </c>
    </row>
    <row r="50" spans="6:9" x14ac:dyDescent="0.25">
      <c r="F50" s="550"/>
      <c r="G50" s="550"/>
    </row>
    <row r="51" spans="6:9" x14ac:dyDescent="0.25">
      <c r="F51" s="737" t="s">
        <v>1046</v>
      </c>
      <c r="G51" s="737"/>
      <c r="H51" s="737"/>
      <c r="I51" s="737"/>
    </row>
    <row r="52" spans="6:9" x14ac:dyDescent="0.25">
      <c r="F52" s="561" t="s">
        <v>244</v>
      </c>
      <c r="G52" s="561" t="s">
        <v>314</v>
      </c>
      <c r="H52" s="561" t="s">
        <v>591</v>
      </c>
      <c r="I52" s="561" t="s">
        <v>592</v>
      </c>
    </row>
    <row r="53" spans="6:9" x14ac:dyDescent="0.25">
      <c r="F53" s="550" t="s">
        <v>271</v>
      </c>
      <c r="G53" s="550" t="s">
        <v>4</v>
      </c>
      <c r="H53" s="258" t="s">
        <v>177</v>
      </c>
      <c r="I53" s="259">
        <v>1</v>
      </c>
    </row>
    <row r="54" spans="6:9" x14ac:dyDescent="0.25">
      <c r="F54" s="558" t="s">
        <v>271</v>
      </c>
      <c r="G54" s="558" t="s">
        <v>4</v>
      </c>
      <c r="H54" s="258" t="s">
        <v>175</v>
      </c>
      <c r="I54" s="259">
        <v>6</v>
      </c>
    </row>
    <row r="55" spans="6:9" x14ac:dyDescent="0.25">
      <c r="F55" s="558" t="s">
        <v>271</v>
      </c>
      <c r="G55" s="558" t="s">
        <v>4</v>
      </c>
      <c r="H55" s="258" t="s">
        <v>174</v>
      </c>
      <c r="I55" s="259">
        <v>0</v>
      </c>
    </row>
    <row r="56" spans="6:9" x14ac:dyDescent="0.25">
      <c r="F56" s="558" t="s">
        <v>271</v>
      </c>
      <c r="G56" s="558" t="s">
        <v>4</v>
      </c>
      <c r="H56" s="258" t="s">
        <v>540</v>
      </c>
      <c r="I56" s="259">
        <v>1</v>
      </c>
    </row>
    <row r="57" spans="6:9" x14ac:dyDescent="0.25">
      <c r="F57" s="558" t="s">
        <v>271</v>
      </c>
      <c r="G57" s="558" t="s">
        <v>4</v>
      </c>
      <c r="H57" s="258" t="s">
        <v>201</v>
      </c>
      <c r="I57" s="259">
        <v>4</v>
      </c>
    </row>
    <row r="58" spans="6:9" x14ac:dyDescent="0.25">
      <c r="F58" s="558" t="s">
        <v>271</v>
      </c>
      <c r="G58" s="558" t="s">
        <v>4</v>
      </c>
      <c r="H58" s="258" t="s">
        <v>180</v>
      </c>
      <c r="I58" s="259">
        <v>2</v>
      </c>
    </row>
    <row r="59" spans="6:9" x14ac:dyDescent="0.25">
      <c r="F59" s="558" t="s">
        <v>271</v>
      </c>
      <c r="G59" s="558" t="s">
        <v>4</v>
      </c>
      <c r="H59" s="258" t="s">
        <v>164</v>
      </c>
      <c r="I59" s="259">
        <v>1</v>
      </c>
    </row>
    <row r="60" spans="6:9" x14ac:dyDescent="0.25">
      <c r="F60" s="558" t="s">
        <v>271</v>
      </c>
      <c r="G60" s="558" t="s">
        <v>4</v>
      </c>
      <c r="H60" s="258" t="s">
        <v>534</v>
      </c>
      <c r="I60" s="259">
        <v>1</v>
      </c>
    </row>
    <row r="61" spans="6:9" x14ac:dyDescent="0.25">
      <c r="F61" s="558" t="s">
        <v>271</v>
      </c>
      <c r="G61" s="558" t="s">
        <v>4</v>
      </c>
      <c r="H61" s="258" t="s">
        <v>195</v>
      </c>
      <c r="I61" s="259">
        <v>1</v>
      </c>
    </row>
    <row r="62" spans="6:9" x14ac:dyDescent="0.25">
      <c r="F62" s="558" t="s">
        <v>271</v>
      </c>
      <c r="G62" s="558" t="s">
        <v>4</v>
      </c>
      <c r="H62" s="258" t="s">
        <v>535</v>
      </c>
      <c r="I62" s="259">
        <v>1</v>
      </c>
    </row>
    <row r="63" spans="6:9" x14ac:dyDescent="0.25">
      <c r="F63" s="550"/>
      <c r="G63" s="550"/>
      <c r="H63" s="256"/>
      <c r="I63" s="566">
        <v>18</v>
      </c>
    </row>
    <row r="64" spans="6:9" x14ac:dyDescent="0.25">
      <c r="F64" s="550"/>
      <c r="G64" s="550"/>
    </row>
    <row r="65" spans="6:9" x14ac:dyDescent="0.25">
      <c r="F65" s="737" t="s">
        <v>1047</v>
      </c>
      <c r="G65" s="737"/>
      <c r="H65" s="737"/>
      <c r="I65" s="737"/>
    </row>
    <row r="66" spans="6:9" x14ac:dyDescent="0.25">
      <c r="F66" s="561" t="s">
        <v>244</v>
      </c>
      <c r="G66" s="561" t="s">
        <v>314</v>
      </c>
      <c r="H66" s="561" t="s">
        <v>591</v>
      </c>
      <c r="I66" s="561" t="s">
        <v>592</v>
      </c>
    </row>
    <row r="67" spans="6:9" x14ac:dyDescent="0.25">
      <c r="F67" s="550" t="s">
        <v>271</v>
      </c>
      <c r="G67" s="550" t="s">
        <v>271</v>
      </c>
      <c r="H67" s="258" t="s">
        <v>177</v>
      </c>
      <c r="I67" s="259">
        <v>1</v>
      </c>
    </row>
    <row r="68" spans="6:9" x14ac:dyDescent="0.25">
      <c r="F68" s="558" t="s">
        <v>271</v>
      </c>
      <c r="G68" s="558" t="s">
        <v>271</v>
      </c>
      <c r="H68" s="258" t="s">
        <v>175</v>
      </c>
      <c r="I68" s="259">
        <v>8</v>
      </c>
    </row>
    <row r="69" spans="6:9" x14ac:dyDescent="0.25">
      <c r="F69" s="558" t="s">
        <v>271</v>
      </c>
      <c r="G69" s="558" t="s">
        <v>271</v>
      </c>
      <c r="H69" s="258" t="s">
        <v>174</v>
      </c>
      <c r="I69" s="259">
        <v>1</v>
      </c>
    </row>
    <row r="70" spans="6:9" x14ac:dyDescent="0.25">
      <c r="F70" s="558" t="s">
        <v>271</v>
      </c>
      <c r="G70" s="558" t="s">
        <v>271</v>
      </c>
      <c r="H70" s="258" t="s">
        <v>540</v>
      </c>
      <c r="I70" s="259">
        <v>2</v>
      </c>
    </row>
    <row r="71" spans="6:9" x14ac:dyDescent="0.25">
      <c r="F71" s="558" t="s">
        <v>271</v>
      </c>
      <c r="G71" s="558" t="s">
        <v>271</v>
      </c>
      <c r="H71" s="258" t="s">
        <v>201</v>
      </c>
      <c r="I71" s="259">
        <v>7</v>
      </c>
    </row>
    <row r="72" spans="6:9" x14ac:dyDescent="0.25">
      <c r="F72" s="558" t="s">
        <v>271</v>
      </c>
      <c r="G72" s="558" t="s">
        <v>271</v>
      </c>
      <c r="H72" s="258" t="s">
        <v>180</v>
      </c>
      <c r="I72" s="259">
        <v>1</v>
      </c>
    </row>
    <row r="73" spans="6:9" x14ac:dyDescent="0.25">
      <c r="F73" s="550"/>
      <c r="G73" s="550"/>
      <c r="H73" s="256"/>
      <c r="I73" s="566">
        <v>20</v>
      </c>
    </row>
    <row r="74" spans="6:9" x14ac:dyDescent="0.25">
      <c r="F74" s="550"/>
      <c r="G74" s="550"/>
    </row>
    <row r="75" spans="6:9" x14ac:dyDescent="0.25">
      <c r="F75" s="737" t="s">
        <v>1048</v>
      </c>
      <c r="G75" s="737"/>
      <c r="H75" s="737"/>
      <c r="I75" s="737"/>
    </row>
    <row r="76" spans="6:9" x14ac:dyDescent="0.25">
      <c r="F76" s="561" t="s">
        <v>244</v>
      </c>
      <c r="G76" s="561" t="s">
        <v>314</v>
      </c>
      <c r="H76" s="561" t="s">
        <v>591</v>
      </c>
      <c r="I76" s="561" t="s">
        <v>592</v>
      </c>
    </row>
    <row r="77" spans="6:9" x14ac:dyDescent="0.25">
      <c r="F77" s="550" t="s">
        <v>482</v>
      </c>
      <c r="G77" s="550" t="s">
        <v>491</v>
      </c>
      <c r="H77" s="258" t="s">
        <v>177</v>
      </c>
      <c r="I77" s="259">
        <v>1</v>
      </c>
    </row>
    <row r="78" spans="6:9" x14ac:dyDescent="0.25">
      <c r="F78" s="558" t="s">
        <v>482</v>
      </c>
      <c r="G78" s="558" t="s">
        <v>491</v>
      </c>
      <c r="H78" s="258" t="s">
        <v>175</v>
      </c>
      <c r="I78" s="259">
        <v>1</v>
      </c>
    </row>
    <row r="79" spans="6:9" x14ac:dyDescent="0.25">
      <c r="F79" s="558" t="s">
        <v>482</v>
      </c>
      <c r="G79" s="558" t="s">
        <v>491</v>
      </c>
      <c r="H79" s="258" t="s">
        <v>174</v>
      </c>
      <c r="I79" s="259">
        <v>0</v>
      </c>
    </row>
    <row r="80" spans="6:9" x14ac:dyDescent="0.25">
      <c r="F80" s="558" t="s">
        <v>482</v>
      </c>
      <c r="G80" s="558" t="s">
        <v>491</v>
      </c>
      <c r="H80" s="258" t="s">
        <v>540</v>
      </c>
      <c r="I80" s="259">
        <v>0</v>
      </c>
    </row>
    <row r="81" spans="6:9" x14ac:dyDescent="0.25">
      <c r="F81" s="558" t="s">
        <v>482</v>
      </c>
      <c r="G81" s="558" t="s">
        <v>491</v>
      </c>
      <c r="H81" s="258" t="s">
        <v>201</v>
      </c>
      <c r="I81" s="259">
        <v>2</v>
      </c>
    </row>
    <row r="82" spans="6:9" x14ac:dyDescent="0.25">
      <c r="F82" s="558" t="s">
        <v>482</v>
      </c>
      <c r="G82" s="558" t="s">
        <v>491</v>
      </c>
      <c r="H82" s="258" t="s">
        <v>180</v>
      </c>
      <c r="I82" s="259">
        <v>0</v>
      </c>
    </row>
    <row r="83" spans="6:9" x14ac:dyDescent="0.25">
      <c r="F83" s="550"/>
      <c r="G83" s="550"/>
      <c r="H83" s="256"/>
      <c r="I83" s="566">
        <v>4</v>
      </c>
    </row>
  </sheetData>
  <mergeCells count="10">
    <mergeCell ref="F75:I75"/>
    <mergeCell ref="F65:I65"/>
    <mergeCell ref="F51:I51"/>
    <mergeCell ref="F21:I21"/>
    <mergeCell ref="A1:D1"/>
    <mergeCell ref="K1:N1"/>
    <mergeCell ref="F1:I1"/>
    <mergeCell ref="F11:I11"/>
    <mergeCell ref="F31:I31"/>
    <mergeCell ref="F41:I41"/>
  </mergeCell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FA473-D21D-40DB-857B-38E279563D75}">
  <sheetPr>
    <tabColor theme="7" tint="0.59999389629810485"/>
  </sheetPr>
  <dimension ref="A1:NA26"/>
  <sheetViews>
    <sheetView workbookViewId="0">
      <selection activeCell="B28" sqref="B28"/>
    </sheetView>
  </sheetViews>
  <sheetFormatPr defaultColWidth="9.140625" defaultRowHeight="12.75" x14ac:dyDescent="0.2"/>
  <cols>
    <col min="1" max="1" width="28.7109375" style="256" bestFit="1" customWidth="1"/>
    <col min="2" max="2" width="31.5703125" style="256" bestFit="1" customWidth="1"/>
    <col min="3" max="3" width="11" style="256" bestFit="1" customWidth="1"/>
    <col min="4" max="4" width="10.7109375" style="256" bestFit="1" customWidth="1"/>
    <col min="5" max="5" width="16" style="256" bestFit="1" customWidth="1"/>
    <col min="6" max="6" width="5.7109375" style="256" bestFit="1" customWidth="1"/>
    <col min="7" max="11" width="5.140625" style="256" bestFit="1" customWidth="1"/>
    <col min="12" max="12" width="5.7109375" style="256" bestFit="1" customWidth="1"/>
    <col min="13" max="15" width="5.140625" style="256" bestFit="1" customWidth="1"/>
    <col min="16" max="16" width="5" style="256" bestFit="1" customWidth="1"/>
    <col min="17" max="17" width="5.140625" style="256" bestFit="1" customWidth="1"/>
    <col min="18" max="18" width="5.42578125" style="256" bestFit="1" customWidth="1"/>
    <col min="19" max="23" width="5.140625" style="256" bestFit="1" customWidth="1"/>
    <col min="24" max="24" width="5.7109375" style="256" bestFit="1" customWidth="1"/>
    <col min="25" max="25" width="5.140625" style="256" bestFit="1" customWidth="1"/>
    <col min="26" max="26" width="5" style="256" bestFit="1" customWidth="1"/>
    <col min="27" max="28" width="5.140625" style="256" bestFit="1" customWidth="1"/>
    <col min="29" max="29" width="5" style="256" bestFit="1" customWidth="1"/>
    <col min="30" max="30" width="5.42578125" style="256" bestFit="1" customWidth="1"/>
    <col min="31" max="31" width="5.140625" style="256" bestFit="1" customWidth="1"/>
    <col min="32" max="32" width="5" style="256" bestFit="1" customWidth="1"/>
    <col min="33" max="35" width="5.140625" style="256" bestFit="1" customWidth="1"/>
    <col min="36" max="36" width="5.7109375" style="256" bestFit="1" customWidth="1"/>
    <col min="37" max="41" width="5.140625" style="256" bestFit="1" customWidth="1"/>
    <col min="42" max="42" width="5.7109375" style="256" bestFit="1" customWidth="1"/>
    <col min="43" max="47" width="5.140625" style="256" bestFit="1" customWidth="1"/>
    <col min="48" max="48" width="5.42578125" style="256" bestFit="1" customWidth="1"/>
    <col min="49" max="51" width="5.140625" style="256" bestFit="1" customWidth="1"/>
    <col min="52" max="54" width="5.7109375" style="256" bestFit="1" customWidth="1"/>
    <col min="55" max="59" width="5.140625" style="256" bestFit="1" customWidth="1"/>
    <col min="60" max="60" width="5.42578125" style="256" bestFit="1" customWidth="1"/>
    <col min="61" max="63" width="5.140625" style="256" bestFit="1" customWidth="1"/>
    <col min="64" max="66" width="5.7109375" style="256" bestFit="1" customWidth="1"/>
    <col min="67" max="67" width="5.140625" style="256" bestFit="1" customWidth="1"/>
    <col min="68" max="68" width="4.85546875" style="256" bestFit="1" customWidth="1"/>
    <col min="69" max="71" width="5.140625" style="256" bestFit="1" customWidth="1"/>
    <col min="72" max="72" width="5.42578125" style="256" bestFit="1" customWidth="1"/>
    <col min="73" max="74" width="5.140625" style="256" bestFit="1" customWidth="1"/>
    <col min="75" max="75" width="5.42578125" style="256" bestFit="1" customWidth="1"/>
    <col min="76" max="76" width="5.7109375" style="256" bestFit="1" customWidth="1"/>
    <col min="77" max="77" width="5.140625" style="256" bestFit="1" customWidth="1"/>
    <col min="78" max="78" width="5.7109375" style="256" bestFit="1" customWidth="1"/>
    <col min="79" max="83" width="5.140625" style="256" bestFit="1" customWidth="1"/>
    <col min="84" max="84" width="5.42578125" style="256" bestFit="1" customWidth="1"/>
    <col min="85" max="86" width="5.140625" style="256" bestFit="1" customWidth="1"/>
    <col min="87" max="91" width="5.7109375" style="256" bestFit="1" customWidth="1"/>
    <col min="92" max="94" width="5.140625" style="256" bestFit="1" customWidth="1"/>
    <col min="95" max="95" width="5" style="256" bestFit="1" customWidth="1"/>
    <col min="96" max="96" width="5.7109375" style="256" bestFit="1" customWidth="1"/>
    <col min="97" max="98" width="5.140625" style="256" bestFit="1" customWidth="1"/>
    <col min="99" max="99" width="5.7109375" style="256" bestFit="1" customWidth="1"/>
    <col min="100" max="101" width="5.42578125" style="256" bestFit="1" customWidth="1"/>
    <col min="102" max="104" width="5.7109375" style="256" bestFit="1" customWidth="1"/>
    <col min="105" max="107" width="5.140625" style="256" bestFit="1" customWidth="1"/>
    <col min="108" max="108" width="5.7109375" style="256" bestFit="1" customWidth="1"/>
    <col min="109" max="109" width="5.140625" style="256" bestFit="1" customWidth="1"/>
    <col min="110" max="110" width="5.7109375" style="256" bestFit="1" customWidth="1"/>
    <col min="111" max="113" width="5.42578125" style="256" bestFit="1" customWidth="1"/>
    <col min="114" max="114" width="5.7109375" style="256" bestFit="1" customWidth="1"/>
    <col min="115" max="115" width="5.42578125" style="256" bestFit="1" customWidth="1"/>
    <col min="116" max="116" width="5.7109375" style="256" bestFit="1" customWidth="1"/>
    <col min="117" max="117" width="5.42578125" style="256" bestFit="1" customWidth="1"/>
    <col min="118" max="118" width="5.140625" style="256" bestFit="1" customWidth="1"/>
    <col min="119" max="119" width="5" style="256" bestFit="1" customWidth="1"/>
    <col min="120" max="120" width="5.7109375" style="256" bestFit="1" customWidth="1"/>
    <col min="121" max="121" width="5.42578125" style="256" bestFit="1" customWidth="1"/>
    <col min="122" max="122" width="5.7109375" style="256" bestFit="1" customWidth="1"/>
    <col min="123" max="123" width="5.42578125" style="256" bestFit="1" customWidth="1"/>
    <col min="124" max="126" width="5.7109375" style="256" bestFit="1" customWidth="1"/>
    <col min="127" max="127" width="5.42578125" style="256" bestFit="1" customWidth="1"/>
    <col min="128" max="129" width="5.7109375" style="256" bestFit="1" customWidth="1"/>
    <col min="130" max="131" width="5.140625" style="256" bestFit="1" customWidth="1"/>
    <col min="132" max="134" width="5.7109375" style="256" bestFit="1" customWidth="1"/>
    <col min="135" max="135" width="5.42578125" style="256" bestFit="1" customWidth="1"/>
    <col min="136" max="136" width="5.7109375" style="256" bestFit="1" customWidth="1"/>
    <col min="137" max="137" width="5.42578125" style="256" bestFit="1" customWidth="1"/>
    <col min="138" max="138" width="5.7109375" style="256" bestFit="1" customWidth="1"/>
    <col min="139" max="139" width="5.140625" style="256" bestFit="1" customWidth="1"/>
    <col min="140" max="140" width="5.42578125" style="256" bestFit="1" customWidth="1"/>
    <col min="141" max="141" width="5.7109375" style="256" bestFit="1" customWidth="1"/>
    <col min="142" max="143" width="5.140625" style="256" bestFit="1" customWidth="1"/>
    <col min="144" max="145" width="5.7109375" style="256" bestFit="1" customWidth="1"/>
    <col min="146" max="146" width="5.42578125" style="256" bestFit="1" customWidth="1"/>
    <col min="147" max="151" width="5.7109375" style="256" bestFit="1" customWidth="1"/>
    <col min="152" max="154" width="5.140625" style="256" bestFit="1" customWidth="1"/>
    <col min="155" max="156" width="5.7109375" style="256" bestFit="1" customWidth="1"/>
    <col min="157" max="158" width="5.42578125" style="256" bestFit="1" customWidth="1"/>
    <col min="159" max="159" width="5.7109375" style="256" bestFit="1" customWidth="1"/>
    <col min="160" max="160" width="5.42578125" style="256" bestFit="1" customWidth="1"/>
    <col min="161" max="163" width="5.7109375" style="256" bestFit="1" customWidth="1"/>
    <col min="164" max="165" width="5.42578125" style="256" bestFit="1" customWidth="1"/>
    <col min="166" max="168" width="5.7109375" style="256" bestFit="1" customWidth="1"/>
    <col min="169" max="169" width="5.42578125" style="256" bestFit="1" customWidth="1"/>
    <col min="170" max="175" width="5.7109375" style="256" bestFit="1" customWidth="1"/>
    <col min="176" max="177" width="5.42578125" style="256" bestFit="1" customWidth="1"/>
    <col min="178" max="178" width="5.7109375" style="256" bestFit="1" customWidth="1"/>
    <col min="179" max="179" width="5.42578125" style="256" bestFit="1" customWidth="1"/>
    <col min="180" max="184" width="5.7109375" style="256" bestFit="1" customWidth="1"/>
    <col min="185" max="185" width="5.42578125" style="256" bestFit="1" customWidth="1"/>
    <col min="186" max="189" width="5.7109375" style="256" bestFit="1" customWidth="1"/>
    <col min="190" max="191" width="5.42578125" style="256" bestFit="1" customWidth="1"/>
    <col min="192" max="201" width="5.7109375" style="256" bestFit="1" customWidth="1"/>
    <col min="202" max="202" width="5.42578125" style="256" bestFit="1" customWidth="1"/>
    <col min="203" max="210" width="5.7109375" style="256" bestFit="1" customWidth="1"/>
    <col min="211" max="211" width="5.42578125" style="256" bestFit="1" customWidth="1"/>
    <col min="212" max="213" width="5.7109375" style="256" bestFit="1" customWidth="1"/>
    <col min="214" max="216" width="5.42578125" style="256" bestFit="1" customWidth="1"/>
    <col min="217" max="229" width="5.7109375" style="256" bestFit="1" customWidth="1"/>
    <col min="230" max="231" width="5.42578125" style="256" bestFit="1" customWidth="1"/>
    <col min="232" max="254" width="5.7109375" style="256" bestFit="1" customWidth="1"/>
    <col min="255" max="255" width="5.42578125" style="256" bestFit="1" customWidth="1"/>
    <col min="256" max="263" width="5.7109375" style="256" bestFit="1" customWidth="1"/>
    <col min="264" max="264" width="5.42578125" style="256" bestFit="1" customWidth="1"/>
    <col min="265" max="268" width="5.7109375" style="256" bestFit="1" customWidth="1"/>
    <col min="269" max="269" width="5.42578125" style="256" bestFit="1" customWidth="1"/>
    <col min="270" max="271" width="5.7109375" style="256" bestFit="1" customWidth="1"/>
    <col min="272" max="272" width="5.42578125" style="256" bestFit="1" customWidth="1"/>
    <col min="273" max="273" width="5.7109375" style="256" bestFit="1" customWidth="1"/>
    <col min="274" max="274" width="5.42578125" style="256" bestFit="1" customWidth="1"/>
    <col min="275" max="278" width="5.7109375" style="256" bestFit="1" customWidth="1"/>
    <col min="279" max="279" width="5.42578125" style="256" bestFit="1" customWidth="1"/>
    <col min="280" max="293" width="5.7109375" style="256" bestFit="1" customWidth="1"/>
    <col min="294" max="294" width="6" style="256" bestFit="1" customWidth="1"/>
    <col min="295" max="301" width="5.7109375" style="256" bestFit="1" customWidth="1"/>
    <col min="302" max="302" width="5.42578125" style="256" bestFit="1" customWidth="1"/>
    <col min="303" max="305" width="5.7109375" style="256" bestFit="1" customWidth="1"/>
    <col min="306" max="306" width="6" style="256" bestFit="1" customWidth="1"/>
    <col min="307" max="311" width="5.7109375" style="256" bestFit="1" customWidth="1"/>
    <col min="312" max="312" width="6" style="256" bestFit="1" customWidth="1"/>
    <col min="313" max="327" width="5.7109375" style="256" bestFit="1" customWidth="1"/>
    <col min="328" max="328" width="6" style="256" bestFit="1" customWidth="1"/>
    <col min="329" max="339" width="5.7109375" style="256" bestFit="1" customWidth="1"/>
    <col min="340" max="340" width="6" style="256" bestFit="1" customWidth="1"/>
    <col min="341" max="341" width="5.7109375" style="256" bestFit="1" customWidth="1"/>
    <col min="342" max="342" width="6" style="256" bestFit="1" customWidth="1"/>
    <col min="343" max="350" width="5.7109375" style="256" bestFit="1" customWidth="1"/>
    <col min="351" max="351" width="6" style="256" bestFit="1" customWidth="1"/>
    <col min="352" max="353" width="5.7109375" style="256" bestFit="1" customWidth="1"/>
    <col min="354" max="355" width="6" style="256" bestFit="1" customWidth="1"/>
    <col min="356" max="359" width="5.7109375" style="256" bestFit="1" customWidth="1"/>
    <col min="360" max="360" width="6" style="256" bestFit="1" customWidth="1"/>
    <col min="361" max="365" width="5.7109375" style="256" bestFit="1" customWidth="1"/>
    <col min="366" max="16384" width="9.140625" style="256"/>
  </cols>
  <sheetData>
    <row r="1" spans="1:5" x14ac:dyDescent="0.2">
      <c r="B1" s="701" t="s">
        <v>0</v>
      </c>
      <c r="C1" s="701"/>
      <c r="D1" s="701"/>
      <c r="E1" s="701"/>
    </row>
    <row r="2" spans="1:5" x14ac:dyDescent="0.2">
      <c r="A2" s="257" t="s">
        <v>610</v>
      </c>
      <c r="B2" s="257" t="s">
        <v>591</v>
      </c>
      <c r="C2" s="257" t="s">
        <v>592</v>
      </c>
      <c r="D2" s="288" t="s">
        <v>623</v>
      </c>
      <c r="E2" s="288" t="s">
        <v>624</v>
      </c>
    </row>
    <row r="3" spans="1:5" x14ac:dyDescent="0.2">
      <c r="A3" s="260" t="s">
        <v>612</v>
      </c>
      <c r="B3" s="258" t="str">
        <f>'Cargos e Salários'!C99</f>
        <v>Supervisor de lanchonete</v>
      </c>
      <c r="C3" s="259">
        <v>1</v>
      </c>
      <c r="D3" s="283">
        <f>'Cargos e Salários'!AC99</f>
        <v>5279.1491158888894</v>
      </c>
      <c r="E3" s="283">
        <f>D3*C3</f>
        <v>5279.1491158888894</v>
      </c>
    </row>
    <row r="4" spans="1:5" x14ac:dyDescent="0.2">
      <c r="A4" s="260" t="s">
        <v>612</v>
      </c>
      <c r="B4" s="258" t="str">
        <f>'Cargos e Salários'!C86</f>
        <v>Atendente de bar/lanchonete</v>
      </c>
      <c r="C4" s="259">
        <v>8</v>
      </c>
      <c r="D4" s="283">
        <f>'Cargos e Salários'!AC86</f>
        <v>3600.0585793688888</v>
      </c>
      <c r="E4" s="283">
        <f>D4*C4</f>
        <v>28800.46863495111</v>
      </c>
    </row>
    <row r="5" spans="1:5" x14ac:dyDescent="0.2">
      <c r="A5" s="260" t="s">
        <v>612</v>
      </c>
      <c r="B5" s="258" t="str">
        <f>'Cargos e Salários'!C91</f>
        <v>Confeiteiro</v>
      </c>
      <c r="C5" s="259">
        <v>1</v>
      </c>
      <c r="D5" s="283">
        <f>'Cargos e Salários'!AC91</f>
        <v>4427.338719399042</v>
      </c>
      <c r="E5" s="283">
        <f t="shared" ref="E5:E8" si="0">D5*C5</f>
        <v>4427.338719399042</v>
      </c>
    </row>
    <row r="6" spans="1:5" x14ac:dyDescent="0.2">
      <c r="A6" s="260" t="s">
        <v>612</v>
      </c>
      <c r="B6" s="258" t="str">
        <f>'Cargos e Salários'!C128</f>
        <v>Auxiliar de serviços gerais</v>
      </c>
      <c r="C6" s="259">
        <v>2</v>
      </c>
      <c r="D6" s="283">
        <f>'Cargos e Salários'!AC128</f>
        <v>3359.9228458350431</v>
      </c>
      <c r="E6" s="283">
        <f t="shared" si="0"/>
        <v>6719.8456916700861</v>
      </c>
    </row>
    <row r="7" spans="1:5" x14ac:dyDescent="0.2">
      <c r="A7" s="260" t="s">
        <v>612</v>
      </c>
      <c r="B7" s="258" t="str">
        <f>'Cargos e Salários'!C41</f>
        <v>Caixa atendente</v>
      </c>
      <c r="C7" s="259">
        <v>7</v>
      </c>
      <c r="D7" s="283">
        <f>'Cargos e Salários'!AC41</f>
        <v>3370.3818158888889</v>
      </c>
      <c r="E7" s="283">
        <f t="shared" si="0"/>
        <v>23592.672711222222</v>
      </c>
    </row>
    <row r="8" spans="1:5" x14ac:dyDescent="0.2">
      <c r="A8" s="260" t="s">
        <v>612</v>
      </c>
      <c r="B8" s="258" t="str">
        <f>'Cargos e Salários'!C67</f>
        <v>Jovem aprendiz</v>
      </c>
      <c r="C8" s="259">
        <v>1</v>
      </c>
      <c r="D8" s="283">
        <f>'Cargos e Salários'!AC67</f>
        <v>1930.603186735043</v>
      </c>
      <c r="E8" s="283">
        <f t="shared" si="0"/>
        <v>1930.603186735043</v>
      </c>
    </row>
    <row r="9" spans="1:5" x14ac:dyDescent="0.2">
      <c r="C9" s="287">
        <f>SUM(C3:C8)</f>
        <v>20</v>
      </c>
      <c r="E9" s="285">
        <f>SUM(E3:E8)</f>
        <v>70750.078059866384</v>
      </c>
    </row>
    <row r="10" spans="1:5" x14ac:dyDescent="0.2">
      <c r="E10" s="286"/>
    </row>
    <row r="11" spans="1:5" x14ac:dyDescent="0.2">
      <c r="A11" s="257" t="s">
        <v>610</v>
      </c>
      <c r="B11" s="701" t="s">
        <v>595</v>
      </c>
      <c r="C11" s="701"/>
      <c r="D11" s="701"/>
    </row>
    <row r="12" spans="1:5" x14ac:dyDescent="0.2">
      <c r="A12" s="260" t="s">
        <v>612</v>
      </c>
      <c r="B12" s="258" t="s">
        <v>607</v>
      </c>
      <c r="C12" s="261">
        <v>2500</v>
      </c>
      <c r="D12" s="262" t="s">
        <v>594</v>
      </c>
      <c r="E12" s="263"/>
    </row>
    <row r="13" spans="1:5" x14ac:dyDescent="0.2">
      <c r="A13" s="260" t="s">
        <v>612</v>
      </c>
      <c r="B13" s="258" t="s">
        <v>608</v>
      </c>
      <c r="C13" s="261">
        <v>2500</v>
      </c>
      <c r="D13" s="262" t="s">
        <v>594</v>
      </c>
      <c r="E13" s="263"/>
    </row>
    <row r="14" spans="1:5" x14ac:dyDescent="0.2">
      <c r="A14" s="260" t="s">
        <v>612</v>
      </c>
      <c r="B14" s="258" t="s">
        <v>609</v>
      </c>
      <c r="C14" s="261">
        <v>0</v>
      </c>
      <c r="D14" s="262" t="s">
        <v>594</v>
      </c>
      <c r="E14" s="263"/>
    </row>
    <row r="15" spans="1:5" x14ac:dyDescent="0.2">
      <c r="A15" s="263"/>
      <c r="B15" s="264"/>
      <c r="C15" s="339">
        <f>SUM(C12:C14)</f>
        <v>5000</v>
      </c>
      <c r="D15" s="266"/>
      <c r="E15" s="263"/>
    </row>
    <row r="16" spans="1:5" x14ac:dyDescent="0.2">
      <c r="A16" s="263"/>
      <c r="B16" s="264"/>
      <c r="C16" s="265"/>
      <c r="D16" s="266"/>
      <c r="E16" s="263"/>
    </row>
    <row r="17" spans="1:365" x14ac:dyDescent="0.2">
      <c r="A17" s="257" t="s">
        <v>610</v>
      </c>
      <c r="B17" s="701" t="s">
        <v>565</v>
      </c>
      <c r="C17" s="701"/>
      <c r="D17" s="701"/>
    </row>
    <row r="18" spans="1:365" x14ac:dyDescent="0.2">
      <c r="A18" s="260" t="s">
        <v>612</v>
      </c>
      <c r="B18" s="258" t="s">
        <v>606</v>
      </c>
      <c r="C18" s="270">
        <v>6000</v>
      </c>
      <c r="D18" s="262" t="s">
        <v>594</v>
      </c>
      <c r="E18" s="263"/>
    </row>
    <row r="19" spans="1:365" x14ac:dyDescent="0.2">
      <c r="A19" s="271"/>
      <c r="B19" s="264"/>
      <c r="C19" s="340">
        <f>SUM(C18)</f>
        <v>6000</v>
      </c>
      <c r="D19" s="266"/>
      <c r="E19" s="263"/>
      <c r="F19" s="705" t="s">
        <v>284</v>
      </c>
      <c r="G19" s="706"/>
      <c r="H19" s="706"/>
      <c r="I19" s="706"/>
      <c r="J19" s="706"/>
      <c r="K19" s="706"/>
      <c r="L19" s="706"/>
      <c r="M19" s="706"/>
      <c r="N19" s="706"/>
      <c r="O19" s="706"/>
      <c r="P19" s="706"/>
      <c r="Q19" s="707"/>
      <c r="R19" s="705" t="s">
        <v>285</v>
      </c>
      <c r="S19" s="706"/>
      <c r="T19" s="706"/>
      <c r="U19" s="706"/>
      <c r="V19" s="706"/>
      <c r="W19" s="706"/>
      <c r="X19" s="706"/>
      <c r="Y19" s="706"/>
      <c r="Z19" s="706"/>
      <c r="AA19" s="706"/>
      <c r="AB19" s="706"/>
      <c r="AC19" s="707"/>
      <c r="AD19" s="705" t="s">
        <v>286</v>
      </c>
      <c r="AE19" s="706"/>
      <c r="AF19" s="706"/>
      <c r="AG19" s="706"/>
      <c r="AH19" s="706"/>
      <c r="AI19" s="706"/>
      <c r="AJ19" s="706"/>
      <c r="AK19" s="706"/>
      <c r="AL19" s="706"/>
      <c r="AM19" s="706"/>
      <c r="AN19" s="706"/>
      <c r="AO19" s="707"/>
      <c r="AP19" s="705" t="s">
        <v>287</v>
      </c>
      <c r="AQ19" s="706"/>
      <c r="AR19" s="706"/>
      <c r="AS19" s="706"/>
      <c r="AT19" s="706"/>
      <c r="AU19" s="706"/>
      <c r="AV19" s="706"/>
      <c r="AW19" s="706"/>
      <c r="AX19" s="706"/>
      <c r="AY19" s="706"/>
      <c r="AZ19" s="706"/>
      <c r="BA19" s="707"/>
      <c r="BB19" s="705" t="s">
        <v>288</v>
      </c>
      <c r="BC19" s="706"/>
      <c r="BD19" s="706"/>
      <c r="BE19" s="706"/>
      <c r="BF19" s="706"/>
      <c r="BG19" s="706"/>
      <c r="BH19" s="706"/>
      <c r="BI19" s="706"/>
      <c r="BJ19" s="706"/>
      <c r="BK19" s="706"/>
      <c r="BL19" s="706"/>
      <c r="BM19" s="707"/>
      <c r="BN19" s="705" t="s">
        <v>289</v>
      </c>
      <c r="BO19" s="706"/>
      <c r="BP19" s="706"/>
      <c r="BQ19" s="706"/>
      <c r="BR19" s="706"/>
      <c r="BS19" s="706"/>
      <c r="BT19" s="706"/>
      <c r="BU19" s="706"/>
      <c r="BV19" s="706"/>
      <c r="BW19" s="706"/>
      <c r="BX19" s="706"/>
      <c r="BY19" s="707"/>
      <c r="BZ19" s="705" t="s">
        <v>290</v>
      </c>
      <c r="CA19" s="706"/>
      <c r="CB19" s="706"/>
      <c r="CC19" s="706"/>
      <c r="CD19" s="706"/>
      <c r="CE19" s="706"/>
      <c r="CF19" s="706"/>
      <c r="CG19" s="706"/>
      <c r="CH19" s="706"/>
      <c r="CI19" s="706"/>
      <c r="CJ19" s="706"/>
      <c r="CK19" s="707"/>
      <c r="CL19" s="705" t="s">
        <v>291</v>
      </c>
      <c r="CM19" s="706"/>
      <c r="CN19" s="706"/>
      <c r="CO19" s="706"/>
      <c r="CP19" s="706"/>
      <c r="CQ19" s="706"/>
      <c r="CR19" s="706"/>
      <c r="CS19" s="706"/>
      <c r="CT19" s="706"/>
      <c r="CU19" s="706"/>
      <c r="CV19" s="706"/>
      <c r="CW19" s="707"/>
      <c r="CX19" s="705" t="s">
        <v>292</v>
      </c>
      <c r="CY19" s="706"/>
      <c r="CZ19" s="706"/>
      <c r="DA19" s="706"/>
      <c r="DB19" s="706"/>
      <c r="DC19" s="706"/>
      <c r="DD19" s="706"/>
      <c r="DE19" s="706"/>
      <c r="DF19" s="706"/>
      <c r="DG19" s="706"/>
      <c r="DH19" s="706"/>
      <c r="DI19" s="707"/>
      <c r="DJ19" s="705" t="s">
        <v>293</v>
      </c>
      <c r="DK19" s="706"/>
      <c r="DL19" s="706"/>
      <c r="DM19" s="706"/>
      <c r="DN19" s="706"/>
      <c r="DO19" s="706"/>
      <c r="DP19" s="706"/>
      <c r="DQ19" s="706"/>
      <c r="DR19" s="706"/>
      <c r="DS19" s="706"/>
      <c r="DT19" s="706"/>
      <c r="DU19" s="707"/>
      <c r="DV19" s="705" t="s">
        <v>294</v>
      </c>
      <c r="DW19" s="706"/>
      <c r="DX19" s="706"/>
      <c r="DY19" s="706"/>
      <c r="DZ19" s="706"/>
      <c r="EA19" s="706"/>
      <c r="EB19" s="706"/>
      <c r="EC19" s="706"/>
      <c r="ED19" s="706"/>
      <c r="EE19" s="706"/>
      <c r="EF19" s="706"/>
      <c r="EG19" s="707"/>
      <c r="EH19" s="705" t="s">
        <v>295</v>
      </c>
      <c r="EI19" s="706"/>
      <c r="EJ19" s="706"/>
      <c r="EK19" s="706"/>
      <c r="EL19" s="706"/>
      <c r="EM19" s="706"/>
      <c r="EN19" s="706"/>
      <c r="EO19" s="706"/>
      <c r="EP19" s="706"/>
      <c r="EQ19" s="706"/>
      <c r="ER19" s="706"/>
      <c r="ES19" s="707"/>
      <c r="ET19" s="705" t="s">
        <v>296</v>
      </c>
      <c r="EU19" s="706"/>
      <c r="EV19" s="706"/>
      <c r="EW19" s="706"/>
      <c r="EX19" s="706"/>
      <c r="EY19" s="706"/>
      <c r="EZ19" s="706"/>
      <c r="FA19" s="706"/>
      <c r="FB19" s="706"/>
      <c r="FC19" s="706"/>
      <c r="FD19" s="706"/>
      <c r="FE19" s="707"/>
      <c r="FF19" s="705" t="s">
        <v>297</v>
      </c>
      <c r="FG19" s="706"/>
      <c r="FH19" s="706"/>
      <c r="FI19" s="706"/>
      <c r="FJ19" s="706"/>
      <c r="FK19" s="706"/>
      <c r="FL19" s="706"/>
      <c r="FM19" s="706"/>
      <c r="FN19" s="706"/>
      <c r="FO19" s="706"/>
      <c r="FP19" s="706"/>
      <c r="FQ19" s="707"/>
      <c r="FR19" s="705" t="s">
        <v>298</v>
      </c>
      <c r="FS19" s="706"/>
      <c r="FT19" s="706"/>
      <c r="FU19" s="706"/>
      <c r="FV19" s="706"/>
      <c r="FW19" s="706"/>
      <c r="FX19" s="706"/>
      <c r="FY19" s="706"/>
      <c r="FZ19" s="706"/>
      <c r="GA19" s="706"/>
      <c r="GB19" s="706"/>
      <c r="GC19" s="707"/>
      <c r="GD19" s="705" t="s">
        <v>299</v>
      </c>
      <c r="GE19" s="706"/>
      <c r="GF19" s="706"/>
      <c r="GG19" s="706"/>
      <c r="GH19" s="706"/>
      <c r="GI19" s="706"/>
      <c r="GJ19" s="706"/>
      <c r="GK19" s="706"/>
      <c r="GL19" s="706"/>
      <c r="GM19" s="706"/>
      <c r="GN19" s="706"/>
      <c r="GO19" s="707"/>
      <c r="GP19" s="705" t="s">
        <v>300</v>
      </c>
      <c r="GQ19" s="706"/>
      <c r="GR19" s="706"/>
      <c r="GS19" s="706"/>
      <c r="GT19" s="706"/>
      <c r="GU19" s="706"/>
      <c r="GV19" s="706"/>
      <c r="GW19" s="706"/>
      <c r="GX19" s="706"/>
      <c r="GY19" s="706"/>
      <c r="GZ19" s="706"/>
      <c r="HA19" s="707"/>
      <c r="HB19" s="705" t="s">
        <v>301</v>
      </c>
      <c r="HC19" s="706"/>
      <c r="HD19" s="706"/>
      <c r="HE19" s="706"/>
      <c r="HF19" s="706"/>
      <c r="HG19" s="706"/>
      <c r="HH19" s="706"/>
      <c r="HI19" s="706"/>
      <c r="HJ19" s="706"/>
      <c r="HK19" s="706"/>
      <c r="HL19" s="706"/>
      <c r="HM19" s="707"/>
      <c r="HN19" s="705" t="s">
        <v>302</v>
      </c>
      <c r="HO19" s="706"/>
      <c r="HP19" s="706"/>
      <c r="HQ19" s="706"/>
      <c r="HR19" s="706"/>
      <c r="HS19" s="706"/>
      <c r="HT19" s="706"/>
      <c r="HU19" s="706"/>
      <c r="HV19" s="706"/>
      <c r="HW19" s="706"/>
      <c r="HX19" s="706"/>
      <c r="HY19" s="707"/>
      <c r="HZ19" s="705" t="s">
        <v>303</v>
      </c>
      <c r="IA19" s="706"/>
      <c r="IB19" s="706"/>
      <c r="IC19" s="706"/>
      <c r="ID19" s="706"/>
      <c r="IE19" s="706"/>
      <c r="IF19" s="706"/>
      <c r="IG19" s="706"/>
      <c r="IH19" s="706"/>
      <c r="II19" s="706"/>
      <c r="IJ19" s="706"/>
      <c r="IK19" s="707"/>
      <c r="IL19" s="705" t="s">
        <v>304</v>
      </c>
      <c r="IM19" s="706"/>
      <c r="IN19" s="706"/>
      <c r="IO19" s="706"/>
      <c r="IP19" s="706"/>
      <c r="IQ19" s="706"/>
      <c r="IR19" s="706"/>
      <c r="IS19" s="706"/>
      <c r="IT19" s="706"/>
      <c r="IU19" s="706"/>
      <c r="IV19" s="706"/>
      <c r="IW19" s="707"/>
      <c r="IX19" s="705" t="s">
        <v>305</v>
      </c>
      <c r="IY19" s="706"/>
      <c r="IZ19" s="706"/>
      <c r="JA19" s="706"/>
      <c r="JB19" s="706"/>
      <c r="JC19" s="706"/>
      <c r="JD19" s="706"/>
      <c r="JE19" s="706"/>
      <c r="JF19" s="706"/>
      <c r="JG19" s="706"/>
      <c r="JH19" s="706"/>
      <c r="JI19" s="707"/>
      <c r="JJ19" s="705" t="s">
        <v>306</v>
      </c>
      <c r="JK19" s="706"/>
      <c r="JL19" s="706"/>
      <c r="JM19" s="706"/>
      <c r="JN19" s="706"/>
      <c r="JO19" s="706"/>
      <c r="JP19" s="706"/>
      <c r="JQ19" s="706"/>
      <c r="JR19" s="706"/>
      <c r="JS19" s="706"/>
      <c r="JT19" s="706"/>
      <c r="JU19" s="707"/>
      <c r="JV19" s="705" t="s">
        <v>307</v>
      </c>
      <c r="JW19" s="706"/>
      <c r="JX19" s="706"/>
      <c r="JY19" s="706"/>
      <c r="JZ19" s="706"/>
      <c r="KA19" s="706"/>
      <c r="KB19" s="706"/>
      <c r="KC19" s="706"/>
      <c r="KD19" s="706"/>
      <c r="KE19" s="706"/>
      <c r="KF19" s="706"/>
      <c r="KG19" s="707"/>
      <c r="KH19" s="705" t="s">
        <v>308</v>
      </c>
      <c r="KI19" s="706"/>
      <c r="KJ19" s="706"/>
      <c r="KK19" s="706"/>
      <c r="KL19" s="706"/>
      <c r="KM19" s="706"/>
      <c r="KN19" s="706"/>
      <c r="KO19" s="706"/>
      <c r="KP19" s="706"/>
      <c r="KQ19" s="706"/>
      <c r="KR19" s="706"/>
      <c r="KS19" s="707"/>
      <c r="KT19" s="705" t="s">
        <v>309</v>
      </c>
      <c r="KU19" s="706"/>
      <c r="KV19" s="706"/>
      <c r="KW19" s="706"/>
      <c r="KX19" s="706"/>
      <c r="KY19" s="706"/>
      <c r="KZ19" s="706"/>
      <c r="LA19" s="706"/>
      <c r="LB19" s="706"/>
      <c r="LC19" s="706"/>
      <c r="LD19" s="706"/>
      <c r="LE19" s="707"/>
      <c r="LF19" s="705" t="s">
        <v>310</v>
      </c>
      <c r="LG19" s="706"/>
      <c r="LH19" s="706"/>
      <c r="LI19" s="706"/>
      <c r="LJ19" s="706"/>
      <c r="LK19" s="706"/>
      <c r="LL19" s="706"/>
      <c r="LM19" s="706"/>
      <c r="LN19" s="706"/>
      <c r="LO19" s="706"/>
      <c r="LP19" s="706"/>
      <c r="LQ19" s="707"/>
      <c r="LR19" s="705" t="s">
        <v>311</v>
      </c>
      <c r="LS19" s="706"/>
      <c r="LT19" s="706"/>
      <c r="LU19" s="706"/>
      <c r="LV19" s="706"/>
      <c r="LW19" s="706"/>
      <c r="LX19" s="706"/>
      <c r="LY19" s="706"/>
      <c r="LZ19" s="706"/>
      <c r="MA19" s="706"/>
      <c r="MB19" s="706"/>
      <c r="MC19" s="707"/>
      <c r="MD19" s="705" t="s">
        <v>312</v>
      </c>
      <c r="ME19" s="706"/>
      <c r="MF19" s="706"/>
      <c r="MG19" s="706"/>
      <c r="MH19" s="706"/>
      <c r="MI19" s="706"/>
      <c r="MJ19" s="706"/>
      <c r="MK19" s="706"/>
      <c r="ML19" s="706"/>
      <c r="MM19" s="706"/>
      <c r="MN19" s="706"/>
      <c r="MO19" s="707"/>
      <c r="MP19" s="705" t="s">
        <v>313</v>
      </c>
      <c r="MQ19" s="706"/>
      <c r="MR19" s="706"/>
      <c r="MS19" s="706"/>
      <c r="MT19" s="706"/>
      <c r="MU19" s="706"/>
      <c r="MV19" s="706"/>
      <c r="MW19" s="706"/>
      <c r="MX19" s="706"/>
      <c r="MY19" s="706"/>
      <c r="MZ19" s="706"/>
      <c r="NA19" s="707"/>
    </row>
    <row r="20" spans="1:365" s="282" customFormat="1" x14ac:dyDescent="0.2">
      <c r="A20" s="278"/>
      <c r="B20" s="264"/>
      <c r="C20" s="280"/>
      <c r="D20" s="280"/>
      <c r="E20" s="343" t="s">
        <v>923</v>
      </c>
      <c r="F20" s="352">
        <v>1</v>
      </c>
      <c r="G20" s="344">
        <f>F20+1</f>
        <v>2</v>
      </c>
      <c r="H20" s="344">
        <f t="shared" ref="H20:BS20" si="1">G20+1</f>
        <v>3</v>
      </c>
      <c r="I20" s="344">
        <f t="shared" si="1"/>
        <v>4</v>
      </c>
      <c r="J20" s="344">
        <f t="shared" si="1"/>
        <v>5</v>
      </c>
      <c r="K20" s="344">
        <f t="shared" si="1"/>
        <v>6</v>
      </c>
      <c r="L20" s="344">
        <f t="shared" si="1"/>
        <v>7</v>
      </c>
      <c r="M20" s="344">
        <f t="shared" si="1"/>
        <v>8</v>
      </c>
      <c r="N20" s="344">
        <f t="shared" si="1"/>
        <v>9</v>
      </c>
      <c r="O20" s="344">
        <f t="shared" si="1"/>
        <v>10</v>
      </c>
      <c r="P20" s="344">
        <f t="shared" si="1"/>
        <v>11</v>
      </c>
      <c r="Q20" s="345">
        <f t="shared" si="1"/>
        <v>12</v>
      </c>
      <c r="R20" s="352">
        <f t="shared" si="1"/>
        <v>13</v>
      </c>
      <c r="S20" s="344">
        <f t="shared" si="1"/>
        <v>14</v>
      </c>
      <c r="T20" s="344">
        <f t="shared" si="1"/>
        <v>15</v>
      </c>
      <c r="U20" s="344">
        <f t="shared" si="1"/>
        <v>16</v>
      </c>
      <c r="V20" s="344">
        <f t="shared" si="1"/>
        <v>17</v>
      </c>
      <c r="W20" s="344">
        <f t="shared" si="1"/>
        <v>18</v>
      </c>
      <c r="X20" s="344">
        <f t="shared" si="1"/>
        <v>19</v>
      </c>
      <c r="Y20" s="344">
        <f t="shared" si="1"/>
        <v>20</v>
      </c>
      <c r="Z20" s="344">
        <f t="shared" si="1"/>
        <v>21</v>
      </c>
      <c r="AA20" s="344">
        <f t="shared" si="1"/>
        <v>22</v>
      </c>
      <c r="AB20" s="344">
        <f t="shared" si="1"/>
        <v>23</v>
      </c>
      <c r="AC20" s="345">
        <f t="shared" si="1"/>
        <v>24</v>
      </c>
      <c r="AD20" s="352">
        <f t="shared" si="1"/>
        <v>25</v>
      </c>
      <c r="AE20" s="344">
        <f t="shared" si="1"/>
        <v>26</v>
      </c>
      <c r="AF20" s="344">
        <f t="shared" si="1"/>
        <v>27</v>
      </c>
      <c r="AG20" s="344">
        <f t="shared" si="1"/>
        <v>28</v>
      </c>
      <c r="AH20" s="344">
        <f t="shared" si="1"/>
        <v>29</v>
      </c>
      <c r="AI20" s="344">
        <f t="shared" si="1"/>
        <v>30</v>
      </c>
      <c r="AJ20" s="344">
        <f t="shared" si="1"/>
        <v>31</v>
      </c>
      <c r="AK20" s="344">
        <f t="shared" si="1"/>
        <v>32</v>
      </c>
      <c r="AL20" s="344">
        <f t="shared" si="1"/>
        <v>33</v>
      </c>
      <c r="AM20" s="344">
        <f t="shared" si="1"/>
        <v>34</v>
      </c>
      <c r="AN20" s="344">
        <f t="shared" si="1"/>
        <v>35</v>
      </c>
      <c r="AO20" s="345">
        <f t="shared" si="1"/>
        <v>36</v>
      </c>
      <c r="AP20" s="352">
        <f t="shared" si="1"/>
        <v>37</v>
      </c>
      <c r="AQ20" s="344">
        <f t="shared" si="1"/>
        <v>38</v>
      </c>
      <c r="AR20" s="344">
        <f t="shared" si="1"/>
        <v>39</v>
      </c>
      <c r="AS20" s="344">
        <f t="shared" si="1"/>
        <v>40</v>
      </c>
      <c r="AT20" s="344">
        <f t="shared" si="1"/>
        <v>41</v>
      </c>
      <c r="AU20" s="344">
        <f t="shared" si="1"/>
        <v>42</v>
      </c>
      <c r="AV20" s="344">
        <f t="shared" si="1"/>
        <v>43</v>
      </c>
      <c r="AW20" s="344">
        <f t="shared" si="1"/>
        <v>44</v>
      </c>
      <c r="AX20" s="344">
        <f t="shared" si="1"/>
        <v>45</v>
      </c>
      <c r="AY20" s="344">
        <f t="shared" si="1"/>
        <v>46</v>
      </c>
      <c r="AZ20" s="344">
        <f t="shared" si="1"/>
        <v>47</v>
      </c>
      <c r="BA20" s="345">
        <f t="shared" si="1"/>
        <v>48</v>
      </c>
      <c r="BB20" s="352">
        <f t="shared" si="1"/>
        <v>49</v>
      </c>
      <c r="BC20" s="344">
        <f t="shared" si="1"/>
        <v>50</v>
      </c>
      <c r="BD20" s="344">
        <f t="shared" si="1"/>
        <v>51</v>
      </c>
      <c r="BE20" s="344">
        <f t="shared" si="1"/>
        <v>52</v>
      </c>
      <c r="BF20" s="344">
        <f t="shared" si="1"/>
        <v>53</v>
      </c>
      <c r="BG20" s="344">
        <f t="shared" si="1"/>
        <v>54</v>
      </c>
      <c r="BH20" s="344">
        <f t="shared" si="1"/>
        <v>55</v>
      </c>
      <c r="BI20" s="344">
        <f t="shared" si="1"/>
        <v>56</v>
      </c>
      <c r="BJ20" s="344">
        <f t="shared" si="1"/>
        <v>57</v>
      </c>
      <c r="BK20" s="344">
        <f t="shared" si="1"/>
        <v>58</v>
      </c>
      <c r="BL20" s="344">
        <f t="shared" si="1"/>
        <v>59</v>
      </c>
      <c r="BM20" s="345">
        <f t="shared" si="1"/>
        <v>60</v>
      </c>
      <c r="BN20" s="352">
        <f t="shared" si="1"/>
        <v>61</v>
      </c>
      <c r="BO20" s="344">
        <f t="shared" si="1"/>
        <v>62</v>
      </c>
      <c r="BP20" s="344">
        <f t="shared" si="1"/>
        <v>63</v>
      </c>
      <c r="BQ20" s="344">
        <f t="shared" si="1"/>
        <v>64</v>
      </c>
      <c r="BR20" s="344">
        <f t="shared" si="1"/>
        <v>65</v>
      </c>
      <c r="BS20" s="344">
        <f t="shared" si="1"/>
        <v>66</v>
      </c>
      <c r="BT20" s="344">
        <f t="shared" ref="BT20:EE20" si="2">BS20+1</f>
        <v>67</v>
      </c>
      <c r="BU20" s="344">
        <f t="shared" si="2"/>
        <v>68</v>
      </c>
      <c r="BV20" s="344">
        <f t="shared" si="2"/>
        <v>69</v>
      </c>
      <c r="BW20" s="344">
        <f t="shared" si="2"/>
        <v>70</v>
      </c>
      <c r="BX20" s="344">
        <f t="shared" si="2"/>
        <v>71</v>
      </c>
      <c r="BY20" s="345">
        <f t="shared" si="2"/>
        <v>72</v>
      </c>
      <c r="BZ20" s="352">
        <f t="shared" si="2"/>
        <v>73</v>
      </c>
      <c r="CA20" s="344">
        <f t="shared" si="2"/>
        <v>74</v>
      </c>
      <c r="CB20" s="344">
        <f t="shared" si="2"/>
        <v>75</v>
      </c>
      <c r="CC20" s="344">
        <f t="shared" si="2"/>
        <v>76</v>
      </c>
      <c r="CD20" s="344">
        <f t="shared" si="2"/>
        <v>77</v>
      </c>
      <c r="CE20" s="344">
        <f t="shared" si="2"/>
        <v>78</v>
      </c>
      <c r="CF20" s="344">
        <f t="shared" si="2"/>
        <v>79</v>
      </c>
      <c r="CG20" s="344">
        <f t="shared" si="2"/>
        <v>80</v>
      </c>
      <c r="CH20" s="344">
        <f t="shared" si="2"/>
        <v>81</v>
      </c>
      <c r="CI20" s="344">
        <f t="shared" si="2"/>
        <v>82</v>
      </c>
      <c r="CJ20" s="344">
        <f t="shared" si="2"/>
        <v>83</v>
      </c>
      <c r="CK20" s="345">
        <f t="shared" si="2"/>
        <v>84</v>
      </c>
      <c r="CL20" s="352">
        <f t="shared" si="2"/>
        <v>85</v>
      </c>
      <c r="CM20" s="344">
        <f t="shared" si="2"/>
        <v>86</v>
      </c>
      <c r="CN20" s="344">
        <f t="shared" si="2"/>
        <v>87</v>
      </c>
      <c r="CO20" s="344">
        <f t="shared" si="2"/>
        <v>88</v>
      </c>
      <c r="CP20" s="344">
        <f t="shared" si="2"/>
        <v>89</v>
      </c>
      <c r="CQ20" s="344">
        <f t="shared" si="2"/>
        <v>90</v>
      </c>
      <c r="CR20" s="344">
        <f t="shared" si="2"/>
        <v>91</v>
      </c>
      <c r="CS20" s="344">
        <f t="shared" si="2"/>
        <v>92</v>
      </c>
      <c r="CT20" s="344">
        <f t="shared" si="2"/>
        <v>93</v>
      </c>
      <c r="CU20" s="344">
        <f t="shared" si="2"/>
        <v>94</v>
      </c>
      <c r="CV20" s="344">
        <f t="shared" si="2"/>
        <v>95</v>
      </c>
      <c r="CW20" s="345">
        <f t="shared" si="2"/>
        <v>96</v>
      </c>
      <c r="CX20" s="352">
        <f t="shared" si="2"/>
        <v>97</v>
      </c>
      <c r="CY20" s="344">
        <f t="shared" si="2"/>
        <v>98</v>
      </c>
      <c r="CZ20" s="344">
        <f t="shared" si="2"/>
        <v>99</v>
      </c>
      <c r="DA20" s="344">
        <f t="shared" si="2"/>
        <v>100</v>
      </c>
      <c r="DB20" s="344">
        <f t="shared" si="2"/>
        <v>101</v>
      </c>
      <c r="DC20" s="344">
        <f t="shared" si="2"/>
        <v>102</v>
      </c>
      <c r="DD20" s="344">
        <f t="shared" si="2"/>
        <v>103</v>
      </c>
      <c r="DE20" s="344">
        <f t="shared" si="2"/>
        <v>104</v>
      </c>
      <c r="DF20" s="344">
        <f t="shared" si="2"/>
        <v>105</v>
      </c>
      <c r="DG20" s="344">
        <f t="shared" si="2"/>
        <v>106</v>
      </c>
      <c r="DH20" s="344">
        <f t="shared" si="2"/>
        <v>107</v>
      </c>
      <c r="DI20" s="345">
        <f t="shared" si="2"/>
        <v>108</v>
      </c>
      <c r="DJ20" s="352">
        <f t="shared" si="2"/>
        <v>109</v>
      </c>
      <c r="DK20" s="344">
        <f t="shared" si="2"/>
        <v>110</v>
      </c>
      <c r="DL20" s="344">
        <f t="shared" si="2"/>
        <v>111</v>
      </c>
      <c r="DM20" s="344">
        <f t="shared" si="2"/>
        <v>112</v>
      </c>
      <c r="DN20" s="344">
        <f t="shared" si="2"/>
        <v>113</v>
      </c>
      <c r="DO20" s="344">
        <f t="shared" si="2"/>
        <v>114</v>
      </c>
      <c r="DP20" s="344">
        <f t="shared" si="2"/>
        <v>115</v>
      </c>
      <c r="DQ20" s="344">
        <f t="shared" si="2"/>
        <v>116</v>
      </c>
      <c r="DR20" s="344">
        <f t="shared" si="2"/>
        <v>117</v>
      </c>
      <c r="DS20" s="344">
        <f t="shared" si="2"/>
        <v>118</v>
      </c>
      <c r="DT20" s="344">
        <f t="shared" si="2"/>
        <v>119</v>
      </c>
      <c r="DU20" s="345">
        <f t="shared" si="2"/>
        <v>120</v>
      </c>
      <c r="DV20" s="352">
        <f t="shared" si="2"/>
        <v>121</v>
      </c>
      <c r="DW20" s="344">
        <f t="shared" si="2"/>
        <v>122</v>
      </c>
      <c r="DX20" s="344">
        <f t="shared" si="2"/>
        <v>123</v>
      </c>
      <c r="DY20" s="344">
        <f t="shared" si="2"/>
        <v>124</v>
      </c>
      <c r="DZ20" s="344">
        <f t="shared" si="2"/>
        <v>125</v>
      </c>
      <c r="EA20" s="344">
        <f t="shared" si="2"/>
        <v>126</v>
      </c>
      <c r="EB20" s="344">
        <f t="shared" si="2"/>
        <v>127</v>
      </c>
      <c r="EC20" s="344">
        <f t="shared" si="2"/>
        <v>128</v>
      </c>
      <c r="ED20" s="344">
        <f t="shared" si="2"/>
        <v>129</v>
      </c>
      <c r="EE20" s="344">
        <f t="shared" si="2"/>
        <v>130</v>
      </c>
      <c r="EF20" s="344">
        <f t="shared" ref="EF20:GQ20" si="3">EE20+1</f>
        <v>131</v>
      </c>
      <c r="EG20" s="345">
        <f t="shared" si="3"/>
        <v>132</v>
      </c>
      <c r="EH20" s="352">
        <f t="shared" si="3"/>
        <v>133</v>
      </c>
      <c r="EI20" s="344">
        <f t="shared" si="3"/>
        <v>134</v>
      </c>
      <c r="EJ20" s="344">
        <f t="shared" si="3"/>
        <v>135</v>
      </c>
      <c r="EK20" s="344">
        <f t="shared" si="3"/>
        <v>136</v>
      </c>
      <c r="EL20" s="344">
        <f t="shared" si="3"/>
        <v>137</v>
      </c>
      <c r="EM20" s="344">
        <f t="shared" si="3"/>
        <v>138</v>
      </c>
      <c r="EN20" s="344">
        <f t="shared" si="3"/>
        <v>139</v>
      </c>
      <c r="EO20" s="344">
        <f t="shared" si="3"/>
        <v>140</v>
      </c>
      <c r="EP20" s="344">
        <f t="shared" si="3"/>
        <v>141</v>
      </c>
      <c r="EQ20" s="344">
        <f t="shared" si="3"/>
        <v>142</v>
      </c>
      <c r="ER20" s="344">
        <f t="shared" si="3"/>
        <v>143</v>
      </c>
      <c r="ES20" s="345">
        <f t="shared" si="3"/>
        <v>144</v>
      </c>
      <c r="ET20" s="352">
        <f t="shared" si="3"/>
        <v>145</v>
      </c>
      <c r="EU20" s="344">
        <f t="shared" si="3"/>
        <v>146</v>
      </c>
      <c r="EV20" s="344">
        <f t="shared" si="3"/>
        <v>147</v>
      </c>
      <c r="EW20" s="344">
        <f t="shared" si="3"/>
        <v>148</v>
      </c>
      <c r="EX20" s="344">
        <f t="shared" si="3"/>
        <v>149</v>
      </c>
      <c r="EY20" s="344">
        <f t="shared" si="3"/>
        <v>150</v>
      </c>
      <c r="EZ20" s="344">
        <f t="shared" si="3"/>
        <v>151</v>
      </c>
      <c r="FA20" s="344">
        <f t="shared" si="3"/>
        <v>152</v>
      </c>
      <c r="FB20" s="344">
        <f t="shared" si="3"/>
        <v>153</v>
      </c>
      <c r="FC20" s="344">
        <f t="shared" si="3"/>
        <v>154</v>
      </c>
      <c r="FD20" s="344">
        <f t="shared" si="3"/>
        <v>155</v>
      </c>
      <c r="FE20" s="345">
        <f t="shared" si="3"/>
        <v>156</v>
      </c>
      <c r="FF20" s="352">
        <f t="shared" si="3"/>
        <v>157</v>
      </c>
      <c r="FG20" s="344">
        <f t="shared" si="3"/>
        <v>158</v>
      </c>
      <c r="FH20" s="344">
        <f t="shared" si="3"/>
        <v>159</v>
      </c>
      <c r="FI20" s="344">
        <f t="shared" si="3"/>
        <v>160</v>
      </c>
      <c r="FJ20" s="344">
        <f t="shared" si="3"/>
        <v>161</v>
      </c>
      <c r="FK20" s="344">
        <f t="shared" si="3"/>
        <v>162</v>
      </c>
      <c r="FL20" s="344">
        <f t="shared" si="3"/>
        <v>163</v>
      </c>
      <c r="FM20" s="344">
        <f t="shared" si="3"/>
        <v>164</v>
      </c>
      <c r="FN20" s="344">
        <f t="shared" si="3"/>
        <v>165</v>
      </c>
      <c r="FO20" s="344">
        <f t="shared" si="3"/>
        <v>166</v>
      </c>
      <c r="FP20" s="344">
        <f t="shared" si="3"/>
        <v>167</v>
      </c>
      <c r="FQ20" s="345">
        <f t="shared" si="3"/>
        <v>168</v>
      </c>
      <c r="FR20" s="352">
        <f t="shared" si="3"/>
        <v>169</v>
      </c>
      <c r="FS20" s="344">
        <f t="shared" si="3"/>
        <v>170</v>
      </c>
      <c r="FT20" s="344">
        <f t="shared" si="3"/>
        <v>171</v>
      </c>
      <c r="FU20" s="344">
        <f t="shared" si="3"/>
        <v>172</v>
      </c>
      <c r="FV20" s="344">
        <f t="shared" si="3"/>
        <v>173</v>
      </c>
      <c r="FW20" s="344">
        <f t="shared" si="3"/>
        <v>174</v>
      </c>
      <c r="FX20" s="344">
        <f t="shared" si="3"/>
        <v>175</v>
      </c>
      <c r="FY20" s="344">
        <f t="shared" si="3"/>
        <v>176</v>
      </c>
      <c r="FZ20" s="344">
        <f t="shared" si="3"/>
        <v>177</v>
      </c>
      <c r="GA20" s="344">
        <f t="shared" si="3"/>
        <v>178</v>
      </c>
      <c r="GB20" s="344">
        <f t="shared" si="3"/>
        <v>179</v>
      </c>
      <c r="GC20" s="345">
        <f t="shared" si="3"/>
        <v>180</v>
      </c>
      <c r="GD20" s="352">
        <f t="shared" si="3"/>
        <v>181</v>
      </c>
      <c r="GE20" s="344">
        <f t="shared" si="3"/>
        <v>182</v>
      </c>
      <c r="GF20" s="344">
        <f t="shared" si="3"/>
        <v>183</v>
      </c>
      <c r="GG20" s="344">
        <f t="shared" si="3"/>
        <v>184</v>
      </c>
      <c r="GH20" s="344">
        <f t="shared" si="3"/>
        <v>185</v>
      </c>
      <c r="GI20" s="344">
        <f t="shared" si="3"/>
        <v>186</v>
      </c>
      <c r="GJ20" s="344">
        <f t="shared" si="3"/>
        <v>187</v>
      </c>
      <c r="GK20" s="344">
        <f t="shared" si="3"/>
        <v>188</v>
      </c>
      <c r="GL20" s="344">
        <f t="shared" si="3"/>
        <v>189</v>
      </c>
      <c r="GM20" s="344">
        <f t="shared" si="3"/>
        <v>190</v>
      </c>
      <c r="GN20" s="344">
        <f t="shared" si="3"/>
        <v>191</v>
      </c>
      <c r="GO20" s="345">
        <f t="shared" si="3"/>
        <v>192</v>
      </c>
      <c r="GP20" s="352">
        <f t="shared" si="3"/>
        <v>193</v>
      </c>
      <c r="GQ20" s="344">
        <f t="shared" si="3"/>
        <v>194</v>
      </c>
      <c r="GR20" s="344">
        <f t="shared" ref="GR20:HO20" si="4">GQ20+1</f>
        <v>195</v>
      </c>
      <c r="GS20" s="344">
        <f t="shared" si="4"/>
        <v>196</v>
      </c>
      <c r="GT20" s="344">
        <f t="shared" si="4"/>
        <v>197</v>
      </c>
      <c r="GU20" s="344">
        <f t="shared" si="4"/>
        <v>198</v>
      </c>
      <c r="GV20" s="344">
        <f t="shared" si="4"/>
        <v>199</v>
      </c>
      <c r="GW20" s="344">
        <f t="shared" si="4"/>
        <v>200</v>
      </c>
      <c r="GX20" s="344">
        <f t="shared" si="4"/>
        <v>201</v>
      </c>
      <c r="GY20" s="344">
        <f t="shared" si="4"/>
        <v>202</v>
      </c>
      <c r="GZ20" s="344">
        <f t="shared" si="4"/>
        <v>203</v>
      </c>
      <c r="HA20" s="345">
        <f t="shared" si="4"/>
        <v>204</v>
      </c>
      <c r="HB20" s="352">
        <f t="shared" si="4"/>
        <v>205</v>
      </c>
      <c r="HC20" s="344">
        <f t="shared" si="4"/>
        <v>206</v>
      </c>
      <c r="HD20" s="344">
        <f t="shared" si="4"/>
        <v>207</v>
      </c>
      <c r="HE20" s="344">
        <f t="shared" si="4"/>
        <v>208</v>
      </c>
      <c r="HF20" s="344">
        <f t="shared" si="4"/>
        <v>209</v>
      </c>
      <c r="HG20" s="344">
        <f t="shared" si="4"/>
        <v>210</v>
      </c>
      <c r="HH20" s="344">
        <f t="shared" si="4"/>
        <v>211</v>
      </c>
      <c r="HI20" s="344">
        <f t="shared" si="4"/>
        <v>212</v>
      </c>
      <c r="HJ20" s="344">
        <f t="shared" si="4"/>
        <v>213</v>
      </c>
      <c r="HK20" s="344">
        <f t="shared" si="4"/>
        <v>214</v>
      </c>
      <c r="HL20" s="344">
        <f t="shared" si="4"/>
        <v>215</v>
      </c>
      <c r="HM20" s="345">
        <f t="shared" si="4"/>
        <v>216</v>
      </c>
      <c r="HN20" s="352">
        <f t="shared" si="4"/>
        <v>217</v>
      </c>
      <c r="HO20" s="344">
        <f t="shared" si="4"/>
        <v>218</v>
      </c>
      <c r="HP20" s="344">
        <f>HO20+1</f>
        <v>219</v>
      </c>
      <c r="HQ20" s="344">
        <f t="shared" ref="HQ20:KB20" si="5">HP20+1</f>
        <v>220</v>
      </c>
      <c r="HR20" s="344">
        <f t="shared" si="5"/>
        <v>221</v>
      </c>
      <c r="HS20" s="344">
        <f t="shared" si="5"/>
        <v>222</v>
      </c>
      <c r="HT20" s="344">
        <f t="shared" si="5"/>
        <v>223</v>
      </c>
      <c r="HU20" s="344">
        <f t="shared" si="5"/>
        <v>224</v>
      </c>
      <c r="HV20" s="344">
        <f t="shared" si="5"/>
        <v>225</v>
      </c>
      <c r="HW20" s="344">
        <f t="shared" si="5"/>
        <v>226</v>
      </c>
      <c r="HX20" s="344">
        <f t="shared" si="5"/>
        <v>227</v>
      </c>
      <c r="HY20" s="345">
        <f t="shared" si="5"/>
        <v>228</v>
      </c>
      <c r="HZ20" s="352">
        <f t="shared" si="5"/>
        <v>229</v>
      </c>
      <c r="IA20" s="344">
        <f t="shared" si="5"/>
        <v>230</v>
      </c>
      <c r="IB20" s="344">
        <f t="shared" si="5"/>
        <v>231</v>
      </c>
      <c r="IC20" s="344">
        <f t="shared" si="5"/>
        <v>232</v>
      </c>
      <c r="ID20" s="344">
        <f t="shared" si="5"/>
        <v>233</v>
      </c>
      <c r="IE20" s="344">
        <f t="shared" si="5"/>
        <v>234</v>
      </c>
      <c r="IF20" s="344">
        <f t="shared" si="5"/>
        <v>235</v>
      </c>
      <c r="IG20" s="344">
        <f t="shared" si="5"/>
        <v>236</v>
      </c>
      <c r="IH20" s="344">
        <f t="shared" si="5"/>
        <v>237</v>
      </c>
      <c r="II20" s="344">
        <f t="shared" si="5"/>
        <v>238</v>
      </c>
      <c r="IJ20" s="344">
        <f t="shared" si="5"/>
        <v>239</v>
      </c>
      <c r="IK20" s="345">
        <f t="shared" si="5"/>
        <v>240</v>
      </c>
      <c r="IL20" s="352">
        <f t="shared" si="5"/>
        <v>241</v>
      </c>
      <c r="IM20" s="344">
        <f t="shared" si="5"/>
        <v>242</v>
      </c>
      <c r="IN20" s="344">
        <f t="shared" si="5"/>
        <v>243</v>
      </c>
      <c r="IO20" s="344">
        <f t="shared" si="5"/>
        <v>244</v>
      </c>
      <c r="IP20" s="344">
        <f t="shared" si="5"/>
        <v>245</v>
      </c>
      <c r="IQ20" s="344">
        <f t="shared" si="5"/>
        <v>246</v>
      </c>
      <c r="IR20" s="344">
        <f t="shared" si="5"/>
        <v>247</v>
      </c>
      <c r="IS20" s="344">
        <f t="shared" si="5"/>
        <v>248</v>
      </c>
      <c r="IT20" s="344">
        <f t="shared" si="5"/>
        <v>249</v>
      </c>
      <c r="IU20" s="344">
        <f t="shared" si="5"/>
        <v>250</v>
      </c>
      <c r="IV20" s="344">
        <f t="shared" si="5"/>
        <v>251</v>
      </c>
      <c r="IW20" s="345">
        <f t="shared" si="5"/>
        <v>252</v>
      </c>
      <c r="IX20" s="352">
        <f t="shared" si="5"/>
        <v>253</v>
      </c>
      <c r="IY20" s="344">
        <f t="shared" si="5"/>
        <v>254</v>
      </c>
      <c r="IZ20" s="344">
        <f t="shared" si="5"/>
        <v>255</v>
      </c>
      <c r="JA20" s="344">
        <f t="shared" si="5"/>
        <v>256</v>
      </c>
      <c r="JB20" s="344">
        <f t="shared" si="5"/>
        <v>257</v>
      </c>
      <c r="JC20" s="344">
        <f t="shared" si="5"/>
        <v>258</v>
      </c>
      <c r="JD20" s="344">
        <f t="shared" si="5"/>
        <v>259</v>
      </c>
      <c r="JE20" s="344">
        <f t="shared" si="5"/>
        <v>260</v>
      </c>
      <c r="JF20" s="344">
        <f t="shared" si="5"/>
        <v>261</v>
      </c>
      <c r="JG20" s="344">
        <f t="shared" si="5"/>
        <v>262</v>
      </c>
      <c r="JH20" s="344">
        <f t="shared" si="5"/>
        <v>263</v>
      </c>
      <c r="JI20" s="345">
        <f t="shared" si="5"/>
        <v>264</v>
      </c>
      <c r="JJ20" s="352">
        <f t="shared" si="5"/>
        <v>265</v>
      </c>
      <c r="JK20" s="344">
        <f t="shared" si="5"/>
        <v>266</v>
      </c>
      <c r="JL20" s="344">
        <f t="shared" si="5"/>
        <v>267</v>
      </c>
      <c r="JM20" s="344">
        <f t="shared" si="5"/>
        <v>268</v>
      </c>
      <c r="JN20" s="344">
        <f t="shared" si="5"/>
        <v>269</v>
      </c>
      <c r="JO20" s="344">
        <f t="shared" si="5"/>
        <v>270</v>
      </c>
      <c r="JP20" s="344">
        <f t="shared" si="5"/>
        <v>271</v>
      </c>
      <c r="JQ20" s="344">
        <f t="shared" si="5"/>
        <v>272</v>
      </c>
      <c r="JR20" s="344">
        <f t="shared" si="5"/>
        <v>273</v>
      </c>
      <c r="JS20" s="344">
        <f t="shared" si="5"/>
        <v>274</v>
      </c>
      <c r="JT20" s="344">
        <f t="shared" si="5"/>
        <v>275</v>
      </c>
      <c r="JU20" s="345">
        <f t="shared" si="5"/>
        <v>276</v>
      </c>
      <c r="JV20" s="352">
        <f t="shared" si="5"/>
        <v>277</v>
      </c>
      <c r="JW20" s="344">
        <f t="shared" si="5"/>
        <v>278</v>
      </c>
      <c r="JX20" s="344">
        <f t="shared" si="5"/>
        <v>279</v>
      </c>
      <c r="JY20" s="344">
        <f t="shared" si="5"/>
        <v>280</v>
      </c>
      <c r="JZ20" s="344">
        <f t="shared" si="5"/>
        <v>281</v>
      </c>
      <c r="KA20" s="344">
        <f t="shared" si="5"/>
        <v>282</v>
      </c>
      <c r="KB20" s="344">
        <f t="shared" si="5"/>
        <v>283</v>
      </c>
      <c r="KC20" s="344">
        <f t="shared" ref="KC20:LC20" si="6">KB20+1</f>
        <v>284</v>
      </c>
      <c r="KD20" s="344">
        <f t="shared" si="6"/>
        <v>285</v>
      </c>
      <c r="KE20" s="344">
        <f t="shared" si="6"/>
        <v>286</v>
      </c>
      <c r="KF20" s="344">
        <f t="shared" si="6"/>
        <v>287</v>
      </c>
      <c r="KG20" s="345">
        <f t="shared" si="6"/>
        <v>288</v>
      </c>
      <c r="KH20" s="352">
        <f t="shared" si="6"/>
        <v>289</v>
      </c>
      <c r="KI20" s="344">
        <f t="shared" si="6"/>
        <v>290</v>
      </c>
      <c r="KJ20" s="344">
        <f t="shared" si="6"/>
        <v>291</v>
      </c>
      <c r="KK20" s="344">
        <f t="shared" si="6"/>
        <v>292</v>
      </c>
      <c r="KL20" s="344">
        <f t="shared" si="6"/>
        <v>293</v>
      </c>
      <c r="KM20" s="344">
        <f t="shared" si="6"/>
        <v>294</v>
      </c>
      <c r="KN20" s="344">
        <f t="shared" si="6"/>
        <v>295</v>
      </c>
      <c r="KO20" s="344">
        <f t="shared" si="6"/>
        <v>296</v>
      </c>
      <c r="KP20" s="344">
        <f t="shared" si="6"/>
        <v>297</v>
      </c>
      <c r="KQ20" s="344">
        <f t="shared" si="6"/>
        <v>298</v>
      </c>
      <c r="KR20" s="344">
        <f t="shared" si="6"/>
        <v>299</v>
      </c>
      <c r="KS20" s="345">
        <f t="shared" si="6"/>
        <v>300</v>
      </c>
      <c r="KT20" s="352">
        <f t="shared" si="6"/>
        <v>301</v>
      </c>
      <c r="KU20" s="344">
        <f t="shared" si="6"/>
        <v>302</v>
      </c>
      <c r="KV20" s="344">
        <f t="shared" si="6"/>
        <v>303</v>
      </c>
      <c r="KW20" s="344">
        <f t="shared" si="6"/>
        <v>304</v>
      </c>
      <c r="KX20" s="344">
        <f t="shared" si="6"/>
        <v>305</v>
      </c>
      <c r="KY20" s="344">
        <f t="shared" si="6"/>
        <v>306</v>
      </c>
      <c r="KZ20" s="344">
        <f t="shared" si="6"/>
        <v>307</v>
      </c>
      <c r="LA20" s="344">
        <f t="shared" si="6"/>
        <v>308</v>
      </c>
      <c r="LB20" s="344">
        <f t="shared" si="6"/>
        <v>309</v>
      </c>
      <c r="LC20" s="344">
        <f t="shared" si="6"/>
        <v>310</v>
      </c>
      <c r="LD20" s="344">
        <f>LC20+1</f>
        <v>311</v>
      </c>
      <c r="LE20" s="345">
        <f t="shared" ref="LE20:NA20" si="7">LD20+1</f>
        <v>312</v>
      </c>
      <c r="LF20" s="352">
        <f t="shared" si="7"/>
        <v>313</v>
      </c>
      <c r="LG20" s="344">
        <f t="shared" si="7"/>
        <v>314</v>
      </c>
      <c r="LH20" s="344">
        <f t="shared" si="7"/>
        <v>315</v>
      </c>
      <c r="LI20" s="344">
        <f t="shared" si="7"/>
        <v>316</v>
      </c>
      <c r="LJ20" s="344">
        <f t="shared" si="7"/>
        <v>317</v>
      </c>
      <c r="LK20" s="344">
        <f t="shared" si="7"/>
        <v>318</v>
      </c>
      <c r="LL20" s="344">
        <f t="shared" si="7"/>
        <v>319</v>
      </c>
      <c r="LM20" s="344">
        <f t="shared" si="7"/>
        <v>320</v>
      </c>
      <c r="LN20" s="344">
        <f t="shared" si="7"/>
        <v>321</v>
      </c>
      <c r="LO20" s="344">
        <f t="shared" si="7"/>
        <v>322</v>
      </c>
      <c r="LP20" s="344">
        <f t="shared" si="7"/>
        <v>323</v>
      </c>
      <c r="LQ20" s="345">
        <f t="shared" si="7"/>
        <v>324</v>
      </c>
      <c r="LR20" s="352">
        <f t="shared" si="7"/>
        <v>325</v>
      </c>
      <c r="LS20" s="344">
        <f t="shared" si="7"/>
        <v>326</v>
      </c>
      <c r="LT20" s="344">
        <f t="shared" si="7"/>
        <v>327</v>
      </c>
      <c r="LU20" s="344">
        <f t="shared" si="7"/>
        <v>328</v>
      </c>
      <c r="LV20" s="344">
        <f t="shared" si="7"/>
        <v>329</v>
      </c>
      <c r="LW20" s="344">
        <f t="shared" si="7"/>
        <v>330</v>
      </c>
      <c r="LX20" s="344">
        <f t="shared" si="7"/>
        <v>331</v>
      </c>
      <c r="LY20" s="344">
        <f t="shared" si="7"/>
        <v>332</v>
      </c>
      <c r="LZ20" s="344">
        <f t="shared" si="7"/>
        <v>333</v>
      </c>
      <c r="MA20" s="344">
        <f t="shared" si="7"/>
        <v>334</v>
      </c>
      <c r="MB20" s="344">
        <f t="shared" si="7"/>
        <v>335</v>
      </c>
      <c r="MC20" s="345">
        <f t="shared" si="7"/>
        <v>336</v>
      </c>
      <c r="MD20" s="352">
        <f t="shared" si="7"/>
        <v>337</v>
      </c>
      <c r="ME20" s="344">
        <f t="shared" si="7"/>
        <v>338</v>
      </c>
      <c r="MF20" s="344">
        <f t="shared" si="7"/>
        <v>339</v>
      </c>
      <c r="MG20" s="344">
        <f t="shared" si="7"/>
        <v>340</v>
      </c>
      <c r="MH20" s="344">
        <f t="shared" si="7"/>
        <v>341</v>
      </c>
      <c r="MI20" s="344">
        <f t="shared" si="7"/>
        <v>342</v>
      </c>
      <c r="MJ20" s="344">
        <f t="shared" si="7"/>
        <v>343</v>
      </c>
      <c r="MK20" s="344">
        <f t="shared" si="7"/>
        <v>344</v>
      </c>
      <c r="ML20" s="344">
        <f t="shared" si="7"/>
        <v>345</v>
      </c>
      <c r="MM20" s="344">
        <f t="shared" si="7"/>
        <v>346</v>
      </c>
      <c r="MN20" s="344">
        <f t="shared" si="7"/>
        <v>347</v>
      </c>
      <c r="MO20" s="345">
        <f t="shared" si="7"/>
        <v>348</v>
      </c>
      <c r="MP20" s="352">
        <f t="shared" si="7"/>
        <v>349</v>
      </c>
      <c r="MQ20" s="344">
        <f t="shared" si="7"/>
        <v>350</v>
      </c>
      <c r="MR20" s="344">
        <f t="shared" si="7"/>
        <v>351</v>
      </c>
      <c r="MS20" s="344">
        <f t="shared" si="7"/>
        <v>352</v>
      </c>
      <c r="MT20" s="344">
        <f t="shared" si="7"/>
        <v>353</v>
      </c>
      <c r="MU20" s="344">
        <f t="shared" si="7"/>
        <v>354</v>
      </c>
      <c r="MV20" s="344">
        <f t="shared" si="7"/>
        <v>355</v>
      </c>
      <c r="MW20" s="344">
        <f t="shared" si="7"/>
        <v>356</v>
      </c>
      <c r="MX20" s="344">
        <f t="shared" si="7"/>
        <v>357</v>
      </c>
      <c r="MY20" s="344">
        <f t="shared" si="7"/>
        <v>358</v>
      </c>
      <c r="MZ20" s="344">
        <f t="shared" si="7"/>
        <v>359</v>
      </c>
      <c r="NA20" s="345">
        <f t="shared" si="7"/>
        <v>360</v>
      </c>
    </row>
    <row r="21" spans="1:365" x14ac:dyDescent="0.2">
      <c r="A21" s="257" t="s">
        <v>610</v>
      </c>
      <c r="B21" s="701" t="s">
        <v>611</v>
      </c>
      <c r="C21" s="701"/>
      <c r="D21" s="273"/>
      <c r="E21" s="343" t="s">
        <v>646</v>
      </c>
      <c r="F21" s="353">
        <f>'Receitas UGC'!F2</f>
        <v>309.13138899300617</v>
      </c>
      <c r="G21" s="346">
        <f>'Receitas UGC'!G2</f>
        <v>220.42744990003237</v>
      </c>
      <c r="H21" s="346">
        <f>'Receitas UGC'!H2</f>
        <v>223.43232142545591</v>
      </c>
      <c r="I21" s="346">
        <f>'Receitas UGC'!I2</f>
        <v>208.89257771726466</v>
      </c>
      <c r="J21" s="346">
        <f>'Receitas UGC'!J2</f>
        <v>172.48276530268731</v>
      </c>
      <c r="K21" s="346">
        <f>'Receitas UGC'!K2</f>
        <v>182.45097777236623</v>
      </c>
      <c r="L21" s="346">
        <f>'Receitas UGC'!L2</f>
        <v>286.83828106497941</v>
      </c>
      <c r="M21" s="346">
        <f>'Receitas UGC'!M2</f>
        <v>208.90509689791517</v>
      </c>
      <c r="N21" s="346">
        <f>'Receitas UGC'!N2</f>
        <v>224.93770445519894</v>
      </c>
      <c r="O21" s="346">
        <f>'Receitas UGC'!O2</f>
        <v>251.21400138792544</v>
      </c>
      <c r="P21" s="346">
        <f>'Receitas UGC'!P2</f>
        <v>260.38844875533107</v>
      </c>
      <c r="Q21" s="347">
        <f>'Receitas UGC'!Q2</f>
        <v>264.40558799246668</v>
      </c>
      <c r="R21" s="353">
        <f>'Receitas UGC'!R2</f>
        <v>326.10682441888497</v>
      </c>
      <c r="S21" s="346">
        <f>'Receitas UGC'!S2</f>
        <v>250.72449294687922</v>
      </c>
      <c r="T21" s="346">
        <f>'Receitas UGC'!T2</f>
        <v>219.33306312803938</v>
      </c>
      <c r="U21" s="346">
        <f>'Receitas UGC'!U2</f>
        <v>216.19171419420562</v>
      </c>
      <c r="V21" s="346">
        <f>'Receitas UGC'!V2</f>
        <v>182.25966796172227</v>
      </c>
      <c r="W21" s="346">
        <f>'Receitas UGC'!W2</f>
        <v>188.8873907110501</v>
      </c>
      <c r="X21" s="346">
        <f>'Receitas UGC'!X2</f>
        <v>294.5360758495579</v>
      </c>
      <c r="Y21" s="346">
        <f>'Receitas UGC'!Y2</f>
        <v>216.66971384729061</v>
      </c>
      <c r="Z21" s="346">
        <f>'Receitas UGC'!Z2</f>
        <v>232.19335468616748</v>
      </c>
      <c r="AA21" s="346">
        <f>'Receitas UGC'!AA2</f>
        <v>258.50708891719512</v>
      </c>
      <c r="AB21" s="346">
        <f>'Receitas UGC'!AB2</f>
        <v>268.10481556101149</v>
      </c>
      <c r="AC21" s="347">
        <f>'Receitas UGC'!AC2</f>
        <v>261.82890194391405</v>
      </c>
      <c r="AD21" s="353">
        <f>'Receitas UGC'!AD2</f>
        <v>329.87058736021112</v>
      </c>
      <c r="AE21" s="346">
        <f>'Receitas UGC'!AE2</f>
        <v>255.4868443708111</v>
      </c>
      <c r="AF21" s="346">
        <f>'Receitas UGC'!AF2</f>
        <v>232.91627292160007</v>
      </c>
      <c r="AG21" s="346">
        <f>'Receitas UGC'!AG2</f>
        <v>216.2827948666997</v>
      </c>
      <c r="AH21" s="346">
        <f>'Receitas UGC'!AH2</f>
        <v>193.65358301130095</v>
      </c>
      <c r="AI21" s="346">
        <f>'Receitas UGC'!AI2</f>
        <v>188.22144417675585</v>
      </c>
      <c r="AJ21" s="346">
        <f>'Receitas UGC'!AJ2</f>
        <v>298.57469890727504</v>
      </c>
      <c r="AK21" s="346">
        <f>'Receitas UGC'!AK2</f>
        <v>222.65057030748852</v>
      </c>
      <c r="AL21" s="346">
        <f>'Receitas UGC'!AL2</f>
        <v>237.2505833340542</v>
      </c>
      <c r="AM21" s="346">
        <f>'Receitas UGC'!AM2</f>
        <v>264.28050042596044</v>
      </c>
      <c r="AN21" s="346">
        <f>'Receitas UGC'!AN2</f>
        <v>274.85599263934773</v>
      </c>
      <c r="AO21" s="347">
        <f>'Receitas UGC'!AO2</f>
        <v>284.09703552524502</v>
      </c>
      <c r="AP21" s="353">
        <f>'Receitas UGC'!AP2</f>
        <v>343.11319101000288</v>
      </c>
      <c r="AQ21" s="346">
        <f>'Receitas UGC'!AQ2</f>
        <v>250.50147947042117</v>
      </c>
      <c r="AR21" s="346">
        <f>'Receitas UGC'!AR2</f>
        <v>255.42556595734078</v>
      </c>
      <c r="AS21" s="346">
        <f>'Receitas UGC'!AS2</f>
        <v>238.37850381101731</v>
      </c>
      <c r="AT21" s="346">
        <f>'Receitas UGC'!AT2</f>
        <v>199.79273374945083</v>
      </c>
      <c r="AU21" s="346">
        <f>'Receitas UGC'!AU2</f>
        <v>210.39519384545216</v>
      </c>
      <c r="AV21" s="346">
        <f>'Receitas UGC'!AV2</f>
        <v>315.01419670441516</v>
      </c>
      <c r="AW21" s="346">
        <f>'Receitas UGC'!AW2</f>
        <v>235.42755810260621</v>
      </c>
      <c r="AX21" s="346">
        <f>'Receitas UGC'!AX2</f>
        <v>250.68123594239881</v>
      </c>
      <c r="AY21" s="346">
        <f>'Receitas UGC'!AY2</f>
        <v>276.50104602220676</v>
      </c>
      <c r="AZ21" s="346">
        <f>'Receitas UGC'!AZ2</f>
        <v>286.49611737665822</v>
      </c>
      <c r="BA21" s="347">
        <f>'Receitas UGC'!BA2</f>
        <v>295.84384103484655</v>
      </c>
      <c r="BB21" s="353">
        <f>'Receitas UGC'!BB2</f>
        <v>354.05679315582705</v>
      </c>
      <c r="BC21" s="346">
        <f>'Receitas UGC'!BC2</f>
        <v>277.30610537700721</v>
      </c>
      <c r="BD21" s="346">
        <f>'Receitas UGC'!BD2</f>
        <v>246.02863366650209</v>
      </c>
      <c r="BE21" s="346">
        <f>'Receitas UGC'!BE2</f>
        <v>242.53896309883422</v>
      </c>
      <c r="BF21" s="346">
        <f>'Receitas UGC'!BF2</f>
        <v>207.49734608949549</v>
      </c>
      <c r="BG21" s="346">
        <f>'Receitas UGC'!BG2</f>
        <v>215.13475390723576</v>
      </c>
      <c r="BH21" s="346">
        <f>'Receitas UGC'!BH2</f>
        <v>321.68551339996344</v>
      </c>
      <c r="BI21" s="346">
        <f>'Receitas UGC'!BI2</f>
        <v>242.63504685875873</v>
      </c>
      <c r="BJ21" s="346">
        <f>'Receitas UGC'!BJ2</f>
        <v>257.70429429532328</v>
      </c>
      <c r="BK21" s="346">
        <f>'Receitas UGC'!BK2</f>
        <v>283.86357945002914</v>
      </c>
      <c r="BL21" s="346">
        <f>'Receitas UGC'!BL2</f>
        <v>294.54775116199914</v>
      </c>
      <c r="BM21" s="347">
        <f>'Receitas UGC'!BM2</f>
        <v>296.46615383005752</v>
      </c>
      <c r="BN21" s="353">
        <f>'Receitas UGC'!BN2</f>
        <v>359.41873435273811</v>
      </c>
      <c r="BO21" s="346">
        <f>'Receitas UGC'!BO2</f>
        <v>283.51294204459469</v>
      </c>
      <c r="BP21" s="346">
        <f>'Receitas UGC'!BP2</f>
        <v>261.22818499484396</v>
      </c>
      <c r="BQ21" s="346">
        <f>'Receitas UGC'!BQ2</f>
        <v>244.01220776899055</v>
      </c>
      <c r="BR21" s="346">
        <f>'Receitas UGC'!BR2</f>
        <v>220.15565859191653</v>
      </c>
      <c r="BS21" s="346">
        <f>'Receitas UGC'!BS2</f>
        <v>215.72266101474466</v>
      </c>
      <c r="BT21" s="346">
        <f>'Receitas UGC'!BT2</f>
        <v>326.93309336953877</v>
      </c>
      <c r="BU21" s="346">
        <f>'Receitas UGC'!BU2</f>
        <v>249.74866035887015</v>
      </c>
      <c r="BV21" s="346">
        <f>'Receitas UGC'!BV2</f>
        <v>263.849617685044</v>
      </c>
      <c r="BW21" s="346">
        <f>'Receitas UGC'!BW2</f>
        <v>290.68980370488333</v>
      </c>
      <c r="BX21" s="346">
        <f>'Receitas UGC'!BX2</f>
        <v>302.35238762044423</v>
      </c>
      <c r="BY21" s="347">
        <f>'Receitas UGC'!BY2</f>
        <v>280.05575672646944</v>
      </c>
      <c r="BZ21" s="353">
        <f>'Receitas UGC'!BZ2</f>
        <v>358.06177178060807</v>
      </c>
      <c r="CA21" s="346">
        <f>'Receitas UGC'!CA2</f>
        <v>285.06907697801353</v>
      </c>
      <c r="CB21" s="346">
        <f>'Receitas UGC'!CB2</f>
        <v>251.99873437541345</v>
      </c>
      <c r="CC21" s="346">
        <f>'Receitas UGC'!CC2</f>
        <v>252.07734820352209</v>
      </c>
      <c r="CD21" s="346">
        <f>'Receitas UGC'!CD2</f>
        <v>228.62286740941209</v>
      </c>
      <c r="CE21" s="346">
        <f>'Receitas UGC'!CE2</f>
        <v>221.42830830594016</v>
      </c>
      <c r="CF21" s="346">
        <f>'Receitas UGC'!CF2</f>
        <v>334.95318482317231</v>
      </c>
      <c r="CG21" s="346">
        <f>'Receitas UGC'!CG2</f>
        <v>257.89234628159397</v>
      </c>
      <c r="CH21" s="346">
        <f>'Receitas UGC'!CH2</f>
        <v>271.7250166667618</v>
      </c>
      <c r="CI21" s="346">
        <f>'Receitas UGC'!CI2</f>
        <v>298.89086185255985</v>
      </c>
      <c r="CJ21" s="346">
        <f>'Receitas UGC'!CJ2</f>
        <v>311.17640433228934</v>
      </c>
      <c r="CK21" s="347">
        <f>'Receitas UGC'!CK2</f>
        <v>303.8266041880205</v>
      </c>
      <c r="CL21" s="353">
        <f>'Receitas UGC'!CL2</f>
        <v>372.90266268382629</v>
      </c>
      <c r="CM21" s="346">
        <f>'Receitas UGC'!CM2</f>
        <v>298.06692251450215</v>
      </c>
      <c r="CN21" s="346">
        <f>'Receitas UGC'!CN2</f>
        <v>265.88827265425158</v>
      </c>
      <c r="CO21" s="346">
        <f>'Receitas UGC'!CO2</f>
        <v>264.63653581973506</v>
      </c>
      <c r="CP21" s="346">
        <f>'Receitas UGC'!CP2</f>
        <v>236.57413364664578</v>
      </c>
      <c r="CQ21" s="346">
        <f>'Receitas UGC'!CQ2</f>
        <v>231.70089335518549</v>
      </c>
      <c r="CR21" s="346">
        <f>'Receitas UGC'!CR2</f>
        <v>345.59929595950155</v>
      </c>
      <c r="CS21" s="346">
        <f>'Receitas UGC'!CS2</f>
        <v>267.60302064105565</v>
      </c>
      <c r="CT21" s="346">
        <f>'Receitas UGC'!CT2</f>
        <v>281.42688382761906</v>
      </c>
      <c r="CU21" s="346">
        <f>'Receitas UGC'!CU2</f>
        <v>308.54493475751934</v>
      </c>
      <c r="CV21" s="346">
        <f>'Receitas UGC'!CV2</f>
        <v>321.16107590856359</v>
      </c>
      <c r="CW21" s="347">
        <f>'Receitas UGC'!CW2</f>
        <v>319.98988372106209</v>
      </c>
      <c r="CX21" s="353">
        <f>'Receitas UGC'!CX2</f>
        <v>385.24860597138979</v>
      </c>
      <c r="CY21" s="346">
        <f>'Receitas UGC'!CY2</f>
        <v>292.95725725423893</v>
      </c>
      <c r="CZ21" s="346">
        <f>'Receitas UGC'!CZ2</f>
        <v>296.94648309573876</v>
      </c>
      <c r="DA21" s="346">
        <f>'Receitas UGC'!DA2</f>
        <v>281.38183354912758</v>
      </c>
      <c r="DB21" s="346">
        <f>'Receitas UGC'!DB2</f>
        <v>241.99052618587638</v>
      </c>
      <c r="DC21" s="346">
        <f>'Receitas UGC'!DC2</f>
        <v>254.90663285693589</v>
      </c>
      <c r="DD21" s="346">
        <f>'Receitas UGC'!DD2</f>
        <v>361.85443818129687</v>
      </c>
      <c r="DE21" s="346">
        <f>'Receitas UGC'!DE2</f>
        <v>280.69707623655489</v>
      </c>
      <c r="DF21" s="346">
        <f>'Receitas UGC'!DF2</f>
        <v>295.52696354815652</v>
      </c>
      <c r="DG21" s="346">
        <f>'Receitas UGC'!DG2</f>
        <v>321.41519442776985</v>
      </c>
      <c r="DH21" s="346">
        <f>'Receitas UGC'!DH2</f>
        <v>333.63445151381865</v>
      </c>
      <c r="DI21" s="347">
        <f>'Receitas UGC'!DI2</f>
        <v>341.02603546158332</v>
      </c>
      <c r="DJ21" s="353">
        <f>'Receitas UGC'!DJ2</f>
        <v>400.46842873559223</v>
      </c>
      <c r="DK21" s="346">
        <f>'Receitas UGC'!DK2</f>
        <v>323.09407909700752</v>
      </c>
      <c r="DL21" s="346">
        <f>'Receitas UGC'!DL2</f>
        <v>291.42495954320924</v>
      </c>
      <c r="DM21" s="346">
        <f>'Receitas UGC'!DM2</f>
        <v>288.63505814559198</v>
      </c>
      <c r="DN21" s="346">
        <f>'Receitas UGC'!DN2</f>
        <v>252.34557978054511</v>
      </c>
      <c r="DO21" s="346">
        <f>'Receitas UGC'!DO2</f>
        <v>262.189104775001</v>
      </c>
      <c r="DP21" s="346">
        <f>'Receitas UGC'!DP2</f>
        <v>370.86323088873252</v>
      </c>
      <c r="DQ21" s="346">
        <f>'Receitas UGC'!DQ2</f>
        <v>290.00645644375203</v>
      </c>
      <c r="DR21" s="346">
        <f>'Receitas UGC'!DR2</f>
        <v>304.50350024754158</v>
      </c>
      <c r="DS21" s="346">
        <f>'Receitas UGC'!DS2</f>
        <v>330.60817186075906</v>
      </c>
      <c r="DT21" s="346">
        <f>'Receitas UGC'!DT2</f>
        <v>343.46908020825992</v>
      </c>
      <c r="DU21" s="347">
        <f>'Receitas UGC'!DU2</f>
        <v>351.38339617723022</v>
      </c>
      <c r="DV21" s="353">
        <f>'Receitas UGC'!DV2</f>
        <v>410.61938041183163</v>
      </c>
      <c r="DW21" s="346">
        <f>'Receitas UGC'!DW2</f>
        <v>333.06974970073696</v>
      </c>
      <c r="DX21" s="346">
        <f>'Receitas UGC'!DX2</f>
        <v>310.82450350346221</v>
      </c>
      <c r="DY21" s="346">
        <f>'Receitas UGC'!DY2</f>
        <v>293.48514850660808</v>
      </c>
      <c r="DZ21" s="346">
        <f>'Receitas UGC'!DZ2</f>
        <v>267.8944588100992</v>
      </c>
      <c r="EA21" s="346">
        <f>'Receitas UGC'!EA2</f>
        <v>265.51948840580326</v>
      </c>
      <c r="EB21" s="346">
        <f>'Receitas UGC'!EB2</f>
        <v>378.62008822986888</v>
      </c>
      <c r="EC21" s="346">
        <f>'Receitas UGC'!EC2</f>
        <v>299.36874818249214</v>
      </c>
      <c r="ED21" s="346">
        <f>'Receitas UGC'!ED2</f>
        <v>312.72852278175571</v>
      </c>
      <c r="EE21" s="346">
        <f>'Receitas UGC'!EE2</f>
        <v>339.37492015511958</v>
      </c>
      <c r="EF21" s="346">
        <f>'Receitas UGC'!EF2</f>
        <v>353.15472355944951</v>
      </c>
      <c r="EG21" s="347">
        <f>'Receitas UGC'!EG2</f>
        <v>329.41227306332314</v>
      </c>
      <c r="EH21" s="353">
        <f>'Receitas UGC'!EH2</f>
        <v>408.10268945692519</v>
      </c>
      <c r="EI21" s="346">
        <f>'Receitas UGC'!EI2</f>
        <v>317.75062211738168</v>
      </c>
      <c r="EJ21" s="346">
        <f>'Receitas UGC'!EJ2</f>
        <v>320.10906723782125</v>
      </c>
      <c r="EK21" s="346">
        <f>'Receitas UGC'!EK2</f>
        <v>306.99958325737845</v>
      </c>
      <c r="EL21" s="346">
        <f>'Receitas UGC'!EL2</f>
        <v>267.84352091804294</v>
      </c>
      <c r="EM21" s="346">
        <f>'Receitas UGC'!EM2</f>
        <v>282.58147633591221</v>
      </c>
      <c r="EN21" s="346">
        <f>'Receitas UGC'!EN2</f>
        <v>391.53784630473319</v>
      </c>
      <c r="EO21" s="346">
        <f>'Receitas UGC'!EO2</f>
        <v>309.70272107558037</v>
      </c>
      <c r="EP21" s="346">
        <f>'Receitas UGC'!EP2</f>
        <v>324.50332819321648</v>
      </c>
      <c r="EQ21" s="346">
        <f>'Receitas UGC'!EQ2</f>
        <v>350.6626955288346</v>
      </c>
      <c r="ER21" s="346">
        <f>'Receitas UGC'!ER2</f>
        <v>364.53149437314352</v>
      </c>
      <c r="ES21" s="347">
        <f>'Receitas UGC'!ES2</f>
        <v>365.69406881066988</v>
      </c>
      <c r="ET21" s="353">
        <f>'Receitas UGC'!ET2</f>
        <v>429.16483545251623</v>
      </c>
      <c r="EU21" s="346">
        <f>'Receitas UGC'!EU2</f>
        <v>352.0785255859887</v>
      </c>
      <c r="EV21" s="346">
        <f>'Receitas UGC'!EV2</f>
        <v>319.92840115290448</v>
      </c>
      <c r="EW21" s="346">
        <f>'Receitas UGC'!EW2</f>
        <v>318.17201339546659</v>
      </c>
      <c r="EX21" s="346">
        <f>'Receitas UGC'!EX2</f>
        <v>281.38199574829645</v>
      </c>
      <c r="EY21" s="346">
        <f>'Receitas UGC'!EY2</f>
        <v>292.83540458795676</v>
      </c>
      <c r="EZ21" s="346">
        <f>'Receitas UGC'!EZ2</f>
        <v>403.11186428371423</v>
      </c>
      <c r="FA21" s="346">
        <f>'Receitas UGC'!FA2</f>
        <v>321.21938759110242</v>
      </c>
      <c r="FB21" s="346">
        <f>'Receitas UGC'!FB2</f>
        <v>335.45207486414625</v>
      </c>
      <c r="FC21" s="346">
        <f>'Receitas UGC'!FC2</f>
        <v>361.61985492999008</v>
      </c>
      <c r="FD21" s="346">
        <f>'Receitas UGC'!FD2</f>
        <v>375.99626364259188</v>
      </c>
      <c r="FE21" s="347">
        <f>'Receitas UGC'!FE2</f>
        <v>366.78137850852642</v>
      </c>
      <c r="FF21" s="353">
        <f>'Receitas UGC'!FF2</f>
        <v>436.4876780949179</v>
      </c>
      <c r="FG21" s="346">
        <f>'Receitas UGC'!FG2</f>
        <v>360.3948922041472</v>
      </c>
      <c r="FH21" s="346">
        <f>'Receitas UGC'!FH2</f>
        <v>336.95051620199251</v>
      </c>
      <c r="FI21" s="346">
        <f>'Receitas UGC'!FI2</f>
        <v>321.66842625818617</v>
      </c>
      <c r="FJ21" s="346">
        <f>'Receitas UGC'!FJ2</f>
        <v>296.07989618954451</v>
      </c>
      <c r="FK21" s="346">
        <f>'Receitas UGC'!FK2</f>
        <v>295.54852522433913</v>
      </c>
      <c r="FL21" s="346">
        <f>'Receitas UGC'!FL2</f>
        <v>410.60707057624177</v>
      </c>
      <c r="FM21" s="346">
        <f>'Receitas UGC'!FM2</f>
        <v>330.53526657833248</v>
      </c>
      <c r="FN21" s="346">
        <f>'Receitas UGC'!FN2</f>
        <v>343.79136563150587</v>
      </c>
      <c r="FO21" s="346">
        <f>'Receitas UGC'!FO2</f>
        <v>370.65356142976509</v>
      </c>
      <c r="FP21" s="346">
        <f>'Receitas UGC'!FP2</f>
        <v>386.10778145689414</v>
      </c>
      <c r="FQ21" s="347">
        <f>'Receitas UGC'!FQ2</f>
        <v>383.2170635438701</v>
      </c>
      <c r="FR21" s="353">
        <f>'Receitas UGC'!FR2</f>
        <v>449.42096836219378</v>
      </c>
      <c r="FS21" s="346">
        <f>'Receitas UGC'!FS2</f>
        <v>372.6102629981097</v>
      </c>
      <c r="FT21" s="346">
        <f>'Receitas UGC'!FT2</f>
        <v>340.19784737036343</v>
      </c>
      <c r="FU21" s="346">
        <f>'Receitas UGC'!FU2</f>
        <v>339.190073656957</v>
      </c>
      <c r="FV21" s="346">
        <f>'Receitas UGC'!FV2</f>
        <v>302.07529867120729</v>
      </c>
      <c r="FW21" s="346">
        <f>'Receitas UGC'!FW2</f>
        <v>314.69471192015169</v>
      </c>
      <c r="FX21" s="346">
        <f>'Receitas UGC'!FX2</f>
        <v>426.12178440539481</v>
      </c>
      <c r="FY21" s="346">
        <f>'Receitas UGC'!FY2</f>
        <v>343.51199378303352</v>
      </c>
      <c r="FZ21" s="346">
        <f>'Receitas UGC'!FZ2</f>
        <v>357.5707062275406</v>
      </c>
      <c r="GA21" s="346">
        <f>'Receitas UGC'!GA2</f>
        <v>383.79315173860687</v>
      </c>
      <c r="GB21" s="346">
        <f>'Receitas UGC'!GB2</f>
        <v>399.24985881965864</v>
      </c>
      <c r="GC21" s="347">
        <f>'Receitas UGC'!GC2</f>
        <v>405.78709519424712</v>
      </c>
      <c r="GD21" s="353">
        <f>'Receitas UGC'!GD2</f>
        <v>465.96465641745317</v>
      </c>
      <c r="GE21" s="346">
        <f>'Receitas UGC'!GE2</f>
        <v>387.62057633985802</v>
      </c>
      <c r="GF21" s="346">
        <f>'Receitas UGC'!GF2</f>
        <v>355.58515267103638</v>
      </c>
      <c r="GG21" s="346">
        <f>'Receitas UGC'!GG2</f>
        <v>353.63131445868646</v>
      </c>
      <c r="GH21" s="346">
        <f>'Receitas UGC'!GH2</f>
        <v>315.5870387531188</v>
      </c>
      <c r="GI21" s="346">
        <f>'Receitas UGC'!GI2</f>
        <v>328.44356123509328</v>
      </c>
      <c r="GJ21" s="346">
        <f>'Receitas UGC'!GJ2</f>
        <v>439.99236095259471</v>
      </c>
      <c r="GK21" s="346">
        <f>'Receitas UGC'!GK2</f>
        <v>356.64470684711495</v>
      </c>
      <c r="GL21" s="346">
        <f>'Receitas UGC'!GL2</f>
        <v>370.34684928938685</v>
      </c>
      <c r="GM21" s="346">
        <f>'Receitas UGC'!GM2</f>
        <v>396.36411933979139</v>
      </c>
      <c r="GN21" s="346">
        <f>'Receitas UGC'!GN2</f>
        <v>412.19147963624795</v>
      </c>
      <c r="GO21" s="347">
        <f>'Receitas UGC'!GO2</f>
        <v>410.96349351789723</v>
      </c>
      <c r="GP21" s="353">
        <f>'Receitas UGC'!GP2</f>
        <v>475.6765803593118</v>
      </c>
      <c r="GQ21" s="346">
        <f>'Receitas UGC'!GQ2</f>
        <v>381.42513470454804</v>
      </c>
      <c r="GR21" s="346">
        <f>'Receitas UGC'!GR2</f>
        <v>384.67494427621932</v>
      </c>
      <c r="GS21" s="346">
        <f>'Receitas UGC'!GS2</f>
        <v>369.77378448715797</v>
      </c>
      <c r="GT21" s="346">
        <f>'Receitas UGC'!GT2</f>
        <v>327.7147008871753</v>
      </c>
      <c r="GU21" s="346">
        <f>'Receitas UGC'!GU2</f>
        <v>344.42365691958611</v>
      </c>
      <c r="GV21" s="346">
        <f>'Receitas UGC'!GV2</f>
        <v>454.99759205371828</v>
      </c>
      <c r="GW21" s="346">
        <f>'Receitas UGC'!GW2</f>
        <v>370.34903573418325</v>
      </c>
      <c r="GX21" s="346">
        <f>'Receitas UGC'!GX2</f>
        <v>383.98657532881964</v>
      </c>
      <c r="GY21" s="346">
        <f>'Receitas UGC'!GY2</f>
        <v>409.64909633299152</v>
      </c>
      <c r="GZ21" s="346">
        <f>'Receitas UGC'!GZ2</f>
        <v>425.7375410622937</v>
      </c>
      <c r="HA21" s="347">
        <f>'Receitas UGC'!HA2</f>
        <v>399.93325365921282</v>
      </c>
      <c r="HB21" s="353">
        <f>'Receitas UGC'!HB2</f>
        <v>479.35180591111185</v>
      </c>
      <c r="HC21" s="346">
        <f>'Receitas UGC'!HC2</f>
        <v>404.13421213310812</v>
      </c>
      <c r="HD21" s="346">
        <f>'Receitas UGC'!HD2</f>
        <v>369.87527791376277</v>
      </c>
      <c r="HE21" s="346">
        <f>'Receitas UGC'!HE2</f>
        <v>371.22483987848085</v>
      </c>
      <c r="HF21" s="346">
        <f>'Receitas UGC'!HF2</f>
        <v>334.08462990039567</v>
      </c>
      <c r="HG21" s="346">
        <f>'Receitas UGC'!HG2</f>
        <v>348.63680844566971</v>
      </c>
      <c r="HH21" s="346">
        <f>'Receitas UGC'!HH2</f>
        <v>462.19338300581143</v>
      </c>
      <c r="HI21" s="346">
        <f>'Receitas UGC'!HI2</f>
        <v>378.65582395075569</v>
      </c>
      <c r="HJ21" s="346">
        <f>'Receitas UGC'!HJ2</f>
        <v>392.57095120300687</v>
      </c>
      <c r="HK21" s="346">
        <f>'Receitas UGC'!HK2</f>
        <v>419.01167354226885</v>
      </c>
      <c r="HL21" s="346">
        <f>'Receitas UGC'!HL2</f>
        <v>436.29388685325569</v>
      </c>
      <c r="HM21" s="347">
        <f>'Receitas UGC'!HM2</f>
        <v>435.7017820312563</v>
      </c>
      <c r="HN21" s="353">
        <f>'Receitas UGC'!HN2</f>
        <v>500.41966996806963</v>
      </c>
      <c r="HO21" s="346">
        <f>'Receitas UGC'!HO2</f>
        <v>422.35958982189891</v>
      </c>
      <c r="HP21" s="346">
        <f>'Receitas UGC'!HP2</f>
        <v>389.74933446123538</v>
      </c>
      <c r="HQ21" s="346">
        <f>'Receitas UGC'!HQ2</f>
        <v>388.95226179351039</v>
      </c>
      <c r="HR21" s="346">
        <f>'Receitas UGC'!HR2</f>
        <v>356.97233619231139</v>
      </c>
      <c r="HS21" s="346">
        <f>'Receitas UGC'!HS2</f>
        <v>357.35529059268384</v>
      </c>
      <c r="HT21" s="346">
        <f>'Receitas UGC'!HT2</f>
        <v>476.18666430559392</v>
      </c>
      <c r="HU21" s="346">
        <f>'Receitas UGC'!HU2</f>
        <v>393.2400335878994</v>
      </c>
      <c r="HV21" s="346">
        <f>'Receitas UGC'!HV2</f>
        <v>405.34965917437688</v>
      </c>
      <c r="HW21" s="346">
        <f>'Receitas UGC'!HW2</f>
        <v>432.10046307141869</v>
      </c>
      <c r="HX21" s="346">
        <f>'Receitas UGC'!HX2</f>
        <v>450.06495529167779</v>
      </c>
      <c r="HY21" s="347">
        <f>'Receitas UGC'!HY2</f>
        <v>445.37738200990901</v>
      </c>
      <c r="HZ21" s="353">
        <f>'Receitas UGC'!HZ2</f>
        <v>512.4376768133435</v>
      </c>
      <c r="IA21" s="346">
        <f>'Receitas UGC'!IA2</f>
        <v>418.08500590126738</v>
      </c>
      <c r="IB21" s="346">
        <f>'Receitas UGC'!IB2</f>
        <v>421.00395944560933</v>
      </c>
      <c r="IC21" s="346">
        <f>'Receitas UGC'!IC2</f>
        <v>406.92825501617062</v>
      </c>
      <c r="ID21" s="346">
        <f>'Receitas UGC'!ID2</f>
        <v>364.07300922646431</v>
      </c>
      <c r="IE21" s="346">
        <f>'Receitas UGC'!IE2</f>
        <v>382.59639436690378</v>
      </c>
      <c r="IF21" s="346">
        <f>'Receitas UGC'!IF2</f>
        <v>494.93272295303348</v>
      </c>
      <c r="IG21" s="346">
        <f>'Receitas UGC'!IG2</f>
        <v>408.96341340382838</v>
      </c>
      <c r="IH21" s="346">
        <f>'Receitas UGC'!IH2</f>
        <v>422.21942811343399</v>
      </c>
      <c r="II21" s="346">
        <f>'Receitas UGC'!II2</f>
        <v>447.89416812166121</v>
      </c>
      <c r="IJ21" s="346">
        <f>'Receitas UGC'!IJ2</f>
        <v>465.72182047243399</v>
      </c>
      <c r="IK21" s="347">
        <f>'Receitas UGC'!IK2</f>
        <v>469.61638255366637</v>
      </c>
      <c r="IL21" s="353">
        <f>'Receitas UGC'!IL2</f>
        <v>530.99770382735994</v>
      </c>
      <c r="IM21" s="346">
        <f>'Receitas UGC'!IM2</f>
        <v>451.58548383101373</v>
      </c>
      <c r="IN21" s="346">
        <f>'Receitas UGC'!IN2</f>
        <v>418.87986833498451</v>
      </c>
      <c r="IO21" s="346">
        <f>'Receitas UGC'!IO2</f>
        <v>417.6622586381306</v>
      </c>
      <c r="IP21" s="346">
        <f>'Receitas UGC'!IP2</f>
        <v>377.86446069377519</v>
      </c>
      <c r="IQ21" s="346">
        <f>'Receitas UGC'!IQ2</f>
        <v>393.48102695036016</v>
      </c>
      <c r="IR21" s="346">
        <f>'Receitas UGC'!IR2</f>
        <v>507.69844201495994</v>
      </c>
      <c r="IS21" s="346">
        <f>'Receitas UGC'!IS2</f>
        <v>421.9348615662463</v>
      </c>
      <c r="IT21" s="346">
        <f>'Receitas UGC'!IT2</f>
        <v>434.83691011094106</v>
      </c>
      <c r="IU21" s="346">
        <f>'Receitas UGC'!IU2</f>
        <v>460.73638896225202</v>
      </c>
      <c r="IV21" s="346">
        <f>'Receitas UGC'!IV2</f>
        <v>479.35108790945765</v>
      </c>
      <c r="IW21" s="347">
        <f>'Receitas UGC'!IW2</f>
        <v>483.69367869761572</v>
      </c>
      <c r="IX21" s="353">
        <f>'Receitas UGC'!IX2</f>
        <v>544.93136503797462</v>
      </c>
      <c r="IY21" s="346">
        <f>'Receitas UGC'!IY2</f>
        <v>465.30419437772252</v>
      </c>
      <c r="IZ21" s="346">
        <f>'Receitas UGC'!IZ2</f>
        <v>442.00581060349009</v>
      </c>
      <c r="JA21" s="346">
        <f>'Receitas UGC'!JA2</f>
        <v>426.28238320913817</v>
      </c>
      <c r="JB21" s="346">
        <f>'Receitas UGC'!JB2</f>
        <v>397.10404167102678</v>
      </c>
      <c r="JC21" s="346">
        <f>'Receitas UGC'!JC2</f>
        <v>400.64443429772325</v>
      </c>
      <c r="JD21" s="346">
        <f>'Receitas UGC'!JD2</f>
        <v>519.42443845252239</v>
      </c>
      <c r="JE21" s="346">
        <f>'Receitas UGC'!JE2</f>
        <v>435.15097528030839</v>
      </c>
      <c r="JF21" s="346">
        <f>'Receitas UGC'!JF2</f>
        <v>446.87936361494792</v>
      </c>
      <c r="JG21" s="346">
        <f>'Receitas UGC'!JG2</f>
        <v>473.31719664634835</v>
      </c>
      <c r="JH21" s="346">
        <f>'Receitas UGC'!JH2</f>
        <v>492.99021273063778</v>
      </c>
      <c r="JI21" s="347">
        <f>'Receitas UGC'!JI2</f>
        <v>489.70369424306637</v>
      </c>
      <c r="JJ21" s="353">
        <f>'Receitas UGC'!JJ2</f>
        <v>555.79006305565554</v>
      </c>
      <c r="JK21" s="346">
        <f>'Receitas UGC'!JK2</f>
        <v>460.46982436015401</v>
      </c>
      <c r="JL21" s="346">
        <f>'Receitas UGC'!JL2</f>
        <v>463.19401779313171</v>
      </c>
      <c r="JM21" s="346">
        <f>'Receitas UGC'!JM2</f>
        <v>449.33688863835954</v>
      </c>
      <c r="JN21" s="346">
        <f>'Receitas UGC'!JN2</f>
        <v>405.2307001412675</v>
      </c>
      <c r="JO21" s="346">
        <f>'Receitas UGC'!JO2</f>
        <v>425.49505114216811</v>
      </c>
      <c r="JP21" s="346">
        <f>'Receitas UGC'!JP2</f>
        <v>539.47528776875902</v>
      </c>
      <c r="JQ21" s="346">
        <f>'Receitas UGC'!JQ2</f>
        <v>451.89449703693447</v>
      </c>
      <c r="JR21" s="346">
        <f>'Receitas UGC'!JR2</f>
        <v>464.59791864207887</v>
      </c>
      <c r="JS21" s="346">
        <f>'Receitas UGC'!JS2</f>
        <v>490.16207341962189</v>
      </c>
      <c r="JT21" s="346">
        <f>'Receitas UGC'!JT2</f>
        <v>509.75670188957679</v>
      </c>
      <c r="JU21" s="347">
        <f>'Receitas UGC'!JU2</f>
        <v>506.93190171878416</v>
      </c>
      <c r="JV21" s="353">
        <f>'Receitas UGC'!JV2</f>
        <v>572.3206583940032</v>
      </c>
      <c r="JW21" s="346">
        <f>'Receitas UGC'!JW2</f>
        <v>492.90073501846331</v>
      </c>
      <c r="JX21" s="346">
        <f>'Receitas UGC'!JX2</f>
        <v>459.52288831100975</v>
      </c>
      <c r="JY21" s="346">
        <f>'Receitas UGC'!JY2</f>
        <v>459.35804637700852</v>
      </c>
      <c r="JZ21" s="346">
        <f>'Receitas UGC'!JZ2</f>
        <v>418.72329207062927</v>
      </c>
      <c r="KA21" s="346">
        <f>'Receitas UGC'!KA2</f>
        <v>436.31157737594111</v>
      </c>
      <c r="KB21" s="346">
        <f>'Receitas UGC'!KB2</f>
        <v>552.48828487027629</v>
      </c>
      <c r="KC21" s="346">
        <f>'Receitas UGC'!KC2</f>
        <v>465.28478670650264</v>
      </c>
      <c r="KD21" s="346">
        <f>'Receitas UGC'!KD2</f>
        <v>477.77039429174647</v>
      </c>
      <c r="KE21" s="346">
        <f>'Receitas UGC'!KE2</f>
        <v>503.68989500846357</v>
      </c>
      <c r="KF21" s="346">
        <f>'Receitas UGC'!KF2</f>
        <v>524.22194384298871</v>
      </c>
      <c r="KG21" s="347">
        <f>'Receitas UGC'!KG2</f>
        <v>511.15379037343121</v>
      </c>
      <c r="KH21" s="353">
        <f>'Receitas UGC'!KH2</f>
        <v>583.02392202947783</v>
      </c>
      <c r="KI21" s="346">
        <f>'Receitas UGC'!KI2</f>
        <v>504.69971243139793</v>
      </c>
      <c r="KJ21" s="346">
        <f>'Receitas UGC'!KJ2</f>
        <v>480.12651239477663</v>
      </c>
      <c r="KK21" s="346">
        <f>'Receitas UGC'!KK2</f>
        <v>466.57776495049427</v>
      </c>
      <c r="KL21" s="346">
        <f>'Receitas UGC'!KL2</f>
        <v>437.13637961357728</v>
      </c>
      <c r="KM21" s="346">
        <f>'Receitas UGC'!KM2</f>
        <v>442.95535914058104</v>
      </c>
      <c r="KN21" s="346">
        <f>'Receitas UGC'!KN2</f>
        <v>564.11111398581113</v>
      </c>
      <c r="KO21" s="346">
        <f>'Receitas UGC'!KO2</f>
        <v>478.64569886260387</v>
      </c>
      <c r="KP21" s="346">
        <f>'Receitas UGC'!KP2</f>
        <v>490.14916236577938</v>
      </c>
      <c r="KQ21" s="346">
        <f>'Receitas UGC'!KQ2</f>
        <v>516.78663013423261</v>
      </c>
      <c r="KR21" s="346">
        <f>'Receitas UGC'!KR2</f>
        <v>538.56799752179927</v>
      </c>
      <c r="KS21" s="347">
        <f>'Receitas UGC'!KS2</f>
        <v>531.75108652695644</v>
      </c>
      <c r="KT21" s="353">
        <f>'Receitas UGC'!KT2</f>
        <v>600.19687798030952</v>
      </c>
      <c r="KU21" s="346">
        <f>'Receitas UGC'!KU2</f>
        <v>521.11818272828486</v>
      </c>
      <c r="KV21" s="346">
        <f>'Receitas UGC'!KV2</f>
        <v>487.56425260309908</v>
      </c>
      <c r="KW21" s="346">
        <f>'Receitas UGC'!KW2</f>
        <v>488.34215549171853</v>
      </c>
      <c r="KX21" s="346">
        <f>'Receitas UGC'!KX2</f>
        <v>447.2908607437314</v>
      </c>
      <c r="KY21" s="346">
        <f>'Receitas UGC'!KY2</f>
        <v>466.41997759901147</v>
      </c>
      <c r="KZ21" s="346">
        <f>'Receitas UGC'!KZ2</f>
        <v>584.09625750006376</v>
      </c>
      <c r="LA21" s="346">
        <f>'Receitas UGC'!LA2</f>
        <v>495.96799483220337</v>
      </c>
      <c r="LB21" s="346">
        <f>'Receitas UGC'!LB2</f>
        <v>508.23561105978871</v>
      </c>
      <c r="LC21" s="346">
        <f>'Receitas UGC'!LC2</f>
        <v>534.23083067384846</v>
      </c>
      <c r="LD21" s="346">
        <f>'Receitas UGC'!LD2</f>
        <v>556.1689949166398</v>
      </c>
      <c r="LE21" s="347">
        <f>'Receitas UGC'!LE2</f>
        <v>557.94885613779763</v>
      </c>
      <c r="LF21" s="353">
        <f>'Receitas UGC'!LF2</f>
        <v>620.88370374974329</v>
      </c>
      <c r="LG21" s="346">
        <f>'Receitas UGC'!LG2</f>
        <v>540.30992143868457</v>
      </c>
      <c r="LH21" s="346">
        <f>'Receitas UGC'!LH2</f>
        <v>507.06668274015357</v>
      </c>
      <c r="LI21" s="346">
        <f>'Receitas UGC'!LI2</f>
        <v>507.0183560384508</v>
      </c>
      <c r="LJ21" s="346">
        <f>'Receitas UGC'!LJ2</f>
        <v>464.98501236524106</v>
      </c>
      <c r="LK21" s="346">
        <f>'Receitas UGC'!LK2</f>
        <v>484.52581233768495</v>
      </c>
      <c r="LL21" s="346">
        <f>'Receitas UGC'!LL2</f>
        <v>602.49977745470358</v>
      </c>
      <c r="LM21" s="346">
        <f>'Receitas UGC'!LM2</f>
        <v>513.5207952846763</v>
      </c>
      <c r="LN21" s="346">
        <f>'Receitas UGC'!LN2</f>
        <v>525.4029700579664</v>
      </c>
      <c r="LO21" s="346">
        <f>'Receitas UGC'!LO2</f>
        <v>551.20007311919392</v>
      </c>
      <c r="LP21" s="346">
        <f>'Receitas UGC'!LP2</f>
        <v>573.67455432051372</v>
      </c>
      <c r="LQ21" s="347">
        <f>'Receitas UGC'!LQ2</f>
        <v>568.33970687277179</v>
      </c>
      <c r="LR21" s="353">
        <f>'Receitas UGC'!LR2</f>
        <v>635.4338515614229</v>
      </c>
      <c r="LS21" s="346">
        <f>'Receitas UGC'!LS2</f>
        <v>538.81951869164789</v>
      </c>
      <c r="LT21" s="346">
        <f>'Receitas UGC'!LT2</f>
        <v>540.88642486329377</v>
      </c>
      <c r="LU21" s="346">
        <f>'Receitas UGC'!LU2</f>
        <v>527.86708253028996</v>
      </c>
      <c r="LV21" s="346">
        <f>'Receitas UGC'!LV2</f>
        <v>481.68805785993806</v>
      </c>
      <c r="LW21" s="346">
        <f>'Receitas UGC'!LW2</f>
        <v>505.2285639028467</v>
      </c>
      <c r="LX21" s="346">
        <f>'Receitas UGC'!LX2</f>
        <v>622.36027847696937</v>
      </c>
      <c r="LY21" s="346">
        <f>'Receitas UGC'!LY2</f>
        <v>531.92859729737461</v>
      </c>
      <c r="LZ21" s="346">
        <f>'Receitas UGC'!LZ2</f>
        <v>543.69109503590096</v>
      </c>
      <c r="MA21" s="346">
        <f>'Receitas UGC'!MA2</f>
        <v>569.11773519541509</v>
      </c>
      <c r="MB21" s="346">
        <f>'Receitas UGC'!MB2</f>
        <v>592.00438827406094</v>
      </c>
      <c r="MC21" s="347">
        <f>'Receitas UGC'!MC2</f>
        <v>561.98818638389105</v>
      </c>
      <c r="MD21" s="353">
        <f>'Receitas UGC'!MD2</f>
        <v>643.85099792984317</v>
      </c>
      <c r="ME21" s="346">
        <f>'Receitas UGC'!ME2</f>
        <v>566.21369964929863</v>
      </c>
      <c r="MF21" s="346">
        <f>'Receitas UGC'!MF2</f>
        <v>530.74453471395543</v>
      </c>
      <c r="MG21" s="346">
        <f>'Receitas UGC'!MG2</f>
        <v>534.0207286837641</v>
      </c>
      <c r="MH21" s="346">
        <f>'Receitas UGC'!MH2</f>
        <v>492.66140690080294</v>
      </c>
      <c r="MI21" s="346">
        <f>'Receitas UGC'!MI2</f>
        <v>514.20897391838457</v>
      </c>
      <c r="MJ21" s="346">
        <f>'Receitas UGC'!MJ2</f>
        <v>634.48030643681079</v>
      </c>
      <c r="MK21" s="346">
        <f>'Receitas UGC'!MK2</f>
        <v>545.02054862898956</v>
      </c>
      <c r="ML21" s="346">
        <f>'Receitas UGC'!ML2</f>
        <v>557.01506903461018</v>
      </c>
      <c r="MM21" s="346">
        <f>'Receitas UGC'!MM2</f>
        <v>583.2140454072678</v>
      </c>
      <c r="MN21" s="346">
        <f>'Receitas UGC'!MN2</f>
        <v>607.45720257505968</v>
      </c>
      <c r="MO21" s="347">
        <f>'Receitas UGC'!MO2</f>
        <v>602.55220455139556</v>
      </c>
      <c r="MP21" s="353">
        <f>'Receitas UGC'!MP2</f>
        <v>669.78479812528838</v>
      </c>
      <c r="MQ21" s="346">
        <f>'Receitas UGC'!MQ2</f>
        <v>589.25148342553655</v>
      </c>
      <c r="MR21" s="346">
        <f>'Receitas UGC'!MR2</f>
        <v>555.40668910009958</v>
      </c>
      <c r="MS21" s="346">
        <f>'Receitas UGC'!MS2</f>
        <v>556.58483465783809</v>
      </c>
      <c r="MT21" s="346">
        <f>'Receitas UGC'!MT2</f>
        <v>513.62078350299396</v>
      </c>
      <c r="MU21" s="346">
        <f>'Receitas UGC'!MU2</f>
        <v>535.48002811817696</v>
      </c>
      <c r="MV21" s="346">
        <f>'Receitas UGC'!MV2</f>
        <v>655.73693139854004</v>
      </c>
      <c r="MW21" s="346">
        <f>'Receitas UGC'!MW2</f>
        <v>565.11862601789176</v>
      </c>
      <c r="MX21" s="346">
        <f>'Receitas UGC'!MX2</f>
        <v>576.53961881298824</v>
      </c>
      <c r="MY21" s="346">
        <f>'Receitas UGC'!MY2</f>
        <v>602.37398875525673</v>
      </c>
      <c r="MZ21" s="346">
        <f>'Receitas UGC'!MZ2</f>
        <v>627.07026119591012</v>
      </c>
      <c r="NA21" s="347">
        <f>'Receitas UGC'!NA2</f>
        <v>611.48931820212147</v>
      </c>
    </row>
    <row r="22" spans="1:365" x14ac:dyDescent="0.2">
      <c r="A22" s="260" t="s">
        <v>612</v>
      </c>
      <c r="B22" s="267" t="s">
        <v>598</v>
      </c>
      <c r="C22" s="274">
        <v>0.32400000000000001</v>
      </c>
      <c r="E22" s="263"/>
      <c r="F22" s="354">
        <f>$C22*F$21</f>
        <v>100.15857003373401</v>
      </c>
      <c r="G22" s="348">
        <f t="shared" ref="G22:BR23" si="8">$C22*G$21</f>
        <v>71.418493767610485</v>
      </c>
      <c r="H22" s="348">
        <f t="shared" si="8"/>
        <v>72.39207214184772</v>
      </c>
      <c r="I22" s="348">
        <f t="shared" si="8"/>
        <v>67.681195180393757</v>
      </c>
      <c r="J22" s="348">
        <f t="shared" si="8"/>
        <v>55.88441595807069</v>
      </c>
      <c r="K22" s="348">
        <f t="shared" si="8"/>
        <v>59.114116798246663</v>
      </c>
      <c r="L22" s="348">
        <f t="shared" si="8"/>
        <v>92.935603065053328</v>
      </c>
      <c r="M22" s="348">
        <f t="shared" si="8"/>
        <v>67.685251394924521</v>
      </c>
      <c r="N22" s="348">
        <f t="shared" si="8"/>
        <v>72.879816243484456</v>
      </c>
      <c r="O22" s="348">
        <f t="shared" si="8"/>
        <v>81.393336449687837</v>
      </c>
      <c r="P22" s="348">
        <f t="shared" si="8"/>
        <v>84.365857396727264</v>
      </c>
      <c r="Q22" s="349">
        <f t="shared" si="8"/>
        <v>85.667410509559204</v>
      </c>
      <c r="R22" s="348">
        <f t="shared" si="8"/>
        <v>105.65861111171873</v>
      </c>
      <c r="S22" s="348">
        <f t="shared" si="8"/>
        <v>81.234735714788869</v>
      </c>
      <c r="T22" s="348">
        <f t="shared" si="8"/>
        <v>71.063912453484761</v>
      </c>
      <c r="U22" s="348">
        <f t="shared" si="8"/>
        <v>70.046115398922623</v>
      </c>
      <c r="V22" s="348">
        <f t="shared" si="8"/>
        <v>59.052132419598017</v>
      </c>
      <c r="W22" s="348">
        <f t="shared" si="8"/>
        <v>61.199514590380232</v>
      </c>
      <c r="X22" s="348">
        <f t="shared" si="8"/>
        <v>95.429688575256762</v>
      </c>
      <c r="Y22" s="348">
        <f t="shared" si="8"/>
        <v>70.200987286522164</v>
      </c>
      <c r="Z22" s="348">
        <f t="shared" si="8"/>
        <v>75.230646918318271</v>
      </c>
      <c r="AA22" s="348">
        <f t="shared" si="8"/>
        <v>83.756296809171218</v>
      </c>
      <c r="AB22" s="348">
        <f t="shared" si="8"/>
        <v>86.865960241767723</v>
      </c>
      <c r="AC22" s="349">
        <f t="shared" si="8"/>
        <v>84.832564229828151</v>
      </c>
      <c r="AD22" s="348">
        <f t="shared" si="8"/>
        <v>106.8780703047084</v>
      </c>
      <c r="AE22" s="348">
        <f t="shared" si="8"/>
        <v>82.777737576142798</v>
      </c>
      <c r="AF22" s="348">
        <f t="shared" si="8"/>
        <v>75.464872426598419</v>
      </c>
      <c r="AG22" s="348">
        <f t="shared" si="8"/>
        <v>70.075625536810705</v>
      </c>
      <c r="AH22" s="348">
        <f t="shared" si="8"/>
        <v>62.743760895661509</v>
      </c>
      <c r="AI22" s="348">
        <f t="shared" si="8"/>
        <v>60.9837479132689</v>
      </c>
      <c r="AJ22" s="348">
        <f t="shared" si="8"/>
        <v>96.738202445957114</v>
      </c>
      <c r="AK22" s="348">
        <f t="shared" si="8"/>
        <v>72.138784779626278</v>
      </c>
      <c r="AL22" s="348">
        <f t="shared" si="8"/>
        <v>76.869189000233561</v>
      </c>
      <c r="AM22" s="348">
        <f t="shared" si="8"/>
        <v>85.626882138011183</v>
      </c>
      <c r="AN22" s="348">
        <f t="shared" si="8"/>
        <v>89.053341615148668</v>
      </c>
      <c r="AO22" s="349">
        <f t="shared" si="8"/>
        <v>92.047439510179387</v>
      </c>
      <c r="AP22" s="348">
        <f t="shared" si="8"/>
        <v>111.16867388724094</v>
      </c>
      <c r="AQ22" s="348">
        <f t="shared" si="8"/>
        <v>81.162479348416468</v>
      </c>
      <c r="AR22" s="348">
        <f t="shared" si="8"/>
        <v>82.757883370178419</v>
      </c>
      <c r="AS22" s="348">
        <f t="shared" si="8"/>
        <v>77.234635234769613</v>
      </c>
      <c r="AT22" s="348">
        <f t="shared" si="8"/>
        <v>64.732845734822078</v>
      </c>
      <c r="AU22" s="348">
        <f t="shared" si="8"/>
        <v>68.168042805926504</v>
      </c>
      <c r="AV22" s="348">
        <f t="shared" si="8"/>
        <v>102.06459973223052</v>
      </c>
      <c r="AW22" s="348">
        <f t="shared" si="8"/>
        <v>76.278528825244422</v>
      </c>
      <c r="AX22" s="348">
        <f t="shared" si="8"/>
        <v>81.220720445337221</v>
      </c>
      <c r="AY22" s="348">
        <f t="shared" si="8"/>
        <v>89.586338911195</v>
      </c>
      <c r="AZ22" s="348">
        <f t="shared" si="8"/>
        <v>92.824742030037271</v>
      </c>
      <c r="BA22" s="349">
        <f t="shared" si="8"/>
        <v>95.853404495290292</v>
      </c>
      <c r="BB22" s="348">
        <f t="shared" si="8"/>
        <v>114.71440098248797</v>
      </c>
      <c r="BC22" s="348">
        <f t="shared" si="8"/>
        <v>89.847178142150341</v>
      </c>
      <c r="BD22" s="348">
        <f t="shared" si="8"/>
        <v>79.713277307946683</v>
      </c>
      <c r="BE22" s="348">
        <f t="shared" si="8"/>
        <v>78.582624044022282</v>
      </c>
      <c r="BF22" s="348">
        <f t="shared" si="8"/>
        <v>67.229140132996548</v>
      </c>
      <c r="BG22" s="348">
        <f t="shared" si="8"/>
        <v>69.703660265944393</v>
      </c>
      <c r="BH22" s="348">
        <f t="shared" si="8"/>
        <v>104.22610634158816</v>
      </c>
      <c r="BI22" s="348">
        <f t="shared" si="8"/>
        <v>78.613755182237824</v>
      </c>
      <c r="BJ22" s="348">
        <f t="shared" si="8"/>
        <v>83.496191351684743</v>
      </c>
      <c r="BK22" s="348">
        <f t="shared" si="8"/>
        <v>91.971799741809448</v>
      </c>
      <c r="BL22" s="348">
        <f t="shared" si="8"/>
        <v>95.433471376487731</v>
      </c>
      <c r="BM22" s="349">
        <f t="shared" si="8"/>
        <v>96.055033840938634</v>
      </c>
      <c r="BN22" s="348">
        <f t="shared" si="8"/>
        <v>116.45166993028715</v>
      </c>
      <c r="BO22" s="348">
        <f t="shared" si="8"/>
        <v>91.858193222448691</v>
      </c>
      <c r="BP22" s="348">
        <f t="shared" si="8"/>
        <v>84.637931938329444</v>
      </c>
      <c r="BQ22" s="348">
        <f t="shared" si="8"/>
        <v>79.059955317152941</v>
      </c>
      <c r="BR22" s="348">
        <f t="shared" si="8"/>
        <v>71.330433383780957</v>
      </c>
      <c r="BS22" s="348">
        <f t="shared" ref="BS22:ED23" si="9">$C22*BS$21</f>
        <v>69.894142168777279</v>
      </c>
      <c r="BT22" s="348">
        <f t="shared" si="9"/>
        <v>105.92632225173057</v>
      </c>
      <c r="BU22" s="348">
        <f t="shared" si="9"/>
        <v>80.918565956273937</v>
      </c>
      <c r="BV22" s="348">
        <f t="shared" si="9"/>
        <v>85.487276129954253</v>
      </c>
      <c r="BW22" s="348">
        <f t="shared" si="9"/>
        <v>94.183496400382197</v>
      </c>
      <c r="BX22" s="348">
        <f t="shared" si="9"/>
        <v>97.962173589023934</v>
      </c>
      <c r="BY22" s="349">
        <f t="shared" si="9"/>
        <v>90.738065179376107</v>
      </c>
      <c r="BZ22" s="348">
        <f t="shared" si="9"/>
        <v>116.01201405691702</v>
      </c>
      <c r="CA22" s="348">
        <f t="shared" si="9"/>
        <v>92.362380940876392</v>
      </c>
      <c r="CB22" s="348">
        <f t="shared" si="9"/>
        <v>81.647589937633967</v>
      </c>
      <c r="CC22" s="348">
        <f t="shared" si="9"/>
        <v>81.673060817941163</v>
      </c>
      <c r="CD22" s="348">
        <f t="shared" si="9"/>
        <v>74.073809040649522</v>
      </c>
      <c r="CE22" s="348">
        <f t="shared" si="9"/>
        <v>71.742771891124619</v>
      </c>
      <c r="CF22" s="348">
        <f t="shared" si="9"/>
        <v>108.52483188270783</v>
      </c>
      <c r="CG22" s="348">
        <f t="shared" si="9"/>
        <v>83.55712019523645</v>
      </c>
      <c r="CH22" s="348">
        <f t="shared" si="9"/>
        <v>88.038905400030828</v>
      </c>
      <c r="CI22" s="348">
        <f t="shared" si="9"/>
        <v>96.840639240229393</v>
      </c>
      <c r="CJ22" s="348">
        <f t="shared" si="9"/>
        <v>100.82115500366174</v>
      </c>
      <c r="CK22" s="349">
        <f t="shared" si="9"/>
        <v>98.439819756918638</v>
      </c>
      <c r="CL22" s="348">
        <f t="shared" si="9"/>
        <v>120.82046270955972</v>
      </c>
      <c r="CM22" s="348">
        <f t="shared" si="9"/>
        <v>96.573682894698706</v>
      </c>
      <c r="CN22" s="348">
        <f t="shared" si="9"/>
        <v>86.147800339977508</v>
      </c>
      <c r="CO22" s="348">
        <f t="shared" si="9"/>
        <v>85.742237605594156</v>
      </c>
      <c r="CP22" s="348">
        <f t="shared" si="9"/>
        <v>76.65001930151324</v>
      </c>
      <c r="CQ22" s="348">
        <f t="shared" si="9"/>
        <v>75.071089447080098</v>
      </c>
      <c r="CR22" s="348">
        <f t="shared" si="9"/>
        <v>111.97417189087851</v>
      </c>
      <c r="CS22" s="348">
        <f t="shared" si="9"/>
        <v>86.703378687702028</v>
      </c>
      <c r="CT22" s="348">
        <f t="shared" si="9"/>
        <v>91.182310360148577</v>
      </c>
      <c r="CU22" s="348">
        <f t="shared" si="9"/>
        <v>99.968558861436264</v>
      </c>
      <c r="CV22" s="348">
        <f t="shared" si="9"/>
        <v>104.0561885943746</v>
      </c>
      <c r="CW22" s="349">
        <f t="shared" si="9"/>
        <v>103.67672232562411</v>
      </c>
      <c r="CX22" s="348">
        <f t="shared" si="9"/>
        <v>124.82054833473029</v>
      </c>
      <c r="CY22" s="348">
        <f t="shared" si="9"/>
        <v>94.918151350373421</v>
      </c>
      <c r="CZ22" s="348">
        <f t="shared" si="9"/>
        <v>96.210660523019357</v>
      </c>
      <c r="DA22" s="348">
        <f t="shared" si="9"/>
        <v>91.167714069917338</v>
      </c>
      <c r="DB22" s="348">
        <f t="shared" si="9"/>
        <v>78.404930484223954</v>
      </c>
      <c r="DC22" s="348">
        <f t="shared" si="9"/>
        <v>82.589749045647224</v>
      </c>
      <c r="DD22" s="348">
        <f t="shared" si="9"/>
        <v>117.24083797074019</v>
      </c>
      <c r="DE22" s="348">
        <f t="shared" si="9"/>
        <v>90.945852700643783</v>
      </c>
      <c r="DF22" s="348">
        <f t="shared" si="9"/>
        <v>95.750736189602719</v>
      </c>
      <c r="DG22" s="348">
        <f t="shared" si="9"/>
        <v>104.13852299459744</v>
      </c>
      <c r="DH22" s="348">
        <f t="shared" si="9"/>
        <v>108.09756229047724</v>
      </c>
      <c r="DI22" s="349">
        <f t="shared" si="9"/>
        <v>110.492435489553</v>
      </c>
      <c r="DJ22" s="348">
        <f t="shared" si="9"/>
        <v>129.75177091033189</v>
      </c>
      <c r="DK22" s="348">
        <f t="shared" si="9"/>
        <v>104.68248162743043</v>
      </c>
      <c r="DL22" s="348">
        <f t="shared" si="9"/>
        <v>94.421686891999798</v>
      </c>
      <c r="DM22" s="348">
        <f t="shared" si="9"/>
        <v>93.517758839171805</v>
      </c>
      <c r="DN22" s="348">
        <f t="shared" si="9"/>
        <v>81.759967848896622</v>
      </c>
      <c r="DO22" s="348">
        <f t="shared" si="9"/>
        <v>84.949269947100333</v>
      </c>
      <c r="DP22" s="348">
        <f t="shared" si="9"/>
        <v>120.15968680794934</v>
      </c>
      <c r="DQ22" s="348">
        <f t="shared" si="9"/>
        <v>93.962091887775657</v>
      </c>
      <c r="DR22" s="348">
        <f t="shared" si="9"/>
        <v>98.659134080203472</v>
      </c>
      <c r="DS22" s="348">
        <f t="shared" si="9"/>
        <v>107.11704768288594</v>
      </c>
      <c r="DT22" s="348">
        <f t="shared" si="9"/>
        <v>111.28398198747622</v>
      </c>
      <c r="DU22" s="349">
        <f t="shared" si="9"/>
        <v>113.84822036142259</v>
      </c>
      <c r="DV22" s="348">
        <f t="shared" si="9"/>
        <v>133.04067925343344</v>
      </c>
      <c r="DW22" s="348">
        <f t="shared" si="9"/>
        <v>107.91459890303878</v>
      </c>
      <c r="DX22" s="348">
        <f t="shared" si="9"/>
        <v>100.70713913512176</v>
      </c>
      <c r="DY22" s="348">
        <f t="shared" si="9"/>
        <v>95.089188116141017</v>
      </c>
      <c r="DZ22" s="348">
        <f t="shared" si="9"/>
        <v>86.797804654472145</v>
      </c>
      <c r="EA22" s="348">
        <f t="shared" si="9"/>
        <v>86.028314243480253</v>
      </c>
      <c r="EB22" s="348">
        <f t="shared" si="9"/>
        <v>122.67290858647752</v>
      </c>
      <c r="EC22" s="348">
        <f t="shared" si="9"/>
        <v>96.995474411127461</v>
      </c>
      <c r="ED22" s="348">
        <f t="shared" si="9"/>
        <v>101.32404138128885</v>
      </c>
      <c r="EE22" s="348">
        <f t="shared" ref="EE22:GP25" si="10">$C22*EE$21</f>
        <v>109.95747413025875</v>
      </c>
      <c r="EF22" s="348">
        <f t="shared" si="10"/>
        <v>114.42213043326164</v>
      </c>
      <c r="EG22" s="349">
        <f t="shared" si="10"/>
        <v>106.7295764725167</v>
      </c>
      <c r="EH22" s="348">
        <f t="shared" si="10"/>
        <v>132.22527138404377</v>
      </c>
      <c r="EI22" s="348">
        <f t="shared" si="10"/>
        <v>102.95120156603167</v>
      </c>
      <c r="EJ22" s="348">
        <f t="shared" si="10"/>
        <v>103.71533778505409</v>
      </c>
      <c r="EK22" s="348">
        <f t="shared" si="10"/>
        <v>99.467864975390626</v>
      </c>
      <c r="EL22" s="348">
        <f t="shared" si="10"/>
        <v>86.781300777445921</v>
      </c>
      <c r="EM22" s="348">
        <f t="shared" si="10"/>
        <v>91.556398332835556</v>
      </c>
      <c r="EN22" s="348">
        <f t="shared" si="10"/>
        <v>126.85826220273356</v>
      </c>
      <c r="EO22" s="348">
        <f t="shared" si="10"/>
        <v>100.34368162848804</v>
      </c>
      <c r="EP22" s="348">
        <f t="shared" si="10"/>
        <v>105.13907833460215</v>
      </c>
      <c r="EQ22" s="348">
        <f t="shared" si="10"/>
        <v>113.61471335134242</v>
      </c>
      <c r="ER22" s="348">
        <f t="shared" si="10"/>
        <v>118.1082041768985</v>
      </c>
      <c r="ES22" s="349">
        <f t="shared" si="10"/>
        <v>118.48487829465704</v>
      </c>
      <c r="ET22" s="348">
        <f t="shared" si="10"/>
        <v>139.04940668661527</v>
      </c>
      <c r="EU22" s="348">
        <f t="shared" si="10"/>
        <v>114.07344228986034</v>
      </c>
      <c r="EV22" s="348">
        <f t="shared" si="10"/>
        <v>103.65680197354105</v>
      </c>
      <c r="EW22" s="348">
        <f t="shared" si="10"/>
        <v>103.08773234013118</v>
      </c>
      <c r="EX22" s="348">
        <f t="shared" si="10"/>
        <v>91.167766622448056</v>
      </c>
      <c r="EY22" s="348">
        <f t="shared" si="10"/>
        <v>94.878671086497988</v>
      </c>
      <c r="EZ22" s="348">
        <f t="shared" si="10"/>
        <v>130.6082440279234</v>
      </c>
      <c r="FA22" s="348">
        <f t="shared" si="10"/>
        <v>104.07508157951719</v>
      </c>
      <c r="FB22" s="348">
        <f t="shared" si="10"/>
        <v>108.68647225598339</v>
      </c>
      <c r="FC22" s="348">
        <f t="shared" si="10"/>
        <v>117.16483299731679</v>
      </c>
      <c r="FD22" s="348">
        <f t="shared" si="10"/>
        <v>121.82278942019977</v>
      </c>
      <c r="FE22" s="349">
        <f t="shared" si="10"/>
        <v>118.83716663676256</v>
      </c>
      <c r="FF22" s="348">
        <f t="shared" si="10"/>
        <v>141.4220077027534</v>
      </c>
      <c r="FG22" s="348">
        <f t="shared" si="10"/>
        <v>116.7679450741437</v>
      </c>
      <c r="FH22" s="348">
        <f t="shared" si="10"/>
        <v>109.17196724944557</v>
      </c>
      <c r="FI22" s="348">
        <f t="shared" si="10"/>
        <v>104.22057010765232</v>
      </c>
      <c r="FJ22" s="348">
        <f t="shared" si="10"/>
        <v>95.929886365412429</v>
      </c>
      <c r="FK22" s="348">
        <f t="shared" si="10"/>
        <v>95.757722172685888</v>
      </c>
      <c r="FL22" s="348">
        <f t="shared" si="10"/>
        <v>133.03669086670234</v>
      </c>
      <c r="FM22" s="348">
        <f t="shared" si="10"/>
        <v>107.09342637137972</v>
      </c>
      <c r="FN22" s="348">
        <f t="shared" si="10"/>
        <v>111.38840246460791</v>
      </c>
      <c r="FO22" s="348">
        <f t="shared" si="10"/>
        <v>120.0917539032439</v>
      </c>
      <c r="FP22" s="348">
        <f t="shared" si="10"/>
        <v>125.0989211920337</v>
      </c>
      <c r="FQ22" s="349">
        <f t="shared" si="10"/>
        <v>124.16232858821391</v>
      </c>
      <c r="FR22" s="348">
        <f t="shared" si="10"/>
        <v>145.61239374935079</v>
      </c>
      <c r="FS22" s="348">
        <f t="shared" si="10"/>
        <v>120.72572521138754</v>
      </c>
      <c r="FT22" s="348">
        <f t="shared" si="10"/>
        <v>110.22410254799776</v>
      </c>
      <c r="FU22" s="348">
        <f t="shared" si="10"/>
        <v>109.89758386485407</v>
      </c>
      <c r="FV22" s="348">
        <f t="shared" si="10"/>
        <v>97.872396769471166</v>
      </c>
      <c r="FW22" s="348">
        <f t="shared" si="10"/>
        <v>101.96108666212915</v>
      </c>
      <c r="FX22" s="348">
        <f t="shared" si="10"/>
        <v>138.06345814734792</v>
      </c>
      <c r="FY22" s="348">
        <f t="shared" si="10"/>
        <v>111.29788598570286</v>
      </c>
      <c r="FZ22" s="348">
        <f t="shared" si="10"/>
        <v>115.85290881772316</v>
      </c>
      <c r="GA22" s="348">
        <f t="shared" si="10"/>
        <v>124.34898116330862</v>
      </c>
      <c r="GB22" s="348">
        <f t="shared" si="10"/>
        <v>129.35695425756941</v>
      </c>
      <c r="GC22" s="349">
        <f t="shared" si="10"/>
        <v>131.47501884293607</v>
      </c>
      <c r="GD22" s="348">
        <f t="shared" si="10"/>
        <v>150.97254867925483</v>
      </c>
      <c r="GE22" s="348">
        <f t="shared" si="10"/>
        <v>125.589066734114</v>
      </c>
      <c r="GF22" s="348">
        <f t="shared" si="10"/>
        <v>115.20958946541579</v>
      </c>
      <c r="GG22" s="348">
        <f t="shared" si="10"/>
        <v>114.57654588461442</v>
      </c>
      <c r="GH22" s="348">
        <f t="shared" si="10"/>
        <v>102.2502005560105</v>
      </c>
      <c r="GI22" s="348">
        <f t="shared" si="10"/>
        <v>106.41571384017023</v>
      </c>
      <c r="GJ22" s="348">
        <f t="shared" si="10"/>
        <v>142.55752494864069</v>
      </c>
      <c r="GK22" s="348">
        <f t="shared" si="10"/>
        <v>115.55288501846525</v>
      </c>
      <c r="GL22" s="348">
        <f t="shared" si="10"/>
        <v>119.99237916976135</v>
      </c>
      <c r="GM22" s="348">
        <f t="shared" si="10"/>
        <v>128.42197466609241</v>
      </c>
      <c r="GN22" s="348">
        <f t="shared" si="10"/>
        <v>133.55003940214434</v>
      </c>
      <c r="GO22" s="349">
        <f t="shared" si="10"/>
        <v>133.1521718997987</v>
      </c>
      <c r="GP22" s="348">
        <f t="shared" si="10"/>
        <v>154.11921203641703</v>
      </c>
      <c r="GQ22" s="348">
        <f t="shared" ref="GQ22:JB23" si="11">$C22*GQ$21</f>
        <v>123.58174364427357</v>
      </c>
      <c r="GR22" s="348">
        <f t="shared" si="11"/>
        <v>124.63468194549506</v>
      </c>
      <c r="GS22" s="348">
        <f t="shared" si="11"/>
        <v>119.80670617383919</v>
      </c>
      <c r="GT22" s="348">
        <f t="shared" si="11"/>
        <v>106.17956308744481</v>
      </c>
      <c r="GU22" s="348">
        <f t="shared" si="11"/>
        <v>111.5932648419459</v>
      </c>
      <c r="GV22" s="348">
        <f t="shared" si="11"/>
        <v>147.41921982540472</v>
      </c>
      <c r="GW22" s="348">
        <f t="shared" si="11"/>
        <v>119.99308757787537</v>
      </c>
      <c r="GX22" s="348">
        <f t="shared" si="11"/>
        <v>124.41165040653756</v>
      </c>
      <c r="GY22" s="348">
        <f t="shared" si="11"/>
        <v>132.72630721188926</v>
      </c>
      <c r="GZ22" s="348">
        <f t="shared" si="11"/>
        <v>137.93896330418318</v>
      </c>
      <c r="HA22" s="349">
        <f t="shared" si="11"/>
        <v>129.57837418558495</v>
      </c>
      <c r="HB22" s="348">
        <f t="shared" si="11"/>
        <v>155.30998511520025</v>
      </c>
      <c r="HC22" s="348">
        <f t="shared" si="11"/>
        <v>130.93948473112704</v>
      </c>
      <c r="HD22" s="348">
        <f t="shared" si="11"/>
        <v>119.83959004405914</v>
      </c>
      <c r="HE22" s="348">
        <f t="shared" si="11"/>
        <v>120.2768481206278</v>
      </c>
      <c r="HF22" s="348">
        <f t="shared" si="11"/>
        <v>108.2434200877282</v>
      </c>
      <c r="HG22" s="348">
        <f t="shared" si="11"/>
        <v>112.95832593639699</v>
      </c>
      <c r="HH22" s="348">
        <f t="shared" si="11"/>
        <v>149.7506560938829</v>
      </c>
      <c r="HI22" s="348">
        <f t="shared" si="11"/>
        <v>122.68448696004485</v>
      </c>
      <c r="HJ22" s="348">
        <f t="shared" si="11"/>
        <v>127.19298818977423</v>
      </c>
      <c r="HK22" s="348">
        <f t="shared" si="11"/>
        <v>135.75978222769513</v>
      </c>
      <c r="HL22" s="348">
        <f t="shared" si="11"/>
        <v>141.35921934045484</v>
      </c>
      <c r="HM22" s="349">
        <f t="shared" si="11"/>
        <v>141.16737737812704</v>
      </c>
      <c r="HN22" s="348">
        <f t="shared" si="11"/>
        <v>162.13597306965457</v>
      </c>
      <c r="HO22" s="348">
        <f t="shared" si="11"/>
        <v>136.84450710229524</v>
      </c>
      <c r="HP22" s="348">
        <f t="shared" si="11"/>
        <v>126.27878436544027</v>
      </c>
      <c r="HQ22" s="348">
        <f t="shared" si="11"/>
        <v>126.02053282109738</v>
      </c>
      <c r="HR22" s="348">
        <f t="shared" si="11"/>
        <v>115.6590369263089</v>
      </c>
      <c r="HS22" s="348">
        <f t="shared" si="11"/>
        <v>115.78311415202957</v>
      </c>
      <c r="HT22" s="348">
        <f t="shared" si="11"/>
        <v>154.28447923501244</v>
      </c>
      <c r="HU22" s="348">
        <f t="shared" si="11"/>
        <v>127.40977088247941</v>
      </c>
      <c r="HV22" s="348">
        <f t="shared" si="11"/>
        <v>131.3332895724981</v>
      </c>
      <c r="HW22" s="348">
        <f t="shared" si="11"/>
        <v>140.00055003513967</v>
      </c>
      <c r="HX22" s="348">
        <f t="shared" si="11"/>
        <v>145.8210455145036</v>
      </c>
      <c r="HY22" s="349">
        <f t="shared" si="11"/>
        <v>144.30227177121051</v>
      </c>
      <c r="HZ22" s="348">
        <f t="shared" si="11"/>
        <v>166.02980728752331</v>
      </c>
      <c r="IA22" s="348">
        <f t="shared" si="11"/>
        <v>135.45954191201062</v>
      </c>
      <c r="IB22" s="348">
        <f t="shared" si="11"/>
        <v>136.40528286037741</v>
      </c>
      <c r="IC22" s="348">
        <f t="shared" si="11"/>
        <v>131.84475462523929</v>
      </c>
      <c r="ID22" s="348">
        <f t="shared" si="11"/>
        <v>117.95965498937444</v>
      </c>
      <c r="IE22" s="348">
        <f t="shared" si="11"/>
        <v>123.96123177487682</v>
      </c>
      <c r="IF22" s="348">
        <f t="shared" si="11"/>
        <v>160.35820223678286</v>
      </c>
      <c r="IG22" s="348">
        <f t="shared" si="11"/>
        <v>132.50414594284041</v>
      </c>
      <c r="IH22" s="348">
        <f t="shared" si="11"/>
        <v>136.79909470875262</v>
      </c>
      <c r="II22" s="348">
        <f t="shared" si="11"/>
        <v>145.11771047141823</v>
      </c>
      <c r="IJ22" s="348">
        <f t="shared" si="11"/>
        <v>150.89386983306861</v>
      </c>
      <c r="IK22" s="349">
        <f t="shared" si="11"/>
        <v>152.1557079473879</v>
      </c>
      <c r="IL22" s="348">
        <f t="shared" si="11"/>
        <v>172.04325604006462</v>
      </c>
      <c r="IM22" s="348">
        <f t="shared" si="11"/>
        <v>146.31369676124845</v>
      </c>
      <c r="IN22" s="348">
        <f t="shared" si="11"/>
        <v>135.71707734053498</v>
      </c>
      <c r="IO22" s="348">
        <f t="shared" si="11"/>
        <v>135.32257179875432</v>
      </c>
      <c r="IP22" s="348">
        <f t="shared" si="11"/>
        <v>122.42808526478316</v>
      </c>
      <c r="IQ22" s="348">
        <f t="shared" si="11"/>
        <v>127.48785273191669</v>
      </c>
      <c r="IR22" s="348">
        <f t="shared" si="11"/>
        <v>164.49429521284702</v>
      </c>
      <c r="IS22" s="348">
        <f t="shared" si="11"/>
        <v>136.7068951474638</v>
      </c>
      <c r="IT22" s="348">
        <f t="shared" si="11"/>
        <v>140.88715887594492</v>
      </c>
      <c r="IU22" s="348">
        <f t="shared" si="11"/>
        <v>149.27859002376965</v>
      </c>
      <c r="IV22" s="348">
        <f t="shared" si="11"/>
        <v>155.30975248266429</v>
      </c>
      <c r="IW22" s="349">
        <f t="shared" si="11"/>
        <v>156.7167518980275</v>
      </c>
      <c r="IX22" s="348">
        <f t="shared" si="11"/>
        <v>176.55776227230379</v>
      </c>
      <c r="IY22" s="348">
        <f t="shared" si="11"/>
        <v>150.7585589783821</v>
      </c>
      <c r="IZ22" s="348">
        <f t="shared" si="11"/>
        <v>143.20988263553079</v>
      </c>
      <c r="JA22" s="348">
        <f t="shared" si="11"/>
        <v>138.11549215976078</v>
      </c>
      <c r="JB22" s="348">
        <f t="shared" si="11"/>
        <v>128.66170950141267</v>
      </c>
      <c r="JC22" s="348">
        <f t="shared" ref="JC22:LN25" si="12">$C22*JC$21</f>
        <v>129.80879671246234</v>
      </c>
      <c r="JD22" s="348">
        <f t="shared" si="12"/>
        <v>168.29351805861725</v>
      </c>
      <c r="JE22" s="348">
        <f t="shared" si="12"/>
        <v>140.98891599081992</v>
      </c>
      <c r="JF22" s="348">
        <f t="shared" si="12"/>
        <v>144.78891381124313</v>
      </c>
      <c r="JG22" s="348">
        <f t="shared" si="12"/>
        <v>153.35477171341688</v>
      </c>
      <c r="JH22" s="348">
        <f t="shared" si="12"/>
        <v>159.72882892472666</v>
      </c>
      <c r="JI22" s="349">
        <f t="shared" si="12"/>
        <v>158.6639969347535</v>
      </c>
      <c r="JJ22" s="348">
        <f t="shared" si="12"/>
        <v>180.07598043003239</v>
      </c>
      <c r="JK22" s="348">
        <f t="shared" si="12"/>
        <v>149.19222309268991</v>
      </c>
      <c r="JL22" s="348">
        <f t="shared" si="12"/>
        <v>150.07486176497468</v>
      </c>
      <c r="JM22" s="348">
        <f t="shared" si="12"/>
        <v>145.5851519188285</v>
      </c>
      <c r="JN22" s="348">
        <f t="shared" si="12"/>
        <v>131.29474684577067</v>
      </c>
      <c r="JO22" s="348">
        <f t="shared" si="12"/>
        <v>137.86039657006248</v>
      </c>
      <c r="JP22" s="348">
        <f t="shared" si="12"/>
        <v>174.78999323707794</v>
      </c>
      <c r="JQ22" s="348">
        <f t="shared" si="12"/>
        <v>146.41381703996677</v>
      </c>
      <c r="JR22" s="348">
        <f t="shared" si="12"/>
        <v>150.52972564003355</v>
      </c>
      <c r="JS22" s="348">
        <f t="shared" si="12"/>
        <v>158.8125117879575</v>
      </c>
      <c r="JT22" s="348">
        <f t="shared" si="12"/>
        <v>165.1611714122229</v>
      </c>
      <c r="JU22" s="349">
        <f t="shared" si="12"/>
        <v>164.24593615688607</v>
      </c>
      <c r="JV22" s="348">
        <f t="shared" si="12"/>
        <v>185.43189331965704</v>
      </c>
      <c r="JW22" s="348">
        <f t="shared" si="12"/>
        <v>159.69983814598211</v>
      </c>
      <c r="JX22" s="348">
        <f t="shared" si="12"/>
        <v>148.88541581276718</v>
      </c>
      <c r="JY22" s="348">
        <f t="shared" si="12"/>
        <v>148.83200702615076</v>
      </c>
      <c r="JZ22" s="348">
        <f t="shared" si="12"/>
        <v>135.66634663088388</v>
      </c>
      <c r="KA22" s="348">
        <f t="shared" si="12"/>
        <v>141.36495106980493</v>
      </c>
      <c r="KB22" s="348">
        <f t="shared" si="12"/>
        <v>179.00620429796953</v>
      </c>
      <c r="KC22" s="348">
        <f t="shared" si="12"/>
        <v>150.75227089290686</v>
      </c>
      <c r="KD22" s="348">
        <f t="shared" si="12"/>
        <v>154.79760775052586</v>
      </c>
      <c r="KE22" s="348">
        <f t="shared" si="12"/>
        <v>163.1955259827422</v>
      </c>
      <c r="KF22" s="348">
        <f t="shared" si="12"/>
        <v>169.84790980512835</v>
      </c>
      <c r="KG22" s="349">
        <f t="shared" si="12"/>
        <v>165.61382808099171</v>
      </c>
      <c r="KH22" s="348">
        <f t="shared" si="12"/>
        <v>188.89975073755082</v>
      </c>
      <c r="KI22" s="348">
        <f t="shared" si="12"/>
        <v>163.52270682777294</v>
      </c>
      <c r="KJ22" s="348">
        <f t="shared" si="12"/>
        <v>155.56099001590763</v>
      </c>
      <c r="KK22" s="348">
        <f t="shared" si="12"/>
        <v>151.17119584396013</v>
      </c>
      <c r="KL22" s="348">
        <f t="shared" si="12"/>
        <v>141.63218699479904</v>
      </c>
      <c r="KM22" s="348">
        <f t="shared" si="12"/>
        <v>143.51753636154825</v>
      </c>
      <c r="KN22" s="348">
        <f t="shared" si="12"/>
        <v>182.7720009314028</v>
      </c>
      <c r="KO22" s="348">
        <f t="shared" si="12"/>
        <v>155.08120643148365</v>
      </c>
      <c r="KP22" s="348">
        <f t="shared" si="12"/>
        <v>158.80832860651253</v>
      </c>
      <c r="KQ22" s="348">
        <f t="shared" si="12"/>
        <v>167.43886816349138</v>
      </c>
      <c r="KR22" s="348">
        <f t="shared" si="12"/>
        <v>174.49603119706296</v>
      </c>
      <c r="KS22" s="349">
        <f t="shared" si="12"/>
        <v>172.28735203473389</v>
      </c>
      <c r="KT22" s="348">
        <f t="shared" si="12"/>
        <v>194.4637884656203</v>
      </c>
      <c r="KU22" s="348">
        <f t="shared" si="12"/>
        <v>168.84229120396429</v>
      </c>
      <c r="KV22" s="348">
        <f t="shared" si="12"/>
        <v>157.97081784340412</v>
      </c>
      <c r="KW22" s="348">
        <f t="shared" si="12"/>
        <v>158.22285837931682</v>
      </c>
      <c r="KX22" s="348">
        <f t="shared" si="12"/>
        <v>144.92223888096899</v>
      </c>
      <c r="KY22" s="348">
        <f t="shared" si="12"/>
        <v>151.12007274207971</v>
      </c>
      <c r="KZ22" s="348">
        <f t="shared" si="12"/>
        <v>189.24718743002066</v>
      </c>
      <c r="LA22" s="348">
        <f t="shared" si="12"/>
        <v>160.6936303256339</v>
      </c>
      <c r="LB22" s="348">
        <f t="shared" si="12"/>
        <v>164.66833798337154</v>
      </c>
      <c r="LC22" s="348">
        <f t="shared" si="12"/>
        <v>173.0907891383269</v>
      </c>
      <c r="LD22" s="348">
        <f t="shared" si="12"/>
        <v>180.1987543529913</v>
      </c>
      <c r="LE22" s="349">
        <f t="shared" si="12"/>
        <v>180.77542938864644</v>
      </c>
      <c r="LF22" s="348">
        <f t="shared" si="12"/>
        <v>201.16632001491683</v>
      </c>
      <c r="LG22" s="348">
        <f t="shared" si="12"/>
        <v>175.06041454613381</v>
      </c>
      <c r="LH22" s="348">
        <f t="shared" si="12"/>
        <v>164.28960520780976</v>
      </c>
      <c r="LI22" s="348">
        <f t="shared" si="12"/>
        <v>164.27394735645805</v>
      </c>
      <c r="LJ22" s="348">
        <f t="shared" si="12"/>
        <v>150.65514400633811</v>
      </c>
      <c r="LK22" s="348">
        <f t="shared" si="12"/>
        <v>156.98636319740993</v>
      </c>
      <c r="LL22" s="348">
        <f t="shared" si="12"/>
        <v>195.20992789532397</v>
      </c>
      <c r="LM22" s="348">
        <f t="shared" si="12"/>
        <v>166.38073767223511</v>
      </c>
      <c r="LN22" s="348">
        <f t="shared" si="12"/>
        <v>170.23056229878111</v>
      </c>
      <c r="LO22" s="348">
        <f t="shared" ref="LO22:NA25" si="13">$C22*LO$21</f>
        <v>178.58882369061882</v>
      </c>
      <c r="LP22" s="348">
        <f t="shared" si="13"/>
        <v>185.87055559984645</v>
      </c>
      <c r="LQ22" s="349">
        <f t="shared" si="13"/>
        <v>184.14206502677806</v>
      </c>
      <c r="LR22" s="348">
        <f t="shared" si="13"/>
        <v>205.88056790590102</v>
      </c>
      <c r="LS22" s="348">
        <f t="shared" si="13"/>
        <v>174.57752405609392</v>
      </c>
      <c r="LT22" s="348">
        <f t="shared" si="13"/>
        <v>175.24720165570719</v>
      </c>
      <c r="LU22" s="348">
        <f t="shared" si="13"/>
        <v>171.02893473981396</v>
      </c>
      <c r="LV22" s="348">
        <f t="shared" si="13"/>
        <v>156.06693074661993</v>
      </c>
      <c r="LW22" s="348">
        <f t="shared" si="13"/>
        <v>163.69405470452233</v>
      </c>
      <c r="LX22" s="348">
        <f t="shared" si="13"/>
        <v>201.64473022653809</v>
      </c>
      <c r="LY22" s="348">
        <f t="shared" si="13"/>
        <v>172.34486552434939</v>
      </c>
      <c r="LZ22" s="348">
        <f t="shared" si="13"/>
        <v>176.15591479163191</v>
      </c>
      <c r="MA22" s="348">
        <f t="shared" si="13"/>
        <v>184.39414620331451</v>
      </c>
      <c r="MB22" s="348">
        <f t="shared" si="13"/>
        <v>191.80942180079575</v>
      </c>
      <c r="MC22" s="349">
        <f t="shared" si="13"/>
        <v>182.08417238838069</v>
      </c>
      <c r="MD22" s="348">
        <f t="shared" si="13"/>
        <v>208.60772332926919</v>
      </c>
      <c r="ME22" s="348">
        <f t="shared" si="13"/>
        <v>183.45323868637277</v>
      </c>
      <c r="MF22" s="348">
        <f t="shared" si="13"/>
        <v>171.96122924732157</v>
      </c>
      <c r="MG22" s="348">
        <f t="shared" si="13"/>
        <v>173.02271609353957</v>
      </c>
      <c r="MH22" s="348">
        <f t="shared" si="13"/>
        <v>159.62229583586017</v>
      </c>
      <c r="MI22" s="348">
        <f t="shared" si="13"/>
        <v>166.60370754955662</v>
      </c>
      <c r="MJ22" s="348">
        <f t="shared" si="13"/>
        <v>205.57161928552671</v>
      </c>
      <c r="MK22" s="348">
        <f t="shared" si="13"/>
        <v>176.58665775579263</v>
      </c>
      <c r="ML22" s="348">
        <f t="shared" si="13"/>
        <v>180.47288236721371</v>
      </c>
      <c r="MM22" s="348">
        <f t="shared" si="13"/>
        <v>188.96135071195476</v>
      </c>
      <c r="MN22" s="348">
        <f t="shared" si="13"/>
        <v>196.81613363431936</v>
      </c>
      <c r="MO22" s="349">
        <f t="shared" si="13"/>
        <v>195.22691427465216</v>
      </c>
      <c r="MP22" s="348">
        <f t="shared" si="13"/>
        <v>217.01027459259345</v>
      </c>
      <c r="MQ22" s="348">
        <f t="shared" si="13"/>
        <v>190.91748062987384</v>
      </c>
      <c r="MR22" s="348">
        <f t="shared" si="13"/>
        <v>179.95176726843226</v>
      </c>
      <c r="MS22" s="348">
        <f t="shared" si="13"/>
        <v>180.33348642913955</v>
      </c>
      <c r="MT22" s="348">
        <f t="shared" si="13"/>
        <v>166.41313385497006</v>
      </c>
      <c r="MU22" s="348">
        <f t="shared" si="13"/>
        <v>173.49552911028934</v>
      </c>
      <c r="MV22" s="348">
        <f t="shared" si="13"/>
        <v>212.45876577312697</v>
      </c>
      <c r="MW22" s="348">
        <f t="shared" si="13"/>
        <v>183.09843482979693</v>
      </c>
      <c r="MX22" s="348">
        <f t="shared" si="13"/>
        <v>186.79883649540818</v>
      </c>
      <c r="MY22" s="348">
        <f t="shared" si="13"/>
        <v>195.1691723567032</v>
      </c>
      <c r="MZ22" s="348">
        <f t="shared" si="13"/>
        <v>203.17076462747488</v>
      </c>
      <c r="NA22" s="349">
        <f t="shared" si="13"/>
        <v>198.12253909748736</v>
      </c>
    </row>
    <row r="23" spans="1:365" x14ac:dyDescent="0.2">
      <c r="A23" s="260" t="s">
        <v>612</v>
      </c>
      <c r="B23" s="258" t="s">
        <v>599</v>
      </c>
      <c r="C23" s="275">
        <f>350*0.22/31353</f>
        <v>2.455905336012503E-3</v>
      </c>
      <c r="E23" s="263"/>
      <c r="F23" s="354">
        <f>$C23*F$21</f>
        <v>0.75919742775688059</v>
      </c>
      <c r="G23" s="348">
        <f t="shared" ref="G23:U25" si="14">$C23*G$21</f>
        <v>0.54134895041311815</v>
      </c>
      <c r="H23" s="348">
        <f t="shared" si="14"/>
        <v>0.54872863042643782</v>
      </c>
      <c r="I23" s="348">
        <f t="shared" si="14"/>
        <v>0.51302039626923679</v>
      </c>
      <c r="J23" s="348">
        <f t="shared" si="14"/>
        <v>0.42360134367706198</v>
      </c>
      <c r="K23" s="348">
        <f t="shared" si="14"/>
        <v>0.44808232987185281</v>
      </c>
      <c r="L23" s="348">
        <f t="shared" si="14"/>
        <v>0.70444766504013701</v>
      </c>
      <c r="M23" s="348">
        <f t="shared" si="14"/>
        <v>0.51305114219179881</v>
      </c>
      <c r="N23" s="348">
        <f t="shared" si="14"/>
        <v>0.55242570864192642</v>
      </c>
      <c r="O23" s="348">
        <f t="shared" si="14"/>
        <v>0.61695780648965837</v>
      </c>
      <c r="P23" s="348">
        <f t="shared" si="14"/>
        <v>0.63948938073423578</v>
      </c>
      <c r="Q23" s="349">
        <f t="shared" si="14"/>
        <v>0.64935509442222228</v>
      </c>
      <c r="R23" s="348">
        <f t="shared" si="14"/>
        <v>0.80088749020043204</v>
      </c>
      <c r="S23" s="348">
        <f t="shared" si="14"/>
        <v>0.61575562009726981</v>
      </c>
      <c r="T23" s="348">
        <f t="shared" si="14"/>
        <v>0.53866124010011907</v>
      </c>
      <c r="U23" s="348">
        <f t="shared" si="14"/>
        <v>0.53094638449123954</v>
      </c>
      <c r="V23" s="348">
        <f t="shared" si="8"/>
        <v>0.44761249108706075</v>
      </c>
      <c r="W23" s="348">
        <f t="shared" si="8"/>
        <v>0.4638895507527464</v>
      </c>
      <c r="X23" s="348">
        <f t="shared" si="8"/>
        <v>0.72335272032711251</v>
      </c>
      <c r="Y23" s="348">
        <f t="shared" si="8"/>
        <v>0.53212030638986307</v>
      </c>
      <c r="Z23" s="348">
        <f t="shared" si="8"/>
        <v>0.57024489876040241</v>
      </c>
      <c r="AA23" s="348">
        <f t="shared" si="8"/>
        <v>0.63486893906879804</v>
      </c>
      <c r="AB23" s="348">
        <f t="shared" si="8"/>
        <v>0.65844004714693605</v>
      </c>
      <c r="AC23" s="349">
        <f t="shared" si="8"/>
        <v>0.64302699740635294</v>
      </c>
      <c r="AD23" s="348">
        <f t="shared" si="8"/>
        <v>0.81013093569152095</v>
      </c>
      <c r="AE23" s="348">
        <f t="shared" si="8"/>
        <v>0.62745150437127084</v>
      </c>
      <c r="AF23" s="348">
        <f t="shared" si="8"/>
        <v>0.57202031751230209</v>
      </c>
      <c r="AG23" s="348">
        <f t="shared" si="8"/>
        <v>0.53117007000082539</v>
      </c>
      <c r="AH23" s="348">
        <f t="shared" si="8"/>
        <v>0.47559486785539418</v>
      </c>
      <c r="AI23" s="348">
        <f t="shared" si="8"/>
        <v>0.46225404910567414</v>
      </c>
      <c r="AJ23" s="348">
        <f t="shared" si="8"/>
        <v>0.73327119624470316</v>
      </c>
      <c r="AK23" s="348">
        <f t="shared" si="8"/>
        <v>0.54680872368438804</v>
      </c>
      <c r="AL23" s="348">
        <f t="shared" si="8"/>
        <v>0.58266497358218272</v>
      </c>
      <c r="AM23" s="348">
        <f t="shared" si="8"/>
        <v>0.64904789120017081</v>
      </c>
      <c r="AN23" s="348">
        <f t="shared" si="8"/>
        <v>0.67502029895798732</v>
      </c>
      <c r="AO23" s="349">
        <f t="shared" si="8"/>
        <v>0.69771542549178289</v>
      </c>
      <c r="AP23" s="348">
        <f t="shared" si="8"/>
        <v>0.84265351665774324</v>
      </c>
      <c r="AQ23" s="348">
        <f t="shared" si="8"/>
        <v>0.61520792011043379</v>
      </c>
      <c r="AR23" s="348">
        <f t="shared" si="8"/>
        <v>0.62730101038864672</v>
      </c>
      <c r="AS23" s="348">
        <f t="shared" si="8"/>
        <v>0.58543503950015419</v>
      </c>
      <c r="AT23" s="348">
        <f t="shared" si="8"/>
        <v>0.49067204091180161</v>
      </c>
      <c r="AU23" s="348">
        <f t="shared" si="8"/>
        <v>0.51671067923643088</v>
      </c>
      <c r="AV23" s="348">
        <f t="shared" si="8"/>
        <v>0.77364504660606537</v>
      </c>
      <c r="AW23" s="348">
        <f t="shared" si="8"/>
        <v>0.57818779618858418</v>
      </c>
      <c r="AX23" s="348">
        <f t="shared" si="8"/>
        <v>0.61564938498914645</v>
      </c>
      <c r="AY23" s="348">
        <f t="shared" si="8"/>
        <v>0.67906039433897625</v>
      </c>
      <c r="AZ23" s="348">
        <f t="shared" si="8"/>
        <v>0.70360734341219933</v>
      </c>
      <c r="BA23" s="349">
        <f t="shared" si="8"/>
        <v>0.72656446782391437</v>
      </c>
      <c r="BB23" s="348">
        <f t="shared" si="8"/>
        <v>0.86952996756287071</v>
      </c>
      <c r="BC23" s="348">
        <f t="shared" si="8"/>
        <v>0.68103754390423743</v>
      </c>
      <c r="BD23" s="348">
        <f t="shared" si="8"/>
        <v>0.60422303423342782</v>
      </c>
      <c r="BE23" s="348">
        <f t="shared" si="8"/>
        <v>0.59565273366536653</v>
      </c>
      <c r="BF23" s="348">
        <f t="shared" si="8"/>
        <v>0.509593839469625</v>
      </c>
      <c r="BG23" s="348">
        <f t="shared" si="8"/>
        <v>0.52835059008251695</v>
      </c>
      <c r="BH23" s="348">
        <f t="shared" si="8"/>
        <v>0.79002916887689179</v>
      </c>
      <c r="BI23" s="348">
        <f t="shared" si="8"/>
        <v>0.5958887062840692</v>
      </c>
      <c r="BJ23" s="348">
        <f t="shared" si="8"/>
        <v>0.6328973514732209</v>
      </c>
      <c r="BK23" s="348">
        <f t="shared" si="8"/>
        <v>0.69714207947093565</v>
      </c>
      <c r="BL23" s="348">
        <f t="shared" si="8"/>
        <v>0.7233813937892366</v>
      </c>
      <c r="BM23" s="349">
        <f t="shared" si="8"/>
        <v>0.72809280913834185</v>
      </c>
      <c r="BN23" s="348">
        <f t="shared" si="8"/>
        <v>0.88269838755974983</v>
      </c>
      <c r="BO23" s="348">
        <f t="shared" si="8"/>
        <v>0.69628094719592359</v>
      </c>
      <c r="BP23" s="348">
        <f t="shared" si="8"/>
        <v>0.64155169344569851</v>
      </c>
      <c r="BQ23" s="348">
        <f t="shared" si="8"/>
        <v>0.59927088311205545</v>
      </c>
      <c r="BR23" s="348">
        <f t="shared" si="8"/>
        <v>0.54068145668923462</v>
      </c>
      <c r="BS23" s="348">
        <f t="shared" si="9"/>
        <v>0.52979443428492778</v>
      </c>
      <c r="BT23" s="348">
        <f t="shared" si="9"/>
        <v>0.80291672852532414</v>
      </c>
      <c r="BU23" s="348">
        <f t="shared" si="9"/>
        <v>0.61335906763732351</v>
      </c>
      <c r="BV23" s="348">
        <f t="shared" si="9"/>
        <v>0.64798968397755841</v>
      </c>
      <c r="BW23" s="348">
        <f t="shared" si="9"/>
        <v>0.71390664004325</v>
      </c>
      <c r="BX23" s="348">
        <f t="shared" si="9"/>
        <v>0.74254884211316963</v>
      </c>
      <c r="BY23" s="349">
        <f t="shared" si="9"/>
        <v>0.68779042732555573</v>
      </c>
      <c r="BZ23" s="348">
        <f t="shared" si="9"/>
        <v>0.87936581593808638</v>
      </c>
      <c r="CA23" s="348">
        <f t="shared" si="9"/>
        <v>0.7001026672824624</v>
      </c>
      <c r="CB23" s="348">
        <f t="shared" si="9"/>
        <v>0.61888503642097525</v>
      </c>
      <c r="CC23" s="348">
        <f t="shared" si="9"/>
        <v>0.61907810454091161</v>
      </c>
      <c r="CD23" s="348">
        <f t="shared" si="9"/>
        <v>0.56147612000525415</v>
      </c>
      <c r="CE23" s="348">
        <f t="shared" si="9"/>
        <v>0.54380696391278005</v>
      </c>
      <c r="CF23" s="348">
        <f t="shared" si="9"/>
        <v>0.82261331392161097</v>
      </c>
      <c r="CG23" s="348">
        <f t="shared" si="9"/>
        <v>0.63335918934975077</v>
      </c>
      <c r="CH23" s="348">
        <f t="shared" si="9"/>
        <v>0.66733091835998659</v>
      </c>
      <c r="CI23" s="348">
        <f t="shared" si="9"/>
        <v>0.7340476625090776</v>
      </c>
      <c r="CJ23" s="348">
        <f t="shared" si="9"/>
        <v>0.76421979184085354</v>
      </c>
      <c r="CK23" s="349">
        <f t="shared" si="9"/>
        <v>0.7461693784479182</v>
      </c>
      <c r="CL23" s="348">
        <f t="shared" si="9"/>
        <v>0.91581363909847946</v>
      </c>
      <c r="CM23" s="348">
        <f t="shared" si="9"/>
        <v>0.73202414549219108</v>
      </c>
      <c r="CN23" s="348">
        <f t="shared" si="9"/>
        <v>0.65299642759472376</v>
      </c>
      <c r="CO23" s="348">
        <f t="shared" si="9"/>
        <v>0.64992228042355116</v>
      </c>
      <c r="CP23" s="348">
        <f t="shared" si="9"/>
        <v>0.58100367718533241</v>
      </c>
      <c r="CQ23" s="348">
        <f t="shared" si="9"/>
        <v>0.56903546034986396</v>
      </c>
      <c r="CR23" s="348">
        <f t="shared" si="9"/>
        <v>0.84875915506910415</v>
      </c>
      <c r="CS23" s="348">
        <f t="shared" si="9"/>
        <v>0.65720768632543258</v>
      </c>
      <c r="CT23" s="348">
        <f t="shared" si="9"/>
        <v>0.69115778568962039</v>
      </c>
      <c r="CU23" s="348">
        <f t="shared" si="9"/>
        <v>0.7577571516706213</v>
      </c>
      <c r="CV23" s="348">
        <f t="shared" si="9"/>
        <v>0.78874120004335779</v>
      </c>
      <c r="CW23" s="349">
        <f t="shared" si="9"/>
        <v>0.78586486290057678</v>
      </c>
      <c r="CX23" s="348">
        <f t="shared" si="9"/>
        <v>0.94613410709651435</v>
      </c>
      <c r="CY23" s="348">
        <f t="shared" si="9"/>
        <v>0.7194752913142729</v>
      </c>
      <c r="CZ23" s="348">
        <f t="shared" si="9"/>
        <v>0.72927245234497129</v>
      </c>
      <c r="DA23" s="348">
        <f t="shared" si="9"/>
        <v>0.69104714647028431</v>
      </c>
      <c r="DB23" s="348">
        <f t="shared" si="9"/>
        <v>0.59430582452436709</v>
      </c>
      <c r="DC23" s="348">
        <f t="shared" si="9"/>
        <v>0.62602655981832889</v>
      </c>
      <c r="DD23" s="348">
        <f t="shared" si="9"/>
        <v>0.8886802455892534</v>
      </c>
      <c r="DE23" s="348">
        <f t="shared" si="9"/>
        <v>0.68936544733246352</v>
      </c>
      <c r="DF23" s="348">
        <f t="shared" si="9"/>
        <v>0.72578624671349001</v>
      </c>
      <c r="DG23" s="348">
        <f t="shared" si="9"/>
        <v>0.78936529107065612</v>
      </c>
      <c r="DH23" s="348">
        <f t="shared" si="9"/>
        <v>0.81937462975039188</v>
      </c>
      <c r="DI23" s="349">
        <f t="shared" si="9"/>
        <v>0.83752766020929148</v>
      </c>
      <c r="DJ23" s="348">
        <f t="shared" si="9"/>
        <v>0.98351255103628377</v>
      </c>
      <c r="DK23" s="348">
        <f t="shared" si="9"/>
        <v>0.79348847288838642</v>
      </c>
      <c r="DL23" s="348">
        <f t="shared" si="9"/>
        <v>0.71571211318939532</v>
      </c>
      <c r="DM23" s="348">
        <f t="shared" si="9"/>
        <v>0.70886037946003844</v>
      </c>
      <c r="DN23" s="348">
        <f t="shared" si="9"/>
        <v>0.6197368559022095</v>
      </c>
      <c r="DO23" s="348">
        <f t="shared" si="9"/>
        <v>0.64391162146126613</v>
      </c>
      <c r="DP23" s="348">
        <f t="shared" si="9"/>
        <v>0.91080498767047513</v>
      </c>
      <c r="DQ23" s="348">
        <f t="shared" si="9"/>
        <v>0.71222840385828812</v>
      </c>
      <c r="DR23" s="348">
        <f t="shared" si="9"/>
        <v>0.74783177109242194</v>
      </c>
      <c r="DS23" s="348">
        <f t="shared" si="9"/>
        <v>0.81194237340217679</v>
      </c>
      <c r="DT23" s="348">
        <f t="shared" si="9"/>
        <v>0.84352754683877196</v>
      </c>
      <c r="DU23" s="349">
        <f t="shared" si="9"/>
        <v>0.86296435765785506</v>
      </c>
      <c r="DV23" s="348">
        <f t="shared" si="9"/>
        <v>1.0084423274235652</v>
      </c>
      <c r="DW23" s="348">
        <f t="shared" si="9"/>
        <v>0.81798777555438862</v>
      </c>
      <c r="DX23" s="348">
        <f t="shared" si="9"/>
        <v>0.76335555671758981</v>
      </c>
      <c r="DY23" s="348">
        <f t="shared" si="9"/>
        <v>0.72077174225780061</v>
      </c>
      <c r="DZ23" s="348">
        <f t="shared" si="9"/>
        <v>0.65792343087990435</v>
      </c>
      <c r="EA23" s="348">
        <f t="shared" si="9"/>
        <v>0.65209072839112214</v>
      </c>
      <c r="EB23" s="348">
        <f t="shared" si="9"/>
        <v>0.92985509500525965</v>
      </c>
      <c r="EC23" s="348">
        <f t="shared" si="9"/>
        <v>0.73522130609676573</v>
      </c>
      <c r="ED23" s="348">
        <f t="shared" si="9"/>
        <v>0.76803164782302147</v>
      </c>
      <c r="EE23" s="348">
        <f t="shared" si="10"/>
        <v>0.8334726773177753</v>
      </c>
      <c r="EF23" s="348">
        <f t="shared" si="10"/>
        <v>0.86731457002767243</v>
      </c>
      <c r="EG23" s="349">
        <f t="shared" si="10"/>
        <v>0.809005359164223</v>
      </c>
      <c r="EH23" s="348">
        <f t="shared" si="10"/>
        <v>1.0022615726783159</v>
      </c>
      <c r="EI23" s="348">
        <f t="shared" si="10"/>
        <v>0.78036544837937016</v>
      </c>
      <c r="EJ23" s="348">
        <f t="shared" si="10"/>
        <v>0.78615756633535028</v>
      </c>
      <c r="EK23" s="348">
        <f t="shared" si="10"/>
        <v>0.75396191467541041</v>
      </c>
      <c r="EL23" s="348">
        <f t="shared" si="10"/>
        <v>0.65779833223899808</v>
      </c>
      <c r="EM23" s="348">
        <f t="shared" si="10"/>
        <v>0.69399335559165765</v>
      </c>
      <c r="EN23" s="348">
        <f t="shared" si="10"/>
        <v>0.96157988599063748</v>
      </c>
      <c r="EO23" s="348">
        <f t="shared" si="10"/>
        <v>0.76060056526710973</v>
      </c>
      <c r="EP23" s="348">
        <f t="shared" si="10"/>
        <v>0.79694945526353689</v>
      </c>
      <c r="EQ23" s="348">
        <f t="shared" si="10"/>
        <v>0.86119438508979251</v>
      </c>
      <c r="ER23" s="348">
        <f t="shared" si="10"/>
        <v>0.89525484217561491</v>
      </c>
      <c r="ES23" s="349">
        <f t="shared" si="10"/>
        <v>0.89811001494024756</v>
      </c>
      <c r="ET23" s="348">
        <f t="shared" si="10"/>
        <v>1.0539882094167623</v>
      </c>
      <c r="EU23" s="348">
        <f t="shared" si="10"/>
        <v>0.86467152968204419</v>
      </c>
      <c r="EV23" s="348">
        <f t="shared" si="10"/>
        <v>0.78571386753336669</v>
      </c>
      <c r="EW23" s="348">
        <f t="shared" si="10"/>
        <v>0.78140034546776793</v>
      </c>
      <c r="EX23" s="348">
        <f t="shared" si="10"/>
        <v>0.69104754481608865</v>
      </c>
      <c r="EY23" s="348">
        <f t="shared" si="10"/>
        <v>0.71917603270094321</v>
      </c>
      <c r="EZ23" s="348">
        <f t="shared" si="10"/>
        <v>0.99000457850432166</v>
      </c>
      <c r="FA23" s="348">
        <f t="shared" si="10"/>
        <v>0.78888440801565685</v>
      </c>
      <c r="FB23" s="348">
        <f t="shared" si="10"/>
        <v>0.82383854063532236</v>
      </c>
      <c r="FC23" s="348">
        <f t="shared" si="10"/>
        <v>0.88810413133062982</v>
      </c>
      <c r="FD23" s="348">
        <f t="shared" si="10"/>
        <v>0.92341123020060523</v>
      </c>
      <c r="FE23" s="349">
        <f t="shared" si="10"/>
        <v>0.90078034462911161</v>
      </c>
      <c r="FF23" s="348">
        <f t="shared" si="10"/>
        <v>1.0719724177370165</v>
      </c>
      <c r="FG23" s="348">
        <f t="shared" si="10"/>
        <v>0.88509573883581594</v>
      </c>
      <c r="FH23" s="348">
        <f t="shared" si="10"/>
        <v>0.82751857071264079</v>
      </c>
      <c r="FI23" s="348">
        <f t="shared" si="10"/>
        <v>0.78998720447422377</v>
      </c>
      <c r="FJ23" s="348">
        <f t="shared" si="10"/>
        <v>0.72714419693793031</v>
      </c>
      <c r="FK23" s="348">
        <f t="shared" si="10"/>
        <v>0.72583920014908032</v>
      </c>
      <c r="FL23" s="348">
        <f t="shared" si="10"/>
        <v>1.0084120956326545</v>
      </c>
      <c r="FM23" s="348">
        <f t="shared" si="10"/>
        <v>0.81176332493004189</v>
      </c>
      <c r="FN23" s="348">
        <f t="shared" si="10"/>
        <v>0.84431904932944069</v>
      </c>
      <c r="FO23" s="348">
        <f t="shared" si="10"/>
        <v>0.91029005932739815</v>
      </c>
      <c r="FP23" s="348">
        <f t="shared" si="10"/>
        <v>0.94824416075593565</v>
      </c>
      <c r="FQ23" s="349">
        <f t="shared" si="10"/>
        <v>0.94114483120843295</v>
      </c>
      <c r="FR23" s="348">
        <f t="shared" si="10"/>
        <v>1.103735354316618</v>
      </c>
      <c r="FS23" s="348">
        <f t="shared" si="10"/>
        <v>0.91509553315007974</v>
      </c>
      <c r="FT23" s="348">
        <f t="shared" si="10"/>
        <v>0.83549370865684258</v>
      </c>
      <c r="FU23" s="348">
        <f t="shared" si="10"/>
        <v>0.83301871181659459</v>
      </c>
      <c r="FV23" s="348">
        <f t="shared" si="10"/>
        <v>0.74186833788418849</v>
      </c>
      <c r="FW23" s="348">
        <f t="shared" si="10"/>
        <v>0.77286042221961793</v>
      </c>
      <c r="FX23" s="348">
        <f t="shared" si="10"/>
        <v>1.0465147641123784</v>
      </c>
      <c r="FY23" s="348">
        <f t="shared" si="10"/>
        <v>0.84363293851604571</v>
      </c>
      <c r="FZ23" s="348">
        <f t="shared" si="10"/>
        <v>0.87815980542597605</v>
      </c>
      <c r="GA23" s="348">
        <f t="shared" si="10"/>
        <v>0.94255964927990088</v>
      </c>
      <c r="GB23" s="348">
        <f t="shared" si="10"/>
        <v>0.98051985867743807</v>
      </c>
      <c r="GC23" s="349">
        <f t="shared" si="10"/>
        <v>0.99657469237256502</v>
      </c>
      <c r="GD23" s="348">
        <f t="shared" si="10"/>
        <v>1.1443650860888559</v>
      </c>
      <c r="GE23" s="348">
        <f t="shared" si="10"/>
        <v>0.9519594417812991</v>
      </c>
      <c r="GF23" s="348">
        <f t="shared" si="10"/>
        <v>0.87328347385161875</v>
      </c>
      <c r="GG23" s="348">
        <f t="shared" si="10"/>
        <v>0.86848503216020345</v>
      </c>
      <c r="GH23" s="348">
        <f t="shared" si="10"/>
        <v>0.77505189245016903</v>
      </c>
      <c r="GI23" s="348">
        <f t="shared" si="10"/>
        <v>0.80662629461621482</v>
      </c>
      <c r="GJ23" s="348">
        <f t="shared" si="10"/>
        <v>1.0805795870682167</v>
      </c>
      <c r="GK23" s="348">
        <f t="shared" si="10"/>
        <v>0.87588563860644442</v>
      </c>
      <c r="GL23" s="348">
        <f t="shared" si="10"/>
        <v>0.90953680334522347</v>
      </c>
      <c r="GM23" s="348">
        <f t="shared" si="10"/>
        <v>0.97343275569049015</v>
      </c>
      <c r="GN23" s="348">
        <f t="shared" si="10"/>
        <v>1.0123032542975503</v>
      </c>
      <c r="GO23" s="349">
        <f t="shared" si="10"/>
        <v>1.0092874366369435</v>
      </c>
      <c r="GP23" s="348">
        <f t="shared" si="10"/>
        <v>1.1682166519206141</v>
      </c>
      <c r="GQ23" s="348">
        <f t="shared" si="11"/>
        <v>0.93674402361018727</v>
      </c>
      <c r="GR23" s="348">
        <f t="shared" si="11"/>
        <v>0.94472524827827931</v>
      </c>
      <c r="GS23" s="348">
        <f t="shared" si="11"/>
        <v>0.90812941043954853</v>
      </c>
      <c r="GT23" s="348">
        <f t="shared" si="11"/>
        <v>0.80483628259855511</v>
      </c>
      <c r="GU23" s="348">
        <f t="shared" si="11"/>
        <v>0.84587189687775111</v>
      </c>
      <c r="GV23" s="348">
        <f t="shared" si="11"/>
        <v>1.1174310141975667</v>
      </c>
      <c r="GW23" s="348">
        <f t="shared" si="11"/>
        <v>0.90954217304666574</v>
      </c>
      <c r="GX23" s="348">
        <f t="shared" si="11"/>
        <v>0.94303467930721507</v>
      </c>
      <c r="GY23" s="348">
        <f t="shared" si="11"/>
        <v>1.0060594015768938</v>
      </c>
      <c r="GZ23" s="348">
        <f t="shared" si="11"/>
        <v>1.0455710988357292</v>
      </c>
      <c r="HA23" s="349">
        <f t="shared" si="11"/>
        <v>0.9821982117105027</v>
      </c>
      <c r="HB23" s="348">
        <f t="shared" si="11"/>
        <v>1.1772426579643294</v>
      </c>
      <c r="HC23" s="348">
        <f t="shared" si="11"/>
        <v>0.99251536804290907</v>
      </c>
      <c r="HD23" s="348">
        <f t="shared" si="11"/>
        <v>0.90837866868751749</v>
      </c>
      <c r="HE23" s="348">
        <f t="shared" si="11"/>
        <v>0.91169306511794812</v>
      </c>
      <c r="HF23" s="348">
        <f t="shared" si="11"/>
        <v>0.82048022525214392</v>
      </c>
      <c r="HG23" s="348">
        <f t="shared" si="11"/>
        <v>0.85621899819208913</v>
      </c>
      <c r="HH23" s="348">
        <f t="shared" si="11"/>
        <v>1.1351031955936428</v>
      </c>
      <c r="HI23" s="348">
        <f t="shared" si="11"/>
        <v>0.92994285855287184</v>
      </c>
      <c r="HJ23" s="348">
        <f t="shared" si="11"/>
        <v>0.96411709382296851</v>
      </c>
      <c r="HK23" s="348">
        <f t="shared" si="11"/>
        <v>1.029053004903987</v>
      </c>
      <c r="HL23" s="348">
        <f t="shared" si="11"/>
        <v>1.0714964847925459</v>
      </c>
      <c r="HM23" s="349">
        <f t="shared" si="11"/>
        <v>1.0700423314007188</v>
      </c>
      <c r="HN23" s="348">
        <f t="shared" si="11"/>
        <v>1.228983337720198</v>
      </c>
      <c r="HO23" s="348">
        <f t="shared" si="11"/>
        <v>1.0372751703596537</v>
      </c>
      <c r="HP23" s="348">
        <f t="shared" si="11"/>
        <v>0.95718747021066963</v>
      </c>
      <c r="HQ23" s="348">
        <f t="shared" si="11"/>
        <v>0.95522993519281418</v>
      </c>
      <c r="HR23" s="348">
        <f t="shared" si="11"/>
        <v>0.87669026526354665</v>
      </c>
      <c r="HS23" s="348">
        <f t="shared" si="11"/>
        <v>0.87763076501887083</v>
      </c>
      <c r="HT23" s="348">
        <f t="shared" si="11"/>
        <v>1.1694693698061025</v>
      </c>
      <c r="HU23" s="348">
        <f t="shared" si="11"/>
        <v>0.96576029682225806</v>
      </c>
      <c r="HV23" s="348">
        <f t="shared" si="11"/>
        <v>0.99550039091720166</v>
      </c>
      <c r="HW23" s="348">
        <f t="shared" si="11"/>
        <v>1.0611978329505707</v>
      </c>
      <c r="HX23" s="348">
        <f t="shared" si="11"/>
        <v>1.1053169252530601</v>
      </c>
      <c r="HY23" s="349">
        <f t="shared" si="11"/>
        <v>1.0938046890174145</v>
      </c>
      <c r="HZ23" s="348">
        <f t="shared" si="11"/>
        <v>1.2584984248597408</v>
      </c>
      <c r="IA23" s="348">
        <f t="shared" si="11"/>
        <v>1.0267771968997415</v>
      </c>
      <c r="IB23" s="348">
        <f t="shared" si="11"/>
        <v>1.0339458704848634</v>
      </c>
      <c r="IC23" s="348">
        <f t="shared" si="11"/>
        <v>0.99937727286847</v>
      </c>
      <c r="ID23" s="348">
        <f t="shared" si="11"/>
        <v>0.89412884605740295</v>
      </c>
      <c r="IE23" s="348">
        <f t="shared" si="11"/>
        <v>0.93962052646482297</v>
      </c>
      <c r="IF23" s="348">
        <f t="shared" si="11"/>
        <v>1.2155079152675528</v>
      </c>
      <c r="IG23" s="348">
        <f t="shared" si="11"/>
        <v>1.0043754292123492</v>
      </c>
      <c r="IH23" s="348">
        <f t="shared" si="11"/>
        <v>1.0369309464719298</v>
      </c>
      <c r="II23" s="348">
        <f t="shared" si="11"/>
        <v>1.0999856774588688</v>
      </c>
      <c r="IJ23" s="348">
        <f t="shared" si="11"/>
        <v>1.1437687039957076</v>
      </c>
      <c r="IK23" s="349">
        <f t="shared" si="11"/>
        <v>1.1533333797924381</v>
      </c>
      <c r="IL23" s="348">
        <f t="shared" si="11"/>
        <v>1.3040800942399999</v>
      </c>
      <c r="IM23" s="348">
        <f t="shared" si="11"/>
        <v>1.1090511994063745</v>
      </c>
      <c r="IN23" s="348">
        <f t="shared" si="11"/>
        <v>1.028729303792103</v>
      </c>
      <c r="IO23" s="348">
        <f t="shared" si="11"/>
        <v>1.0257389696404191</v>
      </c>
      <c r="IP23" s="348">
        <f t="shared" si="11"/>
        <v>0.92799934530732919</v>
      </c>
      <c r="IQ23" s="348">
        <f t="shared" si="11"/>
        <v>0.96635215370706895</v>
      </c>
      <c r="IR23" s="348">
        <f t="shared" si="11"/>
        <v>1.2468593128297745</v>
      </c>
      <c r="IS23" s="348">
        <f t="shared" si="11"/>
        <v>1.036232077970241</v>
      </c>
      <c r="IT23" s="348">
        <f t="shared" si="11"/>
        <v>1.0679182878366493</v>
      </c>
      <c r="IU23" s="348">
        <f t="shared" si="11"/>
        <v>1.1315249561475269</v>
      </c>
      <c r="IV23" s="348">
        <f t="shared" si="11"/>
        <v>1.1772408946202355</v>
      </c>
      <c r="IW23" s="349">
        <f t="shared" si="11"/>
        <v>1.1879058865089915</v>
      </c>
      <c r="IX23" s="348">
        <f t="shared" si="11"/>
        <v>1.3382998471573389</v>
      </c>
      <c r="IY23" s="348">
        <f t="shared" si="11"/>
        <v>1.1427430538412475</v>
      </c>
      <c r="IZ23" s="348">
        <f t="shared" si="11"/>
        <v>1.0855244288096431</v>
      </c>
      <c r="JA23" s="348">
        <f t="shared" si="11"/>
        <v>1.0469091795714491</v>
      </c>
      <c r="JB23" s="348">
        <f t="shared" si="11"/>
        <v>0.97524993489200595</v>
      </c>
      <c r="JC23" s="348">
        <f t="shared" si="12"/>
        <v>0.98394480403548923</v>
      </c>
      <c r="JD23" s="348">
        <f t="shared" si="12"/>
        <v>1.2756572500508476</v>
      </c>
      <c r="JE23" s="348">
        <f t="shared" si="12"/>
        <v>1.0686896021619541</v>
      </c>
      <c r="JF23" s="348">
        <f t="shared" si="12"/>
        <v>1.0974934136558221</v>
      </c>
      <c r="JG23" s="348">
        <f t="shared" si="12"/>
        <v>1.1624222288702462</v>
      </c>
      <c r="JH23" s="348">
        <f t="shared" si="12"/>
        <v>1.2107372940471124</v>
      </c>
      <c r="JI23" s="349">
        <f t="shared" si="12"/>
        <v>1.202665915756582</v>
      </c>
      <c r="JJ23" s="348">
        <f t="shared" si="12"/>
        <v>1.3649677815611099</v>
      </c>
      <c r="JK23" s="348">
        <f t="shared" si="12"/>
        <v>1.1308702987188421</v>
      </c>
      <c r="JL23" s="348">
        <f t="shared" si="12"/>
        <v>1.1375606599072223</v>
      </c>
      <c r="JM23" s="348">
        <f t="shared" si="12"/>
        <v>1.103528862474203</v>
      </c>
      <c r="JN23" s="348">
        <f t="shared" si="12"/>
        <v>0.99520823879302145</v>
      </c>
      <c r="JO23" s="348">
        <f t="shared" si="12"/>
        <v>1.0449755665469636</v>
      </c>
      <c r="JP23" s="348">
        <f t="shared" si="12"/>
        <v>1.3249002378781758</v>
      </c>
      <c r="JQ23" s="348">
        <f t="shared" si="12"/>
        <v>1.1098101065876935</v>
      </c>
      <c r="JR23" s="348">
        <f t="shared" si="12"/>
        <v>1.1410085074933842</v>
      </c>
      <c r="JS23" s="348">
        <f t="shared" si="12"/>
        <v>1.2037916516222016</v>
      </c>
      <c r="JT23" s="348">
        <f t="shared" si="12"/>
        <v>1.2519142042387463</v>
      </c>
      <c r="JU23" s="349">
        <f t="shared" si="12"/>
        <v>1.2449767624261276</v>
      </c>
      <c r="JV23" s="348">
        <f t="shared" si="12"/>
        <v>1.4055653588600214</v>
      </c>
      <c r="JW23" s="348">
        <f t="shared" si="12"/>
        <v>1.2105175452563288</v>
      </c>
      <c r="JX23" s="348">
        <f t="shared" si="12"/>
        <v>1.1285447134228863</v>
      </c>
      <c r="JY23" s="348">
        <f t="shared" si="12"/>
        <v>1.1281398772375739</v>
      </c>
      <c r="JZ23" s="348">
        <f t="shared" si="12"/>
        <v>1.0283447673089803</v>
      </c>
      <c r="KA23" s="348">
        <f t="shared" si="12"/>
        <v>1.0715399310416058</v>
      </c>
      <c r="KB23" s="348">
        <f t="shared" si="12"/>
        <v>1.3568589268973072</v>
      </c>
      <c r="KC23" s="348">
        <f t="shared" si="12"/>
        <v>1.1426953904379391</v>
      </c>
      <c r="KD23" s="348">
        <f t="shared" si="12"/>
        <v>1.1733588607298977</v>
      </c>
      <c r="KE23" s="348">
        <f t="shared" si="12"/>
        <v>1.237014700846863</v>
      </c>
      <c r="KF23" s="348">
        <f t="shared" si="12"/>
        <v>1.2874394691388427</v>
      </c>
      <c r="KG23" s="349">
        <f t="shared" si="12"/>
        <v>1.2553453213011261</v>
      </c>
      <c r="KH23" s="348">
        <f t="shared" si="12"/>
        <v>1.4318515611351321</v>
      </c>
      <c r="KI23" s="348">
        <f t="shared" si="12"/>
        <v>1.2394947168442458</v>
      </c>
      <c r="KJ23" s="348">
        <f t="shared" si="12"/>
        <v>1.179145263751405</v>
      </c>
      <c r="KK23" s="348">
        <f t="shared" si="12"/>
        <v>1.1458708226067063</v>
      </c>
      <c r="KL23" s="348">
        <f t="shared" si="12"/>
        <v>1.0735655672581716</v>
      </c>
      <c r="KM23" s="348">
        <f t="shared" si="12"/>
        <v>1.0878564301286875</v>
      </c>
      <c r="KN23" s="348">
        <f t="shared" si="12"/>
        <v>1.3854034949417109</v>
      </c>
      <c r="KO23" s="348">
        <f t="shared" si="12"/>
        <v>1.1755085258961024</v>
      </c>
      <c r="KP23" s="348">
        <f t="shared" si="12"/>
        <v>1.2037599432961763</v>
      </c>
      <c r="KQ23" s="348">
        <f t="shared" si="12"/>
        <v>1.2691790425265816</v>
      </c>
      <c r="KR23" s="348">
        <f t="shared" si="12"/>
        <v>1.3226720189193553</v>
      </c>
      <c r="KS23" s="349">
        <f t="shared" si="12"/>
        <v>1.3059303308319985</v>
      </c>
      <c r="KT23" s="348">
        <f t="shared" si="12"/>
        <v>1.4740267152898874</v>
      </c>
      <c r="KU23" s="348">
        <f t="shared" si="12"/>
        <v>1.2798169256555334</v>
      </c>
      <c r="KV23" s="348">
        <f t="shared" si="12"/>
        <v>1.1974116496168989</v>
      </c>
      <c r="KW23" s="348">
        <f t="shared" si="12"/>
        <v>1.1993221054719589</v>
      </c>
      <c r="KX23" s="348">
        <f t="shared" si="12"/>
        <v>1.0985040116501554</v>
      </c>
      <c r="KY23" s="348">
        <f t="shared" si="12"/>
        <v>1.1454833118082444</v>
      </c>
      <c r="KZ23" s="348">
        <f t="shared" si="12"/>
        <v>1.4344851155393394</v>
      </c>
      <c r="LA23" s="348">
        <f t="shared" si="12"/>
        <v>1.2180504449998297</v>
      </c>
      <c r="LB23" s="348">
        <f t="shared" si="12"/>
        <v>1.2481785491533102</v>
      </c>
      <c r="LC23" s="348">
        <f t="shared" si="12"/>
        <v>1.3120203477142964</v>
      </c>
      <c r="LD23" s="348">
        <f t="shared" si="12"/>
        <v>1.3658984023404863</v>
      </c>
      <c r="LE23" s="349">
        <f t="shared" si="12"/>
        <v>1.3702695730108896</v>
      </c>
      <c r="LF23" s="348">
        <f t="shared" si="12"/>
        <v>1.5248316010822007</v>
      </c>
      <c r="LG23" s="348">
        <f t="shared" si="12"/>
        <v>1.3269500191617618</v>
      </c>
      <c r="LH23" s="348">
        <f t="shared" si="12"/>
        <v>1.2453077718557022</v>
      </c>
      <c r="LI23" s="348">
        <f t="shared" si="12"/>
        <v>1.2451890860511183</v>
      </c>
      <c r="LJ23" s="348">
        <f t="shared" si="12"/>
        <v>1.1419591730336351</v>
      </c>
      <c r="LK23" s="348">
        <f t="shared" si="12"/>
        <v>1.1899495279559131</v>
      </c>
      <c r="LL23" s="348">
        <f t="shared" si="12"/>
        <v>1.479682418397352</v>
      </c>
      <c r="LM23" s="348">
        <f t="shared" si="12"/>
        <v>1.2611584612930207</v>
      </c>
      <c r="LN23" s="348">
        <f t="shared" si="12"/>
        <v>1.290339957722177</v>
      </c>
      <c r="LO23" s="348">
        <f t="shared" si="13"/>
        <v>1.35369520078391</v>
      </c>
      <c r="LP23" s="348">
        <f t="shared" si="13"/>
        <v>1.4088903990903441</v>
      </c>
      <c r="LQ23" s="349">
        <f t="shared" si="13"/>
        <v>1.3957885187766221</v>
      </c>
      <c r="LR23" s="348">
        <f t="shared" si="13"/>
        <v>1.5605653867326752</v>
      </c>
      <c r="LS23" s="348">
        <f t="shared" si="13"/>
        <v>1.3232897311025067</v>
      </c>
      <c r="LT23" s="348">
        <f t="shared" si="13"/>
        <v>1.3283658569984889</v>
      </c>
      <c r="LU23" s="348">
        <f t="shared" si="13"/>
        <v>1.2963915846914913</v>
      </c>
      <c r="LV23" s="348">
        <f t="shared" si="13"/>
        <v>1.182980271591721</v>
      </c>
      <c r="LW23" s="348">
        <f t="shared" si="13"/>
        <v>1.240793525994935</v>
      </c>
      <c r="LX23" s="348">
        <f t="shared" si="13"/>
        <v>1.5284579288338165</v>
      </c>
      <c r="LY23" s="348">
        <f t="shared" si="13"/>
        <v>1.3063662804802683</v>
      </c>
      <c r="LZ23" s="348">
        <f t="shared" si="13"/>
        <v>1.33525386144115</v>
      </c>
      <c r="MA23" s="348">
        <f t="shared" si="13"/>
        <v>1.3976992826857706</v>
      </c>
      <c r="MB23" s="348">
        <f t="shared" si="13"/>
        <v>1.4539067361050839</v>
      </c>
      <c r="MC23" s="349">
        <f t="shared" si="13"/>
        <v>1.3801897857161871</v>
      </c>
      <c r="MD23" s="348">
        <f t="shared" si="13"/>
        <v>1.5812371014128768</v>
      </c>
      <c r="ME23" s="348">
        <f t="shared" si="13"/>
        <v>1.3905672462920933</v>
      </c>
      <c r="MF23" s="348">
        <f t="shared" si="13"/>
        <v>1.3034583348634763</v>
      </c>
      <c r="MG23" s="348">
        <f t="shared" si="13"/>
        <v>1.3115043571157414</v>
      </c>
      <c r="MH23" s="348">
        <f t="shared" si="13"/>
        <v>1.2099297780551088</v>
      </c>
      <c r="MI23" s="348">
        <f t="shared" si="13"/>
        <v>1.2628485628716746</v>
      </c>
      <c r="MJ23" s="348">
        <f t="shared" si="13"/>
        <v>1.5582235701730116</v>
      </c>
      <c r="MK23" s="348">
        <f t="shared" si="13"/>
        <v>1.3385188736143974</v>
      </c>
      <c r="ML23" s="348">
        <f t="shared" si="13"/>
        <v>1.3679762802814719</v>
      </c>
      <c r="MM23" s="348">
        <f t="shared" si="13"/>
        <v>1.4323184861531473</v>
      </c>
      <c r="MN23" s="348">
        <f t="shared" si="13"/>
        <v>1.491857385203317</v>
      </c>
      <c r="MO23" s="349">
        <f t="shared" si="13"/>
        <v>1.4798111743838696</v>
      </c>
      <c r="MP23" s="348">
        <f t="shared" si="13"/>
        <v>1.6449280596959528</v>
      </c>
      <c r="MQ23" s="348">
        <f t="shared" si="13"/>
        <v>1.4471458623980582</v>
      </c>
      <c r="MR23" s="348">
        <f t="shared" si="13"/>
        <v>1.3640262514179717</v>
      </c>
      <c r="MS23" s="348">
        <f t="shared" si="13"/>
        <v>1.3669196653798212</v>
      </c>
      <c r="MT23" s="348">
        <f t="shared" si="13"/>
        <v>1.2614040228919254</v>
      </c>
      <c r="MU23" s="348">
        <f t="shared" si="13"/>
        <v>1.3150882583835559</v>
      </c>
      <c r="MV23" s="348">
        <f t="shared" si="13"/>
        <v>1.610427828842139</v>
      </c>
      <c r="MW23" s="348">
        <f t="shared" si="13"/>
        <v>1.3878778491173944</v>
      </c>
      <c r="MX23" s="348">
        <f t="shared" si="13"/>
        <v>1.4159267262654323</v>
      </c>
      <c r="MY23" s="348">
        <f t="shared" si="13"/>
        <v>1.4793734932591704</v>
      </c>
      <c r="MZ23" s="348">
        <f t="shared" si="13"/>
        <v>1.5400252005257897</v>
      </c>
      <c r="NA23" s="349">
        <f t="shared" si="13"/>
        <v>1.5017598794872375</v>
      </c>
    </row>
    <row r="24" spans="1:365" x14ac:dyDescent="0.2">
      <c r="A24" s="260" t="s">
        <v>601</v>
      </c>
      <c r="B24" s="258" t="s">
        <v>596</v>
      </c>
      <c r="C24" s="275">
        <v>1.0999999999999999E-2</v>
      </c>
      <c r="E24" s="263"/>
      <c r="F24" s="354">
        <f>$C24*F$21</f>
        <v>3.4004452789230677</v>
      </c>
      <c r="G24" s="348">
        <f t="shared" si="14"/>
        <v>2.4247019489003558</v>
      </c>
      <c r="H24" s="348">
        <f t="shared" si="14"/>
        <v>2.4577555356800147</v>
      </c>
      <c r="I24" s="348">
        <f t="shared" si="14"/>
        <v>2.2978183548899112</v>
      </c>
      <c r="J24" s="348">
        <f t="shared" si="14"/>
        <v>1.8973104183295604</v>
      </c>
      <c r="K24" s="348">
        <f t="shared" si="14"/>
        <v>2.0069607554960283</v>
      </c>
      <c r="L24" s="348">
        <f t="shared" si="14"/>
        <v>3.1552210917147732</v>
      </c>
      <c r="M24" s="348">
        <f t="shared" si="14"/>
        <v>2.2979560658770666</v>
      </c>
      <c r="N24" s="348">
        <f t="shared" si="14"/>
        <v>2.4743147490071884</v>
      </c>
      <c r="O24" s="348">
        <f t="shared" si="14"/>
        <v>2.7633540152671796</v>
      </c>
      <c r="P24" s="348">
        <f t="shared" si="14"/>
        <v>2.8642729363086414</v>
      </c>
      <c r="Q24" s="349">
        <f t="shared" si="14"/>
        <v>2.9084614679171334</v>
      </c>
      <c r="R24" s="348">
        <f t="shared" si="14"/>
        <v>3.5871750686077344</v>
      </c>
      <c r="S24" s="348">
        <f t="shared" si="14"/>
        <v>2.7579694224156714</v>
      </c>
      <c r="T24" s="348">
        <f t="shared" si="14"/>
        <v>2.4126636944084332</v>
      </c>
      <c r="U24" s="348">
        <f t="shared" si="14"/>
        <v>2.3781088561362616</v>
      </c>
      <c r="V24" s="348">
        <f t="shared" ref="V24:BR25" si="15">$C24*V$21</f>
        <v>2.0048563475789449</v>
      </c>
      <c r="W24" s="348">
        <f t="shared" si="15"/>
        <v>2.0777612978215512</v>
      </c>
      <c r="X24" s="348">
        <f t="shared" si="15"/>
        <v>3.2398968343451369</v>
      </c>
      <c r="Y24" s="348">
        <f t="shared" si="15"/>
        <v>2.3833668523201967</v>
      </c>
      <c r="Z24" s="348">
        <f t="shared" si="15"/>
        <v>2.5541269015478423</v>
      </c>
      <c r="AA24" s="348">
        <f t="shared" si="15"/>
        <v>2.8435779780891464</v>
      </c>
      <c r="AB24" s="348">
        <f t="shared" si="15"/>
        <v>2.9491529711711264</v>
      </c>
      <c r="AC24" s="349">
        <f t="shared" si="15"/>
        <v>2.8801179213830546</v>
      </c>
      <c r="AD24" s="348">
        <f t="shared" si="15"/>
        <v>3.6285764609623219</v>
      </c>
      <c r="AE24" s="348">
        <f t="shared" si="15"/>
        <v>2.810355288078922</v>
      </c>
      <c r="AF24" s="348">
        <f t="shared" si="15"/>
        <v>2.5620790021376005</v>
      </c>
      <c r="AG24" s="348">
        <f t="shared" si="15"/>
        <v>2.3791107435336967</v>
      </c>
      <c r="AH24" s="348">
        <f t="shared" si="15"/>
        <v>2.1301894131243104</v>
      </c>
      <c r="AI24" s="348">
        <f t="shared" si="15"/>
        <v>2.0704358859443142</v>
      </c>
      <c r="AJ24" s="348">
        <f t="shared" si="15"/>
        <v>3.2843216879800252</v>
      </c>
      <c r="AK24" s="348">
        <f t="shared" si="15"/>
        <v>2.4491562733823735</v>
      </c>
      <c r="AL24" s="348">
        <f t="shared" si="15"/>
        <v>2.6097564166745961</v>
      </c>
      <c r="AM24" s="348">
        <f t="shared" si="15"/>
        <v>2.9070855046855648</v>
      </c>
      <c r="AN24" s="348">
        <f t="shared" si="15"/>
        <v>3.0234159190328249</v>
      </c>
      <c r="AO24" s="349">
        <f t="shared" si="15"/>
        <v>3.1250673907776951</v>
      </c>
      <c r="AP24" s="348">
        <f t="shared" si="15"/>
        <v>3.7742451011100315</v>
      </c>
      <c r="AQ24" s="348">
        <f t="shared" si="15"/>
        <v>2.7555162741746329</v>
      </c>
      <c r="AR24" s="348">
        <f t="shared" si="15"/>
        <v>2.8096812255307486</v>
      </c>
      <c r="AS24" s="348">
        <f t="shared" si="15"/>
        <v>2.6221635419211902</v>
      </c>
      <c r="AT24" s="348">
        <f t="shared" si="15"/>
        <v>2.1977200712439591</v>
      </c>
      <c r="AU24" s="348">
        <f t="shared" si="15"/>
        <v>2.3143471322999734</v>
      </c>
      <c r="AV24" s="348">
        <f t="shared" si="15"/>
        <v>3.4651561637485666</v>
      </c>
      <c r="AW24" s="348">
        <f t="shared" si="15"/>
        <v>2.5897031391286682</v>
      </c>
      <c r="AX24" s="348">
        <f t="shared" si="15"/>
        <v>2.7574935953663866</v>
      </c>
      <c r="AY24" s="348">
        <f t="shared" si="15"/>
        <v>3.0415115062442744</v>
      </c>
      <c r="AZ24" s="348">
        <f t="shared" si="15"/>
        <v>3.1514572911432404</v>
      </c>
      <c r="BA24" s="349">
        <f t="shared" si="15"/>
        <v>3.2542822513833118</v>
      </c>
      <c r="BB24" s="348">
        <f t="shared" si="15"/>
        <v>3.8946247247140975</v>
      </c>
      <c r="BC24" s="348">
        <f t="shared" si="15"/>
        <v>3.0503671591470791</v>
      </c>
      <c r="BD24" s="348">
        <f t="shared" si="15"/>
        <v>2.706314970331523</v>
      </c>
      <c r="BE24" s="348">
        <f t="shared" si="15"/>
        <v>2.6679285940871762</v>
      </c>
      <c r="BF24" s="348">
        <f t="shared" si="15"/>
        <v>2.2824708069844504</v>
      </c>
      <c r="BG24" s="348">
        <f t="shared" si="15"/>
        <v>2.3664822929795934</v>
      </c>
      <c r="BH24" s="348">
        <f t="shared" si="15"/>
        <v>3.5385406473995977</v>
      </c>
      <c r="BI24" s="348">
        <f t="shared" si="15"/>
        <v>2.6689855154463458</v>
      </c>
      <c r="BJ24" s="348">
        <f t="shared" si="15"/>
        <v>2.834747237248556</v>
      </c>
      <c r="BK24" s="348">
        <f t="shared" si="15"/>
        <v>3.1224993739503204</v>
      </c>
      <c r="BL24" s="348">
        <f t="shared" si="15"/>
        <v>3.2400252627819905</v>
      </c>
      <c r="BM24" s="349">
        <f t="shared" si="15"/>
        <v>3.2611276921306325</v>
      </c>
      <c r="BN24" s="348">
        <f t="shared" si="15"/>
        <v>3.953606077880119</v>
      </c>
      <c r="BO24" s="348">
        <f t="shared" si="15"/>
        <v>3.1186423624905415</v>
      </c>
      <c r="BP24" s="348">
        <f t="shared" si="15"/>
        <v>2.8735100349432834</v>
      </c>
      <c r="BQ24" s="348">
        <f t="shared" si="15"/>
        <v>2.6841342854588959</v>
      </c>
      <c r="BR24" s="348">
        <f t="shared" ref="BR24:CU25" si="16">$C24*BR$21</f>
        <v>2.4217122445110819</v>
      </c>
      <c r="BS24" s="348">
        <f t="shared" si="16"/>
        <v>2.3729492711621911</v>
      </c>
      <c r="BT24" s="348">
        <f t="shared" si="16"/>
        <v>3.5962640270649264</v>
      </c>
      <c r="BU24" s="348">
        <f t="shared" si="16"/>
        <v>2.7472352639475717</v>
      </c>
      <c r="BV24" s="348">
        <f t="shared" si="16"/>
        <v>2.9023457945354836</v>
      </c>
      <c r="BW24" s="348">
        <f t="shared" si="16"/>
        <v>3.1975878407537164</v>
      </c>
      <c r="BX24" s="348">
        <f t="shared" si="16"/>
        <v>3.3258762638248864</v>
      </c>
      <c r="BY24" s="349">
        <f t="shared" si="16"/>
        <v>3.0806133239911637</v>
      </c>
      <c r="BZ24" s="348">
        <f t="shared" si="16"/>
        <v>3.9386794895866886</v>
      </c>
      <c r="CA24" s="348">
        <f t="shared" si="16"/>
        <v>3.1357598467581487</v>
      </c>
      <c r="CB24" s="348">
        <f t="shared" si="16"/>
        <v>2.7719860781295478</v>
      </c>
      <c r="CC24" s="348">
        <f t="shared" si="16"/>
        <v>2.7728508302387427</v>
      </c>
      <c r="CD24" s="348">
        <f t="shared" si="16"/>
        <v>2.5148515415035329</v>
      </c>
      <c r="CE24" s="348">
        <f t="shared" si="16"/>
        <v>2.4357113913653419</v>
      </c>
      <c r="CF24" s="348">
        <f t="shared" si="16"/>
        <v>3.6844850330548953</v>
      </c>
      <c r="CG24" s="348">
        <f t="shared" si="16"/>
        <v>2.8368158090975335</v>
      </c>
      <c r="CH24" s="348">
        <f t="shared" si="16"/>
        <v>2.9889751833343796</v>
      </c>
      <c r="CI24" s="348">
        <f t="shared" si="16"/>
        <v>3.2877994803781583</v>
      </c>
      <c r="CJ24" s="348">
        <f t="shared" si="16"/>
        <v>3.4229404476551823</v>
      </c>
      <c r="CK24" s="349">
        <f t="shared" si="16"/>
        <v>3.3420926460682252</v>
      </c>
      <c r="CL24" s="348">
        <f t="shared" si="16"/>
        <v>4.1019292895220891</v>
      </c>
      <c r="CM24" s="348">
        <f t="shared" si="16"/>
        <v>3.2787361476595236</v>
      </c>
      <c r="CN24" s="348">
        <f t="shared" si="16"/>
        <v>2.9247709991967672</v>
      </c>
      <c r="CO24" s="348">
        <f t="shared" si="16"/>
        <v>2.9110018940170854</v>
      </c>
      <c r="CP24" s="348">
        <f t="shared" si="16"/>
        <v>2.6023154701131035</v>
      </c>
      <c r="CQ24" s="348">
        <f t="shared" si="16"/>
        <v>2.5487098269070403</v>
      </c>
      <c r="CR24" s="348">
        <f t="shared" si="16"/>
        <v>3.801592255554517</v>
      </c>
      <c r="CS24" s="348">
        <f t="shared" si="16"/>
        <v>2.9436332270516119</v>
      </c>
      <c r="CT24" s="348">
        <f t="shared" si="16"/>
        <v>3.0956957221038097</v>
      </c>
      <c r="CU24" s="348">
        <f t="shared" si="16"/>
        <v>3.3939942823327125</v>
      </c>
      <c r="CV24" s="348">
        <f t="shared" ref="CV24:ED25" si="17">$C24*CV$21</f>
        <v>3.5327718349941994</v>
      </c>
      <c r="CW24" s="349">
        <f t="shared" si="17"/>
        <v>3.5198887209316827</v>
      </c>
      <c r="CX24" s="348">
        <f t="shared" si="17"/>
        <v>4.2377346656852879</v>
      </c>
      <c r="CY24" s="348">
        <f t="shared" si="17"/>
        <v>3.2225298297966281</v>
      </c>
      <c r="CZ24" s="348">
        <f t="shared" si="17"/>
        <v>3.2664113140531263</v>
      </c>
      <c r="DA24" s="348">
        <f t="shared" si="17"/>
        <v>3.0952001690404032</v>
      </c>
      <c r="DB24" s="348">
        <f t="shared" si="17"/>
        <v>2.6618957880446401</v>
      </c>
      <c r="DC24" s="348">
        <f t="shared" si="17"/>
        <v>2.8039729614262945</v>
      </c>
      <c r="DD24" s="348">
        <f t="shared" si="17"/>
        <v>3.9803988199942655</v>
      </c>
      <c r="DE24" s="348">
        <f t="shared" si="17"/>
        <v>3.0876678386021035</v>
      </c>
      <c r="DF24" s="348">
        <f t="shared" si="17"/>
        <v>3.2507965990297216</v>
      </c>
      <c r="DG24" s="348">
        <f t="shared" si="17"/>
        <v>3.5355671387054679</v>
      </c>
      <c r="DH24" s="348">
        <f t="shared" si="17"/>
        <v>3.6699789666520051</v>
      </c>
      <c r="DI24" s="349">
        <f t="shared" si="17"/>
        <v>3.7512863900774165</v>
      </c>
      <c r="DJ24" s="348">
        <f t="shared" si="17"/>
        <v>4.4051527160915143</v>
      </c>
      <c r="DK24" s="348">
        <f t="shared" si="17"/>
        <v>3.5540348700670825</v>
      </c>
      <c r="DL24" s="348">
        <f t="shared" si="17"/>
        <v>3.2056745549753014</v>
      </c>
      <c r="DM24" s="348">
        <f t="shared" si="17"/>
        <v>3.1749856396015117</v>
      </c>
      <c r="DN24" s="348">
        <f t="shared" si="17"/>
        <v>2.7758013775859962</v>
      </c>
      <c r="DO24" s="348">
        <f t="shared" si="17"/>
        <v>2.8840801525250108</v>
      </c>
      <c r="DP24" s="348">
        <f t="shared" si="17"/>
        <v>4.0794955397760573</v>
      </c>
      <c r="DQ24" s="348">
        <f t="shared" si="17"/>
        <v>3.1900710208812719</v>
      </c>
      <c r="DR24" s="348">
        <f t="shared" si="17"/>
        <v>3.3495385027229574</v>
      </c>
      <c r="DS24" s="348">
        <f t="shared" si="17"/>
        <v>3.6366898904683493</v>
      </c>
      <c r="DT24" s="348">
        <f t="shared" si="17"/>
        <v>3.7781598822908591</v>
      </c>
      <c r="DU24" s="349">
        <f t="shared" si="17"/>
        <v>3.8652173579495321</v>
      </c>
      <c r="DV24" s="348">
        <f t="shared" si="17"/>
        <v>4.5168131845301476</v>
      </c>
      <c r="DW24" s="348">
        <f t="shared" si="17"/>
        <v>3.6637672467081064</v>
      </c>
      <c r="DX24" s="348">
        <f t="shared" si="17"/>
        <v>3.4190695385380843</v>
      </c>
      <c r="DY24" s="348">
        <f t="shared" si="17"/>
        <v>3.2283366335726886</v>
      </c>
      <c r="DZ24" s="348">
        <f t="shared" si="17"/>
        <v>2.9468390469110908</v>
      </c>
      <c r="EA24" s="348">
        <f t="shared" si="17"/>
        <v>2.9207143724638356</v>
      </c>
      <c r="EB24" s="348">
        <f t="shared" si="17"/>
        <v>4.1648209705285577</v>
      </c>
      <c r="EC24" s="348">
        <f t="shared" si="17"/>
        <v>3.2930562300074135</v>
      </c>
      <c r="ED24" s="348">
        <f t="shared" si="17"/>
        <v>3.4400137505993125</v>
      </c>
      <c r="EE24" s="348">
        <f t="shared" ref="EE24:GO25" si="18">$C24*EE$21</f>
        <v>3.7331241217063154</v>
      </c>
      <c r="EF24" s="348">
        <f t="shared" si="18"/>
        <v>3.8847019591539445</v>
      </c>
      <c r="EG24" s="349">
        <f t="shared" si="18"/>
        <v>3.6235350036965541</v>
      </c>
      <c r="EH24" s="348">
        <f t="shared" si="18"/>
        <v>4.4891295840261769</v>
      </c>
      <c r="EI24" s="348">
        <f t="shared" si="18"/>
        <v>3.4952568432911981</v>
      </c>
      <c r="EJ24" s="348">
        <f t="shared" si="18"/>
        <v>3.5211997396160335</v>
      </c>
      <c r="EK24" s="348">
        <f t="shared" si="18"/>
        <v>3.3769954158311628</v>
      </c>
      <c r="EL24" s="348">
        <f t="shared" si="18"/>
        <v>2.9462787300984723</v>
      </c>
      <c r="EM24" s="348">
        <f t="shared" si="18"/>
        <v>3.108396239695034</v>
      </c>
      <c r="EN24" s="348">
        <f t="shared" si="18"/>
        <v>4.306916309352065</v>
      </c>
      <c r="EO24" s="348">
        <f t="shared" si="18"/>
        <v>3.406729931831384</v>
      </c>
      <c r="EP24" s="348">
        <f t="shared" si="18"/>
        <v>3.5695366101253811</v>
      </c>
      <c r="EQ24" s="348">
        <f t="shared" si="18"/>
        <v>3.8572896508171803</v>
      </c>
      <c r="ER24" s="348">
        <f t="shared" si="18"/>
        <v>4.0098464381045789</v>
      </c>
      <c r="ES24" s="349">
        <f t="shared" si="18"/>
        <v>4.0226347569173688</v>
      </c>
      <c r="ET24" s="348">
        <f t="shared" si="18"/>
        <v>4.7208131899776786</v>
      </c>
      <c r="EU24" s="348">
        <f t="shared" si="18"/>
        <v>3.8728637814458753</v>
      </c>
      <c r="EV24" s="348">
        <f t="shared" si="18"/>
        <v>3.5192124126819491</v>
      </c>
      <c r="EW24" s="348">
        <f t="shared" si="18"/>
        <v>3.4998921473501321</v>
      </c>
      <c r="EX24" s="348">
        <f t="shared" si="18"/>
        <v>3.0952019532312609</v>
      </c>
      <c r="EY24" s="348">
        <f t="shared" si="18"/>
        <v>3.221189450467524</v>
      </c>
      <c r="EZ24" s="348">
        <f t="shared" si="18"/>
        <v>4.4342305071208559</v>
      </c>
      <c r="FA24" s="348">
        <f t="shared" si="18"/>
        <v>3.5334132635021263</v>
      </c>
      <c r="FB24" s="348">
        <f t="shared" si="18"/>
        <v>3.6899728235056086</v>
      </c>
      <c r="FC24" s="348">
        <f t="shared" si="18"/>
        <v>3.9778184042298905</v>
      </c>
      <c r="FD24" s="348">
        <f t="shared" si="18"/>
        <v>4.1359589000685109</v>
      </c>
      <c r="FE24" s="349">
        <f t="shared" si="18"/>
        <v>4.0345951635937904</v>
      </c>
      <c r="FF24" s="348">
        <f t="shared" si="18"/>
        <v>4.8013644590440965</v>
      </c>
      <c r="FG24" s="348">
        <f t="shared" si="18"/>
        <v>3.9643438142456189</v>
      </c>
      <c r="FH24" s="348">
        <f t="shared" si="18"/>
        <v>3.7064556782219173</v>
      </c>
      <c r="FI24" s="348">
        <f t="shared" si="18"/>
        <v>3.5383526888400478</v>
      </c>
      <c r="FJ24" s="348">
        <f t="shared" si="18"/>
        <v>3.2568788580849897</v>
      </c>
      <c r="FK24" s="348">
        <f t="shared" si="18"/>
        <v>3.2510337774677303</v>
      </c>
      <c r="FL24" s="348">
        <f t="shared" si="18"/>
        <v>4.5166777763386587</v>
      </c>
      <c r="FM24" s="348">
        <f t="shared" si="18"/>
        <v>3.6358879323616571</v>
      </c>
      <c r="FN24" s="348">
        <f t="shared" si="18"/>
        <v>3.7817050219465642</v>
      </c>
      <c r="FO24" s="348">
        <f t="shared" si="18"/>
        <v>4.0771891757274155</v>
      </c>
      <c r="FP24" s="348">
        <f t="shared" si="18"/>
        <v>4.2471855960258358</v>
      </c>
      <c r="FQ24" s="349">
        <f t="shared" si="18"/>
        <v>4.2153876989825712</v>
      </c>
      <c r="FR24" s="348">
        <f t="shared" si="18"/>
        <v>4.9436306519841313</v>
      </c>
      <c r="FS24" s="348">
        <f t="shared" si="18"/>
        <v>4.0987128929792069</v>
      </c>
      <c r="FT24" s="348">
        <f t="shared" si="18"/>
        <v>3.7421763210739973</v>
      </c>
      <c r="FU24" s="348">
        <f t="shared" si="18"/>
        <v>3.7310908102265268</v>
      </c>
      <c r="FV24" s="348">
        <f t="shared" si="18"/>
        <v>3.32282828538328</v>
      </c>
      <c r="FW24" s="348">
        <f t="shared" si="18"/>
        <v>3.4616418311216686</v>
      </c>
      <c r="FX24" s="348">
        <f t="shared" si="18"/>
        <v>4.6873396284593429</v>
      </c>
      <c r="FY24" s="348">
        <f t="shared" si="18"/>
        <v>3.7786319316133685</v>
      </c>
      <c r="FZ24" s="348">
        <f t="shared" si="18"/>
        <v>3.9332777685029465</v>
      </c>
      <c r="GA24" s="348">
        <f t="shared" si="18"/>
        <v>4.2217246691246757</v>
      </c>
      <c r="GB24" s="348">
        <f t="shared" si="18"/>
        <v>4.3917484470162451</v>
      </c>
      <c r="GC24" s="349">
        <f t="shared" si="18"/>
        <v>4.4636580471367182</v>
      </c>
      <c r="GD24" s="348">
        <f t="shared" si="18"/>
        <v>5.1256112205919848</v>
      </c>
      <c r="GE24" s="348">
        <f t="shared" si="18"/>
        <v>4.2638263397384382</v>
      </c>
      <c r="GF24" s="348">
        <f t="shared" si="18"/>
        <v>3.9114366793814002</v>
      </c>
      <c r="GG24" s="348">
        <f t="shared" si="18"/>
        <v>3.8899444590455508</v>
      </c>
      <c r="GH24" s="348">
        <f t="shared" si="18"/>
        <v>3.4714574262843065</v>
      </c>
      <c r="GI24" s="348">
        <f t="shared" si="18"/>
        <v>3.6128791735860259</v>
      </c>
      <c r="GJ24" s="348">
        <f t="shared" si="18"/>
        <v>4.8399159704785415</v>
      </c>
      <c r="GK24" s="348">
        <f t="shared" si="18"/>
        <v>3.9230917753182641</v>
      </c>
      <c r="GL24" s="348">
        <f t="shared" si="18"/>
        <v>4.0738153421832548</v>
      </c>
      <c r="GM24" s="348">
        <f t="shared" si="18"/>
        <v>4.3600053127377052</v>
      </c>
      <c r="GN24" s="348">
        <f t="shared" si="18"/>
        <v>4.5341062759987274</v>
      </c>
      <c r="GO24" s="349">
        <f t="shared" si="18"/>
        <v>4.5205984286968697</v>
      </c>
      <c r="GP24" s="348">
        <f t="shared" si="10"/>
        <v>5.2324423839524297</v>
      </c>
      <c r="GQ24" s="348">
        <f t="shared" ref="GQ24:JB25" si="19">$C24*GQ$21</f>
        <v>4.1956764817500281</v>
      </c>
      <c r="GR24" s="348">
        <f t="shared" si="19"/>
        <v>4.2314243870384125</v>
      </c>
      <c r="GS24" s="348">
        <f t="shared" si="19"/>
        <v>4.0675116293587372</v>
      </c>
      <c r="GT24" s="348">
        <f t="shared" si="19"/>
        <v>3.6048617097589282</v>
      </c>
      <c r="GU24" s="348">
        <f t="shared" si="19"/>
        <v>3.7886602261154469</v>
      </c>
      <c r="GV24" s="348">
        <f t="shared" si="19"/>
        <v>5.004973512590901</v>
      </c>
      <c r="GW24" s="348">
        <f t="shared" si="19"/>
        <v>4.0738393930760157</v>
      </c>
      <c r="GX24" s="348">
        <f t="shared" si="19"/>
        <v>4.2238523286170162</v>
      </c>
      <c r="GY24" s="348">
        <f t="shared" si="19"/>
        <v>4.5061400596629069</v>
      </c>
      <c r="GZ24" s="348">
        <f t="shared" si="19"/>
        <v>4.6831129516852306</v>
      </c>
      <c r="HA24" s="349">
        <f t="shared" si="19"/>
        <v>4.3992657902513406</v>
      </c>
      <c r="HB24" s="348">
        <f t="shared" si="19"/>
        <v>5.2728698650222299</v>
      </c>
      <c r="HC24" s="348">
        <f t="shared" si="19"/>
        <v>4.4454763334641889</v>
      </c>
      <c r="HD24" s="348">
        <f t="shared" si="19"/>
        <v>4.0686280570513906</v>
      </c>
      <c r="HE24" s="348">
        <f t="shared" si="19"/>
        <v>4.0834732386632888</v>
      </c>
      <c r="HF24" s="348">
        <f t="shared" si="19"/>
        <v>3.6749309289043524</v>
      </c>
      <c r="HG24" s="348">
        <f t="shared" si="19"/>
        <v>3.8350048929023668</v>
      </c>
      <c r="HH24" s="348">
        <f t="shared" si="19"/>
        <v>5.0841272130639252</v>
      </c>
      <c r="HI24" s="348">
        <f t="shared" si="19"/>
        <v>4.1652140634583121</v>
      </c>
      <c r="HJ24" s="348">
        <f t="shared" si="19"/>
        <v>4.3182804632330756</v>
      </c>
      <c r="HK24" s="348">
        <f t="shared" si="19"/>
        <v>4.6091284089649571</v>
      </c>
      <c r="HL24" s="348">
        <f t="shared" si="19"/>
        <v>4.7992327553858125</v>
      </c>
      <c r="HM24" s="349">
        <f t="shared" si="19"/>
        <v>4.7927196023438192</v>
      </c>
      <c r="HN24" s="348">
        <f t="shared" si="19"/>
        <v>5.5046163696487653</v>
      </c>
      <c r="HO24" s="348">
        <f t="shared" si="19"/>
        <v>4.6459554880408875</v>
      </c>
      <c r="HP24" s="348">
        <f t="shared" si="19"/>
        <v>4.2872426790735885</v>
      </c>
      <c r="HQ24" s="348">
        <f t="shared" si="19"/>
        <v>4.2784748797286136</v>
      </c>
      <c r="HR24" s="348">
        <f t="shared" si="19"/>
        <v>3.9266956981154251</v>
      </c>
      <c r="HS24" s="348">
        <f t="shared" si="19"/>
        <v>3.9309081965195221</v>
      </c>
      <c r="HT24" s="348">
        <f t="shared" si="19"/>
        <v>5.2380533073615325</v>
      </c>
      <c r="HU24" s="348">
        <f t="shared" si="19"/>
        <v>4.3256403694668935</v>
      </c>
      <c r="HV24" s="348">
        <f t="shared" si="19"/>
        <v>4.4588462509181452</v>
      </c>
      <c r="HW24" s="348">
        <f t="shared" si="19"/>
        <v>4.7531050937856056</v>
      </c>
      <c r="HX24" s="348">
        <f t="shared" si="19"/>
        <v>4.9507145082084554</v>
      </c>
      <c r="HY24" s="349">
        <f t="shared" si="19"/>
        <v>4.8991512021089987</v>
      </c>
      <c r="HZ24" s="348">
        <f t="shared" si="19"/>
        <v>5.6368144449467783</v>
      </c>
      <c r="IA24" s="348">
        <f t="shared" si="19"/>
        <v>4.5989350649139409</v>
      </c>
      <c r="IB24" s="348">
        <f t="shared" si="19"/>
        <v>4.6310435539017023</v>
      </c>
      <c r="IC24" s="348">
        <f t="shared" si="19"/>
        <v>4.4762108051778764</v>
      </c>
      <c r="ID24" s="348">
        <f t="shared" si="19"/>
        <v>4.004803101491107</v>
      </c>
      <c r="IE24" s="348">
        <f t="shared" si="19"/>
        <v>4.2085603380359418</v>
      </c>
      <c r="IF24" s="348">
        <f t="shared" si="19"/>
        <v>5.4442599524833684</v>
      </c>
      <c r="IG24" s="348">
        <f t="shared" si="19"/>
        <v>4.4985975474421123</v>
      </c>
      <c r="IH24" s="348">
        <f t="shared" si="19"/>
        <v>4.6444137092477735</v>
      </c>
      <c r="II24" s="348">
        <f t="shared" si="19"/>
        <v>4.9268358493382731</v>
      </c>
      <c r="IJ24" s="348">
        <f t="shared" si="19"/>
        <v>5.1229400251967734</v>
      </c>
      <c r="IK24" s="349">
        <f t="shared" si="19"/>
        <v>5.1657802080903297</v>
      </c>
      <c r="IL24" s="348">
        <f t="shared" si="19"/>
        <v>5.8409747421009595</v>
      </c>
      <c r="IM24" s="348">
        <f t="shared" si="19"/>
        <v>4.9674403221411509</v>
      </c>
      <c r="IN24" s="348">
        <f t="shared" si="19"/>
        <v>4.6076785516848293</v>
      </c>
      <c r="IO24" s="348">
        <f t="shared" si="19"/>
        <v>4.5942848450194367</v>
      </c>
      <c r="IP24" s="348">
        <f t="shared" si="19"/>
        <v>4.1565090676315268</v>
      </c>
      <c r="IQ24" s="348">
        <f t="shared" si="19"/>
        <v>4.3282912964539619</v>
      </c>
      <c r="IR24" s="348">
        <f t="shared" si="19"/>
        <v>5.5846828621645592</v>
      </c>
      <c r="IS24" s="348">
        <f t="shared" si="19"/>
        <v>4.6412834772287086</v>
      </c>
      <c r="IT24" s="348">
        <f t="shared" si="19"/>
        <v>4.7832060112203516</v>
      </c>
      <c r="IU24" s="348">
        <f t="shared" si="19"/>
        <v>5.0681002785847715</v>
      </c>
      <c r="IV24" s="348">
        <f t="shared" si="19"/>
        <v>5.272861967004034</v>
      </c>
      <c r="IW24" s="349">
        <f t="shared" si="19"/>
        <v>5.3206304656737728</v>
      </c>
      <c r="IX24" s="348">
        <f t="shared" si="19"/>
        <v>5.9942450154177207</v>
      </c>
      <c r="IY24" s="348">
        <f t="shared" si="19"/>
        <v>5.1183461381549478</v>
      </c>
      <c r="IZ24" s="348">
        <f t="shared" si="19"/>
        <v>4.862063916638391</v>
      </c>
      <c r="JA24" s="348">
        <f t="shared" si="19"/>
        <v>4.6891062153005194</v>
      </c>
      <c r="JB24" s="348">
        <f t="shared" si="19"/>
        <v>4.3681444583812947</v>
      </c>
      <c r="JC24" s="348">
        <f t="shared" ref="JC24:LM25" si="20">$C24*JC$21</f>
        <v>4.4070887772749554</v>
      </c>
      <c r="JD24" s="348">
        <f t="shared" si="20"/>
        <v>5.7136688229777457</v>
      </c>
      <c r="JE24" s="348">
        <f t="shared" si="20"/>
        <v>4.7866607280833922</v>
      </c>
      <c r="JF24" s="348">
        <f t="shared" si="20"/>
        <v>4.9156729997644266</v>
      </c>
      <c r="JG24" s="348">
        <f t="shared" si="20"/>
        <v>5.2064891631098318</v>
      </c>
      <c r="JH24" s="348">
        <f t="shared" si="20"/>
        <v>5.4228923400370155</v>
      </c>
      <c r="JI24" s="349">
        <f t="shared" si="20"/>
        <v>5.3867406366737294</v>
      </c>
      <c r="JJ24" s="348">
        <f t="shared" si="20"/>
        <v>6.1136906936122104</v>
      </c>
      <c r="JK24" s="348">
        <f t="shared" si="20"/>
        <v>5.0651680679616939</v>
      </c>
      <c r="JL24" s="348">
        <f t="shared" si="20"/>
        <v>5.095134195724448</v>
      </c>
      <c r="JM24" s="348">
        <f t="shared" si="20"/>
        <v>4.9427057750219543</v>
      </c>
      <c r="JN24" s="348">
        <f t="shared" si="20"/>
        <v>4.4575377015539424</v>
      </c>
      <c r="JO24" s="348">
        <f t="shared" si="20"/>
        <v>4.6804455625638486</v>
      </c>
      <c r="JP24" s="348">
        <f t="shared" si="20"/>
        <v>5.9342281654563491</v>
      </c>
      <c r="JQ24" s="348">
        <f t="shared" si="20"/>
        <v>4.9708394674062788</v>
      </c>
      <c r="JR24" s="348">
        <f t="shared" si="20"/>
        <v>5.110577105062867</v>
      </c>
      <c r="JS24" s="348">
        <f t="shared" si="20"/>
        <v>5.3917828076158401</v>
      </c>
      <c r="JT24" s="348">
        <f t="shared" si="20"/>
        <v>5.6073237207853444</v>
      </c>
      <c r="JU24" s="349">
        <f t="shared" si="20"/>
        <v>5.5762509189066254</v>
      </c>
      <c r="JV24" s="348">
        <f t="shared" si="20"/>
        <v>6.2955272423340345</v>
      </c>
      <c r="JW24" s="348">
        <f t="shared" si="20"/>
        <v>5.4219080852030963</v>
      </c>
      <c r="JX24" s="348">
        <f t="shared" si="20"/>
        <v>5.054751771421107</v>
      </c>
      <c r="JY24" s="348">
        <f t="shared" si="20"/>
        <v>5.0529385101470936</v>
      </c>
      <c r="JZ24" s="348">
        <f t="shared" si="20"/>
        <v>4.6059562127769214</v>
      </c>
      <c r="KA24" s="348">
        <f t="shared" si="20"/>
        <v>4.7994273511353516</v>
      </c>
      <c r="KB24" s="348">
        <f t="shared" si="20"/>
        <v>6.0773711335730392</v>
      </c>
      <c r="KC24" s="348">
        <f t="shared" si="20"/>
        <v>5.1181326537715286</v>
      </c>
      <c r="KD24" s="348">
        <f t="shared" si="20"/>
        <v>5.2554743372092112</v>
      </c>
      <c r="KE24" s="348">
        <f t="shared" si="20"/>
        <v>5.5405888450930991</v>
      </c>
      <c r="KF24" s="348">
        <f t="shared" si="20"/>
        <v>5.7664413822728751</v>
      </c>
      <c r="KG24" s="349">
        <f t="shared" si="20"/>
        <v>5.6226916941077434</v>
      </c>
      <c r="KH24" s="348">
        <f t="shared" si="20"/>
        <v>6.4132631423242561</v>
      </c>
      <c r="KI24" s="348">
        <f t="shared" si="20"/>
        <v>5.5516968367453767</v>
      </c>
      <c r="KJ24" s="348">
        <f t="shared" si="20"/>
        <v>5.2813916363425424</v>
      </c>
      <c r="KK24" s="348">
        <f t="shared" si="20"/>
        <v>5.1323554144554366</v>
      </c>
      <c r="KL24" s="348">
        <f t="shared" si="20"/>
        <v>4.8085001757493497</v>
      </c>
      <c r="KM24" s="348">
        <f t="shared" si="20"/>
        <v>4.8725089505463908</v>
      </c>
      <c r="KN24" s="348">
        <f t="shared" si="20"/>
        <v>6.2052222538439219</v>
      </c>
      <c r="KO24" s="348">
        <f t="shared" si="20"/>
        <v>5.2651026874886426</v>
      </c>
      <c r="KP24" s="348">
        <f t="shared" si="20"/>
        <v>5.3916407860235731</v>
      </c>
      <c r="KQ24" s="348">
        <f t="shared" si="20"/>
        <v>5.6846529314765588</v>
      </c>
      <c r="KR24" s="348">
        <f t="shared" si="20"/>
        <v>5.9242479727397912</v>
      </c>
      <c r="KS24" s="349">
        <f t="shared" si="20"/>
        <v>5.8492619517965201</v>
      </c>
      <c r="KT24" s="348">
        <f t="shared" si="20"/>
        <v>6.602165657783404</v>
      </c>
      <c r="KU24" s="348">
        <f t="shared" si="20"/>
        <v>5.7323000100111328</v>
      </c>
      <c r="KV24" s="348">
        <f t="shared" si="20"/>
        <v>5.3632067786340896</v>
      </c>
      <c r="KW24" s="348">
        <f t="shared" si="20"/>
        <v>5.3717637104089038</v>
      </c>
      <c r="KX24" s="348">
        <f t="shared" si="20"/>
        <v>4.9201994681810453</v>
      </c>
      <c r="KY24" s="348">
        <f t="shared" si="20"/>
        <v>5.1306197535891256</v>
      </c>
      <c r="KZ24" s="348">
        <f t="shared" si="20"/>
        <v>6.4250588325007012</v>
      </c>
      <c r="LA24" s="348">
        <f t="shared" si="20"/>
        <v>5.4556479431542364</v>
      </c>
      <c r="LB24" s="348">
        <f t="shared" si="20"/>
        <v>5.5905917216576757</v>
      </c>
      <c r="LC24" s="348">
        <f t="shared" si="20"/>
        <v>5.8765391374123324</v>
      </c>
      <c r="LD24" s="348">
        <f t="shared" si="20"/>
        <v>6.1178589440830375</v>
      </c>
      <c r="LE24" s="349">
        <f t="shared" si="20"/>
        <v>6.1374374175157733</v>
      </c>
      <c r="LF24" s="348">
        <f t="shared" si="20"/>
        <v>6.8297207412471757</v>
      </c>
      <c r="LG24" s="348">
        <f t="shared" si="20"/>
        <v>5.9434091358255303</v>
      </c>
      <c r="LH24" s="348">
        <f t="shared" si="20"/>
        <v>5.5777335101416892</v>
      </c>
      <c r="LI24" s="348">
        <f t="shared" si="20"/>
        <v>5.5772019164229585</v>
      </c>
      <c r="LJ24" s="348">
        <f t="shared" si="20"/>
        <v>5.1148351360176516</v>
      </c>
      <c r="LK24" s="348">
        <f t="shared" si="20"/>
        <v>5.3297839357145342</v>
      </c>
      <c r="LL24" s="348">
        <f t="shared" si="20"/>
        <v>6.6274975520017385</v>
      </c>
      <c r="LM24" s="348">
        <f t="shared" si="20"/>
        <v>5.6487287481314388</v>
      </c>
      <c r="LN24" s="348">
        <f t="shared" si="12"/>
        <v>5.7794326706376298</v>
      </c>
      <c r="LO24" s="348">
        <f t="shared" si="13"/>
        <v>6.0632008043111325</v>
      </c>
      <c r="LP24" s="348">
        <f t="shared" si="13"/>
        <v>6.3104200975256504</v>
      </c>
      <c r="LQ24" s="349">
        <f t="shared" si="13"/>
        <v>6.2517367756004889</v>
      </c>
      <c r="LR24" s="348">
        <f t="shared" si="13"/>
        <v>6.9897723671756511</v>
      </c>
      <c r="LS24" s="348">
        <f t="shared" si="13"/>
        <v>5.9270147056081264</v>
      </c>
      <c r="LT24" s="348">
        <f t="shared" si="13"/>
        <v>5.9497506734962311</v>
      </c>
      <c r="LU24" s="348">
        <f t="shared" si="13"/>
        <v>5.8065379078331896</v>
      </c>
      <c r="LV24" s="348">
        <f t="shared" si="13"/>
        <v>5.2985686364593185</v>
      </c>
      <c r="LW24" s="348">
        <f t="shared" si="13"/>
        <v>5.5575142029313138</v>
      </c>
      <c r="LX24" s="348">
        <f t="shared" si="13"/>
        <v>6.8459630632466624</v>
      </c>
      <c r="LY24" s="348">
        <f t="shared" si="13"/>
        <v>5.8512145702711207</v>
      </c>
      <c r="LZ24" s="348">
        <f t="shared" si="13"/>
        <v>5.9806020453949102</v>
      </c>
      <c r="MA24" s="348">
        <f t="shared" si="13"/>
        <v>6.260295087149566</v>
      </c>
      <c r="MB24" s="348">
        <f t="shared" si="13"/>
        <v>6.5120482710146703</v>
      </c>
      <c r="MC24" s="349">
        <f t="shared" si="13"/>
        <v>6.181870050222801</v>
      </c>
      <c r="MD24" s="348">
        <f t="shared" si="13"/>
        <v>7.0823609772282747</v>
      </c>
      <c r="ME24" s="348">
        <f t="shared" si="13"/>
        <v>6.228350696142285</v>
      </c>
      <c r="MF24" s="348">
        <f t="shared" si="13"/>
        <v>5.8381898818535092</v>
      </c>
      <c r="MG24" s="348">
        <f t="shared" si="13"/>
        <v>5.8742280155214051</v>
      </c>
      <c r="MH24" s="348">
        <f t="shared" si="13"/>
        <v>5.4192754759088322</v>
      </c>
      <c r="MI24" s="348">
        <f t="shared" si="13"/>
        <v>5.6562987131022302</v>
      </c>
      <c r="MJ24" s="348">
        <f t="shared" si="13"/>
        <v>6.979283370804918</v>
      </c>
      <c r="MK24" s="348">
        <f t="shared" si="13"/>
        <v>5.9952260349188844</v>
      </c>
      <c r="ML24" s="348">
        <f t="shared" si="13"/>
        <v>6.1271657593807118</v>
      </c>
      <c r="MM24" s="348">
        <f t="shared" si="13"/>
        <v>6.4153544994799452</v>
      </c>
      <c r="MN24" s="348">
        <f t="shared" si="13"/>
        <v>6.6820292283256562</v>
      </c>
      <c r="MO24" s="349">
        <f t="shared" si="13"/>
        <v>6.6280742500653504</v>
      </c>
      <c r="MP24" s="348">
        <f t="shared" si="13"/>
        <v>7.3676327793781713</v>
      </c>
      <c r="MQ24" s="348">
        <f t="shared" si="13"/>
        <v>6.4817663176809015</v>
      </c>
      <c r="MR24" s="348">
        <f t="shared" si="13"/>
        <v>6.1094735801010946</v>
      </c>
      <c r="MS24" s="348">
        <f t="shared" si="13"/>
        <v>6.1224331812362189</v>
      </c>
      <c r="MT24" s="348">
        <f t="shared" si="13"/>
        <v>5.6498286185329336</v>
      </c>
      <c r="MU24" s="348">
        <f t="shared" si="13"/>
        <v>5.8902803092999463</v>
      </c>
      <c r="MV24" s="348">
        <f t="shared" si="13"/>
        <v>7.2131062453839396</v>
      </c>
      <c r="MW24" s="348">
        <f t="shared" si="13"/>
        <v>6.2163048861968093</v>
      </c>
      <c r="MX24" s="348">
        <f t="shared" si="13"/>
        <v>6.3419358069428702</v>
      </c>
      <c r="MY24" s="348">
        <f t="shared" si="13"/>
        <v>6.6261138763078238</v>
      </c>
      <c r="MZ24" s="348">
        <f t="shared" si="13"/>
        <v>6.8977728731550112</v>
      </c>
      <c r="NA24" s="349">
        <f t="shared" si="13"/>
        <v>6.7263825002233357</v>
      </c>
    </row>
    <row r="25" spans="1:365" x14ac:dyDescent="0.2">
      <c r="A25" s="260" t="s">
        <v>601</v>
      </c>
      <c r="B25" s="258" t="s">
        <v>597</v>
      </c>
      <c r="C25" s="275">
        <v>1.0999999999999999E-2</v>
      </c>
      <c r="E25" s="263"/>
      <c r="F25" s="355">
        <f>$C25*F$21</f>
        <v>3.4004452789230677</v>
      </c>
      <c r="G25" s="342">
        <f t="shared" si="14"/>
        <v>2.4247019489003558</v>
      </c>
      <c r="H25" s="342">
        <f t="shared" si="14"/>
        <v>2.4577555356800147</v>
      </c>
      <c r="I25" s="342">
        <f t="shared" si="14"/>
        <v>2.2978183548899112</v>
      </c>
      <c r="J25" s="342">
        <f t="shared" si="14"/>
        <v>1.8973104183295604</v>
      </c>
      <c r="K25" s="342">
        <f t="shared" si="14"/>
        <v>2.0069607554960283</v>
      </c>
      <c r="L25" s="342">
        <f t="shared" si="14"/>
        <v>3.1552210917147732</v>
      </c>
      <c r="M25" s="342">
        <f t="shared" si="14"/>
        <v>2.2979560658770666</v>
      </c>
      <c r="N25" s="342">
        <f t="shared" si="14"/>
        <v>2.4743147490071884</v>
      </c>
      <c r="O25" s="342">
        <f t="shared" si="14"/>
        <v>2.7633540152671796</v>
      </c>
      <c r="P25" s="342">
        <f t="shared" si="14"/>
        <v>2.8642729363086414</v>
      </c>
      <c r="Q25" s="350">
        <f t="shared" si="14"/>
        <v>2.9084614679171334</v>
      </c>
      <c r="R25" s="342">
        <f t="shared" si="14"/>
        <v>3.5871750686077344</v>
      </c>
      <c r="S25" s="342">
        <f t="shared" si="14"/>
        <v>2.7579694224156714</v>
      </c>
      <c r="T25" s="342">
        <f t="shared" si="14"/>
        <v>2.4126636944084332</v>
      </c>
      <c r="U25" s="342">
        <f t="shared" si="14"/>
        <v>2.3781088561362616</v>
      </c>
      <c r="V25" s="342">
        <f t="shared" si="15"/>
        <v>2.0048563475789449</v>
      </c>
      <c r="W25" s="342">
        <f t="shared" si="15"/>
        <v>2.0777612978215512</v>
      </c>
      <c r="X25" s="342">
        <f t="shared" si="15"/>
        <v>3.2398968343451369</v>
      </c>
      <c r="Y25" s="342">
        <f t="shared" si="15"/>
        <v>2.3833668523201967</v>
      </c>
      <c r="Z25" s="342">
        <f t="shared" si="15"/>
        <v>2.5541269015478423</v>
      </c>
      <c r="AA25" s="342">
        <f t="shared" si="15"/>
        <v>2.8435779780891464</v>
      </c>
      <c r="AB25" s="342">
        <f t="shared" si="15"/>
        <v>2.9491529711711264</v>
      </c>
      <c r="AC25" s="350">
        <f t="shared" si="15"/>
        <v>2.8801179213830546</v>
      </c>
      <c r="AD25" s="342">
        <f t="shared" si="15"/>
        <v>3.6285764609623219</v>
      </c>
      <c r="AE25" s="342">
        <f t="shared" si="15"/>
        <v>2.810355288078922</v>
      </c>
      <c r="AF25" s="342">
        <f t="shared" si="15"/>
        <v>2.5620790021376005</v>
      </c>
      <c r="AG25" s="342">
        <f t="shared" si="15"/>
        <v>2.3791107435336967</v>
      </c>
      <c r="AH25" s="342">
        <f t="shared" si="15"/>
        <v>2.1301894131243104</v>
      </c>
      <c r="AI25" s="342">
        <f t="shared" si="15"/>
        <v>2.0704358859443142</v>
      </c>
      <c r="AJ25" s="342">
        <f t="shared" si="15"/>
        <v>3.2843216879800252</v>
      </c>
      <c r="AK25" s="342">
        <f t="shared" si="15"/>
        <v>2.4491562733823735</v>
      </c>
      <c r="AL25" s="342">
        <f t="shared" si="15"/>
        <v>2.6097564166745961</v>
      </c>
      <c r="AM25" s="342">
        <f t="shared" si="15"/>
        <v>2.9070855046855648</v>
      </c>
      <c r="AN25" s="342">
        <f t="shared" si="15"/>
        <v>3.0234159190328249</v>
      </c>
      <c r="AO25" s="350">
        <f t="shared" si="15"/>
        <v>3.1250673907776951</v>
      </c>
      <c r="AP25" s="342">
        <f t="shared" si="15"/>
        <v>3.7742451011100315</v>
      </c>
      <c r="AQ25" s="342">
        <f t="shared" si="15"/>
        <v>2.7555162741746329</v>
      </c>
      <c r="AR25" s="342">
        <f t="shared" si="15"/>
        <v>2.8096812255307486</v>
      </c>
      <c r="AS25" s="342">
        <f t="shared" si="15"/>
        <v>2.6221635419211902</v>
      </c>
      <c r="AT25" s="342">
        <f t="shared" si="15"/>
        <v>2.1977200712439591</v>
      </c>
      <c r="AU25" s="342">
        <f t="shared" si="15"/>
        <v>2.3143471322999734</v>
      </c>
      <c r="AV25" s="342">
        <f t="shared" si="15"/>
        <v>3.4651561637485666</v>
      </c>
      <c r="AW25" s="342">
        <f t="shared" si="15"/>
        <v>2.5897031391286682</v>
      </c>
      <c r="AX25" s="342">
        <f t="shared" si="15"/>
        <v>2.7574935953663866</v>
      </c>
      <c r="AY25" s="342">
        <f t="shared" si="15"/>
        <v>3.0415115062442744</v>
      </c>
      <c r="AZ25" s="342">
        <f t="shared" si="15"/>
        <v>3.1514572911432404</v>
      </c>
      <c r="BA25" s="350">
        <f t="shared" si="15"/>
        <v>3.2542822513833118</v>
      </c>
      <c r="BB25" s="342">
        <f t="shared" si="15"/>
        <v>3.8946247247140975</v>
      </c>
      <c r="BC25" s="342">
        <f t="shared" si="15"/>
        <v>3.0503671591470791</v>
      </c>
      <c r="BD25" s="342">
        <f t="shared" si="15"/>
        <v>2.706314970331523</v>
      </c>
      <c r="BE25" s="342">
        <f t="shared" si="15"/>
        <v>2.6679285940871762</v>
      </c>
      <c r="BF25" s="342">
        <f t="shared" si="15"/>
        <v>2.2824708069844504</v>
      </c>
      <c r="BG25" s="342">
        <f t="shared" si="15"/>
        <v>2.3664822929795934</v>
      </c>
      <c r="BH25" s="342">
        <f t="shared" si="15"/>
        <v>3.5385406473995977</v>
      </c>
      <c r="BI25" s="342">
        <f t="shared" si="15"/>
        <v>2.6689855154463458</v>
      </c>
      <c r="BJ25" s="342">
        <f t="shared" si="15"/>
        <v>2.834747237248556</v>
      </c>
      <c r="BK25" s="342">
        <f t="shared" si="15"/>
        <v>3.1224993739503204</v>
      </c>
      <c r="BL25" s="342">
        <f t="shared" si="15"/>
        <v>3.2400252627819905</v>
      </c>
      <c r="BM25" s="350">
        <f t="shared" si="15"/>
        <v>3.2611276921306325</v>
      </c>
      <c r="BN25" s="342">
        <f t="shared" si="15"/>
        <v>3.953606077880119</v>
      </c>
      <c r="BO25" s="342">
        <f t="shared" si="15"/>
        <v>3.1186423624905415</v>
      </c>
      <c r="BP25" s="342">
        <f t="shared" si="15"/>
        <v>2.8735100349432834</v>
      </c>
      <c r="BQ25" s="342">
        <f t="shared" si="15"/>
        <v>2.6841342854588959</v>
      </c>
      <c r="BR25" s="342">
        <f t="shared" si="15"/>
        <v>2.4217122445110819</v>
      </c>
      <c r="BS25" s="342">
        <f t="shared" si="16"/>
        <v>2.3729492711621911</v>
      </c>
      <c r="BT25" s="342">
        <f t="shared" si="16"/>
        <v>3.5962640270649264</v>
      </c>
      <c r="BU25" s="342">
        <f t="shared" si="16"/>
        <v>2.7472352639475717</v>
      </c>
      <c r="BV25" s="342">
        <f t="shared" si="16"/>
        <v>2.9023457945354836</v>
      </c>
      <c r="BW25" s="342">
        <f t="shared" si="16"/>
        <v>3.1975878407537164</v>
      </c>
      <c r="BX25" s="342">
        <f t="shared" si="16"/>
        <v>3.3258762638248864</v>
      </c>
      <c r="BY25" s="350">
        <f t="shared" si="16"/>
        <v>3.0806133239911637</v>
      </c>
      <c r="BZ25" s="342">
        <f t="shared" si="16"/>
        <v>3.9386794895866886</v>
      </c>
      <c r="CA25" s="342">
        <f t="shared" si="16"/>
        <v>3.1357598467581487</v>
      </c>
      <c r="CB25" s="342">
        <f t="shared" si="16"/>
        <v>2.7719860781295478</v>
      </c>
      <c r="CC25" s="342">
        <f t="shared" si="16"/>
        <v>2.7728508302387427</v>
      </c>
      <c r="CD25" s="342">
        <f t="shared" si="16"/>
        <v>2.5148515415035329</v>
      </c>
      <c r="CE25" s="342">
        <f t="shared" si="16"/>
        <v>2.4357113913653419</v>
      </c>
      <c r="CF25" s="342">
        <f t="shared" si="16"/>
        <v>3.6844850330548953</v>
      </c>
      <c r="CG25" s="342">
        <f t="shared" si="16"/>
        <v>2.8368158090975335</v>
      </c>
      <c r="CH25" s="342">
        <f t="shared" si="16"/>
        <v>2.9889751833343796</v>
      </c>
      <c r="CI25" s="342">
        <f t="shared" si="16"/>
        <v>3.2877994803781583</v>
      </c>
      <c r="CJ25" s="342">
        <f t="shared" si="16"/>
        <v>3.4229404476551823</v>
      </c>
      <c r="CK25" s="350">
        <f t="shared" si="16"/>
        <v>3.3420926460682252</v>
      </c>
      <c r="CL25" s="342">
        <f t="shared" si="16"/>
        <v>4.1019292895220891</v>
      </c>
      <c r="CM25" s="342">
        <f t="shared" si="16"/>
        <v>3.2787361476595236</v>
      </c>
      <c r="CN25" s="342">
        <f t="shared" si="16"/>
        <v>2.9247709991967672</v>
      </c>
      <c r="CO25" s="342">
        <f t="shared" si="16"/>
        <v>2.9110018940170854</v>
      </c>
      <c r="CP25" s="342">
        <f t="shared" si="16"/>
        <v>2.6023154701131035</v>
      </c>
      <c r="CQ25" s="342">
        <f t="shared" si="16"/>
        <v>2.5487098269070403</v>
      </c>
      <c r="CR25" s="342">
        <f t="shared" si="16"/>
        <v>3.801592255554517</v>
      </c>
      <c r="CS25" s="342">
        <f t="shared" si="16"/>
        <v>2.9436332270516119</v>
      </c>
      <c r="CT25" s="342">
        <f t="shared" si="16"/>
        <v>3.0956957221038097</v>
      </c>
      <c r="CU25" s="342">
        <f t="shared" si="16"/>
        <v>3.3939942823327125</v>
      </c>
      <c r="CV25" s="342">
        <f t="shared" si="17"/>
        <v>3.5327718349941994</v>
      </c>
      <c r="CW25" s="350">
        <f t="shared" si="17"/>
        <v>3.5198887209316827</v>
      </c>
      <c r="CX25" s="342">
        <f t="shared" si="17"/>
        <v>4.2377346656852879</v>
      </c>
      <c r="CY25" s="342">
        <f t="shared" si="17"/>
        <v>3.2225298297966281</v>
      </c>
      <c r="CZ25" s="342">
        <f t="shared" si="17"/>
        <v>3.2664113140531263</v>
      </c>
      <c r="DA25" s="342">
        <f t="shared" si="17"/>
        <v>3.0952001690404032</v>
      </c>
      <c r="DB25" s="342">
        <f t="shared" si="17"/>
        <v>2.6618957880446401</v>
      </c>
      <c r="DC25" s="342">
        <f t="shared" si="17"/>
        <v>2.8039729614262945</v>
      </c>
      <c r="DD25" s="342">
        <f t="shared" si="17"/>
        <v>3.9803988199942655</v>
      </c>
      <c r="DE25" s="342">
        <f t="shared" si="17"/>
        <v>3.0876678386021035</v>
      </c>
      <c r="DF25" s="342">
        <f t="shared" si="17"/>
        <v>3.2507965990297216</v>
      </c>
      <c r="DG25" s="342">
        <f t="shared" si="17"/>
        <v>3.5355671387054679</v>
      </c>
      <c r="DH25" s="342">
        <f t="shared" si="17"/>
        <v>3.6699789666520051</v>
      </c>
      <c r="DI25" s="350">
        <f t="shared" si="17"/>
        <v>3.7512863900774165</v>
      </c>
      <c r="DJ25" s="342">
        <f t="shared" si="17"/>
        <v>4.4051527160915143</v>
      </c>
      <c r="DK25" s="342">
        <f t="shared" si="17"/>
        <v>3.5540348700670825</v>
      </c>
      <c r="DL25" s="342">
        <f t="shared" si="17"/>
        <v>3.2056745549753014</v>
      </c>
      <c r="DM25" s="342">
        <f t="shared" si="17"/>
        <v>3.1749856396015117</v>
      </c>
      <c r="DN25" s="342">
        <f t="shared" si="17"/>
        <v>2.7758013775859962</v>
      </c>
      <c r="DO25" s="342">
        <f t="shared" si="17"/>
        <v>2.8840801525250108</v>
      </c>
      <c r="DP25" s="342">
        <f t="shared" si="17"/>
        <v>4.0794955397760573</v>
      </c>
      <c r="DQ25" s="342">
        <f t="shared" si="17"/>
        <v>3.1900710208812719</v>
      </c>
      <c r="DR25" s="342">
        <f t="shared" si="17"/>
        <v>3.3495385027229574</v>
      </c>
      <c r="DS25" s="342">
        <f t="shared" si="17"/>
        <v>3.6366898904683493</v>
      </c>
      <c r="DT25" s="342">
        <f t="shared" si="17"/>
        <v>3.7781598822908591</v>
      </c>
      <c r="DU25" s="350">
        <f t="shared" si="17"/>
        <v>3.8652173579495321</v>
      </c>
      <c r="DV25" s="342">
        <f t="shared" si="17"/>
        <v>4.5168131845301476</v>
      </c>
      <c r="DW25" s="342">
        <f t="shared" si="17"/>
        <v>3.6637672467081064</v>
      </c>
      <c r="DX25" s="342">
        <f t="shared" si="17"/>
        <v>3.4190695385380843</v>
      </c>
      <c r="DY25" s="342">
        <f t="shared" si="17"/>
        <v>3.2283366335726886</v>
      </c>
      <c r="DZ25" s="342">
        <f t="shared" si="17"/>
        <v>2.9468390469110908</v>
      </c>
      <c r="EA25" s="342">
        <f t="shared" si="17"/>
        <v>2.9207143724638356</v>
      </c>
      <c r="EB25" s="342">
        <f t="shared" si="17"/>
        <v>4.1648209705285577</v>
      </c>
      <c r="EC25" s="342">
        <f t="shared" si="17"/>
        <v>3.2930562300074135</v>
      </c>
      <c r="ED25" s="342">
        <f t="shared" si="17"/>
        <v>3.4400137505993125</v>
      </c>
      <c r="EE25" s="342">
        <f t="shared" si="18"/>
        <v>3.7331241217063154</v>
      </c>
      <c r="EF25" s="342">
        <f t="shared" si="18"/>
        <v>3.8847019591539445</v>
      </c>
      <c r="EG25" s="350">
        <f t="shared" si="18"/>
        <v>3.6235350036965541</v>
      </c>
      <c r="EH25" s="342">
        <f t="shared" si="18"/>
        <v>4.4891295840261769</v>
      </c>
      <c r="EI25" s="342">
        <f t="shared" si="18"/>
        <v>3.4952568432911981</v>
      </c>
      <c r="EJ25" s="342">
        <f t="shared" si="18"/>
        <v>3.5211997396160335</v>
      </c>
      <c r="EK25" s="342">
        <f t="shared" si="18"/>
        <v>3.3769954158311628</v>
      </c>
      <c r="EL25" s="342">
        <f t="shared" si="18"/>
        <v>2.9462787300984723</v>
      </c>
      <c r="EM25" s="342">
        <f t="shared" si="18"/>
        <v>3.108396239695034</v>
      </c>
      <c r="EN25" s="342">
        <f t="shared" si="18"/>
        <v>4.306916309352065</v>
      </c>
      <c r="EO25" s="342">
        <f t="shared" si="18"/>
        <v>3.406729931831384</v>
      </c>
      <c r="EP25" s="342">
        <f t="shared" si="18"/>
        <v>3.5695366101253811</v>
      </c>
      <c r="EQ25" s="342">
        <f t="shared" si="18"/>
        <v>3.8572896508171803</v>
      </c>
      <c r="ER25" s="342">
        <f t="shared" si="18"/>
        <v>4.0098464381045789</v>
      </c>
      <c r="ES25" s="350">
        <f t="shared" si="18"/>
        <v>4.0226347569173688</v>
      </c>
      <c r="ET25" s="342">
        <f t="shared" si="18"/>
        <v>4.7208131899776786</v>
      </c>
      <c r="EU25" s="342">
        <f t="shared" si="18"/>
        <v>3.8728637814458753</v>
      </c>
      <c r="EV25" s="342">
        <f t="shared" si="18"/>
        <v>3.5192124126819491</v>
      </c>
      <c r="EW25" s="342">
        <f t="shared" si="18"/>
        <v>3.4998921473501321</v>
      </c>
      <c r="EX25" s="342">
        <f t="shared" si="18"/>
        <v>3.0952019532312609</v>
      </c>
      <c r="EY25" s="342">
        <f t="shared" si="18"/>
        <v>3.221189450467524</v>
      </c>
      <c r="EZ25" s="342">
        <f t="shared" si="18"/>
        <v>4.4342305071208559</v>
      </c>
      <c r="FA25" s="342">
        <f t="shared" si="18"/>
        <v>3.5334132635021263</v>
      </c>
      <c r="FB25" s="342">
        <f t="shared" si="18"/>
        <v>3.6899728235056086</v>
      </c>
      <c r="FC25" s="342">
        <f t="shared" si="18"/>
        <v>3.9778184042298905</v>
      </c>
      <c r="FD25" s="342">
        <f t="shared" si="18"/>
        <v>4.1359589000685109</v>
      </c>
      <c r="FE25" s="350">
        <f t="shared" si="18"/>
        <v>4.0345951635937904</v>
      </c>
      <c r="FF25" s="342">
        <f t="shared" si="18"/>
        <v>4.8013644590440965</v>
      </c>
      <c r="FG25" s="342">
        <f t="shared" si="18"/>
        <v>3.9643438142456189</v>
      </c>
      <c r="FH25" s="342">
        <f t="shared" si="18"/>
        <v>3.7064556782219173</v>
      </c>
      <c r="FI25" s="342">
        <f t="shared" si="18"/>
        <v>3.5383526888400478</v>
      </c>
      <c r="FJ25" s="342">
        <f t="shared" si="18"/>
        <v>3.2568788580849897</v>
      </c>
      <c r="FK25" s="342">
        <f t="shared" si="18"/>
        <v>3.2510337774677303</v>
      </c>
      <c r="FL25" s="342">
        <f t="shared" si="18"/>
        <v>4.5166777763386587</v>
      </c>
      <c r="FM25" s="342">
        <f t="shared" si="18"/>
        <v>3.6358879323616571</v>
      </c>
      <c r="FN25" s="342">
        <f t="shared" si="18"/>
        <v>3.7817050219465642</v>
      </c>
      <c r="FO25" s="342">
        <f t="shared" si="18"/>
        <v>4.0771891757274155</v>
      </c>
      <c r="FP25" s="342">
        <f t="shared" si="18"/>
        <v>4.2471855960258358</v>
      </c>
      <c r="FQ25" s="350">
        <f t="shared" si="18"/>
        <v>4.2153876989825712</v>
      </c>
      <c r="FR25" s="342">
        <f t="shared" si="18"/>
        <v>4.9436306519841313</v>
      </c>
      <c r="FS25" s="342">
        <f t="shared" si="18"/>
        <v>4.0987128929792069</v>
      </c>
      <c r="FT25" s="342">
        <f t="shared" si="18"/>
        <v>3.7421763210739973</v>
      </c>
      <c r="FU25" s="342">
        <f t="shared" si="18"/>
        <v>3.7310908102265268</v>
      </c>
      <c r="FV25" s="342">
        <f t="shared" si="18"/>
        <v>3.32282828538328</v>
      </c>
      <c r="FW25" s="342">
        <f t="shared" si="18"/>
        <v>3.4616418311216686</v>
      </c>
      <c r="FX25" s="342">
        <f t="shared" si="18"/>
        <v>4.6873396284593429</v>
      </c>
      <c r="FY25" s="342">
        <f t="shared" si="18"/>
        <v>3.7786319316133685</v>
      </c>
      <c r="FZ25" s="342">
        <f t="shared" si="18"/>
        <v>3.9332777685029465</v>
      </c>
      <c r="GA25" s="342">
        <f t="shared" si="18"/>
        <v>4.2217246691246757</v>
      </c>
      <c r="GB25" s="342">
        <f t="shared" si="18"/>
        <v>4.3917484470162451</v>
      </c>
      <c r="GC25" s="350">
        <f t="shared" si="18"/>
        <v>4.4636580471367182</v>
      </c>
      <c r="GD25" s="342">
        <f t="shared" si="18"/>
        <v>5.1256112205919848</v>
      </c>
      <c r="GE25" s="342">
        <f t="shared" si="18"/>
        <v>4.2638263397384382</v>
      </c>
      <c r="GF25" s="342">
        <f t="shared" si="18"/>
        <v>3.9114366793814002</v>
      </c>
      <c r="GG25" s="342">
        <f t="shared" si="18"/>
        <v>3.8899444590455508</v>
      </c>
      <c r="GH25" s="342">
        <f t="shared" si="18"/>
        <v>3.4714574262843065</v>
      </c>
      <c r="GI25" s="342">
        <f t="shared" si="18"/>
        <v>3.6128791735860259</v>
      </c>
      <c r="GJ25" s="342">
        <f t="shared" si="18"/>
        <v>4.8399159704785415</v>
      </c>
      <c r="GK25" s="342">
        <f t="shared" si="18"/>
        <v>3.9230917753182641</v>
      </c>
      <c r="GL25" s="342">
        <f t="shared" si="18"/>
        <v>4.0738153421832548</v>
      </c>
      <c r="GM25" s="342">
        <f t="shared" si="18"/>
        <v>4.3600053127377052</v>
      </c>
      <c r="GN25" s="342">
        <f t="shared" si="18"/>
        <v>4.5341062759987274</v>
      </c>
      <c r="GO25" s="350">
        <f t="shared" si="18"/>
        <v>4.5205984286968697</v>
      </c>
      <c r="GP25" s="342">
        <f t="shared" si="10"/>
        <v>5.2324423839524297</v>
      </c>
      <c r="GQ25" s="342">
        <f t="shared" si="19"/>
        <v>4.1956764817500281</v>
      </c>
      <c r="GR25" s="342">
        <f t="shared" si="19"/>
        <v>4.2314243870384125</v>
      </c>
      <c r="GS25" s="342">
        <f t="shared" si="19"/>
        <v>4.0675116293587372</v>
      </c>
      <c r="GT25" s="342">
        <f t="shared" si="19"/>
        <v>3.6048617097589282</v>
      </c>
      <c r="GU25" s="342">
        <f t="shared" si="19"/>
        <v>3.7886602261154469</v>
      </c>
      <c r="GV25" s="342">
        <f t="shared" si="19"/>
        <v>5.004973512590901</v>
      </c>
      <c r="GW25" s="342">
        <f t="shared" si="19"/>
        <v>4.0738393930760157</v>
      </c>
      <c r="GX25" s="342">
        <f t="shared" si="19"/>
        <v>4.2238523286170162</v>
      </c>
      <c r="GY25" s="342">
        <f t="shared" si="19"/>
        <v>4.5061400596629069</v>
      </c>
      <c r="GZ25" s="342">
        <f t="shared" si="19"/>
        <v>4.6831129516852306</v>
      </c>
      <c r="HA25" s="350">
        <f t="shared" si="19"/>
        <v>4.3992657902513406</v>
      </c>
      <c r="HB25" s="342">
        <f t="shared" si="19"/>
        <v>5.2728698650222299</v>
      </c>
      <c r="HC25" s="342">
        <f t="shared" si="19"/>
        <v>4.4454763334641889</v>
      </c>
      <c r="HD25" s="342">
        <f t="shared" si="19"/>
        <v>4.0686280570513906</v>
      </c>
      <c r="HE25" s="342">
        <f t="shared" si="19"/>
        <v>4.0834732386632888</v>
      </c>
      <c r="HF25" s="342">
        <f t="shared" si="19"/>
        <v>3.6749309289043524</v>
      </c>
      <c r="HG25" s="342">
        <f t="shared" si="19"/>
        <v>3.8350048929023668</v>
      </c>
      <c r="HH25" s="342">
        <f t="shared" si="19"/>
        <v>5.0841272130639252</v>
      </c>
      <c r="HI25" s="342">
        <f t="shared" si="19"/>
        <v>4.1652140634583121</v>
      </c>
      <c r="HJ25" s="342">
        <f t="shared" si="19"/>
        <v>4.3182804632330756</v>
      </c>
      <c r="HK25" s="342">
        <f t="shared" si="19"/>
        <v>4.6091284089649571</v>
      </c>
      <c r="HL25" s="342">
        <f t="shared" si="19"/>
        <v>4.7992327553858125</v>
      </c>
      <c r="HM25" s="350">
        <f t="shared" si="19"/>
        <v>4.7927196023438192</v>
      </c>
      <c r="HN25" s="342">
        <f t="shared" si="19"/>
        <v>5.5046163696487653</v>
      </c>
      <c r="HO25" s="342">
        <f t="shared" si="19"/>
        <v>4.6459554880408875</v>
      </c>
      <c r="HP25" s="342">
        <f t="shared" si="19"/>
        <v>4.2872426790735885</v>
      </c>
      <c r="HQ25" s="342">
        <f t="shared" si="19"/>
        <v>4.2784748797286136</v>
      </c>
      <c r="HR25" s="342">
        <f t="shared" si="19"/>
        <v>3.9266956981154251</v>
      </c>
      <c r="HS25" s="342">
        <f t="shared" si="19"/>
        <v>3.9309081965195221</v>
      </c>
      <c r="HT25" s="342">
        <f t="shared" si="19"/>
        <v>5.2380533073615325</v>
      </c>
      <c r="HU25" s="342">
        <f t="shared" si="19"/>
        <v>4.3256403694668935</v>
      </c>
      <c r="HV25" s="342">
        <f t="shared" si="19"/>
        <v>4.4588462509181452</v>
      </c>
      <c r="HW25" s="342">
        <f t="shared" si="19"/>
        <v>4.7531050937856056</v>
      </c>
      <c r="HX25" s="342">
        <f t="shared" si="19"/>
        <v>4.9507145082084554</v>
      </c>
      <c r="HY25" s="350">
        <f t="shared" si="19"/>
        <v>4.8991512021089987</v>
      </c>
      <c r="HZ25" s="342">
        <f t="shared" si="19"/>
        <v>5.6368144449467783</v>
      </c>
      <c r="IA25" s="342">
        <f t="shared" si="19"/>
        <v>4.5989350649139409</v>
      </c>
      <c r="IB25" s="342">
        <f t="shared" si="19"/>
        <v>4.6310435539017023</v>
      </c>
      <c r="IC25" s="342">
        <f t="shared" si="19"/>
        <v>4.4762108051778764</v>
      </c>
      <c r="ID25" s="342">
        <f t="shared" si="19"/>
        <v>4.004803101491107</v>
      </c>
      <c r="IE25" s="342">
        <f t="shared" si="19"/>
        <v>4.2085603380359418</v>
      </c>
      <c r="IF25" s="342">
        <f t="shared" si="19"/>
        <v>5.4442599524833684</v>
      </c>
      <c r="IG25" s="342">
        <f t="shared" si="19"/>
        <v>4.4985975474421123</v>
      </c>
      <c r="IH25" s="342">
        <f t="shared" si="19"/>
        <v>4.6444137092477735</v>
      </c>
      <c r="II25" s="342">
        <f t="shared" si="19"/>
        <v>4.9268358493382731</v>
      </c>
      <c r="IJ25" s="342">
        <f t="shared" si="19"/>
        <v>5.1229400251967734</v>
      </c>
      <c r="IK25" s="350">
        <f t="shared" si="19"/>
        <v>5.1657802080903297</v>
      </c>
      <c r="IL25" s="342">
        <f t="shared" si="19"/>
        <v>5.8409747421009595</v>
      </c>
      <c r="IM25" s="342">
        <f t="shared" si="19"/>
        <v>4.9674403221411509</v>
      </c>
      <c r="IN25" s="342">
        <f t="shared" si="19"/>
        <v>4.6076785516848293</v>
      </c>
      <c r="IO25" s="342">
        <f t="shared" si="19"/>
        <v>4.5942848450194367</v>
      </c>
      <c r="IP25" s="342">
        <f t="shared" si="19"/>
        <v>4.1565090676315268</v>
      </c>
      <c r="IQ25" s="342">
        <f t="shared" si="19"/>
        <v>4.3282912964539619</v>
      </c>
      <c r="IR25" s="342">
        <f t="shared" si="19"/>
        <v>5.5846828621645592</v>
      </c>
      <c r="IS25" s="342">
        <f t="shared" si="19"/>
        <v>4.6412834772287086</v>
      </c>
      <c r="IT25" s="342">
        <f t="shared" si="19"/>
        <v>4.7832060112203516</v>
      </c>
      <c r="IU25" s="342">
        <f t="shared" si="19"/>
        <v>5.0681002785847715</v>
      </c>
      <c r="IV25" s="342">
        <f t="shared" si="19"/>
        <v>5.272861967004034</v>
      </c>
      <c r="IW25" s="350">
        <f t="shared" si="19"/>
        <v>5.3206304656737728</v>
      </c>
      <c r="IX25" s="342">
        <f t="shared" si="19"/>
        <v>5.9942450154177207</v>
      </c>
      <c r="IY25" s="342">
        <f t="shared" si="19"/>
        <v>5.1183461381549478</v>
      </c>
      <c r="IZ25" s="342">
        <f t="shared" si="19"/>
        <v>4.862063916638391</v>
      </c>
      <c r="JA25" s="342">
        <f t="shared" si="19"/>
        <v>4.6891062153005194</v>
      </c>
      <c r="JB25" s="342">
        <f t="shared" si="19"/>
        <v>4.3681444583812947</v>
      </c>
      <c r="JC25" s="342">
        <f t="shared" si="20"/>
        <v>4.4070887772749554</v>
      </c>
      <c r="JD25" s="342">
        <f t="shared" si="20"/>
        <v>5.7136688229777457</v>
      </c>
      <c r="JE25" s="342">
        <f t="shared" si="20"/>
        <v>4.7866607280833922</v>
      </c>
      <c r="JF25" s="342">
        <f t="shared" si="20"/>
        <v>4.9156729997644266</v>
      </c>
      <c r="JG25" s="342">
        <f t="shared" si="20"/>
        <v>5.2064891631098318</v>
      </c>
      <c r="JH25" s="342">
        <f t="shared" si="20"/>
        <v>5.4228923400370155</v>
      </c>
      <c r="JI25" s="350">
        <f t="shared" si="20"/>
        <v>5.3867406366737294</v>
      </c>
      <c r="JJ25" s="342">
        <f t="shared" si="20"/>
        <v>6.1136906936122104</v>
      </c>
      <c r="JK25" s="342">
        <f t="shared" si="20"/>
        <v>5.0651680679616939</v>
      </c>
      <c r="JL25" s="342">
        <f t="shared" si="20"/>
        <v>5.095134195724448</v>
      </c>
      <c r="JM25" s="342">
        <f t="shared" si="20"/>
        <v>4.9427057750219543</v>
      </c>
      <c r="JN25" s="342">
        <f t="shared" si="20"/>
        <v>4.4575377015539424</v>
      </c>
      <c r="JO25" s="342">
        <f t="shared" si="20"/>
        <v>4.6804455625638486</v>
      </c>
      <c r="JP25" s="342">
        <f t="shared" si="20"/>
        <v>5.9342281654563491</v>
      </c>
      <c r="JQ25" s="342">
        <f t="shared" si="20"/>
        <v>4.9708394674062788</v>
      </c>
      <c r="JR25" s="342">
        <f t="shared" si="20"/>
        <v>5.110577105062867</v>
      </c>
      <c r="JS25" s="342">
        <f t="shared" si="20"/>
        <v>5.3917828076158401</v>
      </c>
      <c r="JT25" s="342">
        <f t="shared" si="20"/>
        <v>5.6073237207853444</v>
      </c>
      <c r="JU25" s="350">
        <f t="shared" si="20"/>
        <v>5.5762509189066254</v>
      </c>
      <c r="JV25" s="342">
        <f t="shared" si="20"/>
        <v>6.2955272423340345</v>
      </c>
      <c r="JW25" s="342">
        <f t="shared" si="20"/>
        <v>5.4219080852030963</v>
      </c>
      <c r="JX25" s="342">
        <f t="shared" si="20"/>
        <v>5.054751771421107</v>
      </c>
      <c r="JY25" s="342">
        <f t="shared" si="20"/>
        <v>5.0529385101470936</v>
      </c>
      <c r="JZ25" s="342">
        <f t="shared" si="20"/>
        <v>4.6059562127769214</v>
      </c>
      <c r="KA25" s="342">
        <f t="shared" si="20"/>
        <v>4.7994273511353516</v>
      </c>
      <c r="KB25" s="342">
        <f t="shared" si="20"/>
        <v>6.0773711335730392</v>
      </c>
      <c r="KC25" s="342">
        <f t="shared" si="20"/>
        <v>5.1181326537715286</v>
      </c>
      <c r="KD25" s="342">
        <f t="shared" si="20"/>
        <v>5.2554743372092112</v>
      </c>
      <c r="KE25" s="342">
        <f t="shared" si="20"/>
        <v>5.5405888450930991</v>
      </c>
      <c r="KF25" s="342">
        <f t="shared" si="20"/>
        <v>5.7664413822728751</v>
      </c>
      <c r="KG25" s="350">
        <f t="shared" si="20"/>
        <v>5.6226916941077434</v>
      </c>
      <c r="KH25" s="342">
        <f t="shared" si="20"/>
        <v>6.4132631423242561</v>
      </c>
      <c r="KI25" s="342">
        <f t="shared" si="20"/>
        <v>5.5516968367453767</v>
      </c>
      <c r="KJ25" s="342">
        <f t="shared" si="20"/>
        <v>5.2813916363425424</v>
      </c>
      <c r="KK25" s="342">
        <f t="shared" si="20"/>
        <v>5.1323554144554366</v>
      </c>
      <c r="KL25" s="342">
        <f t="shared" si="20"/>
        <v>4.8085001757493497</v>
      </c>
      <c r="KM25" s="342">
        <f t="shared" si="20"/>
        <v>4.8725089505463908</v>
      </c>
      <c r="KN25" s="342">
        <f t="shared" si="20"/>
        <v>6.2052222538439219</v>
      </c>
      <c r="KO25" s="342">
        <f t="shared" si="20"/>
        <v>5.2651026874886426</v>
      </c>
      <c r="KP25" s="342">
        <f t="shared" si="20"/>
        <v>5.3916407860235731</v>
      </c>
      <c r="KQ25" s="342">
        <f t="shared" si="20"/>
        <v>5.6846529314765588</v>
      </c>
      <c r="KR25" s="342">
        <f t="shared" si="20"/>
        <v>5.9242479727397912</v>
      </c>
      <c r="KS25" s="350">
        <f t="shared" si="20"/>
        <v>5.8492619517965201</v>
      </c>
      <c r="KT25" s="342">
        <f t="shared" si="20"/>
        <v>6.602165657783404</v>
      </c>
      <c r="KU25" s="342">
        <f t="shared" si="20"/>
        <v>5.7323000100111328</v>
      </c>
      <c r="KV25" s="342">
        <f t="shared" si="20"/>
        <v>5.3632067786340896</v>
      </c>
      <c r="KW25" s="342">
        <f t="shared" si="20"/>
        <v>5.3717637104089038</v>
      </c>
      <c r="KX25" s="342">
        <f t="shared" si="20"/>
        <v>4.9201994681810453</v>
      </c>
      <c r="KY25" s="342">
        <f t="shared" si="20"/>
        <v>5.1306197535891256</v>
      </c>
      <c r="KZ25" s="342">
        <f t="shared" si="20"/>
        <v>6.4250588325007012</v>
      </c>
      <c r="LA25" s="342">
        <f t="shared" si="20"/>
        <v>5.4556479431542364</v>
      </c>
      <c r="LB25" s="342">
        <f t="shared" si="20"/>
        <v>5.5905917216576757</v>
      </c>
      <c r="LC25" s="342">
        <f t="shared" si="20"/>
        <v>5.8765391374123324</v>
      </c>
      <c r="LD25" s="342">
        <f t="shared" si="20"/>
        <v>6.1178589440830375</v>
      </c>
      <c r="LE25" s="350">
        <f t="shared" si="20"/>
        <v>6.1374374175157733</v>
      </c>
      <c r="LF25" s="342">
        <f t="shared" si="20"/>
        <v>6.8297207412471757</v>
      </c>
      <c r="LG25" s="342">
        <f t="shared" si="20"/>
        <v>5.9434091358255303</v>
      </c>
      <c r="LH25" s="342">
        <f t="shared" si="20"/>
        <v>5.5777335101416892</v>
      </c>
      <c r="LI25" s="342">
        <f t="shared" si="20"/>
        <v>5.5772019164229585</v>
      </c>
      <c r="LJ25" s="342">
        <f t="shared" si="20"/>
        <v>5.1148351360176516</v>
      </c>
      <c r="LK25" s="342">
        <f t="shared" si="20"/>
        <v>5.3297839357145342</v>
      </c>
      <c r="LL25" s="342">
        <f t="shared" si="20"/>
        <v>6.6274975520017385</v>
      </c>
      <c r="LM25" s="342">
        <f t="shared" si="20"/>
        <v>5.6487287481314388</v>
      </c>
      <c r="LN25" s="342">
        <f t="shared" si="12"/>
        <v>5.7794326706376298</v>
      </c>
      <c r="LO25" s="342">
        <f t="shared" si="13"/>
        <v>6.0632008043111325</v>
      </c>
      <c r="LP25" s="342">
        <f t="shared" si="13"/>
        <v>6.3104200975256504</v>
      </c>
      <c r="LQ25" s="350">
        <f t="shared" si="13"/>
        <v>6.2517367756004889</v>
      </c>
      <c r="LR25" s="342">
        <f t="shared" si="13"/>
        <v>6.9897723671756511</v>
      </c>
      <c r="LS25" s="342">
        <f t="shared" si="13"/>
        <v>5.9270147056081264</v>
      </c>
      <c r="LT25" s="342">
        <f t="shared" si="13"/>
        <v>5.9497506734962311</v>
      </c>
      <c r="LU25" s="342">
        <f t="shared" si="13"/>
        <v>5.8065379078331896</v>
      </c>
      <c r="LV25" s="342">
        <f t="shared" si="13"/>
        <v>5.2985686364593185</v>
      </c>
      <c r="LW25" s="342">
        <f t="shared" si="13"/>
        <v>5.5575142029313138</v>
      </c>
      <c r="LX25" s="342">
        <f t="shared" si="13"/>
        <v>6.8459630632466624</v>
      </c>
      <c r="LY25" s="342">
        <f t="shared" si="13"/>
        <v>5.8512145702711207</v>
      </c>
      <c r="LZ25" s="342">
        <f t="shared" si="13"/>
        <v>5.9806020453949102</v>
      </c>
      <c r="MA25" s="342">
        <f t="shared" si="13"/>
        <v>6.260295087149566</v>
      </c>
      <c r="MB25" s="342">
        <f t="shared" si="13"/>
        <v>6.5120482710146703</v>
      </c>
      <c r="MC25" s="350">
        <f t="shared" si="13"/>
        <v>6.181870050222801</v>
      </c>
      <c r="MD25" s="342">
        <f t="shared" si="13"/>
        <v>7.0823609772282747</v>
      </c>
      <c r="ME25" s="342">
        <f t="shared" si="13"/>
        <v>6.228350696142285</v>
      </c>
      <c r="MF25" s="342">
        <f t="shared" si="13"/>
        <v>5.8381898818535092</v>
      </c>
      <c r="MG25" s="342">
        <f t="shared" si="13"/>
        <v>5.8742280155214051</v>
      </c>
      <c r="MH25" s="342">
        <f t="shared" si="13"/>
        <v>5.4192754759088322</v>
      </c>
      <c r="MI25" s="342">
        <f t="shared" si="13"/>
        <v>5.6562987131022302</v>
      </c>
      <c r="MJ25" s="342">
        <f t="shared" ref="MJ25:NA25" si="21">$C25*MJ$21</f>
        <v>6.979283370804918</v>
      </c>
      <c r="MK25" s="342">
        <f t="shared" si="21"/>
        <v>5.9952260349188844</v>
      </c>
      <c r="ML25" s="342">
        <f t="shared" si="21"/>
        <v>6.1271657593807118</v>
      </c>
      <c r="MM25" s="342">
        <f t="shared" si="21"/>
        <v>6.4153544994799452</v>
      </c>
      <c r="MN25" s="342">
        <f t="shared" si="21"/>
        <v>6.6820292283256562</v>
      </c>
      <c r="MO25" s="350">
        <f t="shared" si="21"/>
        <v>6.6280742500653504</v>
      </c>
      <c r="MP25" s="342">
        <f t="shared" si="21"/>
        <v>7.3676327793781713</v>
      </c>
      <c r="MQ25" s="342">
        <f t="shared" si="21"/>
        <v>6.4817663176809015</v>
      </c>
      <c r="MR25" s="342">
        <f t="shared" si="21"/>
        <v>6.1094735801010946</v>
      </c>
      <c r="MS25" s="342">
        <f t="shared" si="21"/>
        <v>6.1224331812362189</v>
      </c>
      <c r="MT25" s="342">
        <f t="shared" si="21"/>
        <v>5.6498286185329336</v>
      </c>
      <c r="MU25" s="342">
        <f t="shared" si="21"/>
        <v>5.8902803092999463</v>
      </c>
      <c r="MV25" s="342">
        <f t="shared" si="21"/>
        <v>7.2131062453839396</v>
      </c>
      <c r="MW25" s="342">
        <f t="shared" si="21"/>
        <v>6.2163048861968093</v>
      </c>
      <c r="MX25" s="342">
        <f t="shared" si="21"/>
        <v>6.3419358069428702</v>
      </c>
      <c r="MY25" s="342">
        <f t="shared" si="21"/>
        <v>6.6261138763078238</v>
      </c>
      <c r="MZ25" s="342">
        <f t="shared" si="21"/>
        <v>6.8977728731550112</v>
      </c>
      <c r="NA25" s="350">
        <f t="shared" si="21"/>
        <v>6.7263825002233357</v>
      </c>
    </row>
    <row r="26" spans="1:365" x14ac:dyDescent="0.2">
      <c r="C26" s="277">
        <f>SUM(C22:C25)</f>
        <v>0.34845590533601251</v>
      </c>
      <c r="E26" s="272"/>
      <c r="F26" s="366">
        <f>SUM(F22:F25)</f>
        <v>107.71865801933703</v>
      </c>
      <c r="G26" s="366">
        <f t="shared" ref="G26:BR26" si="22">SUM(G22:G25)</f>
        <v>76.809246615824307</v>
      </c>
      <c r="H26" s="366">
        <f t="shared" si="22"/>
        <v>77.856311843634188</v>
      </c>
      <c r="I26" s="366">
        <f t="shared" si="22"/>
        <v>72.789852286442823</v>
      </c>
      <c r="J26" s="366">
        <f t="shared" si="22"/>
        <v>60.102638138406874</v>
      </c>
      <c r="K26" s="366">
        <f t="shared" si="22"/>
        <v>63.576120639110577</v>
      </c>
      <c r="L26" s="366">
        <f t="shared" si="22"/>
        <v>99.950492913523021</v>
      </c>
      <c r="M26" s="366">
        <f t="shared" si="22"/>
        <v>72.794214668870438</v>
      </c>
      <c r="N26" s="366">
        <f t="shared" si="22"/>
        <v>78.380871450140759</v>
      </c>
      <c r="O26" s="366">
        <f t="shared" si="22"/>
        <v>87.537002286711868</v>
      </c>
      <c r="P26" s="366">
        <f t="shared" si="22"/>
        <v>90.733892650078772</v>
      </c>
      <c r="Q26" s="366">
        <f t="shared" si="22"/>
        <v>92.133688539815694</v>
      </c>
      <c r="R26" s="366">
        <f t="shared" si="22"/>
        <v>113.63384873913463</v>
      </c>
      <c r="S26" s="366">
        <f t="shared" si="22"/>
        <v>87.366430179717483</v>
      </c>
      <c r="T26" s="366">
        <f t="shared" si="22"/>
        <v>76.42790108240176</v>
      </c>
      <c r="U26" s="366">
        <f t="shared" si="22"/>
        <v>75.333279495686398</v>
      </c>
      <c r="V26" s="366">
        <f t="shared" si="22"/>
        <v>63.509457605842968</v>
      </c>
      <c r="W26" s="366">
        <f t="shared" si="22"/>
        <v>65.818926736776078</v>
      </c>
      <c r="X26" s="366">
        <f t="shared" si="22"/>
        <v>102.63283496427414</v>
      </c>
      <c r="Y26" s="366">
        <f t="shared" si="22"/>
        <v>75.499841297552408</v>
      </c>
      <c r="Z26" s="366">
        <f t="shared" si="22"/>
        <v>80.909145620174371</v>
      </c>
      <c r="AA26" s="366">
        <f t="shared" si="22"/>
        <v>90.0783217044183</v>
      </c>
      <c r="AB26" s="366">
        <f t="shared" si="22"/>
        <v>93.422706231256925</v>
      </c>
      <c r="AC26" s="366">
        <f t="shared" si="22"/>
        <v>91.235827070000624</v>
      </c>
      <c r="AD26" s="366">
        <f t="shared" si="22"/>
        <v>114.94535416232456</v>
      </c>
      <c r="AE26" s="366">
        <f t="shared" si="22"/>
        <v>89.025899656671911</v>
      </c>
      <c r="AF26" s="366">
        <f t="shared" si="22"/>
        <v>81.161050748385904</v>
      </c>
      <c r="AG26" s="366">
        <f t="shared" si="22"/>
        <v>75.365017093878933</v>
      </c>
      <c r="AH26" s="366">
        <f t="shared" si="22"/>
        <v>67.479734589765528</v>
      </c>
      <c r="AI26" s="366">
        <f t="shared" si="22"/>
        <v>65.586873734263207</v>
      </c>
      <c r="AJ26" s="366">
        <f t="shared" si="22"/>
        <v>104.04011701816187</v>
      </c>
      <c r="AK26" s="366">
        <f t="shared" si="22"/>
        <v>77.583906050075413</v>
      </c>
      <c r="AL26" s="366">
        <f t="shared" si="22"/>
        <v>82.671366807164944</v>
      </c>
      <c r="AM26" s="366">
        <f t="shared" si="22"/>
        <v>92.090101038582489</v>
      </c>
      <c r="AN26" s="366">
        <f t="shared" si="22"/>
        <v>95.775193752172314</v>
      </c>
      <c r="AO26" s="366">
        <f t="shared" si="22"/>
        <v>98.995289717226569</v>
      </c>
      <c r="AP26" s="366">
        <f t="shared" si="22"/>
        <v>119.55981760611874</v>
      </c>
      <c r="AQ26" s="366">
        <f t="shared" si="22"/>
        <v>87.288719816876181</v>
      </c>
      <c r="AR26" s="366">
        <f t="shared" si="22"/>
        <v>89.004546831628573</v>
      </c>
      <c r="AS26" s="366">
        <f t="shared" si="22"/>
        <v>83.06439735811216</v>
      </c>
      <c r="AT26" s="366">
        <f t="shared" si="22"/>
        <v>69.61895791822181</v>
      </c>
      <c r="AU26" s="366">
        <f t="shared" si="22"/>
        <v>73.313447749762872</v>
      </c>
      <c r="AV26" s="366">
        <f t="shared" si="22"/>
        <v>109.7685571063337</v>
      </c>
      <c r="AW26" s="366">
        <f t="shared" si="22"/>
        <v>82.036122899690355</v>
      </c>
      <c r="AX26" s="366">
        <f t="shared" si="22"/>
        <v>87.35135702105913</v>
      </c>
      <c r="AY26" s="366">
        <f t="shared" si="22"/>
        <v>96.348422318022529</v>
      </c>
      <c r="AZ26" s="366">
        <f t="shared" si="22"/>
        <v>99.831263955735963</v>
      </c>
      <c r="BA26" s="366">
        <f t="shared" si="22"/>
        <v>103.08853346588084</v>
      </c>
      <c r="BB26" s="366">
        <f t="shared" si="22"/>
        <v>123.37318039947903</v>
      </c>
      <c r="BC26" s="366">
        <f t="shared" si="22"/>
        <v>96.628950004348724</v>
      </c>
      <c r="BD26" s="366">
        <f t="shared" si="22"/>
        <v>85.730130282843149</v>
      </c>
      <c r="BE26" s="366">
        <f t="shared" si="22"/>
        <v>84.514133965861987</v>
      </c>
      <c r="BF26" s="366">
        <f t="shared" si="22"/>
        <v>72.303675586435077</v>
      </c>
      <c r="BG26" s="366">
        <f t="shared" si="22"/>
        <v>74.964975441986098</v>
      </c>
      <c r="BH26" s="366">
        <f t="shared" si="22"/>
        <v>112.09321680526426</v>
      </c>
      <c r="BI26" s="366">
        <f t="shared" si="22"/>
        <v>84.547614919414599</v>
      </c>
      <c r="BJ26" s="366">
        <f t="shared" si="22"/>
        <v>89.798583177655061</v>
      </c>
      <c r="BK26" s="366">
        <f t="shared" si="22"/>
        <v>98.913940569181023</v>
      </c>
      <c r="BL26" s="366">
        <f t="shared" si="22"/>
        <v>102.63690329584094</v>
      </c>
      <c r="BM26" s="366">
        <f t="shared" si="22"/>
        <v>103.30538203433824</v>
      </c>
      <c r="BN26" s="366">
        <f t="shared" si="22"/>
        <v>125.24158047360716</v>
      </c>
      <c r="BO26" s="366">
        <f t="shared" si="22"/>
        <v>98.791758894625715</v>
      </c>
      <c r="BP26" s="366">
        <f t="shared" si="22"/>
        <v>91.026503701661696</v>
      </c>
      <c r="BQ26" s="366">
        <f t="shared" si="22"/>
        <v>85.027494771182788</v>
      </c>
      <c r="BR26" s="366">
        <f t="shared" si="22"/>
        <v>76.714539329492354</v>
      </c>
      <c r="BS26" s="366">
        <f t="shared" ref="BS26:ED26" si="23">SUM(BS22:BS25)</f>
        <v>75.169835145386571</v>
      </c>
      <c r="BT26" s="366">
        <f t="shared" si="23"/>
        <v>113.92176703438575</v>
      </c>
      <c r="BU26" s="366">
        <f t="shared" si="23"/>
        <v>87.026395551806402</v>
      </c>
      <c r="BV26" s="366">
        <f t="shared" si="23"/>
        <v>91.939957403002765</v>
      </c>
      <c r="BW26" s="366">
        <f t="shared" si="23"/>
        <v>101.29257872193287</v>
      </c>
      <c r="BX26" s="366">
        <f t="shared" si="23"/>
        <v>105.35647495878686</v>
      </c>
      <c r="BY26" s="366">
        <f t="shared" si="23"/>
        <v>97.587082254683978</v>
      </c>
      <c r="BZ26" s="366">
        <f t="shared" si="23"/>
        <v>124.76873885202849</v>
      </c>
      <c r="CA26" s="366">
        <f t="shared" si="23"/>
        <v>99.334003301675153</v>
      </c>
      <c r="CB26" s="366">
        <f t="shared" si="23"/>
        <v>87.810447130314031</v>
      </c>
      <c r="CC26" s="366">
        <f t="shared" si="23"/>
        <v>87.837840582959558</v>
      </c>
      <c r="CD26" s="366">
        <f t="shared" si="23"/>
        <v>79.664988243661838</v>
      </c>
      <c r="CE26" s="366">
        <f t="shared" si="23"/>
        <v>77.158001637768095</v>
      </c>
      <c r="CF26" s="366">
        <f t="shared" si="23"/>
        <v>116.71641526273923</v>
      </c>
      <c r="CG26" s="366">
        <f t="shared" si="23"/>
        <v>89.864111002781257</v>
      </c>
      <c r="CH26" s="366">
        <f t="shared" si="23"/>
        <v>94.684186685059558</v>
      </c>
      <c r="CI26" s="366">
        <f t="shared" si="23"/>
        <v>104.15028586349479</v>
      </c>
      <c r="CJ26" s="366">
        <f t="shared" si="23"/>
        <v>108.43125569081296</v>
      </c>
      <c r="CK26" s="366">
        <f t="shared" si="23"/>
        <v>105.870174427503</v>
      </c>
      <c r="CL26" s="366">
        <f t="shared" si="23"/>
        <v>129.94013492770236</v>
      </c>
      <c r="CM26" s="366">
        <f t="shared" si="23"/>
        <v>103.86317933550995</v>
      </c>
      <c r="CN26" s="366">
        <f t="shared" si="23"/>
        <v>92.65033876596577</v>
      </c>
      <c r="CO26" s="366">
        <f t="shared" si="23"/>
        <v>92.214163674051889</v>
      </c>
      <c r="CP26" s="366">
        <f t="shared" si="23"/>
        <v>82.435653918924771</v>
      </c>
      <c r="CQ26" s="366">
        <f t="shared" si="23"/>
        <v>80.73754456124405</v>
      </c>
      <c r="CR26" s="366">
        <f t="shared" si="23"/>
        <v>120.42611555705663</v>
      </c>
      <c r="CS26" s="366">
        <f t="shared" si="23"/>
        <v>93.247852828130675</v>
      </c>
      <c r="CT26" s="366">
        <f t="shared" si="23"/>
        <v>98.064859590045828</v>
      </c>
      <c r="CU26" s="366">
        <f t="shared" si="23"/>
        <v>107.51430457777231</v>
      </c>
      <c r="CV26" s="366">
        <f t="shared" si="23"/>
        <v>111.91047346440635</v>
      </c>
      <c r="CW26" s="366">
        <f t="shared" si="23"/>
        <v>111.50236463038807</v>
      </c>
      <c r="CX26" s="366">
        <f t="shared" si="23"/>
        <v>134.24215177319738</v>
      </c>
      <c r="CY26" s="366">
        <f t="shared" si="23"/>
        <v>102.08268630128094</v>
      </c>
      <c r="CZ26" s="366">
        <f t="shared" si="23"/>
        <v>103.47275560347059</v>
      </c>
      <c r="DA26" s="366">
        <f t="shared" si="23"/>
        <v>98.049161554468412</v>
      </c>
      <c r="DB26" s="366">
        <f t="shared" si="23"/>
        <v>84.323027884837614</v>
      </c>
      <c r="DC26" s="366">
        <f t="shared" si="23"/>
        <v>88.823721528318146</v>
      </c>
      <c r="DD26" s="366">
        <f t="shared" si="23"/>
        <v>126.09031585631797</v>
      </c>
      <c r="DE26" s="366">
        <f t="shared" si="23"/>
        <v>97.810553825180449</v>
      </c>
      <c r="DF26" s="366">
        <f t="shared" si="23"/>
        <v>102.97811563437567</v>
      </c>
      <c r="DG26" s="366">
        <f t="shared" si="23"/>
        <v>111.99902256307904</v>
      </c>
      <c r="DH26" s="366">
        <f t="shared" si="23"/>
        <v>116.25689485353165</v>
      </c>
      <c r="DI26" s="366">
        <f t="shared" si="23"/>
        <v>118.83253592991711</v>
      </c>
      <c r="DJ26" s="366">
        <f t="shared" si="23"/>
        <v>139.54558889355121</v>
      </c>
      <c r="DK26" s="366">
        <f t="shared" si="23"/>
        <v>112.58403984045299</v>
      </c>
      <c r="DL26" s="366">
        <f t="shared" si="23"/>
        <v>101.5487481151398</v>
      </c>
      <c r="DM26" s="366">
        <f t="shared" si="23"/>
        <v>100.57659049783487</v>
      </c>
      <c r="DN26" s="366">
        <f t="shared" si="23"/>
        <v>87.93130745997081</v>
      </c>
      <c r="DO26" s="366">
        <f t="shared" si="23"/>
        <v>91.361341873611636</v>
      </c>
      <c r="DP26" s="366">
        <f t="shared" si="23"/>
        <v>129.22948287517193</v>
      </c>
      <c r="DQ26" s="366">
        <f t="shared" si="23"/>
        <v>101.0544623333965</v>
      </c>
      <c r="DR26" s="366">
        <f t="shared" si="23"/>
        <v>106.10604285674182</v>
      </c>
      <c r="DS26" s="366">
        <f t="shared" si="23"/>
        <v>115.20236983722481</v>
      </c>
      <c r="DT26" s="366">
        <f t="shared" si="23"/>
        <v>119.68382929889673</v>
      </c>
      <c r="DU26" s="366">
        <f t="shared" si="23"/>
        <v>122.44161943497951</v>
      </c>
      <c r="DV26" s="366">
        <f t="shared" si="23"/>
        <v>143.08274794991729</v>
      </c>
      <c r="DW26" s="366">
        <f t="shared" si="23"/>
        <v>116.06012117200937</v>
      </c>
      <c r="DX26" s="366">
        <f t="shared" si="23"/>
        <v>108.30863376891551</v>
      </c>
      <c r="DY26" s="366">
        <f t="shared" si="23"/>
        <v>102.2666331255442</v>
      </c>
      <c r="DZ26" s="366">
        <f t="shared" si="23"/>
        <v>93.349406179174238</v>
      </c>
      <c r="EA26" s="366">
        <f t="shared" si="23"/>
        <v>92.521833716799037</v>
      </c>
      <c r="EB26" s="366">
        <f t="shared" si="23"/>
        <v>131.9324056225399</v>
      </c>
      <c r="EC26" s="366">
        <f t="shared" si="23"/>
        <v>104.31680817723904</v>
      </c>
      <c r="ED26" s="366">
        <f t="shared" si="23"/>
        <v>108.97210053031048</v>
      </c>
      <c r="EE26" s="366">
        <f t="shared" ref="EE26:GP26" si="24">SUM(EE22:EE25)</f>
        <v>118.25719505098914</v>
      </c>
      <c r="EF26" s="366">
        <f t="shared" si="24"/>
        <v>123.0588489215972</v>
      </c>
      <c r="EG26" s="366">
        <f t="shared" si="24"/>
        <v>114.78565183907403</v>
      </c>
      <c r="EH26" s="366">
        <f t="shared" si="24"/>
        <v>142.20579212477446</v>
      </c>
      <c r="EI26" s="366">
        <f t="shared" si="24"/>
        <v>110.72208070099344</v>
      </c>
      <c r="EJ26" s="366">
        <f t="shared" si="24"/>
        <v>111.54389483062151</v>
      </c>
      <c r="EK26" s="366">
        <f t="shared" si="24"/>
        <v>106.97581772172836</v>
      </c>
      <c r="EL26" s="366">
        <f t="shared" si="24"/>
        <v>93.331656569881858</v>
      </c>
      <c r="EM26" s="366">
        <f t="shared" si="24"/>
        <v>98.467184167817294</v>
      </c>
      <c r="EN26" s="366">
        <f t="shared" si="24"/>
        <v>136.43367470742831</v>
      </c>
      <c r="EO26" s="366">
        <f t="shared" si="24"/>
        <v>107.91774205741791</v>
      </c>
      <c r="EP26" s="366">
        <f t="shared" si="24"/>
        <v>113.07510101011646</v>
      </c>
      <c r="EQ26" s="366">
        <f t="shared" si="24"/>
        <v>122.19048703806656</v>
      </c>
      <c r="ER26" s="366">
        <f t="shared" si="24"/>
        <v>127.02315189528326</v>
      </c>
      <c r="ES26" s="366">
        <f t="shared" si="24"/>
        <v>127.42825782343202</v>
      </c>
      <c r="ET26" s="366">
        <f t="shared" si="24"/>
        <v>149.54502127598741</v>
      </c>
      <c r="EU26" s="366">
        <f t="shared" si="24"/>
        <v>122.68384138243412</v>
      </c>
      <c r="EV26" s="366">
        <f t="shared" si="24"/>
        <v>111.48094066643831</v>
      </c>
      <c r="EW26" s="366">
        <f t="shared" si="24"/>
        <v>110.86891698029923</v>
      </c>
      <c r="EX26" s="366">
        <f t="shared" si="24"/>
        <v>98.049218073726678</v>
      </c>
      <c r="EY26" s="366">
        <f t="shared" si="24"/>
        <v>102.04022602013397</v>
      </c>
      <c r="EZ26" s="366">
        <f t="shared" si="24"/>
        <v>140.46670962066941</v>
      </c>
      <c r="FA26" s="366">
        <f t="shared" si="24"/>
        <v>111.9307925145371</v>
      </c>
      <c r="FB26" s="366">
        <f t="shared" si="24"/>
        <v>116.89025644362994</v>
      </c>
      <c r="FC26" s="366">
        <f t="shared" si="24"/>
        <v>126.00857393710722</v>
      </c>
      <c r="FD26" s="366">
        <f t="shared" si="24"/>
        <v>131.0181184505374</v>
      </c>
      <c r="FE26" s="366">
        <f t="shared" si="24"/>
        <v>127.80713730857926</v>
      </c>
      <c r="FF26" s="366">
        <f t="shared" si="24"/>
        <v>152.09670903857861</v>
      </c>
      <c r="FG26" s="366">
        <f t="shared" si="24"/>
        <v>125.58172844147076</v>
      </c>
      <c r="FH26" s="366">
        <f t="shared" si="24"/>
        <v>117.41239717660204</v>
      </c>
      <c r="FI26" s="366">
        <f t="shared" si="24"/>
        <v>112.08726268980665</v>
      </c>
      <c r="FJ26" s="366">
        <f t="shared" si="24"/>
        <v>103.17078827852033</v>
      </c>
      <c r="FK26" s="366">
        <f t="shared" si="24"/>
        <v>102.98562892777042</v>
      </c>
      <c r="FL26" s="366">
        <f t="shared" si="24"/>
        <v>143.07845851501233</v>
      </c>
      <c r="FM26" s="366">
        <f t="shared" si="24"/>
        <v>115.17696556103307</v>
      </c>
      <c r="FN26" s="366">
        <f t="shared" si="24"/>
        <v>119.79613155783048</v>
      </c>
      <c r="FO26" s="366">
        <f t="shared" si="24"/>
        <v>129.15642231402612</v>
      </c>
      <c r="FP26" s="366">
        <f t="shared" si="24"/>
        <v>134.54153654484131</v>
      </c>
      <c r="FQ26" s="366">
        <f t="shared" si="24"/>
        <v>133.53424881738749</v>
      </c>
      <c r="FR26" s="366">
        <f t="shared" si="24"/>
        <v>156.60339040763569</v>
      </c>
      <c r="FS26" s="366">
        <f t="shared" si="24"/>
        <v>129.83824653049604</v>
      </c>
      <c r="FT26" s="366">
        <f t="shared" si="24"/>
        <v>118.5439488988026</v>
      </c>
      <c r="FU26" s="366">
        <f t="shared" si="24"/>
        <v>118.19278419712373</v>
      </c>
      <c r="FV26" s="366">
        <f t="shared" si="24"/>
        <v>105.25992167812191</v>
      </c>
      <c r="FW26" s="366">
        <f t="shared" si="24"/>
        <v>109.65723074659211</v>
      </c>
      <c r="FX26" s="366">
        <f t="shared" si="24"/>
        <v>148.48465216837897</v>
      </c>
      <c r="FY26" s="366">
        <f t="shared" si="24"/>
        <v>119.69878278744565</v>
      </c>
      <c r="FZ26" s="366">
        <f t="shared" si="24"/>
        <v>124.59762416015504</v>
      </c>
      <c r="GA26" s="366">
        <f t="shared" si="24"/>
        <v>133.73499015083789</v>
      </c>
      <c r="GB26" s="366">
        <f t="shared" si="24"/>
        <v>139.12097101027936</v>
      </c>
      <c r="GC26" s="366">
        <f t="shared" si="24"/>
        <v>141.39890962958208</v>
      </c>
      <c r="GD26" s="366">
        <f t="shared" si="24"/>
        <v>162.36813620652768</v>
      </c>
      <c r="GE26" s="366">
        <f t="shared" si="24"/>
        <v>135.06867885537218</v>
      </c>
      <c r="GF26" s="366">
        <f t="shared" si="24"/>
        <v>123.90574629803019</v>
      </c>
      <c r="GG26" s="366">
        <f t="shared" si="24"/>
        <v>123.22491983486573</v>
      </c>
      <c r="GH26" s="366">
        <f t="shared" si="24"/>
        <v>109.96816730102927</v>
      </c>
      <c r="GI26" s="366">
        <f t="shared" si="24"/>
        <v>114.44809848195848</v>
      </c>
      <c r="GJ26" s="366">
        <f t="shared" si="24"/>
        <v>153.31793647666598</v>
      </c>
      <c r="GK26" s="366">
        <f t="shared" si="24"/>
        <v>124.27495420770823</v>
      </c>
      <c r="GL26" s="366">
        <f t="shared" si="24"/>
        <v>129.04954665747309</v>
      </c>
      <c r="GM26" s="366">
        <f t="shared" si="24"/>
        <v>138.11541804725832</v>
      </c>
      <c r="GN26" s="366">
        <f t="shared" si="24"/>
        <v>143.63055520843938</v>
      </c>
      <c r="GO26" s="366">
        <f t="shared" si="24"/>
        <v>143.2026561938294</v>
      </c>
      <c r="GP26" s="366">
        <f t="shared" si="24"/>
        <v>165.75231345624246</v>
      </c>
      <c r="GQ26" s="366">
        <f t="shared" ref="GQ26:JB26" si="25">SUM(GQ22:GQ25)</f>
        <v>132.90984063138384</v>
      </c>
      <c r="GR26" s="366">
        <f t="shared" si="25"/>
        <v>134.04225596785014</v>
      </c>
      <c r="GS26" s="366">
        <f t="shared" si="25"/>
        <v>128.84985884299621</v>
      </c>
      <c r="GT26" s="366">
        <f t="shared" si="25"/>
        <v>114.19412278956121</v>
      </c>
      <c r="GU26" s="366">
        <f t="shared" si="25"/>
        <v>120.01645719105456</v>
      </c>
      <c r="GV26" s="366">
        <f t="shared" si="25"/>
        <v>158.5465978647841</v>
      </c>
      <c r="GW26" s="366">
        <f t="shared" si="25"/>
        <v>129.05030853707407</v>
      </c>
      <c r="GX26" s="366">
        <f t="shared" si="25"/>
        <v>133.80238974307883</v>
      </c>
      <c r="GY26" s="366">
        <f t="shared" si="25"/>
        <v>142.74464673279195</v>
      </c>
      <c r="GZ26" s="366">
        <f t="shared" si="25"/>
        <v>148.35076030638933</v>
      </c>
      <c r="HA26" s="366">
        <f t="shared" si="25"/>
        <v>139.35910397779816</v>
      </c>
      <c r="HB26" s="366">
        <f t="shared" si="25"/>
        <v>167.03296750320908</v>
      </c>
      <c r="HC26" s="366">
        <f t="shared" si="25"/>
        <v>140.82295276609835</v>
      </c>
      <c r="HD26" s="366">
        <f t="shared" si="25"/>
        <v>128.88522482684942</v>
      </c>
      <c r="HE26" s="366">
        <f t="shared" si="25"/>
        <v>129.35548766307232</v>
      </c>
      <c r="HF26" s="366">
        <f t="shared" si="25"/>
        <v>116.41376217078906</v>
      </c>
      <c r="HG26" s="366">
        <f t="shared" si="25"/>
        <v>121.4845547203938</v>
      </c>
      <c r="HH26" s="366">
        <f t="shared" si="25"/>
        <v>161.05401371560441</v>
      </c>
      <c r="HI26" s="366">
        <f t="shared" si="25"/>
        <v>131.94485794551434</v>
      </c>
      <c r="HJ26" s="366">
        <f t="shared" si="25"/>
        <v>136.79366621006332</v>
      </c>
      <c r="HK26" s="366">
        <f t="shared" si="25"/>
        <v>146.00709205052902</v>
      </c>
      <c r="HL26" s="366">
        <f t="shared" si="25"/>
        <v>152.02918133601901</v>
      </c>
      <c r="HM26" s="366">
        <f t="shared" si="25"/>
        <v>151.8228589142154</v>
      </c>
      <c r="HN26" s="366">
        <f t="shared" si="25"/>
        <v>174.37418914667231</v>
      </c>
      <c r="HO26" s="366">
        <f t="shared" si="25"/>
        <v>147.1736932487367</v>
      </c>
      <c r="HP26" s="366">
        <f t="shared" si="25"/>
        <v>135.81045719379813</v>
      </c>
      <c r="HQ26" s="366">
        <f t="shared" si="25"/>
        <v>135.53271251574742</v>
      </c>
      <c r="HR26" s="366">
        <f t="shared" si="25"/>
        <v>124.3891185878033</v>
      </c>
      <c r="HS26" s="366">
        <f t="shared" si="25"/>
        <v>124.52256131008748</v>
      </c>
      <c r="HT26" s="366">
        <f t="shared" si="25"/>
        <v>165.9300552195416</v>
      </c>
      <c r="HU26" s="366">
        <f t="shared" si="25"/>
        <v>137.02681191823547</v>
      </c>
      <c r="HV26" s="366">
        <f t="shared" si="25"/>
        <v>141.24648246525163</v>
      </c>
      <c r="HW26" s="366">
        <f t="shared" si="25"/>
        <v>150.56795805566142</v>
      </c>
      <c r="HX26" s="366">
        <f t="shared" si="25"/>
        <v>156.82779145617354</v>
      </c>
      <c r="HY26" s="366">
        <f t="shared" si="25"/>
        <v>155.19437886444595</v>
      </c>
      <c r="HZ26" s="366">
        <f t="shared" si="25"/>
        <v>178.56193460227658</v>
      </c>
      <c r="IA26" s="366">
        <f t="shared" si="25"/>
        <v>145.68418923873824</v>
      </c>
      <c r="IB26" s="366">
        <f t="shared" si="25"/>
        <v>146.70131583866566</v>
      </c>
      <c r="IC26" s="366">
        <f t="shared" si="25"/>
        <v>141.79655350846352</v>
      </c>
      <c r="ID26" s="366">
        <f t="shared" si="25"/>
        <v>126.86339003841405</v>
      </c>
      <c r="IE26" s="366">
        <f t="shared" si="25"/>
        <v>133.31797297741352</v>
      </c>
      <c r="IF26" s="366">
        <f t="shared" si="25"/>
        <v>172.46223005701717</v>
      </c>
      <c r="IG26" s="366">
        <f t="shared" si="25"/>
        <v>142.50571646693697</v>
      </c>
      <c r="IH26" s="366">
        <f t="shared" si="25"/>
        <v>147.12485307372009</v>
      </c>
      <c r="II26" s="366">
        <f t="shared" si="25"/>
        <v>156.07136784755363</v>
      </c>
      <c r="IJ26" s="366">
        <f t="shared" si="25"/>
        <v>162.28351858745788</v>
      </c>
      <c r="IK26" s="366">
        <f t="shared" si="25"/>
        <v>163.64060174336097</v>
      </c>
      <c r="IL26" s="366">
        <f t="shared" si="25"/>
        <v>185.02928561850655</v>
      </c>
      <c r="IM26" s="366">
        <f t="shared" si="25"/>
        <v>157.35762860493713</v>
      </c>
      <c r="IN26" s="366">
        <f t="shared" si="25"/>
        <v>145.96116374769676</v>
      </c>
      <c r="IO26" s="366">
        <f t="shared" si="25"/>
        <v>145.53688045843364</v>
      </c>
      <c r="IP26" s="366">
        <f t="shared" si="25"/>
        <v>131.66910274535354</v>
      </c>
      <c r="IQ26" s="366">
        <f t="shared" si="25"/>
        <v>137.11078747853168</v>
      </c>
      <c r="IR26" s="366">
        <f t="shared" si="25"/>
        <v>176.9105202500059</v>
      </c>
      <c r="IS26" s="366">
        <f t="shared" si="25"/>
        <v>147.02569417989147</v>
      </c>
      <c r="IT26" s="366">
        <f t="shared" si="25"/>
        <v>151.52148918622228</v>
      </c>
      <c r="IU26" s="366">
        <f t="shared" si="25"/>
        <v>160.54631553708674</v>
      </c>
      <c r="IV26" s="366">
        <f t="shared" si="25"/>
        <v>167.03271731129263</v>
      </c>
      <c r="IW26" s="366">
        <f t="shared" si="25"/>
        <v>168.54591871588406</v>
      </c>
      <c r="IX26" s="366">
        <f t="shared" si="25"/>
        <v>189.8845521502966</v>
      </c>
      <c r="IY26" s="366">
        <f t="shared" si="25"/>
        <v>162.13799430853325</v>
      </c>
      <c r="IZ26" s="366">
        <f t="shared" si="25"/>
        <v>154.01953489761721</v>
      </c>
      <c r="JA26" s="366">
        <f t="shared" si="25"/>
        <v>148.54061376993326</v>
      </c>
      <c r="JB26" s="366">
        <f t="shared" si="25"/>
        <v>138.37324835306728</v>
      </c>
      <c r="JC26" s="366">
        <f t="shared" ref="JC26:LN26" si="26">SUM(JC22:JC25)</f>
        <v>139.60691907104777</v>
      </c>
      <c r="JD26" s="366">
        <f t="shared" si="26"/>
        <v>180.9965129546236</v>
      </c>
      <c r="JE26" s="366">
        <f t="shared" si="26"/>
        <v>151.63092704914868</v>
      </c>
      <c r="JF26" s="366">
        <f t="shared" si="26"/>
        <v>155.71775322442784</v>
      </c>
      <c r="JG26" s="366">
        <f t="shared" si="26"/>
        <v>164.93017226850679</v>
      </c>
      <c r="JH26" s="366">
        <f t="shared" si="26"/>
        <v>171.78535089884778</v>
      </c>
      <c r="JI26" s="366">
        <f t="shared" si="26"/>
        <v>170.64014412385751</v>
      </c>
      <c r="JJ26" s="366">
        <f t="shared" si="26"/>
        <v>193.66832959881791</v>
      </c>
      <c r="JK26" s="366">
        <f t="shared" si="26"/>
        <v>160.45342952733216</v>
      </c>
      <c r="JL26" s="366">
        <f t="shared" si="26"/>
        <v>161.40269081633082</v>
      </c>
      <c r="JM26" s="366">
        <f t="shared" si="26"/>
        <v>156.57409233134661</v>
      </c>
      <c r="JN26" s="366">
        <f t="shared" si="26"/>
        <v>141.20503048767159</v>
      </c>
      <c r="JO26" s="366">
        <f t="shared" si="26"/>
        <v>148.26626326173712</v>
      </c>
      <c r="JP26" s="366">
        <f t="shared" si="26"/>
        <v>187.98334980586881</v>
      </c>
      <c r="JQ26" s="366">
        <f t="shared" si="26"/>
        <v>157.46530608136703</v>
      </c>
      <c r="JR26" s="366">
        <f t="shared" si="26"/>
        <v>161.89188835765268</v>
      </c>
      <c r="JS26" s="366">
        <f t="shared" si="26"/>
        <v>170.79986905481138</v>
      </c>
      <c r="JT26" s="366">
        <f t="shared" si="26"/>
        <v>177.62773305803231</v>
      </c>
      <c r="JU26" s="366">
        <f t="shared" si="26"/>
        <v>176.64341475712544</v>
      </c>
      <c r="JV26" s="366">
        <f t="shared" si="26"/>
        <v>199.42851316318513</v>
      </c>
      <c r="JW26" s="366">
        <f t="shared" si="26"/>
        <v>171.75417186164461</v>
      </c>
      <c r="JX26" s="366">
        <f t="shared" si="26"/>
        <v>160.12346406903228</v>
      </c>
      <c r="JY26" s="366">
        <f t="shared" si="26"/>
        <v>160.06602392368254</v>
      </c>
      <c r="JZ26" s="366">
        <f t="shared" si="26"/>
        <v>145.90660382374674</v>
      </c>
      <c r="KA26" s="366">
        <f t="shared" si="26"/>
        <v>152.03534570311726</v>
      </c>
      <c r="KB26" s="366">
        <f t="shared" si="26"/>
        <v>192.51780549201294</v>
      </c>
      <c r="KC26" s="366">
        <f t="shared" si="26"/>
        <v>162.13123159088789</v>
      </c>
      <c r="KD26" s="366">
        <f t="shared" si="26"/>
        <v>166.48191528567421</v>
      </c>
      <c r="KE26" s="366">
        <f t="shared" si="26"/>
        <v>175.51371837377528</v>
      </c>
      <c r="KF26" s="366">
        <f t="shared" si="26"/>
        <v>182.66823203881296</v>
      </c>
      <c r="KG26" s="366">
        <f t="shared" si="26"/>
        <v>178.11455679050832</v>
      </c>
      <c r="KH26" s="366">
        <f t="shared" si="26"/>
        <v>203.15812858333447</v>
      </c>
      <c r="KI26" s="366">
        <f t="shared" si="26"/>
        <v>175.86559521810793</v>
      </c>
      <c r="KJ26" s="366">
        <f t="shared" si="26"/>
        <v>167.3029185523441</v>
      </c>
      <c r="KK26" s="366">
        <f t="shared" si="26"/>
        <v>162.58177749547772</v>
      </c>
      <c r="KL26" s="366">
        <f t="shared" si="26"/>
        <v>152.32275291355592</v>
      </c>
      <c r="KM26" s="366">
        <f t="shared" si="26"/>
        <v>154.35041069276974</v>
      </c>
      <c r="KN26" s="366">
        <f t="shared" si="26"/>
        <v>196.56784893403233</v>
      </c>
      <c r="KO26" s="366">
        <f t="shared" si="26"/>
        <v>166.78692033235706</v>
      </c>
      <c r="KP26" s="366">
        <f t="shared" si="26"/>
        <v>170.79537012185585</v>
      </c>
      <c r="KQ26" s="366">
        <f t="shared" si="26"/>
        <v>180.07735306897109</v>
      </c>
      <c r="KR26" s="366">
        <f t="shared" si="26"/>
        <v>187.66719916146187</v>
      </c>
      <c r="KS26" s="366">
        <f t="shared" si="26"/>
        <v>185.29180626915891</v>
      </c>
      <c r="KT26" s="366">
        <f t="shared" si="26"/>
        <v>209.14214649647701</v>
      </c>
      <c r="KU26" s="366">
        <f t="shared" si="26"/>
        <v>181.58670814964208</v>
      </c>
      <c r="KV26" s="366">
        <f t="shared" si="26"/>
        <v>169.8946430502892</v>
      </c>
      <c r="KW26" s="366">
        <f t="shared" si="26"/>
        <v>170.16570790560661</v>
      </c>
      <c r="KX26" s="366">
        <f t="shared" si="26"/>
        <v>155.86114182898123</v>
      </c>
      <c r="KY26" s="366">
        <f t="shared" si="26"/>
        <v>162.52679556106619</v>
      </c>
      <c r="KZ26" s="366">
        <f t="shared" si="26"/>
        <v>203.53179021056138</v>
      </c>
      <c r="LA26" s="366">
        <f t="shared" si="26"/>
        <v>172.82297665694222</v>
      </c>
      <c r="LB26" s="366">
        <f t="shared" si="26"/>
        <v>177.09769997584024</v>
      </c>
      <c r="LC26" s="366">
        <f t="shared" si="26"/>
        <v>186.15588776086585</v>
      </c>
      <c r="LD26" s="366">
        <f t="shared" si="26"/>
        <v>193.80037064349784</v>
      </c>
      <c r="LE26" s="366">
        <f t="shared" si="26"/>
        <v>194.42057379668887</v>
      </c>
      <c r="LF26" s="366">
        <f t="shared" si="26"/>
        <v>216.35059309849339</v>
      </c>
      <c r="LG26" s="366">
        <f t="shared" si="26"/>
        <v>188.27418283694664</v>
      </c>
      <c r="LH26" s="366">
        <f t="shared" si="26"/>
        <v>176.69037999994882</v>
      </c>
      <c r="LI26" s="366">
        <f t="shared" si="26"/>
        <v>176.67354027535507</v>
      </c>
      <c r="LJ26" s="366">
        <f t="shared" si="26"/>
        <v>162.02677345140705</v>
      </c>
      <c r="LK26" s="366">
        <f t="shared" si="26"/>
        <v>168.83588059679494</v>
      </c>
      <c r="LL26" s="366">
        <f t="shared" si="26"/>
        <v>209.94460541772477</v>
      </c>
      <c r="LM26" s="366">
        <f t="shared" si="26"/>
        <v>178.93935362979101</v>
      </c>
      <c r="LN26" s="366">
        <f t="shared" si="26"/>
        <v>183.07976759777853</v>
      </c>
      <c r="LO26" s="366">
        <f t="shared" ref="LO26:NA26" si="27">SUM(LO22:LO25)</f>
        <v>192.06892050002497</v>
      </c>
      <c r="LP26" s="366">
        <f t="shared" si="27"/>
        <v>199.90028619398811</v>
      </c>
      <c r="LQ26" s="366">
        <f t="shared" si="27"/>
        <v>198.04132709675562</v>
      </c>
      <c r="LR26" s="366">
        <f t="shared" si="27"/>
        <v>221.42067802698497</v>
      </c>
      <c r="LS26" s="366">
        <f t="shared" si="27"/>
        <v>187.75484319841266</v>
      </c>
      <c r="LT26" s="366">
        <f t="shared" si="27"/>
        <v>188.47506885969813</v>
      </c>
      <c r="LU26" s="366">
        <f t="shared" si="27"/>
        <v>183.93840214017183</v>
      </c>
      <c r="LV26" s="366">
        <f t="shared" si="27"/>
        <v>167.84704829113031</v>
      </c>
      <c r="LW26" s="366">
        <f t="shared" si="27"/>
        <v>176.04987663637991</v>
      </c>
      <c r="LX26" s="366">
        <f t="shared" si="27"/>
        <v>216.86511428186526</v>
      </c>
      <c r="LY26" s="366">
        <f t="shared" si="27"/>
        <v>185.35366094537187</v>
      </c>
      <c r="LZ26" s="366">
        <f t="shared" si="27"/>
        <v>189.45237274386287</v>
      </c>
      <c r="MA26" s="366">
        <f t="shared" si="27"/>
        <v>198.3124356602994</v>
      </c>
      <c r="MB26" s="366">
        <f t="shared" si="27"/>
        <v>206.28742507893017</v>
      </c>
      <c r="MC26" s="366">
        <f t="shared" si="27"/>
        <v>195.82810227454252</v>
      </c>
      <c r="MD26" s="366">
        <f t="shared" si="27"/>
        <v>224.3536823851386</v>
      </c>
      <c r="ME26" s="366">
        <f t="shared" si="27"/>
        <v>197.30050732494942</v>
      </c>
      <c r="MF26" s="366">
        <f t="shared" si="27"/>
        <v>184.94106734589207</v>
      </c>
      <c r="MG26" s="366">
        <f t="shared" si="27"/>
        <v>186.08267648169812</v>
      </c>
      <c r="MH26" s="366">
        <f t="shared" si="27"/>
        <v>171.67077656573292</v>
      </c>
      <c r="MI26" s="366">
        <f t="shared" si="27"/>
        <v>179.17915353863273</v>
      </c>
      <c r="MJ26" s="366">
        <f t="shared" si="27"/>
        <v>221.08840959730955</v>
      </c>
      <c r="MK26" s="366">
        <f t="shared" si="27"/>
        <v>189.91562869924479</v>
      </c>
      <c r="ML26" s="366">
        <f t="shared" si="27"/>
        <v>194.09519016625663</v>
      </c>
      <c r="MM26" s="366">
        <f t="shared" si="27"/>
        <v>203.22437819706781</v>
      </c>
      <c r="MN26" s="366">
        <f t="shared" si="27"/>
        <v>211.67204947617398</v>
      </c>
      <c r="MO26" s="366">
        <f t="shared" si="27"/>
        <v>209.96287394916672</v>
      </c>
      <c r="MP26" s="366">
        <f t="shared" si="27"/>
        <v>233.39046821104574</v>
      </c>
      <c r="MQ26" s="366">
        <f t="shared" si="27"/>
        <v>205.32815912763368</v>
      </c>
      <c r="MR26" s="366">
        <f t="shared" si="27"/>
        <v>193.53474068005241</v>
      </c>
      <c r="MS26" s="366">
        <f t="shared" si="27"/>
        <v>193.94527245699183</v>
      </c>
      <c r="MT26" s="366">
        <f t="shared" si="27"/>
        <v>178.97419511492782</v>
      </c>
      <c r="MU26" s="366">
        <f t="shared" si="27"/>
        <v>186.5911779872728</v>
      </c>
      <c r="MV26" s="366">
        <f t="shared" si="27"/>
        <v>228.49540609273697</v>
      </c>
      <c r="MW26" s="366">
        <f t="shared" si="27"/>
        <v>196.91892245130794</v>
      </c>
      <c r="MX26" s="366">
        <f t="shared" si="27"/>
        <v>200.89863483555936</v>
      </c>
      <c r="MY26" s="366">
        <f t="shared" si="27"/>
        <v>209.900773602578</v>
      </c>
      <c r="MZ26" s="366">
        <f t="shared" si="27"/>
        <v>218.5063355743107</v>
      </c>
      <c r="NA26" s="366">
        <f t="shared" si="27"/>
        <v>213.07706397742126</v>
      </c>
    </row>
  </sheetData>
  <mergeCells count="34">
    <mergeCell ref="B11:D11"/>
    <mergeCell ref="B17:D17"/>
    <mergeCell ref="B21:C21"/>
    <mergeCell ref="B1:E1"/>
    <mergeCell ref="F19:Q19"/>
    <mergeCell ref="ET19:FE19"/>
    <mergeCell ref="R19:AC19"/>
    <mergeCell ref="AD19:AO19"/>
    <mergeCell ref="AP19:BA19"/>
    <mergeCell ref="BB19:BM19"/>
    <mergeCell ref="BN19:BY19"/>
    <mergeCell ref="BZ19:CK19"/>
    <mergeCell ref="CL19:CW19"/>
    <mergeCell ref="CX19:DI19"/>
    <mergeCell ref="DJ19:DU19"/>
    <mergeCell ref="DV19:EG19"/>
    <mergeCell ref="EH19:ES19"/>
    <mergeCell ref="KH19:KS19"/>
    <mergeCell ref="FF19:FQ19"/>
    <mergeCell ref="FR19:GC19"/>
    <mergeCell ref="GD19:GO19"/>
    <mergeCell ref="GP19:HA19"/>
    <mergeCell ref="HB19:HM19"/>
    <mergeCell ref="HN19:HY19"/>
    <mergeCell ref="HZ19:IK19"/>
    <mergeCell ref="IL19:IW19"/>
    <mergeCell ref="IX19:JI19"/>
    <mergeCell ref="JJ19:JU19"/>
    <mergeCell ref="JV19:KG19"/>
    <mergeCell ref="KT19:LE19"/>
    <mergeCell ref="LF19:LQ19"/>
    <mergeCell ref="LR19:MC19"/>
    <mergeCell ref="MD19:MO19"/>
    <mergeCell ref="MP19:NA19"/>
  </mergeCell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7D39-3815-449C-ACDE-AE9BC93A6225}">
  <sheetPr>
    <tabColor theme="7" tint="0.59999389629810485"/>
  </sheetPr>
  <dimension ref="A1:NA25"/>
  <sheetViews>
    <sheetView workbookViewId="0">
      <selection activeCell="F6" sqref="F6:G6"/>
    </sheetView>
  </sheetViews>
  <sheetFormatPr defaultColWidth="9.140625" defaultRowHeight="12.75" x14ac:dyDescent="0.2"/>
  <cols>
    <col min="1" max="1" width="28.7109375" style="256" bestFit="1" customWidth="1"/>
    <col min="2" max="2" width="31.5703125" style="256" bestFit="1" customWidth="1"/>
    <col min="3" max="3" width="11" style="256" bestFit="1" customWidth="1"/>
    <col min="4" max="4" width="10.7109375" style="256" bestFit="1" customWidth="1"/>
    <col min="5" max="5" width="14" style="256" bestFit="1" customWidth="1"/>
    <col min="6" max="6" width="6" style="256" bestFit="1" customWidth="1"/>
    <col min="7" max="10" width="5.7109375" style="256" bestFit="1" customWidth="1"/>
    <col min="11" max="11" width="5.42578125" style="256" bestFit="1" customWidth="1"/>
    <col min="12" max="12" width="6" style="256" bestFit="1" customWidth="1"/>
    <col min="13" max="15" width="5.7109375" style="256" bestFit="1" customWidth="1"/>
    <col min="16" max="18" width="6" style="256" bestFit="1" customWidth="1"/>
    <col min="19" max="20" width="5.7109375" style="256" bestFit="1" customWidth="1"/>
    <col min="21" max="22" width="5.42578125" style="256" bestFit="1" customWidth="1"/>
    <col min="23" max="23" width="5.7109375" style="256" bestFit="1" customWidth="1"/>
    <col min="24" max="24" width="6" style="256" bestFit="1" customWidth="1"/>
    <col min="25" max="25" width="5.42578125" style="256" bestFit="1" customWidth="1"/>
    <col min="26" max="28" width="6" style="256" bestFit="1" customWidth="1"/>
    <col min="29" max="30" width="5.7109375" style="256" bestFit="1" customWidth="1"/>
    <col min="31" max="32" width="6" style="256" bestFit="1" customWidth="1"/>
    <col min="33" max="34" width="5.42578125" style="256" bestFit="1" customWidth="1"/>
    <col min="35" max="35" width="5.7109375" style="256" bestFit="1" customWidth="1"/>
    <col min="36" max="36" width="6" style="256" bestFit="1" customWidth="1"/>
    <col min="37" max="37" width="5.7109375" style="256" bestFit="1" customWidth="1"/>
    <col min="38" max="42" width="6" style="256" bestFit="1" customWidth="1"/>
    <col min="43" max="43" width="5.7109375" style="256" bestFit="1" customWidth="1"/>
    <col min="44" max="44" width="6" style="256" bestFit="1" customWidth="1"/>
    <col min="45" max="47" width="5.7109375" style="256" bestFit="1" customWidth="1"/>
    <col min="48" max="49" width="6" style="256" bestFit="1" customWidth="1"/>
    <col min="50" max="50" width="5.7109375" style="256" bestFit="1" customWidth="1"/>
    <col min="51" max="52" width="6" style="256" bestFit="1" customWidth="1"/>
    <col min="53" max="54" width="5.7109375" style="256" bestFit="1" customWidth="1"/>
    <col min="55" max="55" width="6" style="256" bestFit="1" customWidth="1"/>
    <col min="56" max="59" width="5.7109375" style="256" bestFit="1" customWidth="1"/>
    <col min="60" max="60" width="6" style="256" bestFit="1" customWidth="1"/>
    <col min="61" max="61" width="5.7109375" style="256" bestFit="1" customWidth="1"/>
    <col min="62" max="64" width="6" style="256" bestFit="1" customWidth="1"/>
    <col min="65" max="66" width="5.7109375" style="256" bestFit="1" customWidth="1"/>
    <col min="67" max="68" width="6" style="256" bestFit="1" customWidth="1"/>
    <col min="69" max="71" width="5.7109375" style="256" bestFit="1" customWidth="1"/>
    <col min="72" max="77" width="6" style="256" bestFit="1" customWidth="1"/>
    <col min="78" max="79" width="5.7109375" style="256" bestFit="1" customWidth="1"/>
    <col min="80" max="82" width="6" style="256" bestFit="1" customWidth="1"/>
    <col min="83" max="83" width="5.7109375" style="256" bestFit="1" customWidth="1"/>
    <col min="84" max="105" width="6" style="256" bestFit="1" customWidth="1"/>
    <col min="106" max="106" width="5.7109375" style="256" bestFit="1" customWidth="1"/>
    <col min="107" max="107" width="6" style="256" bestFit="1" customWidth="1"/>
    <col min="108" max="108" width="5.7109375" style="256" bestFit="1" customWidth="1"/>
    <col min="109" max="112" width="6" style="256" bestFit="1" customWidth="1"/>
    <col min="113" max="113" width="5.7109375" style="256" bestFit="1" customWidth="1"/>
    <col min="114" max="118" width="6" style="256" bestFit="1" customWidth="1"/>
    <col min="119" max="119" width="5.7109375" style="256" bestFit="1" customWidth="1"/>
    <col min="120" max="122" width="6" style="256" bestFit="1" customWidth="1"/>
    <col min="123" max="123" width="5.7109375" style="256" bestFit="1" customWidth="1"/>
    <col min="124" max="124" width="6" style="256" bestFit="1" customWidth="1"/>
    <col min="125" max="125" width="5.7109375" style="256" bestFit="1" customWidth="1"/>
    <col min="126" max="135" width="6" style="256" bestFit="1" customWidth="1"/>
    <col min="136" max="136" width="5.42578125" style="256" bestFit="1" customWidth="1"/>
    <col min="137" max="140" width="6" style="256" bestFit="1" customWidth="1"/>
    <col min="141" max="141" width="5.7109375" style="256" bestFit="1" customWidth="1"/>
    <col min="142" max="147" width="6" style="256" bestFit="1" customWidth="1"/>
    <col min="148" max="148" width="5.7109375" style="256" bestFit="1" customWidth="1"/>
    <col min="149" max="150" width="6" style="256" bestFit="1" customWidth="1"/>
    <col min="151" max="151" width="5.7109375" style="256" bestFit="1" customWidth="1"/>
    <col min="152" max="158" width="6" style="256" bestFit="1" customWidth="1"/>
    <col min="159" max="160" width="5.7109375" style="256" bestFit="1" customWidth="1"/>
    <col min="161" max="162" width="6" style="256" bestFit="1" customWidth="1"/>
    <col min="163" max="163" width="5.7109375" style="256" bestFit="1" customWidth="1"/>
    <col min="164" max="165" width="6" style="256" bestFit="1" customWidth="1"/>
    <col min="166" max="167" width="5.7109375" style="256" bestFit="1" customWidth="1"/>
    <col min="168" max="168" width="6" style="256" bestFit="1" customWidth="1"/>
    <col min="169" max="169" width="5.7109375" style="256" bestFit="1" customWidth="1"/>
    <col min="170" max="181" width="6" style="256" bestFit="1" customWidth="1"/>
    <col min="182" max="182" width="5.7109375" style="256" bestFit="1" customWidth="1"/>
    <col min="183" max="185" width="6" style="256" bestFit="1" customWidth="1"/>
    <col min="186" max="186" width="5.42578125" style="256" bestFit="1" customWidth="1"/>
    <col min="187" max="187" width="6" style="256" bestFit="1" customWidth="1"/>
    <col min="188" max="189" width="5.7109375" style="256" bestFit="1" customWidth="1"/>
    <col min="190" max="192" width="6" style="256" bestFit="1" customWidth="1"/>
    <col min="193" max="193" width="5.7109375" style="256" bestFit="1" customWidth="1"/>
    <col min="194" max="197" width="6" style="256" bestFit="1" customWidth="1"/>
    <col min="198" max="198" width="5.7109375" style="256" bestFit="1" customWidth="1"/>
    <col min="199" max="203" width="6" style="256" bestFit="1" customWidth="1"/>
    <col min="204" max="204" width="5.7109375" style="256" bestFit="1" customWidth="1"/>
    <col min="205" max="206" width="6" style="256" bestFit="1" customWidth="1"/>
    <col min="207" max="207" width="5.7109375" style="256" bestFit="1" customWidth="1"/>
    <col min="208" max="221" width="6" style="256" bestFit="1" customWidth="1"/>
    <col min="222" max="222" width="5.7109375" style="256" bestFit="1" customWidth="1"/>
    <col min="223" max="225" width="6" style="256" bestFit="1" customWidth="1"/>
    <col min="226" max="227" width="5.7109375" style="256" bestFit="1" customWidth="1"/>
    <col min="228" max="230" width="6" style="256" bestFit="1" customWidth="1"/>
    <col min="231" max="231" width="5.7109375" style="256" bestFit="1" customWidth="1"/>
    <col min="232" max="235" width="6" style="256" bestFit="1" customWidth="1"/>
    <col min="236" max="236" width="5.7109375" style="256" bestFit="1" customWidth="1"/>
    <col min="237" max="237" width="6" style="256" bestFit="1" customWidth="1"/>
    <col min="238" max="238" width="5.7109375" style="256" bestFit="1" customWidth="1"/>
    <col min="239" max="243" width="6" style="256" bestFit="1" customWidth="1"/>
    <col min="244" max="244" width="5.42578125" style="256" bestFit="1" customWidth="1"/>
    <col min="245" max="245" width="5.7109375" style="256" bestFit="1" customWidth="1"/>
    <col min="246" max="258" width="6" style="256" bestFit="1" customWidth="1"/>
    <col min="259" max="259" width="5.7109375" style="256" bestFit="1" customWidth="1"/>
    <col min="260" max="266" width="6" style="256" bestFit="1" customWidth="1"/>
    <col min="267" max="267" width="5.7109375" style="256" bestFit="1" customWidth="1"/>
    <col min="268" max="277" width="6" style="256" bestFit="1" customWidth="1"/>
    <col min="278" max="278" width="5.7109375" style="256" bestFit="1" customWidth="1"/>
    <col min="279" max="288" width="6" style="256" bestFit="1" customWidth="1"/>
    <col min="289" max="290" width="5.7109375" style="256" bestFit="1" customWidth="1"/>
    <col min="291" max="292" width="6" style="256" bestFit="1" customWidth="1"/>
    <col min="293" max="294" width="5.7109375" style="256" bestFit="1" customWidth="1"/>
    <col min="295" max="296" width="6" style="256" bestFit="1" customWidth="1"/>
    <col min="297" max="297" width="5.42578125" style="256" bestFit="1" customWidth="1"/>
    <col min="298" max="310" width="6" style="256" bestFit="1" customWidth="1"/>
    <col min="311" max="311" width="5.42578125" style="256" bestFit="1" customWidth="1"/>
    <col min="312" max="312" width="5.7109375" style="256" bestFit="1" customWidth="1"/>
    <col min="313" max="314" width="6" style="256" bestFit="1" customWidth="1"/>
    <col min="315" max="315" width="5.7109375" style="256" bestFit="1" customWidth="1"/>
    <col min="316" max="321" width="6" style="256" bestFit="1" customWidth="1"/>
    <col min="322" max="322" width="5.7109375" style="256" bestFit="1" customWidth="1"/>
    <col min="323" max="323" width="6" style="256" bestFit="1" customWidth="1"/>
    <col min="324" max="324" width="5.7109375" style="256" bestFit="1" customWidth="1"/>
    <col min="325" max="328" width="6" style="256" bestFit="1" customWidth="1"/>
    <col min="329" max="329" width="5.7109375" style="256" bestFit="1" customWidth="1"/>
    <col min="330" max="344" width="6" style="256" bestFit="1" customWidth="1"/>
    <col min="345" max="345" width="5.7109375" style="256" bestFit="1" customWidth="1"/>
    <col min="346" max="349" width="6" style="256" bestFit="1" customWidth="1"/>
    <col min="350" max="351" width="5.7109375" style="256" bestFit="1" customWidth="1"/>
    <col min="352" max="352" width="6" style="256" bestFit="1" customWidth="1"/>
    <col min="353" max="353" width="5.7109375" style="256" bestFit="1" customWidth="1"/>
    <col min="354" max="354" width="6" style="256" bestFit="1" customWidth="1"/>
    <col min="355" max="355" width="5.7109375" style="256" bestFit="1" customWidth="1"/>
    <col min="356" max="356" width="6" style="256" bestFit="1" customWidth="1"/>
    <col min="357" max="357" width="5.7109375" style="256" bestFit="1" customWidth="1"/>
    <col min="358" max="362" width="6" style="256" bestFit="1" customWidth="1"/>
    <col min="363" max="363" width="5.7109375" style="256" bestFit="1" customWidth="1"/>
    <col min="364" max="365" width="6" style="256" bestFit="1" customWidth="1"/>
    <col min="366" max="16384" width="9.140625" style="256"/>
  </cols>
  <sheetData>
    <row r="1" spans="1:9" x14ac:dyDescent="0.2">
      <c r="B1" s="701" t="s">
        <v>0</v>
      </c>
      <c r="C1" s="701"/>
      <c r="D1" s="701"/>
      <c r="E1" s="701"/>
      <c r="F1" s="531" t="s">
        <v>962</v>
      </c>
      <c r="G1" s="531"/>
    </row>
    <row r="2" spans="1:9" x14ac:dyDescent="0.2">
      <c r="A2" s="257" t="s">
        <v>610</v>
      </c>
      <c r="B2" s="257" t="s">
        <v>591</v>
      </c>
      <c r="C2" s="257" t="s">
        <v>592</v>
      </c>
      <c r="D2" s="288" t="s">
        <v>623</v>
      </c>
      <c r="E2" s="288" t="s">
        <v>624</v>
      </c>
    </row>
    <row r="3" spans="1:9" x14ac:dyDescent="0.2">
      <c r="A3" s="260" t="s">
        <v>621</v>
      </c>
      <c r="B3" s="258" t="str">
        <f>'Cargos e Salários'!C86</f>
        <v>Atendente de bar/lanchonete</v>
      </c>
      <c r="C3" s="757">
        <f>1+1</f>
        <v>2</v>
      </c>
      <c r="D3" s="283">
        <f>'Cargos e Salários'!AC85</f>
        <v>3955.3541288550423</v>
      </c>
      <c r="E3" s="283">
        <f>D3*C3</f>
        <v>7910.7082577100846</v>
      </c>
      <c r="F3" s="758" t="s">
        <v>1133</v>
      </c>
      <c r="G3" s="758"/>
    </row>
    <row r="4" spans="1:9" x14ac:dyDescent="0.2">
      <c r="A4" s="260" t="s">
        <v>621</v>
      </c>
      <c r="B4" s="258" t="str">
        <f>'Cargos e Salários'!C91</f>
        <v>Confeiteiro</v>
      </c>
      <c r="C4" s="530">
        <f>0+1</f>
        <v>1</v>
      </c>
      <c r="D4" s="283">
        <f>'Cargos e Salários'!AC90</f>
        <v>6902.8673596450426</v>
      </c>
      <c r="E4" s="283">
        <f t="shared" ref="E4:E7" si="0">D4*C4</f>
        <v>6902.8673596450426</v>
      </c>
      <c r="F4" s="514" t="s">
        <v>1000</v>
      </c>
      <c r="G4" s="514"/>
      <c r="H4" s="514"/>
      <c r="I4" s="514"/>
    </row>
    <row r="5" spans="1:9" x14ac:dyDescent="0.2">
      <c r="A5" s="260" t="s">
        <v>621</v>
      </c>
      <c r="B5" s="258" t="str">
        <f>'Cargos e Salários'!C128</f>
        <v>Auxiliar de serviços gerais</v>
      </c>
      <c r="C5" s="530">
        <f>0+1</f>
        <v>1</v>
      </c>
      <c r="D5" s="283">
        <f>'Cargos e Salários'!AC127</f>
        <v>3647.2790866350424</v>
      </c>
      <c r="E5" s="283">
        <f t="shared" si="0"/>
        <v>3647.2790866350424</v>
      </c>
      <c r="F5" s="514" t="s">
        <v>1000</v>
      </c>
      <c r="G5" s="514"/>
      <c r="H5" s="514"/>
      <c r="I5" s="514"/>
    </row>
    <row r="6" spans="1:9" x14ac:dyDescent="0.2">
      <c r="A6" s="260" t="s">
        <v>621</v>
      </c>
      <c r="B6" s="258" t="str">
        <f>'Cargos e Salários'!C41</f>
        <v>Caixa atendente</v>
      </c>
      <c r="C6" s="757">
        <f>1+1</f>
        <v>2</v>
      </c>
      <c r="D6" s="283">
        <f>'Cargos e Salários'!AC40</f>
        <v>9637.8494089350424</v>
      </c>
      <c r="E6" s="283">
        <f t="shared" si="0"/>
        <v>19275.698817870085</v>
      </c>
      <c r="F6" s="758" t="s">
        <v>1133</v>
      </c>
      <c r="G6" s="758"/>
    </row>
    <row r="7" spans="1:9" x14ac:dyDescent="0.2">
      <c r="A7" s="260" t="s">
        <v>621</v>
      </c>
      <c r="B7" s="258" t="str">
        <f>'Cargos e Salários'!C67</f>
        <v>Jovem aprendiz</v>
      </c>
      <c r="C7" s="259">
        <v>0</v>
      </c>
      <c r="D7" s="283">
        <f>'Cargos e Salários'!AC66</f>
        <v>3273.6439183854723</v>
      </c>
      <c r="E7" s="283">
        <f t="shared" si="0"/>
        <v>0</v>
      </c>
    </row>
    <row r="8" spans="1:9" x14ac:dyDescent="0.2">
      <c r="C8" s="287">
        <f>SUM(C3:C7)</f>
        <v>6</v>
      </c>
      <c r="E8" s="285">
        <f>SUM(E2:E7)</f>
        <v>37736.553521860253</v>
      </c>
    </row>
    <row r="10" spans="1:9" x14ac:dyDescent="0.2">
      <c r="A10" s="257" t="s">
        <v>610</v>
      </c>
      <c r="B10" s="701" t="s">
        <v>595</v>
      </c>
      <c r="C10" s="701"/>
      <c r="D10" s="701"/>
    </row>
    <row r="11" spans="1:9" x14ac:dyDescent="0.2">
      <c r="A11" s="260" t="s">
        <v>620</v>
      </c>
      <c r="B11" s="258" t="s">
        <v>607</v>
      </c>
      <c r="C11" s="261">
        <v>1500</v>
      </c>
      <c r="D11" s="262" t="s">
        <v>594</v>
      </c>
      <c r="E11" s="263"/>
    </row>
    <row r="12" spans="1:9" x14ac:dyDescent="0.2">
      <c r="A12" s="260" t="s">
        <v>620</v>
      </c>
      <c r="B12" s="258" t="s">
        <v>608</v>
      </c>
      <c r="C12" s="261">
        <v>500</v>
      </c>
      <c r="D12" s="262" t="s">
        <v>594</v>
      </c>
      <c r="E12" s="263"/>
    </row>
    <row r="13" spans="1:9" x14ac:dyDescent="0.2">
      <c r="A13" s="260" t="s">
        <v>621</v>
      </c>
      <c r="B13" s="258" t="s">
        <v>609</v>
      </c>
      <c r="C13" s="261">
        <v>0</v>
      </c>
      <c r="D13" s="262" t="s">
        <v>594</v>
      </c>
      <c r="E13" s="263"/>
    </row>
    <row r="14" spans="1:9" x14ac:dyDescent="0.2">
      <c r="A14" s="263"/>
      <c r="B14" s="264"/>
      <c r="C14" s="339">
        <f>SUM(C11:C13)</f>
        <v>2000</v>
      </c>
      <c r="D14" s="266"/>
      <c r="E14" s="263"/>
    </row>
    <row r="15" spans="1:9" x14ac:dyDescent="0.2">
      <c r="A15" s="263"/>
      <c r="B15" s="264"/>
      <c r="C15" s="265"/>
      <c r="D15" s="266"/>
      <c r="E15" s="263"/>
    </row>
    <row r="16" spans="1:9" x14ac:dyDescent="0.2">
      <c r="A16" s="257" t="s">
        <v>610</v>
      </c>
      <c r="B16" s="701" t="s">
        <v>565</v>
      </c>
      <c r="C16" s="701"/>
      <c r="D16" s="701"/>
    </row>
    <row r="17" spans="1:365" x14ac:dyDescent="0.2">
      <c r="A17" s="260" t="s">
        <v>620</v>
      </c>
      <c r="B17" s="258" t="s">
        <v>606</v>
      </c>
      <c r="C17" s="270">
        <v>500</v>
      </c>
      <c r="D17" s="262" t="s">
        <v>594</v>
      </c>
      <c r="E17" s="263"/>
    </row>
    <row r="18" spans="1:365" x14ac:dyDescent="0.2">
      <c r="A18" s="271"/>
      <c r="B18" s="264"/>
      <c r="C18" s="340">
        <f>SUM(C17)</f>
        <v>500</v>
      </c>
      <c r="D18" s="266"/>
      <c r="E18" s="263"/>
      <c r="F18" s="705" t="s">
        <v>284</v>
      </c>
      <c r="G18" s="706"/>
      <c r="H18" s="706"/>
      <c r="I18" s="706"/>
      <c r="J18" s="706"/>
      <c r="K18" s="706"/>
      <c r="L18" s="706"/>
      <c r="M18" s="706"/>
      <c r="N18" s="706"/>
      <c r="O18" s="706"/>
      <c r="P18" s="706"/>
      <c r="Q18" s="707"/>
      <c r="R18" s="705" t="s">
        <v>285</v>
      </c>
      <c r="S18" s="706"/>
      <c r="T18" s="706"/>
      <c r="U18" s="706"/>
      <c r="V18" s="706"/>
      <c r="W18" s="706"/>
      <c r="X18" s="706"/>
      <c r="Y18" s="706"/>
      <c r="Z18" s="706"/>
      <c r="AA18" s="706"/>
      <c r="AB18" s="706"/>
      <c r="AC18" s="707"/>
      <c r="AD18" s="705" t="s">
        <v>286</v>
      </c>
      <c r="AE18" s="706"/>
      <c r="AF18" s="706"/>
      <c r="AG18" s="706"/>
      <c r="AH18" s="706"/>
      <c r="AI18" s="706"/>
      <c r="AJ18" s="706"/>
      <c r="AK18" s="706"/>
      <c r="AL18" s="706"/>
      <c r="AM18" s="706"/>
      <c r="AN18" s="706"/>
      <c r="AO18" s="707"/>
      <c r="AP18" s="705" t="s">
        <v>287</v>
      </c>
      <c r="AQ18" s="706"/>
      <c r="AR18" s="706"/>
      <c r="AS18" s="706"/>
      <c r="AT18" s="706"/>
      <c r="AU18" s="706"/>
      <c r="AV18" s="706"/>
      <c r="AW18" s="706"/>
      <c r="AX18" s="706"/>
      <c r="AY18" s="706"/>
      <c r="AZ18" s="706"/>
      <c r="BA18" s="707"/>
      <c r="BB18" s="705" t="s">
        <v>288</v>
      </c>
      <c r="BC18" s="706"/>
      <c r="BD18" s="706"/>
      <c r="BE18" s="706"/>
      <c r="BF18" s="706"/>
      <c r="BG18" s="706"/>
      <c r="BH18" s="706"/>
      <c r="BI18" s="706"/>
      <c r="BJ18" s="706"/>
      <c r="BK18" s="706"/>
      <c r="BL18" s="706"/>
      <c r="BM18" s="707"/>
      <c r="BN18" s="705" t="s">
        <v>289</v>
      </c>
      <c r="BO18" s="706"/>
      <c r="BP18" s="706"/>
      <c r="BQ18" s="706"/>
      <c r="BR18" s="706"/>
      <c r="BS18" s="706"/>
      <c r="BT18" s="706"/>
      <c r="BU18" s="706"/>
      <c r="BV18" s="706"/>
      <c r="BW18" s="706"/>
      <c r="BX18" s="706"/>
      <c r="BY18" s="707"/>
      <c r="BZ18" s="705" t="s">
        <v>290</v>
      </c>
      <c r="CA18" s="706"/>
      <c r="CB18" s="706"/>
      <c r="CC18" s="706"/>
      <c r="CD18" s="706"/>
      <c r="CE18" s="706"/>
      <c r="CF18" s="706"/>
      <c r="CG18" s="706"/>
      <c r="CH18" s="706"/>
      <c r="CI18" s="706"/>
      <c r="CJ18" s="706"/>
      <c r="CK18" s="707"/>
      <c r="CL18" s="705" t="s">
        <v>291</v>
      </c>
      <c r="CM18" s="706"/>
      <c r="CN18" s="706"/>
      <c r="CO18" s="706"/>
      <c r="CP18" s="706"/>
      <c r="CQ18" s="706"/>
      <c r="CR18" s="706"/>
      <c r="CS18" s="706"/>
      <c r="CT18" s="706"/>
      <c r="CU18" s="706"/>
      <c r="CV18" s="706"/>
      <c r="CW18" s="707"/>
      <c r="CX18" s="705" t="s">
        <v>292</v>
      </c>
      <c r="CY18" s="706"/>
      <c r="CZ18" s="706"/>
      <c r="DA18" s="706"/>
      <c r="DB18" s="706"/>
      <c r="DC18" s="706"/>
      <c r="DD18" s="706"/>
      <c r="DE18" s="706"/>
      <c r="DF18" s="706"/>
      <c r="DG18" s="706"/>
      <c r="DH18" s="706"/>
      <c r="DI18" s="707"/>
      <c r="DJ18" s="705" t="s">
        <v>293</v>
      </c>
      <c r="DK18" s="706"/>
      <c r="DL18" s="706"/>
      <c r="DM18" s="706"/>
      <c r="DN18" s="706"/>
      <c r="DO18" s="706"/>
      <c r="DP18" s="706"/>
      <c r="DQ18" s="706"/>
      <c r="DR18" s="706"/>
      <c r="DS18" s="706"/>
      <c r="DT18" s="706"/>
      <c r="DU18" s="707"/>
      <c r="DV18" s="705" t="s">
        <v>294</v>
      </c>
      <c r="DW18" s="706"/>
      <c r="DX18" s="706"/>
      <c r="DY18" s="706"/>
      <c r="DZ18" s="706"/>
      <c r="EA18" s="706"/>
      <c r="EB18" s="706"/>
      <c r="EC18" s="706"/>
      <c r="ED18" s="706"/>
      <c r="EE18" s="706"/>
      <c r="EF18" s="706"/>
      <c r="EG18" s="707"/>
      <c r="EH18" s="705" t="s">
        <v>295</v>
      </c>
      <c r="EI18" s="706"/>
      <c r="EJ18" s="706"/>
      <c r="EK18" s="706"/>
      <c r="EL18" s="706"/>
      <c r="EM18" s="706"/>
      <c r="EN18" s="706"/>
      <c r="EO18" s="706"/>
      <c r="EP18" s="706"/>
      <c r="EQ18" s="706"/>
      <c r="ER18" s="706"/>
      <c r="ES18" s="707"/>
      <c r="ET18" s="705" t="s">
        <v>296</v>
      </c>
      <c r="EU18" s="706"/>
      <c r="EV18" s="706"/>
      <c r="EW18" s="706"/>
      <c r="EX18" s="706"/>
      <c r="EY18" s="706"/>
      <c r="EZ18" s="706"/>
      <c r="FA18" s="706"/>
      <c r="FB18" s="706"/>
      <c r="FC18" s="706"/>
      <c r="FD18" s="706"/>
      <c r="FE18" s="707"/>
      <c r="FF18" s="705" t="s">
        <v>297</v>
      </c>
      <c r="FG18" s="706"/>
      <c r="FH18" s="706"/>
      <c r="FI18" s="706"/>
      <c r="FJ18" s="706"/>
      <c r="FK18" s="706"/>
      <c r="FL18" s="706"/>
      <c r="FM18" s="706"/>
      <c r="FN18" s="706"/>
      <c r="FO18" s="706"/>
      <c r="FP18" s="706"/>
      <c r="FQ18" s="707"/>
      <c r="FR18" s="705" t="s">
        <v>298</v>
      </c>
      <c r="FS18" s="706"/>
      <c r="FT18" s="706"/>
      <c r="FU18" s="706"/>
      <c r="FV18" s="706"/>
      <c r="FW18" s="706"/>
      <c r="FX18" s="706"/>
      <c r="FY18" s="706"/>
      <c r="FZ18" s="706"/>
      <c r="GA18" s="706"/>
      <c r="GB18" s="706"/>
      <c r="GC18" s="707"/>
      <c r="GD18" s="705" t="s">
        <v>299</v>
      </c>
      <c r="GE18" s="706"/>
      <c r="GF18" s="706"/>
      <c r="GG18" s="706"/>
      <c r="GH18" s="706"/>
      <c r="GI18" s="706"/>
      <c r="GJ18" s="706"/>
      <c r="GK18" s="706"/>
      <c r="GL18" s="706"/>
      <c r="GM18" s="706"/>
      <c r="GN18" s="706"/>
      <c r="GO18" s="707"/>
      <c r="GP18" s="705" t="s">
        <v>300</v>
      </c>
      <c r="GQ18" s="706"/>
      <c r="GR18" s="706"/>
      <c r="GS18" s="706"/>
      <c r="GT18" s="706"/>
      <c r="GU18" s="706"/>
      <c r="GV18" s="706"/>
      <c r="GW18" s="706"/>
      <c r="GX18" s="706"/>
      <c r="GY18" s="706"/>
      <c r="GZ18" s="706"/>
      <c r="HA18" s="707"/>
      <c r="HB18" s="705" t="s">
        <v>301</v>
      </c>
      <c r="HC18" s="706"/>
      <c r="HD18" s="706"/>
      <c r="HE18" s="706"/>
      <c r="HF18" s="706"/>
      <c r="HG18" s="706"/>
      <c r="HH18" s="706"/>
      <c r="HI18" s="706"/>
      <c r="HJ18" s="706"/>
      <c r="HK18" s="706"/>
      <c r="HL18" s="706"/>
      <c r="HM18" s="707"/>
      <c r="HN18" s="705" t="s">
        <v>302</v>
      </c>
      <c r="HO18" s="706"/>
      <c r="HP18" s="706"/>
      <c r="HQ18" s="706"/>
      <c r="HR18" s="706"/>
      <c r="HS18" s="706"/>
      <c r="HT18" s="706"/>
      <c r="HU18" s="706"/>
      <c r="HV18" s="706"/>
      <c r="HW18" s="706"/>
      <c r="HX18" s="706"/>
      <c r="HY18" s="707"/>
      <c r="HZ18" s="705" t="s">
        <v>303</v>
      </c>
      <c r="IA18" s="706"/>
      <c r="IB18" s="706"/>
      <c r="IC18" s="706"/>
      <c r="ID18" s="706"/>
      <c r="IE18" s="706"/>
      <c r="IF18" s="706"/>
      <c r="IG18" s="706"/>
      <c r="IH18" s="706"/>
      <c r="II18" s="706"/>
      <c r="IJ18" s="706"/>
      <c r="IK18" s="707"/>
      <c r="IL18" s="705" t="s">
        <v>304</v>
      </c>
      <c r="IM18" s="706"/>
      <c r="IN18" s="706"/>
      <c r="IO18" s="706"/>
      <c r="IP18" s="706"/>
      <c r="IQ18" s="706"/>
      <c r="IR18" s="706"/>
      <c r="IS18" s="706"/>
      <c r="IT18" s="706"/>
      <c r="IU18" s="706"/>
      <c r="IV18" s="706"/>
      <c r="IW18" s="707"/>
      <c r="IX18" s="705" t="s">
        <v>305</v>
      </c>
      <c r="IY18" s="706"/>
      <c r="IZ18" s="706"/>
      <c r="JA18" s="706"/>
      <c r="JB18" s="706"/>
      <c r="JC18" s="706"/>
      <c r="JD18" s="706"/>
      <c r="JE18" s="706"/>
      <c r="JF18" s="706"/>
      <c r="JG18" s="706"/>
      <c r="JH18" s="706"/>
      <c r="JI18" s="707"/>
      <c r="JJ18" s="705" t="s">
        <v>306</v>
      </c>
      <c r="JK18" s="706"/>
      <c r="JL18" s="706"/>
      <c r="JM18" s="706"/>
      <c r="JN18" s="706"/>
      <c r="JO18" s="706"/>
      <c r="JP18" s="706"/>
      <c r="JQ18" s="706"/>
      <c r="JR18" s="706"/>
      <c r="JS18" s="706"/>
      <c r="JT18" s="706"/>
      <c r="JU18" s="707"/>
      <c r="JV18" s="705" t="s">
        <v>307</v>
      </c>
      <c r="JW18" s="706"/>
      <c r="JX18" s="706"/>
      <c r="JY18" s="706"/>
      <c r="JZ18" s="706"/>
      <c r="KA18" s="706"/>
      <c r="KB18" s="706"/>
      <c r="KC18" s="706"/>
      <c r="KD18" s="706"/>
      <c r="KE18" s="706"/>
      <c r="KF18" s="706"/>
      <c r="KG18" s="707"/>
      <c r="KH18" s="705" t="s">
        <v>308</v>
      </c>
      <c r="KI18" s="706"/>
      <c r="KJ18" s="706"/>
      <c r="KK18" s="706"/>
      <c r="KL18" s="706"/>
      <c r="KM18" s="706"/>
      <c r="KN18" s="706"/>
      <c r="KO18" s="706"/>
      <c r="KP18" s="706"/>
      <c r="KQ18" s="706"/>
      <c r="KR18" s="706"/>
      <c r="KS18" s="707"/>
      <c r="KT18" s="705" t="s">
        <v>309</v>
      </c>
      <c r="KU18" s="706"/>
      <c r="KV18" s="706"/>
      <c r="KW18" s="706"/>
      <c r="KX18" s="706"/>
      <c r="KY18" s="706"/>
      <c r="KZ18" s="706"/>
      <c r="LA18" s="706"/>
      <c r="LB18" s="706"/>
      <c r="LC18" s="706"/>
      <c r="LD18" s="706"/>
      <c r="LE18" s="707"/>
      <c r="LF18" s="705" t="s">
        <v>310</v>
      </c>
      <c r="LG18" s="706"/>
      <c r="LH18" s="706"/>
      <c r="LI18" s="706"/>
      <c r="LJ18" s="706"/>
      <c r="LK18" s="706"/>
      <c r="LL18" s="706"/>
      <c r="LM18" s="706"/>
      <c r="LN18" s="706"/>
      <c r="LO18" s="706"/>
      <c r="LP18" s="706"/>
      <c r="LQ18" s="707"/>
      <c r="LR18" s="705" t="s">
        <v>311</v>
      </c>
      <c r="LS18" s="706"/>
      <c r="LT18" s="706"/>
      <c r="LU18" s="706"/>
      <c r="LV18" s="706"/>
      <c r="LW18" s="706"/>
      <c r="LX18" s="706"/>
      <c r="LY18" s="706"/>
      <c r="LZ18" s="706"/>
      <c r="MA18" s="706"/>
      <c r="MB18" s="706"/>
      <c r="MC18" s="707"/>
      <c r="MD18" s="705" t="s">
        <v>312</v>
      </c>
      <c r="ME18" s="706"/>
      <c r="MF18" s="706"/>
      <c r="MG18" s="706"/>
      <c r="MH18" s="706"/>
      <c r="MI18" s="706"/>
      <c r="MJ18" s="706"/>
      <c r="MK18" s="706"/>
      <c r="ML18" s="706"/>
      <c r="MM18" s="706"/>
      <c r="MN18" s="706"/>
      <c r="MO18" s="707"/>
      <c r="MP18" s="705" t="s">
        <v>313</v>
      </c>
      <c r="MQ18" s="706"/>
      <c r="MR18" s="706"/>
      <c r="MS18" s="706"/>
      <c r="MT18" s="706"/>
      <c r="MU18" s="706"/>
      <c r="MV18" s="706"/>
      <c r="MW18" s="706"/>
      <c r="MX18" s="706"/>
      <c r="MY18" s="706"/>
      <c r="MZ18" s="706"/>
      <c r="NA18" s="707"/>
    </row>
    <row r="19" spans="1:365" s="282" customFormat="1" x14ac:dyDescent="0.2">
      <c r="A19" s="278"/>
      <c r="B19" s="264"/>
      <c r="C19" s="279"/>
      <c r="D19" s="280"/>
      <c r="E19" s="343" t="s">
        <v>924</v>
      </c>
      <c r="F19" s="352">
        <v>1</v>
      </c>
      <c r="G19" s="344">
        <f>F19+1</f>
        <v>2</v>
      </c>
      <c r="H19" s="344">
        <f t="shared" ref="H19:BS19" si="1">G19+1</f>
        <v>3</v>
      </c>
      <c r="I19" s="344">
        <f t="shared" si="1"/>
        <v>4</v>
      </c>
      <c r="J19" s="344">
        <f t="shared" si="1"/>
        <v>5</v>
      </c>
      <c r="K19" s="344">
        <f t="shared" si="1"/>
        <v>6</v>
      </c>
      <c r="L19" s="344">
        <f t="shared" si="1"/>
        <v>7</v>
      </c>
      <c r="M19" s="344">
        <f t="shared" si="1"/>
        <v>8</v>
      </c>
      <c r="N19" s="344">
        <f t="shared" si="1"/>
        <v>9</v>
      </c>
      <c r="O19" s="344">
        <f t="shared" si="1"/>
        <v>10</v>
      </c>
      <c r="P19" s="344">
        <f t="shared" si="1"/>
        <v>11</v>
      </c>
      <c r="Q19" s="345">
        <f t="shared" si="1"/>
        <v>12</v>
      </c>
      <c r="R19" s="352">
        <f t="shared" si="1"/>
        <v>13</v>
      </c>
      <c r="S19" s="344">
        <f t="shared" si="1"/>
        <v>14</v>
      </c>
      <c r="T19" s="344">
        <f t="shared" si="1"/>
        <v>15</v>
      </c>
      <c r="U19" s="344">
        <f t="shared" si="1"/>
        <v>16</v>
      </c>
      <c r="V19" s="344">
        <f t="shared" si="1"/>
        <v>17</v>
      </c>
      <c r="W19" s="344">
        <f t="shared" si="1"/>
        <v>18</v>
      </c>
      <c r="X19" s="344">
        <f t="shared" si="1"/>
        <v>19</v>
      </c>
      <c r="Y19" s="344">
        <f t="shared" si="1"/>
        <v>20</v>
      </c>
      <c r="Z19" s="344">
        <f t="shared" si="1"/>
        <v>21</v>
      </c>
      <c r="AA19" s="344">
        <f t="shared" si="1"/>
        <v>22</v>
      </c>
      <c r="AB19" s="344">
        <f t="shared" si="1"/>
        <v>23</v>
      </c>
      <c r="AC19" s="345">
        <f t="shared" si="1"/>
        <v>24</v>
      </c>
      <c r="AD19" s="352">
        <f t="shared" si="1"/>
        <v>25</v>
      </c>
      <c r="AE19" s="344">
        <f t="shared" si="1"/>
        <v>26</v>
      </c>
      <c r="AF19" s="344">
        <f t="shared" si="1"/>
        <v>27</v>
      </c>
      <c r="AG19" s="344">
        <f t="shared" si="1"/>
        <v>28</v>
      </c>
      <c r="AH19" s="344">
        <f t="shared" si="1"/>
        <v>29</v>
      </c>
      <c r="AI19" s="344">
        <f t="shared" si="1"/>
        <v>30</v>
      </c>
      <c r="AJ19" s="344">
        <f t="shared" si="1"/>
        <v>31</v>
      </c>
      <c r="AK19" s="344">
        <f t="shared" si="1"/>
        <v>32</v>
      </c>
      <c r="AL19" s="344">
        <f t="shared" si="1"/>
        <v>33</v>
      </c>
      <c r="AM19" s="344">
        <f t="shared" si="1"/>
        <v>34</v>
      </c>
      <c r="AN19" s="344">
        <f t="shared" si="1"/>
        <v>35</v>
      </c>
      <c r="AO19" s="345">
        <f t="shared" si="1"/>
        <v>36</v>
      </c>
      <c r="AP19" s="352">
        <f t="shared" si="1"/>
        <v>37</v>
      </c>
      <c r="AQ19" s="344">
        <f t="shared" si="1"/>
        <v>38</v>
      </c>
      <c r="AR19" s="344">
        <f t="shared" si="1"/>
        <v>39</v>
      </c>
      <c r="AS19" s="344">
        <f t="shared" si="1"/>
        <v>40</v>
      </c>
      <c r="AT19" s="344">
        <f t="shared" si="1"/>
        <v>41</v>
      </c>
      <c r="AU19" s="344">
        <f t="shared" si="1"/>
        <v>42</v>
      </c>
      <c r="AV19" s="344">
        <f t="shared" si="1"/>
        <v>43</v>
      </c>
      <c r="AW19" s="344">
        <f t="shared" si="1"/>
        <v>44</v>
      </c>
      <c r="AX19" s="344">
        <f t="shared" si="1"/>
        <v>45</v>
      </c>
      <c r="AY19" s="344">
        <f t="shared" si="1"/>
        <v>46</v>
      </c>
      <c r="AZ19" s="344">
        <f t="shared" si="1"/>
        <v>47</v>
      </c>
      <c r="BA19" s="345">
        <f t="shared" si="1"/>
        <v>48</v>
      </c>
      <c r="BB19" s="352">
        <f t="shared" si="1"/>
        <v>49</v>
      </c>
      <c r="BC19" s="344">
        <f t="shared" si="1"/>
        <v>50</v>
      </c>
      <c r="BD19" s="344">
        <f t="shared" si="1"/>
        <v>51</v>
      </c>
      <c r="BE19" s="344">
        <f t="shared" si="1"/>
        <v>52</v>
      </c>
      <c r="BF19" s="344">
        <f t="shared" si="1"/>
        <v>53</v>
      </c>
      <c r="BG19" s="344">
        <f t="shared" si="1"/>
        <v>54</v>
      </c>
      <c r="BH19" s="344">
        <f t="shared" si="1"/>
        <v>55</v>
      </c>
      <c r="BI19" s="344">
        <f t="shared" si="1"/>
        <v>56</v>
      </c>
      <c r="BJ19" s="344">
        <f t="shared" si="1"/>
        <v>57</v>
      </c>
      <c r="BK19" s="344">
        <f t="shared" si="1"/>
        <v>58</v>
      </c>
      <c r="BL19" s="344">
        <f t="shared" si="1"/>
        <v>59</v>
      </c>
      <c r="BM19" s="345">
        <f t="shared" si="1"/>
        <v>60</v>
      </c>
      <c r="BN19" s="352">
        <f t="shared" si="1"/>
        <v>61</v>
      </c>
      <c r="BO19" s="344">
        <f t="shared" si="1"/>
        <v>62</v>
      </c>
      <c r="BP19" s="344">
        <f t="shared" si="1"/>
        <v>63</v>
      </c>
      <c r="BQ19" s="344">
        <f t="shared" si="1"/>
        <v>64</v>
      </c>
      <c r="BR19" s="344">
        <f t="shared" si="1"/>
        <v>65</v>
      </c>
      <c r="BS19" s="344">
        <f t="shared" si="1"/>
        <v>66</v>
      </c>
      <c r="BT19" s="344">
        <f t="shared" ref="BT19:EE19" si="2">BS19+1</f>
        <v>67</v>
      </c>
      <c r="BU19" s="344">
        <f t="shared" si="2"/>
        <v>68</v>
      </c>
      <c r="BV19" s="344">
        <f t="shared" si="2"/>
        <v>69</v>
      </c>
      <c r="BW19" s="344">
        <f t="shared" si="2"/>
        <v>70</v>
      </c>
      <c r="BX19" s="344">
        <f t="shared" si="2"/>
        <v>71</v>
      </c>
      <c r="BY19" s="345">
        <f t="shared" si="2"/>
        <v>72</v>
      </c>
      <c r="BZ19" s="352">
        <f t="shared" si="2"/>
        <v>73</v>
      </c>
      <c r="CA19" s="344">
        <f t="shared" si="2"/>
        <v>74</v>
      </c>
      <c r="CB19" s="344">
        <f t="shared" si="2"/>
        <v>75</v>
      </c>
      <c r="CC19" s="344">
        <f t="shared" si="2"/>
        <v>76</v>
      </c>
      <c r="CD19" s="344">
        <f t="shared" si="2"/>
        <v>77</v>
      </c>
      <c r="CE19" s="344">
        <f t="shared" si="2"/>
        <v>78</v>
      </c>
      <c r="CF19" s="344">
        <f t="shared" si="2"/>
        <v>79</v>
      </c>
      <c r="CG19" s="344">
        <f t="shared" si="2"/>
        <v>80</v>
      </c>
      <c r="CH19" s="344">
        <f t="shared" si="2"/>
        <v>81</v>
      </c>
      <c r="CI19" s="344">
        <f t="shared" si="2"/>
        <v>82</v>
      </c>
      <c r="CJ19" s="344">
        <f t="shared" si="2"/>
        <v>83</v>
      </c>
      <c r="CK19" s="345">
        <f t="shared" si="2"/>
        <v>84</v>
      </c>
      <c r="CL19" s="352">
        <f t="shared" si="2"/>
        <v>85</v>
      </c>
      <c r="CM19" s="344">
        <f t="shared" si="2"/>
        <v>86</v>
      </c>
      <c r="CN19" s="344">
        <f t="shared" si="2"/>
        <v>87</v>
      </c>
      <c r="CO19" s="344">
        <f t="shared" si="2"/>
        <v>88</v>
      </c>
      <c r="CP19" s="344">
        <f t="shared" si="2"/>
        <v>89</v>
      </c>
      <c r="CQ19" s="344">
        <f t="shared" si="2"/>
        <v>90</v>
      </c>
      <c r="CR19" s="344">
        <f t="shared" si="2"/>
        <v>91</v>
      </c>
      <c r="CS19" s="344">
        <f t="shared" si="2"/>
        <v>92</v>
      </c>
      <c r="CT19" s="344">
        <f t="shared" si="2"/>
        <v>93</v>
      </c>
      <c r="CU19" s="344">
        <f t="shared" si="2"/>
        <v>94</v>
      </c>
      <c r="CV19" s="344">
        <f t="shared" si="2"/>
        <v>95</v>
      </c>
      <c r="CW19" s="345">
        <f t="shared" si="2"/>
        <v>96</v>
      </c>
      <c r="CX19" s="352">
        <f t="shared" si="2"/>
        <v>97</v>
      </c>
      <c r="CY19" s="344">
        <f t="shared" si="2"/>
        <v>98</v>
      </c>
      <c r="CZ19" s="344">
        <f t="shared" si="2"/>
        <v>99</v>
      </c>
      <c r="DA19" s="344">
        <f t="shared" si="2"/>
        <v>100</v>
      </c>
      <c r="DB19" s="344">
        <f t="shared" si="2"/>
        <v>101</v>
      </c>
      <c r="DC19" s="344">
        <f t="shared" si="2"/>
        <v>102</v>
      </c>
      <c r="DD19" s="344">
        <f t="shared" si="2"/>
        <v>103</v>
      </c>
      <c r="DE19" s="344">
        <f t="shared" si="2"/>
        <v>104</v>
      </c>
      <c r="DF19" s="344">
        <f t="shared" si="2"/>
        <v>105</v>
      </c>
      <c r="DG19" s="344">
        <f t="shared" si="2"/>
        <v>106</v>
      </c>
      <c r="DH19" s="344">
        <f t="shared" si="2"/>
        <v>107</v>
      </c>
      <c r="DI19" s="345">
        <f t="shared" si="2"/>
        <v>108</v>
      </c>
      <c r="DJ19" s="352">
        <f t="shared" si="2"/>
        <v>109</v>
      </c>
      <c r="DK19" s="344">
        <f t="shared" si="2"/>
        <v>110</v>
      </c>
      <c r="DL19" s="344">
        <f t="shared" si="2"/>
        <v>111</v>
      </c>
      <c r="DM19" s="344">
        <f t="shared" si="2"/>
        <v>112</v>
      </c>
      <c r="DN19" s="344">
        <f t="shared" si="2"/>
        <v>113</v>
      </c>
      <c r="DO19" s="344">
        <f t="shared" si="2"/>
        <v>114</v>
      </c>
      <c r="DP19" s="344">
        <f t="shared" si="2"/>
        <v>115</v>
      </c>
      <c r="DQ19" s="344">
        <f t="shared" si="2"/>
        <v>116</v>
      </c>
      <c r="DR19" s="344">
        <f t="shared" si="2"/>
        <v>117</v>
      </c>
      <c r="DS19" s="344">
        <f t="shared" si="2"/>
        <v>118</v>
      </c>
      <c r="DT19" s="344">
        <f t="shared" si="2"/>
        <v>119</v>
      </c>
      <c r="DU19" s="345">
        <f t="shared" si="2"/>
        <v>120</v>
      </c>
      <c r="DV19" s="352">
        <f t="shared" si="2"/>
        <v>121</v>
      </c>
      <c r="DW19" s="344">
        <f t="shared" si="2"/>
        <v>122</v>
      </c>
      <c r="DX19" s="344">
        <f t="shared" si="2"/>
        <v>123</v>
      </c>
      <c r="DY19" s="344">
        <f t="shared" si="2"/>
        <v>124</v>
      </c>
      <c r="DZ19" s="344">
        <f t="shared" si="2"/>
        <v>125</v>
      </c>
      <c r="EA19" s="344">
        <f t="shared" si="2"/>
        <v>126</v>
      </c>
      <c r="EB19" s="344">
        <f t="shared" si="2"/>
        <v>127</v>
      </c>
      <c r="EC19" s="344">
        <f t="shared" si="2"/>
        <v>128</v>
      </c>
      <c r="ED19" s="344">
        <f t="shared" si="2"/>
        <v>129</v>
      </c>
      <c r="EE19" s="344">
        <f t="shared" si="2"/>
        <v>130</v>
      </c>
      <c r="EF19" s="344">
        <f t="shared" ref="EF19:GQ19" si="3">EE19+1</f>
        <v>131</v>
      </c>
      <c r="EG19" s="345">
        <f t="shared" si="3"/>
        <v>132</v>
      </c>
      <c r="EH19" s="352">
        <f t="shared" si="3"/>
        <v>133</v>
      </c>
      <c r="EI19" s="344">
        <f t="shared" si="3"/>
        <v>134</v>
      </c>
      <c r="EJ19" s="344">
        <f t="shared" si="3"/>
        <v>135</v>
      </c>
      <c r="EK19" s="344">
        <f t="shared" si="3"/>
        <v>136</v>
      </c>
      <c r="EL19" s="344">
        <f t="shared" si="3"/>
        <v>137</v>
      </c>
      <c r="EM19" s="344">
        <f t="shared" si="3"/>
        <v>138</v>
      </c>
      <c r="EN19" s="344">
        <f t="shared" si="3"/>
        <v>139</v>
      </c>
      <c r="EO19" s="344">
        <f t="shared" si="3"/>
        <v>140</v>
      </c>
      <c r="EP19" s="344">
        <f t="shared" si="3"/>
        <v>141</v>
      </c>
      <c r="EQ19" s="344">
        <f t="shared" si="3"/>
        <v>142</v>
      </c>
      <c r="ER19" s="344">
        <f t="shared" si="3"/>
        <v>143</v>
      </c>
      <c r="ES19" s="345">
        <f t="shared" si="3"/>
        <v>144</v>
      </c>
      <c r="ET19" s="352">
        <f t="shared" si="3"/>
        <v>145</v>
      </c>
      <c r="EU19" s="344">
        <f t="shared" si="3"/>
        <v>146</v>
      </c>
      <c r="EV19" s="344">
        <f t="shared" si="3"/>
        <v>147</v>
      </c>
      <c r="EW19" s="344">
        <f t="shared" si="3"/>
        <v>148</v>
      </c>
      <c r="EX19" s="344">
        <f t="shared" si="3"/>
        <v>149</v>
      </c>
      <c r="EY19" s="344">
        <f t="shared" si="3"/>
        <v>150</v>
      </c>
      <c r="EZ19" s="344">
        <f t="shared" si="3"/>
        <v>151</v>
      </c>
      <c r="FA19" s="344">
        <f t="shared" si="3"/>
        <v>152</v>
      </c>
      <c r="FB19" s="344">
        <f t="shared" si="3"/>
        <v>153</v>
      </c>
      <c r="FC19" s="344">
        <f t="shared" si="3"/>
        <v>154</v>
      </c>
      <c r="FD19" s="344">
        <f t="shared" si="3"/>
        <v>155</v>
      </c>
      <c r="FE19" s="345">
        <f t="shared" si="3"/>
        <v>156</v>
      </c>
      <c r="FF19" s="352">
        <f t="shared" si="3"/>
        <v>157</v>
      </c>
      <c r="FG19" s="344">
        <f t="shared" si="3"/>
        <v>158</v>
      </c>
      <c r="FH19" s="344">
        <f t="shared" si="3"/>
        <v>159</v>
      </c>
      <c r="FI19" s="344">
        <f t="shared" si="3"/>
        <v>160</v>
      </c>
      <c r="FJ19" s="344">
        <f t="shared" si="3"/>
        <v>161</v>
      </c>
      <c r="FK19" s="344">
        <f t="shared" si="3"/>
        <v>162</v>
      </c>
      <c r="FL19" s="344">
        <f t="shared" si="3"/>
        <v>163</v>
      </c>
      <c r="FM19" s="344">
        <f t="shared" si="3"/>
        <v>164</v>
      </c>
      <c r="FN19" s="344">
        <f t="shared" si="3"/>
        <v>165</v>
      </c>
      <c r="FO19" s="344">
        <f t="shared" si="3"/>
        <v>166</v>
      </c>
      <c r="FP19" s="344">
        <f t="shared" si="3"/>
        <v>167</v>
      </c>
      <c r="FQ19" s="345">
        <f t="shared" si="3"/>
        <v>168</v>
      </c>
      <c r="FR19" s="352">
        <f t="shared" si="3"/>
        <v>169</v>
      </c>
      <c r="FS19" s="344">
        <f t="shared" si="3"/>
        <v>170</v>
      </c>
      <c r="FT19" s="344">
        <f t="shared" si="3"/>
        <v>171</v>
      </c>
      <c r="FU19" s="344">
        <f t="shared" si="3"/>
        <v>172</v>
      </c>
      <c r="FV19" s="344">
        <f t="shared" si="3"/>
        <v>173</v>
      </c>
      <c r="FW19" s="344">
        <f t="shared" si="3"/>
        <v>174</v>
      </c>
      <c r="FX19" s="344">
        <f t="shared" si="3"/>
        <v>175</v>
      </c>
      <c r="FY19" s="344">
        <f t="shared" si="3"/>
        <v>176</v>
      </c>
      <c r="FZ19" s="344">
        <f t="shared" si="3"/>
        <v>177</v>
      </c>
      <c r="GA19" s="344">
        <f t="shared" si="3"/>
        <v>178</v>
      </c>
      <c r="GB19" s="344">
        <f t="shared" si="3"/>
        <v>179</v>
      </c>
      <c r="GC19" s="345">
        <f t="shared" si="3"/>
        <v>180</v>
      </c>
      <c r="GD19" s="352">
        <f t="shared" si="3"/>
        <v>181</v>
      </c>
      <c r="GE19" s="344">
        <f t="shared" si="3"/>
        <v>182</v>
      </c>
      <c r="GF19" s="344">
        <f t="shared" si="3"/>
        <v>183</v>
      </c>
      <c r="GG19" s="344">
        <f t="shared" si="3"/>
        <v>184</v>
      </c>
      <c r="GH19" s="344">
        <f t="shared" si="3"/>
        <v>185</v>
      </c>
      <c r="GI19" s="344">
        <f t="shared" si="3"/>
        <v>186</v>
      </c>
      <c r="GJ19" s="344">
        <f t="shared" si="3"/>
        <v>187</v>
      </c>
      <c r="GK19" s="344">
        <f t="shared" si="3"/>
        <v>188</v>
      </c>
      <c r="GL19" s="344">
        <f t="shared" si="3"/>
        <v>189</v>
      </c>
      <c r="GM19" s="344">
        <f t="shared" si="3"/>
        <v>190</v>
      </c>
      <c r="GN19" s="344">
        <f t="shared" si="3"/>
        <v>191</v>
      </c>
      <c r="GO19" s="345">
        <f t="shared" si="3"/>
        <v>192</v>
      </c>
      <c r="GP19" s="352">
        <f t="shared" si="3"/>
        <v>193</v>
      </c>
      <c r="GQ19" s="344">
        <f t="shared" si="3"/>
        <v>194</v>
      </c>
      <c r="GR19" s="344">
        <f t="shared" ref="GR19:HO19" si="4">GQ19+1</f>
        <v>195</v>
      </c>
      <c r="GS19" s="344">
        <f t="shared" si="4"/>
        <v>196</v>
      </c>
      <c r="GT19" s="344">
        <f t="shared" si="4"/>
        <v>197</v>
      </c>
      <c r="GU19" s="344">
        <f t="shared" si="4"/>
        <v>198</v>
      </c>
      <c r="GV19" s="344">
        <f t="shared" si="4"/>
        <v>199</v>
      </c>
      <c r="GW19" s="344">
        <f t="shared" si="4"/>
        <v>200</v>
      </c>
      <c r="GX19" s="344">
        <f t="shared" si="4"/>
        <v>201</v>
      </c>
      <c r="GY19" s="344">
        <f t="shared" si="4"/>
        <v>202</v>
      </c>
      <c r="GZ19" s="344">
        <f t="shared" si="4"/>
        <v>203</v>
      </c>
      <c r="HA19" s="345">
        <f t="shared" si="4"/>
        <v>204</v>
      </c>
      <c r="HB19" s="352">
        <f t="shared" si="4"/>
        <v>205</v>
      </c>
      <c r="HC19" s="344">
        <f t="shared" si="4"/>
        <v>206</v>
      </c>
      <c r="HD19" s="344">
        <f t="shared" si="4"/>
        <v>207</v>
      </c>
      <c r="HE19" s="344">
        <f t="shared" si="4"/>
        <v>208</v>
      </c>
      <c r="HF19" s="344">
        <f t="shared" si="4"/>
        <v>209</v>
      </c>
      <c r="HG19" s="344">
        <f t="shared" si="4"/>
        <v>210</v>
      </c>
      <c r="HH19" s="344">
        <f t="shared" si="4"/>
        <v>211</v>
      </c>
      <c r="HI19" s="344">
        <f t="shared" si="4"/>
        <v>212</v>
      </c>
      <c r="HJ19" s="344">
        <f t="shared" si="4"/>
        <v>213</v>
      </c>
      <c r="HK19" s="344">
        <f t="shared" si="4"/>
        <v>214</v>
      </c>
      <c r="HL19" s="344">
        <f t="shared" si="4"/>
        <v>215</v>
      </c>
      <c r="HM19" s="345">
        <f t="shared" si="4"/>
        <v>216</v>
      </c>
      <c r="HN19" s="352">
        <f t="shared" si="4"/>
        <v>217</v>
      </c>
      <c r="HO19" s="344">
        <f t="shared" si="4"/>
        <v>218</v>
      </c>
      <c r="HP19" s="344">
        <f>HO19+1</f>
        <v>219</v>
      </c>
      <c r="HQ19" s="344">
        <f t="shared" ref="HQ19:KB19" si="5">HP19+1</f>
        <v>220</v>
      </c>
      <c r="HR19" s="344">
        <f t="shared" si="5"/>
        <v>221</v>
      </c>
      <c r="HS19" s="344">
        <f t="shared" si="5"/>
        <v>222</v>
      </c>
      <c r="HT19" s="344">
        <f t="shared" si="5"/>
        <v>223</v>
      </c>
      <c r="HU19" s="344">
        <f t="shared" si="5"/>
        <v>224</v>
      </c>
      <c r="HV19" s="344">
        <f t="shared" si="5"/>
        <v>225</v>
      </c>
      <c r="HW19" s="344">
        <f t="shared" si="5"/>
        <v>226</v>
      </c>
      <c r="HX19" s="344">
        <f t="shared" si="5"/>
        <v>227</v>
      </c>
      <c r="HY19" s="345">
        <f t="shared" si="5"/>
        <v>228</v>
      </c>
      <c r="HZ19" s="352">
        <f t="shared" si="5"/>
        <v>229</v>
      </c>
      <c r="IA19" s="344">
        <f t="shared" si="5"/>
        <v>230</v>
      </c>
      <c r="IB19" s="344">
        <f t="shared" si="5"/>
        <v>231</v>
      </c>
      <c r="IC19" s="344">
        <f t="shared" si="5"/>
        <v>232</v>
      </c>
      <c r="ID19" s="344">
        <f t="shared" si="5"/>
        <v>233</v>
      </c>
      <c r="IE19" s="344">
        <f t="shared" si="5"/>
        <v>234</v>
      </c>
      <c r="IF19" s="344">
        <f t="shared" si="5"/>
        <v>235</v>
      </c>
      <c r="IG19" s="344">
        <f t="shared" si="5"/>
        <v>236</v>
      </c>
      <c r="IH19" s="344">
        <f t="shared" si="5"/>
        <v>237</v>
      </c>
      <c r="II19" s="344">
        <f t="shared" si="5"/>
        <v>238</v>
      </c>
      <c r="IJ19" s="344">
        <f t="shared" si="5"/>
        <v>239</v>
      </c>
      <c r="IK19" s="345">
        <f t="shared" si="5"/>
        <v>240</v>
      </c>
      <c r="IL19" s="352">
        <f t="shared" si="5"/>
        <v>241</v>
      </c>
      <c r="IM19" s="344">
        <f t="shared" si="5"/>
        <v>242</v>
      </c>
      <c r="IN19" s="344">
        <f t="shared" si="5"/>
        <v>243</v>
      </c>
      <c r="IO19" s="344">
        <f t="shared" si="5"/>
        <v>244</v>
      </c>
      <c r="IP19" s="344">
        <f t="shared" si="5"/>
        <v>245</v>
      </c>
      <c r="IQ19" s="344">
        <f t="shared" si="5"/>
        <v>246</v>
      </c>
      <c r="IR19" s="344">
        <f t="shared" si="5"/>
        <v>247</v>
      </c>
      <c r="IS19" s="344">
        <f t="shared" si="5"/>
        <v>248</v>
      </c>
      <c r="IT19" s="344">
        <f t="shared" si="5"/>
        <v>249</v>
      </c>
      <c r="IU19" s="344">
        <f t="shared" si="5"/>
        <v>250</v>
      </c>
      <c r="IV19" s="344">
        <f t="shared" si="5"/>
        <v>251</v>
      </c>
      <c r="IW19" s="345">
        <f t="shared" si="5"/>
        <v>252</v>
      </c>
      <c r="IX19" s="352">
        <f t="shared" si="5"/>
        <v>253</v>
      </c>
      <c r="IY19" s="344">
        <f t="shared" si="5"/>
        <v>254</v>
      </c>
      <c r="IZ19" s="344">
        <f t="shared" si="5"/>
        <v>255</v>
      </c>
      <c r="JA19" s="344">
        <f t="shared" si="5"/>
        <v>256</v>
      </c>
      <c r="JB19" s="344">
        <f t="shared" si="5"/>
        <v>257</v>
      </c>
      <c r="JC19" s="344">
        <f t="shared" si="5"/>
        <v>258</v>
      </c>
      <c r="JD19" s="344">
        <f t="shared" si="5"/>
        <v>259</v>
      </c>
      <c r="JE19" s="344">
        <f t="shared" si="5"/>
        <v>260</v>
      </c>
      <c r="JF19" s="344">
        <f t="shared" si="5"/>
        <v>261</v>
      </c>
      <c r="JG19" s="344">
        <f t="shared" si="5"/>
        <v>262</v>
      </c>
      <c r="JH19" s="344">
        <f t="shared" si="5"/>
        <v>263</v>
      </c>
      <c r="JI19" s="345">
        <f t="shared" si="5"/>
        <v>264</v>
      </c>
      <c r="JJ19" s="352">
        <f t="shared" si="5"/>
        <v>265</v>
      </c>
      <c r="JK19" s="344">
        <f t="shared" si="5"/>
        <v>266</v>
      </c>
      <c r="JL19" s="344">
        <f t="shared" si="5"/>
        <v>267</v>
      </c>
      <c r="JM19" s="344">
        <f t="shared" si="5"/>
        <v>268</v>
      </c>
      <c r="JN19" s="344">
        <f t="shared" si="5"/>
        <v>269</v>
      </c>
      <c r="JO19" s="344">
        <f t="shared" si="5"/>
        <v>270</v>
      </c>
      <c r="JP19" s="344">
        <f t="shared" si="5"/>
        <v>271</v>
      </c>
      <c r="JQ19" s="344">
        <f t="shared" si="5"/>
        <v>272</v>
      </c>
      <c r="JR19" s="344">
        <f t="shared" si="5"/>
        <v>273</v>
      </c>
      <c r="JS19" s="344">
        <f t="shared" si="5"/>
        <v>274</v>
      </c>
      <c r="JT19" s="344">
        <f t="shared" si="5"/>
        <v>275</v>
      </c>
      <c r="JU19" s="345">
        <f t="shared" si="5"/>
        <v>276</v>
      </c>
      <c r="JV19" s="352">
        <f t="shared" si="5"/>
        <v>277</v>
      </c>
      <c r="JW19" s="344">
        <f t="shared" si="5"/>
        <v>278</v>
      </c>
      <c r="JX19" s="344">
        <f t="shared" si="5"/>
        <v>279</v>
      </c>
      <c r="JY19" s="344">
        <f t="shared" si="5"/>
        <v>280</v>
      </c>
      <c r="JZ19" s="344">
        <f t="shared" si="5"/>
        <v>281</v>
      </c>
      <c r="KA19" s="344">
        <f t="shared" si="5"/>
        <v>282</v>
      </c>
      <c r="KB19" s="344">
        <f t="shared" si="5"/>
        <v>283</v>
      </c>
      <c r="KC19" s="344">
        <f t="shared" ref="KC19:LC19" si="6">KB19+1</f>
        <v>284</v>
      </c>
      <c r="KD19" s="344">
        <f t="shared" si="6"/>
        <v>285</v>
      </c>
      <c r="KE19" s="344">
        <f t="shared" si="6"/>
        <v>286</v>
      </c>
      <c r="KF19" s="344">
        <f t="shared" si="6"/>
        <v>287</v>
      </c>
      <c r="KG19" s="345">
        <f t="shared" si="6"/>
        <v>288</v>
      </c>
      <c r="KH19" s="352">
        <f t="shared" si="6"/>
        <v>289</v>
      </c>
      <c r="KI19" s="344">
        <f t="shared" si="6"/>
        <v>290</v>
      </c>
      <c r="KJ19" s="344">
        <f t="shared" si="6"/>
        <v>291</v>
      </c>
      <c r="KK19" s="344">
        <f t="shared" si="6"/>
        <v>292</v>
      </c>
      <c r="KL19" s="344">
        <f t="shared" si="6"/>
        <v>293</v>
      </c>
      <c r="KM19" s="344">
        <f t="shared" si="6"/>
        <v>294</v>
      </c>
      <c r="KN19" s="344">
        <f t="shared" si="6"/>
        <v>295</v>
      </c>
      <c r="KO19" s="344">
        <f t="shared" si="6"/>
        <v>296</v>
      </c>
      <c r="KP19" s="344">
        <f t="shared" si="6"/>
        <v>297</v>
      </c>
      <c r="KQ19" s="344">
        <f t="shared" si="6"/>
        <v>298</v>
      </c>
      <c r="KR19" s="344">
        <f t="shared" si="6"/>
        <v>299</v>
      </c>
      <c r="KS19" s="345">
        <f t="shared" si="6"/>
        <v>300</v>
      </c>
      <c r="KT19" s="352">
        <f t="shared" si="6"/>
        <v>301</v>
      </c>
      <c r="KU19" s="344">
        <f t="shared" si="6"/>
        <v>302</v>
      </c>
      <c r="KV19" s="344">
        <f t="shared" si="6"/>
        <v>303</v>
      </c>
      <c r="KW19" s="344">
        <f t="shared" si="6"/>
        <v>304</v>
      </c>
      <c r="KX19" s="344">
        <f t="shared" si="6"/>
        <v>305</v>
      </c>
      <c r="KY19" s="344">
        <f t="shared" si="6"/>
        <v>306</v>
      </c>
      <c r="KZ19" s="344">
        <f t="shared" si="6"/>
        <v>307</v>
      </c>
      <c r="LA19" s="344">
        <f t="shared" si="6"/>
        <v>308</v>
      </c>
      <c r="LB19" s="344">
        <f t="shared" si="6"/>
        <v>309</v>
      </c>
      <c r="LC19" s="344">
        <f t="shared" si="6"/>
        <v>310</v>
      </c>
      <c r="LD19" s="344">
        <f>LC19+1</f>
        <v>311</v>
      </c>
      <c r="LE19" s="345">
        <f t="shared" ref="LE19:NA19" si="7">LD19+1</f>
        <v>312</v>
      </c>
      <c r="LF19" s="352">
        <f t="shared" si="7"/>
        <v>313</v>
      </c>
      <c r="LG19" s="344">
        <f t="shared" si="7"/>
        <v>314</v>
      </c>
      <c r="LH19" s="344">
        <f t="shared" si="7"/>
        <v>315</v>
      </c>
      <c r="LI19" s="344">
        <f t="shared" si="7"/>
        <v>316</v>
      </c>
      <c r="LJ19" s="344">
        <f t="shared" si="7"/>
        <v>317</v>
      </c>
      <c r="LK19" s="344">
        <f t="shared" si="7"/>
        <v>318</v>
      </c>
      <c r="LL19" s="344">
        <f t="shared" si="7"/>
        <v>319</v>
      </c>
      <c r="LM19" s="344">
        <f t="shared" si="7"/>
        <v>320</v>
      </c>
      <c r="LN19" s="344">
        <f t="shared" si="7"/>
        <v>321</v>
      </c>
      <c r="LO19" s="344">
        <f t="shared" si="7"/>
        <v>322</v>
      </c>
      <c r="LP19" s="344">
        <f t="shared" si="7"/>
        <v>323</v>
      </c>
      <c r="LQ19" s="345">
        <f t="shared" si="7"/>
        <v>324</v>
      </c>
      <c r="LR19" s="352">
        <f t="shared" si="7"/>
        <v>325</v>
      </c>
      <c r="LS19" s="344">
        <f t="shared" si="7"/>
        <v>326</v>
      </c>
      <c r="LT19" s="344">
        <f t="shared" si="7"/>
        <v>327</v>
      </c>
      <c r="LU19" s="344">
        <f t="shared" si="7"/>
        <v>328</v>
      </c>
      <c r="LV19" s="344">
        <f t="shared" si="7"/>
        <v>329</v>
      </c>
      <c r="LW19" s="344">
        <f t="shared" si="7"/>
        <v>330</v>
      </c>
      <c r="LX19" s="344">
        <f t="shared" si="7"/>
        <v>331</v>
      </c>
      <c r="LY19" s="344">
        <f t="shared" si="7"/>
        <v>332</v>
      </c>
      <c r="LZ19" s="344">
        <f t="shared" si="7"/>
        <v>333</v>
      </c>
      <c r="MA19" s="344">
        <f t="shared" si="7"/>
        <v>334</v>
      </c>
      <c r="MB19" s="344">
        <f t="shared" si="7"/>
        <v>335</v>
      </c>
      <c r="MC19" s="345">
        <f t="shared" si="7"/>
        <v>336</v>
      </c>
      <c r="MD19" s="352">
        <f t="shared" si="7"/>
        <v>337</v>
      </c>
      <c r="ME19" s="344">
        <f t="shared" si="7"/>
        <v>338</v>
      </c>
      <c r="MF19" s="344">
        <f t="shared" si="7"/>
        <v>339</v>
      </c>
      <c r="MG19" s="344">
        <f t="shared" si="7"/>
        <v>340</v>
      </c>
      <c r="MH19" s="344">
        <f t="shared" si="7"/>
        <v>341</v>
      </c>
      <c r="MI19" s="344">
        <f t="shared" si="7"/>
        <v>342</v>
      </c>
      <c r="MJ19" s="344">
        <f t="shared" si="7"/>
        <v>343</v>
      </c>
      <c r="MK19" s="344">
        <f t="shared" si="7"/>
        <v>344</v>
      </c>
      <c r="ML19" s="344">
        <f t="shared" si="7"/>
        <v>345</v>
      </c>
      <c r="MM19" s="344">
        <f t="shared" si="7"/>
        <v>346</v>
      </c>
      <c r="MN19" s="344">
        <f t="shared" si="7"/>
        <v>347</v>
      </c>
      <c r="MO19" s="345">
        <f t="shared" si="7"/>
        <v>348</v>
      </c>
      <c r="MP19" s="352">
        <f t="shared" si="7"/>
        <v>349</v>
      </c>
      <c r="MQ19" s="344">
        <f t="shared" si="7"/>
        <v>350</v>
      </c>
      <c r="MR19" s="344">
        <f t="shared" si="7"/>
        <v>351</v>
      </c>
      <c r="MS19" s="344">
        <f t="shared" si="7"/>
        <v>352</v>
      </c>
      <c r="MT19" s="344">
        <f t="shared" si="7"/>
        <v>353</v>
      </c>
      <c r="MU19" s="344">
        <f t="shared" si="7"/>
        <v>354</v>
      </c>
      <c r="MV19" s="344">
        <f t="shared" si="7"/>
        <v>355</v>
      </c>
      <c r="MW19" s="344">
        <f t="shared" si="7"/>
        <v>356</v>
      </c>
      <c r="MX19" s="344">
        <f t="shared" si="7"/>
        <v>357</v>
      </c>
      <c r="MY19" s="344">
        <f t="shared" si="7"/>
        <v>358</v>
      </c>
      <c r="MZ19" s="344">
        <f t="shared" si="7"/>
        <v>359</v>
      </c>
      <c r="NA19" s="345">
        <f t="shared" si="7"/>
        <v>360</v>
      </c>
    </row>
    <row r="20" spans="1:365" x14ac:dyDescent="0.2">
      <c r="A20" s="257" t="s">
        <v>610</v>
      </c>
      <c r="B20" s="701" t="s">
        <v>611</v>
      </c>
      <c r="C20" s="701"/>
      <c r="D20" s="273"/>
      <c r="E20" s="343" t="s">
        <v>646</v>
      </c>
      <c r="F20" s="353">
        <f>'Receitas UGC'!F3</f>
        <v>756.83383554737543</v>
      </c>
      <c r="G20" s="353">
        <f>'Receitas UGC'!G3</f>
        <v>539.66358094920849</v>
      </c>
      <c r="H20" s="353">
        <f>'Receitas UGC'!H3</f>
        <v>547.02028597137246</v>
      </c>
      <c r="I20" s="353">
        <f>'Receitas UGC'!I3</f>
        <v>511.4232214532974</v>
      </c>
      <c r="J20" s="353">
        <f>'Receitas UGC'!J3</f>
        <v>422.28255517851659</v>
      </c>
      <c r="K20" s="353">
        <f>'Receitas UGC'!K3</f>
        <v>446.68732527175661</v>
      </c>
      <c r="L20" s="353">
        <f>'Receitas UGC'!L3</f>
        <v>702.25452403067334</v>
      </c>
      <c r="M20" s="353">
        <f>'Receitas UGC'!M3</f>
        <v>511.45387165527302</v>
      </c>
      <c r="N20" s="353">
        <f>'Receitas UGC'!N3</f>
        <v>550.70585415673111</v>
      </c>
      <c r="O20" s="353">
        <f>'Receitas UGC'!O3</f>
        <v>615.03704568133901</v>
      </c>
      <c r="P20" s="353">
        <f>'Receitas UGC'!P3</f>
        <v>637.4984728845734</v>
      </c>
      <c r="Q20" s="353">
        <f>'Receitas UGC'!Q3</f>
        <v>647.3334718688983</v>
      </c>
      <c r="R20" s="353">
        <f>'Receitas UGC'!R3</f>
        <v>798.39410526086385</v>
      </c>
      <c r="S20" s="353">
        <f>'Receitas UGC'!S3</f>
        <v>613.83860202870096</v>
      </c>
      <c r="T20" s="353">
        <f>'Receitas UGC'!T3</f>
        <v>536.98423822403959</v>
      </c>
      <c r="U20" s="353">
        <f>'Receitas UGC'!U3</f>
        <v>529.29340110092926</v>
      </c>
      <c r="V20" s="353">
        <f>'Receitas UGC'!V3</f>
        <v>446.21894922544453</v>
      </c>
      <c r="W20" s="353">
        <f>'Receitas UGC'!W3</f>
        <v>462.44533388880154</v>
      </c>
      <c r="X20" s="353">
        <f>'Receitas UGC'!X3</f>
        <v>721.10072263589143</v>
      </c>
      <c r="Y20" s="353">
        <f>'Receitas UGC'!Y3</f>
        <v>530.46366825501241</v>
      </c>
      <c r="Z20" s="353">
        <f>'Receitas UGC'!Z3</f>
        <v>568.46956819296042</v>
      </c>
      <c r="AA20" s="353">
        <f>'Receitas UGC'!AA3</f>
        <v>632.89241593584518</v>
      </c>
      <c r="AB20" s="353">
        <f>'Receitas UGC'!AB3</f>
        <v>656.39014061542832</v>
      </c>
      <c r="AC20" s="353">
        <f>'Receitas UGC'!AC3</f>
        <v>641.02507597458282</v>
      </c>
      <c r="AD20" s="353">
        <f>'Receitas UGC'!AD3</f>
        <v>807.60877334181816</v>
      </c>
      <c r="AE20" s="353">
        <f>'Receitas UGC'!AE3</f>
        <v>625.49807377027946</v>
      </c>
      <c r="AF20" s="353">
        <f>'Receitas UGC'!AF3</f>
        <v>570.23945957374792</v>
      </c>
      <c r="AG20" s="353">
        <f>'Receitas UGC'!AG3</f>
        <v>529.51639021546885</v>
      </c>
      <c r="AH20" s="353">
        <f>'Receitas UGC'!AH3</f>
        <v>474.11420909201439</v>
      </c>
      <c r="AI20" s="353">
        <f>'Receitas UGC'!AI3</f>
        <v>460.81492401207822</v>
      </c>
      <c r="AJ20" s="353">
        <f>'Receitas UGC'!AJ3</f>
        <v>730.98831958636242</v>
      </c>
      <c r="AK20" s="353">
        <f>'Receitas UGC'!AK3</f>
        <v>545.10635643163209</v>
      </c>
      <c r="AL20" s="353">
        <f>'Receitas UGC'!AL3</f>
        <v>580.85097587623773</v>
      </c>
      <c r="AM20" s="353">
        <f>'Receitas UGC'!AM3</f>
        <v>647.02722505570159</v>
      </c>
      <c r="AN20" s="353">
        <f>'Receitas UGC'!AN3</f>
        <v>672.91877350289076</v>
      </c>
      <c r="AO20" s="353">
        <f>'Receitas UGC'!AO3</f>
        <v>695.54324381169408</v>
      </c>
      <c r="AP20" s="353">
        <f>'Receitas UGC'!AP3</f>
        <v>840.0301024910633</v>
      </c>
      <c r="AQ20" s="353">
        <f>'Receitas UGC'!AQ3</f>
        <v>613.29260718386718</v>
      </c>
      <c r="AR20" s="353">
        <f>'Receitas UGC'!AR3</f>
        <v>625.34804831717338</v>
      </c>
      <c r="AS20" s="353">
        <f>'Receitas UGC'!AS3</f>
        <v>583.61241781053354</v>
      </c>
      <c r="AT20" s="353">
        <f>'Receitas UGC'!AT3</f>
        <v>489.14444272598092</v>
      </c>
      <c r="AU20" s="353">
        <f>'Receitas UGC'!AU3</f>
        <v>515.10201554585467</v>
      </c>
      <c r="AV20" s="353">
        <f>'Receitas UGC'!AV3</f>
        <v>771.23647495101761</v>
      </c>
      <c r="AW20" s="353">
        <f>'Receitas UGC'!AW3</f>
        <v>576.38773717792606</v>
      </c>
      <c r="AX20" s="353">
        <f>'Receitas UGC'!AX3</f>
        <v>613.7326976599411</v>
      </c>
      <c r="AY20" s="353">
        <f>'Receitas UGC'!AY3</f>
        <v>676.94629094615345</v>
      </c>
      <c r="AZ20" s="353">
        <f>'Receitas UGC'!AZ3</f>
        <v>701.41681855708578</v>
      </c>
      <c r="BA20" s="353">
        <f>'Receitas UGC'!BA3</f>
        <v>724.30247107173125</v>
      </c>
      <c r="BB20" s="353">
        <f>'Receitas UGC'!BB3</f>
        <v>866.82287954844583</v>
      </c>
      <c r="BC20" s="353">
        <f>'Receitas UGC'!BC3</f>
        <v>678.91728509631628</v>
      </c>
      <c r="BD20" s="353">
        <f>'Receitas UGC'!BD3</f>
        <v>602.34192030402835</v>
      </c>
      <c r="BE20" s="353">
        <f>'Receitas UGC'!BE3</f>
        <v>593.7983014592121</v>
      </c>
      <c r="BF20" s="353">
        <f>'Receitas UGC'!BF3</f>
        <v>508.00733247559987</v>
      </c>
      <c r="BG20" s="353">
        <f>'Receitas UGC'!BG3</f>
        <v>526.70568812032752</v>
      </c>
      <c r="BH20" s="353">
        <f>'Receitas UGC'!BH3</f>
        <v>787.56958890392423</v>
      </c>
      <c r="BI20" s="353">
        <f>'Receitas UGC'!BI3</f>
        <v>594.0335394296892</v>
      </c>
      <c r="BJ20" s="353">
        <f>'Receitas UGC'!BJ3</f>
        <v>630.92696643941179</v>
      </c>
      <c r="BK20" s="353">
        <f>'Receitas UGC'!BK3</f>
        <v>694.97168277606784</v>
      </c>
      <c r="BL20" s="353">
        <f>'Receitas UGC'!BL3</f>
        <v>721.12930682957324</v>
      </c>
      <c r="BM20" s="353">
        <f>'Receitas UGC'!BM3</f>
        <v>725.82605423565371</v>
      </c>
      <c r="BN20" s="353">
        <f>'Receitas UGC'!BN3</f>
        <v>879.95030260068552</v>
      </c>
      <c r="BO20" s="353">
        <f>'Receitas UGC'!BO3</f>
        <v>694.11323144472351</v>
      </c>
      <c r="BP20" s="353">
        <f>'Receitas UGC'!BP3</f>
        <v>639.55436504443753</v>
      </c>
      <c r="BQ20" s="353">
        <f>'Receitas UGC'!BQ3</f>
        <v>597.4051866029248</v>
      </c>
      <c r="BR20" s="353">
        <f>'Receitas UGC'!BR3</f>
        <v>538.99816531846386</v>
      </c>
      <c r="BS20" s="353">
        <f>'Receitas UGC'!BS3</f>
        <v>528.1450372351843</v>
      </c>
      <c r="BT20" s="353">
        <f>'Receitas UGC'!BT3</f>
        <v>800.4170260038984</v>
      </c>
      <c r="BU20" s="353">
        <f>'Receitas UGC'!BU3</f>
        <v>611.44951070141519</v>
      </c>
      <c r="BV20" s="353">
        <f>'Receitas UGC'!BV3</f>
        <v>645.97231232574143</v>
      </c>
      <c r="BW20" s="353">
        <f>'Receitas UGC'!BW3</f>
        <v>711.68405062048839</v>
      </c>
      <c r="BX20" s="353">
        <f>'Receitas UGC'!BX3</f>
        <v>740.23708156943167</v>
      </c>
      <c r="BY20" s="353">
        <f>'Receitas UGC'!BY3</f>
        <v>685.64914491815603</v>
      </c>
      <c r="BZ20" s="353">
        <f>'Receitas UGC'!BZ3</f>
        <v>876.62810619900392</v>
      </c>
      <c r="CA20" s="353">
        <f>'Receitas UGC'!CA3</f>
        <v>697.92305345640966</v>
      </c>
      <c r="CB20" s="353">
        <f>'Receitas UGC'!CB3</f>
        <v>616.95827561122667</v>
      </c>
      <c r="CC20" s="353">
        <f>'Receitas UGC'!CC3</f>
        <v>617.15074265654459</v>
      </c>
      <c r="CD20" s="353">
        <f>'Receitas UGC'!CD3</f>
        <v>559.72808907871547</v>
      </c>
      <c r="CE20" s="353">
        <f>'Receitas UGC'!CE3</f>
        <v>542.11394197094273</v>
      </c>
      <c r="CF20" s="353">
        <f>'Receitas UGC'!CF3</f>
        <v>820.05229046561078</v>
      </c>
      <c r="CG20" s="353">
        <f>'Receitas UGC'!CG3</f>
        <v>631.38736648650877</v>
      </c>
      <c r="CH20" s="353">
        <f>'Receitas UGC'!CH3</f>
        <v>665.25333207988308</v>
      </c>
      <c r="CI20" s="353">
        <f>'Receitas UGC'!CI3</f>
        <v>731.76236849584836</v>
      </c>
      <c r="CJ20" s="353">
        <f>'Receitas UGC'!CJ3</f>
        <v>761.8405636186485</v>
      </c>
      <c r="CK20" s="353">
        <f>'Receitas UGC'!CK3</f>
        <v>743.84634617015922</v>
      </c>
      <c r="CL20" s="353">
        <f>'Receitas UGC'!CL3</f>
        <v>912.96245717452678</v>
      </c>
      <c r="CM20" s="353">
        <f>'Receitas UGC'!CM3</f>
        <v>729.74515124880031</v>
      </c>
      <c r="CN20" s="353">
        <f>'Receitas UGC'!CN3</f>
        <v>650.96346856105356</v>
      </c>
      <c r="CO20" s="353">
        <f>'Receitas UGC'!CO3</f>
        <v>647.89889206285613</v>
      </c>
      <c r="CP20" s="353">
        <f>'Receitas UGC'!CP3</f>
        <v>579.19485155594828</v>
      </c>
      <c r="CQ20" s="353">
        <f>'Receitas UGC'!CQ3</f>
        <v>567.26389509971682</v>
      </c>
      <c r="CR20" s="353">
        <f>'Receitas UGC'!CR3</f>
        <v>846.11673235622061</v>
      </c>
      <c r="CS20" s="353">
        <f>'Receitas UGC'!CS3</f>
        <v>655.1616164750443</v>
      </c>
      <c r="CT20" s="353">
        <f>'Receitas UGC'!CT3</f>
        <v>689.00601976145936</v>
      </c>
      <c r="CU20" s="353">
        <f>'Receitas UGC'!CU3</f>
        <v>755.39804344013476</v>
      </c>
      <c r="CV20" s="353">
        <f>'Receitas UGC'!CV3</f>
        <v>786.28562987467808</v>
      </c>
      <c r="CW20" s="353">
        <f>'Receitas UGC'!CW3</f>
        <v>783.41824756737719</v>
      </c>
      <c r="CX20" s="353">
        <f>'Receitas UGC'!CX3</f>
        <v>943.18852914416573</v>
      </c>
      <c r="CY20" s="353">
        <f>'Receitas UGC'!CY3</f>
        <v>717.23536513524687</v>
      </c>
      <c r="CZ20" s="353">
        <f>'Receitas UGC'!CZ3</f>
        <v>727.00202488572381</v>
      </c>
      <c r="DA20" s="353">
        <f>'Receitas UGC'!DA3</f>
        <v>688.8957249927065</v>
      </c>
      <c r="DB20" s="353">
        <f>'Receitas UGC'!DB3</f>
        <v>592.45558562002884</v>
      </c>
      <c r="DC20" s="353">
        <f>'Receitas UGC'!DC3</f>
        <v>624.07756546503958</v>
      </c>
      <c r="DD20" s="353">
        <f>'Receitas UGC'!DD3</f>
        <v>885.91353744665344</v>
      </c>
      <c r="DE20" s="353">
        <f>'Receitas UGC'!DE3</f>
        <v>687.21926145083955</v>
      </c>
      <c r="DF20" s="353">
        <f>'Receitas UGC'!DF3</f>
        <v>723.52667277951809</v>
      </c>
      <c r="DG20" s="353">
        <f>'Receitas UGC'!DG3</f>
        <v>786.90777793347263</v>
      </c>
      <c r="DH20" s="353">
        <f>'Receitas UGC'!DH3</f>
        <v>816.82368921669411</v>
      </c>
      <c r="DI20" s="353">
        <f>'Receitas UGC'!DI3</f>
        <v>834.92020425575311</v>
      </c>
      <c r="DJ20" s="353">
        <f>'Receitas UGC'!DJ3</f>
        <v>980.45060361840569</v>
      </c>
      <c r="DK20" s="353">
        <f>'Receitas UGC'!DK3</f>
        <v>791.01812314234951</v>
      </c>
      <c r="DL20" s="353">
        <f>'Receitas UGC'!DL3</f>
        <v>713.48390282785465</v>
      </c>
      <c r="DM20" s="353">
        <f>'Receitas UGC'!DM3</f>
        <v>706.65350044640843</v>
      </c>
      <c r="DN20" s="353">
        <f>'Receitas UGC'!DN3</f>
        <v>617.80744314210358</v>
      </c>
      <c r="DO20" s="353">
        <f>'Receitas UGC'!DO3</f>
        <v>641.90694594940032</v>
      </c>
      <c r="DP20" s="353">
        <f>'Receitas UGC'!DP3</f>
        <v>907.96939906792022</v>
      </c>
      <c r="DQ20" s="353">
        <f>'Receitas UGC'!DQ3</f>
        <v>710.01103925034738</v>
      </c>
      <c r="DR20" s="353">
        <f>'Receitas UGC'!DR3</f>
        <v>745.5035633251789</v>
      </c>
      <c r="DS20" s="353">
        <f>'Receitas UGC'!DS3</f>
        <v>809.41457154435079</v>
      </c>
      <c r="DT20" s="353">
        <f>'Receitas UGC'!DT3</f>
        <v>840.90141157366463</v>
      </c>
      <c r="DU20" s="353">
        <f>'Receitas UGC'!DU3</f>
        <v>860.277710208499</v>
      </c>
      <c r="DV20" s="353">
        <f>'Receitas UGC'!DV3</f>
        <v>1005.3027666957635</v>
      </c>
      <c r="DW20" s="353">
        <f>'Receitas UGC'!DW3</f>
        <v>815.44115268254461</v>
      </c>
      <c r="DX20" s="353">
        <f>'Receitas UGC'!DX3</f>
        <v>760.97901909907989</v>
      </c>
      <c r="DY20" s="353">
        <f>'Receitas UGC'!DY3</f>
        <v>718.52777986732531</v>
      </c>
      <c r="DZ20" s="353">
        <f>'Receitas UGC'!DZ3</f>
        <v>655.87513271815567</v>
      </c>
      <c r="EA20" s="353">
        <f>'Receitas UGC'!EA3</f>
        <v>650.06058905033228</v>
      </c>
      <c r="EB20" s="353">
        <f>'Receitas UGC'!EB3</f>
        <v>926.96019813368218</v>
      </c>
      <c r="EC20" s="353">
        <f>'Receitas UGC'!EC3</f>
        <v>732.93235820545522</v>
      </c>
      <c r="ED20" s="353">
        <f>'Receitas UGC'!ED3</f>
        <v>765.64055223565697</v>
      </c>
      <c r="EE20" s="353">
        <f>'Receitas UGC'!EE3</f>
        <v>830.8778456509134</v>
      </c>
      <c r="EF20" s="353">
        <f>'Receitas UGC'!EF3</f>
        <v>864.61437916037119</v>
      </c>
      <c r="EG20" s="353">
        <f>'Receitas UGC'!EG3</f>
        <v>806.48670104650762</v>
      </c>
      <c r="EH20" s="353">
        <f>'Receitas UGC'!EH3</f>
        <v>999.14125435470407</v>
      </c>
      <c r="EI20" s="353">
        <f>'Receitas UGC'!EI3</f>
        <v>777.93595424922512</v>
      </c>
      <c r="EJ20" s="353">
        <f>'Receitas UGC'!EJ3</f>
        <v>783.71003973515633</v>
      </c>
      <c r="EK20" s="353">
        <f>'Receitas UGC'!EK3</f>
        <v>751.61462207056627</v>
      </c>
      <c r="EL20" s="353">
        <f>'Receitas UGC'!EL3</f>
        <v>655.75042354402365</v>
      </c>
      <c r="EM20" s="353">
        <f>'Receitas UGC'!EM3</f>
        <v>691.83276174774642</v>
      </c>
      <c r="EN20" s="353">
        <f>'Receitas UGC'!EN3</f>
        <v>958.58622104361643</v>
      </c>
      <c r="EO20" s="353">
        <f>'Receitas UGC'!EO3</f>
        <v>758.23260470127616</v>
      </c>
      <c r="EP20" s="353">
        <f>'Receitas UGC'!EP3</f>
        <v>794.46833051921874</v>
      </c>
      <c r="EQ20" s="353">
        <f>'Receitas UGC'!EQ3</f>
        <v>858.51324805606748</v>
      </c>
      <c r="ER20" s="353">
        <f>'Receitas UGC'!ER3</f>
        <v>892.467665489914</v>
      </c>
      <c r="ES20" s="353">
        <f>'Receitas UGC'!ES3</f>
        <v>895.31394930964711</v>
      </c>
      <c r="ET20" s="353">
        <f>'Receitas UGC'!ET3</f>
        <v>1050.7068517229563</v>
      </c>
      <c r="EU20" s="353">
        <f>'Receitas UGC'!EU3</f>
        <v>861.9795673325724</v>
      </c>
      <c r="EV20" s="353">
        <f>'Receitas UGC'!EV3</f>
        <v>783.26772229063454</v>
      </c>
      <c r="EW20" s="353">
        <f>'Receitas UGC'!EW3</f>
        <v>778.9676294158852</v>
      </c>
      <c r="EX20" s="353">
        <f>'Receitas UGC'!EX3</f>
        <v>688.89612209835002</v>
      </c>
      <c r="EY20" s="353">
        <f>'Receitas UGC'!EY3</f>
        <v>716.9370381970009</v>
      </c>
      <c r="EZ20" s="353">
        <f>'Receitas UGC'!EZ3</f>
        <v>986.92241960391436</v>
      </c>
      <c r="FA20" s="353">
        <f>'Receitas UGC'!FA3</f>
        <v>786.4283920008304</v>
      </c>
      <c r="FB20" s="353">
        <f>'Receitas UGC'!FB3</f>
        <v>821.27370270865958</v>
      </c>
      <c r="FC20" s="353">
        <f>'Receitas UGC'!FC3</f>
        <v>885.33921679154298</v>
      </c>
      <c r="FD20" s="353">
        <f>'Receitas UGC'!FD3</f>
        <v>920.53639486782458</v>
      </c>
      <c r="FE20" s="353">
        <f>'Receitas UGC'!FE3</f>
        <v>897.97596552138555</v>
      </c>
      <c r="FF20" s="353">
        <f>'Receitas UGC'!FF3</f>
        <v>1068.6350702135223</v>
      </c>
      <c r="FG20" s="353">
        <f>'Receitas UGC'!FG3</f>
        <v>882.34019025715486</v>
      </c>
      <c r="FH20" s="353">
        <f>'Receitas UGC'!FH3</f>
        <v>824.94227583143163</v>
      </c>
      <c r="FI20" s="353">
        <f>'Receitas UGC'!FI3</f>
        <v>787.52775514808354</v>
      </c>
      <c r="FJ20" s="353">
        <f>'Receitas UGC'!FJ3</f>
        <v>724.88039532818652</v>
      </c>
      <c r="FK20" s="353">
        <f>'Receitas UGC'!FK3</f>
        <v>723.57946135637292</v>
      </c>
      <c r="FL20" s="353">
        <f>'Receitas UGC'!FL3</f>
        <v>1005.2726290248048</v>
      </c>
      <c r="FM20" s="353">
        <f>'Receitas UGC'!FM3</f>
        <v>809.23608049978145</v>
      </c>
      <c r="FN20" s="353">
        <f>'Receitas UGC'!FN3</f>
        <v>841.69044989750103</v>
      </c>
      <c r="FO20" s="353">
        <f>'Receitas UGC'!FO3</f>
        <v>907.45607383962704</v>
      </c>
      <c r="FP20" s="353">
        <f>'Receitas UGC'!FP3</f>
        <v>945.29201362117317</v>
      </c>
      <c r="FQ20" s="353">
        <f>'Receitas UGC'!FQ3</f>
        <v>938.21478625605118</v>
      </c>
      <c r="FR20" s="353">
        <f>'Receitas UGC'!FR3</f>
        <v>1100.299119959863</v>
      </c>
      <c r="FS20" s="353">
        <f>'Receitas UGC'!FS3</f>
        <v>912.24658688916168</v>
      </c>
      <c r="FT20" s="353">
        <f>'Receitas UGC'!FT3</f>
        <v>832.89258495874674</v>
      </c>
      <c r="FU20" s="353">
        <f>'Receitas UGC'!FU3</f>
        <v>830.4252934702771</v>
      </c>
      <c r="FV20" s="353">
        <f>'Receitas UGC'!FV3</f>
        <v>739.55869593890111</v>
      </c>
      <c r="FW20" s="353">
        <f>'Receitas UGC'!FW3</f>
        <v>770.45429331795606</v>
      </c>
      <c r="FX20" s="353">
        <f>'Receitas UGC'!FX3</f>
        <v>1043.2566733270917</v>
      </c>
      <c r="FY20" s="353">
        <f>'Receitas UGC'!FY3</f>
        <v>841.00647513740921</v>
      </c>
      <c r="FZ20" s="353">
        <f>'Receitas UGC'!FZ3</f>
        <v>875.42585033218984</v>
      </c>
      <c r="GA20" s="353">
        <f>'Receitas UGC'!GA3</f>
        <v>939.62519960636314</v>
      </c>
      <c r="GB20" s="353">
        <f>'Receitas UGC'!GB3</f>
        <v>977.46722834110722</v>
      </c>
      <c r="GC20" s="353">
        <f>'Receitas UGC'!GC3</f>
        <v>993.47207888500179</v>
      </c>
      <c r="GD20" s="353">
        <f>'Receitas UGC'!GD3</f>
        <v>1140.8023601055752</v>
      </c>
      <c r="GE20" s="353">
        <f>'Receitas UGC'!GE3</f>
        <v>948.99572794600977</v>
      </c>
      <c r="GF20" s="353">
        <f>'Receitas UGC'!GF3</f>
        <v>870.56470013081764</v>
      </c>
      <c r="GG20" s="353">
        <f>'Receitas UGC'!GG3</f>
        <v>865.78119731957349</v>
      </c>
      <c r="GH20" s="353">
        <f>'Receitas UGC'!GH3</f>
        <v>772.63894089372081</v>
      </c>
      <c r="GI20" s="353">
        <f>'Receitas UGC'!GI3</f>
        <v>804.11504318643858</v>
      </c>
      <c r="GJ20" s="353">
        <f>'Receitas UGC'!GJ3</f>
        <v>1077.2154430387893</v>
      </c>
      <c r="GK20" s="353">
        <f>'Receitas UGC'!GK3</f>
        <v>873.15876362486767</v>
      </c>
      <c r="GL20" s="353">
        <f>'Receitas UGC'!GL3</f>
        <v>906.70516295229334</v>
      </c>
      <c r="GM20" s="353">
        <f>'Receitas UGC'!GM3</f>
        <v>970.40218947186497</v>
      </c>
      <c r="GN20" s="353">
        <f>'Receitas UGC'!GN3</f>
        <v>1009.1516734332898</v>
      </c>
      <c r="GO20" s="353">
        <f>'Receitas UGC'!GO3</f>
        <v>1006.1452448497099</v>
      </c>
      <c r="GP20" s="353">
        <f>'Receitas UGC'!GP3</f>
        <v>1164.5796693959867</v>
      </c>
      <c r="GQ20" s="353">
        <f>'Receitas UGC'!GQ3</f>
        <v>933.82767959273281</v>
      </c>
      <c r="GR20" s="353">
        <f>'Receitas UGC'!GR3</f>
        <v>941.78405649427816</v>
      </c>
      <c r="GS20" s="353">
        <f>'Receitas UGC'!GS3</f>
        <v>905.3021516511734</v>
      </c>
      <c r="GT20" s="353">
        <f>'Receitas UGC'!GT3</f>
        <v>802.33060397277586</v>
      </c>
      <c r="GU20" s="353">
        <f>'Receitas UGC'!GU3</f>
        <v>843.23846300060188</v>
      </c>
      <c r="GV20" s="353">
        <f>'Receitas UGC'!GV3</f>
        <v>1113.9521414521462</v>
      </c>
      <c r="GW20" s="353">
        <f>'Receitas UGC'!GW3</f>
        <v>906.71051593636548</v>
      </c>
      <c r="GX20" s="353">
        <f>'Receitas UGC'!GX3</f>
        <v>940.09875073341925</v>
      </c>
      <c r="GY20" s="353">
        <f>'Receitas UGC'!GY3</f>
        <v>1002.9272595583251</v>
      </c>
      <c r="GZ20" s="353">
        <f>'Receitas UGC'!GZ3</f>
        <v>1042.3159459422407</v>
      </c>
      <c r="HA20" s="353">
        <f>'Receitas UGC'!HA3</f>
        <v>979.14035619557035</v>
      </c>
      <c r="HB20" s="353">
        <f>'Receitas UGC'!HB3</f>
        <v>1173.5775749788893</v>
      </c>
      <c r="HC20" s="353">
        <f>'Receitas UGC'!HC3</f>
        <v>989.42539235812364</v>
      </c>
      <c r="HD20" s="353">
        <f>'Receitas UGC'!HD3</f>
        <v>905.55063388906717</v>
      </c>
      <c r="HE20" s="353">
        <f>'Receitas UGC'!HE3</f>
        <v>908.85471168392849</v>
      </c>
      <c r="HF20" s="353">
        <f>'Receitas UGC'!HF3</f>
        <v>817.92584269293434</v>
      </c>
      <c r="HG20" s="353">
        <f>'Receitas UGC'!HG3</f>
        <v>853.55335091805068</v>
      </c>
      <c r="HH20" s="353">
        <f>'Receitas UGC'!HH3</f>
        <v>1131.5693044449115</v>
      </c>
      <c r="HI20" s="353">
        <f>'Receitas UGC'!HI3</f>
        <v>927.04768844902321</v>
      </c>
      <c r="HJ20" s="353">
        <f>'Receitas UGC'!HJ3</f>
        <v>961.11552984409207</v>
      </c>
      <c r="HK20" s="353">
        <f>'Receitas UGC'!HK3</f>
        <v>1025.8492774193651</v>
      </c>
      <c r="HL20" s="353">
        <f>'Receitas UGC'!HL3</f>
        <v>1068.1606189803413</v>
      </c>
      <c r="HM20" s="353">
        <f>'Receitas UGC'!HM3</f>
        <v>1066.710992771435</v>
      </c>
      <c r="HN20" s="353">
        <f>'Receitas UGC'!HN3</f>
        <v>1225.1571716447547</v>
      </c>
      <c r="HO20" s="353">
        <f>'Receitas UGC'!HO3</f>
        <v>1034.0458449929713</v>
      </c>
      <c r="HP20" s="353">
        <f>'Receitas UGC'!HP3</f>
        <v>954.20748007251768</v>
      </c>
      <c r="HQ20" s="353">
        <f>'Receitas UGC'!HQ3</f>
        <v>952.25603940423298</v>
      </c>
      <c r="HR20" s="353">
        <f>'Receitas UGC'!HR3</f>
        <v>873.96088525596656</v>
      </c>
      <c r="HS20" s="353">
        <f>'Receitas UGC'!HS3</f>
        <v>874.89845697463852</v>
      </c>
      <c r="HT20" s="353">
        <f>'Receitas UGC'!HT3</f>
        <v>1165.8284872231682</v>
      </c>
      <c r="HU20" s="353">
        <f>'Receitas UGC'!HU3</f>
        <v>962.75361709658671</v>
      </c>
      <c r="HV20" s="353">
        <f>'Receitas UGC'!HV3</f>
        <v>992.40112202810224</v>
      </c>
      <c r="HW20" s="353">
        <f>'Receitas UGC'!HW3</f>
        <v>1057.8940296986068</v>
      </c>
      <c r="HX20" s="353">
        <f>'Receitas UGC'!HX3</f>
        <v>1101.8757670272198</v>
      </c>
      <c r="HY20" s="353">
        <f>'Receitas UGC'!HY3</f>
        <v>1090.3993715767056</v>
      </c>
      <c r="HZ20" s="353">
        <f>'Receitas UGC'!HZ3</f>
        <v>1254.5803701299433</v>
      </c>
      <c r="IA20" s="353">
        <f>'Receitas UGC'!IA3</f>
        <v>1023.5805546367924</v>
      </c>
      <c r="IB20" s="353">
        <f>'Receitas UGC'!IB3</f>
        <v>1030.7269101523073</v>
      </c>
      <c r="IC20" s="353">
        <f>'Receitas UGC'!IC3</f>
        <v>996.26593417032996</v>
      </c>
      <c r="ID20" s="353">
        <f>'Receitas UGC'!ID3</f>
        <v>891.34517490999247</v>
      </c>
      <c r="IE20" s="353">
        <f>'Receitas UGC'!IE3</f>
        <v>936.69522709598129</v>
      </c>
      <c r="IF20" s="353">
        <f>'Receitas UGC'!IF3</f>
        <v>1211.7237019205625</v>
      </c>
      <c r="IG20" s="353">
        <f>'Receitas UGC'!IG3</f>
        <v>1001.2485298669199</v>
      </c>
      <c r="IH20" s="353">
        <f>'Receitas UGC'!IH3</f>
        <v>1033.702692769705</v>
      </c>
      <c r="II20" s="353">
        <f>'Receitas UGC'!II3</f>
        <v>1096.5611168864093</v>
      </c>
      <c r="IJ20" s="353">
        <f>'Receitas UGC'!IJ3</f>
        <v>1140.2078347153315</v>
      </c>
      <c r="IK20" s="353">
        <f>'Receitas UGC'!IK3</f>
        <v>1149.7427330228702</v>
      </c>
      <c r="IL20" s="353">
        <f>'Receitas UGC'!IL3</f>
        <v>1300.0201311281339</v>
      </c>
      <c r="IM20" s="353">
        <f>'Receitas UGC'!IM3</f>
        <v>1105.5984153491311</v>
      </c>
      <c r="IN20" s="353">
        <f>'Receitas UGC'!IN3</f>
        <v>1025.5265840788438</v>
      </c>
      <c r="IO20" s="353">
        <f>'Receitas UGC'!IO3</f>
        <v>1022.5455596669539</v>
      </c>
      <c r="IP20" s="353">
        <f>'Receitas UGC'!IP3</f>
        <v>925.1102258993842</v>
      </c>
      <c r="IQ20" s="353">
        <f>'Receitas UGC'!IQ3</f>
        <v>963.34363136672198</v>
      </c>
      <c r="IR20" s="353">
        <f>'Receitas UGC'!IR3</f>
        <v>1242.977493884654</v>
      </c>
      <c r="IS20" s="353">
        <f>'Receitas UGC'!IS3</f>
        <v>1033.0060000395422</v>
      </c>
      <c r="IT20" s="353">
        <f>'Receitas UGC'!IT3</f>
        <v>1064.5935619442334</v>
      </c>
      <c r="IU20" s="353">
        <f>'Receitas UGC'!IU3</f>
        <v>1128.0022050508683</v>
      </c>
      <c r="IV20" s="353">
        <f>'Receitas UGC'!IV3</f>
        <v>1173.5758171245748</v>
      </c>
      <c r="IW20" s="353">
        <f>'Receitas UGC'!IW3</f>
        <v>1184.2076059348942</v>
      </c>
      <c r="IX20" s="353">
        <f>'Receitas UGC'!IX3</f>
        <v>1334.133348461382</v>
      </c>
      <c r="IY20" s="353">
        <f>'Receitas UGC'!IY3</f>
        <v>1139.1853776943387</v>
      </c>
      <c r="IZ20" s="353">
        <f>'Receitas UGC'!IZ3</f>
        <v>1082.1448901160747</v>
      </c>
      <c r="JA20" s="353">
        <f>'Receitas UGC'!JA3</f>
        <v>1043.6498608614193</v>
      </c>
      <c r="JB20" s="353">
        <f>'Receitas UGC'!JB3</f>
        <v>972.21371129040369</v>
      </c>
      <c r="JC20" s="353">
        <f>'Receitas UGC'!JC3</f>
        <v>980.88151089410871</v>
      </c>
      <c r="JD20" s="353">
        <f>'Receitas UGC'!JD3</f>
        <v>1271.685775138021</v>
      </c>
      <c r="JE20" s="353">
        <f>'Receitas UGC'!JE3</f>
        <v>1065.3624749540652</v>
      </c>
      <c r="JF20" s="353">
        <f>'Receitas UGC'!JF3</f>
        <v>1094.0766121919862</v>
      </c>
      <c r="JG20" s="353">
        <f>'Receitas UGC'!JG3</f>
        <v>1158.8032859920661</v>
      </c>
      <c r="JH20" s="353">
        <f>'Receitas UGC'!JH3</f>
        <v>1206.9679329674493</v>
      </c>
      <c r="JI20" s="353">
        <f>'Receitas UGC'!JI3</f>
        <v>1198.9216831167028</v>
      </c>
      <c r="JJ20" s="353">
        <f>'Receitas UGC'!JJ3</f>
        <v>1360.7182581871234</v>
      </c>
      <c r="JK20" s="353">
        <f>'Receitas UGC'!JK3</f>
        <v>1127.3495857523744</v>
      </c>
      <c r="JL20" s="353">
        <f>'Receitas UGC'!JL3</f>
        <v>1134.0191179903322</v>
      </c>
      <c r="JM20" s="353">
        <f>'Receitas UGC'!JM3</f>
        <v>1100.0932709838385</v>
      </c>
      <c r="JN20" s="353">
        <f>'Receitas UGC'!JN3</f>
        <v>992.10987945453348</v>
      </c>
      <c r="JO20" s="353">
        <f>'Receitas UGC'!JO3</f>
        <v>1041.7222677107027</v>
      </c>
      <c r="JP20" s="353">
        <f>'Receitas UGC'!JP3</f>
        <v>1320.7754558832305</v>
      </c>
      <c r="JQ20" s="353">
        <f>'Receitas UGC'!JQ3</f>
        <v>1106.3549598418583</v>
      </c>
      <c r="JR20" s="353">
        <f>'Receitas UGC'!JR3</f>
        <v>1137.4562314704549</v>
      </c>
      <c r="JS20" s="353">
        <f>'Receitas UGC'!JS3</f>
        <v>1200.0439142542707</v>
      </c>
      <c r="JT20" s="353">
        <f>'Receitas UGC'!JT3</f>
        <v>1248.0166480143396</v>
      </c>
      <c r="JU20" s="353">
        <f>'Receitas UGC'!JU3</f>
        <v>1241.1008043826719</v>
      </c>
      <c r="JV20" s="353">
        <f>'Receitas UGC'!JV3</f>
        <v>1401.1894439653049</v>
      </c>
      <c r="JW20" s="353">
        <f>'Receitas UGC'!JW3</f>
        <v>1206.7488683156143</v>
      </c>
      <c r="JX20" s="353">
        <f>'Receitas UGC'!JX3</f>
        <v>1125.0312406486098</v>
      </c>
      <c r="JY20" s="353">
        <f>'Receitas UGC'!JY3</f>
        <v>1124.6276648306523</v>
      </c>
      <c r="JZ20" s="353">
        <f>'Receitas UGC'!JZ3</f>
        <v>1025.1432447644711</v>
      </c>
      <c r="KA20" s="353">
        <f>'Receitas UGC'!KA3</f>
        <v>1068.2039299691751</v>
      </c>
      <c r="KB20" s="353">
        <f>'Receitas UGC'!KB3</f>
        <v>1352.6346486374512</v>
      </c>
      <c r="KC20" s="353">
        <f>'Receitas UGC'!KC3</f>
        <v>1139.1378626804274</v>
      </c>
      <c r="KD20" s="353">
        <f>'Receitas UGC'!KD3</f>
        <v>1169.7058690826932</v>
      </c>
      <c r="KE20" s="353">
        <f>'Receitas UGC'!KE3</f>
        <v>1233.1635309099422</v>
      </c>
      <c r="KF20" s="353">
        <f>'Receitas UGC'!KF3</f>
        <v>1283.4313129093666</v>
      </c>
      <c r="KG20" s="353">
        <f>'Receitas UGC'!KG3</f>
        <v>1251.4370830574419</v>
      </c>
      <c r="KH20" s="353">
        <f>'Receitas UGC'!KH3</f>
        <v>1427.3938100004027</v>
      </c>
      <c r="KI20" s="353">
        <f>'Receitas UGC'!KI3</f>
        <v>1235.635825929518</v>
      </c>
      <c r="KJ20" s="353">
        <f>'Receitas UGC'!KJ3</f>
        <v>1175.474257426328</v>
      </c>
      <c r="KK20" s="353">
        <f>'Receitas UGC'!KK3</f>
        <v>1142.3034088479235</v>
      </c>
      <c r="KL20" s="353">
        <f>'Receitas UGC'!KL3</f>
        <v>1070.2232598182457</v>
      </c>
      <c r="KM20" s="353">
        <f>'Receitas UGC'!KM3</f>
        <v>1084.469631268068</v>
      </c>
      <c r="KN20" s="353">
        <f>'Receitas UGC'!KN3</f>
        <v>1381.0903495226855</v>
      </c>
      <c r="KO20" s="353">
        <f>'Receitas UGC'!KO3</f>
        <v>1171.8488417448746</v>
      </c>
      <c r="KP20" s="353">
        <f>'Receitas UGC'!KP3</f>
        <v>1200.0123046450606</v>
      </c>
      <c r="KQ20" s="353">
        <f>'Receitas UGC'!KQ3</f>
        <v>1265.2277360709654</v>
      </c>
      <c r="KR20" s="353">
        <f>'Receitas UGC'!KR3</f>
        <v>1318.5541739881821</v>
      </c>
      <c r="KS20" s="353">
        <f>'Receitas UGC'!KS3</f>
        <v>1301.8646074203282</v>
      </c>
      <c r="KT20" s="353">
        <f>'Receitas UGC'!KT3</f>
        <v>1469.4376612000237</v>
      </c>
      <c r="KU20" s="353">
        <f>'Receitas UGC'!KU3</f>
        <v>1275.8325005185702</v>
      </c>
      <c r="KV20" s="353">
        <f>'Receitas UGC'!KV3</f>
        <v>1193.6837749651536</v>
      </c>
      <c r="KW20" s="353">
        <f>'Receitas UGC'!KW3</f>
        <v>1195.5882830411372</v>
      </c>
      <c r="KX20" s="353">
        <f>'Receitas UGC'!KX3</f>
        <v>1095.0840639144026</v>
      </c>
      <c r="KY20" s="353">
        <f>'Receitas UGC'!KY3</f>
        <v>1141.9171044780805</v>
      </c>
      <c r="KZ20" s="353">
        <f>'Receitas UGC'!KZ3</f>
        <v>1430.0191654191481</v>
      </c>
      <c r="LA20" s="353">
        <f>'Receitas UGC'!LA3</f>
        <v>1214.2583160524332</v>
      </c>
      <c r="LB20" s="353">
        <f>'Receitas UGC'!LB3</f>
        <v>1244.2926230595313</v>
      </c>
      <c r="LC20" s="353">
        <f>'Receitas UGC'!LC3</f>
        <v>1307.9356643905762</v>
      </c>
      <c r="LD20" s="353">
        <f>'Receitas UGC'!LD3</f>
        <v>1361.6459816858403</v>
      </c>
      <c r="LE20" s="353">
        <f>'Receitas UGC'!LE3</f>
        <v>1366.0035436892942</v>
      </c>
      <c r="LF20" s="353">
        <f>'Receitas UGC'!LF3</f>
        <v>1520.084377288551</v>
      </c>
      <c r="LG20" s="353">
        <f>'Receitas UGC'!LG3</f>
        <v>1322.8188556290293</v>
      </c>
      <c r="LH20" s="353">
        <f>'Receitas UGC'!LH3</f>
        <v>1241.4307832880631</v>
      </c>
      <c r="LI20" s="353">
        <f>'Receitas UGC'!LI3</f>
        <v>1241.312466985315</v>
      </c>
      <c r="LJ20" s="353">
        <f>'Receitas UGC'!LJ3</f>
        <v>1138.4039373251449</v>
      </c>
      <c r="LK20" s="353">
        <f>'Receitas UGC'!LK3</f>
        <v>1186.2448849590435</v>
      </c>
      <c r="LL20" s="353">
        <f>'Receitas UGC'!LL3</f>
        <v>1475.0757565347074</v>
      </c>
      <c r="LM20" s="353">
        <f>'Receitas UGC'!LM3</f>
        <v>1257.2321251318576</v>
      </c>
      <c r="LN20" s="353">
        <f>'Receitas UGC'!LN3</f>
        <v>1286.3227714670861</v>
      </c>
      <c r="LO20" s="353">
        <f>'Receitas UGC'!LO3</f>
        <v>1349.4807720811275</v>
      </c>
      <c r="LP20" s="353">
        <f>'Receitas UGC'!LP3</f>
        <v>1404.5041324229564</v>
      </c>
      <c r="LQ20" s="353">
        <f>'Receitas UGC'!LQ3</f>
        <v>1391.4430418973805</v>
      </c>
      <c r="LR20" s="353">
        <f>'Receitas UGC'!LR3</f>
        <v>1555.7069137510125</v>
      </c>
      <c r="LS20" s="353">
        <f>'Receitas UGC'!LS3</f>
        <v>1319.1699630619416</v>
      </c>
      <c r="LT20" s="353">
        <f>'Receitas UGC'!LT3</f>
        <v>1324.2302855697883</v>
      </c>
      <c r="LU20" s="353">
        <f>'Receitas UGC'!LU3</f>
        <v>1292.3555580427999</v>
      </c>
      <c r="LV20" s="353">
        <f>'Receitas UGC'!LV3</f>
        <v>1179.2973258233276</v>
      </c>
      <c r="LW20" s="353">
        <f>'Receitas UGC'!LW3</f>
        <v>1236.9305915270047</v>
      </c>
      <c r="LX20" s="353">
        <f>'Receitas UGC'!LX3</f>
        <v>1523.6994152758582</v>
      </c>
      <c r="LY20" s="353">
        <f>'Receitas UGC'!LY3</f>
        <v>1302.2991998364014</v>
      </c>
      <c r="LZ20" s="353">
        <f>'Receitas UGC'!LZ3</f>
        <v>1331.0968457437464</v>
      </c>
      <c r="MA20" s="353">
        <f>'Receitas UGC'!MA3</f>
        <v>1393.3478570683949</v>
      </c>
      <c r="MB20" s="353">
        <f>'Receitas UGC'!MB3</f>
        <v>1449.3803210921162</v>
      </c>
      <c r="MC20" s="353">
        <f>'Receitas UGC'!MC3</f>
        <v>1375.8928720203703</v>
      </c>
      <c r="MD20" s="353">
        <f>'Receitas UGC'!MD3</f>
        <v>1576.314271648658</v>
      </c>
      <c r="ME20" s="353">
        <f>'Receitas UGC'!ME3</f>
        <v>1386.238024682584</v>
      </c>
      <c r="MF20" s="353">
        <f>'Receitas UGC'!MF3</f>
        <v>1299.4003074610382</v>
      </c>
      <c r="MG20" s="353">
        <f>'Receitas UGC'!MG3</f>
        <v>1307.4212802139007</v>
      </c>
      <c r="MH20" s="353">
        <f>'Receitas UGC'!MH3</f>
        <v>1206.1629309967504</v>
      </c>
      <c r="MI20" s="353">
        <f>'Receitas UGC'!MI3</f>
        <v>1258.9169649554285</v>
      </c>
      <c r="MJ20" s="353">
        <f>'Receitas UGC'!MJ3</f>
        <v>1553.372387915967</v>
      </c>
      <c r="MK20" s="353">
        <f>'Receitas UGC'!MK3</f>
        <v>1334.351693028317</v>
      </c>
      <c r="ML20" s="353">
        <f>'Receitas UGC'!ML3</f>
        <v>1363.7173906163496</v>
      </c>
      <c r="MM20" s="353">
        <f>'Receitas UGC'!MM3</f>
        <v>1427.8592813513023</v>
      </c>
      <c r="MN20" s="353">
        <f>'Receitas UGC'!MN3</f>
        <v>1487.2128192914201</v>
      </c>
      <c r="MO20" s="353">
        <f>'Receitas UGC'!MO3</f>
        <v>1475.2041116681191</v>
      </c>
      <c r="MP20" s="353">
        <f>'Receitas UGC'!MP3</f>
        <v>1639.8069423094239</v>
      </c>
      <c r="MQ20" s="353">
        <f>'Receitas UGC'!MQ3</f>
        <v>1442.6404958605453</v>
      </c>
      <c r="MR20" s="353">
        <f>'Receitas UGC'!MR3</f>
        <v>1359.7796592885206</v>
      </c>
      <c r="MS20" s="353">
        <f>'Receitas UGC'!MS3</f>
        <v>1362.6640652500143</v>
      </c>
      <c r="MT20" s="353">
        <f>'Receitas UGC'!MT3</f>
        <v>1257.4769222293814</v>
      </c>
      <c r="MU20" s="353">
        <f>'Receitas UGC'!MU3</f>
        <v>1310.9940238028212</v>
      </c>
      <c r="MV20" s="353">
        <f>'Receitas UGC'!MV3</f>
        <v>1605.4141202453281</v>
      </c>
      <c r="MW20" s="353">
        <f>'Receitas UGC'!MW3</f>
        <v>1383.5570003473838</v>
      </c>
      <c r="MX20" s="353">
        <f>'Receitas UGC'!MX3</f>
        <v>1411.5185535595274</v>
      </c>
      <c r="MY20" s="353">
        <f>'Receitas UGC'!MY3</f>
        <v>1474.7677931661829</v>
      </c>
      <c r="MZ20" s="353">
        <f>'Receitas UGC'!MZ3</f>
        <v>1535.2306748420567</v>
      </c>
      <c r="NA20" s="353">
        <f>'Receitas UGC'!NA3</f>
        <v>1497.0844843634802</v>
      </c>
    </row>
    <row r="21" spans="1:365" x14ac:dyDescent="0.2">
      <c r="A21" s="260" t="s">
        <v>612</v>
      </c>
      <c r="B21" s="267" t="s">
        <v>598</v>
      </c>
      <c r="C21" s="274">
        <v>0.32400000000000001</v>
      </c>
      <c r="E21" s="263"/>
      <c r="F21" s="354">
        <f>$C21*F20</f>
        <v>245.21416271734964</v>
      </c>
      <c r="G21" s="354">
        <f t="shared" ref="G21:BR21" si="8">$C21*G20</f>
        <v>174.85100022754355</v>
      </c>
      <c r="H21" s="354">
        <f t="shared" si="8"/>
        <v>177.23457265472467</v>
      </c>
      <c r="I21" s="354">
        <f t="shared" si="8"/>
        <v>165.70112375086836</v>
      </c>
      <c r="J21" s="354">
        <f t="shared" si="8"/>
        <v>136.81954787783937</v>
      </c>
      <c r="K21" s="354">
        <f t="shared" si="8"/>
        <v>144.72669338804914</v>
      </c>
      <c r="L21" s="354">
        <f t="shared" si="8"/>
        <v>227.53046578593816</v>
      </c>
      <c r="M21" s="354">
        <f t="shared" si="8"/>
        <v>165.71105441630846</v>
      </c>
      <c r="N21" s="354">
        <f t="shared" si="8"/>
        <v>178.42869674678087</v>
      </c>
      <c r="O21" s="354">
        <f t="shared" si="8"/>
        <v>199.27200280075385</v>
      </c>
      <c r="P21" s="354">
        <f t="shared" si="8"/>
        <v>206.54950521460179</v>
      </c>
      <c r="Q21" s="354">
        <f t="shared" si="8"/>
        <v>209.73604488552306</v>
      </c>
      <c r="R21" s="354">
        <f t="shared" si="8"/>
        <v>258.67969010451992</v>
      </c>
      <c r="S21" s="354">
        <f t="shared" si="8"/>
        <v>198.88370705729912</v>
      </c>
      <c r="T21" s="354">
        <f t="shared" si="8"/>
        <v>173.98289318458882</v>
      </c>
      <c r="U21" s="354">
        <f t="shared" si="8"/>
        <v>171.49106195670109</v>
      </c>
      <c r="V21" s="354">
        <f t="shared" si="8"/>
        <v>144.57493954904405</v>
      </c>
      <c r="W21" s="354">
        <f t="shared" si="8"/>
        <v>149.8322881799717</v>
      </c>
      <c r="X21" s="354">
        <f t="shared" si="8"/>
        <v>233.63663413402884</v>
      </c>
      <c r="Y21" s="354">
        <f t="shared" si="8"/>
        <v>171.87022851462402</v>
      </c>
      <c r="Z21" s="354">
        <f t="shared" si="8"/>
        <v>184.18414009451919</v>
      </c>
      <c r="AA21" s="354">
        <f t="shared" si="8"/>
        <v>205.05714276321385</v>
      </c>
      <c r="AB21" s="354">
        <f t="shared" si="8"/>
        <v>212.67040555939877</v>
      </c>
      <c r="AC21" s="354">
        <f t="shared" si="8"/>
        <v>207.69212461576484</v>
      </c>
      <c r="AD21" s="354">
        <f t="shared" si="8"/>
        <v>261.66524256274909</v>
      </c>
      <c r="AE21" s="354">
        <f t="shared" si="8"/>
        <v>202.66137590157055</v>
      </c>
      <c r="AF21" s="354">
        <f t="shared" si="8"/>
        <v>184.75758490189432</v>
      </c>
      <c r="AG21" s="354">
        <f t="shared" si="8"/>
        <v>171.56331042981191</v>
      </c>
      <c r="AH21" s="354">
        <f t="shared" si="8"/>
        <v>153.61300374581268</v>
      </c>
      <c r="AI21" s="354">
        <f t="shared" si="8"/>
        <v>149.30403537991336</v>
      </c>
      <c r="AJ21" s="354">
        <f t="shared" si="8"/>
        <v>236.84021554598144</v>
      </c>
      <c r="AK21" s="354">
        <f t="shared" si="8"/>
        <v>176.6144594838488</v>
      </c>
      <c r="AL21" s="354">
        <f t="shared" si="8"/>
        <v>188.19571618390103</v>
      </c>
      <c r="AM21" s="354">
        <f t="shared" si="8"/>
        <v>209.63682091804733</v>
      </c>
      <c r="AN21" s="354">
        <f t="shared" si="8"/>
        <v>218.02568261493661</v>
      </c>
      <c r="AO21" s="354">
        <f t="shared" si="8"/>
        <v>225.35601099498888</v>
      </c>
      <c r="AP21" s="354">
        <f t="shared" si="8"/>
        <v>272.16975320710452</v>
      </c>
      <c r="AQ21" s="354">
        <f t="shared" si="8"/>
        <v>198.70680472757297</v>
      </c>
      <c r="AR21" s="354">
        <f t="shared" si="8"/>
        <v>202.61276765476418</v>
      </c>
      <c r="AS21" s="354">
        <f t="shared" si="8"/>
        <v>189.09042337061288</v>
      </c>
      <c r="AT21" s="354">
        <f t="shared" si="8"/>
        <v>158.48279944321783</v>
      </c>
      <c r="AU21" s="354">
        <f t="shared" si="8"/>
        <v>166.89305303685691</v>
      </c>
      <c r="AV21" s="354">
        <f t="shared" si="8"/>
        <v>249.88061788412972</v>
      </c>
      <c r="AW21" s="354">
        <f t="shared" si="8"/>
        <v>186.74962684564804</v>
      </c>
      <c r="AX21" s="354">
        <f t="shared" si="8"/>
        <v>198.84939404182091</v>
      </c>
      <c r="AY21" s="354">
        <f t="shared" si="8"/>
        <v>219.33059826655372</v>
      </c>
      <c r="AZ21" s="354">
        <f t="shared" si="8"/>
        <v>227.2590492124958</v>
      </c>
      <c r="BA21" s="354">
        <f t="shared" si="8"/>
        <v>234.67400062724093</v>
      </c>
      <c r="BB21" s="354">
        <f t="shared" si="8"/>
        <v>280.85061297369646</v>
      </c>
      <c r="BC21" s="354">
        <f t="shared" si="8"/>
        <v>219.96920037120648</v>
      </c>
      <c r="BD21" s="354">
        <f t="shared" si="8"/>
        <v>195.15878217850519</v>
      </c>
      <c r="BE21" s="354">
        <f t="shared" si="8"/>
        <v>192.39064967278472</v>
      </c>
      <c r="BF21" s="354">
        <f t="shared" si="8"/>
        <v>164.59437572209436</v>
      </c>
      <c r="BG21" s="354">
        <f t="shared" si="8"/>
        <v>170.65264295098612</v>
      </c>
      <c r="BH21" s="354">
        <f t="shared" si="8"/>
        <v>255.17254680487144</v>
      </c>
      <c r="BI21" s="354">
        <f t="shared" si="8"/>
        <v>192.4668667752193</v>
      </c>
      <c r="BJ21" s="354">
        <f t="shared" si="8"/>
        <v>204.42033712636942</v>
      </c>
      <c r="BK21" s="354">
        <f t="shared" si="8"/>
        <v>225.17082521944599</v>
      </c>
      <c r="BL21" s="354">
        <f t="shared" si="8"/>
        <v>233.64589541278173</v>
      </c>
      <c r="BM21" s="354">
        <f t="shared" si="8"/>
        <v>235.16764157235181</v>
      </c>
      <c r="BN21" s="354">
        <f t="shared" si="8"/>
        <v>285.10389804262212</v>
      </c>
      <c r="BO21" s="354">
        <f t="shared" si="8"/>
        <v>224.89268698809042</v>
      </c>
      <c r="BP21" s="354">
        <f t="shared" si="8"/>
        <v>207.21561427439778</v>
      </c>
      <c r="BQ21" s="354">
        <f t="shared" si="8"/>
        <v>193.55928045934763</v>
      </c>
      <c r="BR21" s="354">
        <f t="shared" si="8"/>
        <v>174.6354055631823</v>
      </c>
      <c r="BS21" s="354">
        <f t="shared" ref="BS21:ED21" si="9">$C21*BS20</f>
        <v>171.11899206419972</v>
      </c>
      <c r="BT21" s="354">
        <f t="shared" si="9"/>
        <v>259.3351164252631</v>
      </c>
      <c r="BU21" s="354">
        <f t="shared" si="9"/>
        <v>198.10964146725854</v>
      </c>
      <c r="BV21" s="354">
        <f t="shared" si="9"/>
        <v>209.29502919354022</v>
      </c>
      <c r="BW21" s="354">
        <f t="shared" si="9"/>
        <v>230.58563240103825</v>
      </c>
      <c r="BX21" s="354">
        <f t="shared" si="9"/>
        <v>239.83681442849587</v>
      </c>
      <c r="BY21" s="354">
        <f t="shared" si="9"/>
        <v>222.15032295348257</v>
      </c>
      <c r="BZ21" s="354">
        <f t="shared" si="9"/>
        <v>284.02750640847728</v>
      </c>
      <c r="CA21" s="354">
        <f t="shared" si="9"/>
        <v>226.12706931987674</v>
      </c>
      <c r="CB21" s="354">
        <f t="shared" si="9"/>
        <v>199.89448129803745</v>
      </c>
      <c r="CC21" s="354">
        <f t="shared" si="9"/>
        <v>199.95684062072044</v>
      </c>
      <c r="CD21" s="354">
        <f t="shared" si="9"/>
        <v>181.35190086150382</v>
      </c>
      <c r="CE21" s="354">
        <f t="shared" si="9"/>
        <v>175.64491719858546</v>
      </c>
      <c r="CF21" s="354">
        <f t="shared" si="9"/>
        <v>265.69694211085789</v>
      </c>
      <c r="CG21" s="354">
        <f t="shared" si="9"/>
        <v>204.56950674162886</v>
      </c>
      <c r="CH21" s="354">
        <f t="shared" si="9"/>
        <v>215.54207959388214</v>
      </c>
      <c r="CI21" s="354">
        <f t="shared" si="9"/>
        <v>237.09100739265489</v>
      </c>
      <c r="CJ21" s="354">
        <f t="shared" si="9"/>
        <v>246.83634261244211</v>
      </c>
      <c r="CK21" s="354">
        <f t="shared" si="9"/>
        <v>241.00621615913158</v>
      </c>
      <c r="CL21" s="354">
        <f t="shared" si="9"/>
        <v>295.79983612454669</v>
      </c>
      <c r="CM21" s="354">
        <f t="shared" si="9"/>
        <v>236.43742900461132</v>
      </c>
      <c r="CN21" s="354">
        <f t="shared" si="9"/>
        <v>210.91216381378135</v>
      </c>
      <c r="CO21" s="354">
        <f t="shared" si="9"/>
        <v>209.91924102836541</v>
      </c>
      <c r="CP21" s="354">
        <f t="shared" si="9"/>
        <v>187.65913190412724</v>
      </c>
      <c r="CQ21" s="354">
        <f t="shared" si="9"/>
        <v>183.79350201230827</v>
      </c>
      <c r="CR21" s="354">
        <f t="shared" si="9"/>
        <v>274.14182128341548</v>
      </c>
      <c r="CS21" s="354">
        <f t="shared" si="9"/>
        <v>212.27236373791436</v>
      </c>
      <c r="CT21" s="354">
        <f t="shared" si="9"/>
        <v>223.23795040271284</v>
      </c>
      <c r="CU21" s="354">
        <f t="shared" si="9"/>
        <v>244.74896607460366</v>
      </c>
      <c r="CV21" s="354">
        <f t="shared" si="9"/>
        <v>254.7565440793957</v>
      </c>
      <c r="CW21" s="354">
        <f t="shared" si="9"/>
        <v>253.82751221183022</v>
      </c>
      <c r="CX21" s="354">
        <f t="shared" si="9"/>
        <v>305.59308344270971</v>
      </c>
      <c r="CY21" s="354">
        <f t="shared" si="9"/>
        <v>232.38425830381999</v>
      </c>
      <c r="CZ21" s="354">
        <f t="shared" si="9"/>
        <v>235.54865606297452</v>
      </c>
      <c r="DA21" s="354">
        <f t="shared" si="9"/>
        <v>223.20221489763691</v>
      </c>
      <c r="DB21" s="354">
        <f t="shared" si="9"/>
        <v>191.95560974088934</v>
      </c>
      <c r="DC21" s="354">
        <f t="shared" si="9"/>
        <v>202.20113121067283</v>
      </c>
      <c r="DD21" s="354">
        <f t="shared" si="9"/>
        <v>287.03598613271572</v>
      </c>
      <c r="DE21" s="354">
        <f t="shared" si="9"/>
        <v>222.65904071007202</v>
      </c>
      <c r="DF21" s="354">
        <f t="shared" si="9"/>
        <v>234.42264198056387</v>
      </c>
      <c r="DG21" s="354">
        <f t="shared" si="9"/>
        <v>254.95812005044513</v>
      </c>
      <c r="DH21" s="354">
        <f t="shared" si="9"/>
        <v>264.65087530620889</v>
      </c>
      <c r="DI21" s="354">
        <f t="shared" si="9"/>
        <v>270.514146178864</v>
      </c>
      <c r="DJ21" s="354">
        <f t="shared" si="9"/>
        <v>317.66599557236344</v>
      </c>
      <c r="DK21" s="354">
        <f t="shared" si="9"/>
        <v>256.28987189812125</v>
      </c>
      <c r="DL21" s="354">
        <f t="shared" si="9"/>
        <v>231.16878451622492</v>
      </c>
      <c r="DM21" s="354">
        <f t="shared" si="9"/>
        <v>228.95573414463635</v>
      </c>
      <c r="DN21" s="354">
        <f t="shared" si="9"/>
        <v>200.16961157804155</v>
      </c>
      <c r="DO21" s="354">
        <f t="shared" si="9"/>
        <v>207.97785048760571</v>
      </c>
      <c r="DP21" s="354">
        <f t="shared" si="9"/>
        <v>294.18208529800614</v>
      </c>
      <c r="DQ21" s="354">
        <f t="shared" si="9"/>
        <v>230.04357671711256</v>
      </c>
      <c r="DR21" s="354">
        <f t="shared" si="9"/>
        <v>241.54315451735798</v>
      </c>
      <c r="DS21" s="354">
        <f t="shared" si="9"/>
        <v>262.25032118036967</v>
      </c>
      <c r="DT21" s="354">
        <f t="shared" si="9"/>
        <v>272.45205734986735</v>
      </c>
      <c r="DU21" s="354">
        <f t="shared" si="9"/>
        <v>278.72997810755368</v>
      </c>
      <c r="DV21" s="354">
        <f t="shared" si="9"/>
        <v>325.71809640942735</v>
      </c>
      <c r="DW21" s="354">
        <f t="shared" si="9"/>
        <v>264.20293346914445</v>
      </c>
      <c r="DX21" s="354">
        <f t="shared" si="9"/>
        <v>246.55720218810188</v>
      </c>
      <c r="DY21" s="354">
        <f t="shared" si="9"/>
        <v>232.80300067701342</v>
      </c>
      <c r="DZ21" s="354">
        <f t="shared" si="9"/>
        <v>212.50354300068244</v>
      </c>
      <c r="EA21" s="354">
        <f t="shared" si="9"/>
        <v>210.61963085230767</v>
      </c>
      <c r="EB21" s="354">
        <f t="shared" si="9"/>
        <v>300.33510419531302</v>
      </c>
      <c r="EC21" s="354">
        <f t="shared" si="9"/>
        <v>237.47008405856749</v>
      </c>
      <c r="ED21" s="354">
        <f t="shared" si="9"/>
        <v>248.06753892435287</v>
      </c>
      <c r="EE21" s="354">
        <f t="shared" ref="EE21:GP21" si="10">$C21*EE20</f>
        <v>269.20442199089592</v>
      </c>
      <c r="EF21" s="354">
        <f t="shared" si="10"/>
        <v>280.13505884796029</v>
      </c>
      <c r="EG21" s="354">
        <f t="shared" si="10"/>
        <v>261.30169113906845</v>
      </c>
      <c r="EH21" s="354">
        <f t="shared" si="10"/>
        <v>323.72176641092415</v>
      </c>
      <c r="EI21" s="354">
        <f t="shared" si="10"/>
        <v>252.05124917674894</v>
      </c>
      <c r="EJ21" s="354">
        <f t="shared" si="10"/>
        <v>253.92205287419065</v>
      </c>
      <c r="EK21" s="354">
        <f t="shared" si="10"/>
        <v>243.52313755086348</v>
      </c>
      <c r="EL21" s="354">
        <f t="shared" si="10"/>
        <v>212.46313722826366</v>
      </c>
      <c r="EM21" s="354">
        <f t="shared" si="10"/>
        <v>224.15381480626985</v>
      </c>
      <c r="EN21" s="354">
        <f t="shared" si="10"/>
        <v>310.58193561813175</v>
      </c>
      <c r="EO21" s="354">
        <f t="shared" si="10"/>
        <v>245.66736392321349</v>
      </c>
      <c r="EP21" s="354">
        <f t="shared" si="10"/>
        <v>257.40773908822689</v>
      </c>
      <c r="EQ21" s="354">
        <f t="shared" si="10"/>
        <v>278.1582923701659</v>
      </c>
      <c r="ER21" s="354">
        <f t="shared" si="10"/>
        <v>289.15952361873212</v>
      </c>
      <c r="ES21" s="354">
        <f t="shared" si="10"/>
        <v>290.08171957632567</v>
      </c>
      <c r="ET21" s="354">
        <f t="shared" si="10"/>
        <v>340.42901995823786</v>
      </c>
      <c r="EU21" s="354">
        <f t="shared" si="10"/>
        <v>279.28137981575344</v>
      </c>
      <c r="EV21" s="354">
        <f t="shared" si="10"/>
        <v>253.7787420221656</v>
      </c>
      <c r="EW21" s="354">
        <f t="shared" si="10"/>
        <v>252.38551193074682</v>
      </c>
      <c r="EX21" s="354">
        <f t="shared" si="10"/>
        <v>223.20234355986543</v>
      </c>
      <c r="EY21" s="354">
        <f t="shared" si="10"/>
        <v>232.2876003758283</v>
      </c>
      <c r="EZ21" s="354">
        <f t="shared" si="10"/>
        <v>319.76286395166824</v>
      </c>
      <c r="FA21" s="354">
        <f t="shared" si="10"/>
        <v>254.80279900826906</v>
      </c>
      <c r="FB21" s="354">
        <f t="shared" si="10"/>
        <v>266.0926796776057</v>
      </c>
      <c r="FC21" s="354">
        <f t="shared" si="10"/>
        <v>286.84990624045992</v>
      </c>
      <c r="FD21" s="354">
        <f t="shared" si="10"/>
        <v>298.25379193717515</v>
      </c>
      <c r="FE21" s="354">
        <f t="shared" si="10"/>
        <v>290.94421282892893</v>
      </c>
      <c r="FF21" s="354">
        <f t="shared" si="10"/>
        <v>346.23776274918123</v>
      </c>
      <c r="FG21" s="354">
        <f t="shared" si="10"/>
        <v>285.87822164331817</v>
      </c>
      <c r="FH21" s="354">
        <f t="shared" si="10"/>
        <v>267.28129736938388</v>
      </c>
      <c r="FI21" s="354">
        <f t="shared" si="10"/>
        <v>255.15899266797908</v>
      </c>
      <c r="FJ21" s="354">
        <f t="shared" si="10"/>
        <v>234.86124808633244</v>
      </c>
      <c r="FK21" s="354">
        <f t="shared" si="10"/>
        <v>234.43974547946482</v>
      </c>
      <c r="FL21" s="354">
        <f t="shared" si="10"/>
        <v>325.70833180403679</v>
      </c>
      <c r="FM21" s="354">
        <f t="shared" si="10"/>
        <v>262.19249008192918</v>
      </c>
      <c r="FN21" s="354">
        <f t="shared" si="10"/>
        <v>272.70770576679035</v>
      </c>
      <c r="FO21" s="354">
        <f t="shared" si="10"/>
        <v>294.01576792403915</v>
      </c>
      <c r="FP21" s="354">
        <f t="shared" si="10"/>
        <v>306.27461241326012</v>
      </c>
      <c r="FQ21" s="354">
        <f t="shared" si="10"/>
        <v>303.98159074696059</v>
      </c>
      <c r="FR21" s="354">
        <f t="shared" si="10"/>
        <v>356.49691486699561</v>
      </c>
      <c r="FS21" s="354">
        <f t="shared" si="10"/>
        <v>295.5678941520884</v>
      </c>
      <c r="FT21" s="354">
        <f t="shared" si="10"/>
        <v>269.85719752663397</v>
      </c>
      <c r="FU21" s="354">
        <f t="shared" si="10"/>
        <v>269.05779508436979</v>
      </c>
      <c r="FV21" s="354">
        <f t="shared" si="10"/>
        <v>239.61701748420396</v>
      </c>
      <c r="FW21" s="354">
        <f t="shared" si="10"/>
        <v>249.62719103501777</v>
      </c>
      <c r="FX21" s="354">
        <f t="shared" si="10"/>
        <v>338.01516215797773</v>
      </c>
      <c r="FY21" s="354">
        <f t="shared" si="10"/>
        <v>272.48609794452057</v>
      </c>
      <c r="FZ21" s="354">
        <f t="shared" si="10"/>
        <v>283.63797550762951</v>
      </c>
      <c r="GA21" s="354">
        <f t="shared" si="10"/>
        <v>304.43856467246167</v>
      </c>
      <c r="GB21" s="354">
        <f t="shared" si="10"/>
        <v>316.69938198251873</v>
      </c>
      <c r="GC21" s="354">
        <f t="shared" si="10"/>
        <v>321.88495355874056</v>
      </c>
      <c r="GD21" s="354">
        <f t="shared" si="10"/>
        <v>369.61996467420636</v>
      </c>
      <c r="GE21" s="354">
        <f t="shared" si="10"/>
        <v>307.47461585450719</v>
      </c>
      <c r="GF21" s="354">
        <f t="shared" si="10"/>
        <v>282.06296284238493</v>
      </c>
      <c r="GG21" s="354">
        <f t="shared" si="10"/>
        <v>280.51310793154181</v>
      </c>
      <c r="GH21" s="354">
        <f t="shared" si="10"/>
        <v>250.33501684956556</v>
      </c>
      <c r="GI21" s="354">
        <f t="shared" si="10"/>
        <v>260.53327399240612</v>
      </c>
      <c r="GJ21" s="354">
        <f t="shared" si="10"/>
        <v>349.01780354456776</v>
      </c>
      <c r="GK21" s="354">
        <f t="shared" si="10"/>
        <v>282.90343941445713</v>
      </c>
      <c r="GL21" s="354">
        <f t="shared" si="10"/>
        <v>293.77247279654307</v>
      </c>
      <c r="GM21" s="354">
        <f t="shared" si="10"/>
        <v>314.41030938888429</v>
      </c>
      <c r="GN21" s="354">
        <f t="shared" si="10"/>
        <v>326.96514219238594</v>
      </c>
      <c r="GO21" s="354">
        <f t="shared" si="10"/>
        <v>325.99105933130602</v>
      </c>
      <c r="GP21" s="354">
        <f t="shared" si="10"/>
        <v>377.32381288429968</v>
      </c>
      <c r="GQ21" s="354">
        <f t="shared" ref="GQ21:JB21" si="11">$C21*GQ20</f>
        <v>302.56016818804545</v>
      </c>
      <c r="GR21" s="354">
        <f t="shared" si="11"/>
        <v>305.13803430414612</v>
      </c>
      <c r="GS21" s="354">
        <f t="shared" si="11"/>
        <v>293.31789713498017</v>
      </c>
      <c r="GT21" s="354">
        <f t="shared" si="11"/>
        <v>259.95511568717939</v>
      </c>
      <c r="GU21" s="354">
        <f t="shared" si="11"/>
        <v>273.20926201219504</v>
      </c>
      <c r="GV21" s="354">
        <f t="shared" si="11"/>
        <v>360.92049383049539</v>
      </c>
      <c r="GW21" s="354">
        <f t="shared" si="11"/>
        <v>293.77420716338241</v>
      </c>
      <c r="GX21" s="354">
        <f t="shared" si="11"/>
        <v>304.59199523762783</v>
      </c>
      <c r="GY21" s="354">
        <f t="shared" si="11"/>
        <v>324.94843209689736</v>
      </c>
      <c r="GZ21" s="354">
        <f t="shared" si="11"/>
        <v>337.71036648528599</v>
      </c>
      <c r="HA21" s="354">
        <f t="shared" si="11"/>
        <v>317.24147540736482</v>
      </c>
      <c r="HB21" s="354">
        <f t="shared" si="11"/>
        <v>380.23913429316013</v>
      </c>
      <c r="HC21" s="354">
        <f t="shared" si="11"/>
        <v>320.57382712403205</v>
      </c>
      <c r="HD21" s="354">
        <f t="shared" si="11"/>
        <v>293.3984053800578</v>
      </c>
      <c r="HE21" s="354">
        <f t="shared" si="11"/>
        <v>294.46892658559284</v>
      </c>
      <c r="HF21" s="354">
        <f t="shared" si="11"/>
        <v>265.00797303251073</v>
      </c>
      <c r="HG21" s="354">
        <f t="shared" si="11"/>
        <v>276.55128569744841</v>
      </c>
      <c r="HH21" s="354">
        <f t="shared" si="11"/>
        <v>366.62845464015135</v>
      </c>
      <c r="HI21" s="354">
        <f t="shared" si="11"/>
        <v>300.36345105748353</v>
      </c>
      <c r="HJ21" s="354">
        <f t="shared" si="11"/>
        <v>311.40143166948582</v>
      </c>
      <c r="HK21" s="354">
        <f t="shared" si="11"/>
        <v>332.37516588387427</v>
      </c>
      <c r="HL21" s="354">
        <f t="shared" si="11"/>
        <v>346.08404054963057</v>
      </c>
      <c r="HM21" s="354">
        <f t="shared" si="11"/>
        <v>345.61436165794498</v>
      </c>
      <c r="HN21" s="354">
        <f t="shared" si="11"/>
        <v>396.95092361290057</v>
      </c>
      <c r="HO21" s="354">
        <f t="shared" si="11"/>
        <v>335.03085377772271</v>
      </c>
      <c r="HP21" s="354">
        <f t="shared" si="11"/>
        <v>309.16322354349575</v>
      </c>
      <c r="HQ21" s="354">
        <f t="shared" si="11"/>
        <v>308.53095676697149</v>
      </c>
      <c r="HR21" s="354">
        <f t="shared" si="11"/>
        <v>283.16332682293319</v>
      </c>
      <c r="HS21" s="354">
        <f t="shared" si="11"/>
        <v>283.46710005978287</v>
      </c>
      <c r="HT21" s="354">
        <f t="shared" si="11"/>
        <v>377.72842986030651</v>
      </c>
      <c r="HU21" s="354">
        <f t="shared" si="11"/>
        <v>311.93217193929411</v>
      </c>
      <c r="HV21" s="354">
        <f t="shared" si="11"/>
        <v>321.53796353710516</v>
      </c>
      <c r="HW21" s="354">
        <f t="shared" si="11"/>
        <v>342.75766562234861</v>
      </c>
      <c r="HX21" s="354">
        <f t="shared" si="11"/>
        <v>357.00774851681922</v>
      </c>
      <c r="HY21" s="354">
        <f t="shared" si="11"/>
        <v>353.28939639085263</v>
      </c>
      <c r="HZ21" s="354">
        <f t="shared" si="11"/>
        <v>406.48403992210166</v>
      </c>
      <c r="IA21" s="354">
        <f t="shared" si="11"/>
        <v>331.64009970232075</v>
      </c>
      <c r="IB21" s="354">
        <f t="shared" si="11"/>
        <v>333.95551888934756</v>
      </c>
      <c r="IC21" s="354">
        <f t="shared" si="11"/>
        <v>322.79016267118692</v>
      </c>
      <c r="ID21" s="354">
        <f t="shared" si="11"/>
        <v>288.79583667083756</v>
      </c>
      <c r="IE21" s="354">
        <f t="shared" si="11"/>
        <v>303.48925357909798</v>
      </c>
      <c r="IF21" s="354">
        <f t="shared" si="11"/>
        <v>392.59847942226224</v>
      </c>
      <c r="IG21" s="354">
        <f t="shared" si="11"/>
        <v>324.40452367688204</v>
      </c>
      <c r="IH21" s="354">
        <f t="shared" si="11"/>
        <v>334.91967245738442</v>
      </c>
      <c r="II21" s="354">
        <f t="shared" si="11"/>
        <v>355.28580187119661</v>
      </c>
      <c r="IJ21" s="354">
        <f t="shared" si="11"/>
        <v>369.4273384477674</v>
      </c>
      <c r="IK21" s="354">
        <f t="shared" si="11"/>
        <v>372.51664549940995</v>
      </c>
      <c r="IL21" s="354">
        <f t="shared" si="11"/>
        <v>421.20652248551539</v>
      </c>
      <c r="IM21" s="354">
        <f t="shared" si="11"/>
        <v>358.21388657311849</v>
      </c>
      <c r="IN21" s="354">
        <f t="shared" si="11"/>
        <v>332.27061324154539</v>
      </c>
      <c r="IO21" s="354">
        <f t="shared" si="11"/>
        <v>331.30476133209305</v>
      </c>
      <c r="IP21" s="354">
        <f t="shared" si="11"/>
        <v>299.73571319140046</v>
      </c>
      <c r="IQ21" s="354">
        <f t="shared" si="11"/>
        <v>312.12333656281794</v>
      </c>
      <c r="IR21" s="354">
        <f t="shared" si="11"/>
        <v>402.72470801862789</v>
      </c>
      <c r="IS21" s="354">
        <f t="shared" si="11"/>
        <v>334.6939440128117</v>
      </c>
      <c r="IT21" s="354">
        <f t="shared" si="11"/>
        <v>344.92831406993167</v>
      </c>
      <c r="IU21" s="354">
        <f t="shared" si="11"/>
        <v>365.47271443648134</v>
      </c>
      <c r="IV21" s="354">
        <f t="shared" si="11"/>
        <v>380.23856474836225</v>
      </c>
      <c r="IW21" s="354">
        <f t="shared" si="11"/>
        <v>383.68326432290576</v>
      </c>
      <c r="IX21" s="354">
        <f t="shared" si="11"/>
        <v>432.25920490148775</v>
      </c>
      <c r="IY21" s="354">
        <f t="shared" si="11"/>
        <v>369.09606237296578</v>
      </c>
      <c r="IZ21" s="354">
        <f t="shared" si="11"/>
        <v>350.61494439760821</v>
      </c>
      <c r="JA21" s="354">
        <f t="shared" si="11"/>
        <v>338.14255491909984</v>
      </c>
      <c r="JB21" s="354">
        <f t="shared" si="11"/>
        <v>314.9972424580908</v>
      </c>
      <c r="JC21" s="354">
        <f t="shared" ref="JC21:LN21" si="12">$C21*JC20</f>
        <v>317.80560952969125</v>
      </c>
      <c r="JD21" s="354">
        <f t="shared" si="12"/>
        <v>412.02619114471878</v>
      </c>
      <c r="JE21" s="354">
        <f t="shared" si="12"/>
        <v>345.1774418851171</v>
      </c>
      <c r="JF21" s="354">
        <f t="shared" si="12"/>
        <v>354.48082235020354</v>
      </c>
      <c r="JG21" s="354">
        <f t="shared" si="12"/>
        <v>375.45226466142941</v>
      </c>
      <c r="JH21" s="354">
        <f t="shared" si="12"/>
        <v>391.05761028145361</v>
      </c>
      <c r="JI21" s="354">
        <f t="shared" si="12"/>
        <v>388.45062532981171</v>
      </c>
      <c r="JJ21" s="354">
        <f t="shared" si="12"/>
        <v>440.87271565262802</v>
      </c>
      <c r="JK21" s="354">
        <f t="shared" si="12"/>
        <v>365.26126578376932</v>
      </c>
      <c r="JL21" s="354">
        <f t="shared" si="12"/>
        <v>367.42219422886768</v>
      </c>
      <c r="JM21" s="354">
        <f t="shared" si="12"/>
        <v>356.43021979876369</v>
      </c>
      <c r="JN21" s="354">
        <f t="shared" si="12"/>
        <v>321.44360094326885</v>
      </c>
      <c r="JO21" s="354">
        <f t="shared" si="12"/>
        <v>337.51801473826765</v>
      </c>
      <c r="JP21" s="354">
        <f t="shared" si="12"/>
        <v>427.93124770616669</v>
      </c>
      <c r="JQ21" s="354">
        <f t="shared" si="12"/>
        <v>358.4590069887621</v>
      </c>
      <c r="JR21" s="354">
        <f t="shared" si="12"/>
        <v>368.53581899642739</v>
      </c>
      <c r="JS21" s="354">
        <f t="shared" si="12"/>
        <v>388.81422821838373</v>
      </c>
      <c r="JT21" s="354">
        <f t="shared" si="12"/>
        <v>404.35739395664604</v>
      </c>
      <c r="JU21" s="354">
        <f t="shared" si="12"/>
        <v>402.11666061998568</v>
      </c>
      <c r="JV21" s="354">
        <f t="shared" si="12"/>
        <v>453.98537984475882</v>
      </c>
      <c r="JW21" s="354">
        <f t="shared" si="12"/>
        <v>390.98663333425907</v>
      </c>
      <c r="JX21" s="354">
        <f t="shared" si="12"/>
        <v>364.51012197014961</v>
      </c>
      <c r="JY21" s="354">
        <f t="shared" si="12"/>
        <v>364.37936340513136</v>
      </c>
      <c r="JZ21" s="354">
        <f t="shared" si="12"/>
        <v>332.14641130368864</v>
      </c>
      <c r="KA21" s="354">
        <f t="shared" si="12"/>
        <v>346.09807331001275</v>
      </c>
      <c r="KB21" s="354">
        <f t="shared" si="12"/>
        <v>438.25362615853419</v>
      </c>
      <c r="KC21" s="354">
        <f t="shared" si="12"/>
        <v>369.08066750845848</v>
      </c>
      <c r="KD21" s="354">
        <f t="shared" si="12"/>
        <v>378.98470158279258</v>
      </c>
      <c r="KE21" s="354">
        <f t="shared" si="12"/>
        <v>399.5449840148213</v>
      </c>
      <c r="KF21" s="354">
        <f t="shared" si="12"/>
        <v>415.83174538263478</v>
      </c>
      <c r="KG21" s="354">
        <f t="shared" si="12"/>
        <v>405.46561491061118</v>
      </c>
      <c r="KH21" s="354">
        <f t="shared" si="12"/>
        <v>462.47559444013046</v>
      </c>
      <c r="KI21" s="354">
        <f t="shared" si="12"/>
        <v>400.34600760116382</v>
      </c>
      <c r="KJ21" s="354">
        <f t="shared" si="12"/>
        <v>380.8536594061303</v>
      </c>
      <c r="KK21" s="354">
        <f t="shared" si="12"/>
        <v>370.10630446672724</v>
      </c>
      <c r="KL21" s="354">
        <f t="shared" si="12"/>
        <v>346.75233618111162</v>
      </c>
      <c r="KM21" s="354">
        <f t="shared" si="12"/>
        <v>351.36816053085408</v>
      </c>
      <c r="KN21" s="354">
        <f t="shared" si="12"/>
        <v>447.47327324535013</v>
      </c>
      <c r="KO21" s="354">
        <f t="shared" si="12"/>
        <v>379.67902472533939</v>
      </c>
      <c r="KP21" s="354">
        <f t="shared" si="12"/>
        <v>388.80398670499966</v>
      </c>
      <c r="KQ21" s="354">
        <f t="shared" si="12"/>
        <v>409.9337864869928</v>
      </c>
      <c r="KR21" s="354">
        <f t="shared" si="12"/>
        <v>427.21155237217101</v>
      </c>
      <c r="KS21" s="354">
        <f t="shared" si="12"/>
        <v>421.80413280418634</v>
      </c>
      <c r="KT21" s="354">
        <f t="shared" si="12"/>
        <v>476.09780222880772</v>
      </c>
      <c r="KU21" s="354">
        <f t="shared" si="12"/>
        <v>413.36973016801676</v>
      </c>
      <c r="KV21" s="354">
        <f t="shared" si="12"/>
        <v>386.75354308870976</v>
      </c>
      <c r="KW21" s="354">
        <f t="shared" si="12"/>
        <v>387.37060370532845</v>
      </c>
      <c r="KX21" s="354">
        <f t="shared" si="12"/>
        <v>354.80723670826643</v>
      </c>
      <c r="KY21" s="354">
        <f t="shared" si="12"/>
        <v>369.9811418508981</v>
      </c>
      <c r="KZ21" s="354">
        <f t="shared" si="12"/>
        <v>463.32620959580402</v>
      </c>
      <c r="LA21" s="354">
        <f t="shared" si="12"/>
        <v>393.41969440098836</v>
      </c>
      <c r="LB21" s="354">
        <f t="shared" si="12"/>
        <v>403.15080987128812</v>
      </c>
      <c r="LC21" s="354">
        <f t="shared" si="12"/>
        <v>423.7711552625467</v>
      </c>
      <c r="LD21" s="354">
        <f t="shared" si="12"/>
        <v>441.17329806621228</v>
      </c>
      <c r="LE21" s="354">
        <f t="shared" si="12"/>
        <v>442.58514815533135</v>
      </c>
      <c r="LF21" s="354">
        <f t="shared" si="12"/>
        <v>492.50733824149052</v>
      </c>
      <c r="LG21" s="354">
        <f t="shared" si="12"/>
        <v>428.59330922380548</v>
      </c>
      <c r="LH21" s="354">
        <f t="shared" si="12"/>
        <v>402.22357378533246</v>
      </c>
      <c r="LI21" s="354">
        <f t="shared" si="12"/>
        <v>402.1852393032421</v>
      </c>
      <c r="LJ21" s="354">
        <f t="shared" si="12"/>
        <v>368.84287569334697</v>
      </c>
      <c r="LK21" s="354">
        <f t="shared" si="12"/>
        <v>384.3433427267301</v>
      </c>
      <c r="LL21" s="354">
        <f t="shared" si="12"/>
        <v>477.9245451172452</v>
      </c>
      <c r="LM21" s="354">
        <f t="shared" si="12"/>
        <v>407.34320854272187</v>
      </c>
      <c r="LN21" s="354">
        <f t="shared" si="12"/>
        <v>416.7685779553359</v>
      </c>
      <c r="LO21" s="354">
        <f t="shared" ref="LO21:NA21" si="13">$C21*LO20</f>
        <v>437.2317701542853</v>
      </c>
      <c r="LP21" s="354">
        <f t="shared" si="13"/>
        <v>455.05933890503792</v>
      </c>
      <c r="LQ21" s="354">
        <f t="shared" si="13"/>
        <v>450.8275455747513</v>
      </c>
      <c r="LR21" s="354">
        <f t="shared" si="13"/>
        <v>504.04904005532808</v>
      </c>
      <c r="LS21" s="354">
        <f t="shared" si="13"/>
        <v>427.41106803206912</v>
      </c>
      <c r="LT21" s="354">
        <f t="shared" si="13"/>
        <v>429.05061252461144</v>
      </c>
      <c r="LU21" s="354">
        <f t="shared" si="13"/>
        <v>418.72320080586718</v>
      </c>
      <c r="LV21" s="354">
        <f t="shared" si="13"/>
        <v>382.09233356675816</v>
      </c>
      <c r="LW21" s="354">
        <f t="shared" si="13"/>
        <v>400.76551165474956</v>
      </c>
      <c r="LX21" s="354">
        <f t="shared" si="13"/>
        <v>493.67861054937805</v>
      </c>
      <c r="LY21" s="354">
        <f t="shared" si="13"/>
        <v>421.94494074699406</v>
      </c>
      <c r="LZ21" s="354">
        <f t="shared" si="13"/>
        <v>431.27537802097385</v>
      </c>
      <c r="MA21" s="354">
        <f t="shared" si="13"/>
        <v>451.44470569015994</v>
      </c>
      <c r="MB21" s="354">
        <f t="shared" si="13"/>
        <v>469.59922403384564</v>
      </c>
      <c r="MC21" s="354">
        <f t="shared" si="13"/>
        <v>445.78929053460001</v>
      </c>
      <c r="MD21" s="354">
        <f t="shared" si="13"/>
        <v>510.7258240141652</v>
      </c>
      <c r="ME21" s="354">
        <f t="shared" si="13"/>
        <v>449.1411199971572</v>
      </c>
      <c r="MF21" s="354">
        <f t="shared" si="13"/>
        <v>421.00569961737637</v>
      </c>
      <c r="MG21" s="354">
        <f t="shared" si="13"/>
        <v>423.60449478930383</v>
      </c>
      <c r="MH21" s="354">
        <f t="shared" si="13"/>
        <v>390.79678964294715</v>
      </c>
      <c r="MI21" s="354">
        <f t="shared" si="13"/>
        <v>407.88909664555882</v>
      </c>
      <c r="MJ21" s="354">
        <f t="shared" si="13"/>
        <v>503.29265368477331</v>
      </c>
      <c r="MK21" s="354">
        <f t="shared" si="13"/>
        <v>432.3299485411747</v>
      </c>
      <c r="ML21" s="354">
        <f t="shared" si="13"/>
        <v>441.84443455969728</v>
      </c>
      <c r="MM21" s="354">
        <f t="shared" si="13"/>
        <v>462.62640715782197</v>
      </c>
      <c r="MN21" s="354">
        <f t="shared" si="13"/>
        <v>481.85695345042012</v>
      </c>
      <c r="MO21" s="354">
        <f t="shared" si="13"/>
        <v>477.96613218047059</v>
      </c>
      <c r="MP21" s="354">
        <f t="shared" si="13"/>
        <v>531.29744930825336</v>
      </c>
      <c r="MQ21" s="354">
        <f t="shared" si="13"/>
        <v>467.41552065881672</v>
      </c>
      <c r="MR21" s="354">
        <f t="shared" si="13"/>
        <v>440.56860960948069</v>
      </c>
      <c r="MS21" s="354">
        <f t="shared" si="13"/>
        <v>441.50315714100464</v>
      </c>
      <c r="MT21" s="354">
        <f t="shared" si="13"/>
        <v>407.42252280231958</v>
      </c>
      <c r="MU21" s="354">
        <f t="shared" si="13"/>
        <v>424.76206371211407</v>
      </c>
      <c r="MV21" s="354">
        <f t="shared" si="13"/>
        <v>520.15417495948634</v>
      </c>
      <c r="MW21" s="354">
        <f t="shared" si="13"/>
        <v>448.27246811255236</v>
      </c>
      <c r="MX21" s="354">
        <f t="shared" si="13"/>
        <v>457.33201135328687</v>
      </c>
      <c r="MY21" s="354">
        <f t="shared" si="13"/>
        <v>477.82476498584327</v>
      </c>
      <c r="MZ21" s="354">
        <f t="shared" si="13"/>
        <v>497.41473864882641</v>
      </c>
      <c r="NA21" s="478">
        <f t="shared" si="13"/>
        <v>485.05537293376761</v>
      </c>
    </row>
    <row r="22" spans="1:365" x14ac:dyDescent="0.2">
      <c r="A22" s="260" t="s">
        <v>612</v>
      </c>
      <c r="B22" s="258" t="s">
        <v>599</v>
      </c>
      <c r="C22" s="275">
        <f>2000*0.22/31353</f>
        <v>1.4033744777214302E-2</v>
      </c>
      <c r="E22" s="263"/>
      <c r="F22" s="354">
        <f>$C22*F$20</f>
        <v>10.621212886832048</v>
      </c>
      <c r="G22" s="354">
        <f t="shared" ref="G22:BR24" si="14">$C22*G$20</f>
        <v>7.5735009605987225</v>
      </c>
      <c r="H22" s="354">
        <f t="shared" si="14"/>
        <v>7.676743081281022</v>
      </c>
      <c r="I22" s="354">
        <f t="shared" si="14"/>
        <v>7.1771829630163255</v>
      </c>
      <c r="J22" s="354">
        <f t="shared" si="14"/>
        <v>5.9262056032452177</v>
      </c>
      <c r="K22" s="354">
        <f t="shared" si="14"/>
        <v>6.2686959180803408</v>
      </c>
      <c r="L22" s="354">
        <f t="shared" si="14"/>
        <v>9.8552607588905783</v>
      </c>
      <c r="M22" s="354">
        <f t="shared" si="14"/>
        <v>7.1776131001282222</v>
      </c>
      <c r="N22" s="354">
        <f t="shared" si="14"/>
        <v>7.7284654045533667</v>
      </c>
      <c r="O22" s="354">
        <f t="shared" si="14"/>
        <v>8.6312729276238063</v>
      </c>
      <c r="P22" s="354">
        <f t="shared" si="14"/>
        <v>8.9464908643259751</v>
      </c>
      <c r="Q22" s="354">
        <f t="shared" si="14"/>
        <v>9.0845127299561526</v>
      </c>
      <c r="R22" s="354">
        <f t="shared" si="14"/>
        <v>11.204459104863334</v>
      </c>
      <c r="S22" s="354">
        <f t="shared" si="14"/>
        <v>8.614454275272811</v>
      </c>
      <c r="T22" s="354">
        <f t="shared" si="14"/>
        <v>7.5358997486230166</v>
      </c>
      <c r="U22" s="354">
        <f t="shared" si="14"/>
        <v>7.4279685033141609</v>
      </c>
      <c r="V22" s="354">
        <f t="shared" si="14"/>
        <v>6.2621228481866362</v>
      </c>
      <c r="W22" s="354">
        <f t="shared" si="14"/>
        <v>6.4898397892090927</v>
      </c>
      <c r="X22" s="354">
        <f t="shared" si="14"/>
        <v>10.1197435001369</v>
      </c>
      <c r="Y22" s="354">
        <f t="shared" si="14"/>
        <v>7.4443917338757206</v>
      </c>
      <c r="Z22" s="354">
        <f t="shared" si="14"/>
        <v>7.9777568336332276</v>
      </c>
      <c r="AA22" s="354">
        <f t="shared" si="14"/>
        <v>8.8818506366782088</v>
      </c>
      <c r="AB22" s="354">
        <f t="shared" si="14"/>
        <v>9.2116117076767292</v>
      </c>
      <c r="AC22" s="354">
        <f t="shared" si="14"/>
        <v>8.9959823120217024</v>
      </c>
      <c r="AD22" s="354">
        <f t="shared" si="14"/>
        <v>11.333775404918191</v>
      </c>
      <c r="AE22" s="354">
        <f t="shared" si="14"/>
        <v>8.7780803259312652</v>
      </c>
      <c r="AF22" s="354">
        <f t="shared" si="14"/>
        <v>8.0025950375545918</v>
      </c>
      <c r="AG22" s="354">
        <f t="shared" si="14"/>
        <v>7.4310978756357065</v>
      </c>
      <c r="AH22" s="354">
        <f t="shared" si="14"/>
        <v>6.6535978056481468</v>
      </c>
      <c r="AI22" s="354">
        <f t="shared" si="14"/>
        <v>6.4669590331169085</v>
      </c>
      <c r="AJ22" s="354">
        <f t="shared" si="14"/>
        <v>10.258503512199773</v>
      </c>
      <c r="AK22" s="354">
        <f t="shared" si="14"/>
        <v>7.6498834825987352</v>
      </c>
      <c r="AL22" s="354">
        <f t="shared" si="14"/>
        <v>8.1515143490429818</v>
      </c>
      <c r="AM22" s="354">
        <f t="shared" si="14"/>
        <v>9.080214940340916</v>
      </c>
      <c r="AN22" s="354">
        <f t="shared" si="14"/>
        <v>9.4435703231356474</v>
      </c>
      <c r="AO22" s="354">
        <f t="shared" si="14"/>
        <v>9.7610763651690569</v>
      </c>
      <c r="AP22" s="354">
        <f t="shared" si="14"/>
        <v>11.788768063536756</v>
      </c>
      <c r="AQ22" s="354">
        <f t="shared" si="14"/>
        <v>8.6067919229707393</v>
      </c>
      <c r="AR22" s="354">
        <f t="shared" si="14"/>
        <v>8.775974907012289</v>
      </c>
      <c r="AS22" s="354">
        <f t="shared" si="14"/>
        <v>8.1902677203659859</v>
      </c>
      <c r="AT22" s="354">
        <f t="shared" si="14"/>
        <v>6.8645282684091349</v>
      </c>
      <c r="AU22" s="354">
        <f t="shared" si="14"/>
        <v>7.2288102203991986</v>
      </c>
      <c r="AV22" s="354">
        <f t="shared" si="14"/>
        <v>10.823335852341012</v>
      </c>
      <c r="AW22" s="354">
        <f t="shared" si="14"/>
        <v>8.08887839627109</v>
      </c>
      <c r="AX22" s="354">
        <f t="shared" si="14"/>
        <v>8.6129680403908431</v>
      </c>
      <c r="AY22" s="354">
        <f t="shared" si="14"/>
        <v>9.5000914750201755</v>
      </c>
      <c r="AZ22" s="354">
        <f t="shared" si="14"/>
        <v>9.8435046140757745</v>
      </c>
      <c r="BA22" s="354">
        <f t="shared" si="14"/>
        <v>10.164676020526322</v>
      </c>
      <c r="BB22" s="354">
        <f t="shared" si="14"/>
        <v>12.164771058632864</v>
      </c>
      <c r="BC22" s="354">
        <f t="shared" si="14"/>
        <v>9.527751903880942</v>
      </c>
      <c r="BD22" s="354">
        <f t="shared" si="14"/>
        <v>8.4531127781638915</v>
      </c>
      <c r="BE22" s="354">
        <f t="shared" si="14"/>
        <v>8.3332138118219419</v>
      </c>
      <c r="BF22" s="354">
        <f t="shared" si="14"/>
        <v>7.1292452489160194</v>
      </c>
      <c r="BG22" s="354">
        <f t="shared" si="14"/>
        <v>7.3916531997877115</v>
      </c>
      <c r="BH22" s="354">
        <f t="shared" si="14"/>
        <v>11.052550604973263</v>
      </c>
      <c r="BI22" s="354">
        <f t="shared" si="14"/>
        <v>8.3365150814615276</v>
      </c>
      <c r="BJ22" s="354">
        <f t="shared" si="14"/>
        <v>8.8542680200727588</v>
      </c>
      <c r="BK22" s="354">
        <f t="shared" si="14"/>
        <v>9.7530552234704775</v>
      </c>
      <c r="BL22" s="354">
        <f t="shared" si="14"/>
        <v>10.120144643415694</v>
      </c>
      <c r="BM22" s="354">
        <f t="shared" si="14"/>
        <v>10.186057597795671</v>
      </c>
      <c r="BN22" s="354">
        <f t="shared" si="14"/>
        <v>12.348997963330515</v>
      </c>
      <c r="BO22" s="354">
        <f t="shared" si="14"/>
        <v>9.7410079365827311</v>
      </c>
      <c r="BP22" s="354">
        <f t="shared" si="14"/>
        <v>8.9753427301869841</v>
      </c>
      <c r="BQ22" s="354">
        <f t="shared" si="14"/>
        <v>8.3838319173695321</v>
      </c>
      <c r="BR22" s="354">
        <f t="shared" si="14"/>
        <v>7.5641626874660837</v>
      </c>
      <c r="BS22" s="354">
        <f t="shared" ref="BS22:ED24" si="15">$C22*BS$20</f>
        <v>7.411852657910921</v>
      </c>
      <c r="BT22" s="354">
        <f t="shared" si="15"/>
        <v>11.232848258275613</v>
      </c>
      <c r="BU22" s="354">
        <f t="shared" si="15"/>
        <v>8.5809263773362261</v>
      </c>
      <c r="BV22" s="354">
        <f t="shared" si="15"/>
        <v>9.0654105643264202</v>
      </c>
      <c r="BW22" s="354">
        <f t="shared" si="15"/>
        <v>9.9875923284219983</v>
      </c>
      <c r="BX22" s="354">
        <f t="shared" si="15"/>
        <v>10.38829827737537</v>
      </c>
      <c r="BY22" s="354">
        <f t="shared" si="15"/>
        <v>9.6222251064966251</v>
      </c>
      <c r="BZ22" s="354">
        <f t="shared" si="15"/>
        <v>12.302375106929537</v>
      </c>
      <c r="CA22" s="354">
        <f t="shared" si="15"/>
        <v>9.794474006341348</v>
      </c>
      <c r="CB22" s="354">
        <f t="shared" si="15"/>
        <v>8.6582349781181946</v>
      </c>
      <c r="CC22" s="354">
        <f t="shared" si="15"/>
        <v>8.660936011510211</v>
      </c>
      <c r="CD22" s="354">
        <f t="shared" si="15"/>
        <v>7.8550811467685646</v>
      </c>
      <c r="CE22" s="354">
        <f t="shared" si="15"/>
        <v>7.6078887017897747</v>
      </c>
      <c r="CF22" s="354">
        <f t="shared" si="15"/>
        <v>11.508404548364391</v>
      </c>
      <c r="CG22" s="354">
        <f t="shared" si="15"/>
        <v>8.8607291568291355</v>
      </c>
      <c r="CH22" s="354">
        <f t="shared" si="15"/>
        <v>9.3359954746004714</v>
      </c>
      <c r="CI22" s="354">
        <f t="shared" si="15"/>
        <v>10.26936631704058</v>
      </c>
      <c r="CJ22" s="354">
        <f t="shared" si="15"/>
        <v>10.69147603075321</v>
      </c>
      <c r="CK22" s="354">
        <f t="shared" si="15"/>
        <v>10.438949775615415</v>
      </c>
      <c r="CL22" s="354">
        <f t="shared" si="15"/>
        <v>12.812282115165752</v>
      </c>
      <c r="CM22" s="354">
        <f t="shared" si="15"/>
        <v>10.241057205035313</v>
      </c>
      <c r="CN22" s="354">
        <f t="shared" si="15"/>
        <v>9.1354551770759915</v>
      </c>
      <c r="CO22" s="354">
        <f t="shared" si="15"/>
        <v>9.0924476926500404</v>
      </c>
      <c r="CP22" s="354">
        <f t="shared" si="15"/>
        <v>8.128272723012703</v>
      </c>
      <c r="CQ22" s="354">
        <f t="shared" si="15"/>
        <v>7.9608367251578924</v>
      </c>
      <c r="CR22" s="354">
        <f t="shared" si="15"/>
        <v>11.874186273617743</v>
      </c>
      <c r="CS22" s="354">
        <f t="shared" si="15"/>
        <v>9.1943709134379326</v>
      </c>
      <c r="CT22" s="354">
        <f t="shared" si="15"/>
        <v>9.6693346312965947</v>
      </c>
      <c r="CU22" s="354">
        <f t="shared" si="15"/>
        <v>10.601063346845894</v>
      </c>
      <c r="CV22" s="354">
        <f t="shared" si="15"/>
        <v>11.034531851652421</v>
      </c>
      <c r="CW22" s="354">
        <f t="shared" si="15"/>
        <v>10.994291740173061</v>
      </c>
      <c r="CX22" s="354">
        <f t="shared" si="15"/>
        <v>13.236467094805375</v>
      </c>
      <c r="CY22" s="354">
        <f t="shared" si="15"/>
        <v>10.065498059500165</v>
      </c>
      <c r="CZ22" s="354">
        <f t="shared" si="15"/>
        <v>10.202560869764248</v>
      </c>
      <c r="DA22" s="354">
        <f t="shared" si="15"/>
        <v>9.6677867826616559</v>
      </c>
      <c r="DB22" s="354">
        <f t="shared" si="15"/>
        <v>8.3143704804265202</v>
      </c>
      <c r="DC22" s="354">
        <f t="shared" si="15"/>
        <v>8.7581452749216169</v>
      </c>
      <c r="DD22" s="354">
        <f t="shared" si="15"/>
        <v>12.43268447920542</v>
      </c>
      <c r="DE22" s="354">
        <f t="shared" si="15"/>
        <v>9.6442597211867902</v>
      </c>
      <c r="DF22" s="354">
        <f t="shared" si="15"/>
        <v>10.153788665294803</v>
      </c>
      <c r="DG22" s="354">
        <f t="shared" si="15"/>
        <v>11.043262918723183</v>
      </c>
      <c r="DH22" s="354">
        <f t="shared" si="15"/>
        <v>11.463095182449699</v>
      </c>
      <c r="DI22" s="354">
        <f t="shared" si="15"/>
        <v>11.717057055864874</v>
      </c>
      <c r="DJ22" s="354">
        <f t="shared" si="15"/>
        <v>13.75939353784641</v>
      </c>
      <c r="DK22" s="354">
        <f t="shared" si="15"/>
        <v>11.100946454330808</v>
      </c>
      <c r="DL22" s="354">
        <f t="shared" si="15"/>
        <v>10.012850994936882</v>
      </c>
      <c r="DM22" s="354">
        <f t="shared" si="15"/>
        <v>9.9169948711899885</v>
      </c>
      <c r="DN22" s="354">
        <f t="shared" si="15"/>
        <v>8.6701519785196179</v>
      </c>
      <c r="DO22" s="354">
        <f t="shared" si="15"/>
        <v>9.0083582501749806</v>
      </c>
      <c r="DP22" s="354">
        <f t="shared" si="15"/>
        <v>12.742210812039835</v>
      </c>
      <c r="DQ22" s="354">
        <f t="shared" si="15"/>
        <v>9.9641137138440623</v>
      </c>
      <c r="DR22" s="354">
        <f t="shared" si="15"/>
        <v>10.462206738209382</v>
      </c>
      <c r="DS22" s="354">
        <f t="shared" si="15"/>
        <v>11.359117516011684</v>
      </c>
      <c r="DT22" s="354">
        <f t="shared" si="15"/>
        <v>11.80099579282405</v>
      </c>
      <c r="DU22" s="354">
        <f t="shared" si="15"/>
        <v>12.072917822592402</v>
      </c>
      <c r="DV22" s="354">
        <f t="shared" si="15"/>
        <v>14.108162451635758</v>
      </c>
      <c r="DW22" s="354">
        <f t="shared" si="15"/>
        <v>11.443693017584271</v>
      </c>
      <c r="DX22" s="354">
        <f t="shared" si="15"/>
        <v>10.679385334851375</v>
      </c>
      <c r="DY22" s="354">
        <f t="shared" si="15"/>
        <v>10.083635477996465</v>
      </c>
      <c r="DZ22" s="354">
        <f t="shared" si="15"/>
        <v>9.2043842182881548</v>
      </c>
      <c r="EA22" s="354">
        <f t="shared" si="15"/>
        <v>9.1227843964579538</v>
      </c>
      <c r="EB22" s="354">
        <f t="shared" si="15"/>
        <v>13.008722839244097</v>
      </c>
      <c r="EC22" s="354">
        <f t="shared" si="15"/>
        <v>10.28578565401717</v>
      </c>
      <c r="ED22" s="354">
        <f t="shared" si="15"/>
        <v>10.744804101160625</v>
      </c>
      <c r="EE22" s="354">
        <f t="shared" ref="EE22:GP24" si="16">$C22*EE$20</f>
        <v>11.660327626906577</v>
      </c>
      <c r="EF22" s="354">
        <f t="shared" si="16"/>
        <v>12.133777527846245</v>
      </c>
      <c r="EG22" s="354">
        <f t="shared" si="16"/>
        <v>11.318028528704218</v>
      </c>
      <c r="EH22" s="354">
        <f t="shared" si="16"/>
        <v>14.021693359999675</v>
      </c>
      <c r="EI22" s="354">
        <f t="shared" si="16"/>
        <v>10.917354634952288</v>
      </c>
      <c r="EJ22" s="354">
        <f t="shared" si="16"/>
        <v>10.998386676983664</v>
      </c>
      <c r="EK22" s="354">
        <f t="shared" si="16"/>
        <v>10.547967776960711</v>
      </c>
      <c r="EL22" s="354">
        <f t="shared" si="16"/>
        <v>9.2026340815670089</v>
      </c>
      <c r="EM22" s="354">
        <f t="shared" si="16"/>
        <v>9.7090044068831833</v>
      </c>
      <c r="EN22" s="354">
        <f t="shared" si="16"/>
        <v>13.452554373080448</v>
      </c>
      <c r="EO22" s="354">
        <f t="shared" si="16"/>
        <v>10.64084285614013</v>
      </c>
      <c r="EP22" s="354">
        <f t="shared" si="16"/>
        <v>11.149365784086251</v>
      </c>
      <c r="EQ22" s="354">
        <f t="shared" si="16"/>
        <v>12.048155811076123</v>
      </c>
      <c r="ER22" s="354">
        <f t="shared" si="16"/>
        <v>12.524663439401722</v>
      </c>
      <c r="ES22" s="354">
        <f t="shared" si="16"/>
        <v>12.56460746009137</v>
      </c>
      <c r="ET22" s="354">
        <f t="shared" si="16"/>
        <v>14.745351792750322</v>
      </c>
      <c r="EU22" s="354">
        <f t="shared" si="16"/>
        <v>12.096801251118933</v>
      </c>
      <c r="EV22" s="354">
        <f t="shared" si="16"/>
        <v>10.992179306856736</v>
      </c>
      <c r="EW22" s="354">
        <f t="shared" si="16"/>
        <v>10.931832900934186</v>
      </c>
      <c r="EX22" s="354">
        <f t="shared" si="16"/>
        <v>9.6677923555409055</v>
      </c>
      <c r="EY22" s="354">
        <f t="shared" si="16"/>
        <v>10.061311415388651</v>
      </c>
      <c r="EZ22" s="354">
        <f t="shared" si="16"/>
        <v>13.850217351632136</v>
      </c>
      <c r="FA22" s="354">
        <f t="shared" si="16"/>
        <v>11.036535338894696</v>
      </c>
      <c r="FB22" s="354">
        <f t="shared" si="16"/>
        <v>11.525545536051103</v>
      </c>
      <c r="FC22" s="354">
        <f t="shared" si="16"/>
        <v>12.424624609711318</v>
      </c>
      <c r="FD22" s="354">
        <f t="shared" si="16"/>
        <v>12.918572823712015</v>
      </c>
      <c r="FE22" s="354">
        <f t="shared" si="16"/>
        <v>12.601965516199716</v>
      </c>
      <c r="FF22" s="354">
        <f t="shared" si="16"/>
        <v>14.996951835357059</v>
      </c>
      <c r="FG22" s="354">
        <f t="shared" si="16"/>
        <v>12.382537036747621</v>
      </c>
      <c r="FH22" s="354">
        <f t="shared" si="16"/>
        <v>11.577029354952634</v>
      </c>
      <c r="FI22" s="354">
        <f t="shared" si="16"/>
        <v>11.051963520720721</v>
      </c>
      <c r="FJ22" s="354">
        <f t="shared" si="16"/>
        <v>10.172786462041977</v>
      </c>
      <c r="FK22" s="354">
        <f t="shared" si="16"/>
        <v>10.154529486709537</v>
      </c>
      <c r="FL22" s="354">
        <f t="shared" si="16"/>
        <v>14.107739507253346</v>
      </c>
      <c r="FM22" s="354">
        <f t="shared" si="16"/>
        <v>11.35661261824718</v>
      </c>
      <c r="FN22" s="354">
        <f t="shared" si="16"/>
        <v>11.812068955280212</v>
      </c>
      <c r="FO22" s="354">
        <f t="shared" si="16"/>
        <v>12.735006936798262</v>
      </c>
      <c r="FP22" s="354">
        <f t="shared" si="16"/>
        <v>13.265986859098531</v>
      </c>
      <c r="FQ22" s="354">
        <f t="shared" si="16"/>
        <v>13.166666856526092</v>
      </c>
      <c r="FR22" s="354">
        <f t="shared" si="16"/>
        <v>15.44131702811022</v>
      </c>
      <c r="FS22" s="354">
        <f t="shared" si="16"/>
        <v>12.802235774287347</v>
      </c>
      <c r="FT22" s="354">
        <f t="shared" si="16"/>
        <v>11.688601964145331</v>
      </c>
      <c r="FU22" s="354">
        <f t="shared" si="16"/>
        <v>11.653976625105155</v>
      </c>
      <c r="FV22" s="354">
        <f t="shared" si="16"/>
        <v>10.378777986575974</v>
      </c>
      <c r="FW22" s="354">
        <f t="shared" si="16"/>
        <v>10.812358914933203</v>
      </c>
      <c r="FX22" s="354">
        <f t="shared" si="16"/>
        <v>14.640797890598041</v>
      </c>
      <c r="FY22" s="354">
        <f t="shared" si="16"/>
        <v>11.802470228063026</v>
      </c>
      <c r="FZ22" s="354">
        <f t="shared" si="16"/>
        <v>12.285502954937758</v>
      </c>
      <c r="GA22" s="354">
        <f t="shared" si="16"/>
        <v>13.186460237514746</v>
      </c>
      <c r="GB22" s="354">
        <f t="shared" si="16"/>
        <v>13.717525610630153</v>
      </c>
      <c r="GC22" s="354">
        <f t="shared" si="16"/>
        <v>13.942133598360629</v>
      </c>
      <c r="GD22" s="354">
        <f t="shared" si="16"/>
        <v>16.009729162965364</v>
      </c>
      <c r="GE22" s="354">
        <f t="shared" si="16"/>
        <v>13.317963840660999</v>
      </c>
      <c r="GF22" s="354">
        <f t="shared" si="16"/>
        <v>12.217282813687998</v>
      </c>
      <c r="GG22" s="354">
        <f t="shared" si="16"/>
        <v>12.15015235609391</v>
      </c>
      <c r="GH22" s="354">
        <f t="shared" si="16"/>
        <v>10.843017701439644</v>
      </c>
      <c r="GI22" s="354">
        <f t="shared" si="16"/>
        <v>11.284745287597136</v>
      </c>
      <c r="GJ22" s="354">
        <f t="shared" si="16"/>
        <v>15.117366597680201</v>
      </c>
      <c r="GK22" s="354">
        <f t="shared" si="16"/>
        <v>12.253687238699385</v>
      </c>
      <c r="GL22" s="354">
        <f t="shared" si="16"/>
        <v>12.724468845054989</v>
      </c>
      <c r="GM22" s="354">
        <f t="shared" si="16"/>
        <v>13.618376658298109</v>
      </c>
      <c r="GN22" s="354">
        <f t="shared" si="16"/>
        <v>14.162177026461505</v>
      </c>
      <c r="GO22" s="354">
        <f t="shared" si="16"/>
        <v>14.119985575028622</v>
      </c>
      <c r="GP22" s="354">
        <f t="shared" si="16"/>
        <v>16.343413853035887</v>
      </c>
      <c r="GQ22" s="354">
        <f t="shared" ref="GQ22:JB24" si="17">$C22*GQ$20</f>
        <v>13.105099321302665</v>
      </c>
      <c r="GR22" s="354">
        <f t="shared" si="17"/>
        <v>13.216757084090275</v>
      </c>
      <c r="GS22" s="354">
        <f t="shared" si="17"/>
        <v>12.704779342535526</v>
      </c>
      <c r="GT22" s="354">
        <f t="shared" si="17"/>
        <v>11.259702923102139</v>
      </c>
      <c r="GU22" s="354">
        <f t="shared" si="17"/>
        <v>11.833793376080912</v>
      </c>
      <c r="GV22" s="354">
        <f t="shared" si="17"/>
        <v>15.632920047170744</v>
      </c>
      <c r="GW22" s="354">
        <f t="shared" si="17"/>
        <v>12.724543967467255</v>
      </c>
      <c r="GX22" s="354">
        <f t="shared" si="17"/>
        <v>13.193105933170813</v>
      </c>
      <c r="GY22" s="354">
        <f t="shared" si="17"/>
        <v>14.074825190752497</v>
      </c>
      <c r="GZ22" s="354">
        <f t="shared" si="17"/>
        <v>14.627595962574105</v>
      </c>
      <c r="HA22" s="354">
        <f t="shared" si="17"/>
        <v>13.741005859919337</v>
      </c>
      <c r="HB22" s="354">
        <f t="shared" si="17"/>
        <v>16.469688163515816</v>
      </c>
      <c r="HC22" s="354">
        <f t="shared" si="17"/>
        <v>13.88534343244903</v>
      </c>
      <c r="HD22" s="354">
        <f t="shared" si="17"/>
        <v>12.708266478843797</v>
      </c>
      <c r="HE22" s="354">
        <f t="shared" si="17"/>
        <v>12.754635063340942</v>
      </c>
      <c r="HF22" s="354">
        <f t="shared" si="17"/>
        <v>11.478562523040575</v>
      </c>
      <c r="HG22" s="354">
        <f t="shared" si="17"/>
        <v>11.97854988051996</v>
      </c>
      <c r="HH22" s="354">
        <f t="shared" si="17"/>
        <v>15.880154816309798</v>
      </c>
      <c r="HI22" s="354">
        <f t="shared" si="17"/>
        <v>13.009950656000072</v>
      </c>
      <c r="HJ22" s="354">
        <f t="shared" si="17"/>
        <v>13.488050047249084</v>
      </c>
      <c r="HK22" s="354">
        <f t="shared" si="17"/>
        <v>14.396506939193081</v>
      </c>
      <c r="HL22" s="354">
        <f t="shared" si="17"/>
        <v>14.990293507841361</v>
      </c>
      <c r="HM22" s="354">
        <f t="shared" si="17"/>
        <v>14.96994982360321</v>
      </c>
      <c r="HN22" s="354">
        <f t="shared" si="17"/>
        <v>17.193543058836223</v>
      </c>
      <c r="HO22" s="354">
        <f t="shared" si="17"/>
        <v>14.511535476570261</v>
      </c>
      <c r="HP22" s="354">
        <f t="shared" si="17"/>
        <v>13.391104239846516</v>
      </c>
      <c r="HQ22" s="354">
        <f t="shared" si="17"/>
        <v>13.363718219559932</v>
      </c>
      <c r="HR22" s="354">
        <f t="shared" si="17"/>
        <v>12.26494400895051</v>
      </c>
      <c r="HS22" s="354">
        <f t="shared" si="17"/>
        <v>12.278101651160686</v>
      </c>
      <c r="HT22" s="354">
        <f t="shared" si="17"/>
        <v>16.360939443695788</v>
      </c>
      <c r="HU22" s="354">
        <f t="shared" si="17"/>
        <v>13.511038545673403</v>
      </c>
      <c r="HV22" s="354">
        <f t="shared" si="17"/>
        <v>13.927104063163494</v>
      </c>
      <c r="HW22" s="354">
        <f t="shared" si="17"/>
        <v>14.846214814129015</v>
      </c>
      <c r="HX22" s="354">
        <f t="shared" si="17"/>
        <v>15.463443290657249</v>
      </c>
      <c r="HY22" s="354">
        <f t="shared" si="17"/>
        <v>15.30238648594235</v>
      </c>
      <c r="HZ22" s="354">
        <f t="shared" si="17"/>
        <v>17.606460716906678</v>
      </c>
      <c r="IA22" s="354">
        <f t="shared" si="17"/>
        <v>14.364668262692204</v>
      </c>
      <c r="IB22" s="354">
        <f t="shared" si="17"/>
        <v>14.464958392084178</v>
      </c>
      <c r="IC22" s="354">
        <f t="shared" si="17"/>
        <v>13.981341850379396</v>
      </c>
      <c r="ID22" s="354">
        <f t="shared" si="17"/>
        <v>12.508910693088275</v>
      </c>
      <c r="IE22" s="354">
        <f t="shared" si="17"/>
        <v>13.145341751099792</v>
      </c>
      <c r="IF22" s="354">
        <f t="shared" si="17"/>
        <v>17.005021173254473</v>
      </c>
      <c r="IG22" s="354">
        <f t="shared" si="17"/>
        <v>14.051266326713385</v>
      </c>
      <c r="IH22" s="354">
        <f t="shared" si="17"/>
        <v>14.506719765849208</v>
      </c>
      <c r="II22" s="354">
        <f t="shared" si="17"/>
        <v>15.388858847000929</v>
      </c>
      <c r="IJ22" s="354">
        <f t="shared" si="17"/>
        <v>16.001385745375114</v>
      </c>
      <c r="IK22" s="354">
        <f t="shared" si="17"/>
        <v>16.135196074699802</v>
      </c>
      <c r="IL22" s="354">
        <f t="shared" si="17"/>
        <v>18.244150725492901</v>
      </c>
      <c r="IM22" s="354">
        <f t="shared" si="17"/>
        <v>15.515685987102277</v>
      </c>
      <c r="IN22" s="354">
        <f t="shared" si="17"/>
        <v>14.391978343210898</v>
      </c>
      <c r="IO22" s="354">
        <f t="shared" si="17"/>
        <v>14.35014340743979</v>
      </c>
      <c r="IP22" s="354">
        <f t="shared" si="17"/>
        <v>12.982760801063026</v>
      </c>
      <c r="IQ22" s="354">
        <f t="shared" si="17"/>
        <v>13.519318655355395</v>
      </c>
      <c r="IR22" s="354">
        <f t="shared" si="17"/>
        <v>17.443628912998687</v>
      </c>
      <c r="IS22" s="354">
        <f t="shared" si="17"/>
        <v>14.496942557885962</v>
      </c>
      <c r="IT22" s="354">
        <f t="shared" si="17"/>
        <v>14.940234339790857</v>
      </c>
      <c r="IU22" s="354">
        <f t="shared" si="17"/>
        <v>15.830095053818839</v>
      </c>
      <c r="IV22" s="354">
        <f t="shared" si="17"/>
        <v>16.469663494237007</v>
      </c>
      <c r="IW22" s="354">
        <f t="shared" si="17"/>
        <v>16.618867304926276</v>
      </c>
      <c r="IX22" s="354">
        <f t="shared" si="17"/>
        <v>18.722886911077349</v>
      </c>
      <c r="IY22" s="354">
        <f t="shared" si="17"/>
        <v>15.98703684449683</v>
      </c>
      <c r="IZ22" s="354">
        <f t="shared" si="17"/>
        <v>15.18654519985561</v>
      </c>
      <c r="JA22" s="354">
        <f t="shared" si="17"/>
        <v>14.646315784104376</v>
      </c>
      <c r="JB22" s="354">
        <f t="shared" si="17"/>
        <v>13.643799093157837</v>
      </c>
      <c r="JC22" s="354">
        <f t="shared" ref="JC22:LN24" si="18">$C22*JC$20</f>
        <v>13.765440780576272</v>
      </c>
      <c r="JD22" s="354">
        <f t="shared" si="18"/>
        <v>17.846513605100924</v>
      </c>
      <c r="JE22" s="354">
        <f t="shared" si="18"/>
        <v>14.951025068726715</v>
      </c>
      <c r="JF22" s="354">
        <f t="shared" si="18"/>
        <v>15.353991942221604</v>
      </c>
      <c r="JG22" s="354">
        <f t="shared" si="18"/>
        <v>16.262349562609931</v>
      </c>
      <c r="JH22" s="354">
        <f t="shared" si="18"/>
        <v>16.938279925547086</v>
      </c>
      <c r="JI22" s="354">
        <f t="shared" si="18"/>
        <v>16.825360908728008</v>
      </c>
      <c r="JJ22" s="354">
        <f t="shared" si="18"/>
        <v>19.095972749093686</v>
      </c>
      <c r="JK22" s="354">
        <f t="shared" si="18"/>
        <v>15.820936361147092</v>
      </c>
      <c r="JL22" s="354">
        <f t="shared" si="18"/>
        <v>15.914534874357996</v>
      </c>
      <c r="JM22" s="354">
        <f t="shared" si="18"/>
        <v>15.438428196118041</v>
      </c>
      <c r="JN22" s="354">
        <f t="shared" si="18"/>
        <v>13.92301683921777</v>
      </c>
      <c r="JO22" s="354">
        <f t="shared" si="18"/>
        <v>14.619264433792914</v>
      </c>
      <c r="JP22" s="354">
        <f t="shared" si="18"/>
        <v>18.535425655874125</v>
      </c>
      <c r="JQ22" s="354">
        <f t="shared" si="18"/>
        <v>15.526303139425819</v>
      </c>
      <c r="JR22" s="354">
        <f t="shared" si="18"/>
        <v>15.962770447708358</v>
      </c>
      <c r="JS22" s="354">
        <f t="shared" si="18"/>
        <v>16.84111001409368</v>
      </c>
      <c r="JT22" s="354">
        <f t="shared" si="18"/>
        <v>17.514347115947739</v>
      </c>
      <c r="JU22" s="354">
        <f t="shared" si="18"/>
        <v>17.41729193150179</v>
      </c>
      <c r="JV22" s="354">
        <f t="shared" si="18"/>
        <v>19.663935041135911</v>
      </c>
      <c r="JW22" s="354">
        <f t="shared" si="18"/>
        <v>16.935205628133524</v>
      </c>
      <c r="JX22" s="354">
        <f t="shared" si="18"/>
        <v>15.788401297655355</v>
      </c>
      <c r="JY22" s="354">
        <f t="shared" si="18"/>
        <v>15.782737617627884</v>
      </c>
      <c r="JZ22" s="354">
        <f t="shared" si="18"/>
        <v>14.38659865710992</v>
      </c>
      <c r="KA22" s="354">
        <f t="shared" si="18"/>
        <v>14.990901323204703</v>
      </c>
      <c r="KB22" s="354">
        <f t="shared" si="18"/>
        <v>18.982529435794934</v>
      </c>
      <c r="KC22" s="354">
        <f t="shared" si="18"/>
        <v>15.986370030918511</v>
      </c>
      <c r="KD22" s="354">
        <f t="shared" si="18"/>
        <v>16.415353631116162</v>
      </c>
      <c r="KE22" s="354">
        <f t="shared" si="18"/>
        <v>17.30590226135855</v>
      </c>
      <c r="KF22" s="354">
        <f t="shared" si="18"/>
        <v>18.011347484455118</v>
      </c>
      <c r="KG22" s="354">
        <f t="shared" si="18"/>
        <v>17.562348628369676</v>
      </c>
      <c r="KH22" s="354">
        <f t="shared" si="18"/>
        <v>20.031680426121177</v>
      </c>
      <c r="KI22" s="354">
        <f t="shared" si="18"/>
        <v>17.340597818677253</v>
      </c>
      <c r="KJ22" s="354">
        <f t="shared" si="18"/>
        <v>16.496305720906591</v>
      </c>
      <c r="KK22" s="354">
        <f t="shared" si="18"/>
        <v>16.030794497913639</v>
      </c>
      <c r="KL22" s="354">
        <f t="shared" si="18"/>
        <v>15.019240082927571</v>
      </c>
      <c r="KM22" s="354">
        <f t="shared" si="18"/>
        <v>15.219170023855771</v>
      </c>
      <c r="KN22" s="354">
        <f t="shared" si="18"/>
        <v>19.381869479475064</v>
      </c>
      <c r="KO22" s="354">
        <f t="shared" si="18"/>
        <v>16.445427562521761</v>
      </c>
      <c r="KP22" s="354">
        <f t="shared" si="18"/>
        <v>16.840666412905517</v>
      </c>
      <c r="KQ22" s="354">
        <f t="shared" si="18"/>
        <v>17.755883133072587</v>
      </c>
      <c r="KR22" s="354">
        <f t="shared" si="18"/>
        <v>18.50425275268077</v>
      </c>
      <c r="KS22" s="354">
        <f t="shared" si="18"/>
        <v>18.270035635025177</v>
      </c>
      <c r="KT22" s="354">
        <f t="shared" si="18"/>
        <v>20.621713103307833</v>
      </c>
      <c r="KU22" s="354">
        <f t="shared" si="18"/>
        <v>17.904707690752748</v>
      </c>
      <c r="KV22" s="354">
        <f t="shared" si="18"/>
        <v>16.751853442562677</v>
      </c>
      <c r="KW22" s="354">
        <f t="shared" si="18"/>
        <v>16.778580822827173</v>
      </c>
      <c r="KX22" s="354">
        <f t="shared" si="18"/>
        <v>15.368130262569361</v>
      </c>
      <c r="KY22" s="354">
        <f t="shared" si="18"/>
        <v>16.02537320098094</v>
      </c>
      <c r="KZ22" s="354">
        <f t="shared" si="18"/>
        <v>20.068523994017326</v>
      </c>
      <c r="LA22" s="354">
        <f t="shared" si="18"/>
        <v>17.040591301089869</v>
      </c>
      <c r="LB22" s="354">
        <f t="shared" si="18"/>
        <v>17.462085100187981</v>
      </c>
      <c r="LC22" s="354">
        <f t="shared" si="18"/>
        <v>18.355235299073566</v>
      </c>
      <c r="LD22" s="354">
        <f t="shared" si="18"/>
        <v>19.108992183898504</v>
      </c>
      <c r="LE22" s="354">
        <f t="shared" si="18"/>
        <v>19.170145096905863</v>
      </c>
      <c r="LF22" s="354">
        <f t="shared" si="18"/>
        <v>21.332476190698259</v>
      </c>
      <c r="LG22" s="354">
        <f t="shared" si="18"/>
        <v>18.56410220638449</v>
      </c>
      <c r="LH22" s="354">
        <f t="shared" si="18"/>
        <v>17.421922771241917</v>
      </c>
      <c r="LI22" s="354">
        <f t="shared" si="18"/>
        <v>17.420262350446166</v>
      </c>
      <c r="LJ22" s="354">
        <f t="shared" si="18"/>
        <v>15.976070309796949</v>
      </c>
      <c r="LK22" s="354">
        <f t="shared" si="18"/>
        <v>16.647457958791158</v>
      </c>
      <c r="LL22" s="354">
        <f t="shared" si="18"/>
        <v>20.700836694264385</v>
      </c>
      <c r="LM22" s="354">
        <f t="shared" si="18"/>
        <v>17.643674769815245</v>
      </c>
      <c r="LN22" s="354">
        <f t="shared" si="18"/>
        <v>18.051925475888048</v>
      </c>
      <c r="LO22" s="354">
        <f t="shared" ref="LO22:NA24" si="19">$C22*LO$20</f>
        <v>18.938268737144647</v>
      </c>
      <c r="LP22" s="354">
        <f t="shared" si="19"/>
        <v>19.710452532966571</v>
      </c>
      <c r="LQ22" s="354">
        <f t="shared" si="19"/>
        <v>19.527156522018544</v>
      </c>
      <c r="LR22" s="354">
        <f t="shared" si="19"/>
        <v>21.832393775729454</v>
      </c>
      <c r="LS22" s="354">
        <f t="shared" si="19"/>
        <v>18.512894579378507</v>
      </c>
      <c r="LT22" s="354">
        <f t="shared" si="19"/>
        <v>18.583909853944022</v>
      </c>
      <c r="LU22" s="354">
        <f t="shared" si="19"/>
        <v>18.13658806298702</v>
      </c>
      <c r="LV22" s="354">
        <f t="shared" si="19"/>
        <v>16.549957687055915</v>
      </c>
      <c r="LW22" s="354">
        <f t="shared" si="19"/>
        <v>17.3587682286187</v>
      </c>
      <c r="LX22" s="354">
        <f t="shared" si="19"/>
        <v>21.38320871117206</v>
      </c>
      <c r="LY22" s="354">
        <f t="shared" si="19"/>
        <v>18.276134594074463</v>
      </c>
      <c r="LZ22" s="354">
        <f t="shared" si="19"/>
        <v>18.680273406922733</v>
      </c>
      <c r="MA22" s="354">
        <f t="shared" si="19"/>
        <v>19.553888211976329</v>
      </c>
      <c r="MB22" s="354">
        <f t="shared" si="19"/>
        <v>20.340233511323675</v>
      </c>
      <c r="MC22" s="354">
        <f t="shared" si="19"/>
        <v>19.308929406722257</v>
      </c>
      <c r="MD22" s="354">
        <f t="shared" si="19"/>
        <v>22.121592176997719</v>
      </c>
      <c r="ME22" s="354">
        <f t="shared" si="19"/>
        <v>19.454110638865085</v>
      </c>
      <c r="MF22" s="354">
        <f t="shared" si="19"/>
        <v>18.235452278342002</v>
      </c>
      <c r="MG22" s="354">
        <f t="shared" si="19"/>
        <v>18.348016562820664</v>
      </c>
      <c r="MH22" s="354">
        <f t="shared" si="19"/>
        <v>16.926982733345142</v>
      </c>
      <c r="MI22" s="354">
        <f t="shared" si="19"/>
        <v>17.667319381889726</v>
      </c>
      <c r="MJ22" s="354">
        <f t="shared" si="19"/>
        <v>21.799631635984611</v>
      </c>
      <c r="MK22" s="354">
        <f t="shared" si="19"/>
        <v>18.725951103003204</v>
      </c>
      <c r="ML22" s="354">
        <f t="shared" si="19"/>
        <v>19.138061808158511</v>
      </c>
      <c r="MM22" s="354">
        <f t="shared" si="19"/>
        <v>20.038212732260806</v>
      </c>
      <c r="MN22" s="354">
        <f t="shared" si="19"/>
        <v>20.871165135337126</v>
      </c>
      <c r="MO22" s="354">
        <f t="shared" si="19"/>
        <v>20.702637997447532</v>
      </c>
      <c r="MP22" s="354">
        <f t="shared" si="19"/>
        <v>23.012632112274634</v>
      </c>
      <c r="MQ22" s="354">
        <f t="shared" si="19"/>
        <v>20.24564852418078</v>
      </c>
      <c r="MR22" s="354">
        <f t="shared" si="19"/>
        <v>19.08280069170252</v>
      </c>
      <c r="MS22" s="354">
        <f t="shared" si="19"/>
        <v>19.123279708799998</v>
      </c>
      <c r="MT22" s="354">
        <f t="shared" si="19"/>
        <v>17.647110189804096</v>
      </c>
      <c r="MU22" s="354">
        <f t="shared" si="19"/>
        <v>18.398155534502006</v>
      </c>
      <c r="MV22" s="354">
        <f t="shared" si="19"/>
        <v>22.529972025258967</v>
      </c>
      <c r="MW22" s="354">
        <f t="shared" si="19"/>
        <v>19.416485827603385</v>
      </c>
      <c r="MX22" s="354">
        <f t="shared" si="19"/>
        <v>19.808891128957104</v>
      </c>
      <c r="MY22" s="354">
        <f t="shared" si="19"/>
        <v>20.696514814949783</v>
      </c>
      <c r="MZ22" s="354">
        <f t="shared" si="19"/>
        <v>21.545035464883902</v>
      </c>
      <c r="NA22" s="478">
        <f t="shared" si="19"/>
        <v>21.009701563484558</v>
      </c>
    </row>
    <row r="23" spans="1:365" x14ac:dyDescent="0.2">
      <c r="A23" s="260" t="s">
        <v>601</v>
      </c>
      <c r="B23" s="258" t="s">
        <v>596</v>
      </c>
      <c r="C23" s="275">
        <v>1.0999999999999999E-2</v>
      </c>
      <c r="E23" s="263"/>
      <c r="F23" s="354">
        <f>$C23*F$20</f>
        <v>8.3251721910211298</v>
      </c>
      <c r="G23" s="354">
        <f t="shared" si="14"/>
        <v>5.9362993904412935</v>
      </c>
      <c r="H23" s="354">
        <f t="shared" si="14"/>
        <v>6.0172231456850964</v>
      </c>
      <c r="I23" s="354">
        <f t="shared" si="14"/>
        <v>5.6256554359862712</v>
      </c>
      <c r="J23" s="354">
        <f t="shared" si="14"/>
        <v>4.6451081069636819</v>
      </c>
      <c r="K23" s="354">
        <f t="shared" si="14"/>
        <v>4.9135605779893226</v>
      </c>
      <c r="L23" s="354">
        <f t="shared" si="14"/>
        <v>7.7247997643374067</v>
      </c>
      <c r="M23" s="354">
        <f t="shared" si="14"/>
        <v>5.6259925882080033</v>
      </c>
      <c r="N23" s="354">
        <f t="shared" si="14"/>
        <v>6.0577643957240417</v>
      </c>
      <c r="O23" s="354">
        <f t="shared" si="14"/>
        <v>6.7654075024947291</v>
      </c>
      <c r="P23" s="354">
        <f t="shared" si="14"/>
        <v>7.0124832017303067</v>
      </c>
      <c r="Q23" s="354">
        <f t="shared" si="14"/>
        <v>7.1206681905578808</v>
      </c>
      <c r="R23" s="354">
        <f t="shared" si="14"/>
        <v>8.7823351578695021</v>
      </c>
      <c r="S23" s="354">
        <f t="shared" si="14"/>
        <v>6.7522246223157101</v>
      </c>
      <c r="T23" s="354">
        <f t="shared" si="14"/>
        <v>5.9068266204644351</v>
      </c>
      <c r="U23" s="354">
        <f t="shared" si="14"/>
        <v>5.8222274121102213</v>
      </c>
      <c r="V23" s="354">
        <f t="shared" si="14"/>
        <v>4.9084084414798896</v>
      </c>
      <c r="W23" s="354">
        <f t="shared" si="14"/>
        <v>5.0868986727768171</v>
      </c>
      <c r="X23" s="354">
        <f t="shared" si="14"/>
        <v>7.9321079489948056</v>
      </c>
      <c r="Y23" s="354">
        <f t="shared" si="14"/>
        <v>5.8351003508051358</v>
      </c>
      <c r="Z23" s="354">
        <f t="shared" si="14"/>
        <v>6.2531652501225645</v>
      </c>
      <c r="AA23" s="354">
        <f t="shared" si="14"/>
        <v>6.9618165752942964</v>
      </c>
      <c r="AB23" s="354">
        <f t="shared" si="14"/>
        <v>7.2202915467697109</v>
      </c>
      <c r="AC23" s="354">
        <f t="shared" si="14"/>
        <v>7.0512758357204106</v>
      </c>
      <c r="AD23" s="354">
        <f t="shared" si="14"/>
        <v>8.8836965067599998</v>
      </c>
      <c r="AE23" s="354">
        <f t="shared" si="14"/>
        <v>6.8804788114730737</v>
      </c>
      <c r="AF23" s="354">
        <f t="shared" si="14"/>
        <v>6.2726340553112268</v>
      </c>
      <c r="AG23" s="354">
        <f t="shared" si="14"/>
        <v>5.8246802923701573</v>
      </c>
      <c r="AH23" s="354">
        <f t="shared" si="14"/>
        <v>5.2152563000121583</v>
      </c>
      <c r="AI23" s="354">
        <f t="shared" si="14"/>
        <v>5.0689641641328604</v>
      </c>
      <c r="AJ23" s="354">
        <f t="shared" si="14"/>
        <v>8.0408715154499859</v>
      </c>
      <c r="AK23" s="354">
        <f t="shared" si="14"/>
        <v>5.9961699207479526</v>
      </c>
      <c r="AL23" s="354">
        <f t="shared" si="14"/>
        <v>6.3893607346386148</v>
      </c>
      <c r="AM23" s="354">
        <f t="shared" si="14"/>
        <v>7.1172994756127173</v>
      </c>
      <c r="AN23" s="354">
        <f t="shared" si="14"/>
        <v>7.4021065085317979</v>
      </c>
      <c r="AO23" s="354">
        <f t="shared" si="14"/>
        <v>7.6509756819286343</v>
      </c>
      <c r="AP23" s="354">
        <f t="shared" si="14"/>
        <v>9.2403311274016957</v>
      </c>
      <c r="AQ23" s="354">
        <f t="shared" si="14"/>
        <v>6.7462186790225385</v>
      </c>
      <c r="AR23" s="354">
        <f t="shared" si="14"/>
        <v>6.8788285314889066</v>
      </c>
      <c r="AS23" s="354">
        <f t="shared" si="14"/>
        <v>6.419736595915869</v>
      </c>
      <c r="AT23" s="354">
        <f t="shared" si="14"/>
        <v>5.3805888699857896</v>
      </c>
      <c r="AU23" s="354">
        <f t="shared" si="14"/>
        <v>5.6661221710044014</v>
      </c>
      <c r="AV23" s="354">
        <f t="shared" si="14"/>
        <v>8.4836012244611929</v>
      </c>
      <c r="AW23" s="354">
        <f t="shared" si="14"/>
        <v>6.340265108957186</v>
      </c>
      <c r="AX23" s="354">
        <f t="shared" si="14"/>
        <v>6.7510596742593521</v>
      </c>
      <c r="AY23" s="354">
        <f t="shared" si="14"/>
        <v>7.4464092004076878</v>
      </c>
      <c r="AZ23" s="354">
        <f t="shared" si="14"/>
        <v>7.7155850041279432</v>
      </c>
      <c r="BA23" s="354">
        <f t="shared" si="14"/>
        <v>7.9673271817890434</v>
      </c>
      <c r="BB23" s="354">
        <f t="shared" si="14"/>
        <v>9.5350516750329035</v>
      </c>
      <c r="BC23" s="354">
        <f t="shared" si="14"/>
        <v>7.4680901360594785</v>
      </c>
      <c r="BD23" s="354">
        <f t="shared" si="14"/>
        <v>6.6257611233443114</v>
      </c>
      <c r="BE23" s="354">
        <f t="shared" si="14"/>
        <v>6.5317813160513323</v>
      </c>
      <c r="BF23" s="354">
        <f t="shared" si="14"/>
        <v>5.5880806572315986</v>
      </c>
      <c r="BG23" s="354">
        <f t="shared" si="14"/>
        <v>5.7937625693236026</v>
      </c>
      <c r="BH23" s="354">
        <f t="shared" si="14"/>
        <v>8.6632654779431668</v>
      </c>
      <c r="BI23" s="354">
        <f t="shared" si="14"/>
        <v>6.5343689337265811</v>
      </c>
      <c r="BJ23" s="354">
        <f t="shared" si="14"/>
        <v>6.9401966308335297</v>
      </c>
      <c r="BK23" s="354">
        <f t="shared" si="14"/>
        <v>7.6446885105367457</v>
      </c>
      <c r="BL23" s="354">
        <f t="shared" si="14"/>
        <v>7.9324223751253049</v>
      </c>
      <c r="BM23" s="354">
        <f t="shared" si="14"/>
        <v>7.9840865965921903</v>
      </c>
      <c r="BN23" s="354">
        <f t="shared" si="14"/>
        <v>9.6794533286075399</v>
      </c>
      <c r="BO23" s="354">
        <f t="shared" si="14"/>
        <v>7.6352455458919586</v>
      </c>
      <c r="BP23" s="354">
        <f t="shared" si="14"/>
        <v>7.0350980154888125</v>
      </c>
      <c r="BQ23" s="354">
        <f t="shared" si="14"/>
        <v>6.5714570526321721</v>
      </c>
      <c r="BR23" s="354">
        <f t="shared" si="14"/>
        <v>5.9289798185031017</v>
      </c>
      <c r="BS23" s="354">
        <f t="shared" si="15"/>
        <v>5.8095954095870272</v>
      </c>
      <c r="BT23" s="354">
        <f t="shared" si="15"/>
        <v>8.8045872860428815</v>
      </c>
      <c r="BU23" s="354">
        <f t="shared" si="15"/>
        <v>6.7259446177155668</v>
      </c>
      <c r="BV23" s="354">
        <f t="shared" si="15"/>
        <v>7.1056954355831552</v>
      </c>
      <c r="BW23" s="354">
        <f t="shared" si="15"/>
        <v>7.8285245568253723</v>
      </c>
      <c r="BX23" s="354">
        <f t="shared" si="15"/>
        <v>8.1426078972637477</v>
      </c>
      <c r="BY23" s="354">
        <f t="shared" si="15"/>
        <v>7.5421405940997159</v>
      </c>
      <c r="BZ23" s="354">
        <f t="shared" si="15"/>
        <v>9.6429091681890426</v>
      </c>
      <c r="CA23" s="354">
        <f t="shared" si="15"/>
        <v>7.6771535880205057</v>
      </c>
      <c r="CB23" s="354">
        <f t="shared" si="15"/>
        <v>6.7865410317234929</v>
      </c>
      <c r="CC23" s="354">
        <f t="shared" si="15"/>
        <v>6.7886581692219901</v>
      </c>
      <c r="CD23" s="354">
        <f t="shared" si="15"/>
        <v>6.1570089798658696</v>
      </c>
      <c r="CE23" s="354">
        <f t="shared" si="15"/>
        <v>5.96325336168037</v>
      </c>
      <c r="CF23" s="354">
        <f t="shared" si="15"/>
        <v>9.0205751951217188</v>
      </c>
      <c r="CG23" s="354">
        <f t="shared" si="15"/>
        <v>6.9452610313515963</v>
      </c>
      <c r="CH23" s="354">
        <f t="shared" si="15"/>
        <v>7.3177866528787137</v>
      </c>
      <c r="CI23" s="354">
        <f t="shared" si="15"/>
        <v>8.0493860534543309</v>
      </c>
      <c r="CJ23" s="354">
        <f t="shared" si="15"/>
        <v>8.3802461998051339</v>
      </c>
      <c r="CK23" s="354">
        <f t="shared" si="15"/>
        <v>8.1823098078717518</v>
      </c>
      <c r="CL23" s="354">
        <f t="shared" si="15"/>
        <v>10.042587028919794</v>
      </c>
      <c r="CM23" s="354">
        <f t="shared" si="15"/>
        <v>8.0271966637368024</v>
      </c>
      <c r="CN23" s="354">
        <f t="shared" si="15"/>
        <v>7.1605981541715886</v>
      </c>
      <c r="CO23" s="354">
        <f t="shared" si="15"/>
        <v>7.1268878126914172</v>
      </c>
      <c r="CP23" s="354">
        <f t="shared" si="15"/>
        <v>6.3711433671154305</v>
      </c>
      <c r="CQ23" s="354">
        <f t="shared" si="15"/>
        <v>6.2399028460968848</v>
      </c>
      <c r="CR23" s="354">
        <f t="shared" si="15"/>
        <v>9.3072840559184264</v>
      </c>
      <c r="CS23" s="354">
        <f t="shared" si="15"/>
        <v>7.2067777812254867</v>
      </c>
      <c r="CT23" s="354">
        <f t="shared" si="15"/>
        <v>7.5790662173760524</v>
      </c>
      <c r="CU23" s="354">
        <f t="shared" si="15"/>
        <v>8.3093784778414825</v>
      </c>
      <c r="CV23" s="354">
        <f t="shared" si="15"/>
        <v>8.649141928621459</v>
      </c>
      <c r="CW23" s="354">
        <f t="shared" si="15"/>
        <v>8.6176007232411482</v>
      </c>
      <c r="CX23" s="354">
        <f t="shared" si="15"/>
        <v>10.375073820585822</v>
      </c>
      <c r="CY23" s="354">
        <f t="shared" si="15"/>
        <v>7.8895890164877152</v>
      </c>
      <c r="CZ23" s="354">
        <f t="shared" si="15"/>
        <v>7.997022273742961</v>
      </c>
      <c r="DA23" s="354">
        <f t="shared" si="15"/>
        <v>7.5778529749197707</v>
      </c>
      <c r="DB23" s="354">
        <f t="shared" si="15"/>
        <v>6.5170114418203164</v>
      </c>
      <c r="DC23" s="354">
        <f t="shared" si="15"/>
        <v>6.8648532201154353</v>
      </c>
      <c r="DD23" s="354">
        <f t="shared" si="15"/>
        <v>9.7450489119131873</v>
      </c>
      <c r="DE23" s="354">
        <f t="shared" si="15"/>
        <v>7.5594118759592348</v>
      </c>
      <c r="DF23" s="354">
        <f t="shared" si="15"/>
        <v>7.9587934005746988</v>
      </c>
      <c r="DG23" s="354">
        <f t="shared" si="15"/>
        <v>8.655985557268199</v>
      </c>
      <c r="DH23" s="354">
        <f t="shared" si="15"/>
        <v>8.9850605813836353</v>
      </c>
      <c r="DI23" s="354">
        <f t="shared" si="15"/>
        <v>9.184122246813283</v>
      </c>
      <c r="DJ23" s="354">
        <f t="shared" si="15"/>
        <v>10.784956639802463</v>
      </c>
      <c r="DK23" s="354">
        <f t="shared" si="15"/>
        <v>8.7011993545658441</v>
      </c>
      <c r="DL23" s="354">
        <f t="shared" si="15"/>
        <v>7.8483229311064004</v>
      </c>
      <c r="DM23" s="354">
        <f t="shared" si="15"/>
        <v>7.7731885049104923</v>
      </c>
      <c r="DN23" s="354">
        <f t="shared" si="15"/>
        <v>6.7958818745631389</v>
      </c>
      <c r="DO23" s="354">
        <f t="shared" si="15"/>
        <v>7.0609764054434034</v>
      </c>
      <c r="DP23" s="354">
        <f t="shared" si="15"/>
        <v>9.9876633897471212</v>
      </c>
      <c r="DQ23" s="354">
        <f t="shared" si="15"/>
        <v>7.8101214317538208</v>
      </c>
      <c r="DR23" s="354">
        <f t="shared" si="15"/>
        <v>8.2005391965769672</v>
      </c>
      <c r="DS23" s="354">
        <f t="shared" si="15"/>
        <v>8.9035602869878581</v>
      </c>
      <c r="DT23" s="354">
        <f t="shared" si="15"/>
        <v>9.2499155273103106</v>
      </c>
      <c r="DU23" s="354">
        <f t="shared" si="15"/>
        <v>9.463054812293489</v>
      </c>
      <c r="DV23" s="354">
        <f t="shared" si="15"/>
        <v>11.058330433653397</v>
      </c>
      <c r="DW23" s="354">
        <f t="shared" si="15"/>
        <v>8.9698526795079907</v>
      </c>
      <c r="DX23" s="354">
        <f t="shared" si="15"/>
        <v>8.370769210089879</v>
      </c>
      <c r="DY23" s="354">
        <f t="shared" si="15"/>
        <v>7.9038055785405783</v>
      </c>
      <c r="DZ23" s="354">
        <f t="shared" si="15"/>
        <v>7.2146264598997121</v>
      </c>
      <c r="EA23" s="354">
        <f t="shared" si="15"/>
        <v>7.1506664795536548</v>
      </c>
      <c r="EB23" s="354">
        <f t="shared" si="15"/>
        <v>10.196562179470503</v>
      </c>
      <c r="EC23" s="354">
        <f t="shared" si="15"/>
        <v>8.0622559402600071</v>
      </c>
      <c r="ED23" s="354">
        <f t="shared" si="15"/>
        <v>8.4220460745922257</v>
      </c>
      <c r="EE23" s="354">
        <f t="shared" si="16"/>
        <v>9.1396563021600468</v>
      </c>
      <c r="EF23" s="354">
        <f t="shared" si="16"/>
        <v>9.5107581707640829</v>
      </c>
      <c r="EG23" s="354">
        <f t="shared" si="16"/>
        <v>8.871353711511583</v>
      </c>
      <c r="EH23" s="354">
        <f t="shared" si="16"/>
        <v>10.990553797901745</v>
      </c>
      <c r="EI23" s="354">
        <f t="shared" si="16"/>
        <v>8.5572954967414763</v>
      </c>
      <c r="EJ23" s="354">
        <f t="shared" si="16"/>
        <v>8.6208104370867193</v>
      </c>
      <c r="EK23" s="354">
        <f t="shared" si="16"/>
        <v>8.2677608427762284</v>
      </c>
      <c r="EL23" s="354">
        <f t="shared" si="16"/>
        <v>7.2132546589842601</v>
      </c>
      <c r="EM23" s="354">
        <f t="shared" si="16"/>
        <v>7.6101603792252099</v>
      </c>
      <c r="EN23" s="354">
        <f t="shared" si="16"/>
        <v>10.544448431479781</v>
      </c>
      <c r="EO23" s="354">
        <f t="shared" si="16"/>
        <v>8.3405586517140371</v>
      </c>
      <c r="EP23" s="354">
        <f t="shared" si="16"/>
        <v>8.739151635711405</v>
      </c>
      <c r="EQ23" s="354">
        <f t="shared" si="16"/>
        <v>9.4436457286167421</v>
      </c>
      <c r="ER23" s="354">
        <f t="shared" si="16"/>
        <v>9.8171443203890529</v>
      </c>
      <c r="ES23" s="354">
        <f t="shared" si="16"/>
        <v>9.8484534424061181</v>
      </c>
      <c r="ET23" s="354">
        <f t="shared" si="16"/>
        <v>11.55777536895252</v>
      </c>
      <c r="EU23" s="354">
        <f t="shared" si="16"/>
        <v>9.4817752406582958</v>
      </c>
      <c r="EV23" s="354">
        <f t="shared" si="16"/>
        <v>8.6159449451969792</v>
      </c>
      <c r="EW23" s="354">
        <f t="shared" si="16"/>
        <v>8.5686439235747365</v>
      </c>
      <c r="EX23" s="354">
        <f t="shared" si="16"/>
        <v>7.5778573430818499</v>
      </c>
      <c r="EY23" s="354">
        <f t="shared" si="16"/>
        <v>7.8863074201670091</v>
      </c>
      <c r="EZ23" s="354">
        <f t="shared" si="16"/>
        <v>10.856146615643057</v>
      </c>
      <c r="FA23" s="354">
        <f t="shared" si="16"/>
        <v>8.6507123120091336</v>
      </c>
      <c r="FB23" s="354">
        <f t="shared" si="16"/>
        <v>9.0340107297952557</v>
      </c>
      <c r="FC23" s="354">
        <f t="shared" si="16"/>
        <v>9.7387313847069716</v>
      </c>
      <c r="FD23" s="354">
        <f t="shared" si="16"/>
        <v>10.125900343546069</v>
      </c>
      <c r="FE23" s="354">
        <f t="shared" si="16"/>
        <v>9.8777356207352405</v>
      </c>
      <c r="FF23" s="354">
        <f t="shared" si="16"/>
        <v>11.754985772348745</v>
      </c>
      <c r="FG23" s="354">
        <f t="shared" si="16"/>
        <v>9.7057420928287037</v>
      </c>
      <c r="FH23" s="354">
        <f t="shared" si="16"/>
        <v>9.0743650341457478</v>
      </c>
      <c r="FI23" s="354">
        <f t="shared" si="16"/>
        <v>8.6628053066289183</v>
      </c>
      <c r="FJ23" s="354">
        <f t="shared" si="16"/>
        <v>7.9736843486100515</v>
      </c>
      <c r="FK23" s="354">
        <f t="shared" si="16"/>
        <v>7.9593740749201016</v>
      </c>
      <c r="FL23" s="354">
        <f t="shared" si="16"/>
        <v>11.057998919272853</v>
      </c>
      <c r="FM23" s="354">
        <f t="shared" si="16"/>
        <v>8.9015968854975949</v>
      </c>
      <c r="FN23" s="354">
        <f t="shared" si="16"/>
        <v>9.2585949488725099</v>
      </c>
      <c r="FO23" s="354">
        <f t="shared" si="16"/>
        <v>9.9820168122358961</v>
      </c>
      <c r="FP23" s="354">
        <f t="shared" si="16"/>
        <v>10.398212149832904</v>
      </c>
      <c r="FQ23" s="354">
        <f t="shared" si="16"/>
        <v>10.320362648816563</v>
      </c>
      <c r="FR23" s="354">
        <f t="shared" si="16"/>
        <v>12.103290319558493</v>
      </c>
      <c r="FS23" s="354">
        <f t="shared" si="16"/>
        <v>10.034712455780777</v>
      </c>
      <c r="FT23" s="354">
        <f t="shared" si="16"/>
        <v>9.1618184345462144</v>
      </c>
      <c r="FU23" s="354">
        <f t="shared" si="16"/>
        <v>9.1346782281730476</v>
      </c>
      <c r="FV23" s="354">
        <f t="shared" si="16"/>
        <v>8.1351456553279125</v>
      </c>
      <c r="FW23" s="354">
        <f t="shared" si="16"/>
        <v>8.474997226497516</v>
      </c>
      <c r="FX23" s="354">
        <f t="shared" si="16"/>
        <v>11.475823406598007</v>
      </c>
      <c r="FY23" s="354">
        <f t="shared" si="16"/>
        <v>9.2510712265115007</v>
      </c>
      <c r="FZ23" s="354">
        <f t="shared" si="16"/>
        <v>9.6296843536540884</v>
      </c>
      <c r="GA23" s="354">
        <f t="shared" si="16"/>
        <v>10.335877195669994</v>
      </c>
      <c r="GB23" s="354">
        <f t="shared" si="16"/>
        <v>10.752139511752178</v>
      </c>
      <c r="GC23" s="354">
        <f t="shared" si="16"/>
        <v>10.928192867735019</v>
      </c>
      <c r="GD23" s="354">
        <f t="shared" si="16"/>
        <v>12.548825961161326</v>
      </c>
      <c r="GE23" s="354">
        <f t="shared" si="16"/>
        <v>10.438953007406107</v>
      </c>
      <c r="GF23" s="354">
        <f t="shared" si="16"/>
        <v>9.5762117014389929</v>
      </c>
      <c r="GG23" s="354">
        <f t="shared" si="16"/>
        <v>9.5235931705153085</v>
      </c>
      <c r="GH23" s="354">
        <f t="shared" si="16"/>
        <v>8.4990283498309278</v>
      </c>
      <c r="GI23" s="354">
        <f t="shared" si="16"/>
        <v>8.8452654750508231</v>
      </c>
      <c r="GJ23" s="354">
        <f t="shared" si="16"/>
        <v>11.849369873426681</v>
      </c>
      <c r="GK23" s="354">
        <f t="shared" si="16"/>
        <v>9.6047463998735445</v>
      </c>
      <c r="GL23" s="354">
        <f t="shared" si="16"/>
        <v>9.9737567924752266</v>
      </c>
      <c r="GM23" s="354">
        <f t="shared" si="16"/>
        <v>10.674424084190514</v>
      </c>
      <c r="GN23" s="354">
        <f t="shared" si="16"/>
        <v>11.100668407766188</v>
      </c>
      <c r="GO23" s="354">
        <f t="shared" si="16"/>
        <v>11.067597693346809</v>
      </c>
      <c r="GP23" s="354">
        <f t="shared" si="16"/>
        <v>12.810376363355854</v>
      </c>
      <c r="GQ23" s="354">
        <f t="shared" si="17"/>
        <v>10.272104475520059</v>
      </c>
      <c r="GR23" s="354">
        <f t="shared" si="17"/>
        <v>10.359624621437058</v>
      </c>
      <c r="GS23" s="354">
        <f t="shared" si="17"/>
        <v>9.9583236681629064</v>
      </c>
      <c r="GT23" s="354">
        <f t="shared" si="17"/>
        <v>8.825636643700534</v>
      </c>
      <c r="GU23" s="354">
        <f t="shared" si="17"/>
        <v>9.2756230930066206</v>
      </c>
      <c r="GV23" s="354">
        <f t="shared" si="17"/>
        <v>12.253473555973608</v>
      </c>
      <c r="GW23" s="354">
        <f t="shared" si="17"/>
        <v>9.9738156753000204</v>
      </c>
      <c r="GX23" s="354">
        <f t="shared" si="17"/>
        <v>10.341086258067611</v>
      </c>
      <c r="GY23" s="354">
        <f t="shared" si="17"/>
        <v>11.032199855141576</v>
      </c>
      <c r="GZ23" s="354">
        <f t="shared" si="17"/>
        <v>11.465475405364646</v>
      </c>
      <c r="HA23" s="354">
        <f t="shared" si="17"/>
        <v>10.770543918151272</v>
      </c>
      <c r="HB23" s="354">
        <f t="shared" si="17"/>
        <v>12.909353324767782</v>
      </c>
      <c r="HC23" s="354">
        <f t="shared" si="17"/>
        <v>10.883679315939359</v>
      </c>
      <c r="HD23" s="354">
        <f t="shared" si="17"/>
        <v>9.9610569727797387</v>
      </c>
      <c r="HE23" s="354">
        <f t="shared" si="17"/>
        <v>9.9974018285232127</v>
      </c>
      <c r="HF23" s="354">
        <f t="shared" si="17"/>
        <v>8.9971842696222772</v>
      </c>
      <c r="HG23" s="354">
        <f t="shared" si="17"/>
        <v>9.3890868600985566</v>
      </c>
      <c r="HH23" s="354">
        <f t="shared" si="17"/>
        <v>12.447262348894025</v>
      </c>
      <c r="HI23" s="354">
        <f t="shared" si="17"/>
        <v>10.197524572939255</v>
      </c>
      <c r="HJ23" s="354">
        <f t="shared" si="17"/>
        <v>10.572270828285012</v>
      </c>
      <c r="HK23" s="354">
        <f t="shared" si="17"/>
        <v>11.284342051613015</v>
      </c>
      <c r="HL23" s="354">
        <f t="shared" si="17"/>
        <v>11.749766808783754</v>
      </c>
      <c r="HM23" s="354">
        <f t="shared" si="17"/>
        <v>11.733820920485785</v>
      </c>
      <c r="HN23" s="354">
        <f t="shared" si="17"/>
        <v>13.476728888092302</v>
      </c>
      <c r="HO23" s="354">
        <f t="shared" si="17"/>
        <v>11.374504294922684</v>
      </c>
      <c r="HP23" s="354">
        <f t="shared" si="17"/>
        <v>10.496282280797693</v>
      </c>
      <c r="HQ23" s="354">
        <f t="shared" si="17"/>
        <v>10.474816433446563</v>
      </c>
      <c r="HR23" s="354">
        <f t="shared" si="17"/>
        <v>9.6135697378156308</v>
      </c>
      <c r="HS23" s="354">
        <f t="shared" si="17"/>
        <v>9.6238830267210229</v>
      </c>
      <c r="HT23" s="354">
        <f t="shared" si="17"/>
        <v>12.824113359454849</v>
      </c>
      <c r="HU23" s="354">
        <f t="shared" si="17"/>
        <v>10.590289788062453</v>
      </c>
      <c r="HV23" s="354">
        <f t="shared" si="17"/>
        <v>10.916412342309124</v>
      </c>
      <c r="HW23" s="354">
        <f t="shared" si="17"/>
        <v>11.636834326684674</v>
      </c>
      <c r="HX23" s="354">
        <f t="shared" si="17"/>
        <v>12.120633437299418</v>
      </c>
      <c r="HY23" s="354">
        <f t="shared" si="17"/>
        <v>11.994393087343761</v>
      </c>
      <c r="HZ23" s="354">
        <f t="shared" si="17"/>
        <v>13.800384071429376</v>
      </c>
      <c r="IA23" s="354">
        <f t="shared" si="17"/>
        <v>11.259386101004715</v>
      </c>
      <c r="IB23" s="354">
        <f t="shared" si="17"/>
        <v>11.337996011675379</v>
      </c>
      <c r="IC23" s="354">
        <f t="shared" si="17"/>
        <v>10.958925275873629</v>
      </c>
      <c r="ID23" s="354">
        <f t="shared" si="17"/>
        <v>9.8047969240099171</v>
      </c>
      <c r="IE23" s="354">
        <f t="shared" si="17"/>
        <v>10.303647498055794</v>
      </c>
      <c r="IF23" s="354">
        <f t="shared" si="17"/>
        <v>13.328960721126187</v>
      </c>
      <c r="IG23" s="354">
        <f t="shared" si="17"/>
        <v>11.013733828536118</v>
      </c>
      <c r="IH23" s="354">
        <f t="shared" si="17"/>
        <v>11.370729620466754</v>
      </c>
      <c r="II23" s="354">
        <f t="shared" si="17"/>
        <v>12.062172285750501</v>
      </c>
      <c r="IJ23" s="354">
        <f t="shared" si="17"/>
        <v>12.542286181868645</v>
      </c>
      <c r="IK23" s="354">
        <f t="shared" si="17"/>
        <v>12.647170063251572</v>
      </c>
      <c r="IL23" s="354">
        <f t="shared" si="17"/>
        <v>14.300221442409473</v>
      </c>
      <c r="IM23" s="354">
        <f t="shared" si="17"/>
        <v>12.161582568840441</v>
      </c>
      <c r="IN23" s="354">
        <f t="shared" si="17"/>
        <v>11.280792424867281</v>
      </c>
      <c r="IO23" s="354">
        <f t="shared" si="17"/>
        <v>11.248001156336493</v>
      </c>
      <c r="IP23" s="354">
        <f t="shared" si="17"/>
        <v>10.176212484893226</v>
      </c>
      <c r="IQ23" s="354">
        <f t="shared" si="17"/>
        <v>10.596779945033941</v>
      </c>
      <c r="IR23" s="354">
        <f t="shared" si="17"/>
        <v>13.672752432731194</v>
      </c>
      <c r="IS23" s="354">
        <f t="shared" si="17"/>
        <v>11.363066000434964</v>
      </c>
      <c r="IT23" s="354">
        <f t="shared" si="17"/>
        <v>11.710529181386567</v>
      </c>
      <c r="IU23" s="354">
        <f t="shared" si="17"/>
        <v>12.40802425555955</v>
      </c>
      <c r="IV23" s="354">
        <f t="shared" si="17"/>
        <v>12.909333988370321</v>
      </c>
      <c r="IW23" s="354">
        <f t="shared" si="17"/>
        <v>13.026283665283836</v>
      </c>
      <c r="IX23" s="354">
        <f t="shared" si="17"/>
        <v>14.6754668330752</v>
      </c>
      <c r="IY23" s="354">
        <f t="shared" si="17"/>
        <v>12.531039154637725</v>
      </c>
      <c r="IZ23" s="354">
        <f t="shared" si="17"/>
        <v>11.903593791276821</v>
      </c>
      <c r="JA23" s="354">
        <f t="shared" si="17"/>
        <v>11.480148469475612</v>
      </c>
      <c r="JB23" s="354">
        <f t="shared" si="17"/>
        <v>10.694350824194441</v>
      </c>
      <c r="JC23" s="354">
        <f t="shared" si="18"/>
        <v>10.789696619835196</v>
      </c>
      <c r="JD23" s="354">
        <f t="shared" si="18"/>
        <v>13.98854352651823</v>
      </c>
      <c r="JE23" s="354">
        <f t="shared" si="18"/>
        <v>11.718987224494716</v>
      </c>
      <c r="JF23" s="354">
        <f t="shared" si="18"/>
        <v>12.034842734111848</v>
      </c>
      <c r="JG23" s="354">
        <f t="shared" si="18"/>
        <v>12.746836145912726</v>
      </c>
      <c r="JH23" s="354">
        <f t="shared" si="18"/>
        <v>13.276647262641943</v>
      </c>
      <c r="JI23" s="354">
        <f t="shared" si="18"/>
        <v>13.188138514283729</v>
      </c>
      <c r="JJ23" s="354">
        <f t="shared" si="18"/>
        <v>14.967900840058357</v>
      </c>
      <c r="JK23" s="354">
        <f t="shared" si="18"/>
        <v>12.400845443276118</v>
      </c>
      <c r="JL23" s="354">
        <f t="shared" si="18"/>
        <v>12.474210297893654</v>
      </c>
      <c r="JM23" s="354">
        <f t="shared" si="18"/>
        <v>12.101025980822222</v>
      </c>
      <c r="JN23" s="354">
        <f t="shared" si="18"/>
        <v>10.913208673999868</v>
      </c>
      <c r="JO23" s="354">
        <f t="shared" si="18"/>
        <v>11.458944944817729</v>
      </c>
      <c r="JP23" s="354">
        <f t="shared" si="18"/>
        <v>14.528530014715535</v>
      </c>
      <c r="JQ23" s="354">
        <f t="shared" si="18"/>
        <v>12.169904558260441</v>
      </c>
      <c r="JR23" s="354">
        <f t="shared" si="18"/>
        <v>12.512018546175003</v>
      </c>
      <c r="JS23" s="354">
        <f t="shared" si="18"/>
        <v>13.200483056796976</v>
      </c>
      <c r="JT23" s="354">
        <f t="shared" si="18"/>
        <v>13.728183128157735</v>
      </c>
      <c r="JU23" s="354">
        <f t="shared" si="18"/>
        <v>13.652108848209389</v>
      </c>
      <c r="JV23" s="354">
        <f t="shared" si="18"/>
        <v>15.413083883618354</v>
      </c>
      <c r="JW23" s="354">
        <f t="shared" si="18"/>
        <v>13.274237551471757</v>
      </c>
      <c r="JX23" s="354">
        <f t="shared" si="18"/>
        <v>12.375343647134708</v>
      </c>
      <c r="JY23" s="354">
        <f t="shared" si="18"/>
        <v>12.370904313137174</v>
      </c>
      <c r="JZ23" s="354">
        <f t="shared" si="18"/>
        <v>11.276575692409182</v>
      </c>
      <c r="KA23" s="354">
        <f t="shared" si="18"/>
        <v>11.750243229660926</v>
      </c>
      <c r="KB23" s="354">
        <f t="shared" si="18"/>
        <v>14.878981135011962</v>
      </c>
      <c r="KC23" s="354">
        <f t="shared" si="18"/>
        <v>12.5305164894847</v>
      </c>
      <c r="KD23" s="354">
        <f t="shared" si="18"/>
        <v>12.866764559909624</v>
      </c>
      <c r="KE23" s="354">
        <f t="shared" si="18"/>
        <v>13.564798840009363</v>
      </c>
      <c r="KF23" s="354">
        <f t="shared" si="18"/>
        <v>14.117744442003032</v>
      </c>
      <c r="KG23" s="354">
        <f t="shared" si="18"/>
        <v>13.765807913631861</v>
      </c>
      <c r="KH23" s="354">
        <f t="shared" si="18"/>
        <v>15.701331910004429</v>
      </c>
      <c r="KI23" s="354">
        <f t="shared" si="18"/>
        <v>13.591994085224696</v>
      </c>
      <c r="KJ23" s="354">
        <f t="shared" si="18"/>
        <v>12.930216831689608</v>
      </c>
      <c r="KK23" s="354">
        <f t="shared" si="18"/>
        <v>12.565337497327159</v>
      </c>
      <c r="KL23" s="354">
        <f t="shared" si="18"/>
        <v>11.772455858000701</v>
      </c>
      <c r="KM23" s="354">
        <f t="shared" si="18"/>
        <v>11.929165943948748</v>
      </c>
      <c r="KN23" s="354">
        <f t="shared" si="18"/>
        <v>15.19199384474954</v>
      </c>
      <c r="KO23" s="354">
        <f t="shared" si="18"/>
        <v>12.89033725919362</v>
      </c>
      <c r="KP23" s="354">
        <f t="shared" si="18"/>
        <v>13.200135351095666</v>
      </c>
      <c r="KQ23" s="354">
        <f t="shared" si="18"/>
        <v>13.917505096780619</v>
      </c>
      <c r="KR23" s="354">
        <f t="shared" si="18"/>
        <v>14.504095913870003</v>
      </c>
      <c r="KS23" s="354">
        <f t="shared" si="18"/>
        <v>14.32051068162361</v>
      </c>
      <c r="KT23" s="354">
        <f t="shared" si="18"/>
        <v>16.163814273200259</v>
      </c>
      <c r="KU23" s="354">
        <f t="shared" si="18"/>
        <v>14.034157505704272</v>
      </c>
      <c r="KV23" s="354">
        <f t="shared" si="18"/>
        <v>13.13052152461669</v>
      </c>
      <c r="KW23" s="354">
        <f t="shared" si="18"/>
        <v>13.151471113452509</v>
      </c>
      <c r="KX23" s="354">
        <f t="shared" si="18"/>
        <v>12.045924703058427</v>
      </c>
      <c r="KY23" s="354">
        <f t="shared" si="18"/>
        <v>12.561088149258886</v>
      </c>
      <c r="KZ23" s="354">
        <f t="shared" si="18"/>
        <v>15.730210819610628</v>
      </c>
      <c r="LA23" s="354">
        <f t="shared" si="18"/>
        <v>13.356841476576765</v>
      </c>
      <c r="LB23" s="354">
        <f t="shared" si="18"/>
        <v>13.687218853654842</v>
      </c>
      <c r="LC23" s="354">
        <f t="shared" si="18"/>
        <v>14.387292308296338</v>
      </c>
      <c r="LD23" s="354">
        <f t="shared" si="18"/>
        <v>14.978105798544242</v>
      </c>
      <c r="LE23" s="354">
        <f t="shared" si="18"/>
        <v>15.026038980582236</v>
      </c>
      <c r="LF23" s="354">
        <f t="shared" si="18"/>
        <v>16.720928150174061</v>
      </c>
      <c r="LG23" s="354">
        <f t="shared" si="18"/>
        <v>14.55100741191932</v>
      </c>
      <c r="LH23" s="354">
        <f t="shared" si="18"/>
        <v>13.655738616168694</v>
      </c>
      <c r="LI23" s="354">
        <f t="shared" si="18"/>
        <v>13.654437136838464</v>
      </c>
      <c r="LJ23" s="354">
        <f t="shared" si="18"/>
        <v>12.522443310576593</v>
      </c>
      <c r="LK23" s="354">
        <f t="shared" si="18"/>
        <v>13.048693734549477</v>
      </c>
      <c r="LL23" s="354">
        <f t="shared" si="18"/>
        <v>16.22583332188178</v>
      </c>
      <c r="LM23" s="354">
        <f t="shared" si="18"/>
        <v>13.829553376450432</v>
      </c>
      <c r="LN23" s="354">
        <f t="shared" si="18"/>
        <v>14.149550486137947</v>
      </c>
      <c r="LO23" s="354">
        <f t="shared" si="19"/>
        <v>14.844288492892401</v>
      </c>
      <c r="LP23" s="354">
        <f t="shared" si="19"/>
        <v>15.449545456652521</v>
      </c>
      <c r="LQ23" s="354">
        <f t="shared" si="19"/>
        <v>15.305873460871185</v>
      </c>
      <c r="LR23" s="354">
        <f t="shared" si="19"/>
        <v>17.112776051261136</v>
      </c>
      <c r="LS23" s="354">
        <f t="shared" si="19"/>
        <v>14.510869593681358</v>
      </c>
      <c r="LT23" s="354">
        <f t="shared" si="19"/>
        <v>14.566533141267671</v>
      </c>
      <c r="LU23" s="354">
        <f t="shared" si="19"/>
        <v>14.215911138470798</v>
      </c>
      <c r="LV23" s="354">
        <f t="shared" si="19"/>
        <v>12.972270584056602</v>
      </c>
      <c r="LW23" s="354">
        <f t="shared" si="19"/>
        <v>13.606236506797051</v>
      </c>
      <c r="LX23" s="354">
        <f t="shared" si="19"/>
        <v>16.760693568034441</v>
      </c>
      <c r="LY23" s="354">
        <f t="shared" si="19"/>
        <v>14.325291198200414</v>
      </c>
      <c r="LZ23" s="354">
        <f t="shared" si="19"/>
        <v>14.642065303181209</v>
      </c>
      <c r="MA23" s="354">
        <f t="shared" si="19"/>
        <v>15.326826427752342</v>
      </c>
      <c r="MB23" s="354">
        <f t="shared" si="19"/>
        <v>15.943183532013277</v>
      </c>
      <c r="MC23" s="354">
        <f t="shared" si="19"/>
        <v>15.134821592224073</v>
      </c>
      <c r="MD23" s="354">
        <f t="shared" si="19"/>
        <v>17.339456988135236</v>
      </c>
      <c r="ME23" s="354">
        <f t="shared" si="19"/>
        <v>15.248618271508423</v>
      </c>
      <c r="MF23" s="354">
        <f t="shared" si="19"/>
        <v>14.293403382071419</v>
      </c>
      <c r="MG23" s="354">
        <f t="shared" si="19"/>
        <v>14.381634082352907</v>
      </c>
      <c r="MH23" s="354">
        <f t="shared" si="19"/>
        <v>13.267792240964255</v>
      </c>
      <c r="MI23" s="354">
        <f t="shared" si="19"/>
        <v>13.848086614509713</v>
      </c>
      <c r="MJ23" s="354">
        <f t="shared" si="19"/>
        <v>17.087096267075637</v>
      </c>
      <c r="MK23" s="354">
        <f t="shared" si="19"/>
        <v>14.677868623311486</v>
      </c>
      <c r="ML23" s="354">
        <f t="shared" si="19"/>
        <v>15.000891296779844</v>
      </c>
      <c r="MM23" s="354">
        <f t="shared" si="19"/>
        <v>15.706452094864325</v>
      </c>
      <c r="MN23" s="354">
        <f t="shared" si="19"/>
        <v>16.359341012205622</v>
      </c>
      <c r="MO23" s="354">
        <f t="shared" si="19"/>
        <v>16.227245228349311</v>
      </c>
      <c r="MP23" s="354">
        <f t="shared" si="19"/>
        <v>18.037876365403662</v>
      </c>
      <c r="MQ23" s="354">
        <f t="shared" si="19"/>
        <v>15.869045454465997</v>
      </c>
      <c r="MR23" s="354">
        <f t="shared" si="19"/>
        <v>14.957576252173727</v>
      </c>
      <c r="MS23" s="354">
        <f t="shared" si="19"/>
        <v>14.989304717750157</v>
      </c>
      <c r="MT23" s="354">
        <f t="shared" si="19"/>
        <v>13.832246144523195</v>
      </c>
      <c r="MU23" s="354">
        <f t="shared" si="19"/>
        <v>14.420934261831032</v>
      </c>
      <c r="MV23" s="354">
        <f t="shared" si="19"/>
        <v>17.659555322698608</v>
      </c>
      <c r="MW23" s="354">
        <f t="shared" si="19"/>
        <v>15.219127003821221</v>
      </c>
      <c r="MX23" s="354">
        <f t="shared" si="19"/>
        <v>15.5267040891548</v>
      </c>
      <c r="MY23" s="354">
        <f t="shared" si="19"/>
        <v>16.22244572482801</v>
      </c>
      <c r="MZ23" s="354">
        <f t="shared" si="19"/>
        <v>16.887537423262621</v>
      </c>
      <c r="NA23" s="478">
        <f t="shared" si="19"/>
        <v>16.467929327998281</v>
      </c>
    </row>
    <row r="24" spans="1:365" x14ac:dyDescent="0.2">
      <c r="A24" s="260" t="s">
        <v>601</v>
      </c>
      <c r="B24" s="258" t="s">
        <v>597</v>
      </c>
      <c r="C24" s="275">
        <v>1.0999999999999999E-2</v>
      </c>
      <c r="E24" s="263"/>
      <c r="F24" s="355">
        <f>$C24*F$20</f>
        <v>8.3251721910211298</v>
      </c>
      <c r="G24" s="355">
        <f t="shared" si="14"/>
        <v>5.9362993904412935</v>
      </c>
      <c r="H24" s="355">
        <f t="shared" si="14"/>
        <v>6.0172231456850964</v>
      </c>
      <c r="I24" s="355">
        <f t="shared" si="14"/>
        <v>5.6256554359862712</v>
      </c>
      <c r="J24" s="355">
        <f t="shared" si="14"/>
        <v>4.6451081069636819</v>
      </c>
      <c r="K24" s="355">
        <f t="shared" si="14"/>
        <v>4.9135605779893226</v>
      </c>
      <c r="L24" s="355">
        <f t="shared" si="14"/>
        <v>7.7247997643374067</v>
      </c>
      <c r="M24" s="355">
        <f t="shared" si="14"/>
        <v>5.6259925882080033</v>
      </c>
      <c r="N24" s="355">
        <f t="shared" si="14"/>
        <v>6.0577643957240417</v>
      </c>
      <c r="O24" s="355">
        <f t="shared" si="14"/>
        <v>6.7654075024947291</v>
      </c>
      <c r="P24" s="355">
        <f t="shared" si="14"/>
        <v>7.0124832017303067</v>
      </c>
      <c r="Q24" s="355">
        <f t="shared" si="14"/>
        <v>7.1206681905578808</v>
      </c>
      <c r="R24" s="355">
        <f t="shared" si="14"/>
        <v>8.7823351578695021</v>
      </c>
      <c r="S24" s="355">
        <f t="shared" si="14"/>
        <v>6.7522246223157101</v>
      </c>
      <c r="T24" s="355">
        <f t="shared" si="14"/>
        <v>5.9068266204644351</v>
      </c>
      <c r="U24" s="355">
        <f t="shared" si="14"/>
        <v>5.8222274121102213</v>
      </c>
      <c r="V24" s="355">
        <f t="shared" si="14"/>
        <v>4.9084084414798896</v>
      </c>
      <c r="W24" s="355">
        <f t="shared" si="14"/>
        <v>5.0868986727768171</v>
      </c>
      <c r="X24" s="355">
        <f t="shared" si="14"/>
        <v>7.9321079489948056</v>
      </c>
      <c r="Y24" s="355">
        <f t="shared" si="14"/>
        <v>5.8351003508051358</v>
      </c>
      <c r="Z24" s="355">
        <f t="shared" si="14"/>
        <v>6.2531652501225645</v>
      </c>
      <c r="AA24" s="355">
        <f t="shared" si="14"/>
        <v>6.9618165752942964</v>
      </c>
      <c r="AB24" s="355">
        <f t="shared" si="14"/>
        <v>7.2202915467697109</v>
      </c>
      <c r="AC24" s="355">
        <f t="shared" si="14"/>
        <v>7.0512758357204106</v>
      </c>
      <c r="AD24" s="355">
        <f t="shared" si="14"/>
        <v>8.8836965067599998</v>
      </c>
      <c r="AE24" s="355">
        <f t="shared" si="14"/>
        <v>6.8804788114730737</v>
      </c>
      <c r="AF24" s="355">
        <f t="shared" si="14"/>
        <v>6.2726340553112268</v>
      </c>
      <c r="AG24" s="355">
        <f t="shared" si="14"/>
        <v>5.8246802923701573</v>
      </c>
      <c r="AH24" s="355">
        <f t="shared" si="14"/>
        <v>5.2152563000121583</v>
      </c>
      <c r="AI24" s="355">
        <f t="shared" si="14"/>
        <v>5.0689641641328604</v>
      </c>
      <c r="AJ24" s="355">
        <f t="shared" si="14"/>
        <v>8.0408715154499859</v>
      </c>
      <c r="AK24" s="355">
        <f t="shared" si="14"/>
        <v>5.9961699207479526</v>
      </c>
      <c r="AL24" s="355">
        <f t="shared" si="14"/>
        <v>6.3893607346386148</v>
      </c>
      <c r="AM24" s="355">
        <f t="shared" si="14"/>
        <v>7.1172994756127173</v>
      </c>
      <c r="AN24" s="355">
        <f t="shared" si="14"/>
        <v>7.4021065085317979</v>
      </c>
      <c r="AO24" s="355">
        <f t="shared" si="14"/>
        <v>7.6509756819286343</v>
      </c>
      <c r="AP24" s="355">
        <f t="shared" si="14"/>
        <v>9.2403311274016957</v>
      </c>
      <c r="AQ24" s="355">
        <f t="shared" si="14"/>
        <v>6.7462186790225385</v>
      </c>
      <c r="AR24" s="355">
        <f t="shared" si="14"/>
        <v>6.8788285314889066</v>
      </c>
      <c r="AS24" s="355">
        <f t="shared" si="14"/>
        <v>6.419736595915869</v>
      </c>
      <c r="AT24" s="355">
        <f t="shared" si="14"/>
        <v>5.3805888699857896</v>
      </c>
      <c r="AU24" s="355">
        <f t="shared" si="14"/>
        <v>5.6661221710044014</v>
      </c>
      <c r="AV24" s="355">
        <f t="shared" si="14"/>
        <v>8.4836012244611929</v>
      </c>
      <c r="AW24" s="355">
        <f t="shared" si="14"/>
        <v>6.340265108957186</v>
      </c>
      <c r="AX24" s="355">
        <f t="shared" si="14"/>
        <v>6.7510596742593521</v>
      </c>
      <c r="AY24" s="355">
        <f t="shared" si="14"/>
        <v>7.4464092004076878</v>
      </c>
      <c r="AZ24" s="355">
        <f t="shared" si="14"/>
        <v>7.7155850041279432</v>
      </c>
      <c r="BA24" s="355">
        <f t="shared" si="14"/>
        <v>7.9673271817890434</v>
      </c>
      <c r="BB24" s="355">
        <f t="shared" si="14"/>
        <v>9.5350516750329035</v>
      </c>
      <c r="BC24" s="355">
        <f t="shared" si="14"/>
        <v>7.4680901360594785</v>
      </c>
      <c r="BD24" s="355">
        <f t="shared" si="14"/>
        <v>6.6257611233443114</v>
      </c>
      <c r="BE24" s="355">
        <f t="shared" si="14"/>
        <v>6.5317813160513323</v>
      </c>
      <c r="BF24" s="355">
        <f t="shared" si="14"/>
        <v>5.5880806572315986</v>
      </c>
      <c r="BG24" s="355">
        <f t="shared" si="14"/>
        <v>5.7937625693236026</v>
      </c>
      <c r="BH24" s="355">
        <f t="shared" si="14"/>
        <v>8.6632654779431668</v>
      </c>
      <c r="BI24" s="355">
        <f t="shared" si="14"/>
        <v>6.5343689337265811</v>
      </c>
      <c r="BJ24" s="355">
        <f t="shared" si="14"/>
        <v>6.9401966308335297</v>
      </c>
      <c r="BK24" s="355">
        <f t="shared" si="14"/>
        <v>7.6446885105367457</v>
      </c>
      <c r="BL24" s="355">
        <f t="shared" si="14"/>
        <v>7.9324223751253049</v>
      </c>
      <c r="BM24" s="355">
        <f t="shared" si="14"/>
        <v>7.9840865965921903</v>
      </c>
      <c r="BN24" s="355">
        <f t="shared" si="14"/>
        <v>9.6794533286075399</v>
      </c>
      <c r="BO24" s="355">
        <f t="shared" si="14"/>
        <v>7.6352455458919586</v>
      </c>
      <c r="BP24" s="355">
        <f t="shared" si="14"/>
        <v>7.0350980154888125</v>
      </c>
      <c r="BQ24" s="355">
        <f t="shared" si="14"/>
        <v>6.5714570526321721</v>
      </c>
      <c r="BR24" s="355">
        <f t="shared" si="14"/>
        <v>5.9289798185031017</v>
      </c>
      <c r="BS24" s="355">
        <f t="shared" si="15"/>
        <v>5.8095954095870272</v>
      </c>
      <c r="BT24" s="355">
        <f t="shared" si="15"/>
        <v>8.8045872860428815</v>
      </c>
      <c r="BU24" s="355">
        <f t="shared" si="15"/>
        <v>6.7259446177155668</v>
      </c>
      <c r="BV24" s="355">
        <f t="shared" si="15"/>
        <v>7.1056954355831552</v>
      </c>
      <c r="BW24" s="355">
        <f t="shared" si="15"/>
        <v>7.8285245568253723</v>
      </c>
      <c r="BX24" s="355">
        <f t="shared" si="15"/>
        <v>8.1426078972637477</v>
      </c>
      <c r="BY24" s="355">
        <f t="shared" si="15"/>
        <v>7.5421405940997159</v>
      </c>
      <c r="BZ24" s="355">
        <f t="shared" si="15"/>
        <v>9.6429091681890426</v>
      </c>
      <c r="CA24" s="355">
        <f t="shared" si="15"/>
        <v>7.6771535880205057</v>
      </c>
      <c r="CB24" s="355">
        <f t="shared" si="15"/>
        <v>6.7865410317234929</v>
      </c>
      <c r="CC24" s="355">
        <f t="shared" si="15"/>
        <v>6.7886581692219901</v>
      </c>
      <c r="CD24" s="355">
        <f t="shared" si="15"/>
        <v>6.1570089798658696</v>
      </c>
      <c r="CE24" s="355">
        <f t="shared" si="15"/>
        <v>5.96325336168037</v>
      </c>
      <c r="CF24" s="355">
        <f t="shared" si="15"/>
        <v>9.0205751951217188</v>
      </c>
      <c r="CG24" s="355">
        <f t="shared" si="15"/>
        <v>6.9452610313515963</v>
      </c>
      <c r="CH24" s="355">
        <f t="shared" si="15"/>
        <v>7.3177866528787137</v>
      </c>
      <c r="CI24" s="355">
        <f t="shared" si="15"/>
        <v>8.0493860534543309</v>
      </c>
      <c r="CJ24" s="355">
        <f t="shared" si="15"/>
        <v>8.3802461998051339</v>
      </c>
      <c r="CK24" s="355">
        <f t="shared" si="15"/>
        <v>8.1823098078717518</v>
      </c>
      <c r="CL24" s="355">
        <f t="shared" si="15"/>
        <v>10.042587028919794</v>
      </c>
      <c r="CM24" s="355">
        <f t="shared" si="15"/>
        <v>8.0271966637368024</v>
      </c>
      <c r="CN24" s="355">
        <f t="shared" si="15"/>
        <v>7.1605981541715886</v>
      </c>
      <c r="CO24" s="355">
        <f t="shared" si="15"/>
        <v>7.1268878126914172</v>
      </c>
      <c r="CP24" s="355">
        <f t="shared" si="15"/>
        <v>6.3711433671154305</v>
      </c>
      <c r="CQ24" s="355">
        <f t="shared" si="15"/>
        <v>6.2399028460968848</v>
      </c>
      <c r="CR24" s="355">
        <f t="shared" si="15"/>
        <v>9.3072840559184264</v>
      </c>
      <c r="CS24" s="355">
        <f t="shared" si="15"/>
        <v>7.2067777812254867</v>
      </c>
      <c r="CT24" s="355">
        <f t="shared" si="15"/>
        <v>7.5790662173760524</v>
      </c>
      <c r="CU24" s="355">
        <f t="shared" si="15"/>
        <v>8.3093784778414825</v>
      </c>
      <c r="CV24" s="355">
        <f t="shared" si="15"/>
        <v>8.649141928621459</v>
      </c>
      <c r="CW24" s="355">
        <f t="shared" si="15"/>
        <v>8.6176007232411482</v>
      </c>
      <c r="CX24" s="355">
        <f t="shared" si="15"/>
        <v>10.375073820585822</v>
      </c>
      <c r="CY24" s="355">
        <f t="shared" si="15"/>
        <v>7.8895890164877152</v>
      </c>
      <c r="CZ24" s="355">
        <f t="shared" si="15"/>
        <v>7.997022273742961</v>
      </c>
      <c r="DA24" s="355">
        <f t="shared" si="15"/>
        <v>7.5778529749197707</v>
      </c>
      <c r="DB24" s="355">
        <f t="shared" si="15"/>
        <v>6.5170114418203164</v>
      </c>
      <c r="DC24" s="355">
        <f t="shared" si="15"/>
        <v>6.8648532201154353</v>
      </c>
      <c r="DD24" s="355">
        <f t="shared" si="15"/>
        <v>9.7450489119131873</v>
      </c>
      <c r="DE24" s="355">
        <f t="shared" si="15"/>
        <v>7.5594118759592348</v>
      </c>
      <c r="DF24" s="355">
        <f t="shared" si="15"/>
        <v>7.9587934005746988</v>
      </c>
      <c r="DG24" s="355">
        <f t="shared" si="15"/>
        <v>8.655985557268199</v>
      </c>
      <c r="DH24" s="355">
        <f t="shared" si="15"/>
        <v>8.9850605813836353</v>
      </c>
      <c r="DI24" s="355">
        <f t="shared" si="15"/>
        <v>9.184122246813283</v>
      </c>
      <c r="DJ24" s="355">
        <f t="shared" si="15"/>
        <v>10.784956639802463</v>
      </c>
      <c r="DK24" s="355">
        <f t="shared" si="15"/>
        <v>8.7011993545658441</v>
      </c>
      <c r="DL24" s="355">
        <f t="shared" si="15"/>
        <v>7.8483229311064004</v>
      </c>
      <c r="DM24" s="355">
        <f t="shared" si="15"/>
        <v>7.7731885049104923</v>
      </c>
      <c r="DN24" s="355">
        <f t="shared" si="15"/>
        <v>6.7958818745631389</v>
      </c>
      <c r="DO24" s="355">
        <f t="shared" si="15"/>
        <v>7.0609764054434034</v>
      </c>
      <c r="DP24" s="355">
        <f t="shared" si="15"/>
        <v>9.9876633897471212</v>
      </c>
      <c r="DQ24" s="355">
        <f t="shared" si="15"/>
        <v>7.8101214317538208</v>
      </c>
      <c r="DR24" s="355">
        <f t="shared" si="15"/>
        <v>8.2005391965769672</v>
      </c>
      <c r="DS24" s="355">
        <f t="shared" si="15"/>
        <v>8.9035602869878581</v>
      </c>
      <c r="DT24" s="355">
        <f t="shared" si="15"/>
        <v>9.2499155273103106</v>
      </c>
      <c r="DU24" s="355">
        <f t="shared" si="15"/>
        <v>9.463054812293489</v>
      </c>
      <c r="DV24" s="355">
        <f t="shared" si="15"/>
        <v>11.058330433653397</v>
      </c>
      <c r="DW24" s="355">
        <f t="shared" si="15"/>
        <v>8.9698526795079907</v>
      </c>
      <c r="DX24" s="355">
        <f t="shared" si="15"/>
        <v>8.370769210089879</v>
      </c>
      <c r="DY24" s="355">
        <f t="shared" si="15"/>
        <v>7.9038055785405783</v>
      </c>
      <c r="DZ24" s="355">
        <f t="shared" si="15"/>
        <v>7.2146264598997121</v>
      </c>
      <c r="EA24" s="355">
        <f t="shared" si="15"/>
        <v>7.1506664795536548</v>
      </c>
      <c r="EB24" s="355">
        <f t="shared" si="15"/>
        <v>10.196562179470503</v>
      </c>
      <c r="EC24" s="355">
        <f t="shared" si="15"/>
        <v>8.0622559402600071</v>
      </c>
      <c r="ED24" s="355">
        <f t="shared" si="15"/>
        <v>8.4220460745922257</v>
      </c>
      <c r="EE24" s="355">
        <f t="shared" si="16"/>
        <v>9.1396563021600468</v>
      </c>
      <c r="EF24" s="355">
        <f t="shared" si="16"/>
        <v>9.5107581707640829</v>
      </c>
      <c r="EG24" s="355">
        <f t="shared" si="16"/>
        <v>8.871353711511583</v>
      </c>
      <c r="EH24" s="355">
        <f t="shared" si="16"/>
        <v>10.990553797901745</v>
      </c>
      <c r="EI24" s="355">
        <f t="shared" si="16"/>
        <v>8.5572954967414763</v>
      </c>
      <c r="EJ24" s="355">
        <f t="shared" si="16"/>
        <v>8.6208104370867193</v>
      </c>
      <c r="EK24" s="355">
        <f t="shared" si="16"/>
        <v>8.2677608427762284</v>
      </c>
      <c r="EL24" s="355">
        <f t="shared" si="16"/>
        <v>7.2132546589842601</v>
      </c>
      <c r="EM24" s="355">
        <f t="shared" si="16"/>
        <v>7.6101603792252099</v>
      </c>
      <c r="EN24" s="355">
        <f t="shared" si="16"/>
        <v>10.544448431479781</v>
      </c>
      <c r="EO24" s="355">
        <f t="shared" si="16"/>
        <v>8.3405586517140371</v>
      </c>
      <c r="EP24" s="355">
        <f t="shared" si="16"/>
        <v>8.739151635711405</v>
      </c>
      <c r="EQ24" s="355">
        <f t="shared" si="16"/>
        <v>9.4436457286167421</v>
      </c>
      <c r="ER24" s="355">
        <f t="shared" si="16"/>
        <v>9.8171443203890529</v>
      </c>
      <c r="ES24" s="355">
        <f t="shared" si="16"/>
        <v>9.8484534424061181</v>
      </c>
      <c r="ET24" s="355">
        <f t="shared" si="16"/>
        <v>11.55777536895252</v>
      </c>
      <c r="EU24" s="355">
        <f t="shared" si="16"/>
        <v>9.4817752406582958</v>
      </c>
      <c r="EV24" s="355">
        <f t="shared" si="16"/>
        <v>8.6159449451969792</v>
      </c>
      <c r="EW24" s="355">
        <f t="shared" si="16"/>
        <v>8.5686439235747365</v>
      </c>
      <c r="EX24" s="355">
        <f t="shared" si="16"/>
        <v>7.5778573430818499</v>
      </c>
      <c r="EY24" s="355">
        <f t="shared" si="16"/>
        <v>7.8863074201670091</v>
      </c>
      <c r="EZ24" s="355">
        <f t="shared" si="16"/>
        <v>10.856146615643057</v>
      </c>
      <c r="FA24" s="355">
        <f t="shared" si="16"/>
        <v>8.6507123120091336</v>
      </c>
      <c r="FB24" s="355">
        <f t="shared" si="16"/>
        <v>9.0340107297952557</v>
      </c>
      <c r="FC24" s="355">
        <f t="shared" si="16"/>
        <v>9.7387313847069716</v>
      </c>
      <c r="FD24" s="355">
        <f t="shared" si="16"/>
        <v>10.125900343546069</v>
      </c>
      <c r="FE24" s="355">
        <f t="shared" si="16"/>
        <v>9.8777356207352405</v>
      </c>
      <c r="FF24" s="355">
        <f t="shared" si="16"/>
        <v>11.754985772348745</v>
      </c>
      <c r="FG24" s="355">
        <f t="shared" si="16"/>
        <v>9.7057420928287037</v>
      </c>
      <c r="FH24" s="355">
        <f t="shared" si="16"/>
        <v>9.0743650341457478</v>
      </c>
      <c r="FI24" s="355">
        <f t="shared" si="16"/>
        <v>8.6628053066289183</v>
      </c>
      <c r="FJ24" s="355">
        <f t="shared" si="16"/>
        <v>7.9736843486100515</v>
      </c>
      <c r="FK24" s="355">
        <f t="shared" si="16"/>
        <v>7.9593740749201016</v>
      </c>
      <c r="FL24" s="355">
        <f t="shared" si="16"/>
        <v>11.057998919272853</v>
      </c>
      <c r="FM24" s="355">
        <f t="shared" si="16"/>
        <v>8.9015968854975949</v>
      </c>
      <c r="FN24" s="355">
        <f t="shared" si="16"/>
        <v>9.2585949488725099</v>
      </c>
      <c r="FO24" s="355">
        <f t="shared" si="16"/>
        <v>9.9820168122358961</v>
      </c>
      <c r="FP24" s="355">
        <f t="shared" si="16"/>
        <v>10.398212149832904</v>
      </c>
      <c r="FQ24" s="355">
        <f t="shared" si="16"/>
        <v>10.320362648816563</v>
      </c>
      <c r="FR24" s="355">
        <f t="shared" si="16"/>
        <v>12.103290319558493</v>
      </c>
      <c r="FS24" s="355">
        <f t="shared" si="16"/>
        <v>10.034712455780777</v>
      </c>
      <c r="FT24" s="355">
        <f t="shared" si="16"/>
        <v>9.1618184345462144</v>
      </c>
      <c r="FU24" s="355">
        <f t="shared" si="16"/>
        <v>9.1346782281730476</v>
      </c>
      <c r="FV24" s="355">
        <f t="shared" si="16"/>
        <v>8.1351456553279125</v>
      </c>
      <c r="FW24" s="355">
        <f t="shared" si="16"/>
        <v>8.474997226497516</v>
      </c>
      <c r="FX24" s="355">
        <f t="shared" si="16"/>
        <v>11.475823406598007</v>
      </c>
      <c r="FY24" s="355">
        <f t="shared" si="16"/>
        <v>9.2510712265115007</v>
      </c>
      <c r="FZ24" s="355">
        <f t="shared" si="16"/>
        <v>9.6296843536540884</v>
      </c>
      <c r="GA24" s="355">
        <f t="shared" si="16"/>
        <v>10.335877195669994</v>
      </c>
      <c r="GB24" s="355">
        <f t="shared" si="16"/>
        <v>10.752139511752178</v>
      </c>
      <c r="GC24" s="355">
        <f t="shared" si="16"/>
        <v>10.928192867735019</v>
      </c>
      <c r="GD24" s="355">
        <f t="shared" si="16"/>
        <v>12.548825961161326</v>
      </c>
      <c r="GE24" s="355">
        <f t="shared" si="16"/>
        <v>10.438953007406107</v>
      </c>
      <c r="GF24" s="355">
        <f t="shared" si="16"/>
        <v>9.5762117014389929</v>
      </c>
      <c r="GG24" s="355">
        <f t="shared" si="16"/>
        <v>9.5235931705153085</v>
      </c>
      <c r="GH24" s="355">
        <f t="shared" si="16"/>
        <v>8.4990283498309278</v>
      </c>
      <c r="GI24" s="355">
        <f t="shared" si="16"/>
        <v>8.8452654750508231</v>
      </c>
      <c r="GJ24" s="355">
        <f t="shared" si="16"/>
        <v>11.849369873426681</v>
      </c>
      <c r="GK24" s="355">
        <f t="shared" si="16"/>
        <v>9.6047463998735445</v>
      </c>
      <c r="GL24" s="355">
        <f t="shared" si="16"/>
        <v>9.9737567924752266</v>
      </c>
      <c r="GM24" s="355">
        <f t="shared" si="16"/>
        <v>10.674424084190514</v>
      </c>
      <c r="GN24" s="355">
        <f t="shared" si="16"/>
        <v>11.100668407766188</v>
      </c>
      <c r="GO24" s="355">
        <f t="shared" si="16"/>
        <v>11.067597693346809</v>
      </c>
      <c r="GP24" s="355">
        <f t="shared" si="16"/>
        <v>12.810376363355854</v>
      </c>
      <c r="GQ24" s="355">
        <f t="shared" si="17"/>
        <v>10.272104475520059</v>
      </c>
      <c r="GR24" s="355">
        <f t="shared" si="17"/>
        <v>10.359624621437058</v>
      </c>
      <c r="GS24" s="355">
        <f t="shared" si="17"/>
        <v>9.9583236681629064</v>
      </c>
      <c r="GT24" s="355">
        <f t="shared" si="17"/>
        <v>8.825636643700534</v>
      </c>
      <c r="GU24" s="355">
        <f t="shared" si="17"/>
        <v>9.2756230930066206</v>
      </c>
      <c r="GV24" s="355">
        <f t="shared" si="17"/>
        <v>12.253473555973608</v>
      </c>
      <c r="GW24" s="355">
        <f t="shared" si="17"/>
        <v>9.9738156753000204</v>
      </c>
      <c r="GX24" s="355">
        <f t="shared" si="17"/>
        <v>10.341086258067611</v>
      </c>
      <c r="GY24" s="355">
        <f t="shared" si="17"/>
        <v>11.032199855141576</v>
      </c>
      <c r="GZ24" s="355">
        <f t="shared" si="17"/>
        <v>11.465475405364646</v>
      </c>
      <c r="HA24" s="355">
        <f t="shared" si="17"/>
        <v>10.770543918151272</v>
      </c>
      <c r="HB24" s="355">
        <f t="shared" si="17"/>
        <v>12.909353324767782</v>
      </c>
      <c r="HC24" s="355">
        <f t="shared" si="17"/>
        <v>10.883679315939359</v>
      </c>
      <c r="HD24" s="355">
        <f t="shared" si="17"/>
        <v>9.9610569727797387</v>
      </c>
      <c r="HE24" s="355">
        <f t="shared" si="17"/>
        <v>9.9974018285232127</v>
      </c>
      <c r="HF24" s="355">
        <f t="shared" si="17"/>
        <v>8.9971842696222772</v>
      </c>
      <c r="HG24" s="355">
        <f t="shared" si="17"/>
        <v>9.3890868600985566</v>
      </c>
      <c r="HH24" s="355">
        <f t="shared" si="17"/>
        <v>12.447262348894025</v>
      </c>
      <c r="HI24" s="355">
        <f t="shared" si="17"/>
        <v>10.197524572939255</v>
      </c>
      <c r="HJ24" s="355">
        <f t="shared" si="17"/>
        <v>10.572270828285012</v>
      </c>
      <c r="HK24" s="355">
        <f t="shared" si="17"/>
        <v>11.284342051613015</v>
      </c>
      <c r="HL24" s="355">
        <f t="shared" si="17"/>
        <v>11.749766808783754</v>
      </c>
      <c r="HM24" s="355">
        <f t="shared" si="17"/>
        <v>11.733820920485785</v>
      </c>
      <c r="HN24" s="355">
        <f t="shared" si="17"/>
        <v>13.476728888092302</v>
      </c>
      <c r="HO24" s="355">
        <f t="shared" si="17"/>
        <v>11.374504294922684</v>
      </c>
      <c r="HP24" s="355">
        <f t="shared" si="17"/>
        <v>10.496282280797693</v>
      </c>
      <c r="HQ24" s="355">
        <f t="shared" si="17"/>
        <v>10.474816433446563</v>
      </c>
      <c r="HR24" s="355">
        <f t="shared" si="17"/>
        <v>9.6135697378156308</v>
      </c>
      <c r="HS24" s="355">
        <f t="shared" si="17"/>
        <v>9.6238830267210229</v>
      </c>
      <c r="HT24" s="355">
        <f t="shared" si="17"/>
        <v>12.824113359454849</v>
      </c>
      <c r="HU24" s="355">
        <f t="shared" si="17"/>
        <v>10.590289788062453</v>
      </c>
      <c r="HV24" s="355">
        <f t="shared" si="17"/>
        <v>10.916412342309124</v>
      </c>
      <c r="HW24" s="355">
        <f t="shared" si="17"/>
        <v>11.636834326684674</v>
      </c>
      <c r="HX24" s="355">
        <f t="shared" si="17"/>
        <v>12.120633437299418</v>
      </c>
      <c r="HY24" s="355">
        <f t="shared" si="17"/>
        <v>11.994393087343761</v>
      </c>
      <c r="HZ24" s="355">
        <f t="shared" si="17"/>
        <v>13.800384071429376</v>
      </c>
      <c r="IA24" s="355">
        <f t="shared" si="17"/>
        <v>11.259386101004715</v>
      </c>
      <c r="IB24" s="355">
        <f t="shared" si="17"/>
        <v>11.337996011675379</v>
      </c>
      <c r="IC24" s="355">
        <f t="shared" si="17"/>
        <v>10.958925275873629</v>
      </c>
      <c r="ID24" s="355">
        <f t="shared" si="17"/>
        <v>9.8047969240099171</v>
      </c>
      <c r="IE24" s="355">
        <f t="shared" si="17"/>
        <v>10.303647498055794</v>
      </c>
      <c r="IF24" s="355">
        <f t="shared" si="17"/>
        <v>13.328960721126187</v>
      </c>
      <c r="IG24" s="355">
        <f t="shared" si="17"/>
        <v>11.013733828536118</v>
      </c>
      <c r="IH24" s="355">
        <f t="shared" si="17"/>
        <v>11.370729620466754</v>
      </c>
      <c r="II24" s="355">
        <f t="shared" si="17"/>
        <v>12.062172285750501</v>
      </c>
      <c r="IJ24" s="355">
        <f t="shared" si="17"/>
        <v>12.542286181868645</v>
      </c>
      <c r="IK24" s="355">
        <f t="shared" si="17"/>
        <v>12.647170063251572</v>
      </c>
      <c r="IL24" s="355">
        <f t="shared" si="17"/>
        <v>14.300221442409473</v>
      </c>
      <c r="IM24" s="355">
        <f t="shared" si="17"/>
        <v>12.161582568840441</v>
      </c>
      <c r="IN24" s="355">
        <f t="shared" si="17"/>
        <v>11.280792424867281</v>
      </c>
      <c r="IO24" s="355">
        <f t="shared" si="17"/>
        <v>11.248001156336493</v>
      </c>
      <c r="IP24" s="355">
        <f t="shared" si="17"/>
        <v>10.176212484893226</v>
      </c>
      <c r="IQ24" s="355">
        <f t="shared" si="17"/>
        <v>10.596779945033941</v>
      </c>
      <c r="IR24" s="355">
        <f t="shared" si="17"/>
        <v>13.672752432731194</v>
      </c>
      <c r="IS24" s="355">
        <f t="shared" si="17"/>
        <v>11.363066000434964</v>
      </c>
      <c r="IT24" s="355">
        <f t="shared" si="17"/>
        <v>11.710529181386567</v>
      </c>
      <c r="IU24" s="355">
        <f t="shared" si="17"/>
        <v>12.40802425555955</v>
      </c>
      <c r="IV24" s="355">
        <f t="shared" si="17"/>
        <v>12.909333988370321</v>
      </c>
      <c r="IW24" s="355">
        <f t="shared" si="17"/>
        <v>13.026283665283836</v>
      </c>
      <c r="IX24" s="355">
        <f t="shared" si="17"/>
        <v>14.6754668330752</v>
      </c>
      <c r="IY24" s="355">
        <f t="shared" si="17"/>
        <v>12.531039154637725</v>
      </c>
      <c r="IZ24" s="355">
        <f t="shared" si="17"/>
        <v>11.903593791276821</v>
      </c>
      <c r="JA24" s="355">
        <f t="shared" si="17"/>
        <v>11.480148469475612</v>
      </c>
      <c r="JB24" s="355">
        <f t="shared" si="17"/>
        <v>10.694350824194441</v>
      </c>
      <c r="JC24" s="355">
        <f t="shared" si="18"/>
        <v>10.789696619835196</v>
      </c>
      <c r="JD24" s="355">
        <f t="shared" si="18"/>
        <v>13.98854352651823</v>
      </c>
      <c r="JE24" s="355">
        <f t="shared" si="18"/>
        <v>11.718987224494716</v>
      </c>
      <c r="JF24" s="355">
        <f t="shared" si="18"/>
        <v>12.034842734111848</v>
      </c>
      <c r="JG24" s="355">
        <f t="shared" si="18"/>
        <v>12.746836145912726</v>
      </c>
      <c r="JH24" s="355">
        <f t="shared" si="18"/>
        <v>13.276647262641943</v>
      </c>
      <c r="JI24" s="355">
        <f t="shared" si="18"/>
        <v>13.188138514283729</v>
      </c>
      <c r="JJ24" s="355">
        <f t="shared" si="18"/>
        <v>14.967900840058357</v>
      </c>
      <c r="JK24" s="355">
        <f t="shared" si="18"/>
        <v>12.400845443276118</v>
      </c>
      <c r="JL24" s="355">
        <f t="shared" si="18"/>
        <v>12.474210297893654</v>
      </c>
      <c r="JM24" s="355">
        <f t="shared" si="18"/>
        <v>12.101025980822222</v>
      </c>
      <c r="JN24" s="355">
        <f t="shared" si="18"/>
        <v>10.913208673999868</v>
      </c>
      <c r="JO24" s="355">
        <f t="shared" si="18"/>
        <v>11.458944944817729</v>
      </c>
      <c r="JP24" s="355">
        <f t="shared" si="18"/>
        <v>14.528530014715535</v>
      </c>
      <c r="JQ24" s="355">
        <f t="shared" si="18"/>
        <v>12.169904558260441</v>
      </c>
      <c r="JR24" s="355">
        <f t="shared" si="18"/>
        <v>12.512018546175003</v>
      </c>
      <c r="JS24" s="355">
        <f t="shared" si="18"/>
        <v>13.200483056796976</v>
      </c>
      <c r="JT24" s="355">
        <f t="shared" si="18"/>
        <v>13.728183128157735</v>
      </c>
      <c r="JU24" s="355">
        <f t="shared" si="18"/>
        <v>13.652108848209389</v>
      </c>
      <c r="JV24" s="355">
        <f t="shared" si="18"/>
        <v>15.413083883618354</v>
      </c>
      <c r="JW24" s="355">
        <f t="shared" si="18"/>
        <v>13.274237551471757</v>
      </c>
      <c r="JX24" s="355">
        <f t="shared" si="18"/>
        <v>12.375343647134708</v>
      </c>
      <c r="JY24" s="355">
        <f t="shared" si="18"/>
        <v>12.370904313137174</v>
      </c>
      <c r="JZ24" s="355">
        <f t="shared" si="18"/>
        <v>11.276575692409182</v>
      </c>
      <c r="KA24" s="355">
        <f t="shared" si="18"/>
        <v>11.750243229660926</v>
      </c>
      <c r="KB24" s="355">
        <f t="shared" si="18"/>
        <v>14.878981135011962</v>
      </c>
      <c r="KC24" s="355">
        <f t="shared" si="18"/>
        <v>12.5305164894847</v>
      </c>
      <c r="KD24" s="355">
        <f t="shared" si="18"/>
        <v>12.866764559909624</v>
      </c>
      <c r="KE24" s="355">
        <f t="shared" si="18"/>
        <v>13.564798840009363</v>
      </c>
      <c r="KF24" s="355">
        <f t="shared" si="18"/>
        <v>14.117744442003032</v>
      </c>
      <c r="KG24" s="355">
        <f t="shared" si="18"/>
        <v>13.765807913631861</v>
      </c>
      <c r="KH24" s="355">
        <f t="shared" si="18"/>
        <v>15.701331910004429</v>
      </c>
      <c r="KI24" s="355">
        <f t="shared" si="18"/>
        <v>13.591994085224696</v>
      </c>
      <c r="KJ24" s="355">
        <f t="shared" si="18"/>
        <v>12.930216831689608</v>
      </c>
      <c r="KK24" s="355">
        <f t="shared" si="18"/>
        <v>12.565337497327159</v>
      </c>
      <c r="KL24" s="355">
        <f t="shared" si="18"/>
        <v>11.772455858000701</v>
      </c>
      <c r="KM24" s="355">
        <f t="shared" si="18"/>
        <v>11.929165943948748</v>
      </c>
      <c r="KN24" s="355">
        <f t="shared" si="18"/>
        <v>15.19199384474954</v>
      </c>
      <c r="KO24" s="355">
        <f t="shared" si="18"/>
        <v>12.89033725919362</v>
      </c>
      <c r="KP24" s="355">
        <f t="shared" si="18"/>
        <v>13.200135351095666</v>
      </c>
      <c r="KQ24" s="355">
        <f t="shared" si="18"/>
        <v>13.917505096780619</v>
      </c>
      <c r="KR24" s="355">
        <f t="shared" si="18"/>
        <v>14.504095913870003</v>
      </c>
      <c r="KS24" s="355">
        <f t="shared" si="18"/>
        <v>14.32051068162361</v>
      </c>
      <c r="KT24" s="355">
        <f t="shared" si="18"/>
        <v>16.163814273200259</v>
      </c>
      <c r="KU24" s="355">
        <f t="shared" si="18"/>
        <v>14.034157505704272</v>
      </c>
      <c r="KV24" s="355">
        <f t="shared" si="18"/>
        <v>13.13052152461669</v>
      </c>
      <c r="KW24" s="355">
        <f t="shared" si="18"/>
        <v>13.151471113452509</v>
      </c>
      <c r="KX24" s="355">
        <f t="shared" si="18"/>
        <v>12.045924703058427</v>
      </c>
      <c r="KY24" s="355">
        <f t="shared" si="18"/>
        <v>12.561088149258886</v>
      </c>
      <c r="KZ24" s="355">
        <f t="shared" si="18"/>
        <v>15.730210819610628</v>
      </c>
      <c r="LA24" s="355">
        <f t="shared" si="18"/>
        <v>13.356841476576765</v>
      </c>
      <c r="LB24" s="355">
        <f t="shared" si="18"/>
        <v>13.687218853654842</v>
      </c>
      <c r="LC24" s="355">
        <f t="shared" si="18"/>
        <v>14.387292308296338</v>
      </c>
      <c r="LD24" s="355">
        <f t="shared" si="18"/>
        <v>14.978105798544242</v>
      </c>
      <c r="LE24" s="355">
        <f t="shared" si="18"/>
        <v>15.026038980582236</v>
      </c>
      <c r="LF24" s="355">
        <f t="shared" si="18"/>
        <v>16.720928150174061</v>
      </c>
      <c r="LG24" s="355">
        <f t="shared" si="18"/>
        <v>14.55100741191932</v>
      </c>
      <c r="LH24" s="355">
        <f t="shared" si="18"/>
        <v>13.655738616168694</v>
      </c>
      <c r="LI24" s="355">
        <f t="shared" si="18"/>
        <v>13.654437136838464</v>
      </c>
      <c r="LJ24" s="355">
        <f t="shared" si="18"/>
        <v>12.522443310576593</v>
      </c>
      <c r="LK24" s="355">
        <f t="shared" si="18"/>
        <v>13.048693734549477</v>
      </c>
      <c r="LL24" s="355">
        <f t="shared" si="18"/>
        <v>16.22583332188178</v>
      </c>
      <c r="LM24" s="355">
        <f t="shared" si="18"/>
        <v>13.829553376450432</v>
      </c>
      <c r="LN24" s="355">
        <f t="shared" si="18"/>
        <v>14.149550486137947</v>
      </c>
      <c r="LO24" s="355">
        <f t="shared" si="19"/>
        <v>14.844288492892401</v>
      </c>
      <c r="LP24" s="355">
        <f t="shared" si="19"/>
        <v>15.449545456652521</v>
      </c>
      <c r="LQ24" s="355">
        <f t="shared" si="19"/>
        <v>15.305873460871185</v>
      </c>
      <c r="LR24" s="355">
        <f t="shared" si="19"/>
        <v>17.112776051261136</v>
      </c>
      <c r="LS24" s="355">
        <f t="shared" si="19"/>
        <v>14.510869593681358</v>
      </c>
      <c r="LT24" s="355">
        <f t="shared" si="19"/>
        <v>14.566533141267671</v>
      </c>
      <c r="LU24" s="355">
        <f t="shared" si="19"/>
        <v>14.215911138470798</v>
      </c>
      <c r="LV24" s="355">
        <f t="shared" si="19"/>
        <v>12.972270584056602</v>
      </c>
      <c r="LW24" s="355">
        <f t="shared" si="19"/>
        <v>13.606236506797051</v>
      </c>
      <c r="LX24" s="355">
        <f t="shared" si="19"/>
        <v>16.760693568034441</v>
      </c>
      <c r="LY24" s="355">
        <f t="shared" si="19"/>
        <v>14.325291198200414</v>
      </c>
      <c r="LZ24" s="355">
        <f t="shared" si="19"/>
        <v>14.642065303181209</v>
      </c>
      <c r="MA24" s="355">
        <f t="shared" si="19"/>
        <v>15.326826427752342</v>
      </c>
      <c r="MB24" s="355">
        <f t="shared" si="19"/>
        <v>15.943183532013277</v>
      </c>
      <c r="MC24" s="355">
        <f t="shared" si="19"/>
        <v>15.134821592224073</v>
      </c>
      <c r="MD24" s="355">
        <f t="shared" si="19"/>
        <v>17.339456988135236</v>
      </c>
      <c r="ME24" s="355">
        <f t="shared" si="19"/>
        <v>15.248618271508423</v>
      </c>
      <c r="MF24" s="355">
        <f t="shared" si="19"/>
        <v>14.293403382071419</v>
      </c>
      <c r="MG24" s="355">
        <f t="shared" si="19"/>
        <v>14.381634082352907</v>
      </c>
      <c r="MH24" s="355">
        <f t="shared" si="19"/>
        <v>13.267792240964255</v>
      </c>
      <c r="MI24" s="355">
        <f t="shared" si="19"/>
        <v>13.848086614509713</v>
      </c>
      <c r="MJ24" s="355">
        <f t="shared" si="19"/>
        <v>17.087096267075637</v>
      </c>
      <c r="MK24" s="355">
        <f t="shared" si="19"/>
        <v>14.677868623311486</v>
      </c>
      <c r="ML24" s="355">
        <f t="shared" si="19"/>
        <v>15.000891296779844</v>
      </c>
      <c r="MM24" s="355">
        <f t="shared" si="19"/>
        <v>15.706452094864325</v>
      </c>
      <c r="MN24" s="355">
        <f t="shared" si="19"/>
        <v>16.359341012205622</v>
      </c>
      <c r="MO24" s="355">
        <f t="shared" si="19"/>
        <v>16.227245228349311</v>
      </c>
      <c r="MP24" s="355">
        <f t="shared" si="19"/>
        <v>18.037876365403662</v>
      </c>
      <c r="MQ24" s="355">
        <f t="shared" si="19"/>
        <v>15.869045454465997</v>
      </c>
      <c r="MR24" s="355">
        <f t="shared" si="19"/>
        <v>14.957576252173727</v>
      </c>
      <c r="MS24" s="355">
        <f t="shared" si="19"/>
        <v>14.989304717750157</v>
      </c>
      <c r="MT24" s="355">
        <f t="shared" si="19"/>
        <v>13.832246144523195</v>
      </c>
      <c r="MU24" s="355">
        <f t="shared" si="19"/>
        <v>14.420934261831032</v>
      </c>
      <c r="MV24" s="355">
        <f t="shared" si="19"/>
        <v>17.659555322698608</v>
      </c>
      <c r="MW24" s="355">
        <f t="shared" si="19"/>
        <v>15.219127003821221</v>
      </c>
      <c r="MX24" s="355">
        <f t="shared" si="19"/>
        <v>15.5267040891548</v>
      </c>
      <c r="MY24" s="355">
        <f t="shared" si="19"/>
        <v>16.22244572482801</v>
      </c>
      <c r="MZ24" s="355">
        <f t="shared" si="19"/>
        <v>16.887537423262621</v>
      </c>
      <c r="NA24" s="479">
        <f t="shared" si="19"/>
        <v>16.467929327998281</v>
      </c>
    </row>
    <row r="25" spans="1:365" x14ac:dyDescent="0.2">
      <c r="C25" s="277">
        <f>SUM(C21:C24)</f>
        <v>0.36003374477721434</v>
      </c>
      <c r="E25" s="272"/>
      <c r="F25" s="366">
        <f>SUM(F21:F24)</f>
        <v>272.48571998622396</v>
      </c>
      <c r="G25" s="366">
        <f t="shared" ref="G25:BR25" si="20">SUM(G21:G24)</f>
        <v>194.29709996902486</v>
      </c>
      <c r="H25" s="366">
        <f t="shared" si="20"/>
        <v>196.94576202737591</v>
      </c>
      <c r="I25" s="366">
        <f t="shared" si="20"/>
        <v>184.1296175858572</v>
      </c>
      <c r="J25" s="366">
        <f t="shared" si="20"/>
        <v>152.03596969501194</v>
      </c>
      <c r="K25" s="366">
        <f t="shared" si="20"/>
        <v>160.82251046210814</v>
      </c>
      <c r="L25" s="366">
        <f t="shared" si="20"/>
        <v>252.83532607350355</v>
      </c>
      <c r="M25" s="366">
        <f t="shared" si="20"/>
        <v>184.14065269285265</v>
      </c>
      <c r="N25" s="366">
        <f t="shared" si="20"/>
        <v>198.2726909427823</v>
      </c>
      <c r="O25" s="366">
        <f t="shared" si="20"/>
        <v>221.4340907333671</v>
      </c>
      <c r="P25" s="366">
        <f t="shared" si="20"/>
        <v>229.52096248238837</v>
      </c>
      <c r="Q25" s="366">
        <f t="shared" si="20"/>
        <v>233.06189399659499</v>
      </c>
      <c r="R25" s="366">
        <f t="shared" si="20"/>
        <v>287.4488195251223</v>
      </c>
      <c r="S25" s="366">
        <f t="shared" si="20"/>
        <v>221.00261057720334</v>
      </c>
      <c r="T25" s="366">
        <f t="shared" si="20"/>
        <v>193.33244617414073</v>
      </c>
      <c r="U25" s="366">
        <f t="shared" si="20"/>
        <v>190.56348528423567</v>
      </c>
      <c r="V25" s="366">
        <f t="shared" si="20"/>
        <v>160.65387928019044</v>
      </c>
      <c r="W25" s="366">
        <f t="shared" si="20"/>
        <v>166.49592531473442</v>
      </c>
      <c r="X25" s="366">
        <f t="shared" si="20"/>
        <v>259.62059353215534</v>
      </c>
      <c r="Y25" s="366">
        <f t="shared" si="20"/>
        <v>190.98482095011002</v>
      </c>
      <c r="Z25" s="366">
        <f t="shared" si="20"/>
        <v>204.66822742839759</v>
      </c>
      <c r="AA25" s="366">
        <f t="shared" si="20"/>
        <v>227.86262655048068</v>
      </c>
      <c r="AB25" s="366">
        <f t="shared" si="20"/>
        <v>236.32260036061493</v>
      </c>
      <c r="AC25" s="366">
        <f t="shared" si="20"/>
        <v>230.79065859922738</v>
      </c>
      <c r="AD25" s="366">
        <f t="shared" si="20"/>
        <v>290.76641098118722</v>
      </c>
      <c r="AE25" s="366">
        <f t="shared" si="20"/>
        <v>225.20041385044794</v>
      </c>
      <c r="AF25" s="366">
        <f t="shared" si="20"/>
        <v>205.30544805007133</v>
      </c>
      <c r="AG25" s="366">
        <f t="shared" si="20"/>
        <v>190.64376889018791</v>
      </c>
      <c r="AH25" s="366">
        <f t="shared" si="20"/>
        <v>170.69711415148515</v>
      </c>
      <c r="AI25" s="366">
        <f t="shared" si="20"/>
        <v>165.90892274129601</v>
      </c>
      <c r="AJ25" s="366">
        <f t="shared" si="20"/>
        <v>263.18046208908117</v>
      </c>
      <c r="AK25" s="366">
        <f t="shared" si="20"/>
        <v>196.25668280794343</v>
      </c>
      <c r="AL25" s="366">
        <f t="shared" si="20"/>
        <v>209.12595200222123</v>
      </c>
      <c r="AM25" s="366">
        <f t="shared" si="20"/>
        <v>232.95163480961369</v>
      </c>
      <c r="AN25" s="366">
        <f t="shared" si="20"/>
        <v>242.27346595513586</v>
      </c>
      <c r="AO25" s="366">
        <f t="shared" si="20"/>
        <v>250.41903872401519</v>
      </c>
      <c r="AP25" s="366">
        <f t="shared" si="20"/>
        <v>302.43918352544466</v>
      </c>
      <c r="AQ25" s="366">
        <f t="shared" si="20"/>
        <v>220.8060340085888</v>
      </c>
      <c r="AR25" s="366">
        <f t="shared" si="20"/>
        <v>225.14639962475428</v>
      </c>
      <c r="AS25" s="366">
        <f t="shared" si="20"/>
        <v>210.12016428281063</v>
      </c>
      <c r="AT25" s="366">
        <f t="shared" si="20"/>
        <v>176.10850545159855</v>
      </c>
      <c r="AU25" s="366">
        <f t="shared" si="20"/>
        <v>185.45410759926489</v>
      </c>
      <c r="AV25" s="366">
        <f t="shared" si="20"/>
        <v>277.67115618539316</v>
      </c>
      <c r="AW25" s="366">
        <f t="shared" si="20"/>
        <v>207.51903545983353</v>
      </c>
      <c r="AX25" s="366">
        <f t="shared" si="20"/>
        <v>220.96448143073047</v>
      </c>
      <c r="AY25" s="366">
        <f t="shared" si="20"/>
        <v>243.72350814238928</v>
      </c>
      <c r="AZ25" s="366">
        <f t="shared" si="20"/>
        <v>252.53372383482747</v>
      </c>
      <c r="BA25" s="366">
        <f t="shared" si="20"/>
        <v>260.77333101134531</v>
      </c>
      <c r="BB25" s="366">
        <f t="shared" si="20"/>
        <v>312.08548738239512</v>
      </c>
      <c r="BC25" s="366">
        <f t="shared" si="20"/>
        <v>244.43313254720641</v>
      </c>
      <c r="BD25" s="366">
        <f t="shared" si="20"/>
        <v>216.86341720335773</v>
      </c>
      <c r="BE25" s="366">
        <f t="shared" si="20"/>
        <v>213.78742611670933</v>
      </c>
      <c r="BF25" s="366">
        <f t="shared" si="20"/>
        <v>182.89978228547355</v>
      </c>
      <c r="BG25" s="366">
        <f t="shared" si="20"/>
        <v>189.63182128942105</v>
      </c>
      <c r="BH25" s="366">
        <f t="shared" si="20"/>
        <v>283.55162836573106</v>
      </c>
      <c r="BI25" s="366">
        <f t="shared" si="20"/>
        <v>213.87211972413397</v>
      </c>
      <c r="BJ25" s="366">
        <f t="shared" si="20"/>
        <v>227.15499840810924</v>
      </c>
      <c r="BK25" s="366">
        <f t="shared" si="20"/>
        <v>250.21325746398998</v>
      </c>
      <c r="BL25" s="366">
        <f t="shared" si="20"/>
        <v>259.63088480644802</v>
      </c>
      <c r="BM25" s="366">
        <f t="shared" si="20"/>
        <v>261.32187236333186</v>
      </c>
      <c r="BN25" s="366">
        <f t="shared" si="20"/>
        <v>316.81180266316778</v>
      </c>
      <c r="BO25" s="366">
        <f t="shared" si="20"/>
        <v>249.90418601645706</v>
      </c>
      <c r="BP25" s="366">
        <f t="shared" si="20"/>
        <v>230.26115303556239</v>
      </c>
      <c r="BQ25" s="366">
        <f t="shared" si="20"/>
        <v>215.08602648198152</v>
      </c>
      <c r="BR25" s="366">
        <f t="shared" si="20"/>
        <v>194.0575278876546</v>
      </c>
      <c r="BS25" s="366">
        <f t="shared" ref="BS25:ED25" si="21">SUM(BS21:BS24)</f>
        <v>190.15003554128467</v>
      </c>
      <c r="BT25" s="366">
        <f t="shared" si="21"/>
        <v>288.17713925562447</v>
      </c>
      <c r="BU25" s="366">
        <f t="shared" si="21"/>
        <v>220.14245708002588</v>
      </c>
      <c r="BV25" s="366">
        <f t="shared" si="21"/>
        <v>232.57183062903295</v>
      </c>
      <c r="BW25" s="366">
        <f t="shared" si="21"/>
        <v>256.23027384311104</v>
      </c>
      <c r="BX25" s="366">
        <f t="shared" si="21"/>
        <v>266.51032850039877</v>
      </c>
      <c r="BY25" s="366">
        <f t="shared" si="21"/>
        <v>246.85682924817863</v>
      </c>
      <c r="BZ25" s="366">
        <f t="shared" si="21"/>
        <v>315.61569985178488</v>
      </c>
      <c r="CA25" s="366">
        <f t="shared" si="21"/>
        <v>251.27585050225909</v>
      </c>
      <c r="CB25" s="366">
        <f t="shared" si="21"/>
        <v>222.12579833960262</v>
      </c>
      <c r="CC25" s="366">
        <f t="shared" si="21"/>
        <v>222.19509297067466</v>
      </c>
      <c r="CD25" s="366">
        <f t="shared" si="21"/>
        <v>201.52099996800413</v>
      </c>
      <c r="CE25" s="366">
        <f t="shared" si="21"/>
        <v>195.17931262373594</v>
      </c>
      <c r="CF25" s="366">
        <f t="shared" si="21"/>
        <v>295.24649704946569</v>
      </c>
      <c r="CG25" s="366">
        <f t="shared" si="21"/>
        <v>227.32075796116121</v>
      </c>
      <c r="CH25" s="366">
        <f t="shared" si="21"/>
        <v>239.51364837424003</v>
      </c>
      <c r="CI25" s="366">
        <f t="shared" si="21"/>
        <v>263.45914581660412</v>
      </c>
      <c r="CJ25" s="366">
        <f t="shared" si="21"/>
        <v>274.28831104280556</v>
      </c>
      <c r="CK25" s="366">
        <f t="shared" si="21"/>
        <v>267.80978555049052</v>
      </c>
      <c r="CL25" s="366">
        <f t="shared" si="21"/>
        <v>328.69729229755205</v>
      </c>
      <c r="CM25" s="366">
        <f t="shared" si="21"/>
        <v>262.7328795371202</v>
      </c>
      <c r="CN25" s="366">
        <f t="shared" si="21"/>
        <v>234.36881529920052</v>
      </c>
      <c r="CO25" s="366">
        <f t="shared" si="21"/>
        <v>233.26546434639829</v>
      </c>
      <c r="CP25" s="366">
        <f t="shared" si="21"/>
        <v>208.52969136137079</v>
      </c>
      <c r="CQ25" s="366">
        <f t="shared" si="21"/>
        <v>204.23414442965995</v>
      </c>
      <c r="CR25" s="366">
        <f t="shared" si="21"/>
        <v>304.63057566887011</v>
      </c>
      <c r="CS25" s="366">
        <f t="shared" si="21"/>
        <v>235.88029021380328</v>
      </c>
      <c r="CT25" s="366">
        <f t="shared" si="21"/>
        <v>248.06541746876155</v>
      </c>
      <c r="CU25" s="366">
        <f t="shared" si="21"/>
        <v>271.96878637713257</v>
      </c>
      <c r="CV25" s="366">
        <f t="shared" si="21"/>
        <v>283.08935978829106</v>
      </c>
      <c r="CW25" s="366">
        <f t="shared" si="21"/>
        <v>282.05700539848556</v>
      </c>
      <c r="CX25" s="366">
        <f t="shared" si="21"/>
        <v>339.57969817868678</v>
      </c>
      <c r="CY25" s="366">
        <f t="shared" si="21"/>
        <v>258.22893439629559</v>
      </c>
      <c r="CZ25" s="366">
        <f t="shared" si="21"/>
        <v>261.74526148022471</v>
      </c>
      <c r="DA25" s="366">
        <f t="shared" si="21"/>
        <v>248.02570763013813</v>
      </c>
      <c r="DB25" s="366">
        <f t="shared" si="21"/>
        <v>213.30400310495654</v>
      </c>
      <c r="DC25" s="366">
        <f t="shared" si="21"/>
        <v>224.68898292582531</v>
      </c>
      <c r="DD25" s="366">
        <f t="shared" si="21"/>
        <v>318.95876843574752</v>
      </c>
      <c r="DE25" s="366">
        <f t="shared" si="21"/>
        <v>247.42212418317726</v>
      </c>
      <c r="DF25" s="366">
        <f t="shared" si="21"/>
        <v>260.49401744700805</v>
      </c>
      <c r="DG25" s="366">
        <f t="shared" si="21"/>
        <v>283.31335408370472</v>
      </c>
      <c r="DH25" s="366">
        <f t="shared" si="21"/>
        <v>294.08409165142587</v>
      </c>
      <c r="DI25" s="366">
        <f t="shared" si="21"/>
        <v>300.59944772835541</v>
      </c>
      <c r="DJ25" s="366">
        <f t="shared" si="21"/>
        <v>352.99530238981481</v>
      </c>
      <c r="DK25" s="366">
        <f t="shared" si="21"/>
        <v>284.79321706158379</v>
      </c>
      <c r="DL25" s="366">
        <f t="shared" si="21"/>
        <v>256.87828137337459</v>
      </c>
      <c r="DM25" s="366">
        <f t="shared" si="21"/>
        <v>254.4191060256473</v>
      </c>
      <c r="DN25" s="366">
        <f t="shared" si="21"/>
        <v>222.43152730568747</v>
      </c>
      <c r="DO25" s="366">
        <f t="shared" si="21"/>
        <v>231.10816154866748</v>
      </c>
      <c r="DP25" s="366">
        <f t="shared" si="21"/>
        <v>326.89962288954024</v>
      </c>
      <c r="DQ25" s="366">
        <f t="shared" si="21"/>
        <v>255.62793329446427</v>
      </c>
      <c r="DR25" s="366">
        <f t="shared" si="21"/>
        <v>268.40643964872129</v>
      </c>
      <c r="DS25" s="366">
        <f t="shared" si="21"/>
        <v>291.41655927035703</v>
      </c>
      <c r="DT25" s="366">
        <f t="shared" si="21"/>
        <v>302.75288419731197</v>
      </c>
      <c r="DU25" s="366">
        <f t="shared" si="21"/>
        <v>309.72900555473302</v>
      </c>
      <c r="DV25" s="366">
        <f t="shared" si="21"/>
        <v>361.94291972836987</v>
      </c>
      <c r="DW25" s="366">
        <f t="shared" si="21"/>
        <v>293.58633184574472</v>
      </c>
      <c r="DX25" s="366">
        <f t="shared" si="21"/>
        <v>273.97812594313297</v>
      </c>
      <c r="DY25" s="366">
        <f t="shared" si="21"/>
        <v>258.69424731209102</v>
      </c>
      <c r="DZ25" s="366">
        <f t="shared" si="21"/>
        <v>236.13718013877002</v>
      </c>
      <c r="EA25" s="366">
        <f t="shared" si="21"/>
        <v>234.04374820787291</v>
      </c>
      <c r="EB25" s="366">
        <f t="shared" si="21"/>
        <v>333.73695139349815</v>
      </c>
      <c r="EC25" s="366">
        <f t="shared" si="21"/>
        <v>263.88038159310469</v>
      </c>
      <c r="ED25" s="366">
        <f t="shared" si="21"/>
        <v>275.65643517469795</v>
      </c>
      <c r="EE25" s="366">
        <f t="shared" ref="EE25:GP25" si="22">SUM(EE21:EE24)</f>
        <v>299.14406222212261</v>
      </c>
      <c r="EF25" s="366">
        <f t="shared" si="22"/>
        <v>311.29035271733466</v>
      </c>
      <c r="EG25" s="366">
        <f t="shared" si="22"/>
        <v>290.36242709079579</v>
      </c>
      <c r="EH25" s="366">
        <f t="shared" si="22"/>
        <v>359.72456736672729</v>
      </c>
      <c r="EI25" s="366">
        <f t="shared" si="22"/>
        <v>280.08319480518412</v>
      </c>
      <c r="EJ25" s="366">
        <f t="shared" si="22"/>
        <v>282.16206042534776</v>
      </c>
      <c r="EK25" s="366">
        <f t="shared" si="22"/>
        <v>270.60662701337668</v>
      </c>
      <c r="EL25" s="366">
        <f t="shared" si="22"/>
        <v>236.09228062779917</v>
      </c>
      <c r="EM25" s="366">
        <f t="shared" si="22"/>
        <v>249.08313997160349</v>
      </c>
      <c r="EN25" s="366">
        <f t="shared" si="22"/>
        <v>345.12338685417177</v>
      </c>
      <c r="EO25" s="366">
        <f t="shared" si="22"/>
        <v>272.98932408278171</v>
      </c>
      <c r="EP25" s="366">
        <f t="shared" si="22"/>
        <v>286.03540814373588</v>
      </c>
      <c r="EQ25" s="366">
        <f t="shared" si="22"/>
        <v>309.09373963847548</v>
      </c>
      <c r="ER25" s="366">
        <f t="shared" si="22"/>
        <v>321.31847569891193</v>
      </c>
      <c r="ES25" s="366">
        <f t="shared" si="22"/>
        <v>322.34323392122934</v>
      </c>
      <c r="ET25" s="366">
        <f t="shared" si="22"/>
        <v>378.28992248889324</v>
      </c>
      <c r="EU25" s="366">
        <f t="shared" si="22"/>
        <v>310.34173154818893</v>
      </c>
      <c r="EV25" s="366">
        <f t="shared" si="22"/>
        <v>282.00281121941629</v>
      </c>
      <c r="EW25" s="366">
        <f t="shared" si="22"/>
        <v>280.45463267883042</v>
      </c>
      <c r="EX25" s="366">
        <f t="shared" si="22"/>
        <v>248.02585060157006</v>
      </c>
      <c r="EY25" s="366">
        <f t="shared" si="22"/>
        <v>258.12152663155098</v>
      </c>
      <c r="EZ25" s="366">
        <f t="shared" si="22"/>
        <v>355.3253745345865</v>
      </c>
      <c r="FA25" s="366">
        <f t="shared" si="22"/>
        <v>283.14075897118204</v>
      </c>
      <c r="FB25" s="366">
        <f t="shared" si="22"/>
        <v>295.6862466732473</v>
      </c>
      <c r="FC25" s="366">
        <f t="shared" si="22"/>
        <v>318.75199361958516</v>
      </c>
      <c r="FD25" s="366">
        <f t="shared" si="22"/>
        <v>331.42416544797925</v>
      </c>
      <c r="FE25" s="366">
        <f t="shared" si="22"/>
        <v>323.30164958659907</v>
      </c>
      <c r="FF25" s="366">
        <f t="shared" si="22"/>
        <v>384.74468612923573</v>
      </c>
      <c r="FG25" s="366">
        <f t="shared" si="22"/>
        <v>317.67224286572321</v>
      </c>
      <c r="FH25" s="366">
        <f t="shared" si="22"/>
        <v>297.00705679262796</v>
      </c>
      <c r="FI25" s="366">
        <f t="shared" si="22"/>
        <v>283.53656680195763</v>
      </c>
      <c r="FJ25" s="366">
        <f t="shared" si="22"/>
        <v>260.98140324559455</v>
      </c>
      <c r="FK25" s="366">
        <f t="shared" si="22"/>
        <v>260.51302311601455</v>
      </c>
      <c r="FL25" s="366">
        <f t="shared" si="22"/>
        <v>361.93206914983585</v>
      </c>
      <c r="FM25" s="366">
        <f t="shared" si="22"/>
        <v>291.3522964711716</v>
      </c>
      <c r="FN25" s="366">
        <f t="shared" si="22"/>
        <v>303.03696461981554</v>
      </c>
      <c r="FO25" s="366">
        <f t="shared" si="22"/>
        <v>326.71480848530916</v>
      </c>
      <c r="FP25" s="366">
        <f t="shared" si="22"/>
        <v>340.33702357202441</v>
      </c>
      <c r="FQ25" s="366">
        <f t="shared" si="22"/>
        <v>337.78898290111982</v>
      </c>
      <c r="FR25" s="366">
        <f t="shared" si="22"/>
        <v>396.14481253422281</v>
      </c>
      <c r="FS25" s="366">
        <f t="shared" si="22"/>
        <v>328.43955483793729</v>
      </c>
      <c r="FT25" s="366">
        <f t="shared" si="22"/>
        <v>299.86943635987171</v>
      </c>
      <c r="FU25" s="366">
        <f t="shared" si="22"/>
        <v>298.98112816582108</v>
      </c>
      <c r="FV25" s="366">
        <f t="shared" si="22"/>
        <v>266.26608678143577</v>
      </c>
      <c r="FW25" s="366">
        <f t="shared" si="22"/>
        <v>277.389544402946</v>
      </c>
      <c r="FX25" s="366">
        <f t="shared" si="22"/>
        <v>375.60760686177179</v>
      </c>
      <c r="FY25" s="366">
        <f t="shared" si="22"/>
        <v>302.79071062560661</v>
      </c>
      <c r="FZ25" s="366">
        <f t="shared" si="22"/>
        <v>315.18284716987552</v>
      </c>
      <c r="GA25" s="366">
        <f t="shared" si="22"/>
        <v>338.29677930131635</v>
      </c>
      <c r="GB25" s="366">
        <f t="shared" si="22"/>
        <v>351.9211866166533</v>
      </c>
      <c r="GC25" s="366">
        <f t="shared" si="22"/>
        <v>357.68347289257116</v>
      </c>
      <c r="GD25" s="366">
        <f t="shared" si="22"/>
        <v>410.72734575949431</v>
      </c>
      <c r="GE25" s="366">
        <f t="shared" si="22"/>
        <v>341.67048570998037</v>
      </c>
      <c r="GF25" s="366">
        <f t="shared" si="22"/>
        <v>313.43266905895086</v>
      </c>
      <c r="GG25" s="366">
        <f t="shared" si="22"/>
        <v>311.71044662866632</v>
      </c>
      <c r="GH25" s="366">
        <f t="shared" si="22"/>
        <v>278.17609125066713</v>
      </c>
      <c r="GI25" s="366">
        <f t="shared" si="22"/>
        <v>289.50855023010496</v>
      </c>
      <c r="GJ25" s="366">
        <f t="shared" si="22"/>
        <v>387.83390988910128</v>
      </c>
      <c r="GK25" s="366">
        <f t="shared" si="22"/>
        <v>314.36661945290359</v>
      </c>
      <c r="GL25" s="366">
        <f t="shared" si="22"/>
        <v>326.44445522654854</v>
      </c>
      <c r="GM25" s="366">
        <f t="shared" si="22"/>
        <v>349.3775342155634</v>
      </c>
      <c r="GN25" s="366">
        <f t="shared" si="22"/>
        <v>363.32865603437983</v>
      </c>
      <c r="GO25" s="366">
        <f t="shared" si="22"/>
        <v>362.24624029302822</v>
      </c>
      <c r="GP25" s="366">
        <f t="shared" si="22"/>
        <v>419.28797946404723</v>
      </c>
      <c r="GQ25" s="366">
        <f t="shared" ref="GQ25:JB25" si="23">SUM(GQ21:GQ24)</f>
        <v>336.2094764603882</v>
      </c>
      <c r="GR25" s="366">
        <f t="shared" si="23"/>
        <v>339.07404063111045</v>
      </c>
      <c r="GS25" s="366">
        <f t="shared" si="23"/>
        <v>325.9393238138415</v>
      </c>
      <c r="GT25" s="366">
        <f t="shared" si="23"/>
        <v>288.86609189768262</v>
      </c>
      <c r="GU25" s="366">
        <f t="shared" si="23"/>
        <v>303.5943015742892</v>
      </c>
      <c r="GV25" s="366">
        <f t="shared" si="23"/>
        <v>401.06036098961329</v>
      </c>
      <c r="GW25" s="366">
        <f t="shared" si="23"/>
        <v>326.44638248144975</v>
      </c>
      <c r="GX25" s="366">
        <f t="shared" si="23"/>
        <v>338.46727368693382</v>
      </c>
      <c r="GY25" s="366">
        <f t="shared" si="23"/>
        <v>361.08765699793304</v>
      </c>
      <c r="GZ25" s="366">
        <f t="shared" si="23"/>
        <v>375.26891325858941</v>
      </c>
      <c r="HA25" s="366">
        <f t="shared" si="23"/>
        <v>352.52356910358662</v>
      </c>
      <c r="HB25" s="366">
        <f t="shared" si="23"/>
        <v>422.52752910621149</v>
      </c>
      <c r="HC25" s="366">
        <f t="shared" si="23"/>
        <v>356.22652918835973</v>
      </c>
      <c r="HD25" s="366">
        <f t="shared" si="23"/>
        <v>326.02878580446099</v>
      </c>
      <c r="HE25" s="366">
        <f t="shared" si="23"/>
        <v>327.21836530598023</v>
      </c>
      <c r="HF25" s="366">
        <f t="shared" si="23"/>
        <v>294.48090409479585</v>
      </c>
      <c r="HG25" s="366">
        <f t="shared" si="23"/>
        <v>307.30800929816542</v>
      </c>
      <c r="HH25" s="366">
        <f t="shared" si="23"/>
        <v>407.40313415424919</v>
      </c>
      <c r="HI25" s="366">
        <f t="shared" si="23"/>
        <v>333.76845085936208</v>
      </c>
      <c r="HJ25" s="366">
        <f t="shared" si="23"/>
        <v>346.03402337330493</v>
      </c>
      <c r="HK25" s="366">
        <f t="shared" si="23"/>
        <v>369.3403569262934</v>
      </c>
      <c r="HL25" s="366">
        <f t="shared" si="23"/>
        <v>384.57386767503948</v>
      </c>
      <c r="HM25" s="366">
        <f t="shared" si="23"/>
        <v>384.05195332251981</v>
      </c>
      <c r="HN25" s="366">
        <f t="shared" si="23"/>
        <v>441.09792444792134</v>
      </c>
      <c r="HO25" s="366">
        <f t="shared" si="23"/>
        <v>372.29139784413837</v>
      </c>
      <c r="HP25" s="366">
        <f t="shared" si="23"/>
        <v>343.54689234493765</v>
      </c>
      <c r="HQ25" s="366">
        <f t="shared" si="23"/>
        <v>342.84430785342454</v>
      </c>
      <c r="HR25" s="366">
        <f t="shared" si="23"/>
        <v>314.65541030751496</v>
      </c>
      <c r="HS25" s="366">
        <f t="shared" si="23"/>
        <v>314.99296776438564</v>
      </c>
      <c r="HT25" s="366">
        <f t="shared" si="23"/>
        <v>419.73759602291193</v>
      </c>
      <c r="HU25" s="366">
        <f t="shared" si="23"/>
        <v>346.62379006109245</v>
      </c>
      <c r="HV25" s="366">
        <f t="shared" si="23"/>
        <v>357.29789228488687</v>
      </c>
      <c r="HW25" s="366">
        <f t="shared" si="23"/>
        <v>380.87754908984698</v>
      </c>
      <c r="HX25" s="366">
        <f t="shared" si="23"/>
        <v>396.71245868207535</v>
      </c>
      <c r="HY25" s="366">
        <f t="shared" si="23"/>
        <v>392.58056905148254</v>
      </c>
      <c r="HZ25" s="366">
        <f t="shared" si="23"/>
        <v>451.69126878186711</v>
      </c>
      <c r="IA25" s="366">
        <f t="shared" si="23"/>
        <v>368.52354016702242</v>
      </c>
      <c r="IB25" s="366">
        <f t="shared" si="23"/>
        <v>371.09646930478249</v>
      </c>
      <c r="IC25" s="366">
        <f t="shared" si="23"/>
        <v>358.68935507331361</v>
      </c>
      <c r="ID25" s="366">
        <f t="shared" si="23"/>
        <v>320.91434121194567</v>
      </c>
      <c r="IE25" s="366">
        <f t="shared" si="23"/>
        <v>337.24189032630937</v>
      </c>
      <c r="IF25" s="366">
        <f t="shared" si="23"/>
        <v>436.26142203776908</v>
      </c>
      <c r="IG25" s="366">
        <f t="shared" si="23"/>
        <v>360.48325766066773</v>
      </c>
      <c r="IH25" s="366">
        <f t="shared" si="23"/>
        <v>372.16785146416714</v>
      </c>
      <c r="II25" s="366">
        <f t="shared" si="23"/>
        <v>394.79900528969847</v>
      </c>
      <c r="IJ25" s="366">
        <f t="shared" si="23"/>
        <v>410.51329655687977</v>
      </c>
      <c r="IK25" s="366">
        <f t="shared" si="23"/>
        <v>413.9461817006129</v>
      </c>
      <c r="IL25" s="366">
        <f t="shared" si="23"/>
        <v>468.05111609582718</v>
      </c>
      <c r="IM25" s="366">
        <f t="shared" si="23"/>
        <v>398.0527376979017</v>
      </c>
      <c r="IN25" s="366">
        <f t="shared" si="23"/>
        <v>369.22417643449086</v>
      </c>
      <c r="IO25" s="366">
        <f t="shared" si="23"/>
        <v>368.15090705220587</v>
      </c>
      <c r="IP25" s="366">
        <f t="shared" si="23"/>
        <v>333.07089896224988</v>
      </c>
      <c r="IQ25" s="366">
        <f t="shared" si="23"/>
        <v>346.83621510824116</v>
      </c>
      <c r="IR25" s="366">
        <f t="shared" si="23"/>
        <v>447.51384179708901</v>
      </c>
      <c r="IS25" s="366">
        <f t="shared" si="23"/>
        <v>371.91701857156761</v>
      </c>
      <c r="IT25" s="366">
        <f t="shared" si="23"/>
        <v>383.28960677249563</v>
      </c>
      <c r="IU25" s="366">
        <f t="shared" si="23"/>
        <v>406.11885800141931</v>
      </c>
      <c r="IV25" s="366">
        <f t="shared" si="23"/>
        <v>422.52689621933996</v>
      </c>
      <c r="IW25" s="366">
        <f t="shared" si="23"/>
        <v>426.35469895839964</v>
      </c>
      <c r="IX25" s="366">
        <f t="shared" si="23"/>
        <v>480.33302547871546</v>
      </c>
      <c r="IY25" s="366">
        <f t="shared" si="23"/>
        <v>410.14517752673805</v>
      </c>
      <c r="IZ25" s="366">
        <f t="shared" si="23"/>
        <v>389.60867718001748</v>
      </c>
      <c r="JA25" s="366">
        <f t="shared" si="23"/>
        <v>375.7491676421555</v>
      </c>
      <c r="JB25" s="366">
        <f t="shared" si="23"/>
        <v>350.02974319963749</v>
      </c>
      <c r="JC25" s="366">
        <f t="shared" ref="JC25:LN25" si="24">SUM(JC21:JC24)</f>
        <v>353.1504435499379</v>
      </c>
      <c r="JD25" s="366">
        <f t="shared" si="24"/>
        <v>457.8497918028562</v>
      </c>
      <c r="JE25" s="366">
        <f t="shared" si="24"/>
        <v>383.56644140283322</v>
      </c>
      <c r="JF25" s="366">
        <f t="shared" si="24"/>
        <v>393.90449976064889</v>
      </c>
      <c r="JG25" s="366">
        <f t="shared" si="24"/>
        <v>417.20828651586476</v>
      </c>
      <c r="JH25" s="366">
        <f t="shared" si="24"/>
        <v>434.54918473228452</v>
      </c>
      <c r="JI25" s="366">
        <f t="shared" si="24"/>
        <v>431.65226326710712</v>
      </c>
      <c r="JJ25" s="366">
        <f t="shared" si="24"/>
        <v>489.90449008183839</v>
      </c>
      <c r="JK25" s="366">
        <f t="shared" si="24"/>
        <v>405.88389303146869</v>
      </c>
      <c r="JL25" s="366">
        <f t="shared" si="24"/>
        <v>408.28514969901295</v>
      </c>
      <c r="JM25" s="366">
        <f t="shared" si="24"/>
        <v>396.07069995652614</v>
      </c>
      <c r="JN25" s="366">
        <f t="shared" si="24"/>
        <v>357.19303513048635</v>
      </c>
      <c r="JO25" s="366">
        <f t="shared" si="24"/>
        <v>375.05516906169606</v>
      </c>
      <c r="JP25" s="366">
        <f t="shared" si="24"/>
        <v>475.52373339147192</v>
      </c>
      <c r="JQ25" s="366">
        <f t="shared" si="24"/>
        <v>398.32511924470879</v>
      </c>
      <c r="JR25" s="366">
        <f t="shared" si="24"/>
        <v>409.52262653648575</v>
      </c>
      <c r="JS25" s="366">
        <f t="shared" si="24"/>
        <v>432.05630434607139</v>
      </c>
      <c r="JT25" s="366">
        <f t="shared" si="24"/>
        <v>449.32810732890925</v>
      </c>
      <c r="JU25" s="366">
        <f t="shared" si="24"/>
        <v>446.83817024790619</v>
      </c>
      <c r="JV25" s="366">
        <f t="shared" si="24"/>
        <v>504.47548265313145</v>
      </c>
      <c r="JW25" s="366">
        <f t="shared" si="24"/>
        <v>434.47031406533608</v>
      </c>
      <c r="JX25" s="366">
        <f t="shared" si="24"/>
        <v>405.04921056207434</v>
      </c>
      <c r="JY25" s="366">
        <f t="shared" si="24"/>
        <v>404.90390964903361</v>
      </c>
      <c r="JZ25" s="366">
        <f t="shared" si="24"/>
        <v>369.08616134561692</v>
      </c>
      <c r="KA25" s="366">
        <f t="shared" si="24"/>
        <v>384.58946109253935</v>
      </c>
      <c r="KB25" s="366">
        <f t="shared" si="24"/>
        <v>486.99411786435303</v>
      </c>
      <c r="KC25" s="366">
        <f t="shared" si="24"/>
        <v>410.12807051834636</v>
      </c>
      <c r="KD25" s="366">
        <f t="shared" si="24"/>
        <v>421.13358433372792</v>
      </c>
      <c r="KE25" s="366">
        <f t="shared" si="24"/>
        <v>443.98048395619855</v>
      </c>
      <c r="KF25" s="366">
        <f t="shared" si="24"/>
        <v>462.07858175109595</v>
      </c>
      <c r="KG25" s="366">
        <f t="shared" si="24"/>
        <v>450.55957936624463</v>
      </c>
      <c r="KH25" s="366">
        <f t="shared" si="24"/>
        <v>513.90993868626049</v>
      </c>
      <c r="KI25" s="366">
        <f t="shared" si="24"/>
        <v>444.87059359029047</v>
      </c>
      <c r="KJ25" s="366">
        <f t="shared" si="24"/>
        <v>423.21039879041615</v>
      </c>
      <c r="KK25" s="366">
        <f t="shared" si="24"/>
        <v>411.2677739592952</v>
      </c>
      <c r="KL25" s="366">
        <f t="shared" si="24"/>
        <v>385.31648798004056</v>
      </c>
      <c r="KM25" s="366">
        <f t="shared" si="24"/>
        <v>390.44566244260739</v>
      </c>
      <c r="KN25" s="366">
        <f t="shared" si="24"/>
        <v>497.23913041432434</v>
      </c>
      <c r="KO25" s="366">
        <f t="shared" si="24"/>
        <v>421.90512680624846</v>
      </c>
      <c r="KP25" s="366">
        <f t="shared" si="24"/>
        <v>432.04492382009647</v>
      </c>
      <c r="KQ25" s="366">
        <f t="shared" si="24"/>
        <v>455.52467981362668</v>
      </c>
      <c r="KR25" s="366">
        <f t="shared" si="24"/>
        <v>474.72399695259179</v>
      </c>
      <c r="KS25" s="366">
        <f t="shared" si="24"/>
        <v>468.71518980245872</v>
      </c>
      <c r="KT25" s="366">
        <f t="shared" si="24"/>
        <v>529.04714387851607</v>
      </c>
      <c r="KU25" s="366">
        <f t="shared" si="24"/>
        <v>459.34275287017806</v>
      </c>
      <c r="KV25" s="366">
        <f t="shared" si="24"/>
        <v>429.76643958050585</v>
      </c>
      <c r="KW25" s="366">
        <f t="shared" si="24"/>
        <v>430.45212675506059</v>
      </c>
      <c r="KX25" s="366">
        <f t="shared" si="24"/>
        <v>394.2672163769526</v>
      </c>
      <c r="KY25" s="366">
        <f t="shared" si="24"/>
        <v>411.12869135039676</v>
      </c>
      <c r="KZ25" s="366">
        <f t="shared" si="24"/>
        <v>514.85515522904257</v>
      </c>
      <c r="LA25" s="366">
        <f t="shared" si="24"/>
        <v>437.17396865523182</v>
      </c>
      <c r="LB25" s="366">
        <f t="shared" si="24"/>
        <v>447.98733267878578</v>
      </c>
      <c r="LC25" s="366">
        <f t="shared" si="24"/>
        <v>470.90097517821289</v>
      </c>
      <c r="LD25" s="366">
        <f t="shared" si="24"/>
        <v>490.23850184719925</v>
      </c>
      <c r="LE25" s="366">
        <f t="shared" si="24"/>
        <v>491.80737121340172</v>
      </c>
      <c r="LF25" s="366">
        <f t="shared" si="24"/>
        <v>547.28167073253678</v>
      </c>
      <c r="LG25" s="366">
        <f t="shared" si="24"/>
        <v>476.25942625402865</v>
      </c>
      <c r="LH25" s="366">
        <f t="shared" si="24"/>
        <v>446.9569737889118</v>
      </c>
      <c r="LI25" s="366">
        <f t="shared" si="24"/>
        <v>446.9143759273652</v>
      </c>
      <c r="LJ25" s="366">
        <f t="shared" si="24"/>
        <v>409.86383262429712</v>
      </c>
      <c r="LK25" s="366">
        <f t="shared" si="24"/>
        <v>427.08818815462024</v>
      </c>
      <c r="LL25" s="366">
        <f t="shared" si="24"/>
        <v>531.07704845527314</v>
      </c>
      <c r="LM25" s="366">
        <f t="shared" si="24"/>
        <v>452.6459900654379</v>
      </c>
      <c r="LN25" s="366">
        <f t="shared" si="24"/>
        <v>463.11960440349986</v>
      </c>
      <c r="LO25" s="366">
        <f t="shared" ref="LO25:NA25" si="25">SUM(LO21:LO24)</f>
        <v>485.85861587721479</v>
      </c>
      <c r="LP25" s="366">
        <f t="shared" si="25"/>
        <v>505.66888235130955</v>
      </c>
      <c r="LQ25" s="366">
        <f t="shared" si="25"/>
        <v>500.96644901851221</v>
      </c>
      <c r="LR25" s="366">
        <f t="shared" si="25"/>
        <v>560.10698593357972</v>
      </c>
      <c r="LS25" s="366">
        <f t="shared" si="25"/>
        <v>474.94570179881038</v>
      </c>
      <c r="LT25" s="366">
        <f t="shared" si="25"/>
        <v>476.76758866109077</v>
      </c>
      <c r="LU25" s="366">
        <f t="shared" si="25"/>
        <v>465.2916111457958</v>
      </c>
      <c r="LV25" s="366">
        <f t="shared" si="25"/>
        <v>424.58683242192728</v>
      </c>
      <c r="LW25" s="366">
        <f t="shared" si="25"/>
        <v>445.33675289696242</v>
      </c>
      <c r="LX25" s="366">
        <f t="shared" si="25"/>
        <v>548.58320639661895</v>
      </c>
      <c r="LY25" s="366">
        <f t="shared" si="25"/>
        <v>468.87165773746938</v>
      </c>
      <c r="LZ25" s="366">
        <f t="shared" si="25"/>
        <v>479.23978203425895</v>
      </c>
      <c r="MA25" s="366">
        <f t="shared" si="25"/>
        <v>501.65224675764091</v>
      </c>
      <c r="MB25" s="366">
        <f t="shared" si="25"/>
        <v>521.82582460919582</v>
      </c>
      <c r="MC25" s="366">
        <f t="shared" si="25"/>
        <v>495.36786312577038</v>
      </c>
      <c r="MD25" s="366">
        <f t="shared" si="25"/>
        <v>567.52633016743334</v>
      </c>
      <c r="ME25" s="366">
        <f t="shared" si="25"/>
        <v>499.09246717903909</v>
      </c>
      <c r="MF25" s="366">
        <f t="shared" si="25"/>
        <v>467.82795865986117</v>
      </c>
      <c r="MG25" s="366">
        <f t="shared" si="25"/>
        <v>470.71577951683025</v>
      </c>
      <c r="MH25" s="366">
        <f t="shared" si="25"/>
        <v>434.25935685822077</v>
      </c>
      <c r="MI25" s="366">
        <f t="shared" si="25"/>
        <v>453.25258925646801</v>
      </c>
      <c r="MJ25" s="366">
        <f t="shared" si="25"/>
        <v>559.26647785490911</v>
      </c>
      <c r="MK25" s="366">
        <f t="shared" si="25"/>
        <v>480.41163689080088</v>
      </c>
      <c r="ML25" s="366">
        <f t="shared" si="25"/>
        <v>490.9842789614155</v>
      </c>
      <c r="MM25" s="366">
        <f t="shared" si="25"/>
        <v>514.0775240798115</v>
      </c>
      <c r="MN25" s="366">
        <f t="shared" si="25"/>
        <v>535.44680061016857</v>
      </c>
      <c r="MO25" s="366">
        <f t="shared" si="25"/>
        <v>531.12326063461671</v>
      </c>
      <c r="MP25" s="366">
        <f t="shared" si="25"/>
        <v>590.38583415133542</v>
      </c>
      <c r="MQ25" s="366">
        <f t="shared" si="25"/>
        <v>519.39926009192948</v>
      </c>
      <c r="MR25" s="366">
        <f t="shared" si="25"/>
        <v>489.56656280553068</v>
      </c>
      <c r="MS25" s="366">
        <f t="shared" si="25"/>
        <v>490.60504628530492</v>
      </c>
      <c r="MT25" s="366">
        <f t="shared" si="25"/>
        <v>452.73412528117007</v>
      </c>
      <c r="MU25" s="366">
        <f t="shared" si="25"/>
        <v>472.00208777027808</v>
      </c>
      <c r="MV25" s="366">
        <f t="shared" si="25"/>
        <v>578.00325763014246</v>
      </c>
      <c r="MW25" s="366">
        <f t="shared" si="25"/>
        <v>498.12720794779813</v>
      </c>
      <c r="MX25" s="366">
        <f t="shared" si="25"/>
        <v>508.19431066055358</v>
      </c>
      <c r="MY25" s="366">
        <f t="shared" si="25"/>
        <v>530.96617125044918</v>
      </c>
      <c r="MZ25" s="366">
        <f t="shared" si="25"/>
        <v>552.73484896023558</v>
      </c>
      <c r="NA25" s="366">
        <f t="shared" si="25"/>
        <v>539.00093315324875</v>
      </c>
    </row>
  </sheetData>
  <mergeCells count="34">
    <mergeCell ref="B10:D10"/>
    <mergeCell ref="B16:D16"/>
    <mergeCell ref="B20:C20"/>
    <mergeCell ref="B1:E1"/>
    <mergeCell ref="F18:Q18"/>
    <mergeCell ref="ET18:FE18"/>
    <mergeCell ref="R18:AC18"/>
    <mergeCell ref="AD18:AO18"/>
    <mergeCell ref="AP18:BA18"/>
    <mergeCell ref="BB18:BM18"/>
    <mergeCell ref="BN18:BY18"/>
    <mergeCell ref="BZ18:CK18"/>
    <mergeCell ref="CL18:CW18"/>
    <mergeCell ref="CX18:DI18"/>
    <mergeCell ref="DJ18:DU18"/>
    <mergeCell ref="DV18:EG18"/>
    <mergeCell ref="EH18:ES18"/>
    <mergeCell ref="KH18:KS18"/>
    <mergeCell ref="FF18:FQ18"/>
    <mergeCell ref="FR18:GC18"/>
    <mergeCell ref="GD18:GO18"/>
    <mergeCell ref="GP18:HA18"/>
    <mergeCell ref="HB18:HM18"/>
    <mergeCell ref="HN18:HY18"/>
    <mergeCell ref="HZ18:IK18"/>
    <mergeCell ref="IL18:IW18"/>
    <mergeCell ref="IX18:JI18"/>
    <mergeCell ref="JJ18:JU18"/>
    <mergeCell ref="JV18:KG18"/>
    <mergeCell ref="KT18:LE18"/>
    <mergeCell ref="LF18:LQ18"/>
    <mergeCell ref="LR18:MC18"/>
    <mergeCell ref="MD18:MO18"/>
    <mergeCell ref="MP18:NA18"/>
  </mergeCell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C2CCD-2E54-440C-B6A9-20664645EA41}">
  <sheetPr>
    <tabColor theme="7" tint="0.59999389629810485"/>
  </sheetPr>
  <dimension ref="A1:NA26"/>
  <sheetViews>
    <sheetView workbookViewId="0">
      <selection activeCell="E28" sqref="E28"/>
    </sheetView>
  </sheetViews>
  <sheetFormatPr defaultColWidth="9.140625" defaultRowHeight="12.75" x14ac:dyDescent="0.2"/>
  <cols>
    <col min="1" max="1" width="30.140625" style="256" bestFit="1" customWidth="1"/>
    <col min="2" max="2" width="31.5703125" style="256" bestFit="1" customWidth="1"/>
    <col min="3" max="3" width="11" style="256" bestFit="1" customWidth="1"/>
    <col min="4" max="4" width="10.7109375" style="256" bestFit="1" customWidth="1"/>
    <col min="5" max="5" width="18.5703125" style="256" bestFit="1" customWidth="1"/>
    <col min="6" max="10" width="8.140625" style="256" bestFit="1" customWidth="1"/>
    <col min="11" max="12" width="7.85546875" style="256" bestFit="1" customWidth="1"/>
    <col min="13" max="13" width="8.140625" style="256" bestFit="1" customWidth="1"/>
    <col min="14" max="14" width="7.85546875" style="256" bestFit="1" customWidth="1"/>
    <col min="15" max="18" width="8.140625" style="256" bestFit="1" customWidth="1"/>
    <col min="19" max="19" width="7.85546875" style="256" bestFit="1" customWidth="1"/>
    <col min="20" max="20" width="8.140625" style="256" bestFit="1" customWidth="1"/>
    <col min="21" max="22" width="7.85546875" style="256" bestFit="1" customWidth="1"/>
    <col min="23" max="23" width="8.140625" style="256" bestFit="1" customWidth="1"/>
    <col min="24" max="24" width="7.5703125" style="256" bestFit="1" customWidth="1"/>
    <col min="25" max="25" width="8.140625" style="256" bestFit="1" customWidth="1"/>
    <col min="26" max="27" width="7.85546875" style="256" bestFit="1" customWidth="1"/>
    <col min="28" max="30" width="8.140625" style="256" bestFit="1" customWidth="1"/>
    <col min="31" max="33" width="7.85546875" style="256" bestFit="1" customWidth="1"/>
    <col min="34" max="34" width="7.5703125" style="256" bestFit="1" customWidth="1"/>
    <col min="35" max="35" width="7.85546875" style="256" bestFit="1" customWidth="1"/>
    <col min="36" max="37" width="8.140625" style="256" bestFit="1" customWidth="1"/>
    <col min="38" max="38" width="7.85546875" style="256" bestFit="1" customWidth="1"/>
    <col min="39" max="40" width="8.140625" style="256" bestFit="1" customWidth="1"/>
    <col min="41" max="41" width="7.85546875" style="256" bestFit="1" customWidth="1"/>
    <col min="42" max="42" width="8.140625" style="256" bestFit="1" customWidth="1"/>
    <col min="43" max="43" width="7.85546875" style="256" bestFit="1" customWidth="1"/>
    <col min="44" max="46" width="8.140625" style="256" bestFit="1" customWidth="1"/>
    <col min="47" max="47" width="7.85546875" style="256" bestFit="1" customWidth="1"/>
    <col min="48" max="48" width="8.140625" style="256" bestFit="1" customWidth="1"/>
    <col min="49" max="49" width="7.85546875" style="256" bestFit="1" customWidth="1"/>
    <col min="50" max="54" width="8.140625" style="256" bestFit="1" customWidth="1"/>
    <col min="55" max="56" width="7.85546875" style="256" bestFit="1" customWidth="1"/>
    <col min="57" max="57" width="8.140625" style="256" bestFit="1" customWidth="1"/>
    <col min="58" max="59" width="7.85546875" style="256" bestFit="1" customWidth="1"/>
    <col min="60" max="60" width="8.140625" style="256" bestFit="1" customWidth="1"/>
    <col min="61" max="61" width="7.85546875" style="256" bestFit="1" customWidth="1"/>
    <col min="62" max="63" width="8.140625" style="256" bestFit="1" customWidth="1"/>
    <col min="64" max="65" width="7.85546875" style="256" bestFit="1" customWidth="1"/>
    <col min="66" max="74" width="8.140625" style="256" bestFit="1" customWidth="1"/>
    <col min="75" max="77" width="7.85546875" style="256" bestFit="1" customWidth="1"/>
    <col min="78" max="78" width="7.5703125" style="256" bestFit="1" customWidth="1"/>
    <col min="79" max="79" width="7.85546875" style="256" bestFit="1" customWidth="1"/>
    <col min="80" max="81" width="8.140625" style="256" bestFit="1" customWidth="1"/>
    <col min="82" max="84" width="7.85546875" style="256" bestFit="1" customWidth="1"/>
    <col min="85" max="88" width="8.140625" style="256" bestFit="1" customWidth="1"/>
    <col min="89" max="89" width="7.5703125" style="256" bestFit="1" customWidth="1"/>
    <col min="90" max="91" width="8.140625" style="256" bestFit="1" customWidth="1"/>
    <col min="92" max="92" width="7.85546875" style="256" bestFit="1" customWidth="1"/>
    <col min="93" max="93" width="8.140625" style="256" bestFit="1" customWidth="1"/>
    <col min="94" max="94" width="7.85546875" style="256" bestFit="1" customWidth="1"/>
    <col min="95" max="96" width="8.140625" style="256" bestFit="1" customWidth="1"/>
    <col min="97" max="97" width="7.85546875" style="256" bestFit="1" customWidth="1"/>
    <col min="98" max="102" width="8.140625" style="256" bestFit="1" customWidth="1"/>
    <col min="103" max="103" width="7.85546875" style="256" bestFit="1" customWidth="1"/>
    <col min="104" max="109" width="8.140625" style="256" bestFit="1" customWidth="1"/>
    <col min="110" max="111" width="7.85546875" style="256" bestFit="1" customWidth="1"/>
    <col min="112" max="112" width="8.140625" style="256" bestFit="1" customWidth="1"/>
    <col min="113" max="113" width="7.85546875" style="256" bestFit="1" customWidth="1"/>
    <col min="114" max="114" width="8.140625" style="256" bestFit="1" customWidth="1"/>
    <col min="115" max="115" width="7.5703125" style="256" bestFit="1" customWidth="1"/>
    <col min="116" max="116" width="7.85546875" style="256" bestFit="1" customWidth="1"/>
    <col min="117" max="120" width="8.140625" style="256" bestFit="1" customWidth="1"/>
    <col min="121" max="121" width="7.5703125" style="256" bestFit="1" customWidth="1"/>
    <col min="122" max="126" width="8.140625" style="256" bestFit="1" customWidth="1"/>
    <col min="127" max="127" width="7.85546875" style="256" bestFit="1" customWidth="1"/>
    <col min="128" max="128" width="8.140625" style="256" bestFit="1" customWidth="1"/>
    <col min="129" max="131" width="7.85546875" style="256" bestFit="1" customWidth="1"/>
    <col min="132" max="133" width="8.140625" style="256" bestFit="1" customWidth="1"/>
    <col min="134" max="134" width="7.85546875" style="256" bestFit="1" customWidth="1"/>
    <col min="135" max="135" width="8.140625" style="256" bestFit="1" customWidth="1"/>
    <col min="136" max="137" width="7.85546875" style="256" bestFit="1" customWidth="1"/>
    <col min="138" max="138" width="7.5703125" style="256" bestFit="1" customWidth="1"/>
    <col min="139" max="140" width="8.140625" style="256" bestFit="1" customWidth="1"/>
    <col min="141" max="141" width="7.5703125" style="256" bestFit="1" customWidth="1"/>
    <col min="142" max="146" width="8.140625" style="256" bestFit="1" customWidth="1"/>
    <col min="147" max="147" width="7.85546875" style="256" bestFit="1" customWidth="1"/>
    <col min="148" max="150" width="8.140625" style="256" bestFit="1" customWidth="1"/>
    <col min="151" max="151" width="7.85546875" style="256" bestFit="1" customWidth="1"/>
    <col min="152" max="152" width="8.140625" style="256" bestFit="1" customWidth="1"/>
    <col min="153" max="153" width="7.85546875" style="256" bestFit="1" customWidth="1"/>
    <col min="154" max="154" width="8.140625" style="256" bestFit="1" customWidth="1"/>
    <col min="155" max="156" width="7.5703125" style="256" bestFit="1" customWidth="1"/>
    <col min="157" max="157" width="8.140625" style="256" bestFit="1" customWidth="1"/>
    <col min="158" max="158" width="7.5703125" style="256" bestFit="1" customWidth="1"/>
    <col min="159" max="160" width="8.140625" style="256" bestFit="1" customWidth="1"/>
    <col min="161" max="162" width="7.85546875" style="256" bestFit="1" customWidth="1"/>
    <col min="163" max="166" width="8.140625" style="256" bestFit="1" customWidth="1"/>
    <col min="167" max="167" width="7.85546875" style="256" bestFit="1" customWidth="1"/>
    <col min="168" max="171" width="8.140625" style="256" bestFit="1" customWidth="1"/>
    <col min="172" max="174" width="7.85546875" style="256" bestFit="1" customWidth="1"/>
    <col min="175" max="176" width="8.140625" style="256" bestFit="1" customWidth="1"/>
    <col min="177" max="177" width="7.85546875" style="256" bestFit="1" customWidth="1"/>
    <col min="178" max="179" width="8.140625" style="256" bestFit="1" customWidth="1"/>
    <col min="180" max="181" width="7.85546875" style="256" bestFit="1" customWidth="1"/>
    <col min="182" max="182" width="8.140625" style="256" bestFit="1" customWidth="1"/>
    <col min="183" max="183" width="7.85546875" style="256" bestFit="1" customWidth="1"/>
    <col min="184" max="184" width="8.140625" style="256" bestFit="1" customWidth="1"/>
    <col min="185" max="185" width="7.85546875" style="256" bestFit="1" customWidth="1"/>
    <col min="186" max="192" width="8.140625" style="256" bestFit="1" customWidth="1"/>
    <col min="193" max="193" width="7.85546875" style="256" bestFit="1" customWidth="1"/>
    <col min="194" max="196" width="8.140625" style="256" bestFit="1" customWidth="1"/>
    <col min="197" max="197" width="7.85546875" style="256" bestFit="1" customWidth="1"/>
    <col min="198" max="207" width="8.140625" style="256" bestFit="1" customWidth="1"/>
    <col min="208" max="208" width="7.85546875" style="256" bestFit="1" customWidth="1"/>
    <col min="209" max="210" width="8.140625" style="256" bestFit="1" customWidth="1"/>
    <col min="211" max="211" width="7.5703125" style="256" bestFit="1" customWidth="1"/>
    <col min="212" max="214" width="8.140625" style="256" bestFit="1" customWidth="1"/>
    <col min="215" max="215" width="7.5703125" style="256" bestFit="1" customWidth="1"/>
    <col min="216" max="217" width="7.85546875" style="256" bestFit="1" customWidth="1"/>
    <col min="218" max="224" width="8.140625" style="256" bestFit="1" customWidth="1"/>
    <col min="225" max="225" width="7.85546875" style="256" bestFit="1" customWidth="1"/>
    <col min="226" max="229" width="8.140625" style="256" bestFit="1" customWidth="1"/>
    <col min="230" max="230" width="7.85546875" style="256" bestFit="1" customWidth="1"/>
    <col min="231" max="231" width="8.140625" style="256" bestFit="1" customWidth="1"/>
    <col min="232" max="232" width="7.85546875" style="256" bestFit="1" customWidth="1"/>
    <col min="233" max="233" width="8.140625" style="256" bestFit="1" customWidth="1"/>
    <col min="234" max="234" width="7.85546875" style="256" bestFit="1" customWidth="1"/>
    <col min="235" max="236" width="8.140625" style="256" bestFit="1" customWidth="1"/>
    <col min="237" max="239" width="7.85546875" style="256" bestFit="1" customWidth="1"/>
    <col min="240" max="240" width="8.140625" style="256" bestFit="1" customWidth="1"/>
    <col min="241" max="242" width="7.85546875" style="256" bestFit="1" customWidth="1"/>
    <col min="243" max="243" width="8.140625" style="256" bestFit="1" customWidth="1"/>
    <col min="244" max="244" width="7.85546875" style="256" bestFit="1" customWidth="1"/>
    <col min="245" max="247" width="8.140625" style="256" bestFit="1" customWidth="1"/>
    <col min="248" max="248" width="7.85546875" style="256" bestFit="1" customWidth="1"/>
    <col min="249" max="250" width="8.140625" style="256" bestFit="1" customWidth="1"/>
    <col min="251" max="251" width="7.85546875" style="256" bestFit="1" customWidth="1"/>
    <col min="252" max="252" width="8.140625" style="256" bestFit="1" customWidth="1"/>
    <col min="253" max="253" width="7.85546875" style="256" bestFit="1" customWidth="1"/>
    <col min="254" max="254" width="8.140625" style="256" bestFit="1" customWidth="1"/>
    <col min="255" max="255" width="7.85546875" style="256" bestFit="1" customWidth="1"/>
    <col min="256" max="257" width="8.140625" style="256" bestFit="1" customWidth="1"/>
    <col min="258" max="259" width="7.85546875" style="256" bestFit="1" customWidth="1"/>
    <col min="260" max="260" width="8.140625" style="256" bestFit="1" customWidth="1"/>
    <col min="261" max="261" width="7.85546875" style="256" bestFit="1" customWidth="1"/>
    <col min="262" max="263" width="8.140625" style="256" bestFit="1" customWidth="1"/>
    <col min="264" max="264" width="7.85546875" style="256" bestFit="1" customWidth="1"/>
    <col min="265" max="266" width="8.140625" style="256" bestFit="1" customWidth="1"/>
    <col min="267" max="267" width="7.85546875" style="256" bestFit="1" customWidth="1"/>
    <col min="268" max="270" width="8.140625" style="256" bestFit="1" customWidth="1"/>
    <col min="271" max="271" width="7.5703125" style="256" bestFit="1" customWidth="1"/>
    <col min="272" max="272" width="7.85546875" style="256" bestFit="1" customWidth="1"/>
    <col min="273" max="273" width="8.140625" style="256" bestFit="1" customWidth="1"/>
    <col min="274" max="274" width="7.85546875" style="256" bestFit="1" customWidth="1"/>
    <col min="275" max="275" width="8.140625" style="256" bestFit="1" customWidth="1"/>
    <col min="276" max="276" width="7.85546875" style="256" bestFit="1" customWidth="1"/>
    <col min="277" max="277" width="8.140625" style="256" bestFit="1" customWidth="1"/>
    <col min="278" max="278" width="7.85546875" style="256" bestFit="1" customWidth="1"/>
    <col min="279" max="281" width="8.140625" style="256" bestFit="1" customWidth="1"/>
    <col min="282" max="282" width="8.7109375" style="256" bestFit="1" customWidth="1"/>
    <col min="283" max="283" width="8.140625" style="256" bestFit="1" customWidth="1"/>
    <col min="284" max="285" width="7.85546875" style="256" bestFit="1" customWidth="1"/>
    <col min="286" max="288" width="8.140625" style="256" bestFit="1" customWidth="1"/>
    <col min="289" max="289" width="7.85546875" style="256" bestFit="1" customWidth="1"/>
    <col min="290" max="292" width="8.140625" style="256" bestFit="1" customWidth="1"/>
    <col min="293" max="293" width="7.85546875" style="256" bestFit="1" customWidth="1"/>
    <col min="294" max="294" width="8.7109375" style="256" bestFit="1" customWidth="1"/>
    <col min="295" max="295" width="8.140625" style="256" bestFit="1" customWidth="1"/>
    <col min="296" max="296" width="7.85546875" style="256" bestFit="1" customWidth="1"/>
    <col min="297" max="297" width="8.140625" style="256" bestFit="1" customWidth="1"/>
    <col min="298" max="299" width="7.85546875" style="256" bestFit="1" customWidth="1"/>
    <col min="300" max="302" width="8.140625" style="256" bestFit="1" customWidth="1"/>
    <col min="303" max="303" width="7.5703125" style="256" bestFit="1" customWidth="1"/>
    <col min="304" max="304" width="7.85546875" style="256" bestFit="1" customWidth="1"/>
    <col min="305" max="305" width="8.140625" style="256" bestFit="1" customWidth="1"/>
    <col min="306" max="306" width="8.7109375" style="256" bestFit="1" customWidth="1"/>
    <col min="307" max="307" width="7.85546875" style="256" bestFit="1" customWidth="1"/>
    <col min="308" max="308" width="8.140625" style="256" bestFit="1" customWidth="1"/>
    <col min="309" max="309" width="7.85546875" style="256" bestFit="1" customWidth="1"/>
    <col min="310" max="310" width="8.140625" style="256" bestFit="1" customWidth="1"/>
    <col min="311" max="311" width="7.85546875" style="256" bestFit="1" customWidth="1"/>
    <col min="312" max="312" width="8.7109375" style="256" bestFit="1" customWidth="1"/>
    <col min="313" max="313" width="7.85546875" style="256" bestFit="1" customWidth="1"/>
    <col min="314" max="315" width="8.140625" style="256" bestFit="1" customWidth="1"/>
    <col min="316" max="317" width="7.85546875" style="256" bestFit="1" customWidth="1"/>
    <col min="318" max="318" width="8.7109375" style="256" bestFit="1" customWidth="1"/>
    <col min="319" max="323" width="8.140625" style="256" bestFit="1" customWidth="1"/>
    <col min="324" max="324" width="8.42578125" style="256" bestFit="1" customWidth="1"/>
    <col min="325" max="325" width="7.85546875" style="256" bestFit="1" customWidth="1"/>
    <col min="326" max="327" width="8.140625" style="256" bestFit="1" customWidth="1"/>
    <col min="328" max="328" width="8.42578125" style="256" bestFit="1" customWidth="1"/>
    <col min="329" max="329" width="8.7109375" style="256" bestFit="1" customWidth="1"/>
    <col min="330" max="332" width="8.140625" style="256" bestFit="1" customWidth="1"/>
    <col min="333" max="333" width="7.85546875" style="256" bestFit="1" customWidth="1"/>
    <col min="334" max="334" width="8.140625" style="256" bestFit="1" customWidth="1"/>
    <col min="335" max="335" width="7.85546875" style="256" bestFit="1" customWidth="1"/>
    <col min="336" max="336" width="8.42578125" style="256" bestFit="1" customWidth="1"/>
    <col min="337" max="338" width="8.140625" style="256" bestFit="1" customWidth="1"/>
    <col min="339" max="340" width="8.7109375" style="256" bestFit="1" customWidth="1"/>
    <col min="341" max="341" width="7.85546875" style="256" bestFit="1" customWidth="1"/>
    <col min="342" max="342" width="8.42578125" style="256" bestFit="1" customWidth="1"/>
    <col min="343" max="344" width="7.85546875" style="256" bestFit="1" customWidth="1"/>
    <col min="345" max="345" width="8.140625" style="256" bestFit="1" customWidth="1"/>
    <col min="346" max="346" width="7.85546875" style="256" bestFit="1" customWidth="1"/>
    <col min="347" max="348" width="8.140625" style="256" bestFit="1" customWidth="1"/>
    <col min="349" max="349" width="7.85546875" style="256" bestFit="1" customWidth="1"/>
    <col min="350" max="350" width="8.140625" style="256" bestFit="1" customWidth="1"/>
    <col min="351" max="351" width="8.7109375" style="256" bestFit="1" customWidth="1"/>
    <col min="352" max="352" width="8.42578125" style="256" bestFit="1" customWidth="1"/>
    <col min="353" max="353" width="8.7109375" style="256" bestFit="1" customWidth="1"/>
    <col min="354" max="354" width="8.140625" style="256" bestFit="1" customWidth="1"/>
    <col min="355" max="355" width="8.7109375" style="256" bestFit="1" customWidth="1"/>
    <col min="356" max="356" width="8.140625" style="256" bestFit="1" customWidth="1"/>
    <col min="357" max="357" width="7.5703125" style="256" bestFit="1" customWidth="1"/>
    <col min="358" max="359" width="8.140625" style="256" bestFit="1" customWidth="1"/>
    <col min="360" max="360" width="8.42578125" style="256" bestFit="1" customWidth="1"/>
    <col min="361" max="361" width="7.85546875" style="256" bestFit="1" customWidth="1"/>
    <col min="362" max="362" width="8.42578125" style="256" bestFit="1" customWidth="1"/>
    <col min="363" max="363" width="8.7109375" style="256" bestFit="1" customWidth="1"/>
    <col min="364" max="364" width="8.42578125" style="256" bestFit="1" customWidth="1"/>
    <col min="365" max="365" width="8.7109375" style="256" bestFit="1" customWidth="1"/>
    <col min="366" max="16384" width="9.140625" style="256"/>
  </cols>
  <sheetData>
    <row r="1" spans="1:5" x14ac:dyDescent="0.2">
      <c r="B1" s="701" t="s">
        <v>0</v>
      </c>
      <c r="C1" s="701"/>
      <c r="D1" s="701"/>
      <c r="E1" s="701"/>
    </row>
    <row r="2" spans="1:5" x14ac:dyDescent="0.2">
      <c r="A2" s="257" t="s">
        <v>610</v>
      </c>
      <c r="B2" s="257" t="s">
        <v>591</v>
      </c>
      <c r="C2" s="257" t="s">
        <v>592</v>
      </c>
      <c r="D2" s="288" t="s">
        <v>623</v>
      </c>
      <c r="E2" s="288" t="s">
        <v>624</v>
      </c>
    </row>
    <row r="3" spans="1:5" x14ac:dyDescent="0.2">
      <c r="A3" s="260" t="s">
        <v>613</v>
      </c>
      <c r="B3" s="258" t="str">
        <f>'Cargos e Salários'!C99</f>
        <v>Supervisor de lanchonete</v>
      </c>
      <c r="C3" s="259">
        <v>1</v>
      </c>
      <c r="D3" s="283">
        <f>'Cargos e Salários'!AC99</f>
        <v>5279.1491158888894</v>
      </c>
      <c r="E3" s="283">
        <f>D3*C3</f>
        <v>5279.1491158888894</v>
      </c>
    </row>
    <row r="4" spans="1:5" x14ac:dyDescent="0.2">
      <c r="A4" s="260" t="s">
        <v>613</v>
      </c>
      <c r="B4" s="258" t="str">
        <f>'Cargos e Salários'!C86</f>
        <v>Atendente de bar/lanchonete</v>
      </c>
      <c r="C4" s="259">
        <v>2</v>
      </c>
      <c r="D4" s="283">
        <f>'Cargos e Salários'!AC86</f>
        <v>3600.0585793688888</v>
      </c>
      <c r="E4" s="283">
        <f>D4*C4</f>
        <v>7200.1171587377776</v>
      </c>
    </row>
    <row r="5" spans="1:5" x14ac:dyDescent="0.2">
      <c r="A5" s="260" t="s">
        <v>613</v>
      </c>
      <c r="B5" s="258" t="str">
        <f>'Cargos e Salários'!C91</f>
        <v>Confeiteiro</v>
      </c>
      <c r="C5" s="259">
        <v>0</v>
      </c>
      <c r="D5" s="283">
        <f>'Cargos e Salários'!AC91</f>
        <v>4427.338719399042</v>
      </c>
      <c r="E5" s="283">
        <f t="shared" ref="E5:E8" si="0">D5*C5</f>
        <v>0</v>
      </c>
    </row>
    <row r="6" spans="1:5" x14ac:dyDescent="0.2">
      <c r="A6" s="260" t="s">
        <v>613</v>
      </c>
      <c r="B6" s="258" t="str">
        <f>'Cargos e Salários'!C128</f>
        <v>Auxiliar de serviços gerais</v>
      </c>
      <c r="C6" s="259">
        <v>1</v>
      </c>
      <c r="D6" s="283">
        <f>'Cargos e Salários'!AC128</f>
        <v>3359.9228458350431</v>
      </c>
      <c r="E6" s="283">
        <f t="shared" si="0"/>
        <v>3359.9228458350431</v>
      </c>
    </row>
    <row r="7" spans="1:5" x14ac:dyDescent="0.2">
      <c r="A7" s="260" t="s">
        <v>613</v>
      </c>
      <c r="B7" s="258" t="str">
        <f>'Cargos e Salários'!C41</f>
        <v>Caixa atendente</v>
      </c>
      <c r="C7" s="259">
        <v>2</v>
      </c>
      <c r="D7" s="283">
        <f>'Cargos e Salários'!AC41</f>
        <v>3370.3818158888889</v>
      </c>
      <c r="E7" s="283">
        <f t="shared" si="0"/>
        <v>6740.7636317777778</v>
      </c>
    </row>
    <row r="8" spans="1:5" x14ac:dyDescent="0.2">
      <c r="A8" s="260" t="s">
        <v>613</v>
      </c>
      <c r="B8" s="258" t="str">
        <f>'Cargos e Salários'!C67</f>
        <v>Jovem aprendiz</v>
      </c>
      <c r="C8" s="259">
        <v>1</v>
      </c>
      <c r="D8" s="283">
        <f>'Cargos e Salários'!AC67</f>
        <v>1930.603186735043</v>
      </c>
      <c r="E8" s="283">
        <f t="shared" si="0"/>
        <v>1930.603186735043</v>
      </c>
    </row>
    <row r="9" spans="1:5" x14ac:dyDescent="0.2">
      <c r="C9" s="287">
        <f>SUM(C3:C8)</f>
        <v>7</v>
      </c>
      <c r="E9" s="285">
        <f>SUM(E3:E8)</f>
        <v>24510.555938974529</v>
      </c>
    </row>
    <row r="10" spans="1:5" x14ac:dyDescent="0.2">
      <c r="E10" s="286"/>
    </row>
    <row r="11" spans="1:5" x14ac:dyDescent="0.2">
      <c r="A11" s="257" t="s">
        <v>610</v>
      </c>
      <c r="B11" s="701" t="s">
        <v>595</v>
      </c>
      <c r="C11" s="701"/>
      <c r="D11" s="701"/>
    </row>
    <row r="12" spans="1:5" x14ac:dyDescent="0.2">
      <c r="A12" s="260" t="s">
        <v>614</v>
      </c>
      <c r="B12" s="258" t="s">
        <v>607</v>
      </c>
      <c r="C12" s="261">
        <v>1500</v>
      </c>
      <c r="D12" s="262" t="s">
        <v>594</v>
      </c>
      <c r="E12" s="263"/>
    </row>
    <row r="13" spans="1:5" x14ac:dyDescent="0.2">
      <c r="A13" s="260" t="s">
        <v>615</v>
      </c>
      <c r="B13" s="258" t="s">
        <v>608</v>
      </c>
      <c r="C13" s="261">
        <v>2500</v>
      </c>
      <c r="D13" s="262" t="s">
        <v>594</v>
      </c>
      <c r="E13" s="263"/>
    </row>
    <row r="14" spans="1:5" x14ac:dyDescent="0.2">
      <c r="A14" s="260" t="s">
        <v>614</v>
      </c>
      <c r="B14" s="258" t="s">
        <v>609</v>
      </c>
      <c r="C14" s="261">
        <v>0</v>
      </c>
      <c r="D14" s="262" t="s">
        <v>594</v>
      </c>
      <c r="E14" s="263"/>
    </row>
    <row r="15" spans="1:5" x14ac:dyDescent="0.2">
      <c r="A15" s="263"/>
      <c r="B15" s="264"/>
      <c r="C15" s="339">
        <f>SUM(C12:C14)</f>
        <v>4000</v>
      </c>
      <c r="D15" s="266"/>
      <c r="E15" s="263"/>
    </row>
    <row r="16" spans="1:5" x14ac:dyDescent="0.2">
      <c r="A16" s="263"/>
      <c r="B16" s="264"/>
      <c r="C16" s="265"/>
      <c r="D16" s="266"/>
      <c r="E16" s="263"/>
    </row>
    <row r="17" spans="1:365" x14ac:dyDescent="0.2">
      <c r="A17" s="257" t="s">
        <v>610</v>
      </c>
      <c r="B17" s="701" t="s">
        <v>565</v>
      </c>
      <c r="C17" s="701"/>
      <c r="D17" s="701"/>
    </row>
    <row r="18" spans="1:365" x14ac:dyDescent="0.2">
      <c r="A18" s="260" t="s">
        <v>614</v>
      </c>
      <c r="B18" s="258" t="s">
        <v>606</v>
      </c>
      <c r="C18" s="270">
        <v>6000</v>
      </c>
      <c r="D18" s="262" t="s">
        <v>594</v>
      </c>
      <c r="E18" s="263"/>
    </row>
    <row r="19" spans="1:365" x14ac:dyDescent="0.2">
      <c r="A19" s="271"/>
      <c r="B19" s="264"/>
      <c r="C19" s="340">
        <f>SUM(C18)</f>
        <v>6000</v>
      </c>
      <c r="D19" s="266"/>
      <c r="E19" s="263"/>
      <c r="F19" s="705" t="s">
        <v>284</v>
      </c>
      <c r="G19" s="706"/>
      <c r="H19" s="706"/>
      <c r="I19" s="706"/>
      <c r="J19" s="706"/>
      <c r="K19" s="706"/>
      <c r="L19" s="706"/>
      <c r="M19" s="706"/>
      <c r="N19" s="706"/>
      <c r="O19" s="706"/>
      <c r="P19" s="706"/>
      <c r="Q19" s="707"/>
      <c r="R19" s="705" t="s">
        <v>285</v>
      </c>
      <c r="S19" s="706"/>
      <c r="T19" s="706"/>
      <c r="U19" s="706"/>
      <c r="V19" s="706"/>
      <c r="W19" s="706"/>
      <c r="X19" s="706"/>
      <c r="Y19" s="706"/>
      <c r="Z19" s="706"/>
      <c r="AA19" s="706"/>
      <c r="AB19" s="706"/>
      <c r="AC19" s="707"/>
      <c r="AD19" s="705" t="s">
        <v>286</v>
      </c>
      <c r="AE19" s="706"/>
      <c r="AF19" s="706"/>
      <c r="AG19" s="706"/>
      <c r="AH19" s="706"/>
      <c r="AI19" s="706"/>
      <c r="AJ19" s="706"/>
      <c r="AK19" s="706"/>
      <c r="AL19" s="706"/>
      <c r="AM19" s="706"/>
      <c r="AN19" s="706"/>
      <c r="AO19" s="707"/>
      <c r="AP19" s="705" t="s">
        <v>287</v>
      </c>
      <c r="AQ19" s="706"/>
      <c r="AR19" s="706"/>
      <c r="AS19" s="706"/>
      <c r="AT19" s="706"/>
      <c r="AU19" s="706"/>
      <c r="AV19" s="706"/>
      <c r="AW19" s="706"/>
      <c r="AX19" s="706"/>
      <c r="AY19" s="706"/>
      <c r="AZ19" s="706"/>
      <c r="BA19" s="707"/>
      <c r="BB19" s="705" t="s">
        <v>288</v>
      </c>
      <c r="BC19" s="706"/>
      <c r="BD19" s="706"/>
      <c r="BE19" s="706"/>
      <c r="BF19" s="706"/>
      <c r="BG19" s="706"/>
      <c r="BH19" s="706"/>
      <c r="BI19" s="706"/>
      <c r="BJ19" s="706"/>
      <c r="BK19" s="706"/>
      <c r="BL19" s="706"/>
      <c r="BM19" s="707"/>
      <c r="BN19" s="705" t="s">
        <v>289</v>
      </c>
      <c r="BO19" s="706"/>
      <c r="BP19" s="706"/>
      <c r="BQ19" s="706"/>
      <c r="BR19" s="706"/>
      <c r="BS19" s="706"/>
      <c r="BT19" s="706"/>
      <c r="BU19" s="706"/>
      <c r="BV19" s="706"/>
      <c r="BW19" s="706"/>
      <c r="BX19" s="706"/>
      <c r="BY19" s="707"/>
      <c r="BZ19" s="705" t="s">
        <v>290</v>
      </c>
      <c r="CA19" s="706"/>
      <c r="CB19" s="706"/>
      <c r="CC19" s="706"/>
      <c r="CD19" s="706"/>
      <c r="CE19" s="706"/>
      <c r="CF19" s="706"/>
      <c r="CG19" s="706"/>
      <c r="CH19" s="706"/>
      <c r="CI19" s="706"/>
      <c r="CJ19" s="706"/>
      <c r="CK19" s="707"/>
      <c r="CL19" s="705" t="s">
        <v>291</v>
      </c>
      <c r="CM19" s="706"/>
      <c r="CN19" s="706"/>
      <c r="CO19" s="706"/>
      <c r="CP19" s="706"/>
      <c r="CQ19" s="706"/>
      <c r="CR19" s="706"/>
      <c r="CS19" s="706"/>
      <c r="CT19" s="706"/>
      <c r="CU19" s="706"/>
      <c r="CV19" s="706"/>
      <c r="CW19" s="707"/>
      <c r="CX19" s="705" t="s">
        <v>292</v>
      </c>
      <c r="CY19" s="706"/>
      <c r="CZ19" s="706"/>
      <c r="DA19" s="706"/>
      <c r="DB19" s="706"/>
      <c r="DC19" s="706"/>
      <c r="DD19" s="706"/>
      <c r="DE19" s="706"/>
      <c r="DF19" s="706"/>
      <c r="DG19" s="706"/>
      <c r="DH19" s="706"/>
      <c r="DI19" s="707"/>
      <c r="DJ19" s="705" t="s">
        <v>293</v>
      </c>
      <c r="DK19" s="706"/>
      <c r="DL19" s="706"/>
      <c r="DM19" s="706"/>
      <c r="DN19" s="706"/>
      <c r="DO19" s="706"/>
      <c r="DP19" s="706"/>
      <c r="DQ19" s="706"/>
      <c r="DR19" s="706"/>
      <c r="DS19" s="706"/>
      <c r="DT19" s="706"/>
      <c r="DU19" s="707"/>
      <c r="DV19" s="705" t="s">
        <v>294</v>
      </c>
      <c r="DW19" s="706"/>
      <c r="DX19" s="706"/>
      <c r="DY19" s="706"/>
      <c r="DZ19" s="706"/>
      <c r="EA19" s="706"/>
      <c r="EB19" s="706"/>
      <c r="EC19" s="706"/>
      <c r="ED19" s="706"/>
      <c r="EE19" s="706"/>
      <c r="EF19" s="706"/>
      <c r="EG19" s="707"/>
      <c r="EH19" s="705" t="s">
        <v>295</v>
      </c>
      <c r="EI19" s="706"/>
      <c r="EJ19" s="706"/>
      <c r="EK19" s="706"/>
      <c r="EL19" s="706"/>
      <c r="EM19" s="706"/>
      <c r="EN19" s="706"/>
      <c r="EO19" s="706"/>
      <c r="EP19" s="706"/>
      <c r="EQ19" s="706"/>
      <c r="ER19" s="706"/>
      <c r="ES19" s="707"/>
      <c r="ET19" s="705" t="s">
        <v>296</v>
      </c>
      <c r="EU19" s="706"/>
      <c r="EV19" s="706"/>
      <c r="EW19" s="706"/>
      <c r="EX19" s="706"/>
      <c r="EY19" s="706"/>
      <c r="EZ19" s="706"/>
      <c r="FA19" s="706"/>
      <c r="FB19" s="706"/>
      <c r="FC19" s="706"/>
      <c r="FD19" s="706"/>
      <c r="FE19" s="707"/>
      <c r="FF19" s="705" t="s">
        <v>297</v>
      </c>
      <c r="FG19" s="706"/>
      <c r="FH19" s="706"/>
      <c r="FI19" s="706"/>
      <c r="FJ19" s="706"/>
      <c r="FK19" s="706"/>
      <c r="FL19" s="706"/>
      <c r="FM19" s="706"/>
      <c r="FN19" s="706"/>
      <c r="FO19" s="706"/>
      <c r="FP19" s="706"/>
      <c r="FQ19" s="707"/>
      <c r="FR19" s="705" t="s">
        <v>298</v>
      </c>
      <c r="FS19" s="706"/>
      <c r="FT19" s="706"/>
      <c r="FU19" s="706"/>
      <c r="FV19" s="706"/>
      <c r="FW19" s="706"/>
      <c r="FX19" s="706"/>
      <c r="FY19" s="706"/>
      <c r="FZ19" s="706"/>
      <c r="GA19" s="706"/>
      <c r="GB19" s="706"/>
      <c r="GC19" s="707"/>
      <c r="GD19" s="705" t="s">
        <v>299</v>
      </c>
      <c r="GE19" s="706"/>
      <c r="GF19" s="706"/>
      <c r="GG19" s="706"/>
      <c r="GH19" s="706"/>
      <c r="GI19" s="706"/>
      <c r="GJ19" s="706"/>
      <c r="GK19" s="706"/>
      <c r="GL19" s="706"/>
      <c r="GM19" s="706"/>
      <c r="GN19" s="706"/>
      <c r="GO19" s="707"/>
      <c r="GP19" s="705" t="s">
        <v>300</v>
      </c>
      <c r="GQ19" s="706"/>
      <c r="GR19" s="706"/>
      <c r="GS19" s="706"/>
      <c r="GT19" s="706"/>
      <c r="GU19" s="706"/>
      <c r="GV19" s="706"/>
      <c r="GW19" s="706"/>
      <c r="GX19" s="706"/>
      <c r="GY19" s="706"/>
      <c r="GZ19" s="706"/>
      <c r="HA19" s="707"/>
      <c r="HB19" s="705" t="s">
        <v>301</v>
      </c>
      <c r="HC19" s="706"/>
      <c r="HD19" s="706"/>
      <c r="HE19" s="706"/>
      <c r="HF19" s="706"/>
      <c r="HG19" s="706"/>
      <c r="HH19" s="706"/>
      <c r="HI19" s="706"/>
      <c r="HJ19" s="706"/>
      <c r="HK19" s="706"/>
      <c r="HL19" s="706"/>
      <c r="HM19" s="707"/>
      <c r="HN19" s="705" t="s">
        <v>302</v>
      </c>
      <c r="HO19" s="706"/>
      <c r="HP19" s="706"/>
      <c r="HQ19" s="706"/>
      <c r="HR19" s="706"/>
      <c r="HS19" s="706"/>
      <c r="HT19" s="706"/>
      <c r="HU19" s="706"/>
      <c r="HV19" s="706"/>
      <c r="HW19" s="706"/>
      <c r="HX19" s="706"/>
      <c r="HY19" s="707"/>
      <c r="HZ19" s="705" t="s">
        <v>303</v>
      </c>
      <c r="IA19" s="706"/>
      <c r="IB19" s="706"/>
      <c r="IC19" s="706"/>
      <c r="ID19" s="706"/>
      <c r="IE19" s="706"/>
      <c r="IF19" s="706"/>
      <c r="IG19" s="706"/>
      <c r="IH19" s="706"/>
      <c r="II19" s="706"/>
      <c r="IJ19" s="706"/>
      <c r="IK19" s="707"/>
      <c r="IL19" s="705" t="s">
        <v>304</v>
      </c>
      <c r="IM19" s="706"/>
      <c r="IN19" s="706"/>
      <c r="IO19" s="706"/>
      <c r="IP19" s="706"/>
      <c r="IQ19" s="706"/>
      <c r="IR19" s="706"/>
      <c r="IS19" s="706"/>
      <c r="IT19" s="706"/>
      <c r="IU19" s="706"/>
      <c r="IV19" s="706"/>
      <c r="IW19" s="707"/>
      <c r="IX19" s="705" t="s">
        <v>305</v>
      </c>
      <c r="IY19" s="706"/>
      <c r="IZ19" s="706"/>
      <c r="JA19" s="706"/>
      <c r="JB19" s="706"/>
      <c r="JC19" s="706"/>
      <c r="JD19" s="706"/>
      <c r="JE19" s="706"/>
      <c r="JF19" s="706"/>
      <c r="JG19" s="706"/>
      <c r="JH19" s="706"/>
      <c r="JI19" s="707"/>
      <c r="JJ19" s="705" t="s">
        <v>306</v>
      </c>
      <c r="JK19" s="706"/>
      <c r="JL19" s="706"/>
      <c r="JM19" s="706"/>
      <c r="JN19" s="706"/>
      <c r="JO19" s="706"/>
      <c r="JP19" s="706"/>
      <c r="JQ19" s="706"/>
      <c r="JR19" s="706"/>
      <c r="JS19" s="706"/>
      <c r="JT19" s="706"/>
      <c r="JU19" s="707"/>
      <c r="JV19" s="705" t="s">
        <v>307</v>
      </c>
      <c r="JW19" s="706"/>
      <c r="JX19" s="706"/>
      <c r="JY19" s="706"/>
      <c r="JZ19" s="706"/>
      <c r="KA19" s="706"/>
      <c r="KB19" s="706"/>
      <c r="KC19" s="706"/>
      <c r="KD19" s="706"/>
      <c r="KE19" s="706"/>
      <c r="KF19" s="706"/>
      <c r="KG19" s="707"/>
      <c r="KH19" s="705" t="s">
        <v>308</v>
      </c>
      <c r="KI19" s="706"/>
      <c r="KJ19" s="706"/>
      <c r="KK19" s="706"/>
      <c r="KL19" s="706"/>
      <c r="KM19" s="706"/>
      <c r="KN19" s="706"/>
      <c r="KO19" s="706"/>
      <c r="KP19" s="706"/>
      <c r="KQ19" s="706"/>
      <c r="KR19" s="706"/>
      <c r="KS19" s="707"/>
      <c r="KT19" s="705" t="s">
        <v>309</v>
      </c>
      <c r="KU19" s="706"/>
      <c r="KV19" s="706"/>
      <c r="KW19" s="706"/>
      <c r="KX19" s="706"/>
      <c r="KY19" s="706"/>
      <c r="KZ19" s="706"/>
      <c r="LA19" s="706"/>
      <c r="LB19" s="706"/>
      <c r="LC19" s="706"/>
      <c r="LD19" s="706"/>
      <c r="LE19" s="707"/>
      <c r="LF19" s="705" t="s">
        <v>310</v>
      </c>
      <c r="LG19" s="706"/>
      <c r="LH19" s="706"/>
      <c r="LI19" s="706"/>
      <c r="LJ19" s="706"/>
      <c r="LK19" s="706"/>
      <c r="LL19" s="706"/>
      <c r="LM19" s="706"/>
      <c r="LN19" s="706"/>
      <c r="LO19" s="706"/>
      <c r="LP19" s="706"/>
      <c r="LQ19" s="707"/>
      <c r="LR19" s="705" t="s">
        <v>311</v>
      </c>
      <c r="LS19" s="706"/>
      <c r="LT19" s="706"/>
      <c r="LU19" s="706"/>
      <c r="LV19" s="706"/>
      <c r="LW19" s="706"/>
      <c r="LX19" s="706"/>
      <c r="LY19" s="706"/>
      <c r="LZ19" s="706"/>
      <c r="MA19" s="706"/>
      <c r="MB19" s="706"/>
      <c r="MC19" s="707"/>
      <c r="MD19" s="705" t="s">
        <v>312</v>
      </c>
      <c r="ME19" s="706"/>
      <c r="MF19" s="706"/>
      <c r="MG19" s="706"/>
      <c r="MH19" s="706"/>
      <c r="MI19" s="706"/>
      <c r="MJ19" s="706"/>
      <c r="MK19" s="706"/>
      <c r="ML19" s="706"/>
      <c r="MM19" s="706"/>
      <c r="MN19" s="706"/>
      <c r="MO19" s="707"/>
      <c r="MP19" s="705" t="s">
        <v>313</v>
      </c>
      <c r="MQ19" s="706"/>
      <c r="MR19" s="706"/>
      <c r="MS19" s="706"/>
      <c r="MT19" s="706"/>
      <c r="MU19" s="706"/>
      <c r="MV19" s="706"/>
      <c r="MW19" s="706"/>
      <c r="MX19" s="706"/>
      <c r="MY19" s="706"/>
      <c r="MZ19" s="706"/>
      <c r="NA19" s="707"/>
    </row>
    <row r="20" spans="1:365" s="282" customFormat="1" x14ac:dyDescent="0.2">
      <c r="A20" s="278"/>
      <c r="B20" s="264"/>
      <c r="C20" s="365"/>
      <c r="D20" s="280"/>
      <c r="E20" s="343" t="s">
        <v>921</v>
      </c>
      <c r="F20" s="352">
        <v>1</v>
      </c>
      <c r="G20" s="344">
        <f>F20+1</f>
        <v>2</v>
      </c>
      <c r="H20" s="344">
        <f t="shared" ref="H20:BS20" si="1">G20+1</f>
        <v>3</v>
      </c>
      <c r="I20" s="344">
        <f t="shared" si="1"/>
        <v>4</v>
      </c>
      <c r="J20" s="344">
        <f t="shared" si="1"/>
        <v>5</v>
      </c>
      <c r="K20" s="344">
        <f t="shared" si="1"/>
        <v>6</v>
      </c>
      <c r="L20" s="344">
        <f t="shared" si="1"/>
        <v>7</v>
      </c>
      <c r="M20" s="344">
        <f t="shared" si="1"/>
        <v>8</v>
      </c>
      <c r="N20" s="344">
        <f t="shared" si="1"/>
        <v>9</v>
      </c>
      <c r="O20" s="344">
        <f t="shared" si="1"/>
        <v>10</v>
      </c>
      <c r="P20" s="344">
        <f t="shared" si="1"/>
        <v>11</v>
      </c>
      <c r="Q20" s="345">
        <f t="shared" si="1"/>
        <v>12</v>
      </c>
      <c r="R20" s="352">
        <f t="shared" si="1"/>
        <v>13</v>
      </c>
      <c r="S20" s="344">
        <f t="shared" si="1"/>
        <v>14</v>
      </c>
      <c r="T20" s="344">
        <f t="shared" si="1"/>
        <v>15</v>
      </c>
      <c r="U20" s="344">
        <f t="shared" si="1"/>
        <v>16</v>
      </c>
      <c r="V20" s="344">
        <f t="shared" si="1"/>
        <v>17</v>
      </c>
      <c r="W20" s="344">
        <f t="shared" si="1"/>
        <v>18</v>
      </c>
      <c r="X20" s="344">
        <f t="shared" si="1"/>
        <v>19</v>
      </c>
      <c r="Y20" s="344">
        <f t="shared" si="1"/>
        <v>20</v>
      </c>
      <c r="Z20" s="344">
        <f t="shared" si="1"/>
        <v>21</v>
      </c>
      <c r="AA20" s="344">
        <f t="shared" si="1"/>
        <v>22</v>
      </c>
      <c r="AB20" s="344">
        <f t="shared" si="1"/>
        <v>23</v>
      </c>
      <c r="AC20" s="345">
        <f t="shared" si="1"/>
        <v>24</v>
      </c>
      <c r="AD20" s="352">
        <f t="shared" si="1"/>
        <v>25</v>
      </c>
      <c r="AE20" s="344">
        <f t="shared" si="1"/>
        <v>26</v>
      </c>
      <c r="AF20" s="344">
        <f t="shared" si="1"/>
        <v>27</v>
      </c>
      <c r="AG20" s="344">
        <f t="shared" si="1"/>
        <v>28</v>
      </c>
      <c r="AH20" s="344">
        <f t="shared" si="1"/>
        <v>29</v>
      </c>
      <c r="AI20" s="344">
        <f t="shared" si="1"/>
        <v>30</v>
      </c>
      <c r="AJ20" s="344">
        <f t="shared" si="1"/>
        <v>31</v>
      </c>
      <c r="AK20" s="344">
        <f t="shared" si="1"/>
        <v>32</v>
      </c>
      <c r="AL20" s="344">
        <f t="shared" si="1"/>
        <v>33</v>
      </c>
      <c r="AM20" s="344">
        <f t="shared" si="1"/>
        <v>34</v>
      </c>
      <c r="AN20" s="344">
        <f t="shared" si="1"/>
        <v>35</v>
      </c>
      <c r="AO20" s="345">
        <f t="shared" si="1"/>
        <v>36</v>
      </c>
      <c r="AP20" s="352">
        <f t="shared" si="1"/>
        <v>37</v>
      </c>
      <c r="AQ20" s="344">
        <f t="shared" si="1"/>
        <v>38</v>
      </c>
      <c r="AR20" s="344">
        <f t="shared" si="1"/>
        <v>39</v>
      </c>
      <c r="AS20" s="344">
        <f t="shared" si="1"/>
        <v>40</v>
      </c>
      <c r="AT20" s="344">
        <f t="shared" si="1"/>
        <v>41</v>
      </c>
      <c r="AU20" s="344">
        <f t="shared" si="1"/>
        <v>42</v>
      </c>
      <c r="AV20" s="344">
        <f t="shared" si="1"/>
        <v>43</v>
      </c>
      <c r="AW20" s="344">
        <f t="shared" si="1"/>
        <v>44</v>
      </c>
      <c r="AX20" s="344">
        <f t="shared" si="1"/>
        <v>45</v>
      </c>
      <c r="AY20" s="344">
        <f t="shared" si="1"/>
        <v>46</v>
      </c>
      <c r="AZ20" s="344">
        <f t="shared" si="1"/>
        <v>47</v>
      </c>
      <c r="BA20" s="345">
        <f t="shared" si="1"/>
        <v>48</v>
      </c>
      <c r="BB20" s="352">
        <f t="shared" si="1"/>
        <v>49</v>
      </c>
      <c r="BC20" s="344">
        <f t="shared" si="1"/>
        <v>50</v>
      </c>
      <c r="BD20" s="344">
        <f t="shared" si="1"/>
        <v>51</v>
      </c>
      <c r="BE20" s="344">
        <f t="shared" si="1"/>
        <v>52</v>
      </c>
      <c r="BF20" s="344">
        <f t="shared" si="1"/>
        <v>53</v>
      </c>
      <c r="BG20" s="344">
        <f t="shared" si="1"/>
        <v>54</v>
      </c>
      <c r="BH20" s="344">
        <f t="shared" si="1"/>
        <v>55</v>
      </c>
      <c r="BI20" s="344">
        <f t="shared" si="1"/>
        <v>56</v>
      </c>
      <c r="BJ20" s="344">
        <f t="shared" si="1"/>
        <v>57</v>
      </c>
      <c r="BK20" s="344">
        <f t="shared" si="1"/>
        <v>58</v>
      </c>
      <c r="BL20" s="344">
        <f t="shared" si="1"/>
        <v>59</v>
      </c>
      <c r="BM20" s="345">
        <f t="shared" si="1"/>
        <v>60</v>
      </c>
      <c r="BN20" s="352">
        <f t="shared" si="1"/>
        <v>61</v>
      </c>
      <c r="BO20" s="344">
        <f t="shared" si="1"/>
        <v>62</v>
      </c>
      <c r="BP20" s="344">
        <f t="shared" si="1"/>
        <v>63</v>
      </c>
      <c r="BQ20" s="344">
        <f t="shared" si="1"/>
        <v>64</v>
      </c>
      <c r="BR20" s="344">
        <f t="shared" si="1"/>
        <v>65</v>
      </c>
      <c r="BS20" s="344">
        <f t="shared" si="1"/>
        <v>66</v>
      </c>
      <c r="BT20" s="344">
        <f t="shared" ref="BT20:EE20" si="2">BS20+1</f>
        <v>67</v>
      </c>
      <c r="BU20" s="344">
        <f t="shared" si="2"/>
        <v>68</v>
      </c>
      <c r="BV20" s="344">
        <f t="shared" si="2"/>
        <v>69</v>
      </c>
      <c r="BW20" s="344">
        <f t="shared" si="2"/>
        <v>70</v>
      </c>
      <c r="BX20" s="344">
        <f t="shared" si="2"/>
        <v>71</v>
      </c>
      <c r="BY20" s="345">
        <f t="shared" si="2"/>
        <v>72</v>
      </c>
      <c r="BZ20" s="352">
        <f t="shared" si="2"/>
        <v>73</v>
      </c>
      <c r="CA20" s="344">
        <f t="shared" si="2"/>
        <v>74</v>
      </c>
      <c r="CB20" s="344">
        <f t="shared" si="2"/>
        <v>75</v>
      </c>
      <c r="CC20" s="344">
        <f t="shared" si="2"/>
        <v>76</v>
      </c>
      <c r="CD20" s="344">
        <f t="shared" si="2"/>
        <v>77</v>
      </c>
      <c r="CE20" s="344">
        <f t="shared" si="2"/>
        <v>78</v>
      </c>
      <c r="CF20" s="344">
        <f t="shared" si="2"/>
        <v>79</v>
      </c>
      <c r="CG20" s="344">
        <f t="shared" si="2"/>
        <v>80</v>
      </c>
      <c r="CH20" s="344">
        <f t="shared" si="2"/>
        <v>81</v>
      </c>
      <c r="CI20" s="344">
        <f t="shared" si="2"/>
        <v>82</v>
      </c>
      <c r="CJ20" s="344">
        <f t="shared" si="2"/>
        <v>83</v>
      </c>
      <c r="CK20" s="345">
        <f t="shared" si="2"/>
        <v>84</v>
      </c>
      <c r="CL20" s="352">
        <f t="shared" si="2"/>
        <v>85</v>
      </c>
      <c r="CM20" s="344">
        <f t="shared" si="2"/>
        <v>86</v>
      </c>
      <c r="CN20" s="344">
        <f t="shared" si="2"/>
        <v>87</v>
      </c>
      <c r="CO20" s="344">
        <f t="shared" si="2"/>
        <v>88</v>
      </c>
      <c r="CP20" s="344">
        <f t="shared" si="2"/>
        <v>89</v>
      </c>
      <c r="CQ20" s="344">
        <f t="shared" si="2"/>
        <v>90</v>
      </c>
      <c r="CR20" s="344">
        <f t="shared" si="2"/>
        <v>91</v>
      </c>
      <c r="CS20" s="344">
        <f t="shared" si="2"/>
        <v>92</v>
      </c>
      <c r="CT20" s="344">
        <f t="shared" si="2"/>
        <v>93</v>
      </c>
      <c r="CU20" s="344">
        <f t="shared" si="2"/>
        <v>94</v>
      </c>
      <c r="CV20" s="344">
        <f t="shared" si="2"/>
        <v>95</v>
      </c>
      <c r="CW20" s="345">
        <f t="shared" si="2"/>
        <v>96</v>
      </c>
      <c r="CX20" s="352">
        <f t="shared" si="2"/>
        <v>97</v>
      </c>
      <c r="CY20" s="344">
        <f t="shared" si="2"/>
        <v>98</v>
      </c>
      <c r="CZ20" s="344">
        <f t="shared" si="2"/>
        <v>99</v>
      </c>
      <c r="DA20" s="344">
        <f t="shared" si="2"/>
        <v>100</v>
      </c>
      <c r="DB20" s="344">
        <f t="shared" si="2"/>
        <v>101</v>
      </c>
      <c r="DC20" s="344">
        <f t="shared" si="2"/>
        <v>102</v>
      </c>
      <c r="DD20" s="344">
        <f t="shared" si="2"/>
        <v>103</v>
      </c>
      <c r="DE20" s="344">
        <f t="shared" si="2"/>
        <v>104</v>
      </c>
      <c r="DF20" s="344">
        <f t="shared" si="2"/>
        <v>105</v>
      </c>
      <c r="DG20" s="344">
        <f t="shared" si="2"/>
        <v>106</v>
      </c>
      <c r="DH20" s="344">
        <f t="shared" si="2"/>
        <v>107</v>
      </c>
      <c r="DI20" s="345">
        <f t="shared" si="2"/>
        <v>108</v>
      </c>
      <c r="DJ20" s="352">
        <f t="shared" si="2"/>
        <v>109</v>
      </c>
      <c r="DK20" s="344">
        <f t="shared" si="2"/>
        <v>110</v>
      </c>
      <c r="DL20" s="344">
        <f t="shared" si="2"/>
        <v>111</v>
      </c>
      <c r="DM20" s="344">
        <f t="shared" si="2"/>
        <v>112</v>
      </c>
      <c r="DN20" s="344">
        <f t="shared" si="2"/>
        <v>113</v>
      </c>
      <c r="DO20" s="344">
        <f t="shared" si="2"/>
        <v>114</v>
      </c>
      <c r="DP20" s="344">
        <f t="shared" si="2"/>
        <v>115</v>
      </c>
      <c r="DQ20" s="344">
        <f t="shared" si="2"/>
        <v>116</v>
      </c>
      <c r="DR20" s="344">
        <f t="shared" si="2"/>
        <v>117</v>
      </c>
      <c r="DS20" s="344">
        <f t="shared" si="2"/>
        <v>118</v>
      </c>
      <c r="DT20" s="344">
        <f t="shared" si="2"/>
        <v>119</v>
      </c>
      <c r="DU20" s="345">
        <f t="shared" si="2"/>
        <v>120</v>
      </c>
      <c r="DV20" s="352">
        <f t="shared" si="2"/>
        <v>121</v>
      </c>
      <c r="DW20" s="344">
        <f t="shared" si="2"/>
        <v>122</v>
      </c>
      <c r="DX20" s="344">
        <f t="shared" si="2"/>
        <v>123</v>
      </c>
      <c r="DY20" s="344">
        <f t="shared" si="2"/>
        <v>124</v>
      </c>
      <c r="DZ20" s="344">
        <f t="shared" si="2"/>
        <v>125</v>
      </c>
      <c r="EA20" s="344">
        <f t="shared" si="2"/>
        <v>126</v>
      </c>
      <c r="EB20" s="344">
        <f t="shared" si="2"/>
        <v>127</v>
      </c>
      <c r="EC20" s="344">
        <f t="shared" si="2"/>
        <v>128</v>
      </c>
      <c r="ED20" s="344">
        <f t="shared" si="2"/>
        <v>129</v>
      </c>
      <c r="EE20" s="344">
        <f t="shared" si="2"/>
        <v>130</v>
      </c>
      <c r="EF20" s="344">
        <f t="shared" ref="EF20:GQ20" si="3">EE20+1</f>
        <v>131</v>
      </c>
      <c r="EG20" s="345">
        <f t="shared" si="3"/>
        <v>132</v>
      </c>
      <c r="EH20" s="352">
        <f t="shared" si="3"/>
        <v>133</v>
      </c>
      <c r="EI20" s="344">
        <f t="shared" si="3"/>
        <v>134</v>
      </c>
      <c r="EJ20" s="344">
        <f t="shared" si="3"/>
        <v>135</v>
      </c>
      <c r="EK20" s="344">
        <f t="shared" si="3"/>
        <v>136</v>
      </c>
      <c r="EL20" s="344">
        <f t="shared" si="3"/>
        <v>137</v>
      </c>
      <c r="EM20" s="344">
        <f t="shared" si="3"/>
        <v>138</v>
      </c>
      <c r="EN20" s="344">
        <f t="shared" si="3"/>
        <v>139</v>
      </c>
      <c r="EO20" s="344">
        <f t="shared" si="3"/>
        <v>140</v>
      </c>
      <c r="EP20" s="344">
        <f t="shared" si="3"/>
        <v>141</v>
      </c>
      <c r="EQ20" s="344">
        <f t="shared" si="3"/>
        <v>142</v>
      </c>
      <c r="ER20" s="344">
        <f t="shared" si="3"/>
        <v>143</v>
      </c>
      <c r="ES20" s="345">
        <f t="shared" si="3"/>
        <v>144</v>
      </c>
      <c r="ET20" s="352">
        <f t="shared" si="3"/>
        <v>145</v>
      </c>
      <c r="EU20" s="344">
        <f t="shared" si="3"/>
        <v>146</v>
      </c>
      <c r="EV20" s="344">
        <f t="shared" si="3"/>
        <v>147</v>
      </c>
      <c r="EW20" s="344">
        <f t="shared" si="3"/>
        <v>148</v>
      </c>
      <c r="EX20" s="344">
        <f t="shared" si="3"/>
        <v>149</v>
      </c>
      <c r="EY20" s="344">
        <f t="shared" si="3"/>
        <v>150</v>
      </c>
      <c r="EZ20" s="344">
        <f t="shared" si="3"/>
        <v>151</v>
      </c>
      <c r="FA20" s="344">
        <f t="shared" si="3"/>
        <v>152</v>
      </c>
      <c r="FB20" s="344">
        <f t="shared" si="3"/>
        <v>153</v>
      </c>
      <c r="FC20" s="344">
        <f t="shared" si="3"/>
        <v>154</v>
      </c>
      <c r="FD20" s="344">
        <f t="shared" si="3"/>
        <v>155</v>
      </c>
      <c r="FE20" s="345">
        <f t="shared" si="3"/>
        <v>156</v>
      </c>
      <c r="FF20" s="352">
        <f t="shared" si="3"/>
        <v>157</v>
      </c>
      <c r="FG20" s="344">
        <f t="shared" si="3"/>
        <v>158</v>
      </c>
      <c r="FH20" s="344">
        <f t="shared" si="3"/>
        <v>159</v>
      </c>
      <c r="FI20" s="344">
        <f t="shared" si="3"/>
        <v>160</v>
      </c>
      <c r="FJ20" s="344">
        <f t="shared" si="3"/>
        <v>161</v>
      </c>
      <c r="FK20" s="344">
        <f t="shared" si="3"/>
        <v>162</v>
      </c>
      <c r="FL20" s="344">
        <f t="shared" si="3"/>
        <v>163</v>
      </c>
      <c r="FM20" s="344">
        <f t="shared" si="3"/>
        <v>164</v>
      </c>
      <c r="FN20" s="344">
        <f t="shared" si="3"/>
        <v>165</v>
      </c>
      <c r="FO20" s="344">
        <f t="shared" si="3"/>
        <v>166</v>
      </c>
      <c r="FP20" s="344">
        <f t="shared" si="3"/>
        <v>167</v>
      </c>
      <c r="FQ20" s="345">
        <f t="shared" si="3"/>
        <v>168</v>
      </c>
      <c r="FR20" s="352">
        <f t="shared" si="3"/>
        <v>169</v>
      </c>
      <c r="FS20" s="344">
        <f t="shared" si="3"/>
        <v>170</v>
      </c>
      <c r="FT20" s="344">
        <f t="shared" si="3"/>
        <v>171</v>
      </c>
      <c r="FU20" s="344">
        <f t="shared" si="3"/>
        <v>172</v>
      </c>
      <c r="FV20" s="344">
        <f t="shared" si="3"/>
        <v>173</v>
      </c>
      <c r="FW20" s="344">
        <f t="shared" si="3"/>
        <v>174</v>
      </c>
      <c r="FX20" s="344">
        <f t="shared" si="3"/>
        <v>175</v>
      </c>
      <c r="FY20" s="344">
        <f t="shared" si="3"/>
        <v>176</v>
      </c>
      <c r="FZ20" s="344">
        <f t="shared" si="3"/>
        <v>177</v>
      </c>
      <c r="GA20" s="344">
        <f t="shared" si="3"/>
        <v>178</v>
      </c>
      <c r="GB20" s="344">
        <f t="shared" si="3"/>
        <v>179</v>
      </c>
      <c r="GC20" s="345">
        <f t="shared" si="3"/>
        <v>180</v>
      </c>
      <c r="GD20" s="352">
        <f t="shared" si="3"/>
        <v>181</v>
      </c>
      <c r="GE20" s="344">
        <f t="shared" si="3"/>
        <v>182</v>
      </c>
      <c r="GF20" s="344">
        <f t="shared" si="3"/>
        <v>183</v>
      </c>
      <c r="GG20" s="344">
        <f t="shared" si="3"/>
        <v>184</v>
      </c>
      <c r="GH20" s="344">
        <f t="shared" si="3"/>
        <v>185</v>
      </c>
      <c r="GI20" s="344">
        <f t="shared" si="3"/>
        <v>186</v>
      </c>
      <c r="GJ20" s="344">
        <f t="shared" si="3"/>
        <v>187</v>
      </c>
      <c r="GK20" s="344">
        <f t="shared" si="3"/>
        <v>188</v>
      </c>
      <c r="GL20" s="344">
        <f t="shared" si="3"/>
        <v>189</v>
      </c>
      <c r="GM20" s="344">
        <f t="shared" si="3"/>
        <v>190</v>
      </c>
      <c r="GN20" s="344">
        <f t="shared" si="3"/>
        <v>191</v>
      </c>
      <c r="GO20" s="345">
        <f t="shared" si="3"/>
        <v>192</v>
      </c>
      <c r="GP20" s="352">
        <f t="shared" si="3"/>
        <v>193</v>
      </c>
      <c r="GQ20" s="344">
        <f t="shared" si="3"/>
        <v>194</v>
      </c>
      <c r="GR20" s="344">
        <f t="shared" ref="GR20:HO20" si="4">GQ20+1</f>
        <v>195</v>
      </c>
      <c r="GS20" s="344">
        <f t="shared" si="4"/>
        <v>196</v>
      </c>
      <c r="GT20" s="344">
        <f t="shared" si="4"/>
        <v>197</v>
      </c>
      <c r="GU20" s="344">
        <f t="shared" si="4"/>
        <v>198</v>
      </c>
      <c r="GV20" s="344">
        <f t="shared" si="4"/>
        <v>199</v>
      </c>
      <c r="GW20" s="344">
        <f t="shared" si="4"/>
        <v>200</v>
      </c>
      <c r="GX20" s="344">
        <f t="shared" si="4"/>
        <v>201</v>
      </c>
      <c r="GY20" s="344">
        <f t="shared" si="4"/>
        <v>202</v>
      </c>
      <c r="GZ20" s="344">
        <f t="shared" si="4"/>
        <v>203</v>
      </c>
      <c r="HA20" s="345">
        <f t="shared" si="4"/>
        <v>204</v>
      </c>
      <c r="HB20" s="352">
        <f t="shared" si="4"/>
        <v>205</v>
      </c>
      <c r="HC20" s="344">
        <f t="shared" si="4"/>
        <v>206</v>
      </c>
      <c r="HD20" s="344">
        <f t="shared" si="4"/>
        <v>207</v>
      </c>
      <c r="HE20" s="344">
        <f t="shared" si="4"/>
        <v>208</v>
      </c>
      <c r="HF20" s="344">
        <f t="shared" si="4"/>
        <v>209</v>
      </c>
      <c r="HG20" s="344">
        <f t="shared" si="4"/>
        <v>210</v>
      </c>
      <c r="HH20" s="344">
        <f t="shared" si="4"/>
        <v>211</v>
      </c>
      <c r="HI20" s="344">
        <f t="shared" si="4"/>
        <v>212</v>
      </c>
      <c r="HJ20" s="344">
        <f t="shared" si="4"/>
        <v>213</v>
      </c>
      <c r="HK20" s="344">
        <f t="shared" si="4"/>
        <v>214</v>
      </c>
      <c r="HL20" s="344">
        <f t="shared" si="4"/>
        <v>215</v>
      </c>
      <c r="HM20" s="345">
        <f t="shared" si="4"/>
        <v>216</v>
      </c>
      <c r="HN20" s="352">
        <f t="shared" si="4"/>
        <v>217</v>
      </c>
      <c r="HO20" s="344">
        <f t="shared" si="4"/>
        <v>218</v>
      </c>
      <c r="HP20" s="344">
        <f>HO20+1</f>
        <v>219</v>
      </c>
      <c r="HQ20" s="344">
        <f t="shared" ref="HQ20:KB20" si="5">HP20+1</f>
        <v>220</v>
      </c>
      <c r="HR20" s="344">
        <f t="shared" si="5"/>
        <v>221</v>
      </c>
      <c r="HS20" s="344">
        <f t="shared" si="5"/>
        <v>222</v>
      </c>
      <c r="HT20" s="344">
        <f t="shared" si="5"/>
        <v>223</v>
      </c>
      <c r="HU20" s="344">
        <f t="shared" si="5"/>
        <v>224</v>
      </c>
      <c r="HV20" s="344">
        <f t="shared" si="5"/>
        <v>225</v>
      </c>
      <c r="HW20" s="344">
        <f t="shared" si="5"/>
        <v>226</v>
      </c>
      <c r="HX20" s="344">
        <f t="shared" si="5"/>
        <v>227</v>
      </c>
      <c r="HY20" s="345">
        <f t="shared" si="5"/>
        <v>228</v>
      </c>
      <c r="HZ20" s="352">
        <f t="shared" si="5"/>
        <v>229</v>
      </c>
      <c r="IA20" s="344">
        <f t="shared" si="5"/>
        <v>230</v>
      </c>
      <c r="IB20" s="344">
        <f t="shared" si="5"/>
        <v>231</v>
      </c>
      <c r="IC20" s="344">
        <f t="shared" si="5"/>
        <v>232</v>
      </c>
      <c r="ID20" s="344">
        <f t="shared" si="5"/>
        <v>233</v>
      </c>
      <c r="IE20" s="344">
        <f t="shared" si="5"/>
        <v>234</v>
      </c>
      <c r="IF20" s="344">
        <f t="shared" si="5"/>
        <v>235</v>
      </c>
      <c r="IG20" s="344">
        <f t="shared" si="5"/>
        <v>236</v>
      </c>
      <c r="IH20" s="344">
        <f t="shared" si="5"/>
        <v>237</v>
      </c>
      <c r="II20" s="344">
        <f t="shared" si="5"/>
        <v>238</v>
      </c>
      <c r="IJ20" s="344">
        <f t="shared" si="5"/>
        <v>239</v>
      </c>
      <c r="IK20" s="345">
        <f t="shared" si="5"/>
        <v>240</v>
      </c>
      <c r="IL20" s="352">
        <f t="shared" si="5"/>
        <v>241</v>
      </c>
      <c r="IM20" s="344">
        <f t="shared" si="5"/>
        <v>242</v>
      </c>
      <c r="IN20" s="344">
        <f t="shared" si="5"/>
        <v>243</v>
      </c>
      <c r="IO20" s="344">
        <f t="shared" si="5"/>
        <v>244</v>
      </c>
      <c r="IP20" s="344">
        <f t="shared" si="5"/>
        <v>245</v>
      </c>
      <c r="IQ20" s="344">
        <f t="shared" si="5"/>
        <v>246</v>
      </c>
      <c r="IR20" s="344">
        <f t="shared" si="5"/>
        <v>247</v>
      </c>
      <c r="IS20" s="344">
        <f t="shared" si="5"/>
        <v>248</v>
      </c>
      <c r="IT20" s="344">
        <f t="shared" si="5"/>
        <v>249</v>
      </c>
      <c r="IU20" s="344">
        <f t="shared" si="5"/>
        <v>250</v>
      </c>
      <c r="IV20" s="344">
        <f t="shared" si="5"/>
        <v>251</v>
      </c>
      <c r="IW20" s="345">
        <f t="shared" si="5"/>
        <v>252</v>
      </c>
      <c r="IX20" s="352">
        <f t="shared" si="5"/>
        <v>253</v>
      </c>
      <c r="IY20" s="344">
        <f t="shared" si="5"/>
        <v>254</v>
      </c>
      <c r="IZ20" s="344">
        <f t="shared" si="5"/>
        <v>255</v>
      </c>
      <c r="JA20" s="344">
        <f t="shared" si="5"/>
        <v>256</v>
      </c>
      <c r="JB20" s="344">
        <f t="shared" si="5"/>
        <v>257</v>
      </c>
      <c r="JC20" s="344">
        <f t="shared" si="5"/>
        <v>258</v>
      </c>
      <c r="JD20" s="344">
        <f t="shared" si="5"/>
        <v>259</v>
      </c>
      <c r="JE20" s="344">
        <f t="shared" si="5"/>
        <v>260</v>
      </c>
      <c r="JF20" s="344">
        <f t="shared" si="5"/>
        <v>261</v>
      </c>
      <c r="JG20" s="344">
        <f t="shared" si="5"/>
        <v>262</v>
      </c>
      <c r="JH20" s="344">
        <f t="shared" si="5"/>
        <v>263</v>
      </c>
      <c r="JI20" s="345">
        <f t="shared" si="5"/>
        <v>264</v>
      </c>
      <c r="JJ20" s="352">
        <f t="shared" si="5"/>
        <v>265</v>
      </c>
      <c r="JK20" s="344">
        <f t="shared" si="5"/>
        <v>266</v>
      </c>
      <c r="JL20" s="344">
        <f t="shared" si="5"/>
        <v>267</v>
      </c>
      <c r="JM20" s="344">
        <f t="shared" si="5"/>
        <v>268</v>
      </c>
      <c r="JN20" s="344">
        <f t="shared" si="5"/>
        <v>269</v>
      </c>
      <c r="JO20" s="344">
        <f t="shared" si="5"/>
        <v>270</v>
      </c>
      <c r="JP20" s="344">
        <f t="shared" si="5"/>
        <v>271</v>
      </c>
      <c r="JQ20" s="344">
        <f t="shared" si="5"/>
        <v>272</v>
      </c>
      <c r="JR20" s="344">
        <f t="shared" si="5"/>
        <v>273</v>
      </c>
      <c r="JS20" s="344">
        <f t="shared" si="5"/>
        <v>274</v>
      </c>
      <c r="JT20" s="344">
        <f t="shared" si="5"/>
        <v>275</v>
      </c>
      <c r="JU20" s="345">
        <f t="shared" si="5"/>
        <v>276</v>
      </c>
      <c r="JV20" s="352">
        <f t="shared" si="5"/>
        <v>277</v>
      </c>
      <c r="JW20" s="344">
        <f t="shared" si="5"/>
        <v>278</v>
      </c>
      <c r="JX20" s="344">
        <f t="shared" si="5"/>
        <v>279</v>
      </c>
      <c r="JY20" s="344">
        <f t="shared" si="5"/>
        <v>280</v>
      </c>
      <c r="JZ20" s="344">
        <f t="shared" si="5"/>
        <v>281</v>
      </c>
      <c r="KA20" s="344">
        <f t="shared" si="5"/>
        <v>282</v>
      </c>
      <c r="KB20" s="344">
        <f t="shared" si="5"/>
        <v>283</v>
      </c>
      <c r="KC20" s="344">
        <f t="shared" ref="KC20:LC20" si="6">KB20+1</f>
        <v>284</v>
      </c>
      <c r="KD20" s="344">
        <f t="shared" si="6"/>
        <v>285</v>
      </c>
      <c r="KE20" s="344">
        <f t="shared" si="6"/>
        <v>286</v>
      </c>
      <c r="KF20" s="344">
        <f t="shared" si="6"/>
        <v>287</v>
      </c>
      <c r="KG20" s="345">
        <f t="shared" si="6"/>
        <v>288</v>
      </c>
      <c r="KH20" s="352">
        <f t="shared" si="6"/>
        <v>289</v>
      </c>
      <c r="KI20" s="344">
        <f t="shared" si="6"/>
        <v>290</v>
      </c>
      <c r="KJ20" s="344">
        <f t="shared" si="6"/>
        <v>291</v>
      </c>
      <c r="KK20" s="344">
        <f t="shared" si="6"/>
        <v>292</v>
      </c>
      <c r="KL20" s="344">
        <f t="shared" si="6"/>
        <v>293</v>
      </c>
      <c r="KM20" s="344">
        <f t="shared" si="6"/>
        <v>294</v>
      </c>
      <c r="KN20" s="344">
        <f t="shared" si="6"/>
        <v>295</v>
      </c>
      <c r="KO20" s="344">
        <f t="shared" si="6"/>
        <v>296</v>
      </c>
      <c r="KP20" s="344">
        <f t="shared" si="6"/>
        <v>297</v>
      </c>
      <c r="KQ20" s="344">
        <f t="shared" si="6"/>
        <v>298</v>
      </c>
      <c r="KR20" s="344">
        <f t="shared" si="6"/>
        <v>299</v>
      </c>
      <c r="KS20" s="345">
        <f t="shared" si="6"/>
        <v>300</v>
      </c>
      <c r="KT20" s="352">
        <f t="shared" si="6"/>
        <v>301</v>
      </c>
      <c r="KU20" s="344">
        <f t="shared" si="6"/>
        <v>302</v>
      </c>
      <c r="KV20" s="344">
        <f t="shared" si="6"/>
        <v>303</v>
      </c>
      <c r="KW20" s="344">
        <f t="shared" si="6"/>
        <v>304</v>
      </c>
      <c r="KX20" s="344">
        <f t="shared" si="6"/>
        <v>305</v>
      </c>
      <c r="KY20" s="344">
        <f t="shared" si="6"/>
        <v>306</v>
      </c>
      <c r="KZ20" s="344">
        <f t="shared" si="6"/>
        <v>307</v>
      </c>
      <c r="LA20" s="344">
        <f t="shared" si="6"/>
        <v>308</v>
      </c>
      <c r="LB20" s="344">
        <f t="shared" si="6"/>
        <v>309</v>
      </c>
      <c r="LC20" s="344">
        <f t="shared" si="6"/>
        <v>310</v>
      </c>
      <c r="LD20" s="344">
        <f>LC20+1</f>
        <v>311</v>
      </c>
      <c r="LE20" s="345">
        <f t="shared" ref="LE20:NA20" si="7">LD20+1</f>
        <v>312</v>
      </c>
      <c r="LF20" s="352">
        <f t="shared" si="7"/>
        <v>313</v>
      </c>
      <c r="LG20" s="344">
        <f t="shared" si="7"/>
        <v>314</v>
      </c>
      <c r="LH20" s="344">
        <f t="shared" si="7"/>
        <v>315</v>
      </c>
      <c r="LI20" s="344">
        <f t="shared" si="7"/>
        <v>316</v>
      </c>
      <c r="LJ20" s="344">
        <f t="shared" si="7"/>
        <v>317</v>
      </c>
      <c r="LK20" s="344">
        <f t="shared" si="7"/>
        <v>318</v>
      </c>
      <c r="LL20" s="344">
        <f t="shared" si="7"/>
        <v>319</v>
      </c>
      <c r="LM20" s="344">
        <f t="shared" si="7"/>
        <v>320</v>
      </c>
      <c r="LN20" s="344">
        <f t="shared" si="7"/>
        <v>321</v>
      </c>
      <c r="LO20" s="344">
        <f t="shared" si="7"/>
        <v>322</v>
      </c>
      <c r="LP20" s="344">
        <f t="shared" si="7"/>
        <v>323</v>
      </c>
      <c r="LQ20" s="345">
        <f t="shared" si="7"/>
        <v>324</v>
      </c>
      <c r="LR20" s="352">
        <f t="shared" si="7"/>
        <v>325</v>
      </c>
      <c r="LS20" s="344">
        <f t="shared" si="7"/>
        <v>326</v>
      </c>
      <c r="LT20" s="344">
        <f t="shared" si="7"/>
        <v>327</v>
      </c>
      <c r="LU20" s="344">
        <f t="shared" si="7"/>
        <v>328</v>
      </c>
      <c r="LV20" s="344">
        <f t="shared" si="7"/>
        <v>329</v>
      </c>
      <c r="LW20" s="344">
        <f t="shared" si="7"/>
        <v>330</v>
      </c>
      <c r="LX20" s="344">
        <f t="shared" si="7"/>
        <v>331</v>
      </c>
      <c r="LY20" s="344">
        <f t="shared" si="7"/>
        <v>332</v>
      </c>
      <c r="LZ20" s="344">
        <f t="shared" si="7"/>
        <v>333</v>
      </c>
      <c r="MA20" s="344">
        <f t="shared" si="7"/>
        <v>334</v>
      </c>
      <c r="MB20" s="344">
        <f t="shared" si="7"/>
        <v>335</v>
      </c>
      <c r="MC20" s="345">
        <f t="shared" si="7"/>
        <v>336</v>
      </c>
      <c r="MD20" s="352">
        <f t="shared" si="7"/>
        <v>337</v>
      </c>
      <c r="ME20" s="344">
        <f t="shared" si="7"/>
        <v>338</v>
      </c>
      <c r="MF20" s="344">
        <f t="shared" si="7"/>
        <v>339</v>
      </c>
      <c r="MG20" s="344">
        <f t="shared" si="7"/>
        <v>340</v>
      </c>
      <c r="MH20" s="344">
        <f t="shared" si="7"/>
        <v>341</v>
      </c>
      <c r="MI20" s="344">
        <f t="shared" si="7"/>
        <v>342</v>
      </c>
      <c r="MJ20" s="344">
        <f t="shared" si="7"/>
        <v>343</v>
      </c>
      <c r="MK20" s="344">
        <f t="shared" si="7"/>
        <v>344</v>
      </c>
      <c r="ML20" s="344">
        <f t="shared" si="7"/>
        <v>345</v>
      </c>
      <c r="MM20" s="344">
        <f t="shared" si="7"/>
        <v>346</v>
      </c>
      <c r="MN20" s="344">
        <f t="shared" si="7"/>
        <v>347</v>
      </c>
      <c r="MO20" s="345">
        <f t="shared" si="7"/>
        <v>348</v>
      </c>
      <c r="MP20" s="352">
        <f t="shared" si="7"/>
        <v>349</v>
      </c>
      <c r="MQ20" s="344">
        <f t="shared" si="7"/>
        <v>350</v>
      </c>
      <c r="MR20" s="344">
        <f t="shared" si="7"/>
        <v>351</v>
      </c>
      <c r="MS20" s="344">
        <f t="shared" si="7"/>
        <v>352</v>
      </c>
      <c r="MT20" s="344">
        <f t="shared" si="7"/>
        <v>353</v>
      </c>
      <c r="MU20" s="344">
        <f t="shared" si="7"/>
        <v>354</v>
      </c>
      <c r="MV20" s="344">
        <f t="shared" si="7"/>
        <v>355</v>
      </c>
      <c r="MW20" s="344">
        <f t="shared" si="7"/>
        <v>356</v>
      </c>
      <c r="MX20" s="344">
        <f t="shared" si="7"/>
        <v>357</v>
      </c>
      <c r="MY20" s="344">
        <f t="shared" si="7"/>
        <v>358</v>
      </c>
      <c r="MZ20" s="344">
        <f t="shared" si="7"/>
        <v>359</v>
      </c>
      <c r="NA20" s="345">
        <f t="shared" si="7"/>
        <v>360</v>
      </c>
    </row>
    <row r="21" spans="1:365" x14ac:dyDescent="0.2">
      <c r="A21" s="257" t="s">
        <v>610</v>
      </c>
      <c r="B21" s="701" t="s">
        <v>611</v>
      </c>
      <c r="C21" s="701"/>
      <c r="D21" s="273"/>
      <c r="E21" s="343" t="s">
        <v>646</v>
      </c>
      <c r="F21" s="353">
        <f>'Receitas UGC'!F4</f>
        <v>157649.87220480249</v>
      </c>
      <c r="G21" s="353">
        <f>'Receitas UGC'!G4</f>
        <v>112412.91096439517</v>
      </c>
      <c r="H21" s="353">
        <f>'Receitas UGC'!H4</f>
        <v>113945.32607603427</v>
      </c>
      <c r="I21" s="353">
        <f>'Receitas UGC'!I4</f>
        <v>106530.39242936148</v>
      </c>
      <c r="J21" s="353">
        <f>'Receitas UGC'!J4</f>
        <v>87962.228604727003</v>
      </c>
      <c r="K21" s="353">
        <f>'Receitas UGC'!K4</f>
        <v>93045.78685183452</v>
      </c>
      <c r="L21" s="353">
        <f>'Receitas UGC'!L4</f>
        <v>146280.90178950506</v>
      </c>
      <c r="M21" s="353">
        <f>'Receitas UGC'!M4</f>
        <v>106536.77692249269</v>
      </c>
      <c r="N21" s="353">
        <f>'Receitas UGC'!N4</f>
        <v>114713.0366700032</v>
      </c>
      <c r="O21" s="353">
        <f>'Receitas UGC'!O4</f>
        <v>128113.34152728024</v>
      </c>
      <c r="P21" s="353">
        <f>'Receitas UGC'!P4</f>
        <v>132792.0978959967</v>
      </c>
      <c r="Q21" s="353">
        <f>'Receitas UGC'!Q4</f>
        <v>134840.74617279024</v>
      </c>
      <c r="R21" s="353">
        <f>'Receitas UGC'!R4</f>
        <v>166306.95240047041</v>
      </c>
      <c r="S21" s="353">
        <f>'Receitas UGC'!S4</f>
        <v>127863.70352246458</v>
      </c>
      <c r="T21" s="353">
        <f>'Receitas UGC'!T4</f>
        <v>111854.79897418499</v>
      </c>
      <c r="U21" s="353">
        <f>'Receitas UGC'!U4</f>
        <v>110252.7835347862</v>
      </c>
      <c r="V21" s="353">
        <f>'Receitas UGC'!V4</f>
        <v>92948.223264721004</v>
      </c>
      <c r="W21" s="353">
        <f>'Receitas UGC'!W4</f>
        <v>96328.208868395915</v>
      </c>
      <c r="X21" s="353">
        <f>'Receitas UGC'!X4</f>
        <v>150206.5994289481</v>
      </c>
      <c r="Y21" s="353">
        <f>'Receitas UGC'!Y4</f>
        <v>110496.55232341767</v>
      </c>
      <c r="Z21" s="353">
        <f>'Receitas UGC'!Z4</f>
        <v>118413.25079384561</v>
      </c>
      <c r="AA21" s="353">
        <f>'Receitas UGC'!AA4</f>
        <v>131832.64780903028</v>
      </c>
      <c r="AB21" s="353">
        <f>'Receitas UGC'!AB4</f>
        <v>136727.26683747358</v>
      </c>
      <c r="AC21" s="353">
        <f>'Receitas UGC'!AC4</f>
        <v>133526.69576985491</v>
      </c>
      <c r="AD21" s="353">
        <f>'Receitas UGC'!AD4</f>
        <v>168226.38461549746</v>
      </c>
      <c r="AE21" s="353">
        <f>'Receitas UGC'!AE4</f>
        <v>130292.39281158173</v>
      </c>
      <c r="AF21" s="353">
        <f>'Receitas UGC'!AF4</f>
        <v>118781.92240562117</v>
      </c>
      <c r="AG21" s="353">
        <f>'Receitas UGC'!AG4</f>
        <v>110299.23257519519</v>
      </c>
      <c r="AH21" s="353">
        <f>'Receitas UGC'!AH4</f>
        <v>98758.856915770564</v>
      </c>
      <c r="AI21" s="353">
        <f>'Receitas UGC'!AI4</f>
        <v>95988.591509030652</v>
      </c>
      <c r="AJ21" s="353">
        <f>'Receitas UGC'!AJ4</f>
        <v>152266.20395829235</v>
      </c>
      <c r="AK21" s="353">
        <f>'Receitas UGC'!AK4</f>
        <v>113546.65105230089</v>
      </c>
      <c r="AL21" s="353">
        <f>'Receitas UGC'!AL4</f>
        <v>120992.32066005011</v>
      </c>
      <c r="AM21" s="353">
        <f>'Receitas UGC'!AM4</f>
        <v>134776.95440147142</v>
      </c>
      <c r="AN21" s="353">
        <f>'Receitas UGC'!AN4</f>
        <v>140170.21129904615</v>
      </c>
      <c r="AO21" s="353">
        <f>'Receitas UGC'!AO4</f>
        <v>144882.92984486086</v>
      </c>
      <c r="AP21" s="353">
        <f>'Receitas UGC'!AP4</f>
        <v>174979.80677637598</v>
      </c>
      <c r="AQ21" s="353">
        <f>'Receitas UGC'!AQ4</f>
        <v>127749.97179765305</v>
      </c>
      <c r="AR21" s="353">
        <f>'Receitas UGC'!AR4</f>
        <v>130261.14223530095</v>
      </c>
      <c r="AS21" s="353">
        <f>'Receitas UGC'!AS4</f>
        <v>121567.53406568211</v>
      </c>
      <c r="AT21" s="353">
        <f>'Receitas UGC'!AT4</f>
        <v>101889.68207224552</v>
      </c>
      <c r="AU21" s="353">
        <f>'Receitas UGC'!AU4</f>
        <v>107296.69196741001</v>
      </c>
      <c r="AV21" s="353">
        <f>'Receitas UGC'!AV4</f>
        <v>160649.96833522175</v>
      </c>
      <c r="AW21" s="353">
        <f>'Receitas UGC'!AW4</f>
        <v>120062.61987586218</v>
      </c>
      <c r="AX21" s="353">
        <f>'Receitas UGC'!AX4</f>
        <v>127841.64344875123</v>
      </c>
      <c r="AY21" s="353">
        <f>'Receitas UGC'!AY4</f>
        <v>141009.15054886678</v>
      </c>
      <c r="AZ21" s="353">
        <f>'Receitas UGC'!AZ4</f>
        <v>146106.40620718108</v>
      </c>
      <c r="BA21" s="353">
        <f>'Receitas UGC'!BA4</f>
        <v>150873.52948417881</v>
      </c>
      <c r="BB21" s="353">
        <f>'Receitas UGC'!BB4</f>
        <v>180560.79124181444</v>
      </c>
      <c r="BC21" s="353">
        <f>'Receitas UGC'!BC4</f>
        <v>141419.71223532315</v>
      </c>
      <c r="BD21" s="353">
        <f>'Receitas UGC'!BD4</f>
        <v>125468.92369161428</v>
      </c>
      <c r="BE21" s="353">
        <f>'Receitas UGC'!BE4</f>
        <v>123689.27225983377</v>
      </c>
      <c r="BF21" s="353">
        <f>'Receitas UGC'!BF4</f>
        <v>105818.8565075956</v>
      </c>
      <c r="BG21" s="353">
        <f>'Receitas UGC'!BG4</f>
        <v>109713.75818796153</v>
      </c>
      <c r="BH21" s="353">
        <f>'Receitas UGC'!BH4</f>
        <v>164052.1858451193</v>
      </c>
      <c r="BI21" s="353">
        <f>'Receitas UGC'!BI4</f>
        <v>123738.27275933788</v>
      </c>
      <c r="BJ21" s="353">
        <f>'Receitas UGC'!BJ4</f>
        <v>131423.241084087</v>
      </c>
      <c r="BK21" s="353">
        <f>'Receitas UGC'!BK4</f>
        <v>144763.87263574632</v>
      </c>
      <c r="BL21" s="353">
        <f>'Receitas UGC'!BL4</f>
        <v>150212.55356877297</v>
      </c>
      <c r="BM21" s="353">
        <f>'Receitas UGC'!BM4</f>
        <v>151190.89464388002</v>
      </c>
      <c r="BN21" s="353">
        <f>'Receitas UGC'!BN4</f>
        <v>183295.25747384701</v>
      </c>
      <c r="BO21" s="353">
        <f>'Receitas UGC'!BO4</f>
        <v>144585.05565330712</v>
      </c>
      <c r="BP21" s="353">
        <f>'Receitas UGC'!BP4</f>
        <v>133220.34399315357</v>
      </c>
      <c r="BQ21" s="353">
        <f>'Receitas UGC'!BQ4</f>
        <v>124440.59303231543</v>
      </c>
      <c r="BR21" s="353">
        <f>'Receitas UGC'!BR4</f>
        <v>112274.30367145601</v>
      </c>
      <c r="BS21" s="353">
        <f>'Receitas UGC'!BS4</f>
        <v>110013.57724117703</v>
      </c>
      <c r="BT21" s="353">
        <f>'Receitas UGC'!BT4</f>
        <v>166728.33049119648</v>
      </c>
      <c r="BU21" s="353">
        <f>'Receitas UGC'!BU4</f>
        <v>127366.05142930755</v>
      </c>
      <c r="BV21" s="353">
        <f>'Receitas UGC'!BV4</f>
        <v>134557.21415036972</v>
      </c>
      <c r="BW21" s="353">
        <f>'Receitas UGC'!BW4</f>
        <v>148245.0894249072</v>
      </c>
      <c r="BX21" s="353">
        <f>'Receitas UGC'!BX4</f>
        <v>154192.73799548819</v>
      </c>
      <c r="BY21" s="353">
        <f>'Receitas UGC'!BY4</f>
        <v>142821.97094888359</v>
      </c>
      <c r="BZ21" s="353">
        <f>'Receitas UGC'!BZ4</f>
        <v>182603.23788703035</v>
      </c>
      <c r="CA21" s="353">
        <f>'Receitas UGC'!CA4</f>
        <v>145378.64854656215</v>
      </c>
      <c r="CB21" s="353">
        <f>'Receitas UGC'!CB4</f>
        <v>128513.53723563382</v>
      </c>
      <c r="CC21" s="353">
        <f>'Receitas UGC'!CC4</f>
        <v>128553.62847319862</v>
      </c>
      <c r="CD21" s="353">
        <f>'Receitas UGC'!CD4</f>
        <v>116592.38470605374</v>
      </c>
      <c r="CE21" s="353">
        <f>'Receitas UGC'!CE4</f>
        <v>112923.32564696897</v>
      </c>
      <c r="CF21" s="353">
        <f>'Receitas UGC'!CF4</f>
        <v>170818.39199176041</v>
      </c>
      <c r="CG21" s="353">
        <f>'Receitas UGC'!CG4</f>
        <v>131519.1432559758</v>
      </c>
      <c r="CH21" s="353">
        <f>'Receitas UGC'!CH4</f>
        <v>138573.48583042788</v>
      </c>
      <c r="CI21" s="353">
        <f>'Receitas UGC'!CI4</f>
        <v>152427.43976188518</v>
      </c>
      <c r="CJ21" s="353">
        <f>'Receitas UGC'!CJ4</f>
        <v>158692.78281942839</v>
      </c>
      <c r="CK21" s="353">
        <f>'Receitas UGC'!CK4</f>
        <v>154944.55441321811</v>
      </c>
      <c r="CL21" s="353">
        <f>'Receitas UGC'!CL4</f>
        <v>190171.74965129734</v>
      </c>
      <c r="CM21" s="353">
        <f>'Receitas UGC'!CM4</f>
        <v>152007.24971980488</v>
      </c>
      <c r="CN21" s="353">
        <f>'Receitas UGC'!CN4</f>
        <v>135596.88112308385</v>
      </c>
      <c r="CO21" s="353">
        <f>'Receitas UGC'!CO4</f>
        <v>134958.52423335356</v>
      </c>
      <c r="CP21" s="353">
        <f>'Receitas UGC'!CP4</f>
        <v>120647.34693505795</v>
      </c>
      <c r="CQ21" s="353">
        <f>'Receitas UGC'!CQ4</f>
        <v>118162.10688332903</v>
      </c>
      <c r="CR21" s="353">
        <f>'Receitas UGC'!CR4</f>
        <v>176247.66290982434</v>
      </c>
      <c r="CS21" s="353">
        <f>'Receitas UGC'!CS4</f>
        <v>136471.36301204277</v>
      </c>
      <c r="CT21" s="353">
        <f>'Receitas UGC'!CT4</f>
        <v>143521.21411851744</v>
      </c>
      <c r="CU21" s="353">
        <f>'Receitas UGC'!CU4</f>
        <v>157350.79408277926</v>
      </c>
      <c r="CV21" s="353">
        <f>'Receitas UGC'!CV4</f>
        <v>163784.73483094727</v>
      </c>
      <c r="CW21" s="353">
        <f>'Receitas UGC'!CW4</f>
        <v>163187.45385185184</v>
      </c>
      <c r="CX21" s="353">
        <f>'Receitas UGC'!CX4</f>
        <v>196467.89572650602</v>
      </c>
      <c r="CY21" s="353">
        <f>'Receitas UGC'!CY4</f>
        <v>149401.43839176779</v>
      </c>
      <c r="CZ21" s="353">
        <f>'Receitas UGC'!CZ4</f>
        <v>151435.85148115733</v>
      </c>
      <c r="DA21" s="353">
        <f>'Receitas UGC'!DA4</f>
        <v>143498.23951645548</v>
      </c>
      <c r="DB21" s="353">
        <f>'Receitas UGC'!DB4</f>
        <v>123409.58209468475</v>
      </c>
      <c r="DC21" s="353">
        <f>'Receitas UGC'!DC4</f>
        <v>129996.49833346954</v>
      </c>
      <c r="DD21" s="353">
        <f>'Receitas UGC'!DD4</f>
        <v>184537.41019910687</v>
      </c>
      <c r="DE21" s="353">
        <f>'Receitas UGC'!DE4</f>
        <v>143149.02909440795</v>
      </c>
      <c r="DF21" s="353">
        <f>'Receitas UGC'!DF4</f>
        <v>150711.92928096425</v>
      </c>
      <c r="DG21" s="353">
        <f>'Receitas UGC'!DG4</f>
        <v>163914.32940951217</v>
      </c>
      <c r="DH21" s="353">
        <f>'Receitas UGC'!DH4</f>
        <v>170145.86844645161</v>
      </c>
      <c r="DI21" s="353">
        <f>'Receitas UGC'!DI4</f>
        <v>173915.40562788138</v>
      </c>
      <c r="DJ21" s="353">
        <f>'Receitas UGC'!DJ4</f>
        <v>204229.6539923758</v>
      </c>
      <c r="DK21" s="353">
        <f>'Receitas UGC'!DK4</f>
        <v>164770.52183440345</v>
      </c>
      <c r="DL21" s="353">
        <f>'Receitas UGC'!DL4</f>
        <v>148620.00193165793</v>
      </c>
      <c r="DM21" s="353">
        <f>'Receitas UGC'!DM4</f>
        <v>147197.21662269562</v>
      </c>
      <c r="DN21" s="353">
        <f>'Receitas UGC'!DN4</f>
        <v>128690.42038545547</v>
      </c>
      <c r="DO21" s="353">
        <f>'Receitas UGC'!DO4</f>
        <v>133710.39089856262</v>
      </c>
      <c r="DP21" s="353">
        <f>'Receitas UGC'!DP4</f>
        <v>189131.68651531404</v>
      </c>
      <c r="DQ21" s="353">
        <f>'Receitas UGC'!DQ4</f>
        <v>147896.59809654427</v>
      </c>
      <c r="DR21" s="353">
        <f>'Receitas UGC'!DR4</f>
        <v>155289.7557776834</v>
      </c>
      <c r="DS21" s="353">
        <f>'Receitas UGC'!DS4</f>
        <v>168602.53568391665</v>
      </c>
      <c r="DT21" s="353">
        <f>'Receitas UGC'!DT4</f>
        <v>175161.30205191905</v>
      </c>
      <c r="DU21" s="353">
        <f>'Receitas UGC'!DU4</f>
        <v>179197.42049709195</v>
      </c>
      <c r="DV21" s="353">
        <f>'Receitas UGC'!DV4</f>
        <v>209406.40501636342</v>
      </c>
      <c r="DW21" s="353">
        <f>'Receitas UGC'!DW4</f>
        <v>169857.8835577085</v>
      </c>
      <c r="DX21" s="353">
        <f>'Receitas UGC'!DX4</f>
        <v>158513.32152022459</v>
      </c>
      <c r="DY21" s="353">
        <f>'Receitas UGC'!DY4</f>
        <v>149670.6507443054</v>
      </c>
      <c r="DZ21" s="353">
        <f>'Receitas UGC'!DZ4</f>
        <v>136619.98975051465</v>
      </c>
      <c r="EA21" s="353">
        <f>'Receitas UGC'!EA4</f>
        <v>135408.80966962062</v>
      </c>
      <c r="EB21" s="353">
        <f>'Receitas UGC'!EB4</f>
        <v>193087.50469516474</v>
      </c>
      <c r="EC21" s="353">
        <f>'Receitas UGC'!EC4</f>
        <v>152671.15075832477</v>
      </c>
      <c r="ED21" s="353">
        <f>'Receitas UGC'!ED4</f>
        <v>159484.32739858667</v>
      </c>
      <c r="EE21" s="353">
        <f>'Receitas UGC'!EE4</f>
        <v>173073.37493695956</v>
      </c>
      <c r="EF21" s="353">
        <f>'Receitas UGC'!EF4</f>
        <v>180100.75657159861</v>
      </c>
      <c r="EG21" s="353">
        <f>'Receitas UGC'!EG4</f>
        <v>167992.65490409746</v>
      </c>
      <c r="EH21" s="353">
        <f>'Receitas UGC'!EH4</f>
        <v>208122.95072622353</v>
      </c>
      <c r="EI21" s="353">
        <f>'Receitas UGC'!EI4</f>
        <v>162045.48212648515</v>
      </c>
      <c r="EJ21" s="353">
        <f>'Receitas UGC'!EJ4</f>
        <v>163248.23469409242</v>
      </c>
      <c r="EK21" s="353">
        <f>'Receitas UGC'!EK4</f>
        <v>156562.70049156446</v>
      </c>
      <c r="EL21" s="353">
        <f>'Receitas UGC'!EL4</f>
        <v>136594.01260144802</v>
      </c>
      <c r="EM21" s="353">
        <f>'Receitas UGC'!EM4</f>
        <v>144110.02964441397</v>
      </c>
      <c r="EN21" s="353">
        <f>'Receitas UGC'!EN4</f>
        <v>199675.26311176791</v>
      </c>
      <c r="EO21" s="353">
        <f>'Receitas UGC'!EO4</f>
        <v>157941.23837792949</v>
      </c>
      <c r="EP21" s="353">
        <f>'Receitas UGC'!EP4</f>
        <v>165489.20634148564</v>
      </c>
      <c r="EQ21" s="353">
        <f>'Receitas UGC'!EQ4</f>
        <v>178829.87980351309</v>
      </c>
      <c r="ER21" s="353">
        <f>'Receitas UGC'!ER4</f>
        <v>185902.64705811522</v>
      </c>
      <c r="ES21" s="353">
        <f>'Receitas UGC'!ES4</f>
        <v>186495.53318366085</v>
      </c>
      <c r="ET21" s="353">
        <f>'Receitas UGC'!ET4</f>
        <v>218864.15897227108</v>
      </c>
      <c r="EU21" s="353">
        <f>'Receitas UGC'!EU4</f>
        <v>179551.92044875832</v>
      </c>
      <c r="EV21" s="353">
        <f>'Receitas UGC'!EV4</f>
        <v>163156.09916139336</v>
      </c>
      <c r="EW21" s="353">
        <f>'Receitas UGC'!EW4</f>
        <v>162260.38195064958</v>
      </c>
      <c r="EX21" s="353">
        <f>'Receitas UGC'!EX4</f>
        <v>143498.32223428731</v>
      </c>
      <c r="EY21" s="353">
        <f>'Receitas UGC'!EY4</f>
        <v>149339.29634488677</v>
      </c>
      <c r="EZ21" s="353">
        <f>'Receitas UGC'!EZ4</f>
        <v>205577.74509920445</v>
      </c>
      <c r="FA21" s="353">
        <f>'Receitas UGC'!FA4</f>
        <v>163814.47244293883</v>
      </c>
      <c r="FB21" s="353">
        <f>'Receitas UGC'!FB4</f>
        <v>171072.81439596854</v>
      </c>
      <c r="FC21" s="353">
        <f>'Receitas UGC'!FC4</f>
        <v>184417.77815620639</v>
      </c>
      <c r="FD21" s="353">
        <f>'Receitas UGC'!FD4</f>
        <v>191749.41472565537</v>
      </c>
      <c r="FE21" s="353">
        <f>'Receitas UGC'!FE4</f>
        <v>187050.03602943302</v>
      </c>
      <c r="FF21" s="353">
        <f>'Receitas UGC'!FF4</f>
        <v>222598.63967483287</v>
      </c>
      <c r="FG21" s="353">
        <f>'Receitas UGC'!FG4</f>
        <v>183793.07544382947</v>
      </c>
      <c r="FH21" s="353">
        <f>'Receitas UGC'!FH4</f>
        <v>171836.9848873165</v>
      </c>
      <c r="FI21" s="353">
        <f>'Receitas UGC'!FI4</f>
        <v>164043.47179726313</v>
      </c>
      <c r="FJ21" s="353">
        <f>'Receitas UGC'!FJ4</f>
        <v>150993.91216383048</v>
      </c>
      <c r="FK21" s="353">
        <f>'Receitas UGC'!FK4</f>
        <v>150722.92523807421</v>
      </c>
      <c r="FL21" s="353">
        <f>'Receitas UGC'!FL4</f>
        <v>209400.12728438049</v>
      </c>
      <c r="FM21" s="353">
        <f>'Receitas UGC'!FM4</f>
        <v>168565.35567287009</v>
      </c>
      <c r="FN21" s="353">
        <f>'Receitas UGC'!FN4</f>
        <v>175325.66017793692</v>
      </c>
      <c r="FO21" s="353">
        <f>'Receitas UGC'!FO4</f>
        <v>189024.75993138112</v>
      </c>
      <c r="FP21" s="353">
        <f>'Receitas UGC'!FP4</f>
        <v>196906.05539037089</v>
      </c>
      <c r="FQ21" s="353">
        <f>'Receitas UGC'!FQ4</f>
        <v>195431.85598586241</v>
      </c>
      <c r="FR21" s="353">
        <f>'Receitas UGC'!FR4</f>
        <v>229194.31915101115</v>
      </c>
      <c r="FS21" s="353">
        <f>'Receitas UGC'!FS4</f>
        <v>190022.63256151843</v>
      </c>
      <c r="FT21" s="353">
        <f>'Receitas UGC'!FT4</f>
        <v>173493.04881976926</v>
      </c>
      <c r="FU21" s="353">
        <f>'Receitas UGC'!FU4</f>
        <v>172979.10749000841</v>
      </c>
      <c r="FV21" s="353">
        <f>'Receitas UGC'!FV4</f>
        <v>154051.42902787132</v>
      </c>
      <c r="FW21" s="353">
        <f>'Receitas UGC'!FW4</f>
        <v>160487.03847043324</v>
      </c>
      <c r="FX21" s="353">
        <f>'Receitas UGC'!FX4</f>
        <v>217312.27318592594</v>
      </c>
      <c r="FY21" s="353">
        <f>'Receitas UGC'!FY4</f>
        <v>175183.18698440987</v>
      </c>
      <c r="FZ21" s="353">
        <f>'Receitas UGC'!FZ4</f>
        <v>182352.80579102918</v>
      </c>
      <c r="GA21" s="353">
        <f>'Receitas UGC'!GA4</f>
        <v>195725.64766639928</v>
      </c>
      <c r="GB21" s="353">
        <f>'Receitas UGC'!GB4</f>
        <v>203608.21146547698</v>
      </c>
      <c r="GC21" s="353">
        <f>'Receitas UGC'!GC4</f>
        <v>206942.0511068787</v>
      </c>
      <c r="GD21" s="353">
        <f>'Receitas UGC'!GD4</f>
        <v>237631.21815438854</v>
      </c>
      <c r="GE21" s="353">
        <f>'Receitas UGC'!GE4</f>
        <v>197677.54585838265</v>
      </c>
      <c r="GF21" s="353">
        <f>'Receitas UGC'!GF4</f>
        <v>181340.2193129677</v>
      </c>
      <c r="GG21" s="353">
        <f>'Receitas UGC'!GG4</f>
        <v>180343.80692828813</v>
      </c>
      <c r="GH21" s="353">
        <f>'Receitas UGC'!GH4</f>
        <v>160942.10455621779</v>
      </c>
      <c r="GI21" s="353">
        <f>'Receitas UGC'!GI4</f>
        <v>167498.63423404776</v>
      </c>
      <c r="GJ21" s="353">
        <f>'Receitas UGC'!GJ4</f>
        <v>224385.94702796487</v>
      </c>
      <c r="GK21" s="353">
        <f>'Receitas UGC'!GK4</f>
        <v>181880.56748335887</v>
      </c>
      <c r="GL21" s="353">
        <f>'Receitas UGC'!GL4</f>
        <v>188868.34382012239</v>
      </c>
      <c r="GM21" s="353">
        <f>'Receitas UGC'!GM4</f>
        <v>202136.55094695318</v>
      </c>
      <c r="GN21" s="353">
        <f>'Receitas UGC'!GN4</f>
        <v>210208.13932949753</v>
      </c>
      <c r="GO21" s="353">
        <f>'Receitas UGC'!GO4</f>
        <v>209581.89475673548</v>
      </c>
      <c r="GP21" s="353">
        <f>'Receitas UGC'!GP4</f>
        <v>242584.07516863183</v>
      </c>
      <c r="GQ21" s="353">
        <f>'Receitas UGC'!GQ4</f>
        <v>194518.01364381021</v>
      </c>
      <c r="GR21" s="353">
        <f>'Receitas UGC'!GR4</f>
        <v>196175.34150473317</v>
      </c>
      <c r="GS21" s="353">
        <f>'Receitas UGC'!GS4</f>
        <v>188576.09399997068</v>
      </c>
      <c r="GT21" s="353">
        <f>'Receitas UGC'!GT4</f>
        <v>167126.93228207607</v>
      </c>
      <c r="GU21" s="353">
        <f>'Receitas UGC'!GU4</f>
        <v>175648.11413865173</v>
      </c>
      <c r="GV21" s="353">
        <f>'Receitas UGC'!GV4</f>
        <v>232038.26849943204</v>
      </c>
      <c r="GW21" s="353">
        <f>'Receitas UGC'!GW4</f>
        <v>188869.4588564953</v>
      </c>
      <c r="GX21" s="353">
        <f>'Receitas UGC'!GX4</f>
        <v>195824.2892322971</v>
      </c>
      <c r="GY21" s="353">
        <f>'Receitas UGC'!GY4</f>
        <v>208911.58253479732</v>
      </c>
      <c r="GZ21" s="353">
        <f>'Receitas UGC'!GZ4</f>
        <v>217116.31795105716</v>
      </c>
      <c r="HA21" s="353">
        <f>'Receitas UGC'!HA4</f>
        <v>203956.72705773724</v>
      </c>
      <c r="HB21" s="353">
        <f>'Receitas UGC'!HB4</f>
        <v>244458.35535885286</v>
      </c>
      <c r="HC21" s="353">
        <f>'Receitas UGC'!HC4</f>
        <v>206099.11890188043</v>
      </c>
      <c r="HD21" s="353">
        <f>'Receitas UGC'!HD4</f>
        <v>188627.85330460162</v>
      </c>
      <c r="HE21" s="353">
        <f>'Receitas UGC'!HE4</f>
        <v>189316.09875247843</v>
      </c>
      <c r="HF21" s="353">
        <f>'Receitas UGC'!HF4</f>
        <v>170375.44903140748</v>
      </c>
      <c r="HG21" s="353">
        <f>'Receitas UGC'!HG4</f>
        <v>177796.72415793894</v>
      </c>
      <c r="HH21" s="353">
        <f>'Receitas UGC'!HH4</f>
        <v>235707.95577287691</v>
      </c>
      <c r="HI21" s="353">
        <f>'Receitas UGC'!HI4</f>
        <v>193105.72908787135</v>
      </c>
      <c r="HJ21" s="353">
        <f>'Receitas UGC'!HJ4</f>
        <v>200202.12276105024</v>
      </c>
      <c r="HK21" s="353">
        <f>'Receitas UGC'!HK4</f>
        <v>213686.28077996179</v>
      </c>
      <c r="HL21" s="353">
        <f>'Receitas UGC'!HL4</f>
        <v>222499.81061518294</v>
      </c>
      <c r="HM21" s="353">
        <f>'Receitas UGC'!HM4</f>
        <v>222197.85082447995</v>
      </c>
      <c r="HN21" s="353">
        <f>'Receitas UGC'!HN4</f>
        <v>255202.47968419816</v>
      </c>
      <c r="HO21" s="353">
        <f>'Receitas UGC'!HO4</f>
        <v>215393.64079718734</v>
      </c>
      <c r="HP21" s="353">
        <f>'Receitas UGC'!HP4</f>
        <v>198763.16335870602</v>
      </c>
      <c r="HQ21" s="353">
        <f>'Receitas UGC'!HQ4</f>
        <v>198356.67469828847</v>
      </c>
      <c r="HR21" s="353">
        <f>'Receitas UGC'!HR4</f>
        <v>182047.6508862091</v>
      </c>
      <c r="HS21" s="353">
        <f>'Receitas UGC'!HS4</f>
        <v>182242.948790041</v>
      </c>
      <c r="HT21" s="353">
        <f>'Receitas UGC'!HT4</f>
        <v>242844.20620613999</v>
      </c>
      <c r="HU21" s="353">
        <f>'Receitas UGC'!HU4</f>
        <v>200543.33933183068</v>
      </c>
      <c r="HV21" s="353">
        <f>'Receitas UGC'!HV4</f>
        <v>206718.96883479058</v>
      </c>
      <c r="HW21" s="353">
        <f>'Receitas UGC'!HW4</f>
        <v>220361.26129005392</v>
      </c>
      <c r="HX21" s="353">
        <f>'Receitas UGC'!HX4</f>
        <v>229522.73761885238</v>
      </c>
      <c r="HY21" s="353">
        <f>'Receitas UGC'!HY4</f>
        <v>227132.18345601318</v>
      </c>
      <c r="HZ21" s="353">
        <f>'Receitas UGC'!HZ4</f>
        <v>261331.38574412835</v>
      </c>
      <c r="IA21" s="353">
        <f>'Receitas UGC'!IA4</f>
        <v>213213.70167482435</v>
      </c>
      <c r="IB21" s="353">
        <f>'Receitas UGC'!IB4</f>
        <v>214702.30059949608</v>
      </c>
      <c r="IC21" s="353">
        <f>'Receitas UGC'!IC4</f>
        <v>207524.01627281521</v>
      </c>
      <c r="ID21" s="353">
        <f>'Receitas UGC'!ID4</f>
        <v>185668.8302172657</v>
      </c>
      <c r="IE21" s="353">
        <f>'Receitas UGC'!IE4</f>
        <v>195115.32903352368</v>
      </c>
      <c r="IF21" s="353">
        <f>'Receitas UGC'!IF4</f>
        <v>252404.26337063403</v>
      </c>
      <c r="IG21" s="353">
        <f>'Receitas UGC'!IG4</f>
        <v>208561.90006965614</v>
      </c>
      <c r="IH21" s="353">
        <f>'Receitas UGC'!IH4</f>
        <v>215322.16156145046</v>
      </c>
      <c r="II21" s="353">
        <f>'Receitas UGC'!II4</f>
        <v>228415.68627394779</v>
      </c>
      <c r="IJ21" s="353">
        <f>'Receitas UGC'!IJ4</f>
        <v>237507.37742820504</v>
      </c>
      <c r="IK21" s="353">
        <f>'Receitas UGC'!IK4</f>
        <v>239493.51418513546</v>
      </c>
      <c r="IL21" s="353">
        <f>'Receitas UGC'!IL4</f>
        <v>270796.57107004675</v>
      </c>
      <c r="IM21" s="353">
        <f>'Receitas UGC'!IM4</f>
        <v>230298.17207308536</v>
      </c>
      <c r="IN21" s="353">
        <f>'Receitas UGC'!IN4</f>
        <v>213619.0631669203</v>
      </c>
      <c r="IO21" s="353">
        <f>'Receitas UGC'!IO4</f>
        <v>212998.11032958588</v>
      </c>
      <c r="IP21" s="353">
        <f>'Receitas UGC'!IP4</f>
        <v>192702.15209513388</v>
      </c>
      <c r="IQ21" s="353">
        <f>'Receitas UGC'!IQ4</f>
        <v>200666.2403834447</v>
      </c>
      <c r="IR21" s="353">
        <f>'Receitas UGC'!IR4</f>
        <v>258914.48540040222</v>
      </c>
      <c r="IS21" s="353">
        <f>'Receitas UGC'!IS4</f>
        <v>215177.03919149627</v>
      </c>
      <c r="IT21" s="353">
        <f>'Receitas UGC'!IT4</f>
        <v>221756.78611036157</v>
      </c>
      <c r="IU21" s="353">
        <f>'Receitas UGC'!IU4</f>
        <v>234964.92244482008</v>
      </c>
      <c r="IV21" s="353">
        <f>'Receitas UGC'!IV4</f>
        <v>244457.98919458399</v>
      </c>
      <c r="IW21" s="353">
        <f>'Receitas UGC'!IW4</f>
        <v>246672.61024947261</v>
      </c>
      <c r="IX21" s="353">
        <f>'Receitas UGC'!IX4</f>
        <v>277902.41663414153</v>
      </c>
      <c r="IY21" s="353">
        <f>'Receitas UGC'!IY4</f>
        <v>237294.39776064325</v>
      </c>
      <c r="IZ21" s="353">
        <f>'Receitas UGC'!IZ4</f>
        <v>225412.759870195</v>
      </c>
      <c r="JA21" s="353">
        <f>'Receitas UGC'!JA4</f>
        <v>217394.17486847218</v>
      </c>
      <c r="JB21" s="353">
        <f>'Receitas UGC'!JB4</f>
        <v>202513.89425505503</v>
      </c>
      <c r="JC21" s="353">
        <f>'Receitas UGC'!JC4</f>
        <v>204319.41276604051</v>
      </c>
      <c r="JD21" s="353">
        <f>'Receitas UGC'!JD4</f>
        <v>264894.47289334983</v>
      </c>
      <c r="JE21" s="353">
        <f>'Receitas UGC'!JE4</f>
        <v>221916.9520966628</v>
      </c>
      <c r="JF21" s="353">
        <f>'Receitas UGC'!JF4</f>
        <v>227898.15940190366</v>
      </c>
      <c r="JG21" s="353">
        <f>'Receitas UGC'!JG4</f>
        <v>241380.84394050442</v>
      </c>
      <c r="JH21" s="353">
        <f>'Receitas UGC'!JH4</f>
        <v>251413.62799932875</v>
      </c>
      <c r="JI21" s="353">
        <f>'Receitas UGC'!JI4</f>
        <v>249737.5794387082</v>
      </c>
      <c r="JJ21" s="353">
        <f>'Receitas UGC'!JJ4</f>
        <v>283440.10195420677</v>
      </c>
      <c r="JK21" s="353">
        <f>'Receitas UGC'!JK4</f>
        <v>234828.98065129347</v>
      </c>
      <c r="JL21" s="353">
        <f>'Receitas UGC'!JL4</f>
        <v>236218.25641513325</v>
      </c>
      <c r="JM21" s="353">
        <f>'Receitas UGC'!JM4</f>
        <v>229151.44043280443</v>
      </c>
      <c r="JN21" s="353">
        <f>'Receitas UGC'!JN4</f>
        <v>206658.30247402925</v>
      </c>
      <c r="JO21" s="353">
        <f>'Receitas UGC'!JO4</f>
        <v>216992.65368958152</v>
      </c>
      <c r="JP21" s="353">
        <f>'Receitas UGC'!JP4</f>
        <v>275119.94317832938</v>
      </c>
      <c r="JQ21" s="353">
        <f>'Receitas UGC'!JQ4</f>
        <v>230455.76167465153</v>
      </c>
      <c r="JR21" s="353">
        <f>'Receitas UGC'!JR4</f>
        <v>236934.2134395742</v>
      </c>
      <c r="JS21" s="353">
        <f>'Receitas UGC'!JS4</f>
        <v>249971.34223724096</v>
      </c>
      <c r="JT21" s="353">
        <f>'Receitas UGC'!JT4</f>
        <v>259964.15042230321</v>
      </c>
      <c r="JU21" s="353">
        <f>'Receitas UGC'!JU4</f>
        <v>258523.56754464647</v>
      </c>
      <c r="JV21" s="353">
        <f>'Receitas UGC'!JV4</f>
        <v>291870.32397419959</v>
      </c>
      <c r="JW21" s="353">
        <f>'Receitas UGC'!JW4</f>
        <v>251367.99643167903</v>
      </c>
      <c r="JX21" s="353">
        <f>'Receitas UGC'!JX4</f>
        <v>234346.06512589179</v>
      </c>
      <c r="JY21" s="353">
        <f>'Receitas UGC'!JY4</f>
        <v>234261.9995448651</v>
      </c>
      <c r="JZ21" s="353">
        <f>'Receitas UGC'!JZ4</f>
        <v>213539.2128866032</v>
      </c>
      <c r="KA21" s="353">
        <f>'Receitas UGC'!KA4</f>
        <v>222508.83237337344</v>
      </c>
      <c r="KB21" s="353">
        <f>'Receitas UGC'!KB4</f>
        <v>281756.27129996859</v>
      </c>
      <c r="KC21" s="353">
        <f>'Receitas UGC'!KC4</f>
        <v>237284.50029633986</v>
      </c>
      <c r="KD21" s="353">
        <f>'Receitas UGC'!KD4</f>
        <v>243651.87193926782</v>
      </c>
      <c r="KE21" s="353">
        <f>'Receitas UGC'!KE4</f>
        <v>256870.21896288628</v>
      </c>
      <c r="KF21" s="353">
        <f>'Receitas UGC'!KF4</f>
        <v>267341.08989388344</v>
      </c>
      <c r="KG21" s="353">
        <f>'Receitas UGC'!KG4</f>
        <v>260676.63329780777</v>
      </c>
      <c r="KH21" s="353">
        <f>'Receitas UGC'!KH4</f>
        <v>297328.74134748371</v>
      </c>
      <c r="KI21" s="353">
        <f>'Receitas UGC'!KI4</f>
        <v>257385.20253732809</v>
      </c>
      <c r="KJ21" s="353">
        <f>'Receitas UGC'!KJ4</f>
        <v>244853.43778171463</v>
      </c>
      <c r="KK21" s="353">
        <f>'Receitas UGC'!KK4</f>
        <v>237943.88935286005</v>
      </c>
      <c r="KL21" s="353">
        <f>'Receitas UGC'!KL4</f>
        <v>222929.46247431901</v>
      </c>
      <c r="KM21" s="353">
        <f>'Receitas UGC'!KM4</f>
        <v>225897.00770414123</v>
      </c>
      <c r="KN21" s="353">
        <f>'Receitas UGC'!KN4</f>
        <v>287683.64584026084</v>
      </c>
      <c r="KO21" s="353">
        <f>'Receitas UGC'!KO4</f>
        <v>244098.25706432891</v>
      </c>
      <c r="KP21" s="353">
        <f>'Receitas UGC'!KP4</f>
        <v>249964.75789782809</v>
      </c>
      <c r="KQ21" s="353">
        <f>'Receitas UGC'!KQ4</f>
        <v>263549.25154383312</v>
      </c>
      <c r="KR21" s="353">
        <f>'Receitas UGC'!KR4</f>
        <v>274657.24609683343</v>
      </c>
      <c r="KS21" s="353">
        <f>'Receitas UGC'!KS4</f>
        <v>271180.7788552852</v>
      </c>
      <c r="KT21" s="353">
        <f>'Receitas UGC'!KT4</f>
        <v>306086.55245119077</v>
      </c>
      <c r="KU21" s="353">
        <f>'Receitas UGC'!KU4</f>
        <v>265758.2433745403</v>
      </c>
      <c r="KV21" s="353">
        <f>'Receitas UGC'!KV4</f>
        <v>248646.51359052901</v>
      </c>
      <c r="KW21" s="353">
        <f>'Receitas UGC'!KW4</f>
        <v>249043.22610612985</v>
      </c>
      <c r="KX21" s="353">
        <f>'Receitas UGC'!KX4</f>
        <v>228108.01343832706</v>
      </c>
      <c r="KY21" s="353">
        <f>'Receitas UGC'!KY4</f>
        <v>237863.42144606536</v>
      </c>
      <c r="KZ21" s="353">
        <f>'Receitas UGC'!KZ4</f>
        <v>297875.60768302227</v>
      </c>
      <c r="LA21" s="353">
        <f>'Receitas UGC'!LA4</f>
        <v>252932.22813014945</v>
      </c>
      <c r="LB21" s="353">
        <f>'Receitas UGC'!LB4</f>
        <v>259188.42921291993</v>
      </c>
      <c r="LC21" s="353">
        <f>'Receitas UGC'!LC4</f>
        <v>272445.39112624089</v>
      </c>
      <c r="LD21" s="353">
        <f>'Receitas UGC'!LD4</f>
        <v>283633.34845580952</v>
      </c>
      <c r="LE21" s="353">
        <f>'Receitas UGC'!LE4</f>
        <v>284541.03659117437</v>
      </c>
      <c r="LF21" s="353">
        <f>'Receitas UGC'!LF4</f>
        <v>316636.35604602413</v>
      </c>
      <c r="LG21" s="353">
        <f>'Receitas UGC'!LG4</f>
        <v>275545.58708278765</v>
      </c>
      <c r="LH21" s="353">
        <f>'Receitas UGC'!LH4</f>
        <v>258592.30275417579</v>
      </c>
      <c r="LI21" s="353">
        <f>'Receitas UGC'!LI4</f>
        <v>258567.65725191109</v>
      </c>
      <c r="LJ21" s="353">
        <f>'Receitas UGC'!LJ4</f>
        <v>237131.62230247416</v>
      </c>
      <c r="LK21" s="353">
        <f>'Receitas UGC'!LK4</f>
        <v>247096.97919641639</v>
      </c>
      <c r="LL21" s="353">
        <f>'Receitas UGC'!LL4</f>
        <v>307260.97802156513</v>
      </c>
      <c r="LM21" s="353">
        <f>'Receitas UGC'!LM4</f>
        <v>261883.75116112627</v>
      </c>
      <c r="LN21" s="353">
        <f>'Receitas UGC'!LN4</f>
        <v>267943.38599997695</v>
      </c>
      <c r="LO21" s="353">
        <f>'Receitas UGC'!LO4</f>
        <v>281099.31304479943</v>
      </c>
      <c r="LP21" s="353">
        <f>'Receitas UGC'!LP4</f>
        <v>292560.77964254265</v>
      </c>
      <c r="LQ21" s="353">
        <f>'Receitas UGC'!LQ4</f>
        <v>289840.13059713732</v>
      </c>
      <c r="LR21" s="353">
        <f>'Receitas UGC'!LR4</f>
        <v>324056.59554530116</v>
      </c>
      <c r="LS21" s="353">
        <f>'Receitas UGC'!LS4</f>
        <v>274785.51608718483</v>
      </c>
      <c r="LT21" s="353">
        <f>'Receitas UGC'!LT4</f>
        <v>275839.59052097402</v>
      </c>
      <c r="LU21" s="353">
        <f>'Receitas UGC'!LU4</f>
        <v>269200.02647775406</v>
      </c>
      <c r="LV21" s="353">
        <f>'Receitas UGC'!LV4</f>
        <v>245649.78992125829</v>
      </c>
      <c r="LW21" s="353">
        <f>'Receitas UGC'!LW4</f>
        <v>257654.90457943003</v>
      </c>
      <c r="LX21" s="353">
        <f>'Receitas UGC'!LX4</f>
        <v>317389.3750707382</v>
      </c>
      <c r="LY21" s="353">
        <f>'Receitas UGC'!LY4</f>
        <v>271271.3052504292</v>
      </c>
      <c r="LZ21" s="353">
        <f>'Receitas UGC'!LZ4</f>
        <v>277269.90756424965</v>
      </c>
      <c r="MA21" s="353">
        <f>'Receitas UGC'!MA4</f>
        <v>290236.9070811948</v>
      </c>
      <c r="MB21" s="353">
        <f>'Receitas UGC'!MB4</f>
        <v>301908.57182154182</v>
      </c>
      <c r="MC21" s="353">
        <f>'Receitas UGC'!MC4</f>
        <v>286601.00177026534</v>
      </c>
      <c r="MD21" s="353">
        <f>'Receitas UGC'!MD4</f>
        <v>328349.14588654327</v>
      </c>
      <c r="ME21" s="353">
        <f>'Receitas UGC'!ME4</f>
        <v>288755.91599124175</v>
      </c>
      <c r="MF21" s="353">
        <f>'Receitas UGC'!MF4</f>
        <v>270667.46066652401</v>
      </c>
      <c r="MG21" s="353">
        <f>'Receitas UGC'!MG4</f>
        <v>272338.24396142311</v>
      </c>
      <c r="MH21" s="353">
        <f>'Receitas UGC'!MH4</f>
        <v>251245.94461647168</v>
      </c>
      <c r="MI21" s="353">
        <f>'Receitas UGC'!MI4</f>
        <v>262234.70637797308</v>
      </c>
      <c r="MJ21" s="353">
        <f>'Receitas UGC'!MJ4</f>
        <v>323570.30954397889</v>
      </c>
      <c r="MK21" s="353">
        <f>'Receitas UGC'!MK4</f>
        <v>277947.89820678957</v>
      </c>
      <c r="ML21" s="353">
        <f>'Receitas UGC'!ML4</f>
        <v>284064.82672467217</v>
      </c>
      <c r="MM21" s="353">
        <f>'Receitas UGC'!MM4</f>
        <v>297425.69988123007</v>
      </c>
      <c r="MN21" s="353">
        <f>'Receitas UGC'!MN4</f>
        <v>309789.15039265581</v>
      </c>
      <c r="MO21" s="353">
        <f>'Receitas UGC'!MO4</f>
        <v>307287.71463061828</v>
      </c>
      <c r="MP21" s="353">
        <f>'Receitas UGC'!MP4</f>
        <v>341574.78531421494</v>
      </c>
      <c r="MQ21" s="353">
        <f>'Receitas UGC'!MQ4</f>
        <v>300504.65389856545</v>
      </c>
      <c r="MR21" s="353">
        <f>'Receitas UGC'!MR4</f>
        <v>283244.59008691652</v>
      </c>
      <c r="MS21" s="353">
        <f>'Receitas UGC'!MS4</f>
        <v>283845.41712431685</v>
      </c>
      <c r="MT21" s="353">
        <f>'Receitas UGC'!MT4</f>
        <v>261934.74284427796</v>
      </c>
      <c r="MU21" s="353">
        <f>'Receitas UGC'!MU4</f>
        <v>273082.45298559614</v>
      </c>
      <c r="MV21" s="353">
        <f>'Receitas UGC'!MV4</f>
        <v>334410.69757328328</v>
      </c>
      <c r="MW21" s="353">
        <f>'Receitas UGC'!MW4</f>
        <v>288197.45371858636</v>
      </c>
      <c r="MX21" s="353">
        <f>'Receitas UGC'!MX4</f>
        <v>294021.89639477042</v>
      </c>
      <c r="MY21" s="353">
        <f>'Receitas UGC'!MY4</f>
        <v>307196.82868863194</v>
      </c>
      <c r="MZ21" s="353">
        <f>'Receitas UGC'!MZ4</f>
        <v>319791.35752922168</v>
      </c>
      <c r="NA21" s="497">
        <f>'Receitas UGC'!NA4</f>
        <v>311845.43628258741</v>
      </c>
    </row>
    <row r="22" spans="1:365" x14ac:dyDescent="0.2">
      <c r="A22" s="260" t="s">
        <v>613</v>
      </c>
      <c r="B22" s="267" t="s">
        <v>598</v>
      </c>
      <c r="C22" s="274">
        <v>0.32400000000000001</v>
      </c>
      <c r="E22" s="263"/>
      <c r="F22" s="354">
        <f>$C22*F$21</f>
        <v>51078.558594356007</v>
      </c>
      <c r="G22" s="354">
        <f t="shared" ref="G22:BR25" si="8">$C22*G$21</f>
        <v>36421.783152464035</v>
      </c>
      <c r="H22" s="354">
        <f t="shared" si="8"/>
        <v>36918.285648635101</v>
      </c>
      <c r="I22" s="354">
        <f t="shared" si="8"/>
        <v>34515.84714711312</v>
      </c>
      <c r="J22" s="354">
        <f t="shared" si="8"/>
        <v>28499.762067931551</v>
      </c>
      <c r="K22" s="354">
        <f t="shared" si="8"/>
        <v>30146.834939994387</v>
      </c>
      <c r="L22" s="354">
        <f t="shared" si="8"/>
        <v>47395.01217979964</v>
      </c>
      <c r="M22" s="354">
        <f t="shared" si="8"/>
        <v>34517.915722887636</v>
      </c>
      <c r="N22" s="354">
        <f t="shared" si="8"/>
        <v>37167.023881081041</v>
      </c>
      <c r="O22" s="354">
        <f t="shared" si="8"/>
        <v>41508.722654838799</v>
      </c>
      <c r="P22" s="354">
        <f t="shared" si="8"/>
        <v>43024.639718302933</v>
      </c>
      <c r="Q22" s="354">
        <f t="shared" si="8"/>
        <v>43688.401759984037</v>
      </c>
      <c r="R22" s="354">
        <f t="shared" si="8"/>
        <v>53883.452577752418</v>
      </c>
      <c r="S22" s="354">
        <f t="shared" si="8"/>
        <v>41427.839941278522</v>
      </c>
      <c r="T22" s="354">
        <f t="shared" si="8"/>
        <v>36240.954867635941</v>
      </c>
      <c r="U22" s="354">
        <f t="shared" si="8"/>
        <v>35721.901865270731</v>
      </c>
      <c r="V22" s="354">
        <f t="shared" si="8"/>
        <v>30115.224337769607</v>
      </c>
      <c r="W22" s="354">
        <f t="shared" si="8"/>
        <v>31210.339673360279</v>
      </c>
      <c r="X22" s="354">
        <f t="shared" si="8"/>
        <v>48666.938214979185</v>
      </c>
      <c r="Y22" s="354">
        <f t="shared" si="8"/>
        <v>35800.882952787324</v>
      </c>
      <c r="Z22" s="354">
        <f t="shared" si="8"/>
        <v>38365.893257205978</v>
      </c>
      <c r="AA22" s="354">
        <f t="shared" si="8"/>
        <v>42713.777890125813</v>
      </c>
      <c r="AB22" s="354">
        <f t="shared" si="8"/>
        <v>44299.634455341438</v>
      </c>
      <c r="AC22" s="354">
        <f t="shared" si="8"/>
        <v>43262.64942943299</v>
      </c>
      <c r="AD22" s="354">
        <f t="shared" si="8"/>
        <v>54505.348615421179</v>
      </c>
      <c r="AE22" s="354">
        <f t="shared" si="8"/>
        <v>42214.735270952478</v>
      </c>
      <c r="AF22" s="354">
        <f t="shared" si="8"/>
        <v>38485.34285942126</v>
      </c>
      <c r="AG22" s="354">
        <f t="shared" si="8"/>
        <v>35736.951354363242</v>
      </c>
      <c r="AH22" s="354">
        <f t="shared" si="8"/>
        <v>31997.869640709665</v>
      </c>
      <c r="AI22" s="354">
        <f t="shared" si="8"/>
        <v>31100.303648925932</v>
      </c>
      <c r="AJ22" s="354">
        <f t="shared" si="8"/>
        <v>49334.250082486724</v>
      </c>
      <c r="AK22" s="354">
        <f t="shared" si="8"/>
        <v>36789.114940945488</v>
      </c>
      <c r="AL22" s="354">
        <f t="shared" si="8"/>
        <v>39201.511893856237</v>
      </c>
      <c r="AM22" s="354">
        <f t="shared" si="8"/>
        <v>43667.733226076743</v>
      </c>
      <c r="AN22" s="354">
        <f t="shared" si="8"/>
        <v>45415.148460890952</v>
      </c>
      <c r="AO22" s="354">
        <f t="shared" si="8"/>
        <v>46942.069269734922</v>
      </c>
      <c r="AP22" s="354">
        <f t="shared" si="8"/>
        <v>56693.457395545818</v>
      </c>
      <c r="AQ22" s="354">
        <f t="shared" si="8"/>
        <v>41390.99086243959</v>
      </c>
      <c r="AR22" s="354">
        <f t="shared" si="8"/>
        <v>42204.610084237509</v>
      </c>
      <c r="AS22" s="354">
        <f t="shared" si="8"/>
        <v>39387.881037281004</v>
      </c>
      <c r="AT22" s="354">
        <f t="shared" si="8"/>
        <v>33012.25699140755</v>
      </c>
      <c r="AU22" s="354">
        <f t="shared" si="8"/>
        <v>34764.128197440841</v>
      </c>
      <c r="AV22" s="354">
        <f t="shared" si="8"/>
        <v>52050.589740611853</v>
      </c>
      <c r="AW22" s="354">
        <f t="shared" si="8"/>
        <v>38900.288839779343</v>
      </c>
      <c r="AX22" s="354">
        <f t="shared" si="8"/>
        <v>41420.692477395402</v>
      </c>
      <c r="AY22" s="354">
        <f t="shared" si="8"/>
        <v>45686.964777832836</v>
      </c>
      <c r="AZ22" s="354">
        <f t="shared" si="8"/>
        <v>47338.475611126669</v>
      </c>
      <c r="BA22" s="354">
        <f t="shared" si="8"/>
        <v>48883.023552873936</v>
      </c>
      <c r="BB22" s="354">
        <f t="shared" si="8"/>
        <v>58501.69636234788</v>
      </c>
      <c r="BC22" s="354">
        <f t="shared" si="8"/>
        <v>45819.986764244706</v>
      </c>
      <c r="BD22" s="354">
        <f t="shared" si="8"/>
        <v>40651.931276083029</v>
      </c>
      <c r="BE22" s="354">
        <f t="shared" si="8"/>
        <v>40075.32421218614</v>
      </c>
      <c r="BF22" s="354">
        <f t="shared" si="8"/>
        <v>34285.309508460974</v>
      </c>
      <c r="BG22" s="354">
        <f t="shared" si="8"/>
        <v>35547.257652899534</v>
      </c>
      <c r="BH22" s="354">
        <f t="shared" si="8"/>
        <v>53152.908213818657</v>
      </c>
      <c r="BI22" s="354">
        <f t="shared" si="8"/>
        <v>40091.200374025473</v>
      </c>
      <c r="BJ22" s="354">
        <f t="shared" si="8"/>
        <v>42581.130111244187</v>
      </c>
      <c r="BK22" s="354">
        <f t="shared" si="8"/>
        <v>46903.49473398181</v>
      </c>
      <c r="BL22" s="354">
        <f t="shared" si="8"/>
        <v>48668.867356282448</v>
      </c>
      <c r="BM22" s="354">
        <f t="shared" si="8"/>
        <v>48985.849864617128</v>
      </c>
      <c r="BN22" s="354">
        <f t="shared" si="8"/>
        <v>59387.663421526435</v>
      </c>
      <c r="BO22" s="354">
        <f t="shared" si="8"/>
        <v>46845.558031671506</v>
      </c>
      <c r="BP22" s="354">
        <f t="shared" si="8"/>
        <v>43163.391453781755</v>
      </c>
      <c r="BQ22" s="354">
        <f t="shared" si="8"/>
        <v>40318.752142470199</v>
      </c>
      <c r="BR22" s="354">
        <f t="shared" si="8"/>
        <v>36376.874389551747</v>
      </c>
      <c r="BS22" s="354">
        <f t="shared" ref="BS22:ED25" si="9">$C22*BS$21</f>
        <v>35644.399026141356</v>
      </c>
      <c r="BT22" s="354">
        <f t="shared" si="9"/>
        <v>54019.979079147663</v>
      </c>
      <c r="BU22" s="354">
        <f t="shared" si="9"/>
        <v>41266.600663095647</v>
      </c>
      <c r="BV22" s="354">
        <f t="shared" si="9"/>
        <v>43596.537384719792</v>
      </c>
      <c r="BW22" s="354">
        <f t="shared" si="9"/>
        <v>48031.408973669932</v>
      </c>
      <c r="BX22" s="354">
        <f t="shared" si="9"/>
        <v>49958.447110538174</v>
      </c>
      <c r="BY22" s="354">
        <f t="shared" si="9"/>
        <v>46274.318587438283</v>
      </c>
      <c r="BZ22" s="354">
        <f t="shared" si="9"/>
        <v>59163.449075397839</v>
      </c>
      <c r="CA22" s="354">
        <f t="shared" si="9"/>
        <v>47102.682129086141</v>
      </c>
      <c r="CB22" s="354">
        <f t="shared" si="9"/>
        <v>41638.386064345359</v>
      </c>
      <c r="CC22" s="354">
        <f t="shared" si="9"/>
        <v>41651.375625316352</v>
      </c>
      <c r="CD22" s="354">
        <f t="shared" si="9"/>
        <v>37775.932644761415</v>
      </c>
      <c r="CE22" s="354">
        <f t="shared" si="9"/>
        <v>36587.157509617944</v>
      </c>
      <c r="CF22" s="354">
        <f t="shared" si="9"/>
        <v>55345.159005330373</v>
      </c>
      <c r="CG22" s="354">
        <f t="shared" si="9"/>
        <v>42612.20241493616</v>
      </c>
      <c r="CH22" s="354">
        <f t="shared" si="9"/>
        <v>44897.809409058631</v>
      </c>
      <c r="CI22" s="354">
        <f t="shared" si="9"/>
        <v>49386.490482850801</v>
      </c>
      <c r="CJ22" s="354">
        <f t="shared" si="9"/>
        <v>51416.4616334948</v>
      </c>
      <c r="CK22" s="354">
        <f t="shared" si="9"/>
        <v>50202.035629882666</v>
      </c>
      <c r="CL22" s="354">
        <f t="shared" si="9"/>
        <v>61615.646887020339</v>
      </c>
      <c r="CM22" s="354">
        <f t="shared" si="9"/>
        <v>49250.34890921678</v>
      </c>
      <c r="CN22" s="354">
        <f t="shared" si="9"/>
        <v>43933.389483879168</v>
      </c>
      <c r="CO22" s="354">
        <f t="shared" si="9"/>
        <v>43726.561851606551</v>
      </c>
      <c r="CP22" s="354">
        <f t="shared" si="9"/>
        <v>39089.740406958779</v>
      </c>
      <c r="CQ22" s="354">
        <f t="shared" si="9"/>
        <v>38284.522630198611</v>
      </c>
      <c r="CR22" s="354">
        <f t="shared" si="9"/>
        <v>57104.242782783091</v>
      </c>
      <c r="CS22" s="354">
        <f t="shared" si="9"/>
        <v>44216.721615901857</v>
      </c>
      <c r="CT22" s="354">
        <f t="shared" si="9"/>
        <v>46500.873374399649</v>
      </c>
      <c r="CU22" s="354">
        <f t="shared" si="9"/>
        <v>50981.657282820481</v>
      </c>
      <c r="CV22" s="354">
        <f t="shared" si="9"/>
        <v>53066.254085226916</v>
      </c>
      <c r="CW22" s="354">
        <f t="shared" si="9"/>
        <v>52872.735047999995</v>
      </c>
      <c r="CX22" s="354">
        <f t="shared" si="9"/>
        <v>63655.598215387952</v>
      </c>
      <c r="CY22" s="354">
        <f t="shared" si="9"/>
        <v>48406.066038932768</v>
      </c>
      <c r="CZ22" s="354">
        <f t="shared" si="9"/>
        <v>49065.215879894975</v>
      </c>
      <c r="DA22" s="354">
        <f t="shared" si="9"/>
        <v>46493.429603331577</v>
      </c>
      <c r="DB22" s="354">
        <f t="shared" si="9"/>
        <v>39984.704598677861</v>
      </c>
      <c r="DC22" s="354">
        <f t="shared" si="9"/>
        <v>42118.86546004413</v>
      </c>
      <c r="DD22" s="354">
        <f t="shared" si="9"/>
        <v>59790.12090451063</v>
      </c>
      <c r="DE22" s="354">
        <f t="shared" si="9"/>
        <v>46380.285426588176</v>
      </c>
      <c r="DF22" s="354">
        <f t="shared" si="9"/>
        <v>48830.665087032416</v>
      </c>
      <c r="DG22" s="354">
        <f t="shared" si="9"/>
        <v>53108.242728681944</v>
      </c>
      <c r="DH22" s="354">
        <f t="shared" si="9"/>
        <v>55127.261376650327</v>
      </c>
      <c r="DI22" s="354">
        <f t="shared" si="9"/>
        <v>56348.591423433572</v>
      </c>
      <c r="DJ22" s="354">
        <f t="shared" si="9"/>
        <v>66170.407893529758</v>
      </c>
      <c r="DK22" s="354">
        <f t="shared" si="9"/>
        <v>53385.649074346722</v>
      </c>
      <c r="DL22" s="354">
        <f t="shared" si="9"/>
        <v>48152.880625857171</v>
      </c>
      <c r="DM22" s="354">
        <f t="shared" si="9"/>
        <v>47691.89818575338</v>
      </c>
      <c r="DN22" s="354">
        <f t="shared" si="9"/>
        <v>41695.696204887572</v>
      </c>
      <c r="DO22" s="354">
        <f t="shared" si="9"/>
        <v>43322.166651134292</v>
      </c>
      <c r="DP22" s="354">
        <f t="shared" si="9"/>
        <v>61278.666430961748</v>
      </c>
      <c r="DQ22" s="354">
        <f t="shared" si="9"/>
        <v>47918.497783280349</v>
      </c>
      <c r="DR22" s="354">
        <f t="shared" si="9"/>
        <v>50313.880871969421</v>
      </c>
      <c r="DS22" s="354">
        <f t="shared" si="9"/>
        <v>54627.221561588995</v>
      </c>
      <c r="DT22" s="354">
        <f t="shared" si="9"/>
        <v>56752.261864821776</v>
      </c>
      <c r="DU22" s="354">
        <f t="shared" si="9"/>
        <v>58059.964241057794</v>
      </c>
      <c r="DV22" s="354">
        <f t="shared" si="9"/>
        <v>67847.675225301748</v>
      </c>
      <c r="DW22" s="354">
        <f t="shared" si="9"/>
        <v>55033.954272697556</v>
      </c>
      <c r="DX22" s="354">
        <f t="shared" si="9"/>
        <v>51358.316172552768</v>
      </c>
      <c r="DY22" s="354">
        <f t="shared" si="9"/>
        <v>48493.290841154951</v>
      </c>
      <c r="DZ22" s="354">
        <f t="shared" si="9"/>
        <v>44264.876679166751</v>
      </c>
      <c r="EA22" s="354">
        <f t="shared" si="9"/>
        <v>43872.454332957081</v>
      </c>
      <c r="EB22" s="354">
        <f t="shared" si="9"/>
        <v>62560.35152123338</v>
      </c>
      <c r="EC22" s="354">
        <f t="shared" si="9"/>
        <v>49465.452845697226</v>
      </c>
      <c r="ED22" s="354">
        <f t="shared" si="9"/>
        <v>51672.922077142081</v>
      </c>
      <c r="EE22" s="354">
        <f t="shared" ref="EE22:GP25" si="10">$C22*EE$21</f>
        <v>56075.773479574898</v>
      </c>
      <c r="EF22" s="354">
        <f t="shared" si="10"/>
        <v>58352.645129197954</v>
      </c>
      <c r="EG22" s="354">
        <f t="shared" si="10"/>
        <v>54429.620188927584</v>
      </c>
      <c r="EH22" s="354">
        <f t="shared" si="10"/>
        <v>67431.836035296423</v>
      </c>
      <c r="EI22" s="354">
        <f t="shared" si="10"/>
        <v>52502.736208981187</v>
      </c>
      <c r="EJ22" s="354">
        <f t="shared" si="10"/>
        <v>52892.428040885949</v>
      </c>
      <c r="EK22" s="354">
        <f t="shared" si="10"/>
        <v>50726.314959266885</v>
      </c>
      <c r="EL22" s="354">
        <f t="shared" si="10"/>
        <v>44256.460082869162</v>
      </c>
      <c r="EM22" s="354">
        <f t="shared" si="10"/>
        <v>46691.649604790124</v>
      </c>
      <c r="EN22" s="354">
        <f t="shared" si="10"/>
        <v>64694.785248212807</v>
      </c>
      <c r="EO22" s="354">
        <f t="shared" si="10"/>
        <v>51172.961234449154</v>
      </c>
      <c r="EP22" s="354">
        <f t="shared" si="10"/>
        <v>53618.502854641345</v>
      </c>
      <c r="EQ22" s="354">
        <f t="shared" si="10"/>
        <v>57940.881056338243</v>
      </c>
      <c r="ER22" s="354">
        <f t="shared" si="10"/>
        <v>60232.457646829338</v>
      </c>
      <c r="ES22" s="354">
        <f t="shared" si="10"/>
        <v>60424.552751506119</v>
      </c>
      <c r="ET22" s="354">
        <f t="shared" si="10"/>
        <v>70911.98750701583</v>
      </c>
      <c r="EU22" s="354">
        <f t="shared" si="10"/>
        <v>58174.8222253977</v>
      </c>
      <c r="EV22" s="354">
        <f t="shared" si="10"/>
        <v>52862.576128291446</v>
      </c>
      <c r="EW22" s="354">
        <f t="shared" si="10"/>
        <v>52572.363752010468</v>
      </c>
      <c r="EX22" s="354">
        <f t="shared" si="10"/>
        <v>46493.456403909091</v>
      </c>
      <c r="EY22" s="354">
        <f t="shared" si="10"/>
        <v>48385.93201574331</v>
      </c>
      <c r="EZ22" s="354">
        <f t="shared" si="10"/>
        <v>66607.189412142237</v>
      </c>
      <c r="FA22" s="354">
        <f t="shared" si="10"/>
        <v>53075.889071512182</v>
      </c>
      <c r="FB22" s="354">
        <f t="shared" si="10"/>
        <v>55427.591864293812</v>
      </c>
      <c r="FC22" s="354">
        <f t="shared" si="10"/>
        <v>59751.360122610873</v>
      </c>
      <c r="FD22" s="354">
        <f t="shared" si="10"/>
        <v>62126.81037111234</v>
      </c>
      <c r="FE22" s="354">
        <f t="shared" si="10"/>
        <v>60604.211673536302</v>
      </c>
      <c r="FF22" s="354">
        <f t="shared" si="10"/>
        <v>72121.959254645859</v>
      </c>
      <c r="FG22" s="354">
        <f t="shared" si="10"/>
        <v>59548.956443800751</v>
      </c>
      <c r="FH22" s="354">
        <f t="shared" si="10"/>
        <v>55675.183103490548</v>
      </c>
      <c r="FI22" s="354">
        <f t="shared" si="10"/>
        <v>53150.084862313255</v>
      </c>
      <c r="FJ22" s="354">
        <f t="shared" si="10"/>
        <v>48922.027541081079</v>
      </c>
      <c r="FK22" s="354">
        <f t="shared" si="10"/>
        <v>48834.227777136046</v>
      </c>
      <c r="FL22" s="354">
        <f t="shared" si="10"/>
        <v>67845.641240139288</v>
      </c>
      <c r="FM22" s="354">
        <f t="shared" si="10"/>
        <v>54615.175238009913</v>
      </c>
      <c r="FN22" s="354">
        <f t="shared" si="10"/>
        <v>56805.513897651566</v>
      </c>
      <c r="FO22" s="354">
        <f t="shared" si="10"/>
        <v>61244.022217767488</v>
      </c>
      <c r="FP22" s="354">
        <f t="shared" si="10"/>
        <v>63797.561946480171</v>
      </c>
      <c r="FQ22" s="354">
        <f t="shared" si="10"/>
        <v>63319.921339419423</v>
      </c>
      <c r="FR22" s="354">
        <f t="shared" si="10"/>
        <v>74258.95940492762</v>
      </c>
      <c r="FS22" s="354">
        <f t="shared" si="10"/>
        <v>61567.332949931973</v>
      </c>
      <c r="FT22" s="354">
        <f t="shared" si="10"/>
        <v>56211.747817605239</v>
      </c>
      <c r="FU22" s="354">
        <f t="shared" si="10"/>
        <v>56045.230826762723</v>
      </c>
      <c r="FV22" s="354">
        <f t="shared" si="10"/>
        <v>49912.663005030307</v>
      </c>
      <c r="FW22" s="354">
        <f t="shared" si="10"/>
        <v>51997.800464420368</v>
      </c>
      <c r="FX22" s="354">
        <f t="shared" si="10"/>
        <v>70409.17651224001</v>
      </c>
      <c r="FY22" s="354">
        <f t="shared" si="10"/>
        <v>56759.352582948799</v>
      </c>
      <c r="FZ22" s="354">
        <f t="shared" si="10"/>
        <v>59082.309076293459</v>
      </c>
      <c r="GA22" s="354">
        <f t="shared" si="10"/>
        <v>63415.109843913371</v>
      </c>
      <c r="GB22" s="354">
        <f t="shared" si="10"/>
        <v>65969.060514814541</v>
      </c>
      <c r="GC22" s="354">
        <f t="shared" si="10"/>
        <v>67049.224558628703</v>
      </c>
      <c r="GD22" s="354">
        <f t="shared" si="10"/>
        <v>76992.514682021894</v>
      </c>
      <c r="GE22" s="354">
        <f t="shared" si="10"/>
        <v>64047.524858115983</v>
      </c>
      <c r="GF22" s="354">
        <f t="shared" si="10"/>
        <v>58754.231057401536</v>
      </c>
      <c r="GG22" s="354">
        <f t="shared" si="10"/>
        <v>58431.393444765359</v>
      </c>
      <c r="GH22" s="354">
        <f t="shared" si="10"/>
        <v>52145.241876214568</v>
      </c>
      <c r="GI22" s="354">
        <f t="shared" si="10"/>
        <v>54269.557491831474</v>
      </c>
      <c r="GJ22" s="354">
        <f t="shared" si="10"/>
        <v>72701.046837060625</v>
      </c>
      <c r="GK22" s="354">
        <f t="shared" si="10"/>
        <v>58929.303864608279</v>
      </c>
      <c r="GL22" s="354">
        <f t="shared" si="10"/>
        <v>61193.343397719655</v>
      </c>
      <c r="GM22" s="354">
        <f t="shared" si="10"/>
        <v>65492.242506812836</v>
      </c>
      <c r="GN22" s="354">
        <f t="shared" si="10"/>
        <v>68107.437142757204</v>
      </c>
      <c r="GO22" s="354">
        <f t="shared" si="10"/>
        <v>67904.533901182294</v>
      </c>
      <c r="GP22" s="354">
        <f t="shared" si="10"/>
        <v>78597.240354636713</v>
      </c>
      <c r="GQ22" s="354">
        <f t="shared" ref="GQ22:JB25" si="11">$C22*GQ$21</f>
        <v>63023.836420594511</v>
      </c>
      <c r="GR22" s="354">
        <f t="shared" si="11"/>
        <v>63560.810647533544</v>
      </c>
      <c r="GS22" s="354">
        <f t="shared" si="11"/>
        <v>61098.654455990501</v>
      </c>
      <c r="GT22" s="354">
        <f t="shared" si="11"/>
        <v>54149.126059392649</v>
      </c>
      <c r="GU22" s="354">
        <f t="shared" si="11"/>
        <v>56909.988980923161</v>
      </c>
      <c r="GV22" s="354">
        <f t="shared" si="11"/>
        <v>75180.398993815979</v>
      </c>
      <c r="GW22" s="354">
        <f t="shared" si="11"/>
        <v>61193.704669504477</v>
      </c>
      <c r="GX22" s="354">
        <f t="shared" si="11"/>
        <v>63447.069711264267</v>
      </c>
      <c r="GY22" s="354">
        <f t="shared" si="11"/>
        <v>67687.352741274328</v>
      </c>
      <c r="GZ22" s="354">
        <f t="shared" si="11"/>
        <v>70345.687016142518</v>
      </c>
      <c r="HA22" s="354">
        <f t="shared" si="11"/>
        <v>66081.979566706868</v>
      </c>
      <c r="HB22" s="354">
        <f t="shared" si="11"/>
        <v>79204.507136268323</v>
      </c>
      <c r="HC22" s="354">
        <f t="shared" si="11"/>
        <v>66776.114524209261</v>
      </c>
      <c r="HD22" s="354">
        <f t="shared" si="11"/>
        <v>61115.42447069093</v>
      </c>
      <c r="HE22" s="354">
        <f t="shared" si="11"/>
        <v>61338.415995803014</v>
      </c>
      <c r="HF22" s="354">
        <f t="shared" si="11"/>
        <v>55201.645486176028</v>
      </c>
      <c r="HG22" s="354">
        <f t="shared" si="11"/>
        <v>57606.138627172215</v>
      </c>
      <c r="HH22" s="354">
        <f t="shared" si="11"/>
        <v>76369.377670412126</v>
      </c>
      <c r="HI22" s="354">
        <f t="shared" si="11"/>
        <v>62566.256224470322</v>
      </c>
      <c r="HJ22" s="354">
        <f t="shared" si="11"/>
        <v>64865.487774580281</v>
      </c>
      <c r="HK22" s="354">
        <f t="shared" si="11"/>
        <v>69234.354972707617</v>
      </c>
      <c r="HL22" s="354">
        <f t="shared" si="11"/>
        <v>72089.938639319269</v>
      </c>
      <c r="HM22" s="354">
        <f t="shared" si="11"/>
        <v>71992.103667131509</v>
      </c>
      <c r="HN22" s="354">
        <f t="shared" si="11"/>
        <v>82685.603417680206</v>
      </c>
      <c r="HO22" s="354">
        <f t="shared" si="11"/>
        <v>69787.539618288705</v>
      </c>
      <c r="HP22" s="354">
        <f t="shared" si="11"/>
        <v>64399.264928220749</v>
      </c>
      <c r="HQ22" s="354">
        <f t="shared" si="11"/>
        <v>64267.562602245467</v>
      </c>
      <c r="HR22" s="354">
        <f t="shared" si="11"/>
        <v>58983.43888713175</v>
      </c>
      <c r="HS22" s="354">
        <f t="shared" si="11"/>
        <v>59046.715407973286</v>
      </c>
      <c r="HT22" s="354">
        <f t="shared" si="11"/>
        <v>78681.522810789364</v>
      </c>
      <c r="HU22" s="354">
        <f t="shared" si="11"/>
        <v>64976.041943513141</v>
      </c>
      <c r="HV22" s="354">
        <f t="shared" si="11"/>
        <v>66976.945902472144</v>
      </c>
      <c r="HW22" s="354">
        <f t="shared" si="11"/>
        <v>71397.048657977473</v>
      </c>
      <c r="HX22" s="354">
        <f t="shared" si="11"/>
        <v>74365.366988508176</v>
      </c>
      <c r="HY22" s="354">
        <f t="shared" si="11"/>
        <v>73590.827439748275</v>
      </c>
      <c r="HZ22" s="354">
        <f t="shared" si="11"/>
        <v>84671.368981097592</v>
      </c>
      <c r="IA22" s="354">
        <f t="shared" si="11"/>
        <v>69081.239342643094</v>
      </c>
      <c r="IB22" s="354">
        <f t="shared" si="11"/>
        <v>69563.545394236731</v>
      </c>
      <c r="IC22" s="354">
        <f t="shared" si="11"/>
        <v>67237.781272392123</v>
      </c>
      <c r="ID22" s="354">
        <f t="shared" si="11"/>
        <v>60156.700990394085</v>
      </c>
      <c r="IE22" s="354">
        <f t="shared" si="11"/>
        <v>63217.366606861673</v>
      </c>
      <c r="IF22" s="354">
        <f t="shared" si="11"/>
        <v>81778.98133208543</v>
      </c>
      <c r="IG22" s="354">
        <f t="shared" si="11"/>
        <v>67574.055622568587</v>
      </c>
      <c r="IH22" s="354">
        <f t="shared" si="11"/>
        <v>69764.380345909944</v>
      </c>
      <c r="II22" s="354">
        <f t="shared" si="11"/>
        <v>74006.68235275909</v>
      </c>
      <c r="IJ22" s="354">
        <f t="shared" si="11"/>
        <v>76952.390286738431</v>
      </c>
      <c r="IK22" s="354">
        <f t="shared" si="11"/>
        <v>77595.89859598389</v>
      </c>
      <c r="IL22" s="354">
        <f t="shared" si="11"/>
        <v>87738.089026695146</v>
      </c>
      <c r="IM22" s="354">
        <f t="shared" si="11"/>
        <v>74616.60775167965</v>
      </c>
      <c r="IN22" s="354">
        <f t="shared" si="11"/>
        <v>69212.576466082173</v>
      </c>
      <c r="IO22" s="354">
        <f t="shared" si="11"/>
        <v>69011.387746785826</v>
      </c>
      <c r="IP22" s="354">
        <f t="shared" si="11"/>
        <v>62435.497278823379</v>
      </c>
      <c r="IQ22" s="354">
        <f t="shared" si="11"/>
        <v>65015.861884236088</v>
      </c>
      <c r="IR22" s="354">
        <f t="shared" si="11"/>
        <v>83888.293269730319</v>
      </c>
      <c r="IS22" s="354">
        <f t="shared" si="11"/>
        <v>69717.360698044795</v>
      </c>
      <c r="IT22" s="354">
        <f t="shared" si="11"/>
        <v>71849.198699757151</v>
      </c>
      <c r="IU22" s="354">
        <f t="shared" si="11"/>
        <v>76128.634872121707</v>
      </c>
      <c r="IV22" s="354">
        <f t="shared" si="11"/>
        <v>79204.388499045221</v>
      </c>
      <c r="IW22" s="354">
        <f t="shared" si="11"/>
        <v>79921.925720829124</v>
      </c>
      <c r="IX22" s="354">
        <f t="shared" si="11"/>
        <v>90040.382989461854</v>
      </c>
      <c r="IY22" s="354">
        <f t="shared" si="11"/>
        <v>76883.384874448413</v>
      </c>
      <c r="IZ22" s="354">
        <f t="shared" si="11"/>
        <v>73033.73419794318</v>
      </c>
      <c r="JA22" s="354">
        <f t="shared" si="11"/>
        <v>70435.712657384996</v>
      </c>
      <c r="JB22" s="354">
        <f t="shared" si="11"/>
        <v>65614.501738637831</v>
      </c>
      <c r="JC22" s="354">
        <f t="shared" ref="JC22:LN25" si="12">$C22*JC$21</f>
        <v>66199.489736197123</v>
      </c>
      <c r="JD22" s="354">
        <f t="shared" si="12"/>
        <v>85825.809217445349</v>
      </c>
      <c r="JE22" s="354">
        <f t="shared" si="12"/>
        <v>71901.092479318744</v>
      </c>
      <c r="JF22" s="354">
        <f t="shared" si="12"/>
        <v>73839.003646216792</v>
      </c>
      <c r="JG22" s="354">
        <f t="shared" si="12"/>
        <v>78207.393436723432</v>
      </c>
      <c r="JH22" s="354">
        <f t="shared" si="12"/>
        <v>81458.015471782521</v>
      </c>
      <c r="JI22" s="354">
        <f t="shared" si="12"/>
        <v>80914.975738141453</v>
      </c>
      <c r="JJ22" s="354">
        <f t="shared" si="12"/>
        <v>91834.593033162993</v>
      </c>
      <c r="JK22" s="354">
        <f t="shared" si="12"/>
        <v>76084.589731019092</v>
      </c>
      <c r="JL22" s="354">
        <f t="shared" si="12"/>
        <v>76534.71507850317</v>
      </c>
      <c r="JM22" s="354">
        <f t="shared" si="12"/>
        <v>74245.066700228635</v>
      </c>
      <c r="JN22" s="354">
        <f t="shared" si="12"/>
        <v>66957.290001585483</v>
      </c>
      <c r="JO22" s="354">
        <f t="shared" si="12"/>
        <v>70305.619795424413</v>
      </c>
      <c r="JP22" s="354">
        <f t="shared" si="12"/>
        <v>89138.861589778724</v>
      </c>
      <c r="JQ22" s="354">
        <f t="shared" si="12"/>
        <v>74667.666782587097</v>
      </c>
      <c r="JR22" s="354">
        <f t="shared" si="12"/>
        <v>76766.685154422041</v>
      </c>
      <c r="JS22" s="354">
        <f t="shared" si="12"/>
        <v>80990.714884866073</v>
      </c>
      <c r="JT22" s="354">
        <f t="shared" si="12"/>
        <v>84228.384736826236</v>
      </c>
      <c r="JU22" s="354">
        <f t="shared" si="12"/>
        <v>83761.635884465461</v>
      </c>
      <c r="JV22" s="354">
        <f t="shared" si="12"/>
        <v>94565.984967640674</v>
      </c>
      <c r="JW22" s="354">
        <f t="shared" si="12"/>
        <v>81443.230843864003</v>
      </c>
      <c r="JX22" s="354">
        <f t="shared" si="12"/>
        <v>75928.125100788937</v>
      </c>
      <c r="JY22" s="354">
        <f t="shared" si="12"/>
        <v>75900.887852536296</v>
      </c>
      <c r="JZ22" s="354">
        <f t="shared" si="12"/>
        <v>69186.704975259432</v>
      </c>
      <c r="KA22" s="354">
        <f t="shared" si="12"/>
        <v>72092.861688973004</v>
      </c>
      <c r="KB22" s="354">
        <f t="shared" si="12"/>
        <v>91289.031901189825</v>
      </c>
      <c r="KC22" s="354">
        <f t="shared" si="12"/>
        <v>76880.178096014119</v>
      </c>
      <c r="KD22" s="354">
        <f t="shared" si="12"/>
        <v>78943.206508322779</v>
      </c>
      <c r="KE22" s="354">
        <f t="shared" si="12"/>
        <v>83225.950943975156</v>
      </c>
      <c r="KF22" s="354">
        <f t="shared" si="12"/>
        <v>86618.513125618236</v>
      </c>
      <c r="KG22" s="354">
        <f t="shared" si="12"/>
        <v>84459.229188489713</v>
      </c>
      <c r="KH22" s="354">
        <f t="shared" si="12"/>
        <v>96334.512196584721</v>
      </c>
      <c r="KI22" s="354">
        <f t="shared" si="12"/>
        <v>83392.805622094311</v>
      </c>
      <c r="KJ22" s="354">
        <f t="shared" si="12"/>
        <v>79332.513841275548</v>
      </c>
      <c r="KK22" s="354">
        <f t="shared" si="12"/>
        <v>77093.820150326661</v>
      </c>
      <c r="KL22" s="354">
        <f t="shared" si="12"/>
        <v>72229.145841679361</v>
      </c>
      <c r="KM22" s="354">
        <f t="shared" si="12"/>
        <v>73190.630496141763</v>
      </c>
      <c r="KN22" s="354">
        <f t="shared" si="12"/>
        <v>93209.501252244518</v>
      </c>
      <c r="KO22" s="354">
        <f t="shared" si="12"/>
        <v>79087.835288842572</v>
      </c>
      <c r="KP22" s="354">
        <f t="shared" si="12"/>
        <v>80988.581558896301</v>
      </c>
      <c r="KQ22" s="354">
        <f t="shared" si="12"/>
        <v>85389.957500201926</v>
      </c>
      <c r="KR22" s="354">
        <f t="shared" si="12"/>
        <v>88988.947735374037</v>
      </c>
      <c r="KS22" s="354">
        <f t="shared" si="12"/>
        <v>87862.572349112408</v>
      </c>
      <c r="KT22" s="354">
        <f t="shared" si="12"/>
        <v>99172.042994185816</v>
      </c>
      <c r="KU22" s="354">
        <f t="shared" si="12"/>
        <v>86105.670853351054</v>
      </c>
      <c r="KV22" s="354">
        <f t="shared" si="12"/>
        <v>80561.470403331405</v>
      </c>
      <c r="KW22" s="354">
        <f t="shared" si="12"/>
        <v>80690.005258386067</v>
      </c>
      <c r="KX22" s="354">
        <f t="shared" si="12"/>
        <v>73906.996354017974</v>
      </c>
      <c r="KY22" s="354">
        <f t="shared" si="12"/>
        <v>77067.748548525182</v>
      </c>
      <c r="KZ22" s="354">
        <f t="shared" si="12"/>
        <v>96511.696889299215</v>
      </c>
      <c r="LA22" s="354">
        <f t="shared" si="12"/>
        <v>81950.041914168425</v>
      </c>
      <c r="LB22" s="354">
        <f t="shared" si="12"/>
        <v>83977.051064986066</v>
      </c>
      <c r="LC22" s="354">
        <f t="shared" si="12"/>
        <v>88272.306724902053</v>
      </c>
      <c r="LD22" s="354">
        <f t="shared" si="12"/>
        <v>91897.204899682285</v>
      </c>
      <c r="LE22" s="354">
        <f t="shared" si="12"/>
        <v>92191.295855540506</v>
      </c>
      <c r="LF22" s="354">
        <f t="shared" si="12"/>
        <v>102590.17935891182</v>
      </c>
      <c r="LG22" s="354">
        <f t="shared" si="12"/>
        <v>89276.770214823206</v>
      </c>
      <c r="LH22" s="354">
        <f t="shared" si="12"/>
        <v>83783.906092352961</v>
      </c>
      <c r="LI22" s="354">
        <f t="shared" si="12"/>
        <v>83775.920949619191</v>
      </c>
      <c r="LJ22" s="354">
        <f t="shared" si="12"/>
        <v>76830.645626001628</v>
      </c>
      <c r="LK22" s="354">
        <f t="shared" si="12"/>
        <v>80059.421259638912</v>
      </c>
      <c r="LL22" s="354">
        <f t="shared" si="12"/>
        <v>99552.556878987103</v>
      </c>
      <c r="LM22" s="354">
        <f t="shared" si="12"/>
        <v>84850.335376204923</v>
      </c>
      <c r="LN22" s="354">
        <f t="shared" si="12"/>
        <v>86813.657063992534</v>
      </c>
      <c r="LO22" s="354">
        <f t="shared" ref="LO22:NA25" si="13">$C22*LO$21</f>
        <v>91076.177426515016</v>
      </c>
      <c r="LP22" s="354">
        <f t="shared" si="13"/>
        <v>94789.692604183816</v>
      </c>
      <c r="LQ22" s="354">
        <f t="shared" si="13"/>
        <v>93908.202313472502</v>
      </c>
      <c r="LR22" s="354">
        <f t="shared" si="13"/>
        <v>104994.33695667758</v>
      </c>
      <c r="LS22" s="354">
        <f t="shared" si="13"/>
        <v>89030.507212247889</v>
      </c>
      <c r="LT22" s="354">
        <f t="shared" si="13"/>
        <v>89372.027328795579</v>
      </c>
      <c r="LU22" s="354">
        <f t="shared" si="13"/>
        <v>87220.808578792319</v>
      </c>
      <c r="LV22" s="354">
        <f t="shared" si="13"/>
        <v>79590.531934487692</v>
      </c>
      <c r="LW22" s="354">
        <f t="shared" si="13"/>
        <v>83480.189083735328</v>
      </c>
      <c r="LX22" s="354">
        <f t="shared" si="13"/>
        <v>102834.15752291918</v>
      </c>
      <c r="LY22" s="354">
        <f t="shared" si="13"/>
        <v>87891.902901139067</v>
      </c>
      <c r="LZ22" s="354">
        <f t="shared" si="13"/>
        <v>89835.450050816886</v>
      </c>
      <c r="MA22" s="354">
        <f t="shared" si="13"/>
        <v>94036.757894307113</v>
      </c>
      <c r="MB22" s="354">
        <f t="shared" si="13"/>
        <v>97818.377270179553</v>
      </c>
      <c r="MC22" s="354">
        <f t="shared" si="13"/>
        <v>92858.724573565967</v>
      </c>
      <c r="MD22" s="354">
        <f t="shared" si="13"/>
        <v>106385.12326724002</v>
      </c>
      <c r="ME22" s="354">
        <f t="shared" si="13"/>
        <v>93556.916781162334</v>
      </c>
      <c r="MF22" s="354">
        <f t="shared" si="13"/>
        <v>87696.25725595378</v>
      </c>
      <c r="MG22" s="354">
        <f t="shared" si="13"/>
        <v>88237.591043501088</v>
      </c>
      <c r="MH22" s="354">
        <f t="shared" si="13"/>
        <v>81403.68605573682</v>
      </c>
      <c r="MI22" s="354">
        <f t="shared" si="13"/>
        <v>84964.044866463286</v>
      </c>
      <c r="MJ22" s="354">
        <f t="shared" si="13"/>
        <v>104836.78029224917</v>
      </c>
      <c r="MK22" s="354">
        <f t="shared" si="13"/>
        <v>90055.119018999831</v>
      </c>
      <c r="ML22" s="354">
        <f t="shared" si="13"/>
        <v>92037.003858793789</v>
      </c>
      <c r="MM22" s="354">
        <f t="shared" si="13"/>
        <v>96365.926761518553</v>
      </c>
      <c r="MN22" s="354">
        <f t="shared" si="13"/>
        <v>100371.68472722049</v>
      </c>
      <c r="MO22" s="354">
        <f t="shared" si="13"/>
        <v>99561.219540320322</v>
      </c>
      <c r="MP22" s="354">
        <f t="shared" si="13"/>
        <v>110670.23044180564</v>
      </c>
      <c r="MQ22" s="354">
        <f t="shared" si="13"/>
        <v>97363.507863135208</v>
      </c>
      <c r="MR22" s="354">
        <f t="shared" si="13"/>
        <v>91771.247188160953</v>
      </c>
      <c r="MS22" s="354">
        <f t="shared" si="13"/>
        <v>91965.915148278669</v>
      </c>
      <c r="MT22" s="354">
        <f t="shared" si="13"/>
        <v>84866.856681546065</v>
      </c>
      <c r="MU22" s="354">
        <f t="shared" si="13"/>
        <v>88478.714767333149</v>
      </c>
      <c r="MV22" s="354">
        <f t="shared" si="13"/>
        <v>108349.06601374378</v>
      </c>
      <c r="MW22" s="354">
        <f t="shared" si="13"/>
        <v>93375.975004821987</v>
      </c>
      <c r="MX22" s="354">
        <f t="shared" si="13"/>
        <v>95263.094431905614</v>
      </c>
      <c r="MY22" s="354">
        <f t="shared" si="13"/>
        <v>99531.772495116747</v>
      </c>
      <c r="MZ22" s="354">
        <f t="shared" si="13"/>
        <v>103612.39983946783</v>
      </c>
      <c r="NA22" s="478">
        <f t="shared" si="13"/>
        <v>101037.92135555833</v>
      </c>
    </row>
    <row r="23" spans="1:365" x14ac:dyDescent="0.2">
      <c r="A23" s="260" t="s">
        <v>614</v>
      </c>
      <c r="B23" s="258" t="s">
        <v>599</v>
      </c>
      <c r="C23" s="275">
        <f>0*0.22/31353</f>
        <v>0</v>
      </c>
      <c r="E23" s="263"/>
      <c r="F23" s="354">
        <f>$C23*F$21</f>
        <v>0</v>
      </c>
      <c r="G23" s="354">
        <f t="shared" si="8"/>
        <v>0</v>
      </c>
      <c r="H23" s="354">
        <f t="shared" si="8"/>
        <v>0</v>
      </c>
      <c r="I23" s="354">
        <f t="shared" si="8"/>
        <v>0</v>
      </c>
      <c r="J23" s="354">
        <f t="shared" si="8"/>
        <v>0</v>
      </c>
      <c r="K23" s="354">
        <f t="shared" si="8"/>
        <v>0</v>
      </c>
      <c r="L23" s="354">
        <f t="shared" si="8"/>
        <v>0</v>
      </c>
      <c r="M23" s="354">
        <f t="shared" si="8"/>
        <v>0</v>
      </c>
      <c r="N23" s="354">
        <f t="shared" si="8"/>
        <v>0</v>
      </c>
      <c r="O23" s="354">
        <f t="shared" si="8"/>
        <v>0</v>
      </c>
      <c r="P23" s="354">
        <f t="shared" si="8"/>
        <v>0</v>
      </c>
      <c r="Q23" s="354">
        <f t="shared" si="8"/>
        <v>0</v>
      </c>
      <c r="R23" s="354">
        <f t="shared" si="8"/>
        <v>0</v>
      </c>
      <c r="S23" s="354">
        <f t="shared" si="8"/>
        <v>0</v>
      </c>
      <c r="T23" s="354">
        <f t="shared" si="8"/>
        <v>0</v>
      </c>
      <c r="U23" s="354">
        <f t="shared" si="8"/>
        <v>0</v>
      </c>
      <c r="V23" s="354">
        <f t="shared" si="8"/>
        <v>0</v>
      </c>
      <c r="W23" s="354">
        <f t="shared" si="8"/>
        <v>0</v>
      </c>
      <c r="X23" s="354">
        <f t="shared" si="8"/>
        <v>0</v>
      </c>
      <c r="Y23" s="354">
        <f t="shared" si="8"/>
        <v>0</v>
      </c>
      <c r="Z23" s="354">
        <f t="shared" si="8"/>
        <v>0</v>
      </c>
      <c r="AA23" s="354">
        <f t="shared" si="8"/>
        <v>0</v>
      </c>
      <c r="AB23" s="354">
        <f t="shared" si="8"/>
        <v>0</v>
      </c>
      <c r="AC23" s="354">
        <f t="shared" si="8"/>
        <v>0</v>
      </c>
      <c r="AD23" s="354">
        <f t="shared" si="8"/>
        <v>0</v>
      </c>
      <c r="AE23" s="354">
        <f t="shared" si="8"/>
        <v>0</v>
      </c>
      <c r="AF23" s="354">
        <f t="shared" si="8"/>
        <v>0</v>
      </c>
      <c r="AG23" s="354">
        <f t="shared" si="8"/>
        <v>0</v>
      </c>
      <c r="AH23" s="354">
        <f t="shared" si="8"/>
        <v>0</v>
      </c>
      <c r="AI23" s="354">
        <f t="shared" si="8"/>
        <v>0</v>
      </c>
      <c r="AJ23" s="354">
        <f t="shared" si="8"/>
        <v>0</v>
      </c>
      <c r="AK23" s="354">
        <f t="shared" si="8"/>
        <v>0</v>
      </c>
      <c r="AL23" s="354">
        <f t="shared" si="8"/>
        <v>0</v>
      </c>
      <c r="AM23" s="354">
        <f t="shared" si="8"/>
        <v>0</v>
      </c>
      <c r="AN23" s="354">
        <f t="shared" si="8"/>
        <v>0</v>
      </c>
      <c r="AO23" s="354">
        <f t="shared" si="8"/>
        <v>0</v>
      </c>
      <c r="AP23" s="354">
        <f t="shared" si="8"/>
        <v>0</v>
      </c>
      <c r="AQ23" s="354">
        <f t="shared" si="8"/>
        <v>0</v>
      </c>
      <c r="AR23" s="354">
        <f t="shared" si="8"/>
        <v>0</v>
      </c>
      <c r="AS23" s="354">
        <f t="shared" si="8"/>
        <v>0</v>
      </c>
      <c r="AT23" s="354">
        <f t="shared" si="8"/>
        <v>0</v>
      </c>
      <c r="AU23" s="354">
        <f t="shared" si="8"/>
        <v>0</v>
      </c>
      <c r="AV23" s="354">
        <f t="shared" si="8"/>
        <v>0</v>
      </c>
      <c r="AW23" s="354">
        <f t="shared" si="8"/>
        <v>0</v>
      </c>
      <c r="AX23" s="354">
        <f t="shared" si="8"/>
        <v>0</v>
      </c>
      <c r="AY23" s="354">
        <f t="shared" si="8"/>
        <v>0</v>
      </c>
      <c r="AZ23" s="354">
        <f t="shared" si="8"/>
        <v>0</v>
      </c>
      <c r="BA23" s="354">
        <f t="shared" si="8"/>
        <v>0</v>
      </c>
      <c r="BB23" s="354">
        <f t="shared" si="8"/>
        <v>0</v>
      </c>
      <c r="BC23" s="354">
        <f t="shared" si="8"/>
        <v>0</v>
      </c>
      <c r="BD23" s="354">
        <f t="shared" si="8"/>
        <v>0</v>
      </c>
      <c r="BE23" s="354">
        <f t="shared" si="8"/>
        <v>0</v>
      </c>
      <c r="BF23" s="354">
        <f t="shared" si="8"/>
        <v>0</v>
      </c>
      <c r="BG23" s="354">
        <f t="shared" si="8"/>
        <v>0</v>
      </c>
      <c r="BH23" s="354">
        <f t="shared" si="8"/>
        <v>0</v>
      </c>
      <c r="BI23" s="354">
        <f t="shared" si="8"/>
        <v>0</v>
      </c>
      <c r="BJ23" s="354">
        <f t="shared" si="8"/>
        <v>0</v>
      </c>
      <c r="BK23" s="354">
        <f t="shared" si="8"/>
        <v>0</v>
      </c>
      <c r="BL23" s="354">
        <f t="shared" si="8"/>
        <v>0</v>
      </c>
      <c r="BM23" s="354">
        <f t="shared" si="8"/>
        <v>0</v>
      </c>
      <c r="BN23" s="354">
        <f t="shared" si="8"/>
        <v>0</v>
      </c>
      <c r="BO23" s="354">
        <f t="shared" si="8"/>
        <v>0</v>
      </c>
      <c r="BP23" s="354">
        <f t="shared" si="8"/>
        <v>0</v>
      </c>
      <c r="BQ23" s="354">
        <f t="shared" si="8"/>
        <v>0</v>
      </c>
      <c r="BR23" s="354">
        <f t="shared" si="8"/>
        <v>0</v>
      </c>
      <c r="BS23" s="354">
        <f t="shared" si="9"/>
        <v>0</v>
      </c>
      <c r="BT23" s="354">
        <f t="shared" si="9"/>
        <v>0</v>
      </c>
      <c r="BU23" s="354">
        <f t="shared" si="9"/>
        <v>0</v>
      </c>
      <c r="BV23" s="354">
        <f t="shared" si="9"/>
        <v>0</v>
      </c>
      <c r="BW23" s="354">
        <f t="shared" si="9"/>
        <v>0</v>
      </c>
      <c r="BX23" s="354">
        <f t="shared" si="9"/>
        <v>0</v>
      </c>
      <c r="BY23" s="354">
        <f t="shared" si="9"/>
        <v>0</v>
      </c>
      <c r="BZ23" s="354">
        <f t="shared" si="9"/>
        <v>0</v>
      </c>
      <c r="CA23" s="354">
        <f t="shared" si="9"/>
        <v>0</v>
      </c>
      <c r="CB23" s="354">
        <f t="shared" si="9"/>
        <v>0</v>
      </c>
      <c r="CC23" s="354">
        <f t="shared" si="9"/>
        <v>0</v>
      </c>
      <c r="CD23" s="354">
        <f t="shared" si="9"/>
        <v>0</v>
      </c>
      <c r="CE23" s="354">
        <f t="shared" si="9"/>
        <v>0</v>
      </c>
      <c r="CF23" s="354">
        <f t="shared" si="9"/>
        <v>0</v>
      </c>
      <c r="CG23" s="354">
        <f t="shared" si="9"/>
        <v>0</v>
      </c>
      <c r="CH23" s="354">
        <f t="shared" si="9"/>
        <v>0</v>
      </c>
      <c r="CI23" s="354">
        <f t="shared" si="9"/>
        <v>0</v>
      </c>
      <c r="CJ23" s="354">
        <f t="shared" si="9"/>
        <v>0</v>
      </c>
      <c r="CK23" s="354">
        <f t="shared" si="9"/>
        <v>0</v>
      </c>
      <c r="CL23" s="354">
        <f t="shared" si="9"/>
        <v>0</v>
      </c>
      <c r="CM23" s="354">
        <f t="shared" si="9"/>
        <v>0</v>
      </c>
      <c r="CN23" s="354">
        <f t="shared" si="9"/>
        <v>0</v>
      </c>
      <c r="CO23" s="354">
        <f t="shared" si="9"/>
        <v>0</v>
      </c>
      <c r="CP23" s="354">
        <f t="shared" si="9"/>
        <v>0</v>
      </c>
      <c r="CQ23" s="354">
        <f t="shared" si="9"/>
        <v>0</v>
      </c>
      <c r="CR23" s="354">
        <f t="shared" si="9"/>
        <v>0</v>
      </c>
      <c r="CS23" s="354">
        <f t="shared" si="9"/>
        <v>0</v>
      </c>
      <c r="CT23" s="354">
        <f t="shared" si="9"/>
        <v>0</v>
      </c>
      <c r="CU23" s="354">
        <f t="shared" si="9"/>
        <v>0</v>
      </c>
      <c r="CV23" s="354">
        <f t="shared" si="9"/>
        <v>0</v>
      </c>
      <c r="CW23" s="354">
        <f t="shared" si="9"/>
        <v>0</v>
      </c>
      <c r="CX23" s="354">
        <f t="shared" si="9"/>
        <v>0</v>
      </c>
      <c r="CY23" s="354">
        <f t="shared" si="9"/>
        <v>0</v>
      </c>
      <c r="CZ23" s="354">
        <f t="shared" si="9"/>
        <v>0</v>
      </c>
      <c r="DA23" s="354">
        <f t="shared" si="9"/>
        <v>0</v>
      </c>
      <c r="DB23" s="354">
        <f t="shared" si="9"/>
        <v>0</v>
      </c>
      <c r="DC23" s="354">
        <f t="shared" si="9"/>
        <v>0</v>
      </c>
      <c r="DD23" s="354">
        <f t="shared" si="9"/>
        <v>0</v>
      </c>
      <c r="DE23" s="354">
        <f t="shared" si="9"/>
        <v>0</v>
      </c>
      <c r="DF23" s="354">
        <f t="shared" si="9"/>
        <v>0</v>
      </c>
      <c r="DG23" s="354">
        <f t="shared" si="9"/>
        <v>0</v>
      </c>
      <c r="DH23" s="354">
        <f t="shared" si="9"/>
        <v>0</v>
      </c>
      <c r="DI23" s="354">
        <f t="shared" si="9"/>
        <v>0</v>
      </c>
      <c r="DJ23" s="354">
        <f t="shared" si="9"/>
        <v>0</v>
      </c>
      <c r="DK23" s="354">
        <f t="shared" si="9"/>
        <v>0</v>
      </c>
      <c r="DL23" s="354">
        <f t="shared" si="9"/>
        <v>0</v>
      </c>
      <c r="DM23" s="354">
        <f t="shared" si="9"/>
        <v>0</v>
      </c>
      <c r="DN23" s="354">
        <f t="shared" si="9"/>
        <v>0</v>
      </c>
      <c r="DO23" s="354">
        <f t="shared" si="9"/>
        <v>0</v>
      </c>
      <c r="DP23" s="354">
        <f t="shared" si="9"/>
        <v>0</v>
      </c>
      <c r="DQ23" s="354">
        <f t="shared" si="9"/>
        <v>0</v>
      </c>
      <c r="DR23" s="354">
        <f t="shared" si="9"/>
        <v>0</v>
      </c>
      <c r="DS23" s="354">
        <f t="shared" si="9"/>
        <v>0</v>
      </c>
      <c r="DT23" s="354">
        <f t="shared" si="9"/>
        <v>0</v>
      </c>
      <c r="DU23" s="354">
        <f t="shared" si="9"/>
        <v>0</v>
      </c>
      <c r="DV23" s="354">
        <f t="shared" si="9"/>
        <v>0</v>
      </c>
      <c r="DW23" s="354">
        <f t="shared" si="9"/>
        <v>0</v>
      </c>
      <c r="DX23" s="354">
        <f t="shared" si="9"/>
        <v>0</v>
      </c>
      <c r="DY23" s="354">
        <f t="shared" si="9"/>
        <v>0</v>
      </c>
      <c r="DZ23" s="354">
        <f t="shared" si="9"/>
        <v>0</v>
      </c>
      <c r="EA23" s="354">
        <f t="shared" si="9"/>
        <v>0</v>
      </c>
      <c r="EB23" s="354">
        <f t="shared" si="9"/>
        <v>0</v>
      </c>
      <c r="EC23" s="354">
        <f t="shared" si="9"/>
        <v>0</v>
      </c>
      <c r="ED23" s="354">
        <f t="shared" si="9"/>
        <v>0</v>
      </c>
      <c r="EE23" s="354">
        <f t="shared" si="10"/>
        <v>0</v>
      </c>
      <c r="EF23" s="354">
        <f t="shared" si="10"/>
        <v>0</v>
      </c>
      <c r="EG23" s="354">
        <f t="shared" si="10"/>
        <v>0</v>
      </c>
      <c r="EH23" s="354">
        <f t="shared" si="10"/>
        <v>0</v>
      </c>
      <c r="EI23" s="354">
        <f t="shared" si="10"/>
        <v>0</v>
      </c>
      <c r="EJ23" s="354">
        <f t="shared" si="10"/>
        <v>0</v>
      </c>
      <c r="EK23" s="354">
        <f t="shared" si="10"/>
        <v>0</v>
      </c>
      <c r="EL23" s="354">
        <f t="shared" si="10"/>
        <v>0</v>
      </c>
      <c r="EM23" s="354">
        <f t="shared" si="10"/>
        <v>0</v>
      </c>
      <c r="EN23" s="354">
        <f t="shared" si="10"/>
        <v>0</v>
      </c>
      <c r="EO23" s="354">
        <f t="shared" si="10"/>
        <v>0</v>
      </c>
      <c r="EP23" s="354">
        <f t="shared" si="10"/>
        <v>0</v>
      </c>
      <c r="EQ23" s="354">
        <f t="shared" si="10"/>
        <v>0</v>
      </c>
      <c r="ER23" s="354">
        <f t="shared" si="10"/>
        <v>0</v>
      </c>
      <c r="ES23" s="354">
        <f t="shared" si="10"/>
        <v>0</v>
      </c>
      <c r="ET23" s="354">
        <f t="shared" si="10"/>
        <v>0</v>
      </c>
      <c r="EU23" s="354">
        <f t="shared" si="10"/>
        <v>0</v>
      </c>
      <c r="EV23" s="354">
        <f t="shared" si="10"/>
        <v>0</v>
      </c>
      <c r="EW23" s="354">
        <f t="shared" si="10"/>
        <v>0</v>
      </c>
      <c r="EX23" s="354">
        <f t="shared" si="10"/>
        <v>0</v>
      </c>
      <c r="EY23" s="354">
        <f t="shared" si="10"/>
        <v>0</v>
      </c>
      <c r="EZ23" s="354">
        <f t="shared" si="10"/>
        <v>0</v>
      </c>
      <c r="FA23" s="354">
        <f t="shared" si="10"/>
        <v>0</v>
      </c>
      <c r="FB23" s="354">
        <f t="shared" si="10"/>
        <v>0</v>
      </c>
      <c r="FC23" s="354">
        <f t="shared" si="10"/>
        <v>0</v>
      </c>
      <c r="FD23" s="354">
        <f t="shared" si="10"/>
        <v>0</v>
      </c>
      <c r="FE23" s="354">
        <f t="shared" si="10"/>
        <v>0</v>
      </c>
      <c r="FF23" s="354">
        <f t="shared" si="10"/>
        <v>0</v>
      </c>
      <c r="FG23" s="354">
        <f t="shared" si="10"/>
        <v>0</v>
      </c>
      <c r="FH23" s="354">
        <f t="shared" si="10"/>
        <v>0</v>
      </c>
      <c r="FI23" s="354">
        <f t="shared" si="10"/>
        <v>0</v>
      </c>
      <c r="FJ23" s="354">
        <f t="shared" si="10"/>
        <v>0</v>
      </c>
      <c r="FK23" s="354">
        <f t="shared" si="10"/>
        <v>0</v>
      </c>
      <c r="FL23" s="354">
        <f t="shared" si="10"/>
        <v>0</v>
      </c>
      <c r="FM23" s="354">
        <f t="shared" si="10"/>
        <v>0</v>
      </c>
      <c r="FN23" s="354">
        <f t="shared" si="10"/>
        <v>0</v>
      </c>
      <c r="FO23" s="354">
        <f t="shared" si="10"/>
        <v>0</v>
      </c>
      <c r="FP23" s="354">
        <f t="shared" si="10"/>
        <v>0</v>
      </c>
      <c r="FQ23" s="354">
        <f t="shared" si="10"/>
        <v>0</v>
      </c>
      <c r="FR23" s="354">
        <f t="shared" si="10"/>
        <v>0</v>
      </c>
      <c r="FS23" s="354">
        <f t="shared" si="10"/>
        <v>0</v>
      </c>
      <c r="FT23" s="354">
        <f t="shared" si="10"/>
        <v>0</v>
      </c>
      <c r="FU23" s="354">
        <f t="shared" si="10"/>
        <v>0</v>
      </c>
      <c r="FV23" s="354">
        <f t="shared" si="10"/>
        <v>0</v>
      </c>
      <c r="FW23" s="354">
        <f t="shared" si="10"/>
        <v>0</v>
      </c>
      <c r="FX23" s="354">
        <f t="shared" si="10"/>
        <v>0</v>
      </c>
      <c r="FY23" s="354">
        <f t="shared" si="10"/>
        <v>0</v>
      </c>
      <c r="FZ23" s="354">
        <f t="shared" si="10"/>
        <v>0</v>
      </c>
      <c r="GA23" s="354">
        <f t="shared" si="10"/>
        <v>0</v>
      </c>
      <c r="GB23" s="354">
        <f t="shared" si="10"/>
        <v>0</v>
      </c>
      <c r="GC23" s="354">
        <f t="shared" si="10"/>
        <v>0</v>
      </c>
      <c r="GD23" s="354">
        <f t="shared" si="10"/>
        <v>0</v>
      </c>
      <c r="GE23" s="354">
        <f t="shared" si="10"/>
        <v>0</v>
      </c>
      <c r="GF23" s="354">
        <f t="shared" si="10"/>
        <v>0</v>
      </c>
      <c r="GG23" s="354">
        <f t="shared" si="10"/>
        <v>0</v>
      </c>
      <c r="GH23" s="354">
        <f t="shared" si="10"/>
        <v>0</v>
      </c>
      <c r="GI23" s="354">
        <f t="shared" si="10"/>
        <v>0</v>
      </c>
      <c r="GJ23" s="354">
        <f t="shared" si="10"/>
        <v>0</v>
      </c>
      <c r="GK23" s="354">
        <f t="shared" si="10"/>
        <v>0</v>
      </c>
      <c r="GL23" s="354">
        <f t="shared" si="10"/>
        <v>0</v>
      </c>
      <c r="GM23" s="354">
        <f t="shared" si="10"/>
        <v>0</v>
      </c>
      <c r="GN23" s="354">
        <f t="shared" si="10"/>
        <v>0</v>
      </c>
      <c r="GO23" s="354">
        <f t="shared" si="10"/>
        <v>0</v>
      </c>
      <c r="GP23" s="354">
        <f t="shared" si="10"/>
        <v>0</v>
      </c>
      <c r="GQ23" s="354">
        <f t="shared" si="11"/>
        <v>0</v>
      </c>
      <c r="GR23" s="354">
        <f t="shared" si="11"/>
        <v>0</v>
      </c>
      <c r="GS23" s="354">
        <f t="shared" si="11"/>
        <v>0</v>
      </c>
      <c r="GT23" s="354">
        <f t="shared" si="11"/>
        <v>0</v>
      </c>
      <c r="GU23" s="354">
        <f t="shared" si="11"/>
        <v>0</v>
      </c>
      <c r="GV23" s="354">
        <f t="shared" si="11"/>
        <v>0</v>
      </c>
      <c r="GW23" s="354">
        <f t="shared" si="11"/>
        <v>0</v>
      </c>
      <c r="GX23" s="354">
        <f t="shared" si="11"/>
        <v>0</v>
      </c>
      <c r="GY23" s="354">
        <f t="shared" si="11"/>
        <v>0</v>
      </c>
      <c r="GZ23" s="354">
        <f t="shared" si="11"/>
        <v>0</v>
      </c>
      <c r="HA23" s="354">
        <f t="shared" si="11"/>
        <v>0</v>
      </c>
      <c r="HB23" s="354">
        <f t="shared" si="11"/>
        <v>0</v>
      </c>
      <c r="HC23" s="354">
        <f t="shared" si="11"/>
        <v>0</v>
      </c>
      <c r="HD23" s="354">
        <f t="shared" si="11"/>
        <v>0</v>
      </c>
      <c r="HE23" s="354">
        <f t="shared" si="11"/>
        <v>0</v>
      </c>
      <c r="HF23" s="354">
        <f t="shared" si="11"/>
        <v>0</v>
      </c>
      <c r="HG23" s="354">
        <f t="shared" si="11"/>
        <v>0</v>
      </c>
      <c r="HH23" s="354">
        <f t="shared" si="11"/>
        <v>0</v>
      </c>
      <c r="HI23" s="354">
        <f t="shared" si="11"/>
        <v>0</v>
      </c>
      <c r="HJ23" s="354">
        <f t="shared" si="11"/>
        <v>0</v>
      </c>
      <c r="HK23" s="354">
        <f t="shared" si="11"/>
        <v>0</v>
      </c>
      <c r="HL23" s="354">
        <f t="shared" si="11"/>
        <v>0</v>
      </c>
      <c r="HM23" s="354">
        <f t="shared" si="11"/>
        <v>0</v>
      </c>
      <c r="HN23" s="354">
        <f t="shared" si="11"/>
        <v>0</v>
      </c>
      <c r="HO23" s="354">
        <f t="shared" si="11"/>
        <v>0</v>
      </c>
      <c r="HP23" s="354">
        <f t="shared" si="11"/>
        <v>0</v>
      </c>
      <c r="HQ23" s="354">
        <f t="shared" si="11"/>
        <v>0</v>
      </c>
      <c r="HR23" s="354">
        <f t="shared" si="11"/>
        <v>0</v>
      </c>
      <c r="HS23" s="354">
        <f t="shared" si="11"/>
        <v>0</v>
      </c>
      <c r="HT23" s="354">
        <f t="shared" si="11"/>
        <v>0</v>
      </c>
      <c r="HU23" s="354">
        <f t="shared" si="11"/>
        <v>0</v>
      </c>
      <c r="HV23" s="354">
        <f t="shared" si="11"/>
        <v>0</v>
      </c>
      <c r="HW23" s="354">
        <f t="shared" si="11"/>
        <v>0</v>
      </c>
      <c r="HX23" s="354">
        <f t="shared" si="11"/>
        <v>0</v>
      </c>
      <c r="HY23" s="354">
        <f t="shared" si="11"/>
        <v>0</v>
      </c>
      <c r="HZ23" s="354">
        <f t="shared" si="11"/>
        <v>0</v>
      </c>
      <c r="IA23" s="354">
        <f t="shared" si="11"/>
        <v>0</v>
      </c>
      <c r="IB23" s="354">
        <f t="shared" si="11"/>
        <v>0</v>
      </c>
      <c r="IC23" s="354">
        <f t="shared" si="11"/>
        <v>0</v>
      </c>
      <c r="ID23" s="354">
        <f t="shared" si="11"/>
        <v>0</v>
      </c>
      <c r="IE23" s="354">
        <f t="shared" si="11"/>
        <v>0</v>
      </c>
      <c r="IF23" s="354">
        <f t="shared" si="11"/>
        <v>0</v>
      </c>
      <c r="IG23" s="354">
        <f t="shared" si="11"/>
        <v>0</v>
      </c>
      <c r="IH23" s="354">
        <f t="shared" si="11"/>
        <v>0</v>
      </c>
      <c r="II23" s="354">
        <f t="shared" si="11"/>
        <v>0</v>
      </c>
      <c r="IJ23" s="354">
        <f t="shared" si="11"/>
        <v>0</v>
      </c>
      <c r="IK23" s="354">
        <f t="shared" si="11"/>
        <v>0</v>
      </c>
      <c r="IL23" s="354">
        <f t="shared" si="11"/>
        <v>0</v>
      </c>
      <c r="IM23" s="354">
        <f t="shared" si="11"/>
        <v>0</v>
      </c>
      <c r="IN23" s="354">
        <f t="shared" si="11"/>
        <v>0</v>
      </c>
      <c r="IO23" s="354">
        <f t="shared" si="11"/>
        <v>0</v>
      </c>
      <c r="IP23" s="354">
        <f t="shared" si="11"/>
        <v>0</v>
      </c>
      <c r="IQ23" s="354">
        <f t="shared" si="11"/>
        <v>0</v>
      </c>
      <c r="IR23" s="354">
        <f t="shared" si="11"/>
        <v>0</v>
      </c>
      <c r="IS23" s="354">
        <f t="shared" si="11"/>
        <v>0</v>
      </c>
      <c r="IT23" s="354">
        <f t="shared" si="11"/>
        <v>0</v>
      </c>
      <c r="IU23" s="354">
        <f t="shared" si="11"/>
        <v>0</v>
      </c>
      <c r="IV23" s="354">
        <f t="shared" si="11"/>
        <v>0</v>
      </c>
      <c r="IW23" s="354">
        <f t="shared" si="11"/>
        <v>0</v>
      </c>
      <c r="IX23" s="354">
        <f t="shared" si="11"/>
        <v>0</v>
      </c>
      <c r="IY23" s="354">
        <f t="shared" si="11"/>
        <v>0</v>
      </c>
      <c r="IZ23" s="354">
        <f t="shared" si="11"/>
        <v>0</v>
      </c>
      <c r="JA23" s="354">
        <f t="shared" si="11"/>
        <v>0</v>
      </c>
      <c r="JB23" s="354">
        <f t="shared" si="11"/>
        <v>0</v>
      </c>
      <c r="JC23" s="354">
        <f t="shared" si="12"/>
        <v>0</v>
      </c>
      <c r="JD23" s="354">
        <f t="shared" si="12"/>
        <v>0</v>
      </c>
      <c r="JE23" s="354">
        <f t="shared" si="12"/>
        <v>0</v>
      </c>
      <c r="JF23" s="354">
        <f t="shared" si="12"/>
        <v>0</v>
      </c>
      <c r="JG23" s="354">
        <f t="shared" si="12"/>
        <v>0</v>
      </c>
      <c r="JH23" s="354">
        <f t="shared" si="12"/>
        <v>0</v>
      </c>
      <c r="JI23" s="354">
        <f t="shared" si="12"/>
        <v>0</v>
      </c>
      <c r="JJ23" s="354">
        <f t="shared" si="12"/>
        <v>0</v>
      </c>
      <c r="JK23" s="354">
        <f t="shared" si="12"/>
        <v>0</v>
      </c>
      <c r="JL23" s="354">
        <f t="shared" si="12"/>
        <v>0</v>
      </c>
      <c r="JM23" s="354">
        <f t="shared" si="12"/>
        <v>0</v>
      </c>
      <c r="JN23" s="354">
        <f t="shared" si="12"/>
        <v>0</v>
      </c>
      <c r="JO23" s="354">
        <f t="shared" si="12"/>
        <v>0</v>
      </c>
      <c r="JP23" s="354">
        <f t="shared" si="12"/>
        <v>0</v>
      </c>
      <c r="JQ23" s="354">
        <f t="shared" si="12"/>
        <v>0</v>
      </c>
      <c r="JR23" s="354">
        <f t="shared" si="12"/>
        <v>0</v>
      </c>
      <c r="JS23" s="354">
        <f t="shared" si="12"/>
        <v>0</v>
      </c>
      <c r="JT23" s="354">
        <f t="shared" si="12"/>
        <v>0</v>
      </c>
      <c r="JU23" s="354">
        <f t="shared" si="12"/>
        <v>0</v>
      </c>
      <c r="JV23" s="354">
        <f t="shared" si="12"/>
        <v>0</v>
      </c>
      <c r="JW23" s="354">
        <f t="shared" si="12"/>
        <v>0</v>
      </c>
      <c r="JX23" s="354">
        <f t="shared" si="12"/>
        <v>0</v>
      </c>
      <c r="JY23" s="354">
        <f t="shared" si="12"/>
        <v>0</v>
      </c>
      <c r="JZ23" s="354">
        <f t="shared" si="12"/>
        <v>0</v>
      </c>
      <c r="KA23" s="354">
        <f t="shared" si="12"/>
        <v>0</v>
      </c>
      <c r="KB23" s="354">
        <f t="shared" si="12"/>
        <v>0</v>
      </c>
      <c r="KC23" s="354">
        <f t="shared" si="12"/>
        <v>0</v>
      </c>
      <c r="KD23" s="354">
        <f t="shared" si="12"/>
        <v>0</v>
      </c>
      <c r="KE23" s="354">
        <f t="shared" si="12"/>
        <v>0</v>
      </c>
      <c r="KF23" s="354">
        <f t="shared" si="12"/>
        <v>0</v>
      </c>
      <c r="KG23" s="354">
        <f t="shared" si="12"/>
        <v>0</v>
      </c>
      <c r="KH23" s="354">
        <f t="shared" si="12"/>
        <v>0</v>
      </c>
      <c r="KI23" s="354">
        <f t="shared" si="12"/>
        <v>0</v>
      </c>
      <c r="KJ23" s="354">
        <f t="shared" si="12"/>
        <v>0</v>
      </c>
      <c r="KK23" s="354">
        <f t="shared" si="12"/>
        <v>0</v>
      </c>
      <c r="KL23" s="354">
        <f t="shared" si="12"/>
        <v>0</v>
      </c>
      <c r="KM23" s="354">
        <f t="shared" si="12"/>
        <v>0</v>
      </c>
      <c r="KN23" s="354">
        <f t="shared" si="12"/>
        <v>0</v>
      </c>
      <c r="KO23" s="354">
        <f t="shared" si="12"/>
        <v>0</v>
      </c>
      <c r="KP23" s="354">
        <f t="shared" si="12"/>
        <v>0</v>
      </c>
      <c r="KQ23" s="354">
        <f t="shared" si="12"/>
        <v>0</v>
      </c>
      <c r="KR23" s="354">
        <f t="shared" si="12"/>
        <v>0</v>
      </c>
      <c r="KS23" s="354">
        <f t="shared" si="12"/>
        <v>0</v>
      </c>
      <c r="KT23" s="354">
        <f t="shared" si="12"/>
        <v>0</v>
      </c>
      <c r="KU23" s="354">
        <f t="shared" si="12"/>
        <v>0</v>
      </c>
      <c r="KV23" s="354">
        <f t="shared" si="12"/>
        <v>0</v>
      </c>
      <c r="KW23" s="354">
        <f t="shared" si="12"/>
        <v>0</v>
      </c>
      <c r="KX23" s="354">
        <f t="shared" si="12"/>
        <v>0</v>
      </c>
      <c r="KY23" s="354">
        <f t="shared" si="12"/>
        <v>0</v>
      </c>
      <c r="KZ23" s="354">
        <f t="shared" si="12"/>
        <v>0</v>
      </c>
      <c r="LA23" s="354">
        <f t="shared" si="12"/>
        <v>0</v>
      </c>
      <c r="LB23" s="354">
        <f t="shared" si="12"/>
        <v>0</v>
      </c>
      <c r="LC23" s="354">
        <f t="shared" si="12"/>
        <v>0</v>
      </c>
      <c r="LD23" s="354">
        <f t="shared" si="12"/>
        <v>0</v>
      </c>
      <c r="LE23" s="354">
        <f t="shared" si="12"/>
        <v>0</v>
      </c>
      <c r="LF23" s="354">
        <f t="shared" si="12"/>
        <v>0</v>
      </c>
      <c r="LG23" s="354">
        <f t="shared" si="12"/>
        <v>0</v>
      </c>
      <c r="LH23" s="354">
        <f t="shared" si="12"/>
        <v>0</v>
      </c>
      <c r="LI23" s="354">
        <f t="shared" si="12"/>
        <v>0</v>
      </c>
      <c r="LJ23" s="354">
        <f t="shared" si="12"/>
        <v>0</v>
      </c>
      <c r="LK23" s="354">
        <f t="shared" si="12"/>
        <v>0</v>
      </c>
      <c r="LL23" s="354">
        <f t="shared" si="12"/>
        <v>0</v>
      </c>
      <c r="LM23" s="354">
        <f t="shared" si="12"/>
        <v>0</v>
      </c>
      <c r="LN23" s="354">
        <f t="shared" si="12"/>
        <v>0</v>
      </c>
      <c r="LO23" s="354">
        <f t="shared" si="13"/>
        <v>0</v>
      </c>
      <c r="LP23" s="354">
        <f t="shared" si="13"/>
        <v>0</v>
      </c>
      <c r="LQ23" s="354">
        <f t="shared" si="13"/>
        <v>0</v>
      </c>
      <c r="LR23" s="354">
        <f t="shared" si="13"/>
        <v>0</v>
      </c>
      <c r="LS23" s="354">
        <f t="shared" si="13"/>
        <v>0</v>
      </c>
      <c r="LT23" s="354">
        <f t="shared" si="13"/>
        <v>0</v>
      </c>
      <c r="LU23" s="354">
        <f t="shared" si="13"/>
        <v>0</v>
      </c>
      <c r="LV23" s="354">
        <f t="shared" si="13"/>
        <v>0</v>
      </c>
      <c r="LW23" s="354">
        <f t="shared" si="13"/>
        <v>0</v>
      </c>
      <c r="LX23" s="354">
        <f t="shared" si="13"/>
        <v>0</v>
      </c>
      <c r="LY23" s="354">
        <f t="shared" si="13"/>
        <v>0</v>
      </c>
      <c r="LZ23" s="354">
        <f t="shared" si="13"/>
        <v>0</v>
      </c>
      <c r="MA23" s="354">
        <f t="shared" si="13"/>
        <v>0</v>
      </c>
      <c r="MB23" s="354">
        <f t="shared" si="13"/>
        <v>0</v>
      </c>
      <c r="MC23" s="354">
        <f t="shared" si="13"/>
        <v>0</v>
      </c>
      <c r="MD23" s="354">
        <f t="shared" si="13"/>
        <v>0</v>
      </c>
      <c r="ME23" s="354">
        <f t="shared" si="13"/>
        <v>0</v>
      </c>
      <c r="MF23" s="354">
        <f t="shared" si="13"/>
        <v>0</v>
      </c>
      <c r="MG23" s="354">
        <f t="shared" si="13"/>
        <v>0</v>
      </c>
      <c r="MH23" s="354">
        <f t="shared" si="13"/>
        <v>0</v>
      </c>
      <c r="MI23" s="354">
        <f t="shared" si="13"/>
        <v>0</v>
      </c>
      <c r="MJ23" s="354">
        <f t="shared" si="13"/>
        <v>0</v>
      </c>
      <c r="MK23" s="354">
        <f t="shared" si="13"/>
        <v>0</v>
      </c>
      <c r="ML23" s="354">
        <f t="shared" si="13"/>
        <v>0</v>
      </c>
      <c r="MM23" s="354">
        <f t="shared" si="13"/>
        <v>0</v>
      </c>
      <c r="MN23" s="354">
        <f t="shared" si="13"/>
        <v>0</v>
      </c>
      <c r="MO23" s="354">
        <f t="shared" si="13"/>
        <v>0</v>
      </c>
      <c r="MP23" s="354">
        <f t="shared" si="13"/>
        <v>0</v>
      </c>
      <c r="MQ23" s="354">
        <f t="shared" si="13"/>
        <v>0</v>
      </c>
      <c r="MR23" s="354">
        <f t="shared" si="13"/>
        <v>0</v>
      </c>
      <c r="MS23" s="354">
        <f t="shared" si="13"/>
        <v>0</v>
      </c>
      <c r="MT23" s="354">
        <f t="shared" si="13"/>
        <v>0</v>
      </c>
      <c r="MU23" s="354">
        <f t="shared" si="13"/>
        <v>0</v>
      </c>
      <c r="MV23" s="354">
        <f t="shared" si="13"/>
        <v>0</v>
      </c>
      <c r="MW23" s="354">
        <f t="shared" si="13"/>
        <v>0</v>
      </c>
      <c r="MX23" s="354">
        <f t="shared" si="13"/>
        <v>0</v>
      </c>
      <c r="MY23" s="354">
        <f t="shared" si="13"/>
        <v>0</v>
      </c>
      <c r="MZ23" s="354">
        <f t="shared" si="13"/>
        <v>0</v>
      </c>
      <c r="NA23" s="478">
        <f t="shared" si="13"/>
        <v>0</v>
      </c>
    </row>
    <row r="24" spans="1:365" x14ac:dyDescent="0.2">
      <c r="A24" s="260" t="s">
        <v>601</v>
      </c>
      <c r="B24" s="258" t="s">
        <v>596</v>
      </c>
      <c r="C24" s="275">
        <v>1.0999999999999999E-2</v>
      </c>
      <c r="E24" s="263"/>
      <c r="F24" s="354">
        <f>$C24*F$21</f>
        <v>1734.1485942528273</v>
      </c>
      <c r="G24" s="354">
        <f t="shared" si="8"/>
        <v>1236.5420206083468</v>
      </c>
      <c r="H24" s="354">
        <f t="shared" si="8"/>
        <v>1253.3985868363768</v>
      </c>
      <c r="I24" s="354">
        <f t="shared" si="8"/>
        <v>1171.8343167229762</v>
      </c>
      <c r="J24" s="354">
        <f t="shared" si="8"/>
        <v>967.58451465199698</v>
      </c>
      <c r="K24" s="354">
        <f t="shared" si="8"/>
        <v>1023.5036553701797</v>
      </c>
      <c r="L24" s="354">
        <f t="shared" si="8"/>
        <v>1609.0899196845555</v>
      </c>
      <c r="M24" s="354">
        <f t="shared" si="8"/>
        <v>1171.9045461474195</v>
      </c>
      <c r="N24" s="354">
        <f t="shared" si="8"/>
        <v>1261.843403370035</v>
      </c>
      <c r="O24" s="354">
        <f t="shared" si="8"/>
        <v>1409.2467568000825</v>
      </c>
      <c r="P24" s="354">
        <f t="shared" si="8"/>
        <v>1460.7130768559637</v>
      </c>
      <c r="Q24" s="354">
        <f t="shared" si="8"/>
        <v>1483.2482079006925</v>
      </c>
      <c r="R24" s="354">
        <f t="shared" si="8"/>
        <v>1829.3764764051743</v>
      </c>
      <c r="S24" s="354">
        <f t="shared" si="8"/>
        <v>1406.5007387471103</v>
      </c>
      <c r="T24" s="354">
        <f t="shared" si="8"/>
        <v>1230.4027887160348</v>
      </c>
      <c r="U24" s="354">
        <f t="shared" si="8"/>
        <v>1212.780618882648</v>
      </c>
      <c r="V24" s="354">
        <f t="shared" si="8"/>
        <v>1022.4304559119309</v>
      </c>
      <c r="W24" s="354">
        <f t="shared" si="8"/>
        <v>1059.610297552355</v>
      </c>
      <c r="X24" s="354">
        <f t="shared" si="8"/>
        <v>1652.2725937184291</v>
      </c>
      <c r="Y24" s="354">
        <f t="shared" si="8"/>
        <v>1215.4620755575943</v>
      </c>
      <c r="Z24" s="354">
        <f t="shared" si="8"/>
        <v>1302.5457587323017</v>
      </c>
      <c r="AA24" s="354">
        <f t="shared" si="8"/>
        <v>1450.159125899333</v>
      </c>
      <c r="AB24" s="354">
        <f t="shared" si="8"/>
        <v>1503.9999352122093</v>
      </c>
      <c r="AC24" s="354">
        <f t="shared" si="8"/>
        <v>1468.7936534684038</v>
      </c>
      <c r="AD24" s="354">
        <f t="shared" si="8"/>
        <v>1850.490230770472</v>
      </c>
      <c r="AE24" s="354">
        <f t="shared" si="8"/>
        <v>1433.2163209273988</v>
      </c>
      <c r="AF24" s="354">
        <f t="shared" si="8"/>
        <v>1306.6011464618327</v>
      </c>
      <c r="AG24" s="354">
        <f t="shared" si="8"/>
        <v>1213.291558327147</v>
      </c>
      <c r="AH24" s="354">
        <f t="shared" si="8"/>
        <v>1086.3474260734761</v>
      </c>
      <c r="AI24" s="354">
        <f t="shared" si="8"/>
        <v>1055.8745065993371</v>
      </c>
      <c r="AJ24" s="354">
        <f t="shared" si="8"/>
        <v>1674.9282435412158</v>
      </c>
      <c r="AK24" s="354">
        <f t="shared" si="8"/>
        <v>1249.0131615753098</v>
      </c>
      <c r="AL24" s="354">
        <f t="shared" si="8"/>
        <v>1330.9155272605512</v>
      </c>
      <c r="AM24" s="354">
        <f t="shared" si="8"/>
        <v>1482.5464984161856</v>
      </c>
      <c r="AN24" s="354">
        <f t="shared" si="8"/>
        <v>1541.8723242895076</v>
      </c>
      <c r="AO24" s="354">
        <f t="shared" si="8"/>
        <v>1593.7122282934695</v>
      </c>
      <c r="AP24" s="354">
        <f t="shared" si="8"/>
        <v>1924.7778745401356</v>
      </c>
      <c r="AQ24" s="354">
        <f t="shared" si="8"/>
        <v>1405.2496897741835</v>
      </c>
      <c r="AR24" s="354">
        <f t="shared" si="8"/>
        <v>1432.8725645883105</v>
      </c>
      <c r="AS24" s="354">
        <f t="shared" si="8"/>
        <v>1337.2428747225031</v>
      </c>
      <c r="AT24" s="354">
        <f t="shared" si="8"/>
        <v>1120.7865027947007</v>
      </c>
      <c r="AU24" s="354">
        <f t="shared" si="8"/>
        <v>1180.2636116415099</v>
      </c>
      <c r="AV24" s="354">
        <f t="shared" si="8"/>
        <v>1767.1496516874392</v>
      </c>
      <c r="AW24" s="354">
        <f t="shared" si="8"/>
        <v>1320.6888186344838</v>
      </c>
      <c r="AX24" s="354">
        <f t="shared" si="8"/>
        <v>1406.2580779362634</v>
      </c>
      <c r="AY24" s="354">
        <f t="shared" si="8"/>
        <v>1551.1006560375345</v>
      </c>
      <c r="AZ24" s="354">
        <f t="shared" si="8"/>
        <v>1607.1704682789918</v>
      </c>
      <c r="BA24" s="354">
        <f t="shared" si="8"/>
        <v>1659.6088243259669</v>
      </c>
      <c r="BB24" s="354">
        <f t="shared" si="8"/>
        <v>1986.1687036599587</v>
      </c>
      <c r="BC24" s="354">
        <f t="shared" si="8"/>
        <v>1555.6168345885546</v>
      </c>
      <c r="BD24" s="354">
        <f t="shared" si="8"/>
        <v>1380.1581606077571</v>
      </c>
      <c r="BE24" s="354">
        <f t="shared" si="8"/>
        <v>1360.5819948581714</v>
      </c>
      <c r="BF24" s="354">
        <f t="shared" si="8"/>
        <v>1164.0074215835516</v>
      </c>
      <c r="BG24" s="354">
        <f t="shared" si="8"/>
        <v>1206.8513400675768</v>
      </c>
      <c r="BH24" s="354">
        <f t="shared" si="8"/>
        <v>1804.5740442963122</v>
      </c>
      <c r="BI24" s="354">
        <f t="shared" si="8"/>
        <v>1361.1210003527167</v>
      </c>
      <c r="BJ24" s="354">
        <f t="shared" si="8"/>
        <v>1445.6556519249568</v>
      </c>
      <c r="BK24" s="354">
        <f t="shared" si="8"/>
        <v>1592.4025989932095</v>
      </c>
      <c r="BL24" s="354">
        <f t="shared" si="8"/>
        <v>1652.3380892565026</v>
      </c>
      <c r="BM24" s="354">
        <f t="shared" si="8"/>
        <v>1663.0998410826801</v>
      </c>
      <c r="BN24" s="354">
        <f t="shared" si="8"/>
        <v>2016.247832212317</v>
      </c>
      <c r="BO24" s="354">
        <f t="shared" si="8"/>
        <v>1590.4356121863782</v>
      </c>
      <c r="BP24" s="354">
        <f t="shared" si="8"/>
        <v>1465.4237839246891</v>
      </c>
      <c r="BQ24" s="354">
        <f t="shared" si="8"/>
        <v>1368.8465233554696</v>
      </c>
      <c r="BR24" s="354">
        <f t="shared" si="8"/>
        <v>1235.017340386016</v>
      </c>
      <c r="BS24" s="354">
        <f t="shared" si="9"/>
        <v>1210.1493496529472</v>
      </c>
      <c r="BT24" s="354">
        <f t="shared" si="9"/>
        <v>1834.0116354031611</v>
      </c>
      <c r="BU24" s="354">
        <f t="shared" si="9"/>
        <v>1401.0265657223831</v>
      </c>
      <c r="BV24" s="354">
        <f t="shared" si="9"/>
        <v>1480.1293556540668</v>
      </c>
      <c r="BW24" s="354">
        <f t="shared" si="9"/>
        <v>1630.6959836739791</v>
      </c>
      <c r="BX24" s="354">
        <f t="shared" si="9"/>
        <v>1696.1201179503701</v>
      </c>
      <c r="BY24" s="354">
        <f t="shared" si="9"/>
        <v>1571.0416804377194</v>
      </c>
      <c r="BZ24" s="354">
        <f t="shared" si="9"/>
        <v>2008.6356167573338</v>
      </c>
      <c r="CA24" s="354">
        <f t="shared" si="9"/>
        <v>1599.1651340121837</v>
      </c>
      <c r="CB24" s="354">
        <f t="shared" si="9"/>
        <v>1413.6489095919719</v>
      </c>
      <c r="CC24" s="354">
        <f t="shared" si="9"/>
        <v>1414.0899132051848</v>
      </c>
      <c r="CD24" s="354">
        <f t="shared" si="9"/>
        <v>1282.5162317665911</v>
      </c>
      <c r="CE24" s="354">
        <f t="shared" si="9"/>
        <v>1242.1565821166585</v>
      </c>
      <c r="CF24" s="354">
        <f t="shared" si="9"/>
        <v>1879.0023119093644</v>
      </c>
      <c r="CG24" s="354">
        <f t="shared" si="9"/>
        <v>1446.7105758157336</v>
      </c>
      <c r="CH24" s="354">
        <f t="shared" si="9"/>
        <v>1524.3083441347064</v>
      </c>
      <c r="CI24" s="354">
        <f t="shared" si="9"/>
        <v>1676.7018373807368</v>
      </c>
      <c r="CJ24" s="354">
        <f t="shared" si="9"/>
        <v>1745.6206110137123</v>
      </c>
      <c r="CK24" s="354">
        <f t="shared" si="9"/>
        <v>1704.390098545399</v>
      </c>
      <c r="CL24" s="354">
        <f t="shared" si="9"/>
        <v>2091.8892461642708</v>
      </c>
      <c r="CM24" s="354">
        <f t="shared" si="9"/>
        <v>1672.0797469178535</v>
      </c>
      <c r="CN24" s="354">
        <f t="shared" si="9"/>
        <v>1491.5656923539223</v>
      </c>
      <c r="CO24" s="354">
        <f t="shared" si="9"/>
        <v>1484.543766566889</v>
      </c>
      <c r="CP24" s="354">
        <f t="shared" si="9"/>
        <v>1327.1208162856374</v>
      </c>
      <c r="CQ24" s="354">
        <f t="shared" si="9"/>
        <v>1299.7831757166193</v>
      </c>
      <c r="CR24" s="354">
        <f t="shared" si="9"/>
        <v>1938.7242920080676</v>
      </c>
      <c r="CS24" s="354">
        <f t="shared" si="9"/>
        <v>1501.1849931324705</v>
      </c>
      <c r="CT24" s="354">
        <f t="shared" si="9"/>
        <v>1578.7333553036917</v>
      </c>
      <c r="CU24" s="354">
        <f t="shared" si="9"/>
        <v>1730.8587349105717</v>
      </c>
      <c r="CV24" s="354">
        <f t="shared" si="9"/>
        <v>1801.6320831404198</v>
      </c>
      <c r="CW24" s="354">
        <f t="shared" si="9"/>
        <v>1795.06199237037</v>
      </c>
      <c r="CX24" s="354">
        <f t="shared" si="9"/>
        <v>2161.146852991566</v>
      </c>
      <c r="CY24" s="354">
        <f t="shared" si="9"/>
        <v>1643.4158223094455</v>
      </c>
      <c r="CZ24" s="354">
        <f t="shared" si="9"/>
        <v>1665.7943662927305</v>
      </c>
      <c r="DA24" s="354">
        <f t="shared" si="9"/>
        <v>1578.4806346810101</v>
      </c>
      <c r="DB24" s="354">
        <f t="shared" si="9"/>
        <v>1357.5054030415322</v>
      </c>
      <c r="DC24" s="354">
        <f t="shared" si="9"/>
        <v>1429.9614816681649</v>
      </c>
      <c r="DD24" s="354">
        <f t="shared" si="9"/>
        <v>2029.9115121901755</v>
      </c>
      <c r="DE24" s="354">
        <f t="shared" si="9"/>
        <v>1574.6393200384873</v>
      </c>
      <c r="DF24" s="354">
        <f t="shared" si="9"/>
        <v>1657.8312220906066</v>
      </c>
      <c r="DG24" s="354">
        <f t="shared" si="9"/>
        <v>1803.0576235046337</v>
      </c>
      <c r="DH24" s="354">
        <f t="shared" si="9"/>
        <v>1871.6045529109676</v>
      </c>
      <c r="DI24" s="354">
        <f t="shared" si="9"/>
        <v>1913.0694619066951</v>
      </c>
      <c r="DJ24" s="354">
        <f t="shared" si="9"/>
        <v>2246.5261939161337</v>
      </c>
      <c r="DK24" s="354">
        <f t="shared" si="9"/>
        <v>1812.4757401784379</v>
      </c>
      <c r="DL24" s="354">
        <f t="shared" si="9"/>
        <v>1634.820021248237</v>
      </c>
      <c r="DM24" s="354">
        <f t="shared" si="9"/>
        <v>1619.1693828496518</v>
      </c>
      <c r="DN24" s="354">
        <f t="shared" si="9"/>
        <v>1415.59462424001</v>
      </c>
      <c r="DO24" s="354">
        <f t="shared" si="9"/>
        <v>1470.8142998841888</v>
      </c>
      <c r="DP24" s="354">
        <f t="shared" si="9"/>
        <v>2080.4485516684545</v>
      </c>
      <c r="DQ24" s="354">
        <f t="shared" si="9"/>
        <v>1626.8625790619869</v>
      </c>
      <c r="DR24" s="354">
        <f t="shared" si="9"/>
        <v>1708.1873135545172</v>
      </c>
      <c r="DS24" s="354">
        <f t="shared" si="9"/>
        <v>1854.6278925230831</v>
      </c>
      <c r="DT24" s="354">
        <f t="shared" si="9"/>
        <v>1926.7743225711095</v>
      </c>
      <c r="DU24" s="354">
        <f t="shared" si="9"/>
        <v>1971.1716254680114</v>
      </c>
      <c r="DV24" s="354">
        <f t="shared" si="9"/>
        <v>2303.4704551799973</v>
      </c>
      <c r="DW24" s="354">
        <f t="shared" si="9"/>
        <v>1868.4367191347933</v>
      </c>
      <c r="DX24" s="354">
        <f t="shared" si="9"/>
        <v>1743.6465367224705</v>
      </c>
      <c r="DY24" s="354">
        <f t="shared" si="9"/>
        <v>1646.3771581873593</v>
      </c>
      <c r="DZ24" s="354">
        <f t="shared" si="9"/>
        <v>1502.8198872556611</v>
      </c>
      <c r="EA24" s="354">
        <f t="shared" si="9"/>
        <v>1489.4969063658268</v>
      </c>
      <c r="EB24" s="354">
        <f t="shared" si="9"/>
        <v>2123.9625516468118</v>
      </c>
      <c r="EC24" s="354">
        <f t="shared" si="9"/>
        <v>1679.3826583415723</v>
      </c>
      <c r="ED24" s="354">
        <f t="shared" si="9"/>
        <v>1754.3276013844531</v>
      </c>
      <c r="EE24" s="354">
        <f t="shared" si="10"/>
        <v>1903.8071243065551</v>
      </c>
      <c r="EF24" s="354">
        <f t="shared" si="10"/>
        <v>1981.1083222875845</v>
      </c>
      <c r="EG24" s="354">
        <f t="shared" si="10"/>
        <v>1847.919203945072</v>
      </c>
      <c r="EH24" s="354">
        <f t="shared" si="10"/>
        <v>2289.3524579884588</v>
      </c>
      <c r="EI24" s="354">
        <f t="shared" si="10"/>
        <v>1782.5003033913365</v>
      </c>
      <c r="EJ24" s="354">
        <f t="shared" si="10"/>
        <v>1795.7305816350165</v>
      </c>
      <c r="EK24" s="354">
        <f t="shared" si="10"/>
        <v>1722.189705407209</v>
      </c>
      <c r="EL24" s="354">
        <f t="shared" si="10"/>
        <v>1502.5341386159282</v>
      </c>
      <c r="EM24" s="354">
        <f t="shared" si="10"/>
        <v>1585.2103260885535</v>
      </c>
      <c r="EN24" s="354">
        <f t="shared" si="10"/>
        <v>2196.4278942294468</v>
      </c>
      <c r="EO24" s="354">
        <f t="shared" si="10"/>
        <v>1737.3536221572242</v>
      </c>
      <c r="EP24" s="354">
        <f t="shared" si="10"/>
        <v>1820.3812697563419</v>
      </c>
      <c r="EQ24" s="354">
        <f t="shared" si="10"/>
        <v>1967.1286778386439</v>
      </c>
      <c r="ER24" s="354">
        <f t="shared" si="10"/>
        <v>2044.9291176392674</v>
      </c>
      <c r="ES24" s="354">
        <f t="shared" si="10"/>
        <v>2051.4508650202692</v>
      </c>
      <c r="ET24" s="354">
        <f t="shared" si="10"/>
        <v>2407.5057486949818</v>
      </c>
      <c r="EU24" s="354">
        <f t="shared" si="10"/>
        <v>1975.0711249363414</v>
      </c>
      <c r="EV24" s="354">
        <f t="shared" si="10"/>
        <v>1794.7170907753268</v>
      </c>
      <c r="EW24" s="354">
        <f t="shared" si="10"/>
        <v>1784.8642014571453</v>
      </c>
      <c r="EX24" s="354">
        <f t="shared" si="10"/>
        <v>1578.4815445771603</v>
      </c>
      <c r="EY24" s="354">
        <f t="shared" si="10"/>
        <v>1642.7322597937543</v>
      </c>
      <c r="EZ24" s="354">
        <f t="shared" si="10"/>
        <v>2261.3551960912487</v>
      </c>
      <c r="FA24" s="354">
        <f t="shared" si="10"/>
        <v>1801.9591968723271</v>
      </c>
      <c r="FB24" s="354">
        <f t="shared" si="10"/>
        <v>1881.8009583556538</v>
      </c>
      <c r="FC24" s="354">
        <f t="shared" si="10"/>
        <v>2028.5955597182701</v>
      </c>
      <c r="FD24" s="354">
        <f t="shared" si="10"/>
        <v>2109.243561982209</v>
      </c>
      <c r="FE24" s="354">
        <f t="shared" si="10"/>
        <v>2057.5503963237629</v>
      </c>
      <c r="FF24" s="354">
        <f t="shared" si="10"/>
        <v>2448.5850364231615</v>
      </c>
      <c r="FG24" s="354">
        <f t="shared" si="10"/>
        <v>2021.7238298821239</v>
      </c>
      <c r="FH24" s="354">
        <f t="shared" si="10"/>
        <v>1890.2068337604815</v>
      </c>
      <c r="FI24" s="354">
        <f t="shared" si="10"/>
        <v>1804.4781897698945</v>
      </c>
      <c r="FJ24" s="354">
        <f t="shared" si="10"/>
        <v>1660.9330338021352</v>
      </c>
      <c r="FK24" s="354">
        <f t="shared" si="10"/>
        <v>1657.9521776188162</v>
      </c>
      <c r="FL24" s="354">
        <f t="shared" si="10"/>
        <v>2303.4014001281853</v>
      </c>
      <c r="FM24" s="354">
        <f t="shared" si="10"/>
        <v>1854.2189124015708</v>
      </c>
      <c r="FN24" s="354">
        <f t="shared" si="10"/>
        <v>1928.5822619573059</v>
      </c>
      <c r="FO24" s="354">
        <f t="shared" si="10"/>
        <v>2079.2723592451921</v>
      </c>
      <c r="FP24" s="354">
        <f t="shared" si="10"/>
        <v>2165.9666092940797</v>
      </c>
      <c r="FQ24" s="354">
        <f t="shared" si="10"/>
        <v>2149.7504158444863</v>
      </c>
      <c r="FR24" s="354">
        <f t="shared" si="10"/>
        <v>2521.1375106611226</v>
      </c>
      <c r="FS24" s="354">
        <f t="shared" si="10"/>
        <v>2090.2489581767027</v>
      </c>
      <c r="FT24" s="354">
        <f t="shared" si="10"/>
        <v>1908.4235370174617</v>
      </c>
      <c r="FU24" s="354">
        <f t="shared" si="10"/>
        <v>1902.7701823900923</v>
      </c>
      <c r="FV24" s="354">
        <f t="shared" si="10"/>
        <v>1694.5657193065845</v>
      </c>
      <c r="FW24" s="354">
        <f t="shared" si="10"/>
        <v>1765.3574231747655</v>
      </c>
      <c r="FX24" s="354">
        <f t="shared" si="10"/>
        <v>2390.4350050451853</v>
      </c>
      <c r="FY24" s="354">
        <f t="shared" si="10"/>
        <v>1927.0150568285085</v>
      </c>
      <c r="FZ24" s="354">
        <f t="shared" si="10"/>
        <v>2005.880863701321</v>
      </c>
      <c r="GA24" s="354">
        <f t="shared" si="10"/>
        <v>2152.9821243303918</v>
      </c>
      <c r="GB24" s="354">
        <f t="shared" si="10"/>
        <v>2239.6903261202465</v>
      </c>
      <c r="GC24" s="354">
        <f t="shared" si="10"/>
        <v>2276.3625621756655</v>
      </c>
      <c r="GD24" s="354">
        <f t="shared" si="10"/>
        <v>2613.9433996982739</v>
      </c>
      <c r="GE24" s="354">
        <f t="shared" si="10"/>
        <v>2174.453004442209</v>
      </c>
      <c r="GF24" s="354">
        <f t="shared" si="10"/>
        <v>1994.7424124426445</v>
      </c>
      <c r="GG24" s="354">
        <f t="shared" si="10"/>
        <v>1983.7818762111694</v>
      </c>
      <c r="GH24" s="354">
        <f t="shared" si="10"/>
        <v>1770.3631501183957</v>
      </c>
      <c r="GI24" s="354">
        <f t="shared" si="10"/>
        <v>1842.4849765745253</v>
      </c>
      <c r="GJ24" s="354">
        <f t="shared" si="10"/>
        <v>2468.2454173076135</v>
      </c>
      <c r="GK24" s="354">
        <f t="shared" si="10"/>
        <v>2000.6862423169475</v>
      </c>
      <c r="GL24" s="354">
        <f t="shared" si="10"/>
        <v>2077.5517820213463</v>
      </c>
      <c r="GM24" s="354">
        <f t="shared" si="10"/>
        <v>2223.5020604164847</v>
      </c>
      <c r="GN24" s="354">
        <f t="shared" si="10"/>
        <v>2312.2895326244725</v>
      </c>
      <c r="GO24" s="354">
        <f t="shared" si="10"/>
        <v>2305.4008423240903</v>
      </c>
      <c r="GP24" s="354">
        <f t="shared" si="10"/>
        <v>2668.42482685495</v>
      </c>
      <c r="GQ24" s="354">
        <f t="shared" si="11"/>
        <v>2139.698150081912</v>
      </c>
      <c r="GR24" s="354">
        <f t="shared" si="11"/>
        <v>2157.9287565520649</v>
      </c>
      <c r="GS24" s="354">
        <f t="shared" si="11"/>
        <v>2074.3370339996773</v>
      </c>
      <c r="GT24" s="354">
        <f t="shared" si="11"/>
        <v>1838.3962551028367</v>
      </c>
      <c r="GU24" s="354">
        <f t="shared" si="11"/>
        <v>1932.1292555251689</v>
      </c>
      <c r="GV24" s="354">
        <f t="shared" si="11"/>
        <v>2552.4209534937522</v>
      </c>
      <c r="GW24" s="354">
        <f t="shared" si="11"/>
        <v>2077.5640474214483</v>
      </c>
      <c r="GX24" s="354">
        <f t="shared" si="11"/>
        <v>2154.0671815552678</v>
      </c>
      <c r="GY24" s="354">
        <f t="shared" si="11"/>
        <v>2298.0274078827701</v>
      </c>
      <c r="GZ24" s="354">
        <f t="shared" si="11"/>
        <v>2388.2794974616286</v>
      </c>
      <c r="HA24" s="354">
        <f t="shared" si="11"/>
        <v>2243.5239976351095</v>
      </c>
      <c r="HB24" s="354">
        <f t="shared" si="11"/>
        <v>2689.0419089473812</v>
      </c>
      <c r="HC24" s="354">
        <f t="shared" si="11"/>
        <v>2267.0903079206846</v>
      </c>
      <c r="HD24" s="354">
        <f t="shared" si="11"/>
        <v>2074.9063863506176</v>
      </c>
      <c r="HE24" s="354">
        <f t="shared" si="11"/>
        <v>2082.4770862772625</v>
      </c>
      <c r="HF24" s="354">
        <f t="shared" si="11"/>
        <v>1874.1299393454822</v>
      </c>
      <c r="HG24" s="354">
        <f t="shared" si="11"/>
        <v>1955.7639657373281</v>
      </c>
      <c r="HH24" s="354">
        <f t="shared" si="11"/>
        <v>2592.7875135016461</v>
      </c>
      <c r="HI24" s="354">
        <f t="shared" si="11"/>
        <v>2124.1630199665847</v>
      </c>
      <c r="HJ24" s="354">
        <f t="shared" si="11"/>
        <v>2202.2233503715524</v>
      </c>
      <c r="HK24" s="354">
        <f t="shared" si="11"/>
        <v>2350.5490885795793</v>
      </c>
      <c r="HL24" s="354">
        <f t="shared" si="11"/>
        <v>2447.4979167670122</v>
      </c>
      <c r="HM24" s="354">
        <f t="shared" si="11"/>
        <v>2444.1763590692794</v>
      </c>
      <c r="HN24" s="354">
        <f t="shared" si="11"/>
        <v>2807.2272765261796</v>
      </c>
      <c r="HO24" s="354">
        <f t="shared" si="11"/>
        <v>2369.3300487690608</v>
      </c>
      <c r="HP24" s="354">
        <f t="shared" si="11"/>
        <v>2186.3947969457663</v>
      </c>
      <c r="HQ24" s="354">
        <f t="shared" si="11"/>
        <v>2181.9234216811728</v>
      </c>
      <c r="HR24" s="354">
        <f t="shared" si="11"/>
        <v>2002.5241597483</v>
      </c>
      <c r="HS24" s="354">
        <f t="shared" si="11"/>
        <v>2004.6724366904509</v>
      </c>
      <c r="HT24" s="354">
        <f t="shared" si="11"/>
        <v>2671.28626826754</v>
      </c>
      <c r="HU24" s="354">
        <f t="shared" si="11"/>
        <v>2205.9767326501374</v>
      </c>
      <c r="HV24" s="354">
        <f t="shared" si="11"/>
        <v>2273.9086571826961</v>
      </c>
      <c r="HW24" s="354">
        <f t="shared" si="11"/>
        <v>2423.9738741905931</v>
      </c>
      <c r="HX24" s="354">
        <f t="shared" si="11"/>
        <v>2524.7501138073758</v>
      </c>
      <c r="HY24" s="354">
        <f t="shared" si="11"/>
        <v>2498.4540180161448</v>
      </c>
      <c r="HZ24" s="354">
        <f t="shared" si="11"/>
        <v>2874.6452431854118</v>
      </c>
      <c r="IA24" s="354">
        <f t="shared" si="11"/>
        <v>2345.3507184230675</v>
      </c>
      <c r="IB24" s="354">
        <f t="shared" si="11"/>
        <v>2361.7253065944569</v>
      </c>
      <c r="IC24" s="354">
        <f t="shared" si="11"/>
        <v>2282.764179000967</v>
      </c>
      <c r="ID24" s="354">
        <f t="shared" si="11"/>
        <v>2042.3571323899225</v>
      </c>
      <c r="IE24" s="354">
        <f t="shared" si="11"/>
        <v>2146.2686193687605</v>
      </c>
      <c r="IF24" s="354">
        <f t="shared" si="11"/>
        <v>2776.446897076974</v>
      </c>
      <c r="IG24" s="354">
        <f t="shared" si="11"/>
        <v>2294.1809007662173</v>
      </c>
      <c r="IH24" s="354">
        <f t="shared" si="11"/>
        <v>2368.5437771759548</v>
      </c>
      <c r="II24" s="354">
        <f t="shared" si="11"/>
        <v>2512.5725490134255</v>
      </c>
      <c r="IJ24" s="354">
        <f t="shared" si="11"/>
        <v>2612.5811517102552</v>
      </c>
      <c r="IK24" s="354">
        <f t="shared" si="11"/>
        <v>2634.4286560364899</v>
      </c>
      <c r="IL24" s="354">
        <f t="shared" si="11"/>
        <v>2978.7622817705142</v>
      </c>
      <c r="IM24" s="354">
        <f t="shared" si="11"/>
        <v>2533.2798928039388</v>
      </c>
      <c r="IN24" s="354">
        <f t="shared" si="11"/>
        <v>2349.8096948361231</v>
      </c>
      <c r="IO24" s="354">
        <f t="shared" si="11"/>
        <v>2342.9792136254446</v>
      </c>
      <c r="IP24" s="354">
        <f t="shared" si="11"/>
        <v>2119.7236730464724</v>
      </c>
      <c r="IQ24" s="354">
        <f t="shared" si="11"/>
        <v>2207.3286442178915</v>
      </c>
      <c r="IR24" s="354">
        <f t="shared" si="11"/>
        <v>2848.0593394044245</v>
      </c>
      <c r="IS24" s="354">
        <f t="shared" si="11"/>
        <v>2366.9474311064587</v>
      </c>
      <c r="IT24" s="354">
        <f t="shared" si="11"/>
        <v>2439.3246472139772</v>
      </c>
      <c r="IU24" s="354">
        <f t="shared" si="11"/>
        <v>2584.6141468930209</v>
      </c>
      <c r="IV24" s="354">
        <f t="shared" si="11"/>
        <v>2689.0378811404239</v>
      </c>
      <c r="IW24" s="354">
        <f t="shared" si="11"/>
        <v>2713.3987127441987</v>
      </c>
      <c r="IX24" s="354">
        <f t="shared" si="11"/>
        <v>3056.9265829755568</v>
      </c>
      <c r="IY24" s="354">
        <f t="shared" si="11"/>
        <v>2610.2383753670756</v>
      </c>
      <c r="IZ24" s="354">
        <f t="shared" si="11"/>
        <v>2479.5403585721451</v>
      </c>
      <c r="JA24" s="354">
        <f t="shared" si="11"/>
        <v>2391.3359235531939</v>
      </c>
      <c r="JB24" s="354">
        <f t="shared" si="11"/>
        <v>2227.6528368056051</v>
      </c>
      <c r="JC24" s="354">
        <f t="shared" si="12"/>
        <v>2247.5135404264456</v>
      </c>
      <c r="JD24" s="354">
        <f t="shared" si="12"/>
        <v>2913.8392018268478</v>
      </c>
      <c r="JE24" s="354">
        <f t="shared" si="12"/>
        <v>2441.0864730632907</v>
      </c>
      <c r="JF24" s="354">
        <f t="shared" si="12"/>
        <v>2506.8797534209402</v>
      </c>
      <c r="JG24" s="354">
        <f t="shared" si="12"/>
        <v>2655.1892833455486</v>
      </c>
      <c r="JH24" s="354">
        <f t="shared" si="12"/>
        <v>2765.5499079926162</v>
      </c>
      <c r="JI24" s="354">
        <f t="shared" si="12"/>
        <v>2747.1133738257899</v>
      </c>
      <c r="JJ24" s="354">
        <f t="shared" si="12"/>
        <v>3117.8411214962744</v>
      </c>
      <c r="JK24" s="354">
        <f t="shared" si="12"/>
        <v>2583.1187871642283</v>
      </c>
      <c r="JL24" s="354">
        <f t="shared" si="12"/>
        <v>2598.4008205664654</v>
      </c>
      <c r="JM24" s="354">
        <f t="shared" si="12"/>
        <v>2520.6658447608488</v>
      </c>
      <c r="JN24" s="354">
        <f t="shared" si="12"/>
        <v>2273.2413272143217</v>
      </c>
      <c r="JO24" s="354">
        <f t="shared" si="12"/>
        <v>2386.9191905853968</v>
      </c>
      <c r="JP24" s="354">
        <f t="shared" si="12"/>
        <v>3026.319374961623</v>
      </c>
      <c r="JQ24" s="354">
        <f t="shared" si="12"/>
        <v>2535.0133784211666</v>
      </c>
      <c r="JR24" s="354">
        <f t="shared" si="12"/>
        <v>2606.2763478353163</v>
      </c>
      <c r="JS24" s="354">
        <f t="shared" si="12"/>
        <v>2749.6847646096503</v>
      </c>
      <c r="JT24" s="354">
        <f t="shared" si="12"/>
        <v>2859.6056546453351</v>
      </c>
      <c r="JU24" s="354">
        <f t="shared" si="12"/>
        <v>2843.759242991111</v>
      </c>
      <c r="JV24" s="354">
        <f t="shared" si="12"/>
        <v>3210.5735637161952</v>
      </c>
      <c r="JW24" s="354">
        <f t="shared" si="12"/>
        <v>2765.047960748469</v>
      </c>
      <c r="JX24" s="354">
        <f t="shared" si="12"/>
        <v>2577.8067163848095</v>
      </c>
      <c r="JY24" s="354">
        <f t="shared" si="12"/>
        <v>2576.8819949935159</v>
      </c>
      <c r="JZ24" s="354">
        <f t="shared" si="12"/>
        <v>2348.931341752635</v>
      </c>
      <c r="KA24" s="354">
        <f t="shared" si="12"/>
        <v>2447.5971561071078</v>
      </c>
      <c r="KB24" s="354">
        <f t="shared" si="12"/>
        <v>3099.3189842996544</v>
      </c>
      <c r="KC24" s="354">
        <f t="shared" si="12"/>
        <v>2610.1295032597382</v>
      </c>
      <c r="KD24" s="354">
        <f t="shared" si="12"/>
        <v>2680.1705913319456</v>
      </c>
      <c r="KE24" s="354">
        <f t="shared" si="12"/>
        <v>2825.5724085917491</v>
      </c>
      <c r="KF24" s="354">
        <f t="shared" si="12"/>
        <v>2940.7519888327179</v>
      </c>
      <c r="KG24" s="354">
        <f t="shared" si="12"/>
        <v>2867.4429662758853</v>
      </c>
      <c r="KH24" s="354">
        <f t="shared" si="12"/>
        <v>3270.6161548223208</v>
      </c>
      <c r="KI24" s="354">
        <f t="shared" si="12"/>
        <v>2831.2372279106089</v>
      </c>
      <c r="KJ24" s="354">
        <f t="shared" si="12"/>
        <v>2693.3878155988609</v>
      </c>
      <c r="KK24" s="354">
        <f t="shared" si="12"/>
        <v>2617.3827828814606</v>
      </c>
      <c r="KL24" s="354">
        <f t="shared" si="12"/>
        <v>2452.2240872175089</v>
      </c>
      <c r="KM24" s="354">
        <f t="shared" si="12"/>
        <v>2484.8670847455533</v>
      </c>
      <c r="KN24" s="354">
        <f t="shared" si="12"/>
        <v>3164.5201042428689</v>
      </c>
      <c r="KO24" s="354">
        <f t="shared" si="12"/>
        <v>2685.080827707618</v>
      </c>
      <c r="KP24" s="354">
        <f t="shared" si="12"/>
        <v>2749.6123368761087</v>
      </c>
      <c r="KQ24" s="354">
        <f t="shared" si="12"/>
        <v>2899.0417669821641</v>
      </c>
      <c r="KR24" s="354">
        <f t="shared" si="12"/>
        <v>3021.2297070651675</v>
      </c>
      <c r="KS24" s="354">
        <f t="shared" si="12"/>
        <v>2982.988567408137</v>
      </c>
      <c r="KT24" s="354">
        <f t="shared" si="12"/>
        <v>3366.9520769630981</v>
      </c>
      <c r="KU24" s="354">
        <f t="shared" si="12"/>
        <v>2923.3406771199429</v>
      </c>
      <c r="KV24" s="354">
        <f t="shared" si="12"/>
        <v>2735.1116494958187</v>
      </c>
      <c r="KW24" s="354">
        <f t="shared" si="12"/>
        <v>2739.4754871674281</v>
      </c>
      <c r="KX24" s="354">
        <f t="shared" si="12"/>
        <v>2509.1881478215973</v>
      </c>
      <c r="KY24" s="354">
        <f t="shared" si="12"/>
        <v>2616.4976359067186</v>
      </c>
      <c r="KZ24" s="354">
        <f t="shared" si="12"/>
        <v>3276.6316845132446</v>
      </c>
      <c r="LA24" s="354">
        <f t="shared" si="12"/>
        <v>2782.2545094316438</v>
      </c>
      <c r="LB24" s="354">
        <f t="shared" si="12"/>
        <v>2851.0727213421192</v>
      </c>
      <c r="LC24" s="354">
        <f t="shared" si="12"/>
        <v>2996.8993023886496</v>
      </c>
      <c r="LD24" s="354">
        <f t="shared" si="12"/>
        <v>3119.9668330139048</v>
      </c>
      <c r="LE24" s="354">
        <f t="shared" si="12"/>
        <v>3129.951402502918</v>
      </c>
      <c r="LF24" s="354">
        <f t="shared" si="12"/>
        <v>3482.999916506265</v>
      </c>
      <c r="LG24" s="354">
        <f t="shared" si="12"/>
        <v>3031.0014579106642</v>
      </c>
      <c r="LH24" s="354">
        <f t="shared" si="12"/>
        <v>2844.5153302959334</v>
      </c>
      <c r="LI24" s="354">
        <f t="shared" si="12"/>
        <v>2844.2442297710218</v>
      </c>
      <c r="LJ24" s="354">
        <f t="shared" si="12"/>
        <v>2608.4478453272154</v>
      </c>
      <c r="LK24" s="354">
        <f t="shared" si="12"/>
        <v>2718.0667711605802</v>
      </c>
      <c r="LL24" s="354">
        <f t="shared" si="12"/>
        <v>3379.8707582372163</v>
      </c>
      <c r="LM24" s="354">
        <f t="shared" si="12"/>
        <v>2880.7212627723889</v>
      </c>
      <c r="LN24" s="354">
        <f t="shared" si="12"/>
        <v>2947.3772459997463</v>
      </c>
      <c r="LO24" s="354">
        <f t="shared" si="13"/>
        <v>3092.0924434927938</v>
      </c>
      <c r="LP24" s="354">
        <f t="shared" si="13"/>
        <v>3218.1685760679688</v>
      </c>
      <c r="LQ24" s="354">
        <f t="shared" si="13"/>
        <v>3188.2414365685104</v>
      </c>
      <c r="LR24" s="354">
        <f t="shared" si="13"/>
        <v>3564.6225509983124</v>
      </c>
      <c r="LS24" s="354">
        <f t="shared" si="13"/>
        <v>3022.640676959033</v>
      </c>
      <c r="LT24" s="354">
        <f t="shared" si="13"/>
        <v>3034.2354957307139</v>
      </c>
      <c r="LU24" s="354">
        <f t="shared" si="13"/>
        <v>2961.2002912552944</v>
      </c>
      <c r="LV24" s="354">
        <f t="shared" si="13"/>
        <v>2702.1476891338411</v>
      </c>
      <c r="LW24" s="354">
        <f t="shared" si="13"/>
        <v>2834.2039503737301</v>
      </c>
      <c r="LX24" s="354">
        <f t="shared" si="13"/>
        <v>3491.2831257781199</v>
      </c>
      <c r="LY24" s="354">
        <f t="shared" si="13"/>
        <v>2983.9843577547208</v>
      </c>
      <c r="LZ24" s="354">
        <f t="shared" si="13"/>
        <v>3049.9689832067461</v>
      </c>
      <c r="MA24" s="354">
        <f t="shared" si="13"/>
        <v>3192.6059778931426</v>
      </c>
      <c r="MB24" s="354">
        <f t="shared" si="13"/>
        <v>3320.9942900369597</v>
      </c>
      <c r="MC24" s="354">
        <f t="shared" si="13"/>
        <v>3152.6110194729185</v>
      </c>
      <c r="MD24" s="354">
        <f t="shared" si="13"/>
        <v>3611.8406047519757</v>
      </c>
      <c r="ME24" s="354">
        <f t="shared" si="13"/>
        <v>3176.3150759036589</v>
      </c>
      <c r="MF24" s="354">
        <f t="shared" si="13"/>
        <v>2977.3420673317642</v>
      </c>
      <c r="MG24" s="354">
        <f t="shared" si="13"/>
        <v>2995.7206835756542</v>
      </c>
      <c r="MH24" s="354">
        <f t="shared" si="13"/>
        <v>2763.7053907811883</v>
      </c>
      <c r="MI24" s="354">
        <f t="shared" si="13"/>
        <v>2884.5817701577039</v>
      </c>
      <c r="MJ24" s="354">
        <f t="shared" si="13"/>
        <v>3559.2734049837677</v>
      </c>
      <c r="MK24" s="354">
        <f t="shared" si="13"/>
        <v>3057.4268802746851</v>
      </c>
      <c r="ML24" s="354">
        <f t="shared" si="13"/>
        <v>3124.7130939713938</v>
      </c>
      <c r="MM24" s="354">
        <f t="shared" si="13"/>
        <v>3271.6826986935307</v>
      </c>
      <c r="MN24" s="354">
        <f t="shared" si="13"/>
        <v>3407.6806543192138</v>
      </c>
      <c r="MO24" s="354">
        <f t="shared" si="13"/>
        <v>3380.1648609368008</v>
      </c>
      <c r="MP24" s="354">
        <f t="shared" si="13"/>
        <v>3757.3226384563641</v>
      </c>
      <c r="MQ24" s="354">
        <f t="shared" si="13"/>
        <v>3305.5511928842197</v>
      </c>
      <c r="MR24" s="354">
        <f t="shared" si="13"/>
        <v>3115.6904909560817</v>
      </c>
      <c r="MS24" s="354">
        <f t="shared" si="13"/>
        <v>3122.2995883674853</v>
      </c>
      <c r="MT24" s="354">
        <f t="shared" si="13"/>
        <v>2881.2821712870573</v>
      </c>
      <c r="MU24" s="354">
        <f t="shared" si="13"/>
        <v>3003.9069828415572</v>
      </c>
      <c r="MV24" s="354">
        <f t="shared" si="13"/>
        <v>3678.5176733061157</v>
      </c>
      <c r="MW24" s="354">
        <f t="shared" si="13"/>
        <v>3170.1719909044496</v>
      </c>
      <c r="MX24" s="354">
        <f t="shared" si="13"/>
        <v>3234.2408603424742</v>
      </c>
      <c r="MY24" s="354">
        <f t="shared" si="13"/>
        <v>3379.165115574951</v>
      </c>
      <c r="MZ24" s="354">
        <f t="shared" si="13"/>
        <v>3517.7049328214384</v>
      </c>
      <c r="NA24" s="478">
        <f t="shared" si="13"/>
        <v>3430.2997991084612</v>
      </c>
    </row>
    <row r="25" spans="1:365" x14ac:dyDescent="0.2">
      <c r="A25" s="260" t="s">
        <v>601</v>
      </c>
      <c r="B25" s="258" t="s">
        <v>597</v>
      </c>
      <c r="C25" s="275">
        <v>1.0999999999999999E-2</v>
      </c>
      <c r="E25" s="263"/>
      <c r="F25" s="355">
        <f>$C25*F$21</f>
        <v>1734.1485942528273</v>
      </c>
      <c r="G25" s="355">
        <f t="shared" si="8"/>
        <v>1236.5420206083468</v>
      </c>
      <c r="H25" s="355">
        <f t="shared" si="8"/>
        <v>1253.3985868363768</v>
      </c>
      <c r="I25" s="355">
        <f t="shared" si="8"/>
        <v>1171.8343167229762</v>
      </c>
      <c r="J25" s="355">
        <f t="shared" si="8"/>
        <v>967.58451465199698</v>
      </c>
      <c r="K25" s="355">
        <f t="shared" si="8"/>
        <v>1023.5036553701797</v>
      </c>
      <c r="L25" s="355">
        <f t="shared" si="8"/>
        <v>1609.0899196845555</v>
      </c>
      <c r="M25" s="355">
        <f t="shared" si="8"/>
        <v>1171.9045461474195</v>
      </c>
      <c r="N25" s="355">
        <f t="shared" si="8"/>
        <v>1261.843403370035</v>
      </c>
      <c r="O25" s="355">
        <f t="shared" si="8"/>
        <v>1409.2467568000825</v>
      </c>
      <c r="P25" s="355">
        <f t="shared" si="8"/>
        <v>1460.7130768559637</v>
      </c>
      <c r="Q25" s="355">
        <f t="shared" si="8"/>
        <v>1483.2482079006925</v>
      </c>
      <c r="R25" s="355">
        <f t="shared" si="8"/>
        <v>1829.3764764051743</v>
      </c>
      <c r="S25" s="355">
        <f t="shared" si="8"/>
        <v>1406.5007387471103</v>
      </c>
      <c r="T25" s="355">
        <f t="shared" si="8"/>
        <v>1230.4027887160348</v>
      </c>
      <c r="U25" s="355">
        <f t="shared" si="8"/>
        <v>1212.780618882648</v>
      </c>
      <c r="V25" s="355">
        <f t="shared" si="8"/>
        <v>1022.4304559119309</v>
      </c>
      <c r="W25" s="355">
        <f t="shared" si="8"/>
        <v>1059.610297552355</v>
      </c>
      <c r="X25" s="355">
        <f t="shared" si="8"/>
        <v>1652.2725937184291</v>
      </c>
      <c r="Y25" s="355">
        <f t="shared" si="8"/>
        <v>1215.4620755575943</v>
      </c>
      <c r="Z25" s="355">
        <f t="shared" si="8"/>
        <v>1302.5457587323017</v>
      </c>
      <c r="AA25" s="355">
        <f t="shared" si="8"/>
        <v>1450.159125899333</v>
      </c>
      <c r="AB25" s="355">
        <f t="shared" si="8"/>
        <v>1503.9999352122093</v>
      </c>
      <c r="AC25" s="355">
        <f t="shared" si="8"/>
        <v>1468.7936534684038</v>
      </c>
      <c r="AD25" s="355">
        <f t="shared" si="8"/>
        <v>1850.490230770472</v>
      </c>
      <c r="AE25" s="355">
        <f t="shared" si="8"/>
        <v>1433.2163209273988</v>
      </c>
      <c r="AF25" s="355">
        <f t="shared" si="8"/>
        <v>1306.6011464618327</v>
      </c>
      <c r="AG25" s="355">
        <f t="shared" si="8"/>
        <v>1213.291558327147</v>
      </c>
      <c r="AH25" s="355">
        <f t="shared" si="8"/>
        <v>1086.3474260734761</v>
      </c>
      <c r="AI25" s="355">
        <f t="shared" si="8"/>
        <v>1055.8745065993371</v>
      </c>
      <c r="AJ25" s="355">
        <f t="shared" si="8"/>
        <v>1674.9282435412158</v>
      </c>
      <c r="AK25" s="355">
        <f t="shared" si="8"/>
        <v>1249.0131615753098</v>
      </c>
      <c r="AL25" s="355">
        <f t="shared" si="8"/>
        <v>1330.9155272605512</v>
      </c>
      <c r="AM25" s="355">
        <f t="shared" si="8"/>
        <v>1482.5464984161856</v>
      </c>
      <c r="AN25" s="355">
        <f t="shared" si="8"/>
        <v>1541.8723242895076</v>
      </c>
      <c r="AO25" s="355">
        <f t="shared" si="8"/>
        <v>1593.7122282934695</v>
      </c>
      <c r="AP25" s="355">
        <f t="shared" si="8"/>
        <v>1924.7778745401356</v>
      </c>
      <c r="AQ25" s="355">
        <f t="shared" si="8"/>
        <v>1405.2496897741835</v>
      </c>
      <c r="AR25" s="355">
        <f t="shared" si="8"/>
        <v>1432.8725645883105</v>
      </c>
      <c r="AS25" s="355">
        <f t="shared" si="8"/>
        <v>1337.2428747225031</v>
      </c>
      <c r="AT25" s="355">
        <f t="shared" si="8"/>
        <v>1120.7865027947007</v>
      </c>
      <c r="AU25" s="355">
        <f t="shared" si="8"/>
        <v>1180.2636116415099</v>
      </c>
      <c r="AV25" s="355">
        <f t="shared" si="8"/>
        <v>1767.1496516874392</v>
      </c>
      <c r="AW25" s="355">
        <f t="shared" si="8"/>
        <v>1320.6888186344838</v>
      </c>
      <c r="AX25" s="355">
        <f t="shared" si="8"/>
        <v>1406.2580779362634</v>
      </c>
      <c r="AY25" s="355">
        <f t="shared" si="8"/>
        <v>1551.1006560375345</v>
      </c>
      <c r="AZ25" s="355">
        <f t="shared" si="8"/>
        <v>1607.1704682789918</v>
      </c>
      <c r="BA25" s="355">
        <f t="shared" si="8"/>
        <v>1659.6088243259669</v>
      </c>
      <c r="BB25" s="355">
        <f t="shared" si="8"/>
        <v>1986.1687036599587</v>
      </c>
      <c r="BC25" s="355">
        <f t="shared" si="8"/>
        <v>1555.6168345885546</v>
      </c>
      <c r="BD25" s="355">
        <f t="shared" si="8"/>
        <v>1380.1581606077571</v>
      </c>
      <c r="BE25" s="355">
        <f t="shared" si="8"/>
        <v>1360.5819948581714</v>
      </c>
      <c r="BF25" s="355">
        <f t="shared" si="8"/>
        <v>1164.0074215835516</v>
      </c>
      <c r="BG25" s="355">
        <f t="shared" si="8"/>
        <v>1206.8513400675768</v>
      </c>
      <c r="BH25" s="355">
        <f t="shared" si="8"/>
        <v>1804.5740442963122</v>
      </c>
      <c r="BI25" s="355">
        <f t="shared" si="8"/>
        <v>1361.1210003527167</v>
      </c>
      <c r="BJ25" s="355">
        <f t="shared" si="8"/>
        <v>1445.6556519249568</v>
      </c>
      <c r="BK25" s="355">
        <f t="shared" si="8"/>
        <v>1592.4025989932095</v>
      </c>
      <c r="BL25" s="355">
        <f t="shared" si="8"/>
        <v>1652.3380892565026</v>
      </c>
      <c r="BM25" s="355">
        <f t="shared" si="8"/>
        <v>1663.0998410826801</v>
      </c>
      <c r="BN25" s="355">
        <f t="shared" si="8"/>
        <v>2016.247832212317</v>
      </c>
      <c r="BO25" s="355">
        <f t="shared" si="8"/>
        <v>1590.4356121863782</v>
      </c>
      <c r="BP25" s="355">
        <f t="shared" si="8"/>
        <v>1465.4237839246891</v>
      </c>
      <c r="BQ25" s="355">
        <f t="shared" si="8"/>
        <v>1368.8465233554696</v>
      </c>
      <c r="BR25" s="355">
        <f t="shared" ref="BR25" si="14">$C25*BR$21</f>
        <v>1235.017340386016</v>
      </c>
      <c r="BS25" s="355">
        <f t="shared" si="9"/>
        <v>1210.1493496529472</v>
      </c>
      <c r="BT25" s="355">
        <f t="shared" si="9"/>
        <v>1834.0116354031611</v>
      </c>
      <c r="BU25" s="355">
        <f t="shared" si="9"/>
        <v>1401.0265657223831</v>
      </c>
      <c r="BV25" s="355">
        <f t="shared" si="9"/>
        <v>1480.1293556540668</v>
      </c>
      <c r="BW25" s="355">
        <f t="shared" si="9"/>
        <v>1630.6959836739791</v>
      </c>
      <c r="BX25" s="355">
        <f t="shared" si="9"/>
        <v>1696.1201179503701</v>
      </c>
      <c r="BY25" s="355">
        <f t="shared" si="9"/>
        <v>1571.0416804377194</v>
      </c>
      <c r="BZ25" s="355">
        <f t="shared" si="9"/>
        <v>2008.6356167573338</v>
      </c>
      <c r="CA25" s="355">
        <f t="shared" si="9"/>
        <v>1599.1651340121837</v>
      </c>
      <c r="CB25" s="355">
        <f t="shared" si="9"/>
        <v>1413.6489095919719</v>
      </c>
      <c r="CC25" s="355">
        <f t="shared" si="9"/>
        <v>1414.0899132051848</v>
      </c>
      <c r="CD25" s="355">
        <f t="shared" si="9"/>
        <v>1282.5162317665911</v>
      </c>
      <c r="CE25" s="355">
        <f t="shared" si="9"/>
        <v>1242.1565821166585</v>
      </c>
      <c r="CF25" s="355">
        <f t="shared" si="9"/>
        <v>1879.0023119093644</v>
      </c>
      <c r="CG25" s="355">
        <f t="shared" si="9"/>
        <v>1446.7105758157336</v>
      </c>
      <c r="CH25" s="355">
        <f t="shared" si="9"/>
        <v>1524.3083441347064</v>
      </c>
      <c r="CI25" s="355">
        <f t="shared" si="9"/>
        <v>1676.7018373807368</v>
      </c>
      <c r="CJ25" s="355">
        <f t="shared" si="9"/>
        <v>1745.6206110137123</v>
      </c>
      <c r="CK25" s="355">
        <f t="shared" si="9"/>
        <v>1704.390098545399</v>
      </c>
      <c r="CL25" s="355">
        <f t="shared" si="9"/>
        <v>2091.8892461642708</v>
      </c>
      <c r="CM25" s="355">
        <f t="shared" si="9"/>
        <v>1672.0797469178535</v>
      </c>
      <c r="CN25" s="355">
        <f t="shared" si="9"/>
        <v>1491.5656923539223</v>
      </c>
      <c r="CO25" s="355">
        <f t="shared" si="9"/>
        <v>1484.543766566889</v>
      </c>
      <c r="CP25" s="355">
        <f t="shared" si="9"/>
        <v>1327.1208162856374</v>
      </c>
      <c r="CQ25" s="355">
        <f t="shared" si="9"/>
        <v>1299.7831757166193</v>
      </c>
      <c r="CR25" s="355">
        <f t="shared" si="9"/>
        <v>1938.7242920080676</v>
      </c>
      <c r="CS25" s="355">
        <f t="shared" si="9"/>
        <v>1501.1849931324705</v>
      </c>
      <c r="CT25" s="355">
        <f t="shared" si="9"/>
        <v>1578.7333553036917</v>
      </c>
      <c r="CU25" s="355">
        <f t="shared" si="9"/>
        <v>1730.8587349105717</v>
      </c>
      <c r="CV25" s="355">
        <f t="shared" si="9"/>
        <v>1801.6320831404198</v>
      </c>
      <c r="CW25" s="355">
        <f t="shared" si="9"/>
        <v>1795.06199237037</v>
      </c>
      <c r="CX25" s="355">
        <f t="shared" si="9"/>
        <v>2161.146852991566</v>
      </c>
      <c r="CY25" s="355">
        <f t="shared" si="9"/>
        <v>1643.4158223094455</v>
      </c>
      <c r="CZ25" s="355">
        <f t="shared" si="9"/>
        <v>1665.7943662927305</v>
      </c>
      <c r="DA25" s="355">
        <f t="shared" si="9"/>
        <v>1578.4806346810101</v>
      </c>
      <c r="DB25" s="355">
        <f t="shared" si="9"/>
        <v>1357.5054030415322</v>
      </c>
      <c r="DC25" s="355">
        <f t="shared" si="9"/>
        <v>1429.9614816681649</v>
      </c>
      <c r="DD25" s="355">
        <f t="shared" si="9"/>
        <v>2029.9115121901755</v>
      </c>
      <c r="DE25" s="355">
        <f t="shared" si="9"/>
        <v>1574.6393200384873</v>
      </c>
      <c r="DF25" s="355">
        <f t="shared" si="9"/>
        <v>1657.8312220906066</v>
      </c>
      <c r="DG25" s="355">
        <f t="shared" si="9"/>
        <v>1803.0576235046337</v>
      </c>
      <c r="DH25" s="355">
        <f t="shared" si="9"/>
        <v>1871.6045529109676</v>
      </c>
      <c r="DI25" s="355">
        <f t="shared" si="9"/>
        <v>1913.0694619066951</v>
      </c>
      <c r="DJ25" s="355">
        <f t="shared" si="9"/>
        <v>2246.5261939161337</v>
      </c>
      <c r="DK25" s="355">
        <f t="shared" si="9"/>
        <v>1812.4757401784379</v>
      </c>
      <c r="DL25" s="355">
        <f t="shared" si="9"/>
        <v>1634.820021248237</v>
      </c>
      <c r="DM25" s="355">
        <f t="shared" si="9"/>
        <v>1619.1693828496518</v>
      </c>
      <c r="DN25" s="355">
        <f t="shared" si="9"/>
        <v>1415.59462424001</v>
      </c>
      <c r="DO25" s="355">
        <f t="shared" si="9"/>
        <v>1470.8142998841888</v>
      </c>
      <c r="DP25" s="355">
        <f t="shared" si="9"/>
        <v>2080.4485516684545</v>
      </c>
      <c r="DQ25" s="355">
        <f t="shared" si="9"/>
        <v>1626.8625790619869</v>
      </c>
      <c r="DR25" s="355">
        <f t="shared" si="9"/>
        <v>1708.1873135545172</v>
      </c>
      <c r="DS25" s="355">
        <f t="shared" si="9"/>
        <v>1854.6278925230831</v>
      </c>
      <c r="DT25" s="355">
        <f t="shared" si="9"/>
        <v>1926.7743225711095</v>
      </c>
      <c r="DU25" s="355">
        <f t="shared" si="9"/>
        <v>1971.1716254680114</v>
      </c>
      <c r="DV25" s="355">
        <f t="shared" si="9"/>
        <v>2303.4704551799973</v>
      </c>
      <c r="DW25" s="355">
        <f t="shared" si="9"/>
        <v>1868.4367191347933</v>
      </c>
      <c r="DX25" s="355">
        <f t="shared" si="9"/>
        <v>1743.6465367224705</v>
      </c>
      <c r="DY25" s="355">
        <f t="shared" si="9"/>
        <v>1646.3771581873593</v>
      </c>
      <c r="DZ25" s="355">
        <f t="shared" si="9"/>
        <v>1502.8198872556611</v>
      </c>
      <c r="EA25" s="355">
        <f t="shared" si="9"/>
        <v>1489.4969063658268</v>
      </c>
      <c r="EB25" s="355">
        <f t="shared" si="9"/>
        <v>2123.9625516468118</v>
      </c>
      <c r="EC25" s="355">
        <f t="shared" si="9"/>
        <v>1679.3826583415723</v>
      </c>
      <c r="ED25" s="355">
        <f t="shared" ref="ED25" si="15">$C25*ED$21</f>
        <v>1754.3276013844531</v>
      </c>
      <c r="EE25" s="355">
        <f t="shared" si="10"/>
        <v>1903.8071243065551</v>
      </c>
      <c r="EF25" s="355">
        <f t="shared" si="10"/>
        <v>1981.1083222875845</v>
      </c>
      <c r="EG25" s="355">
        <f t="shared" si="10"/>
        <v>1847.919203945072</v>
      </c>
      <c r="EH25" s="355">
        <f t="shared" si="10"/>
        <v>2289.3524579884588</v>
      </c>
      <c r="EI25" s="355">
        <f t="shared" si="10"/>
        <v>1782.5003033913365</v>
      </c>
      <c r="EJ25" s="355">
        <f t="shared" si="10"/>
        <v>1795.7305816350165</v>
      </c>
      <c r="EK25" s="355">
        <f t="shared" si="10"/>
        <v>1722.189705407209</v>
      </c>
      <c r="EL25" s="355">
        <f t="shared" si="10"/>
        <v>1502.5341386159282</v>
      </c>
      <c r="EM25" s="355">
        <f t="shared" si="10"/>
        <v>1585.2103260885535</v>
      </c>
      <c r="EN25" s="355">
        <f t="shared" si="10"/>
        <v>2196.4278942294468</v>
      </c>
      <c r="EO25" s="355">
        <f t="shared" si="10"/>
        <v>1737.3536221572242</v>
      </c>
      <c r="EP25" s="355">
        <f t="shared" si="10"/>
        <v>1820.3812697563419</v>
      </c>
      <c r="EQ25" s="355">
        <f t="shared" si="10"/>
        <v>1967.1286778386439</v>
      </c>
      <c r="ER25" s="355">
        <f t="shared" si="10"/>
        <v>2044.9291176392674</v>
      </c>
      <c r="ES25" s="355">
        <f t="shared" si="10"/>
        <v>2051.4508650202692</v>
      </c>
      <c r="ET25" s="355">
        <f t="shared" si="10"/>
        <v>2407.5057486949818</v>
      </c>
      <c r="EU25" s="355">
        <f t="shared" si="10"/>
        <v>1975.0711249363414</v>
      </c>
      <c r="EV25" s="355">
        <f t="shared" si="10"/>
        <v>1794.7170907753268</v>
      </c>
      <c r="EW25" s="355">
        <f t="shared" si="10"/>
        <v>1784.8642014571453</v>
      </c>
      <c r="EX25" s="355">
        <f t="shared" si="10"/>
        <v>1578.4815445771603</v>
      </c>
      <c r="EY25" s="355">
        <f t="shared" si="10"/>
        <v>1642.7322597937543</v>
      </c>
      <c r="EZ25" s="355">
        <f t="shared" si="10"/>
        <v>2261.3551960912487</v>
      </c>
      <c r="FA25" s="355">
        <f t="shared" si="10"/>
        <v>1801.9591968723271</v>
      </c>
      <c r="FB25" s="355">
        <f t="shared" si="10"/>
        <v>1881.8009583556538</v>
      </c>
      <c r="FC25" s="355">
        <f t="shared" si="10"/>
        <v>2028.5955597182701</v>
      </c>
      <c r="FD25" s="355">
        <f t="shared" si="10"/>
        <v>2109.243561982209</v>
      </c>
      <c r="FE25" s="355">
        <f t="shared" si="10"/>
        <v>2057.5503963237629</v>
      </c>
      <c r="FF25" s="355">
        <f t="shared" si="10"/>
        <v>2448.5850364231615</v>
      </c>
      <c r="FG25" s="355">
        <f t="shared" si="10"/>
        <v>2021.7238298821239</v>
      </c>
      <c r="FH25" s="355">
        <f t="shared" si="10"/>
        <v>1890.2068337604815</v>
      </c>
      <c r="FI25" s="355">
        <f t="shared" si="10"/>
        <v>1804.4781897698945</v>
      </c>
      <c r="FJ25" s="355">
        <f t="shared" si="10"/>
        <v>1660.9330338021352</v>
      </c>
      <c r="FK25" s="355">
        <f t="shared" si="10"/>
        <v>1657.9521776188162</v>
      </c>
      <c r="FL25" s="355">
        <f t="shared" si="10"/>
        <v>2303.4014001281853</v>
      </c>
      <c r="FM25" s="355">
        <f t="shared" si="10"/>
        <v>1854.2189124015708</v>
      </c>
      <c r="FN25" s="355">
        <f t="shared" si="10"/>
        <v>1928.5822619573059</v>
      </c>
      <c r="FO25" s="355">
        <f t="shared" si="10"/>
        <v>2079.2723592451921</v>
      </c>
      <c r="FP25" s="355">
        <f t="shared" si="10"/>
        <v>2165.9666092940797</v>
      </c>
      <c r="FQ25" s="355">
        <f t="shared" si="10"/>
        <v>2149.7504158444863</v>
      </c>
      <c r="FR25" s="355">
        <f t="shared" si="10"/>
        <v>2521.1375106611226</v>
      </c>
      <c r="FS25" s="355">
        <f t="shared" si="10"/>
        <v>2090.2489581767027</v>
      </c>
      <c r="FT25" s="355">
        <f t="shared" si="10"/>
        <v>1908.4235370174617</v>
      </c>
      <c r="FU25" s="355">
        <f t="shared" si="10"/>
        <v>1902.7701823900923</v>
      </c>
      <c r="FV25" s="355">
        <f t="shared" si="10"/>
        <v>1694.5657193065845</v>
      </c>
      <c r="FW25" s="355">
        <f t="shared" si="10"/>
        <v>1765.3574231747655</v>
      </c>
      <c r="FX25" s="355">
        <f t="shared" si="10"/>
        <v>2390.4350050451853</v>
      </c>
      <c r="FY25" s="355">
        <f t="shared" si="10"/>
        <v>1927.0150568285085</v>
      </c>
      <c r="FZ25" s="355">
        <f t="shared" si="10"/>
        <v>2005.880863701321</v>
      </c>
      <c r="GA25" s="355">
        <f t="shared" si="10"/>
        <v>2152.9821243303918</v>
      </c>
      <c r="GB25" s="355">
        <f t="shared" si="10"/>
        <v>2239.6903261202465</v>
      </c>
      <c r="GC25" s="355">
        <f t="shared" si="10"/>
        <v>2276.3625621756655</v>
      </c>
      <c r="GD25" s="355">
        <f t="shared" si="10"/>
        <v>2613.9433996982739</v>
      </c>
      <c r="GE25" s="355">
        <f t="shared" si="10"/>
        <v>2174.453004442209</v>
      </c>
      <c r="GF25" s="355">
        <f t="shared" si="10"/>
        <v>1994.7424124426445</v>
      </c>
      <c r="GG25" s="355">
        <f t="shared" si="10"/>
        <v>1983.7818762111694</v>
      </c>
      <c r="GH25" s="355">
        <f t="shared" si="10"/>
        <v>1770.3631501183957</v>
      </c>
      <c r="GI25" s="355">
        <f t="shared" si="10"/>
        <v>1842.4849765745253</v>
      </c>
      <c r="GJ25" s="355">
        <f t="shared" si="10"/>
        <v>2468.2454173076135</v>
      </c>
      <c r="GK25" s="355">
        <f t="shared" si="10"/>
        <v>2000.6862423169475</v>
      </c>
      <c r="GL25" s="355">
        <f t="shared" si="10"/>
        <v>2077.5517820213463</v>
      </c>
      <c r="GM25" s="355">
        <f t="shared" si="10"/>
        <v>2223.5020604164847</v>
      </c>
      <c r="GN25" s="355">
        <f t="shared" si="10"/>
        <v>2312.2895326244725</v>
      </c>
      <c r="GO25" s="355">
        <f t="shared" si="10"/>
        <v>2305.4008423240903</v>
      </c>
      <c r="GP25" s="355">
        <f t="shared" ref="GP25" si="16">$C25*GP$21</f>
        <v>2668.42482685495</v>
      </c>
      <c r="GQ25" s="355">
        <f t="shared" si="11"/>
        <v>2139.698150081912</v>
      </c>
      <c r="GR25" s="355">
        <f t="shared" si="11"/>
        <v>2157.9287565520649</v>
      </c>
      <c r="GS25" s="355">
        <f t="shared" si="11"/>
        <v>2074.3370339996773</v>
      </c>
      <c r="GT25" s="355">
        <f t="shared" si="11"/>
        <v>1838.3962551028367</v>
      </c>
      <c r="GU25" s="355">
        <f t="shared" si="11"/>
        <v>1932.1292555251689</v>
      </c>
      <c r="GV25" s="355">
        <f t="shared" si="11"/>
        <v>2552.4209534937522</v>
      </c>
      <c r="GW25" s="355">
        <f t="shared" si="11"/>
        <v>2077.5640474214483</v>
      </c>
      <c r="GX25" s="355">
        <f t="shared" si="11"/>
        <v>2154.0671815552678</v>
      </c>
      <c r="GY25" s="355">
        <f t="shared" si="11"/>
        <v>2298.0274078827701</v>
      </c>
      <c r="GZ25" s="355">
        <f t="shared" si="11"/>
        <v>2388.2794974616286</v>
      </c>
      <c r="HA25" s="355">
        <f t="shared" si="11"/>
        <v>2243.5239976351095</v>
      </c>
      <c r="HB25" s="355">
        <f t="shared" si="11"/>
        <v>2689.0419089473812</v>
      </c>
      <c r="HC25" s="355">
        <f t="shared" si="11"/>
        <v>2267.0903079206846</v>
      </c>
      <c r="HD25" s="355">
        <f t="shared" si="11"/>
        <v>2074.9063863506176</v>
      </c>
      <c r="HE25" s="355">
        <f t="shared" si="11"/>
        <v>2082.4770862772625</v>
      </c>
      <c r="HF25" s="355">
        <f t="shared" si="11"/>
        <v>1874.1299393454822</v>
      </c>
      <c r="HG25" s="355">
        <f t="shared" si="11"/>
        <v>1955.7639657373281</v>
      </c>
      <c r="HH25" s="355">
        <f t="shared" si="11"/>
        <v>2592.7875135016461</v>
      </c>
      <c r="HI25" s="355">
        <f t="shared" si="11"/>
        <v>2124.1630199665847</v>
      </c>
      <c r="HJ25" s="355">
        <f t="shared" si="11"/>
        <v>2202.2233503715524</v>
      </c>
      <c r="HK25" s="355">
        <f t="shared" si="11"/>
        <v>2350.5490885795793</v>
      </c>
      <c r="HL25" s="355">
        <f t="shared" si="11"/>
        <v>2447.4979167670122</v>
      </c>
      <c r="HM25" s="355">
        <f t="shared" si="11"/>
        <v>2444.1763590692794</v>
      </c>
      <c r="HN25" s="355">
        <f t="shared" si="11"/>
        <v>2807.2272765261796</v>
      </c>
      <c r="HO25" s="355">
        <f t="shared" si="11"/>
        <v>2369.3300487690608</v>
      </c>
      <c r="HP25" s="355">
        <f t="shared" si="11"/>
        <v>2186.3947969457663</v>
      </c>
      <c r="HQ25" s="355">
        <f t="shared" si="11"/>
        <v>2181.9234216811728</v>
      </c>
      <c r="HR25" s="355">
        <f t="shared" si="11"/>
        <v>2002.5241597483</v>
      </c>
      <c r="HS25" s="355">
        <f t="shared" si="11"/>
        <v>2004.6724366904509</v>
      </c>
      <c r="HT25" s="355">
        <f t="shared" si="11"/>
        <v>2671.28626826754</v>
      </c>
      <c r="HU25" s="355">
        <f t="shared" si="11"/>
        <v>2205.9767326501374</v>
      </c>
      <c r="HV25" s="355">
        <f t="shared" si="11"/>
        <v>2273.9086571826961</v>
      </c>
      <c r="HW25" s="355">
        <f t="shared" si="11"/>
        <v>2423.9738741905931</v>
      </c>
      <c r="HX25" s="355">
        <f t="shared" si="11"/>
        <v>2524.7501138073758</v>
      </c>
      <c r="HY25" s="355">
        <f t="shared" si="11"/>
        <v>2498.4540180161448</v>
      </c>
      <c r="HZ25" s="355">
        <f t="shared" si="11"/>
        <v>2874.6452431854118</v>
      </c>
      <c r="IA25" s="355">
        <f t="shared" si="11"/>
        <v>2345.3507184230675</v>
      </c>
      <c r="IB25" s="355">
        <f t="shared" si="11"/>
        <v>2361.7253065944569</v>
      </c>
      <c r="IC25" s="355">
        <f t="shared" si="11"/>
        <v>2282.764179000967</v>
      </c>
      <c r="ID25" s="355">
        <f t="shared" si="11"/>
        <v>2042.3571323899225</v>
      </c>
      <c r="IE25" s="355">
        <f t="shared" si="11"/>
        <v>2146.2686193687605</v>
      </c>
      <c r="IF25" s="355">
        <f t="shared" si="11"/>
        <v>2776.446897076974</v>
      </c>
      <c r="IG25" s="355">
        <f t="shared" si="11"/>
        <v>2294.1809007662173</v>
      </c>
      <c r="IH25" s="355">
        <f t="shared" si="11"/>
        <v>2368.5437771759548</v>
      </c>
      <c r="II25" s="355">
        <f t="shared" si="11"/>
        <v>2512.5725490134255</v>
      </c>
      <c r="IJ25" s="355">
        <f t="shared" si="11"/>
        <v>2612.5811517102552</v>
      </c>
      <c r="IK25" s="355">
        <f t="shared" si="11"/>
        <v>2634.4286560364899</v>
      </c>
      <c r="IL25" s="355">
        <f t="shared" si="11"/>
        <v>2978.7622817705142</v>
      </c>
      <c r="IM25" s="355">
        <f t="shared" si="11"/>
        <v>2533.2798928039388</v>
      </c>
      <c r="IN25" s="355">
        <f t="shared" si="11"/>
        <v>2349.8096948361231</v>
      </c>
      <c r="IO25" s="355">
        <f t="shared" si="11"/>
        <v>2342.9792136254446</v>
      </c>
      <c r="IP25" s="355">
        <f t="shared" si="11"/>
        <v>2119.7236730464724</v>
      </c>
      <c r="IQ25" s="355">
        <f t="shared" si="11"/>
        <v>2207.3286442178915</v>
      </c>
      <c r="IR25" s="355">
        <f t="shared" si="11"/>
        <v>2848.0593394044245</v>
      </c>
      <c r="IS25" s="355">
        <f t="shared" si="11"/>
        <v>2366.9474311064587</v>
      </c>
      <c r="IT25" s="355">
        <f t="shared" si="11"/>
        <v>2439.3246472139772</v>
      </c>
      <c r="IU25" s="355">
        <f t="shared" si="11"/>
        <v>2584.6141468930209</v>
      </c>
      <c r="IV25" s="355">
        <f t="shared" si="11"/>
        <v>2689.0378811404239</v>
      </c>
      <c r="IW25" s="355">
        <f t="shared" si="11"/>
        <v>2713.3987127441987</v>
      </c>
      <c r="IX25" s="355">
        <f t="shared" si="11"/>
        <v>3056.9265829755568</v>
      </c>
      <c r="IY25" s="355">
        <f t="shared" si="11"/>
        <v>2610.2383753670756</v>
      </c>
      <c r="IZ25" s="355">
        <f t="shared" si="11"/>
        <v>2479.5403585721451</v>
      </c>
      <c r="JA25" s="355">
        <f t="shared" si="11"/>
        <v>2391.3359235531939</v>
      </c>
      <c r="JB25" s="355">
        <f t="shared" ref="JB25" si="17">$C25*JB$21</f>
        <v>2227.6528368056051</v>
      </c>
      <c r="JC25" s="355">
        <f t="shared" si="12"/>
        <v>2247.5135404264456</v>
      </c>
      <c r="JD25" s="355">
        <f t="shared" si="12"/>
        <v>2913.8392018268478</v>
      </c>
      <c r="JE25" s="355">
        <f t="shared" si="12"/>
        <v>2441.0864730632907</v>
      </c>
      <c r="JF25" s="355">
        <f t="shared" si="12"/>
        <v>2506.8797534209402</v>
      </c>
      <c r="JG25" s="355">
        <f t="shared" si="12"/>
        <v>2655.1892833455486</v>
      </c>
      <c r="JH25" s="355">
        <f t="shared" si="12"/>
        <v>2765.5499079926162</v>
      </c>
      <c r="JI25" s="355">
        <f t="shared" si="12"/>
        <v>2747.1133738257899</v>
      </c>
      <c r="JJ25" s="355">
        <f t="shared" si="12"/>
        <v>3117.8411214962744</v>
      </c>
      <c r="JK25" s="355">
        <f t="shared" si="12"/>
        <v>2583.1187871642283</v>
      </c>
      <c r="JL25" s="355">
        <f t="shared" si="12"/>
        <v>2598.4008205664654</v>
      </c>
      <c r="JM25" s="355">
        <f t="shared" si="12"/>
        <v>2520.6658447608488</v>
      </c>
      <c r="JN25" s="355">
        <f t="shared" si="12"/>
        <v>2273.2413272143217</v>
      </c>
      <c r="JO25" s="355">
        <f t="shared" si="12"/>
        <v>2386.9191905853968</v>
      </c>
      <c r="JP25" s="355">
        <f t="shared" si="12"/>
        <v>3026.319374961623</v>
      </c>
      <c r="JQ25" s="355">
        <f t="shared" si="12"/>
        <v>2535.0133784211666</v>
      </c>
      <c r="JR25" s="355">
        <f t="shared" si="12"/>
        <v>2606.2763478353163</v>
      </c>
      <c r="JS25" s="355">
        <f t="shared" si="12"/>
        <v>2749.6847646096503</v>
      </c>
      <c r="JT25" s="355">
        <f t="shared" si="12"/>
        <v>2859.6056546453351</v>
      </c>
      <c r="JU25" s="355">
        <f t="shared" si="12"/>
        <v>2843.759242991111</v>
      </c>
      <c r="JV25" s="355">
        <f t="shared" si="12"/>
        <v>3210.5735637161952</v>
      </c>
      <c r="JW25" s="355">
        <f t="shared" si="12"/>
        <v>2765.047960748469</v>
      </c>
      <c r="JX25" s="355">
        <f t="shared" si="12"/>
        <v>2577.8067163848095</v>
      </c>
      <c r="JY25" s="355">
        <f t="shared" si="12"/>
        <v>2576.8819949935159</v>
      </c>
      <c r="JZ25" s="355">
        <f t="shared" si="12"/>
        <v>2348.931341752635</v>
      </c>
      <c r="KA25" s="355">
        <f t="shared" si="12"/>
        <v>2447.5971561071078</v>
      </c>
      <c r="KB25" s="355">
        <f t="shared" si="12"/>
        <v>3099.3189842996544</v>
      </c>
      <c r="KC25" s="355">
        <f t="shared" si="12"/>
        <v>2610.1295032597382</v>
      </c>
      <c r="KD25" s="355">
        <f t="shared" si="12"/>
        <v>2680.1705913319456</v>
      </c>
      <c r="KE25" s="355">
        <f t="shared" si="12"/>
        <v>2825.5724085917491</v>
      </c>
      <c r="KF25" s="355">
        <f t="shared" si="12"/>
        <v>2940.7519888327179</v>
      </c>
      <c r="KG25" s="355">
        <f t="shared" si="12"/>
        <v>2867.4429662758853</v>
      </c>
      <c r="KH25" s="355">
        <f t="shared" si="12"/>
        <v>3270.6161548223208</v>
      </c>
      <c r="KI25" s="355">
        <f t="shared" si="12"/>
        <v>2831.2372279106089</v>
      </c>
      <c r="KJ25" s="355">
        <f t="shared" si="12"/>
        <v>2693.3878155988609</v>
      </c>
      <c r="KK25" s="355">
        <f t="shared" si="12"/>
        <v>2617.3827828814606</v>
      </c>
      <c r="KL25" s="355">
        <f t="shared" si="12"/>
        <v>2452.2240872175089</v>
      </c>
      <c r="KM25" s="355">
        <f t="shared" si="12"/>
        <v>2484.8670847455533</v>
      </c>
      <c r="KN25" s="355">
        <f t="shared" si="12"/>
        <v>3164.5201042428689</v>
      </c>
      <c r="KO25" s="355">
        <f t="shared" si="12"/>
        <v>2685.080827707618</v>
      </c>
      <c r="KP25" s="355">
        <f t="shared" si="12"/>
        <v>2749.6123368761087</v>
      </c>
      <c r="KQ25" s="355">
        <f t="shared" si="12"/>
        <v>2899.0417669821641</v>
      </c>
      <c r="KR25" s="355">
        <f t="shared" si="12"/>
        <v>3021.2297070651675</v>
      </c>
      <c r="KS25" s="355">
        <f t="shared" si="12"/>
        <v>2982.988567408137</v>
      </c>
      <c r="KT25" s="355">
        <f t="shared" si="12"/>
        <v>3366.9520769630981</v>
      </c>
      <c r="KU25" s="355">
        <f t="shared" si="12"/>
        <v>2923.3406771199429</v>
      </c>
      <c r="KV25" s="355">
        <f t="shared" si="12"/>
        <v>2735.1116494958187</v>
      </c>
      <c r="KW25" s="355">
        <f t="shared" si="12"/>
        <v>2739.4754871674281</v>
      </c>
      <c r="KX25" s="355">
        <f t="shared" si="12"/>
        <v>2509.1881478215973</v>
      </c>
      <c r="KY25" s="355">
        <f t="shared" si="12"/>
        <v>2616.4976359067186</v>
      </c>
      <c r="KZ25" s="355">
        <f t="shared" si="12"/>
        <v>3276.6316845132446</v>
      </c>
      <c r="LA25" s="355">
        <f t="shared" si="12"/>
        <v>2782.2545094316438</v>
      </c>
      <c r="LB25" s="355">
        <f t="shared" si="12"/>
        <v>2851.0727213421192</v>
      </c>
      <c r="LC25" s="355">
        <f t="shared" si="12"/>
        <v>2996.8993023886496</v>
      </c>
      <c r="LD25" s="355">
        <f t="shared" si="12"/>
        <v>3119.9668330139048</v>
      </c>
      <c r="LE25" s="355">
        <f t="shared" si="12"/>
        <v>3129.951402502918</v>
      </c>
      <c r="LF25" s="355">
        <f t="shared" si="12"/>
        <v>3482.999916506265</v>
      </c>
      <c r="LG25" s="355">
        <f t="shared" si="12"/>
        <v>3031.0014579106642</v>
      </c>
      <c r="LH25" s="355">
        <f t="shared" si="12"/>
        <v>2844.5153302959334</v>
      </c>
      <c r="LI25" s="355">
        <f t="shared" si="12"/>
        <v>2844.2442297710218</v>
      </c>
      <c r="LJ25" s="355">
        <f t="shared" si="12"/>
        <v>2608.4478453272154</v>
      </c>
      <c r="LK25" s="355">
        <f t="shared" si="12"/>
        <v>2718.0667711605802</v>
      </c>
      <c r="LL25" s="355">
        <f t="shared" si="12"/>
        <v>3379.8707582372163</v>
      </c>
      <c r="LM25" s="355">
        <f t="shared" si="12"/>
        <v>2880.7212627723889</v>
      </c>
      <c r="LN25" s="355">
        <f t="shared" ref="LN25" si="18">$C25*LN$21</f>
        <v>2947.3772459997463</v>
      </c>
      <c r="LO25" s="355">
        <f t="shared" si="13"/>
        <v>3092.0924434927938</v>
      </c>
      <c r="LP25" s="355">
        <f t="shared" si="13"/>
        <v>3218.1685760679688</v>
      </c>
      <c r="LQ25" s="355">
        <f t="shared" si="13"/>
        <v>3188.2414365685104</v>
      </c>
      <c r="LR25" s="355">
        <f t="shared" si="13"/>
        <v>3564.6225509983124</v>
      </c>
      <c r="LS25" s="355">
        <f t="shared" si="13"/>
        <v>3022.640676959033</v>
      </c>
      <c r="LT25" s="355">
        <f t="shared" si="13"/>
        <v>3034.2354957307139</v>
      </c>
      <c r="LU25" s="355">
        <f t="shared" si="13"/>
        <v>2961.2002912552944</v>
      </c>
      <c r="LV25" s="355">
        <f t="shared" si="13"/>
        <v>2702.1476891338411</v>
      </c>
      <c r="LW25" s="355">
        <f t="shared" si="13"/>
        <v>2834.2039503737301</v>
      </c>
      <c r="LX25" s="355">
        <f t="shared" si="13"/>
        <v>3491.2831257781199</v>
      </c>
      <c r="LY25" s="355">
        <f t="shared" si="13"/>
        <v>2983.9843577547208</v>
      </c>
      <c r="LZ25" s="355">
        <f t="shared" si="13"/>
        <v>3049.9689832067461</v>
      </c>
      <c r="MA25" s="355">
        <f t="shared" si="13"/>
        <v>3192.6059778931426</v>
      </c>
      <c r="MB25" s="355">
        <f t="shared" si="13"/>
        <v>3320.9942900369597</v>
      </c>
      <c r="MC25" s="355">
        <f t="shared" si="13"/>
        <v>3152.6110194729185</v>
      </c>
      <c r="MD25" s="355">
        <f t="shared" si="13"/>
        <v>3611.8406047519757</v>
      </c>
      <c r="ME25" s="355">
        <f t="shared" si="13"/>
        <v>3176.3150759036589</v>
      </c>
      <c r="MF25" s="355">
        <f t="shared" si="13"/>
        <v>2977.3420673317642</v>
      </c>
      <c r="MG25" s="355">
        <f t="shared" si="13"/>
        <v>2995.7206835756542</v>
      </c>
      <c r="MH25" s="355">
        <f t="shared" si="13"/>
        <v>2763.7053907811883</v>
      </c>
      <c r="MI25" s="355">
        <f t="shared" si="13"/>
        <v>2884.5817701577039</v>
      </c>
      <c r="MJ25" s="355">
        <f t="shared" si="13"/>
        <v>3559.2734049837677</v>
      </c>
      <c r="MK25" s="355">
        <f t="shared" si="13"/>
        <v>3057.4268802746851</v>
      </c>
      <c r="ML25" s="355">
        <f t="shared" si="13"/>
        <v>3124.7130939713938</v>
      </c>
      <c r="MM25" s="355">
        <f t="shared" si="13"/>
        <v>3271.6826986935307</v>
      </c>
      <c r="MN25" s="355">
        <f t="shared" si="13"/>
        <v>3407.6806543192138</v>
      </c>
      <c r="MO25" s="355">
        <f t="shared" si="13"/>
        <v>3380.1648609368008</v>
      </c>
      <c r="MP25" s="355">
        <f t="shared" si="13"/>
        <v>3757.3226384563641</v>
      </c>
      <c r="MQ25" s="355">
        <f t="shared" si="13"/>
        <v>3305.5511928842197</v>
      </c>
      <c r="MR25" s="355">
        <f t="shared" si="13"/>
        <v>3115.6904909560817</v>
      </c>
      <c r="MS25" s="355">
        <f t="shared" si="13"/>
        <v>3122.2995883674853</v>
      </c>
      <c r="MT25" s="355">
        <f t="shared" si="13"/>
        <v>2881.2821712870573</v>
      </c>
      <c r="MU25" s="355">
        <f t="shared" si="13"/>
        <v>3003.9069828415572</v>
      </c>
      <c r="MV25" s="355">
        <f t="shared" si="13"/>
        <v>3678.5176733061157</v>
      </c>
      <c r="MW25" s="355">
        <f t="shared" si="13"/>
        <v>3170.1719909044496</v>
      </c>
      <c r="MX25" s="355">
        <f t="shared" si="13"/>
        <v>3234.2408603424742</v>
      </c>
      <c r="MY25" s="355">
        <f t="shared" si="13"/>
        <v>3379.165115574951</v>
      </c>
      <c r="MZ25" s="355">
        <f t="shared" si="13"/>
        <v>3517.7049328214384</v>
      </c>
      <c r="NA25" s="479">
        <f t="shared" si="13"/>
        <v>3430.2997991084612</v>
      </c>
    </row>
    <row r="26" spans="1:365" x14ac:dyDescent="0.2">
      <c r="C26" s="277">
        <f>SUM(C22:C25)</f>
        <v>0.34600000000000003</v>
      </c>
      <c r="E26" s="272"/>
      <c r="F26" s="366">
        <f>SUM(F22:F25)</f>
        <v>54546.855782861669</v>
      </c>
      <c r="G26" s="366">
        <f t="shared" ref="G26:BR26" si="19">SUM(G22:G25)</f>
        <v>38894.867193680722</v>
      </c>
      <c r="H26" s="366">
        <f t="shared" si="19"/>
        <v>39425.08282230785</v>
      </c>
      <c r="I26" s="366">
        <f t="shared" si="19"/>
        <v>36859.515780559072</v>
      </c>
      <c r="J26" s="366">
        <f t="shared" si="19"/>
        <v>30434.931097235545</v>
      </c>
      <c r="K26" s="366">
        <f t="shared" si="19"/>
        <v>32193.842250734746</v>
      </c>
      <c r="L26" s="366">
        <f t="shared" si="19"/>
        <v>50613.192019168753</v>
      </c>
      <c r="M26" s="366">
        <f t="shared" si="19"/>
        <v>36861.724815182468</v>
      </c>
      <c r="N26" s="366">
        <f t="shared" si="19"/>
        <v>39690.710687821105</v>
      </c>
      <c r="O26" s="366">
        <f t="shared" si="19"/>
        <v>44327.216168438958</v>
      </c>
      <c r="P26" s="366">
        <f t="shared" si="19"/>
        <v>45946.065872014864</v>
      </c>
      <c r="Q26" s="366">
        <f t="shared" si="19"/>
        <v>46654.898175785427</v>
      </c>
      <c r="R26" s="366">
        <f t="shared" si="19"/>
        <v>57542.205530562765</v>
      </c>
      <c r="S26" s="366">
        <f t="shared" si="19"/>
        <v>44240.841418772747</v>
      </c>
      <c r="T26" s="366">
        <f t="shared" si="19"/>
        <v>38701.760445068008</v>
      </c>
      <c r="U26" s="366">
        <f t="shared" si="19"/>
        <v>38147.463103036032</v>
      </c>
      <c r="V26" s="366">
        <f t="shared" si="19"/>
        <v>32160.085249593467</v>
      </c>
      <c r="W26" s="366">
        <f t="shared" si="19"/>
        <v>33329.560268464986</v>
      </c>
      <c r="X26" s="366">
        <f t="shared" si="19"/>
        <v>51971.483402416045</v>
      </c>
      <c r="Y26" s="366">
        <f t="shared" si="19"/>
        <v>38231.807103902516</v>
      </c>
      <c r="Z26" s="366">
        <f t="shared" si="19"/>
        <v>40970.984774670585</v>
      </c>
      <c r="AA26" s="366">
        <f t="shared" si="19"/>
        <v>45614.096141924485</v>
      </c>
      <c r="AB26" s="366">
        <f t="shared" si="19"/>
        <v>47307.634325765859</v>
      </c>
      <c r="AC26" s="366">
        <f t="shared" si="19"/>
        <v>46200.236736369799</v>
      </c>
      <c r="AD26" s="366">
        <f t="shared" si="19"/>
        <v>58206.329076962116</v>
      </c>
      <c r="AE26" s="366">
        <f t="shared" si="19"/>
        <v>45081.167912807279</v>
      </c>
      <c r="AF26" s="366">
        <f t="shared" si="19"/>
        <v>41098.54515234493</v>
      </c>
      <c r="AG26" s="366">
        <f t="shared" si="19"/>
        <v>38163.534471017534</v>
      </c>
      <c r="AH26" s="366">
        <f t="shared" si="19"/>
        <v>34170.564492856611</v>
      </c>
      <c r="AI26" s="366">
        <f t="shared" si="19"/>
        <v>33212.052662124603</v>
      </c>
      <c r="AJ26" s="366">
        <f t="shared" si="19"/>
        <v>52684.106569569158</v>
      </c>
      <c r="AK26" s="366">
        <f t="shared" si="19"/>
        <v>39287.141264096113</v>
      </c>
      <c r="AL26" s="366">
        <f t="shared" si="19"/>
        <v>41863.342948377336</v>
      </c>
      <c r="AM26" s="366">
        <f t="shared" si="19"/>
        <v>46632.82622290912</v>
      </c>
      <c r="AN26" s="366">
        <f t="shared" si="19"/>
        <v>48498.893109469966</v>
      </c>
      <c r="AO26" s="366">
        <f t="shared" si="19"/>
        <v>50129.493726321867</v>
      </c>
      <c r="AP26" s="366">
        <f t="shared" si="19"/>
        <v>60543.013144626093</v>
      </c>
      <c r="AQ26" s="366">
        <f t="shared" si="19"/>
        <v>44201.490241987951</v>
      </c>
      <c r="AR26" s="366">
        <f t="shared" si="19"/>
        <v>45070.355213414128</v>
      </c>
      <c r="AS26" s="366">
        <f t="shared" si="19"/>
        <v>42062.366786726016</v>
      </c>
      <c r="AT26" s="366">
        <f t="shared" si="19"/>
        <v>35253.829996996945</v>
      </c>
      <c r="AU26" s="366">
        <f t="shared" si="19"/>
        <v>37124.655420723859</v>
      </c>
      <c r="AV26" s="366">
        <f t="shared" si="19"/>
        <v>55584.889043986732</v>
      </c>
      <c r="AW26" s="366">
        <f t="shared" si="19"/>
        <v>41541.666477048304</v>
      </c>
      <c r="AX26" s="366">
        <f t="shared" si="19"/>
        <v>44233.208633267925</v>
      </c>
      <c r="AY26" s="366">
        <f t="shared" si="19"/>
        <v>48789.1660899079</v>
      </c>
      <c r="AZ26" s="366">
        <f t="shared" si="19"/>
        <v>50552.816547684655</v>
      </c>
      <c r="BA26" s="366">
        <f t="shared" si="19"/>
        <v>52202.241201525867</v>
      </c>
      <c r="BB26" s="366">
        <f t="shared" si="19"/>
        <v>62474.033769667803</v>
      </c>
      <c r="BC26" s="366">
        <f t="shared" si="19"/>
        <v>48931.220433421811</v>
      </c>
      <c r="BD26" s="366">
        <f t="shared" si="19"/>
        <v>43412.247597298548</v>
      </c>
      <c r="BE26" s="366">
        <f t="shared" si="19"/>
        <v>42796.488201902481</v>
      </c>
      <c r="BF26" s="366">
        <f t="shared" si="19"/>
        <v>36613.324351628071</v>
      </c>
      <c r="BG26" s="366">
        <f t="shared" si="19"/>
        <v>37960.960333034694</v>
      </c>
      <c r="BH26" s="366">
        <f t="shared" si="19"/>
        <v>56762.056302411285</v>
      </c>
      <c r="BI26" s="366">
        <f t="shared" si="19"/>
        <v>42813.442374730905</v>
      </c>
      <c r="BJ26" s="366">
        <f t="shared" si="19"/>
        <v>45472.441415094101</v>
      </c>
      <c r="BK26" s="366">
        <f t="shared" si="19"/>
        <v>50088.299931968235</v>
      </c>
      <c r="BL26" s="366">
        <f t="shared" si="19"/>
        <v>51973.543534795455</v>
      </c>
      <c r="BM26" s="366">
        <f t="shared" si="19"/>
        <v>52312.049546782488</v>
      </c>
      <c r="BN26" s="366">
        <f t="shared" si="19"/>
        <v>63420.159085951076</v>
      </c>
      <c r="BO26" s="366">
        <f t="shared" si="19"/>
        <v>50026.429256044255</v>
      </c>
      <c r="BP26" s="366">
        <f t="shared" si="19"/>
        <v>46094.23902163114</v>
      </c>
      <c r="BQ26" s="366">
        <f t="shared" si="19"/>
        <v>43056.445189181133</v>
      </c>
      <c r="BR26" s="366">
        <f t="shared" si="19"/>
        <v>38846.909070323782</v>
      </c>
      <c r="BS26" s="366">
        <f t="shared" ref="BS26:ED26" si="20">SUM(BS22:BS25)</f>
        <v>38064.697725447244</v>
      </c>
      <c r="BT26" s="366">
        <f t="shared" si="20"/>
        <v>57688.002349953989</v>
      </c>
      <c r="BU26" s="366">
        <f t="shared" si="20"/>
        <v>44068.65379454042</v>
      </c>
      <c r="BV26" s="366">
        <f t="shared" si="20"/>
        <v>46556.796096027931</v>
      </c>
      <c r="BW26" s="366">
        <f t="shared" si="20"/>
        <v>51292.800941017886</v>
      </c>
      <c r="BX26" s="366">
        <f t="shared" si="20"/>
        <v>53350.687346438914</v>
      </c>
      <c r="BY26" s="366">
        <f t="shared" si="20"/>
        <v>49416.401948313716</v>
      </c>
      <c r="BZ26" s="366">
        <f t="shared" si="20"/>
        <v>63180.720308912503</v>
      </c>
      <c r="CA26" s="366">
        <f t="shared" si="20"/>
        <v>50301.012397110506</v>
      </c>
      <c r="CB26" s="366">
        <f t="shared" si="20"/>
        <v>44465.683883529309</v>
      </c>
      <c r="CC26" s="366">
        <f t="shared" si="20"/>
        <v>44479.555451726723</v>
      </c>
      <c r="CD26" s="366">
        <f t="shared" si="20"/>
        <v>40340.965108294593</v>
      </c>
      <c r="CE26" s="366">
        <f t="shared" si="20"/>
        <v>39071.470673851261</v>
      </c>
      <c r="CF26" s="366">
        <f t="shared" si="20"/>
        <v>59103.163629149109</v>
      </c>
      <c r="CG26" s="366">
        <f t="shared" si="20"/>
        <v>45505.623566567629</v>
      </c>
      <c r="CH26" s="366">
        <f t="shared" si="20"/>
        <v>47946.42609732804</v>
      </c>
      <c r="CI26" s="366">
        <f t="shared" si="20"/>
        <v>52739.894157612274</v>
      </c>
      <c r="CJ26" s="366">
        <f t="shared" si="20"/>
        <v>54907.702855522228</v>
      </c>
      <c r="CK26" s="366">
        <f t="shared" si="20"/>
        <v>53610.81582697347</v>
      </c>
      <c r="CL26" s="366">
        <f t="shared" si="20"/>
        <v>65799.425379348875</v>
      </c>
      <c r="CM26" s="366">
        <f t="shared" si="20"/>
        <v>52594.508403052481</v>
      </c>
      <c r="CN26" s="366">
        <f t="shared" si="20"/>
        <v>46916.520868587009</v>
      </c>
      <c r="CO26" s="366">
        <f t="shared" si="20"/>
        <v>46695.649384740325</v>
      </c>
      <c r="CP26" s="366">
        <f t="shared" si="20"/>
        <v>41743.982039530048</v>
      </c>
      <c r="CQ26" s="366">
        <f t="shared" si="20"/>
        <v>40884.088981631852</v>
      </c>
      <c r="CR26" s="366">
        <f t="shared" si="20"/>
        <v>60981.691366799227</v>
      </c>
      <c r="CS26" s="366">
        <f t="shared" si="20"/>
        <v>47219.091602166794</v>
      </c>
      <c r="CT26" s="366">
        <f t="shared" si="20"/>
        <v>49658.340085007039</v>
      </c>
      <c r="CU26" s="366">
        <f t="shared" si="20"/>
        <v>54443.374752641626</v>
      </c>
      <c r="CV26" s="366">
        <f t="shared" si="20"/>
        <v>56669.518251507761</v>
      </c>
      <c r="CW26" s="366">
        <f t="shared" si="20"/>
        <v>56462.859032740736</v>
      </c>
      <c r="CX26" s="366">
        <f t="shared" si="20"/>
        <v>67977.891921371091</v>
      </c>
      <c r="CY26" s="366">
        <f t="shared" si="20"/>
        <v>51692.897683551651</v>
      </c>
      <c r="CZ26" s="366">
        <f t="shared" si="20"/>
        <v>52396.804612480431</v>
      </c>
      <c r="DA26" s="366">
        <f t="shared" si="20"/>
        <v>49650.390872693592</v>
      </c>
      <c r="DB26" s="366">
        <f t="shared" si="20"/>
        <v>42699.715404760929</v>
      </c>
      <c r="DC26" s="366">
        <f t="shared" si="20"/>
        <v>44978.788423380458</v>
      </c>
      <c r="DD26" s="366">
        <f t="shared" si="20"/>
        <v>63849.943928890985</v>
      </c>
      <c r="DE26" s="366">
        <f t="shared" si="20"/>
        <v>49529.564066665145</v>
      </c>
      <c r="DF26" s="366">
        <f t="shared" si="20"/>
        <v>52146.327531213632</v>
      </c>
      <c r="DG26" s="366">
        <f t="shared" si="20"/>
        <v>56714.357975691208</v>
      </c>
      <c r="DH26" s="366">
        <f t="shared" si="20"/>
        <v>58870.470482472265</v>
      </c>
      <c r="DI26" s="366">
        <f t="shared" si="20"/>
        <v>60174.730347246958</v>
      </c>
      <c r="DJ26" s="366">
        <f t="shared" si="20"/>
        <v>70663.460281362015</v>
      </c>
      <c r="DK26" s="366">
        <f t="shared" si="20"/>
        <v>57010.600554703597</v>
      </c>
      <c r="DL26" s="366">
        <f t="shared" si="20"/>
        <v>51422.520668353638</v>
      </c>
      <c r="DM26" s="366">
        <f t="shared" si="20"/>
        <v>50930.23695145268</v>
      </c>
      <c r="DN26" s="366">
        <f t="shared" si="20"/>
        <v>44526.885453367591</v>
      </c>
      <c r="DO26" s="366">
        <f t="shared" si="20"/>
        <v>46263.795250902665</v>
      </c>
      <c r="DP26" s="366">
        <f t="shared" si="20"/>
        <v>65439.56353429865</v>
      </c>
      <c r="DQ26" s="366">
        <f t="shared" si="20"/>
        <v>51172.222941404318</v>
      </c>
      <c r="DR26" s="366">
        <f t="shared" si="20"/>
        <v>53730.255499078456</v>
      </c>
      <c r="DS26" s="366">
        <f t="shared" si="20"/>
        <v>58336.477346635154</v>
      </c>
      <c r="DT26" s="366">
        <f t="shared" si="20"/>
        <v>60605.810509963994</v>
      </c>
      <c r="DU26" s="366">
        <f t="shared" si="20"/>
        <v>62002.307491993823</v>
      </c>
      <c r="DV26" s="366">
        <f t="shared" si="20"/>
        <v>72454.616135661738</v>
      </c>
      <c r="DW26" s="366">
        <f t="shared" si="20"/>
        <v>58770.82771096714</v>
      </c>
      <c r="DX26" s="366">
        <f t="shared" si="20"/>
        <v>54845.609245997715</v>
      </c>
      <c r="DY26" s="366">
        <f t="shared" si="20"/>
        <v>51786.045157529668</v>
      </c>
      <c r="DZ26" s="366">
        <f t="shared" si="20"/>
        <v>47270.516453678072</v>
      </c>
      <c r="EA26" s="366">
        <f t="shared" si="20"/>
        <v>46851.448145688737</v>
      </c>
      <c r="EB26" s="366">
        <f t="shared" si="20"/>
        <v>66808.276624527003</v>
      </c>
      <c r="EC26" s="366">
        <f t="shared" si="20"/>
        <v>52824.21816238037</v>
      </c>
      <c r="ED26" s="366">
        <f t="shared" si="20"/>
        <v>55181.577279910984</v>
      </c>
      <c r="EE26" s="366">
        <f t="shared" ref="EE26:GP26" si="21">SUM(EE22:EE25)</f>
        <v>59883.387728188012</v>
      </c>
      <c r="EF26" s="366">
        <f t="shared" si="21"/>
        <v>62314.861773773118</v>
      </c>
      <c r="EG26" s="366">
        <f t="shared" si="21"/>
        <v>58125.458596817727</v>
      </c>
      <c r="EH26" s="366">
        <f t="shared" si="21"/>
        <v>72010.540951273331</v>
      </c>
      <c r="EI26" s="366">
        <f t="shared" si="21"/>
        <v>56067.736815763863</v>
      </c>
      <c r="EJ26" s="366">
        <f t="shared" si="21"/>
        <v>56483.889204155988</v>
      </c>
      <c r="EK26" s="366">
        <f t="shared" si="21"/>
        <v>54170.694370081306</v>
      </c>
      <c r="EL26" s="366">
        <f t="shared" si="21"/>
        <v>47261.528360101016</v>
      </c>
      <c r="EM26" s="366">
        <f t="shared" si="21"/>
        <v>49862.070256967236</v>
      </c>
      <c r="EN26" s="366">
        <f t="shared" si="21"/>
        <v>69087.641036671703</v>
      </c>
      <c r="EO26" s="366">
        <f t="shared" si="21"/>
        <v>54647.668478763597</v>
      </c>
      <c r="EP26" s="366">
        <f t="shared" si="21"/>
        <v>57259.265394154027</v>
      </c>
      <c r="EQ26" s="366">
        <f t="shared" si="21"/>
        <v>61875.138412015527</v>
      </c>
      <c r="ER26" s="366">
        <f t="shared" si="21"/>
        <v>64322.315882107869</v>
      </c>
      <c r="ES26" s="366">
        <f t="shared" si="21"/>
        <v>64527.454481546658</v>
      </c>
      <c r="ET26" s="366">
        <f t="shared" si="21"/>
        <v>75726.999004405792</v>
      </c>
      <c r="EU26" s="366">
        <f t="shared" si="21"/>
        <v>62124.96447527039</v>
      </c>
      <c r="EV26" s="366">
        <f t="shared" si="21"/>
        <v>56452.010309842095</v>
      </c>
      <c r="EW26" s="366">
        <f t="shared" si="21"/>
        <v>56142.092154924758</v>
      </c>
      <c r="EX26" s="366">
        <f t="shared" si="21"/>
        <v>49650.419493063411</v>
      </c>
      <c r="EY26" s="366">
        <f t="shared" si="21"/>
        <v>51671.396535330816</v>
      </c>
      <c r="EZ26" s="366">
        <f t="shared" si="21"/>
        <v>71129.899804324727</v>
      </c>
      <c r="FA26" s="366">
        <f t="shared" si="21"/>
        <v>56679.807465256832</v>
      </c>
      <c r="FB26" s="366">
        <f t="shared" si="21"/>
        <v>59191.193781005124</v>
      </c>
      <c r="FC26" s="366">
        <f t="shared" si="21"/>
        <v>63808.551242047412</v>
      </c>
      <c r="FD26" s="366">
        <f t="shared" si="21"/>
        <v>66345.297495076753</v>
      </c>
      <c r="FE26" s="366">
        <f t="shared" si="21"/>
        <v>64719.31246618383</v>
      </c>
      <c r="FF26" s="366">
        <f t="shared" si="21"/>
        <v>77019.129327492177</v>
      </c>
      <c r="FG26" s="366">
        <f t="shared" si="21"/>
        <v>63592.404103565001</v>
      </c>
      <c r="FH26" s="366">
        <f t="shared" si="21"/>
        <v>59455.596771011507</v>
      </c>
      <c r="FI26" s="366">
        <f t="shared" si="21"/>
        <v>56759.04124185304</v>
      </c>
      <c r="FJ26" s="366">
        <f t="shared" si="21"/>
        <v>52243.893608685343</v>
      </c>
      <c r="FK26" s="366">
        <f t="shared" si="21"/>
        <v>52150.132132373685</v>
      </c>
      <c r="FL26" s="366">
        <f t="shared" si="21"/>
        <v>72452.444040395669</v>
      </c>
      <c r="FM26" s="366">
        <f t="shared" si="21"/>
        <v>58323.613062813056</v>
      </c>
      <c r="FN26" s="366">
        <f t="shared" si="21"/>
        <v>60662.678421566183</v>
      </c>
      <c r="FO26" s="366">
        <f t="shared" si="21"/>
        <v>65402.566936257877</v>
      </c>
      <c r="FP26" s="366">
        <f t="shared" si="21"/>
        <v>68129.495165068322</v>
      </c>
      <c r="FQ26" s="366">
        <f t="shared" si="21"/>
        <v>67619.422171108396</v>
      </c>
      <c r="FR26" s="366">
        <f t="shared" si="21"/>
        <v>79301.234426249866</v>
      </c>
      <c r="FS26" s="366">
        <f t="shared" si="21"/>
        <v>65747.830866285381</v>
      </c>
      <c r="FT26" s="366">
        <f t="shared" si="21"/>
        <v>60028.594891640168</v>
      </c>
      <c r="FU26" s="366">
        <f t="shared" si="21"/>
        <v>59850.77119154291</v>
      </c>
      <c r="FV26" s="366">
        <f t="shared" si="21"/>
        <v>53301.794443643477</v>
      </c>
      <c r="FW26" s="366">
        <f t="shared" si="21"/>
        <v>55528.515310769893</v>
      </c>
      <c r="FX26" s="366">
        <f t="shared" si="21"/>
        <v>75190.046522330391</v>
      </c>
      <c r="FY26" s="366">
        <f t="shared" si="21"/>
        <v>60613.382696605819</v>
      </c>
      <c r="FZ26" s="366">
        <f t="shared" si="21"/>
        <v>63094.0708036961</v>
      </c>
      <c r="GA26" s="366">
        <f t="shared" si="21"/>
        <v>67721.074092574156</v>
      </c>
      <c r="GB26" s="366">
        <f t="shared" si="21"/>
        <v>70448.441167055047</v>
      </c>
      <c r="GC26" s="366">
        <f t="shared" si="21"/>
        <v>71601.949682980034</v>
      </c>
      <c r="GD26" s="366">
        <f t="shared" si="21"/>
        <v>82220.401481418434</v>
      </c>
      <c r="GE26" s="366">
        <f t="shared" si="21"/>
        <v>68396.43086700041</v>
      </c>
      <c r="GF26" s="366">
        <f t="shared" si="21"/>
        <v>62743.71588228683</v>
      </c>
      <c r="GG26" s="366">
        <f t="shared" si="21"/>
        <v>62398.957197187701</v>
      </c>
      <c r="GH26" s="366">
        <f t="shared" si="21"/>
        <v>55685.968176451366</v>
      </c>
      <c r="GI26" s="366">
        <f t="shared" si="21"/>
        <v>57954.527444980522</v>
      </c>
      <c r="GJ26" s="366">
        <f t="shared" si="21"/>
        <v>77637.537671675847</v>
      </c>
      <c r="GK26" s="366">
        <f t="shared" si="21"/>
        <v>62930.676349242167</v>
      </c>
      <c r="GL26" s="366">
        <f t="shared" si="21"/>
        <v>65348.44696176234</v>
      </c>
      <c r="GM26" s="366">
        <f t="shared" si="21"/>
        <v>69939.246627645814</v>
      </c>
      <c r="GN26" s="366">
        <f t="shared" si="21"/>
        <v>72732.016208006156</v>
      </c>
      <c r="GO26" s="366">
        <f t="shared" si="21"/>
        <v>72515.335585830471</v>
      </c>
      <c r="GP26" s="366">
        <f t="shared" si="21"/>
        <v>83934.090008346626</v>
      </c>
      <c r="GQ26" s="366">
        <f t="shared" ref="GQ26:JB26" si="22">SUM(GQ22:GQ25)</f>
        <v>67303.232720758329</v>
      </c>
      <c r="GR26" s="366">
        <f t="shared" si="22"/>
        <v>67876.668160637681</v>
      </c>
      <c r="GS26" s="366">
        <f t="shared" si="22"/>
        <v>65247.328523989854</v>
      </c>
      <c r="GT26" s="366">
        <f t="shared" si="22"/>
        <v>57825.918569598325</v>
      </c>
      <c r="GU26" s="366">
        <f t="shared" si="22"/>
        <v>60774.247491973503</v>
      </c>
      <c r="GV26" s="366">
        <f t="shared" si="22"/>
        <v>80285.240900803488</v>
      </c>
      <c r="GW26" s="366">
        <f t="shared" si="22"/>
        <v>65348.832764347368</v>
      </c>
      <c r="GX26" s="366">
        <f t="shared" si="22"/>
        <v>67755.204074374793</v>
      </c>
      <c r="GY26" s="366">
        <f t="shared" si="22"/>
        <v>72283.407557039856</v>
      </c>
      <c r="GZ26" s="366">
        <f t="shared" si="22"/>
        <v>75122.24601106577</v>
      </c>
      <c r="HA26" s="366">
        <f t="shared" si="22"/>
        <v>70569.027561977098</v>
      </c>
      <c r="HB26" s="366">
        <f t="shared" si="22"/>
        <v>84582.590954163097</v>
      </c>
      <c r="HC26" s="366">
        <f t="shared" si="22"/>
        <v>71310.295140050643</v>
      </c>
      <c r="HD26" s="366">
        <f t="shared" si="22"/>
        <v>65265.237243392163</v>
      </c>
      <c r="HE26" s="366">
        <f t="shared" si="22"/>
        <v>65503.370168357542</v>
      </c>
      <c r="HF26" s="366">
        <f t="shared" si="22"/>
        <v>58949.905364866994</v>
      </c>
      <c r="HG26" s="366">
        <f t="shared" si="22"/>
        <v>61517.666558646873</v>
      </c>
      <c r="HH26" s="366">
        <f t="shared" si="22"/>
        <v>81554.952697415429</v>
      </c>
      <c r="HI26" s="366">
        <f t="shared" si="22"/>
        <v>66814.582264403492</v>
      </c>
      <c r="HJ26" s="366">
        <f t="shared" si="22"/>
        <v>69269.934475323389</v>
      </c>
      <c r="HK26" s="366">
        <f t="shared" si="22"/>
        <v>73935.453149866764</v>
      </c>
      <c r="HL26" s="366">
        <f t="shared" si="22"/>
        <v>76984.934472853289</v>
      </c>
      <c r="HM26" s="366">
        <f t="shared" si="22"/>
        <v>76880.456385270081</v>
      </c>
      <c r="HN26" s="366">
        <f t="shared" si="22"/>
        <v>88300.057970732552</v>
      </c>
      <c r="HO26" s="366">
        <f t="shared" si="22"/>
        <v>74526.19971582682</v>
      </c>
      <c r="HP26" s="366">
        <f t="shared" si="22"/>
        <v>68772.054522112288</v>
      </c>
      <c r="HQ26" s="366">
        <f t="shared" si="22"/>
        <v>68631.409445607816</v>
      </c>
      <c r="HR26" s="366">
        <f t="shared" si="22"/>
        <v>62988.487206628342</v>
      </c>
      <c r="HS26" s="366">
        <f t="shared" si="22"/>
        <v>63056.060281354192</v>
      </c>
      <c r="HT26" s="366">
        <f t="shared" si="22"/>
        <v>84024.09534732443</v>
      </c>
      <c r="HU26" s="366">
        <f t="shared" si="22"/>
        <v>69387.995408813411</v>
      </c>
      <c r="HV26" s="366">
        <f t="shared" si="22"/>
        <v>71524.763216837528</v>
      </c>
      <c r="HW26" s="366">
        <f t="shared" si="22"/>
        <v>76244.996406358652</v>
      </c>
      <c r="HX26" s="366">
        <f t="shared" si="22"/>
        <v>79414.867216122919</v>
      </c>
      <c r="HY26" s="366">
        <f t="shared" si="22"/>
        <v>78587.735475780559</v>
      </c>
      <c r="HZ26" s="366">
        <f t="shared" si="22"/>
        <v>90420.659467468417</v>
      </c>
      <c r="IA26" s="366">
        <f t="shared" si="22"/>
        <v>73771.940779489232</v>
      </c>
      <c r="IB26" s="366">
        <f t="shared" si="22"/>
        <v>74286.996007425638</v>
      </c>
      <c r="IC26" s="366">
        <f t="shared" si="22"/>
        <v>71803.309630394055</v>
      </c>
      <c r="ID26" s="366">
        <f t="shared" si="22"/>
        <v>64241.415255173932</v>
      </c>
      <c r="IE26" s="366">
        <f t="shared" si="22"/>
        <v>67509.903845599198</v>
      </c>
      <c r="IF26" s="366">
        <f t="shared" si="22"/>
        <v>87331.875126239378</v>
      </c>
      <c r="IG26" s="366">
        <f t="shared" si="22"/>
        <v>72162.417424101033</v>
      </c>
      <c r="IH26" s="366">
        <f t="shared" si="22"/>
        <v>74501.467900261865</v>
      </c>
      <c r="II26" s="366">
        <f t="shared" si="22"/>
        <v>79031.827450785931</v>
      </c>
      <c r="IJ26" s="366">
        <f t="shared" si="22"/>
        <v>82177.552590158943</v>
      </c>
      <c r="IK26" s="366">
        <f t="shared" si="22"/>
        <v>82864.755908056861</v>
      </c>
      <c r="IL26" s="366">
        <f t="shared" si="22"/>
        <v>93695.613590236171</v>
      </c>
      <c r="IM26" s="366">
        <f t="shared" si="22"/>
        <v>79683.167537287532</v>
      </c>
      <c r="IN26" s="366">
        <f t="shared" si="22"/>
        <v>73912.195855754413</v>
      </c>
      <c r="IO26" s="366">
        <f t="shared" si="22"/>
        <v>73697.346174036706</v>
      </c>
      <c r="IP26" s="366">
        <f t="shared" si="22"/>
        <v>66674.94462491633</v>
      </c>
      <c r="IQ26" s="366">
        <f t="shared" si="22"/>
        <v>69430.519172671877</v>
      </c>
      <c r="IR26" s="366">
        <f t="shared" si="22"/>
        <v>89584.411948539171</v>
      </c>
      <c r="IS26" s="366">
        <f t="shared" si="22"/>
        <v>74451.255560257705</v>
      </c>
      <c r="IT26" s="366">
        <f t="shared" si="22"/>
        <v>76727.847994185096</v>
      </c>
      <c r="IU26" s="366">
        <f t="shared" si="22"/>
        <v>81297.863165907736</v>
      </c>
      <c r="IV26" s="366">
        <f t="shared" si="22"/>
        <v>84582.464261326066</v>
      </c>
      <c r="IW26" s="366">
        <f t="shared" si="22"/>
        <v>85348.723146317512</v>
      </c>
      <c r="IX26" s="366">
        <f t="shared" si="22"/>
        <v>96154.236155412975</v>
      </c>
      <c r="IY26" s="366">
        <f t="shared" si="22"/>
        <v>82103.861625182559</v>
      </c>
      <c r="IZ26" s="366">
        <f t="shared" si="22"/>
        <v>77992.814915087481</v>
      </c>
      <c r="JA26" s="366">
        <f t="shared" si="22"/>
        <v>75218.384504491391</v>
      </c>
      <c r="JB26" s="366">
        <f t="shared" si="22"/>
        <v>70069.807412249036</v>
      </c>
      <c r="JC26" s="366">
        <f t="shared" ref="JC26:LN26" si="23">SUM(JC22:JC25)</f>
        <v>70694.516817050011</v>
      </c>
      <c r="JD26" s="366">
        <f t="shared" si="23"/>
        <v>91653.487621099048</v>
      </c>
      <c r="JE26" s="366">
        <f t="shared" si="23"/>
        <v>76783.265425445323</v>
      </c>
      <c r="JF26" s="366">
        <f t="shared" si="23"/>
        <v>78852.76315305868</v>
      </c>
      <c r="JG26" s="366">
        <f t="shared" si="23"/>
        <v>83517.772003414531</v>
      </c>
      <c r="JH26" s="366">
        <f t="shared" si="23"/>
        <v>86989.115287767767</v>
      </c>
      <c r="JI26" s="366">
        <f t="shared" si="23"/>
        <v>86409.202485793037</v>
      </c>
      <c r="JJ26" s="366">
        <f t="shared" si="23"/>
        <v>98070.275276155531</v>
      </c>
      <c r="JK26" s="366">
        <f t="shared" si="23"/>
        <v>81250.827305347557</v>
      </c>
      <c r="JL26" s="366">
        <f t="shared" si="23"/>
        <v>81731.516719636114</v>
      </c>
      <c r="JM26" s="366">
        <f t="shared" si="23"/>
        <v>79286.398389750335</v>
      </c>
      <c r="JN26" s="366">
        <f t="shared" si="23"/>
        <v>71503.772656014116</v>
      </c>
      <c r="JO26" s="366">
        <f t="shared" si="23"/>
        <v>75079.458176595203</v>
      </c>
      <c r="JP26" s="366">
        <f t="shared" si="23"/>
        <v>95191.500339701961</v>
      </c>
      <c r="JQ26" s="366">
        <f t="shared" si="23"/>
        <v>79737.693539429427</v>
      </c>
      <c r="JR26" s="366">
        <f t="shared" si="23"/>
        <v>81979.237850092672</v>
      </c>
      <c r="JS26" s="366">
        <f t="shared" si="23"/>
        <v>86490.084414085373</v>
      </c>
      <c r="JT26" s="366">
        <f t="shared" si="23"/>
        <v>89947.596046116902</v>
      </c>
      <c r="JU26" s="366">
        <f t="shared" si="23"/>
        <v>89449.154370447694</v>
      </c>
      <c r="JV26" s="366">
        <f t="shared" si="23"/>
        <v>100987.13209507307</v>
      </c>
      <c r="JW26" s="366">
        <f t="shared" si="23"/>
        <v>86973.326765360951</v>
      </c>
      <c r="JX26" s="366">
        <f t="shared" si="23"/>
        <v>81083.738533558542</v>
      </c>
      <c r="JY26" s="366">
        <f t="shared" si="23"/>
        <v>81054.651842523323</v>
      </c>
      <c r="JZ26" s="366">
        <f t="shared" si="23"/>
        <v>73884.567658764689</v>
      </c>
      <c r="KA26" s="366">
        <f t="shared" si="23"/>
        <v>76988.056001187215</v>
      </c>
      <c r="KB26" s="366">
        <f t="shared" si="23"/>
        <v>97487.669869789126</v>
      </c>
      <c r="KC26" s="366">
        <f t="shared" si="23"/>
        <v>82100.4371025336</v>
      </c>
      <c r="KD26" s="366">
        <f t="shared" si="23"/>
        <v>84303.54769098667</v>
      </c>
      <c r="KE26" s="366">
        <f t="shared" si="23"/>
        <v>88877.095761158649</v>
      </c>
      <c r="KF26" s="366">
        <f t="shared" si="23"/>
        <v>92500.017103283681</v>
      </c>
      <c r="KG26" s="366">
        <f t="shared" si="23"/>
        <v>90194.115121041497</v>
      </c>
      <c r="KH26" s="366">
        <f t="shared" si="23"/>
        <v>102875.74450622936</v>
      </c>
      <c r="KI26" s="366">
        <f t="shared" si="23"/>
        <v>89055.280077915522</v>
      </c>
      <c r="KJ26" s="366">
        <f t="shared" si="23"/>
        <v>84719.289472473276</v>
      </c>
      <c r="KK26" s="366">
        <f t="shared" si="23"/>
        <v>82328.585716089568</v>
      </c>
      <c r="KL26" s="366">
        <f t="shared" si="23"/>
        <v>77133.594016114366</v>
      </c>
      <c r="KM26" s="366">
        <f t="shared" si="23"/>
        <v>78160.364665632864</v>
      </c>
      <c r="KN26" s="366">
        <f t="shared" si="23"/>
        <v>99538.541460730252</v>
      </c>
      <c r="KO26" s="366">
        <f t="shared" si="23"/>
        <v>84457.9969442578</v>
      </c>
      <c r="KP26" s="366">
        <f t="shared" si="23"/>
        <v>86487.806232648509</v>
      </c>
      <c r="KQ26" s="366">
        <f t="shared" si="23"/>
        <v>91188.04103416625</v>
      </c>
      <c r="KR26" s="366">
        <f t="shared" si="23"/>
        <v>95031.407149504375</v>
      </c>
      <c r="KS26" s="366">
        <f t="shared" si="23"/>
        <v>93828.549483928669</v>
      </c>
      <c r="KT26" s="366">
        <f t="shared" si="23"/>
        <v>105905.947148112</v>
      </c>
      <c r="KU26" s="366">
        <f t="shared" si="23"/>
        <v>91952.352207590928</v>
      </c>
      <c r="KV26" s="366">
        <f t="shared" si="23"/>
        <v>86031.693702323042</v>
      </c>
      <c r="KW26" s="366">
        <f t="shared" si="23"/>
        <v>86168.956232720913</v>
      </c>
      <c r="KX26" s="366">
        <f t="shared" si="23"/>
        <v>78925.372649661163</v>
      </c>
      <c r="KY26" s="366">
        <f t="shared" si="23"/>
        <v>82300.743820338626</v>
      </c>
      <c r="KZ26" s="366">
        <f t="shared" si="23"/>
        <v>103064.96025832569</v>
      </c>
      <c r="LA26" s="366">
        <f t="shared" si="23"/>
        <v>87514.550933031715</v>
      </c>
      <c r="LB26" s="366">
        <f t="shared" si="23"/>
        <v>89679.196507670305</v>
      </c>
      <c r="LC26" s="366">
        <f t="shared" si="23"/>
        <v>94266.10532967934</v>
      </c>
      <c r="LD26" s="366">
        <f t="shared" si="23"/>
        <v>98137.138565710105</v>
      </c>
      <c r="LE26" s="366">
        <f t="shared" si="23"/>
        <v>98451.198660546346</v>
      </c>
      <c r="LF26" s="366">
        <f t="shared" si="23"/>
        <v>109556.17919192434</v>
      </c>
      <c r="LG26" s="366">
        <f t="shared" si="23"/>
        <v>95338.773130644535</v>
      </c>
      <c r="LH26" s="366">
        <f t="shared" si="23"/>
        <v>89472.936752944835</v>
      </c>
      <c r="LI26" s="366">
        <f t="shared" si="23"/>
        <v>89464.409409161235</v>
      </c>
      <c r="LJ26" s="366">
        <f t="shared" si="23"/>
        <v>82047.541316656061</v>
      </c>
      <c r="LK26" s="366">
        <f t="shared" si="23"/>
        <v>85495.554801960068</v>
      </c>
      <c r="LL26" s="366">
        <f t="shared" si="23"/>
        <v>106312.29839546153</v>
      </c>
      <c r="LM26" s="366">
        <f t="shared" si="23"/>
        <v>90611.777901749709</v>
      </c>
      <c r="LN26" s="366">
        <f t="shared" si="23"/>
        <v>92708.411555992017</v>
      </c>
      <c r="LO26" s="366">
        <f t="shared" ref="LO26:NA26" si="24">SUM(LO22:LO25)</f>
        <v>97260.362313500591</v>
      </c>
      <c r="LP26" s="366">
        <f t="shared" si="24"/>
        <v>101226.02975631975</v>
      </c>
      <c r="LQ26" s="366">
        <f t="shared" si="24"/>
        <v>100284.68518660952</v>
      </c>
      <c r="LR26" s="366">
        <f t="shared" si="24"/>
        <v>112123.58205867422</v>
      </c>
      <c r="LS26" s="366">
        <f t="shared" si="24"/>
        <v>95075.788566165967</v>
      </c>
      <c r="LT26" s="366">
        <f t="shared" si="24"/>
        <v>95440.498320257</v>
      </c>
      <c r="LU26" s="366">
        <f t="shared" si="24"/>
        <v>93143.209161302919</v>
      </c>
      <c r="LV26" s="366">
        <f t="shared" si="24"/>
        <v>84994.827312755369</v>
      </c>
      <c r="LW26" s="366">
        <f t="shared" si="24"/>
        <v>89148.596984482792</v>
      </c>
      <c r="LX26" s="366">
        <f t="shared" si="24"/>
        <v>109816.72377447542</v>
      </c>
      <c r="LY26" s="366">
        <f t="shared" si="24"/>
        <v>93859.871616648496</v>
      </c>
      <c r="LZ26" s="366">
        <f t="shared" si="24"/>
        <v>95935.388017230391</v>
      </c>
      <c r="MA26" s="366">
        <f t="shared" si="24"/>
        <v>100421.96985009339</v>
      </c>
      <c r="MB26" s="366">
        <f t="shared" si="24"/>
        <v>104460.36585025348</v>
      </c>
      <c r="MC26" s="366">
        <f t="shared" si="24"/>
        <v>99163.946612511791</v>
      </c>
      <c r="MD26" s="366">
        <f t="shared" si="24"/>
        <v>113608.80447674399</v>
      </c>
      <c r="ME26" s="366">
        <f t="shared" si="24"/>
        <v>99909.546932969664</v>
      </c>
      <c r="MF26" s="366">
        <f t="shared" si="24"/>
        <v>93650.941390617299</v>
      </c>
      <c r="MG26" s="366">
        <f t="shared" si="24"/>
        <v>94229.032410652391</v>
      </c>
      <c r="MH26" s="366">
        <f t="shared" si="24"/>
        <v>86931.096837299207</v>
      </c>
      <c r="MI26" s="366">
        <f t="shared" si="24"/>
        <v>90733.208406778693</v>
      </c>
      <c r="MJ26" s="366">
        <f t="shared" si="24"/>
        <v>111955.32710221672</v>
      </c>
      <c r="MK26" s="366">
        <f t="shared" si="24"/>
        <v>96169.972779549193</v>
      </c>
      <c r="ML26" s="366">
        <f t="shared" si="24"/>
        <v>98286.430046736583</v>
      </c>
      <c r="MM26" s="366">
        <f t="shared" si="24"/>
        <v>102909.29215890562</v>
      </c>
      <c r="MN26" s="366">
        <f t="shared" si="24"/>
        <v>107187.0460358589</v>
      </c>
      <c r="MO26" s="366">
        <f t="shared" si="24"/>
        <v>106321.54926219392</v>
      </c>
      <c r="MP26" s="366">
        <f t="shared" si="24"/>
        <v>118184.87571871837</v>
      </c>
      <c r="MQ26" s="366">
        <f t="shared" si="24"/>
        <v>103974.61024890364</v>
      </c>
      <c r="MR26" s="366">
        <f t="shared" si="24"/>
        <v>98002.62817007312</v>
      </c>
      <c r="MS26" s="366">
        <f t="shared" si="24"/>
        <v>98210.514325013646</v>
      </c>
      <c r="MT26" s="366">
        <f t="shared" si="24"/>
        <v>90629.42102412018</v>
      </c>
      <c r="MU26" s="366">
        <f t="shared" si="24"/>
        <v>94486.528733016254</v>
      </c>
      <c r="MV26" s="366">
        <f t="shared" si="24"/>
        <v>115706.101360356</v>
      </c>
      <c r="MW26" s="366">
        <f t="shared" si="24"/>
        <v>99716.318986630882</v>
      </c>
      <c r="MX26" s="366">
        <f t="shared" si="24"/>
        <v>101731.57615259055</v>
      </c>
      <c r="MY26" s="366">
        <f t="shared" si="24"/>
        <v>106290.10272626666</v>
      </c>
      <c r="MZ26" s="366">
        <f t="shared" si="24"/>
        <v>110647.8097051107</v>
      </c>
      <c r="NA26" s="366">
        <f t="shared" si="24"/>
        <v>107898.52095377524</v>
      </c>
    </row>
  </sheetData>
  <mergeCells count="34">
    <mergeCell ref="B11:D11"/>
    <mergeCell ref="B17:D17"/>
    <mergeCell ref="B21:C21"/>
    <mergeCell ref="B1:E1"/>
    <mergeCell ref="F19:Q19"/>
    <mergeCell ref="ET19:FE19"/>
    <mergeCell ref="R19:AC19"/>
    <mergeCell ref="AD19:AO19"/>
    <mergeCell ref="AP19:BA19"/>
    <mergeCell ref="BB19:BM19"/>
    <mergeCell ref="BN19:BY19"/>
    <mergeCell ref="BZ19:CK19"/>
    <mergeCell ref="CL19:CW19"/>
    <mergeCell ref="CX19:DI19"/>
    <mergeCell ref="DJ19:DU19"/>
    <mergeCell ref="DV19:EG19"/>
    <mergeCell ref="EH19:ES19"/>
    <mergeCell ref="KH19:KS19"/>
    <mergeCell ref="FF19:FQ19"/>
    <mergeCell ref="FR19:GC19"/>
    <mergeCell ref="GD19:GO19"/>
    <mergeCell ref="GP19:HA19"/>
    <mergeCell ref="HB19:HM19"/>
    <mergeCell ref="HN19:HY19"/>
    <mergeCell ref="HZ19:IK19"/>
    <mergeCell ref="IL19:IW19"/>
    <mergeCell ref="IX19:JI19"/>
    <mergeCell ref="JJ19:JU19"/>
    <mergeCell ref="JV19:KG19"/>
    <mergeCell ref="KT19:LE19"/>
    <mergeCell ref="LF19:LQ19"/>
    <mergeCell ref="LR19:MC19"/>
    <mergeCell ref="MD19:MO19"/>
    <mergeCell ref="MP19:NA19"/>
  </mergeCell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9F1C5-DBBD-4670-BF8D-4A036CD6C460}">
  <sheetPr>
    <tabColor theme="7" tint="0.59999389629810485"/>
  </sheetPr>
  <dimension ref="A1:NA26"/>
  <sheetViews>
    <sheetView workbookViewId="0">
      <selection activeCell="F7" sqref="F7:G7"/>
    </sheetView>
  </sheetViews>
  <sheetFormatPr defaultColWidth="9.140625" defaultRowHeight="12.75" x14ac:dyDescent="0.2"/>
  <cols>
    <col min="1" max="1" width="33.140625" style="256" bestFit="1" customWidth="1"/>
    <col min="2" max="2" width="31.5703125" style="256" bestFit="1" customWidth="1"/>
    <col min="3" max="3" width="11" style="256" bestFit="1" customWidth="1"/>
    <col min="4" max="4" width="10.7109375" style="256" bestFit="1" customWidth="1"/>
    <col min="5" max="5" width="14" style="256" bestFit="1" customWidth="1"/>
    <col min="6" max="11" width="8.140625" style="256" bestFit="1" customWidth="1"/>
    <col min="12" max="12" width="7.85546875" style="256" bestFit="1" customWidth="1"/>
    <col min="13" max="13" width="8.140625" style="256" bestFit="1" customWidth="1"/>
    <col min="14" max="15" width="7.85546875" style="256" bestFit="1" customWidth="1"/>
    <col min="16" max="18" width="8.140625" style="256" bestFit="1" customWidth="1"/>
    <col min="19" max="19" width="7.85546875" style="256" bestFit="1" customWidth="1"/>
    <col min="20" max="25" width="8.140625" style="256" bestFit="1" customWidth="1"/>
    <col min="26" max="26" width="7.85546875" style="256" bestFit="1" customWidth="1"/>
    <col min="27" max="30" width="8.140625" style="256" bestFit="1" customWidth="1"/>
    <col min="31" max="31" width="7.85546875" style="256" bestFit="1" customWidth="1"/>
    <col min="32" max="32" width="7.5703125" style="256" bestFit="1" customWidth="1"/>
    <col min="33" max="33" width="7.85546875" style="256" bestFit="1" customWidth="1"/>
    <col min="34" max="35" width="8.140625" style="256" bestFit="1" customWidth="1"/>
    <col min="36" max="36" width="7.85546875" style="256" bestFit="1" customWidth="1"/>
    <col min="37" max="37" width="8.140625" style="256" bestFit="1" customWidth="1"/>
    <col min="38" max="38" width="7.85546875" style="256" bestFit="1" customWidth="1"/>
    <col min="39" max="40" width="8.140625" style="256" bestFit="1" customWidth="1"/>
    <col min="41" max="41" width="7.85546875" style="256" bestFit="1" customWidth="1"/>
    <col min="42" max="42" width="8.140625" style="256" bestFit="1" customWidth="1"/>
    <col min="43" max="45" width="7.85546875" style="256" bestFit="1" customWidth="1"/>
    <col min="46" max="48" width="8.140625" style="256" bestFit="1" customWidth="1"/>
    <col min="49" max="49" width="7.85546875" style="256" bestFit="1" customWidth="1"/>
    <col min="50" max="53" width="8.140625" style="256" bestFit="1" customWidth="1"/>
    <col min="54" max="54" width="7.85546875" style="256" bestFit="1" customWidth="1"/>
    <col min="55" max="62" width="8.140625" style="256" bestFit="1" customWidth="1"/>
    <col min="63" max="63" width="7.85546875" style="256" bestFit="1" customWidth="1"/>
    <col min="64" max="64" width="8.140625" style="256" bestFit="1" customWidth="1"/>
    <col min="65" max="65" width="7.85546875" style="256" bestFit="1" customWidth="1"/>
    <col min="66" max="66" width="8.140625" style="256" bestFit="1" customWidth="1"/>
    <col min="67" max="69" width="7.85546875" style="256" bestFit="1" customWidth="1"/>
    <col min="70" max="70" width="8.140625" style="256" bestFit="1" customWidth="1"/>
    <col min="71" max="71" width="7.85546875" style="256" bestFit="1" customWidth="1"/>
    <col min="72" max="72" width="8.140625" style="256" bestFit="1" customWidth="1"/>
    <col min="73" max="75" width="7.85546875" style="256" bestFit="1" customWidth="1"/>
    <col min="76" max="76" width="8.140625" style="256" bestFit="1" customWidth="1"/>
    <col min="77" max="77" width="7.85546875" style="256" bestFit="1" customWidth="1"/>
    <col min="78" max="82" width="8.140625" style="256" bestFit="1" customWidth="1"/>
    <col min="83" max="83" width="7.5703125" style="256" bestFit="1" customWidth="1"/>
    <col min="84" max="87" width="8.140625" style="256" bestFit="1" customWidth="1"/>
    <col min="88" max="88" width="7.85546875" style="256" bestFit="1" customWidth="1"/>
    <col min="89" max="90" width="8.140625" style="256" bestFit="1" customWidth="1"/>
    <col min="91" max="92" width="7.85546875" style="256" bestFit="1" customWidth="1"/>
    <col min="93" max="93" width="8.140625" style="256" bestFit="1" customWidth="1"/>
    <col min="94" max="94" width="7.85546875" style="256" bestFit="1" customWidth="1"/>
    <col min="95" max="95" width="8.140625" style="256" bestFit="1" customWidth="1"/>
    <col min="96" max="96" width="7.5703125" style="256" bestFit="1" customWidth="1"/>
    <col min="97" max="97" width="7.85546875" style="256" bestFit="1" customWidth="1"/>
    <col min="98" max="101" width="8.140625" style="256" bestFit="1" customWidth="1"/>
    <col min="102" max="102" width="7.5703125" style="256" bestFit="1" customWidth="1"/>
    <col min="103" max="103" width="7.85546875" style="256" bestFit="1" customWidth="1"/>
    <col min="104" max="104" width="8.140625" style="256" bestFit="1" customWidth="1"/>
    <col min="105" max="105" width="7.85546875" style="256" bestFit="1" customWidth="1"/>
    <col min="106" max="114" width="8.140625" style="256" bestFit="1" customWidth="1"/>
    <col min="115" max="118" width="7.85546875" style="256" bestFit="1" customWidth="1"/>
    <col min="119" max="120" width="8.140625" style="256" bestFit="1" customWidth="1"/>
    <col min="121" max="121" width="7.85546875" style="256" bestFit="1" customWidth="1"/>
    <col min="122" max="124" width="8.140625" style="256" bestFit="1" customWidth="1"/>
    <col min="125" max="125" width="7.85546875" style="256" bestFit="1" customWidth="1"/>
    <col min="126" max="128" width="8.140625" style="256" bestFit="1" customWidth="1"/>
    <col min="129" max="129" width="7.5703125" style="256" bestFit="1" customWidth="1"/>
    <col min="130" max="132" width="8.140625" style="256" bestFit="1" customWidth="1"/>
    <col min="133" max="133" width="7.85546875" style="256" bestFit="1" customWidth="1"/>
    <col min="134" max="135" width="8.140625" style="256" bestFit="1" customWidth="1"/>
    <col min="136" max="136" width="7.85546875" style="256" bestFit="1" customWidth="1"/>
    <col min="137" max="137" width="8.140625" style="256" bestFit="1" customWidth="1"/>
    <col min="138" max="138" width="7.85546875" style="256" bestFit="1" customWidth="1"/>
    <col min="139" max="139" width="7.5703125" style="256" bestFit="1" customWidth="1"/>
    <col min="140" max="140" width="8.140625" style="256" bestFit="1" customWidth="1"/>
    <col min="141" max="141" width="7.85546875" style="256" bestFit="1" customWidth="1"/>
    <col min="142" max="146" width="8.140625" style="256" bestFit="1" customWidth="1"/>
    <col min="147" max="147" width="7.85546875" style="256" bestFit="1" customWidth="1"/>
    <col min="148" max="149" width="8.140625" style="256" bestFit="1" customWidth="1"/>
    <col min="150" max="151" width="7.85546875" style="256" bestFit="1" customWidth="1"/>
    <col min="152" max="153" width="8.140625" style="256" bestFit="1" customWidth="1"/>
    <col min="154" max="156" width="7.85546875" style="256" bestFit="1" customWidth="1"/>
    <col min="157" max="157" width="8.140625" style="256" bestFit="1" customWidth="1"/>
    <col min="158" max="158" width="7.5703125" style="256" bestFit="1" customWidth="1"/>
    <col min="159" max="160" width="8.140625" style="256" bestFit="1" customWidth="1"/>
    <col min="161" max="163" width="7.85546875" style="256" bestFit="1" customWidth="1"/>
    <col min="164" max="174" width="8.140625" style="256" bestFit="1" customWidth="1"/>
    <col min="175" max="176" width="7.85546875" style="256" bestFit="1" customWidth="1"/>
    <col min="177" max="177" width="8.140625" style="256" bestFit="1" customWidth="1"/>
    <col min="178" max="179" width="7.85546875" style="256" bestFit="1" customWidth="1"/>
    <col min="180" max="183" width="8.140625" style="256" bestFit="1" customWidth="1"/>
    <col min="184" max="185" width="7.85546875" style="256" bestFit="1" customWidth="1"/>
    <col min="186" max="187" width="8.140625" style="256" bestFit="1" customWidth="1"/>
    <col min="188" max="188" width="7.85546875" style="256" bestFit="1" customWidth="1"/>
    <col min="189" max="193" width="8.140625" style="256" bestFit="1" customWidth="1"/>
    <col min="194" max="195" width="7.85546875" style="256" bestFit="1" customWidth="1"/>
    <col min="196" max="197" width="8.140625" style="256" bestFit="1" customWidth="1"/>
    <col min="198" max="198" width="7.85546875" style="256" bestFit="1" customWidth="1"/>
    <col min="199" max="199" width="8.140625" style="256" bestFit="1" customWidth="1"/>
    <col min="200" max="200" width="7.85546875" style="256" bestFit="1" customWidth="1"/>
    <col min="201" max="204" width="8.140625" style="256" bestFit="1" customWidth="1"/>
    <col min="205" max="205" width="7.85546875" style="256" bestFit="1" customWidth="1"/>
    <col min="206" max="208" width="8.140625" style="256" bestFit="1" customWidth="1"/>
    <col min="209" max="209" width="7.85546875" style="256" bestFit="1" customWidth="1"/>
    <col min="210" max="210" width="8.140625" style="256" bestFit="1" customWidth="1"/>
    <col min="211" max="211" width="7.85546875" style="256" bestFit="1" customWidth="1"/>
    <col min="212" max="214" width="8.140625" style="256" bestFit="1" customWidth="1"/>
    <col min="215" max="216" width="7.85546875" style="256" bestFit="1" customWidth="1"/>
    <col min="217" max="217" width="8.140625" style="256" bestFit="1" customWidth="1"/>
    <col min="218" max="218" width="7.85546875" style="256" bestFit="1" customWidth="1"/>
    <col min="219" max="219" width="8.140625" style="256" bestFit="1" customWidth="1"/>
    <col min="220" max="220" width="7.5703125" style="256" bestFit="1" customWidth="1"/>
    <col min="221" max="223" width="8.140625" style="256" bestFit="1" customWidth="1"/>
    <col min="224" max="225" width="7.85546875" style="256" bestFit="1" customWidth="1"/>
    <col min="226" max="226" width="7.5703125" style="256" bestFit="1" customWidth="1"/>
    <col min="227" max="228" width="7.85546875" style="256" bestFit="1" customWidth="1"/>
    <col min="229" max="229" width="8.140625" style="256" bestFit="1" customWidth="1"/>
    <col min="230" max="230" width="7.85546875" style="256" bestFit="1" customWidth="1"/>
    <col min="231" max="236" width="8.140625" style="256" bestFit="1" customWidth="1"/>
    <col min="237" max="237" width="7.85546875" style="256" bestFit="1" customWidth="1"/>
    <col min="238" max="242" width="8.140625" style="256" bestFit="1" customWidth="1"/>
    <col min="243" max="243" width="7.85546875" style="256" bestFit="1" customWidth="1"/>
    <col min="244" max="249" width="8.140625" style="256" bestFit="1" customWidth="1"/>
    <col min="250" max="251" width="7.85546875" style="256" bestFit="1" customWidth="1"/>
    <col min="252" max="254" width="8.140625" style="256" bestFit="1" customWidth="1"/>
    <col min="255" max="255" width="7.85546875" style="256" bestFit="1" customWidth="1"/>
    <col min="256" max="259" width="8.140625" style="256" bestFit="1" customWidth="1"/>
    <col min="260" max="260" width="7.5703125" style="256" bestFit="1" customWidth="1"/>
    <col min="261" max="262" width="7.85546875" style="256" bestFit="1" customWidth="1"/>
    <col min="263" max="263" width="8.140625" style="256" bestFit="1" customWidth="1"/>
    <col min="264" max="264" width="7.85546875" style="256" bestFit="1" customWidth="1"/>
    <col min="265" max="265" width="8.140625" style="256" bestFit="1" customWidth="1"/>
    <col min="266" max="266" width="7.85546875" style="256" bestFit="1" customWidth="1"/>
    <col min="267" max="267" width="8.140625" style="256" bestFit="1" customWidth="1"/>
    <col min="268" max="268" width="7.85546875" style="256" bestFit="1" customWidth="1"/>
    <col min="269" max="270" width="8.140625" style="256" bestFit="1" customWidth="1"/>
    <col min="271" max="271" width="7.5703125" style="256" bestFit="1" customWidth="1"/>
    <col min="272" max="272" width="7.85546875" style="256" bestFit="1" customWidth="1"/>
    <col min="273" max="273" width="8.140625" style="256" bestFit="1" customWidth="1"/>
    <col min="274" max="274" width="7.85546875" style="256" bestFit="1" customWidth="1"/>
    <col min="275" max="277" width="8.140625" style="256" bestFit="1" customWidth="1"/>
    <col min="278" max="278" width="7.85546875" style="256" bestFit="1" customWidth="1"/>
    <col min="279" max="279" width="8.140625" style="256" bestFit="1" customWidth="1"/>
    <col min="280" max="281" width="7.85546875" style="256" bestFit="1" customWidth="1"/>
    <col min="282" max="282" width="8.140625" style="256" bestFit="1" customWidth="1"/>
    <col min="283" max="284" width="7.85546875" style="256" bestFit="1" customWidth="1"/>
    <col min="285" max="285" width="7.5703125" style="256" bestFit="1" customWidth="1"/>
    <col min="286" max="286" width="8.140625" style="256" bestFit="1" customWidth="1"/>
    <col min="287" max="287" width="7.85546875" style="256" bestFit="1" customWidth="1"/>
    <col min="288" max="293" width="8.140625" style="256" bestFit="1" customWidth="1"/>
    <col min="294" max="294" width="8.7109375" style="256" bestFit="1" customWidth="1"/>
    <col min="295" max="295" width="8.140625" style="256" bestFit="1" customWidth="1"/>
    <col min="296" max="296" width="7.85546875" style="256" bestFit="1" customWidth="1"/>
    <col min="297" max="298" width="8.140625" style="256" bestFit="1" customWidth="1"/>
    <col min="299" max="299" width="7.85546875" style="256" bestFit="1" customWidth="1"/>
    <col min="300" max="302" width="8.140625" style="256" bestFit="1" customWidth="1"/>
    <col min="303" max="303" width="7.85546875" style="256" bestFit="1" customWidth="1"/>
    <col min="304" max="304" width="8.140625" style="256" bestFit="1" customWidth="1"/>
    <col min="305" max="305" width="7.85546875" style="256" bestFit="1" customWidth="1"/>
    <col min="306" max="306" width="8.140625" style="256" bestFit="1" customWidth="1"/>
    <col min="307" max="307" width="7.85546875" style="256" bestFit="1" customWidth="1"/>
    <col min="308" max="311" width="8.140625" style="256" bestFit="1" customWidth="1"/>
    <col min="312" max="312" width="8.7109375" style="256" bestFit="1" customWidth="1"/>
    <col min="313" max="313" width="8.140625" style="256" bestFit="1" customWidth="1"/>
    <col min="314" max="314" width="7.85546875" style="256" bestFit="1" customWidth="1"/>
    <col min="315" max="316" width="8.140625" style="256" bestFit="1" customWidth="1"/>
    <col min="317" max="317" width="7.85546875" style="256" bestFit="1" customWidth="1"/>
    <col min="318" max="318" width="8.7109375" style="256" bestFit="1" customWidth="1"/>
    <col min="319" max="321" width="8.140625" style="256" bestFit="1" customWidth="1"/>
    <col min="322" max="322" width="7.85546875" style="256" bestFit="1" customWidth="1"/>
    <col min="323" max="323" width="8.140625" style="256" bestFit="1" customWidth="1"/>
    <col min="324" max="324" width="8.7109375" style="256" bestFit="1" customWidth="1"/>
    <col min="325" max="328" width="8.140625" style="256" bestFit="1" customWidth="1"/>
    <col min="329" max="329" width="8.7109375" style="256" bestFit="1" customWidth="1"/>
    <col min="330" max="333" width="8.140625" style="256" bestFit="1" customWidth="1"/>
    <col min="334" max="334" width="7.85546875" style="256" bestFit="1" customWidth="1"/>
    <col min="335" max="335" width="8.140625" style="256" bestFit="1" customWidth="1"/>
    <col min="336" max="336" width="8.42578125" style="256" bestFit="1" customWidth="1"/>
    <col min="337" max="337" width="8.140625" style="256" bestFit="1" customWidth="1"/>
    <col min="338" max="338" width="7.85546875" style="256" bestFit="1" customWidth="1"/>
    <col min="339" max="340" width="8.7109375" style="256" bestFit="1" customWidth="1"/>
    <col min="341" max="341" width="8.140625" style="256" bestFit="1" customWidth="1"/>
    <col min="342" max="342" width="8.42578125" style="256" bestFit="1" customWidth="1"/>
    <col min="343" max="343" width="8.140625" style="256" bestFit="1" customWidth="1"/>
    <col min="344" max="344" width="7.85546875" style="256" bestFit="1" customWidth="1"/>
    <col min="345" max="345" width="8.140625" style="256" bestFit="1" customWidth="1"/>
    <col min="346" max="347" width="7.85546875" style="256" bestFit="1" customWidth="1"/>
    <col min="348" max="351" width="8.140625" style="256" bestFit="1" customWidth="1"/>
    <col min="352" max="353" width="8.7109375" style="256" bestFit="1" customWidth="1"/>
    <col min="354" max="355" width="8.42578125" style="256" bestFit="1" customWidth="1"/>
    <col min="356" max="358" width="7.85546875" style="256" bestFit="1" customWidth="1"/>
    <col min="359" max="360" width="8.140625" style="256" bestFit="1" customWidth="1"/>
    <col min="361" max="361" width="7.85546875" style="256" bestFit="1" customWidth="1"/>
    <col min="362" max="362" width="8.42578125" style="256" bestFit="1" customWidth="1"/>
    <col min="363" max="363" width="8.7109375" style="256" bestFit="1" customWidth="1"/>
    <col min="364" max="364" width="8.42578125" style="256" bestFit="1" customWidth="1"/>
    <col min="365" max="365" width="8.140625" style="256" bestFit="1" customWidth="1"/>
    <col min="366" max="16384" width="9.140625" style="256"/>
  </cols>
  <sheetData>
    <row r="1" spans="1:7" x14ac:dyDescent="0.2">
      <c r="B1" s="739" t="s">
        <v>0</v>
      </c>
      <c r="C1" s="740"/>
      <c r="D1" s="740"/>
      <c r="E1" s="740"/>
    </row>
    <row r="2" spans="1:7" x14ac:dyDescent="0.2">
      <c r="A2" s="257" t="s">
        <v>610</v>
      </c>
      <c r="B2" s="257" t="s">
        <v>591</v>
      </c>
      <c r="C2" s="257" t="s">
        <v>592</v>
      </c>
      <c r="D2" s="288" t="s">
        <v>623</v>
      </c>
      <c r="E2" s="288" t="s">
        <v>624</v>
      </c>
    </row>
    <row r="3" spans="1:7" x14ac:dyDescent="0.2">
      <c r="A3" s="260" t="s">
        <v>616</v>
      </c>
      <c r="B3" s="258" t="str">
        <f>'Cargos e Salários'!C99</f>
        <v>Supervisor de lanchonete</v>
      </c>
      <c r="C3" s="259">
        <v>0</v>
      </c>
      <c r="D3" s="283">
        <f>'Cargos e Salários'!AC99</f>
        <v>5279.1491158888894</v>
      </c>
      <c r="E3" s="283">
        <f>D3*C3</f>
        <v>0</v>
      </c>
    </row>
    <row r="4" spans="1:7" x14ac:dyDescent="0.2">
      <c r="A4" s="260" t="s">
        <v>616</v>
      </c>
      <c r="B4" s="258" t="str">
        <f>'Cargos e Salários'!C86</f>
        <v>Atendente de bar/lanchonete</v>
      </c>
      <c r="C4" s="757">
        <f>1+1</f>
        <v>2</v>
      </c>
      <c r="D4" s="283">
        <f>'Cargos e Salários'!AC86</f>
        <v>3600.0585793688888</v>
      </c>
      <c r="E4" s="283">
        <f>D4*C4</f>
        <v>7200.1171587377776</v>
      </c>
      <c r="F4" s="758" t="s">
        <v>1133</v>
      </c>
      <c r="G4" s="758"/>
    </row>
    <row r="5" spans="1:7" x14ac:dyDescent="0.2">
      <c r="A5" s="260" t="s">
        <v>613</v>
      </c>
      <c r="B5" s="258" t="str">
        <f>'Cargos e Salários'!C91</f>
        <v>Confeiteiro</v>
      </c>
      <c r="C5" s="259">
        <v>0</v>
      </c>
      <c r="D5" s="283">
        <f>'Cargos e Salários'!AC91</f>
        <v>4427.338719399042</v>
      </c>
      <c r="E5" s="283">
        <f t="shared" ref="E5:E8" si="0">D5*C5</f>
        <v>0</v>
      </c>
    </row>
    <row r="6" spans="1:7" x14ac:dyDescent="0.2">
      <c r="A6" s="260" t="s">
        <v>616</v>
      </c>
      <c r="B6" s="258" t="str">
        <f>'Cargos e Salários'!C128</f>
        <v>Auxiliar de serviços gerais</v>
      </c>
      <c r="C6" s="259">
        <v>0</v>
      </c>
      <c r="D6" s="283">
        <f>'Cargos e Salários'!AC128</f>
        <v>3359.9228458350431</v>
      </c>
      <c r="E6" s="283">
        <f t="shared" si="0"/>
        <v>0</v>
      </c>
    </row>
    <row r="7" spans="1:7" x14ac:dyDescent="0.2">
      <c r="A7" s="260" t="s">
        <v>616</v>
      </c>
      <c r="B7" s="258" t="str">
        <f>'Cargos e Salários'!C41</f>
        <v>Caixa atendente</v>
      </c>
      <c r="C7" s="757">
        <f>1+1</f>
        <v>2</v>
      </c>
      <c r="D7" s="283">
        <f>'Cargos e Salários'!AC41</f>
        <v>3370.3818158888889</v>
      </c>
      <c r="E7" s="283">
        <f t="shared" si="0"/>
        <v>6740.7636317777778</v>
      </c>
      <c r="F7" s="758" t="s">
        <v>1133</v>
      </c>
      <c r="G7" s="758"/>
    </row>
    <row r="8" spans="1:7" x14ac:dyDescent="0.2">
      <c r="A8" s="260" t="s">
        <v>613</v>
      </c>
      <c r="B8" s="258" t="str">
        <f>'Cargos e Salários'!C67</f>
        <v>Jovem aprendiz</v>
      </c>
      <c r="C8" s="259">
        <v>1</v>
      </c>
      <c r="D8" s="283">
        <f>'Cargos e Salários'!AC67</f>
        <v>1930.603186735043</v>
      </c>
      <c r="E8" s="283">
        <f t="shared" si="0"/>
        <v>1930.603186735043</v>
      </c>
    </row>
    <row r="9" spans="1:7" x14ac:dyDescent="0.2">
      <c r="C9" s="287">
        <f>SUM(C3:C8)</f>
        <v>5</v>
      </c>
      <c r="E9" s="285">
        <f>SUM(E3:E8)</f>
        <v>15871.483977250598</v>
      </c>
    </row>
    <row r="10" spans="1:7" x14ac:dyDescent="0.2">
      <c r="E10" s="286"/>
    </row>
    <row r="11" spans="1:7" x14ac:dyDescent="0.2">
      <c r="A11" s="257" t="s">
        <v>610</v>
      </c>
      <c r="B11" s="701" t="s">
        <v>595</v>
      </c>
      <c r="C11" s="701"/>
      <c r="D11" s="701"/>
    </row>
    <row r="12" spans="1:7" x14ac:dyDescent="0.2">
      <c r="A12" s="260" t="s">
        <v>618</v>
      </c>
      <c r="B12" s="258" t="s">
        <v>607</v>
      </c>
      <c r="C12" s="261">
        <f>1500-500</f>
        <v>1000</v>
      </c>
      <c r="D12" s="262" t="s">
        <v>594</v>
      </c>
      <c r="E12" s="263"/>
    </row>
    <row r="13" spans="1:7" x14ac:dyDescent="0.2">
      <c r="A13" s="260" t="s">
        <v>618</v>
      </c>
      <c r="B13" s="258" t="s">
        <v>608</v>
      </c>
      <c r="C13" s="261">
        <f>2500-1500</f>
        <v>1000</v>
      </c>
      <c r="D13" s="262" t="s">
        <v>594</v>
      </c>
      <c r="E13" s="263"/>
    </row>
    <row r="14" spans="1:7" x14ac:dyDescent="0.2">
      <c r="A14" s="260" t="s">
        <v>614</v>
      </c>
      <c r="B14" s="258" t="s">
        <v>609</v>
      </c>
      <c r="C14" s="261">
        <v>0</v>
      </c>
      <c r="D14" s="262" t="s">
        <v>594</v>
      </c>
      <c r="E14" s="263"/>
    </row>
    <row r="15" spans="1:7" x14ac:dyDescent="0.2">
      <c r="A15" s="263"/>
      <c r="B15" s="264"/>
      <c r="C15" s="339">
        <f>SUM(C12:C14)</f>
        <v>2000</v>
      </c>
      <c r="D15" s="266"/>
      <c r="E15" s="263"/>
    </row>
    <row r="16" spans="1:7" x14ac:dyDescent="0.2">
      <c r="A16" s="263"/>
      <c r="B16" s="264"/>
      <c r="C16" s="265"/>
      <c r="D16" s="266"/>
      <c r="E16" s="263"/>
    </row>
    <row r="17" spans="1:365" x14ac:dyDescent="0.2">
      <c r="A17" s="257" t="s">
        <v>610</v>
      </c>
      <c r="B17" s="701" t="s">
        <v>565</v>
      </c>
      <c r="C17" s="701"/>
      <c r="D17" s="701"/>
    </row>
    <row r="18" spans="1:365" x14ac:dyDescent="0.2">
      <c r="A18" s="260" t="s">
        <v>618</v>
      </c>
      <c r="B18" s="258" t="s">
        <v>606</v>
      </c>
      <c r="C18" s="270">
        <f>6000-2500</f>
        <v>3500</v>
      </c>
      <c r="D18" s="262" t="s">
        <v>594</v>
      </c>
      <c r="E18" s="263"/>
    </row>
    <row r="19" spans="1:365" x14ac:dyDescent="0.2">
      <c r="A19" s="271"/>
      <c r="B19" s="264"/>
      <c r="C19" s="340">
        <f>SUM(C18)</f>
        <v>3500</v>
      </c>
      <c r="D19" s="266"/>
      <c r="E19" s="263"/>
      <c r="F19" s="705" t="s">
        <v>284</v>
      </c>
      <c r="G19" s="706"/>
      <c r="H19" s="706"/>
      <c r="I19" s="706"/>
      <c r="J19" s="706"/>
      <c r="K19" s="706"/>
      <c r="L19" s="706"/>
      <c r="M19" s="706"/>
      <c r="N19" s="706"/>
      <c r="O19" s="706"/>
      <c r="P19" s="706"/>
      <c r="Q19" s="707"/>
      <c r="R19" s="705" t="s">
        <v>285</v>
      </c>
      <c r="S19" s="706"/>
      <c r="T19" s="706"/>
      <c r="U19" s="706"/>
      <c r="V19" s="706"/>
      <c r="W19" s="706"/>
      <c r="X19" s="706"/>
      <c r="Y19" s="706"/>
      <c r="Z19" s="706"/>
      <c r="AA19" s="706"/>
      <c r="AB19" s="706"/>
      <c r="AC19" s="707"/>
      <c r="AD19" s="705" t="s">
        <v>286</v>
      </c>
      <c r="AE19" s="706"/>
      <c r="AF19" s="706"/>
      <c r="AG19" s="706"/>
      <c r="AH19" s="706"/>
      <c r="AI19" s="706"/>
      <c r="AJ19" s="706"/>
      <c r="AK19" s="706"/>
      <c r="AL19" s="706"/>
      <c r="AM19" s="706"/>
      <c r="AN19" s="706"/>
      <c r="AO19" s="707"/>
      <c r="AP19" s="705" t="s">
        <v>287</v>
      </c>
      <c r="AQ19" s="706"/>
      <c r="AR19" s="706"/>
      <c r="AS19" s="706"/>
      <c r="AT19" s="706"/>
      <c r="AU19" s="706"/>
      <c r="AV19" s="706"/>
      <c r="AW19" s="706"/>
      <c r="AX19" s="706"/>
      <c r="AY19" s="706"/>
      <c r="AZ19" s="706"/>
      <c r="BA19" s="707"/>
      <c r="BB19" s="705" t="s">
        <v>288</v>
      </c>
      <c r="BC19" s="706"/>
      <c r="BD19" s="706"/>
      <c r="BE19" s="706"/>
      <c r="BF19" s="706"/>
      <c r="BG19" s="706"/>
      <c r="BH19" s="706"/>
      <c r="BI19" s="706"/>
      <c r="BJ19" s="706"/>
      <c r="BK19" s="706"/>
      <c r="BL19" s="706"/>
      <c r="BM19" s="707"/>
      <c r="BN19" s="705" t="s">
        <v>289</v>
      </c>
      <c r="BO19" s="706"/>
      <c r="BP19" s="706"/>
      <c r="BQ19" s="706"/>
      <c r="BR19" s="706"/>
      <c r="BS19" s="706"/>
      <c r="BT19" s="706"/>
      <c r="BU19" s="706"/>
      <c r="BV19" s="706"/>
      <c r="BW19" s="706"/>
      <c r="BX19" s="706"/>
      <c r="BY19" s="707"/>
      <c r="BZ19" s="705" t="s">
        <v>290</v>
      </c>
      <c r="CA19" s="706"/>
      <c r="CB19" s="706"/>
      <c r="CC19" s="706"/>
      <c r="CD19" s="706"/>
      <c r="CE19" s="706"/>
      <c r="CF19" s="706"/>
      <c r="CG19" s="706"/>
      <c r="CH19" s="706"/>
      <c r="CI19" s="706"/>
      <c r="CJ19" s="706"/>
      <c r="CK19" s="707"/>
      <c r="CL19" s="705" t="s">
        <v>291</v>
      </c>
      <c r="CM19" s="706"/>
      <c r="CN19" s="706"/>
      <c r="CO19" s="706"/>
      <c r="CP19" s="706"/>
      <c r="CQ19" s="706"/>
      <c r="CR19" s="706"/>
      <c r="CS19" s="706"/>
      <c r="CT19" s="706"/>
      <c r="CU19" s="706"/>
      <c r="CV19" s="706"/>
      <c r="CW19" s="707"/>
      <c r="CX19" s="705" t="s">
        <v>292</v>
      </c>
      <c r="CY19" s="706"/>
      <c r="CZ19" s="706"/>
      <c r="DA19" s="706"/>
      <c r="DB19" s="706"/>
      <c r="DC19" s="706"/>
      <c r="DD19" s="706"/>
      <c r="DE19" s="706"/>
      <c r="DF19" s="706"/>
      <c r="DG19" s="706"/>
      <c r="DH19" s="706"/>
      <c r="DI19" s="707"/>
      <c r="DJ19" s="705" t="s">
        <v>293</v>
      </c>
      <c r="DK19" s="706"/>
      <c r="DL19" s="706"/>
      <c r="DM19" s="706"/>
      <c r="DN19" s="706"/>
      <c r="DO19" s="706"/>
      <c r="DP19" s="706"/>
      <c r="DQ19" s="706"/>
      <c r="DR19" s="706"/>
      <c r="DS19" s="706"/>
      <c r="DT19" s="706"/>
      <c r="DU19" s="707"/>
      <c r="DV19" s="705" t="s">
        <v>294</v>
      </c>
      <c r="DW19" s="706"/>
      <c r="DX19" s="706"/>
      <c r="DY19" s="706"/>
      <c r="DZ19" s="706"/>
      <c r="EA19" s="706"/>
      <c r="EB19" s="706"/>
      <c r="EC19" s="706"/>
      <c r="ED19" s="706"/>
      <c r="EE19" s="706"/>
      <c r="EF19" s="706"/>
      <c r="EG19" s="707"/>
      <c r="EH19" s="705" t="s">
        <v>295</v>
      </c>
      <c r="EI19" s="706"/>
      <c r="EJ19" s="706"/>
      <c r="EK19" s="706"/>
      <c r="EL19" s="706"/>
      <c r="EM19" s="706"/>
      <c r="EN19" s="706"/>
      <c r="EO19" s="706"/>
      <c r="EP19" s="706"/>
      <c r="EQ19" s="706"/>
      <c r="ER19" s="706"/>
      <c r="ES19" s="707"/>
      <c r="ET19" s="705" t="s">
        <v>296</v>
      </c>
      <c r="EU19" s="706"/>
      <c r="EV19" s="706"/>
      <c r="EW19" s="706"/>
      <c r="EX19" s="706"/>
      <c r="EY19" s="706"/>
      <c r="EZ19" s="706"/>
      <c r="FA19" s="706"/>
      <c r="FB19" s="706"/>
      <c r="FC19" s="706"/>
      <c r="FD19" s="706"/>
      <c r="FE19" s="707"/>
      <c r="FF19" s="705" t="s">
        <v>297</v>
      </c>
      <c r="FG19" s="706"/>
      <c r="FH19" s="706"/>
      <c r="FI19" s="706"/>
      <c r="FJ19" s="706"/>
      <c r="FK19" s="706"/>
      <c r="FL19" s="706"/>
      <c r="FM19" s="706"/>
      <c r="FN19" s="706"/>
      <c r="FO19" s="706"/>
      <c r="FP19" s="706"/>
      <c r="FQ19" s="707"/>
      <c r="FR19" s="705" t="s">
        <v>298</v>
      </c>
      <c r="FS19" s="706"/>
      <c r="FT19" s="706"/>
      <c r="FU19" s="706"/>
      <c r="FV19" s="706"/>
      <c r="FW19" s="706"/>
      <c r="FX19" s="706"/>
      <c r="FY19" s="706"/>
      <c r="FZ19" s="706"/>
      <c r="GA19" s="706"/>
      <c r="GB19" s="706"/>
      <c r="GC19" s="707"/>
      <c r="GD19" s="705" t="s">
        <v>299</v>
      </c>
      <c r="GE19" s="706"/>
      <c r="GF19" s="706"/>
      <c r="GG19" s="706"/>
      <c r="GH19" s="706"/>
      <c r="GI19" s="706"/>
      <c r="GJ19" s="706"/>
      <c r="GK19" s="706"/>
      <c r="GL19" s="706"/>
      <c r="GM19" s="706"/>
      <c r="GN19" s="706"/>
      <c r="GO19" s="707"/>
      <c r="GP19" s="705" t="s">
        <v>300</v>
      </c>
      <c r="GQ19" s="706"/>
      <c r="GR19" s="706"/>
      <c r="GS19" s="706"/>
      <c r="GT19" s="706"/>
      <c r="GU19" s="706"/>
      <c r="GV19" s="706"/>
      <c r="GW19" s="706"/>
      <c r="GX19" s="706"/>
      <c r="GY19" s="706"/>
      <c r="GZ19" s="706"/>
      <c r="HA19" s="707"/>
      <c r="HB19" s="705" t="s">
        <v>301</v>
      </c>
      <c r="HC19" s="706"/>
      <c r="HD19" s="706"/>
      <c r="HE19" s="706"/>
      <c r="HF19" s="706"/>
      <c r="HG19" s="706"/>
      <c r="HH19" s="706"/>
      <c r="HI19" s="706"/>
      <c r="HJ19" s="706"/>
      <c r="HK19" s="706"/>
      <c r="HL19" s="706"/>
      <c r="HM19" s="707"/>
      <c r="HN19" s="705" t="s">
        <v>302</v>
      </c>
      <c r="HO19" s="706"/>
      <c r="HP19" s="706"/>
      <c r="HQ19" s="706"/>
      <c r="HR19" s="706"/>
      <c r="HS19" s="706"/>
      <c r="HT19" s="706"/>
      <c r="HU19" s="706"/>
      <c r="HV19" s="706"/>
      <c r="HW19" s="706"/>
      <c r="HX19" s="706"/>
      <c r="HY19" s="707"/>
      <c r="HZ19" s="705" t="s">
        <v>303</v>
      </c>
      <c r="IA19" s="706"/>
      <c r="IB19" s="706"/>
      <c r="IC19" s="706"/>
      <c r="ID19" s="706"/>
      <c r="IE19" s="706"/>
      <c r="IF19" s="706"/>
      <c r="IG19" s="706"/>
      <c r="IH19" s="706"/>
      <c r="II19" s="706"/>
      <c r="IJ19" s="706"/>
      <c r="IK19" s="707"/>
      <c r="IL19" s="705" t="s">
        <v>304</v>
      </c>
      <c r="IM19" s="706"/>
      <c r="IN19" s="706"/>
      <c r="IO19" s="706"/>
      <c r="IP19" s="706"/>
      <c r="IQ19" s="706"/>
      <c r="IR19" s="706"/>
      <c r="IS19" s="706"/>
      <c r="IT19" s="706"/>
      <c r="IU19" s="706"/>
      <c r="IV19" s="706"/>
      <c r="IW19" s="707"/>
      <c r="IX19" s="705" t="s">
        <v>305</v>
      </c>
      <c r="IY19" s="706"/>
      <c r="IZ19" s="706"/>
      <c r="JA19" s="706"/>
      <c r="JB19" s="706"/>
      <c r="JC19" s="706"/>
      <c r="JD19" s="706"/>
      <c r="JE19" s="706"/>
      <c r="JF19" s="706"/>
      <c r="JG19" s="706"/>
      <c r="JH19" s="706"/>
      <c r="JI19" s="707"/>
      <c r="JJ19" s="705" t="s">
        <v>306</v>
      </c>
      <c r="JK19" s="706"/>
      <c r="JL19" s="706"/>
      <c r="JM19" s="706"/>
      <c r="JN19" s="706"/>
      <c r="JO19" s="706"/>
      <c r="JP19" s="706"/>
      <c r="JQ19" s="706"/>
      <c r="JR19" s="706"/>
      <c r="JS19" s="706"/>
      <c r="JT19" s="706"/>
      <c r="JU19" s="707"/>
      <c r="JV19" s="705" t="s">
        <v>307</v>
      </c>
      <c r="JW19" s="706"/>
      <c r="JX19" s="706"/>
      <c r="JY19" s="706"/>
      <c r="JZ19" s="706"/>
      <c r="KA19" s="706"/>
      <c r="KB19" s="706"/>
      <c r="KC19" s="706"/>
      <c r="KD19" s="706"/>
      <c r="KE19" s="706"/>
      <c r="KF19" s="706"/>
      <c r="KG19" s="707"/>
      <c r="KH19" s="705" t="s">
        <v>308</v>
      </c>
      <c r="KI19" s="706"/>
      <c r="KJ19" s="706"/>
      <c r="KK19" s="706"/>
      <c r="KL19" s="706"/>
      <c r="KM19" s="706"/>
      <c r="KN19" s="706"/>
      <c r="KO19" s="706"/>
      <c r="KP19" s="706"/>
      <c r="KQ19" s="706"/>
      <c r="KR19" s="706"/>
      <c r="KS19" s="707"/>
      <c r="KT19" s="705" t="s">
        <v>309</v>
      </c>
      <c r="KU19" s="706"/>
      <c r="KV19" s="706"/>
      <c r="KW19" s="706"/>
      <c r="KX19" s="706"/>
      <c r="KY19" s="706"/>
      <c r="KZ19" s="706"/>
      <c r="LA19" s="706"/>
      <c r="LB19" s="706"/>
      <c r="LC19" s="706"/>
      <c r="LD19" s="706"/>
      <c r="LE19" s="707"/>
      <c r="LF19" s="705" t="s">
        <v>310</v>
      </c>
      <c r="LG19" s="706"/>
      <c r="LH19" s="706"/>
      <c r="LI19" s="706"/>
      <c r="LJ19" s="706"/>
      <c r="LK19" s="706"/>
      <c r="LL19" s="706"/>
      <c r="LM19" s="706"/>
      <c r="LN19" s="706"/>
      <c r="LO19" s="706"/>
      <c r="LP19" s="706"/>
      <c r="LQ19" s="707"/>
      <c r="LR19" s="705" t="s">
        <v>311</v>
      </c>
      <c r="LS19" s="706"/>
      <c r="LT19" s="706"/>
      <c r="LU19" s="706"/>
      <c r="LV19" s="706"/>
      <c r="LW19" s="706"/>
      <c r="LX19" s="706"/>
      <c r="LY19" s="706"/>
      <c r="LZ19" s="706"/>
      <c r="MA19" s="706"/>
      <c r="MB19" s="706"/>
      <c r="MC19" s="707"/>
      <c r="MD19" s="705" t="s">
        <v>312</v>
      </c>
      <c r="ME19" s="706"/>
      <c r="MF19" s="706"/>
      <c r="MG19" s="706"/>
      <c r="MH19" s="706"/>
      <c r="MI19" s="706"/>
      <c r="MJ19" s="706"/>
      <c r="MK19" s="706"/>
      <c r="ML19" s="706"/>
      <c r="MM19" s="706"/>
      <c r="MN19" s="706"/>
      <c r="MO19" s="707"/>
      <c r="MP19" s="705" t="s">
        <v>313</v>
      </c>
      <c r="MQ19" s="706"/>
      <c r="MR19" s="706"/>
      <c r="MS19" s="706"/>
      <c r="MT19" s="706"/>
      <c r="MU19" s="706"/>
      <c r="MV19" s="706"/>
      <c r="MW19" s="706"/>
      <c r="MX19" s="706"/>
      <c r="MY19" s="706"/>
      <c r="MZ19" s="706"/>
      <c r="NA19" s="707"/>
    </row>
    <row r="20" spans="1:365" s="282" customFormat="1" x14ac:dyDescent="0.2">
      <c r="A20" s="278"/>
      <c r="B20" s="264"/>
      <c r="C20" s="279"/>
      <c r="D20" s="280"/>
      <c r="E20" s="343" t="s">
        <v>920</v>
      </c>
      <c r="F20" s="352">
        <v>1</v>
      </c>
      <c r="G20" s="344">
        <f>F20+1</f>
        <v>2</v>
      </c>
      <c r="H20" s="344">
        <f t="shared" ref="H20:BS20" si="1">G20+1</f>
        <v>3</v>
      </c>
      <c r="I20" s="344">
        <f t="shared" si="1"/>
        <v>4</v>
      </c>
      <c r="J20" s="344">
        <f t="shared" si="1"/>
        <v>5</v>
      </c>
      <c r="K20" s="344">
        <f t="shared" si="1"/>
        <v>6</v>
      </c>
      <c r="L20" s="344">
        <f t="shared" si="1"/>
        <v>7</v>
      </c>
      <c r="M20" s="344">
        <f t="shared" si="1"/>
        <v>8</v>
      </c>
      <c r="N20" s="344">
        <f t="shared" si="1"/>
        <v>9</v>
      </c>
      <c r="O20" s="344">
        <f t="shared" si="1"/>
        <v>10</v>
      </c>
      <c r="P20" s="344">
        <f t="shared" si="1"/>
        <v>11</v>
      </c>
      <c r="Q20" s="345">
        <f t="shared" si="1"/>
        <v>12</v>
      </c>
      <c r="R20" s="352">
        <f t="shared" si="1"/>
        <v>13</v>
      </c>
      <c r="S20" s="344">
        <f t="shared" si="1"/>
        <v>14</v>
      </c>
      <c r="T20" s="344">
        <f t="shared" si="1"/>
        <v>15</v>
      </c>
      <c r="U20" s="344">
        <f t="shared" si="1"/>
        <v>16</v>
      </c>
      <c r="V20" s="344">
        <f t="shared" si="1"/>
        <v>17</v>
      </c>
      <c r="W20" s="344">
        <f t="shared" si="1"/>
        <v>18</v>
      </c>
      <c r="X20" s="344">
        <f t="shared" si="1"/>
        <v>19</v>
      </c>
      <c r="Y20" s="344">
        <f t="shared" si="1"/>
        <v>20</v>
      </c>
      <c r="Z20" s="344">
        <f t="shared" si="1"/>
        <v>21</v>
      </c>
      <c r="AA20" s="344">
        <f t="shared" si="1"/>
        <v>22</v>
      </c>
      <c r="AB20" s="344">
        <f t="shared" si="1"/>
        <v>23</v>
      </c>
      <c r="AC20" s="345">
        <f t="shared" si="1"/>
        <v>24</v>
      </c>
      <c r="AD20" s="352">
        <f t="shared" si="1"/>
        <v>25</v>
      </c>
      <c r="AE20" s="344">
        <f t="shared" si="1"/>
        <v>26</v>
      </c>
      <c r="AF20" s="344">
        <f t="shared" si="1"/>
        <v>27</v>
      </c>
      <c r="AG20" s="344">
        <f t="shared" si="1"/>
        <v>28</v>
      </c>
      <c r="AH20" s="344">
        <f t="shared" si="1"/>
        <v>29</v>
      </c>
      <c r="AI20" s="344">
        <f t="shared" si="1"/>
        <v>30</v>
      </c>
      <c r="AJ20" s="344">
        <f t="shared" si="1"/>
        <v>31</v>
      </c>
      <c r="AK20" s="344">
        <f t="shared" si="1"/>
        <v>32</v>
      </c>
      <c r="AL20" s="344">
        <f t="shared" si="1"/>
        <v>33</v>
      </c>
      <c r="AM20" s="344">
        <f t="shared" si="1"/>
        <v>34</v>
      </c>
      <c r="AN20" s="344">
        <f t="shared" si="1"/>
        <v>35</v>
      </c>
      <c r="AO20" s="345">
        <f t="shared" si="1"/>
        <v>36</v>
      </c>
      <c r="AP20" s="352">
        <f t="shared" si="1"/>
        <v>37</v>
      </c>
      <c r="AQ20" s="344">
        <f t="shared" si="1"/>
        <v>38</v>
      </c>
      <c r="AR20" s="344">
        <f t="shared" si="1"/>
        <v>39</v>
      </c>
      <c r="AS20" s="344">
        <f t="shared" si="1"/>
        <v>40</v>
      </c>
      <c r="AT20" s="344">
        <f t="shared" si="1"/>
        <v>41</v>
      </c>
      <c r="AU20" s="344">
        <f t="shared" si="1"/>
        <v>42</v>
      </c>
      <c r="AV20" s="344">
        <f t="shared" si="1"/>
        <v>43</v>
      </c>
      <c r="AW20" s="344">
        <f t="shared" si="1"/>
        <v>44</v>
      </c>
      <c r="AX20" s="344">
        <f t="shared" si="1"/>
        <v>45</v>
      </c>
      <c r="AY20" s="344">
        <f t="shared" si="1"/>
        <v>46</v>
      </c>
      <c r="AZ20" s="344">
        <f t="shared" si="1"/>
        <v>47</v>
      </c>
      <c r="BA20" s="345">
        <f t="shared" si="1"/>
        <v>48</v>
      </c>
      <c r="BB20" s="352">
        <f t="shared" si="1"/>
        <v>49</v>
      </c>
      <c r="BC20" s="344">
        <f t="shared" si="1"/>
        <v>50</v>
      </c>
      <c r="BD20" s="344">
        <f t="shared" si="1"/>
        <v>51</v>
      </c>
      <c r="BE20" s="344">
        <f t="shared" si="1"/>
        <v>52</v>
      </c>
      <c r="BF20" s="344">
        <f t="shared" si="1"/>
        <v>53</v>
      </c>
      <c r="BG20" s="344">
        <f t="shared" si="1"/>
        <v>54</v>
      </c>
      <c r="BH20" s="344">
        <f t="shared" si="1"/>
        <v>55</v>
      </c>
      <c r="BI20" s="344">
        <f t="shared" si="1"/>
        <v>56</v>
      </c>
      <c r="BJ20" s="344">
        <f t="shared" si="1"/>
        <v>57</v>
      </c>
      <c r="BK20" s="344">
        <f t="shared" si="1"/>
        <v>58</v>
      </c>
      <c r="BL20" s="344">
        <f t="shared" si="1"/>
        <v>59</v>
      </c>
      <c r="BM20" s="345">
        <f t="shared" si="1"/>
        <v>60</v>
      </c>
      <c r="BN20" s="352">
        <f t="shared" si="1"/>
        <v>61</v>
      </c>
      <c r="BO20" s="344">
        <f t="shared" si="1"/>
        <v>62</v>
      </c>
      <c r="BP20" s="344">
        <f t="shared" si="1"/>
        <v>63</v>
      </c>
      <c r="BQ20" s="344">
        <f t="shared" si="1"/>
        <v>64</v>
      </c>
      <c r="BR20" s="344">
        <f t="shared" si="1"/>
        <v>65</v>
      </c>
      <c r="BS20" s="344">
        <f t="shared" si="1"/>
        <v>66</v>
      </c>
      <c r="BT20" s="344">
        <f t="shared" ref="BT20:EE20" si="2">BS20+1</f>
        <v>67</v>
      </c>
      <c r="BU20" s="344">
        <f t="shared" si="2"/>
        <v>68</v>
      </c>
      <c r="BV20" s="344">
        <f t="shared" si="2"/>
        <v>69</v>
      </c>
      <c r="BW20" s="344">
        <f t="shared" si="2"/>
        <v>70</v>
      </c>
      <c r="BX20" s="344">
        <f t="shared" si="2"/>
        <v>71</v>
      </c>
      <c r="BY20" s="345">
        <f t="shared" si="2"/>
        <v>72</v>
      </c>
      <c r="BZ20" s="352">
        <f t="shared" si="2"/>
        <v>73</v>
      </c>
      <c r="CA20" s="344">
        <f t="shared" si="2"/>
        <v>74</v>
      </c>
      <c r="CB20" s="344">
        <f t="shared" si="2"/>
        <v>75</v>
      </c>
      <c r="CC20" s="344">
        <f t="shared" si="2"/>
        <v>76</v>
      </c>
      <c r="CD20" s="344">
        <f t="shared" si="2"/>
        <v>77</v>
      </c>
      <c r="CE20" s="344">
        <f t="shared" si="2"/>
        <v>78</v>
      </c>
      <c r="CF20" s="344">
        <f t="shared" si="2"/>
        <v>79</v>
      </c>
      <c r="CG20" s="344">
        <f t="shared" si="2"/>
        <v>80</v>
      </c>
      <c r="CH20" s="344">
        <f t="shared" si="2"/>
        <v>81</v>
      </c>
      <c r="CI20" s="344">
        <f t="shared" si="2"/>
        <v>82</v>
      </c>
      <c r="CJ20" s="344">
        <f t="shared" si="2"/>
        <v>83</v>
      </c>
      <c r="CK20" s="345">
        <f t="shared" si="2"/>
        <v>84</v>
      </c>
      <c r="CL20" s="352">
        <f t="shared" si="2"/>
        <v>85</v>
      </c>
      <c r="CM20" s="344">
        <f t="shared" si="2"/>
        <v>86</v>
      </c>
      <c r="CN20" s="344">
        <f t="shared" si="2"/>
        <v>87</v>
      </c>
      <c r="CO20" s="344">
        <f t="shared" si="2"/>
        <v>88</v>
      </c>
      <c r="CP20" s="344">
        <f t="shared" si="2"/>
        <v>89</v>
      </c>
      <c r="CQ20" s="344">
        <f t="shared" si="2"/>
        <v>90</v>
      </c>
      <c r="CR20" s="344">
        <f t="shared" si="2"/>
        <v>91</v>
      </c>
      <c r="CS20" s="344">
        <f t="shared" si="2"/>
        <v>92</v>
      </c>
      <c r="CT20" s="344">
        <f t="shared" si="2"/>
        <v>93</v>
      </c>
      <c r="CU20" s="344">
        <f t="shared" si="2"/>
        <v>94</v>
      </c>
      <c r="CV20" s="344">
        <f t="shared" si="2"/>
        <v>95</v>
      </c>
      <c r="CW20" s="345">
        <f t="shared" si="2"/>
        <v>96</v>
      </c>
      <c r="CX20" s="352">
        <f t="shared" si="2"/>
        <v>97</v>
      </c>
      <c r="CY20" s="344">
        <f t="shared" si="2"/>
        <v>98</v>
      </c>
      <c r="CZ20" s="344">
        <f t="shared" si="2"/>
        <v>99</v>
      </c>
      <c r="DA20" s="344">
        <f t="shared" si="2"/>
        <v>100</v>
      </c>
      <c r="DB20" s="344">
        <f t="shared" si="2"/>
        <v>101</v>
      </c>
      <c r="DC20" s="344">
        <f t="shared" si="2"/>
        <v>102</v>
      </c>
      <c r="DD20" s="344">
        <f t="shared" si="2"/>
        <v>103</v>
      </c>
      <c r="DE20" s="344">
        <f t="shared" si="2"/>
        <v>104</v>
      </c>
      <c r="DF20" s="344">
        <f t="shared" si="2"/>
        <v>105</v>
      </c>
      <c r="DG20" s="344">
        <f t="shared" si="2"/>
        <v>106</v>
      </c>
      <c r="DH20" s="344">
        <f t="shared" si="2"/>
        <v>107</v>
      </c>
      <c r="DI20" s="345">
        <f t="shared" si="2"/>
        <v>108</v>
      </c>
      <c r="DJ20" s="352">
        <f t="shared" si="2"/>
        <v>109</v>
      </c>
      <c r="DK20" s="344">
        <f t="shared" si="2"/>
        <v>110</v>
      </c>
      <c r="DL20" s="344">
        <f t="shared" si="2"/>
        <v>111</v>
      </c>
      <c r="DM20" s="344">
        <f t="shared" si="2"/>
        <v>112</v>
      </c>
      <c r="DN20" s="344">
        <f t="shared" si="2"/>
        <v>113</v>
      </c>
      <c r="DO20" s="344">
        <f t="shared" si="2"/>
        <v>114</v>
      </c>
      <c r="DP20" s="344">
        <f t="shared" si="2"/>
        <v>115</v>
      </c>
      <c r="DQ20" s="344">
        <f t="shared" si="2"/>
        <v>116</v>
      </c>
      <c r="DR20" s="344">
        <f t="shared" si="2"/>
        <v>117</v>
      </c>
      <c r="DS20" s="344">
        <f t="shared" si="2"/>
        <v>118</v>
      </c>
      <c r="DT20" s="344">
        <f t="shared" si="2"/>
        <v>119</v>
      </c>
      <c r="DU20" s="345">
        <f t="shared" si="2"/>
        <v>120</v>
      </c>
      <c r="DV20" s="352">
        <f t="shared" si="2"/>
        <v>121</v>
      </c>
      <c r="DW20" s="344">
        <f t="shared" si="2"/>
        <v>122</v>
      </c>
      <c r="DX20" s="344">
        <f t="shared" si="2"/>
        <v>123</v>
      </c>
      <c r="DY20" s="344">
        <f t="shared" si="2"/>
        <v>124</v>
      </c>
      <c r="DZ20" s="344">
        <f t="shared" si="2"/>
        <v>125</v>
      </c>
      <c r="EA20" s="344">
        <f t="shared" si="2"/>
        <v>126</v>
      </c>
      <c r="EB20" s="344">
        <f t="shared" si="2"/>
        <v>127</v>
      </c>
      <c r="EC20" s="344">
        <f t="shared" si="2"/>
        <v>128</v>
      </c>
      <c r="ED20" s="344">
        <f t="shared" si="2"/>
        <v>129</v>
      </c>
      <c r="EE20" s="344">
        <f t="shared" si="2"/>
        <v>130</v>
      </c>
      <c r="EF20" s="344">
        <f t="shared" ref="EF20:GQ20" si="3">EE20+1</f>
        <v>131</v>
      </c>
      <c r="EG20" s="345">
        <f t="shared" si="3"/>
        <v>132</v>
      </c>
      <c r="EH20" s="352">
        <f t="shared" si="3"/>
        <v>133</v>
      </c>
      <c r="EI20" s="344">
        <f t="shared" si="3"/>
        <v>134</v>
      </c>
      <c r="EJ20" s="344">
        <f t="shared" si="3"/>
        <v>135</v>
      </c>
      <c r="EK20" s="344">
        <f t="shared" si="3"/>
        <v>136</v>
      </c>
      <c r="EL20" s="344">
        <f t="shared" si="3"/>
        <v>137</v>
      </c>
      <c r="EM20" s="344">
        <f t="shared" si="3"/>
        <v>138</v>
      </c>
      <c r="EN20" s="344">
        <f t="shared" si="3"/>
        <v>139</v>
      </c>
      <c r="EO20" s="344">
        <f t="shared" si="3"/>
        <v>140</v>
      </c>
      <c r="EP20" s="344">
        <f t="shared" si="3"/>
        <v>141</v>
      </c>
      <c r="EQ20" s="344">
        <f t="shared" si="3"/>
        <v>142</v>
      </c>
      <c r="ER20" s="344">
        <f t="shared" si="3"/>
        <v>143</v>
      </c>
      <c r="ES20" s="345">
        <f t="shared" si="3"/>
        <v>144</v>
      </c>
      <c r="ET20" s="352">
        <f t="shared" si="3"/>
        <v>145</v>
      </c>
      <c r="EU20" s="344">
        <f t="shared" si="3"/>
        <v>146</v>
      </c>
      <c r="EV20" s="344">
        <f t="shared" si="3"/>
        <v>147</v>
      </c>
      <c r="EW20" s="344">
        <f t="shared" si="3"/>
        <v>148</v>
      </c>
      <c r="EX20" s="344">
        <f t="shared" si="3"/>
        <v>149</v>
      </c>
      <c r="EY20" s="344">
        <f t="shared" si="3"/>
        <v>150</v>
      </c>
      <c r="EZ20" s="344">
        <f t="shared" si="3"/>
        <v>151</v>
      </c>
      <c r="FA20" s="344">
        <f t="shared" si="3"/>
        <v>152</v>
      </c>
      <c r="FB20" s="344">
        <f t="shared" si="3"/>
        <v>153</v>
      </c>
      <c r="FC20" s="344">
        <f t="shared" si="3"/>
        <v>154</v>
      </c>
      <c r="FD20" s="344">
        <f t="shared" si="3"/>
        <v>155</v>
      </c>
      <c r="FE20" s="345">
        <f t="shared" si="3"/>
        <v>156</v>
      </c>
      <c r="FF20" s="352">
        <f t="shared" si="3"/>
        <v>157</v>
      </c>
      <c r="FG20" s="344">
        <f t="shared" si="3"/>
        <v>158</v>
      </c>
      <c r="FH20" s="344">
        <f t="shared" si="3"/>
        <v>159</v>
      </c>
      <c r="FI20" s="344">
        <f t="shared" si="3"/>
        <v>160</v>
      </c>
      <c r="FJ20" s="344">
        <f t="shared" si="3"/>
        <v>161</v>
      </c>
      <c r="FK20" s="344">
        <f t="shared" si="3"/>
        <v>162</v>
      </c>
      <c r="FL20" s="344">
        <f t="shared" si="3"/>
        <v>163</v>
      </c>
      <c r="FM20" s="344">
        <f t="shared" si="3"/>
        <v>164</v>
      </c>
      <c r="FN20" s="344">
        <f t="shared" si="3"/>
        <v>165</v>
      </c>
      <c r="FO20" s="344">
        <f t="shared" si="3"/>
        <v>166</v>
      </c>
      <c r="FP20" s="344">
        <f t="shared" si="3"/>
        <v>167</v>
      </c>
      <c r="FQ20" s="345">
        <f t="shared" si="3"/>
        <v>168</v>
      </c>
      <c r="FR20" s="352">
        <f t="shared" si="3"/>
        <v>169</v>
      </c>
      <c r="FS20" s="344">
        <f t="shared" si="3"/>
        <v>170</v>
      </c>
      <c r="FT20" s="344">
        <f t="shared" si="3"/>
        <v>171</v>
      </c>
      <c r="FU20" s="344">
        <f t="shared" si="3"/>
        <v>172</v>
      </c>
      <c r="FV20" s="344">
        <f t="shared" si="3"/>
        <v>173</v>
      </c>
      <c r="FW20" s="344">
        <f t="shared" si="3"/>
        <v>174</v>
      </c>
      <c r="FX20" s="344">
        <f t="shared" si="3"/>
        <v>175</v>
      </c>
      <c r="FY20" s="344">
        <f t="shared" si="3"/>
        <v>176</v>
      </c>
      <c r="FZ20" s="344">
        <f t="shared" si="3"/>
        <v>177</v>
      </c>
      <c r="GA20" s="344">
        <f t="shared" si="3"/>
        <v>178</v>
      </c>
      <c r="GB20" s="344">
        <f t="shared" si="3"/>
        <v>179</v>
      </c>
      <c r="GC20" s="345">
        <f t="shared" si="3"/>
        <v>180</v>
      </c>
      <c r="GD20" s="352">
        <f t="shared" si="3"/>
        <v>181</v>
      </c>
      <c r="GE20" s="344">
        <f t="shared" si="3"/>
        <v>182</v>
      </c>
      <c r="GF20" s="344">
        <f t="shared" si="3"/>
        <v>183</v>
      </c>
      <c r="GG20" s="344">
        <f t="shared" si="3"/>
        <v>184</v>
      </c>
      <c r="GH20" s="344">
        <f t="shared" si="3"/>
        <v>185</v>
      </c>
      <c r="GI20" s="344">
        <f t="shared" si="3"/>
        <v>186</v>
      </c>
      <c r="GJ20" s="344">
        <f t="shared" si="3"/>
        <v>187</v>
      </c>
      <c r="GK20" s="344">
        <f t="shared" si="3"/>
        <v>188</v>
      </c>
      <c r="GL20" s="344">
        <f t="shared" si="3"/>
        <v>189</v>
      </c>
      <c r="GM20" s="344">
        <f t="shared" si="3"/>
        <v>190</v>
      </c>
      <c r="GN20" s="344">
        <f t="shared" si="3"/>
        <v>191</v>
      </c>
      <c r="GO20" s="345">
        <f t="shared" si="3"/>
        <v>192</v>
      </c>
      <c r="GP20" s="352">
        <f t="shared" si="3"/>
        <v>193</v>
      </c>
      <c r="GQ20" s="344">
        <f t="shared" si="3"/>
        <v>194</v>
      </c>
      <c r="GR20" s="344">
        <f t="shared" ref="GR20:HO20" si="4">GQ20+1</f>
        <v>195</v>
      </c>
      <c r="GS20" s="344">
        <f t="shared" si="4"/>
        <v>196</v>
      </c>
      <c r="GT20" s="344">
        <f t="shared" si="4"/>
        <v>197</v>
      </c>
      <c r="GU20" s="344">
        <f t="shared" si="4"/>
        <v>198</v>
      </c>
      <c r="GV20" s="344">
        <f t="shared" si="4"/>
        <v>199</v>
      </c>
      <c r="GW20" s="344">
        <f t="shared" si="4"/>
        <v>200</v>
      </c>
      <c r="GX20" s="344">
        <f t="shared" si="4"/>
        <v>201</v>
      </c>
      <c r="GY20" s="344">
        <f t="shared" si="4"/>
        <v>202</v>
      </c>
      <c r="GZ20" s="344">
        <f t="shared" si="4"/>
        <v>203</v>
      </c>
      <c r="HA20" s="345">
        <f t="shared" si="4"/>
        <v>204</v>
      </c>
      <c r="HB20" s="352">
        <f t="shared" si="4"/>
        <v>205</v>
      </c>
      <c r="HC20" s="344">
        <f t="shared" si="4"/>
        <v>206</v>
      </c>
      <c r="HD20" s="344">
        <f t="shared" si="4"/>
        <v>207</v>
      </c>
      <c r="HE20" s="344">
        <f t="shared" si="4"/>
        <v>208</v>
      </c>
      <c r="HF20" s="344">
        <f t="shared" si="4"/>
        <v>209</v>
      </c>
      <c r="HG20" s="344">
        <f t="shared" si="4"/>
        <v>210</v>
      </c>
      <c r="HH20" s="344">
        <f t="shared" si="4"/>
        <v>211</v>
      </c>
      <c r="HI20" s="344">
        <f t="shared" si="4"/>
        <v>212</v>
      </c>
      <c r="HJ20" s="344">
        <f t="shared" si="4"/>
        <v>213</v>
      </c>
      <c r="HK20" s="344">
        <f t="shared" si="4"/>
        <v>214</v>
      </c>
      <c r="HL20" s="344">
        <f t="shared" si="4"/>
        <v>215</v>
      </c>
      <c r="HM20" s="345">
        <f t="shared" si="4"/>
        <v>216</v>
      </c>
      <c r="HN20" s="352">
        <f t="shared" si="4"/>
        <v>217</v>
      </c>
      <c r="HO20" s="344">
        <f t="shared" si="4"/>
        <v>218</v>
      </c>
      <c r="HP20" s="344">
        <f>HO20+1</f>
        <v>219</v>
      </c>
      <c r="HQ20" s="344">
        <f t="shared" ref="HQ20:KB20" si="5">HP20+1</f>
        <v>220</v>
      </c>
      <c r="HR20" s="344">
        <f t="shared" si="5"/>
        <v>221</v>
      </c>
      <c r="HS20" s="344">
        <f t="shared" si="5"/>
        <v>222</v>
      </c>
      <c r="HT20" s="344">
        <f t="shared" si="5"/>
        <v>223</v>
      </c>
      <c r="HU20" s="344">
        <f t="shared" si="5"/>
        <v>224</v>
      </c>
      <c r="HV20" s="344">
        <f t="shared" si="5"/>
        <v>225</v>
      </c>
      <c r="HW20" s="344">
        <f t="shared" si="5"/>
        <v>226</v>
      </c>
      <c r="HX20" s="344">
        <f t="shared" si="5"/>
        <v>227</v>
      </c>
      <c r="HY20" s="345">
        <f t="shared" si="5"/>
        <v>228</v>
      </c>
      <c r="HZ20" s="352">
        <f t="shared" si="5"/>
        <v>229</v>
      </c>
      <c r="IA20" s="344">
        <f t="shared" si="5"/>
        <v>230</v>
      </c>
      <c r="IB20" s="344">
        <f t="shared" si="5"/>
        <v>231</v>
      </c>
      <c r="IC20" s="344">
        <f t="shared" si="5"/>
        <v>232</v>
      </c>
      <c r="ID20" s="344">
        <f t="shared" si="5"/>
        <v>233</v>
      </c>
      <c r="IE20" s="344">
        <f t="shared" si="5"/>
        <v>234</v>
      </c>
      <c r="IF20" s="344">
        <f t="shared" si="5"/>
        <v>235</v>
      </c>
      <c r="IG20" s="344">
        <f t="shared" si="5"/>
        <v>236</v>
      </c>
      <c r="IH20" s="344">
        <f t="shared" si="5"/>
        <v>237</v>
      </c>
      <c r="II20" s="344">
        <f t="shared" si="5"/>
        <v>238</v>
      </c>
      <c r="IJ20" s="344">
        <f t="shared" si="5"/>
        <v>239</v>
      </c>
      <c r="IK20" s="345">
        <f t="shared" si="5"/>
        <v>240</v>
      </c>
      <c r="IL20" s="352">
        <f t="shared" si="5"/>
        <v>241</v>
      </c>
      <c r="IM20" s="344">
        <f t="shared" si="5"/>
        <v>242</v>
      </c>
      <c r="IN20" s="344">
        <f t="shared" si="5"/>
        <v>243</v>
      </c>
      <c r="IO20" s="344">
        <f t="shared" si="5"/>
        <v>244</v>
      </c>
      <c r="IP20" s="344">
        <f t="shared" si="5"/>
        <v>245</v>
      </c>
      <c r="IQ20" s="344">
        <f t="shared" si="5"/>
        <v>246</v>
      </c>
      <c r="IR20" s="344">
        <f t="shared" si="5"/>
        <v>247</v>
      </c>
      <c r="IS20" s="344">
        <f t="shared" si="5"/>
        <v>248</v>
      </c>
      <c r="IT20" s="344">
        <f t="shared" si="5"/>
        <v>249</v>
      </c>
      <c r="IU20" s="344">
        <f t="shared" si="5"/>
        <v>250</v>
      </c>
      <c r="IV20" s="344">
        <f t="shared" si="5"/>
        <v>251</v>
      </c>
      <c r="IW20" s="345">
        <f t="shared" si="5"/>
        <v>252</v>
      </c>
      <c r="IX20" s="352">
        <f t="shared" si="5"/>
        <v>253</v>
      </c>
      <c r="IY20" s="344">
        <f t="shared" si="5"/>
        <v>254</v>
      </c>
      <c r="IZ20" s="344">
        <f t="shared" si="5"/>
        <v>255</v>
      </c>
      <c r="JA20" s="344">
        <f t="shared" si="5"/>
        <v>256</v>
      </c>
      <c r="JB20" s="344">
        <f t="shared" si="5"/>
        <v>257</v>
      </c>
      <c r="JC20" s="344">
        <f t="shared" si="5"/>
        <v>258</v>
      </c>
      <c r="JD20" s="344">
        <f t="shared" si="5"/>
        <v>259</v>
      </c>
      <c r="JE20" s="344">
        <f t="shared" si="5"/>
        <v>260</v>
      </c>
      <c r="JF20" s="344">
        <f t="shared" si="5"/>
        <v>261</v>
      </c>
      <c r="JG20" s="344">
        <f t="shared" si="5"/>
        <v>262</v>
      </c>
      <c r="JH20" s="344">
        <f t="shared" si="5"/>
        <v>263</v>
      </c>
      <c r="JI20" s="345">
        <f t="shared" si="5"/>
        <v>264</v>
      </c>
      <c r="JJ20" s="352">
        <f t="shared" si="5"/>
        <v>265</v>
      </c>
      <c r="JK20" s="344">
        <f t="shared" si="5"/>
        <v>266</v>
      </c>
      <c r="JL20" s="344">
        <f t="shared" si="5"/>
        <v>267</v>
      </c>
      <c r="JM20" s="344">
        <f t="shared" si="5"/>
        <v>268</v>
      </c>
      <c r="JN20" s="344">
        <f t="shared" si="5"/>
        <v>269</v>
      </c>
      <c r="JO20" s="344">
        <f t="shared" si="5"/>
        <v>270</v>
      </c>
      <c r="JP20" s="344">
        <f t="shared" si="5"/>
        <v>271</v>
      </c>
      <c r="JQ20" s="344">
        <f t="shared" si="5"/>
        <v>272</v>
      </c>
      <c r="JR20" s="344">
        <f t="shared" si="5"/>
        <v>273</v>
      </c>
      <c r="JS20" s="344">
        <f t="shared" si="5"/>
        <v>274</v>
      </c>
      <c r="JT20" s="344">
        <f t="shared" si="5"/>
        <v>275</v>
      </c>
      <c r="JU20" s="345">
        <f t="shared" si="5"/>
        <v>276</v>
      </c>
      <c r="JV20" s="352">
        <f t="shared" si="5"/>
        <v>277</v>
      </c>
      <c r="JW20" s="344">
        <f t="shared" si="5"/>
        <v>278</v>
      </c>
      <c r="JX20" s="344">
        <f t="shared" si="5"/>
        <v>279</v>
      </c>
      <c r="JY20" s="344">
        <f t="shared" si="5"/>
        <v>280</v>
      </c>
      <c r="JZ20" s="344">
        <f t="shared" si="5"/>
        <v>281</v>
      </c>
      <c r="KA20" s="344">
        <f t="shared" si="5"/>
        <v>282</v>
      </c>
      <c r="KB20" s="344">
        <f t="shared" si="5"/>
        <v>283</v>
      </c>
      <c r="KC20" s="344">
        <f t="shared" ref="KC20:LC20" si="6">KB20+1</f>
        <v>284</v>
      </c>
      <c r="KD20" s="344">
        <f t="shared" si="6"/>
        <v>285</v>
      </c>
      <c r="KE20" s="344">
        <f t="shared" si="6"/>
        <v>286</v>
      </c>
      <c r="KF20" s="344">
        <f t="shared" si="6"/>
        <v>287</v>
      </c>
      <c r="KG20" s="345">
        <f t="shared" si="6"/>
        <v>288</v>
      </c>
      <c r="KH20" s="352">
        <f t="shared" si="6"/>
        <v>289</v>
      </c>
      <c r="KI20" s="344">
        <f t="shared" si="6"/>
        <v>290</v>
      </c>
      <c r="KJ20" s="344">
        <f t="shared" si="6"/>
        <v>291</v>
      </c>
      <c r="KK20" s="344">
        <f t="shared" si="6"/>
        <v>292</v>
      </c>
      <c r="KL20" s="344">
        <f t="shared" si="6"/>
        <v>293</v>
      </c>
      <c r="KM20" s="344">
        <f t="shared" si="6"/>
        <v>294</v>
      </c>
      <c r="KN20" s="344">
        <f t="shared" si="6"/>
        <v>295</v>
      </c>
      <c r="KO20" s="344">
        <f t="shared" si="6"/>
        <v>296</v>
      </c>
      <c r="KP20" s="344">
        <f t="shared" si="6"/>
        <v>297</v>
      </c>
      <c r="KQ20" s="344">
        <f t="shared" si="6"/>
        <v>298</v>
      </c>
      <c r="KR20" s="344">
        <f t="shared" si="6"/>
        <v>299</v>
      </c>
      <c r="KS20" s="345">
        <f t="shared" si="6"/>
        <v>300</v>
      </c>
      <c r="KT20" s="352">
        <f t="shared" si="6"/>
        <v>301</v>
      </c>
      <c r="KU20" s="344">
        <f t="shared" si="6"/>
        <v>302</v>
      </c>
      <c r="KV20" s="344">
        <f t="shared" si="6"/>
        <v>303</v>
      </c>
      <c r="KW20" s="344">
        <f t="shared" si="6"/>
        <v>304</v>
      </c>
      <c r="KX20" s="344">
        <f t="shared" si="6"/>
        <v>305</v>
      </c>
      <c r="KY20" s="344">
        <f t="shared" si="6"/>
        <v>306</v>
      </c>
      <c r="KZ20" s="344">
        <f t="shared" si="6"/>
        <v>307</v>
      </c>
      <c r="LA20" s="344">
        <f t="shared" si="6"/>
        <v>308</v>
      </c>
      <c r="LB20" s="344">
        <f t="shared" si="6"/>
        <v>309</v>
      </c>
      <c r="LC20" s="344">
        <f t="shared" si="6"/>
        <v>310</v>
      </c>
      <c r="LD20" s="344">
        <f>LC20+1</f>
        <v>311</v>
      </c>
      <c r="LE20" s="345">
        <f t="shared" ref="LE20:NA20" si="7">LD20+1</f>
        <v>312</v>
      </c>
      <c r="LF20" s="352">
        <f t="shared" si="7"/>
        <v>313</v>
      </c>
      <c r="LG20" s="344">
        <f t="shared" si="7"/>
        <v>314</v>
      </c>
      <c r="LH20" s="344">
        <f t="shared" si="7"/>
        <v>315</v>
      </c>
      <c r="LI20" s="344">
        <f t="shared" si="7"/>
        <v>316</v>
      </c>
      <c r="LJ20" s="344">
        <f t="shared" si="7"/>
        <v>317</v>
      </c>
      <c r="LK20" s="344">
        <f t="shared" si="7"/>
        <v>318</v>
      </c>
      <c r="LL20" s="344">
        <f t="shared" si="7"/>
        <v>319</v>
      </c>
      <c r="LM20" s="344">
        <f t="shared" si="7"/>
        <v>320</v>
      </c>
      <c r="LN20" s="344">
        <f t="shared" si="7"/>
        <v>321</v>
      </c>
      <c r="LO20" s="344">
        <f t="shared" si="7"/>
        <v>322</v>
      </c>
      <c r="LP20" s="344">
        <f t="shared" si="7"/>
        <v>323</v>
      </c>
      <c r="LQ20" s="345">
        <f t="shared" si="7"/>
        <v>324</v>
      </c>
      <c r="LR20" s="352">
        <f t="shared" si="7"/>
        <v>325</v>
      </c>
      <c r="LS20" s="344">
        <f t="shared" si="7"/>
        <v>326</v>
      </c>
      <c r="LT20" s="344">
        <f t="shared" si="7"/>
        <v>327</v>
      </c>
      <c r="LU20" s="344">
        <f t="shared" si="7"/>
        <v>328</v>
      </c>
      <c r="LV20" s="344">
        <f t="shared" si="7"/>
        <v>329</v>
      </c>
      <c r="LW20" s="344">
        <f t="shared" si="7"/>
        <v>330</v>
      </c>
      <c r="LX20" s="344">
        <f t="shared" si="7"/>
        <v>331</v>
      </c>
      <c r="LY20" s="344">
        <f t="shared" si="7"/>
        <v>332</v>
      </c>
      <c r="LZ20" s="344">
        <f t="shared" si="7"/>
        <v>333</v>
      </c>
      <c r="MA20" s="344">
        <f t="shared" si="7"/>
        <v>334</v>
      </c>
      <c r="MB20" s="344">
        <f t="shared" si="7"/>
        <v>335</v>
      </c>
      <c r="MC20" s="345">
        <f t="shared" si="7"/>
        <v>336</v>
      </c>
      <c r="MD20" s="352">
        <f t="shared" si="7"/>
        <v>337</v>
      </c>
      <c r="ME20" s="344">
        <f t="shared" si="7"/>
        <v>338</v>
      </c>
      <c r="MF20" s="344">
        <f t="shared" si="7"/>
        <v>339</v>
      </c>
      <c r="MG20" s="344">
        <f t="shared" si="7"/>
        <v>340</v>
      </c>
      <c r="MH20" s="344">
        <f t="shared" si="7"/>
        <v>341</v>
      </c>
      <c r="MI20" s="344">
        <f t="shared" si="7"/>
        <v>342</v>
      </c>
      <c r="MJ20" s="344">
        <f t="shared" si="7"/>
        <v>343</v>
      </c>
      <c r="MK20" s="344">
        <f t="shared" si="7"/>
        <v>344</v>
      </c>
      <c r="ML20" s="344">
        <f t="shared" si="7"/>
        <v>345</v>
      </c>
      <c r="MM20" s="344">
        <f t="shared" si="7"/>
        <v>346</v>
      </c>
      <c r="MN20" s="344">
        <f t="shared" si="7"/>
        <v>347</v>
      </c>
      <c r="MO20" s="345">
        <f t="shared" si="7"/>
        <v>348</v>
      </c>
      <c r="MP20" s="352">
        <f t="shared" si="7"/>
        <v>349</v>
      </c>
      <c r="MQ20" s="344">
        <f t="shared" si="7"/>
        <v>350</v>
      </c>
      <c r="MR20" s="344">
        <f t="shared" si="7"/>
        <v>351</v>
      </c>
      <c r="MS20" s="344">
        <f t="shared" si="7"/>
        <v>352</v>
      </c>
      <c r="MT20" s="344">
        <f t="shared" si="7"/>
        <v>353</v>
      </c>
      <c r="MU20" s="344">
        <f t="shared" si="7"/>
        <v>354</v>
      </c>
      <c r="MV20" s="344">
        <f t="shared" si="7"/>
        <v>355</v>
      </c>
      <c r="MW20" s="344">
        <f t="shared" si="7"/>
        <v>356</v>
      </c>
      <c r="MX20" s="344">
        <f t="shared" si="7"/>
        <v>357</v>
      </c>
      <c r="MY20" s="344">
        <f t="shared" si="7"/>
        <v>358</v>
      </c>
      <c r="MZ20" s="344">
        <f t="shared" si="7"/>
        <v>359</v>
      </c>
      <c r="NA20" s="345">
        <f t="shared" si="7"/>
        <v>360</v>
      </c>
    </row>
    <row r="21" spans="1:365" x14ac:dyDescent="0.2">
      <c r="A21" s="257" t="s">
        <v>610</v>
      </c>
      <c r="B21" s="701" t="s">
        <v>611</v>
      </c>
      <c r="C21" s="701"/>
      <c r="D21" s="273"/>
      <c r="E21" s="343" t="s">
        <v>646</v>
      </c>
      <c r="F21" s="353">
        <f>'Receitas UGC'!F5</f>
        <v>157649.87220480249</v>
      </c>
      <c r="G21" s="353">
        <f>'Receitas UGC'!G5</f>
        <v>112412.91096439517</v>
      </c>
      <c r="H21" s="353">
        <f>'Receitas UGC'!H5</f>
        <v>113945.32607603427</v>
      </c>
      <c r="I21" s="353">
        <f>'Receitas UGC'!I5</f>
        <v>106530.39242936148</v>
      </c>
      <c r="J21" s="353">
        <f>'Receitas UGC'!J5</f>
        <v>87962.228604727003</v>
      </c>
      <c r="K21" s="353">
        <f>'Receitas UGC'!K5</f>
        <v>93045.78685183452</v>
      </c>
      <c r="L21" s="353">
        <f>'Receitas UGC'!L5</f>
        <v>146280.90178950506</v>
      </c>
      <c r="M21" s="353">
        <f>'Receitas UGC'!M5</f>
        <v>106536.77692249269</v>
      </c>
      <c r="N21" s="353">
        <f>'Receitas UGC'!N5</f>
        <v>114713.0366700032</v>
      </c>
      <c r="O21" s="353">
        <f>'Receitas UGC'!O5</f>
        <v>128113.34152728024</v>
      </c>
      <c r="P21" s="353">
        <f>'Receitas UGC'!P5</f>
        <v>132792.0978959967</v>
      </c>
      <c r="Q21" s="353">
        <f>'Receitas UGC'!Q5</f>
        <v>134840.74617279024</v>
      </c>
      <c r="R21" s="353">
        <f>'Receitas UGC'!R5</f>
        <v>166306.95240047041</v>
      </c>
      <c r="S21" s="353">
        <f>'Receitas UGC'!S5</f>
        <v>127863.70352246458</v>
      </c>
      <c r="T21" s="353">
        <f>'Receitas UGC'!T5</f>
        <v>111854.79897418499</v>
      </c>
      <c r="U21" s="353">
        <f>'Receitas UGC'!U5</f>
        <v>110252.7835347862</v>
      </c>
      <c r="V21" s="353">
        <f>'Receitas UGC'!V5</f>
        <v>92948.223264721004</v>
      </c>
      <c r="W21" s="353">
        <f>'Receitas UGC'!W5</f>
        <v>96328.208868395915</v>
      </c>
      <c r="X21" s="353">
        <f>'Receitas UGC'!X5</f>
        <v>150206.5994289481</v>
      </c>
      <c r="Y21" s="353">
        <f>'Receitas UGC'!Y5</f>
        <v>110496.55232341767</v>
      </c>
      <c r="Z21" s="353">
        <f>'Receitas UGC'!Z5</f>
        <v>118413.25079384561</v>
      </c>
      <c r="AA21" s="353">
        <f>'Receitas UGC'!AA5</f>
        <v>131832.64780903028</v>
      </c>
      <c r="AB21" s="353">
        <f>'Receitas UGC'!AB5</f>
        <v>136727.26683747358</v>
      </c>
      <c r="AC21" s="353">
        <f>'Receitas UGC'!AC5</f>
        <v>133526.69576985491</v>
      </c>
      <c r="AD21" s="353">
        <f>'Receitas UGC'!AD5</f>
        <v>168226.38461549746</v>
      </c>
      <c r="AE21" s="353">
        <f>'Receitas UGC'!AE5</f>
        <v>130292.39281158173</v>
      </c>
      <c r="AF21" s="353">
        <f>'Receitas UGC'!AF5</f>
        <v>118781.92240562117</v>
      </c>
      <c r="AG21" s="353">
        <f>'Receitas UGC'!AG5</f>
        <v>110299.23257519519</v>
      </c>
      <c r="AH21" s="353">
        <f>'Receitas UGC'!AH5</f>
        <v>98758.856915770564</v>
      </c>
      <c r="AI21" s="353">
        <f>'Receitas UGC'!AI5</f>
        <v>95988.591509030652</v>
      </c>
      <c r="AJ21" s="353">
        <f>'Receitas UGC'!AJ5</f>
        <v>152266.20395829235</v>
      </c>
      <c r="AK21" s="353">
        <f>'Receitas UGC'!AK5</f>
        <v>113546.65105230089</v>
      </c>
      <c r="AL21" s="353">
        <f>'Receitas UGC'!AL5</f>
        <v>120992.32066005011</v>
      </c>
      <c r="AM21" s="353">
        <f>'Receitas UGC'!AM5</f>
        <v>134776.95440147142</v>
      </c>
      <c r="AN21" s="353">
        <f>'Receitas UGC'!AN5</f>
        <v>140170.21129904615</v>
      </c>
      <c r="AO21" s="353">
        <f>'Receitas UGC'!AO5</f>
        <v>144882.92984486086</v>
      </c>
      <c r="AP21" s="353">
        <f>'Receitas UGC'!AP5</f>
        <v>174979.80677637598</v>
      </c>
      <c r="AQ21" s="353">
        <f>'Receitas UGC'!AQ5</f>
        <v>127749.97179765305</v>
      </c>
      <c r="AR21" s="353">
        <f>'Receitas UGC'!AR5</f>
        <v>130261.14223530095</v>
      </c>
      <c r="AS21" s="353">
        <f>'Receitas UGC'!AS5</f>
        <v>121567.53406568211</v>
      </c>
      <c r="AT21" s="353">
        <f>'Receitas UGC'!AT5</f>
        <v>101889.68207224552</v>
      </c>
      <c r="AU21" s="353">
        <f>'Receitas UGC'!AU5</f>
        <v>107296.69196741001</v>
      </c>
      <c r="AV21" s="353">
        <f>'Receitas UGC'!AV5</f>
        <v>160649.96833522175</v>
      </c>
      <c r="AW21" s="353">
        <f>'Receitas UGC'!AW5</f>
        <v>120062.61987586218</v>
      </c>
      <c r="AX21" s="353">
        <f>'Receitas UGC'!AX5</f>
        <v>127841.64344875123</v>
      </c>
      <c r="AY21" s="353">
        <f>'Receitas UGC'!AY5</f>
        <v>141009.15054886678</v>
      </c>
      <c r="AZ21" s="353">
        <f>'Receitas UGC'!AZ5</f>
        <v>146106.40620718108</v>
      </c>
      <c r="BA21" s="353">
        <f>'Receitas UGC'!BA5</f>
        <v>150873.52948417881</v>
      </c>
      <c r="BB21" s="353">
        <f>'Receitas UGC'!BB5</f>
        <v>180560.79124181444</v>
      </c>
      <c r="BC21" s="353">
        <f>'Receitas UGC'!BC5</f>
        <v>141419.71223532315</v>
      </c>
      <c r="BD21" s="353">
        <f>'Receitas UGC'!BD5</f>
        <v>125468.92369161428</v>
      </c>
      <c r="BE21" s="353">
        <f>'Receitas UGC'!BE5</f>
        <v>123689.27225983377</v>
      </c>
      <c r="BF21" s="353">
        <f>'Receitas UGC'!BF5</f>
        <v>105818.8565075956</v>
      </c>
      <c r="BG21" s="353">
        <f>'Receitas UGC'!BG5</f>
        <v>109713.75818796153</v>
      </c>
      <c r="BH21" s="353">
        <f>'Receitas UGC'!BH5</f>
        <v>164052.1858451193</v>
      </c>
      <c r="BI21" s="353">
        <f>'Receitas UGC'!BI5</f>
        <v>123738.27275933788</v>
      </c>
      <c r="BJ21" s="353">
        <f>'Receitas UGC'!BJ5</f>
        <v>131423.241084087</v>
      </c>
      <c r="BK21" s="353">
        <f>'Receitas UGC'!BK5</f>
        <v>144763.87263574632</v>
      </c>
      <c r="BL21" s="353">
        <f>'Receitas UGC'!BL5</f>
        <v>150212.55356877297</v>
      </c>
      <c r="BM21" s="353">
        <f>'Receitas UGC'!BM5</f>
        <v>151190.89464388002</v>
      </c>
      <c r="BN21" s="353">
        <f>'Receitas UGC'!BN5</f>
        <v>183295.25747384701</v>
      </c>
      <c r="BO21" s="353">
        <f>'Receitas UGC'!BO5</f>
        <v>144585.05565330712</v>
      </c>
      <c r="BP21" s="353">
        <f>'Receitas UGC'!BP5</f>
        <v>133220.34399315357</v>
      </c>
      <c r="BQ21" s="353">
        <f>'Receitas UGC'!BQ5</f>
        <v>124440.59303231543</v>
      </c>
      <c r="BR21" s="353">
        <f>'Receitas UGC'!BR5</f>
        <v>112274.30367145601</v>
      </c>
      <c r="BS21" s="353">
        <f>'Receitas UGC'!BS5</f>
        <v>110013.57724117703</v>
      </c>
      <c r="BT21" s="353">
        <f>'Receitas UGC'!BT5</f>
        <v>166728.33049119648</v>
      </c>
      <c r="BU21" s="353">
        <f>'Receitas UGC'!BU5</f>
        <v>127366.05142930755</v>
      </c>
      <c r="BV21" s="353">
        <f>'Receitas UGC'!BV5</f>
        <v>134557.21415036972</v>
      </c>
      <c r="BW21" s="353">
        <f>'Receitas UGC'!BW5</f>
        <v>148245.0894249072</v>
      </c>
      <c r="BX21" s="353">
        <f>'Receitas UGC'!BX5</f>
        <v>154192.73799548819</v>
      </c>
      <c r="BY21" s="353">
        <f>'Receitas UGC'!BY5</f>
        <v>142821.97094888359</v>
      </c>
      <c r="BZ21" s="353">
        <f>'Receitas UGC'!BZ5</f>
        <v>182603.23788703035</v>
      </c>
      <c r="CA21" s="353">
        <f>'Receitas UGC'!CA5</f>
        <v>145378.64854656215</v>
      </c>
      <c r="CB21" s="353">
        <f>'Receitas UGC'!CB5</f>
        <v>128513.53723563382</v>
      </c>
      <c r="CC21" s="353">
        <f>'Receitas UGC'!CC5</f>
        <v>128553.62847319862</v>
      </c>
      <c r="CD21" s="353">
        <f>'Receitas UGC'!CD5</f>
        <v>116592.38470605374</v>
      </c>
      <c r="CE21" s="353">
        <f>'Receitas UGC'!CE5</f>
        <v>112923.32564696897</v>
      </c>
      <c r="CF21" s="353">
        <f>'Receitas UGC'!CF5</f>
        <v>170818.39199176041</v>
      </c>
      <c r="CG21" s="353">
        <f>'Receitas UGC'!CG5</f>
        <v>131519.1432559758</v>
      </c>
      <c r="CH21" s="353">
        <f>'Receitas UGC'!CH5</f>
        <v>138573.48583042788</v>
      </c>
      <c r="CI21" s="353">
        <f>'Receitas UGC'!CI5</f>
        <v>152427.43976188518</v>
      </c>
      <c r="CJ21" s="353">
        <f>'Receitas UGC'!CJ5</f>
        <v>158692.78281942839</v>
      </c>
      <c r="CK21" s="353">
        <f>'Receitas UGC'!CK5</f>
        <v>154944.55441321811</v>
      </c>
      <c r="CL21" s="353">
        <f>'Receitas UGC'!CL5</f>
        <v>190171.74965129734</v>
      </c>
      <c r="CM21" s="353">
        <f>'Receitas UGC'!CM5</f>
        <v>152007.24971980488</v>
      </c>
      <c r="CN21" s="353">
        <f>'Receitas UGC'!CN5</f>
        <v>135596.88112308385</v>
      </c>
      <c r="CO21" s="353">
        <f>'Receitas UGC'!CO5</f>
        <v>134958.52423335356</v>
      </c>
      <c r="CP21" s="353">
        <f>'Receitas UGC'!CP5</f>
        <v>120647.34693505795</v>
      </c>
      <c r="CQ21" s="353">
        <f>'Receitas UGC'!CQ5</f>
        <v>118162.10688332903</v>
      </c>
      <c r="CR21" s="353">
        <f>'Receitas UGC'!CR5</f>
        <v>176247.66290982434</v>
      </c>
      <c r="CS21" s="353">
        <f>'Receitas UGC'!CS5</f>
        <v>136471.36301204277</v>
      </c>
      <c r="CT21" s="353">
        <f>'Receitas UGC'!CT5</f>
        <v>143521.21411851744</v>
      </c>
      <c r="CU21" s="353">
        <f>'Receitas UGC'!CU5</f>
        <v>157350.79408277926</v>
      </c>
      <c r="CV21" s="353">
        <f>'Receitas UGC'!CV5</f>
        <v>163784.73483094727</v>
      </c>
      <c r="CW21" s="353">
        <f>'Receitas UGC'!CW5</f>
        <v>163187.45385185184</v>
      </c>
      <c r="CX21" s="353">
        <f>'Receitas UGC'!CX5</f>
        <v>196467.89572650602</v>
      </c>
      <c r="CY21" s="353">
        <f>'Receitas UGC'!CY5</f>
        <v>149401.43839176779</v>
      </c>
      <c r="CZ21" s="353">
        <f>'Receitas UGC'!CZ5</f>
        <v>151435.85148115733</v>
      </c>
      <c r="DA21" s="353">
        <f>'Receitas UGC'!DA5</f>
        <v>143498.23951645548</v>
      </c>
      <c r="DB21" s="353">
        <f>'Receitas UGC'!DB5</f>
        <v>123409.58209468475</v>
      </c>
      <c r="DC21" s="353">
        <f>'Receitas UGC'!DC5</f>
        <v>129996.49833346954</v>
      </c>
      <c r="DD21" s="353">
        <f>'Receitas UGC'!DD5</f>
        <v>184537.41019910687</v>
      </c>
      <c r="DE21" s="353">
        <f>'Receitas UGC'!DE5</f>
        <v>143149.02909440795</v>
      </c>
      <c r="DF21" s="353">
        <f>'Receitas UGC'!DF5</f>
        <v>150711.92928096425</v>
      </c>
      <c r="DG21" s="353">
        <f>'Receitas UGC'!DG5</f>
        <v>163914.32940951217</v>
      </c>
      <c r="DH21" s="353">
        <f>'Receitas UGC'!DH5</f>
        <v>170145.86844645161</v>
      </c>
      <c r="DI21" s="353">
        <f>'Receitas UGC'!DI5</f>
        <v>173915.40562788138</v>
      </c>
      <c r="DJ21" s="353">
        <f>'Receitas UGC'!DJ5</f>
        <v>204229.6539923758</v>
      </c>
      <c r="DK21" s="353">
        <f>'Receitas UGC'!DK5</f>
        <v>164770.52183440345</v>
      </c>
      <c r="DL21" s="353">
        <f>'Receitas UGC'!DL5</f>
        <v>148620.00193165793</v>
      </c>
      <c r="DM21" s="353">
        <f>'Receitas UGC'!DM5</f>
        <v>147197.21662269562</v>
      </c>
      <c r="DN21" s="353">
        <f>'Receitas UGC'!DN5</f>
        <v>128690.42038545547</v>
      </c>
      <c r="DO21" s="353">
        <f>'Receitas UGC'!DO5</f>
        <v>133710.39089856262</v>
      </c>
      <c r="DP21" s="353">
        <f>'Receitas UGC'!DP5</f>
        <v>189131.68651531404</v>
      </c>
      <c r="DQ21" s="353">
        <f>'Receitas UGC'!DQ5</f>
        <v>147896.59809654427</v>
      </c>
      <c r="DR21" s="353">
        <f>'Receitas UGC'!DR5</f>
        <v>155289.7557776834</v>
      </c>
      <c r="DS21" s="353">
        <f>'Receitas UGC'!DS5</f>
        <v>168602.53568391665</v>
      </c>
      <c r="DT21" s="353">
        <f>'Receitas UGC'!DT5</f>
        <v>175161.30205191905</v>
      </c>
      <c r="DU21" s="353">
        <f>'Receitas UGC'!DU5</f>
        <v>179197.42049709195</v>
      </c>
      <c r="DV21" s="353">
        <f>'Receitas UGC'!DV5</f>
        <v>209406.40501636342</v>
      </c>
      <c r="DW21" s="353">
        <f>'Receitas UGC'!DW5</f>
        <v>169857.8835577085</v>
      </c>
      <c r="DX21" s="353">
        <f>'Receitas UGC'!DX5</f>
        <v>158513.32152022459</v>
      </c>
      <c r="DY21" s="353">
        <f>'Receitas UGC'!DY5</f>
        <v>149670.6507443054</v>
      </c>
      <c r="DZ21" s="353">
        <f>'Receitas UGC'!DZ5</f>
        <v>136619.98975051465</v>
      </c>
      <c r="EA21" s="353">
        <f>'Receitas UGC'!EA5</f>
        <v>135408.80966962062</v>
      </c>
      <c r="EB21" s="353">
        <f>'Receitas UGC'!EB5</f>
        <v>193087.50469516474</v>
      </c>
      <c r="EC21" s="353">
        <f>'Receitas UGC'!EC5</f>
        <v>152671.15075832477</v>
      </c>
      <c r="ED21" s="353">
        <f>'Receitas UGC'!ED5</f>
        <v>159484.32739858667</v>
      </c>
      <c r="EE21" s="353">
        <f>'Receitas UGC'!EE5</f>
        <v>173073.37493695956</v>
      </c>
      <c r="EF21" s="353">
        <f>'Receitas UGC'!EF5</f>
        <v>180100.75657159861</v>
      </c>
      <c r="EG21" s="353">
        <f>'Receitas UGC'!EG5</f>
        <v>167992.65490409746</v>
      </c>
      <c r="EH21" s="353">
        <f>'Receitas UGC'!EH5</f>
        <v>208122.95072622353</v>
      </c>
      <c r="EI21" s="353">
        <f>'Receitas UGC'!EI5</f>
        <v>162045.48212648515</v>
      </c>
      <c r="EJ21" s="353">
        <f>'Receitas UGC'!EJ5</f>
        <v>163248.23469409242</v>
      </c>
      <c r="EK21" s="353">
        <f>'Receitas UGC'!EK5</f>
        <v>156562.70049156446</v>
      </c>
      <c r="EL21" s="353">
        <f>'Receitas UGC'!EL5</f>
        <v>136594.01260144802</v>
      </c>
      <c r="EM21" s="353">
        <f>'Receitas UGC'!EM5</f>
        <v>144110.02964441397</v>
      </c>
      <c r="EN21" s="353">
        <f>'Receitas UGC'!EN5</f>
        <v>199675.26311176791</v>
      </c>
      <c r="EO21" s="353">
        <f>'Receitas UGC'!EO5</f>
        <v>157941.23837792949</v>
      </c>
      <c r="EP21" s="353">
        <f>'Receitas UGC'!EP5</f>
        <v>165489.20634148564</v>
      </c>
      <c r="EQ21" s="353">
        <f>'Receitas UGC'!EQ5</f>
        <v>178829.87980351309</v>
      </c>
      <c r="ER21" s="353">
        <f>'Receitas UGC'!ER5</f>
        <v>185902.64705811522</v>
      </c>
      <c r="ES21" s="353">
        <f>'Receitas UGC'!ES5</f>
        <v>186495.53318366085</v>
      </c>
      <c r="ET21" s="353">
        <f>'Receitas UGC'!ET5</f>
        <v>218864.15897227108</v>
      </c>
      <c r="EU21" s="353">
        <f>'Receitas UGC'!EU5</f>
        <v>179551.92044875832</v>
      </c>
      <c r="EV21" s="353">
        <f>'Receitas UGC'!EV5</f>
        <v>163156.09916139336</v>
      </c>
      <c r="EW21" s="353">
        <f>'Receitas UGC'!EW5</f>
        <v>162260.38195064958</v>
      </c>
      <c r="EX21" s="353">
        <f>'Receitas UGC'!EX5</f>
        <v>143498.32223428731</v>
      </c>
      <c r="EY21" s="353">
        <f>'Receitas UGC'!EY5</f>
        <v>149339.29634488677</v>
      </c>
      <c r="EZ21" s="353">
        <f>'Receitas UGC'!EZ5</f>
        <v>205577.74509920445</v>
      </c>
      <c r="FA21" s="353">
        <f>'Receitas UGC'!FA5</f>
        <v>163814.47244293883</v>
      </c>
      <c r="FB21" s="353">
        <f>'Receitas UGC'!FB5</f>
        <v>171072.81439596854</v>
      </c>
      <c r="FC21" s="353">
        <f>'Receitas UGC'!FC5</f>
        <v>184417.77815620639</v>
      </c>
      <c r="FD21" s="353">
        <f>'Receitas UGC'!FD5</f>
        <v>191749.41472565537</v>
      </c>
      <c r="FE21" s="353">
        <f>'Receitas UGC'!FE5</f>
        <v>187050.03602943302</v>
      </c>
      <c r="FF21" s="353">
        <f>'Receitas UGC'!FF5</f>
        <v>222598.63967483287</v>
      </c>
      <c r="FG21" s="353">
        <f>'Receitas UGC'!FG5</f>
        <v>183793.07544382947</v>
      </c>
      <c r="FH21" s="353">
        <f>'Receitas UGC'!FH5</f>
        <v>171836.9848873165</v>
      </c>
      <c r="FI21" s="353">
        <f>'Receitas UGC'!FI5</f>
        <v>164043.47179726313</v>
      </c>
      <c r="FJ21" s="353">
        <f>'Receitas UGC'!FJ5</f>
        <v>150993.91216383048</v>
      </c>
      <c r="FK21" s="353">
        <f>'Receitas UGC'!FK5</f>
        <v>150722.92523807421</v>
      </c>
      <c r="FL21" s="353">
        <f>'Receitas UGC'!FL5</f>
        <v>209400.12728438049</v>
      </c>
      <c r="FM21" s="353">
        <f>'Receitas UGC'!FM5</f>
        <v>168565.35567287009</v>
      </c>
      <c r="FN21" s="353">
        <f>'Receitas UGC'!FN5</f>
        <v>175325.66017793692</v>
      </c>
      <c r="FO21" s="353">
        <f>'Receitas UGC'!FO5</f>
        <v>189024.75993138112</v>
      </c>
      <c r="FP21" s="353">
        <f>'Receitas UGC'!FP5</f>
        <v>196906.05539037089</v>
      </c>
      <c r="FQ21" s="353">
        <f>'Receitas UGC'!FQ5</f>
        <v>195431.85598586241</v>
      </c>
      <c r="FR21" s="353">
        <f>'Receitas UGC'!FR5</f>
        <v>229194.31915101115</v>
      </c>
      <c r="FS21" s="353">
        <f>'Receitas UGC'!FS5</f>
        <v>190022.63256151843</v>
      </c>
      <c r="FT21" s="353">
        <f>'Receitas UGC'!FT5</f>
        <v>173493.04881976926</v>
      </c>
      <c r="FU21" s="353">
        <f>'Receitas UGC'!FU5</f>
        <v>172979.10749000841</v>
      </c>
      <c r="FV21" s="353">
        <f>'Receitas UGC'!FV5</f>
        <v>154051.42902787132</v>
      </c>
      <c r="FW21" s="353">
        <f>'Receitas UGC'!FW5</f>
        <v>160487.03847043324</v>
      </c>
      <c r="FX21" s="353">
        <f>'Receitas UGC'!FX5</f>
        <v>217312.27318592594</v>
      </c>
      <c r="FY21" s="353">
        <f>'Receitas UGC'!FY5</f>
        <v>175183.18698440987</v>
      </c>
      <c r="FZ21" s="353">
        <f>'Receitas UGC'!FZ5</f>
        <v>182352.80579102918</v>
      </c>
      <c r="GA21" s="353">
        <f>'Receitas UGC'!GA5</f>
        <v>195725.64766639928</v>
      </c>
      <c r="GB21" s="353">
        <f>'Receitas UGC'!GB5</f>
        <v>203608.21146547698</v>
      </c>
      <c r="GC21" s="353">
        <f>'Receitas UGC'!GC5</f>
        <v>206942.0511068787</v>
      </c>
      <c r="GD21" s="353">
        <f>'Receitas UGC'!GD5</f>
        <v>237631.21815438854</v>
      </c>
      <c r="GE21" s="353">
        <f>'Receitas UGC'!GE5</f>
        <v>197677.54585838265</v>
      </c>
      <c r="GF21" s="353">
        <f>'Receitas UGC'!GF5</f>
        <v>181340.2193129677</v>
      </c>
      <c r="GG21" s="353">
        <f>'Receitas UGC'!GG5</f>
        <v>180343.80692828813</v>
      </c>
      <c r="GH21" s="353">
        <f>'Receitas UGC'!GH5</f>
        <v>160942.10455621779</v>
      </c>
      <c r="GI21" s="353">
        <f>'Receitas UGC'!GI5</f>
        <v>167498.63423404776</v>
      </c>
      <c r="GJ21" s="353">
        <f>'Receitas UGC'!GJ5</f>
        <v>224385.94702796487</v>
      </c>
      <c r="GK21" s="353">
        <f>'Receitas UGC'!GK5</f>
        <v>181880.56748335887</v>
      </c>
      <c r="GL21" s="353">
        <f>'Receitas UGC'!GL5</f>
        <v>188868.34382012239</v>
      </c>
      <c r="GM21" s="353">
        <f>'Receitas UGC'!GM5</f>
        <v>202136.55094695318</v>
      </c>
      <c r="GN21" s="353">
        <f>'Receitas UGC'!GN5</f>
        <v>210208.13932949753</v>
      </c>
      <c r="GO21" s="353">
        <f>'Receitas UGC'!GO5</f>
        <v>209581.89475673548</v>
      </c>
      <c r="GP21" s="353">
        <f>'Receitas UGC'!GP5</f>
        <v>242584.07516863183</v>
      </c>
      <c r="GQ21" s="353">
        <f>'Receitas UGC'!GQ5</f>
        <v>194518.01364381021</v>
      </c>
      <c r="GR21" s="353">
        <f>'Receitas UGC'!GR5</f>
        <v>196175.34150473317</v>
      </c>
      <c r="GS21" s="353">
        <f>'Receitas UGC'!GS5</f>
        <v>188576.09399997068</v>
      </c>
      <c r="GT21" s="353">
        <f>'Receitas UGC'!GT5</f>
        <v>167126.93228207607</v>
      </c>
      <c r="GU21" s="353">
        <f>'Receitas UGC'!GU5</f>
        <v>175648.11413865173</v>
      </c>
      <c r="GV21" s="353">
        <f>'Receitas UGC'!GV5</f>
        <v>232038.26849943204</v>
      </c>
      <c r="GW21" s="353">
        <f>'Receitas UGC'!GW5</f>
        <v>188869.4588564953</v>
      </c>
      <c r="GX21" s="353">
        <f>'Receitas UGC'!GX5</f>
        <v>195824.2892322971</v>
      </c>
      <c r="GY21" s="353">
        <f>'Receitas UGC'!GY5</f>
        <v>208911.58253479732</v>
      </c>
      <c r="GZ21" s="353">
        <f>'Receitas UGC'!GZ5</f>
        <v>217116.31795105716</v>
      </c>
      <c r="HA21" s="353">
        <f>'Receitas UGC'!HA5</f>
        <v>203956.72705773724</v>
      </c>
      <c r="HB21" s="353">
        <f>'Receitas UGC'!HB5</f>
        <v>244458.35535885286</v>
      </c>
      <c r="HC21" s="353">
        <f>'Receitas UGC'!HC5</f>
        <v>206099.11890188043</v>
      </c>
      <c r="HD21" s="353">
        <f>'Receitas UGC'!HD5</f>
        <v>188627.85330460162</v>
      </c>
      <c r="HE21" s="353">
        <f>'Receitas UGC'!HE5</f>
        <v>189316.09875247843</v>
      </c>
      <c r="HF21" s="353">
        <f>'Receitas UGC'!HF5</f>
        <v>170375.44903140748</v>
      </c>
      <c r="HG21" s="353">
        <f>'Receitas UGC'!HG5</f>
        <v>177796.72415793894</v>
      </c>
      <c r="HH21" s="353">
        <f>'Receitas UGC'!HH5</f>
        <v>235707.95577287691</v>
      </c>
      <c r="HI21" s="353">
        <f>'Receitas UGC'!HI5</f>
        <v>193105.72908787135</v>
      </c>
      <c r="HJ21" s="353">
        <f>'Receitas UGC'!HJ5</f>
        <v>200202.12276105024</v>
      </c>
      <c r="HK21" s="353">
        <f>'Receitas UGC'!HK5</f>
        <v>213686.28077996179</v>
      </c>
      <c r="HL21" s="353">
        <f>'Receitas UGC'!HL5</f>
        <v>222499.81061518294</v>
      </c>
      <c r="HM21" s="353">
        <f>'Receitas UGC'!HM5</f>
        <v>222197.85082447995</v>
      </c>
      <c r="HN21" s="353">
        <f>'Receitas UGC'!HN5</f>
        <v>255202.47968419816</v>
      </c>
      <c r="HO21" s="353">
        <f>'Receitas UGC'!HO5</f>
        <v>215393.64079718734</v>
      </c>
      <c r="HP21" s="353">
        <f>'Receitas UGC'!HP5</f>
        <v>198763.16335870602</v>
      </c>
      <c r="HQ21" s="353">
        <f>'Receitas UGC'!HQ5</f>
        <v>198356.67469828847</v>
      </c>
      <c r="HR21" s="353">
        <f>'Receitas UGC'!HR5</f>
        <v>182047.6508862091</v>
      </c>
      <c r="HS21" s="353">
        <f>'Receitas UGC'!HS5</f>
        <v>182242.948790041</v>
      </c>
      <c r="HT21" s="353">
        <f>'Receitas UGC'!HT5</f>
        <v>242844.20620613999</v>
      </c>
      <c r="HU21" s="353">
        <f>'Receitas UGC'!HU5</f>
        <v>200543.33933183068</v>
      </c>
      <c r="HV21" s="353">
        <f>'Receitas UGC'!HV5</f>
        <v>206718.96883479058</v>
      </c>
      <c r="HW21" s="353">
        <f>'Receitas UGC'!HW5</f>
        <v>220361.26129005392</v>
      </c>
      <c r="HX21" s="353">
        <f>'Receitas UGC'!HX5</f>
        <v>229522.73761885238</v>
      </c>
      <c r="HY21" s="353">
        <f>'Receitas UGC'!HY5</f>
        <v>227132.18345601318</v>
      </c>
      <c r="HZ21" s="353">
        <f>'Receitas UGC'!HZ5</f>
        <v>261331.38574412835</v>
      </c>
      <c r="IA21" s="353">
        <f>'Receitas UGC'!IA5</f>
        <v>213213.70167482435</v>
      </c>
      <c r="IB21" s="353">
        <f>'Receitas UGC'!IB5</f>
        <v>214702.30059949608</v>
      </c>
      <c r="IC21" s="353">
        <f>'Receitas UGC'!IC5</f>
        <v>207524.01627281521</v>
      </c>
      <c r="ID21" s="353">
        <f>'Receitas UGC'!ID5</f>
        <v>185668.8302172657</v>
      </c>
      <c r="IE21" s="353">
        <f>'Receitas UGC'!IE5</f>
        <v>195115.32903352368</v>
      </c>
      <c r="IF21" s="353">
        <f>'Receitas UGC'!IF5</f>
        <v>252404.26337063403</v>
      </c>
      <c r="IG21" s="353">
        <f>'Receitas UGC'!IG5</f>
        <v>208561.90006965614</v>
      </c>
      <c r="IH21" s="353">
        <f>'Receitas UGC'!IH5</f>
        <v>215322.16156145046</v>
      </c>
      <c r="II21" s="353">
        <f>'Receitas UGC'!II5</f>
        <v>228415.68627394779</v>
      </c>
      <c r="IJ21" s="353">
        <f>'Receitas UGC'!IJ5</f>
        <v>237507.37742820504</v>
      </c>
      <c r="IK21" s="353">
        <f>'Receitas UGC'!IK5</f>
        <v>239493.51418513546</v>
      </c>
      <c r="IL21" s="353">
        <f>'Receitas UGC'!IL5</f>
        <v>270796.57107004675</v>
      </c>
      <c r="IM21" s="353">
        <f>'Receitas UGC'!IM5</f>
        <v>230298.17207308536</v>
      </c>
      <c r="IN21" s="353">
        <f>'Receitas UGC'!IN5</f>
        <v>213619.0631669203</v>
      </c>
      <c r="IO21" s="353">
        <f>'Receitas UGC'!IO5</f>
        <v>212998.11032958588</v>
      </c>
      <c r="IP21" s="353">
        <f>'Receitas UGC'!IP5</f>
        <v>192702.15209513388</v>
      </c>
      <c r="IQ21" s="353">
        <f>'Receitas UGC'!IQ5</f>
        <v>200666.2403834447</v>
      </c>
      <c r="IR21" s="353">
        <f>'Receitas UGC'!IR5</f>
        <v>258914.48540040222</v>
      </c>
      <c r="IS21" s="353">
        <f>'Receitas UGC'!IS5</f>
        <v>215177.03919149627</v>
      </c>
      <c r="IT21" s="353">
        <f>'Receitas UGC'!IT5</f>
        <v>221756.78611036157</v>
      </c>
      <c r="IU21" s="353">
        <f>'Receitas UGC'!IU5</f>
        <v>234964.92244482008</v>
      </c>
      <c r="IV21" s="353">
        <f>'Receitas UGC'!IV5</f>
        <v>244457.98919458399</v>
      </c>
      <c r="IW21" s="353">
        <f>'Receitas UGC'!IW5</f>
        <v>246672.61024947261</v>
      </c>
      <c r="IX21" s="353">
        <f>'Receitas UGC'!IX5</f>
        <v>277902.41663414153</v>
      </c>
      <c r="IY21" s="353">
        <f>'Receitas UGC'!IY5</f>
        <v>237294.39776064325</v>
      </c>
      <c r="IZ21" s="353">
        <f>'Receitas UGC'!IZ5</f>
        <v>225412.759870195</v>
      </c>
      <c r="JA21" s="353">
        <f>'Receitas UGC'!JA5</f>
        <v>217394.17486847218</v>
      </c>
      <c r="JB21" s="353">
        <f>'Receitas UGC'!JB5</f>
        <v>202513.89425505503</v>
      </c>
      <c r="JC21" s="353">
        <f>'Receitas UGC'!JC5</f>
        <v>204319.41276604051</v>
      </c>
      <c r="JD21" s="353">
        <f>'Receitas UGC'!JD5</f>
        <v>264894.47289334983</v>
      </c>
      <c r="JE21" s="353">
        <f>'Receitas UGC'!JE5</f>
        <v>221916.9520966628</v>
      </c>
      <c r="JF21" s="353">
        <f>'Receitas UGC'!JF5</f>
        <v>227898.15940190366</v>
      </c>
      <c r="JG21" s="353">
        <f>'Receitas UGC'!JG5</f>
        <v>241380.84394050442</v>
      </c>
      <c r="JH21" s="353">
        <f>'Receitas UGC'!JH5</f>
        <v>251413.62799932875</v>
      </c>
      <c r="JI21" s="353">
        <f>'Receitas UGC'!JI5</f>
        <v>249737.5794387082</v>
      </c>
      <c r="JJ21" s="353">
        <f>'Receitas UGC'!JJ5</f>
        <v>283440.10195420677</v>
      </c>
      <c r="JK21" s="353">
        <f>'Receitas UGC'!JK5</f>
        <v>234828.98065129347</v>
      </c>
      <c r="JL21" s="353">
        <f>'Receitas UGC'!JL5</f>
        <v>236218.25641513325</v>
      </c>
      <c r="JM21" s="353">
        <f>'Receitas UGC'!JM5</f>
        <v>229151.44043280443</v>
      </c>
      <c r="JN21" s="353">
        <f>'Receitas UGC'!JN5</f>
        <v>206658.30247402925</v>
      </c>
      <c r="JO21" s="353">
        <f>'Receitas UGC'!JO5</f>
        <v>216992.65368958152</v>
      </c>
      <c r="JP21" s="353">
        <f>'Receitas UGC'!JP5</f>
        <v>275119.94317832938</v>
      </c>
      <c r="JQ21" s="353">
        <f>'Receitas UGC'!JQ5</f>
        <v>230455.76167465153</v>
      </c>
      <c r="JR21" s="353">
        <f>'Receitas UGC'!JR5</f>
        <v>236934.2134395742</v>
      </c>
      <c r="JS21" s="353">
        <f>'Receitas UGC'!JS5</f>
        <v>249971.34223724096</v>
      </c>
      <c r="JT21" s="353">
        <f>'Receitas UGC'!JT5</f>
        <v>259964.15042230321</v>
      </c>
      <c r="JU21" s="353">
        <f>'Receitas UGC'!JU5</f>
        <v>258523.56754464647</v>
      </c>
      <c r="JV21" s="353">
        <f>'Receitas UGC'!JV5</f>
        <v>291870.32397419959</v>
      </c>
      <c r="JW21" s="353">
        <f>'Receitas UGC'!JW5</f>
        <v>251367.99643167903</v>
      </c>
      <c r="JX21" s="353">
        <f>'Receitas UGC'!JX5</f>
        <v>234346.06512589179</v>
      </c>
      <c r="JY21" s="353">
        <f>'Receitas UGC'!JY5</f>
        <v>234261.9995448651</v>
      </c>
      <c r="JZ21" s="353">
        <f>'Receitas UGC'!JZ5</f>
        <v>213539.2128866032</v>
      </c>
      <c r="KA21" s="353">
        <f>'Receitas UGC'!KA5</f>
        <v>222508.83237337344</v>
      </c>
      <c r="KB21" s="353">
        <f>'Receitas UGC'!KB5</f>
        <v>281756.27129996859</v>
      </c>
      <c r="KC21" s="353">
        <f>'Receitas UGC'!KC5</f>
        <v>237284.50029633986</v>
      </c>
      <c r="KD21" s="353">
        <f>'Receitas UGC'!KD5</f>
        <v>243651.87193926782</v>
      </c>
      <c r="KE21" s="353">
        <f>'Receitas UGC'!KE5</f>
        <v>256870.21896288628</v>
      </c>
      <c r="KF21" s="353">
        <f>'Receitas UGC'!KF5</f>
        <v>267341.08989388344</v>
      </c>
      <c r="KG21" s="353">
        <f>'Receitas UGC'!KG5</f>
        <v>260676.63329780777</v>
      </c>
      <c r="KH21" s="353">
        <f>'Receitas UGC'!KH5</f>
        <v>297328.74134748371</v>
      </c>
      <c r="KI21" s="353">
        <f>'Receitas UGC'!KI5</f>
        <v>257385.20253732809</v>
      </c>
      <c r="KJ21" s="353">
        <f>'Receitas UGC'!KJ5</f>
        <v>244853.43778171463</v>
      </c>
      <c r="KK21" s="353">
        <f>'Receitas UGC'!KK5</f>
        <v>237943.88935286005</v>
      </c>
      <c r="KL21" s="353">
        <f>'Receitas UGC'!KL5</f>
        <v>222929.46247431901</v>
      </c>
      <c r="KM21" s="353">
        <f>'Receitas UGC'!KM5</f>
        <v>225897.00770414123</v>
      </c>
      <c r="KN21" s="353">
        <f>'Receitas UGC'!KN5</f>
        <v>287683.64584026084</v>
      </c>
      <c r="KO21" s="353">
        <f>'Receitas UGC'!KO5</f>
        <v>244098.25706432891</v>
      </c>
      <c r="KP21" s="353">
        <f>'Receitas UGC'!KP5</f>
        <v>249964.75789782809</v>
      </c>
      <c r="KQ21" s="353">
        <f>'Receitas UGC'!KQ5</f>
        <v>263549.25154383312</v>
      </c>
      <c r="KR21" s="353">
        <f>'Receitas UGC'!KR5</f>
        <v>274657.24609683343</v>
      </c>
      <c r="KS21" s="353">
        <f>'Receitas UGC'!KS5</f>
        <v>271180.7788552852</v>
      </c>
      <c r="KT21" s="353">
        <f>'Receitas UGC'!KT5</f>
        <v>306086.55245119077</v>
      </c>
      <c r="KU21" s="353">
        <f>'Receitas UGC'!KU5</f>
        <v>265758.2433745403</v>
      </c>
      <c r="KV21" s="353">
        <f>'Receitas UGC'!KV5</f>
        <v>248646.51359052901</v>
      </c>
      <c r="KW21" s="353">
        <f>'Receitas UGC'!KW5</f>
        <v>249043.22610612985</v>
      </c>
      <c r="KX21" s="353">
        <f>'Receitas UGC'!KX5</f>
        <v>228108.01343832706</v>
      </c>
      <c r="KY21" s="353">
        <f>'Receitas UGC'!KY5</f>
        <v>237863.42144606536</v>
      </c>
      <c r="KZ21" s="353">
        <f>'Receitas UGC'!KZ5</f>
        <v>297875.60768302227</v>
      </c>
      <c r="LA21" s="353">
        <f>'Receitas UGC'!LA5</f>
        <v>252932.22813014945</v>
      </c>
      <c r="LB21" s="353">
        <f>'Receitas UGC'!LB5</f>
        <v>259188.42921291993</v>
      </c>
      <c r="LC21" s="353">
        <f>'Receitas UGC'!LC5</f>
        <v>272445.39112624089</v>
      </c>
      <c r="LD21" s="353">
        <f>'Receitas UGC'!LD5</f>
        <v>283633.34845580952</v>
      </c>
      <c r="LE21" s="353">
        <f>'Receitas UGC'!LE5</f>
        <v>284541.03659117437</v>
      </c>
      <c r="LF21" s="353">
        <f>'Receitas UGC'!LF5</f>
        <v>316636.35604602413</v>
      </c>
      <c r="LG21" s="353">
        <f>'Receitas UGC'!LG5</f>
        <v>275545.58708278765</v>
      </c>
      <c r="LH21" s="353">
        <f>'Receitas UGC'!LH5</f>
        <v>258592.30275417579</v>
      </c>
      <c r="LI21" s="353">
        <f>'Receitas UGC'!LI5</f>
        <v>258567.65725191109</v>
      </c>
      <c r="LJ21" s="353">
        <f>'Receitas UGC'!LJ5</f>
        <v>237131.62230247416</v>
      </c>
      <c r="LK21" s="353">
        <f>'Receitas UGC'!LK5</f>
        <v>247096.97919641639</v>
      </c>
      <c r="LL21" s="353">
        <f>'Receitas UGC'!LL5</f>
        <v>307260.97802156513</v>
      </c>
      <c r="LM21" s="353">
        <f>'Receitas UGC'!LM5</f>
        <v>261883.75116112627</v>
      </c>
      <c r="LN21" s="353">
        <f>'Receitas UGC'!LN5</f>
        <v>267943.38599997695</v>
      </c>
      <c r="LO21" s="353">
        <f>'Receitas UGC'!LO5</f>
        <v>281099.31304479943</v>
      </c>
      <c r="LP21" s="353">
        <f>'Receitas UGC'!LP5</f>
        <v>292560.77964254265</v>
      </c>
      <c r="LQ21" s="353">
        <f>'Receitas UGC'!LQ5</f>
        <v>289840.13059713732</v>
      </c>
      <c r="LR21" s="353">
        <f>'Receitas UGC'!LR5</f>
        <v>324056.59554530116</v>
      </c>
      <c r="LS21" s="353">
        <f>'Receitas UGC'!LS5</f>
        <v>274785.51608718483</v>
      </c>
      <c r="LT21" s="353">
        <f>'Receitas UGC'!LT5</f>
        <v>275839.59052097402</v>
      </c>
      <c r="LU21" s="353">
        <f>'Receitas UGC'!LU5</f>
        <v>269200.02647775406</v>
      </c>
      <c r="LV21" s="353">
        <f>'Receitas UGC'!LV5</f>
        <v>245649.78992125829</v>
      </c>
      <c r="LW21" s="353">
        <f>'Receitas UGC'!LW5</f>
        <v>257654.90457943003</v>
      </c>
      <c r="LX21" s="353">
        <f>'Receitas UGC'!LX5</f>
        <v>317389.3750707382</v>
      </c>
      <c r="LY21" s="353">
        <f>'Receitas UGC'!LY5</f>
        <v>271271.3052504292</v>
      </c>
      <c r="LZ21" s="353">
        <f>'Receitas UGC'!LZ5</f>
        <v>277269.90756424965</v>
      </c>
      <c r="MA21" s="353">
        <f>'Receitas UGC'!MA5</f>
        <v>290236.9070811948</v>
      </c>
      <c r="MB21" s="353">
        <f>'Receitas UGC'!MB5</f>
        <v>301908.57182154182</v>
      </c>
      <c r="MC21" s="353">
        <f>'Receitas UGC'!MC5</f>
        <v>286601.00177026534</v>
      </c>
      <c r="MD21" s="353">
        <f>'Receitas UGC'!MD5</f>
        <v>328349.14588654327</v>
      </c>
      <c r="ME21" s="353">
        <f>'Receitas UGC'!ME5</f>
        <v>288755.91599124175</v>
      </c>
      <c r="MF21" s="353">
        <f>'Receitas UGC'!MF5</f>
        <v>270667.46066652401</v>
      </c>
      <c r="MG21" s="353">
        <f>'Receitas UGC'!MG5</f>
        <v>272338.24396142311</v>
      </c>
      <c r="MH21" s="353">
        <f>'Receitas UGC'!MH5</f>
        <v>251245.94461647168</v>
      </c>
      <c r="MI21" s="353">
        <f>'Receitas UGC'!MI5</f>
        <v>262234.70637797308</v>
      </c>
      <c r="MJ21" s="353">
        <f>'Receitas UGC'!MJ5</f>
        <v>323570.30954397889</v>
      </c>
      <c r="MK21" s="353">
        <f>'Receitas UGC'!MK5</f>
        <v>277947.89820678957</v>
      </c>
      <c r="ML21" s="353">
        <f>'Receitas UGC'!ML5</f>
        <v>284064.82672467217</v>
      </c>
      <c r="MM21" s="353">
        <f>'Receitas UGC'!MM5</f>
        <v>297425.69988123007</v>
      </c>
      <c r="MN21" s="353">
        <f>'Receitas UGC'!MN5</f>
        <v>309789.15039265581</v>
      </c>
      <c r="MO21" s="353">
        <f>'Receitas UGC'!MO5</f>
        <v>307287.71463061828</v>
      </c>
      <c r="MP21" s="353">
        <f>'Receitas UGC'!MP5</f>
        <v>341574.78531421494</v>
      </c>
      <c r="MQ21" s="353">
        <f>'Receitas UGC'!MQ5</f>
        <v>300504.65389856545</v>
      </c>
      <c r="MR21" s="353">
        <f>'Receitas UGC'!MR5</f>
        <v>283244.59008691652</v>
      </c>
      <c r="MS21" s="353">
        <f>'Receitas UGC'!MS5</f>
        <v>283845.41712431685</v>
      </c>
      <c r="MT21" s="353">
        <f>'Receitas UGC'!MT5</f>
        <v>261934.74284427796</v>
      </c>
      <c r="MU21" s="353">
        <f>'Receitas UGC'!MU5</f>
        <v>273082.45298559614</v>
      </c>
      <c r="MV21" s="353">
        <f>'Receitas UGC'!MV5</f>
        <v>334410.69757328328</v>
      </c>
      <c r="MW21" s="353">
        <f>'Receitas UGC'!MW5</f>
        <v>288197.45371858636</v>
      </c>
      <c r="MX21" s="353">
        <f>'Receitas UGC'!MX5</f>
        <v>294021.89639477042</v>
      </c>
      <c r="MY21" s="353">
        <f>'Receitas UGC'!MY5</f>
        <v>307196.82868863194</v>
      </c>
      <c r="MZ21" s="353">
        <f>'Receitas UGC'!MZ5</f>
        <v>319791.35752922168</v>
      </c>
      <c r="NA21" s="353">
        <f>'Receitas UGC'!NA5</f>
        <v>311845.43628258741</v>
      </c>
    </row>
    <row r="22" spans="1:365" x14ac:dyDescent="0.2">
      <c r="A22" s="260" t="s">
        <v>613</v>
      </c>
      <c r="B22" s="267" t="s">
        <v>598</v>
      </c>
      <c r="C22" s="274">
        <v>0.32400000000000001</v>
      </c>
      <c r="E22" s="263"/>
      <c r="F22" s="354">
        <f>$C22*F$21</f>
        <v>51078.558594356007</v>
      </c>
      <c r="G22" s="354">
        <f t="shared" ref="G22:BR25" si="8">$C22*G$21</f>
        <v>36421.783152464035</v>
      </c>
      <c r="H22" s="354">
        <f t="shared" si="8"/>
        <v>36918.285648635101</v>
      </c>
      <c r="I22" s="354">
        <f t="shared" si="8"/>
        <v>34515.84714711312</v>
      </c>
      <c r="J22" s="354">
        <f t="shared" si="8"/>
        <v>28499.762067931551</v>
      </c>
      <c r="K22" s="354">
        <f t="shared" si="8"/>
        <v>30146.834939994387</v>
      </c>
      <c r="L22" s="354">
        <f t="shared" si="8"/>
        <v>47395.01217979964</v>
      </c>
      <c r="M22" s="354">
        <f t="shared" si="8"/>
        <v>34517.915722887636</v>
      </c>
      <c r="N22" s="354">
        <f t="shared" si="8"/>
        <v>37167.023881081041</v>
      </c>
      <c r="O22" s="354">
        <f t="shared" si="8"/>
        <v>41508.722654838799</v>
      </c>
      <c r="P22" s="354">
        <f t="shared" si="8"/>
        <v>43024.639718302933</v>
      </c>
      <c r="Q22" s="354">
        <f t="shared" si="8"/>
        <v>43688.401759984037</v>
      </c>
      <c r="R22" s="354">
        <f t="shared" si="8"/>
        <v>53883.452577752418</v>
      </c>
      <c r="S22" s="354">
        <f t="shared" si="8"/>
        <v>41427.839941278522</v>
      </c>
      <c r="T22" s="354">
        <f t="shared" si="8"/>
        <v>36240.954867635941</v>
      </c>
      <c r="U22" s="354">
        <f t="shared" si="8"/>
        <v>35721.901865270731</v>
      </c>
      <c r="V22" s="354">
        <f t="shared" si="8"/>
        <v>30115.224337769607</v>
      </c>
      <c r="W22" s="354">
        <f t="shared" si="8"/>
        <v>31210.339673360279</v>
      </c>
      <c r="X22" s="354">
        <f t="shared" si="8"/>
        <v>48666.938214979185</v>
      </c>
      <c r="Y22" s="354">
        <f t="shared" si="8"/>
        <v>35800.882952787324</v>
      </c>
      <c r="Z22" s="354">
        <f t="shared" si="8"/>
        <v>38365.893257205978</v>
      </c>
      <c r="AA22" s="354">
        <f t="shared" si="8"/>
        <v>42713.777890125813</v>
      </c>
      <c r="AB22" s="354">
        <f t="shared" si="8"/>
        <v>44299.634455341438</v>
      </c>
      <c r="AC22" s="354">
        <f t="shared" si="8"/>
        <v>43262.64942943299</v>
      </c>
      <c r="AD22" s="354">
        <f t="shared" si="8"/>
        <v>54505.348615421179</v>
      </c>
      <c r="AE22" s="354">
        <f t="shared" si="8"/>
        <v>42214.735270952478</v>
      </c>
      <c r="AF22" s="354">
        <f t="shared" si="8"/>
        <v>38485.34285942126</v>
      </c>
      <c r="AG22" s="354">
        <f t="shared" si="8"/>
        <v>35736.951354363242</v>
      </c>
      <c r="AH22" s="354">
        <f t="shared" si="8"/>
        <v>31997.869640709665</v>
      </c>
      <c r="AI22" s="354">
        <f t="shared" si="8"/>
        <v>31100.303648925932</v>
      </c>
      <c r="AJ22" s="354">
        <f t="shared" si="8"/>
        <v>49334.250082486724</v>
      </c>
      <c r="AK22" s="354">
        <f t="shared" si="8"/>
        <v>36789.114940945488</v>
      </c>
      <c r="AL22" s="354">
        <f t="shared" si="8"/>
        <v>39201.511893856237</v>
      </c>
      <c r="AM22" s="354">
        <f t="shared" si="8"/>
        <v>43667.733226076743</v>
      </c>
      <c r="AN22" s="354">
        <f t="shared" si="8"/>
        <v>45415.148460890952</v>
      </c>
      <c r="AO22" s="354">
        <f t="shared" si="8"/>
        <v>46942.069269734922</v>
      </c>
      <c r="AP22" s="354">
        <f t="shared" si="8"/>
        <v>56693.457395545818</v>
      </c>
      <c r="AQ22" s="354">
        <f t="shared" si="8"/>
        <v>41390.99086243959</v>
      </c>
      <c r="AR22" s="354">
        <f t="shared" si="8"/>
        <v>42204.610084237509</v>
      </c>
      <c r="AS22" s="354">
        <f t="shared" si="8"/>
        <v>39387.881037281004</v>
      </c>
      <c r="AT22" s="354">
        <f t="shared" si="8"/>
        <v>33012.25699140755</v>
      </c>
      <c r="AU22" s="354">
        <f t="shared" si="8"/>
        <v>34764.128197440841</v>
      </c>
      <c r="AV22" s="354">
        <f t="shared" si="8"/>
        <v>52050.589740611853</v>
      </c>
      <c r="AW22" s="354">
        <f t="shared" si="8"/>
        <v>38900.288839779343</v>
      </c>
      <c r="AX22" s="354">
        <f t="shared" si="8"/>
        <v>41420.692477395402</v>
      </c>
      <c r="AY22" s="354">
        <f t="shared" si="8"/>
        <v>45686.964777832836</v>
      </c>
      <c r="AZ22" s="354">
        <f t="shared" si="8"/>
        <v>47338.475611126669</v>
      </c>
      <c r="BA22" s="354">
        <f t="shared" si="8"/>
        <v>48883.023552873936</v>
      </c>
      <c r="BB22" s="354">
        <f t="shared" si="8"/>
        <v>58501.69636234788</v>
      </c>
      <c r="BC22" s="354">
        <f t="shared" si="8"/>
        <v>45819.986764244706</v>
      </c>
      <c r="BD22" s="354">
        <f t="shared" si="8"/>
        <v>40651.931276083029</v>
      </c>
      <c r="BE22" s="354">
        <f t="shared" si="8"/>
        <v>40075.32421218614</v>
      </c>
      <c r="BF22" s="354">
        <f t="shared" si="8"/>
        <v>34285.309508460974</v>
      </c>
      <c r="BG22" s="354">
        <f t="shared" si="8"/>
        <v>35547.257652899534</v>
      </c>
      <c r="BH22" s="354">
        <f t="shared" si="8"/>
        <v>53152.908213818657</v>
      </c>
      <c r="BI22" s="354">
        <f t="shared" si="8"/>
        <v>40091.200374025473</v>
      </c>
      <c r="BJ22" s="354">
        <f t="shared" si="8"/>
        <v>42581.130111244187</v>
      </c>
      <c r="BK22" s="354">
        <f t="shared" si="8"/>
        <v>46903.49473398181</v>
      </c>
      <c r="BL22" s="354">
        <f t="shared" si="8"/>
        <v>48668.867356282448</v>
      </c>
      <c r="BM22" s="354">
        <f t="shared" si="8"/>
        <v>48985.849864617128</v>
      </c>
      <c r="BN22" s="354">
        <f t="shared" si="8"/>
        <v>59387.663421526435</v>
      </c>
      <c r="BO22" s="354">
        <f t="shared" si="8"/>
        <v>46845.558031671506</v>
      </c>
      <c r="BP22" s="354">
        <f t="shared" si="8"/>
        <v>43163.391453781755</v>
      </c>
      <c r="BQ22" s="354">
        <f t="shared" si="8"/>
        <v>40318.752142470199</v>
      </c>
      <c r="BR22" s="354">
        <f t="shared" si="8"/>
        <v>36376.874389551747</v>
      </c>
      <c r="BS22" s="354">
        <f t="shared" ref="BS22:ED25" si="9">$C22*BS$21</f>
        <v>35644.399026141356</v>
      </c>
      <c r="BT22" s="354">
        <f t="shared" si="9"/>
        <v>54019.979079147663</v>
      </c>
      <c r="BU22" s="354">
        <f t="shared" si="9"/>
        <v>41266.600663095647</v>
      </c>
      <c r="BV22" s="354">
        <f t="shared" si="9"/>
        <v>43596.537384719792</v>
      </c>
      <c r="BW22" s="354">
        <f t="shared" si="9"/>
        <v>48031.408973669932</v>
      </c>
      <c r="BX22" s="354">
        <f t="shared" si="9"/>
        <v>49958.447110538174</v>
      </c>
      <c r="BY22" s="354">
        <f t="shared" si="9"/>
        <v>46274.318587438283</v>
      </c>
      <c r="BZ22" s="354">
        <f t="shared" si="9"/>
        <v>59163.449075397839</v>
      </c>
      <c r="CA22" s="354">
        <f t="shared" si="9"/>
        <v>47102.682129086141</v>
      </c>
      <c r="CB22" s="354">
        <f t="shared" si="9"/>
        <v>41638.386064345359</v>
      </c>
      <c r="CC22" s="354">
        <f t="shared" si="9"/>
        <v>41651.375625316352</v>
      </c>
      <c r="CD22" s="354">
        <f t="shared" si="9"/>
        <v>37775.932644761415</v>
      </c>
      <c r="CE22" s="354">
        <f t="shared" si="9"/>
        <v>36587.157509617944</v>
      </c>
      <c r="CF22" s="354">
        <f t="shared" si="9"/>
        <v>55345.159005330373</v>
      </c>
      <c r="CG22" s="354">
        <f t="shared" si="9"/>
        <v>42612.20241493616</v>
      </c>
      <c r="CH22" s="354">
        <f t="shared" si="9"/>
        <v>44897.809409058631</v>
      </c>
      <c r="CI22" s="354">
        <f t="shared" si="9"/>
        <v>49386.490482850801</v>
      </c>
      <c r="CJ22" s="354">
        <f t="shared" si="9"/>
        <v>51416.4616334948</v>
      </c>
      <c r="CK22" s="354">
        <f t="shared" si="9"/>
        <v>50202.035629882666</v>
      </c>
      <c r="CL22" s="354">
        <f t="shared" si="9"/>
        <v>61615.646887020339</v>
      </c>
      <c r="CM22" s="354">
        <f t="shared" si="9"/>
        <v>49250.34890921678</v>
      </c>
      <c r="CN22" s="354">
        <f t="shared" si="9"/>
        <v>43933.389483879168</v>
      </c>
      <c r="CO22" s="354">
        <f t="shared" si="9"/>
        <v>43726.561851606551</v>
      </c>
      <c r="CP22" s="354">
        <f t="shared" si="9"/>
        <v>39089.740406958779</v>
      </c>
      <c r="CQ22" s="354">
        <f t="shared" si="9"/>
        <v>38284.522630198611</v>
      </c>
      <c r="CR22" s="354">
        <f t="shared" si="9"/>
        <v>57104.242782783091</v>
      </c>
      <c r="CS22" s="354">
        <f t="shared" si="9"/>
        <v>44216.721615901857</v>
      </c>
      <c r="CT22" s="354">
        <f t="shared" si="9"/>
        <v>46500.873374399649</v>
      </c>
      <c r="CU22" s="354">
        <f t="shared" si="9"/>
        <v>50981.657282820481</v>
      </c>
      <c r="CV22" s="354">
        <f t="shared" si="9"/>
        <v>53066.254085226916</v>
      </c>
      <c r="CW22" s="354">
        <f t="shared" si="9"/>
        <v>52872.735047999995</v>
      </c>
      <c r="CX22" s="354">
        <f t="shared" si="9"/>
        <v>63655.598215387952</v>
      </c>
      <c r="CY22" s="354">
        <f t="shared" si="9"/>
        <v>48406.066038932768</v>
      </c>
      <c r="CZ22" s="354">
        <f t="shared" si="9"/>
        <v>49065.215879894975</v>
      </c>
      <c r="DA22" s="354">
        <f t="shared" si="9"/>
        <v>46493.429603331577</v>
      </c>
      <c r="DB22" s="354">
        <f t="shared" si="9"/>
        <v>39984.704598677861</v>
      </c>
      <c r="DC22" s="354">
        <f t="shared" si="9"/>
        <v>42118.86546004413</v>
      </c>
      <c r="DD22" s="354">
        <f t="shared" si="9"/>
        <v>59790.12090451063</v>
      </c>
      <c r="DE22" s="354">
        <f t="shared" si="9"/>
        <v>46380.285426588176</v>
      </c>
      <c r="DF22" s="354">
        <f t="shared" si="9"/>
        <v>48830.665087032416</v>
      </c>
      <c r="DG22" s="354">
        <f t="shared" si="9"/>
        <v>53108.242728681944</v>
      </c>
      <c r="DH22" s="354">
        <f t="shared" si="9"/>
        <v>55127.261376650327</v>
      </c>
      <c r="DI22" s="354">
        <f t="shared" si="9"/>
        <v>56348.591423433572</v>
      </c>
      <c r="DJ22" s="354">
        <f t="shared" si="9"/>
        <v>66170.407893529758</v>
      </c>
      <c r="DK22" s="354">
        <f t="shared" si="9"/>
        <v>53385.649074346722</v>
      </c>
      <c r="DL22" s="354">
        <f t="shared" si="9"/>
        <v>48152.880625857171</v>
      </c>
      <c r="DM22" s="354">
        <f t="shared" si="9"/>
        <v>47691.89818575338</v>
      </c>
      <c r="DN22" s="354">
        <f t="shared" si="9"/>
        <v>41695.696204887572</v>
      </c>
      <c r="DO22" s="354">
        <f t="shared" si="9"/>
        <v>43322.166651134292</v>
      </c>
      <c r="DP22" s="354">
        <f t="shared" si="9"/>
        <v>61278.666430961748</v>
      </c>
      <c r="DQ22" s="354">
        <f t="shared" si="9"/>
        <v>47918.497783280349</v>
      </c>
      <c r="DR22" s="354">
        <f t="shared" si="9"/>
        <v>50313.880871969421</v>
      </c>
      <c r="DS22" s="354">
        <f t="shared" si="9"/>
        <v>54627.221561588995</v>
      </c>
      <c r="DT22" s="354">
        <f t="shared" si="9"/>
        <v>56752.261864821776</v>
      </c>
      <c r="DU22" s="354">
        <f t="shared" si="9"/>
        <v>58059.964241057794</v>
      </c>
      <c r="DV22" s="354">
        <f t="shared" si="9"/>
        <v>67847.675225301748</v>
      </c>
      <c r="DW22" s="354">
        <f t="shared" si="9"/>
        <v>55033.954272697556</v>
      </c>
      <c r="DX22" s="354">
        <f t="shared" si="9"/>
        <v>51358.316172552768</v>
      </c>
      <c r="DY22" s="354">
        <f t="shared" si="9"/>
        <v>48493.290841154951</v>
      </c>
      <c r="DZ22" s="354">
        <f t="shared" si="9"/>
        <v>44264.876679166751</v>
      </c>
      <c r="EA22" s="354">
        <f t="shared" si="9"/>
        <v>43872.454332957081</v>
      </c>
      <c r="EB22" s="354">
        <f t="shared" si="9"/>
        <v>62560.35152123338</v>
      </c>
      <c r="EC22" s="354">
        <f t="shared" si="9"/>
        <v>49465.452845697226</v>
      </c>
      <c r="ED22" s="354">
        <f t="shared" si="9"/>
        <v>51672.922077142081</v>
      </c>
      <c r="EE22" s="354">
        <f t="shared" ref="EE22:GP25" si="10">$C22*EE$21</f>
        <v>56075.773479574898</v>
      </c>
      <c r="EF22" s="354">
        <f t="shared" si="10"/>
        <v>58352.645129197954</v>
      </c>
      <c r="EG22" s="354">
        <f t="shared" si="10"/>
        <v>54429.620188927584</v>
      </c>
      <c r="EH22" s="354">
        <f t="shared" si="10"/>
        <v>67431.836035296423</v>
      </c>
      <c r="EI22" s="354">
        <f t="shared" si="10"/>
        <v>52502.736208981187</v>
      </c>
      <c r="EJ22" s="354">
        <f t="shared" si="10"/>
        <v>52892.428040885949</v>
      </c>
      <c r="EK22" s="354">
        <f t="shared" si="10"/>
        <v>50726.314959266885</v>
      </c>
      <c r="EL22" s="354">
        <f t="shared" si="10"/>
        <v>44256.460082869162</v>
      </c>
      <c r="EM22" s="354">
        <f t="shared" si="10"/>
        <v>46691.649604790124</v>
      </c>
      <c r="EN22" s="354">
        <f t="shared" si="10"/>
        <v>64694.785248212807</v>
      </c>
      <c r="EO22" s="354">
        <f t="shared" si="10"/>
        <v>51172.961234449154</v>
      </c>
      <c r="EP22" s="354">
        <f t="shared" si="10"/>
        <v>53618.502854641345</v>
      </c>
      <c r="EQ22" s="354">
        <f t="shared" si="10"/>
        <v>57940.881056338243</v>
      </c>
      <c r="ER22" s="354">
        <f t="shared" si="10"/>
        <v>60232.457646829338</v>
      </c>
      <c r="ES22" s="354">
        <f t="shared" si="10"/>
        <v>60424.552751506119</v>
      </c>
      <c r="ET22" s="354">
        <f t="shared" si="10"/>
        <v>70911.98750701583</v>
      </c>
      <c r="EU22" s="354">
        <f t="shared" si="10"/>
        <v>58174.8222253977</v>
      </c>
      <c r="EV22" s="354">
        <f t="shared" si="10"/>
        <v>52862.576128291446</v>
      </c>
      <c r="EW22" s="354">
        <f t="shared" si="10"/>
        <v>52572.363752010468</v>
      </c>
      <c r="EX22" s="354">
        <f t="shared" si="10"/>
        <v>46493.456403909091</v>
      </c>
      <c r="EY22" s="354">
        <f t="shared" si="10"/>
        <v>48385.93201574331</v>
      </c>
      <c r="EZ22" s="354">
        <f t="shared" si="10"/>
        <v>66607.189412142237</v>
      </c>
      <c r="FA22" s="354">
        <f t="shared" si="10"/>
        <v>53075.889071512182</v>
      </c>
      <c r="FB22" s="354">
        <f t="shared" si="10"/>
        <v>55427.591864293812</v>
      </c>
      <c r="FC22" s="354">
        <f t="shared" si="10"/>
        <v>59751.360122610873</v>
      </c>
      <c r="FD22" s="354">
        <f t="shared" si="10"/>
        <v>62126.81037111234</v>
      </c>
      <c r="FE22" s="354">
        <f t="shared" si="10"/>
        <v>60604.211673536302</v>
      </c>
      <c r="FF22" s="354">
        <f t="shared" si="10"/>
        <v>72121.959254645859</v>
      </c>
      <c r="FG22" s="354">
        <f t="shared" si="10"/>
        <v>59548.956443800751</v>
      </c>
      <c r="FH22" s="354">
        <f t="shared" si="10"/>
        <v>55675.183103490548</v>
      </c>
      <c r="FI22" s="354">
        <f t="shared" si="10"/>
        <v>53150.084862313255</v>
      </c>
      <c r="FJ22" s="354">
        <f t="shared" si="10"/>
        <v>48922.027541081079</v>
      </c>
      <c r="FK22" s="354">
        <f t="shared" si="10"/>
        <v>48834.227777136046</v>
      </c>
      <c r="FL22" s="354">
        <f t="shared" si="10"/>
        <v>67845.641240139288</v>
      </c>
      <c r="FM22" s="354">
        <f t="shared" si="10"/>
        <v>54615.175238009913</v>
      </c>
      <c r="FN22" s="354">
        <f t="shared" si="10"/>
        <v>56805.513897651566</v>
      </c>
      <c r="FO22" s="354">
        <f t="shared" si="10"/>
        <v>61244.022217767488</v>
      </c>
      <c r="FP22" s="354">
        <f t="shared" si="10"/>
        <v>63797.561946480171</v>
      </c>
      <c r="FQ22" s="354">
        <f t="shared" si="10"/>
        <v>63319.921339419423</v>
      </c>
      <c r="FR22" s="354">
        <f t="shared" si="10"/>
        <v>74258.95940492762</v>
      </c>
      <c r="FS22" s="354">
        <f t="shared" si="10"/>
        <v>61567.332949931973</v>
      </c>
      <c r="FT22" s="354">
        <f t="shared" si="10"/>
        <v>56211.747817605239</v>
      </c>
      <c r="FU22" s="354">
        <f t="shared" si="10"/>
        <v>56045.230826762723</v>
      </c>
      <c r="FV22" s="354">
        <f t="shared" si="10"/>
        <v>49912.663005030307</v>
      </c>
      <c r="FW22" s="354">
        <f t="shared" si="10"/>
        <v>51997.800464420368</v>
      </c>
      <c r="FX22" s="354">
        <f t="shared" si="10"/>
        <v>70409.17651224001</v>
      </c>
      <c r="FY22" s="354">
        <f t="shared" si="10"/>
        <v>56759.352582948799</v>
      </c>
      <c r="FZ22" s="354">
        <f t="shared" si="10"/>
        <v>59082.309076293459</v>
      </c>
      <c r="GA22" s="354">
        <f t="shared" si="10"/>
        <v>63415.109843913371</v>
      </c>
      <c r="GB22" s="354">
        <f t="shared" si="10"/>
        <v>65969.060514814541</v>
      </c>
      <c r="GC22" s="354">
        <f t="shared" si="10"/>
        <v>67049.224558628703</v>
      </c>
      <c r="GD22" s="354">
        <f t="shared" si="10"/>
        <v>76992.514682021894</v>
      </c>
      <c r="GE22" s="354">
        <f t="shared" si="10"/>
        <v>64047.524858115983</v>
      </c>
      <c r="GF22" s="354">
        <f t="shared" si="10"/>
        <v>58754.231057401536</v>
      </c>
      <c r="GG22" s="354">
        <f t="shared" si="10"/>
        <v>58431.393444765359</v>
      </c>
      <c r="GH22" s="354">
        <f t="shared" si="10"/>
        <v>52145.241876214568</v>
      </c>
      <c r="GI22" s="354">
        <f t="shared" si="10"/>
        <v>54269.557491831474</v>
      </c>
      <c r="GJ22" s="354">
        <f t="shared" si="10"/>
        <v>72701.046837060625</v>
      </c>
      <c r="GK22" s="354">
        <f t="shared" si="10"/>
        <v>58929.303864608279</v>
      </c>
      <c r="GL22" s="354">
        <f t="shared" si="10"/>
        <v>61193.343397719655</v>
      </c>
      <c r="GM22" s="354">
        <f t="shared" si="10"/>
        <v>65492.242506812836</v>
      </c>
      <c r="GN22" s="354">
        <f t="shared" si="10"/>
        <v>68107.437142757204</v>
      </c>
      <c r="GO22" s="354">
        <f t="shared" si="10"/>
        <v>67904.533901182294</v>
      </c>
      <c r="GP22" s="354">
        <f t="shared" si="10"/>
        <v>78597.240354636713</v>
      </c>
      <c r="GQ22" s="354">
        <f t="shared" ref="GQ22:JB25" si="11">$C22*GQ$21</f>
        <v>63023.836420594511</v>
      </c>
      <c r="GR22" s="354">
        <f t="shared" si="11"/>
        <v>63560.810647533544</v>
      </c>
      <c r="GS22" s="354">
        <f t="shared" si="11"/>
        <v>61098.654455990501</v>
      </c>
      <c r="GT22" s="354">
        <f t="shared" si="11"/>
        <v>54149.126059392649</v>
      </c>
      <c r="GU22" s="354">
        <f t="shared" si="11"/>
        <v>56909.988980923161</v>
      </c>
      <c r="GV22" s="354">
        <f t="shared" si="11"/>
        <v>75180.398993815979</v>
      </c>
      <c r="GW22" s="354">
        <f t="shared" si="11"/>
        <v>61193.704669504477</v>
      </c>
      <c r="GX22" s="354">
        <f t="shared" si="11"/>
        <v>63447.069711264267</v>
      </c>
      <c r="GY22" s="354">
        <f t="shared" si="11"/>
        <v>67687.352741274328</v>
      </c>
      <c r="GZ22" s="354">
        <f t="shared" si="11"/>
        <v>70345.687016142518</v>
      </c>
      <c r="HA22" s="354">
        <f t="shared" si="11"/>
        <v>66081.979566706868</v>
      </c>
      <c r="HB22" s="354">
        <f t="shared" si="11"/>
        <v>79204.507136268323</v>
      </c>
      <c r="HC22" s="354">
        <f t="shared" si="11"/>
        <v>66776.114524209261</v>
      </c>
      <c r="HD22" s="354">
        <f t="shared" si="11"/>
        <v>61115.42447069093</v>
      </c>
      <c r="HE22" s="354">
        <f t="shared" si="11"/>
        <v>61338.415995803014</v>
      </c>
      <c r="HF22" s="354">
        <f t="shared" si="11"/>
        <v>55201.645486176028</v>
      </c>
      <c r="HG22" s="354">
        <f t="shared" si="11"/>
        <v>57606.138627172215</v>
      </c>
      <c r="HH22" s="354">
        <f t="shared" si="11"/>
        <v>76369.377670412126</v>
      </c>
      <c r="HI22" s="354">
        <f t="shared" si="11"/>
        <v>62566.256224470322</v>
      </c>
      <c r="HJ22" s="354">
        <f t="shared" si="11"/>
        <v>64865.487774580281</v>
      </c>
      <c r="HK22" s="354">
        <f t="shared" si="11"/>
        <v>69234.354972707617</v>
      </c>
      <c r="HL22" s="354">
        <f t="shared" si="11"/>
        <v>72089.938639319269</v>
      </c>
      <c r="HM22" s="354">
        <f t="shared" si="11"/>
        <v>71992.103667131509</v>
      </c>
      <c r="HN22" s="354">
        <f t="shared" si="11"/>
        <v>82685.603417680206</v>
      </c>
      <c r="HO22" s="354">
        <f t="shared" si="11"/>
        <v>69787.539618288705</v>
      </c>
      <c r="HP22" s="354">
        <f t="shared" si="11"/>
        <v>64399.264928220749</v>
      </c>
      <c r="HQ22" s="354">
        <f t="shared" si="11"/>
        <v>64267.562602245467</v>
      </c>
      <c r="HR22" s="354">
        <f t="shared" si="11"/>
        <v>58983.43888713175</v>
      </c>
      <c r="HS22" s="354">
        <f t="shared" si="11"/>
        <v>59046.715407973286</v>
      </c>
      <c r="HT22" s="354">
        <f t="shared" si="11"/>
        <v>78681.522810789364</v>
      </c>
      <c r="HU22" s="354">
        <f t="shared" si="11"/>
        <v>64976.041943513141</v>
      </c>
      <c r="HV22" s="354">
        <f t="shared" si="11"/>
        <v>66976.945902472144</v>
      </c>
      <c r="HW22" s="354">
        <f t="shared" si="11"/>
        <v>71397.048657977473</v>
      </c>
      <c r="HX22" s="354">
        <f t="shared" si="11"/>
        <v>74365.366988508176</v>
      </c>
      <c r="HY22" s="354">
        <f t="shared" si="11"/>
        <v>73590.827439748275</v>
      </c>
      <c r="HZ22" s="354">
        <f t="shared" si="11"/>
        <v>84671.368981097592</v>
      </c>
      <c r="IA22" s="354">
        <f t="shared" si="11"/>
        <v>69081.239342643094</v>
      </c>
      <c r="IB22" s="354">
        <f t="shared" si="11"/>
        <v>69563.545394236731</v>
      </c>
      <c r="IC22" s="354">
        <f t="shared" si="11"/>
        <v>67237.781272392123</v>
      </c>
      <c r="ID22" s="354">
        <f t="shared" si="11"/>
        <v>60156.700990394085</v>
      </c>
      <c r="IE22" s="354">
        <f t="shared" si="11"/>
        <v>63217.366606861673</v>
      </c>
      <c r="IF22" s="354">
        <f t="shared" si="11"/>
        <v>81778.98133208543</v>
      </c>
      <c r="IG22" s="354">
        <f t="shared" si="11"/>
        <v>67574.055622568587</v>
      </c>
      <c r="IH22" s="354">
        <f t="shared" si="11"/>
        <v>69764.380345909944</v>
      </c>
      <c r="II22" s="354">
        <f t="shared" si="11"/>
        <v>74006.68235275909</v>
      </c>
      <c r="IJ22" s="354">
        <f t="shared" si="11"/>
        <v>76952.390286738431</v>
      </c>
      <c r="IK22" s="354">
        <f t="shared" si="11"/>
        <v>77595.89859598389</v>
      </c>
      <c r="IL22" s="354">
        <f t="shared" si="11"/>
        <v>87738.089026695146</v>
      </c>
      <c r="IM22" s="354">
        <f t="shared" si="11"/>
        <v>74616.60775167965</v>
      </c>
      <c r="IN22" s="354">
        <f t="shared" si="11"/>
        <v>69212.576466082173</v>
      </c>
      <c r="IO22" s="354">
        <f t="shared" si="11"/>
        <v>69011.387746785826</v>
      </c>
      <c r="IP22" s="354">
        <f t="shared" si="11"/>
        <v>62435.497278823379</v>
      </c>
      <c r="IQ22" s="354">
        <f t="shared" si="11"/>
        <v>65015.861884236088</v>
      </c>
      <c r="IR22" s="354">
        <f t="shared" si="11"/>
        <v>83888.293269730319</v>
      </c>
      <c r="IS22" s="354">
        <f t="shared" si="11"/>
        <v>69717.360698044795</v>
      </c>
      <c r="IT22" s="354">
        <f t="shared" si="11"/>
        <v>71849.198699757151</v>
      </c>
      <c r="IU22" s="354">
        <f t="shared" si="11"/>
        <v>76128.634872121707</v>
      </c>
      <c r="IV22" s="354">
        <f t="shared" si="11"/>
        <v>79204.388499045221</v>
      </c>
      <c r="IW22" s="354">
        <f t="shared" si="11"/>
        <v>79921.925720829124</v>
      </c>
      <c r="IX22" s="354">
        <f t="shared" si="11"/>
        <v>90040.382989461854</v>
      </c>
      <c r="IY22" s="354">
        <f t="shared" si="11"/>
        <v>76883.384874448413</v>
      </c>
      <c r="IZ22" s="354">
        <f t="shared" si="11"/>
        <v>73033.73419794318</v>
      </c>
      <c r="JA22" s="354">
        <f t="shared" si="11"/>
        <v>70435.712657384996</v>
      </c>
      <c r="JB22" s="354">
        <f t="shared" si="11"/>
        <v>65614.501738637831</v>
      </c>
      <c r="JC22" s="354">
        <f t="shared" ref="JC22:LN25" si="12">$C22*JC$21</f>
        <v>66199.489736197123</v>
      </c>
      <c r="JD22" s="354">
        <f t="shared" si="12"/>
        <v>85825.809217445349</v>
      </c>
      <c r="JE22" s="354">
        <f t="shared" si="12"/>
        <v>71901.092479318744</v>
      </c>
      <c r="JF22" s="354">
        <f t="shared" si="12"/>
        <v>73839.003646216792</v>
      </c>
      <c r="JG22" s="354">
        <f t="shared" si="12"/>
        <v>78207.393436723432</v>
      </c>
      <c r="JH22" s="354">
        <f t="shared" si="12"/>
        <v>81458.015471782521</v>
      </c>
      <c r="JI22" s="354">
        <f t="shared" si="12"/>
        <v>80914.975738141453</v>
      </c>
      <c r="JJ22" s="354">
        <f t="shared" si="12"/>
        <v>91834.593033162993</v>
      </c>
      <c r="JK22" s="354">
        <f t="shared" si="12"/>
        <v>76084.589731019092</v>
      </c>
      <c r="JL22" s="354">
        <f t="shared" si="12"/>
        <v>76534.71507850317</v>
      </c>
      <c r="JM22" s="354">
        <f t="shared" si="12"/>
        <v>74245.066700228635</v>
      </c>
      <c r="JN22" s="354">
        <f t="shared" si="12"/>
        <v>66957.290001585483</v>
      </c>
      <c r="JO22" s="354">
        <f t="shared" si="12"/>
        <v>70305.619795424413</v>
      </c>
      <c r="JP22" s="354">
        <f t="shared" si="12"/>
        <v>89138.861589778724</v>
      </c>
      <c r="JQ22" s="354">
        <f t="shared" si="12"/>
        <v>74667.666782587097</v>
      </c>
      <c r="JR22" s="354">
        <f t="shared" si="12"/>
        <v>76766.685154422041</v>
      </c>
      <c r="JS22" s="354">
        <f t="shared" si="12"/>
        <v>80990.714884866073</v>
      </c>
      <c r="JT22" s="354">
        <f t="shared" si="12"/>
        <v>84228.384736826236</v>
      </c>
      <c r="JU22" s="354">
        <f t="shared" si="12"/>
        <v>83761.635884465461</v>
      </c>
      <c r="JV22" s="354">
        <f t="shared" si="12"/>
        <v>94565.984967640674</v>
      </c>
      <c r="JW22" s="354">
        <f t="shared" si="12"/>
        <v>81443.230843864003</v>
      </c>
      <c r="JX22" s="354">
        <f t="shared" si="12"/>
        <v>75928.125100788937</v>
      </c>
      <c r="JY22" s="354">
        <f t="shared" si="12"/>
        <v>75900.887852536296</v>
      </c>
      <c r="JZ22" s="354">
        <f t="shared" si="12"/>
        <v>69186.704975259432</v>
      </c>
      <c r="KA22" s="354">
        <f t="shared" si="12"/>
        <v>72092.861688973004</v>
      </c>
      <c r="KB22" s="354">
        <f t="shared" si="12"/>
        <v>91289.031901189825</v>
      </c>
      <c r="KC22" s="354">
        <f t="shared" si="12"/>
        <v>76880.178096014119</v>
      </c>
      <c r="KD22" s="354">
        <f t="shared" si="12"/>
        <v>78943.206508322779</v>
      </c>
      <c r="KE22" s="354">
        <f t="shared" si="12"/>
        <v>83225.950943975156</v>
      </c>
      <c r="KF22" s="354">
        <f t="shared" si="12"/>
        <v>86618.513125618236</v>
      </c>
      <c r="KG22" s="354">
        <f t="shared" si="12"/>
        <v>84459.229188489713</v>
      </c>
      <c r="KH22" s="354">
        <f t="shared" si="12"/>
        <v>96334.512196584721</v>
      </c>
      <c r="KI22" s="354">
        <f t="shared" si="12"/>
        <v>83392.805622094311</v>
      </c>
      <c r="KJ22" s="354">
        <f t="shared" si="12"/>
        <v>79332.513841275548</v>
      </c>
      <c r="KK22" s="354">
        <f t="shared" si="12"/>
        <v>77093.820150326661</v>
      </c>
      <c r="KL22" s="354">
        <f t="shared" si="12"/>
        <v>72229.145841679361</v>
      </c>
      <c r="KM22" s="354">
        <f t="shared" si="12"/>
        <v>73190.630496141763</v>
      </c>
      <c r="KN22" s="354">
        <f t="shared" si="12"/>
        <v>93209.501252244518</v>
      </c>
      <c r="KO22" s="354">
        <f t="shared" si="12"/>
        <v>79087.835288842572</v>
      </c>
      <c r="KP22" s="354">
        <f t="shared" si="12"/>
        <v>80988.581558896301</v>
      </c>
      <c r="KQ22" s="354">
        <f t="shared" si="12"/>
        <v>85389.957500201926</v>
      </c>
      <c r="KR22" s="354">
        <f t="shared" si="12"/>
        <v>88988.947735374037</v>
      </c>
      <c r="KS22" s="354">
        <f t="shared" si="12"/>
        <v>87862.572349112408</v>
      </c>
      <c r="KT22" s="354">
        <f t="shared" si="12"/>
        <v>99172.042994185816</v>
      </c>
      <c r="KU22" s="354">
        <f t="shared" si="12"/>
        <v>86105.670853351054</v>
      </c>
      <c r="KV22" s="354">
        <f t="shared" si="12"/>
        <v>80561.470403331405</v>
      </c>
      <c r="KW22" s="354">
        <f t="shared" si="12"/>
        <v>80690.005258386067</v>
      </c>
      <c r="KX22" s="354">
        <f t="shared" si="12"/>
        <v>73906.996354017974</v>
      </c>
      <c r="KY22" s="354">
        <f t="shared" si="12"/>
        <v>77067.748548525182</v>
      </c>
      <c r="KZ22" s="354">
        <f t="shared" si="12"/>
        <v>96511.696889299215</v>
      </c>
      <c r="LA22" s="354">
        <f t="shared" si="12"/>
        <v>81950.041914168425</v>
      </c>
      <c r="LB22" s="354">
        <f t="shared" si="12"/>
        <v>83977.051064986066</v>
      </c>
      <c r="LC22" s="354">
        <f t="shared" si="12"/>
        <v>88272.306724902053</v>
      </c>
      <c r="LD22" s="354">
        <f t="shared" si="12"/>
        <v>91897.204899682285</v>
      </c>
      <c r="LE22" s="354">
        <f t="shared" si="12"/>
        <v>92191.295855540506</v>
      </c>
      <c r="LF22" s="354">
        <f t="shared" si="12"/>
        <v>102590.17935891182</v>
      </c>
      <c r="LG22" s="354">
        <f t="shared" si="12"/>
        <v>89276.770214823206</v>
      </c>
      <c r="LH22" s="354">
        <f t="shared" si="12"/>
        <v>83783.906092352961</v>
      </c>
      <c r="LI22" s="354">
        <f t="shared" si="12"/>
        <v>83775.920949619191</v>
      </c>
      <c r="LJ22" s="354">
        <f t="shared" si="12"/>
        <v>76830.645626001628</v>
      </c>
      <c r="LK22" s="354">
        <f t="shared" si="12"/>
        <v>80059.421259638912</v>
      </c>
      <c r="LL22" s="354">
        <f t="shared" si="12"/>
        <v>99552.556878987103</v>
      </c>
      <c r="LM22" s="354">
        <f t="shared" si="12"/>
        <v>84850.335376204923</v>
      </c>
      <c r="LN22" s="354">
        <f t="shared" si="12"/>
        <v>86813.657063992534</v>
      </c>
      <c r="LO22" s="354">
        <f t="shared" ref="LO22:NA25" si="13">$C22*LO$21</f>
        <v>91076.177426515016</v>
      </c>
      <c r="LP22" s="354">
        <f t="shared" si="13"/>
        <v>94789.692604183816</v>
      </c>
      <c r="LQ22" s="354">
        <f t="shared" si="13"/>
        <v>93908.202313472502</v>
      </c>
      <c r="LR22" s="354">
        <f t="shared" si="13"/>
        <v>104994.33695667758</v>
      </c>
      <c r="LS22" s="354">
        <f t="shared" si="13"/>
        <v>89030.507212247889</v>
      </c>
      <c r="LT22" s="354">
        <f t="shared" si="13"/>
        <v>89372.027328795579</v>
      </c>
      <c r="LU22" s="354">
        <f t="shared" si="13"/>
        <v>87220.808578792319</v>
      </c>
      <c r="LV22" s="354">
        <f t="shared" si="13"/>
        <v>79590.531934487692</v>
      </c>
      <c r="LW22" s="354">
        <f t="shared" si="13"/>
        <v>83480.189083735328</v>
      </c>
      <c r="LX22" s="354">
        <f t="shared" si="13"/>
        <v>102834.15752291918</v>
      </c>
      <c r="LY22" s="354">
        <f t="shared" si="13"/>
        <v>87891.902901139067</v>
      </c>
      <c r="LZ22" s="354">
        <f t="shared" si="13"/>
        <v>89835.450050816886</v>
      </c>
      <c r="MA22" s="354">
        <f t="shared" si="13"/>
        <v>94036.757894307113</v>
      </c>
      <c r="MB22" s="354">
        <f t="shared" si="13"/>
        <v>97818.377270179553</v>
      </c>
      <c r="MC22" s="354">
        <f t="shared" si="13"/>
        <v>92858.724573565967</v>
      </c>
      <c r="MD22" s="354">
        <f t="shared" si="13"/>
        <v>106385.12326724002</v>
      </c>
      <c r="ME22" s="354">
        <f t="shared" si="13"/>
        <v>93556.916781162334</v>
      </c>
      <c r="MF22" s="354">
        <f t="shared" si="13"/>
        <v>87696.25725595378</v>
      </c>
      <c r="MG22" s="354">
        <f t="shared" si="13"/>
        <v>88237.591043501088</v>
      </c>
      <c r="MH22" s="354">
        <f t="shared" si="13"/>
        <v>81403.68605573682</v>
      </c>
      <c r="MI22" s="354">
        <f t="shared" si="13"/>
        <v>84964.044866463286</v>
      </c>
      <c r="MJ22" s="354">
        <f t="shared" si="13"/>
        <v>104836.78029224917</v>
      </c>
      <c r="MK22" s="354">
        <f t="shared" si="13"/>
        <v>90055.119018999831</v>
      </c>
      <c r="ML22" s="354">
        <f t="shared" si="13"/>
        <v>92037.003858793789</v>
      </c>
      <c r="MM22" s="354">
        <f t="shared" si="13"/>
        <v>96365.926761518553</v>
      </c>
      <c r="MN22" s="354">
        <f t="shared" si="13"/>
        <v>100371.68472722049</v>
      </c>
      <c r="MO22" s="354">
        <f t="shared" si="13"/>
        <v>99561.219540320322</v>
      </c>
      <c r="MP22" s="354">
        <f t="shared" si="13"/>
        <v>110670.23044180564</v>
      </c>
      <c r="MQ22" s="354">
        <f t="shared" si="13"/>
        <v>97363.507863135208</v>
      </c>
      <c r="MR22" s="354">
        <f t="shared" si="13"/>
        <v>91771.247188160953</v>
      </c>
      <c r="MS22" s="354">
        <f t="shared" si="13"/>
        <v>91965.915148278669</v>
      </c>
      <c r="MT22" s="354">
        <f t="shared" si="13"/>
        <v>84866.856681546065</v>
      </c>
      <c r="MU22" s="354">
        <f t="shared" si="13"/>
        <v>88478.714767333149</v>
      </c>
      <c r="MV22" s="354">
        <f t="shared" si="13"/>
        <v>108349.06601374378</v>
      </c>
      <c r="MW22" s="354">
        <f t="shared" si="13"/>
        <v>93375.975004821987</v>
      </c>
      <c r="MX22" s="354">
        <f t="shared" si="13"/>
        <v>95263.094431905614</v>
      </c>
      <c r="MY22" s="354">
        <f t="shared" si="13"/>
        <v>99531.772495116747</v>
      </c>
      <c r="MZ22" s="354">
        <f t="shared" si="13"/>
        <v>103612.39983946783</v>
      </c>
      <c r="NA22" s="478">
        <f t="shared" si="13"/>
        <v>101037.92135555833</v>
      </c>
    </row>
    <row r="23" spans="1:365" x14ac:dyDescent="0.2">
      <c r="A23" s="260" t="s">
        <v>618</v>
      </c>
      <c r="B23" s="258" t="s">
        <v>599</v>
      </c>
      <c r="C23" s="275">
        <f>100*0.22/31353</f>
        <v>7.0168723886071505E-4</v>
      </c>
      <c r="E23" s="263"/>
      <c r="F23" s="354">
        <f>$C23*F$21</f>
        <v>110.62090353413245</v>
      </c>
      <c r="G23" s="354">
        <f t="shared" si="8"/>
        <v>78.878705106901847</v>
      </c>
      <c r="H23" s="354">
        <f t="shared" si="8"/>
        <v>79.953981235376318</v>
      </c>
      <c r="I23" s="354">
        <f t="shared" si="8"/>
        <v>74.751016918507077</v>
      </c>
      <c r="J23" s="354">
        <f t="shared" si="8"/>
        <v>61.721973313685901</v>
      </c>
      <c r="K23" s="354">
        <f t="shared" si="8"/>
        <v>65.289041263686386</v>
      </c>
      <c r="L23" s="354">
        <f t="shared" si="8"/>
        <v>102.64344207473324</v>
      </c>
      <c r="M23" s="354">
        <f t="shared" si="8"/>
        <v>74.755496835863838</v>
      </c>
      <c r="N23" s="354">
        <f t="shared" si="8"/>
        <v>80.492673962302504</v>
      </c>
      <c r="O23" s="354">
        <f t="shared" si="8"/>
        <v>89.895496877497052</v>
      </c>
      <c r="P23" s="354">
        <f t="shared" si="8"/>
        <v>93.178520515163697</v>
      </c>
      <c r="Q23" s="354">
        <f t="shared" si="8"/>
        <v>94.616030867903717</v>
      </c>
      <c r="R23" s="354">
        <f t="shared" si="8"/>
        <v>116.69546623322645</v>
      </c>
      <c r="S23" s="354">
        <f t="shared" si="8"/>
        <v>89.720329075183258</v>
      </c>
      <c r="T23" s="354">
        <f t="shared" si="8"/>
        <v>78.48708504551621</v>
      </c>
      <c r="U23" s="354">
        <f t="shared" si="8"/>
        <v>77.362971255232239</v>
      </c>
      <c r="V23" s="354">
        <f t="shared" si="8"/>
        <v>65.220582139631361</v>
      </c>
      <c r="W23" s="354">
        <f t="shared" si="8"/>
        <v>67.592274905262968</v>
      </c>
      <c r="X23" s="354">
        <f t="shared" si="8"/>
        <v>105.39805401195605</v>
      </c>
      <c r="Y23" s="354">
        <f t="shared" si="8"/>
        <v>77.534020703447467</v>
      </c>
      <c r="Z23" s="354">
        <f t="shared" si="8"/>
        <v>83.089066994054903</v>
      </c>
      <c r="AA23" s="354">
        <f t="shared" si="8"/>
        <v>92.505286632815555</v>
      </c>
      <c r="AB23" s="354">
        <f t="shared" si="8"/>
        <v>95.939778344159052</v>
      </c>
      <c r="AC23" s="354">
        <f t="shared" si="8"/>
        <v>93.693978468944209</v>
      </c>
      <c r="AD23" s="354">
        <f t="shared" si="8"/>
        <v>118.04230732436909</v>
      </c>
      <c r="AE23" s="354">
        <f t="shared" si="8"/>
        <v>91.424509356514463</v>
      </c>
      <c r="AF23" s="354">
        <f t="shared" si="8"/>
        <v>83.347759159368024</v>
      </c>
      <c r="AG23" s="354">
        <f t="shared" si="8"/>
        <v>77.395563954144549</v>
      </c>
      <c r="AH23" s="354">
        <f t="shared" si="8"/>
        <v>69.297829622267486</v>
      </c>
      <c r="AI23" s="354">
        <f t="shared" si="8"/>
        <v>67.353969738100801</v>
      </c>
      <c r="AJ23" s="354">
        <f t="shared" si="8"/>
        <v>106.84325222729663</v>
      </c>
      <c r="AK23" s="354">
        <f t="shared" si="8"/>
        <v>79.67423605877012</v>
      </c>
      <c r="AL23" s="354">
        <f t="shared" si="8"/>
        <v>84.898767407300809</v>
      </c>
      <c r="AM23" s="354">
        <f t="shared" si="8"/>
        <v>94.571268996024983</v>
      </c>
      <c r="AN23" s="354">
        <f t="shared" si="8"/>
        <v>98.355648536950696</v>
      </c>
      <c r="AO23" s="354">
        <f t="shared" si="8"/>
        <v>101.66250300089111</v>
      </c>
      <c r="AP23" s="354">
        <f t="shared" si="8"/>
        <v>122.7810974732967</v>
      </c>
      <c r="AQ23" s="354">
        <f t="shared" si="8"/>
        <v>89.640524975229383</v>
      </c>
      <c r="AR23" s="354">
        <f t="shared" si="8"/>
        <v>91.4025812259312</v>
      </c>
      <c r="AS23" s="354">
        <f t="shared" si="8"/>
        <v>85.302387313654393</v>
      </c>
      <c r="AT23" s="354">
        <f t="shared" si="8"/>
        <v>71.494689681670053</v>
      </c>
      <c r="AU23" s="354">
        <f t="shared" si="8"/>
        <v>75.288719525500596</v>
      </c>
      <c r="AV23" s="354">
        <f t="shared" si="8"/>
        <v>112.72603270420306</v>
      </c>
      <c r="AW23" s="354">
        <f t="shared" si="8"/>
        <v>84.246408231077339</v>
      </c>
      <c r="AX23" s="354">
        <f t="shared" si="8"/>
        <v>89.704849802970273</v>
      </c>
      <c r="AY23" s="354">
        <f t="shared" si="8"/>
        <v>98.94432150272921</v>
      </c>
      <c r="AZ23" s="354">
        <f t="shared" si="8"/>
        <v>102.52100075137893</v>
      </c>
      <c r="BA23" s="354">
        <f t="shared" si="8"/>
        <v>105.86603032092411</v>
      </c>
      <c r="BB23" s="354">
        <f t="shared" si="8"/>
        <v>126.69720305297476</v>
      </c>
      <c r="BC23" s="354">
        <f t="shared" si="8"/>
        <v>99.232407398880781</v>
      </c>
      <c r="BD23" s="354">
        <f t="shared" si="8"/>
        <v>88.039942627994577</v>
      </c>
      <c r="BE23" s="354">
        <f t="shared" si="8"/>
        <v>86.791183928693997</v>
      </c>
      <c r="BF23" s="354">
        <f t="shared" si="8"/>
        <v>74.251741242212958</v>
      </c>
      <c r="BG23" s="354">
        <f t="shared" si="8"/>
        <v>76.984744047942897</v>
      </c>
      <c r="BH23" s="354">
        <f t="shared" si="8"/>
        <v>115.11332531472664</v>
      </c>
      <c r="BI23" s="354">
        <f t="shared" si="8"/>
        <v>86.825566953893826</v>
      </c>
      <c r="BJ23" s="354">
        <f t="shared" si="8"/>
        <v>92.218011158419088</v>
      </c>
      <c r="BK23" s="354">
        <f t="shared" si="8"/>
        <v>101.57896207656106</v>
      </c>
      <c r="BL23" s="354">
        <f t="shared" si="8"/>
        <v>105.40223195588956</v>
      </c>
      <c r="BM23" s="354">
        <f t="shared" si="8"/>
        <v>106.08872140354545</v>
      </c>
      <c r="BN23" s="354">
        <f t="shared" si="8"/>
        <v>128.61594311308755</v>
      </c>
      <c r="BO23" s="354">
        <f t="shared" si="8"/>
        <v>101.4534884818919</v>
      </c>
      <c r="BP23" s="354">
        <f t="shared" si="8"/>
        <v>93.479015336630567</v>
      </c>
      <c r="BQ23" s="354">
        <f t="shared" si="8"/>
        <v>87.31837612703535</v>
      </c>
      <c r="BR23" s="354">
        <f t="shared" si="8"/>
        <v>78.78144613823342</v>
      </c>
      <c r="BS23" s="354">
        <f t="shared" si="9"/>
        <v>77.195123251551507</v>
      </c>
      <c r="BT23" s="354">
        <f t="shared" si="9"/>
        <v>116.99114186222442</v>
      </c>
      <c r="BU23" s="354">
        <f t="shared" si="9"/>
        <v>89.371132952022649</v>
      </c>
      <c r="BV23" s="354">
        <f t="shared" si="9"/>
        <v>94.417080065962864</v>
      </c>
      <c r="BW23" s="354">
        <f t="shared" si="9"/>
        <v>104.02168747322293</v>
      </c>
      <c r="BX23" s="354">
        <f t="shared" si="9"/>
        <v>108.19507657642778</v>
      </c>
      <c r="BY23" s="354">
        <f t="shared" si="9"/>
        <v>100.21635444376739</v>
      </c>
      <c r="BZ23" s="354">
        <f t="shared" si="9"/>
        <v>128.13036179997664</v>
      </c>
      <c r="CA23" s="354">
        <f t="shared" si="9"/>
        <v>102.0103424879395</v>
      </c>
      <c r="CB23" s="354">
        <f t="shared" si="9"/>
        <v>90.17630909909559</v>
      </c>
      <c r="CC23" s="354">
        <f t="shared" si="9"/>
        <v>90.204440608884937</v>
      </c>
      <c r="CD23" s="354">
        <f t="shared" si="9"/>
        <v>81.811388496577109</v>
      </c>
      <c r="CE23" s="354">
        <f t="shared" si="9"/>
        <v>79.236856576191016</v>
      </c>
      <c r="CF23" s="354">
        <f t="shared" si="9"/>
        <v>119.86108582332564</v>
      </c>
      <c r="CG23" s="354">
        <f t="shared" si="9"/>
        <v>92.285304488612496</v>
      </c>
      <c r="CH23" s="354">
        <f t="shared" si="9"/>
        <v>97.235246651657363</v>
      </c>
      <c r="CI23" s="354">
        <f t="shared" si="9"/>
        <v>106.95638933312519</v>
      </c>
      <c r="CJ23" s="354">
        <f t="shared" si="9"/>
        <v>111.35270060368784</v>
      </c>
      <c r="CK23" s="354">
        <f t="shared" si="9"/>
        <v>108.72261656271483</v>
      </c>
      <c r="CL23" s="354">
        <f t="shared" si="9"/>
        <v>133.44108992212998</v>
      </c>
      <c r="CM23" s="354">
        <f t="shared" si="9"/>
        <v>106.66154734270108</v>
      </c>
      <c r="CN23" s="354">
        <f t="shared" si="9"/>
        <v>95.146601113381323</v>
      </c>
      <c r="CO23" s="354">
        <f t="shared" si="9"/>
        <v>94.698674230018753</v>
      </c>
      <c r="CP23" s="354">
        <f t="shared" si="9"/>
        <v>84.656703746731566</v>
      </c>
      <c r="CQ23" s="354">
        <f t="shared" si="9"/>
        <v>82.912842516927839</v>
      </c>
      <c r="CR23" s="354">
        <f t="shared" si="9"/>
        <v>123.67073594284871</v>
      </c>
      <c r="CS23" s="354">
        <f t="shared" si="9"/>
        <v>95.760213895478614</v>
      </c>
      <c r="CT23" s="354">
        <f t="shared" si="9"/>
        <v>100.70700445275997</v>
      </c>
      <c r="CU23" s="354">
        <f t="shared" si="9"/>
        <v>110.41104423248632</v>
      </c>
      <c r="CV23" s="354">
        <f t="shared" si="9"/>
        <v>114.92565835106177</v>
      </c>
      <c r="CW23" s="354">
        <f t="shared" si="9"/>
        <v>114.50655391001628</v>
      </c>
      <c r="CX23" s="354">
        <f t="shared" si="9"/>
        <v>137.85901527710689</v>
      </c>
      <c r="CY23" s="354">
        <f t="shared" si="9"/>
        <v>104.83308278693877</v>
      </c>
      <c r="CZ23" s="354">
        <f t="shared" si="9"/>
        <v>106.26060449033461</v>
      </c>
      <c r="DA23" s="354">
        <f t="shared" si="9"/>
        <v>100.69088346767519</v>
      </c>
      <c r="DB23" s="354">
        <f t="shared" si="9"/>
        <v>86.594928908974083</v>
      </c>
      <c r="DC23" s="354">
        <f t="shared" si="9"/>
        <v>91.216883977173794</v>
      </c>
      <c r="DD23" s="354">
        <f t="shared" si="9"/>
        <v>129.48754582911846</v>
      </c>
      <c r="DE23" s="354">
        <f t="shared" si="9"/>
        <v>100.44584697084727</v>
      </c>
      <c r="DF23" s="354">
        <f t="shared" si="9"/>
        <v>105.75263752053115</v>
      </c>
      <c r="DG23" s="354">
        <f t="shared" si="9"/>
        <v>115.0165932130663</v>
      </c>
      <c r="DH23" s="354">
        <f t="shared" si="9"/>
        <v>119.3891846337491</v>
      </c>
      <c r="DI23" s="354">
        <f t="shared" si="9"/>
        <v>122.03422077036934</v>
      </c>
      <c r="DJ23" s="354">
        <f t="shared" si="9"/>
        <v>143.30534200338937</v>
      </c>
      <c r="DK23" s="354">
        <f t="shared" si="9"/>
        <v>115.61737251162172</v>
      </c>
      <c r="DL23" s="354">
        <f t="shared" si="9"/>
        <v>104.28475879489919</v>
      </c>
      <c r="DM23" s="354">
        <f t="shared" si="9"/>
        <v>103.28640849996184</v>
      </c>
      <c r="DN23" s="354">
        <f t="shared" si="9"/>
        <v>90.300425748094924</v>
      </c>
      <c r="DO23" s="354">
        <f t="shared" si="9"/>
        <v>93.822874996599282</v>
      </c>
      <c r="DP23" s="354">
        <f t="shared" si="9"/>
        <v>132.71129089200105</v>
      </c>
      <c r="DQ23" s="354">
        <f t="shared" si="9"/>
        <v>103.77715555525704</v>
      </c>
      <c r="DR23" s="354">
        <f t="shared" si="9"/>
        <v>108.96483995499744</v>
      </c>
      <c r="DS23" s="354">
        <f t="shared" si="9"/>
        <v>118.30624772896266</v>
      </c>
      <c r="DT23" s="354">
        <f t="shared" si="9"/>
        <v>122.90845039205878</v>
      </c>
      <c r="DU23" s="354">
        <f t="shared" si="9"/>
        <v>125.74054319956696</v>
      </c>
      <c r="DV23" s="354">
        <f t="shared" si="9"/>
        <v>146.93780213568064</v>
      </c>
      <c r="DW23" s="354">
        <f t="shared" si="9"/>
        <v>119.18710931233332</v>
      </c>
      <c r="DX23" s="354">
        <f t="shared" si="9"/>
        <v>111.22677490016716</v>
      </c>
      <c r="DY23" s="354">
        <f t="shared" si="9"/>
        <v>105.02198565925808</v>
      </c>
      <c r="DZ23" s="354">
        <f t="shared" si="9"/>
        <v>95.864503381217816</v>
      </c>
      <c r="EA23" s="354">
        <f t="shared" si="9"/>
        <v>95.014633774492182</v>
      </c>
      <c r="EB23" s="354">
        <f t="shared" si="9"/>
        <v>135.48703802805551</v>
      </c>
      <c r="EC23" s="354">
        <f t="shared" si="9"/>
        <v>107.12739822929687</v>
      </c>
      <c r="ED23" s="354">
        <f t="shared" si="9"/>
        <v>111.90811733387257</v>
      </c>
      <c r="EE23" s="354">
        <f t="shared" si="10"/>
        <v>121.44337857982043</v>
      </c>
      <c r="EF23" s="354">
        <f t="shared" si="10"/>
        <v>126.37440259545082</v>
      </c>
      <c r="EG23" s="354">
        <f t="shared" si="10"/>
        <v>117.87830216853712</v>
      </c>
      <c r="EH23" s="354">
        <f t="shared" si="10"/>
        <v>146.03721863862845</v>
      </c>
      <c r="EI23" s="354">
        <f t="shared" si="10"/>
        <v>113.70524692318672</v>
      </c>
      <c r="EJ23" s="354">
        <f t="shared" si="10"/>
        <v>114.5492030513837</v>
      </c>
      <c r="EK23" s="354">
        <f t="shared" si="10"/>
        <v>109.85804901650299</v>
      </c>
      <c r="EL23" s="354">
        <f t="shared" si="10"/>
        <v>95.846275547215782</v>
      </c>
      <c r="EM23" s="354">
        <f t="shared" si="10"/>
        <v>101.12016879332464</v>
      </c>
      <c r="EN23" s="354">
        <f t="shared" si="10"/>
        <v>140.10958404168321</v>
      </c>
      <c r="EO23" s="354">
        <f t="shared" si="10"/>
        <v>110.82535145965134</v>
      </c>
      <c r="EP23" s="354">
        <f t="shared" si="10"/>
        <v>116.1216642590082</v>
      </c>
      <c r="EQ23" s="354">
        <f t="shared" si="10"/>
        <v>125.48264458512065</v>
      </c>
      <c r="ER23" s="354">
        <f t="shared" si="10"/>
        <v>130.44551511110691</v>
      </c>
      <c r="ES23" s="354">
        <f t="shared" si="10"/>
        <v>130.86153573949986</v>
      </c>
      <c r="ET23" s="354">
        <f t="shared" si="10"/>
        <v>153.57418739482549</v>
      </c>
      <c r="EU23" s="354">
        <f t="shared" si="10"/>
        <v>125.98929129182798</v>
      </c>
      <c r="EV23" s="354">
        <f t="shared" si="10"/>
        <v>114.48455272384314</v>
      </c>
      <c r="EW23" s="354">
        <f t="shared" si="10"/>
        <v>113.85603938743631</v>
      </c>
      <c r="EX23" s="354">
        <f t="shared" si="10"/>
        <v>100.69094150972221</v>
      </c>
      <c r="EY23" s="354">
        <f t="shared" si="10"/>
        <v>104.78947850564568</v>
      </c>
      <c r="EZ23" s="354">
        <f t="shared" si="10"/>
        <v>144.25128032987266</v>
      </c>
      <c r="FA23" s="354">
        <f t="shared" si="10"/>
        <v>114.94652485391045</v>
      </c>
      <c r="FB23" s="354">
        <f t="shared" si="10"/>
        <v>120.03961077763876</v>
      </c>
      <c r="FC23" s="354">
        <f t="shared" si="10"/>
        <v>129.40360155125634</v>
      </c>
      <c r="FD23" s="354">
        <f t="shared" si="10"/>
        <v>134.54811737200325</v>
      </c>
      <c r="FE23" s="354">
        <f t="shared" si="10"/>
        <v>131.25062331029011</v>
      </c>
      <c r="FF23" s="354">
        <f t="shared" si="10"/>
        <v>156.19462484758469</v>
      </c>
      <c r="FG23" s="354">
        <f t="shared" si="10"/>
        <v>128.96525562989979</v>
      </c>
      <c r="FH23" s="354">
        <f t="shared" si="10"/>
        <v>120.57581945973153</v>
      </c>
      <c r="FI23" s="354">
        <f t="shared" si="10"/>
        <v>115.10721077854716</v>
      </c>
      <c r="FJ23" s="354">
        <f t="shared" si="10"/>
        <v>105.95050131101554</v>
      </c>
      <c r="FK23" s="354">
        <f t="shared" si="10"/>
        <v>105.76035324331427</v>
      </c>
      <c r="FL23" s="354">
        <f t="shared" si="10"/>
        <v>146.93339713125923</v>
      </c>
      <c r="FM23" s="354">
        <f t="shared" si="10"/>
        <v>118.28015898967058</v>
      </c>
      <c r="FN23" s="354">
        <f t="shared" si="10"/>
        <v>123.02377839168858</v>
      </c>
      <c r="FO23" s="354">
        <f t="shared" si="10"/>
        <v>132.63626187256034</v>
      </c>
      <c r="FP23" s="354">
        <f t="shared" si="10"/>
        <v>138.16646632182437</v>
      </c>
      <c r="FQ23" s="354">
        <f t="shared" si="10"/>
        <v>137.13203941214471</v>
      </c>
      <c r="FR23" s="354">
        <f t="shared" si="10"/>
        <v>160.82272896763453</v>
      </c>
      <c r="FS23" s="354">
        <f t="shared" si="10"/>
        <v>133.33645636313608</v>
      </c>
      <c r="FT23" s="354">
        <f t="shared" si="10"/>
        <v>121.73785838787113</v>
      </c>
      <c r="FU23" s="354">
        <f t="shared" si="10"/>
        <v>121.37723231525483</v>
      </c>
      <c r="FV23" s="354">
        <f t="shared" si="10"/>
        <v>108.09592187711444</v>
      </c>
      <c r="FW23" s="354">
        <f t="shared" si="10"/>
        <v>112.61170689725165</v>
      </c>
      <c r="FX23" s="354">
        <f t="shared" si="10"/>
        <v>152.48524894237778</v>
      </c>
      <c r="FY23" s="354">
        <f t="shared" si="10"/>
        <v>122.92380676991091</v>
      </c>
      <c r="FZ23" s="354">
        <f t="shared" si="10"/>
        <v>127.95463679401148</v>
      </c>
      <c r="GA23" s="354">
        <f t="shared" si="10"/>
        <v>137.33818928526088</v>
      </c>
      <c r="GB23" s="354">
        <f t="shared" si="10"/>
        <v>142.86928371257912</v>
      </c>
      <c r="GC23" s="354">
        <f t="shared" si="10"/>
        <v>145.20859644535869</v>
      </c>
      <c r="GD23" s="354">
        <f t="shared" si="10"/>
        <v>166.74279333386113</v>
      </c>
      <c r="GE23" s="354">
        <f t="shared" si="10"/>
        <v>138.70781133813091</v>
      </c>
      <c r="GF23" s="354">
        <f t="shared" si="10"/>
        <v>127.24411778411282</v>
      </c>
      <c r="GG23" s="354">
        <f t="shared" si="10"/>
        <v>126.54494792914039</v>
      </c>
      <c r="GH23" s="354">
        <f t="shared" si="10"/>
        <v>112.93102096248496</v>
      </c>
      <c r="GI23" s="354">
        <f t="shared" si="10"/>
        <v>117.53165416862981</v>
      </c>
      <c r="GJ23" s="354">
        <f t="shared" si="10"/>
        <v>157.44875560919934</v>
      </c>
      <c r="GK23" s="354">
        <f t="shared" si="10"/>
        <v>127.62327319981804</v>
      </c>
      <c r="GL23" s="354">
        <f t="shared" si="10"/>
        <v>132.52650668333789</v>
      </c>
      <c r="GM23" s="354">
        <f t="shared" si="10"/>
        <v>141.83663830679583</v>
      </c>
      <c r="GN23" s="354">
        <f t="shared" si="10"/>
        <v>147.50036887216359</v>
      </c>
      <c r="GO23" s="354">
        <f t="shared" si="10"/>
        <v>147.0609410470507</v>
      </c>
      <c r="GP23" s="354">
        <f t="shared" si="10"/>
        <v>170.21814989665742</v>
      </c>
      <c r="GQ23" s="354">
        <f t="shared" si="11"/>
        <v>136.49080790239609</v>
      </c>
      <c r="GR23" s="354">
        <f t="shared" si="11"/>
        <v>137.65373371301405</v>
      </c>
      <c r="GS23" s="354">
        <f t="shared" si="11"/>
        <v>132.32143871397807</v>
      </c>
      <c r="GT23" s="354">
        <f t="shared" si="11"/>
        <v>117.27083565227166</v>
      </c>
      <c r="GU23" s="354">
        <f t="shared" si="11"/>
        <v>123.25004022104225</v>
      </c>
      <c r="GV23" s="354">
        <f t="shared" si="11"/>
        <v>162.81829193338771</v>
      </c>
      <c r="GW23" s="354">
        <f t="shared" si="11"/>
        <v>132.5272890901316</v>
      </c>
      <c r="GX23" s="354">
        <f t="shared" si="11"/>
        <v>137.40740481327262</v>
      </c>
      <c r="GY23" s="354">
        <f t="shared" si="11"/>
        <v>146.59059151486431</v>
      </c>
      <c r="GZ23" s="354">
        <f t="shared" si="11"/>
        <v>152.34774965468242</v>
      </c>
      <c r="HA23" s="354">
        <f t="shared" si="11"/>
        <v>143.11383265621214</v>
      </c>
      <c r="HB23" s="354">
        <f t="shared" si="11"/>
        <v>171.53330838818493</v>
      </c>
      <c r="HC23" s="354">
        <f t="shared" si="11"/>
        <v>144.61712167388669</v>
      </c>
      <c r="HD23" s="354">
        <f t="shared" si="11"/>
        <v>132.35775755752991</v>
      </c>
      <c r="HE23" s="354">
        <f t="shared" si="11"/>
        <v>132.84069060550905</v>
      </c>
      <c r="HF23" s="354">
        <f t="shared" si="11"/>
        <v>119.5502784005028</v>
      </c>
      <c r="HG23" s="354">
        <f t="shared" si="11"/>
        <v>124.75769245286436</v>
      </c>
      <c r="HH23" s="354">
        <f t="shared" si="11"/>
        <v>165.39326466377355</v>
      </c>
      <c r="HI23" s="354">
        <f t="shared" si="11"/>
        <v>135.49982585185373</v>
      </c>
      <c r="HJ23" s="354">
        <f t="shared" si="11"/>
        <v>140.47927473425526</v>
      </c>
      <c r="HK23" s="354">
        <f t="shared" si="11"/>
        <v>149.94093634290687</v>
      </c>
      <c r="HL23" s="354">
        <f t="shared" si="11"/>
        <v>156.12527775759975</v>
      </c>
      <c r="HM23" s="354">
        <f t="shared" si="11"/>
        <v>155.9133964258144</v>
      </c>
      <c r="HN23" s="354">
        <f t="shared" si="11"/>
        <v>179.07232332001274</v>
      </c>
      <c r="HO23" s="354">
        <f t="shared" si="11"/>
        <v>151.13896907913505</v>
      </c>
      <c r="HP23" s="354">
        <f t="shared" si="11"/>
        <v>139.46957528439168</v>
      </c>
      <c r="HQ23" s="354">
        <f t="shared" si="11"/>
        <v>139.1843473786351</v>
      </c>
      <c r="HR23" s="354">
        <f t="shared" si="11"/>
        <v>127.74051349142347</v>
      </c>
      <c r="HS23" s="354">
        <f t="shared" si="11"/>
        <v>127.87755153831856</v>
      </c>
      <c r="HT23" s="354">
        <f t="shared" si="11"/>
        <v>170.40068052610849</v>
      </c>
      <c r="HU23" s="354">
        <f t="shared" si="11"/>
        <v>140.71870204765972</v>
      </c>
      <c r="HV23" s="354">
        <f t="shared" si="11"/>
        <v>145.05206246181839</v>
      </c>
      <c r="HW23" s="354">
        <f t="shared" si="11"/>
        <v>154.62468498648252</v>
      </c>
      <c r="HX23" s="354">
        <f t="shared" si="11"/>
        <v>161.05317601552488</v>
      </c>
      <c r="HY23" s="354">
        <f t="shared" si="11"/>
        <v>159.37575466565528</v>
      </c>
      <c r="HZ23" s="354">
        <f t="shared" si="11"/>
        <v>183.37289849044186</v>
      </c>
      <c r="IA23" s="354">
        <f t="shared" si="11"/>
        <v>149.60933361547973</v>
      </c>
      <c r="IB23" s="354">
        <f t="shared" si="11"/>
        <v>150.65386448470366</v>
      </c>
      <c r="IC23" s="354">
        <f t="shared" si="11"/>
        <v>145.61695397575781</v>
      </c>
      <c r="ID23" s="354">
        <f t="shared" si="11"/>
        <v>130.28144881765206</v>
      </c>
      <c r="IE23" s="354">
        <f t="shared" si="11"/>
        <v>136.90993648893314</v>
      </c>
      <c r="IF23" s="354">
        <f t="shared" si="11"/>
        <v>177.10885064121291</v>
      </c>
      <c r="IG23" s="354">
        <f t="shared" si="11"/>
        <v>146.3452237914214</v>
      </c>
      <c r="IH23" s="354">
        <f t="shared" si="11"/>
        <v>151.08881301157496</v>
      </c>
      <c r="II23" s="354">
        <f t="shared" si="11"/>
        <v>160.27637221404177</v>
      </c>
      <c r="IJ23" s="354">
        <f t="shared" si="11"/>
        <v>166.65589587664692</v>
      </c>
      <c r="IK23" s="354">
        <f t="shared" si="11"/>
        <v>168.04954269361718</v>
      </c>
      <c r="IL23" s="354">
        <f t="shared" si="11"/>
        <v>190.0144982470905</v>
      </c>
      <c r="IM23" s="354">
        <f t="shared" si="11"/>
        <v>161.59728847663311</v>
      </c>
      <c r="IN23" s="354">
        <f t="shared" si="11"/>
        <v>149.89377060160899</v>
      </c>
      <c r="IO23" s="354">
        <f t="shared" si="11"/>
        <v>149.45805591971705</v>
      </c>
      <c r="IP23" s="354">
        <f t="shared" si="11"/>
        <v>135.21664102615205</v>
      </c>
      <c r="IQ23" s="354">
        <f t="shared" si="11"/>
        <v>140.80494014721984</v>
      </c>
      <c r="IR23" s="354">
        <f t="shared" si="11"/>
        <v>181.67699036165115</v>
      </c>
      <c r="IS23" s="354">
        <f t="shared" si="11"/>
        <v>150.98698249650488</v>
      </c>
      <c r="IT23" s="354">
        <f t="shared" si="11"/>
        <v>155.60390694440579</v>
      </c>
      <c r="IU23" s="354">
        <f t="shared" si="11"/>
        <v>164.87188765942787</v>
      </c>
      <c r="IV23" s="354">
        <f t="shared" si="11"/>
        <v>171.53305145539017</v>
      </c>
      <c r="IW23" s="354">
        <f t="shared" si="11"/>
        <v>173.08702278851774</v>
      </c>
      <c r="IX23" s="354">
        <f t="shared" si="11"/>
        <v>195.00057940073083</v>
      </c>
      <c r="IY23" s="354">
        <f t="shared" si="11"/>
        <v>166.50645076178199</v>
      </c>
      <c r="IZ23" s="354">
        <f t="shared" si="11"/>
        <v>158.16925707729052</v>
      </c>
      <c r="JA23" s="354">
        <f t="shared" si="11"/>
        <v>152.54271830786169</v>
      </c>
      <c r="JB23" s="354">
        <f t="shared" si="11"/>
        <v>142.1014152907604</v>
      </c>
      <c r="JC23" s="354">
        <f t="shared" si="12"/>
        <v>143.36832458944571</v>
      </c>
      <c r="JD23" s="354">
        <f t="shared" si="12"/>
        <v>185.87307127399916</v>
      </c>
      <c r="JE23" s="354">
        <f t="shared" si="12"/>
        <v>155.7162933730929</v>
      </c>
      <c r="JF23" s="354">
        <f t="shared" si="12"/>
        <v>159.9132302121609</v>
      </c>
      <c r="JG23" s="354">
        <f t="shared" si="12"/>
        <v>169.3738578984817</v>
      </c>
      <c r="JH23" s="354">
        <f t="shared" si="12"/>
        <v>176.41373444280396</v>
      </c>
      <c r="JI23" s="354">
        <f t="shared" si="12"/>
        <v>175.23767255610565</v>
      </c>
      <c r="JJ23" s="354">
        <f t="shared" si="12"/>
        <v>198.8863025226469</v>
      </c>
      <c r="JK23" s="354">
        <f t="shared" si="12"/>
        <v>164.77649903768238</v>
      </c>
      <c r="JL23" s="354">
        <f t="shared" si="12"/>
        <v>165.75133611242725</v>
      </c>
      <c r="JM23" s="354">
        <f t="shared" si="12"/>
        <v>160.79264151825015</v>
      </c>
      <c r="JN23" s="354">
        <f t="shared" si="12"/>
        <v>145.00949365064406</v>
      </c>
      <c r="JO23" s="354">
        <f t="shared" si="12"/>
        <v>152.2609760205018</v>
      </c>
      <c r="JP23" s="354">
        <f t="shared" si="12"/>
        <v>193.04815328431877</v>
      </c>
      <c r="JQ23" s="354">
        <f t="shared" si="12"/>
        <v>161.70786708902924</v>
      </c>
      <c r="JR23" s="354">
        <f t="shared" si="12"/>
        <v>166.25371402005015</v>
      </c>
      <c r="JS23" s="354">
        <f t="shared" si="12"/>
        <v>175.40170092875644</v>
      </c>
      <c r="JT23" s="354">
        <f t="shared" si="12"/>
        <v>182.41352691259752</v>
      </c>
      <c r="JU23" s="354">
        <f t="shared" si="12"/>
        <v>181.40268829082456</v>
      </c>
      <c r="JV23" s="354">
        <f t="shared" si="12"/>
        <v>204.80168173483847</v>
      </c>
      <c r="JW23" s="354">
        <f t="shared" si="12"/>
        <v>176.38171535409492</v>
      </c>
      <c r="JX23" s="354">
        <f t="shared" si="12"/>
        <v>164.43764337606032</v>
      </c>
      <c r="JY23" s="354">
        <f t="shared" si="12"/>
        <v>164.37865563062647</v>
      </c>
      <c r="JZ23" s="354">
        <f t="shared" si="12"/>
        <v>149.83774067889101</v>
      </c>
      <c r="KA23" s="354">
        <f t="shared" si="12"/>
        <v>156.13160821019409</v>
      </c>
      <c r="KB23" s="354">
        <f t="shared" si="12"/>
        <v>197.7047800401655</v>
      </c>
      <c r="KC23" s="354">
        <f t="shared" si="12"/>
        <v>166.49950583738323</v>
      </c>
      <c r="KD23" s="354">
        <f t="shared" si="12"/>
        <v>170.96740926430937</v>
      </c>
      <c r="KE23" s="354">
        <f t="shared" si="12"/>
        <v>180.24255468961496</v>
      </c>
      <c r="KF23" s="354">
        <f t="shared" si="12"/>
        <v>187.58983120165328</v>
      </c>
      <c r="KG23" s="354">
        <f t="shared" si="12"/>
        <v>182.91346705424587</v>
      </c>
      <c r="KH23" s="354">
        <f t="shared" si="12"/>
        <v>208.63178355004757</v>
      </c>
      <c r="KI23" s="354">
        <f t="shared" si="12"/>
        <v>180.60391209202365</v>
      </c>
      <c r="KJ23" s="354">
        <f t="shared" si="12"/>
        <v>171.81053268260521</v>
      </c>
      <c r="KK23" s="354">
        <f t="shared" si="12"/>
        <v>166.96219072378787</v>
      </c>
      <c r="KL23" s="354">
        <f t="shared" si="12"/>
        <v>156.42675898430829</v>
      </c>
      <c r="KM23" s="354">
        <f t="shared" si="12"/>
        <v>158.50904760281654</v>
      </c>
      <c r="KN23" s="354">
        <f t="shared" si="12"/>
        <v>201.86394311503648</v>
      </c>
      <c r="KO23" s="354">
        <f t="shared" si="12"/>
        <v>171.28063201018199</v>
      </c>
      <c r="KP23" s="354">
        <f t="shared" si="12"/>
        <v>175.39708078181411</v>
      </c>
      <c r="KQ23" s="354">
        <f t="shared" si="12"/>
        <v>184.92914661960032</v>
      </c>
      <c r="KR23" s="354">
        <f t="shared" si="12"/>
        <v>192.72348464677495</v>
      </c>
      <c r="KS23" s="354">
        <f t="shared" si="12"/>
        <v>190.28409194706325</v>
      </c>
      <c r="KT23" s="354">
        <f t="shared" si="12"/>
        <v>214.77702784187147</v>
      </c>
      <c r="KU23" s="354">
        <f t="shared" si="12"/>
        <v>186.4791679979551</v>
      </c>
      <c r="KV23" s="354">
        <f t="shared" si="12"/>
        <v>174.47208557368157</v>
      </c>
      <c r="KW23" s="354">
        <f t="shared" si="12"/>
        <v>174.75045368337501</v>
      </c>
      <c r="KX23" s="354">
        <f t="shared" si="12"/>
        <v>160.0604821115426</v>
      </c>
      <c r="KY23" s="354">
        <f t="shared" si="12"/>
        <v>166.90572742045219</v>
      </c>
      <c r="KZ23" s="354">
        <f t="shared" si="12"/>
        <v>209.01551267905751</v>
      </c>
      <c r="LA23" s="354">
        <f t="shared" si="12"/>
        <v>177.47931677553305</v>
      </c>
      <c r="LB23" s="354">
        <f t="shared" si="12"/>
        <v>181.86921323905969</v>
      </c>
      <c r="LC23" s="354">
        <f t="shared" si="12"/>
        <v>191.17145423969953</v>
      </c>
      <c r="LD23" s="354">
        <f t="shared" si="12"/>
        <v>199.02190112677604</v>
      </c>
      <c r="LE23" s="354">
        <f t="shared" si="12"/>
        <v>199.65881430822682</v>
      </c>
      <c r="LF23" s="354">
        <f t="shared" si="12"/>
        <v>222.17969039685295</v>
      </c>
      <c r="LG23" s="354">
        <f t="shared" si="12"/>
        <v>193.34682218037597</v>
      </c>
      <c r="LH23" s="354">
        <f t="shared" si="12"/>
        <v>181.4509189102117</v>
      </c>
      <c r="LI23" s="354">
        <f t="shared" si="12"/>
        <v>181.43362547577723</v>
      </c>
      <c r="LJ23" s="354">
        <f t="shared" si="12"/>
        <v>166.39223329998507</v>
      </c>
      <c r="LK23" s="354">
        <f t="shared" si="12"/>
        <v>173.38479706315695</v>
      </c>
      <c r="LL23" s="354">
        <f t="shared" si="12"/>
        <v>215.60110727759488</v>
      </c>
      <c r="LM23" s="354">
        <f t="shared" si="12"/>
        <v>183.76048625473729</v>
      </c>
      <c r="LN23" s="354">
        <f t="shared" si="12"/>
        <v>188.0124546933146</v>
      </c>
      <c r="LO23" s="354">
        <f t="shared" si="13"/>
        <v>197.24380081604909</v>
      </c>
      <c r="LP23" s="354">
        <f t="shared" si="13"/>
        <v>205.28616566631385</v>
      </c>
      <c r="LQ23" s="354">
        <f t="shared" si="13"/>
        <v>203.37712094973435</v>
      </c>
      <c r="LR23" s="354">
        <f t="shared" si="13"/>
        <v>227.38637776278586</v>
      </c>
      <c r="LS23" s="354">
        <f t="shared" si="13"/>
        <v>192.81349006213333</v>
      </c>
      <c r="LT23" s="354">
        <f t="shared" si="13"/>
        <v>193.55312064113252</v>
      </c>
      <c r="LU23" s="354">
        <f t="shared" si="13"/>
        <v>188.89422328040664</v>
      </c>
      <c r="LV23" s="354">
        <f t="shared" si="13"/>
        <v>172.36932281656243</v>
      </c>
      <c r="LW23" s="354">
        <f t="shared" si="13"/>
        <v>180.79315857326128</v>
      </c>
      <c r="LX23" s="354">
        <f t="shared" si="13"/>
        <v>222.70807423711415</v>
      </c>
      <c r="LY23" s="354">
        <f t="shared" si="13"/>
        <v>190.34761316331586</v>
      </c>
      <c r="LZ23" s="354">
        <f t="shared" si="13"/>
        <v>194.55675585792403</v>
      </c>
      <c r="MA23" s="354">
        <f t="shared" si="13"/>
        <v>203.65553394527751</v>
      </c>
      <c r="MB23" s="354">
        <f t="shared" si="13"/>
        <v>211.84539214983957</v>
      </c>
      <c r="MC23" s="354">
        <f t="shared" si="13"/>
        <v>201.10426558689238</v>
      </c>
      <c r="MD23" s="354">
        <f t="shared" si="13"/>
        <v>230.39840555940265</v>
      </c>
      <c r="ME23" s="354">
        <f t="shared" si="13"/>
        <v>202.61634139659103</v>
      </c>
      <c r="MF23" s="354">
        <f t="shared" si="13"/>
        <v>189.92390312453443</v>
      </c>
      <c r="MG23" s="354">
        <f t="shared" si="13"/>
        <v>191.0962704414668</v>
      </c>
      <c r="MH23" s="354">
        <f t="shared" si="13"/>
        <v>176.29607315288416</v>
      </c>
      <c r="MI23" s="354">
        <f t="shared" si="13"/>
        <v>184.00674705181027</v>
      </c>
      <c r="MJ23" s="354">
        <f t="shared" si="13"/>
        <v>227.04515708122142</v>
      </c>
      <c r="MK23" s="354">
        <f t="shared" si="13"/>
        <v>195.03249323986125</v>
      </c>
      <c r="ML23" s="354">
        <f t="shared" si="13"/>
        <v>199.32466392188266</v>
      </c>
      <c r="MM23" s="354">
        <f t="shared" si="13"/>
        <v>208.69981811587604</v>
      </c>
      <c r="MN23" s="354">
        <f t="shared" si="13"/>
        <v>217.37509356802946</v>
      </c>
      <c r="MO23" s="354">
        <f t="shared" si="13"/>
        <v>215.6198680149779</v>
      </c>
      <c r="MP23" s="354">
        <f t="shared" si="13"/>
        <v>239.67866797157299</v>
      </c>
      <c r="MQ23" s="354">
        <f t="shared" si="13"/>
        <v>210.86028085887921</v>
      </c>
      <c r="MR23" s="354">
        <f t="shared" si="13"/>
        <v>198.7491143403235</v>
      </c>
      <c r="MS23" s="354">
        <f t="shared" si="13"/>
        <v>199.17070700522981</v>
      </c>
      <c r="MT23" s="354">
        <f t="shared" si="13"/>
        <v>183.79626646809285</v>
      </c>
      <c r="MU23" s="354">
        <f t="shared" si="13"/>
        <v>191.61847241677398</v>
      </c>
      <c r="MV23" s="354">
        <f t="shared" si="13"/>
        <v>234.65171902568278</v>
      </c>
      <c r="MW23" s="354">
        <f t="shared" si="13"/>
        <v>202.22447554648357</v>
      </c>
      <c r="MX23" s="354">
        <f t="shared" si="13"/>
        <v>206.31141264583769</v>
      </c>
      <c r="MY23" s="354">
        <f t="shared" si="13"/>
        <v>215.55609450929424</v>
      </c>
      <c r="MZ23" s="354">
        <f t="shared" si="13"/>
        <v>224.39351467619932</v>
      </c>
      <c r="NA23" s="478">
        <f t="shared" si="13"/>
        <v>218.81796313644381</v>
      </c>
    </row>
    <row r="24" spans="1:365" x14ac:dyDescent="0.2">
      <c r="A24" s="260" t="s">
        <v>601</v>
      </c>
      <c r="B24" s="258" t="s">
        <v>596</v>
      </c>
      <c r="C24" s="275">
        <v>1.0999999999999999E-2</v>
      </c>
      <c r="E24" s="263"/>
      <c r="F24" s="354">
        <f>$C24*F$21</f>
        <v>1734.1485942528273</v>
      </c>
      <c r="G24" s="354">
        <f t="shared" si="8"/>
        <v>1236.5420206083468</v>
      </c>
      <c r="H24" s="354">
        <f t="shared" si="8"/>
        <v>1253.3985868363768</v>
      </c>
      <c r="I24" s="354">
        <f t="shared" si="8"/>
        <v>1171.8343167229762</v>
      </c>
      <c r="J24" s="354">
        <f t="shared" si="8"/>
        <v>967.58451465199698</v>
      </c>
      <c r="K24" s="354">
        <f t="shared" si="8"/>
        <v>1023.5036553701797</v>
      </c>
      <c r="L24" s="354">
        <f t="shared" si="8"/>
        <v>1609.0899196845555</v>
      </c>
      <c r="M24" s="354">
        <f t="shared" si="8"/>
        <v>1171.9045461474195</v>
      </c>
      <c r="N24" s="354">
        <f t="shared" si="8"/>
        <v>1261.843403370035</v>
      </c>
      <c r="O24" s="354">
        <f t="shared" si="8"/>
        <v>1409.2467568000825</v>
      </c>
      <c r="P24" s="354">
        <f t="shared" si="8"/>
        <v>1460.7130768559637</v>
      </c>
      <c r="Q24" s="354">
        <f t="shared" si="8"/>
        <v>1483.2482079006925</v>
      </c>
      <c r="R24" s="354">
        <f t="shared" si="8"/>
        <v>1829.3764764051743</v>
      </c>
      <c r="S24" s="354">
        <f t="shared" si="8"/>
        <v>1406.5007387471103</v>
      </c>
      <c r="T24" s="354">
        <f t="shared" si="8"/>
        <v>1230.4027887160348</v>
      </c>
      <c r="U24" s="354">
        <f t="shared" si="8"/>
        <v>1212.780618882648</v>
      </c>
      <c r="V24" s="354">
        <f t="shared" si="8"/>
        <v>1022.4304559119309</v>
      </c>
      <c r="W24" s="354">
        <f t="shared" si="8"/>
        <v>1059.610297552355</v>
      </c>
      <c r="X24" s="354">
        <f t="shared" si="8"/>
        <v>1652.2725937184291</v>
      </c>
      <c r="Y24" s="354">
        <f t="shared" si="8"/>
        <v>1215.4620755575943</v>
      </c>
      <c r="Z24" s="354">
        <f t="shared" si="8"/>
        <v>1302.5457587323017</v>
      </c>
      <c r="AA24" s="354">
        <f t="shared" si="8"/>
        <v>1450.159125899333</v>
      </c>
      <c r="AB24" s="354">
        <f t="shared" si="8"/>
        <v>1503.9999352122093</v>
      </c>
      <c r="AC24" s="354">
        <f t="shared" si="8"/>
        <v>1468.7936534684038</v>
      </c>
      <c r="AD24" s="354">
        <f t="shared" si="8"/>
        <v>1850.490230770472</v>
      </c>
      <c r="AE24" s="354">
        <f t="shared" si="8"/>
        <v>1433.2163209273988</v>
      </c>
      <c r="AF24" s="354">
        <f t="shared" si="8"/>
        <v>1306.6011464618327</v>
      </c>
      <c r="AG24" s="354">
        <f t="shared" si="8"/>
        <v>1213.291558327147</v>
      </c>
      <c r="AH24" s="354">
        <f t="shared" si="8"/>
        <v>1086.3474260734761</v>
      </c>
      <c r="AI24" s="354">
        <f t="shared" si="8"/>
        <v>1055.8745065993371</v>
      </c>
      <c r="AJ24" s="354">
        <f t="shared" si="8"/>
        <v>1674.9282435412158</v>
      </c>
      <c r="AK24" s="354">
        <f t="shared" si="8"/>
        <v>1249.0131615753098</v>
      </c>
      <c r="AL24" s="354">
        <f t="shared" si="8"/>
        <v>1330.9155272605512</v>
      </c>
      <c r="AM24" s="354">
        <f t="shared" si="8"/>
        <v>1482.5464984161856</v>
      </c>
      <c r="AN24" s="354">
        <f t="shared" si="8"/>
        <v>1541.8723242895076</v>
      </c>
      <c r="AO24" s="354">
        <f t="shared" si="8"/>
        <v>1593.7122282934695</v>
      </c>
      <c r="AP24" s="354">
        <f t="shared" si="8"/>
        <v>1924.7778745401356</v>
      </c>
      <c r="AQ24" s="354">
        <f t="shared" si="8"/>
        <v>1405.2496897741835</v>
      </c>
      <c r="AR24" s="354">
        <f t="shared" si="8"/>
        <v>1432.8725645883105</v>
      </c>
      <c r="AS24" s="354">
        <f t="shared" si="8"/>
        <v>1337.2428747225031</v>
      </c>
      <c r="AT24" s="354">
        <f t="shared" si="8"/>
        <v>1120.7865027947007</v>
      </c>
      <c r="AU24" s="354">
        <f t="shared" si="8"/>
        <v>1180.2636116415099</v>
      </c>
      <c r="AV24" s="354">
        <f t="shared" si="8"/>
        <v>1767.1496516874392</v>
      </c>
      <c r="AW24" s="354">
        <f t="shared" si="8"/>
        <v>1320.6888186344838</v>
      </c>
      <c r="AX24" s="354">
        <f t="shared" si="8"/>
        <v>1406.2580779362634</v>
      </c>
      <c r="AY24" s="354">
        <f t="shared" si="8"/>
        <v>1551.1006560375345</v>
      </c>
      <c r="AZ24" s="354">
        <f t="shared" si="8"/>
        <v>1607.1704682789918</v>
      </c>
      <c r="BA24" s="354">
        <f t="shared" si="8"/>
        <v>1659.6088243259669</v>
      </c>
      <c r="BB24" s="354">
        <f t="shared" si="8"/>
        <v>1986.1687036599587</v>
      </c>
      <c r="BC24" s="354">
        <f t="shared" si="8"/>
        <v>1555.6168345885546</v>
      </c>
      <c r="BD24" s="354">
        <f t="shared" si="8"/>
        <v>1380.1581606077571</v>
      </c>
      <c r="BE24" s="354">
        <f t="shared" si="8"/>
        <v>1360.5819948581714</v>
      </c>
      <c r="BF24" s="354">
        <f t="shared" si="8"/>
        <v>1164.0074215835516</v>
      </c>
      <c r="BG24" s="354">
        <f t="shared" si="8"/>
        <v>1206.8513400675768</v>
      </c>
      <c r="BH24" s="354">
        <f t="shared" si="8"/>
        <v>1804.5740442963122</v>
      </c>
      <c r="BI24" s="354">
        <f t="shared" si="8"/>
        <v>1361.1210003527167</v>
      </c>
      <c r="BJ24" s="354">
        <f t="shared" si="8"/>
        <v>1445.6556519249568</v>
      </c>
      <c r="BK24" s="354">
        <f t="shared" si="8"/>
        <v>1592.4025989932095</v>
      </c>
      <c r="BL24" s="354">
        <f t="shared" si="8"/>
        <v>1652.3380892565026</v>
      </c>
      <c r="BM24" s="354">
        <f t="shared" si="8"/>
        <v>1663.0998410826801</v>
      </c>
      <c r="BN24" s="354">
        <f t="shared" si="8"/>
        <v>2016.247832212317</v>
      </c>
      <c r="BO24" s="354">
        <f t="shared" si="8"/>
        <v>1590.4356121863782</v>
      </c>
      <c r="BP24" s="354">
        <f t="shared" si="8"/>
        <v>1465.4237839246891</v>
      </c>
      <c r="BQ24" s="354">
        <f t="shared" si="8"/>
        <v>1368.8465233554696</v>
      </c>
      <c r="BR24" s="354">
        <f t="shared" si="8"/>
        <v>1235.017340386016</v>
      </c>
      <c r="BS24" s="354">
        <f t="shared" si="9"/>
        <v>1210.1493496529472</v>
      </c>
      <c r="BT24" s="354">
        <f t="shared" si="9"/>
        <v>1834.0116354031611</v>
      </c>
      <c r="BU24" s="354">
        <f t="shared" si="9"/>
        <v>1401.0265657223831</v>
      </c>
      <c r="BV24" s="354">
        <f t="shared" si="9"/>
        <v>1480.1293556540668</v>
      </c>
      <c r="BW24" s="354">
        <f t="shared" si="9"/>
        <v>1630.6959836739791</v>
      </c>
      <c r="BX24" s="354">
        <f t="shared" si="9"/>
        <v>1696.1201179503701</v>
      </c>
      <c r="BY24" s="354">
        <f t="shared" si="9"/>
        <v>1571.0416804377194</v>
      </c>
      <c r="BZ24" s="354">
        <f t="shared" si="9"/>
        <v>2008.6356167573338</v>
      </c>
      <c r="CA24" s="354">
        <f t="shared" si="9"/>
        <v>1599.1651340121837</v>
      </c>
      <c r="CB24" s="354">
        <f t="shared" si="9"/>
        <v>1413.6489095919719</v>
      </c>
      <c r="CC24" s="354">
        <f t="shared" si="9"/>
        <v>1414.0899132051848</v>
      </c>
      <c r="CD24" s="354">
        <f t="shared" si="9"/>
        <v>1282.5162317665911</v>
      </c>
      <c r="CE24" s="354">
        <f t="shared" si="9"/>
        <v>1242.1565821166585</v>
      </c>
      <c r="CF24" s="354">
        <f t="shared" si="9"/>
        <v>1879.0023119093644</v>
      </c>
      <c r="CG24" s="354">
        <f t="shared" si="9"/>
        <v>1446.7105758157336</v>
      </c>
      <c r="CH24" s="354">
        <f t="shared" si="9"/>
        <v>1524.3083441347064</v>
      </c>
      <c r="CI24" s="354">
        <f t="shared" si="9"/>
        <v>1676.7018373807368</v>
      </c>
      <c r="CJ24" s="354">
        <f t="shared" si="9"/>
        <v>1745.6206110137123</v>
      </c>
      <c r="CK24" s="354">
        <f t="shared" si="9"/>
        <v>1704.390098545399</v>
      </c>
      <c r="CL24" s="354">
        <f t="shared" si="9"/>
        <v>2091.8892461642708</v>
      </c>
      <c r="CM24" s="354">
        <f t="shared" si="9"/>
        <v>1672.0797469178535</v>
      </c>
      <c r="CN24" s="354">
        <f t="shared" si="9"/>
        <v>1491.5656923539223</v>
      </c>
      <c r="CO24" s="354">
        <f t="shared" si="9"/>
        <v>1484.543766566889</v>
      </c>
      <c r="CP24" s="354">
        <f t="shared" si="9"/>
        <v>1327.1208162856374</v>
      </c>
      <c r="CQ24" s="354">
        <f t="shared" si="9"/>
        <v>1299.7831757166193</v>
      </c>
      <c r="CR24" s="354">
        <f t="shared" si="9"/>
        <v>1938.7242920080676</v>
      </c>
      <c r="CS24" s="354">
        <f t="shared" si="9"/>
        <v>1501.1849931324705</v>
      </c>
      <c r="CT24" s="354">
        <f t="shared" si="9"/>
        <v>1578.7333553036917</v>
      </c>
      <c r="CU24" s="354">
        <f t="shared" si="9"/>
        <v>1730.8587349105717</v>
      </c>
      <c r="CV24" s="354">
        <f t="shared" si="9"/>
        <v>1801.6320831404198</v>
      </c>
      <c r="CW24" s="354">
        <f t="shared" si="9"/>
        <v>1795.06199237037</v>
      </c>
      <c r="CX24" s="354">
        <f t="shared" si="9"/>
        <v>2161.146852991566</v>
      </c>
      <c r="CY24" s="354">
        <f t="shared" si="9"/>
        <v>1643.4158223094455</v>
      </c>
      <c r="CZ24" s="354">
        <f t="shared" si="9"/>
        <v>1665.7943662927305</v>
      </c>
      <c r="DA24" s="354">
        <f t="shared" si="9"/>
        <v>1578.4806346810101</v>
      </c>
      <c r="DB24" s="354">
        <f t="shared" si="9"/>
        <v>1357.5054030415322</v>
      </c>
      <c r="DC24" s="354">
        <f t="shared" si="9"/>
        <v>1429.9614816681649</v>
      </c>
      <c r="DD24" s="354">
        <f t="shared" si="9"/>
        <v>2029.9115121901755</v>
      </c>
      <c r="DE24" s="354">
        <f t="shared" si="9"/>
        <v>1574.6393200384873</v>
      </c>
      <c r="DF24" s="354">
        <f t="shared" si="9"/>
        <v>1657.8312220906066</v>
      </c>
      <c r="DG24" s="354">
        <f t="shared" si="9"/>
        <v>1803.0576235046337</v>
      </c>
      <c r="DH24" s="354">
        <f t="shared" si="9"/>
        <v>1871.6045529109676</v>
      </c>
      <c r="DI24" s="354">
        <f t="shared" si="9"/>
        <v>1913.0694619066951</v>
      </c>
      <c r="DJ24" s="354">
        <f t="shared" si="9"/>
        <v>2246.5261939161337</v>
      </c>
      <c r="DK24" s="354">
        <f t="shared" si="9"/>
        <v>1812.4757401784379</v>
      </c>
      <c r="DL24" s="354">
        <f t="shared" si="9"/>
        <v>1634.820021248237</v>
      </c>
      <c r="DM24" s="354">
        <f t="shared" si="9"/>
        <v>1619.1693828496518</v>
      </c>
      <c r="DN24" s="354">
        <f t="shared" si="9"/>
        <v>1415.59462424001</v>
      </c>
      <c r="DO24" s="354">
        <f t="shared" si="9"/>
        <v>1470.8142998841888</v>
      </c>
      <c r="DP24" s="354">
        <f t="shared" si="9"/>
        <v>2080.4485516684545</v>
      </c>
      <c r="DQ24" s="354">
        <f t="shared" si="9"/>
        <v>1626.8625790619869</v>
      </c>
      <c r="DR24" s="354">
        <f t="shared" si="9"/>
        <v>1708.1873135545172</v>
      </c>
      <c r="DS24" s="354">
        <f t="shared" si="9"/>
        <v>1854.6278925230831</v>
      </c>
      <c r="DT24" s="354">
        <f t="shared" si="9"/>
        <v>1926.7743225711095</v>
      </c>
      <c r="DU24" s="354">
        <f t="shared" si="9"/>
        <v>1971.1716254680114</v>
      </c>
      <c r="DV24" s="354">
        <f t="shared" si="9"/>
        <v>2303.4704551799973</v>
      </c>
      <c r="DW24" s="354">
        <f t="shared" si="9"/>
        <v>1868.4367191347933</v>
      </c>
      <c r="DX24" s="354">
        <f t="shared" si="9"/>
        <v>1743.6465367224705</v>
      </c>
      <c r="DY24" s="354">
        <f t="shared" si="9"/>
        <v>1646.3771581873593</v>
      </c>
      <c r="DZ24" s="354">
        <f t="shared" si="9"/>
        <v>1502.8198872556611</v>
      </c>
      <c r="EA24" s="354">
        <f t="shared" si="9"/>
        <v>1489.4969063658268</v>
      </c>
      <c r="EB24" s="354">
        <f t="shared" si="9"/>
        <v>2123.9625516468118</v>
      </c>
      <c r="EC24" s="354">
        <f t="shared" si="9"/>
        <v>1679.3826583415723</v>
      </c>
      <c r="ED24" s="354">
        <f t="shared" si="9"/>
        <v>1754.3276013844531</v>
      </c>
      <c r="EE24" s="354">
        <f t="shared" si="10"/>
        <v>1903.8071243065551</v>
      </c>
      <c r="EF24" s="354">
        <f t="shared" si="10"/>
        <v>1981.1083222875845</v>
      </c>
      <c r="EG24" s="354">
        <f t="shared" si="10"/>
        <v>1847.919203945072</v>
      </c>
      <c r="EH24" s="354">
        <f t="shared" si="10"/>
        <v>2289.3524579884588</v>
      </c>
      <c r="EI24" s="354">
        <f t="shared" si="10"/>
        <v>1782.5003033913365</v>
      </c>
      <c r="EJ24" s="354">
        <f t="shared" si="10"/>
        <v>1795.7305816350165</v>
      </c>
      <c r="EK24" s="354">
        <f t="shared" si="10"/>
        <v>1722.189705407209</v>
      </c>
      <c r="EL24" s="354">
        <f t="shared" si="10"/>
        <v>1502.5341386159282</v>
      </c>
      <c r="EM24" s="354">
        <f t="shared" si="10"/>
        <v>1585.2103260885535</v>
      </c>
      <c r="EN24" s="354">
        <f t="shared" si="10"/>
        <v>2196.4278942294468</v>
      </c>
      <c r="EO24" s="354">
        <f t="shared" si="10"/>
        <v>1737.3536221572242</v>
      </c>
      <c r="EP24" s="354">
        <f t="shared" si="10"/>
        <v>1820.3812697563419</v>
      </c>
      <c r="EQ24" s="354">
        <f t="shared" si="10"/>
        <v>1967.1286778386439</v>
      </c>
      <c r="ER24" s="354">
        <f t="shared" si="10"/>
        <v>2044.9291176392674</v>
      </c>
      <c r="ES24" s="354">
        <f t="shared" si="10"/>
        <v>2051.4508650202692</v>
      </c>
      <c r="ET24" s="354">
        <f t="shared" si="10"/>
        <v>2407.5057486949818</v>
      </c>
      <c r="EU24" s="354">
        <f t="shared" si="10"/>
        <v>1975.0711249363414</v>
      </c>
      <c r="EV24" s="354">
        <f t="shared" si="10"/>
        <v>1794.7170907753268</v>
      </c>
      <c r="EW24" s="354">
        <f t="shared" si="10"/>
        <v>1784.8642014571453</v>
      </c>
      <c r="EX24" s="354">
        <f t="shared" si="10"/>
        <v>1578.4815445771603</v>
      </c>
      <c r="EY24" s="354">
        <f t="shared" si="10"/>
        <v>1642.7322597937543</v>
      </c>
      <c r="EZ24" s="354">
        <f t="shared" si="10"/>
        <v>2261.3551960912487</v>
      </c>
      <c r="FA24" s="354">
        <f t="shared" si="10"/>
        <v>1801.9591968723271</v>
      </c>
      <c r="FB24" s="354">
        <f t="shared" si="10"/>
        <v>1881.8009583556538</v>
      </c>
      <c r="FC24" s="354">
        <f t="shared" si="10"/>
        <v>2028.5955597182701</v>
      </c>
      <c r="FD24" s="354">
        <f t="shared" si="10"/>
        <v>2109.243561982209</v>
      </c>
      <c r="FE24" s="354">
        <f t="shared" si="10"/>
        <v>2057.5503963237629</v>
      </c>
      <c r="FF24" s="354">
        <f t="shared" si="10"/>
        <v>2448.5850364231615</v>
      </c>
      <c r="FG24" s="354">
        <f t="shared" si="10"/>
        <v>2021.7238298821239</v>
      </c>
      <c r="FH24" s="354">
        <f t="shared" si="10"/>
        <v>1890.2068337604815</v>
      </c>
      <c r="FI24" s="354">
        <f t="shared" si="10"/>
        <v>1804.4781897698945</v>
      </c>
      <c r="FJ24" s="354">
        <f t="shared" si="10"/>
        <v>1660.9330338021352</v>
      </c>
      <c r="FK24" s="354">
        <f t="shared" si="10"/>
        <v>1657.9521776188162</v>
      </c>
      <c r="FL24" s="354">
        <f t="shared" si="10"/>
        <v>2303.4014001281853</v>
      </c>
      <c r="FM24" s="354">
        <f t="shared" si="10"/>
        <v>1854.2189124015708</v>
      </c>
      <c r="FN24" s="354">
        <f t="shared" si="10"/>
        <v>1928.5822619573059</v>
      </c>
      <c r="FO24" s="354">
        <f t="shared" si="10"/>
        <v>2079.2723592451921</v>
      </c>
      <c r="FP24" s="354">
        <f t="shared" si="10"/>
        <v>2165.9666092940797</v>
      </c>
      <c r="FQ24" s="354">
        <f t="shared" si="10"/>
        <v>2149.7504158444863</v>
      </c>
      <c r="FR24" s="354">
        <f t="shared" si="10"/>
        <v>2521.1375106611226</v>
      </c>
      <c r="FS24" s="354">
        <f t="shared" si="10"/>
        <v>2090.2489581767027</v>
      </c>
      <c r="FT24" s="354">
        <f t="shared" si="10"/>
        <v>1908.4235370174617</v>
      </c>
      <c r="FU24" s="354">
        <f t="shared" si="10"/>
        <v>1902.7701823900923</v>
      </c>
      <c r="FV24" s="354">
        <f t="shared" si="10"/>
        <v>1694.5657193065845</v>
      </c>
      <c r="FW24" s="354">
        <f t="shared" si="10"/>
        <v>1765.3574231747655</v>
      </c>
      <c r="FX24" s="354">
        <f t="shared" si="10"/>
        <v>2390.4350050451853</v>
      </c>
      <c r="FY24" s="354">
        <f t="shared" si="10"/>
        <v>1927.0150568285085</v>
      </c>
      <c r="FZ24" s="354">
        <f t="shared" si="10"/>
        <v>2005.880863701321</v>
      </c>
      <c r="GA24" s="354">
        <f t="shared" si="10"/>
        <v>2152.9821243303918</v>
      </c>
      <c r="GB24" s="354">
        <f t="shared" si="10"/>
        <v>2239.6903261202465</v>
      </c>
      <c r="GC24" s="354">
        <f t="shared" si="10"/>
        <v>2276.3625621756655</v>
      </c>
      <c r="GD24" s="354">
        <f t="shared" si="10"/>
        <v>2613.9433996982739</v>
      </c>
      <c r="GE24" s="354">
        <f t="shared" si="10"/>
        <v>2174.453004442209</v>
      </c>
      <c r="GF24" s="354">
        <f t="shared" si="10"/>
        <v>1994.7424124426445</v>
      </c>
      <c r="GG24" s="354">
        <f t="shared" si="10"/>
        <v>1983.7818762111694</v>
      </c>
      <c r="GH24" s="354">
        <f t="shared" si="10"/>
        <v>1770.3631501183957</v>
      </c>
      <c r="GI24" s="354">
        <f t="shared" si="10"/>
        <v>1842.4849765745253</v>
      </c>
      <c r="GJ24" s="354">
        <f t="shared" si="10"/>
        <v>2468.2454173076135</v>
      </c>
      <c r="GK24" s="354">
        <f t="shared" si="10"/>
        <v>2000.6862423169475</v>
      </c>
      <c r="GL24" s="354">
        <f t="shared" si="10"/>
        <v>2077.5517820213463</v>
      </c>
      <c r="GM24" s="354">
        <f t="shared" si="10"/>
        <v>2223.5020604164847</v>
      </c>
      <c r="GN24" s="354">
        <f t="shared" si="10"/>
        <v>2312.2895326244725</v>
      </c>
      <c r="GO24" s="354">
        <f t="shared" si="10"/>
        <v>2305.4008423240903</v>
      </c>
      <c r="GP24" s="354">
        <f t="shared" si="10"/>
        <v>2668.42482685495</v>
      </c>
      <c r="GQ24" s="354">
        <f t="shared" si="11"/>
        <v>2139.698150081912</v>
      </c>
      <c r="GR24" s="354">
        <f t="shared" si="11"/>
        <v>2157.9287565520649</v>
      </c>
      <c r="GS24" s="354">
        <f t="shared" si="11"/>
        <v>2074.3370339996773</v>
      </c>
      <c r="GT24" s="354">
        <f t="shared" si="11"/>
        <v>1838.3962551028367</v>
      </c>
      <c r="GU24" s="354">
        <f t="shared" si="11"/>
        <v>1932.1292555251689</v>
      </c>
      <c r="GV24" s="354">
        <f t="shared" si="11"/>
        <v>2552.4209534937522</v>
      </c>
      <c r="GW24" s="354">
        <f t="shared" si="11"/>
        <v>2077.5640474214483</v>
      </c>
      <c r="GX24" s="354">
        <f t="shared" si="11"/>
        <v>2154.0671815552678</v>
      </c>
      <c r="GY24" s="354">
        <f t="shared" si="11"/>
        <v>2298.0274078827701</v>
      </c>
      <c r="GZ24" s="354">
        <f t="shared" si="11"/>
        <v>2388.2794974616286</v>
      </c>
      <c r="HA24" s="354">
        <f t="shared" si="11"/>
        <v>2243.5239976351095</v>
      </c>
      <c r="HB24" s="354">
        <f t="shared" si="11"/>
        <v>2689.0419089473812</v>
      </c>
      <c r="HC24" s="354">
        <f t="shared" si="11"/>
        <v>2267.0903079206846</v>
      </c>
      <c r="HD24" s="354">
        <f t="shared" si="11"/>
        <v>2074.9063863506176</v>
      </c>
      <c r="HE24" s="354">
        <f t="shared" si="11"/>
        <v>2082.4770862772625</v>
      </c>
      <c r="HF24" s="354">
        <f t="shared" si="11"/>
        <v>1874.1299393454822</v>
      </c>
      <c r="HG24" s="354">
        <f t="shared" si="11"/>
        <v>1955.7639657373281</v>
      </c>
      <c r="HH24" s="354">
        <f t="shared" si="11"/>
        <v>2592.7875135016461</v>
      </c>
      <c r="HI24" s="354">
        <f t="shared" si="11"/>
        <v>2124.1630199665847</v>
      </c>
      <c r="HJ24" s="354">
        <f t="shared" si="11"/>
        <v>2202.2233503715524</v>
      </c>
      <c r="HK24" s="354">
        <f t="shared" si="11"/>
        <v>2350.5490885795793</v>
      </c>
      <c r="HL24" s="354">
        <f t="shared" si="11"/>
        <v>2447.4979167670122</v>
      </c>
      <c r="HM24" s="354">
        <f t="shared" si="11"/>
        <v>2444.1763590692794</v>
      </c>
      <c r="HN24" s="354">
        <f t="shared" si="11"/>
        <v>2807.2272765261796</v>
      </c>
      <c r="HO24" s="354">
        <f t="shared" si="11"/>
        <v>2369.3300487690608</v>
      </c>
      <c r="HP24" s="354">
        <f t="shared" si="11"/>
        <v>2186.3947969457663</v>
      </c>
      <c r="HQ24" s="354">
        <f t="shared" si="11"/>
        <v>2181.9234216811728</v>
      </c>
      <c r="HR24" s="354">
        <f t="shared" si="11"/>
        <v>2002.5241597483</v>
      </c>
      <c r="HS24" s="354">
        <f t="shared" si="11"/>
        <v>2004.6724366904509</v>
      </c>
      <c r="HT24" s="354">
        <f t="shared" si="11"/>
        <v>2671.28626826754</v>
      </c>
      <c r="HU24" s="354">
        <f t="shared" si="11"/>
        <v>2205.9767326501374</v>
      </c>
      <c r="HV24" s="354">
        <f t="shared" si="11"/>
        <v>2273.9086571826961</v>
      </c>
      <c r="HW24" s="354">
        <f t="shared" si="11"/>
        <v>2423.9738741905931</v>
      </c>
      <c r="HX24" s="354">
        <f t="shared" si="11"/>
        <v>2524.7501138073758</v>
      </c>
      <c r="HY24" s="354">
        <f t="shared" si="11"/>
        <v>2498.4540180161448</v>
      </c>
      <c r="HZ24" s="354">
        <f t="shared" si="11"/>
        <v>2874.6452431854118</v>
      </c>
      <c r="IA24" s="354">
        <f t="shared" si="11"/>
        <v>2345.3507184230675</v>
      </c>
      <c r="IB24" s="354">
        <f t="shared" si="11"/>
        <v>2361.7253065944569</v>
      </c>
      <c r="IC24" s="354">
        <f t="shared" si="11"/>
        <v>2282.764179000967</v>
      </c>
      <c r="ID24" s="354">
        <f t="shared" si="11"/>
        <v>2042.3571323899225</v>
      </c>
      <c r="IE24" s="354">
        <f t="shared" si="11"/>
        <v>2146.2686193687605</v>
      </c>
      <c r="IF24" s="354">
        <f t="shared" si="11"/>
        <v>2776.446897076974</v>
      </c>
      <c r="IG24" s="354">
        <f t="shared" si="11"/>
        <v>2294.1809007662173</v>
      </c>
      <c r="IH24" s="354">
        <f t="shared" si="11"/>
        <v>2368.5437771759548</v>
      </c>
      <c r="II24" s="354">
        <f t="shared" si="11"/>
        <v>2512.5725490134255</v>
      </c>
      <c r="IJ24" s="354">
        <f t="shared" si="11"/>
        <v>2612.5811517102552</v>
      </c>
      <c r="IK24" s="354">
        <f t="shared" si="11"/>
        <v>2634.4286560364899</v>
      </c>
      <c r="IL24" s="354">
        <f t="shared" si="11"/>
        <v>2978.7622817705142</v>
      </c>
      <c r="IM24" s="354">
        <f t="shared" si="11"/>
        <v>2533.2798928039388</v>
      </c>
      <c r="IN24" s="354">
        <f t="shared" si="11"/>
        <v>2349.8096948361231</v>
      </c>
      <c r="IO24" s="354">
        <f t="shared" si="11"/>
        <v>2342.9792136254446</v>
      </c>
      <c r="IP24" s="354">
        <f t="shared" si="11"/>
        <v>2119.7236730464724</v>
      </c>
      <c r="IQ24" s="354">
        <f t="shared" si="11"/>
        <v>2207.3286442178915</v>
      </c>
      <c r="IR24" s="354">
        <f t="shared" si="11"/>
        <v>2848.0593394044245</v>
      </c>
      <c r="IS24" s="354">
        <f t="shared" si="11"/>
        <v>2366.9474311064587</v>
      </c>
      <c r="IT24" s="354">
        <f t="shared" si="11"/>
        <v>2439.3246472139772</v>
      </c>
      <c r="IU24" s="354">
        <f t="shared" si="11"/>
        <v>2584.6141468930209</v>
      </c>
      <c r="IV24" s="354">
        <f t="shared" si="11"/>
        <v>2689.0378811404239</v>
      </c>
      <c r="IW24" s="354">
        <f t="shared" si="11"/>
        <v>2713.3987127441987</v>
      </c>
      <c r="IX24" s="354">
        <f t="shared" si="11"/>
        <v>3056.9265829755568</v>
      </c>
      <c r="IY24" s="354">
        <f t="shared" si="11"/>
        <v>2610.2383753670756</v>
      </c>
      <c r="IZ24" s="354">
        <f t="shared" si="11"/>
        <v>2479.5403585721451</v>
      </c>
      <c r="JA24" s="354">
        <f t="shared" si="11"/>
        <v>2391.3359235531939</v>
      </c>
      <c r="JB24" s="354">
        <f t="shared" si="11"/>
        <v>2227.6528368056051</v>
      </c>
      <c r="JC24" s="354">
        <f t="shared" si="12"/>
        <v>2247.5135404264456</v>
      </c>
      <c r="JD24" s="354">
        <f t="shared" si="12"/>
        <v>2913.8392018268478</v>
      </c>
      <c r="JE24" s="354">
        <f t="shared" si="12"/>
        <v>2441.0864730632907</v>
      </c>
      <c r="JF24" s="354">
        <f t="shared" si="12"/>
        <v>2506.8797534209402</v>
      </c>
      <c r="JG24" s="354">
        <f t="shared" si="12"/>
        <v>2655.1892833455486</v>
      </c>
      <c r="JH24" s="354">
        <f t="shared" si="12"/>
        <v>2765.5499079926162</v>
      </c>
      <c r="JI24" s="354">
        <f t="shared" si="12"/>
        <v>2747.1133738257899</v>
      </c>
      <c r="JJ24" s="354">
        <f t="shared" si="12"/>
        <v>3117.8411214962744</v>
      </c>
      <c r="JK24" s="354">
        <f t="shared" si="12"/>
        <v>2583.1187871642283</v>
      </c>
      <c r="JL24" s="354">
        <f t="shared" si="12"/>
        <v>2598.4008205664654</v>
      </c>
      <c r="JM24" s="354">
        <f t="shared" si="12"/>
        <v>2520.6658447608488</v>
      </c>
      <c r="JN24" s="354">
        <f t="shared" si="12"/>
        <v>2273.2413272143217</v>
      </c>
      <c r="JO24" s="354">
        <f t="shared" si="12"/>
        <v>2386.9191905853968</v>
      </c>
      <c r="JP24" s="354">
        <f t="shared" si="12"/>
        <v>3026.319374961623</v>
      </c>
      <c r="JQ24" s="354">
        <f t="shared" si="12"/>
        <v>2535.0133784211666</v>
      </c>
      <c r="JR24" s="354">
        <f t="shared" si="12"/>
        <v>2606.2763478353163</v>
      </c>
      <c r="JS24" s="354">
        <f t="shared" si="12"/>
        <v>2749.6847646096503</v>
      </c>
      <c r="JT24" s="354">
        <f t="shared" si="12"/>
        <v>2859.6056546453351</v>
      </c>
      <c r="JU24" s="354">
        <f t="shared" si="12"/>
        <v>2843.759242991111</v>
      </c>
      <c r="JV24" s="354">
        <f t="shared" si="12"/>
        <v>3210.5735637161952</v>
      </c>
      <c r="JW24" s="354">
        <f t="shared" si="12"/>
        <v>2765.047960748469</v>
      </c>
      <c r="JX24" s="354">
        <f t="shared" si="12"/>
        <v>2577.8067163848095</v>
      </c>
      <c r="JY24" s="354">
        <f t="shared" si="12"/>
        <v>2576.8819949935159</v>
      </c>
      <c r="JZ24" s="354">
        <f t="shared" si="12"/>
        <v>2348.931341752635</v>
      </c>
      <c r="KA24" s="354">
        <f t="shared" si="12"/>
        <v>2447.5971561071078</v>
      </c>
      <c r="KB24" s="354">
        <f t="shared" si="12"/>
        <v>3099.3189842996544</v>
      </c>
      <c r="KC24" s="354">
        <f t="shared" si="12"/>
        <v>2610.1295032597382</v>
      </c>
      <c r="KD24" s="354">
        <f t="shared" si="12"/>
        <v>2680.1705913319456</v>
      </c>
      <c r="KE24" s="354">
        <f t="shared" si="12"/>
        <v>2825.5724085917491</v>
      </c>
      <c r="KF24" s="354">
        <f t="shared" si="12"/>
        <v>2940.7519888327179</v>
      </c>
      <c r="KG24" s="354">
        <f t="shared" si="12"/>
        <v>2867.4429662758853</v>
      </c>
      <c r="KH24" s="354">
        <f t="shared" si="12"/>
        <v>3270.6161548223208</v>
      </c>
      <c r="KI24" s="354">
        <f t="shared" si="12"/>
        <v>2831.2372279106089</v>
      </c>
      <c r="KJ24" s="354">
        <f t="shared" si="12"/>
        <v>2693.3878155988609</v>
      </c>
      <c r="KK24" s="354">
        <f t="shared" si="12"/>
        <v>2617.3827828814606</v>
      </c>
      <c r="KL24" s="354">
        <f t="shared" si="12"/>
        <v>2452.2240872175089</v>
      </c>
      <c r="KM24" s="354">
        <f t="shared" si="12"/>
        <v>2484.8670847455533</v>
      </c>
      <c r="KN24" s="354">
        <f t="shared" si="12"/>
        <v>3164.5201042428689</v>
      </c>
      <c r="KO24" s="354">
        <f t="shared" si="12"/>
        <v>2685.080827707618</v>
      </c>
      <c r="KP24" s="354">
        <f t="shared" si="12"/>
        <v>2749.6123368761087</v>
      </c>
      <c r="KQ24" s="354">
        <f t="shared" si="12"/>
        <v>2899.0417669821641</v>
      </c>
      <c r="KR24" s="354">
        <f t="shared" si="12"/>
        <v>3021.2297070651675</v>
      </c>
      <c r="KS24" s="354">
        <f t="shared" si="12"/>
        <v>2982.988567408137</v>
      </c>
      <c r="KT24" s="354">
        <f t="shared" si="12"/>
        <v>3366.9520769630981</v>
      </c>
      <c r="KU24" s="354">
        <f t="shared" si="12"/>
        <v>2923.3406771199429</v>
      </c>
      <c r="KV24" s="354">
        <f t="shared" si="12"/>
        <v>2735.1116494958187</v>
      </c>
      <c r="KW24" s="354">
        <f t="shared" si="12"/>
        <v>2739.4754871674281</v>
      </c>
      <c r="KX24" s="354">
        <f t="shared" si="12"/>
        <v>2509.1881478215973</v>
      </c>
      <c r="KY24" s="354">
        <f t="shared" si="12"/>
        <v>2616.4976359067186</v>
      </c>
      <c r="KZ24" s="354">
        <f t="shared" si="12"/>
        <v>3276.6316845132446</v>
      </c>
      <c r="LA24" s="354">
        <f t="shared" si="12"/>
        <v>2782.2545094316438</v>
      </c>
      <c r="LB24" s="354">
        <f t="shared" si="12"/>
        <v>2851.0727213421192</v>
      </c>
      <c r="LC24" s="354">
        <f t="shared" si="12"/>
        <v>2996.8993023886496</v>
      </c>
      <c r="LD24" s="354">
        <f t="shared" si="12"/>
        <v>3119.9668330139048</v>
      </c>
      <c r="LE24" s="354">
        <f t="shared" si="12"/>
        <v>3129.951402502918</v>
      </c>
      <c r="LF24" s="354">
        <f t="shared" si="12"/>
        <v>3482.999916506265</v>
      </c>
      <c r="LG24" s="354">
        <f t="shared" si="12"/>
        <v>3031.0014579106642</v>
      </c>
      <c r="LH24" s="354">
        <f t="shared" si="12"/>
        <v>2844.5153302959334</v>
      </c>
      <c r="LI24" s="354">
        <f t="shared" si="12"/>
        <v>2844.2442297710218</v>
      </c>
      <c r="LJ24" s="354">
        <f t="shared" si="12"/>
        <v>2608.4478453272154</v>
      </c>
      <c r="LK24" s="354">
        <f t="shared" si="12"/>
        <v>2718.0667711605802</v>
      </c>
      <c r="LL24" s="354">
        <f t="shared" si="12"/>
        <v>3379.8707582372163</v>
      </c>
      <c r="LM24" s="354">
        <f t="shared" si="12"/>
        <v>2880.7212627723889</v>
      </c>
      <c r="LN24" s="354">
        <f t="shared" si="12"/>
        <v>2947.3772459997463</v>
      </c>
      <c r="LO24" s="354">
        <f t="shared" si="13"/>
        <v>3092.0924434927938</v>
      </c>
      <c r="LP24" s="354">
        <f t="shared" si="13"/>
        <v>3218.1685760679688</v>
      </c>
      <c r="LQ24" s="354">
        <f t="shared" si="13"/>
        <v>3188.2414365685104</v>
      </c>
      <c r="LR24" s="354">
        <f t="shared" si="13"/>
        <v>3564.6225509983124</v>
      </c>
      <c r="LS24" s="354">
        <f t="shared" si="13"/>
        <v>3022.640676959033</v>
      </c>
      <c r="LT24" s="354">
        <f t="shared" si="13"/>
        <v>3034.2354957307139</v>
      </c>
      <c r="LU24" s="354">
        <f t="shared" si="13"/>
        <v>2961.2002912552944</v>
      </c>
      <c r="LV24" s="354">
        <f t="shared" si="13"/>
        <v>2702.1476891338411</v>
      </c>
      <c r="LW24" s="354">
        <f t="shared" si="13"/>
        <v>2834.2039503737301</v>
      </c>
      <c r="LX24" s="354">
        <f t="shared" si="13"/>
        <v>3491.2831257781199</v>
      </c>
      <c r="LY24" s="354">
        <f t="shared" si="13"/>
        <v>2983.9843577547208</v>
      </c>
      <c r="LZ24" s="354">
        <f t="shared" si="13"/>
        <v>3049.9689832067461</v>
      </c>
      <c r="MA24" s="354">
        <f t="shared" si="13"/>
        <v>3192.6059778931426</v>
      </c>
      <c r="MB24" s="354">
        <f t="shared" si="13"/>
        <v>3320.9942900369597</v>
      </c>
      <c r="MC24" s="354">
        <f t="shared" si="13"/>
        <v>3152.6110194729185</v>
      </c>
      <c r="MD24" s="354">
        <f t="shared" si="13"/>
        <v>3611.8406047519757</v>
      </c>
      <c r="ME24" s="354">
        <f t="shared" si="13"/>
        <v>3176.3150759036589</v>
      </c>
      <c r="MF24" s="354">
        <f t="shared" si="13"/>
        <v>2977.3420673317642</v>
      </c>
      <c r="MG24" s="354">
        <f t="shared" si="13"/>
        <v>2995.7206835756542</v>
      </c>
      <c r="MH24" s="354">
        <f t="shared" si="13"/>
        <v>2763.7053907811883</v>
      </c>
      <c r="MI24" s="354">
        <f t="shared" si="13"/>
        <v>2884.5817701577039</v>
      </c>
      <c r="MJ24" s="354">
        <f t="shared" si="13"/>
        <v>3559.2734049837677</v>
      </c>
      <c r="MK24" s="354">
        <f t="shared" si="13"/>
        <v>3057.4268802746851</v>
      </c>
      <c r="ML24" s="354">
        <f t="shared" si="13"/>
        <v>3124.7130939713938</v>
      </c>
      <c r="MM24" s="354">
        <f t="shared" si="13"/>
        <v>3271.6826986935307</v>
      </c>
      <c r="MN24" s="354">
        <f t="shared" si="13"/>
        <v>3407.6806543192138</v>
      </c>
      <c r="MO24" s="354">
        <f t="shared" si="13"/>
        <v>3380.1648609368008</v>
      </c>
      <c r="MP24" s="354">
        <f t="shared" si="13"/>
        <v>3757.3226384563641</v>
      </c>
      <c r="MQ24" s="354">
        <f t="shared" si="13"/>
        <v>3305.5511928842197</v>
      </c>
      <c r="MR24" s="354">
        <f t="shared" si="13"/>
        <v>3115.6904909560817</v>
      </c>
      <c r="MS24" s="354">
        <f t="shared" si="13"/>
        <v>3122.2995883674853</v>
      </c>
      <c r="MT24" s="354">
        <f t="shared" si="13"/>
        <v>2881.2821712870573</v>
      </c>
      <c r="MU24" s="354">
        <f t="shared" si="13"/>
        <v>3003.9069828415572</v>
      </c>
      <c r="MV24" s="354">
        <f t="shared" si="13"/>
        <v>3678.5176733061157</v>
      </c>
      <c r="MW24" s="354">
        <f t="shared" si="13"/>
        <v>3170.1719909044496</v>
      </c>
      <c r="MX24" s="354">
        <f t="shared" si="13"/>
        <v>3234.2408603424742</v>
      </c>
      <c r="MY24" s="354">
        <f t="shared" si="13"/>
        <v>3379.165115574951</v>
      </c>
      <c r="MZ24" s="354">
        <f t="shared" si="13"/>
        <v>3517.7049328214384</v>
      </c>
      <c r="NA24" s="478">
        <f t="shared" si="13"/>
        <v>3430.2997991084612</v>
      </c>
    </row>
    <row r="25" spans="1:365" x14ac:dyDescent="0.2">
      <c r="A25" s="260" t="s">
        <v>601</v>
      </c>
      <c r="B25" s="258" t="s">
        <v>597</v>
      </c>
      <c r="C25" s="275">
        <v>1.0999999999999999E-2</v>
      </c>
      <c r="E25" s="263"/>
      <c r="F25" s="355">
        <f>$C25*F$21</f>
        <v>1734.1485942528273</v>
      </c>
      <c r="G25" s="355">
        <f t="shared" si="8"/>
        <v>1236.5420206083468</v>
      </c>
      <c r="H25" s="355">
        <f t="shared" si="8"/>
        <v>1253.3985868363768</v>
      </c>
      <c r="I25" s="355">
        <f t="shared" si="8"/>
        <v>1171.8343167229762</v>
      </c>
      <c r="J25" s="355">
        <f t="shared" si="8"/>
        <v>967.58451465199698</v>
      </c>
      <c r="K25" s="355">
        <f t="shared" si="8"/>
        <v>1023.5036553701797</v>
      </c>
      <c r="L25" s="355">
        <f t="shared" si="8"/>
        <v>1609.0899196845555</v>
      </c>
      <c r="M25" s="355">
        <f t="shared" si="8"/>
        <v>1171.9045461474195</v>
      </c>
      <c r="N25" s="355">
        <f t="shared" si="8"/>
        <v>1261.843403370035</v>
      </c>
      <c r="O25" s="355">
        <f t="shared" si="8"/>
        <v>1409.2467568000825</v>
      </c>
      <c r="P25" s="355">
        <f t="shared" si="8"/>
        <v>1460.7130768559637</v>
      </c>
      <c r="Q25" s="355">
        <f t="shared" si="8"/>
        <v>1483.2482079006925</v>
      </c>
      <c r="R25" s="355">
        <f t="shared" si="8"/>
        <v>1829.3764764051743</v>
      </c>
      <c r="S25" s="355">
        <f t="shared" si="8"/>
        <v>1406.5007387471103</v>
      </c>
      <c r="T25" s="355">
        <f t="shared" si="8"/>
        <v>1230.4027887160348</v>
      </c>
      <c r="U25" s="355">
        <f t="shared" si="8"/>
        <v>1212.780618882648</v>
      </c>
      <c r="V25" s="355">
        <f t="shared" si="8"/>
        <v>1022.4304559119309</v>
      </c>
      <c r="W25" s="355">
        <f t="shared" si="8"/>
        <v>1059.610297552355</v>
      </c>
      <c r="X25" s="355">
        <f t="shared" si="8"/>
        <v>1652.2725937184291</v>
      </c>
      <c r="Y25" s="355">
        <f t="shared" si="8"/>
        <v>1215.4620755575943</v>
      </c>
      <c r="Z25" s="355">
        <f t="shared" si="8"/>
        <v>1302.5457587323017</v>
      </c>
      <c r="AA25" s="355">
        <f t="shared" si="8"/>
        <v>1450.159125899333</v>
      </c>
      <c r="AB25" s="355">
        <f t="shared" si="8"/>
        <v>1503.9999352122093</v>
      </c>
      <c r="AC25" s="355">
        <f t="shared" si="8"/>
        <v>1468.7936534684038</v>
      </c>
      <c r="AD25" s="355">
        <f t="shared" si="8"/>
        <v>1850.490230770472</v>
      </c>
      <c r="AE25" s="355">
        <f t="shared" si="8"/>
        <v>1433.2163209273988</v>
      </c>
      <c r="AF25" s="355">
        <f t="shared" si="8"/>
        <v>1306.6011464618327</v>
      </c>
      <c r="AG25" s="355">
        <f t="shared" si="8"/>
        <v>1213.291558327147</v>
      </c>
      <c r="AH25" s="355">
        <f t="shared" si="8"/>
        <v>1086.3474260734761</v>
      </c>
      <c r="AI25" s="355">
        <f t="shared" si="8"/>
        <v>1055.8745065993371</v>
      </c>
      <c r="AJ25" s="355">
        <f t="shared" si="8"/>
        <v>1674.9282435412158</v>
      </c>
      <c r="AK25" s="355">
        <f t="shared" si="8"/>
        <v>1249.0131615753098</v>
      </c>
      <c r="AL25" s="355">
        <f t="shared" si="8"/>
        <v>1330.9155272605512</v>
      </c>
      <c r="AM25" s="355">
        <f t="shared" si="8"/>
        <v>1482.5464984161856</v>
      </c>
      <c r="AN25" s="355">
        <f t="shared" si="8"/>
        <v>1541.8723242895076</v>
      </c>
      <c r="AO25" s="355">
        <f t="shared" si="8"/>
        <v>1593.7122282934695</v>
      </c>
      <c r="AP25" s="355">
        <f t="shared" si="8"/>
        <v>1924.7778745401356</v>
      </c>
      <c r="AQ25" s="355">
        <f t="shared" si="8"/>
        <v>1405.2496897741835</v>
      </c>
      <c r="AR25" s="355">
        <f t="shared" si="8"/>
        <v>1432.8725645883105</v>
      </c>
      <c r="AS25" s="355">
        <f t="shared" si="8"/>
        <v>1337.2428747225031</v>
      </c>
      <c r="AT25" s="355">
        <f t="shared" si="8"/>
        <v>1120.7865027947007</v>
      </c>
      <c r="AU25" s="355">
        <f t="shared" si="8"/>
        <v>1180.2636116415099</v>
      </c>
      <c r="AV25" s="355">
        <f t="shared" si="8"/>
        <v>1767.1496516874392</v>
      </c>
      <c r="AW25" s="355">
        <f t="shared" si="8"/>
        <v>1320.6888186344838</v>
      </c>
      <c r="AX25" s="355">
        <f t="shared" si="8"/>
        <v>1406.2580779362634</v>
      </c>
      <c r="AY25" s="355">
        <f t="shared" si="8"/>
        <v>1551.1006560375345</v>
      </c>
      <c r="AZ25" s="355">
        <f t="shared" si="8"/>
        <v>1607.1704682789918</v>
      </c>
      <c r="BA25" s="355">
        <f t="shared" si="8"/>
        <v>1659.6088243259669</v>
      </c>
      <c r="BB25" s="355">
        <f t="shared" si="8"/>
        <v>1986.1687036599587</v>
      </c>
      <c r="BC25" s="355">
        <f t="shared" si="8"/>
        <v>1555.6168345885546</v>
      </c>
      <c r="BD25" s="355">
        <f t="shared" si="8"/>
        <v>1380.1581606077571</v>
      </c>
      <c r="BE25" s="355">
        <f t="shared" si="8"/>
        <v>1360.5819948581714</v>
      </c>
      <c r="BF25" s="355">
        <f t="shared" si="8"/>
        <v>1164.0074215835516</v>
      </c>
      <c r="BG25" s="355">
        <f t="shared" si="8"/>
        <v>1206.8513400675768</v>
      </c>
      <c r="BH25" s="355">
        <f t="shared" si="8"/>
        <v>1804.5740442963122</v>
      </c>
      <c r="BI25" s="355">
        <f t="shared" si="8"/>
        <v>1361.1210003527167</v>
      </c>
      <c r="BJ25" s="355">
        <f t="shared" si="8"/>
        <v>1445.6556519249568</v>
      </c>
      <c r="BK25" s="355">
        <f t="shared" si="8"/>
        <v>1592.4025989932095</v>
      </c>
      <c r="BL25" s="355">
        <f t="shared" si="8"/>
        <v>1652.3380892565026</v>
      </c>
      <c r="BM25" s="355">
        <f t="shared" si="8"/>
        <v>1663.0998410826801</v>
      </c>
      <c r="BN25" s="355">
        <f t="shared" si="8"/>
        <v>2016.247832212317</v>
      </c>
      <c r="BO25" s="355">
        <f t="shared" si="8"/>
        <v>1590.4356121863782</v>
      </c>
      <c r="BP25" s="355">
        <f t="shared" si="8"/>
        <v>1465.4237839246891</v>
      </c>
      <c r="BQ25" s="355">
        <f t="shared" si="8"/>
        <v>1368.8465233554696</v>
      </c>
      <c r="BR25" s="355">
        <f t="shared" ref="BR25" si="14">$C25*BR$21</f>
        <v>1235.017340386016</v>
      </c>
      <c r="BS25" s="355">
        <f t="shared" si="9"/>
        <v>1210.1493496529472</v>
      </c>
      <c r="BT25" s="355">
        <f t="shared" si="9"/>
        <v>1834.0116354031611</v>
      </c>
      <c r="BU25" s="355">
        <f t="shared" si="9"/>
        <v>1401.0265657223831</v>
      </c>
      <c r="BV25" s="355">
        <f t="shared" si="9"/>
        <v>1480.1293556540668</v>
      </c>
      <c r="BW25" s="355">
        <f t="shared" si="9"/>
        <v>1630.6959836739791</v>
      </c>
      <c r="BX25" s="355">
        <f t="shared" si="9"/>
        <v>1696.1201179503701</v>
      </c>
      <c r="BY25" s="355">
        <f t="shared" si="9"/>
        <v>1571.0416804377194</v>
      </c>
      <c r="BZ25" s="355">
        <f t="shared" si="9"/>
        <v>2008.6356167573338</v>
      </c>
      <c r="CA25" s="355">
        <f t="shared" si="9"/>
        <v>1599.1651340121837</v>
      </c>
      <c r="CB25" s="355">
        <f t="shared" si="9"/>
        <v>1413.6489095919719</v>
      </c>
      <c r="CC25" s="355">
        <f t="shared" si="9"/>
        <v>1414.0899132051848</v>
      </c>
      <c r="CD25" s="355">
        <f t="shared" si="9"/>
        <v>1282.5162317665911</v>
      </c>
      <c r="CE25" s="355">
        <f t="shared" si="9"/>
        <v>1242.1565821166585</v>
      </c>
      <c r="CF25" s="355">
        <f t="shared" si="9"/>
        <v>1879.0023119093644</v>
      </c>
      <c r="CG25" s="355">
        <f t="shared" si="9"/>
        <v>1446.7105758157336</v>
      </c>
      <c r="CH25" s="355">
        <f t="shared" si="9"/>
        <v>1524.3083441347064</v>
      </c>
      <c r="CI25" s="355">
        <f t="shared" si="9"/>
        <v>1676.7018373807368</v>
      </c>
      <c r="CJ25" s="355">
        <f t="shared" si="9"/>
        <v>1745.6206110137123</v>
      </c>
      <c r="CK25" s="355">
        <f t="shared" si="9"/>
        <v>1704.390098545399</v>
      </c>
      <c r="CL25" s="355">
        <f t="shared" si="9"/>
        <v>2091.8892461642708</v>
      </c>
      <c r="CM25" s="355">
        <f t="shared" si="9"/>
        <v>1672.0797469178535</v>
      </c>
      <c r="CN25" s="355">
        <f t="shared" si="9"/>
        <v>1491.5656923539223</v>
      </c>
      <c r="CO25" s="355">
        <f t="shared" si="9"/>
        <v>1484.543766566889</v>
      </c>
      <c r="CP25" s="355">
        <f t="shared" si="9"/>
        <v>1327.1208162856374</v>
      </c>
      <c r="CQ25" s="355">
        <f t="shared" si="9"/>
        <v>1299.7831757166193</v>
      </c>
      <c r="CR25" s="355">
        <f t="shared" si="9"/>
        <v>1938.7242920080676</v>
      </c>
      <c r="CS25" s="355">
        <f t="shared" si="9"/>
        <v>1501.1849931324705</v>
      </c>
      <c r="CT25" s="355">
        <f t="shared" si="9"/>
        <v>1578.7333553036917</v>
      </c>
      <c r="CU25" s="355">
        <f t="shared" si="9"/>
        <v>1730.8587349105717</v>
      </c>
      <c r="CV25" s="355">
        <f t="shared" si="9"/>
        <v>1801.6320831404198</v>
      </c>
      <c r="CW25" s="355">
        <f t="shared" si="9"/>
        <v>1795.06199237037</v>
      </c>
      <c r="CX25" s="355">
        <f t="shared" si="9"/>
        <v>2161.146852991566</v>
      </c>
      <c r="CY25" s="355">
        <f t="shared" si="9"/>
        <v>1643.4158223094455</v>
      </c>
      <c r="CZ25" s="355">
        <f t="shared" si="9"/>
        <v>1665.7943662927305</v>
      </c>
      <c r="DA25" s="355">
        <f t="shared" si="9"/>
        <v>1578.4806346810101</v>
      </c>
      <c r="DB25" s="355">
        <f t="shared" si="9"/>
        <v>1357.5054030415322</v>
      </c>
      <c r="DC25" s="355">
        <f t="shared" si="9"/>
        <v>1429.9614816681649</v>
      </c>
      <c r="DD25" s="355">
        <f t="shared" si="9"/>
        <v>2029.9115121901755</v>
      </c>
      <c r="DE25" s="355">
        <f t="shared" si="9"/>
        <v>1574.6393200384873</v>
      </c>
      <c r="DF25" s="355">
        <f t="shared" si="9"/>
        <v>1657.8312220906066</v>
      </c>
      <c r="DG25" s="355">
        <f t="shared" si="9"/>
        <v>1803.0576235046337</v>
      </c>
      <c r="DH25" s="355">
        <f t="shared" si="9"/>
        <v>1871.6045529109676</v>
      </c>
      <c r="DI25" s="355">
        <f t="shared" si="9"/>
        <v>1913.0694619066951</v>
      </c>
      <c r="DJ25" s="355">
        <f t="shared" si="9"/>
        <v>2246.5261939161337</v>
      </c>
      <c r="DK25" s="355">
        <f t="shared" si="9"/>
        <v>1812.4757401784379</v>
      </c>
      <c r="DL25" s="355">
        <f t="shared" si="9"/>
        <v>1634.820021248237</v>
      </c>
      <c r="DM25" s="355">
        <f t="shared" si="9"/>
        <v>1619.1693828496518</v>
      </c>
      <c r="DN25" s="355">
        <f t="shared" si="9"/>
        <v>1415.59462424001</v>
      </c>
      <c r="DO25" s="355">
        <f t="shared" si="9"/>
        <v>1470.8142998841888</v>
      </c>
      <c r="DP25" s="355">
        <f t="shared" si="9"/>
        <v>2080.4485516684545</v>
      </c>
      <c r="DQ25" s="355">
        <f t="shared" si="9"/>
        <v>1626.8625790619869</v>
      </c>
      <c r="DR25" s="355">
        <f t="shared" si="9"/>
        <v>1708.1873135545172</v>
      </c>
      <c r="DS25" s="355">
        <f t="shared" si="9"/>
        <v>1854.6278925230831</v>
      </c>
      <c r="DT25" s="355">
        <f t="shared" si="9"/>
        <v>1926.7743225711095</v>
      </c>
      <c r="DU25" s="355">
        <f t="shared" si="9"/>
        <v>1971.1716254680114</v>
      </c>
      <c r="DV25" s="355">
        <f t="shared" si="9"/>
        <v>2303.4704551799973</v>
      </c>
      <c r="DW25" s="355">
        <f t="shared" si="9"/>
        <v>1868.4367191347933</v>
      </c>
      <c r="DX25" s="355">
        <f t="shared" si="9"/>
        <v>1743.6465367224705</v>
      </c>
      <c r="DY25" s="355">
        <f t="shared" si="9"/>
        <v>1646.3771581873593</v>
      </c>
      <c r="DZ25" s="355">
        <f t="shared" si="9"/>
        <v>1502.8198872556611</v>
      </c>
      <c r="EA25" s="355">
        <f t="shared" si="9"/>
        <v>1489.4969063658268</v>
      </c>
      <c r="EB25" s="355">
        <f t="shared" si="9"/>
        <v>2123.9625516468118</v>
      </c>
      <c r="EC25" s="355">
        <f t="shared" si="9"/>
        <v>1679.3826583415723</v>
      </c>
      <c r="ED25" s="355">
        <f t="shared" ref="ED25" si="15">$C25*ED$21</f>
        <v>1754.3276013844531</v>
      </c>
      <c r="EE25" s="355">
        <f t="shared" si="10"/>
        <v>1903.8071243065551</v>
      </c>
      <c r="EF25" s="355">
        <f t="shared" si="10"/>
        <v>1981.1083222875845</v>
      </c>
      <c r="EG25" s="355">
        <f t="shared" si="10"/>
        <v>1847.919203945072</v>
      </c>
      <c r="EH25" s="355">
        <f t="shared" si="10"/>
        <v>2289.3524579884588</v>
      </c>
      <c r="EI25" s="355">
        <f t="shared" si="10"/>
        <v>1782.5003033913365</v>
      </c>
      <c r="EJ25" s="355">
        <f t="shared" si="10"/>
        <v>1795.7305816350165</v>
      </c>
      <c r="EK25" s="355">
        <f t="shared" si="10"/>
        <v>1722.189705407209</v>
      </c>
      <c r="EL25" s="355">
        <f t="shared" si="10"/>
        <v>1502.5341386159282</v>
      </c>
      <c r="EM25" s="355">
        <f t="shared" si="10"/>
        <v>1585.2103260885535</v>
      </c>
      <c r="EN25" s="355">
        <f t="shared" si="10"/>
        <v>2196.4278942294468</v>
      </c>
      <c r="EO25" s="355">
        <f t="shared" si="10"/>
        <v>1737.3536221572242</v>
      </c>
      <c r="EP25" s="355">
        <f t="shared" si="10"/>
        <v>1820.3812697563419</v>
      </c>
      <c r="EQ25" s="355">
        <f t="shared" si="10"/>
        <v>1967.1286778386439</v>
      </c>
      <c r="ER25" s="355">
        <f t="shared" si="10"/>
        <v>2044.9291176392674</v>
      </c>
      <c r="ES25" s="355">
        <f t="shared" si="10"/>
        <v>2051.4508650202692</v>
      </c>
      <c r="ET25" s="355">
        <f t="shared" si="10"/>
        <v>2407.5057486949818</v>
      </c>
      <c r="EU25" s="355">
        <f t="shared" si="10"/>
        <v>1975.0711249363414</v>
      </c>
      <c r="EV25" s="355">
        <f t="shared" si="10"/>
        <v>1794.7170907753268</v>
      </c>
      <c r="EW25" s="355">
        <f t="shared" si="10"/>
        <v>1784.8642014571453</v>
      </c>
      <c r="EX25" s="355">
        <f t="shared" si="10"/>
        <v>1578.4815445771603</v>
      </c>
      <c r="EY25" s="355">
        <f t="shared" si="10"/>
        <v>1642.7322597937543</v>
      </c>
      <c r="EZ25" s="355">
        <f t="shared" si="10"/>
        <v>2261.3551960912487</v>
      </c>
      <c r="FA25" s="355">
        <f t="shared" si="10"/>
        <v>1801.9591968723271</v>
      </c>
      <c r="FB25" s="355">
        <f t="shared" si="10"/>
        <v>1881.8009583556538</v>
      </c>
      <c r="FC25" s="355">
        <f t="shared" si="10"/>
        <v>2028.5955597182701</v>
      </c>
      <c r="FD25" s="355">
        <f t="shared" si="10"/>
        <v>2109.243561982209</v>
      </c>
      <c r="FE25" s="355">
        <f t="shared" si="10"/>
        <v>2057.5503963237629</v>
      </c>
      <c r="FF25" s="355">
        <f t="shared" si="10"/>
        <v>2448.5850364231615</v>
      </c>
      <c r="FG25" s="355">
        <f t="shared" si="10"/>
        <v>2021.7238298821239</v>
      </c>
      <c r="FH25" s="355">
        <f t="shared" si="10"/>
        <v>1890.2068337604815</v>
      </c>
      <c r="FI25" s="355">
        <f t="shared" si="10"/>
        <v>1804.4781897698945</v>
      </c>
      <c r="FJ25" s="355">
        <f t="shared" si="10"/>
        <v>1660.9330338021352</v>
      </c>
      <c r="FK25" s="355">
        <f t="shared" si="10"/>
        <v>1657.9521776188162</v>
      </c>
      <c r="FL25" s="355">
        <f t="shared" si="10"/>
        <v>2303.4014001281853</v>
      </c>
      <c r="FM25" s="355">
        <f t="shared" si="10"/>
        <v>1854.2189124015708</v>
      </c>
      <c r="FN25" s="355">
        <f t="shared" si="10"/>
        <v>1928.5822619573059</v>
      </c>
      <c r="FO25" s="355">
        <f t="shared" si="10"/>
        <v>2079.2723592451921</v>
      </c>
      <c r="FP25" s="355">
        <f t="shared" si="10"/>
        <v>2165.9666092940797</v>
      </c>
      <c r="FQ25" s="355">
        <f t="shared" si="10"/>
        <v>2149.7504158444863</v>
      </c>
      <c r="FR25" s="355">
        <f t="shared" si="10"/>
        <v>2521.1375106611226</v>
      </c>
      <c r="FS25" s="355">
        <f t="shared" si="10"/>
        <v>2090.2489581767027</v>
      </c>
      <c r="FT25" s="355">
        <f t="shared" si="10"/>
        <v>1908.4235370174617</v>
      </c>
      <c r="FU25" s="355">
        <f t="shared" si="10"/>
        <v>1902.7701823900923</v>
      </c>
      <c r="FV25" s="355">
        <f t="shared" si="10"/>
        <v>1694.5657193065845</v>
      </c>
      <c r="FW25" s="355">
        <f t="shared" si="10"/>
        <v>1765.3574231747655</v>
      </c>
      <c r="FX25" s="355">
        <f t="shared" si="10"/>
        <v>2390.4350050451853</v>
      </c>
      <c r="FY25" s="355">
        <f t="shared" si="10"/>
        <v>1927.0150568285085</v>
      </c>
      <c r="FZ25" s="355">
        <f t="shared" si="10"/>
        <v>2005.880863701321</v>
      </c>
      <c r="GA25" s="355">
        <f t="shared" si="10"/>
        <v>2152.9821243303918</v>
      </c>
      <c r="GB25" s="355">
        <f t="shared" si="10"/>
        <v>2239.6903261202465</v>
      </c>
      <c r="GC25" s="355">
        <f t="shared" si="10"/>
        <v>2276.3625621756655</v>
      </c>
      <c r="GD25" s="355">
        <f t="shared" si="10"/>
        <v>2613.9433996982739</v>
      </c>
      <c r="GE25" s="355">
        <f t="shared" si="10"/>
        <v>2174.453004442209</v>
      </c>
      <c r="GF25" s="355">
        <f t="shared" si="10"/>
        <v>1994.7424124426445</v>
      </c>
      <c r="GG25" s="355">
        <f t="shared" si="10"/>
        <v>1983.7818762111694</v>
      </c>
      <c r="GH25" s="355">
        <f t="shared" si="10"/>
        <v>1770.3631501183957</v>
      </c>
      <c r="GI25" s="355">
        <f t="shared" si="10"/>
        <v>1842.4849765745253</v>
      </c>
      <c r="GJ25" s="355">
        <f t="shared" si="10"/>
        <v>2468.2454173076135</v>
      </c>
      <c r="GK25" s="355">
        <f t="shared" si="10"/>
        <v>2000.6862423169475</v>
      </c>
      <c r="GL25" s="355">
        <f t="shared" si="10"/>
        <v>2077.5517820213463</v>
      </c>
      <c r="GM25" s="355">
        <f t="shared" si="10"/>
        <v>2223.5020604164847</v>
      </c>
      <c r="GN25" s="355">
        <f t="shared" si="10"/>
        <v>2312.2895326244725</v>
      </c>
      <c r="GO25" s="355">
        <f t="shared" si="10"/>
        <v>2305.4008423240903</v>
      </c>
      <c r="GP25" s="355">
        <f t="shared" ref="GP25" si="16">$C25*GP$21</f>
        <v>2668.42482685495</v>
      </c>
      <c r="GQ25" s="355">
        <f t="shared" si="11"/>
        <v>2139.698150081912</v>
      </c>
      <c r="GR25" s="355">
        <f t="shared" si="11"/>
        <v>2157.9287565520649</v>
      </c>
      <c r="GS25" s="355">
        <f t="shared" si="11"/>
        <v>2074.3370339996773</v>
      </c>
      <c r="GT25" s="355">
        <f t="shared" si="11"/>
        <v>1838.3962551028367</v>
      </c>
      <c r="GU25" s="355">
        <f t="shared" si="11"/>
        <v>1932.1292555251689</v>
      </c>
      <c r="GV25" s="355">
        <f t="shared" si="11"/>
        <v>2552.4209534937522</v>
      </c>
      <c r="GW25" s="355">
        <f t="shared" si="11"/>
        <v>2077.5640474214483</v>
      </c>
      <c r="GX25" s="355">
        <f t="shared" si="11"/>
        <v>2154.0671815552678</v>
      </c>
      <c r="GY25" s="355">
        <f t="shared" si="11"/>
        <v>2298.0274078827701</v>
      </c>
      <c r="GZ25" s="355">
        <f t="shared" si="11"/>
        <v>2388.2794974616286</v>
      </c>
      <c r="HA25" s="355">
        <f t="shared" si="11"/>
        <v>2243.5239976351095</v>
      </c>
      <c r="HB25" s="355">
        <f t="shared" si="11"/>
        <v>2689.0419089473812</v>
      </c>
      <c r="HC25" s="355">
        <f t="shared" si="11"/>
        <v>2267.0903079206846</v>
      </c>
      <c r="HD25" s="355">
        <f t="shared" si="11"/>
        <v>2074.9063863506176</v>
      </c>
      <c r="HE25" s="355">
        <f t="shared" si="11"/>
        <v>2082.4770862772625</v>
      </c>
      <c r="HF25" s="355">
        <f t="shared" si="11"/>
        <v>1874.1299393454822</v>
      </c>
      <c r="HG25" s="355">
        <f t="shared" si="11"/>
        <v>1955.7639657373281</v>
      </c>
      <c r="HH25" s="355">
        <f t="shared" si="11"/>
        <v>2592.7875135016461</v>
      </c>
      <c r="HI25" s="355">
        <f t="shared" si="11"/>
        <v>2124.1630199665847</v>
      </c>
      <c r="HJ25" s="355">
        <f t="shared" si="11"/>
        <v>2202.2233503715524</v>
      </c>
      <c r="HK25" s="355">
        <f t="shared" si="11"/>
        <v>2350.5490885795793</v>
      </c>
      <c r="HL25" s="355">
        <f t="shared" si="11"/>
        <v>2447.4979167670122</v>
      </c>
      <c r="HM25" s="355">
        <f t="shared" si="11"/>
        <v>2444.1763590692794</v>
      </c>
      <c r="HN25" s="355">
        <f t="shared" si="11"/>
        <v>2807.2272765261796</v>
      </c>
      <c r="HO25" s="355">
        <f t="shared" si="11"/>
        <v>2369.3300487690608</v>
      </c>
      <c r="HP25" s="355">
        <f t="shared" si="11"/>
        <v>2186.3947969457663</v>
      </c>
      <c r="HQ25" s="355">
        <f t="shared" si="11"/>
        <v>2181.9234216811728</v>
      </c>
      <c r="HR25" s="355">
        <f t="shared" si="11"/>
        <v>2002.5241597483</v>
      </c>
      <c r="HS25" s="355">
        <f t="shared" si="11"/>
        <v>2004.6724366904509</v>
      </c>
      <c r="HT25" s="355">
        <f t="shared" si="11"/>
        <v>2671.28626826754</v>
      </c>
      <c r="HU25" s="355">
        <f t="shared" si="11"/>
        <v>2205.9767326501374</v>
      </c>
      <c r="HV25" s="355">
        <f t="shared" si="11"/>
        <v>2273.9086571826961</v>
      </c>
      <c r="HW25" s="355">
        <f t="shared" si="11"/>
        <v>2423.9738741905931</v>
      </c>
      <c r="HX25" s="355">
        <f t="shared" si="11"/>
        <v>2524.7501138073758</v>
      </c>
      <c r="HY25" s="355">
        <f t="shared" si="11"/>
        <v>2498.4540180161448</v>
      </c>
      <c r="HZ25" s="355">
        <f t="shared" si="11"/>
        <v>2874.6452431854118</v>
      </c>
      <c r="IA25" s="355">
        <f t="shared" si="11"/>
        <v>2345.3507184230675</v>
      </c>
      <c r="IB25" s="355">
        <f t="shared" si="11"/>
        <v>2361.7253065944569</v>
      </c>
      <c r="IC25" s="355">
        <f t="shared" si="11"/>
        <v>2282.764179000967</v>
      </c>
      <c r="ID25" s="355">
        <f t="shared" si="11"/>
        <v>2042.3571323899225</v>
      </c>
      <c r="IE25" s="355">
        <f t="shared" si="11"/>
        <v>2146.2686193687605</v>
      </c>
      <c r="IF25" s="355">
        <f t="shared" si="11"/>
        <v>2776.446897076974</v>
      </c>
      <c r="IG25" s="355">
        <f t="shared" si="11"/>
        <v>2294.1809007662173</v>
      </c>
      <c r="IH25" s="355">
        <f t="shared" si="11"/>
        <v>2368.5437771759548</v>
      </c>
      <c r="II25" s="355">
        <f t="shared" si="11"/>
        <v>2512.5725490134255</v>
      </c>
      <c r="IJ25" s="355">
        <f t="shared" si="11"/>
        <v>2612.5811517102552</v>
      </c>
      <c r="IK25" s="355">
        <f t="shared" si="11"/>
        <v>2634.4286560364899</v>
      </c>
      <c r="IL25" s="355">
        <f t="shared" si="11"/>
        <v>2978.7622817705142</v>
      </c>
      <c r="IM25" s="355">
        <f t="shared" si="11"/>
        <v>2533.2798928039388</v>
      </c>
      <c r="IN25" s="355">
        <f t="shared" si="11"/>
        <v>2349.8096948361231</v>
      </c>
      <c r="IO25" s="355">
        <f t="shared" si="11"/>
        <v>2342.9792136254446</v>
      </c>
      <c r="IP25" s="355">
        <f t="shared" si="11"/>
        <v>2119.7236730464724</v>
      </c>
      <c r="IQ25" s="355">
        <f t="shared" si="11"/>
        <v>2207.3286442178915</v>
      </c>
      <c r="IR25" s="355">
        <f t="shared" si="11"/>
        <v>2848.0593394044245</v>
      </c>
      <c r="IS25" s="355">
        <f t="shared" si="11"/>
        <v>2366.9474311064587</v>
      </c>
      <c r="IT25" s="355">
        <f t="shared" si="11"/>
        <v>2439.3246472139772</v>
      </c>
      <c r="IU25" s="355">
        <f t="shared" si="11"/>
        <v>2584.6141468930209</v>
      </c>
      <c r="IV25" s="355">
        <f t="shared" si="11"/>
        <v>2689.0378811404239</v>
      </c>
      <c r="IW25" s="355">
        <f t="shared" si="11"/>
        <v>2713.3987127441987</v>
      </c>
      <c r="IX25" s="355">
        <f t="shared" si="11"/>
        <v>3056.9265829755568</v>
      </c>
      <c r="IY25" s="355">
        <f t="shared" si="11"/>
        <v>2610.2383753670756</v>
      </c>
      <c r="IZ25" s="355">
        <f t="shared" si="11"/>
        <v>2479.5403585721451</v>
      </c>
      <c r="JA25" s="355">
        <f t="shared" si="11"/>
        <v>2391.3359235531939</v>
      </c>
      <c r="JB25" s="355">
        <f t="shared" ref="JB25" si="17">$C25*JB$21</f>
        <v>2227.6528368056051</v>
      </c>
      <c r="JC25" s="355">
        <f t="shared" si="12"/>
        <v>2247.5135404264456</v>
      </c>
      <c r="JD25" s="355">
        <f t="shared" si="12"/>
        <v>2913.8392018268478</v>
      </c>
      <c r="JE25" s="355">
        <f t="shared" si="12"/>
        <v>2441.0864730632907</v>
      </c>
      <c r="JF25" s="355">
        <f t="shared" si="12"/>
        <v>2506.8797534209402</v>
      </c>
      <c r="JG25" s="355">
        <f t="shared" si="12"/>
        <v>2655.1892833455486</v>
      </c>
      <c r="JH25" s="355">
        <f t="shared" si="12"/>
        <v>2765.5499079926162</v>
      </c>
      <c r="JI25" s="355">
        <f t="shared" si="12"/>
        <v>2747.1133738257899</v>
      </c>
      <c r="JJ25" s="355">
        <f t="shared" si="12"/>
        <v>3117.8411214962744</v>
      </c>
      <c r="JK25" s="355">
        <f t="shared" si="12"/>
        <v>2583.1187871642283</v>
      </c>
      <c r="JL25" s="355">
        <f t="shared" si="12"/>
        <v>2598.4008205664654</v>
      </c>
      <c r="JM25" s="355">
        <f t="shared" si="12"/>
        <v>2520.6658447608488</v>
      </c>
      <c r="JN25" s="355">
        <f t="shared" si="12"/>
        <v>2273.2413272143217</v>
      </c>
      <c r="JO25" s="355">
        <f t="shared" si="12"/>
        <v>2386.9191905853968</v>
      </c>
      <c r="JP25" s="355">
        <f t="shared" si="12"/>
        <v>3026.319374961623</v>
      </c>
      <c r="JQ25" s="355">
        <f t="shared" si="12"/>
        <v>2535.0133784211666</v>
      </c>
      <c r="JR25" s="355">
        <f t="shared" si="12"/>
        <v>2606.2763478353163</v>
      </c>
      <c r="JS25" s="355">
        <f t="shared" si="12"/>
        <v>2749.6847646096503</v>
      </c>
      <c r="JT25" s="355">
        <f t="shared" si="12"/>
        <v>2859.6056546453351</v>
      </c>
      <c r="JU25" s="355">
        <f t="shared" si="12"/>
        <v>2843.759242991111</v>
      </c>
      <c r="JV25" s="355">
        <f t="shared" si="12"/>
        <v>3210.5735637161952</v>
      </c>
      <c r="JW25" s="355">
        <f t="shared" si="12"/>
        <v>2765.047960748469</v>
      </c>
      <c r="JX25" s="355">
        <f t="shared" si="12"/>
        <v>2577.8067163848095</v>
      </c>
      <c r="JY25" s="355">
        <f t="shared" si="12"/>
        <v>2576.8819949935159</v>
      </c>
      <c r="JZ25" s="355">
        <f t="shared" si="12"/>
        <v>2348.931341752635</v>
      </c>
      <c r="KA25" s="355">
        <f t="shared" si="12"/>
        <v>2447.5971561071078</v>
      </c>
      <c r="KB25" s="355">
        <f t="shared" si="12"/>
        <v>3099.3189842996544</v>
      </c>
      <c r="KC25" s="355">
        <f t="shared" si="12"/>
        <v>2610.1295032597382</v>
      </c>
      <c r="KD25" s="355">
        <f t="shared" si="12"/>
        <v>2680.1705913319456</v>
      </c>
      <c r="KE25" s="355">
        <f t="shared" si="12"/>
        <v>2825.5724085917491</v>
      </c>
      <c r="KF25" s="355">
        <f t="shared" si="12"/>
        <v>2940.7519888327179</v>
      </c>
      <c r="KG25" s="355">
        <f t="shared" si="12"/>
        <v>2867.4429662758853</v>
      </c>
      <c r="KH25" s="355">
        <f t="shared" si="12"/>
        <v>3270.6161548223208</v>
      </c>
      <c r="KI25" s="355">
        <f t="shared" si="12"/>
        <v>2831.2372279106089</v>
      </c>
      <c r="KJ25" s="355">
        <f t="shared" si="12"/>
        <v>2693.3878155988609</v>
      </c>
      <c r="KK25" s="355">
        <f t="shared" si="12"/>
        <v>2617.3827828814606</v>
      </c>
      <c r="KL25" s="355">
        <f t="shared" si="12"/>
        <v>2452.2240872175089</v>
      </c>
      <c r="KM25" s="355">
        <f t="shared" si="12"/>
        <v>2484.8670847455533</v>
      </c>
      <c r="KN25" s="355">
        <f t="shared" si="12"/>
        <v>3164.5201042428689</v>
      </c>
      <c r="KO25" s="355">
        <f t="shared" si="12"/>
        <v>2685.080827707618</v>
      </c>
      <c r="KP25" s="355">
        <f t="shared" si="12"/>
        <v>2749.6123368761087</v>
      </c>
      <c r="KQ25" s="355">
        <f t="shared" si="12"/>
        <v>2899.0417669821641</v>
      </c>
      <c r="KR25" s="355">
        <f t="shared" si="12"/>
        <v>3021.2297070651675</v>
      </c>
      <c r="KS25" s="355">
        <f t="shared" si="12"/>
        <v>2982.988567408137</v>
      </c>
      <c r="KT25" s="355">
        <f t="shared" si="12"/>
        <v>3366.9520769630981</v>
      </c>
      <c r="KU25" s="355">
        <f t="shared" si="12"/>
        <v>2923.3406771199429</v>
      </c>
      <c r="KV25" s="355">
        <f t="shared" si="12"/>
        <v>2735.1116494958187</v>
      </c>
      <c r="KW25" s="355">
        <f t="shared" si="12"/>
        <v>2739.4754871674281</v>
      </c>
      <c r="KX25" s="355">
        <f t="shared" si="12"/>
        <v>2509.1881478215973</v>
      </c>
      <c r="KY25" s="355">
        <f t="shared" si="12"/>
        <v>2616.4976359067186</v>
      </c>
      <c r="KZ25" s="355">
        <f t="shared" si="12"/>
        <v>3276.6316845132446</v>
      </c>
      <c r="LA25" s="355">
        <f t="shared" si="12"/>
        <v>2782.2545094316438</v>
      </c>
      <c r="LB25" s="355">
        <f t="shared" si="12"/>
        <v>2851.0727213421192</v>
      </c>
      <c r="LC25" s="355">
        <f t="shared" si="12"/>
        <v>2996.8993023886496</v>
      </c>
      <c r="LD25" s="355">
        <f t="shared" si="12"/>
        <v>3119.9668330139048</v>
      </c>
      <c r="LE25" s="355">
        <f t="shared" si="12"/>
        <v>3129.951402502918</v>
      </c>
      <c r="LF25" s="355">
        <f t="shared" si="12"/>
        <v>3482.999916506265</v>
      </c>
      <c r="LG25" s="355">
        <f t="shared" si="12"/>
        <v>3031.0014579106642</v>
      </c>
      <c r="LH25" s="355">
        <f t="shared" si="12"/>
        <v>2844.5153302959334</v>
      </c>
      <c r="LI25" s="355">
        <f t="shared" si="12"/>
        <v>2844.2442297710218</v>
      </c>
      <c r="LJ25" s="355">
        <f t="shared" si="12"/>
        <v>2608.4478453272154</v>
      </c>
      <c r="LK25" s="355">
        <f t="shared" si="12"/>
        <v>2718.0667711605802</v>
      </c>
      <c r="LL25" s="355">
        <f t="shared" si="12"/>
        <v>3379.8707582372163</v>
      </c>
      <c r="LM25" s="355">
        <f t="shared" si="12"/>
        <v>2880.7212627723889</v>
      </c>
      <c r="LN25" s="355">
        <f t="shared" ref="LN25" si="18">$C25*LN$21</f>
        <v>2947.3772459997463</v>
      </c>
      <c r="LO25" s="355">
        <f t="shared" si="13"/>
        <v>3092.0924434927938</v>
      </c>
      <c r="LP25" s="355">
        <f t="shared" si="13"/>
        <v>3218.1685760679688</v>
      </c>
      <c r="LQ25" s="355">
        <f t="shared" si="13"/>
        <v>3188.2414365685104</v>
      </c>
      <c r="LR25" s="355">
        <f t="shared" si="13"/>
        <v>3564.6225509983124</v>
      </c>
      <c r="LS25" s="355">
        <f t="shared" si="13"/>
        <v>3022.640676959033</v>
      </c>
      <c r="LT25" s="355">
        <f t="shared" si="13"/>
        <v>3034.2354957307139</v>
      </c>
      <c r="LU25" s="355">
        <f t="shared" si="13"/>
        <v>2961.2002912552944</v>
      </c>
      <c r="LV25" s="355">
        <f t="shared" si="13"/>
        <v>2702.1476891338411</v>
      </c>
      <c r="LW25" s="355">
        <f t="shared" si="13"/>
        <v>2834.2039503737301</v>
      </c>
      <c r="LX25" s="355">
        <f t="shared" si="13"/>
        <v>3491.2831257781199</v>
      </c>
      <c r="LY25" s="355">
        <f t="shared" si="13"/>
        <v>2983.9843577547208</v>
      </c>
      <c r="LZ25" s="355">
        <f t="shared" si="13"/>
        <v>3049.9689832067461</v>
      </c>
      <c r="MA25" s="355">
        <f t="shared" si="13"/>
        <v>3192.6059778931426</v>
      </c>
      <c r="MB25" s="355">
        <f t="shared" si="13"/>
        <v>3320.9942900369597</v>
      </c>
      <c r="MC25" s="355">
        <f t="shared" si="13"/>
        <v>3152.6110194729185</v>
      </c>
      <c r="MD25" s="355">
        <f t="shared" si="13"/>
        <v>3611.8406047519757</v>
      </c>
      <c r="ME25" s="355">
        <f t="shared" si="13"/>
        <v>3176.3150759036589</v>
      </c>
      <c r="MF25" s="355">
        <f t="shared" si="13"/>
        <v>2977.3420673317642</v>
      </c>
      <c r="MG25" s="355">
        <f t="shared" si="13"/>
        <v>2995.7206835756542</v>
      </c>
      <c r="MH25" s="355">
        <f t="shared" si="13"/>
        <v>2763.7053907811883</v>
      </c>
      <c r="MI25" s="355">
        <f t="shared" si="13"/>
        <v>2884.5817701577039</v>
      </c>
      <c r="MJ25" s="355">
        <f t="shared" si="13"/>
        <v>3559.2734049837677</v>
      </c>
      <c r="MK25" s="355">
        <f t="shared" si="13"/>
        <v>3057.4268802746851</v>
      </c>
      <c r="ML25" s="355">
        <f t="shared" si="13"/>
        <v>3124.7130939713938</v>
      </c>
      <c r="MM25" s="355">
        <f t="shared" si="13"/>
        <v>3271.6826986935307</v>
      </c>
      <c r="MN25" s="355">
        <f t="shared" si="13"/>
        <v>3407.6806543192138</v>
      </c>
      <c r="MO25" s="355">
        <f t="shared" si="13"/>
        <v>3380.1648609368008</v>
      </c>
      <c r="MP25" s="355">
        <f t="shared" si="13"/>
        <v>3757.3226384563641</v>
      </c>
      <c r="MQ25" s="355">
        <f t="shared" si="13"/>
        <v>3305.5511928842197</v>
      </c>
      <c r="MR25" s="355">
        <f t="shared" si="13"/>
        <v>3115.6904909560817</v>
      </c>
      <c r="MS25" s="355">
        <f t="shared" si="13"/>
        <v>3122.2995883674853</v>
      </c>
      <c r="MT25" s="355">
        <f t="shared" si="13"/>
        <v>2881.2821712870573</v>
      </c>
      <c r="MU25" s="355">
        <f t="shared" si="13"/>
        <v>3003.9069828415572</v>
      </c>
      <c r="MV25" s="355">
        <f t="shared" si="13"/>
        <v>3678.5176733061157</v>
      </c>
      <c r="MW25" s="355">
        <f t="shared" si="13"/>
        <v>3170.1719909044496</v>
      </c>
      <c r="MX25" s="355">
        <f t="shared" si="13"/>
        <v>3234.2408603424742</v>
      </c>
      <c r="MY25" s="355">
        <f t="shared" si="13"/>
        <v>3379.165115574951</v>
      </c>
      <c r="MZ25" s="355">
        <f t="shared" si="13"/>
        <v>3517.7049328214384</v>
      </c>
      <c r="NA25" s="479">
        <f t="shared" si="13"/>
        <v>3430.2997991084612</v>
      </c>
    </row>
    <row r="26" spans="1:365" x14ac:dyDescent="0.2">
      <c r="C26" s="277">
        <f>SUM(C22:C25)</f>
        <v>0.34670168723886075</v>
      </c>
      <c r="E26" s="272"/>
      <c r="F26" s="366">
        <f>SUM(F22:F25)</f>
        <v>54657.476686395799</v>
      </c>
      <c r="G26" s="366">
        <f t="shared" ref="G26:BR26" si="19">SUM(G22:G25)</f>
        <v>38973.745898787623</v>
      </c>
      <c r="H26" s="366">
        <f t="shared" si="19"/>
        <v>39505.036803543226</v>
      </c>
      <c r="I26" s="366">
        <f t="shared" si="19"/>
        <v>36934.266797477576</v>
      </c>
      <c r="J26" s="366">
        <f t="shared" si="19"/>
        <v>30496.65307054923</v>
      </c>
      <c r="K26" s="366">
        <f t="shared" si="19"/>
        <v>32259.131291998434</v>
      </c>
      <c r="L26" s="366">
        <f t="shared" si="19"/>
        <v>50715.835461243485</v>
      </c>
      <c r="M26" s="366">
        <f t="shared" si="19"/>
        <v>36936.480312018335</v>
      </c>
      <c r="N26" s="366">
        <f t="shared" si="19"/>
        <v>39771.203361783409</v>
      </c>
      <c r="O26" s="366">
        <f t="shared" si="19"/>
        <v>44417.111665316457</v>
      </c>
      <c r="P26" s="366">
        <f t="shared" si="19"/>
        <v>46039.244392530025</v>
      </c>
      <c r="Q26" s="366">
        <f t="shared" si="19"/>
        <v>46749.51420665333</v>
      </c>
      <c r="R26" s="366">
        <f t="shared" si="19"/>
        <v>57658.900996795994</v>
      </c>
      <c r="S26" s="366">
        <f t="shared" si="19"/>
        <v>44330.561747847933</v>
      </c>
      <c r="T26" s="366">
        <f t="shared" si="19"/>
        <v>38780.247530113527</v>
      </c>
      <c r="U26" s="366">
        <f t="shared" si="19"/>
        <v>38224.826074291268</v>
      </c>
      <c r="V26" s="366">
        <f t="shared" si="19"/>
        <v>32225.305831733098</v>
      </c>
      <c r="W26" s="366">
        <f t="shared" si="19"/>
        <v>33397.152543370248</v>
      </c>
      <c r="X26" s="366">
        <f t="shared" si="19"/>
        <v>52076.881456428004</v>
      </c>
      <c r="Y26" s="366">
        <f t="shared" si="19"/>
        <v>38309.341124605962</v>
      </c>
      <c r="Z26" s="366">
        <f t="shared" si="19"/>
        <v>41054.073841664642</v>
      </c>
      <c r="AA26" s="366">
        <f t="shared" si="19"/>
        <v>45706.601428557304</v>
      </c>
      <c r="AB26" s="366">
        <f t="shared" si="19"/>
        <v>47403.574104110019</v>
      </c>
      <c r="AC26" s="366">
        <f t="shared" si="19"/>
        <v>46293.930714838745</v>
      </c>
      <c r="AD26" s="366">
        <f t="shared" si="19"/>
        <v>58324.371384286482</v>
      </c>
      <c r="AE26" s="366">
        <f t="shared" si="19"/>
        <v>45172.592422163791</v>
      </c>
      <c r="AF26" s="366">
        <f t="shared" si="19"/>
        <v>41181.892911504299</v>
      </c>
      <c r="AG26" s="366">
        <f t="shared" si="19"/>
        <v>38240.93003497168</v>
      </c>
      <c r="AH26" s="366">
        <f t="shared" si="19"/>
        <v>34239.862322478883</v>
      </c>
      <c r="AI26" s="366">
        <f t="shared" si="19"/>
        <v>33279.406631862708</v>
      </c>
      <c r="AJ26" s="366">
        <f t="shared" si="19"/>
        <v>52790.949821796457</v>
      </c>
      <c r="AK26" s="366">
        <f t="shared" si="19"/>
        <v>39366.81550015488</v>
      </c>
      <c r="AL26" s="366">
        <f t="shared" si="19"/>
        <v>41948.241715784636</v>
      </c>
      <c r="AM26" s="366">
        <f t="shared" si="19"/>
        <v>46727.397491905147</v>
      </c>
      <c r="AN26" s="366">
        <f t="shared" si="19"/>
        <v>48597.248758006914</v>
      </c>
      <c r="AO26" s="366">
        <f t="shared" si="19"/>
        <v>50231.156229322762</v>
      </c>
      <c r="AP26" s="366">
        <f t="shared" si="19"/>
        <v>60665.794242099393</v>
      </c>
      <c r="AQ26" s="366">
        <f t="shared" si="19"/>
        <v>44291.130766963179</v>
      </c>
      <c r="AR26" s="366">
        <f t="shared" si="19"/>
        <v>45161.757794640056</v>
      </c>
      <c r="AS26" s="366">
        <f t="shared" si="19"/>
        <v>42147.669174039671</v>
      </c>
      <c r="AT26" s="366">
        <f t="shared" si="19"/>
        <v>35325.324686678614</v>
      </c>
      <c r="AU26" s="366">
        <f t="shared" si="19"/>
        <v>37199.944140249361</v>
      </c>
      <c r="AV26" s="366">
        <f t="shared" si="19"/>
        <v>55697.615076690934</v>
      </c>
      <c r="AW26" s="366">
        <f t="shared" si="19"/>
        <v>41625.91288527938</v>
      </c>
      <c r="AX26" s="366">
        <f t="shared" si="19"/>
        <v>44322.913483070894</v>
      </c>
      <c r="AY26" s="366">
        <f t="shared" si="19"/>
        <v>48888.110411410627</v>
      </c>
      <c r="AZ26" s="366">
        <f t="shared" si="19"/>
        <v>50655.337548436037</v>
      </c>
      <c r="BA26" s="366">
        <f t="shared" si="19"/>
        <v>52308.107231846792</v>
      </c>
      <c r="BB26" s="366">
        <f t="shared" si="19"/>
        <v>62600.730972720776</v>
      </c>
      <c r="BC26" s="366">
        <f t="shared" si="19"/>
        <v>49030.45284082069</v>
      </c>
      <c r="BD26" s="366">
        <f t="shared" si="19"/>
        <v>43500.287539926539</v>
      </c>
      <c r="BE26" s="366">
        <f t="shared" si="19"/>
        <v>42883.279385831178</v>
      </c>
      <c r="BF26" s="366">
        <f t="shared" si="19"/>
        <v>36687.57609287028</v>
      </c>
      <c r="BG26" s="366">
        <f t="shared" si="19"/>
        <v>38037.945077082637</v>
      </c>
      <c r="BH26" s="366">
        <f t="shared" si="19"/>
        <v>56877.169627726013</v>
      </c>
      <c r="BI26" s="366">
        <f t="shared" si="19"/>
        <v>42900.267941684797</v>
      </c>
      <c r="BJ26" s="366">
        <f t="shared" si="19"/>
        <v>45564.659426252518</v>
      </c>
      <c r="BK26" s="366">
        <f t="shared" si="19"/>
        <v>50189.878894044799</v>
      </c>
      <c r="BL26" s="366">
        <f t="shared" si="19"/>
        <v>52078.945766751342</v>
      </c>
      <c r="BM26" s="366">
        <f t="shared" si="19"/>
        <v>52418.138268186034</v>
      </c>
      <c r="BN26" s="366">
        <f t="shared" si="19"/>
        <v>63548.775029064156</v>
      </c>
      <c r="BO26" s="366">
        <f t="shared" si="19"/>
        <v>50127.882744526149</v>
      </c>
      <c r="BP26" s="366">
        <f t="shared" si="19"/>
        <v>46187.718036967774</v>
      </c>
      <c r="BQ26" s="366">
        <f t="shared" si="19"/>
        <v>43143.763565308167</v>
      </c>
      <c r="BR26" s="366">
        <f t="shared" si="19"/>
        <v>38925.690516462018</v>
      </c>
      <c r="BS26" s="366">
        <f t="shared" ref="BS26:ED26" si="20">SUM(BS22:BS25)</f>
        <v>38141.892848698793</v>
      </c>
      <c r="BT26" s="366">
        <f t="shared" si="20"/>
        <v>57804.993491816211</v>
      </c>
      <c r="BU26" s="366">
        <f t="shared" si="20"/>
        <v>44158.024927492443</v>
      </c>
      <c r="BV26" s="366">
        <f t="shared" si="20"/>
        <v>46651.213176093894</v>
      </c>
      <c r="BW26" s="366">
        <f t="shared" si="20"/>
        <v>51396.822628491107</v>
      </c>
      <c r="BX26" s="366">
        <f t="shared" si="20"/>
        <v>53458.88242301534</v>
      </c>
      <c r="BY26" s="366">
        <f t="shared" si="20"/>
        <v>49516.618302757481</v>
      </c>
      <c r="BZ26" s="366">
        <f t="shared" si="20"/>
        <v>63308.850670712483</v>
      </c>
      <c r="CA26" s="366">
        <f t="shared" si="20"/>
        <v>50403.022739598448</v>
      </c>
      <c r="CB26" s="366">
        <f t="shared" si="20"/>
        <v>44555.860192628403</v>
      </c>
      <c r="CC26" s="366">
        <f t="shared" si="20"/>
        <v>44569.759892335605</v>
      </c>
      <c r="CD26" s="366">
        <f t="shared" si="20"/>
        <v>40422.776496791172</v>
      </c>
      <c r="CE26" s="366">
        <f t="shared" si="20"/>
        <v>39150.707530427455</v>
      </c>
      <c r="CF26" s="366">
        <f t="shared" si="20"/>
        <v>59223.024714972431</v>
      </c>
      <c r="CG26" s="366">
        <f t="shared" si="20"/>
        <v>45597.908871056243</v>
      </c>
      <c r="CH26" s="366">
        <f t="shared" si="20"/>
        <v>48043.6613439797</v>
      </c>
      <c r="CI26" s="366">
        <f t="shared" si="20"/>
        <v>52846.850546945403</v>
      </c>
      <c r="CJ26" s="366">
        <f t="shared" si="20"/>
        <v>55019.055556125917</v>
      </c>
      <c r="CK26" s="366">
        <f t="shared" si="20"/>
        <v>53719.538443536185</v>
      </c>
      <c r="CL26" s="366">
        <f t="shared" si="20"/>
        <v>65932.866469271015</v>
      </c>
      <c r="CM26" s="366">
        <f t="shared" si="20"/>
        <v>52701.169950395182</v>
      </c>
      <c r="CN26" s="366">
        <f t="shared" si="20"/>
        <v>47011.667469700391</v>
      </c>
      <c r="CO26" s="366">
        <f t="shared" si="20"/>
        <v>46790.348058970347</v>
      </c>
      <c r="CP26" s="366">
        <f t="shared" si="20"/>
        <v>41828.638743276781</v>
      </c>
      <c r="CQ26" s="366">
        <f t="shared" si="20"/>
        <v>40967.001824148778</v>
      </c>
      <c r="CR26" s="366">
        <f t="shared" si="20"/>
        <v>61105.362102742074</v>
      </c>
      <c r="CS26" s="366">
        <f t="shared" si="20"/>
        <v>47314.85181606227</v>
      </c>
      <c r="CT26" s="366">
        <f t="shared" si="20"/>
        <v>49759.047089459797</v>
      </c>
      <c r="CU26" s="366">
        <f t="shared" si="20"/>
        <v>54553.785796874115</v>
      </c>
      <c r="CV26" s="366">
        <f t="shared" si="20"/>
        <v>56784.443909858826</v>
      </c>
      <c r="CW26" s="366">
        <f t="shared" si="20"/>
        <v>56577.365586650754</v>
      </c>
      <c r="CX26" s="366">
        <f t="shared" si="20"/>
        <v>68115.750936648197</v>
      </c>
      <c r="CY26" s="366">
        <f t="shared" si="20"/>
        <v>51797.730766338587</v>
      </c>
      <c r="CZ26" s="366">
        <f t="shared" si="20"/>
        <v>52503.065216970768</v>
      </c>
      <c r="DA26" s="366">
        <f t="shared" si="20"/>
        <v>49751.081756161264</v>
      </c>
      <c r="DB26" s="366">
        <f t="shared" si="20"/>
        <v>42786.310333669906</v>
      </c>
      <c r="DC26" s="366">
        <f t="shared" si="20"/>
        <v>45070.005307357635</v>
      </c>
      <c r="DD26" s="366">
        <f t="shared" si="20"/>
        <v>63979.431474720106</v>
      </c>
      <c r="DE26" s="366">
        <f t="shared" si="20"/>
        <v>49630.009913635993</v>
      </c>
      <c r="DF26" s="366">
        <f t="shared" si="20"/>
        <v>52252.080168734166</v>
      </c>
      <c r="DG26" s="366">
        <f t="shared" si="20"/>
        <v>56829.374568904277</v>
      </c>
      <c r="DH26" s="366">
        <f t="shared" si="20"/>
        <v>58989.859667106015</v>
      </c>
      <c r="DI26" s="366">
        <f t="shared" si="20"/>
        <v>60296.76456801733</v>
      </c>
      <c r="DJ26" s="366">
        <f t="shared" si="20"/>
        <v>70806.765623365398</v>
      </c>
      <c r="DK26" s="366">
        <f t="shared" si="20"/>
        <v>57126.217927215221</v>
      </c>
      <c r="DL26" s="366">
        <f t="shared" si="20"/>
        <v>51526.805427148545</v>
      </c>
      <c r="DM26" s="366">
        <f t="shared" si="20"/>
        <v>51033.52335995264</v>
      </c>
      <c r="DN26" s="366">
        <f t="shared" si="20"/>
        <v>44617.185879115685</v>
      </c>
      <c r="DO26" s="366">
        <f t="shared" si="20"/>
        <v>46357.618125899266</v>
      </c>
      <c r="DP26" s="366">
        <f t="shared" si="20"/>
        <v>65572.27482519066</v>
      </c>
      <c r="DQ26" s="366">
        <f t="shared" si="20"/>
        <v>51276.000096959571</v>
      </c>
      <c r="DR26" s="366">
        <f t="shared" si="20"/>
        <v>53839.220339033454</v>
      </c>
      <c r="DS26" s="366">
        <f t="shared" si="20"/>
        <v>58454.783594364118</v>
      </c>
      <c r="DT26" s="366">
        <f t="shared" si="20"/>
        <v>60728.718960356055</v>
      </c>
      <c r="DU26" s="366">
        <f t="shared" si="20"/>
        <v>62128.048035193387</v>
      </c>
      <c r="DV26" s="366">
        <f t="shared" si="20"/>
        <v>72601.55393779742</v>
      </c>
      <c r="DW26" s="366">
        <f t="shared" si="20"/>
        <v>58890.014820279473</v>
      </c>
      <c r="DX26" s="366">
        <f t="shared" si="20"/>
        <v>54956.836020897885</v>
      </c>
      <c r="DY26" s="366">
        <f t="shared" si="20"/>
        <v>51891.067143188928</v>
      </c>
      <c r="DZ26" s="366">
        <f t="shared" si="20"/>
        <v>47366.380957059293</v>
      </c>
      <c r="EA26" s="366">
        <f t="shared" si="20"/>
        <v>46946.462779463232</v>
      </c>
      <c r="EB26" s="366">
        <f t="shared" si="20"/>
        <v>66943.763662555066</v>
      </c>
      <c r="EC26" s="366">
        <f t="shared" si="20"/>
        <v>52931.345560609669</v>
      </c>
      <c r="ED26" s="366">
        <f t="shared" si="20"/>
        <v>55293.485397244855</v>
      </c>
      <c r="EE26" s="366">
        <f t="shared" ref="EE26:GP26" si="21">SUM(EE22:EE25)</f>
        <v>60004.83110676783</v>
      </c>
      <c r="EF26" s="366">
        <f t="shared" si="21"/>
        <v>62441.236176368569</v>
      </c>
      <c r="EG26" s="366">
        <f t="shared" si="21"/>
        <v>58243.336898986265</v>
      </c>
      <c r="EH26" s="366">
        <f t="shared" si="21"/>
        <v>72156.578169911954</v>
      </c>
      <c r="EI26" s="366">
        <f t="shared" si="21"/>
        <v>56181.442062687049</v>
      </c>
      <c r="EJ26" s="366">
        <f t="shared" si="21"/>
        <v>56598.438407207374</v>
      </c>
      <c r="EK26" s="366">
        <f t="shared" si="21"/>
        <v>54280.55241909781</v>
      </c>
      <c r="EL26" s="366">
        <f t="shared" si="21"/>
        <v>47357.37463564823</v>
      </c>
      <c r="EM26" s="366">
        <f t="shared" si="21"/>
        <v>49963.190425760564</v>
      </c>
      <c r="EN26" s="366">
        <f t="shared" si="21"/>
        <v>69227.750620713385</v>
      </c>
      <c r="EO26" s="366">
        <f t="shared" si="21"/>
        <v>54758.493830223248</v>
      </c>
      <c r="EP26" s="366">
        <f t="shared" si="21"/>
        <v>57375.387058413035</v>
      </c>
      <c r="EQ26" s="366">
        <f t="shared" si="21"/>
        <v>62000.621056600648</v>
      </c>
      <c r="ER26" s="366">
        <f t="shared" si="21"/>
        <v>64452.761397218972</v>
      </c>
      <c r="ES26" s="366">
        <f t="shared" si="21"/>
        <v>64658.316017286161</v>
      </c>
      <c r="ET26" s="366">
        <f t="shared" si="21"/>
        <v>75880.57319180062</v>
      </c>
      <c r="EU26" s="366">
        <f t="shared" si="21"/>
        <v>62250.953766562219</v>
      </c>
      <c r="EV26" s="366">
        <f t="shared" si="21"/>
        <v>56566.494862565938</v>
      </c>
      <c r="EW26" s="366">
        <f t="shared" si="21"/>
        <v>56255.948194312194</v>
      </c>
      <c r="EX26" s="366">
        <f t="shared" si="21"/>
        <v>49751.110434573136</v>
      </c>
      <c r="EY26" s="366">
        <f t="shared" si="21"/>
        <v>51776.186013836465</v>
      </c>
      <c r="EZ26" s="366">
        <f t="shared" si="21"/>
        <v>71274.151084654601</v>
      </c>
      <c r="FA26" s="366">
        <f t="shared" si="21"/>
        <v>56794.753990110745</v>
      </c>
      <c r="FB26" s="366">
        <f t="shared" si="21"/>
        <v>59311.233391782764</v>
      </c>
      <c r="FC26" s="366">
        <f t="shared" si="21"/>
        <v>63937.954843598665</v>
      </c>
      <c r="FD26" s="366">
        <f t="shared" si="21"/>
        <v>66479.845612448757</v>
      </c>
      <c r="FE26" s="366">
        <f t="shared" si="21"/>
        <v>64850.563089494121</v>
      </c>
      <c r="FF26" s="366">
        <f t="shared" si="21"/>
        <v>77175.323952339764</v>
      </c>
      <c r="FG26" s="366">
        <f t="shared" si="21"/>
        <v>63721.369359194898</v>
      </c>
      <c r="FH26" s="366">
        <f t="shared" si="21"/>
        <v>59576.172590471237</v>
      </c>
      <c r="FI26" s="366">
        <f t="shared" si="21"/>
        <v>56874.148452631583</v>
      </c>
      <c r="FJ26" s="366">
        <f t="shared" si="21"/>
        <v>52349.84410999636</v>
      </c>
      <c r="FK26" s="366">
        <f t="shared" si="21"/>
        <v>52255.892485616998</v>
      </c>
      <c r="FL26" s="366">
        <f t="shared" si="21"/>
        <v>72599.377437526928</v>
      </c>
      <c r="FM26" s="366">
        <f t="shared" si="21"/>
        <v>58441.893221802726</v>
      </c>
      <c r="FN26" s="366">
        <f t="shared" si="21"/>
        <v>60785.702199957872</v>
      </c>
      <c r="FO26" s="366">
        <f t="shared" si="21"/>
        <v>65535.203198130439</v>
      </c>
      <c r="FP26" s="366">
        <f t="shared" si="21"/>
        <v>68267.661631390147</v>
      </c>
      <c r="FQ26" s="366">
        <f t="shared" si="21"/>
        <v>67756.554210520553</v>
      </c>
      <c r="FR26" s="366">
        <f t="shared" si="21"/>
        <v>79462.057155217495</v>
      </c>
      <c r="FS26" s="366">
        <f t="shared" si="21"/>
        <v>65881.167322648515</v>
      </c>
      <c r="FT26" s="366">
        <f t="shared" si="21"/>
        <v>60150.332750028043</v>
      </c>
      <c r="FU26" s="366">
        <f t="shared" si="21"/>
        <v>59972.148423858162</v>
      </c>
      <c r="FV26" s="366">
        <f t="shared" si="21"/>
        <v>53409.890365520594</v>
      </c>
      <c r="FW26" s="366">
        <f t="shared" si="21"/>
        <v>55641.127017667146</v>
      </c>
      <c r="FX26" s="366">
        <f t="shared" si="21"/>
        <v>75342.53177127277</v>
      </c>
      <c r="FY26" s="366">
        <f t="shared" si="21"/>
        <v>60736.30650337573</v>
      </c>
      <c r="FZ26" s="366">
        <f t="shared" si="21"/>
        <v>63222.025440490113</v>
      </c>
      <c r="GA26" s="366">
        <f t="shared" si="21"/>
        <v>67858.412281859419</v>
      </c>
      <c r="GB26" s="366">
        <f t="shared" si="21"/>
        <v>70591.310450767633</v>
      </c>
      <c r="GC26" s="366">
        <f t="shared" si="21"/>
        <v>71747.158279425392</v>
      </c>
      <c r="GD26" s="366">
        <f t="shared" si="21"/>
        <v>82387.144274752296</v>
      </c>
      <c r="GE26" s="366">
        <f t="shared" si="21"/>
        <v>68535.138678338539</v>
      </c>
      <c r="GF26" s="366">
        <f t="shared" si="21"/>
        <v>62870.96000007094</v>
      </c>
      <c r="GG26" s="366">
        <f t="shared" si="21"/>
        <v>62525.502145116843</v>
      </c>
      <c r="GH26" s="366">
        <f t="shared" si="21"/>
        <v>55798.899197413848</v>
      </c>
      <c r="GI26" s="366">
        <f t="shared" si="21"/>
        <v>58072.059099149155</v>
      </c>
      <c r="GJ26" s="366">
        <f t="shared" si="21"/>
        <v>77794.986427285054</v>
      </c>
      <c r="GK26" s="366">
        <f t="shared" si="21"/>
        <v>63058.299622441984</v>
      </c>
      <c r="GL26" s="366">
        <f t="shared" si="21"/>
        <v>65480.973468445678</v>
      </c>
      <c r="GM26" s="366">
        <f t="shared" si="21"/>
        <v>70081.083265952606</v>
      </c>
      <c r="GN26" s="366">
        <f t="shared" si="21"/>
        <v>72879.516576878319</v>
      </c>
      <c r="GO26" s="366">
        <f t="shared" si="21"/>
        <v>72662.396526877521</v>
      </c>
      <c r="GP26" s="366">
        <f t="shared" si="21"/>
        <v>84104.308158243279</v>
      </c>
      <c r="GQ26" s="366">
        <f t="shared" ref="GQ26:JB26" si="22">SUM(GQ22:GQ25)</f>
        <v>67439.723528660732</v>
      </c>
      <c r="GR26" s="366">
        <f t="shared" si="22"/>
        <v>68014.321894350694</v>
      </c>
      <c r="GS26" s="366">
        <f t="shared" si="22"/>
        <v>65379.649962703836</v>
      </c>
      <c r="GT26" s="366">
        <f t="shared" si="22"/>
        <v>57943.189405250596</v>
      </c>
      <c r="GU26" s="366">
        <f t="shared" si="22"/>
        <v>60897.497532194546</v>
      </c>
      <c r="GV26" s="366">
        <f t="shared" si="22"/>
        <v>80448.059192736881</v>
      </c>
      <c r="GW26" s="366">
        <f t="shared" si="22"/>
        <v>65481.3600534375</v>
      </c>
      <c r="GX26" s="366">
        <f t="shared" si="22"/>
        <v>67892.611479188068</v>
      </c>
      <c r="GY26" s="366">
        <f t="shared" si="22"/>
        <v>72429.998148554718</v>
      </c>
      <c r="GZ26" s="366">
        <f t="shared" si="22"/>
        <v>75274.593760720454</v>
      </c>
      <c r="HA26" s="366">
        <f t="shared" si="22"/>
        <v>70712.141394633305</v>
      </c>
      <c r="HB26" s="366">
        <f t="shared" si="22"/>
        <v>84754.124262551282</v>
      </c>
      <c r="HC26" s="366">
        <f t="shared" si="22"/>
        <v>71454.91226172453</v>
      </c>
      <c r="HD26" s="366">
        <f t="shared" si="22"/>
        <v>65397.595000949696</v>
      </c>
      <c r="HE26" s="366">
        <f t="shared" si="22"/>
        <v>65636.210858963052</v>
      </c>
      <c r="HF26" s="366">
        <f t="shared" si="22"/>
        <v>59069.455643267494</v>
      </c>
      <c r="HG26" s="366">
        <f t="shared" si="22"/>
        <v>61642.424251099736</v>
      </c>
      <c r="HH26" s="366">
        <f t="shared" si="22"/>
        <v>81720.345962079198</v>
      </c>
      <c r="HI26" s="366">
        <f t="shared" si="22"/>
        <v>66950.082090255339</v>
      </c>
      <c r="HJ26" s="366">
        <f t="shared" si="22"/>
        <v>69410.413750057647</v>
      </c>
      <c r="HK26" s="366">
        <f t="shared" si="22"/>
        <v>74085.394086209664</v>
      </c>
      <c r="HL26" s="366">
        <f t="shared" si="22"/>
        <v>77141.05975061089</v>
      </c>
      <c r="HM26" s="366">
        <f t="shared" si="22"/>
        <v>77036.369781695888</v>
      </c>
      <c r="HN26" s="366">
        <f t="shared" si="22"/>
        <v>88479.130294052564</v>
      </c>
      <c r="HO26" s="366">
        <f t="shared" si="22"/>
        <v>74677.338684905961</v>
      </c>
      <c r="HP26" s="366">
        <f t="shared" si="22"/>
        <v>68911.524097396672</v>
      </c>
      <c r="HQ26" s="366">
        <f t="shared" si="22"/>
        <v>68770.593792986445</v>
      </c>
      <c r="HR26" s="366">
        <f t="shared" si="22"/>
        <v>63116.227720119772</v>
      </c>
      <c r="HS26" s="366">
        <f t="shared" si="22"/>
        <v>63183.937832892509</v>
      </c>
      <c r="HT26" s="366">
        <f t="shared" si="22"/>
        <v>84194.496027850531</v>
      </c>
      <c r="HU26" s="366">
        <f t="shared" si="22"/>
        <v>69528.714110861067</v>
      </c>
      <c r="HV26" s="366">
        <f t="shared" si="22"/>
        <v>71669.81527929935</v>
      </c>
      <c r="HW26" s="366">
        <f t="shared" si="22"/>
        <v>76399.621091345136</v>
      </c>
      <c r="HX26" s="366">
        <f t="shared" si="22"/>
        <v>79575.920392138447</v>
      </c>
      <c r="HY26" s="366">
        <f t="shared" si="22"/>
        <v>78747.111230446215</v>
      </c>
      <c r="HZ26" s="366">
        <f t="shared" si="22"/>
        <v>90604.032365958861</v>
      </c>
      <c r="IA26" s="366">
        <f t="shared" si="22"/>
        <v>73921.550113104706</v>
      </c>
      <c r="IB26" s="366">
        <f t="shared" si="22"/>
        <v>74437.64987191034</v>
      </c>
      <c r="IC26" s="366">
        <f t="shared" si="22"/>
        <v>71948.926584369809</v>
      </c>
      <c r="ID26" s="366">
        <f t="shared" si="22"/>
        <v>64371.696703991583</v>
      </c>
      <c r="IE26" s="366">
        <f t="shared" si="22"/>
        <v>67646.813782088124</v>
      </c>
      <c r="IF26" s="366">
        <f t="shared" si="22"/>
        <v>87508.983976880583</v>
      </c>
      <c r="IG26" s="366">
        <f t="shared" si="22"/>
        <v>72308.76264789245</v>
      </c>
      <c r="IH26" s="366">
        <f t="shared" si="22"/>
        <v>74652.556713273443</v>
      </c>
      <c r="II26" s="366">
        <f t="shared" si="22"/>
        <v>79192.103822999969</v>
      </c>
      <c r="IJ26" s="366">
        <f t="shared" si="22"/>
        <v>82344.208486035583</v>
      </c>
      <c r="IK26" s="366">
        <f t="shared" si="22"/>
        <v>83032.805450750471</v>
      </c>
      <c r="IL26" s="366">
        <f t="shared" si="22"/>
        <v>93885.628088483267</v>
      </c>
      <c r="IM26" s="366">
        <f t="shared" si="22"/>
        <v>79844.76482576417</v>
      </c>
      <c r="IN26" s="366">
        <f t="shared" si="22"/>
        <v>74062.089626356028</v>
      </c>
      <c r="IO26" s="366">
        <f t="shared" si="22"/>
        <v>73846.804229956426</v>
      </c>
      <c r="IP26" s="366">
        <f t="shared" si="22"/>
        <v>66810.161265942472</v>
      </c>
      <c r="IQ26" s="366">
        <f t="shared" si="22"/>
        <v>69571.324112819086</v>
      </c>
      <c r="IR26" s="366">
        <f t="shared" si="22"/>
        <v>89766.088938900823</v>
      </c>
      <c r="IS26" s="366">
        <f t="shared" si="22"/>
        <v>74602.242542754204</v>
      </c>
      <c r="IT26" s="366">
        <f t="shared" si="22"/>
        <v>76883.451901129505</v>
      </c>
      <c r="IU26" s="366">
        <f t="shared" si="22"/>
        <v>81462.735053567158</v>
      </c>
      <c r="IV26" s="366">
        <f t="shared" si="22"/>
        <v>84753.997312781459</v>
      </c>
      <c r="IW26" s="366">
        <f t="shared" si="22"/>
        <v>85521.810169106029</v>
      </c>
      <c r="IX26" s="366">
        <f t="shared" si="22"/>
        <v>96349.236734813705</v>
      </c>
      <c r="IY26" s="366">
        <f t="shared" si="22"/>
        <v>82270.368075944338</v>
      </c>
      <c r="IZ26" s="366">
        <f t="shared" si="22"/>
        <v>78150.984172164768</v>
      </c>
      <c r="JA26" s="366">
        <f t="shared" si="22"/>
        <v>75370.927222799248</v>
      </c>
      <c r="JB26" s="366">
        <f t="shared" si="22"/>
        <v>70211.908827539795</v>
      </c>
      <c r="JC26" s="366">
        <f t="shared" ref="JC26:LN26" si="23">SUM(JC22:JC25)</f>
        <v>70837.885141639461</v>
      </c>
      <c r="JD26" s="366">
        <f t="shared" si="23"/>
        <v>91839.36069237304</v>
      </c>
      <c r="JE26" s="366">
        <f t="shared" si="23"/>
        <v>76938.98171881841</v>
      </c>
      <c r="JF26" s="366">
        <f t="shared" si="23"/>
        <v>79012.676383270838</v>
      </c>
      <c r="JG26" s="366">
        <f t="shared" si="23"/>
        <v>83687.145861313009</v>
      </c>
      <c r="JH26" s="366">
        <f t="shared" si="23"/>
        <v>87165.529022210569</v>
      </c>
      <c r="JI26" s="366">
        <f t="shared" si="23"/>
        <v>86584.440158349142</v>
      </c>
      <c r="JJ26" s="366">
        <f t="shared" si="23"/>
        <v>98269.161578678177</v>
      </c>
      <c r="JK26" s="366">
        <f t="shared" si="23"/>
        <v>81415.603804385246</v>
      </c>
      <c r="JL26" s="366">
        <f t="shared" si="23"/>
        <v>81897.268055748544</v>
      </c>
      <c r="JM26" s="366">
        <f t="shared" si="23"/>
        <v>79447.19103126858</v>
      </c>
      <c r="JN26" s="366">
        <f t="shared" si="23"/>
        <v>71648.782149664767</v>
      </c>
      <c r="JO26" s="366">
        <f t="shared" si="23"/>
        <v>75231.719152615711</v>
      </c>
      <c r="JP26" s="366">
        <f t="shared" si="23"/>
        <v>95384.548492986287</v>
      </c>
      <c r="JQ26" s="366">
        <f t="shared" si="23"/>
        <v>79899.40140651846</v>
      </c>
      <c r="JR26" s="366">
        <f t="shared" si="23"/>
        <v>82145.491564112715</v>
      </c>
      <c r="JS26" s="366">
        <f t="shared" si="23"/>
        <v>86665.486115014122</v>
      </c>
      <c r="JT26" s="366">
        <f t="shared" si="23"/>
        <v>90130.0095730295</v>
      </c>
      <c r="JU26" s="366">
        <f t="shared" si="23"/>
        <v>89630.557058738515</v>
      </c>
      <c r="JV26" s="366">
        <f t="shared" si="23"/>
        <v>101191.93377680791</v>
      </c>
      <c r="JW26" s="366">
        <f t="shared" si="23"/>
        <v>87149.708480715053</v>
      </c>
      <c r="JX26" s="366">
        <f t="shared" si="23"/>
        <v>81248.176176934605</v>
      </c>
      <c r="JY26" s="366">
        <f t="shared" si="23"/>
        <v>81219.030498153952</v>
      </c>
      <c r="JZ26" s="366">
        <f t="shared" si="23"/>
        <v>74034.405399443582</v>
      </c>
      <c r="KA26" s="366">
        <f t="shared" si="23"/>
        <v>77144.187609397413</v>
      </c>
      <c r="KB26" s="366">
        <f t="shared" si="23"/>
        <v>97685.374649829289</v>
      </c>
      <c r="KC26" s="366">
        <f t="shared" si="23"/>
        <v>82266.93660837099</v>
      </c>
      <c r="KD26" s="366">
        <f t="shared" si="23"/>
        <v>84474.515100250981</v>
      </c>
      <c r="KE26" s="366">
        <f t="shared" si="23"/>
        <v>89057.338315848261</v>
      </c>
      <c r="KF26" s="366">
        <f t="shared" si="23"/>
        <v>92687.606934485331</v>
      </c>
      <c r="KG26" s="366">
        <f t="shared" si="23"/>
        <v>90377.028588095738</v>
      </c>
      <c r="KH26" s="366">
        <f t="shared" si="23"/>
        <v>103084.37628977941</v>
      </c>
      <c r="KI26" s="366">
        <f t="shared" si="23"/>
        <v>89235.88399000754</v>
      </c>
      <c r="KJ26" s="366">
        <f t="shared" si="23"/>
        <v>84891.10000515588</v>
      </c>
      <c r="KK26" s="366">
        <f t="shared" si="23"/>
        <v>82495.547906813357</v>
      </c>
      <c r="KL26" s="366">
        <f t="shared" si="23"/>
        <v>77290.020775098674</v>
      </c>
      <c r="KM26" s="366">
        <f t="shared" si="23"/>
        <v>78318.873713235676</v>
      </c>
      <c r="KN26" s="366">
        <f t="shared" si="23"/>
        <v>99740.405403845289</v>
      </c>
      <c r="KO26" s="366">
        <f t="shared" si="23"/>
        <v>84629.277576267981</v>
      </c>
      <c r="KP26" s="366">
        <f t="shared" si="23"/>
        <v>86663.20331343032</v>
      </c>
      <c r="KQ26" s="366">
        <f t="shared" si="23"/>
        <v>91372.970180785851</v>
      </c>
      <c r="KR26" s="366">
        <f t="shared" si="23"/>
        <v>95224.130634151152</v>
      </c>
      <c r="KS26" s="366">
        <f t="shared" si="23"/>
        <v>94018.833575875731</v>
      </c>
      <c r="KT26" s="366">
        <f t="shared" si="23"/>
        <v>106120.72417595389</v>
      </c>
      <c r="KU26" s="366">
        <f t="shared" si="23"/>
        <v>92138.831375588881</v>
      </c>
      <c r="KV26" s="366">
        <f t="shared" si="23"/>
        <v>86206.165787896723</v>
      </c>
      <c r="KW26" s="366">
        <f t="shared" si="23"/>
        <v>86343.706686404286</v>
      </c>
      <c r="KX26" s="366">
        <f t="shared" si="23"/>
        <v>79085.433131772705</v>
      </c>
      <c r="KY26" s="366">
        <f t="shared" si="23"/>
        <v>82467.64954775908</v>
      </c>
      <c r="KZ26" s="366">
        <f t="shared" si="23"/>
        <v>103273.97577100476</v>
      </c>
      <c r="LA26" s="366">
        <f t="shared" si="23"/>
        <v>87692.030249807241</v>
      </c>
      <c r="LB26" s="366">
        <f t="shared" si="23"/>
        <v>89861.065720909362</v>
      </c>
      <c r="LC26" s="366">
        <f t="shared" si="23"/>
        <v>94457.276783919035</v>
      </c>
      <c r="LD26" s="366">
        <f t="shared" si="23"/>
        <v>98336.160466836882</v>
      </c>
      <c r="LE26" s="366">
        <f t="shared" si="23"/>
        <v>98650.85747485458</v>
      </c>
      <c r="LF26" s="366">
        <f t="shared" si="23"/>
        <v>109778.35888232119</v>
      </c>
      <c r="LG26" s="366">
        <f t="shared" si="23"/>
        <v>95532.119952824913</v>
      </c>
      <c r="LH26" s="366">
        <f t="shared" si="23"/>
        <v>89654.387671855045</v>
      </c>
      <c r="LI26" s="366">
        <f t="shared" si="23"/>
        <v>89645.843034637015</v>
      </c>
      <c r="LJ26" s="366">
        <f t="shared" si="23"/>
        <v>82213.93354995604</v>
      </c>
      <c r="LK26" s="366">
        <f t="shared" si="23"/>
        <v>85668.93959902323</v>
      </c>
      <c r="LL26" s="366">
        <f t="shared" si="23"/>
        <v>106527.89950273914</v>
      </c>
      <c r="LM26" s="366">
        <f t="shared" si="23"/>
        <v>90795.538388004439</v>
      </c>
      <c r="LN26" s="366">
        <f t="shared" si="23"/>
        <v>92896.424010685325</v>
      </c>
      <c r="LO26" s="366">
        <f t="shared" ref="LO26:NA26" si="24">SUM(LO22:LO25)</f>
        <v>97457.606114316644</v>
      </c>
      <c r="LP26" s="366">
        <f t="shared" si="24"/>
        <v>101431.31592198607</v>
      </c>
      <c r="LQ26" s="366">
        <f t="shared" si="24"/>
        <v>100488.06230755926</v>
      </c>
      <c r="LR26" s="366">
        <f t="shared" si="24"/>
        <v>112350.96843643699</v>
      </c>
      <c r="LS26" s="366">
        <f t="shared" si="24"/>
        <v>95268.602056228105</v>
      </c>
      <c r="LT26" s="366">
        <f t="shared" si="24"/>
        <v>95634.05144089814</v>
      </c>
      <c r="LU26" s="366">
        <f t="shared" si="24"/>
        <v>93332.10338458333</v>
      </c>
      <c r="LV26" s="366">
        <f t="shared" si="24"/>
        <v>85167.196635571934</v>
      </c>
      <c r="LW26" s="366">
        <f t="shared" si="24"/>
        <v>89329.390143056051</v>
      </c>
      <c r="LX26" s="366">
        <f t="shared" si="24"/>
        <v>110039.43184871254</v>
      </c>
      <c r="LY26" s="366">
        <f t="shared" si="24"/>
        <v>94050.219229811817</v>
      </c>
      <c r="LZ26" s="366">
        <f t="shared" si="24"/>
        <v>96129.944773088311</v>
      </c>
      <c r="MA26" s="366">
        <f t="shared" si="24"/>
        <v>100625.62538403866</v>
      </c>
      <c r="MB26" s="366">
        <f t="shared" si="24"/>
        <v>104672.21124240333</v>
      </c>
      <c r="MC26" s="366">
        <f t="shared" si="24"/>
        <v>99365.050878098686</v>
      </c>
      <c r="MD26" s="366">
        <f t="shared" si="24"/>
        <v>113839.20288230339</v>
      </c>
      <c r="ME26" s="366">
        <f t="shared" si="24"/>
        <v>100112.16327436625</v>
      </c>
      <c r="MF26" s="366">
        <f t="shared" si="24"/>
        <v>93840.865293741837</v>
      </c>
      <c r="MG26" s="366">
        <f t="shared" si="24"/>
        <v>94420.128681093862</v>
      </c>
      <c r="MH26" s="366">
        <f t="shared" si="24"/>
        <v>87107.392910452094</v>
      </c>
      <c r="MI26" s="366">
        <f t="shared" si="24"/>
        <v>90917.215153830504</v>
      </c>
      <c r="MJ26" s="366">
        <f t="shared" si="24"/>
        <v>112182.37225929793</v>
      </c>
      <c r="MK26" s="366">
        <f t="shared" si="24"/>
        <v>96365.005272789058</v>
      </c>
      <c r="ML26" s="366">
        <f t="shared" si="24"/>
        <v>98485.754710658468</v>
      </c>
      <c r="MM26" s="366">
        <f t="shared" si="24"/>
        <v>103117.99197702149</v>
      </c>
      <c r="MN26" s="366">
        <f t="shared" si="24"/>
        <v>107404.42112942693</v>
      </c>
      <c r="MO26" s="366">
        <f t="shared" si="24"/>
        <v>106537.1691302089</v>
      </c>
      <c r="MP26" s="366">
        <f t="shared" si="24"/>
        <v>118424.55438668994</v>
      </c>
      <c r="MQ26" s="366">
        <f t="shared" si="24"/>
        <v>104185.47052976252</v>
      </c>
      <c r="MR26" s="366">
        <f t="shared" si="24"/>
        <v>98201.377284413436</v>
      </c>
      <c r="MS26" s="366">
        <f t="shared" si="24"/>
        <v>98409.685032018882</v>
      </c>
      <c r="MT26" s="366">
        <f t="shared" si="24"/>
        <v>90813.217290588276</v>
      </c>
      <c r="MU26" s="366">
        <f t="shared" si="24"/>
        <v>94678.147205433022</v>
      </c>
      <c r="MV26" s="366">
        <f t="shared" si="24"/>
        <v>115940.75307938168</v>
      </c>
      <c r="MW26" s="366">
        <f t="shared" si="24"/>
        <v>99918.54346217736</v>
      </c>
      <c r="MX26" s="366">
        <f t="shared" si="24"/>
        <v>101937.88756523639</v>
      </c>
      <c r="MY26" s="366">
        <f t="shared" si="24"/>
        <v>106505.65882077595</v>
      </c>
      <c r="MZ26" s="366">
        <f t="shared" si="24"/>
        <v>110872.2032197869</v>
      </c>
      <c r="NA26" s="366">
        <f t="shared" si="24"/>
        <v>108117.33891691169</v>
      </c>
    </row>
  </sheetData>
  <mergeCells count="34">
    <mergeCell ref="B11:D11"/>
    <mergeCell ref="B17:D17"/>
    <mergeCell ref="B21:C21"/>
    <mergeCell ref="B1:E1"/>
    <mergeCell ref="F19:Q19"/>
    <mergeCell ref="ET19:FE19"/>
    <mergeCell ref="R19:AC19"/>
    <mergeCell ref="AD19:AO19"/>
    <mergeCell ref="AP19:BA19"/>
    <mergeCell ref="BB19:BM19"/>
    <mergeCell ref="BN19:BY19"/>
    <mergeCell ref="BZ19:CK19"/>
    <mergeCell ref="CL19:CW19"/>
    <mergeCell ref="CX19:DI19"/>
    <mergeCell ref="DJ19:DU19"/>
    <mergeCell ref="DV19:EG19"/>
    <mergeCell ref="EH19:ES19"/>
    <mergeCell ref="KH19:KS19"/>
    <mergeCell ref="FF19:FQ19"/>
    <mergeCell ref="FR19:GC19"/>
    <mergeCell ref="GD19:GO19"/>
    <mergeCell ref="GP19:HA19"/>
    <mergeCell ref="HB19:HM19"/>
    <mergeCell ref="HN19:HY19"/>
    <mergeCell ref="HZ19:IK19"/>
    <mergeCell ref="IL19:IW19"/>
    <mergeCell ref="IX19:JI19"/>
    <mergeCell ref="JJ19:JU19"/>
    <mergeCell ref="JV19:KG19"/>
    <mergeCell ref="KT19:LE19"/>
    <mergeCell ref="LF19:LQ19"/>
    <mergeCell ref="LR19:MC19"/>
    <mergeCell ref="MD19:MO19"/>
    <mergeCell ref="MP19:NA19"/>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5B3AC-2E95-4EBF-BA81-5596700A37A9}">
  <sheetPr>
    <tabColor rgb="FFFFFF00"/>
  </sheetPr>
  <dimension ref="A1:PF222"/>
  <sheetViews>
    <sheetView showGridLines="0" zoomScale="80" zoomScaleNormal="80" workbookViewId="0">
      <pane xSplit="4" ySplit="2" topLeftCell="E42" activePane="bottomRight" state="frozen"/>
      <selection pane="topRight" activeCell="E1" sqref="E1"/>
      <selection pane="bottomLeft" activeCell="A3" sqref="A3"/>
      <selection pane="bottomRight" activeCell="A83" sqref="A83"/>
    </sheetView>
  </sheetViews>
  <sheetFormatPr defaultColWidth="10.28515625" defaultRowHeight="11.25" x14ac:dyDescent="0.2"/>
  <cols>
    <col min="1" max="1" width="7" style="3" bestFit="1" customWidth="1"/>
    <col min="2" max="2" width="9.28515625" style="1" bestFit="1" customWidth="1"/>
    <col min="3" max="3" width="35" style="1" bestFit="1" customWidth="1"/>
    <col min="4" max="4" width="14.28515625" style="1" bestFit="1" customWidth="1"/>
    <col min="5" max="5" width="26" style="1" bestFit="1" customWidth="1"/>
    <col min="6" max="8" width="12.85546875" style="1" bestFit="1" customWidth="1"/>
    <col min="9" max="9" width="12.42578125" style="1" bestFit="1" customWidth="1"/>
    <col min="10" max="12" width="12.85546875" style="1" bestFit="1" customWidth="1"/>
    <col min="13" max="13" width="12.42578125" style="1" bestFit="1" customWidth="1"/>
    <col min="14" max="45" width="12.85546875" style="1" bestFit="1" customWidth="1"/>
    <col min="46" max="46" width="12.42578125" style="1" bestFit="1" customWidth="1"/>
    <col min="47" max="47" width="12.85546875" style="1" bestFit="1" customWidth="1"/>
    <col min="48" max="48" width="12.42578125" style="1" bestFit="1" customWidth="1"/>
    <col min="49" max="54" width="12.85546875" style="1" bestFit="1" customWidth="1"/>
    <col min="55" max="55" width="12.42578125" style="1" bestFit="1" customWidth="1"/>
    <col min="56" max="61" width="12.85546875" style="1" bestFit="1" customWidth="1"/>
    <col min="62" max="62" width="12.42578125" style="1" bestFit="1" customWidth="1"/>
    <col min="63" max="85" width="12.85546875" style="1" bestFit="1" customWidth="1"/>
    <col min="86" max="86" width="12.42578125" style="1" bestFit="1" customWidth="1"/>
    <col min="87" max="134" width="12.85546875" style="1" bestFit="1" customWidth="1"/>
    <col min="135" max="135" width="12.42578125" style="1" bestFit="1" customWidth="1"/>
    <col min="136" max="138" width="12.85546875" style="1" bestFit="1" customWidth="1"/>
    <col min="139" max="139" width="12.42578125" style="1" bestFit="1" customWidth="1"/>
    <col min="140" max="140" width="12.85546875" style="1" bestFit="1" customWidth="1"/>
    <col min="141" max="141" width="12.42578125" style="1" bestFit="1" customWidth="1"/>
    <col min="142" max="162" width="12.85546875" style="1" bestFit="1" customWidth="1"/>
    <col min="163" max="163" width="12.42578125" style="1" bestFit="1" customWidth="1"/>
    <col min="164" max="185" width="12.85546875" style="1" bestFit="1" customWidth="1"/>
    <col min="186" max="186" width="13.5703125" style="1" bestFit="1" customWidth="1"/>
    <col min="187" max="190" width="12.85546875" style="1" bestFit="1" customWidth="1"/>
    <col min="191" max="191" width="12.42578125" style="1" bestFit="1" customWidth="1"/>
    <col min="192" max="197" width="12.85546875" style="1" bestFit="1" customWidth="1"/>
    <col min="198" max="198" width="13.140625" style="1" bestFit="1" customWidth="1"/>
    <col min="199" max="200" width="12.85546875" style="1" bestFit="1" customWidth="1"/>
    <col min="201" max="201" width="12.42578125" style="1" bestFit="1" customWidth="1"/>
    <col min="202" max="209" width="12.85546875" style="1" bestFit="1" customWidth="1"/>
    <col min="210" max="210" width="13.140625" style="1" bestFit="1" customWidth="1"/>
    <col min="211" max="221" width="12.85546875" style="1" bestFit="1" customWidth="1"/>
    <col min="222" max="222" width="13.140625" style="1" bestFit="1" customWidth="1"/>
    <col min="223" max="227" width="12.85546875" style="1" bestFit="1" customWidth="1"/>
    <col min="228" max="228" width="13.140625" style="1" bestFit="1" customWidth="1"/>
    <col min="229" max="233" width="12.85546875" style="1" bestFit="1" customWidth="1"/>
    <col min="234" max="234" width="13.5703125" style="1" bestFit="1" customWidth="1"/>
    <col min="235" max="239" width="12.85546875" style="1" bestFit="1" customWidth="1"/>
    <col min="240" max="240" width="13.5703125" style="1" bestFit="1" customWidth="1"/>
    <col min="241" max="243" width="12.85546875" style="1" bestFit="1" customWidth="1"/>
    <col min="244" max="244" width="13.5703125" style="1" bestFit="1" customWidth="1"/>
    <col min="245" max="245" width="12.85546875" style="1" bestFit="1" customWidth="1"/>
    <col min="246" max="246" width="12.42578125" style="1" bestFit="1" customWidth="1"/>
    <col min="247" max="251" width="12.85546875" style="1" bestFit="1" customWidth="1"/>
    <col min="252" max="252" width="13.5703125" style="1" bestFit="1" customWidth="1"/>
    <col min="253" max="256" width="12.85546875" style="1" bestFit="1" customWidth="1"/>
    <col min="257" max="258" width="13.140625" style="1" bestFit="1" customWidth="1"/>
    <col min="259" max="263" width="12.85546875" style="1" bestFit="1" customWidth="1"/>
    <col min="264" max="264" width="13.5703125" style="1" bestFit="1" customWidth="1"/>
    <col min="265" max="266" width="12.85546875" style="1" bestFit="1" customWidth="1"/>
    <col min="267" max="267" width="13.140625" style="1" bestFit="1" customWidth="1"/>
    <col min="268" max="268" width="13.5703125" style="1" bestFit="1" customWidth="1"/>
    <col min="269" max="269" width="13.140625" style="1" bestFit="1" customWidth="1"/>
    <col min="270" max="270" width="13.5703125" style="1" bestFit="1" customWidth="1"/>
    <col min="271" max="275" width="12.85546875" style="1" bestFit="1" customWidth="1"/>
    <col min="276" max="276" width="13.5703125" style="1" bestFit="1" customWidth="1"/>
    <col min="277" max="278" width="12.85546875" style="1" bestFit="1" customWidth="1"/>
    <col min="279" max="280" width="13.140625" style="1" bestFit="1" customWidth="1"/>
    <col min="281" max="283" width="13.5703125" style="1" bestFit="1" customWidth="1"/>
    <col min="284" max="284" width="12.85546875" style="1" bestFit="1" customWidth="1"/>
    <col min="285" max="285" width="12.42578125" style="1" bestFit="1" customWidth="1"/>
    <col min="286" max="290" width="12.85546875" style="1" bestFit="1" customWidth="1"/>
    <col min="291" max="293" width="13.5703125" style="1" bestFit="1" customWidth="1"/>
    <col min="294" max="296" width="13.140625" style="1" bestFit="1" customWidth="1"/>
    <col min="297" max="297" width="13.5703125" style="1" bestFit="1" customWidth="1"/>
    <col min="298" max="299" width="12.85546875" style="1" bestFit="1" customWidth="1"/>
    <col min="300" max="300" width="13.140625" style="1" bestFit="1" customWidth="1"/>
    <col min="301" max="301" width="12.85546875" style="1" bestFit="1" customWidth="1"/>
    <col min="302" max="302" width="13.5703125" style="1" bestFit="1" customWidth="1"/>
    <col min="303" max="304" width="12.85546875" style="1" bestFit="1" customWidth="1"/>
    <col min="305" max="308" width="13.140625" style="1" bestFit="1" customWidth="1"/>
    <col min="309" max="310" width="12.85546875" style="1" bestFit="1" customWidth="1"/>
    <col min="311" max="311" width="13.140625" style="1" bestFit="1" customWidth="1"/>
    <col min="312" max="312" width="12.85546875" style="1" bestFit="1" customWidth="1"/>
    <col min="313" max="314" width="13.5703125" style="1" bestFit="1" customWidth="1"/>
    <col min="315" max="315" width="13.140625" style="1" bestFit="1" customWidth="1"/>
    <col min="316" max="316" width="13.5703125" style="1" bestFit="1" customWidth="1"/>
    <col min="317" max="317" width="13.140625" style="1" bestFit="1" customWidth="1"/>
    <col min="318" max="318" width="12.85546875" style="1" bestFit="1" customWidth="1"/>
    <col min="319" max="320" width="13.140625" style="1" bestFit="1" customWidth="1"/>
    <col min="321" max="321" width="13.5703125" style="1" bestFit="1" customWidth="1"/>
    <col min="322" max="323" width="12.85546875" style="1" bestFit="1" customWidth="1"/>
    <col min="324" max="325" width="13.140625" style="1" bestFit="1" customWidth="1"/>
    <col min="326" max="327" width="13.5703125" style="1" bestFit="1" customWidth="1"/>
    <col min="328" max="328" width="12.85546875" style="1" bestFit="1" customWidth="1"/>
    <col min="329" max="330" width="13.140625" style="1" bestFit="1" customWidth="1"/>
    <col min="331" max="332" width="13.5703125" style="1" bestFit="1" customWidth="1"/>
    <col min="333" max="337" width="13.140625" style="1" bestFit="1" customWidth="1"/>
    <col min="338" max="339" width="13.5703125" style="1" bestFit="1" customWidth="1"/>
    <col min="340" max="340" width="12.85546875" style="1" bestFit="1" customWidth="1"/>
    <col min="341" max="342" width="13.140625" style="1" bestFit="1" customWidth="1"/>
    <col min="343" max="345" width="13.5703125" style="1" bestFit="1" customWidth="1"/>
    <col min="346" max="346" width="13.140625" style="1" bestFit="1" customWidth="1"/>
    <col min="347" max="347" width="13.5703125" style="1" bestFit="1" customWidth="1"/>
    <col min="348" max="348" width="12.85546875" style="1" bestFit="1" customWidth="1"/>
    <col min="349" max="349" width="13.140625" style="1" bestFit="1" customWidth="1"/>
    <col min="350" max="350" width="13.5703125" style="1" bestFit="1" customWidth="1"/>
    <col min="351" max="352" width="13.140625" style="1" bestFit="1" customWidth="1"/>
    <col min="353" max="355" width="12.85546875" style="1" bestFit="1" customWidth="1"/>
    <col min="356" max="356" width="13.5703125" style="1" bestFit="1" customWidth="1"/>
    <col min="357" max="357" width="13.140625" style="1" bestFit="1" customWidth="1"/>
    <col min="358" max="358" width="13.5703125" style="1" bestFit="1" customWidth="1"/>
    <col min="359" max="360" width="13.140625" style="1" bestFit="1" customWidth="1"/>
    <col min="361" max="361" width="13.5703125" style="1" bestFit="1" customWidth="1"/>
    <col min="362" max="362" width="17.7109375" style="1" bestFit="1" customWidth="1"/>
    <col min="363" max="363" width="13.140625" style="1" bestFit="1" customWidth="1"/>
    <col min="364" max="364" width="14.85546875" style="1" bestFit="1" customWidth="1"/>
    <col min="365" max="365" width="16.42578125" style="1" bestFit="1" customWidth="1"/>
    <col min="366" max="366" width="12" style="1" bestFit="1" customWidth="1"/>
    <col min="367" max="367" width="10.28515625" style="1"/>
    <col min="368" max="368" width="7.42578125" style="325" bestFit="1" customWidth="1"/>
    <col min="369" max="16384" width="10.28515625" style="1"/>
  </cols>
  <sheetData>
    <row r="1" spans="1:422" s="298" customFormat="1" x14ac:dyDescent="0.2">
      <c r="A1" s="150" t="s">
        <v>244</v>
      </c>
      <c r="B1" s="150" t="s">
        <v>314</v>
      </c>
      <c r="C1" s="150" t="s">
        <v>281</v>
      </c>
      <c r="D1" s="150" t="s">
        <v>2</v>
      </c>
      <c r="E1" s="150" t="s">
        <v>627</v>
      </c>
      <c r="F1" s="675" t="s">
        <v>284</v>
      </c>
      <c r="G1" s="675"/>
      <c r="H1" s="675"/>
      <c r="I1" s="675"/>
      <c r="J1" s="675"/>
      <c r="K1" s="675"/>
      <c r="L1" s="675"/>
      <c r="M1" s="675"/>
      <c r="N1" s="675"/>
      <c r="O1" s="675"/>
      <c r="P1" s="675"/>
      <c r="Q1" s="675"/>
      <c r="R1" s="675" t="s">
        <v>285</v>
      </c>
      <c r="S1" s="675"/>
      <c r="T1" s="675"/>
      <c r="U1" s="675"/>
      <c r="V1" s="675"/>
      <c r="W1" s="675"/>
      <c r="X1" s="675"/>
      <c r="Y1" s="675"/>
      <c r="Z1" s="675"/>
      <c r="AA1" s="675"/>
      <c r="AB1" s="675"/>
      <c r="AC1" s="675"/>
      <c r="AD1" s="675" t="s">
        <v>286</v>
      </c>
      <c r="AE1" s="675"/>
      <c r="AF1" s="675"/>
      <c r="AG1" s="675"/>
      <c r="AH1" s="675"/>
      <c r="AI1" s="675"/>
      <c r="AJ1" s="675"/>
      <c r="AK1" s="675"/>
      <c r="AL1" s="675"/>
      <c r="AM1" s="675"/>
      <c r="AN1" s="675"/>
      <c r="AO1" s="675"/>
      <c r="AP1" s="675" t="s">
        <v>287</v>
      </c>
      <c r="AQ1" s="675"/>
      <c r="AR1" s="675"/>
      <c r="AS1" s="675"/>
      <c r="AT1" s="675"/>
      <c r="AU1" s="675"/>
      <c r="AV1" s="675"/>
      <c r="AW1" s="675"/>
      <c r="AX1" s="675"/>
      <c r="AY1" s="675"/>
      <c r="AZ1" s="675"/>
      <c r="BA1" s="675"/>
      <c r="BB1" s="675" t="s">
        <v>288</v>
      </c>
      <c r="BC1" s="675"/>
      <c r="BD1" s="675"/>
      <c r="BE1" s="675"/>
      <c r="BF1" s="675"/>
      <c r="BG1" s="675"/>
      <c r="BH1" s="675"/>
      <c r="BI1" s="675"/>
      <c r="BJ1" s="675"/>
      <c r="BK1" s="675"/>
      <c r="BL1" s="675"/>
      <c r="BM1" s="675"/>
      <c r="BN1" s="675" t="s">
        <v>289</v>
      </c>
      <c r="BO1" s="675"/>
      <c r="BP1" s="675"/>
      <c r="BQ1" s="675"/>
      <c r="BR1" s="675"/>
      <c r="BS1" s="675"/>
      <c r="BT1" s="675"/>
      <c r="BU1" s="675"/>
      <c r="BV1" s="675"/>
      <c r="BW1" s="675"/>
      <c r="BX1" s="675"/>
      <c r="BY1" s="675"/>
      <c r="BZ1" s="675" t="s">
        <v>290</v>
      </c>
      <c r="CA1" s="675"/>
      <c r="CB1" s="675"/>
      <c r="CC1" s="675"/>
      <c r="CD1" s="675"/>
      <c r="CE1" s="675"/>
      <c r="CF1" s="675"/>
      <c r="CG1" s="675"/>
      <c r="CH1" s="675"/>
      <c r="CI1" s="675"/>
      <c r="CJ1" s="675"/>
      <c r="CK1" s="675"/>
      <c r="CL1" s="675" t="s">
        <v>291</v>
      </c>
      <c r="CM1" s="675"/>
      <c r="CN1" s="675"/>
      <c r="CO1" s="675"/>
      <c r="CP1" s="675"/>
      <c r="CQ1" s="675"/>
      <c r="CR1" s="675"/>
      <c r="CS1" s="675"/>
      <c r="CT1" s="675"/>
      <c r="CU1" s="675"/>
      <c r="CV1" s="675"/>
      <c r="CW1" s="675"/>
      <c r="CX1" s="675" t="s">
        <v>292</v>
      </c>
      <c r="CY1" s="675"/>
      <c r="CZ1" s="675"/>
      <c r="DA1" s="675"/>
      <c r="DB1" s="675"/>
      <c r="DC1" s="675"/>
      <c r="DD1" s="675"/>
      <c r="DE1" s="675"/>
      <c r="DF1" s="675"/>
      <c r="DG1" s="675"/>
      <c r="DH1" s="675"/>
      <c r="DI1" s="675"/>
      <c r="DJ1" s="675" t="s">
        <v>293</v>
      </c>
      <c r="DK1" s="675"/>
      <c r="DL1" s="675"/>
      <c r="DM1" s="675"/>
      <c r="DN1" s="675"/>
      <c r="DO1" s="675"/>
      <c r="DP1" s="675"/>
      <c r="DQ1" s="675"/>
      <c r="DR1" s="675"/>
      <c r="DS1" s="675"/>
      <c r="DT1" s="675"/>
      <c r="DU1" s="675"/>
      <c r="DV1" s="675" t="s">
        <v>294</v>
      </c>
      <c r="DW1" s="675"/>
      <c r="DX1" s="675"/>
      <c r="DY1" s="675"/>
      <c r="DZ1" s="675"/>
      <c r="EA1" s="675"/>
      <c r="EB1" s="675"/>
      <c r="EC1" s="675"/>
      <c r="ED1" s="675"/>
      <c r="EE1" s="675"/>
      <c r="EF1" s="675"/>
      <c r="EG1" s="675"/>
      <c r="EH1" s="675" t="s">
        <v>295</v>
      </c>
      <c r="EI1" s="675"/>
      <c r="EJ1" s="675"/>
      <c r="EK1" s="675"/>
      <c r="EL1" s="675"/>
      <c r="EM1" s="675"/>
      <c r="EN1" s="675"/>
      <c r="EO1" s="675"/>
      <c r="EP1" s="675"/>
      <c r="EQ1" s="675"/>
      <c r="ER1" s="675"/>
      <c r="ES1" s="675"/>
      <c r="ET1" s="675" t="s">
        <v>296</v>
      </c>
      <c r="EU1" s="675"/>
      <c r="EV1" s="675"/>
      <c r="EW1" s="675"/>
      <c r="EX1" s="675"/>
      <c r="EY1" s="675"/>
      <c r="EZ1" s="675"/>
      <c r="FA1" s="675"/>
      <c r="FB1" s="675"/>
      <c r="FC1" s="675"/>
      <c r="FD1" s="675"/>
      <c r="FE1" s="675"/>
      <c r="FF1" s="675" t="s">
        <v>297</v>
      </c>
      <c r="FG1" s="675"/>
      <c r="FH1" s="675"/>
      <c r="FI1" s="675"/>
      <c r="FJ1" s="675"/>
      <c r="FK1" s="675"/>
      <c r="FL1" s="675"/>
      <c r="FM1" s="675"/>
      <c r="FN1" s="675"/>
      <c r="FO1" s="675"/>
      <c r="FP1" s="675"/>
      <c r="FQ1" s="675"/>
      <c r="FR1" s="675" t="s">
        <v>298</v>
      </c>
      <c r="FS1" s="675"/>
      <c r="FT1" s="675"/>
      <c r="FU1" s="675"/>
      <c r="FV1" s="675"/>
      <c r="FW1" s="675"/>
      <c r="FX1" s="675"/>
      <c r="FY1" s="675"/>
      <c r="FZ1" s="675"/>
      <c r="GA1" s="675"/>
      <c r="GB1" s="675"/>
      <c r="GC1" s="675"/>
      <c r="GD1" s="675" t="s">
        <v>299</v>
      </c>
      <c r="GE1" s="675"/>
      <c r="GF1" s="675"/>
      <c r="GG1" s="675"/>
      <c r="GH1" s="675"/>
      <c r="GI1" s="675"/>
      <c r="GJ1" s="675"/>
      <c r="GK1" s="675"/>
      <c r="GL1" s="675"/>
      <c r="GM1" s="675"/>
      <c r="GN1" s="675"/>
      <c r="GO1" s="675"/>
      <c r="GP1" s="675" t="s">
        <v>300</v>
      </c>
      <c r="GQ1" s="675"/>
      <c r="GR1" s="675"/>
      <c r="GS1" s="675"/>
      <c r="GT1" s="675"/>
      <c r="GU1" s="675"/>
      <c r="GV1" s="675"/>
      <c r="GW1" s="675"/>
      <c r="GX1" s="675"/>
      <c r="GY1" s="675"/>
      <c r="GZ1" s="675"/>
      <c r="HA1" s="675"/>
      <c r="HB1" s="675" t="s">
        <v>301</v>
      </c>
      <c r="HC1" s="675"/>
      <c r="HD1" s="675"/>
      <c r="HE1" s="675"/>
      <c r="HF1" s="675"/>
      <c r="HG1" s="675"/>
      <c r="HH1" s="675"/>
      <c r="HI1" s="675"/>
      <c r="HJ1" s="675"/>
      <c r="HK1" s="675"/>
      <c r="HL1" s="675"/>
      <c r="HM1" s="675"/>
      <c r="HN1" s="675" t="s">
        <v>302</v>
      </c>
      <c r="HO1" s="675"/>
      <c r="HP1" s="675"/>
      <c r="HQ1" s="675"/>
      <c r="HR1" s="675"/>
      <c r="HS1" s="675"/>
      <c r="HT1" s="675"/>
      <c r="HU1" s="675"/>
      <c r="HV1" s="675"/>
      <c r="HW1" s="675"/>
      <c r="HX1" s="675"/>
      <c r="HY1" s="675"/>
      <c r="HZ1" s="675" t="s">
        <v>303</v>
      </c>
      <c r="IA1" s="675"/>
      <c r="IB1" s="675"/>
      <c r="IC1" s="675"/>
      <c r="ID1" s="675"/>
      <c r="IE1" s="675"/>
      <c r="IF1" s="675"/>
      <c r="IG1" s="675"/>
      <c r="IH1" s="675"/>
      <c r="II1" s="675"/>
      <c r="IJ1" s="675"/>
      <c r="IK1" s="675"/>
      <c r="IL1" s="675" t="s">
        <v>304</v>
      </c>
      <c r="IM1" s="675"/>
      <c r="IN1" s="675"/>
      <c r="IO1" s="675"/>
      <c r="IP1" s="675"/>
      <c r="IQ1" s="675"/>
      <c r="IR1" s="675"/>
      <c r="IS1" s="675"/>
      <c r="IT1" s="675"/>
      <c r="IU1" s="675"/>
      <c r="IV1" s="675"/>
      <c r="IW1" s="675"/>
      <c r="IX1" s="675" t="s">
        <v>305</v>
      </c>
      <c r="IY1" s="675"/>
      <c r="IZ1" s="675"/>
      <c r="JA1" s="675"/>
      <c r="JB1" s="675"/>
      <c r="JC1" s="675"/>
      <c r="JD1" s="675"/>
      <c r="JE1" s="675"/>
      <c r="JF1" s="675"/>
      <c r="JG1" s="675"/>
      <c r="JH1" s="675"/>
      <c r="JI1" s="675"/>
      <c r="JJ1" s="675" t="s">
        <v>306</v>
      </c>
      <c r="JK1" s="675"/>
      <c r="JL1" s="675"/>
      <c r="JM1" s="675"/>
      <c r="JN1" s="675"/>
      <c r="JO1" s="675"/>
      <c r="JP1" s="675"/>
      <c r="JQ1" s="675"/>
      <c r="JR1" s="675"/>
      <c r="JS1" s="675"/>
      <c r="JT1" s="675"/>
      <c r="JU1" s="675"/>
      <c r="JV1" s="675" t="s">
        <v>307</v>
      </c>
      <c r="JW1" s="675"/>
      <c r="JX1" s="675"/>
      <c r="JY1" s="675"/>
      <c r="JZ1" s="675"/>
      <c r="KA1" s="675"/>
      <c r="KB1" s="675"/>
      <c r="KC1" s="675"/>
      <c r="KD1" s="675"/>
      <c r="KE1" s="675"/>
      <c r="KF1" s="675"/>
      <c r="KG1" s="675"/>
      <c r="KH1" s="675" t="s">
        <v>308</v>
      </c>
      <c r="KI1" s="675"/>
      <c r="KJ1" s="675"/>
      <c r="KK1" s="675"/>
      <c r="KL1" s="675"/>
      <c r="KM1" s="675"/>
      <c r="KN1" s="675"/>
      <c r="KO1" s="675"/>
      <c r="KP1" s="675"/>
      <c r="KQ1" s="675"/>
      <c r="KR1" s="675"/>
      <c r="KS1" s="675"/>
      <c r="KT1" s="675" t="s">
        <v>309</v>
      </c>
      <c r="KU1" s="675"/>
      <c r="KV1" s="675"/>
      <c r="KW1" s="675"/>
      <c r="KX1" s="675"/>
      <c r="KY1" s="675"/>
      <c r="KZ1" s="675"/>
      <c r="LA1" s="675"/>
      <c r="LB1" s="675"/>
      <c r="LC1" s="675"/>
      <c r="LD1" s="675"/>
      <c r="LE1" s="675"/>
      <c r="LF1" s="675" t="s">
        <v>310</v>
      </c>
      <c r="LG1" s="675"/>
      <c r="LH1" s="675"/>
      <c r="LI1" s="675"/>
      <c r="LJ1" s="675"/>
      <c r="LK1" s="675"/>
      <c r="LL1" s="675"/>
      <c r="LM1" s="675"/>
      <c r="LN1" s="675"/>
      <c r="LO1" s="675"/>
      <c r="LP1" s="675"/>
      <c r="LQ1" s="675"/>
      <c r="LR1" s="675" t="s">
        <v>311</v>
      </c>
      <c r="LS1" s="675"/>
      <c r="LT1" s="675"/>
      <c r="LU1" s="675"/>
      <c r="LV1" s="675"/>
      <c r="LW1" s="675"/>
      <c r="LX1" s="675"/>
      <c r="LY1" s="675"/>
      <c r="LZ1" s="675"/>
      <c r="MA1" s="675"/>
      <c r="MB1" s="675"/>
      <c r="MC1" s="675"/>
      <c r="MD1" s="675" t="s">
        <v>312</v>
      </c>
      <c r="ME1" s="675"/>
      <c r="MF1" s="675"/>
      <c r="MG1" s="675"/>
      <c r="MH1" s="675"/>
      <c r="MI1" s="675"/>
      <c r="MJ1" s="675"/>
      <c r="MK1" s="675"/>
      <c r="ML1" s="675"/>
      <c r="MM1" s="675"/>
      <c r="MN1" s="675"/>
      <c r="MO1" s="675"/>
      <c r="MP1" s="676" t="s">
        <v>313</v>
      </c>
      <c r="MQ1" s="676"/>
      <c r="MR1" s="676"/>
      <c r="MS1" s="676"/>
      <c r="MT1" s="676"/>
      <c r="MU1" s="676"/>
      <c r="MV1" s="676"/>
      <c r="MW1" s="676"/>
      <c r="MX1" s="676"/>
      <c r="MY1" s="676"/>
      <c r="MZ1" s="676"/>
      <c r="NA1" s="677"/>
      <c r="NB1" s="359" t="s">
        <v>647</v>
      </c>
      <c r="NC1" s="66"/>
      <c r="ND1" s="359" t="s">
        <v>648</v>
      </c>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row>
    <row r="2" spans="1:422" s="298" customFormat="1" x14ac:dyDescent="0.2">
      <c r="A2" s="299"/>
      <c r="B2" s="300"/>
      <c r="C2" s="301"/>
      <c r="D2" s="301"/>
      <c r="E2" s="301"/>
      <c r="F2" s="302">
        <v>1</v>
      </c>
      <c r="G2" s="302">
        <f>F2+1</f>
        <v>2</v>
      </c>
      <c r="H2" s="302">
        <f t="shared" ref="H2:BS2" si="0">G2+1</f>
        <v>3</v>
      </c>
      <c r="I2" s="302">
        <f t="shared" si="0"/>
        <v>4</v>
      </c>
      <c r="J2" s="302">
        <f t="shared" si="0"/>
        <v>5</v>
      </c>
      <c r="K2" s="302">
        <f t="shared" si="0"/>
        <v>6</v>
      </c>
      <c r="L2" s="302">
        <f t="shared" si="0"/>
        <v>7</v>
      </c>
      <c r="M2" s="302">
        <f t="shared" si="0"/>
        <v>8</v>
      </c>
      <c r="N2" s="302">
        <f t="shared" si="0"/>
        <v>9</v>
      </c>
      <c r="O2" s="302">
        <f t="shared" si="0"/>
        <v>10</v>
      </c>
      <c r="P2" s="302">
        <f t="shared" si="0"/>
        <v>11</v>
      </c>
      <c r="Q2" s="302">
        <f t="shared" si="0"/>
        <v>12</v>
      </c>
      <c r="R2" s="302">
        <f t="shared" si="0"/>
        <v>13</v>
      </c>
      <c r="S2" s="302">
        <f t="shared" si="0"/>
        <v>14</v>
      </c>
      <c r="T2" s="302">
        <f t="shared" si="0"/>
        <v>15</v>
      </c>
      <c r="U2" s="302">
        <f t="shared" si="0"/>
        <v>16</v>
      </c>
      <c r="V2" s="302">
        <f t="shared" si="0"/>
        <v>17</v>
      </c>
      <c r="W2" s="302">
        <f t="shared" si="0"/>
        <v>18</v>
      </c>
      <c r="X2" s="302">
        <f t="shared" si="0"/>
        <v>19</v>
      </c>
      <c r="Y2" s="302">
        <f t="shared" si="0"/>
        <v>20</v>
      </c>
      <c r="Z2" s="302">
        <f t="shared" si="0"/>
        <v>21</v>
      </c>
      <c r="AA2" s="302">
        <f t="shared" si="0"/>
        <v>22</v>
      </c>
      <c r="AB2" s="302">
        <f t="shared" si="0"/>
        <v>23</v>
      </c>
      <c r="AC2" s="302">
        <f t="shared" si="0"/>
        <v>24</v>
      </c>
      <c r="AD2" s="302">
        <f t="shared" si="0"/>
        <v>25</v>
      </c>
      <c r="AE2" s="302">
        <f t="shared" si="0"/>
        <v>26</v>
      </c>
      <c r="AF2" s="302">
        <f t="shared" si="0"/>
        <v>27</v>
      </c>
      <c r="AG2" s="302">
        <f t="shared" si="0"/>
        <v>28</v>
      </c>
      <c r="AH2" s="302">
        <f t="shared" si="0"/>
        <v>29</v>
      </c>
      <c r="AI2" s="302">
        <f t="shared" si="0"/>
        <v>30</v>
      </c>
      <c r="AJ2" s="302">
        <f t="shared" si="0"/>
        <v>31</v>
      </c>
      <c r="AK2" s="302">
        <f t="shared" si="0"/>
        <v>32</v>
      </c>
      <c r="AL2" s="302">
        <f t="shared" si="0"/>
        <v>33</v>
      </c>
      <c r="AM2" s="302">
        <f t="shared" si="0"/>
        <v>34</v>
      </c>
      <c r="AN2" s="302">
        <f t="shared" si="0"/>
        <v>35</v>
      </c>
      <c r="AO2" s="302">
        <f t="shared" si="0"/>
        <v>36</v>
      </c>
      <c r="AP2" s="302">
        <f t="shared" si="0"/>
        <v>37</v>
      </c>
      <c r="AQ2" s="302">
        <f t="shared" si="0"/>
        <v>38</v>
      </c>
      <c r="AR2" s="302">
        <f t="shared" si="0"/>
        <v>39</v>
      </c>
      <c r="AS2" s="302">
        <f t="shared" si="0"/>
        <v>40</v>
      </c>
      <c r="AT2" s="302">
        <f t="shared" si="0"/>
        <v>41</v>
      </c>
      <c r="AU2" s="302">
        <f t="shared" si="0"/>
        <v>42</v>
      </c>
      <c r="AV2" s="302">
        <f t="shared" si="0"/>
        <v>43</v>
      </c>
      <c r="AW2" s="302">
        <f t="shared" si="0"/>
        <v>44</v>
      </c>
      <c r="AX2" s="302">
        <f t="shared" si="0"/>
        <v>45</v>
      </c>
      <c r="AY2" s="302">
        <f t="shared" si="0"/>
        <v>46</v>
      </c>
      <c r="AZ2" s="302">
        <f t="shared" si="0"/>
        <v>47</v>
      </c>
      <c r="BA2" s="302">
        <f t="shared" si="0"/>
        <v>48</v>
      </c>
      <c r="BB2" s="302">
        <f t="shared" si="0"/>
        <v>49</v>
      </c>
      <c r="BC2" s="302">
        <f t="shared" si="0"/>
        <v>50</v>
      </c>
      <c r="BD2" s="302">
        <f t="shared" si="0"/>
        <v>51</v>
      </c>
      <c r="BE2" s="302">
        <f t="shared" si="0"/>
        <v>52</v>
      </c>
      <c r="BF2" s="302">
        <f t="shared" si="0"/>
        <v>53</v>
      </c>
      <c r="BG2" s="302">
        <f t="shared" si="0"/>
        <v>54</v>
      </c>
      <c r="BH2" s="302">
        <f t="shared" si="0"/>
        <v>55</v>
      </c>
      <c r="BI2" s="302">
        <f t="shared" si="0"/>
        <v>56</v>
      </c>
      <c r="BJ2" s="302">
        <f t="shared" si="0"/>
        <v>57</v>
      </c>
      <c r="BK2" s="302">
        <f t="shared" si="0"/>
        <v>58</v>
      </c>
      <c r="BL2" s="302">
        <f t="shared" si="0"/>
        <v>59</v>
      </c>
      <c r="BM2" s="302">
        <f t="shared" si="0"/>
        <v>60</v>
      </c>
      <c r="BN2" s="302">
        <f t="shared" si="0"/>
        <v>61</v>
      </c>
      <c r="BO2" s="302">
        <f t="shared" si="0"/>
        <v>62</v>
      </c>
      <c r="BP2" s="302">
        <f t="shared" si="0"/>
        <v>63</v>
      </c>
      <c r="BQ2" s="302">
        <f t="shared" si="0"/>
        <v>64</v>
      </c>
      <c r="BR2" s="302">
        <f t="shared" si="0"/>
        <v>65</v>
      </c>
      <c r="BS2" s="302">
        <f t="shared" si="0"/>
        <v>66</v>
      </c>
      <c r="BT2" s="302">
        <f t="shared" ref="BT2:EE2" si="1">BS2+1</f>
        <v>67</v>
      </c>
      <c r="BU2" s="302">
        <f t="shared" si="1"/>
        <v>68</v>
      </c>
      <c r="BV2" s="302">
        <f t="shared" si="1"/>
        <v>69</v>
      </c>
      <c r="BW2" s="302">
        <f t="shared" si="1"/>
        <v>70</v>
      </c>
      <c r="BX2" s="302">
        <f t="shared" si="1"/>
        <v>71</v>
      </c>
      <c r="BY2" s="302">
        <f t="shared" si="1"/>
        <v>72</v>
      </c>
      <c r="BZ2" s="302">
        <f t="shared" si="1"/>
        <v>73</v>
      </c>
      <c r="CA2" s="302">
        <f t="shared" si="1"/>
        <v>74</v>
      </c>
      <c r="CB2" s="302">
        <f t="shared" si="1"/>
        <v>75</v>
      </c>
      <c r="CC2" s="302">
        <f t="shared" si="1"/>
        <v>76</v>
      </c>
      <c r="CD2" s="302">
        <f t="shared" si="1"/>
        <v>77</v>
      </c>
      <c r="CE2" s="302">
        <f t="shared" si="1"/>
        <v>78</v>
      </c>
      <c r="CF2" s="302">
        <f t="shared" si="1"/>
        <v>79</v>
      </c>
      <c r="CG2" s="302">
        <f t="shared" si="1"/>
        <v>80</v>
      </c>
      <c r="CH2" s="302">
        <f t="shared" si="1"/>
        <v>81</v>
      </c>
      <c r="CI2" s="302">
        <f t="shared" si="1"/>
        <v>82</v>
      </c>
      <c r="CJ2" s="302">
        <f t="shared" si="1"/>
        <v>83</v>
      </c>
      <c r="CK2" s="302">
        <f t="shared" si="1"/>
        <v>84</v>
      </c>
      <c r="CL2" s="302">
        <f t="shared" si="1"/>
        <v>85</v>
      </c>
      <c r="CM2" s="302">
        <f t="shared" si="1"/>
        <v>86</v>
      </c>
      <c r="CN2" s="302">
        <f t="shared" si="1"/>
        <v>87</v>
      </c>
      <c r="CO2" s="302">
        <f t="shared" si="1"/>
        <v>88</v>
      </c>
      <c r="CP2" s="302">
        <f t="shared" si="1"/>
        <v>89</v>
      </c>
      <c r="CQ2" s="302">
        <f t="shared" si="1"/>
        <v>90</v>
      </c>
      <c r="CR2" s="302">
        <f t="shared" si="1"/>
        <v>91</v>
      </c>
      <c r="CS2" s="302">
        <f t="shared" si="1"/>
        <v>92</v>
      </c>
      <c r="CT2" s="302">
        <f t="shared" si="1"/>
        <v>93</v>
      </c>
      <c r="CU2" s="302">
        <f t="shared" si="1"/>
        <v>94</v>
      </c>
      <c r="CV2" s="302">
        <f t="shared" si="1"/>
        <v>95</v>
      </c>
      <c r="CW2" s="302">
        <f t="shared" si="1"/>
        <v>96</v>
      </c>
      <c r="CX2" s="302">
        <f t="shared" si="1"/>
        <v>97</v>
      </c>
      <c r="CY2" s="302">
        <f t="shared" si="1"/>
        <v>98</v>
      </c>
      <c r="CZ2" s="302">
        <f t="shared" si="1"/>
        <v>99</v>
      </c>
      <c r="DA2" s="302">
        <f t="shared" si="1"/>
        <v>100</v>
      </c>
      <c r="DB2" s="302">
        <f t="shared" si="1"/>
        <v>101</v>
      </c>
      <c r="DC2" s="302">
        <f t="shared" si="1"/>
        <v>102</v>
      </c>
      <c r="DD2" s="302">
        <f t="shared" si="1"/>
        <v>103</v>
      </c>
      <c r="DE2" s="302">
        <f t="shared" si="1"/>
        <v>104</v>
      </c>
      <c r="DF2" s="302">
        <f t="shared" si="1"/>
        <v>105</v>
      </c>
      <c r="DG2" s="302">
        <f t="shared" si="1"/>
        <v>106</v>
      </c>
      <c r="DH2" s="302">
        <f t="shared" si="1"/>
        <v>107</v>
      </c>
      <c r="DI2" s="302">
        <f t="shared" si="1"/>
        <v>108</v>
      </c>
      <c r="DJ2" s="302">
        <f t="shared" si="1"/>
        <v>109</v>
      </c>
      <c r="DK2" s="302">
        <f t="shared" si="1"/>
        <v>110</v>
      </c>
      <c r="DL2" s="302">
        <f t="shared" si="1"/>
        <v>111</v>
      </c>
      <c r="DM2" s="302">
        <f t="shared" si="1"/>
        <v>112</v>
      </c>
      <c r="DN2" s="302">
        <f t="shared" si="1"/>
        <v>113</v>
      </c>
      <c r="DO2" s="302">
        <f t="shared" si="1"/>
        <v>114</v>
      </c>
      <c r="DP2" s="302">
        <f t="shared" si="1"/>
        <v>115</v>
      </c>
      <c r="DQ2" s="302">
        <f t="shared" si="1"/>
        <v>116</v>
      </c>
      <c r="DR2" s="302">
        <f t="shared" si="1"/>
        <v>117</v>
      </c>
      <c r="DS2" s="302">
        <f t="shared" si="1"/>
        <v>118</v>
      </c>
      <c r="DT2" s="302">
        <f t="shared" si="1"/>
        <v>119</v>
      </c>
      <c r="DU2" s="302">
        <f t="shared" si="1"/>
        <v>120</v>
      </c>
      <c r="DV2" s="302">
        <f t="shared" si="1"/>
        <v>121</v>
      </c>
      <c r="DW2" s="302">
        <f t="shared" si="1"/>
        <v>122</v>
      </c>
      <c r="DX2" s="302">
        <f t="shared" si="1"/>
        <v>123</v>
      </c>
      <c r="DY2" s="302">
        <f t="shared" si="1"/>
        <v>124</v>
      </c>
      <c r="DZ2" s="302">
        <f t="shared" si="1"/>
        <v>125</v>
      </c>
      <c r="EA2" s="302">
        <f t="shared" si="1"/>
        <v>126</v>
      </c>
      <c r="EB2" s="302">
        <f t="shared" si="1"/>
        <v>127</v>
      </c>
      <c r="EC2" s="302">
        <f t="shared" si="1"/>
        <v>128</v>
      </c>
      <c r="ED2" s="302">
        <f t="shared" si="1"/>
        <v>129</v>
      </c>
      <c r="EE2" s="302">
        <f t="shared" si="1"/>
        <v>130</v>
      </c>
      <c r="EF2" s="302">
        <f t="shared" ref="EF2:GQ2" si="2">EE2+1</f>
        <v>131</v>
      </c>
      <c r="EG2" s="302">
        <f t="shared" si="2"/>
        <v>132</v>
      </c>
      <c r="EH2" s="302">
        <f t="shared" si="2"/>
        <v>133</v>
      </c>
      <c r="EI2" s="302">
        <f t="shared" si="2"/>
        <v>134</v>
      </c>
      <c r="EJ2" s="302">
        <f t="shared" si="2"/>
        <v>135</v>
      </c>
      <c r="EK2" s="302">
        <f t="shared" si="2"/>
        <v>136</v>
      </c>
      <c r="EL2" s="302">
        <f t="shared" si="2"/>
        <v>137</v>
      </c>
      <c r="EM2" s="302">
        <f t="shared" si="2"/>
        <v>138</v>
      </c>
      <c r="EN2" s="302">
        <f t="shared" si="2"/>
        <v>139</v>
      </c>
      <c r="EO2" s="302">
        <f t="shared" si="2"/>
        <v>140</v>
      </c>
      <c r="EP2" s="302">
        <f t="shared" si="2"/>
        <v>141</v>
      </c>
      <c r="EQ2" s="302">
        <f t="shared" si="2"/>
        <v>142</v>
      </c>
      <c r="ER2" s="302">
        <f t="shared" si="2"/>
        <v>143</v>
      </c>
      <c r="ES2" s="302">
        <f t="shared" si="2"/>
        <v>144</v>
      </c>
      <c r="ET2" s="302">
        <f t="shared" si="2"/>
        <v>145</v>
      </c>
      <c r="EU2" s="302">
        <f t="shared" si="2"/>
        <v>146</v>
      </c>
      <c r="EV2" s="302">
        <f t="shared" si="2"/>
        <v>147</v>
      </c>
      <c r="EW2" s="302">
        <f t="shared" si="2"/>
        <v>148</v>
      </c>
      <c r="EX2" s="302">
        <f t="shared" si="2"/>
        <v>149</v>
      </c>
      <c r="EY2" s="302">
        <f t="shared" si="2"/>
        <v>150</v>
      </c>
      <c r="EZ2" s="302">
        <f t="shared" si="2"/>
        <v>151</v>
      </c>
      <c r="FA2" s="302">
        <f t="shared" si="2"/>
        <v>152</v>
      </c>
      <c r="FB2" s="302">
        <f t="shared" si="2"/>
        <v>153</v>
      </c>
      <c r="FC2" s="302">
        <f t="shared" si="2"/>
        <v>154</v>
      </c>
      <c r="FD2" s="302">
        <f t="shared" si="2"/>
        <v>155</v>
      </c>
      <c r="FE2" s="302">
        <f t="shared" si="2"/>
        <v>156</v>
      </c>
      <c r="FF2" s="302">
        <f t="shared" si="2"/>
        <v>157</v>
      </c>
      <c r="FG2" s="302">
        <f t="shared" si="2"/>
        <v>158</v>
      </c>
      <c r="FH2" s="302">
        <f t="shared" si="2"/>
        <v>159</v>
      </c>
      <c r="FI2" s="302">
        <f t="shared" si="2"/>
        <v>160</v>
      </c>
      <c r="FJ2" s="302">
        <f t="shared" si="2"/>
        <v>161</v>
      </c>
      <c r="FK2" s="302">
        <f t="shared" si="2"/>
        <v>162</v>
      </c>
      <c r="FL2" s="302">
        <f t="shared" si="2"/>
        <v>163</v>
      </c>
      <c r="FM2" s="302">
        <f t="shared" si="2"/>
        <v>164</v>
      </c>
      <c r="FN2" s="302">
        <f t="shared" si="2"/>
        <v>165</v>
      </c>
      <c r="FO2" s="302">
        <f t="shared" si="2"/>
        <v>166</v>
      </c>
      <c r="FP2" s="302">
        <f t="shared" si="2"/>
        <v>167</v>
      </c>
      <c r="FQ2" s="302">
        <f t="shared" si="2"/>
        <v>168</v>
      </c>
      <c r="FR2" s="302">
        <f t="shared" si="2"/>
        <v>169</v>
      </c>
      <c r="FS2" s="302">
        <f t="shared" si="2"/>
        <v>170</v>
      </c>
      <c r="FT2" s="302">
        <f t="shared" si="2"/>
        <v>171</v>
      </c>
      <c r="FU2" s="302">
        <f t="shared" si="2"/>
        <v>172</v>
      </c>
      <c r="FV2" s="302">
        <f t="shared" si="2"/>
        <v>173</v>
      </c>
      <c r="FW2" s="302">
        <f t="shared" si="2"/>
        <v>174</v>
      </c>
      <c r="FX2" s="302">
        <f t="shared" si="2"/>
        <v>175</v>
      </c>
      <c r="FY2" s="302">
        <f t="shared" si="2"/>
        <v>176</v>
      </c>
      <c r="FZ2" s="302">
        <f t="shared" si="2"/>
        <v>177</v>
      </c>
      <c r="GA2" s="302">
        <f t="shared" si="2"/>
        <v>178</v>
      </c>
      <c r="GB2" s="302">
        <f t="shared" si="2"/>
        <v>179</v>
      </c>
      <c r="GC2" s="302">
        <f t="shared" si="2"/>
        <v>180</v>
      </c>
      <c r="GD2" s="302">
        <f t="shared" si="2"/>
        <v>181</v>
      </c>
      <c r="GE2" s="302">
        <f t="shared" si="2"/>
        <v>182</v>
      </c>
      <c r="GF2" s="302">
        <f t="shared" si="2"/>
        <v>183</v>
      </c>
      <c r="GG2" s="302">
        <f t="shared" si="2"/>
        <v>184</v>
      </c>
      <c r="GH2" s="302">
        <f t="shared" si="2"/>
        <v>185</v>
      </c>
      <c r="GI2" s="302">
        <f t="shared" si="2"/>
        <v>186</v>
      </c>
      <c r="GJ2" s="302">
        <f t="shared" si="2"/>
        <v>187</v>
      </c>
      <c r="GK2" s="302">
        <f t="shared" si="2"/>
        <v>188</v>
      </c>
      <c r="GL2" s="302">
        <f t="shared" si="2"/>
        <v>189</v>
      </c>
      <c r="GM2" s="302">
        <f t="shared" si="2"/>
        <v>190</v>
      </c>
      <c r="GN2" s="302">
        <f t="shared" si="2"/>
        <v>191</v>
      </c>
      <c r="GO2" s="302">
        <f t="shared" si="2"/>
        <v>192</v>
      </c>
      <c r="GP2" s="302">
        <f t="shared" si="2"/>
        <v>193</v>
      </c>
      <c r="GQ2" s="302">
        <f t="shared" si="2"/>
        <v>194</v>
      </c>
      <c r="GR2" s="302">
        <f t="shared" ref="GR2:JC2" si="3">GQ2+1</f>
        <v>195</v>
      </c>
      <c r="GS2" s="302">
        <f t="shared" si="3"/>
        <v>196</v>
      </c>
      <c r="GT2" s="302">
        <f t="shared" si="3"/>
        <v>197</v>
      </c>
      <c r="GU2" s="302">
        <f t="shared" si="3"/>
        <v>198</v>
      </c>
      <c r="GV2" s="302">
        <f t="shared" si="3"/>
        <v>199</v>
      </c>
      <c r="GW2" s="302">
        <f t="shared" si="3"/>
        <v>200</v>
      </c>
      <c r="GX2" s="302">
        <f t="shared" si="3"/>
        <v>201</v>
      </c>
      <c r="GY2" s="302">
        <f t="shared" si="3"/>
        <v>202</v>
      </c>
      <c r="GZ2" s="302">
        <f t="shared" si="3"/>
        <v>203</v>
      </c>
      <c r="HA2" s="302">
        <f t="shared" si="3"/>
        <v>204</v>
      </c>
      <c r="HB2" s="302">
        <f t="shared" si="3"/>
        <v>205</v>
      </c>
      <c r="HC2" s="302">
        <f t="shared" si="3"/>
        <v>206</v>
      </c>
      <c r="HD2" s="302">
        <f t="shared" si="3"/>
        <v>207</v>
      </c>
      <c r="HE2" s="302">
        <f t="shared" si="3"/>
        <v>208</v>
      </c>
      <c r="HF2" s="302">
        <f t="shared" si="3"/>
        <v>209</v>
      </c>
      <c r="HG2" s="302">
        <f t="shared" si="3"/>
        <v>210</v>
      </c>
      <c r="HH2" s="302">
        <f t="shared" si="3"/>
        <v>211</v>
      </c>
      <c r="HI2" s="302">
        <f t="shared" si="3"/>
        <v>212</v>
      </c>
      <c r="HJ2" s="302">
        <f t="shared" si="3"/>
        <v>213</v>
      </c>
      <c r="HK2" s="302">
        <f t="shared" si="3"/>
        <v>214</v>
      </c>
      <c r="HL2" s="302">
        <f t="shared" si="3"/>
        <v>215</v>
      </c>
      <c r="HM2" s="302">
        <f t="shared" si="3"/>
        <v>216</v>
      </c>
      <c r="HN2" s="302">
        <f t="shared" si="3"/>
        <v>217</v>
      </c>
      <c r="HO2" s="302">
        <f t="shared" si="3"/>
        <v>218</v>
      </c>
      <c r="HP2" s="302">
        <f t="shared" si="3"/>
        <v>219</v>
      </c>
      <c r="HQ2" s="302">
        <f t="shared" si="3"/>
        <v>220</v>
      </c>
      <c r="HR2" s="302">
        <f t="shared" si="3"/>
        <v>221</v>
      </c>
      <c r="HS2" s="302">
        <f t="shared" si="3"/>
        <v>222</v>
      </c>
      <c r="HT2" s="302">
        <f t="shared" si="3"/>
        <v>223</v>
      </c>
      <c r="HU2" s="302">
        <f t="shared" si="3"/>
        <v>224</v>
      </c>
      <c r="HV2" s="302">
        <f t="shared" si="3"/>
        <v>225</v>
      </c>
      <c r="HW2" s="302">
        <f t="shared" si="3"/>
        <v>226</v>
      </c>
      <c r="HX2" s="302">
        <f t="shared" si="3"/>
        <v>227</v>
      </c>
      <c r="HY2" s="302">
        <f t="shared" si="3"/>
        <v>228</v>
      </c>
      <c r="HZ2" s="302">
        <f t="shared" si="3"/>
        <v>229</v>
      </c>
      <c r="IA2" s="302">
        <f t="shared" si="3"/>
        <v>230</v>
      </c>
      <c r="IB2" s="302">
        <f t="shared" si="3"/>
        <v>231</v>
      </c>
      <c r="IC2" s="302">
        <f t="shared" si="3"/>
        <v>232</v>
      </c>
      <c r="ID2" s="302">
        <f t="shared" si="3"/>
        <v>233</v>
      </c>
      <c r="IE2" s="302">
        <f t="shared" si="3"/>
        <v>234</v>
      </c>
      <c r="IF2" s="302">
        <f t="shared" si="3"/>
        <v>235</v>
      </c>
      <c r="IG2" s="302">
        <f t="shared" si="3"/>
        <v>236</v>
      </c>
      <c r="IH2" s="302">
        <f t="shared" si="3"/>
        <v>237</v>
      </c>
      <c r="II2" s="302">
        <f t="shared" si="3"/>
        <v>238</v>
      </c>
      <c r="IJ2" s="302">
        <f t="shared" si="3"/>
        <v>239</v>
      </c>
      <c r="IK2" s="302">
        <f t="shared" si="3"/>
        <v>240</v>
      </c>
      <c r="IL2" s="302">
        <f t="shared" si="3"/>
        <v>241</v>
      </c>
      <c r="IM2" s="302">
        <f t="shared" si="3"/>
        <v>242</v>
      </c>
      <c r="IN2" s="302">
        <f t="shared" si="3"/>
        <v>243</v>
      </c>
      <c r="IO2" s="302">
        <f t="shared" si="3"/>
        <v>244</v>
      </c>
      <c r="IP2" s="302">
        <f t="shared" si="3"/>
        <v>245</v>
      </c>
      <c r="IQ2" s="302">
        <f t="shared" si="3"/>
        <v>246</v>
      </c>
      <c r="IR2" s="302">
        <f t="shared" si="3"/>
        <v>247</v>
      </c>
      <c r="IS2" s="302">
        <f t="shared" si="3"/>
        <v>248</v>
      </c>
      <c r="IT2" s="302">
        <f t="shared" si="3"/>
        <v>249</v>
      </c>
      <c r="IU2" s="302">
        <f t="shared" si="3"/>
        <v>250</v>
      </c>
      <c r="IV2" s="302">
        <f t="shared" si="3"/>
        <v>251</v>
      </c>
      <c r="IW2" s="302">
        <f t="shared" si="3"/>
        <v>252</v>
      </c>
      <c r="IX2" s="302">
        <f t="shared" si="3"/>
        <v>253</v>
      </c>
      <c r="IY2" s="302">
        <f t="shared" si="3"/>
        <v>254</v>
      </c>
      <c r="IZ2" s="302">
        <f t="shared" si="3"/>
        <v>255</v>
      </c>
      <c r="JA2" s="302">
        <f t="shared" si="3"/>
        <v>256</v>
      </c>
      <c r="JB2" s="302">
        <f t="shared" si="3"/>
        <v>257</v>
      </c>
      <c r="JC2" s="302">
        <f t="shared" si="3"/>
        <v>258</v>
      </c>
      <c r="JD2" s="302">
        <f t="shared" ref="JD2:LO2" si="4">JC2+1</f>
        <v>259</v>
      </c>
      <c r="JE2" s="302">
        <f t="shared" si="4"/>
        <v>260</v>
      </c>
      <c r="JF2" s="302">
        <f t="shared" si="4"/>
        <v>261</v>
      </c>
      <c r="JG2" s="302">
        <f t="shared" si="4"/>
        <v>262</v>
      </c>
      <c r="JH2" s="302">
        <f t="shared" si="4"/>
        <v>263</v>
      </c>
      <c r="JI2" s="302">
        <f t="shared" si="4"/>
        <v>264</v>
      </c>
      <c r="JJ2" s="302">
        <f t="shared" si="4"/>
        <v>265</v>
      </c>
      <c r="JK2" s="302">
        <f t="shared" si="4"/>
        <v>266</v>
      </c>
      <c r="JL2" s="302">
        <f t="shared" si="4"/>
        <v>267</v>
      </c>
      <c r="JM2" s="302">
        <f t="shared" si="4"/>
        <v>268</v>
      </c>
      <c r="JN2" s="302">
        <f t="shared" si="4"/>
        <v>269</v>
      </c>
      <c r="JO2" s="302">
        <f t="shared" si="4"/>
        <v>270</v>
      </c>
      <c r="JP2" s="302">
        <f t="shared" si="4"/>
        <v>271</v>
      </c>
      <c r="JQ2" s="302">
        <f t="shared" si="4"/>
        <v>272</v>
      </c>
      <c r="JR2" s="302">
        <f t="shared" si="4"/>
        <v>273</v>
      </c>
      <c r="JS2" s="302">
        <f t="shared" si="4"/>
        <v>274</v>
      </c>
      <c r="JT2" s="302">
        <f t="shared" si="4"/>
        <v>275</v>
      </c>
      <c r="JU2" s="302">
        <f t="shared" si="4"/>
        <v>276</v>
      </c>
      <c r="JV2" s="302">
        <f t="shared" si="4"/>
        <v>277</v>
      </c>
      <c r="JW2" s="302">
        <f t="shared" si="4"/>
        <v>278</v>
      </c>
      <c r="JX2" s="302">
        <f t="shared" si="4"/>
        <v>279</v>
      </c>
      <c r="JY2" s="302">
        <f t="shared" si="4"/>
        <v>280</v>
      </c>
      <c r="JZ2" s="302">
        <f t="shared" si="4"/>
        <v>281</v>
      </c>
      <c r="KA2" s="302">
        <f t="shared" si="4"/>
        <v>282</v>
      </c>
      <c r="KB2" s="302">
        <f t="shared" si="4"/>
        <v>283</v>
      </c>
      <c r="KC2" s="302">
        <f t="shared" si="4"/>
        <v>284</v>
      </c>
      <c r="KD2" s="302">
        <f t="shared" si="4"/>
        <v>285</v>
      </c>
      <c r="KE2" s="302">
        <f t="shared" si="4"/>
        <v>286</v>
      </c>
      <c r="KF2" s="302">
        <f t="shared" si="4"/>
        <v>287</v>
      </c>
      <c r="KG2" s="302">
        <f t="shared" si="4"/>
        <v>288</v>
      </c>
      <c r="KH2" s="302">
        <f t="shared" si="4"/>
        <v>289</v>
      </c>
      <c r="KI2" s="302">
        <f t="shared" si="4"/>
        <v>290</v>
      </c>
      <c r="KJ2" s="302">
        <f t="shared" si="4"/>
        <v>291</v>
      </c>
      <c r="KK2" s="302">
        <f t="shared" si="4"/>
        <v>292</v>
      </c>
      <c r="KL2" s="302">
        <f t="shared" si="4"/>
        <v>293</v>
      </c>
      <c r="KM2" s="302">
        <f t="shared" si="4"/>
        <v>294</v>
      </c>
      <c r="KN2" s="302">
        <f t="shared" si="4"/>
        <v>295</v>
      </c>
      <c r="KO2" s="302">
        <f t="shared" si="4"/>
        <v>296</v>
      </c>
      <c r="KP2" s="302">
        <f t="shared" si="4"/>
        <v>297</v>
      </c>
      <c r="KQ2" s="302">
        <f t="shared" si="4"/>
        <v>298</v>
      </c>
      <c r="KR2" s="302">
        <f t="shared" si="4"/>
        <v>299</v>
      </c>
      <c r="KS2" s="302">
        <f t="shared" si="4"/>
        <v>300</v>
      </c>
      <c r="KT2" s="302">
        <f t="shared" si="4"/>
        <v>301</v>
      </c>
      <c r="KU2" s="302">
        <f t="shared" si="4"/>
        <v>302</v>
      </c>
      <c r="KV2" s="302">
        <f t="shared" si="4"/>
        <v>303</v>
      </c>
      <c r="KW2" s="302">
        <f t="shared" si="4"/>
        <v>304</v>
      </c>
      <c r="KX2" s="302">
        <f t="shared" si="4"/>
        <v>305</v>
      </c>
      <c r="KY2" s="302">
        <f t="shared" si="4"/>
        <v>306</v>
      </c>
      <c r="KZ2" s="302">
        <f t="shared" si="4"/>
        <v>307</v>
      </c>
      <c r="LA2" s="302">
        <f t="shared" si="4"/>
        <v>308</v>
      </c>
      <c r="LB2" s="302">
        <f t="shared" si="4"/>
        <v>309</v>
      </c>
      <c r="LC2" s="302">
        <f t="shared" si="4"/>
        <v>310</v>
      </c>
      <c r="LD2" s="302">
        <f t="shared" si="4"/>
        <v>311</v>
      </c>
      <c r="LE2" s="302">
        <f t="shared" si="4"/>
        <v>312</v>
      </c>
      <c r="LF2" s="302">
        <f t="shared" si="4"/>
        <v>313</v>
      </c>
      <c r="LG2" s="302">
        <f t="shared" si="4"/>
        <v>314</v>
      </c>
      <c r="LH2" s="302">
        <f t="shared" si="4"/>
        <v>315</v>
      </c>
      <c r="LI2" s="302">
        <f t="shared" si="4"/>
        <v>316</v>
      </c>
      <c r="LJ2" s="302">
        <f t="shared" si="4"/>
        <v>317</v>
      </c>
      <c r="LK2" s="302">
        <f t="shared" si="4"/>
        <v>318</v>
      </c>
      <c r="LL2" s="302">
        <f t="shared" si="4"/>
        <v>319</v>
      </c>
      <c r="LM2" s="302">
        <f t="shared" si="4"/>
        <v>320</v>
      </c>
      <c r="LN2" s="302">
        <f t="shared" si="4"/>
        <v>321</v>
      </c>
      <c r="LO2" s="302">
        <f t="shared" si="4"/>
        <v>322</v>
      </c>
      <c r="LP2" s="302">
        <f t="shared" ref="LP2:NA2" si="5">LO2+1</f>
        <v>323</v>
      </c>
      <c r="LQ2" s="302">
        <f t="shared" si="5"/>
        <v>324</v>
      </c>
      <c r="LR2" s="302">
        <f t="shared" si="5"/>
        <v>325</v>
      </c>
      <c r="LS2" s="302">
        <f t="shared" si="5"/>
        <v>326</v>
      </c>
      <c r="LT2" s="302">
        <f t="shared" si="5"/>
        <v>327</v>
      </c>
      <c r="LU2" s="302">
        <f t="shared" si="5"/>
        <v>328</v>
      </c>
      <c r="LV2" s="302">
        <f t="shared" si="5"/>
        <v>329</v>
      </c>
      <c r="LW2" s="302">
        <f t="shared" si="5"/>
        <v>330</v>
      </c>
      <c r="LX2" s="302">
        <f t="shared" si="5"/>
        <v>331</v>
      </c>
      <c r="LY2" s="302">
        <f t="shared" si="5"/>
        <v>332</v>
      </c>
      <c r="LZ2" s="302">
        <f t="shared" si="5"/>
        <v>333</v>
      </c>
      <c r="MA2" s="302">
        <f t="shared" si="5"/>
        <v>334</v>
      </c>
      <c r="MB2" s="302">
        <f t="shared" si="5"/>
        <v>335</v>
      </c>
      <c r="MC2" s="302">
        <f t="shared" si="5"/>
        <v>336</v>
      </c>
      <c r="MD2" s="302">
        <f t="shared" si="5"/>
        <v>337</v>
      </c>
      <c r="ME2" s="302">
        <f t="shared" si="5"/>
        <v>338</v>
      </c>
      <c r="MF2" s="302">
        <f t="shared" si="5"/>
        <v>339</v>
      </c>
      <c r="MG2" s="302">
        <f t="shared" si="5"/>
        <v>340</v>
      </c>
      <c r="MH2" s="302">
        <f t="shared" si="5"/>
        <v>341</v>
      </c>
      <c r="MI2" s="302">
        <f t="shared" si="5"/>
        <v>342</v>
      </c>
      <c r="MJ2" s="302">
        <f t="shared" si="5"/>
        <v>343</v>
      </c>
      <c r="MK2" s="302">
        <f t="shared" si="5"/>
        <v>344</v>
      </c>
      <c r="ML2" s="302">
        <f t="shared" si="5"/>
        <v>345</v>
      </c>
      <c r="MM2" s="302">
        <f t="shared" si="5"/>
        <v>346</v>
      </c>
      <c r="MN2" s="302">
        <f t="shared" si="5"/>
        <v>347</v>
      </c>
      <c r="MO2" s="302">
        <f t="shared" si="5"/>
        <v>348</v>
      </c>
      <c r="MP2" s="357">
        <f t="shared" si="5"/>
        <v>349</v>
      </c>
      <c r="MQ2" s="357">
        <f t="shared" si="5"/>
        <v>350</v>
      </c>
      <c r="MR2" s="357">
        <f t="shared" si="5"/>
        <v>351</v>
      </c>
      <c r="MS2" s="357">
        <f t="shared" si="5"/>
        <v>352</v>
      </c>
      <c r="MT2" s="357">
        <f t="shared" si="5"/>
        <v>353</v>
      </c>
      <c r="MU2" s="357">
        <f t="shared" si="5"/>
        <v>354</v>
      </c>
      <c r="MV2" s="357">
        <f t="shared" si="5"/>
        <v>355</v>
      </c>
      <c r="MW2" s="357">
        <f t="shared" si="5"/>
        <v>356</v>
      </c>
      <c r="MX2" s="357">
        <f t="shared" si="5"/>
        <v>357</v>
      </c>
      <c r="MY2" s="357">
        <f t="shared" si="5"/>
        <v>358</v>
      </c>
      <c r="MZ2" s="357">
        <f t="shared" si="5"/>
        <v>359</v>
      </c>
      <c r="NA2" s="303">
        <f t="shared" si="5"/>
        <v>360</v>
      </c>
    </row>
    <row r="3" spans="1:422" x14ac:dyDescent="0.2">
      <c r="A3" s="2" t="s">
        <v>271</v>
      </c>
      <c r="B3" s="304" t="s">
        <v>4</v>
      </c>
      <c r="C3" s="305" t="s">
        <v>358</v>
      </c>
      <c r="D3" s="316" t="s">
        <v>356</v>
      </c>
      <c r="E3" s="1" t="s">
        <v>628</v>
      </c>
      <c r="F3" s="306">
        <f>IF($ND$3&lt;=F$2,1,0)*'PC-CV_Quiosque 1'!$E8*$NB$3</f>
        <v>0</v>
      </c>
      <c r="G3" s="306">
        <f>IF($ND$3&lt;=G$2,1,0)*'PC-CV_Quiosque 1'!$E8*$NB$3</f>
        <v>0</v>
      </c>
      <c r="H3" s="306">
        <f>IF($ND$3&lt;=H$2,1,0)*'PC-CV_Quiosque 1'!$E8*$NB$3</f>
        <v>0</v>
      </c>
      <c r="I3" s="306">
        <f>IF($ND$3&lt;=I$2,1,0)*'PC-CV_Quiosque 1'!$E8*$NB$3</f>
        <v>0</v>
      </c>
      <c r="J3" s="306">
        <f>IF($ND$3&lt;=J$2,1,0)*'PC-CV_Quiosque 1'!$E8*$NB$3</f>
        <v>0</v>
      </c>
      <c r="K3" s="306">
        <f>IF($ND$3&lt;=K$2,1,0)*'PC-CV_Quiosque 1'!$E8*$NB$3</f>
        <v>0</v>
      </c>
      <c r="L3" s="306">
        <f>IF($ND$3&lt;=L$2,1,0)*'PC-CV_Quiosque 1'!$E8*$NB$3</f>
        <v>0</v>
      </c>
      <c r="M3" s="306">
        <f>IF($ND$3&lt;=M$2,1,0)*'PC-CV_Quiosque 1'!$E8*$NB$3</f>
        <v>0</v>
      </c>
      <c r="N3" s="306">
        <f>IF($ND$3&lt;=N$2,1,0)*'PC-CV_Quiosque 1'!$E8*$NB$3</f>
        <v>0</v>
      </c>
      <c r="O3" s="306">
        <f>IF($ND$3&lt;=O$2,1,0)*'PC-CV_Quiosque 1'!$E8*$NB$3</f>
        <v>0</v>
      </c>
      <c r="P3" s="306">
        <f>IF($ND$3&lt;=P$2,1,0)*'PC-CV_Quiosque 1'!$E8*$NB$3</f>
        <v>0</v>
      </c>
      <c r="Q3" s="306">
        <f>IF($ND$3&lt;=Q$2,1,0)*'PC-CV_Quiosque 1'!$E8*$NB$3</f>
        <v>0</v>
      </c>
      <c r="R3" s="306">
        <f>IF($ND$3&lt;=R$2,1,0)*'PC-CV_Quiosque 1'!$E8*$NB$3</f>
        <v>27186.407075580169</v>
      </c>
      <c r="S3" s="306">
        <f>IF($ND$3&lt;=S$2,1,0)*'PC-CV_Quiosque 1'!$E8*$NB$3</f>
        <v>27186.407075580169</v>
      </c>
      <c r="T3" s="306">
        <f>IF($ND$3&lt;=T$2,1,0)*'PC-CV_Quiosque 1'!$E8*$NB$3</f>
        <v>27186.407075580169</v>
      </c>
      <c r="U3" s="306">
        <f>IF($ND$3&lt;=U$2,1,0)*'PC-CV_Quiosque 1'!$E8*$NB$3</f>
        <v>27186.407075580169</v>
      </c>
      <c r="V3" s="306">
        <f>IF($ND$3&lt;=V$2,1,0)*'PC-CV_Quiosque 1'!$E8*$NB$3</f>
        <v>27186.407075580169</v>
      </c>
      <c r="W3" s="306">
        <f>IF($ND$3&lt;=W$2,1,0)*'PC-CV_Quiosque 1'!$E8*$NB$3</f>
        <v>27186.407075580169</v>
      </c>
      <c r="X3" s="306">
        <f>IF($ND$3&lt;=X$2,1,0)*'PC-CV_Quiosque 1'!$E8*$NB$3</f>
        <v>27186.407075580169</v>
      </c>
      <c r="Y3" s="306">
        <f>IF($ND$3&lt;=Y$2,1,0)*'PC-CV_Quiosque 1'!$E8*$NB$3</f>
        <v>27186.407075580169</v>
      </c>
      <c r="Z3" s="306">
        <f>IF($ND$3&lt;=Z$2,1,0)*'PC-CV_Quiosque 1'!$E8*$NB$3</f>
        <v>27186.407075580169</v>
      </c>
      <c r="AA3" s="306">
        <f>IF($ND$3&lt;=AA$2,1,0)*'PC-CV_Quiosque 1'!$E8*$NB$3</f>
        <v>27186.407075580169</v>
      </c>
      <c r="AB3" s="306">
        <f>IF($ND$3&lt;=AB$2,1,0)*'PC-CV_Quiosque 1'!$E8*$NB$3</f>
        <v>27186.407075580169</v>
      </c>
      <c r="AC3" s="306">
        <f>IF($ND$3&lt;=AC$2,1,0)*'PC-CV_Quiosque 1'!$E8*$NB$3</f>
        <v>27186.407075580169</v>
      </c>
      <c r="AD3" s="306">
        <f>IF($ND$3&lt;=AD$2,1,0)*'PC-CV_Quiosque 1'!$E8*$NB$3</f>
        <v>27186.407075580169</v>
      </c>
      <c r="AE3" s="306">
        <f>IF($ND$3&lt;=AE$2,1,0)*'PC-CV_Quiosque 1'!$E8*$NB$3</f>
        <v>27186.407075580169</v>
      </c>
      <c r="AF3" s="306">
        <f>IF($ND$3&lt;=AF$2,1,0)*'PC-CV_Quiosque 1'!$E8*$NB$3</f>
        <v>27186.407075580169</v>
      </c>
      <c r="AG3" s="306">
        <f>IF($ND$3&lt;=AG$2,1,0)*'PC-CV_Quiosque 1'!$E8*$NB$3</f>
        <v>27186.407075580169</v>
      </c>
      <c r="AH3" s="306">
        <f>IF($ND$3&lt;=AH$2,1,0)*'PC-CV_Quiosque 1'!$E8*$NB$3</f>
        <v>27186.407075580169</v>
      </c>
      <c r="AI3" s="306">
        <f>IF($ND$3&lt;=AI$2,1,0)*'PC-CV_Quiosque 1'!$E8*$NB$3</f>
        <v>27186.407075580169</v>
      </c>
      <c r="AJ3" s="306">
        <f>IF($ND$3&lt;=AJ$2,1,0)*'PC-CV_Quiosque 1'!$E8*$NB$3</f>
        <v>27186.407075580169</v>
      </c>
      <c r="AK3" s="306">
        <f>IF($ND$3&lt;=AK$2,1,0)*'PC-CV_Quiosque 1'!$E8*$NB$3</f>
        <v>27186.407075580169</v>
      </c>
      <c r="AL3" s="306">
        <f>IF($ND$3&lt;=AL$2,1,0)*'PC-CV_Quiosque 1'!$E8*$NB$3</f>
        <v>27186.407075580169</v>
      </c>
      <c r="AM3" s="306">
        <f>IF($ND$3&lt;=AM$2,1,0)*'PC-CV_Quiosque 1'!$E8*$NB$3</f>
        <v>27186.407075580169</v>
      </c>
      <c r="AN3" s="306">
        <f>IF($ND$3&lt;=AN$2,1,0)*'PC-CV_Quiosque 1'!$E8*$NB$3</f>
        <v>27186.407075580169</v>
      </c>
      <c r="AO3" s="306">
        <f>IF($ND$3&lt;=AO$2,1,0)*'PC-CV_Quiosque 1'!$E8*$NB$3</f>
        <v>27186.407075580169</v>
      </c>
      <c r="AP3" s="306">
        <f>IF($ND$3&lt;=AP$2,1,0)*'PC-CV_Quiosque 1'!$E8*$NB$3</f>
        <v>27186.407075580169</v>
      </c>
      <c r="AQ3" s="306">
        <f>IF($ND$3&lt;=AQ$2,1,0)*'PC-CV_Quiosque 1'!$E8*$NB$3</f>
        <v>27186.407075580169</v>
      </c>
      <c r="AR3" s="306">
        <f>IF($ND$3&lt;=AR$2,1,0)*'PC-CV_Quiosque 1'!$E8*$NB$3</f>
        <v>27186.407075580169</v>
      </c>
      <c r="AS3" s="306">
        <f>IF($ND$3&lt;=AS$2,1,0)*'PC-CV_Quiosque 1'!$E8*$NB$3</f>
        <v>27186.407075580169</v>
      </c>
      <c r="AT3" s="306">
        <f>IF($ND$3&lt;=AT$2,1,0)*'PC-CV_Quiosque 1'!$E8*$NB$3</f>
        <v>27186.407075580169</v>
      </c>
      <c r="AU3" s="306">
        <f>IF($ND$3&lt;=AU$2,1,0)*'PC-CV_Quiosque 1'!$E8*$NB$3</f>
        <v>27186.407075580169</v>
      </c>
      <c r="AV3" s="306">
        <f>IF($ND$3&lt;=AV$2,1,0)*'PC-CV_Quiosque 1'!$E8*$NB$3</f>
        <v>27186.407075580169</v>
      </c>
      <c r="AW3" s="306">
        <f>IF($ND$3&lt;=AW$2,1,0)*'PC-CV_Quiosque 1'!$E8*$NB$3</f>
        <v>27186.407075580169</v>
      </c>
      <c r="AX3" s="306">
        <f>IF($ND$3&lt;=AX$2,1,0)*'PC-CV_Quiosque 1'!$E8*$NB$3</f>
        <v>27186.407075580169</v>
      </c>
      <c r="AY3" s="306">
        <f>IF($ND$3&lt;=AY$2,1,0)*'PC-CV_Quiosque 1'!$E8*$NB$3</f>
        <v>27186.407075580169</v>
      </c>
      <c r="AZ3" s="306">
        <f>IF($ND$3&lt;=AZ$2,1,0)*'PC-CV_Quiosque 1'!$E8*$NB$3</f>
        <v>27186.407075580169</v>
      </c>
      <c r="BA3" s="306">
        <f>IF($ND$3&lt;=BA$2,1,0)*'PC-CV_Quiosque 1'!$E8*$NB$3</f>
        <v>27186.407075580169</v>
      </c>
      <c r="BB3" s="306">
        <f>IF($ND$3&lt;=BB$2,1,0)*'PC-CV_Quiosque 1'!$E8*$NB$3</f>
        <v>27186.407075580169</v>
      </c>
      <c r="BC3" s="306">
        <f>IF($ND$3&lt;=BC$2,1,0)*'PC-CV_Quiosque 1'!$E8*$NB$3</f>
        <v>27186.407075580169</v>
      </c>
      <c r="BD3" s="306">
        <f>IF($ND$3&lt;=BD$2,1,0)*'PC-CV_Quiosque 1'!$E8*$NB$3</f>
        <v>27186.407075580169</v>
      </c>
      <c r="BE3" s="306">
        <f>IF($ND$3&lt;=BE$2,1,0)*'PC-CV_Quiosque 1'!$E8*$NB$3</f>
        <v>27186.407075580169</v>
      </c>
      <c r="BF3" s="306">
        <f>IF($ND$3&lt;=BF$2,1,0)*'PC-CV_Quiosque 1'!$E8*$NB$3</f>
        <v>27186.407075580169</v>
      </c>
      <c r="BG3" s="306">
        <f>IF($ND$3&lt;=BG$2,1,0)*'PC-CV_Quiosque 1'!$E8*$NB$3</f>
        <v>27186.407075580169</v>
      </c>
      <c r="BH3" s="306">
        <f>IF($ND$3&lt;=BH$2,1,0)*'PC-CV_Quiosque 1'!$E8*$NB$3</f>
        <v>27186.407075580169</v>
      </c>
      <c r="BI3" s="306">
        <f>IF($ND$3&lt;=BI$2,1,0)*'PC-CV_Quiosque 1'!$E8*$NB$3</f>
        <v>27186.407075580169</v>
      </c>
      <c r="BJ3" s="306">
        <f>IF($ND$3&lt;=BJ$2,1,0)*'PC-CV_Quiosque 1'!$E8*$NB$3</f>
        <v>27186.407075580169</v>
      </c>
      <c r="BK3" s="306">
        <f>IF($ND$3&lt;=BK$2,1,0)*'PC-CV_Quiosque 1'!$E8*$NB$3</f>
        <v>27186.407075580169</v>
      </c>
      <c r="BL3" s="306">
        <f>IF($ND$3&lt;=BL$2,1,0)*'PC-CV_Quiosque 1'!$E8*$NB$3</f>
        <v>27186.407075580169</v>
      </c>
      <c r="BM3" s="306">
        <f>IF($ND$3&lt;=BM$2,1,0)*'PC-CV_Quiosque 1'!$E8*$NB$3</f>
        <v>27186.407075580169</v>
      </c>
      <c r="BN3" s="306">
        <f>IF($ND$3&lt;=BN$2,1,0)*'PC-CV_Quiosque 1'!$E8*$NB$3</f>
        <v>27186.407075580169</v>
      </c>
      <c r="BO3" s="306">
        <f>IF($ND$3&lt;=BO$2,1,0)*'PC-CV_Quiosque 1'!$E8*$NB$3</f>
        <v>27186.407075580169</v>
      </c>
      <c r="BP3" s="306">
        <f>IF($ND$3&lt;=BP$2,1,0)*'PC-CV_Quiosque 1'!$E8*$NB$3</f>
        <v>27186.407075580169</v>
      </c>
      <c r="BQ3" s="306">
        <f>IF($ND$3&lt;=BQ$2,1,0)*'PC-CV_Quiosque 1'!$E8*$NB$3</f>
        <v>27186.407075580169</v>
      </c>
      <c r="BR3" s="306">
        <f>IF($ND$3&lt;=BR$2,1,0)*'PC-CV_Quiosque 1'!$E8*$NB$3</f>
        <v>27186.407075580169</v>
      </c>
      <c r="BS3" s="306">
        <f>IF($ND$3&lt;=BS$2,1,0)*'PC-CV_Quiosque 1'!$E8*$NB$3</f>
        <v>27186.407075580169</v>
      </c>
      <c r="BT3" s="306">
        <f>IF($ND$3&lt;=BT$2,1,0)*'PC-CV_Quiosque 1'!$E8*$NB$3</f>
        <v>27186.407075580169</v>
      </c>
      <c r="BU3" s="306">
        <f>IF($ND$3&lt;=BU$2,1,0)*'PC-CV_Quiosque 1'!$E8*$NB$3</f>
        <v>27186.407075580169</v>
      </c>
      <c r="BV3" s="306">
        <f>IF($ND$3&lt;=BV$2,1,0)*'PC-CV_Quiosque 1'!$E8*$NB$3</f>
        <v>27186.407075580169</v>
      </c>
      <c r="BW3" s="306">
        <f>IF($ND$3&lt;=BW$2,1,0)*'PC-CV_Quiosque 1'!$E8*$NB$3</f>
        <v>27186.407075580169</v>
      </c>
      <c r="BX3" s="306">
        <f>IF($ND$3&lt;=BX$2,1,0)*'PC-CV_Quiosque 1'!$E8*$NB$3</f>
        <v>27186.407075580169</v>
      </c>
      <c r="BY3" s="306">
        <f>IF($ND$3&lt;=BY$2,1,0)*'PC-CV_Quiosque 1'!$E8*$NB$3</f>
        <v>27186.407075580169</v>
      </c>
      <c r="BZ3" s="306">
        <f>IF($ND$3&lt;=BZ$2,1,0)*'PC-CV_Quiosque 1'!$E8*$NB$3</f>
        <v>27186.407075580169</v>
      </c>
      <c r="CA3" s="306">
        <f>IF($ND$3&lt;=CA$2,1,0)*'PC-CV_Quiosque 1'!$E8*$NB$3</f>
        <v>27186.407075580169</v>
      </c>
      <c r="CB3" s="306">
        <f>IF($ND$3&lt;=CB$2,1,0)*'PC-CV_Quiosque 1'!$E8*$NB$3</f>
        <v>27186.407075580169</v>
      </c>
      <c r="CC3" s="306">
        <f>IF($ND$3&lt;=CC$2,1,0)*'PC-CV_Quiosque 1'!$E8*$NB$3</f>
        <v>27186.407075580169</v>
      </c>
      <c r="CD3" s="306">
        <f>IF($ND$3&lt;=CD$2,1,0)*'PC-CV_Quiosque 1'!$E8*$NB$3</f>
        <v>27186.407075580169</v>
      </c>
      <c r="CE3" s="306">
        <f>IF($ND$3&lt;=CE$2,1,0)*'PC-CV_Quiosque 1'!$E8*$NB$3</f>
        <v>27186.407075580169</v>
      </c>
      <c r="CF3" s="306">
        <f>IF($ND$3&lt;=CF$2,1,0)*'PC-CV_Quiosque 1'!$E8*$NB$3</f>
        <v>27186.407075580169</v>
      </c>
      <c r="CG3" s="306">
        <f>IF($ND$3&lt;=CG$2,1,0)*'PC-CV_Quiosque 1'!$E8*$NB$3</f>
        <v>27186.407075580169</v>
      </c>
      <c r="CH3" s="306">
        <f>IF($ND$3&lt;=CH$2,1,0)*'PC-CV_Quiosque 1'!$E8*$NB$3</f>
        <v>27186.407075580169</v>
      </c>
      <c r="CI3" s="306">
        <f>IF($ND$3&lt;=CI$2,1,0)*'PC-CV_Quiosque 1'!$E8*$NB$3</f>
        <v>27186.407075580169</v>
      </c>
      <c r="CJ3" s="306">
        <f>IF($ND$3&lt;=CJ$2,1,0)*'PC-CV_Quiosque 1'!$E8*$NB$3</f>
        <v>27186.407075580169</v>
      </c>
      <c r="CK3" s="306">
        <f>IF($ND$3&lt;=CK$2,1,0)*'PC-CV_Quiosque 1'!$E8*$NB$3</f>
        <v>27186.407075580169</v>
      </c>
      <c r="CL3" s="306">
        <f>IF($ND$3&lt;=CL$2,1,0)*'PC-CV_Quiosque 1'!$E8*$NB$3</f>
        <v>27186.407075580169</v>
      </c>
      <c r="CM3" s="306">
        <f>IF($ND$3&lt;=CM$2,1,0)*'PC-CV_Quiosque 1'!$E8*$NB$3</f>
        <v>27186.407075580169</v>
      </c>
      <c r="CN3" s="306">
        <f>IF($ND$3&lt;=CN$2,1,0)*'PC-CV_Quiosque 1'!$E8*$NB$3</f>
        <v>27186.407075580169</v>
      </c>
      <c r="CO3" s="306">
        <f>IF($ND$3&lt;=CO$2,1,0)*'PC-CV_Quiosque 1'!$E8*$NB$3</f>
        <v>27186.407075580169</v>
      </c>
      <c r="CP3" s="306">
        <f>IF($ND$3&lt;=CP$2,1,0)*'PC-CV_Quiosque 1'!$E8*$NB$3</f>
        <v>27186.407075580169</v>
      </c>
      <c r="CQ3" s="306">
        <f>IF($ND$3&lt;=CQ$2,1,0)*'PC-CV_Quiosque 1'!$E8*$NB$3</f>
        <v>27186.407075580169</v>
      </c>
      <c r="CR3" s="306">
        <f>IF($ND$3&lt;=CR$2,1,0)*'PC-CV_Quiosque 1'!$E8*$NB$3</f>
        <v>27186.407075580169</v>
      </c>
      <c r="CS3" s="306">
        <f>IF($ND$3&lt;=CS$2,1,0)*'PC-CV_Quiosque 1'!$E8*$NB$3</f>
        <v>27186.407075580169</v>
      </c>
      <c r="CT3" s="306">
        <f>IF($ND$3&lt;=CT$2,1,0)*'PC-CV_Quiosque 1'!$E8*$NB$3</f>
        <v>27186.407075580169</v>
      </c>
      <c r="CU3" s="306">
        <f>IF($ND$3&lt;=CU$2,1,0)*'PC-CV_Quiosque 1'!$E8*$NB$3</f>
        <v>27186.407075580169</v>
      </c>
      <c r="CV3" s="306">
        <f>IF($ND$3&lt;=CV$2,1,0)*'PC-CV_Quiosque 1'!$E8*$NB$3</f>
        <v>27186.407075580169</v>
      </c>
      <c r="CW3" s="306">
        <f>IF($ND$3&lt;=CW$2,1,0)*'PC-CV_Quiosque 1'!$E8*$NB$3</f>
        <v>27186.407075580169</v>
      </c>
      <c r="CX3" s="306">
        <f>IF($ND$3&lt;=CX$2,1,0)*'PC-CV_Quiosque 1'!$E8*$NB$3</f>
        <v>27186.407075580169</v>
      </c>
      <c r="CY3" s="306">
        <f>IF($ND$3&lt;=CY$2,1,0)*'PC-CV_Quiosque 1'!$E8*$NB$3</f>
        <v>27186.407075580169</v>
      </c>
      <c r="CZ3" s="306">
        <f>IF($ND$3&lt;=CZ$2,1,0)*'PC-CV_Quiosque 1'!$E8*$NB$3</f>
        <v>27186.407075580169</v>
      </c>
      <c r="DA3" s="306">
        <f>IF($ND$3&lt;=DA$2,1,0)*'PC-CV_Quiosque 1'!$E8*$NB$3</f>
        <v>27186.407075580169</v>
      </c>
      <c r="DB3" s="306">
        <f>IF($ND$3&lt;=DB$2,1,0)*'PC-CV_Quiosque 1'!$E8*$NB$3</f>
        <v>27186.407075580169</v>
      </c>
      <c r="DC3" s="306">
        <f>IF($ND$3&lt;=DC$2,1,0)*'PC-CV_Quiosque 1'!$E8*$NB$3</f>
        <v>27186.407075580169</v>
      </c>
      <c r="DD3" s="306">
        <f>IF($ND$3&lt;=DD$2,1,0)*'PC-CV_Quiosque 1'!$E8*$NB$3</f>
        <v>27186.407075580169</v>
      </c>
      <c r="DE3" s="306">
        <f>IF($ND$3&lt;=DE$2,1,0)*'PC-CV_Quiosque 1'!$E8*$NB$3</f>
        <v>27186.407075580169</v>
      </c>
      <c r="DF3" s="306">
        <f>IF($ND$3&lt;=DF$2,1,0)*'PC-CV_Quiosque 1'!$E8*$NB$3</f>
        <v>27186.407075580169</v>
      </c>
      <c r="DG3" s="306">
        <f>IF($ND$3&lt;=DG$2,1,0)*'PC-CV_Quiosque 1'!$E8*$NB$3</f>
        <v>27186.407075580169</v>
      </c>
      <c r="DH3" s="306">
        <f>IF($ND$3&lt;=DH$2,1,0)*'PC-CV_Quiosque 1'!$E8*$NB$3</f>
        <v>27186.407075580169</v>
      </c>
      <c r="DI3" s="306">
        <f>IF($ND$3&lt;=DI$2,1,0)*'PC-CV_Quiosque 1'!$E8*$NB$3</f>
        <v>27186.407075580169</v>
      </c>
      <c r="DJ3" s="306">
        <f>IF($ND$3&lt;=DJ$2,1,0)*'PC-CV_Quiosque 1'!$E8*$NB$3</f>
        <v>27186.407075580169</v>
      </c>
      <c r="DK3" s="306">
        <f>IF($ND$3&lt;=DK$2,1,0)*'PC-CV_Quiosque 1'!$E8*$NB$3</f>
        <v>27186.407075580169</v>
      </c>
      <c r="DL3" s="306">
        <f>IF($ND$3&lt;=DL$2,1,0)*'PC-CV_Quiosque 1'!$E8*$NB$3</f>
        <v>27186.407075580169</v>
      </c>
      <c r="DM3" s="306">
        <f>IF($ND$3&lt;=DM$2,1,0)*'PC-CV_Quiosque 1'!$E8*$NB$3</f>
        <v>27186.407075580169</v>
      </c>
      <c r="DN3" s="306">
        <f>IF($ND$3&lt;=DN$2,1,0)*'PC-CV_Quiosque 1'!$E8*$NB$3</f>
        <v>27186.407075580169</v>
      </c>
      <c r="DO3" s="306">
        <f>IF($ND$3&lt;=DO$2,1,0)*'PC-CV_Quiosque 1'!$E8*$NB$3</f>
        <v>27186.407075580169</v>
      </c>
      <c r="DP3" s="306">
        <f>IF($ND$3&lt;=DP$2,1,0)*'PC-CV_Quiosque 1'!$E8*$NB$3</f>
        <v>27186.407075580169</v>
      </c>
      <c r="DQ3" s="306">
        <f>IF($ND$3&lt;=DQ$2,1,0)*'PC-CV_Quiosque 1'!$E8*$NB$3</f>
        <v>27186.407075580169</v>
      </c>
      <c r="DR3" s="306">
        <f>IF($ND$3&lt;=DR$2,1,0)*'PC-CV_Quiosque 1'!$E8*$NB$3</f>
        <v>27186.407075580169</v>
      </c>
      <c r="DS3" s="306">
        <f>IF($ND$3&lt;=DS$2,1,0)*'PC-CV_Quiosque 1'!$E8*$NB$3</f>
        <v>27186.407075580169</v>
      </c>
      <c r="DT3" s="306">
        <f>IF($ND$3&lt;=DT$2,1,0)*'PC-CV_Quiosque 1'!$E8*$NB$3</f>
        <v>27186.407075580169</v>
      </c>
      <c r="DU3" s="306">
        <f>IF($ND$3&lt;=DU$2,1,0)*'PC-CV_Quiosque 1'!$E8*$NB$3</f>
        <v>27186.407075580169</v>
      </c>
      <c r="DV3" s="306">
        <f>IF($ND$3&lt;=DV$2,1,0)*'PC-CV_Quiosque 1'!$E8*$NB$3</f>
        <v>27186.407075580169</v>
      </c>
      <c r="DW3" s="306">
        <f>IF($ND$3&lt;=DW$2,1,0)*'PC-CV_Quiosque 1'!$E8*$NB$3</f>
        <v>27186.407075580169</v>
      </c>
      <c r="DX3" s="306">
        <f>IF($ND$3&lt;=DX$2,1,0)*'PC-CV_Quiosque 1'!$E8*$NB$3</f>
        <v>27186.407075580169</v>
      </c>
      <c r="DY3" s="306">
        <f>IF($ND$3&lt;=DY$2,1,0)*'PC-CV_Quiosque 1'!$E8*$NB$3</f>
        <v>27186.407075580169</v>
      </c>
      <c r="DZ3" s="306">
        <f>IF($ND$3&lt;=DZ$2,1,0)*'PC-CV_Quiosque 1'!$E8*$NB$3</f>
        <v>27186.407075580169</v>
      </c>
      <c r="EA3" s="306">
        <f>IF($ND$3&lt;=EA$2,1,0)*'PC-CV_Quiosque 1'!$E8*$NB$3</f>
        <v>27186.407075580169</v>
      </c>
      <c r="EB3" s="306">
        <f>IF($ND$3&lt;=EB$2,1,0)*'PC-CV_Quiosque 1'!$E8*$NB$3</f>
        <v>27186.407075580169</v>
      </c>
      <c r="EC3" s="306">
        <f>IF($ND$3&lt;=EC$2,1,0)*'PC-CV_Quiosque 1'!$E8*$NB$3</f>
        <v>27186.407075580169</v>
      </c>
      <c r="ED3" s="306">
        <f>IF($ND$3&lt;=ED$2,1,0)*'PC-CV_Quiosque 1'!$E8*$NB$3</f>
        <v>27186.407075580169</v>
      </c>
      <c r="EE3" s="306">
        <f>IF($ND$3&lt;=EE$2,1,0)*'PC-CV_Quiosque 1'!$E8*$NB$3</f>
        <v>27186.407075580169</v>
      </c>
      <c r="EF3" s="306">
        <f>IF($ND$3&lt;=EF$2,1,0)*'PC-CV_Quiosque 1'!$E8*$NB$3</f>
        <v>27186.407075580169</v>
      </c>
      <c r="EG3" s="306">
        <f>IF($ND$3&lt;=EG$2,1,0)*'PC-CV_Quiosque 1'!$E8*$NB$3</f>
        <v>27186.407075580169</v>
      </c>
      <c r="EH3" s="306">
        <f>IF($ND$3&lt;=EH$2,1,0)*'PC-CV_Quiosque 1'!$E8*$NB$3</f>
        <v>27186.407075580169</v>
      </c>
      <c r="EI3" s="306">
        <f>IF($ND$3&lt;=EI$2,1,0)*'PC-CV_Quiosque 1'!$E8*$NB$3</f>
        <v>27186.407075580169</v>
      </c>
      <c r="EJ3" s="306">
        <f>IF($ND$3&lt;=EJ$2,1,0)*'PC-CV_Quiosque 1'!$E8*$NB$3</f>
        <v>27186.407075580169</v>
      </c>
      <c r="EK3" s="306">
        <f>IF($ND$3&lt;=EK$2,1,0)*'PC-CV_Quiosque 1'!$E8*$NB$3</f>
        <v>27186.407075580169</v>
      </c>
      <c r="EL3" s="306">
        <f>IF($ND$3&lt;=EL$2,1,0)*'PC-CV_Quiosque 1'!$E8*$NB$3</f>
        <v>27186.407075580169</v>
      </c>
      <c r="EM3" s="306">
        <f>IF($ND$3&lt;=EM$2,1,0)*'PC-CV_Quiosque 1'!$E8*$NB$3</f>
        <v>27186.407075580169</v>
      </c>
      <c r="EN3" s="306">
        <f>IF($ND$3&lt;=EN$2,1,0)*'PC-CV_Quiosque 1'!$E8*$NB$3</f>
        <v>27186.407075580169</v>
      </c>
      <c r="EO3" s="306">
        <f>IF($ND$3&lt;=EO$2,1,0)*'PC-CV_Quiosque 1'!$E8*$NB$3</f>
        <v>27186.407075580169</v>
      </c>
      <c r="EP3" s="306">
        <f>IF($ND$3&lt;=EP$2,1,0)*'PC-CV_Quiosque 1'!$E8*$NB$3</f>
        <v>27186.407075580169</v>
      </c>
      <c r="EQ3" s="306">
        <f>IF($ND$3&lt;=EQ$2,1,0)*'PC-CV_Quiosque 1'!$E8*$NB$3</f>
        <v>27186.407075580169</v>
      </c>
      <c r="ER3" s="306">
        <f>IF($ND$3&lt;=ER$2,1,0)*'PC-CV_Quiosque 1'!$E8*$NB$3</f>
        <v>27186.407075580169</v>
      </c>
      <c r="ES3" s="306">
        <f>IF($ND$3&lt;=ES$2,1,0)*'PC-CV_Quiosque 1'!$E8*$NB$3</f>
        <v>27186.407075580169</v>
      </c>
      <c r="ET3" s="306">
        <f>IF($ND$3&lt;=ET$2,1,0)*'PC-CV_Quiosque 1'!$E8*$NB$3</f>
        <v>27186.407075580169</v>
      </c>
      <c r="EU3" s="306">
        <f>IF($ND$3&lt;=EU$2,1,0)*'PC-CV_Quiosque 1'!$E8*$NB$3</f>
        <v>27186.407075580169</v>
      </c>
      <c r="EV3" s="306">
        <f>IF($ND$3&lt;=EV$2,1,0)*'PC-CV_Quiosque 1'!$E8*$NB$3</f>
        <v>27186.407075580169</v>
      </c>
      <c r="EW3" s="306">
        <f>IF($ND$3&lt;=EW$2,1,0)*'PC-CV_Quiosque 1'!$E8*$NB$3</f>
        <v>27186.407075580169</v>
      </c>
      <c r="EX3" s="306">
        <f>IF($ND$3&lt;=EX$2,1,0)*'PC-CV_Quiosque 1'!$E8*$NB$3</f>
        <v>27186.407075580169</v>
      </c>
      <c r="EY3" s="306">
        <f>IF($ND$3&lt;=EY$2,1,0)*'PC-CV_Quiosque 1'!$E8*$NB$3</f>
        <v>27186.407075580169</v>
      </c>
      <c r="EZ3" s="306">
        <f>IF($ND$3&lt;=EZ$2,1,0)*'PC-CV_Quiosque 1'!$E8*$NB$3</f>
        <v>27186.407075580169</v>
      </c>
      <c r="FA3" s="306">
        <f>IF($ND$3&lt;=FA$2,1,0)*'PC-CV_Quiosque 1'!$E8*$NB$3</f>
        <v>27186.407075580169</v>
      </c>
      <c r="FB3" s="306">
        <f>IF($ND$3&lt;=FB$2,1,0)*'PC-CV_Quiosque 1'!$E8*$NB$3</f>
        <v>27186.407075580169</v>
      </c>
      <c r="FC3" s="306">
        <f>IF($ND$3&lt;=FC$2,1,0)*'PC-CV_Quiosque 1'!$E8*$NB$3</f>
        <v>27186.407075580169</v>
      </c>
      <c r="FD3" s="306">
        <f>IF($ND$3&lt;=FD$2,1,0)*'PC-CV_Quiosque 1'!$E8*$NB$3</f>
        <v>27186.407075580169</v>
      </c>
      <c r="FE3" s="306">
        <f>IF($ND$3&lt;=FE$2,1,0)*'PC-CV_Quiosque 1'!$E8*$NB$3</f>
        <v>27186.407075580169</v>
      </c>
      <c r="FF3" s="306">
        <f>IF($ND$3&lt;=FF$2,1,0)*'PC-CV_Quiosque 1'!$E8*$NB$3</f>
        <v>27186.407075580169</v>
      </c>
      <c r="FG3" s="306">
        <f>IF($ND$3&lt;=FG$2,1,0)*'PC-CV_Quiosque 1'!$E8*$NB$3</f>
        <v>27186.407075580169</v>
      </c>
      <c r="FH3" s="306">
        <f>IF($ND$3&lt;=FH$2,1,0)*'PC-CV_Quiosque 1'!$E8*$NB$3</f>
        <v>27186.407075580169</v>
      </c>
      <c r="FI3" s="306">
        <f>IF($ND$3&lt;=FI$2,1,0)*'PC-CV_Quiosque 1'!$E8*$NB$3</f>
        <v>27186.407075580169</v>
      </c>
      <c r="FJ3" s="306">
        <f>IF($ND$3&lt;=FJ$2,1,0)*'PC-CV_Quiosque 1'!$E8*$NB$3</f>
        <v>27186.407075580169</v>
      </c>
      <c r="FK3" s="306">
        <f>IF($ND$3&lt;=FK$2,1,0)*'PC-CV_Quiosque 1'!$E8*$NB$3</f>
        <v>27186.407075580169</v>
      </c>
      <c r="FL3" s="306">
        <f>IF($ND$3&lt;=FL$2,1,0)*'PC-CV_Quiosque 1'!$E8*$NB$3</f>
        <v>27186.407075580169</v>
      </c>
      <c r="FM3" s="306">
        <f>IF($ND$3&lt;=FM$2,1,0)*'PC-CV_Quiosque 1'!$E8*$NB$3</f>
        <v>27186.407075580169</v>
      </c>
      <c r="FN3" s="306">
        <f>IF($ND$3&lt;=FN$2,1,0)*'PC-CV_Quiosque 1'!$E8*$NB$3</f>
        <v>27186.407075580169</v>
      </c>
      <c r="FO3" s="306">
        <f>IF($ND$3&lt;=FO$2,1,0)*'PC-CV_Quiosque 1'!$E8*$NB$3</f>
        <v>27186.407075580169</v>
      </c>
      <c r="FP3" s="306">
        <f>IF($ND$3&lt;=FP$2,1,0)*'PC-CV_Quiosque 1'!$E8*$NB$3</f>
        <v>27186.407075580169</v>
      </c>
      <c r="FQ3" s="306">
        <f>IF($ND$3&lt;=FQ$2,1,0)*'PC-CV_Quiosque 1'!$E8*$NB$3</f>
        <v>27186.407075580169</v>
      </c>
      <c r="FR3" s="306">
        <f>IF($ND$3&lt;=FR$2,1,0)*'PC-CV_Quiosque 1'!$E8*$NB$3</f>
        <v>27186.407075580169</v>
      </c>
      <c r="FS3" s="306">
        <f>IF($ND$3&lt;=FS$2,1,0)*'PC-CV_Quiosque 1'!$E8*$NB$3</f>
        <v>27186.407075580169</v>
      </c>
      <c r="FT3" s="306">
        <f>IF($ND$3&lt;=FT$2,1,0)*'PC-CV_Quiosque 1'!$E8*$NB$3</f>
        <v>27186.407075580169</v>
      </c>
      <c r="FU3" s="306">
        <f>IF($ND$3&lt;=FU$2,1,0)*'PC-CV_Quiosque 1'!$E8*$NB$3</f>
        <v>27186.407075580169</v>
      </c>
      <c r="FV3" s="306">
        <f>IF($ND$3&lt;=FV$2,1,0)*'PC-CV_Quiosque 1'!$E8*$NB$3</f>
        <v>27186.407075580169</v>
      </c>
      <c r="FW3" s="306">
        <f>IF($ND$3&lt;=FW$2,1,0)*'PC-CV_Quiosque 1'!$E8*$NB$3</f>
        <v>27186.407075580169</v>
      </c>
      <c r="FX3" s="306">
        <f>IF($ND$3&lt;=FX$2,1,0)*'PC-CV_Quiosque 1'!$E8*$NB$3</f>
        <v>27186.407075580169</v>
      </c>
      <c r="FY3" s="306">
        <f>IF($ND$3&lt;=FY$2,1,0)*'PC-CV_Quiosque 1'!$E8*$NB$3</f>
        <v>27186.407075580169</v>
      </c>
      <c r="FZ3" s="306">
        <f>IF($ND$3&lt;=FZ$2,1,0)*'PC-CV_Quiosque 1'!$E8*$NB$3</f>
        <v>27186.407075580169</v>
      </c>
      <c r="GA3" s="306">
        <f>IF($ND$3&lt;=GA$2,1,0)*'PC-CV_Quiosque 1'!$E8*$NB$3</f>
        <v>27186.407075580169</v>
      </c>
      <c r="GB3" s="306">
        <f>IF($ND$3&lt;=GB$2,1,0)*'PC-CV_Quiosque 1'!$E8*$NB$3</f>
        <v>27186.407075580169</v>
      </c>
      <c r="GC3" s="306">
        <f>IF($ND$3&lt;=GC$2,1,0)*'PC-CV_Quiosque 1'!$E8*$NB$3</f>
        <v>27186.407075580169</v>
      </c>
      <c r="GD3" s="306">
        <f>IF($ND$3&lt;=GD$2,1,0)*'PC-CV_Quiosque 1'!$E8*$NB$3</f>
        <v>27186.407075580169</v>
      </c>
      <c r="GE3" s="306">
        <f>IF($ND$3&lt;=GE$2,1,0)*'PC-CV_Quiosque 1'!$E8*$NB$3</f>
        <v>27186.407075580169</v>
      </c>
      <c r="GF3" s="306">
        <f>IF($ND$3&lt;=GF$2,1,0)*'PC-CV_Quiosque 1'!$E8*$NB$3</f>
        <v>27186.407075580169</v>
      </c>
      <c r="GG3" s="306">
        <f>IF($ND$3&lt;=GG$2,1,0)*'PC-CV_Quiosque 1'!$E8*$NB$3</f>
        <v>27186.407075580169</v>
      </c>
      <c r="GH3" s="306">
        <f>IF($ND$3&lt;=GH$2,1,0)*'PC-CV_Quiosque 1'!$E8*$NB$3</f>
        <v>27186.407075580169</v>
      </c>
      <c r="GI3" s="306">
        <f>IF($ND$3&lt;=GI$2,1,0)*'PC-CV_Quiosque 1'!$E8*$NB$3</f>
        <v>27186.407075580169</v>
      </c>
      <c r="GJ3" s="306">
        <f>IF($ND$3&lt;=GJ$2,1,0)*'PC-CV_Quiosque 1'!$E8*$NB$3</f>
        <v>27186.407075580169</v>
      </c>
      <c r="GK3" s="306">
        <f>IF($ND$3&lt;=GK$2,1,0)*'PC-CV_Quiosque 1'!$E8*$NB$3</f>
        <v>27186.407075580169</v>
      </c>
      <c r="GL3" s="306">
        <f>IF($ND$3&lt;=GL$2,1,0)*'PC-CV_Quiosque 1'!$E8*$NB$3</f>
        <v>27186.407075580169</v>
      </c>
      <c r="GM3" s="306">
        <f>IF($ND$3&lt;=GM$2,1,0)*'PC-CV_Quiosque 1'!$E8*$NB$3</f>
        <v>27186.407075580169</v>
      </c>
      <c r="GN3" s="306">
        <f>IF($ND$3&lt;=GN$2,1,0)*'PC-CV_Quiosque 1'!$E8*$NB$3</f>
        <v>27186.407075580169</v>
      </c>
      <c r="GO3" s="306">
        <f>IF($ND$3&lt;=GO$2,1,0)*'PC-CV_Quiosque 1'!$E8*$NB$3</f>
        <v>27186.407075580169</v>
      </c>
      <c r="GP3" s="306">
        <f>IF($ND$3&lt;=GP$2,1,0)*'PC-CV_Quiosque 1'!$E8*$NB$3</f>
        <v>27186.407075580169</v>
      </c>
      <c r="GQ3" s="306">
        <f>IF($ND$3&lt;=GQ$2,1,0)*'PC-CV_Quiosque 1'!$E8*$NB$3</f>
        <v>27186.407075580169</v>
      </c>
      <c r="GR3" s="306">
        <f>IF($ND$3&lt;=GR$2,1,0)*'PC-CV_Quiosque 1'!$E8*$NB$3</f>
        <v>27186.407075580169</v>
      </c>
      <c r="GS3" s="306">
        <f>IF($ND$3&lt;=GS$2,1,0)*'PC-CV_Quiosque 1'!$E8*$NB$3</f>
        <v>27186.407075580169</v>
      </c>
      <c r="GT3" s="306">
        <f>IF($ND$3&lt;=GT$2,1,0)*'PC-CV_Quiosque 1'!$E8*$NB$3</f>
        <v>27186.407075580169</v>
      </c>
      <c r="GU3" s="306">
        <f>IF($ND$3&lt;=GU$2,1,0)*'PC-CV_Quiosque 1'!$E8*$NB$3</f>
        <v>27186.407075580169</v>
      </c>
      <c r="GV3" s="306">
        <f>IF($ND$3&lt;=GV$2,1,0)*'PC-CV_Quiosque 1'!$E8*$NB$3</f>
        <v>27186.407075580169</v>
      </c>
      <c r="GW3" s="306">
        <f>IF($ND$3&lt;=GW$2,1,0)*'PC-CV_Quiosque 1'!$E8*$NB$3</f>
        <v>27186.407075580169</v>
      </c>
      <c r="GX3" s="306">
        <f>IF($ND$3&lt;=GX$2,1,0)*'PC-CV_Quiosque 1'!$E8*$NB$3</f>
        <v>27186.407075580169</v>
      </c>
      <c r="GY3" s="306">
        <f>IF($ND$3&lt;=GY$2,1,0)*'PC-CV_Quiosque 1'!$E8*$NB$3</f>
        <v>27186.407075580169</v>
      </c>
      <c r="GZ3" s="306">
        <f>IF($ND$3&lt;=GZ$2,1,0)*'PC-CV_Quiosque 1'!$E8*$NB$3</f>
        <v>27186.407075580169</v>
      </c>
      <c r="HA3" s="306">
        <f>IF($ND$3&lt;=HA$2,1,0)*'PC-CV_Quiosque 1'!$E8*$NB$3</f>
        <v>27186.407075580169</v>
      </c>
      <c r="HB3" s="306">
        <f>IF($ND$3&lt;=HB$2,1,0)*'PC-CV_Quiosque 1'!$E8*$NB$3</f>
        <v>27186.407075580169</v>
      </c>
      <c r="HC3" s="306">
        <f>IF($ND$3&lt;=HC$2,1,0)*'PC-CV_Quiosque 1'!$E8*$NB$3</f>
        <v>27186.407075580169</v>
      </c>
      <c r="HD3" s="306">
        <f>IF($ND$3&lt;=HD$2,1,0)*'PC-CV_Quiosque 1'!$E8*$NB$3</f>
        <v>27186.407075580169</v>
      </c>
      <c r="HE3" s="306">
        <f>IF($ND$3&lt;=HE$2,1,0)*'PC-CV_Quiosque 1'!$E8*$NB$3</f>
        <v>27186.407075580169</v>
      </c>
      <c r="HF3" s="306">
        <f>IF($ND$3&lt;=HF$2,1,0)*'PC-CV_Quiosque 1'!$E8*$NB$3</f>
        <v>27186.407075580169</v>
      </c>
      <c r="HG3" s="306">
        <f>IF($ND$3&lt;=HG$2,1,0)*'PC-CV_Quiosque 1'!$E8*$NB$3</f>
        <v>27186.407075580169</v>
      </c>
      <c r="HH3" s="306">
        <f>IF($ND$3&lt;=HH$2,1,0)*'PC-CV_Quiosque 1'!$E8*$NB$3</f>
        <v>27186.407075580169</v>
      </c>
      <c r="HI3" s="306">
        <f>IF($ND$3&lt;=HI$2,1,0)*'PC-CV_Quiosque 1'!$E8*$NB$3</f>
        <v>27186.407075580169</v>
      </c>
      <c r="HJ3" s="306">
        <f>IF($ND$3&lt;=HJ$2,1,0)*'PC-CV_Quiosque 1'!$E8*$NB$3</f>
        <v>27186.407075580169</v>
      </c>
      <c r="HK3" s="306">
        <f>IF($ND$3&lt;=HK$2,1,0)*'PC-CV_Quiosque 1'!$E8*$NB$3</f>
        <v>27186.407075580169</v>
      </c>
      <c r="HL3" s="306">
        <f>IF($ND$3&lt;=HL$2,1,0)*'PC-CV_Quiosque 1'!$E8*$NB$3</f>
        <v>27186.407075580169</v>
      </c>
      <c r="HM3" s="306">
        <f>IF($ND$3&lt;=HM$2,1,0)*'PC-CV_Quiosque 1'!$E8*$NB$3</f>
        <v>27186.407075580169</v>
      </c>
      <c r="HN3" s="306">
        <f>IF($ND$3&lt;=HN$2,1,0)*'PC-CV_Quiosque 1'!$E8*$NB$3</f>
        <v>27186.407075580169</v>
      </c>
      <c r="HO3" s="306">
        <f>IF($ND$3&lt;=HO$2,1,0)*'PC-CV_Quiosque 1'!$E8*$NB$3</f>
        <v>27186.407075580169</v>
      </c>
      <c r="HP3" s="306">
        <f>IF($ND$3&lt;=HP$2,1,0)*'PC-CV_Quiosque 1'!$E8*$NB$3</f>
        <v>27186.407075580169</v>
      </c>
      <c r="HQ3" s="306">
        <f>IF($ND$3&lt;=HQ$2,1,0)*'PC-CV_Quiosque 1'!$E8*$NB$3</f>
        <v>27186.407075580169</v>
      </c>
      <c r="HR3" s="306">
        <f>IF($ND$3&lt;=HR$2,1,0)*'PC-CV_Quiosque 1'!$E8*$NB$3</f>
        <v>27186.407075580169</v>
      </c>
      <c r="HS3" s="306">
        <f>IF($ND$3&lt;=HS$2,1,0)*'PC-CV_Quiosque 1'!$E8*$NB$3</f>
        <v>27186.407075580169</v>
      </c>
      <c r="HT3" s="306">
        <f>IF($ND$3&lt;=HT$2,1,0)*'PC-CV_Quiosque 1'!$E8*$NB$3</f>
        <v>27186.407075580169</v>
      </c>
      <c r="HU3" s="306">
        <f>IF($ND$3&lt;=HU$2,1,0)*'PC-CV_Quiosque 1'!$E8*$NB$3</f>
        <v>27186.407075580169</v>
      </c>
      <c r="HV3" s="306">
        <f>IF($ND$3&lt;=HV$2,1,0)*'PC-CV_Quiosque 1'!$E8*$NB$3</f>
        <v>27186.407075580169</v>
      </c>
      <c r="HW3" s="306">
        <f>IF($ND$3&lt;=HW$2,1,0)*'PC-CV_Quiosque 1'!$E8*$NB$3</f>
        <v>27186.407075580169</v>
      </c>
      <c r="HX3" s="306">
        <f>IF($ND$3&lt;=HX$2,1,0)*'PC-CV_Quiosque 1'!$E8*$NB$3</f>
        <v>27186.407075580169</v>
      </c>
      <c r="HY3" s="306">
        <f>IF($ND$3&lt;=HY$2,1,0)*'PC-CV_Quiosque 1'!$E8*$NB$3</f>
        <v>27186.407075580169</v>
      </c>
      <c r="HZ3" s="306">
        <f>IF($ND$3&lt;=HZ$2,1,0)*'PC-CV_Quiosque 1'!$E8*$NB$3</f>
        <v>27186.407075580169</v>
      </c>
      <c r="IA3" s="306">
        <f>IF($ND$3&lt;=IA$2,1,0)*'PC-CV_Quiosque 1'!$E8*$NB$3</f>
        <v>27186.407075580169</v>
      </c>
      <c r="IB3" s="306">
        <f>IF($ND$3&lt;=IB$2,1,0)*'PC-CV_Quiosque 1'!$E8*$NB$3</f>
        <v>27186.407075580169</v>
      </c>
      <c r="IC3" s="306">
        <f>IF($ND$3&lt;=IC$2,1,0)*'PC-CV_Quiosque 1'!$E8*$NB$3</f>
        <v>27186.407075580169</v>
      </c>
      <c r="ID3" s="306">
        <f>IF($ND$3&lt;=ID$2,1,0)*'PC-CV_Quiosque 1'!$E8*$NB$3</f>
        <v>27186.407075580169</v>
      </c>
      <c r="IE3" s="306">
        <f>IF($ND$3&lt;=IE$2,1,0)*'PC-CV_Quiosque 1'!$E8*$NB$3</f>
        <v>27186.407075580169</v>
      </c>
      <c r="IF3" s="306">
        <f>IF($ND$3&lt;=IF$2,1,0)*'PC-CV_Quiosque 1'!$E8*$NB$3</f>
        <v>27186.407075580169</v>
      </c>
      <c r="IG3" s="306">
        <f>IF($ND$3&lt;=IG$2,1,0)*'PC-CV_Quiosque 1'!$E8*$NB$3</f>
        <v>27186.407075580169</v>
      </c>
      <c r="IH3" s="306">
        <f>IF($ND$3&lt;=IH$2,1,0)*'PC-CV_Quiosque 1'!$E8*$NB$3</f>
        <v>27186.407075580169</v>
      </c>
      <c r="II3" s="306">
        <f>IF($ND$3&lt;=II$2,1,0)*'PC-CV_Quiosque 1'!$E8*$NB$3</f>
        <v>27186.407075580169</v>
      </c>
      <c r="IJ3" s="306">
        <f>IF($ND$3&lt;=IJ$2,1,0)*'PC-CV_Quiosque 1'!$E8*$NB$3</f>
        <v>27186.407075580169</v>
      </c>
      <c r="IK3" s="306">
        <f>IF($ND$3&lt;=IK$2,1,0)*'PC-CV_Quiosque 1'!$E8*$NB$3</f>
        <v>27186.407075580169</v>
      </c>
      <c r="IL3" s="306">
        <f>IF($ND$3&lt;=IL$2,1,0)*'PC-CV_Quiosque 1'!$E8*$NB$3</f>
        <v>27186.407075580169</v>
      </c>
      <c r="IM3" s="306">
        <f>IF($ND$3&lt;=IM$2,1,0)*'PC-CV_Quiosque 1'!$E8*$NB$3</f>
        <v>27186.407075580169</v>
      </c>
      <c r="IN3" s="306">
        <f>IF($ND$3&lt;=IN$2,1,0)*'PC-CV_Quiosque 1'!$E8*$NB$3</f>
        <v>27186.407075580169</v>
      </c>
      <c r="IO3" s="306">
        <f>IF($ND$3&lt;=IO$2,1,0)*'PC-CV_Quiosque 1'!$E8*$NB$3</f>
        <v>27186.407075580169</v>
      </c>
      <c r="IP3" s="306">
        <f>IF($ND$3&lt;=IP$2,1,0)*'PC-CV_Quiosque 1'!$E8*$NB$3</f>
        <v>27186.407075580169</v>
      </c>
      <c r="IQ3" s="306">
        <f>IF($ND$3&lt;=IQ$2,1,0)*'PC-CV_Quiosque 1'!$E8*$NB$3</f>
        <v>27186.407075580169</v>
      </c>
      <c r="IR3" s="306">
        <f>IF($ND$3&lt;=IR$2,1,0)*'PC-CV_Quiosque 1'!$E8*$NB$3</f>
        <v>27186.407075580169</v>
      </c>
      <c r="IS3" s="306">
        <f>IF($ND$3&lt;=IS$2,1,0)*'PC-CV_Quiosque 1'!$E8*$NB$3</f>
        <v>27186.407075580169</v>
      </c>
      <c r="IT3" s="306">
        <f>IF($ND$3&lt;=IT$2,1,0)*'PC-CV_Quiosque 1'!$E8*$NB$3</f>
        <v>27186.407075580169</v>
      </c>
      <c r="IU3" s="306">
        <f>IF($ND$3&lt;=IU$2,1,0)*'PC-CV_Quiosque 1'!$E8*$NB$3</f>
        <v>27186.407075580169</v>
      </c>
      <c r="IV3" s="306">
        <f>IF($ND$3&lt;=IV$2,1,0)*'PC-CV_Quiosque 1'!$E8*$NB$3</f>
        <v>27186.407075580169</v>
      </c>
      <c r="IW3" s="306">
        <f>IF($ND$3&lt;=IW$2,1,0)*'PC-CV_Quiosque 1'!$E8*$NB$3</f>
        <v>27186.407075580169</v>
      </c>
      <c r="IX3" s="306">
        <f>IF($ND$3&lt;=IX$2,1,0)*'PC-CV_Quiosque 1'!$E8*$NB$3</f>
        <v>27186.407075580169</v>
      </c>
      <c r="IY3" s="306">
        <f>IF($ND$3&lt;=IY$2,1,0)*'PC-CV_Quiosque 1'!$E8*$NB$3</f>
        <v>27186.407075580169</v>
      </c>
      <c r="IZ3" s="306">
        <f>IF($ND$3&lt;=IZ$2,1,0)*'PC-CV_Quiosque 1'!$E8*$NB$3</f>
        <v>27186.407075580169</v>
      </c>
      <c r="JA3" s="306">
        <f>IF($ND$3&lt;=JA$2,1,0)*'PC-CV_Quiosque 1'!$E8*$NB$3</f>
        <v>27186.407075580169</v>
      </c>
      <c r="JB3" s="306">
        <f>IF($ND$3&lt;=JB$2,1,0)*'PC-CV_Quiosque 1'!$E8*$NB$3</f>
        <v>27186.407075580169</v>
      </c>
      <c r="JC3" s="306">
        <f>IF($ND$3&lt;=JC$2,1,0)*'PC-CV_Quiosque 1'!$E8*$NB$3</f>
        <v>27186.407075580169</v>
      </c>
      <c r="JD3" s="306">
        <f>IF($ND$3&lt;=JD$2,1,0)*'PC-CV_Quiosque 1'!$E8*$NB$3</f>
        <v>27186.407075580169</v>
      </c>
      <c r="JE3" s="306">
        <f>IF($ND$3&lt;=JE$2,1,0)*'PC-CV_Quiosque 1'!$E8*$NB$3</f>
        <v>27186.407075580169</v>
      </c>
      <c r="JF3" s="306">
        <f>IF($ND$3&lt;=JF$2,1,0)*'PC-CV_Quiosque 1'!$E8*$NB$3</f>
        <v>27186.407075580169</v>
      </c>
      <c r="JG3" s="306">
        <f>IF($ND$3&lt;=JG$2,1,0)*'PC-CV_Quiosque 1'!$E8*$NB$3</f>
        <v>27186.407075580169</v>
      </c>
      <c r="JH3" s="306">
        <f>IF($ND$3&lt;=JH$2,1,0)*'PC-CV_Quiosque 1'!$E8*$NB$3</f>
        <v>27186.407075580169</v>
      </c>
      <c r="JI3" s="306">
        <f>IF($ND$3&lt;=JI$2,1,0)*'PC-CV_Quiosque 1'!$E8*$NB$3</f>
        <v>27186.407075580169</v>
      </c>
      <c r="JJ3" s="306">
        <f>IF($ND$3&lt;=JJ$2,1,0)*'PC-CV_Quiosque 1'!$E8*$NB$3</f>
        <v>27186.407075580169</v>
      </c>
      <c r="JK3" s="306">
        <f>IF($ND$3&lt;=JK$2,1,0)*'PC-CV_Quiosque 1'!$E8*$NB$3</f>
        <v>27186.407075580169</v>
      </c>
      <c r="JL3" s="306">
        <f>IF($ND$3&lt;=JL$2,1,0)*'PC-CV_Quiosque 1'!$E8*$NB$3</f>
        <v>27186.407075580169</v>
      </c>
      <c r="JM3" s="306">
        <f>IF($ND$3&lt;=JM$2,1,0)*'PC-CV_Quiosque 1'!$E8*$NB$3</f>
        <v>27186.407075580169</v>
      </c>
      <c r="JN3" s="306">
        <f>IF($ND$3&lt;=JN$2,1,0)*'PC-CV_Quiosque 1'!$E8*$NB$3</f>
        <v>27186.407075580169</v>
      </c>
      <c r="JO3" s="306">
        <f>IF($ND$3&lt;=JO$2,1,0)*'PC-CV_Quiosque 1'!$E8*$NB$3</f>
        <v>27186.407075580169</v>
      </c>
      <c r="JP3" s="306">
        <f>IF($ND$3&lt;=JP$2,1,0)*'PC-CV_Quiosque 1'!$E8*$NB$3</f>
        <v>27186.407075580169</v>
      </c>
      <c r="JQ3" s="306">
        <f>IF($ND$3&lt;=JQ$2,1,0)*'PC-CV_Quiosque 1'!$E8*$NB$3</f>
        <v>27186.407075580169</v>
      </c>
      <c r="JR3" s="306">
        <f>IF($ND$3&lt;=JR$2,1,0)*'PC-CV_Quiosque 1'!$E8*$NB$3</f>
        <v>27186.407075580169</v>
      </c>
      <c r="JS3" s="306">
        <f>IF($ND$3&lt;=JS$2,1,0)*'PC-CV_Quiosque 1'!$E8*$NB$3</f>
        <v>27186.407075580169</v>
      </c>
      <c r="JT3" s="306">
        <f>IF($ND$3&lt;=JT$2,1,0)*'PC-CV_Quiosque 1'!$E8*$NB$3</f>
        <v>27186.407075580169</v>
      </c>
      <c r="JU3" s="306">
        <f>IF($ND$3&lt;=JU$2,1,0)*'PC-CV_Quiosque 1'!$E8*$NB$3</f>
        <v>27186.407075580169</v>
      </c>
      <c r="JV3" s="306">
        <f>IF($ND$3&lt;=JV$2,1,0)*'PC-CV_Quiosque 1'!$E8*$NB$3</f>
        <v>27186.407075580169</v>
      </c>
      <c r="JW3" s="306">
        <f>IF($ND$3&lt;=JW$2,1,0)*'PC-CV_Quiosque 1'!$E8*$NB$3</f>
        <v>27186.407075580169</v>
      </c>
      <c r="JX3" s="306">
        <f>IF($ND$3&lt;=JX$2,1,0)*'PC-CV_Quiosque 1'!$E8*$NB$3</f>
        <v>27186.407075580169</v>
      </c>
      <c r="JY3" s="306">
        <f>IF($ND$3&lt;=JY$2,1,0)*'PC-CV_Quiosque 1'!$E8*$NB$3</f>
        <v>27186.407075580169</v>
      </c>
      <c r="JZ3" s="306">
        <f>IF($ND$3&lt;=JZ$2,1,0)*'PC-CV_Quiosque 1'!$E8*$NB$3</f>
        <v>27186.407075580169</v>
      </c>
      <c r="KA3" s="306">
        <f>IF($ND$3&lt;=KA$2,1,0)*'PC-CV_Quiosque 1'!$E8*$NB$3</f>
        <v>27186.407075580169</v>
      </c>
      <c r="KB3" s="306">
        <f>IF($ND$3&lt;=KB$2,1,0)*'PC-CV_Quiosque 1'!$E8*$NB$3</f>
        <v>27186.407075580169</v>
      </c>
      <c r="KC3" s="306">
        <f>IF($ND$3&lt;=KC$2,1,0)*'PC-CV_Quiosque 1'!$E8*$NB$3</f>
        <v>27186.407075580169</v>
      </c>
      <c r="KD3" s="306">
        <f>IF($ND$3&lt;=KD$2,1,0)*'PC-CV_Quiosque 1'!$E8*$NB$3</f>
        <v>27186.407075580169</v>
      </c>
      <c r="KE3" s="306">
        <f>IF($ND$3&lt;=KE$2,1,0)*'PC-CV_Quiosque 1'!$E8*$NB$3</f>
        <v>27186.407075580169</v>
      </c>
      <c r="KF3" s="306">
        <f>IF($ND$3&lt;=KF$2,1,0)*'PC-CV_Quiosque 1'!$E8*$NB$3</f>
        <v>27186.407075580169</v>
      </c>
      <c r="KG3" s="306">
        <f>IF($ND$3&lt;=KG$2,1,0)*'PC-CV_Quiosque 1'!$E8*$NB$3</f>
        <v>27186.407075580169</v>
      </c>
      <c r="KH3" s="306">
        <f>IF($ND$3&lt;=KH$2,1,0)*'PC-CV_Quiosque 1'!$E8*$NB$3</f>
        <v>27186.407075580169</v>
      </c>
      <c r="KI3" s="306">
        <f>IF($ND$3&lt;=KI$2,1,0)*'PC-CV_Quiosque 1'!$E8*$NB$3</f>
        <v>27186.407075580169</v>
      </c>
      <c r="KJ3" s="306">
        <f>IF($ND$3&lt;=KJ$2,1,0)*'PC-CV_Quiosque 1'!$E8*$NB$3</f>
        <v>27186.407075580169</v>
      </c>
      <c r="KK3" s="306">
        <f>IF($ND$3&lt;=KK$2,1,0)*'PC-CV_Quiosque 1'!$E8*$NB$3</f>
        <v>27186.407075580169</v>
      </c>
      <c r="KL3" s="306">
        <f>IF($ND$3&lt;=KL$2,1,0)*'PC-CV_Quiosque 1'!$E8*$NB$3</f>
        <v>27186.407075580169</v>
      </c>
      <c r="KM3" s="306">
        <f>IF($ND$3&lt;=KM$2,1,0)*'PC-CV_Quiosque 1'!$E8*$NB$3</f>
        <v>27186.407075580169</v>
      </c>
      <c r="KN3" s="306">
        <f>IF($ND$3&lt;=KN$2,1,0)*'PC-CV_Quiosque 1'!$E8*$NB$3</f>
        <v>27186.407075580169</v>
      </c>
      <c r="KO3" s="306">
        <f>IF($ND$3&lt;=KO$2,1,0)*'PC-CV_Quiosque 1'!$E8*$NB$3</f>
        <v>27186.407075580169</v>
      </c>
      <c r="KP3" s="306">
        <f>IF($ND$3&lt;=KP$2,1,0)*'PC-CV_Quiosque 1'!$E8*$NB$3</f>
        <v>27186.407075580169</v>
      </c>
      <c r="KQ3" s="306">
        <f>IF($ND$3&lt;=KQ$2,1,0)*'PC-CV_Quiosque 1'!$E8*$NB$3</f>
        <v>27186.407075580169</v>
      </c>
      <c r="KR3" s="306">
        <f>IF($ND$3&lt;=KR$2,1,0)*'PC-CV_Quiosque 1'!$E8*$NB$3</f>
        <v>27186.407075580169</v>
      </c>
      <c r="KS3" s="306">
        <f>IF($ND$3&lt;=KS$2,1,0)*'PC-CV_Quiosque 1'!$E8*$NB$3</f>
        <v>27186.407075580169</v>
      </c>
      <c r="KT3" s="306">
        <f>IF($ND$3&lt;=KT$2,1,0)*'PC-CV_Quiosque 1'!$E8*$NB$3</f>
        <v>27186.407075580169</v>
      </c>
      <c r="KU3" s="306">
        <f>IF($ND$3&lt;=KU$2,1,0)*'PC-CV_Quiosque 1'!$E8*$NB$3</f>
        <v>27186.407075580169</v>
      </c>
      <c r="KV3" s="306">
        <f>IF($ND$3&lt;=KV$2,1,0)*'PC-CV_Quiosque 1'!$E8*$NB$3</f>
        <v>27186.407075580169</v>
      </c>
      <c r="KW3" s="306">
        <f>IF($ND$3&lt;=KW$2,1,0)*'PC-CV_Quiosque 1'!$E8*$NB$3</f>
        <v>27186.407075580169</v>
      </c>
      <c r="KX3" s="306">
        <f>IF($ND$3&lt;=KX$2,1,0)*'PC-CV_Quiosque 1'!$E8*$NB$3</f>
        <v>27186.407075580169</v>
      </c>
      <c r="KY3" s="306">
        <f>IF($ND$3&lt;=KY$2,1,0)*'PC-CV_Quiosque 1'!$E8*$NB$3</f>
        <v>27186.407075580169</v>
      </c>
      <c r="KZ3" s="306">
        <f>IF($ND$3&lt;=KZ$2,1,0)*'PC-CV_Quiosque 1'!$E8*$NB$3</f>
        <v>27186.407075580169</v>
      </c>
      <c r="LA3" s="306">
        <f>IF($ND$3&lt;=LA$2,1,0)*'PC-CV_Quiosque 1'!$E8*$NB$3</f>
        <v>27186.407075580169</v>
      </c>
      <c r="LB3" s="306">
        <f>IF($ND$3&lt;=LB$2,1,0)*'PC-CV_Quiosque 1'!$E8*$NB$3</f>
        <v>27186.407075580169</v>
      </c>
      <c r="LC3" s="306">
        <f>IF($ND$3&lt;=LC$2,1,0)*'PC-CV_Quiosque 1'!$E8*$NB$3</f>
        <v>27186.407075580169</v>
      </c>
      <c r="LD3" s="306">
        <f>IF($ND$3&lt;=LD$2,1,0)*'PC-CV_Quiosque 1'!$E8*$NB$3</f>
        <v>27186.407075580169</v>
      </c>
      <c r="LE3" s="306">
        <f>IF($ND$3&lt;=LE$2,1,0)*'PC-CV_Quiosque 1'!$E8*$NB$3</f>
        <v>27186.407075580169</v>
      </c>
      <c r="LF3" s="306">
        <f>IF($ND$3&lt;=LF$2,1,0)*'PC-CV_Quiosque 1'!$E8*$NB$3</f>
        <v>27186.407075580169</v>
      </c>
      <c r="LG3" s="306">
        <f>IF($ND$3&lt;=LG$2,1,0)*'PC-CV_Quiosque 1'!$E8*$NB$3</f>
        <v>27186.407075580169</v>
      </c>
      <c r="LH3" s="306">
        <f>IF($ND$3&lt;=LH$2,1,0)*'PC-CV_Quiosque 1'!$E8*$NB$3</f>
        <v>27186.407075580169</v>
      </c>
      <c r="LI3" s="306">
        <f>IF($ND$3&lt;=LI$2,1,0)*'PC-CV_Quiosque 1'!$E8*$NB$3</f>
        <v>27186.407075580169</v>
      </c>
      <c r="LJ3" s="306">
        <f>IF($ND$3&lt;=LJ$2,1,0)*'PC-CV_Quiosque 1'!$E8*$NB$3</f>
        <v>27186.407075580169</v>
      </c>
      <c r="LK3" s="306">
        <f>IF($ND$3&lt;=LK$2,1,0)*'PC-CV_Quiosque 1'!$E8*$NB$3</f>
        <v>27186.407075580169</v>
      </c>
      <c r="LL3" s="306">
        <f>IF($ND$3&lt;=LL$2,1,0)*'PC-CV_Quiosque 1'!$E8*$NB$3</f>
        <v>27186.407075580169</v>
      </c>
      <c r="LM3" s="306">
        <f>IF($ND$3&lt;=LM$2,1,0)*'PC-CV_Quiosque 1'!$E8*$NB$3</f>
        <v>27186.407075580169</v>
      </c>
      <c r="LN3" s="306">
        <f>IF($ND$3&lt;=LN$2,1,0)*'PC-CV_Quiosque 1'!$E8*$NB$3</f>
        <v>27186.407075580169</v>
      </c>
      <c r="LO3" s="306">
        <f>IF($ND$3&lt;=LO$2,1,0)*'PC-CV_Quiosque 1'!$E8*$NB$3</f>
        <v>27186.407075580169</v>
      </c>
      <c r="LP3" s="306">
        <f>IF($ND$3&lt;=LP$2,1,0)*'PC-CV_Quiosque 1'!$E8*$NB$3</f>
        <v>27186.407075580169</v>
      </c>
      <c r="LQ3" s="306">
        <f>IF($ND$3&lt;=LQ$2,1,0)*'PC-CV_Quiosque 1'!$E8*$NB$3</f>
        <v>27186.407075580169</v>
      </c>
      <c r="LR3" s="306">
        <f>IF($ND$3&lt;=LR$2,1,0)*'PC-CV_Quiosque 1'!$E8*$NB$3</f>
        <v>27186.407075580169</v>
      </c>
      <c r="LS3" s="306">
        <f>IF($ND$3&lt;=LS$2,1,0)*'PC-CV_Quiosque 1'!$E8*$NB$3</f>
        <v>27186.407075580169</v>
      </c>
      <c r="LT3" s="306">
        <f>IF($ND$3&lt;=LT$2,1,0)*'PC-CV_Quiosque 1'!$E8*$NB$3</f>
        <v>27186.407075580169</v>
      </c>
      <c r="LU3" s="306">
        <f>IF($ND$3&lt;=LU$2,1,0)*'PC-CV_Quiosque 1'!$E8*$NB$3</f>
        <v>27186.407075580169</v>
      </c>
      <c r="LV3" s="306">
        <f>IF($ND$3&lt;=LV$2,1,0)*'PC-CV_Quiosque 1'!$E8*$NB$3</f>
        <v>27186.407075580169</v>
      </c>
      <c r="LW3" s="306">
        <f>IF($ND$3&lt;=LW$2,1,0)*'PC-CV_Quiosque 1'!$E8*$NB$3</f>
        <v>27186.407075580169</v>
      </c>
      <c r="LX3" s="306">
        <f>IF($ND$3&lt;=LX$2,1,0)*'PC-CV_Quiosque 1'!$E8*$NB$3</f>
        <v>27186.407075580169</v>
      </c>
      <c r="LY3" s="306">
        <f>IF($ND$3&lt;=LY$2,1,0)*'PC-CV_Quiosque 1'!$E8*$NB$3</f>
        <v>27186.407075580169</v>
      </c>
      <c r="LZ3" s="306">
        <f>IF($ND$3&lt;=LZ$2,1,0)*'PC-CV_Quiosque 1'!$E8*$NB$3</f>
        <v>27186.407075580169</v>
      </c>
      <c r="MA3" s="306">
        <f>IF($ND$3&lt;=MA$2,1,0)*'PC-CV_Quiosque 1'!$E8*$NB$3</f>
        <v>27186.407075580169</v>
      </c>
      <c r="MB3" s="306">
        <f>IF($ND$3&lt;=MB$2,1,0)*'PC-CV_Quiosque 1'!$E8*$NB$3</f>
        <v>27186.407075580169</v>
      </c>
      <c r="MC3" s="306">
        <f>IF($ND$3&lt;=MC$2,1,0)*'PC-CV_Quiosque 1'!$E8*$NB$3</f>
        <v>27186.407075580169</v>
      </c>
      <c r="MD3" s="306">
        <f>IF($ND$3&lt;=MD$2,1,0)*'PC-CV_Quiosque 1'!$E8*$NB$3</f>
        <v>27186.407075580169</v>
      </c>
      <c r="ME3" s="306">
        <f>IF($ND$3&lt;=ME$2,1,0)*'PC-CV_Quiosque 1'!$E8*$NB$3</f>
        <v>27186.407075580169</v>
      </c>
      <c r="MF3" s="306">
        <f>IF($ND$3&lt;=MF$2,1,0)*'PC-CV_Quiosque 1'!$E8*$NB$3</f>
        <v>27186.407075580169</v>
      </c>
      <c r="MG3" s="306">
        <f>IF($ND$3&lt;=MG$2,1,0)*'PC-CV_Quiosque 1'!$E8*$NB$3</f>
        <v>27186.407075580169</v>
      </c>
      <c r="MH3" s="306">
        <f>IF($ND$3&lt;=MH$2,1,0)*'PC-CV_Quiosque 1'!$E8*$NB$3</f>
        <v>27186.407075580169</v>
      </c>
      <c r="MI3" s="306">
        <f>IF($ND$3&lt;=MI$2,1,0)*'PC-CV_Quiosque 1'!$E8*$NB$3</f>
        <v>27186.407075580169</v>
      </c>
      <c r="MJ3" s="306">
        <f>IF($ND$3&lt;=MJ$2,1,0)*'PC-CV_Quiosque 1'!$E8*$NB$3</f>
        <v>27186.407075580169</v>
      </c>
      <c r="MK3" s="306">
        <f>IF($ND$3&lt;=MK$2,1,0)*'PC-CV_Quiosque 1'!$E8*$NB$3</f>
        <v>27186.407075580169</v>
      </c>
      <c r="ML3" s="306">
        <f>IF($ND$3&lt;=ML$2,1,0)*'PC-CV_Quiosque 1'!$E8*$NB$3</f>
        <v>27186.407075580169</v>
      </c>
      <c r="MM3" s="306">
        <f>IF($ND$3&lt;=MM$2,1,0)*'PC-CV_Quiosque 1'!$E8*$NB$3</f>
        <v>27186.407075580169</v>
      </c>
      <c r="MN3" s="306">
        <f>IF($ND$3&lt;=MN$2,1,0)*'PC-CV_Quiosque 1'!$E8*$NB$3</f>
        <v>27186.407075580169</v>
      </c>
      <c r="MO3" s="306">
        <f>IF($ND$3&lt;=MO$2,1,0)*'PC-CV_Quiosque 1'!$E8*$NB$3</f>
        <v>27186.407075580169</v>
      </c>
      <c r="MP3" s="358">
        <f>IF($ND$3&lt;=MP$2,1,0)*'PC-CV_Quiosque 1'!$E8*$NB$3</f>
        <v>27186.407075580169</v>
      </c>
      <c r="MQ3" s="358">
        <f>IF($ND$3&lt;=MQ$2,1,0)*'PC-CV_Quiosque 1'!$E8*$NB$3</f>
        <v>27186.407075580169</v>
      </c>
      <c r="MR3" s="358">
        <f>IF($ND$3&lt;=MR$2,1,0)*'PC-CV_Quiosque 1'!$E8*$NB$3</f>
        <v>27186.407075580169</v>
      </c>
      <c r="MS3" s="358">
        <f>IF($ND$3&lt;=MS$2,1,0)*'PC-CV_Quiosque 1'!$E8*$NB$3</f>
        <v>27186.407075580169</v>
      </c>
      <c r="MT3" s="358">
        <f>IF($ND$3&lt;=MT$2,1,0)*'PC-CV_Quiosque 1'!$E8*$NB$3</f>
        <v>27186.407075580169</v>
      </c>
      <c r="MU3" s="358">
        <f>IF($ND$3&lt;=MU$2,1,0)*'PC-CV_Quiosque 1'!$E8*$NB$3</f>
        <v>27186.407075580169</v>
      </c>
      <c r="MV3" s="358">
        <f>IF($ND$3&lt;=MV$2,1,0)*'PC-CV_Quiosque 1'!$E8*$NB$3</f>
        <v>27186.407075580169</v>
      </c>
      <c r="MW3" s="358">
        <f>IF($ND$3&lt;=MW$2,1,0)*'PC-CV_Quiosque 1'!$E8*$NB$3</f>
        <v>27186.407075580169</v>
      </c>
      <c r="MX3" s="358">
        <f>IF($ND$3&lt;=MX$2,1,0)*'PC-CV_Quiosque 1'!$E8*$NB$3</f>
        <v>27186.407075580169</v>
      </c>
      <c r="MY3" s="358">
        <f>IF($ND$3&lt;=MY$2,1,0)*'PC-CV_Quiosque 1'!$E8*$NB$3</f>
        <v>27186.407075580169</v>
      </c>
      <c r="MZ3" s="358">
        <f>IF($ND$3&lt;=MZ$2,1,0)*'PC-CV_Quiosque 1'!$E8*$NB$3</f>
        <v>27186.407075580169</v>
      </c>
      <c r="NA3" s="307">
        <f>IF($ND$3&lt;=NA$2,1,0)*'PC-CV_Quiosque 1'!$E8*$NB$3</f>
        <v>27186.407075580169</v>
      </c>
      <c r="NB3" s="652">
        <v>1</v>
      </c>
      <c r="NC3" s="652"/>
      <c r="ND3" s="652">
        <v>13</v>
      </c>
      <c r="NE3" s="298"/>
      <c r="NF3" s="298"/>
      <c r="NG3" s="298"/>
      <c r="NH3" s="298"/>
      <c r="NI3" s="298"/>
      <c r="NJ3" s="298"/>
      <c r="NK3" s="298"/>
      <c r="NL3" s="298"/>
      <c r="NM3" s="298"/>
      <c r="NN3" s="298"/>
      <c r="NO3" s="298"/>
      <c r="NP3" s="298"/>
      <c r="NQ3" s="298"/>
      <c r="NR3" s="298"/>
      <c r="NS3" s="298"/>
      <c r="NT3" s="298"/>
      <c r="NU3" s="298"/>
      <c r="NV3" s="298"/>
      <c r="NW3" s="298"/>
      <c r="NX3" s="298"/>
      <c r="NY3" s="298"/>
      <c r="NZ3" s="298"/>
      <c r="OA3" s="298"/>
      <c r="OB3" s="298"/>
      <c r="OC3" s="298"/>
      <c r="OD3" s="298"/>
      <c r="OE3" s="298"/>
      <c r="OF3" s="298"/>
      <c r="OG3" s="298"/>
      <c r="OH3" s="298"/>
      <c r="OI3" s="298"/>
      <c r="OJ3" s="298"/>
      <c r="OK3" s="298"/>
      <c r="OL3" s="298"/>
      <c r="OM3" s="298"/>
      <c r="ON3" s="298"/>
      <c r="OO3" s="298"/>
      <c r="OP3" s="298"/>
      <c r="OQ3" s="298"/>
      <c r="OR3" s="298"/>
      <c r="OS3" s="298"/>
      <c r="OT3" s="298"/>
      <c r="OU3" s="298"/>
      <c r="OV3" s="298"/>
      <c r="OW3" s="298"/>
      <c r="OX3" s="298"/>
      <c r="OY3" s="298"/>
      <c r="OZ3" s="298"/>
      <c r="PA3" s="298"/>
      <c r="PB3" s="298"/>
      <c r="PC3" s="298"/>
      <c r="PD3" s="298"/>
      <c r="PE3" s="298"/>
      <c r="PF3" s="298"/>
    </row>
    <row r="4" spans="1:422" x14ac:dyDescent="0.2">
      <c r="A4" s="2"/>
      <c r="B4" s="304"/>
      <c r="C4" s="305"/>
      <c r="D4" s="305"/>
      <c r="E4" s="1" t="s">
        <v>629</v>
      </c>
      <c r="F4" s="306">
        <f>IF($ND$3&lt;=F$2,1,0)*('PC-CV_Quiosque 1'!$C14+'PC-CV_Quiosque 1'!$C18)*$NB$3</f>
        <v>0</v>
      </c>
      <c r="G4" s="306">
        <f>IF($ND$3&lt;=G$2,1,0)*('PC-CV_Quiosque 1'!$C14+'PC-CV_Quiosque 1'!$C18)*$NB$3</f>
        <v>0</v>
      </c>
      <c r="H4" s="306">
        <f>IF($ND$3&lt;=H$2,1,0)*('PC-CV_Quiosque 1'!$C14+'PC-CV_Quiosque 1'!$C18)*$NB$3</f>
        <v>0</v>
      </c>
      <c r="I4" s="306">
        <f>IF($ND$3&lt;=I$2,1,0)*('PC-CV_Quiosque 1'!$C14+'PC-CV_Quiosque 1'!$C18)*$NB$3</f>
        <v>0</v>
      </c>
      <c r="J4" s="306">
        <f>IF($ND$3&lt;=J$2,1,0)*('PC-CV_Quiosque 1'!$C14+'PC-CV_Quiosque 1'!$C18)*$NB$3</f>
        <v>0</v>
      </c>
      <c r="K4" s="306">
        <f>IF($ND$3&lt;=K$2,1,0)*('PC-CV_Quiosque 1'!$C14+'PC-CV_Quiosque 1'!$C18)*$NB$3</f>
        <v>0</v>
      </c>
      <c r="L4" s="306">
        <f>IF($ND$3&lt;=L$2,1,0)*('PC-CV_Quiosque 1'!$C14+'PC-CV_Quiosque 1'!$C18)*$NB$3</f>
        <v>0</v>
      </c>
      <c r="M4" s="306">
        <f>IF($ND$3&lt;=M$2,1,0)*('PC-CV_Quiosque 1'!$C14+'PC-CV_Quiosque 1'!$C18)*$NB$3</f>
        <v>0</v>
      </c>
      <c r="N4" s="306">
        <f>IF($ND$3&lt;=N$2,1,0)*('PC-CV_Quiosque 1'!$C14+'PC-CV_Quiosque 1'!$C18)*$NB$3</f>
        <v>0</v>
      </c>
      <c r="O4" s="306">
        <f>IF($ND$3&lt;=O$2,1,0)*('PC-CV_Quiosque 1'!$C14+'PC-CV_Quiosque 1'!$C18)*$NB$3</f>
        <v>0</v>
      </c>
      <c r="P4" s="306">
        <f>IF($ND$3&lt;=P$2,1,0)*('PC-CV_Quiosque 1'!$C14+'PC-CV_Quiosque 1'!$C18)*$NB$3</f>
        <v>0</v>
      </c>
      <c r="Q4" s="306">
        <f>IF($ND$3&lt;=Q$2,1,0)*('PC-CV_Quiosque 1'!$C14+'PC-CV_Quiosque 1'!$C18)*$NB$3</f>
        <v>0</v>
      </c>
      <c r="R4" s="306">
        <f>IF($ND$3&lt;=R$2,1,0)*('PC-CV_Quiosque 1'!$C14+'PC-CV_Quiosque 1'!$C18)*$NB$3</f>
        <v>2500</v>
      </c>
      <c r="S4" s="306">
        <f>IF($ND$3&lt;=S$2,1,0)*('PC-CV_Quiosque 1'!$C14+'PC-CV_Quiosque 1'!$C18)*$NB$3</f>
        <v>2500</v>
      </c>
      <c r="T4" s="306">
        <f>IF($ND$3&lt;=T$2,1,0)*('PC-CV_Quiosque 1'!$C14+'PC-CV_Quiosque 1'!$C18)*$NB$3</f>
        <v>2500</v>
      </c>
      <c r="U4" s="306">
        <f>IF($ND$3&lt;=U$2,1,0)*('PC-CV_Quiosque 1'!$C14+'PC-CV_Quiosque 1'!$C18)*$NB$3</f>
        <v>2500</v>
      </c>
      <c r="V4" s="306">
        <f>IF($ND$3&lt;=V$2,1,0)*('PC-CV_Quiosque 1'!$C14+'PC-CV_Quiosque 1'!$C18)*$NB$3</f>
        <v>2500</v>
      </c>
      <c r="W4" s="306">
        <f>IF($ND$3&lt;=W$2,1,0)*('PC-CV_Quiosque 1'!$C14+'PC-CV_Quiosque 1'!$C18)*$NB$3</f>
        <v>2500</v>
      </c>
      <c r="X4" s="306">
        <f>IF($ND$3&lt;=X$2,1,0)*('PC-CV_Quiosque 1'!$C14+'PC-CV_Quiosque 1'!$C18)*$NB$3</f>
        <v>2500</v>
      </c>
      <c r="Y4" s="306">
        <f>IF($ND$3&lt;=Y$2,1,0)*('PC-CV_Quiosque 1'!$C14+'PC-CV_Quiosque 1'!$C18)*$NB$3</f>
        <v>2500</v>
      </c>
      <c r="Z4" s="306">
        <f>IF($ND$3&lt;=Z$2,1,0)*('PC-CV_Quiosque 1'!$C14+'PC-CV_Quiosque 1'!$C18)*$NB$3</f>
        <v>2500</v>
      </c>
      <c r="AA4" s="306">
        <f>IF($ND$3&lt;=AA$2,1,0)*('PC-CV_Quiosque 1'!$C14+'PC-CV_Quiosque 1'!$C18)*$NB$3</f>
        <v>2500</v>
      </c>
      <c r="AB4" s="306">
        <f>IF($ND$3&lt;=AB$2,1,0)*('PC-CV_Quiosque 1'!$C14+'PC-CV_Quiosque 1'!$C18)*$NB$3</f>
        <v>2500</v>
      </c>
      <c r="AC4" s="306">
        <f>IF($ND$3&lt;=AC$2,1,0)*('PC-CV_Quiosque 1'!$C14+'PC-CV_Quiosque 1'!$C18)*$NB$3</f>
        <v>2500</v>
      </c>
      <c r="AD4" s="306">
        <f>IF($ND$3&lt;=AD$2,1,0)*('PC-CV_Quiosque 1'!$C14+'PC-CV_Quiosque 1'!$C18)*$NB$3</f>
        <v>2500</v>
      </c>
      <c r="AE4" s="306">
        <f>IF($ND$3&lt;=AE$2,1,0)*('PC-CV_Quiosque 1'!$C14+'PC-CV_Quiosque 1'!$C18)*$NB$3</f>
        <v>2500</v>
      </c>
      <c r="AF4" s="306">
        <f>IF($ND$3&lt;=AF$2,1,0)*('PC-CV_Quiosque 1'!$C14+'PC-CV_Quiosque 1'!$C18)*$NB$3</f>
        <v>2500</v>
      </c>
      <c r="AG4" s="306">
        <f>IF($ND$3&lt;=AG$2,1,0)*('PC-CV_Quiosque 1'!$C14+'PC-CV_Quiosque 1'!$C18)*$NB$3</f>
        <v>2500</v>
      </c>
      <c r="AH4" s="306">
        <f>IF($ND$3&lt;=AH$2,1,0)*('PC-CV_Quiosque 1'!$C14+'PC-CV_Quiosque 1'!$C18)*$NB$3</f>
        <v>2500</v>
      </c>
      <c r="AI4" s="306">
        <f>IF($ND$3&lt;=AI$2,1,0)*('PC-CV_Quiosque 1'!$C14+'PC-CV_Quiosque 1'!$C18)*$NB$3</f>
        <v>2500</v>
      </c>
      <c r="AJ4" s="306">
        <f>IF($ND$3&lt;=AJ$2,1,0)*('PC-CV_Quiosque 1'!$C14+'PC-CV_Quiosque 1'!$C18)*$NB$3</f>
        <v>2500</v>
      </c>
      <c r="AK4" s="306">
        <f>IF($ND$3&lt;=AK$2,1,0)*('PC-CV_Quiosque 1'!$C14+'PC-CV_Quiosque 1'!$C18)*$NB$3</f>
        <v>2500</v>
      </c>
      <c r="AL4" s="306">
        <f>IF($ND$3&lt;=AL$2,1,0)*('PC-CV_Quiosque 1'!$C14+'PC-CV_Quiosque 1'!$C18)*$NB$3</f>
        <v>2500</v>
      </c>
      <c r="AM4" s="306">
        <f>IF($ND$3&lt;=AM$2,1,0)*('PC-CV_Quiosque 1'!$C14+'PC-CV_Quiosque 1'!$C18)*$NB$3</f>
        <v>2500</v>
      </c>
      <c r="AN4" s="306">
        <f>IF($ND$3&lt;=AN$2,1,0)*('PC-CV_Quiosque 1'!$C14+'PC-CV_Quiosque 1'!$C18)*$NB$3</f>
        <v>2500</v>
      </c>
      <c r="AO4" s="306">
        <f>IF($ND$3&lt;=AO$2,1,0)*('PC-CV_Quiosque 1'!$C14+'PC-CV_Quiosque 1'!$C18)*$NB$3</f>
        <v>2500</v>
      </c>
      <c r="AP4" s="306">
        <f>IF($ND$3&lt;=AP$2,1,0)*('PC-CV_Quiosque 1'!$C14+'PC-CV_Quiosque 1'!$C18)*$NB$3</f>
        <v>2500</v>
      </c>
      <c r="AQ4" s="306">
        <f>IF($ND$3&lt;=AQ$2,1,0)*('PC-CV_Quiosque 1'!$C14+'PC-CV_Quiosque 1'!$C18)*$NB$3</f>
        <v>2500</v>
      </c>
      <c r="AR4" s="306">
        <f>IF($ND$3&lt;=AR$2,1,0)*('PC-CV_Quiosque 1'!$C14+'PC-CV_Quiosque 1'!$C18)*$NB$3</f>
        <v>2500</v>
      </c>
      <c r="AS4" s="306">
        <f>IF($ND$3&lt;=AS$2,1,0)*('PC-CV_Quiosque 1'!$C14+'PC-CV_Quiosque 1'!$C18)*$NB$3</f>
        <v>2500</v>
      </c>
      <c r="AT4" s="306">
        <f>IF($ND$3&lt;=AT$2,1,0)*('PC-CV_Quiosque 1'!$C14+'PC-CV_Quiosque 1'!$C18)*$NB$3</f>
        <v>2500</v>
      </c>
      <c r="AU4" s="306">
        <f>IF($ND$3&lt;=AU$2,1,0)*('PC-CV_Quiosque 1'!$C14+'PC-CV_Quiosque 1'!$C18)*$NB$3</f>
        <v>2500</v>
      </c>
      <c r="AV4" s="306">
        <f>IF($ND$3&lt;=AV$2,1,0)*('PC-CV_Quiosque 1'!$C14+'PC-CV_Quiosque 1'!$C18)*$NB$3</f>
        <v>2500</v>
      </c>
      <c r="AW4" s="306">
        <f>IF($ND$3&lt;=AW$2,1,0)*('PC-CV_Quiosque 1'!$C14+'PC-CV_Quiosque 1'!$C18)*$NB$3</f>
        <v>2500</v>
      </c>
      <c r="AX4" s="306">
        <f>IF($ND$3&lt;=AX$2,1,0)*('PC-CV_Quiosque 1'!$C14+'PC-CV_Quiosque 1'!$C18)*$NB$3</f>
        <v>2500</v>
      </c>
      <c r="AY4" s="306">
        <f>IF($ND$3&lt;=AY$2,1,0)*('PC-CV_Quiosque 1'!$C14+'PC-CV_Quiosque 1'!$C18)*$NB$3</f>
        <v>2500</v>
      </c>
      <c r="AZ4" s="306">
        <f>IF($ND$3&lt;=AZ$2,1,0)*('PC-CV_Quiosque 1'!$C14+'PC-CV_Quiosque 1'!$C18)*$NB$3</f>
        <v>2500</v>
      </c>
      <c r="BA4" s="306">
        <f>IF($ND$3&lt;=BA$2,1,0)*('PC-CV_Quiosque 1'!$C14+'PC-CV_Quiosque 1'!$C18)*$NB$3</f>
        <v>2500</v>
      </c>
      <c r="BB4" s="306">
        <f>IF($ND$3&lt;=BB$2,1,0)*('PC-CV_Quiosque 1'!$C14+'PC-CV_Quiosque 1'!$C18)*$NB$3</f>
        <v>2500</v>
      </c>
      <c r="BC4" s="306">
        <f>IF($ND$3&lt;=BC$2,1,0)*('PC-CV_Quiosque 1'!$C14+'PC-CV_Quiosque 1'!$C18)*$NB$3</f>
        <v>2500</v>
      </c>
      <c r="BD4" s="306">
        <f>IF($ND$3&lt;=BD$2,1,0)*('PC-CV_Quiosque 1'!$C14+'PC-CV_Quiosque 1'!$C18)*$NB$3</f>
        <v>2500</v>
      </c>
      <c r="BE4" s="306">
        <f>IF($ND$3&lt;=BE$2,1,0)*('PC-CV_Quiosque 1'!$C14+'PC-CV_Quiosque 1'!$C18)*$NB$3</f>
        <v>2500</v>
      </c>
      <c r="BF4" s="306">
        <f>IF($ND$3&lt;=BF$2,1,0)*('PC-CV_Quiosque 1'!$C14+'PC-CV_Quiosque 1'!$C18)*$NB$3</f>
        <v>2500</v>
      </c>
      <c r="BG4" s="306">
        <f>IF($ND$3&lt;=BG$2,1,0)*('PC-CV_Quiosque 1'!$C14+'PC-CV_Quiosque 1'!$C18)*$NB$3</f>
        <v>2500</v>
      </c>
      <c r="BH4" s="306">
        <f>IF($ND$3&lt;=BH$2,1,0)*('PC-CV_Quiosque 1'!$C14+'PC-CV_Quiosque 1'!$C18)*$NB$3</f>
        <v>2500</v>
      </c>
      <c r="BI4" s="306">
        <f>IF($ND$3&lt;=BI$2,1,0)*('PC-CV_Quiosque 1'!$C14+'PC-CV_Quiosque 1'!$C18)*$NB$3</f>
        <v>2500</v>
      </c>
      <c r="BJ4" s="306">
        <f>IF($ND$3&lt;=BJ$2,1,0)*('PC-CV_Quiosque 1'!$C14+'PC-CV_Quiosque 1'!$C18)*$NB$3</f>
        <v>2500</v>
      </c>
      <c r="BK4" s="306">
        <f>IF($ND$3&lt;=BK$2,1,0)*('PC-CV_Quiosque 1'!$C14+'PC-CV_Quiosque 1'!$C18)*$NB$3</f>
        <v>2500</v>
      </c>
      <c r="BL4" s="306">
        <f>IF($ND$3&lt;=BL$2,1,0)*('PC-CV_Quiosque 1'!$C14+'PC-CV_Quiosque 1'!$C18)*$NB$3</f>
        <v>2500</v>
      </c>
      <c r="BM4" s="306">
        <f>IF($ND$3&lt;=BM$2,1,0)*('PC-CV_Quiosque 1'!$C14+'PC-CV_Quiosque 1'!$C18)*$NB$3</f>
        <v>2500</v>
      </c>
      <c r="BN4" s="306">
        <f>IF($ND$3&lt;=BN$2,1,0)*('PC-CV_Quiosque 1'!$C14+'PC-CV_Quiosque 1'!$C18)*$NB$3</f>
        <v>2500</v>
      </c>
      <c r="BO4" s="306">
        <f>IF($ND$3&lt;=BO$2,1,0)*('PC-CV_Quiosque 1'!$C14+'PC-CV_Quiosque 1'!$C18)*$NB$3</f>
        <v>2500</v>
      </c>
      <c r="BP4" s="306">
        <f>IF($ND$3&lt;=BP$2,1,0)*('PC-CV_Quiosque 1'!$C14+'PC-CV_Quiosque 1'!$C18)*$NB$3</f>
        <v>2500</v>
      </c>
      <c r="BQ4" s="306">
        <f>IF($ND$3&lt;=BQ$2,1,0)*('PC-CV_Quiosque 1'!$C14+'PC-CV_Quiosque 1'!$C18)*$NB$3</f>
        <v>2500</v>
      </c>
      <c r="BR4" s="306">
        <f>IF($ND$3&lt;=BR$2,1,0)*('PC-CV_Quiosque 1'!$C14+'PC-CV_Quiosque 1'!$C18)*$NB$3</f>
        <v>2500</v>
      </c>
      <c r="BS4" s="306">
        <f>IF($ND$3&lt;=BS$2,1,0)*('PC-CV_Quiosque 1'!$C14+'PC-CV_Quiosque 1'!$C18)*$NB$3</f>
        <v>2500</v>
      </c>
      <c r="BT4" s="306">
        <f>IF($ND$3&lt;=BT$2,1,0)*('PC-CV_Quiosque 1'!$C14+'PC-CV_Quiosque 1'!$C18)*$NB$3</f>
        <v>2500</v>
      </c>
      <c r="BU4" s="306">
        <f>IF($ND$3&lt;=BU$2,1,0)*('PC-CV_Quiosque 1'!$C14+'PC-CV_Quiosque 1'!$C18)*$NB$3</f>
        <v>2500</v>
      </c>
      <c r="BV4" s="306">
        <f>IF($ND$3&lt;=BV$2,1,0)*('PC-CV_Quiosque 1'!$C14+'PC-CV_Quiosque 1'!$C18)*$NB$3</f>
        <v>2500</v>
      </c>
      <c r="BW4" s="306">
        <f>IF($ND$3&lt;=BW$2,1,0)*('PC-CV_Quiosque 1'!$C14+'PC-CV_Quiosque 1'!$C18)*$NB$3</f>
        <v>2500</v>
      </c>
      <c r="BX4" s="306">
        <f>IF($ND$3&lt;=BX$2,1,0)*('PC-CV_Quiosque 1'!$C14+'PC-CV_Quiosque 1'!$C18)*$NB$3</f>
        <v>2500</v>
      </c>
      <c r="BY4" s="306">
        <f>IF($ND$3&lt;=BY$2,1,0)*('PC-CV_Quiosque 1'!$C14+'PC-CV_Quiosque 1'!$C18)*$NB$3</f>
        <v>2500</v>
      </c>
      <c r="BZ4" s="306">
        <f>IF($ND$3&lt;=BZ$2,1,0)*('PC-CV_Quiosque 1'!$C14+'PC-CV_Quiosque 1'!$C18)*$NB$3</f>
        <v>2500</v>
      </c>
      <c r="CA4" s="306">
        <f>IF($ND$3&lt;=CA$2,1,0)*('PC-CV_Quiosque 1'!$C14+'PC-CV_Quiosque 1'!$C18)*$NB$3</f>
        <v>2500</v>
      </c>
      <c r="CB4" s="306">
        <f>IF($ND$3&lt;=CB$2,1,0)*('PC-CV_Quiosque 1'!$C14+'PC-CV_Quiosque 1'!$C18)*$NB$3</f>
        <v>2500</v>
      </c>
      <c r="CC4" s="306">
        <f>IF($ND$3&lt;=CC$2,1,0)*('PC-CV_Quiosque 1'!$C14+'PC-CV_Quiosque 1'!$C18)*$NB$3</f>
        <v>2500</v>
      </c>
      <c r="CD4" s="306">
        <f>IF($ND$3&lt;=CD$2,1,0)*('PC-CV_Quiosque 1'!$C14+'PC-CV_Quiosque 1'!$C18)*$NB$3</f>
        <v>2500</v>
      </c>
      <c r="CE4" s="306">
        <f>IF($ND$3&lt;=CE$2,1,0)*('PC-CV_Quiosque 1'!$C14+'PC-CV_Quiosque 1'!$C18)*$NB$3</f>
        <v>2500</v>
      </c>
      <c r="CF4" s="306">
        <f>IF($ND$3&lt;=CF$2,1,0)*('PC-CV_Quiosque 1'!$C14+'PC-CV_Quiosque 1'!$C18)*$NB$3</f>
        <v>2500</v>
      </c>
      <c r="CG4" s="306">
        <f>IF($ND$3&lt;=CG$2,1,0)*('PC-CV_Quiosque 1'!$C14+'PC-CV_Quiosque 1'!$C18)*$NB$3</f>
        <v>2500</v>
      </c>
      <c r="CH4" s="306">
        <f>IF($ND$3&lt;=CH$2,1,0)*('PC-CV_Quiosque 1'!$C14+'PC-CV_Quiosque 1'!$C18)*$NB$3</f>
        <v>2500</v>
      </c>
      <c r="CI4" s="306">
        <f>IF($ND$3&lt;=CI$2,1,0)*('PC-CV_Quiosque 1'!$C14+'PC-CV_Quiosque 1'!$C18)*$NB$3</f>
        <v>2500</v>
      </c>
      <c r="CJ4" s="306">
        <f>IF($ND$3&lt;=CJ$2,1,0)*('PC-CV_Quiosque 1'!$C14+'PC-CV_Quiosque 1'!$C18)*$NB$3</f>
        <v>2500</v>
      </c>
      <c r="CK4" s="306">
        <f>IF($ND$3&lt;=CK$2,1,0)*('PC-CV_Quiosque 1'!$C14+'PC-CV_Quiosque 1'!$C18)*$NB$3</f>
        <v>2500</v>
      </c>
      <c r="CL4" s="306">
        <f>IF($ND$3&lt;=CL$2,1,0)*('PC-CV_Quiosque 1'!$C14+'PC-CV_Quiosque 1'!$C18)*$NB$3</f>
        <v>2500</v>
      </c>
      <c r="CM4" s="306">
        <f>IF($ND$3&lt;=CM$2,1,0)*('PC-CV_Quiosque 1'!$C14+'PC-CV_Quiosque 1'!$C18)*$NB$3</f>
        <v>2500</v>
      </c>
      <c r="CN4" s="306">
        <f>IF($ND$3&lt;=CN$2,1,0)*('PC-CV_Quiosque 1'!$C14+'PC-CV_Quiosque 1'!$C18)*$NB$3</f>
        <v>2500</v>
      </c>
      <c r="CO4" s="306">
        <f>IF($ND$3&lt;=CO$2,1,0)*('PC-CV_Quiosque 1'!$C14+'PC-CV_Quiosque 1'!$C18)*$NB$3</f>
        <v>2500</v>
      </c>
      <c r="CP4" s="306">
        <f>IF($ND$3&lt;=CP$2,1,0)*('PC-CV_Quiosque 1'!$C14+'PC-CV_Quiosque 1'!$C18)*$NB$3</f>
        <v>2500</v>
      </c>
      <c r="CQ4" s="306">
        <f>IF($ND$3&lt;=CQ$2,1,0)*('PC-CV_Quiosque 1'!$C14+'PC-CV_Quiosque 1'!$C18)*$NB$3</f>
        <v>2500</v>
      </c>
      <c r="CR4" s="306">
        <f>IF($ND$3&lt;=CR$2,1,0)*('PC-CV_Quiosque 1'!$C14+'PC-CV_Quiosque 1'!$C18)*$NB$3</f>
        <v>2500</v>
      </c>
      <c r="CS4" s="306">
        <f>IF($ND$3&lt;=CS$2,1,0)*('PC-CV_Quiosque 1'!$C14+'PC-CV_Quiosque 1'!$C18)*$NB$3</f>
        <v>2500</v>
      </c>
      <c r="CT4" s="306">
        <f>IF($ND$3&lt;=CT$2,1,0)*('PC-CV_Quiosque 1'!$C14+'PC-CV_Quiosque 1'!$C18)*$NB$3</f>
        <v>2500</v>
      </c>
      <c r="CU4" s="306">
        <f>IF($ND$3&lt;=CU$2,1,0)*('PC-CV_Quiosque 1'!$C14+'PC-CV_Quiosque 1'!$C18)*$NB$3</f>
        <v>2500</v>
      </c>
      <c r="CV4" s="306">
        <f>IF($ND$3&lt;=CV$2,1,0)*('PC-CV_Quiosque 1'!$C14+'PC-CV_Quiosque 1'!$C18)*$NB$3</f>
        <v>2500</v>
      </c>
      <c r="CW4" s="306">
        <f>IF($ND$3&lt;=CW$2,1,0)*('PC-CV_Quiosque 1'!$C14+'PC-CV_Quiosque 1'!$C18)*$NB$3</f>
        <v>2500</v>
      </c>
      <c r="CX4" s="306">
        <f>IF($ND$3&lt;=CX$2,1,0)*('PC-CV_Quiosque 1'!$C14+'PC-CV_Quiosque 1'!$C18)*$NB$3</f>
        <v>2500</v>
      </c>
      <c r="CY4" s="306">
        <f>IF($ND$3&lt;=CY$2,1,0)*('PC-CV_Quiosque 1'!$C14+'PC-CV_Quiosque 1'!$C18)*$NB$3</f>
        <v>2500</v>
      </c>
      <c r="CZ4" s="306">
        <f>IF($ND$3&lt;=CZ$2,1,0)*('PC-CV_Quiosque 1'!$C14+'PC-CV_Quiosque 1'!$C18)*$NB$3</f>
        <v>2500</v>
      </c>
      <c r="DA4" s="306">
        <f>IF($ND$3&lt;=DA$2,1,0)*('PC-CV_Quiosque 1'!$C14+'PC-CV_Quiosque 1'!$C18)*$NB$3</f>
        <v>2500</v>
      </c>
      <c r="DB4" s="306">
        <f>IF($ND$3&lt;=DB$2,1,0)*('PC-CV_Quiosque 1'!$C14+'PC-CV_Quiosque 1'!$C18)*$NB$3</f>
        <v>2500</v>
      </c>
      <c r="DC4" s="306">
        <f>IF($ND$3&lt;=DC$2,1,0)*('PC-CV_Quiosque 1'!$C14+'PC-CV_Quiosque 1'!$C18)*$NB$3</f>
        <v>2500</v>
      </c>
      <c r="DD4" s="306">
        <f>IF($ND$3&lt;=DD$2,1,0)*('PC-CV_Quiosque 1'!$C14+'PC-CV_Quiosque 1'!$C18)*$NB$3</f>
        <v>2500</v>
      </c>
      <c r="DE4" s="306">
        <f>IF($ND$3&lt;=DE$2,1,0)*('PC-CV_Quiosque 1'!$C14+'PC-CV_Quiosque 1'!$C18)*$NB$3</f>
        <v>2500</v>
      </c>
      <c r="DF4" s="306">
        <f>IF($ND$3&lt;=DF$2,1,0)*('PC-CV_Quiosque 1'!$C14+'PC-CV_Quiosque 1'!$C18)*$NB$3</f>
        <v>2500</v>
      </c>
      <c r="DG4" s="306">
        <f>IF($ND$3&lt;=DG$2,1,0)*('PC-CV_Quiosque 1'!$C14+'PC-CV_Quiosque 1'!$C18)*$NB$3</f>
        <v>2500</v>
      </c>
      <c r="DH4" s="306">
        <f>IF($ND$3&lt;=DH$2,1,0)*('PC-CV_Quiosque 1'!$C14+'PC-CV_Quiosque 1'!$C18)*$NB$3</f>
        <v>2500</v>
      </c>
      <c r="DI4" s="306">
        <f>IF($ND$3&lt;=DI$2,1,0)*('PC-CV_Quiosque 1'!$C14+'PC-CV_Quiosque 1'!$C18)*$NB$3</f>
        <v>2500</v>
      </c>
      <c r="DJ4" s="306">
        <f>IF($ND$3&lt;=DJ$2,1,0)*('PC-CV_Quiosque 1'!$C14+'PC-CV_Quiosque 1'!$C18)*$NB$3</f>
        <v>2500</v>
      </c>
      <c r="DK4" s="306">
        <f>IF($ND$3&lt;=DK$2,1,0)*('PC-CV_Quiosque 1'!$C14+'PC-CV_Quiosque 1'!$C18)*$NB$3</f>
        <v>2500</v>
      </c>
      <c r="DL4" s="306">
        <f>IF($ND$3&lt;=DL$2,1,0)*('PC-CV_Quiosque 1'!$C14+'PC-CV_Quiosque 1'!$C18)*$NB$3</f>
        <v>2500</v>
      </c>
      <c r="DM4" s="306">
        <f>IF($ND$3&lt;=DM$2,1,0)*('PC-CV_Quiosque 1'!$C14+'PC-CV_Quiosque 1'!$C18)*$NB$3</f>
        <v>2500</v>
      </c>
      <c r="DN4" s="306">
        <f>IF($ND$3&lt;=DN$2,1,0)*('PC-CV_Quiosque 1'!$C14+'PC-CV_Quiosque 1'!$C18)*$NB$3</f>
        <v>2500</v>
      </c>
      <c r="DO4" s="306">
        <f>IF($ND$3&lt;=DO$2,1,0)*('PC-CV_Quiosque 1'!$C14+'PC-CV_Quiosque 1'!$C18)*$NB$3</f>
        <v>2500</v>
      </c>
      <c r="DP4" s="306">
        <f>IF($ND$3&lt;=DP$2,1,0)*('PC-CV_Quiosque 1'!$C14+'PC-CV_Quiosque 1'!$C18)*$NB$3</f>
        <v>2500</v>
      </c>
      <c r="DQ4" s="306">
        <f>IF($ND$3&lt;=DQ$2,1,0)*('PC-CV_Quiosque 1'!$C14+'PC-CV_Quiosque 1'!$C18)*$NB$3</f>
        <v>2500</v>
      </c>
      <c r="DR4" s="306">
        <f>IF($ND$3&lt;=DR$2,1,0)*('PC-CV_Quiosque 1'!$C14+'PC-CV_Quiosque 1'!$C18)*$NB$3</f>
        <v>2500</v>
      </c>
      <c r="DS4" s="306">
        <f>IF($ND$3&lt;=DS$2,1,0)*('PC-CV_Quiosque 1'!$C14+'PC-CV_Quiosque 1'!$C18)*$NB$3</f>
        <v>2500</v>
      </c>
      <c r="DT4" s="306">
        <f>IF($ND$3&lt;=DT$2,1,0)*('PC-CV_Quiosque 1'!$C14+'PC-CV_Quiosque 1'!$C18)*$NB$3</f>
        <v>2500</v>
      </c>
      <c r="DU4" s="306">
        <f>IF($ND$3&lt;=DU$2,1,0)*('PC-CV_Quiosque 1'!$C14+'PC-CV_Quiosque 1'!$C18)*$NB$3</f>
        <v>2500</v>
      </c>
      <c r="DV4" s="306">
        <f>IF($ND$3&lt;=DV$2,1,0)*('PC-CV_Quiosque 1'!$C14+'PC-CV_Quiosque 1'!$C18)*$NB$3</f>
        <v>2500</v>
      </c>
      <c r="DW4" s="306">
        <f>IF($ND$3&lt;=DW$2,1,0)*('PC-CV_Quiosque 1'!$C14+'PC-CV_Quiosque 1'!$C18)*$NB$3</f>
        <v>2500</v>
      </c>
      <c r="DX4" s="306">
        <f>IF($ND$3&lt;=DX$2,1,0)*('PC-CV_Quiosque 1'!$C14+'PC-CV_Quiosque 1'!$C18)*$NB$3</f>
        <v>2500</v>
      </c>
      <c r="DY4" s="306">
        <f>IF($ND$3&lt;=DY$2,1,0)*('PC-CV_Quiosque 1'!$C14+'PC-CV_Quiosque 1'!$C18)*$NB$3</f>
        <v>2500</v>
      </c>
      <c r="DZ4" s="306">
        <f>IF($ND$3&lt;=DZ$2,1,0)*('PC-CV_Quiosque 1'!$C14+'PC-CV_Quiosque 1'!$C18)*$NB$3</f>
        <v>2500</v>
      </c>
      <c r="EA4" s="306">
        <f>IF($ND$3&lt;=EA$2,1,0)*('PC-CV_Quiosque 1'!$C14+'PC-CV_Quiosque 1'!$C18)*$NB$3</f>
        <v>2500</v>
      </c>
      <c r="EB4" s="306">
        <f>IF($ND$3&lt;=EB$2,1,0)*('PC-CV_Quiosque 1'!$C14+'PC-CV_Quiosque 1'!$C18)*$NB$3</f>
        <v>2500</v>
      </c>
      <c r="EC4" s="306">
        <f>IF($ND$3&lt;=EC$2,1,0)*('PC-CV_Quiosque 1'!$C14+'PC-CV_Quiosque 1'!$C18)*$NB$3</f>
        <v>2500</v>
      </c>
      <c r="ED4" s="306">
        <f>IF($ND$3&lt;=ED$2,1,0)*('PC-CV_Quiosque 1'!$C14+'PC-CV_Quiosque 1'!$C18)*$NB$3</f>
        <v>2500</v>
      </c>
      <c r="EE4" s="306">
        <f>IF($ND$3&lt;=EE$2,1,0)*('PC-CV_Quiosque 1'!$C14+'PC-CV_Quiosque 1'!$C18)*$NB$3</f>
        <v>2500</v>
      </c>
      <c r="EF4" s="306">
        <f>IF($ND$3&lt;=EF$2,1,0)*('PC-CV_Quiosque 1'!$C14+'PC-CV_Quiosque 1'!$C18)*$NB$3</f>
        <v>2500</v>
      </c>
      <c r="EG4" s="306">
        <f>IF($ND$3&lt;=EG$2,1,0)*('PC-CV_Quiosque 1'!$C14+'PC-CV_Quiosque 1'!$C18)*$NB$3</f>
        <v>2500</v>
      </c>
      <c r="EH4" s="306">
        <f>IF($ND$3&lt;=EH$2,1,0)*('PC-CV_Quiosque 1'!$C14+'PC-CV_Quiosque 1'!$C18)*$NB$3</f>
        <v>2500</v>
      </c>
      <c r="EI4" s="306">
        <f>IF($ND$3&lt;=EI$2,1,0)*('PC-CV_Quiosque 1'!$C14+'PC-CV_Quiosque 1'!$C18)*$NB$3</f>
        <v>2500</v>
      </c>
      <c r="EJ4" s="306">
        <f>IF($ND$3&lt;=EJ$2,1,0)*('PC-CV_Quiosque 1'!$C14+'PC-CV_Quiosque 1'!$C18)*$NB$3</f>
        <v>2500</v>
      </c>
      <c r="EK4" s="306">
        <f>IF($ND$3&lt;=EK$2,1,0)*('PC-CV_Quiosque 1'!$C14+'PC-CV_Quiosque 1'!$C18)*$NB$3</f>
        <v>2500</v>
      </c>
      <c r="EL4" s="306">
        <f>IF($ND$3&lt;=EL$2,1,0)*('PC-CV_Quiosque 1'!$C14+'PC-CV_Quiosque 1'!$C18)*$NB$3</f>
        <v>2500</v>
      </c>
      <c r="EM4" s="306">
        <f>IF($ND$3&lt;=EM$2,1,0)*('PC-CV_Quiosque 1'!$C14+'PC-CV_Quiosque 1'!$C18)*$NB$3</f>
        <v>2500</v>
      </c>
      <c r="EN4" s="306">
        <f>IF($ND$3&lt;=EN$2,1,0)*('PC-CV_Quiosque 1'!$C14+'PC-CV_Quiosque 1'!$C18)*$NB$3</f>
        <v>2500</v>
      </c>
      <c r="EO4" s="306">
        <f>IF($ND$3&lt;=EO$2,1,0)*('PC-CV_Quiosque 1'!$C14+'PC-CV_Quiosque 1'!$C18)*$NB$3</f>
        <v>2500</v>
      </c>
      <c r="EP4" s="306">
        <f>IF($ND$3&lt;=EP$2,1,0)*('PC-CV_Quiosque 1'!$C14+'PC-CV_Quiosque 1'!$C18)*$NB$3</f>
        <v>2500</v>
      </c>
      <c r="EQ4" s="306">
        <f>IF($ND$3&lt;=EQ$2,1,0)*('PC-CV_Quiosque 1'!$C14+'PC-CV_Quiosque 1'!$C18)*$NB$3</f>
        <v>2500</v>
      </c>
      <c r="ER4" s="306">
        <f>IF($ND$3&lt;=ER$2,1,0)*('PC-CV_Quiosque 1'!$C14+'PC-CV_Quiosque 1'!$C18)*$NB$3</f>
        <v>2500</v>
      </c>
      <c r="ES4" s="306">
        <f>IF($ND$3&lt;=ES$2,1,0)*('PC-CV_Quiosque 1'!$C14+'PC-CV_Quiosque 1'!$C18)*$NB$3</f>
        <v>2500</v>
      </c>
      <c r="ET4" s="306">
        <f>IF($ND$3&lt;=ET$2,1,0)*('PC-CV_Quiosque 1'!$C14+'PC-CV_Quiosque 1'!$C18)*$NB$3</f>
        <v>2500</v>
      </c>
      <c r="EU4" s="306">
        <f>IF($ND$3&lt;=EU$2,1,0)*('PC-CV_Quiosque 1'!$C14+'PC-CV_Quiosque 1'!$C18)*$NB$3</f>
        <v>2500</v>
      </c>
      <c r="EV4" s="306">
        <f>IF($ND$3&lt;=EV$2,1,0)*('PC-CV_Quiosque 1'!$C14+'PC-CV_Quiosque 1'!$C18)*$NB$3</f>
        <v>2500</v>
      </c>
      <c r="EW4" s="306">
        <f>IF($ND$3&lt;=EW$2,1,0)*('PC-CV_Quiosque 1'!$C14+'PC-CV_Quiosque 1'!$C18)*$NB$3</f>
        <v>2500</v>
      </c>
      <c r="EX4" s="306">
        <f>IF($ND$3&lt;=EX$2,1,0)*('PC-CV_Quiosque 1'!$C14+'PC-CV_Quiosque 1'!$C18)*$NB$3</f>
        <v>2500</v>
      </c>
      <c r="EY4" s="306">
        <f>IF($ND$3&lt;=EY$2,1,0)*('PC-CV_Quiosque 1'!$C14+'PC-CV_Quiosque 1'!$C18)*$NB$3</f>
        <v>2500</v>
      </c>
      <c r="EZ4" s="306">
        <f>IF($ND$3&lt;=EZ$2,1,0)*('PC-CV_Quiosque 1'!$C14+'PC-CV_Quiosque 1'!$C18)*$NB$3</f>
        <v>2500</v>
      </c>
      <c r="FA4" s="306">
        <f>IF($ND$3&lt;=FA$2,1,0)*('PC-CV_Quiosque 1'!$C14+'PC-CV_Quiosque 1'!$C18)*$NB$3</f>
        <v>2500</v>
      </c>
      <c r="FB4" s="306">
        <f>IF($ND$3&lt;=FB$2,1,0)*('PC-CV_Quiosque 1'!$C14+'PC-CV_Quiosque 1'!$C18)*$NB$3</f>
        <v>2500</v>
      </c>
      <c r="FC4" s="306">
        <f>IF($ND$3&lt;=FC$2,1,0)*('PC-CV_Quiosque 1'!$C14+'PC-CV_Quiosque 1'!$C18)*$NB$3</f>
        <v>2500</v>
      </c>
      <c r="FD4" s="306">
        <f>IF($ND$3&lt;=FD$2,1,0)*('PC-CV_Quiosque 1'!$C14+'PC-CV_Quiosque 1'!$C18)*$NB$3</f>
        <v>2500</v>
      </c>
      <c r="FE4" s="306">
        <f>IF($ND$3&lt;=FE$2,1,0)*('PC-CV_Quiosque 1'!$C14+'PC-CV_Quiosque 1'!$C18)*$NB$3</f>
        <v>2500</v>
      </c>
      <c r="FF4" s="306">
        <f>IF($ND$3&lt;=FF$2,1,0)*('PC-CV_Quiosque 1'!$C14+'PC-CV_Quiosque 1'!$C18)*$NB$3</f>
        <v>2500</v>
      </c>
      <c r="FG4" s="306">
        <f>IF($ND$3&lt;=FG$2,1,0)*('PC-CV_Quiosque 1'!$C14+'PC-CV_Quiosque 1'!$C18)*$NB$3</f>
        <v>2500</v>
      </c>
      <c r="FH4" s="306">
        <f>IF($ND$3&lt;=FH$2,1,0)*('PC-CV_Quiosque 1'!$C14+'PC-CV_Quiosque 1'!$C18)*$NB$3</f>
        <v>2500</v>
      </c>
      <c r="FI4" s="306">
        <f>IF($ND$3&lt;=FI$2,1,0)*('PC-CV_Quiosque 1'!$C14+'PC-CV_Quiosque 1'!$C18)*$NB$3</f>
        <v>2500</v>
      </c>
      <c r="FJ4" s="306">
        <f>IF($ND$3&lt;=FJ$2,1,0)*('PC-CV_Quiosque 1'!$C14+'PC-CV_Quiosque 1'!$C18)*$NB$3</f>
        <v>2500</v>
      </c>
      <c r="FK4" s="306">
        <f>IF($ND$3&lt;=FK$2,1,0)*('PC-CV_Quiosque 1'!$C14+'PC-CV_Quiosque 1'!$C18)*$NB$3</f>
        <v>2500</v>
      </c>
      <c r="FL4" s="306">
        <f>IF($ND$3&lt;=FL$2,1,0)*('PC-CV_Quiosque 1'!$C14+'PC-CV_Quiosque 1'!$C18)*$NB$3</f>
        <v>2500</v>
      </c>
      <c r="FM4" s="306">
        <f>IF($ND$3&lt;=FM$2,1,0)*('PC-CV_Quiosque 1'!$C14+'PC-CV_Quiosque 1'!$C18)*$NB$3</f>
        <v>2500</v>
      </c>
      <c r="FN4" s="306">
        <f>IF($ND$3&lt;=FN$2,1,0)*('PC-CV_Quiosque 1'!$C14+'PC-CV_Quiosque 1'!$C18)*$NB$3</f>
        <v>2500</v>
      </c>
      <c r="FO4" s="306">
        <f>IF($ND$3&lt;=FO$2,1,0)*('PC-CV_Quiosque 1'!$C14+'PC-CV_Quiosque 1'!$C18)*$NB$3</f>
        <v>2500</v>
      </c>
      <c r="FP4" s="306">
        <f>IF($ND$3&lt;=FP$2,1,0)*('PC-CV_Quiosque 1'!$C14+'PC-CV_Quiosque 1'!$C18)*$NB$3</f>
        <v>2500</v>
      </c>
      <c r="FQ4" s="306">
        <f>IF($ND$3&lt;=FQ$2,1,0)*('PC-CV_Quiosque 1'!$C14+'PC-CV_Quiosque 1'!$C18)*$NB$3</f>
        <v>2500</v>
      </c>
      <c r="FR4" s="306">
        <f>IF($ND$3&lt;=FR$2,1,0)*('PC-CV_Quiosque 1'!$C14+'PC-CV_Quiosque 1'!$C18)*$NB$3</f>
        <v>2500</v>
      </c>
      <c r="FS4" s="306">
        <f>IF($ND$3&lt;=FS$2,1,0)*('PC-CV_Quiosque 1'!$C14+'PC-CV_Quiosque 1'!$C18)*$NB$3</f>
        <v>2500</v>
      </c>
      <c r="FT4" s="306">
        <f>IF($ND$3&lt;=FT$2,1,0)*('PC-CV_Quiosque 1'!$C14+'PC-CV_Quiosque 1'!$C18)*$NB$3</f>
        <v>2500</v>
      </c>
      <c r="FU4" s="306">
        <f>IF($ND$3&lt;=FU$2,1,0)*('PC-CV_Quiosque 1'!$C14+'PC-CV_Quiosque 1'!$C18)*$NB$3</f>
        <v>2500</v>
      </c>
      <c r="FV4" s="306">
        <f>IF($ND$3&lt;=FV$2,1,0)*('PC-CV_Quiosque 1'!$C14+'PC-CV_Quiosque 1'!$C18)*$NB$3</f>
        <v>2500</v>
      </c>
      <c r="FW4" s="306">
        <f>IF($ND$3&lt;=FW$2,1,0)*('PC-CV_Quiosque 1'!$C14+'PC-CV_Quiosque 1'!$C18)*$NB$3</f>
        <v>2500</v>
      </c>
      <c r="FX4" s="306">
        <f>IF($ND$3&lt;=FX$2,1,0)*('PC-CV_Quiosque 1'!$C14+'PC-CV_Quiosque 1'!$C18)*$NB$3</f>
        <v>2500</v>
      </c>
      <c r="FY4" s="306">
        <f>IF($ND$3&lt;=FY$2,1,0)*('PC-CV_Quiosque 1'!$C14+'PC-CV_Quiosque 1'!$C18)*$NB$3</f>
        <v>2500</v>
      </c>
      <c r="FZ4" s="306">
        <f>IF($ND$3&lt;=FZ$2,1,0)*('PC-CV_Quiosque 1'!$C14+'PC-CV_Quiosque 1'!$C18)*$NB$3</f>
        <v>2500</v>
      </c>
      <c r="GA4" s="306">
        <f>IF($ND$3&lt;=GA$2,1,0)*('PC-CV_Quiosque 1'!$C14+'PC-CV_Quiosque 1'!$C18)*$NB$3</f>
        <v>2500</v>
      </c>
      <c r="GB4" s="306">
        <f>IF($ND$3&lt;=GB$2,1,0)*('PC-CV_Quiosque 1'!$C14+'PC-CV_Quiosque 1'!$C18)*$NB$3</f>
        <v>2500</v>
      </c>
      <c r="GC4" s="306">
        <f>IF($ND$3&lt;=GC$2,1,0)*('PC-CV_Quiosque 1'!$C14+'PC-CV_Quiosque 1'!$C18)*$NB$3</f>
        <v>2500</v>
      </c>
      <c r="GD4" s="306">
        <f>IF($ND$3&lt;=GD$2,1,0)*('PC-CV_Quiosque 1'!$C14+'PC-CV_Quiosque 1'!$C18)*$NB$3</f>
        <v>2500</v>
      </c>
      <c r="GE4" s="306">
        <f>IF($ND$3&lt;=GE$2,1,0)*('PC-CV_Quiosque 1'!$C14+'PC-CV_Quiosque 1'!$C18)*$NB$3</f>
        <v>2500</v>
      </c>
      <c r="GF4" s="306">
        <f>IF($ND$3&lt;=GF$2,1,0)*('PC-CV_Quiosque 1'!$C14+'PC-CV_Quiosque 1'!$C18)*$NB$3</f>
        <v>2500</v>
      </c>
      <c r="GG4" s="306">
        <f>IF($ND$3&lt;=GG$2,1,0)*('PC-CV_Quiosque 1'!$C14+'PC-CV_Quiosque 1'!$C18)*$NB$3</f>
        <v>2500</v>
      </c>
      <c r="GH4" s="306">
        <f>IF($ND$3&lt;=GH$2,1,0)*('PC-CV_Quiosque 1'!$C14+'PC-CV_Quiosque 1'!$C18)*$NB$3</f>
        <v>2500</v>
      </c>
      <c r="GI4" s="306">
        <f>IF($ND$3&lt;=GI$2,1,0)*('PC-CV_Quiosque 1'!$C14+'PC-CV_Quiosque 1'!$C18)*$NB$3</f>
        <v>2500</v>
      </c>
      <c r="GJ4" s="306">
        <f>IF($ND$3&lt;=GJ$2,1,0)*('PC-CV_Quiosque 1'!$C14+'PC-CV_Quiosque 1'!$C18)*$NB$3</f>
        <v>2500</v>
      </c>
      <c r="GK4" s="306">
        <f>IF($ND$3&lt;=GK$2,1,0)*('PC-CV_Quiosque 1'!$C14+'PC-CV_Quiosque 1'!$C18)*$NB$3</f>
        <v>2500</v>
      </c>
      <c r="GL4" s="306">
        <f>IF($ND$3&lt;=GL$2,1,0)*('PC-CV_Quiosque 1'!$C14+'PC-CV_Quiosque 1'!$C18)*$NB$3</f>
        <v>2500</v>
      </c>
      <c r="GM4" s="306">
        <f>IF($ND$3&lt;=GM$2,1,0)*('PC-CV_Quiosque 1'!$C14+'PC-CV_Quiosque 1'!$C18)*$NB$3</f>
        <v>2500</v>
      </c>
      <c r="GN4" s="306">
        <f>IF($ND$3&lt;=GN$2,1,0)*('PC-CV_Quiosque 1'!$C14+'PC-CV_Quiosque 1'!$C18)*$NB$3</f>
        <v>2500</v>
      </c>
      <c r="GO4" s="306">
        <f>IF($ND$3&lt;=GO$2,1,0)*('PC-CV_Quiosque 1'!$C14+'PC-CV_Quiosque 1'!$C18)*$NB$3</f>
        <v>2500</v>
      </c>
      <c r="GP4" s="306">
        <f>IF($ND$3&lt;=GP$2,1,0)*('PC-CV_Quiosque 1'!$C14+'PC-CV_Quiosque 1'!$C18)*$NB$3</f>
        <v>2500</v>
      </c>
      <c r="GQ4" s="306">
        <f>IF($ND$3&lt;=GQ$2,1,0)*('PC-CV_Quiosque 1'!$C14+'PC-CV_Quiosque 1'!$C18)*$NB$3</f>
        <v>2500</v>
      </c>
      <c r="GR4" s="306">
        <f>IF($ND$3&lt;=GR$2,1,0)*('PC-CV_Quiosque 1'!$C14+'PC-CV_Quiosque 1'!$C18)*$NB$3</f>
        <v>2500</v>
      </c>
      <c r="GS4" s="306">
        <f>IF($ND$3&lt;=GS$2,1,0)*('PC-CV_Quiosque 1'!$C14+'PC-CV_Quiosque 1'!$C18)*$NB$3</f>
        <v>2500</v>
      </c>
      <c r="GT4" s="306">
        <f>IF($ND$3&lt;=GT$2,1,0)*('PC-CV_Quiosque 1'!$C14+'PC-CV_Quiosque 1'!$C18)*$NB$3</f>
        <v>2500</v>
      </c>
      <c r="GU4" s="306">
        <f>IF($ND$3&lt;=GU$2,1,0)*('PC-CV_Quiosque 1'!$C14+'PC-CV_Quiosque 1'!$C18)*$NB$3</f>
        <v>2500</v>
      </c>
      <c r="GV4" s="306">
        <f>IF($ND$3&lt;=GV$2,1,0)*('PC-CV_Quiosque 1'!$C14+'PC-CV_Quiosque 1'!$C18)*$NB$3</f>
        <v>2500</v>
      </c>
      <c r="GW4" s="306">
        <f>IF($ND$3&lt;=GW$2,1,0)*('PC-CV_Quiosque 1'!$C14+'PC-CV_Quiosque 1'!$C18)*$NB$3</f>
        <v>2500</v>
      </c>
      <c r="GX4" s="306">
        <f>IF($ND$3&lt;=GX$2,1,0)*('PC-CV_Quiosque 1'!$C14+'PC-CV_Quiosque 1'!$C18)*$NB$3</f>
        <v>2500</v>
      </c>
      <c r="GY4" s="306">
        <f>IF($ND$3&lt;=GY$2,1,0)*('PC-CV_Quiosque 1'!$C14+'PC-CV_Quiosque 1'!$C18)*$NB$3</f>
        <v>2500</v>
      </c>
      <c r="GZ4" s="306">
        <f>IF($ND$3&lt;=GZ$2,1,0)*('PC-CV_Quiosque 1'!$C14+'PC-CV_Quiosque 1'!$C18)*$NB$3</f>
        <v>2500</v>
      </c>
      <c r="HA4" s="306">
        <f>IF($ND$3&lt;=HA$2,1,0)*('PC-CV_Quiosque 1'!$C14+'PC-CV_Quiosque 1'!$C18)*$NB$3</f>
        <v>2500</v>
      </c>
      <c r="HB4" s="306">
        <f>IF($ND$3&lt;=HB$2,1,0)*('PC-CV_Quiosque 1'!$C14+'PC-CV_Quiosque 1'!$C18)*$NB$3</f>
        <v>2500</v>
      </c>
      <c r="HC4" s="306">
        <f>IF($ND$3&lt;=HC$2,1,0)*('PC-CV_Quiosque 1'!$C14+'PC-CV_Quiosque 1'!$C18)*$NB$3</f>
        <v>2500</v>
      </c>
      <c r="HD4" s="306">
        <f>IF($ND$3&lt;=HD$2,1,0)*('PC-CV_Quiosque 1'!$C14+'PC-CV_Quiosque 1'!$C18)*$NB$3</f>
        <v>2500</v>
      </c>
      <c r="HE4" s="306">
        <f>IF($ND$3&lt;=HE$2,1,0)*('PC-CV_Quiosque 1'!$C14+'PC-CV_Quiosque 1'!$C18)*$NB$3</f>
        <v>2500</v>
      </c>
      <c r="HF4" s="306">
        <f>IF($ND$3&lt;=HF$2,1,0)*('PC-CV_Quiosque 1'!$C14+'PC-CV_Quiosque 1'!$C18)*$NB$3</f>
        <v>2500</v>
      </c>
      <c r="HG4" s="306">
        <f>IF($ND$3&lt;=HG$2,1,0)*('PC-CV_Quiosque 1'!$C14+'PC-CV_Quiosque 1'!$C18)*$NB$3</f>
        <v>2500</v>
      </c>
      <c r="HH4" s="306">
        <f>IF($ND$3&lt;=HH$2,1,0)*('PC-CV_Quiosque 1'!$C14+'PC-CV_Quiosque 1'!$C18)*$NB$3</f>
        <v>2500</v>
      </c>
      <c r="HI4" s="306">
        <f>IF($ND$3&lt;=HI$2,1,0)*('PC-CV_Quiosque 1'!$C14+'PC-CV_Quiosque 1'!$C18)*$NB$3</f>
        <v>2500</v>
      </c>
      <c r="HJ4" s="306">
        <f>IF($ND$3&lt;=HJ$2,1,0)*('PC-CV_Quiosque 1'!$C14+'PC-CV_Quiosque 1'!$C18)*$NB$3</f>
        <v>2500</v>
      </c>
      <c r="HK4" s="306">
        <f>IF($ND$3&lt;=HK$2,1,0)*('PC-CV_Quiosque 1'!$C14+'PC-CV_Quiosque 1'!$C18)*$NB$3</f>
        <v>2500</v>
      </c>
      <c r="HL4" s="306">
        <f>IF($ND$3&lt;=HL$2,1,0)*('PC-CV_Quiosque 1'!$C14+'PC-CV_Quiosque 1'!$C18)*$NB$3</f>
        <v>2500</v>
      </c>
      <c r="HM4" s="306">
        <f>IF($ND$3&lt;=HM$2,1,0)*('PC-CV_Quiosque 1'!$C14+'PC-CV_Quiosque 1'!$C18)*$NB$3</f>
        <v>2500</v>
      </c>
      <c r="HN4" s="306">
        <f>IF($ND$3&lt;=HN$2,1,0)*('PC-CV_Quiosque 1'!$C14+'PC-CV_Quiosque 1'!$C18)*$NB$3</f>
        <v>2500</v>
      </c>
      <c r="HO4" s="306">
        <f>IF($ND$3&lt;=HO$2,1,0)*('PC-CV_Quiosque 1'!$C14+'PC-CV_Quiosque 1'!$C18)*$NB$3</f>
        <v>2500</v>
      </c>
      <c r="HP4" s="306">
        <f>IF($ND$3&lt;=HP$2,1,0)*('PC-CV_Quiosque 1'!$C14+'PC-CV_Quiosque 1'!$C18)*$NB$3</f>
        <v>2500</v>
      </c>
      <c r="HQ4" s="306">
        <f>IF($ND$3&lt;=HQ$2,1,0)*('PC-CV_Quiosque 1'!$C14+'PC-CV_Quiosque 1'!$C18)*$NB$3</f>
        <v>2500</v>
      </c>
      <c r="HR4" s="306">
        <f>IF($ND$3&lt;=HR$2,1,0)*('PC-CV_Quiosque 1'!$C14+'PC-CV_Quiosque 1'!$C18)*$NB$3</f>
        <v>2500</v>
      </c>
      <c r="HS4" s="306">
        <f>IF($ND$3&lt;=HS$2,1,0)*('PC-CV_Quiosque 1'!$C14+'PC-CV_Quiosque 1'!$C18)*$NB$3</f>
        <v>2500</v>
      </c>
      <c r="HT4" s="306">
        <f>IF($ND$3&lt;=HT$2,1,0)*('PC-CV_Quiosque 1'!$C14+'PC-CV_Quiosque 1'!$C18)*$NB$3</f>
        <v>2500</v>
      </c>
      <c r="HU4" s="306">
        <f>IF($ND$3&lt;=HU$2,1,0)*('PC-CV_Quiosque 1'!$C14+'PC-CV_Quiosque 1'!$C18)*$NB$3</f>
        <v>2500</v>
      </c>
      <c r="HV4" s="306">
        <f>IF($ND$3&lt;=HV$2,1,0)*('PC-CV_Quiosque 1'!$C14+'PC-CV_Quiosque 1'!$C18)*$NB$3</f>
        <v>2500</v>
      </c>
      <c r="HW4" s="306">
        <f>IF($ND$3&lt;=HW$2,1,0)*('PC-CV_Quiosque 1'!$C14+'PC-CV_Quiosque 1'!$C18)*$NB$3</f>
        <v>2500</v>
      </c>
      <c r="HX4" s="306">
        <f>IF($ND$3&lt;=HX$2,1,0)*('PC-CV_Quiosque 1'!$C14+'PC-CV_Quiosque 1'!$C18)*$NB$3</f>
        <v>2500</v>
      </c>
      <c r="HY4" s="306">
        <f>IF($ND$3&lt;=HY$2,1,0)*('PC-CV_Quiosque 1'!$C14+'PC-CV_Quiosque 1'!$C18)*$NB$3</f>
        <v>2500</v>
      </c>
      <c r="HZ4" s="306">
        <f>IF($ND$3&lt;=HZ$2,1,0)*('PC-CV_Quiosque 1'!$C14+'PC-CV_Quiosque 1'!$C18)*$NB$3</f>
        <v>2500</v>
      </c>
      <c r="IA4" s="306">
        <f>IF($ND$3&lt;=IA$2,1,0)*('PC-CV_Quiosque 1'!$C14+'PC-CV_Quiosque 1'!$C18)*$NB$3</f>
        <v>2500</v>
      </c>
      <c r="IB4" s="306">
        <f>IF($ND$3&lt;=IB$2,1,0)*('PC-CV_Quiosque 1'!$C14+'PC-CV_Quiosque 1'!$C18)*$NB$3</f>
        <v>2500</v>
      </c>
      <c r="IC4" s="306">
        <f>IF($ND$3&lt;=IC$2,1,0)*('PC-CV_Quiosque 1'!$C14+'PC-CV_Quiosque 1'!$C18)*$NB$3</f>
        <v>2500</v>
      </c>
      <c r="ID4" s="306">
        <f>IF($ND$3&lt;=ID$2,1,0)*('PC-CV_Quiosque 1'!$C14+'PC-CV_Quiosque 1'!$C18)*$NB$3</f>
        <v>2500</v>
      </c>
      <c r="IE4" s="306">
        <f>IF($ND$3&lt;=IE$2,1,0)*('PC-CV_Quiosque 1'!$C14+'PC-CV_Quiosque 1'!$C18)*$NB$3</f>
        <v>2500</v>
      </c>
      <c r="IF4" s="306">
        <f>IF($ND$3&lt;=IF$2,1,0)*('PC-CV_Quiosque 1'!$C14+'PC-CV_Quiosque 1'!$C18)*$NB$3</f>
        <v>2500</v>
      </c>
      <c r="IG4" s="306">
        <f>IF($ND$3&lt;=IG$2,1,0)*('PC-CV_Quiosque 1'!$C14+'PC-CV_Quiosque 1'!$C18)*$NB$3</f>
        <v>2500</v>
      </c>
      <c r="IH4" s="306">
        <f>IF($ND$3&lt;=IH$2,1,0)*('PC-CV_Quiosque 1'!$C14+'PC-CV_Quiosque 1'!$C18)*$NB$3</f>
        <v>2500</v>
      </c>
      <c r="II4" s="306">
        <f>IF($ND$3&lt;=II$2,1,0)*('PC-CV_Quiosque 1'!$C14+'PC-CV_Quiosque 1'!$C18)*$NB$3</f>
        <v>2500</v>
      </c>
      <c r="IJ4" s="306">
        <f>IF($ND$3&lt;=IJ$2,1,0)*('PC-CV_Quiosque 1'!$C14+'PC-CV_Quiosque 1'!$C18)*$NB$3</f>
        <v>2500</v>
      </c>
      <c r="IK4" s="306">
        <f>IF($ND$3&lt;=IK$2,1,0)*('PC-CV_Quiosque 1'!$C14+'PC-CV_Quiosque 1'!$C18)*$NB$3</f>
        <v>2500</v>
      </c>
      <c r="IL4" s="306">
        <f>IF($ND$3&lt;=IL$2,1,0)*('PC-CV_Quiosque 1'!$C14+'PC-CV_Quiosque 1'!$C18)*$NB$3</f>
        <v>2500</v>
      </c>
      <c r="IM4" s="306">
        <f>IF($ND$3&lt;=IM$2,1,0)*('PC-CV_Quiosque 1'!$C14+'PC-CV_Quiosque 1'!$C18)*$NB$3</f>
        <v>2500</v>
      </c>
      <c r="IN4" s="306">
        <f>IF($ND$3&lt;=IN$2,1,0)*('PC-CV_Quiosque 1'!$C14+'PC-CV_Quiosque 1'!$C18)*$NB$3</f>
        <v>2500</v>
      </c>
      <c r="IO4" s="306">
        <f>IF($ND$3&lt;=IO$2,1,0)*('PC-CV_Quiosque 1'!$C14+'PC-CV_Quiosque 1'!$C18)*$NB$3</f>
        <v>2500</v>
      </c>
      <c r="IP4" s="306">
        <f>IF($ND$3&lt;=IP$2,1,0)*('PC-CV_Quiosque 1'!$C14+'PC-CV_Quiosque 1'!$C18)*$NB$3</f>
        <v>2500</v>
      </c>
      <c r="IQ4" s="306">
        <f>IF($ND$3&lt;=IQ$2,1,0)*('PC-CV_Quiosque 1'!$C14+'PC-CV_Quiosque 1'!$C18)*$NB$3</f>
        <v>2500</v>
      </c>
      <c r="IR4" s="306">
        <f>IF($ND$3&lt;=IR$2,1,0)*('PC-CV_Quiosque 1'!$C14+'PC-CV_Quiosque 1'!$C18)*$NB$3</f>
        <v>2500</v>
      </c>
      <c r="IS4" s="306">
        <f>IF($ND$3&lt;=IS$2,1,0)*('PC-CV_Quiosque 1'!$C14+'PC-CV_Quiosque 1'!$C18)*$NB$3</f>
        <v>2500</v>
      </c>
      <c r="IT4" s="306">
        <f>IF($ND$3&lt;=IT$2,1,0)*('PC-CV_Quiosque 1'!$C14+'PC-CV_Quiosque 1'!$C18)*$NB$3</f>
        <v>2500</v>
      </c>
      <c r="IU4" s="306">
        <f>IF($ND$3&lt;=IU$2,1,0)*('PC-CV_Quiosque 1'!$C14+'PC-CV_Quiosque 1'!$C18)*$NB$3</f>
        <v>2500</v>
      </c>
      <c r="IV4" s="306">
        <f>IF($ND$3&lt;=IV$2,1,0)*('PC-CV_Quiosque 1'!$C14+'PC-CV_Quiosque 1'!$C18)*$NB$3</f>
        <v>2500</v>
      </c>
      <c r="IW4" s="306">
        <f>IF($ND$3&lt;=IW$2,1,0)*('PC-CV_Quiosque 1'!$C14+'PC-CV_Quiosque 1'!$C18)*$NB$3</f>
        <v>2500</v>
      </c>
      <c r="IX4" s="306">
        <f>IF($ND$3&lt;=IX$2,1,0)*('PC-CV_Quiosque 1'!$C14+'PC-CV_Quiosque 1'!$C18)*$NB$3</f>
        <v>2500</v>
      </c>
      <c r="IY4" s="306">
        <f>IF($ND$3&lt;=IY$2,1,0)*('PC-CV_Quiosque 1'!$C14+'PC-CV_Quiosque 1'!$C18)*$NB$3</f>
        <v>2500</v>
      </c>
      <c r="IZ4" s="306">
        <f>IF($ND$3&lt;=IZ$2,1,0)*('PC-CV_Quiosque 1'!$C14+'PC-CV_Quiosque 1'!$C18)*$NB$3</f>
        <v>2500</v>
      </c>
      <c r="JA4" s="306">
        <f>IF($ND$3&lt;=JA$2,1,0)*('PC-CV_Quiosque 1'!$C14+'PC-CV_Quiosque 1'!$C18)*$NB$3</f>
        <v>2500</v>
      </c>
      <c r="JB4" s="306">
        <f>IF($ND$3&lt;=JB$2,1,0)*('PC-CV_Quiosque 1'!$C14+'PC-CV_Quiosque 1'!$C18)*$NB$3</f>
        <v>2500</v>
      </c>
      <c r="JC4" s="306">
        <f>IF($ND$3&lt;=JC$2,1,0)*('PC-CV_Quiosque 1'!$C14+'PC-CV_Quiosque 1'!$C18)*$NB$3</f>
        <v>2500</v>
      </c>
      <c r="JD4" s="306">
        <f>IF($ND$3&lt;=JD$2,1,0)*('PC-CV_Quiosque 1'!$C14+'PC-CV_Quiosque 1'!$C18)*$NB$3</f>
        <v>2500</v>
      </c>
      <c r="JE4" s="306">
        <f>IF($ND$3&lt;=JE$2,1,0)*('PC-CV_Quiosque 1'!$C14+'PC-CV_Quiosque 1'!$C18)*$NB$3</f>
        <v>2500</v>
      </c>
      <c r="JF4" s="306">
        <f>IF($ND$3&lt;=JF$2,1,0)*('PC-CV_Quiosque 1'!$C14+'PC-CV_Quiosque 1'!$C18)*$NB$3</f>
        <v>2500</v>
      </c>
      <c r="JG4" s="306">
        <f>IF($ND$3&lt;=JG$2,1,0)*('PC-CV_Quiosque 1'!$C14+'PC-CV_Quiosque 1'!$C18)*$NB$3</f>
        <v>2500</v>
      </c>
      <c r="JH4" s="306">
        <f>IF($ND$3&lt;=JH$2,1,0)*('PC-CV_Quiosque 1'!$C14+'PC-CV_Quiosque 1'!$C18)*$NB$3</f>
        <v>2500</v>
      </c>
      <c r="JI4" s="306">
        <f>IF($ND$3&lt;=JI$2,1,0)*('PC-CV_Quiosque 1'!$C14+'PC-CV_Quiosque 1'!$C18)*$NB$3</f>
        <v>2500</v>
      </c>
      <c r="JJ4" s="306">
        <f>IF($ND$3&lt;=JJ$2,1,0)*('PC-CV_Quiosque 1'!$C14+'PC-CV_Quiosque 1'!$C18)*$NB$3</f>
        <v>2500</v>
      </c>
      <c r="JK4" s="306">
        <f>IF($ND$3&lt;=JK$2,1,0)*('PC-CV_Quiosque 1'!$C14+'PC-CV_Quiosque 1'!$C18)*$NB$3</f>
        <v>2500</v>
      </c>
      <c r="JL4" s="306">
        <f>IF($ND$3&lt;=JL$2,1,0)*('PC-CV_Quiosque 1'!$C14+'PC-CV_Quiosque 1'!$C18)*$NB$3</f>
        <v>2500</v>
      </c>
      <c r="JM4" s="306">
        <f>IF($ND$3&lt;=JM$2,1,0)*('PC-CV_Quiosque 1'!$C14+'PC-CV_Quiosque 1'!$C18)*$NB$3</f>
        <v>2500</v>
      </c>
      <c r="JN4" s="306">
        <f>IF($ND$3&lt;=JN$2,1,0)*('PC-CV_Quiosque 1'!$C14+'PC-CV_Quiosque 1'!$C18)*$NB$3</f>
        <v>2500</v>
      </c>
      <c r="JO4" s="306">
        <f>IF($ND$3&lt;=JO$2,1,0)*('PC-CV_Quiosque 1'!$C14+'PC-CV_Quiosque 1'!$C18)*$NB$3</f>
        <v>2500</v>
      </c>
      <c r="JP4" s="306">
        <f>IF($ND$3&lt;=JP$2,1,0)*('PC-CV_Quiosque 1'!$C14+'PC-CV_Quiosque 1'!$C18)*$NB$3</f>
        <v>2500</v>
      </c>
      <c r="JQ4" s="306">
        <f>IF($ND$3&lt;=JQ$2,1,0)*('PC-CV_Quiosque 1'!$C14+'PC-CV_Quiosque 1'!$C18)*$NB$3</f>
        <v>2500</v>
      </c>
      <c r="JR4" s="306">
        <f>IF($ND$3&lt;=JR$2,1,0)*('PC-CV_Quiosque 1'!$C14+'PC-CV_Quiosque 1'!$C18)*$NB$3</f>
        <v>2500</v>
      </c>
      <c r="JS4" s="306">
        <f>IF($ND$3&lt;=JS$2,1,0)*('PC-CV_Quiosque 1'!$C14+'PC-CV_Quiosque 1'!$C18)*$NB$3</f>
        <v>2500</v>
      </c>
      <c r="JT4" s="306">
        <f>IF($ND$3&lt;=JT$2,1,0)*('PC-CV_Quiosque 1'!$C14+'PC-CV_Quiosque 1'!$C18)*$NB$3</f>
        <v>2500</v>
      </c>
      <c r="JU4" s="306">
        <f>IF($ND$3&lt;=JU$2,1,0)*('PC-CV_Quiosque 1'!$C14+'PC-CV_Quiosque 1'!$C18)*$NB$3</f>
        <v>2500</v>
      </c>
      <c r="JV4" s="306">
        <f>IF($ND$3&lt;=JV$2,1,0)*('PC-CV_Quiosque 1'!$C14+'PC-CV_Quiosque 1'!$C18)*$NB$3</f>
        <v>2500</v>
      </c>
      <c r="JW4" s="306">
        <f>IF($ND$3&lt;=JW$2,1,0)*('PC-CV_Quiosque 1'!$C14+'PC-CV_Quiosque 1'!$C18)*$NB$3</f>
        <v>2500</v>
      </c>
      <c r="JX4" s="306">
        <f>IF($ND$3&lt;=JX$2,1,0)*('PC-CV_Quiosque 1'!$C14+'PC-CV_Quiosque 1'!$C18)*$NB$3</f>
        <v>2500</v>
      </c>
      <c r="JY4" s="306">
        <f>IF($ND$3&lt;=JY$2,1,0)*('PC-CV_Quiosque 1'!$C14+'PC-CV_Quiosque 1'!$C18)*$NB$3</f>
        <v>2500</v>
      </c>
      <c r="JZ4" s="306">
        <f>IF($ND$3&lt;=JZ$2,1,0)*('PC-CV_Quiosque 1'!$C14+'PC-CV_Quiosque 1'!$C18)*$NB$3</f>
        <v>2500</v>
      </c>
      <c r="KA4" s="306">
        <f>IF($ND$3&lt;=KA$2,1,0)*('PC-CV_Quiosque 1'!$C14+'PC-CV_Quiosque 1'!$C18)*$NB$3</f>
        <v>2500</v>
      </c>
      <c r="KB4" s="306">
        <f>IF($ND$3&lt;=KB$2,1,0)*('PC-CV_Quiosque 1'!$C14+'PC-CV_Quiosque 1'!$C18)*$NB$3</f>
        <v>2500</v>
      </c>
      <c r="KC4" s="306">
        <f>IF($ND$3&lt;=KC$2,1,0)*('PC-CV_Quiosque 1'!$C14+'PC-CV_Quiosque 1'!$C18)*$NB$3</f>
        <v>2500</v>
      </c>
      <c r="KD4" s="306">
        <f>IF($ND$3&lt;=KD$2,1,0)*('PC-CV_Quiosque 1'!$C14+'PC-CV_Quiosque 1'!$C18)*$NB$3</f>
        <v>2500</v>
      </c>
      <c r="KE4" s="306">
        <f>IF($ND$3&lt;=KE$2,1,0)*('PC-CV_Quiosque 1'!$C14+'PC-CV_Quiosque 1'!$C18)*$NB$3</f>
        <v>2500</v>
      </c>
      <c r="KF4" s="306">
        <f>IF($ND$3&lt;=KF$2,1,0)*('PC-CV_Quiosque 1'!$C14+'PC-CV_Quiosque 1'!$C18)*$NB$3</f>
        <v>2500</v>
      </c>
      <c r="KG4" s="306">
        <f>IF($ND$3&lt;=KG$2,1,0)*('PC-CV_Quiosque 1'!$C14+'PC-CV_Quiosque 1'!$C18)*$NB$3</f>
        <v>2500</v>
      </c>
      <c r="KH4" s="306">
        <f>IF($ND$3&lt;=KH$2,1,0)*('PC-CV_Quiosque 1'!$C14+'PC-CV_Quiosque 1'!$C18)*$NB$3</f>
        <v>2500</v>
      </c>
      <c r="KI4" s="306">
        <f>IF($ND$3&lt;=KI$2,1,0)*('PC-CV_Quiosque 1'!$C14+'PC-CV_Quiosque 1'!$C18)*$NB$3</f>
        <v>2500</v>
      </c>
      <c r="KJ4" s="306">
        <f>IF($ND$3&lt;=KJ$2,1,0)*('PC-CV_Quiosque 1'!$C14+'PC-CV_Quiosque 1'!$C18)*$NB$3</f>
        <v>2500</v>
      </c>
      <c r="KK4" s="306">
        <f>IF($ND$3&lt;=KK$2,1,0)*('PC-CV_Quiosque 1'!$C14+'PC-CV_Quiosque 1'!$C18)*$NB$3</f>
        <v>2500</v>
      </c>
      <c r="KL4" s="306">
        <f>IF($ND$3&lt;=KL$2,1,0)*('PC-CV_Quiosque 1'!$C14+'PC-CV_Quiosque 1'!$C18)*$NB$3</f>
        <v>2500</v>
      </c>
      <c r="KM4" s="306">
        <f>IF($ND$3&lt;=KM$2,1,0)*('PC-CV_Quiosque 1'!$C14+'PC-CV_Quiosque 1'!$C18)*$NB$3</f>
        <v>2500</v>
      </c>
      <c r="KN4" s="306">
        <f>IF($ND$3&lt;=KN$2,1,0)*('PC-CV_Quiosque 1'!$C14+'PC-CV_Quiosque 1'!$C18)*$NB$3</f>
        <v>2500</v>
      </c>
      <c r="KO4" s="306">
        <f>IF($ND$3&lt;=KO$2,1,0)*('PC-CV_Quiosque 1'!$C14+'PC-CV_Quiosque 1'!$C18)*$NB$3</f>
        <v>2500</v>
      </c>
      <c r="KP4" s="306">
        <f>IF($ND$3&lt;=KP$2,1,0)*('PC-CV_Quiosque 1'!$C14+'PC-CV_Quiosque 1'!$C18)*$NB$3</f>
        <v>2500</v>
      </c>
      <c r="KQ4" s="306">
        <f>IF($ND$3&lt;=KQ$2,1,0)*('PC-CV_Quiosque 1'!$C14+'PC-CV_Quiosque 1'!$C18)*$NB$3</f>
        <v>2500</v>
      </c>
      <c r="KR4" s="306">
        <f>IF($ND$3&lt;=KR$2,1,0)*('PC-CV_Quiosque 1'!$C14+'PC-CV_Quiosque 1'!$C18)*$NB$3</f>
        <v>2500</v>
      </c>
      <c r="KS4" s="306">
        <f>IF($ND$3&lt;=KS$2,1,0)*('PC-CV_Quiosque 1'!$C14+'PC-CV_Quiosque 1'!$C18)*$NB$3</f>
        <v>2500</v>
      </c>
      <c r="KT4" s="306">
        <f>IF($ND$3&lt;=KT$2,1,0)*('PC-CV_Quiosque 1'!$C14+'PC-CV_Quiosque 1'!$C18)*$NB$3</f>
        <v>2500</v>
      </c>
      <c r="KU4" s="306">
        <f>IF($ND$3&lt;=KU$2,1,0)*('PC-CV_Quiosque 1'!$C14+'PC-CV_Quiosque 1'!$C18)*$NB$3</f>
        <v>2500</v>
      </c>
      <c r="KV4" s="306">
        <f>IF($ND$3&lt;=KV$2,1,0)*('PC-CV_Quiosque 1'!$C14+'PC-CV_Quiosque 1'!$C18)*$NB$3</f>
        <v>2500</v>
      </c>
      <c r="KW4" s="306">
        <f>IF($ND$3&lt;=KW$2,1,0)*('PC-CV_Quiosque 1'!$C14+'PC-CV_Quiosque 1'!$C18)*$NB$3</f>
        <v>2500</v>
      </c>
      <c r="KX4" s="306">
        <f>IF($ND$3&lt;=KX$2,1,0)*('PC-CV_Quiosque 1'!$C14+'PC-CV_Quiosque 1'!$C18)*$NB$3</f>
        <v>2500</v>
      </c>
      <c r="KY4" s="306">
        <f>IF($ND$3&lt;=KY$2,1,0)*('PC-CV_Quiosque 1'!$C14+'PC-CV_Quiosque 1'!$C18)*$NB$3</f>
        <v>2500</v>
      </c>
      <c r="KZ4" s="306">
        <f>IF($ND$3&lt;=KZ$2,1,0)*('PC-CV_Quiosque 1'!$C14+'PC-CV_Quiosque 1'!$C18)*$NB$3</f>
        <v>2500</v>
      </c>
      <c r="LA4" s="306">
        <f>IF($ND$3&lt;=LA$2,1,0)*('PC-CV_Quiosque 1'!$C14+'PC-CV_Quiosque 1'!$C18)*$NB$3</f>
        <v>2500</v>
      </c>
      <c r="LB4" s="306">
        <f>IF($ND$3&lt;=LB$2,1,0)*('PC-CV_Quiosque 1'!$C14+'PC-CV_Quiosque 1'!$C18)*$NB$3</f>
        <v>2500</v>
      </c>
      <c r="LC4" s="306">
        <f>IF($ND$3&lt;=LC$2,1,0)*('PC-CV_Quiosque 1'!$C14+'PC-CV_Quiosque 1'!$C18)*$NB$3</f>
        <v>2500</v>
      </c>
      <c r="LD4" s="306">
        <f>IF($ND$3&lt;=LD$2,1,0)*('PC-CV_Quiosque 1'!$C14+'PC-CV_Quiosque 1'!$C18)*$NB$3</f>
        <v>2500</v>
      </c>
      <c r="LE4" s="306">
        <f>IF($ND$3&lt;=LE$2,1,0)*('PC-CV_Quiosque 1'!$C14+'PC-CV_Quiosque 1'!$C18)*$NB$3</f>
        <v>2500</v>
      </c>
      <c r="LF4" s="306">
        <f>IF($ND$3&lt;=LF$2,1,0)*('PC-CV_Quiosque 1'!$C14+'PC-CV_Quiosque 1'!$C18)*$NB$3</f>
        <v>2500</v>
      </c>
      <c r="LG4" s="306">
        <f>IF($ND$3&lt;=LG$2,1,0)*('PC-CV_Quiosque 1'!$C14+'PC-CV_Quiosque 1'!$C18)*$NB$3</f>
        <v>2500</v>
      </c>
      <c r="LH4" s="306">
        <f>IF($ND$3&lt;=LH$2,1,0)*('PC-CV_Quiosque 1'!$C14+'PC-CV_Quiosque 1'!$C18)*$NB$3</f>
        <v>2500</v>
      </c>
      <c r="LI4" s="306">
        <f>IF($ND$3&lt;=LI$2,1,0)*('PC-CV_Quiosque 1'!$C14+'PC-CV_Quiosque 1'!$C18)*$NB$3</f>
        <v>2500</v>
      </c>
      <c r="LJ4" s="306">
        <f>IF($ND$3&lt;=LJ$2,1,0)*('PC-CV_Quiosque 1'!$C14+'PC-CV_Quiosque 1'!$C18)*$NB$3</f>
        <v>2500</v>
      </c>
      <c r="LK4" s="306">
        <f>IF($ND$3&lt;=LK$2,1,0)*('PC-CV_Quiosque 1'!$C14+'PC-CV_Quiosque 1'!$C18)*$NB$3</f>
        <v>2500</v>
      </c>
      <c r="LL4" s="306">
        <f>IF($ND$3&lt;=LL$2,1,0)*('PC-CV_Quiosque 1'!$C14+'PC-CV_Quiosque 1'!$C18)*$NB$3</f>
        <v>2500</v>
      </c>
      <c r="LM4" s="306">
        <f>IF($ND$3&lt;=LM$2,1,0)*('PC-CV_Quiosque 1'!$C14+'PC-CV_Quiosque 1'!$C18)*$NB$3</f>
        <v>2500</v>
      </c>
      <c r="LN4" s="306">
        <f>IF($ND$3&lt;=LN$2,1,0)*('PC-CV_Quiosque 1'!$C14+'PC-CV_Quiosque 1'!$C18)*$NB$3</f>
        <v>2500</v>
      </c>
      <c r="LO4" s="306">
        <f>IF($ND$3&lt;=LO$2,1,0)*('PC-CV_Quiosque 1'!$C14+'PC-CV_Quiosque 1'!$C18)*$NB$3</f>
        <v>2500</v>
      </c>
      <c r="LP4" s="306">
        <f>IF($ND$3&lt;=LP$2,1,0)*('PC-CV_Quiosque 1'!$C14+'PC-CV_Quiosque 1'!$C18)*$NB$3</f>
        <v>2500</v>
      </c>
      <c r="LQ4" s="306">
        <f>IF($ND$3&lt;=LQ$2,1,0)*('PC-CV_Quiosque 1'!$C14+'PC-CV_Quiosque 1'!$C18)*$NB$3</f>
        <v>2500</v>
      </c>
      <c r="LR4" s="306">
        <f>IF($ND$3&lt;=LR$2,1,0)*('PC-CV_Quiosque 1'!$C14+'PC-CV_Quiosque 1'!$C18)*$NB$3</f>
        <v>2500</v>
      </c>
      <c r="LS4" s="306">
        <f>IF($ND$3&lt;=LS$2,1,0)*('PC-CV_Quiosque 1'!$C14+'PC-CV_Quiosque 1'!$C18)*$NB$3</f>
        <v>2500</v>
      </c>
      <c r="LT4" s="306">
        <f>IF($ND$3&lt;=LT$2,1,0)*('PC-CV_Quiosque 1'!$C14+'PC-CV_Quiosque 1'!$C18)*$NB$3</f>
        <v>2500</v>
      </c>
      <c r="LU4" s="306">
        <f>IF($ND$3&lt;=LU$2,1,0)*('PC-CV_Quiosque 1'!$C14+'PC-CV_Quiosque 1'!$C18)*$NB$3</f>
        <v>2500</v>
      </c>
      <c r="LV4" s="306">
        <f>IF($ND$3&lt;=LV$2,1,0)*('PC-CV_Quiosque 1'!$C14+'PC-CV_Quiosque 1'!$C18)*$NB$3</f>
        <v>2500</v>
      </c>
      <c r="LW4" s="306">
        <f>IF($ND$3&lt;=LW$2,1,0)*('PC-CV_Quiosque 1'!$C14+'PC-CV_Quiosque 1'!$C18)*$NB$3</f>
        <v>2500</v>
      </c>
      <c r="LX4" s="306">
        <f>IF($ND$3&lt;=LX$2,1,0)*('PC-CV_Quiosque 1'!$C14+'PC-CV_Quiosque 1'!$C18)*$NB$3</f>
        <v>2500</v>
      </c>
      <c r="LY4" s="306">
        <f>IF($ND$3&lt;=LY$2,1,0)*('PC-CV_Quiosque 1'!$C14+'PC-CV_Quiosque 1'!$C18)*$NB$3</f>
        <v>2500</v>
      </c>
      <c r="LZ4" s="306">
        <f>IF($ND$3&lt;=LZ$2,1,0)*('PC-CV_Quiosque 1'!$C14+'PC-CV_Quiosque 1'!$C18)*$NB$3</f>
        <v>2500</v>
      </c>
      <c r="MA4" s="306">
        <f>IF($ND$3&lt;=MA$2,1,0)*('PC-CV_Quiosque 1'!$C14+'PC-CV_Quiosque 1'!$C18)*$NB$3</f>
        <v>2500</v>
      </c>
      <c r="MB4" s="306">
        <f>IF($ND$3&lt;=MB$2,1,0)*('PC-CV_Quiosque 1'!$C14+'PC-CV_Quiosque 1'!$C18)*$NB$3</f>
        <v>2500</v>
      </c>
      <c r="MC4" s="306">
        <f>IF($ND$3&lt;=MC$2,1,0)*('PC-CV_Quiosque 1'!$C14+'PC-CV_Quiosque 1'!$C18)*$NB$3</f>
        <v>2500</v>
      </c>
      <c r="MD4" s="306">
        <f>IF($ND$3&lt;=MD$2,1,0)*('PC-CV_Quiosque 1'!$C14+'PC-CV_Quiosque 1'!$C18)*$NB$3</f>
        <v>2500</v>
      </c>
      <c r="ME4" s="306">
        <f>IF($ND$3&lt;=ME$2,1,0)*('PC-CV_Quiosque 1'!$C14+'PC-CV_Quiosque 1'!$C18)*$NB$3</f>
        <v>2500</v>
      </c>
      <c r="MF4" s="306">
        <f>IF($ND$3&lt;=MF$2,1,0)*('PC-CV_Quiosque 1'!$C14+'PC-CV_Quiosque 1'!$C18)*$NB$3</f>
        <v>2500</v>
      </c>
      <c r="MG4" s="306">
        <f>IF($ND$3&lt;=MG$2,1,0)*('PC-CV_Quiosque 1'!$C14+'PC-CV_Quiosque 1'!$C18)*$NB$3</f>
        <v>2500</v>
      </c>
      <c r="MH4" s="306">
        <f>IF($ND$3&lt;=MH$2,1,0)*('PC-CV_Quiosque 1'!$C14+'PC-CV_Quiosque 1'!$C18)*$NB$3</f>
        <v>2500</v>
      </c>
      <c r="MI4" s="306">
        <f>IF($ND$3&lt;=MI$2,1,0)*('PC-CV_Quiosque 1'!$C14+'PC-CV_Quiosque 1'!$C18)*$NB$3</f>
        <v>2500</v>
      </c>
      <c r="MJ4" s="306">
        <f>IF($ND$3&lt;=MJ$2,1,0)*('PC-CV_Quiosque 1'!$C14+'PC-CV_Quiosque 1'!$C18)*$NB$3</f>
        <v>2500</v>
      </c>
      <c r="MK4" s="306">
        <f>IF($ND$3&lt;=MK$2,1,0)*('PC-CV_Quiosque 1'!$C14+'PC-CV_Quiosque 1'!$C18)*$NB$3</f>
        <v>2500</v>
      </c>
      <c r="ML4" s="306">
        <f>IF($ND$3&lt;=ML$2,1,0)*('PC-CV_Quiosque 1'!$C14+'PC-CV_Quiosque 1'!$C18)*$NB$3</f>
        <v>2500</v>
      </c>
      <c r="MM4" s="306">
        <f>IF($ND$3&lt;=MM$2,1,0)*('PC-CV_Quiosque 1'!$C14+'PC-CV_Quiosque 1'!$C18)*$NB$3</f>
        <v>2500</v>
      </c>
      <c r="MN4" s="306">
        <f>IF($ND$3&lt;=MN$2,1,0)*('PC-CV_Quiosque 1'!$C14+'PC-CV_Quiosque 1'!$C18)*$NB$3</f>
        <v>2500</v>
      </c>
      <c r="MO4" s="306">
        <f>IF($ND$3&lt;=MO$2,1,0)*('PC-CV_Quiosque 1'!$C14+'PC-CV_Quiosque 1'!$C18)*$NB$3</f>
        <v>2500</v>
      </c>
      <c r="MP4" s="358">
        <f>IF($ND$3&lt;=MP$2,1,0)*('PC-CV_Quiosque 1'!$C14+'PC-CV_Quiosque 1'!$C18)*$NB$3</f>
        <v>2500</v>
      </c>
      <c r="MQ4" s="358">
        <f>IF($ND$3&lt;=MQ$2,1,0)*('PC-CV_Quiosque 1'!$C14+'PC-CV_Quiosque 1'!$C18)*$NB$3</f>
        <v>2500</v>
      </c>
      <c r="MR4" s="358">
        <f>IF($ND$3&lt;=MR$2,1,0)*('PC-CV_Quiosque 1'!$C14+'PC-CV_Quiosque 1'!$C18)*$NB$3</f>
        <v>2500</v>
      </c>
      <c r="MS4" s="358">
        <f>IF($ND$3&lt;=MS$2,1,0)*('PC-CV_Quiosque 1'!$C14+'PC-CV_Quiosque 1'!$C18)*$NB$3</f>
        <v>2500</v>
      </c>
      <c r="MT4" s="358">
        <f>IF($ND$3&lt;=MT$2,1,0)*('PC-CV_Quiosque 1'!$C14+'PC-CV_Quiosque 1'!$C18)*$NB$3</f>
        <v>2500</v>
      </c>
      <c r="MU4" s="358">
        <f>IF($ND$3&lt;=MU$2,1,0)*('PC-CV_Quiosque 1'!$C14+'PC-CV_Quiosque 1'!$C18)*$NB$3</f>
        <v>2500</v>
      </c>
      <c r="MV4" s="358">
        <f>IF($ND$3&lt;=MV$2,1,0)*('PC-CV_Quiosque 1'!$C14+'PC-CV_Quiosque 1'!$C18)*$NB$3</f>
        <v>2500</v>
      </c>
      <c r="MW4" s="358">
        <f>IF($ND$3&lt;=MW$2,1,0)*('PC-CV_Quiosque 1'!$C14+'PC-CV_Quiosque 1'!$C18)*$NB$3</f>
        <v>2500</v>
      </c>
      <c r="MX4" s="358">
        <f>IF($ND$3&lt;=MX$2,1,0)*('PC-CV_Quiosque 1'!$C14+'PC-CV_Quiosque 1'!$C18)*$NB$3</f>
        <v>2500</v>
      </c>
      <c r="MY4" s="358">
        <f>IF($ND$3&lt;=MY$2,1,0)*('PC-CV_Quiosque 1'!$C14+'PC-CV_Quiosque 1'!$C18)*$NB$3</f>
        <v>2500</v>
      </c>
      <c r="MZ4" s="358">
        <f>IF($ND$3&lt;=MZ$2,1,0)*('PC-CV_Quiosque 1'!$C14+'PC-CV_Quiosque 1'!$C18)*$NB$3</f>
        <v>2500</v>
      </c>
      <c r="NA4" s="307">
        <f>IF($ND$3&lt;=NA$2,1,0)*('PC-CV_Quiosque 1'!$C14+'PC-CV_Quiosque 1'!$C18)*$NB$3</f>
        <v>2500</v>
      </c>
      <c r="NB4" s="652"/>
      <c r="NC4" s="652"/>
      <c r="ND4" s="652"/>
    </row>
    <row r="5" spans="1:422" x14ac:dyDescent="0.2">
      <c r="A5" s="182"/>
      <c r="B5" s="308"/>
      <c r="C5" s="309"/>
      <c r="D5" s="309"/>
      <c r="E5" s="309" t="s">
        <v>630</v>
      </c>
      <c r="F5" s="310">
        <f>IF($ND$3&lt;=F$2,1,0)*'PC-CV_Quiosque 1'!F25*$NB$3</f>
        <v>0</v>
      </c>
      <c r="G5" s="310">
        <f>IF($ND$3&lt;=G$2,1,0)*'PC-CV_Quiosque 1'!G25*$NB$3</f>
        <v>0</v>
      </c>
      <c r="H5" s="310">
        <f>IF($ND$3&lt;=H$2,1,0)*'PC-CV_Quiosque 1'!H25*$NB$3</f>
        <v>0</v>
      </c>
      <c r="I5" s="310">
        <f>IF($ND$3&lt;=I$2,1,0)*'PC-CV_Quiosque 1'!I25*$NB$3</f>
        <v>0</v>
      </c>
      <c r="J5" s="310">
        <f>IF($ND$3&lt;=J$2,1,0)*'PC-CV_Quiosque 1'!J25*$NB$3</f>
        <v>0</v>
      </c>
      <c r="K5" s="310">
        <f>IF($ND$3&lt;=K$2,1,0)*'PC-CV_Quiosque 1'!K25*$NB$3</f>
        <v>0</v>
      </c>
      <c r="L5" s="310">
        <f>IF($ND$3&lt;=L$2,1,0)*'PC-CV_Quiosque 1'!L25*$NB$3</f>
        <v>0</v>
      </c>
      <c r="M5" s="310">
        <f>IF($ND$3&lt;=M$2,1,0)*'PC-CV_Quiosque 1'!M25*$NB$3</f>
        <v>0</v>
      </c>
      <c r="N5" s="310">
        <f>IF($ND$3&lt;=N$2,1,0)*'PC-CV_Quiosque 1'!N25*$NB$3</f>
        <v>0</v>
      </c>
      <c r="O5" s="310">
        <f>IF($ND$3&lt;=O$2,1,0)*'PC-CV_Quiosque 1'!O25*$NB$3</f>
        <v>0</v>
      </c>
      <c r="P5" s="310">
        <f>IF($ND$3&lt;=P$2,1,0)*'PC-CV_Quiosque 1'!P25*$NB$3</f>
        <v>0</v>
      </c>
      <c r="Q5" s="310">
        <f>IF($ND$3&lt;=Q$2,1,0)*'PC-CV_Quiosque 1'!Q25*$NB$3</f>
        <v>0</v>
      </c>
      <c r="R5" s="310">
        <f>IF($ND$3&lt;=R$2,1,0)*'PC-CV_Quiosque 1'!R25*$NB$3</f>
        <v>75582.953127089364</v>
      </c>
      <c r="S5" s="310">
        <f>IF($ND$3&lt;=S$2,1,0)*'PC-CV_Quiosque 1'!S25*$NB$3</f>
        <v>58111.318682111538</v>
      </c>
      <c r="T5" s="310">
        <f>IF($ND$3&lt;=T$2,1,0)*'PC-CV_Quiosque 1'!T25*$NB$3</f>
        <v>50835.613940827134</v>
      </c>
      <c r="U5" s="310">
        <f>IF($ND$3&lt;=U$2,1,0)*'PC-CV_Quiosque 1'!U25*$NB$3</f>
        <v>50107.532185270829</v>
      </c>
      <c r="V5" s="310">
        <f>IF($ND$3&lt;=V$2,1,0)*'PC-CV_Quiosque 1'!V25*$NB$3</f>
        <v>42242.979628095047</v>
      </c>
      <c r="W5" s="310">
        <f>IF($ND$3&lt;=W$2,1,0)*'PC-CV_Quiosque 1'!W25*$NB$3</f>
        <v>43779.11079859249</v>
      </c>
      <c r="X5" s="310">
        <f>IF($ND$3&lt;=X$2,1,0)*'PC-CV_Quiosque 1'!X25*$NB$3</f>
        <v>68265.687033211245</v>
      </c>
      <c r="Y5" s="310">
        <f>IF($ND$3&lt;=Y$2,1,0)*'PC-CV_Quiosque 1'!Y25*$NB$3</f>
        <v>50218.31988632022</v>
      </c>
      <c r="Z5" s="310">
        <f>IF($ND$3&lt;=Z$2,1,0)*'PC-CV_Quiosque 1'!Z25*$NB$3</f>
        <v>53816.290029930184</v>
      </c>
      <c r="AA5" s="310">
        <f>IF($ND$3&lt;=AA$2,1,0)*'PC-CV_Quiosque 1'!AA25*$NB$3</f>
        <v>59915.11897816386</v>
      </c>
      <c r="AB5" s="310">
        <f>IF($ND$3&lt;=AB$2,1,0)*'PC-CV_Quiosque 1'!AB25*$NB$3</f>
        <v>62139.618647371564</v>
      </c>
      <c r="AC5" s="310">
        <f>IF($ND$3&lt;=AC$2,1,0)*'PC-CV_Quiosque 1'!AC25*$NB$3</f>
        <v>60685.02754644621</v>
      </c>
      <c r="AD5" s="310">
        <f>IF($ND$3&lt;=AD$2,1,0)*'PC-CV_Quiosque 1'!AD25*$NB$3</f>
        <v>76455.294018705667</v>
      </c>
      <c r="AE5" s="310">
        <f>IF($ND$3&lt;=AE$2,1,0)*'PC-CV_Quiosque 1'!AE25*$NB$3</f>
        <v>59215.106022628563</v>
      </c>
      <c r="AF5" s="310">
        <f>IF($ND$3&lt;=AF$2,1,0)*'PC-CV_Quiosque 1'!AF25*$NB$3</f>
        <v>53983.843392852854</v>
      </c>
      <c r="AG5" s="310">
        <f>IF($ND$3&lt;=AG$2,1,0)*'PC-CV_Quiosque 1'!AG25*$NB$3</f>
        <v>50128.642280750035</v>
      </c>
      <c r="AH5" s="310">
        <f>IF($ND$3&lt;=AH$2,1,0)*'PC-CV_Quiosque 1'!AH25*$NB$3</f>
        <v>44883.788352846386</v>
      </c>
      <c r="AI5" s="310">
        <f>IF($ND$3&lt;=AI$2,1,0)*'PC-CV_Quiosque 1'!AI25*$NB$3</f>
        <v>43624.76197201886</v>
      </c>
      <c r="AJ5" s="310">
        <f>IF($ND$3&lt;=AJ$2,1,0)*'PC-CV_Quiosque 1'!AJ25*$NB$3</f>
        <v>69201.733243876617</v>
      </c>
      <c r="AK5" s="310">
        <f>IF($ND$3&lt;=AK$2,1,0)*'PC-CV_Quiosque 1'!AK25*$NB$3</f>
        <v>51604.524527380825</v>
      </c>
      <c r="AL5" s="310">
        <f>IF($ND$3&lt;=AL$2,1,0)*'PC-CV_Quiosque 1'!AL25*$NB$3</f>
        <v>54988.422126605379</v>
      </c>
      <c r="AM5" s="310">
        <f>IF($ND$3&lt;=AM$2,1,0)*'PC-CV_Quiosque 1'!AM25*$NB$3</f>
        <v>61253.243355744773</v>
      </c>
      <c r="AN5" s="310">
        <f>IF($ND$3&lt;=AN$2,1,0)*'PC-CV_Quiosque 1'!AN25*$NB$3</f>
        <v>63704.363272308088</v>
      </c>
      <c r="AO5" s="310">
        <f>IF($ND$3&lt;=AO$2,1,0)*'PC-CV_Quiosque 1'!AO25*$NB$3</f>
        <v>65846.1930623925</v>
      </c>
      <c r="AP5" s="310">
        <f>IF($ND$3&lt;=AP$2,1,0)*'PC-CV_Quiosque 1'!AP25*$NB$3</f>
        <v>79524.579958141127</v>
      </c>
      <c r="AQ5" s="310">
        <f>IF($ND$3&lt;=AQ$2,1,0)*'PC-CV_Quiosque 1'!AQ25*$NB$3</f>
        <v>58059.630045518694</v>
      </c>
      <c r="AR5" s="310">
        <f>IF($ND$3&lt;=AR$2,1,0)*'PC-CV_Quiosque 1'!AR25*$NB$3</f>
        <v>59200.903304052277</v>
      </c>
      <c r="AS5" s="310">
        <f>IF($ND$3&lt;=AS$2,1,0)*'PC-CV_Quiosque 1'!AS25*$NB$3</f>
        <v>55249.844317610739</v>
      </c>
      <c r="AT5" s="310">
        <f>IF($ND$3&lt;=AT$2,1,0)*'PC-CV_Quiosque 1'!AT25*$NB$3</f>
        <v>46306.68142878425</v>
      </c>
      <c r="AU5" s="310">
        <f>IF($ND$3&lt;=AU$2,1,0)*'PC-CV_Quiosque 1'!AU25*$NB$3</f>
        <v>48764.05178862239</v>
      </c>
      <c r="AV5" s="310">
        <f>IF($ND$3&lt;=AV$2,1,0)*'PC-CV_Quiosque 1'!AV25*$NB$3</f>
        <v>73011.974853043561</v>
      </c>
      <c r="AW5" s="310">
        <f>IF($ND$3&lt;=AW$2,1,0)*'PC-CV_Quiosque 1'!AW25*$NB$3</f>
        <v>54565.893003323239</v>
      </c>
      <c r="AX5" s="310">
        <f>IF($ND$3&lt;=AX$2,1,0)*'PC-CV_Quiosque 1'!AX25*$NB$3</f>
        <v>58101.292850398619</v>
      </c>
      <c r="AY5" s="310">
        <f>IF($ND$3&lt;=AY$2,1,0)*'PC-CV_Quiosque 1'!AY25*$NB$3</f>
        <v>64085.643219300189</v>
      </c>
      <c r="AZ5" s="310">
        <f>IF($ND$3&lt;=AZ$2,1,0)*'PC-CV_Quiosque 1'!AZ25*$NB$3</f>
        <v>66402.236903077341</v>
      </c>
      <c r="BA5" s="310">
        <f>IF($ND$3&lt;=BA$2,1,0)*'PC-CV_Quiosque 1'!BA25*$NB$3</f>
        <v>68568.792479952666</v>
      </c>
      <c r="BB5" s="310">
        <f>IF($ND$3&lt;=BB$2,1,0)*'PC-CV_Quiosque 1'!BB25*$NB$3</f>
        <v>82061.01803944564</v>
      </c>
      <c r="BC5" s="310">
        <f>IF($ND$3&lt;=BC$2,1,0)*'PC-CV_Quiosque 1'!BC25*$NB$3</f>
        <v>64272.234725279384</v>
      </c>
      <c r="BD5" s="310">
        <f>IF($ND$3&lt;=BD$2,1,0)*'PC-CV_Quiosque 1'!BD25*$NB$3</f>
        <v>57022.942465169064</v>
      </c>
      <c r="BE5" s="310">
        <f>IF($ND$3&lt;=BE$2,1,0)*'PC-CV_Quiosque 1'!BE25*$NB$3</f>
        <v>56214.128950103746</v>
      </c>
      <c r="BF5" s="310">
        <f>IF($ND$3&lt;=BF$2,1,0)*'PC-CV_Quiosque 1'!BF25*$NB$3</f>
        <v>48092.407178000642</v>
      </c>
      <c r="BG5" s="310">
        <f>IF($ND$3&lt;=BG$2,1,0)*'PC-CV_Quiosque 1'!BG25*$NB$3</f>
        <v>49862.556693054154</v>
      </c>
      <c r="BH5" s="310">
        <f>IF($ND$3&lt;=BH$2,1,0)*'PC-CV_Quiosque 1'!BH25*$NB$3</f>
        <v>74558.209949454482</v>
      </c>
      <c r="BI5" s="310">
        <f>IF($ND$3&lt;=BI$2,1,0)*'PC-CV_Quiosque 1'!BI25*$NB$3</f>
        <v>56236.398629174677</v>
      </c>
      <c r="BJ5" s="310">
        <f>IF($ND$3&lt;=BJ$2,1,0)*'PC-CV_Quiosque 1'!BJ25*$NB$3</f>
        <v>59729.052377491695</v>
      </c>
      <c r="BK5" s="310">
        <f>IF($ND$3&lt;=BK$2,1,0)*'PC-CV_Quiosque 1'!BK25*$NB$3</f>
        <v>65792.084107077884</v>
      </c>
      <c r="BL5" s="310">
        <f>IF($ND$3&lt;=BL$2,1,0)*'PC-CV_Quiosque 1'!BL25*$NB$3</f>
        <v>68268.393062422896</v>
      </c>
      <c r="BM5" s="310">
        <f>IF($ND$3&lt;=BM$2,1,0)*'PC-CV_Quiosque 1'!BM25*$NB$3</f>
        <v>68713.028157677705</v>
      </c>
      <c r="BN5" s="310">
        <f>IF($ND$3&lt;=BN$2,1,0)*'PC-CV_Quiosque 1'!BN25*$NB$3</f>
        <v>83303.774460991001</v>
      </c>
      <c r="BO5" s="310">
        <f>IF($ND$3&lt;=BO$2,1,0)*'PC-CV_Quiosque 1'!BO25*$NB$3</f>
        <v>65710.815612845108</v>
      </c>
      <c r="BP5" s="310">
        <f>IF($ND$3&lt;=BP$2,1,0)*'PC-CV_Quiosque 1'!BP25*$NB$3</f>
        <v>60545.797215755869</v>
      </c>
      <c r="BQ5" s="310">
        <f>IF($ND$3&lt;=BQ$2,1,0)*'PC-CV_Quiosque 1'!BQ25*$NB$3</f>
        <v>56555.588173005912</v>
      </c>
      <c r="BR5" s="310">
        <f>IF($ND$3&lt;=BR$2,1,0)*'PC-CV_Quiosque 1'!BR25*$NB$3</f>
        <v>51026.26985396105</v>
      </c>
      <c r="BS5" s="310">
        <f>IF($ND$3&lt;=BS$2,1,0)*'PC-CV_Quiosque 1'!BS25*$NB$3</f>
        <v>49998.818040632847</v>
      </c>
      <c r="BT5" s="310">
        <f>IF($ND$3&lt;=BT$2,1,0)*'PC-CV_Quiosque 1'!BT25*$NB$3</f>
        <v>75774.460457483074</v>
      </c>
      <c r="BU5" s="310">
        <f>IF($ND$3&lt;=BU$2,1,0)*'PC-CV_Quiosque 1'!BU25*$NB$3</f>
        <v>57885.146448853906</v>
      </c>
      <c r="BV5" s="310">
        <f>IF($ND$3&lt;=BV$2,1,0)*'PC-CV_Quiosque 1'!BV25*$NB$3</f>
        <v>61153.376111114121</v>
      </c>
      <c r="BW5" s="310">
        <f>IF($ND$3&lt;=BW$2,1,0)*'PC-CV_Quiosque 1'!BW25*$NB$3</f>
        <v>67374.222686388661</v>
      </c>
      <c r="BX5" s="310">
        <f>IF($ND$3&lt;=BX$2,1,0)*'PC-CV_Quiosque 1'!BX25*$NB$3</f>
        <v>70077.301761784853</v>
      </c>
      <c r="BY5" s="310">
        <f>IF($ND$3&lt;=BY$2,1,0)*'PC-CV_Quiosque 1'!BY25*$NB$3</f>
        <v>64909.531321057708</v>
      </c>
      <c r="BZ5" s="310">
        <f>IF($ND$3&lt;=BZ$2,1,0)*'PC-CV_Quiosque 1'!BZ25*$NB$3</f>
        <v>82989.26635872334</v>
      </c>
      <c r="CA5" s="310">
        <f>IF($ND$3&lt;=CA$2,1,0)*'PC-CV_Quiosque 1'!CA25*$NB$3</f>
        <v>66071.486610582157</v>
      </c>
      <c r="CB5" s="310">
        <f>IF($ND$3&lt;=CB$2,1,0)*'PC-CV_Quiosque 1'!CB25*$NB$3</f>
        <v>58406.654207018517</v>
      </c>
      <c r="CC5" s="310">
        <f>IF($ND$3&lt;=CC$2,1,0)*'PC-CV_Quiosque 1'!CC25*$NB$3</f>
        <v>58424.874817076801</v>
      </c>
      <c r="CD5" s="310">
        <f>IF($ND$3&lt;=CD$2,1,0)*'PC-CV_Quiosque 1'!CD25*$NB$3</f>
        <v>52988.745335148749</v>
      </c>
      <c r="CE5" s="310">
        <f>IF($ND$3&lt;=CE$2,1,0)*'PC-CV_Quiosque 1'!CE25*$NB$3</f>
        <v>51321.236461463544</v>
      </c>
      <c r="CF5" s="310">
        <f>IF($ND$3&lt;=CF$2,1,0)*'PC-CV_Quiosque 1'!CF25*$NB$3</f>
        <v>77633.305937013152</v>
      </c>
      <c r="CG5" s="310">
        <f>IF($ND$3&lt;=CG$2,1,0)*'PC-CV_Quiosque 1'!CG25*$NB$3</f>
        <v>59772.637863594522</v>
      </c>
      <c r="CH5" s="310">
        <f>IF($ND$3&lt;=CH$2,1,0)*'PC-CV_Quiosque 1'!CH25*$NB$3</f>
        <v>62978.685695337095</v>
      </c>
      <c r="CI5" s="310">
        <f>IF($ND$3&lt;=CI$2,1,0)*'PC-CV_Quiosque 1'!CI25*$NB$3</f>
        <v>69275.011468325218</v>
      </c>
      <c r="CJ5" s="310">
        <f>IF($ND$3&lt;=CJ$2,1,0)*'PC-CV_Quiosque 1'!CJ25*$NB$3</f>
        <v>72122.475893643394</v>
      </c>
      <c r="CK5" s="310">
        <f>IF($ND$3&lt;=CK$2,1,0)*'PC-CV_Quiosque 1'!CK25*$NB$3</f>
        <v>70418.986244852174</v>
      </c>
      <c r="CL5" s="310">
        <f>IF($ND$3&lt;=CL$2,1,0)*'PC-CV_Quiosque 1'!CL25*$NB$3</f>
        <v>86428.993090910139</v>
      </c>
      <c r="CM5" s="310">
        <f>IF($ND$3&lt;=CM$2,1,0)*'PC-CV_Quiosque 1'!CM25*$NB$3</f>
        <v>69084.044080632681</v>
      </c>
      <c r="CN5" s="310">
        <f>IF($ND$3&lt;=CN$2,1,0)*'PC-CV_Quiosque 1'!CN25*$NB$3</f>
        <v>61625.882515279416</v>
      </c>
      <c r="CO5" s="310">
        <f>IF($ND$3&lt;=CO$2,1,0)*'PC-CV_Quiosque 1'!CO25*$NB$3</f>
        <v>61335.762961175307</v>
      </c>
      <c r="CP5" s="310">
        <f>IF($ND$3&lt;=CP$2,1,0)*'PC-CV_Quiosque 1'!CP25*$NB$3</f>
        <v>54831.638946408719</v>
      </c>
      <c r="CQ5" s="310">
        <f>IF($ND$3&lt;=CQ$2,1,0)*'PC-CV_Quiosque 1'!CQ25*$NB$3</f>
        <v>53702.150493712732</v>
      </c>
      <c r="CR5" s="310">
        <f>IF($ND$3&lt;=CR$2,1,0)*'PC-CV_Quiosque 1'!CR25*$NB$3</f>
        <v>80100.793455671679</v>
      </c>
      <c r="CS5" s="310">
        <f>IF($ND$3&lt;=CS$2,1,0)*'PC-CV_Quiosque 1'!CS25*$NB$3</f>
        <v>62023.315831623942</v>
      </c>
      <c r="CT5" s="310">
        <f>IF($ND$3&lt;=CT$2,1,0)*'PC-CV_Quiosque 1'!CT25*$NB$3</f>
        <v>65227.322387227978</v>
      </c>
      <c r="CU5" s="310">
        <f>IF($ND$3&lt;=CU$2,1,0)*'PC-CV_Quiosque 1'!CU25*$NB$3</f>
        <v>71512.570713401845</v>
      </c>
      <c r="CV5" s="310">
        <f>IF($ND$3&lt;=CV$2,1,0)*'PC-CV_Quiosque 1'!CV25*$NB$3</f>
        <v>74436.659183378986</v>
      </c>
      <c r="CW5" s="310">
        <f>IF($ND$3&lt;=CW$2,1,0)*'PC-CV_Quiosque 1'!CW25*$NB$3</f>
        <v>74165.207752184695</v>
      </c>
      <c r="CX5" s="310">
        <f>IF($ND$3&lt;=CX$2,1,0)*'PC-CV_Quiosque 1'!CX25*$NB$3</f>
        <v>89290.456828985712</v>
      </c>
      <c r="CY5" s="310">
        <f>IF($ND$3&lt;=CY$2,1,0)*'PC-CV_Quiosque 1'!CY25*$NB$3</f>
        <v>67899.758561463328</v>
      </c>
      <c r="CZ5" s="310">
        <f>IF($ND$3&lt;=CZ$2,1,0)*'PC-CV_Quiosque 1'!CZ25*$NB$3</f>
        <v>68824.355801428334</v>
      </c>
      <c r="DA5" s="310">
        <f>IF($ND$3&lt;=DA$2,1,0)*'PC-CV_Quiosque 1'!DA25*$NB$3</f>
        <v>65216.88092193925</v>
      </c>
      <c r="DB5" s="310">
        <f>IF($ND$3&lt;=DB$2,1,0)*'PC-CV_Quiosque 1'!DB25*$NB$3</f>
        <v>56087.015751662948</v>
      </c>
      <c r="DC5" s="310">
        <f>IF($ND$3&lt;=DC$2,1,0)*'PC-CV_Quiosque 1'!DC25*$NB$3</f>
        <v>59080.62831050103</v>
      </c>
      <c r="DD5" s="310">
        <f>IF($ND$3&lt;=DD$2,1,0)*'PC-CV_Quiosque 1'!DD25*$NB$3</f>
        <v>83868.306309208187</v>
      </c>
      <c r="DE5" s="310">
        <f>IF($ND$3&lt;=DE$2,1,0)*'PC-CV_Quiosque 1'!DE25*$NB$3</f>
        <v>65058.172253539444</v>
      </c>
      <c r="DF5" s="310">
        <f>IF($ND$3&lt;=DF$2,1,0)*'PC-CV_Quiosque 1'!DF25*$NB$3</f>
        <v>68495.348643669247</v>
      </c>
      <c r="DG5" s="310">
        <f>IF($ND$3&lt;=DG$2,1,0)*'PC-CV_Quiosque 1'!DG25*$NB$3</f>
        <v>74495.557147750384</v>
      </c>
      <c r="DH5" s="310">
        <f>IF($ND$3&lt;=DH$2,1,0)*'PC-CV_Quiosque 1'!DH25*$NB$3</f>
        <v>77327.658368656921</v>
      </c>
      <c r="DI5" s="310">
        <f>IF($ND$3&lt;=DI$2,1,0)*'PC-CV_Quiosque 1'!DI25*$NB$3</f>
        <v>79040.832400063358</v>
      </c>
      <c r="DJ5" s="310">
        <f>IF($ND$3&lt;=DJ$2,1,0)*'PC-CV_Quiosque 1'!DJ25*$NB$3</f>
        <v>92818.009963266901</v>
      </c>
      <c r="DK5" s="310">
        <f>IF($ND$3&lt;=DK$2,1,0)*'PC-CV_Quiosque 1'!DK25*$NB$3</f>
        <v>74884.678293825447</v>
      </c>
      <c r="DL5" s="310">
        <f>IF($ND$3&lt;=DL$2,1,0)*'PC-CV_Quiosque 1'!DL25*$NB$3</f>
        <v>67544.612402606072</v>
      </c>
      <c r="DM5" s="310">
        <f>IF($ND$3&lt;=DM$2,1,0)*'PC-CV_Quiosque 1'!DM25*$NB$3</f>
        <v>66897.986908211504</v>
      </c>
      <c r="DN5" s="310">
        <f>IF($ND$3&lt;=DN$2,1,0)*'PC-CV_Quiosque 1'!DN25*$NB$3</f>
        <v>58487.043815684723</v>
      </c>
      <c r="DO5" s="310">
        <f>IF($ND$3&lt;=DO$2,1,0)*'PC-CV_Quiosque 1'!DO25*$NB$3</f>
        <v>60768.513053831106</v>
      </c>
      <c r="DP5" s="310">
        <f>IF($ND$3&lt;=DP$2,1,0)*'PC-CV_Quiosque 1'!DP25*$NB$3</f>
        <v>85956.306639011586</v>
      </c>
      <c r="DQ5" s="310">
        <f>IF($ND$3&lt;=DQ$2,1,0)*'PC-CV_Quiosque 1'!DQ25*$NB$3</f>
        <v>67215.840830689544</v>
      </c>
      <c r="DR5" s="310">
        <f>IF($ND$3&lt;=DR$2,1,0)*'PC-CV_Quiosque 1'!DR25*$NB$3</f>
        <v>70575.872882320939</v>
      </c>
      <c r="DS5" s="310">
        <f>IF($ND$3&lt;=DS$2,1,0)*'PC-CV_Quiosque 1'!DS25*$NB$3</f>
        <v>76626.246634712792</v>
      </c>
      <c r="DT5" s="310">
        <f>IF($ND$3&lt;=DT$2,1,0)*'PC-CV_Quiosque 1'!DT25*$NB$3</f>
        <v>79607.06567931005</v>
      </c>
      <c r="DU5" s="310">
        <f>IF($ND$3&lt;=DU$2,1,0)*'PC-CV_Quiosque 1'!DU25*$NB$3</f>
        <v>81441.395193823017</v>
      </c>
      <c r="DV5" s="310">
        <f>IF($ND$3&lt;=DV$2,1,0)*'PC-CV_Quiosque 1'!DV25*$NB$3</f>
        <v>95170.732590607673</v>
      </c>
      <c r="DW5" s="310">
        <f>IF($ND$3&lt;=DW$2,1,0)*'PC-CV_Quiosque 1'!DW25*$NB$3</f>
        <v>77196.775395738485</v>
      </c>
      <c r="DX5" s="310">
        <f>IF($ND$3&lt;=DX$2,1,0)*'PC-CV_Quiosque 1'!DX25*$NB$3</f>
        <v>72040.914571220841</v>
      </c>
      <c r="DY5" s="310">
        <f>IF($ND$3&lt;=DY$2,1,0)*'PC-CV_Quiosque 1'!DY25*$NB$3</f>
        <v>68022.109818156954</v>
      </c>
      <c r="DZ5" s="310">
        <f>IF($ND$3&lt;=DZ$2,1,0)*'PC-CV_Quiosque 1'!DZ25*$NB$3</f>
        <v>62090.863505640016</v>
      </c>
      <c r="EA5" s="310">
        <f>IF($ND$3&lt;=EA$2,1,0)*'PC-CV_Quiosque 1'!EA25*$NB$3</f>
        <v>61540.408061887814</v>
      </c>
      <c r="EB5" s="310">
        <f>IF($ND$3&lt;=EB$2,1,0)*'PC-CV_Quiosque 1'!EB25*$NB$3</f>
        <v>87754.141400284629</v>
      </c>
      <c r="EC5" s="310">
        <f>IF($ND$3&lt;=EC$2,1,0)*'PC-CV_Quiosque 1'!EC25*$NB$3</f>
        <v>69385.772904059399</v>
      </c>
      <c r="ED5" s="310">
        <f>IF($ND$3&lt;=ED$2,1,0)*'PC-CV_Quiosque 1'!ED25*$NB$3</f>
        <v>72482.215976429943</v>
      </c>
      <c r="EE5" s="310">
        <f>IF($ND$3&lt;=EE$2,1,0)*'PC-CV_Quiosque 1'!EE25*$NB$3</f>
        <v>78658.147459206157</v>
      </c>
      <c r="EF5" s="310">
        <f>IF($ND$3&lt;=EF$2,1,0)*'PC-CV_Quiosque 1'!EF25*$NB$3</f>
        <v>81851.942120406296</v>
      </c>
      <c r="EG5" s="310">
        <f>IF($ND$3&lt;=EG$2,1,0)*'PC-CV_Quiosque 1'!EG25*$NB$3</f>
        <v>76349.068863556313</v>
      </c>
      <c r="EH5" s="310">
        <f>IF($ND$3&lt;=EH$2,1,0)*'PC-CV_Quiosque 1'!EH25*$NB$3</f>
        <v>94587.430064452245</v>
      </c>
      <c r="EI5" s="310">
        <f>IF($ND$3&lt;=EI$2,1,0)*'PC-CV_Quiosque 1'!EI25*$NB$3</f>
        <v>73646.206025888794</v>
      </c>
      <c r="EJ5" s="310">
        <f>IF($ND$3&lt;=EJ$2,1,0)*'PC-CV_Quiosque 1'!EJ25*$NB$3</f>
        <v>74192.83134508795</v>
      </c>
      <c r="EK5" s="310">
        <f>IF($ND$3&lt;=EK$2,1,0)*'PC-CV_Quiosque 1'!EK25*$NB$3</f>
        <v>71154.399030830769</v>
      </c>
      <c r="EL5" s="310">
        <f>IF($ND$3&lt;=EL$2,1,0)*'PC-CV_Quiosque 1'!EL25*$NB$3</f>
        <v>62079.057446951898</v>
      </c>
      <c r="EM5" s="310">
        <f>IF($ND$3&lt;=EM$2,1,0)*'PC-CV_Quiosque 1'!EM25*$NB$3</f>
        <v>65494.926450990577</v>
      </c>
      <c r="EN5" s="310">
        <f>IF($ND$3&lt;=EN$2,1,0)*'PC-CV_Quiosque 1'!EN25*$NB$3</f>
        <v>90748.13671092983</v>
      </c>
      <c r="EO5" s="310">
        <f>IF($ND$3&lt;=EO$2,1,0)*'PC-CV_Quiosque 1'!EO25*$NB$3</f>
        <v>71780.915017956446</v>
      </c>
      <c r="EP5" s="310">
        <f>IF($ND$3&lt;=EP$2,1,0)*'PC-CV_Quiosque 1'!EP25*$NB$3</f>
        <v>75211.305032082033</v>
      </c>
      <c r="EQ5" s="310">
        <f>IF($ND$3&lt;=EQ$2,1,0)*'PC-CV_Quiosque 1'!EQ25*$NB$3</f>
        <v>81274.355809034256</v>
      </c>
      <c r="ER5" s="310">
        <f>IF($ND$3&lt;=ER$2,1,0)*'PC-CV_Quiosque 1'!ER25*$NB$3</f>
        <v>84488.7772638639</v>
      </c>
      <c r="ES5" s="310">
        <f>IF($ND$3&lt;=ES$2,1,0)*'PC-CV_Quiosque 1'!ES25*$NB$3</f>
        <v>84758.231328110778</v>
      </c>
      <c r="ET5" s="310">
        <f>IF($ND$3&lt;=ET$2,1,0)*'PC-CV_Quiosque 1'!ET25*$NB$3</f>
        <v>99469.079494443373</v>
      </c>
      <c r="EU5" s="310">
        <f>IF($ND$3&lt;=EU$2,1,0)*'PC-CV_Quiosque 1'!EU25*$NB$3</f>
        <v>81602.507840309569</v>
      </c>
      <c r="EV5" s="310">
        <f>IF($ND$3&lt;=EV$2,1,0)*'PC-CV_Quiosque 1'!EV25*$NB$3</f>
        <v>74150.957715941273</v>
      </c>
      <c r="EW5" s="310">
        <f>IF($ND$3&lt;=EW$2,1,0)*'PC-CV_Quiosque 1'!EW25*$NB$3</f>
        <v>73743.873399996679</v>
      </c>
      <c r="EX5" s="310">
        <f>IF($ND$3&lt;=EX$2,1,0)*'PC-CV_Quiosque 1'!EX25*$NB$3</f>
        <v>65216.918515424768</v>
      </c>
      <c r="EY5" s="310">
        <f>IF($ND$3&lt;=EY$2,1,0)*'PC-CV_Quiosque 1'!EY25*$NB$3</f>
        <v>67871.516330162485</v>
      </c>
      <c r="EZ5" s="310">
        <f>IF($ND$3&lt;=EZ$2,1,0)*'PC-CV_Quiosque 1'!EZ25*$NB$3</f>
        <v>93430.688540246163</v>
      </c>
      <c r="FA5" s="310">
        <f>IF($ND$3&lt;=FA$2,1,0)*'PC-CV_Quiosque 1'!FA25*$NB$3</f>
        <v>74450.174292042982</v>
      </c>
      <c r="FB5" s="310">
        <f>IF($ND$3&lt;=FB$2,1,0)*'PC-CV_Quiosque 1'!FB25*$NB$3</f>
        <v>77748.935478497631</v>
      </c>
      <c r="FC5" s="310">
        <f>IF($ND$3&lt;=FC$2,1,0)*'PC-CV_Quiosque 1'!FC25*$NB$3</f>
        <v>83813.936104231587</v>
      </c>
      <c r="FD5" s="310">
        <f>IF($ND$3&lt;=FD$2,1,0)*'PC-CV_Quiosque 1'!FD25*$NB$3</f>
        <v>87146.008126326749</v>
      </c>
      <c r="FE5" s="310">
        <f>IF($ND$3&lt;=FE$2,1,0)*'PC-CV_Quiosque 1'!FE25*$NB$3</f>
        <v>85010.241012588158</v>
      </c>
      <c r="FF5" s="310">
        <f>IF($ND$3&lt;=FF$2,1,0)*'PC-CV_Quiosque 1'!FF25*$NB$3</f>
        <v>101166.32110594289</v>
      </c>
      <c r="FG5" s="310">
        <f>IF($ND$3&lt;=FG$2,1,0)*'PC-CV_Quiosque 1'!FG25*$NB$3</f>
        <v>83530.022081718271</v>
      </c>
      <c r="FH5" s="310">
        <f>IF($ND$3&lt;=FH$2,1,0)*'PC-CV_Quiosque 1'!FH25*$NB$3</f>
        <v>78096.234623812794</v>
      </c>
      <c r="FI5" s="310">
        <f>IF($ND$3&lt;=FI$2,1,0)*'PC-CV_Quiosque 1'!FI25*$NB$3</f>
        <v>74554.249601067626</v>
      </c>
      <c r="FJ5" s="310">
        <f>IF($ND$3&lt;=FJ$2,1,0)*'PC-CV_Quiosque 1'!FJ25*$NB$3</f>
        <v>68623.503833279115</v>
      </c>
      <c r="FK5" s="310">
        <f>IF($ND$3&lt;=FK$2,1,0)*'PC-CV_Quiosque 1'!FK25*$NB$3</f>
        <v>68500.346071009684</v>
      </c>
      <c r="FL5" s="310">
        <f>IF($ND$3&lt;=FL$2,1,0)*'PC-CV_Quiosque 1'!FL25*$NB$3</f>
        <v>95167.879495680711</v>
      </c>
      <c r="FM5" s="310">
        <f>IF($ND$3&lt;=FM$2,1,0)*'PC-CV_Quiosque 1'!FM25*$NB$3</f>
        <v>76609.349114845842</v>
      </c>
      <c r="FN5" s="310">
        <f>IF($ND$3&lt;=FN$2,1,0)*'PC-CV_Quiosque 1'!FN25*$NB$3</f>
        <v>79681.762932525016</v>
      </c>
      <c r="FO5" s="310">
        <f>IF($ND$3&lt;=FO$2,1,0)*'PC-CV_Quiosque 1'!FO25*$NB$3</f>
        <v>85907.710793409307</v>
      </c>
      <c r="FP5" s="310">
        <f>IF($ND$3&lt;=FP$2,1,0)*'PC-CV_Quiosque 1'!FP25*$NB$3</f>
        <v>89489.591025470378</v>
      </c>
      <c r="FQ5" s="310">
        <f>IF($ND$3&lt;=FQ$2,1,0)*'PC-CV_Quiosque 1'!FQ25*$NB$3</f>
        <v>88819.59892422233</v>
      </c>
      <c r="FR5" s="310">
        <f>IF($ND$3&lt;=FR$2,1,0)*'PC-CV_Quiosque 1'!FR25*$NB$3</f>
        <v>104163.91636876053</v>
      </c>
      <c r="FS5" s="310">
        <f>IF($ND$3&lt;=FS$2,1,0)*'PC-CV_Quiosque 1'!FS25*$NB$3</f>
        <v>86361.222562711991</v>
      </c>
      <c r="FT5" s="310">
        <f>IF($ND$3&lt;=FT$2,1,0)*'PC-CV_Quiosque 1'!FT25*$NB$3</f>
        <v>78848.880263549072</v>
      </c>
      <c r="FU5" s="310">
        <f>IF($ND$3&lt;=FU$2,1,0)*'PC-CV_Quiosque 1'!FU25*$NB$3</f>
        <v>78615.304920626266</v>
      </c>
      <c r="FV5" s="310">
        <f>IF($ND$3&lt;=FV$2,1,0)*'PC-CV_Quiosque 1'!FV25*$NB$3</f>
        <v>70013.079858120211</v>
      </c>
      <c r="FW5" s="310">
        <f>IF($ND$3&lt;=FW$2,1,0)*'PC-CV_Quiosque 1'!FW25*$NB$3</f>
        <v>72937.926714011715</v>
      </c>
      <c r="FX5" s="310">
        <f>IF($ND$3&lt;=FX$2,1,0)*'PC-CV_Quiosque 1'!FX25*$NB$3</f>
        <v>98763.780594097538</v>
      </c>
      <c r="FY5" s="310">
        <f>IF($ND$3&lt;=FY$2,1,0)*'PC-CV_Quiosque 1'!FY25*$NB$3</f>
        <v>79617.011913083028</v>
      </c>
      <c r="FZ5" s="310">
        <f>IF($ND$3&lt;=FZ$2,1,0)*'PC-CV_Quiosque 1'!FZ25*$NB$3</f>
        <v>82875.450326979873</v>
      </c>
      <c r="GA5" s="310">
        <f>IF($ND$3&lt;=GA$2,1,0)*'PC-CV_Quiosque 1'!GA25*$NB$3</f>
        <v>88953.120959823587</v>
      </c>
      <c r="GB5" s="310">
        <f>IF($ND$3&lt;=GB$2,1,0)*'PC-CV_Quiosque 1'!GB25*$NB$3</f>
        <v>92535.577625329111</v>
      </c>
      <c r="GC5" s="310">
        <f>IF($ND$3&lt;=GC$2,1,0)*'PC-CV_Quiosque 1'!GC25*$NB$3</f>
        <v>94050.736442878289</v>
      </c>
      <c r="GD5" s="310">
        <f>IF($ND$3&lt;=GD$2,1,0)*'PC-CV_Quiosque 1'!GD25*$NB$3</f>
        <v>107998.30652927949</v>
      </c>
      <c r="GE5" s="310">
        <f>IF($ND$3&lt;=GE$2,1,0)*'PC-CV_Quiosque 1'!GE25*$NB$3</f>
        <v>89840.216943629915</v>
      </c>
      <c r="GF5" s="310">
        <f>IF($ND$3&lt;=GF$2,1,0)*'PC-CV_Quiosque 1'!GF25*$NB$3</f>
        <v>82415.251428474687</v>
      </c>
      <c r="GG5" s="310">
        <f>IF($ND$3&lt;=GG$2,1,0)*'PC-CV_Quiosque 1'!GG25*$NB$3</f>
        <v>81962.403309502901</v>
      </c>
      <c r="GH5" s="310">
        <f>IF($ND$3&lt;=GH$2,1,0)*'PC-CV_Quiosque 1'!GH25*$NB$3</f>
        <v>73144.744517688116</v>
      </c>
      <c r="GI5" s="310">
        <f>IF($ND$3&lt;=GI$2,1,0)*'PC-CV_Quiosque 1'!GI25*$NB$3</f>
        <v>76124.547034437186</v>
      </c>
      <c r="GJ5" s="310">
        <f>IF($ND$3&lt;=GJ$2,1,0)*'PC-CV_Quiosque 1'!GJ25*$NB$3</f>
        <v>101978.61407352836</v>
      </c>
      <c r="GK5" s="310">
        <f>IF($ND$3&lt;=GK$2,1,0)*'PC-CV_Quiosque 1'!GK25*$NB$3</f>
        <v>82660.828115711673</v>
      </c>
      <c r="GL5" s="310">
        <f>IF($ND$3&lt;=GL$2,1,0)*'PC-CV_Quiosque 1'!GL25*$NB$3</f>
        <v>85836.623016049751</v>
      </c>
      <c r="GM5" s="310">
        <f>IF($ND$3&lt;=GM$2,1,0)*'PC-CV_Quiosque 1'!GM25*$NB$3</f>
        <v>91866.739393463009</v>
      </c>
      <c r="GN5" s="310">
        <f>IF($ND$3&lt;=GN$2,1,0)*'PC-CV_Quiosque 1'!GN25*$NB$3</f>
        <v>95535.103689562558</v>
      </c>
      <c r="GO5" s="310">
        <f>IF($ND$3&lt;=GO$2,1,0)*'PC-CV_Quiosque 1'!GO25*$NB$3</f>
        <v>95250.488924479316</v>
      </c>
      <c r="GP5" s="310">
        <f>IF($ND$3&lt;=GP$2,1,0)*'PC-CV_Quiosque 1'!GP25*$NB$3</f>
        <v>110249.27411752126</v>
      </c>
      <c r="GQ5" s="310">
        <f>IF($ND$3&lt;=GQ$2,1,0)*'PC-CV_Quiosque 1'!GQ25*$NB$3</f>
        <v>88404.277123732856</v>
      </c>
      <c r="GR5" s="310">
        <f>IF($ND$3&lt;=GR$2,1,0)*'PC-CV_Quiosque 1'!GR25*$NB$3</f>
        <v>89157.497191927716</v>
      </c>
      <c r="GS5" s="310">
        <f>IF($ND$3&lt;=GS$2,1,0)*'PC-CV_Quiosque 1'!GS25*$NB$3</f>
        <v>85703.801723018434</v>
      </c>
      <c r="GT5" s="310">
        <f>IF($ND$3&lt;=GT$2,1,0)*'PC-CV_Quiosque 1'!GT25*$NB$3</f>
        <v>75955.616446704051</v>
      </c>
      <c r="GU5" s="310">
        <f>IF($ND$3&lt;=GU$2,1,0)*'PC-CV_Quiosque 1'!GU25*$NB$3</f>
        <v>79828.311361478627</v>
      </c>
      <c r="GV5" s="310">
        <f>IF($ND$3&lt;=GV$2,1,0)*'PC-CV_Quiosque 1'!GV25*$NB$3</f>
        <v>105456.43052523365</v>
      </c>
      <c r="GW5" s="310">
        <f>IF($ND$3&lt;=GW$2,1,0)*'PC-CV_Quiosque 1'!GW25*$NB$3</f>
        <v>85837.129776234433</v>
      </c>
      <c r="GX5" s="310">
        <f>IF($ND$3&lt;=GX$2,1,0)*'PC-CV_Quiosque 1'!GX25*$NB$3</f>
        <v>88997.95144191719</v>
      </c>
      <c r="GY5" s="310">
        <f>IF($ND$3&lt;=GY$2,1,0)*'PC-CV_Quiosque 1'!GY25*$NB$3</f>
        <v>94945.846355302347</v>
      </c>
      <c r="GZ5" s="310">
        <f>IF($ND$3&lt;=GZ$2,1,0)*'PC-CV_Quiosque 1'!GZ25*$NB$3</f>
        <v>98674.723130664293</v>
      </c>
      <c r="HA5" s="310">
        <f>IF($ND$3&lt;=HA$2,1,0)*'PC-CV_Quiosque 1'!HA25*$NB$3</f>
        <v>92693.970508450671</v>
      </c>
      <c r="HB5" s="310">
        <f>IF($ND$3&lt;=HB$2,1,0)*'PC-CV_Quiosque 1'!HB25*$NB$3</f>
        <v>111101.09437951115</v>
      </c>
      <c r="HC5" s="310">
        <f>IF($ND$3&lt;=HC$2,1,0)*'PC-CV_Quiosque 1'!HC25*$NB$3</f>
        <v>93667.641783153653</v>
      </c>
      <c r="HD5" s="310">
        <f>IF($ND$3&lt;=HD$2,1,0)*'PC-CV_Quiosque 1'!HD25*$NB$3</f>
        <v>85727.325220018087</v>
      </c>
      <c r="HE5" s="310">
        <f>IF($ND$3&lt;=HE$2,1,0)*'PC-CV_Quiosque 1'!HE25*$NB$3</f>
        <v>86040.118056853564</v>
      </c>
      <c r="HF5" s="310">
        <f>IF($ND$3&lt;=HF$2,1,0)*'PC-CV_Quiosque 1'!HF25*$NB$3</f>
        <v>77431.997834573078</v>
      </c>
      <c r="HG5" s="310">
        <f>IF($ND$3&lt;=HG$2,1,0)*'PC-CV_Quiosque 1'!HG25*$NB$3</f>
        <v>80804.808663798962</v>
      </c>
      <c r="HH5" s="310">
        <f>IF($ND$3&lt;=HH$2,1,0)*'PC-CV_Quiosque 1'!HH25*$NB$3</f>
        <v>107124.22490891015</v>
      </c>
      <c r="HI5" s="310">
        <f>IF($ND$3&lt;=HI$2,1,0)*'PC-CV_Quiosque 1'!HI25*$NB$3</f>
        <v>87762.423997012127</v>
      </c>
      <c r="HJ5" s="310">
        <f>IF($ND$3&lt;=HJ$2,1,0)*'PC-CV_Quiosque 1'!HJ25*$NB$3</f>
        <v>90987.583153796324</v>
      </c>
      <c r="HK5" s="310">
        <f>IF($ND$3&lt;=HK$2,1,0)*'PC-CV_Quiosque 1'!HK25*$NB$3</f>
        <v>97115.844593206697</v>
      </c>
      <c r="HL5" s="310">
        <f>IF($ND$3&lt;=HL$2,1,0)*'PC-CV_Quiosque 1'!HL25*$NB$3</f>
        <v>101121.40541194876</v>
      </c>
      <c r="HM5" s="310">
        <f>IF($ND$3&lt;=HM$2,1,0)*'PC-CV_Quiosque 1'!HM25*$NB$3</f>
        <v>100984.17114496506</v>
      </c>
      <c r="HN5" s="310">
        <f>IF($ND$3&lt;=HN$2,1,0)*'PC-CV_Quiosque 1'!HN25*$NB$3</f>
        <v>115984.0691051781</v>
      </c>
      <c r="HO5" s="310">
        <f>IF($ND$3&lt;=HO$2,1,0)*'PC-CV_Quiosque 1'!HO25*$NB$3</f>
        <v>97891.803206423778</v>
      </c>
      <c r="HP5" s="310">
        <f>IF($ND$3&lt;=HP$2,1,0)*'PC-CV_Quiosque 1'!HP25*$NB$3</f>
        <v>90333.606879868428</v>
      </c>
      <c r="HQ5" s="310">
        <f>IF($ND$3&lt;=HQ$2,1,0)*'PC-CV_Quiosque 1'!HQ25*$NB$3</f>
        <v>90148.866477115749</v>
      </c>
      <c r="HR5" s="310">
        <f>IF($ND$3&lt;=HR$2,1,0)*'PC-CV_Quiosque 1'!HR25*$NB$3</f>
        <v>82736.763948962544</v>
      </c>
      <c r="HS5" s="310">
        <f>IF($ND$3&lt;=HS$2,1,0)*'PC-CV_Quiosque 1'!HS25*$NB$3</f>
        <v>82825.522669497586</v>
      </c>
      <c r="HT5" s="310">
        <f>IF($ND$3&lt;=HT$2,1,0)*'PC-CV_Quiosque 1'!HT25*$NB$3</f>
        <v>110367.49811075236</v>
      </c>
      <c r="HU5" s="310">
        <f>IF($ND$3&lt;=HU$2,1,0)*'PC-CV_Quiosque 1'!HU25*$NB$3</f>
        <v>91142.658787756474</v>
      </c>
      <c r="HV5" s="310">
        <f>IF($ND$3&lt;=HV$2,1,0)*'PC-CV_Quiosque 1'!HV25*$NB$3</f>
        <v>93949.350321183723</v>
      </c>
      <c r="HW5" s="310">
        <f>IF($ND$3&lt;=HW$2,1,0)*'PC-CV_Quiosque 1'!HW25*$NB$3</f>
        <v>100149.48047995933</v>
      </c>
      <c r="HX5" s="310">
        <f>IF($ND$3&lt;=HX$2,1,0)*'PC-CV_Quiosque 1'!HX25*$NB$3</f>
        <v>104313.17553864261</v>
      </c>
      <c r="HY5" s="310">
        <f>IF($ND$3&lt;=HY$2,1,0)*'PC-CV_Quiosque 1'!HY25*$NB$3</f>
        <v>103226.71979743853</v>
      </c>
      <c r="HZ5" s="310">
        <f>IF($ND$3&lt;=HZ$2,1,0)*'PC-CV_Quiosque 1'!HZ25*$NB$3</f>
        <v>118769.52583300357</v>
      </c>
      <c r="IA5" s="310">
        <f>IF($ND$3&lt;=IA$2,1,0)*'PC-CV_Quiosque 1'!IA25*$NB$3</f>
        <v>96901.067496778225</v>
      </c>
      <c r="IB5" s="310">
        <f>IF($ND$3&lt;=IB$2,1,0)*'PC-CV_Quiosque 1'!IB25*$NB$3</f>
        <v>97577.603871983752</v>
      </c>
      <c r="IC5" s="310">
        <f>IF($ND$3&lt;=IC$2,1,0)*'PC-CV_Quiosque 1'!IC25*$NB$3</f>
        <v>94315.227164544878</v>
      </c>
      <c r="ID5" s="310">
        <f>IF($ND$3&lt;=ID$2,1,0)*'PC-CV_Quiosque 1'!ID25*$NB$3</f>
        <v>84382.512510243163</v>
      </c>
      <c r="IE5" s="310">
        <f>IF($ND$3&lt;=IE$2,1,0)*'PC-CV_Quiosque 1'!IE25*$NB$3</f>
        <v>88675.74419381714</v>
      </c>
      <c r="IF5" s="310">
        <f>IF($ND$3&lt;=IF$2,1,0)*'PC-CV_Quiosque 1'!IF25*$NB$3</f>
        <v>114712.33963497361</v>
      </c>
      <c r="IG5" s="310">
        <f>IF($ND$3&lt;=IG$2,1,0)*'PC-CV_Quiosque 1'!IG25*$NB$3</f>
        <v>94786.923153411873</v>
      </c>
      <c r="IH5" s="310">
        <f>IF($ND$3&lt;=IH$2,1,0)*'PC-CV_Quiosque 1'!IH25*$NB$3</f>
        <v>97859.31742247862</v>
      </c>
      <c r="II5" s="310">
        <f>IF($ND$3&lt;=II$2,1,0)*'PC-CV_Quiosque 1'!II25*$NB$3</f>
        <v>103810.04437843879</v>
      </c>
      <c r="IJ5" s="310">
        <f>IF($ND$3&lt;=IJ$2,1,0)*'PC-CV_Quiosque 1'!IJ25*$NB$3</f>
        <v>107942.02356776016</v>
      </c>
      <c r="IK5" s="310">
        <f>IF($ND$3&lt;=IK$2,1,0)*'PC-CV_Quiosque 1'!IK25*$NB$3</f>
        <v>108844.68024708871</v>
      </c>
      <c r="IL5" s="310">
        <f>IF($ND$3&lt;=IL$2,1,0)*'PC-CV_Quiosque 1'!IL25*$NB$3</f>
        <v>123071.25013557743</v>
      </c>
      <c r="IM5" s="310">
        <f>IF($ND$3&lt;=IM$2,1,0)*'PC-CV_Quiosque 1'!IM25*$NB$3</f>
        <v>104665.59391419127</v>
      </c>
      <c r="IN5" s="310">
        <f>IF($ND$3&lt;=IN$2,1,0)*'PC-CV_Quiosque 1'!IN25*$NB$3</f>
        <v>97085.295625635015</v>
      </c>
      <c r="IO5" s="310">
        <f>IF($ND$3&lt;=IO$2,1,0)*'PC-CV_Quiosque 1'!IO25*$NB$3</f>
        <v>96803.085841131426</v>
      </c>
      <c r="IP5" s="310">
        <f>IF($ND$3&lt;=IP$2,1,0)*'PC-CV_Quiosque 1'!IP25*$NB$3</f>
        <v>87579.006884949398</v>
      </c>
      <c r="IQ5" s="310">
        <f>IF($ND$3&lt;=IQ$2,1,0)*'PC-CV_Quiosque 1'!IQ25*$NB$3</f>
        <v>91198.514687280433</v>
      </c>
      <c r="IR5" s="310">
        <f>IF($ND$3&lt;=IR$2,1,0)*'PC-CV_Quiosque 1'!IR25*$NB$3</f>
        <v>117671.09631604137</v>
      </c>
      <c r="IS5" s="310">
        <f>IF($ND$3&lt;=IS$2,1,0)*'PC-CV_Quiosque 1'!IS25*$NB$3</f>
        <v>97793.362409007328</v>
      </c>
      <c r="IT5" s="310">
        <f>IF($ND$3&lt;=IT$2,1,0)*'PC-CV_Quiosque 1'!IT25*$NB$3</f>
        <v>100783.71666526931</v>
      </c>
      <c r="IU5" s="310">
        <f>IF($ND$3&lt;=IU$2,1,0)*'PC-CV_Quiosque 1'!IU25*$NB$3</f>
        <v>106786.53215225891</v>
      </c>
      <c r="IV5" s="310">
        <f>IF($ND$3&lt;=IV$2,1,0)*'PC-CV_Quiosque 1'!IV25*$NB$3</f>
        <v>111100.92796568196</v>
      </c>
      <c r="IW5" s="310">
        <f>IF($ND$3&lt;=IW$2,1,0)*'PC-CV_Quiosque 1'!IW25*$NB$3</f>
        <v>112107.42587193206</v>
      </c>
      <c r="IX5" s="310">
        <f>IF($ND$3&lt;=IX$2,1,0)*'PC-CV_Quiosque 1'!IX25*$NB$3</f>
        <v>126300.70497463923</v>
      </c>
      <c r="IY5" s="310">
        <f>IF($ND$3&lt;=IY$2,1,0)*'PC-CV_Quiosque 1'!IY25*$NB$3</f>
        <v>107845.22886376256</v>
      </c>
      <c r="IZ5" s="310">
        <f>IF($ND$3&lt;=IZ$2,1,0)*'PC-CV_Quiosque 1'!IZ25*$NB$3</f>
        <v>102445.27855029474</v>
      </c>
      <c r="JA5" s="310">
        <f>IF($ND$3&lt;=JA$2,1,0)*'PC-CV_Quiosque 1'!JA25*$NB$3</f>
        <v>98801.00315721691</v>
      </c>
      <c r="JB5" s="310">
        <f>IF($ND$3&lt;=JB$2,1,0)*'PC-CV_Quiosque 1'!JB25*$NB$3</f>
        <v>92038.233856907958</v>
      </c>
      <c r="JC5" s="310">
        <f>IF($ND$3&lt;=JC$2,1,0)*'PC-CV_Quiosque 1'!JC25*$NB$3</f>
        <v>92858.803406263236</v>
      </c>
      <c r="JD5" s="310">
        <f>IF($ND$3&lt;=JD$2,1,0)*'PC-CV_Quiosque 1'!JD25*$NB$3</f>
        <v>120388.87274003388</v>
      </c>
      <c r="JE5" s="310">
        <f>IF($ND$3&lt;=JE$2,1,0)*'PC-CV_Quiosque 1'!JE25*$NB$3</f>
        <v>100856.50868063864</v>
      </c>
      <c r="JF5" s="310">
        <f>IF($ND$3&lt;=JF$2,1,0)*'PC-CV_Quiosque 1'!JF25*$NB$3</f>
        <v>103574.83948323077</v>
      </c>
      <c r="JG5" s="310">
        <f>IF($ND$3&lt;=JG$2,1,0)*'PC-CV_Quiosque 1'!JG25*$NB$3</f>
        <v>109702.43125735261</v>
      </c>
      <c r="JH5" s="310">
        <f>IF($ND$3&lt;=JH$2,1,0)*'PC-CV_Quiosque 1'!JH25*$NB$3</f>
        <v>114262.11704502978</v>
      </c>
      <c r="JI5" s="310">
        <f>IF($ND$3&lt;=JI$2,1,0)*'PC-CV_Quiosque 1'!JI25*$NB$3</f>
        <v>113500.38881919436</v>
      </c>
      <c r="JJ5" s="310">
        <f>IF($ND$3&lt;=JJ$2,1,0)*'PC-CV_Quiosque 1'!JJ25*$NB$3</f>
        <v>128817.46452039274</v>
      </c>
      <c r="JK5" s="310">
        <f>IF($ND$3&lt;=JK$2,1,0)*'PC-CV_Quiosque 1'!JK25*$NB$3</f>
        <v>106724.74951443271</v>
      </c>
      <c r="JL5" s="310">
        <f>IF($ND$3&lt;=JL$2,1,0)*'PC-CV_Quiosque 1'!JL25*$NB$3</f>
        <v>107356.14563722408</v>
      </c>
      <c r="JM5" s="310">
        <f>IF($ND$3&lt;=JM$2,1,0)*'PC-CV_Quiosque 1'!JM25*$NB$3</f>
        <v>104144.42890836523</v>
      </c>
      <c r="JN5" s="310">
        <f>IF($ND$3&lt;=JN$2,1,0)*'PC-CV_Quiosque 1'!JN25*$NB$3</f>
        <v>93921.778757664404</v>
      </c>
      <c r="JO5" s="310">
        <f>IF($ND$3&lt;=JO$2,1,0)*'PC-CV_Quiosque 1'!JO25*$NB$3</f>
        <v>98618.520368580736</v>
      </c>
      <c r="JP5" s="310">
        <f>IF($ND$3&lt;=JP$2,1,0)*'PC-CV_Quiosque 1'!JP25*$NB$3</f>
        <v>125036.13029659692</v>
      </c>
      <c r="JQ5" s="310">
        <f>IF($ND$3&lt;=JQ$2,1,0)*'PC-CV_Quiosque 1'!JQ25*$NB$3</f>
        <v>104737.21501779856</v>
      </c>
      <c r="JR5" s="310">
        <f>IF($ND$3&lt;=JR$2,1,0)*'PC-CV_Quiosque 1'!JR25*$NB$3</f>
        <v>107681.53279295177</v>
      </c>
      <c r="JS5" s="310">
        <f>IF($ND$3&lt;=JS$2,1,0)*'PC-CV_Quiosque 1'!JS25*$NB$3</f>
        <v>113606.62901173788</v>
      </c>
      <c r="JT5" s="310">
        <f>IF($ND$3&lt;=JT$2,1,0)*'PC-CV_Quiosque 1'!JT25*$NB$3</f>
        <v>118148.14661973793</v>
      </c>
      <c r="JU5" s="310">
        <f>IF($ND$3&lt;=JU$2,1,0)*'PC-CV_Quiosque 1'!JU25*$NB$3</f>
        <v>117493.43251100105</v>
      </c>
      <c r="JV5" s="310">
        <f>IF($ND$3&lt;=JV$2,1,0)*'PC-CV_Quiosque 1'!JV25*$NB$3</f>
        <v>132648.82013476134</v>
      </c>
      <c r="JW5" s="310">
        <f>IF($ND$3&lt;=JW$2,1,0)*'PC-CV_Quiosque 1'!JW25*$NB$3</f>
        <v>114241.37847343669</v>
      </c>
      <c r="JX5" s="310">
        <f>IF($ND$3&lt;=JX$2,1,0)*'PC-CV_Quiosque 1'!JX25*$NB$3</f>
        <v>106505.27473605491</v>
      </c>
      <c r="JY5" s="310">
        <f>IF($ND$3&lt;=JY$2,1,0)*'PC-CV_Quiosque 1'!JY25*$NB$3</f>
        <v>106467.06872735456</v>
      </c>
      <c r="JZ5" s="310">
        <f>IF($ND$3&lt;=JZ$2,1,0)*'PC-CV_Quiosque 1'!JZ25*$NB$3</f>
        <v>97049.005380956267</v>
      </c>
      <c r="KA5" s="310">
        <f>IF($ND$3&lt;=KA$2,1,0)*'PC-CV_Quiosque 1'!KA25*$NB$3</f>
        <v>101125.50560810168</v>
      </c>
      <c r="KB5" s="310">
        <f>IF($ND$3&lt;=KB$2,1,0)*'PC-CV_Quiosque 1'!KB25*$NB$3</f>
        <v>128052.19949944055</v>
      </c>
      <c r="KC5" s="310">
        <f>IF($ND$3&lt;=KC$2,1,0)*'PC-CV_Quiosque 1'!KC25*$NB$3</f>
        <v>107840.7306779097</v>
      </c>
      <c r="KD5" s="310">
        <f>IF($ND$3&lt;=KD$2,1,0)*'PC-CV_Quiosque 1'!KD25*$NB$3</f>
        <v>110734.56491324153</v>
      </c>
      <c r="KE5" s="310">
        <f>IF($ND$3&lt;=KE$2,1,0)*'PC-CV_Quiosque 1'!KE25*$NB$3</f>
        <v>116742.02094008245</v>
      </c>
      <c r="KF5" s="310">
        <f>IF($ND$3&lt;=KF$2,1,0)*'PC-CV_Quiosque 1'!KF25*$NB$3</f>
        <v>121500.80784197703</v>
      </c>
      <c r="KG5" s="310">
        <f>IF($ND$3&lt;=KG$2,1,0)*'PC-CV_Quiosque 1'!KG25*$NB$3</f>
        <v>118471.95484907423</v>
      </c>
      <c r="KH5" s="310">
        <f>IF($ND$3&lt;=KH$2,1,0)*'PC-CV_Quiosque 1'!KH25*$NB$3</f>
        <v>135129.55409397409</v>
      </c>
      <c r="KI5" s="310">
        <f>IF($ND$3&lt;=KI$2,1,0)*'PC-CV_Quiosque 1'!KI25*$NB$3</f>
        <v>116976.06996092273</v>
      </c>
      <c r="KJ5" s="310">
        <f>IF($ND$3&lt;=KJ$2,1,0)*'PC-CV_Quiosque 1'!KJ25*$NB$3</f>
        <v>111280.65089123526</v>
      </c>
      <c r="KK5" s="310">
        <f>IF($ND$3&lt;=KK$2,1,0)*'PC-CV_Quiosque 1'!KK25*$NB$3</f>
        <v>108140.40890201344</v>
      </c>
      <c r="KL5" s="310">
        <f>IF($ND$3&lt;=KL$2,1,0)*'PC-CV_Quiosque 1'!KL25*$NB$3</f>
        <v>101316.67299313711</v>
      </c>
      <c r="KM5" s="310">
        <f>IF($ND$3&lt;=KM$2,1,0)*'PC-CV_Quiosque 1'!KM25*$NB$3</f>
        <v>102665.35883441247</v>
      </c>
      <c r="KN5" s="310">
        <f>IF($ND$3&lt;=KN$2,1,0)*'PC-CV_Quiosque 1'!KN25*$NB$3</f>
        <v>130746.06446166291</v>
      </c>
      <c r="KO5" s="310">
        <f>IF($ND$3&lt;=KO$2,1,0)*'PC-CV_Quiosque 1'!KO25*$NB$3</f>
        <v>110937.43740592529</v>
      </c>
      <c r="KP5" s="310">
        <f>IF($ND$3&lt;=KP$2,1,0)*'PC-CV_Quiosque 1'!KP25*$NB$3</f>
        <v>113603.63657029132</v>
      </c>
      <c r="KQ5" s="310">
        <f>IF($ND$3&lt;=KQ$2,1,0)*'PC-CV_Quiosque 1'!KQ25*$NB$3</f>
        <v>119777.49840637857</v>
      </c>
      <c r="KR5" s="310">
        <f>IF($ND$3&lt;=KR$2,1,0)*'PC-CV_Quiosque 1'!KR25*$NB$3</f>
        <v>124825.84436857064</v>
      </c>
      <c r="KS5" s="310">
        <f>IF($ND$3&lt;=KS$2,1,0)*'PC-CV_Quiosque 1'!KS25*$NB$3</f>
        <v>123245.86435707321</v>
      </c>
      <c r="KT5" s="310">
        <f>IF($ND$3&lt;=KT$2,1,0)*'PC-CV_Quiosque 1'!KT25*$NB$3</f>
        <v>139109.79194087675</v>
      </c>
      <c r="KU5" s="310">
        <f>IF($ND$3&lt;=KU$2,1,0)*'PC-CV_Quiosque 1'!KU25*$NB$3</f>
        <v>120781.43795062817</v>
      </c>
      <c r="KV5" s="310">
        <f>IF($ND$3&lt;=KV$2,1,0)*'PC-CV_Quiosque 1'!KV25*$NB$3</f>
        <v>113004.52272537697</v>
      </c>
      <c r="KW5" s="310">
        <f>IF($ND$3&lt;=KW$2,1,0)*'PC-CV_Quiosque 1'!KW25*$NB$3</f>
        <v>113184.82007938887</v>
      </c>
      <c r="KX5" s="310">
        <f>IF($ND$3&lt;=KX$2,1,0)*'PC-CV_Quiosque 1'!KX25*$NB$3</f>
        <v>103670.21365472258</v>
      </c>
      <c r="KY5" s="310">
        <f>IF($ND$3&lt;=KY$2,1,0)*'PC-CV_Quiosque 1'!KY25*$NB$3</f>
        <v>108103.83795930957</v>
      </c>
      <c r="KZ5" s="310">
        <f>IF($ND$3&lt;=KZ$2,1,0)*'PC-CV_Quiosque 1'!KZ25*$NB$3</f>
        <v>135378.09314786919</v>
      </c>
      <c r="LA5" s="310">
        <f>IF($ND$3&lt;=LA$2,1,0)*'PC-CV_Quiosque 1'!LA25*$NB$3</f>
        <v>114952.28832680648</v>
      </c>
      <c r="LB5" s="310">
        <f>IF($ND$3&lt;=LB$2,1,0)*'PC-CV_Quiosque 1'!LB25*$NB$3</f>
        <v>117795.59792010617</v>
      </c>
      <c r="LC5" s="310">
        <f>IF($ND$3&lt;=LC$2,1,0)*'PC-CV_Quiosque 1'!LC25*$NB$3</f>
        <v>123820.60358847599</v>
      </c>
      <c r="LD5" s="310">
        <f>IF($ND$3&lt;=LD$2,1,0)*'PC-CV_Quiosque 1'!LD25*$NB$3</f>
        <v>128905.2909224871</v>
      </c>
      <c r="LE5" s="310">
        <f>IF($ND$3&lt;=LE$2,1,0)*'PC-CV_Quiosque 1'!LE25*$NB$3</f>
        <v>129317.8157676547</v>
      </c>
      <c r="LF5" s="310">
        <f>IF($ND$3&lt;=LF$2,1,0)*'PC-CV_Quiosque 1'!LF25*$NB$3</f>
        <v>143904.45205038416</v>
      </c>
      <c r="LG5" s="310">
        <f>IF($ND$3&lt;=LG$2,1,0)*'PC-CV_Quiosque 1'!LG25*$NB$3</f>
        <v>125229.5763481007</v>
      </c>
      <c r="LH5" s="310">
        <f>IF($ND$3&lt;=LH$2,1,0)*'PC-CV_Quiosque 1'!LH25*$NB$3</f>
        <v>117524.67119372025</v>
      </c>
      <c r="LI5" s="310">
        <f>IF($ND$3&lt;=LI$2,1,0)*'PC-CV_Quiosque 1'!LI25*$NB$3</f>
        <v>117513.47034002424</v>
      </c>
      <c r="LJ5" s="310">
        <f>IF($ND$3&lt;=LJ$2,1,0)*'PC-CV_Quiosque 1'!LJ25*$NB$3</f>
        <v>107771.25089923703</v>
      </c>
      <c r="LK5" s="310">
        <f>IF($ND$3&lt;=LK$2,1,0)*'PC-CV_Quiosque 1'!LK25*$NB$3</f>
        <v>112300.29248251251</v>
      </c>
      <c r="LL5" s="310">
        <f>IF($ND$3&lt;=LL$2,1,0)*'PC-CV_Quiosque 1'!LL25*$NB$3</f>
        <v>139643.54324565147</v>
      </c>
      <c r="LM5" s="310">
        <f>IF($ND$3&lt;=LM$2,1,0)*'PC-CV_Quiosque 1'!LM25*$NB$3</f>
        <v>119020.56410181535</v>
      </c>
      <c r="LN5" s="310">
        <f>IF($ND$3&lt;=LN$2,1,0)*'PC-CV_Quiosque 1'!LN25*$NB$3</f>
        <v>121774.53854113549</v>
      </c>
      <c r="LO5" s="310">
        <f>IF($ND$3&lt;=LO$2,1,0)*'PC-CV_Quiosque 1'!LO25*$NB$3</f>
        <v>127753.62602256429</v>
      </c>
      <c r="LP5" s="310">
        <f>IF($ND$3&lt;=LP$2,1,0)*'PC-CV_Quiosque 1'!LP25*$NB$3</f>
        <v>132962.61746952962</v>
      </c>
      <c r="LQ5" s="310">
        <f>IF($ND$3&lt;=LQ$2,1,0)*'PC-CV_Quiosque 1'!LQ25*$NB$3</f>
        <v>131726.14066380382</v>
      </c>
      <c r="LR5" s="310">
        <f>IF($ND$3&lt;=LR$2,1,0)*'PC-CV_Quiosque 1'!LR25*$NB$3</f>
        <v>147276.79220917149</v>
      </c>
      <c r="LS5" s="310">
        <f>IF($ND$3&lt;=LS$2,1,0)*'PC-CV_Quiosque 1'!LS25*$NB$3</f>
        <v>124884.14033592744</v>
      </c>
      <c r="LT5" s="310">
        <f>IF($ND$3&lt;=LT$2,1,0)*'PC-CV_Quiosque 1'!LT25*$NB$3</f>
        <v>125363.19462302486</v>
      </c>
      <c r="LU5" s="310">
        <f>IF($ND$3&lt;=LU$2,1,0)*'PC-CV_Quiosque 1'!LU25*$NB$3</f>
        <v>122345.6547630281</v>
      </c>
      <c r="LV5" s="310">
        <f>IF($ND$3&lt;=LV$2,1,0)*'PC-CV_Quiosque 1'!LV25*$NB$3</f>
        <v>111642.57590739963</v>
      </c>
      <c r="LW5" s="310">
        <f>IF($ND$3&lt;=LW$2,1,0)*'PC-CV_Quiosque 1'!LW25*$NB$3</f>
        <v>117098.64377105056</v>
      </c>
      <c r="LX5" s="310">
        <f>IF($ND$3&lt;=LX$2,1,0)*'PC-CV_Quiosque 1'!LX25*$NB$3</f>
        <v>144246.68309260614</v>
      </c>
      <c r="LY5" s="310">
        <f>IF($ND$3&lt;=LY$2,1,0)*'PC-CV_Quiosque 1'!LY25*$NB$3</f>
        <v>123287.00666761509</v>
      </c>
      <c r="LZ5" s="310">
        <f>IF($ND$3&lt;=LZ$2,1,0)*'PC-CV_Quiosque 1'!LZ25*$NB$3</f>
        <v>126013.24312958671</v>
      </c>
      <c r="MA5" s="310">
        <f>IF($ND$3&lt;=MA$2,1,0)*'PC-CV_Quiosque 1'!MA25*$NB$3</f>
        <v>131906.46709011117</v>
      </c>
      <c r="MB5" s="310">
        <f>IF($ND$3&lt;=MB$2,1,0)*'PC-CV_Quiosque 1'!MB25*$NB$3</f>
        <v>137210.98909746803</v>
      </c>
      <c r="MC5" s="310">
        <f>IF($ND$3&lt;=MC$2,1,0)*'PC-CV_Quiosque 1'!MC25*$NB$3</f>
        <v>130254.0258859169</v>
      </c>
      <c r="MD5" s="310">
        <f>IF($ND$3&lt;=MD$2,1,0)*'PC-CV_Quiosque 1'!MD25*$NB$3</f>
        <v>149227.66453624357</v>
      </c>
      <c r="ME5" s="310">
        <f>IF($ND$3&lt;=ME$2,1,0)*'PC-CV_Quiosque 1'!ME25*$NB$3</f>
        <v>131233.38831307957</v>
      </c>
      <c r="MF5" s="310">
        <f>IF($ND$3&lt;=MF$2,1,0)*'PC-CV_Quiosque 1'!MF25*$NB$3</f>
        <v>123012.57221840789</v>
      </c>
      <c r="MG5" s="310">
        <f>IF($ND$3&lt;=MG$2,1,0)*'PC-CV_Quiosque 1'!MG25*$NB$3</f>
        <v>123771.90749357904</v>
      </c>
      <c r="MH5" s="310">
        <f>IF($ND$3&lt;=MH$2,1,0)*'PC-CV_Quiosque 1'!MH25*$NB$3</f>
        <v>114185.90853369731</v>
      </c>
      <c r="MI5" s="310">
        <f>IF($ND$3&lt;=MI$2,1,0)*'PC-CV_Quiosque 1'!MI25*$NB$3</f>
        <v>119180.06574213621</v>
      </c>
      <c r="MJ5" s="310">
        <f>IF($ND$3&lt;=MJ$2,1,0)*'PC-CV_Quiosque 1'!MJ25*$NB$3</f>
        <v>147055.7856215708</v>
      </c>
      <c r="MK5" s="310">
        <f>IF($ND$3&lt;=MK$2,1,0)*'PC-CV_Quiosque 1'!MK25*$NB$3</f>
        <v>126321.37537671192</v>
      </c>
      <c r="ML5" s="310">
        <f>IF($ND$3&lt;=ML$2,1,0)*'PC-CV_Quiosque 1'!ML25*$NB$3</f>
        <v>129101.38856783554</v>
      </c>
      <c r="MM5" s="310">
        <f>IF($ND$3&lt;=MM$2,1,0)*'PC-CV_Quiosque 1'!MM25*$NB$3</f>
        <v>135173.6196739492</v>
      </c>
      <c r="MN5" s="310">
        <f>IF($ND$3&lt;=MN$2,1,0)*'PC-CV_Quiosque 1'!MN25*$NB$3</f>
        <v>140792.54351932142</v>
      </c>
      <c r="MO5" s="310">
        <f>IF($ND$3&lt;=MO$2,1,0)*'PC-CV_Quiosque 1'!MO25*$NB$3</f>
        <v>139655.69446266117</v>
      </c>
      <c r="MP5" s="310">
        <f>IF($ND$3&lt;=MP$2,1,0)*'PC-CV_Quiosque 1'!MP25*$NB$3</f>
        <v>155238.43480476705</v>
      </c>
      <c r="MQ5" s="310">
        <f>IF($ND$3&lt;=MQ$2,1,0)*'PC-CV_Quiosque 1'!MQ25*$NB$3</f>
        <v>136572.93842649503</v>
      </c>
      <c r="MR5" s="310">
        <f>IF($ND$3&lt;=MR$2,1,0)*'PC-CV_Quiosque 1'!MR25*$NB$3</f>
        <v>128728.60855804186</v>
      </c>
      <c r="MS5" s="310">
        <f>IF($ND$3&lt;=MS$2,1,0)*'PC-CV_Quiosque 1'!MS25*$NB$3</f>
        <v>129001.67159689762</v>
      </c>
      <c r="MT5" s="310">
        <f>IF($ND$3&lt;=MT$2,1,0)*'PC-CV_Quiosque 1'!MT25*$NB$3</f>
        <v>119043.73873126948</v>
      </c>
      <c r="MU5" s="310">
        <f>IF($ND$3&lt;=MU$2,1,0)*'PC-CV_Quiosque 1'!MU25*$NB$3</f>
        <v>124110.13457897096</v>
      </c>
      <c r="MV5" s="310">
        <f>IF($ND$3&lt;=MV$2,1,0)*'PC-CV_Quiosque 1'!MV25*$NB$3</f>
        <v>151982.51014193462</v>
      </c>
      <c r="MW5" s="310">
        <f>IF($ND$3&lt;=MW$2,1,0)*'PC-CV_Quiosque 1'!MW25*$NB$3</f>
        <v>130979.57915376245</v>
      </c>
      <c r="MX5" s="310">
        <f>IF($ND$3&lt;=MX$2,1,0)*'PC-CV_Quiosque 1'!MX25*$NB$3</f>
        <v>133626.66378510944</v>
      </c>
      <c r="MY5" s="310">
        <f>IF($ND$3&lt;=MY$2,1,0)*'PC-CV_Quiosque 1'!MY25*$NB$3</f>
        <v>139614.38874576893</v>
      </c>
      <c r="MZ5" s="310">
        <f>IF($ND$3&lt;=MZ$2,1,0)*'PC-CV_Quiosque 1'!MZ25*$NB$3</f>
        <v>145338.33274976828</v>
      </c>
      <c r="NA5" s="311">
        <f>IF($ND$3&lt;=NA$2,1,0)*'PC-CV_Quiosque 1'!NA25*$NB$3</f>
        <v>141727.08147934807</v>
      </c>
      <c r="NB5" s="653"/>
      <c r="NC5" s="653"/>
      <c r="ND5" s="653"/>
    </row>
    <row r="6" spans="1:422" x14ac:dyDescent="0.2">
      <c r="A6" s="2" t="s">
        <v>271</v>
      </c>
      <c r="B6" s="304" t="s">
        <v>4</v>
      </c>
      <c r="C6" s="305" t="s">
        <v>6</v>
      </c>
      <c r="D6" s="316" t="s">
        <v>356</v>
      </c>
      <c r="E6" s="1" t="s">
        <v>628</v>
      </c>
      <c r="F6" s="306">
        <f>IF($ND$6&lt;=F$2,1,0)*'PC-CV_Lanchonete CV'!$E13*$NB$6</f>
        <v>0</v>
      </c>
      <c r="G6" s="306">
        <f>IF($ND$6&lt;=G$2,1,0)*'PC-CV_Lanchonete CV'!$E13*$NB$6</f>
        <v>0</v>
      </c>
      <c r="H6" s="306">
        <f>IF($ND$6&lt;=H$2,1,0)*'PC-CV_Lanchonete CV'!$E13*$NB$6</f>
        <v>0</v>
      </c>
      <c r="I6" s="306">
        <f>IF($ND$6&lt;=I$2,1,0)*'PC-CV_Lanchonete CV'!$E13*$NB$6</f>
        <v>0</v>
      </c>
      <c r="J6" s="306">
        <f>IF($ND$6&lt;=J$2,1,0)*'PC-CV_Lanchonete CV'!$E13*$NB$6</f>
        <v>0</v>
      </c>
      <c r="K6" s="306">
        <f>IF($ND$6&lt;=K$2,1,0)*'PC-CV_Lanchonete CV'!$E13*$NB$6</f>
        <v>0</v>
      </c>
      <c r="L6" s="306">
        <f>IF($ND$6&lt;=L$2,1,0)*'PC-CV_Lanchonete CV'!$E13*$NB$6</f>
        <v>0</v>
      </c>
      <c r="M6" s="306">
        <f>IF($ND$6&lt;=M$2,1,0)*'PC-CV_Lanchonete CV'!$E13*$NB$6</f>
        <v>0</v>
      </c>
      <c r="N6" s="306">
        <f>IF($ND$6&lt;=N$2,1,0)*'PC-CV_Lanchonete CV'!$E13*$NB$6</f>
        <v>0</v>
      </c>
      <c r="O6" s="306">
        <f>IF($ND$6&lt;=O$2,1,0)*'PC-CV_Lanchonete CV'!$E13*$NB$6</f>
        <v>0</v>
      </c>
      <c r="P6" s="306">
        <f>IF($ND$6&lt;=P$2,1,0)*'PC-CV_Lanchonete CV'!$E13*$NB$6</f>
        <v>0</v>
      </c>
      <c r="Q6" s="306">
        <f>IF($ND$6&lt;=Q$2,1,0)*'PC-CV_Lanchonete CV'!$E13*$NB$6</f>
        <v>0</v>
      </c>
      <c r="R6" s="306">
        <f>IF($ND$6&lt;=R$2,1,0)*'PC-CV_Lanchonete CV'!$E13*$NB$6</f>
        <v>67357.053997514435</v>
      </c>
      <c r="S6" s="306">
        <f>IF($ND$6&lt;=S$2,1,0)*'PC-CV_Lanchonete CV'!$E13*$NB$6</f>
        <v>67357.053997514435</v>
      </c>
      <c r="T6" s="306">
        <f>IF($ND$6&lt;=T$2,1,0)*'PC-CV_Lanchonete CV'!$E13*$NB$6</f>
        <v>67357.053997514435</v>
      </c>
      <c r="U6" s="306">
        <f>IF($ND$6&lt;=U$2,1,0)*'PC-CV_Lanchonete CV'!$E13*$NB$6</f>
        <v>67357.053997514435</v>
      </c>
      <c r="V6" s="306">
        <f>IF($ND$6&lt;=V$2,1,0)*'PC-CV_Lanchonete CV'!$E13*$NB$6</f>
        <v>67357.053997514435</v>
      </c>
      <c r="W6" s="306">
        <f>IF($ND$6&lt;=W$2,1,0)*'PC-CV_Lanchonete CV'!$E13*$NB$6</f>
        <v>67357.053997514435</v>
      </c>
      <c r="X6" s="306">
        <f>IF($ND$6&lt;=X$2,1,0)*'PC-CV_Lanchonete CV'!$E13*$NB$6</f>
        <v>67357.053997514435</v>
      </c>
      <c r="Y6" s="306">
        <f>IF($ND$6&lt;=Y$2,1,0)*'PC-CV_Lanchonete CV'!$E13*$NB$6</f>
        <v>67357.053997514435</v>
      </c>
      <c r="Z6" s="306">
        <f>IF($ND$6&lt;=Z$2,1,0)*'PC-CV_Lanchonete CV'!$E13*$NB$6</f>
        <v>67357.053997514435</v>
      </c>
      <c r="AA6" s="306">
        <f>IF($ND$6&lt;=AA$2,1,0)*'PC-CV_Lanchonete CV'!$E13*$NB$6</f>
        <v>67357.053997514435</v>
      </c>
      <c r="AB6" s="306">
        <f>IF($ND$6&lt;=AB$2,1,0)*'PC-CV_Lanchonete CV'!$E13*$NB$6</f>
        <v>67357.053997514435</v>
      </c>
      <c r="AC6" s="306">
        <f>IF($ND$6&lt;=AC$2,1,0)*'PC-CV_Lanchonete CV'!$E13*$NB$6</f>
        <v>67357.053997514435</v>
      </c>
      <c r="AD6" s="306">
        <f>IF($ND$6&lt;=AD$2,1,0)*'PC-CV_Lanchonete CV'!$E13*$NB$6</f>
        <v>67357.053997514435</v>
      </c>
      <c r="AE6" s="306">
        <f>IF($ND$6&lt;=AE$2,1,0)*'PC-CV_Lanchonete CV'!$E13*$NB$6</f>
        <v>67357.053997514435</v>
      </c>
      <c r="AF6" s="306">
        <f>IF($ND$6&lt;=AF$2,1,0)*'PC-CV_Lanchonete CV'!$E13*$NB$6</f>
        <v>67357.053997514435</v>
      </c>
      <c r="AG6" s="306">
        <f>IF($ND$6&lt;=AG$2,1,0)*'PC-CV_Lanchonete CV'!$E13*$NB$6</f>
        <v>67357.053997514435</v>
      </c>
      <c r="AH6" s="306">
        <f>IF($ND$6&lt;=AH$2,1,0)*'PC-CV_Lanchonete CV'!$E13*$NB$6</f>
        <v>67357.053997514435</v>
      </c>
      <c r="AI6" s="306">
        <f>IF($ND$6&lt;=AI$2,1,0)*'PC-CV_Lanchonete CV'!$E13*$NB$6</f>
        <v>67357.053997514435</v>
      </c>
      <c r="AJ6" s="306">
        <f>IF($ND$6&lt;=AJ$2,1,0)*'PC-CV_Lanchonete CV'!$E13*$NB$6</f>
        <v>67357.053997514435</v>
      </c>
      <c r="AK6" s="306">
        <f>IF($ND$6&lt;=AK$2,1,0)*'PC-CV_Lanchonete CV'!$E13*$NB$6</f>
        <v>67357.053997514435</v>
      </c>
      <c r="AL6" s="306">
        <f>IF($ND$6&lt;=AL$2,1,0)*'PC-CV_Lanchonete CV'!$E13*$NB$6</f>
        <v>67357.053997514435</v>
      </c>
      <c r="AM6" s="306">
        <f>IF($ND$6&lt;=AM$2,1,0)*'PC-CV_Lanchonete CV'!$E13*$NB$6</f>
        <v>67357.053997514435</v>
      </c>
      <c r="AN6" s="306">
        <f>IF($ND$6&lt;=AN$2,1,0)*'PC-CV_Lanchonete CV'!$E13*$NB$6</f>
        <v>67357.053997514435</v>
      </c>
      <c r="AO6" s="306">
        <f>IF($ND$6&lt;=AO$2,1,0)*'PC-CV_Lanchonete CV'!$E13*$NB$6</f>
        <v>67357.053997514435</v>
      </c>
      <c r="AP6" s="306">
        <f>IF($ND$6&lt;=AP$2,1,0)*'PC-CV_Lanchonete CV'!$E13*$NB$6</f>
        <v>67357.053997514435</v>
      </c>
      <c r="AQ6" s="306">
        <f>IF($ND$6&lt;=AQ$2,1,0)*'PC-CV_Lanchonete CV'!$E13*$NB$6</f>
        <v>67357.053997514435</v>
      </c>
      <c r="AR6" s="306">
        <f>IF($ND$6&lt;=AR$2,1,0)*'PC-CV_Lanchonete CV'!$E13*$NB$6</f>
        <v>67357.053997514435</v>
      </c>
      <c r="AS6" s="306">
        <f>IF($ND$6&lt;=AS$2,1,0)*'PC-CV_Lanchonete CV'!$E13*$NB$6</f>
        <v>67357.053997514435</v>
      </c>
      <c r="AT6" s="306">
        <f>IF($ND$6&lt;=AT$2,1,0)*'PC-CV_Lanchonete CV'!$E13*$NB$6</f>
        <v>67357.053997514435</v>
      </c>
      <c r="AU6" s="306">
        <f>IF($ND$6&lt;=AU$2,1,0)*'PC-CV_Lanchonete CV'!$E13*$NB$6</f>
        <v>67357.053997514435</v>
      </c>
      <c r="AV6" s="306">
        <f>IF($ND$6&lt;=AV$2,1,0)*'PC-CV_Lanchonete CV'!$E13*$NB$6</f>
        <v>67357.053997514435</v>
      </c>
      <c r="AW6" s="306">
        <f>IF($ND$6&lt;=AW$2,1,0)*'PC-CV_Lanchonete CV'!$E13*$NB$6</f>
        <v>67357.053997514435</v>
      </c>
      <c r="AX6" s="306">
        <f>IF($ND$6&lt;=AX$2,1,0)*'PC-CV_Lanchonete CV'!$E13*$NB$6</f>
        <v>67357.053997514435</v>
      </c>
      <c r="AY6" s="306">
        <f>IF($ND$6&lt;=AY$2,1,0)*'PC-CV_Lanchonete CV'!$E13*$NB$6</f>
        <v>67357.053997514435</v>
      </c>
      <c r="AZ6" s="306">
        <f>IF($ND$6&lt;=AZ$2,1,0)*'PC-CV_Lanchonete CV'!$E13*$NB$6</f>
        <v>67357.053997514435</v>
      </c>
      <c r="BA6" s="306">
        <f>IF($ND$6&lt;=BA$2,1,0)*'PC-CV_Lanchonete CV'!$E13*$NB$6</f>
        <v>67357.053997514435</v>
      </c>
      <c r="BB6" s="306">
        <f>IF($ND$6&lt;=BB$2,1,0)*'PC-CV_Lanchonete CV'!$E13*$NB$6</f>
        <v>67357.053997514435</v>
      </c>
      <c r="BC6" s="306">
        <f>IF($ND$6&lt;=BC$2,1,0)*'PC-CV_Lanchonete CV'!$E13*$NB$6</f>
        <v>67357.053997514435</v>
      </c>
      <c r="BD6" s="306">
        <f>IF($ND$6&lt;=BD$2,1,0)*'PC-CV_Lanchonete CV'!$E13*$NB$6</f>
        <v>67357.053997514435</v>
      </c>
      <c r="BE6" s="306">
        <f>IF($ND$6&lt;=BE$2,1,0)*'PC-CV_Lanchonete CV'!$E13*$NB$6</f>
        <v>67357.053997514435</v>
      </c>
      <c r="BF6" s="306">
        <f>IF($ND$6&lt;=BF$2,1,0)*'PC-CV_Lanchonete CV'!$E13*$NB$6</f>
        <v>67357.053997514435</v>
      </c>
      <c r="BG6" s="306">
        <f>IF($ND$6&lt;=BG$2,1,0)*'PC-CV_Lanchonete CV'!$E13*$NB$6</f>
        <v>67357.053997514435</v>
      </c>
      <c r="BH6" s="306">
        <f>IF($ND$6&lt;=BH$2,1,0)*'PC-CV_Lanchonete CV'!$E13*$NB$6</f>
        <v>67357.053997514435</v>
      </c>
      <c r="BI6" s="306">
        <f>IF($ND$6&lt;=BI$2,1,0)*'PC-CV_Lanchonete CV'!$E13*$NB$6</f>
        <v>67357.053997514435</v>
      </c>
      <c r="BJ6" s="306">
        <f>IF($ND$6&lt;=BJ$2,1,0)*'PC-CV_Lanchonete CV'!$E13*$NB$6</f>
        <v>67357.053997514435</v>
      </c>
      <c r="BK6" s="306">
        <f>IF($ND$6&lt;=BK$2,1,0)*'PC-CV_Lanchonete CV'!$E13*$NB$6</f>
        <v>67357.053997514435</v>
      </c>
      <c r="BL6" s="306">
        <f>IF($ND$6&lt;=BL$2,1,0)*'PC-CV_Lanchonete CV'!$E13*$NB$6</f>
        <v>67357.053997514435</v>
      </c>
      <c r="BM6" s="306">
        <f>IF($ND$6&lt;=BM$2,1,0)*'PC-CV_Lanchonete CV'!$E13*$NB$6</f>
        <v>67357.053997514435</v>
      </c>
      <c r="BN6" s="306">
        <f>IF($ND$6&lt;=BN$2,1,0)*'PC-CV_Lanchonete CV'!$E13*$NB$6</f>
        <v>67357.053997514435</v>
      </c>
      <c r="BO6" s="306">
        <f>IF($ND$6&lt;=BO$2,1,0)*'PC-CV_Lanchonete CV'!$E13*$NB$6</f>
        <v>67357.053997514435</v>
      </c>
      <c r="BP6" s="306">
        <f>IF($ND$6&lt;=BP$2,1,0)*'PC-CV_Lanchonete CV'!$E13*$NB$6</f>
        <v>67357.053997514435</v>
      </c>
      <c r="BQ6" s="306">
        <f>IF($ND$6&lt;=BQ$2,1,0)*'PC-CV_Lanchonete CV'!$E13*$NB$6</f>
        <v>67357.053997514435</v>
      </c>
      <c r="BR6" s="306">
        <f>IF($ND$6&lt;=BR$2,1,0)*'PC-CV_Lanchonete CV'!$E13*$NB$6</f>
        <v>67357.053997514435</v>
      </c>
      <c r="BS6" s="306">
        <f>IF($ND$6&lt;=BS$2,1,0)*'PC-CV_Lanchonete CV'!$E13*$NB$6</f>
        <v>67357.053997514435</v>
      </c>
      <c r="BT6" s="306">
        <f>IF($ND$6&lt;=BT$2,1,0)*'PC-CV_Lanchonete CV'!$E13*$NB$6</f>
        <v>67357.053997514435</v>
      </c>
      <c r="BU6" s="306">
        <f>IF($ND$6&lt;=BU$2,1,0)*'PC-CV_Lanchonete CV'!$E13*$NB$6</f>
        <v>67357.053997514435</v>
      </c>
      <c r="BV6" s="306">
        <f>IF($ND$6&lt;=BV$2,1,0)*'PC-CV_Lanchonete CV'!$E13*$NB$6</f>
        <v>67357.053997514435</v>
      </c>
      <c r="BW6" s="306">
        <f>IF($ND$6&lt;=BW$2,1,0)*'PC-CV_Lanchonete CV'!$E13*$NB$6</f>
        <v>67357.053997514435</v>
      </c>
      <c r="BX6" s="306">
        <f>IF($ND$6&lt;=BX$2,1,0)*'PC-CV_Lanchonete CV'!$E13*$NB$6</f>
        <v>67357.053997514435</v>
      </c>
      <c r="BY6" s="306">
        <f>IF($ND$6&lt;=BY$2,1,0)*'PC-CV_Lanchonete CV'!$E13*$NB$6</f>
        <v>67357.053997514435</v>
      </c>
      <c r="BZ6" s="306">
        <f>IF($ND$6&lt;=BZ$2,1,0)*'PC-CV_Lanchonete CV'!$E13*$NB$6</f>
        <v>67357.053997514435</v>
      </c>
      <c r="CA6" s="306">
        <f>IF($ND$6&lt;=CA$2,1,0)*'PC-CV_Lanchonete CV'!$E13*$NB$6</f>
        <v>67357.053997514435</v>
      </c>
      <c r="CB6" s="306">
        <f>IF($ND$6&lt;=CB$2,1,0)*'PC-CV_Lanchonete CV'!$E13*$NB$6</f>
        <v>67357.053997514435</v>
      </c>
      <c r="CC6" s="306">
        <f>IF($ND$6&lt;=CC$2,1,0)*'PC-CV_Lanchonete CV'!$E13*$NB$6</f>
        <v>67357.053997514435</v>
      </c>
      <c r="CD6" s="306">
        <f>IF($ND$6&lt;=CD$2,1,0)*'PC-CV_Lanchonete CV'!$E13*$NB$6</f>
        <v>67357.053997514435</v>
      </c>
      <c r="CE6" s="306">
        <f>IF($ND$6&lt;=CE$2,1,0)*'PC-CV_Lanchonete CV'!$E13*$NB$6</f>
        <v>67357.053997514435</v>
      </c>
      <c r="CF6" s="306">
        <f>IF($ND$6&lt;=CF$2,1,0)*'PC-CV_Lanchonete CV'!$E13*$NB$6</f>
        <v>67357.053997514435</v>
      </c>
      <c r="CG6" s="306">
        <f>IF($ND$6&lt;=CG$2,1,0)*'PC-CV_Lanchonete CV'!$E13*$NB$6</f>
        <v>67357.053997514435</v>
      </c>
      <c r="CH6" s="306">
        <f>IF($ND$6&lt;=CH$2,1,0)*'PC-CV_Lanchonete CV'!$E13*$NB$6</f>
        <v>67357.053997514435</v>
      </c>
      <c r="CI6" s="306">
        <f>IF($ND$6&lt;=CI$2,1,0)*'PC-CV_Lanchonete CV'!$E13*$NB$6</f>
        <v>67357.053997514435</v>
      </c>
      <c r="CJ6" s="306">
        <f>IF($ND$6&lt;=CJ$2,1,0)*'PC-CV_Lanchonete CV'!$E13*$NB$6</f>
        <v>67357.053997514435</v>
      </c>
      <c r="CK6" s="306">
        <f>IF($ND$6&lt;=CK$2,1,0)*'PC-CV_Lanchonete CV'!$E13*$NB$6</f>
        <v>67357.053997514435</v>
      </c>
      <c r="CL6" s="306">
        <f>IF($ND$6&lt;=CL$2,1,0)*'PC-CV_Lanchonete CV'!$E13*$NB$6</f>
        <v>67357.053997514435</v>
      </c>
      <c r="CM6" s="306">
        <f>IF($ND$6&lt;=CM$2,1,0)*'PC-CV_Lanchonete CV'!$E13*$NB$6</f>
        <v>67357.053997514435</v>
      </c>
      <c r="CN6" s="306">
        <f>IF($ND$6&lt;=CN$2,1,0)*'PC-CV_Lanchonete CV'!$E13*$NB$6</f>
        <v>67357.053997514435</v>
      </c>
      <c r="CO6" s="306">
        <f>IF($ND$6&lt;=CO$2,1,0)*'PC-CV_Lanchonete CV'!$E13*$NB$6</f>
        <v>67357.053997514435</v>
      </c>
      <c r="CP6" s="306">
        <f>IF($ND$6&lt;=CP$2,1,0)*'PC-CV_Lanchonete CV'!$E13*$NB$6</f>
        <v>67357.053997514435</v>
      </c>
      <c r="CQ6" s="306">
        <f>IF($ND$6&lt;=CQ$2,1,0)*'PC-CV_Lanchonete CV'!$E13*$NB$6</f>
        <v>67357.053997514435</v>
      </c>
      <c r="CR6" s="306">
        <f>IF($ND$6&lt;=CR$2,1,0)*'PC-CV_Lanchonete CV'!$E13*$NB$6</f>
        <v>67357.053997514435</v>
      </c>
      <c r="CS6" s="306">
        <f>IF($ND$6&lt;=CS$2,1,0)*'PC-CV_Lanchonete CV'!$E13*$NB$6</f>
        <v>67357.053997514435</v>
      </c>
      <c r="CT6" s="306">
        <f>IF($ND$6&lt;=CT$2,1,0)*'PC-CV_Lanchonete CV'!$E13*$NB$6</f>
        <v>67357.053997514435</v>
      </c>
      <c r="CU6" s="306">
        <f>IF($ND$6&lt;=CU$2,1,0)*'PC-CV_Lanchonete CV'!$E13*$NB$6</f>
        <v>67357.053997514435</v>
      </c>
      <c r="CV6" s="306">
        <f>IF($ND$6&lt;=CV$2,1,0)*'PC-CV_Lanchonete CV'!$E13*$NB$6</f>
        <v>67357.053997514435</v>
      </c>
      <c r="CW6" s="306">
        <f>IF($ND$6&lt;=CW$2,1,0)*'PC-CV_Lanchonete CV'!$E13*$NB$6</f>
        <v>67357.053997514435</v>
      </c>
      <c r="CX6" s="306">
        <f>IF($ND$6&lt;=CX$2,1,0)*'PC-CV_Lanchonete CV'!$E13*$NB$6</f>
        <v>67357.053997514435</v>
      </c>
      <c r="CY6" s="306">
        <f>IF($ND$6&lt;=CY$2,1,0)*'PC-CV_Lanchonete CV'!$E13*$NB$6</f>
        <v>67357.053997514435</v>
      </c>
      <c r="CZ6" s="306">
        <f>IF($ND$6&lt;=CZ$2,1,0)*'PC-CV_Lanchonete CV'!$E13*$NB$6</f>
        <v>67357.053997514435</v>
      </c>
      <c r="DA6" s="306">
        <f>IF($ND$6&lt;=DA$2,1,0)*'PC-CV_Lanchonete CV'!$E13*$NB$6</f>
        <v>67357.053997514435</v>
      </c>
      <c r="DB6" s="306">
        <f>IF($ND$6&lt;=DB$2,1,0)*'PC-CV_Lanchonete CV'!$E13*$NB$6</f>
        <v>67357.053997514435</v>
      </c>
      <c r="DC6" s="306">
        <f>IF($ND$6&lt;=DC$2,1,0)*'PC-CV_Lanchonete CV'!$E13*$NB$6</f>
        <v>67357.053997514435</v>
      </c>
      <c r="DD6" s="306">
        <f>IF($ND$6&lt;=DD$2,1,0)*'PC-CV_Lanchonete CV'!$E13*$NB$6</f>
        <v>67357.053997514435</v>
      </c>
      <c r="DE6" s="306">
        <f>IF($ND$6&lt;=DE$2,1,0)*'PC-CV_Lanchonete CV'!$E13*$NB$6</f>
        <v>67357.053997514435</v>
      </c>
      <c r="DF6" s="306">
        <f>IF($ND$6&lt;=DF$2,1,0)*'PC-CV_Lanchonete CV'!$E13*$NB$6</f>
        <v>67357.053997514435</v>
      </c>
      <c r="DG6" s="306">
        <f>IF($ND$6&lt;=DG$2,1,0)*'PC-CV_Lanchonete CV'!$E13*$NB$6</f>
        <v>67357.053997514435</v>
      </c>
      <c r="DH6" s="306">
        <f>IF($ND$6&lt;=DH$2,1,0)*'PC-CV_Lanchonete CV'!$E13*$NB$6</f>
        <v>67357.053997514435</v>
      </c>
      <c r="DI6" s="306">
        <f>IF($ND$6&lt;=DI$2,1,0)*'PC-CV_Lanchonete CV'!$E13*$NB$6</f>
        <v>67357.053997514435</v>
      </c>
      <c r="DJ6" s="306">
        <f>IF($ND$6&lt;=DJ$2,1,0)*'PC-CV_Lanchonete CV'!$E13*$NB$6</f>
        <v>67357.053997514435</v>
      </c>
      <c r="DK6" s="306">
        <f>IF($ND$6&lt;=DK$2,1,0)*'PC-CV_Lanchonete CV'!$E13*$NB$6</f>
        <v>67357.053997514435</v>
      </c>
      <c r="DL6" s="306">
        <f>IF($ND$6&lt;=DL$2,1,0)*'PC-CV_Lanchonete CV'!$E13*$NB$6</f>
        <v>67357.053997514435</v>
      </c>
      <c r="DM6" s="306">
        <f>IF($ND$6&lt;=DM$2,1,0)*'PC-CV_Lanchonete CV'!$E13*$NB$6</f>
        <v>67357.053997514435</v>
      </c>
      <c r="DN6" s="306">
        <f>IF($ND$6&lt;=DN$2,1,0)*'PC-CV_Lanchonete CV'!$E13*$NB$6</f>
        <v>67357.053997514435</v>
      </c>
      <c r="DO6" s="306">
        <f>IF($ND$6&lt;=DO$2,1,0)*'PC-CV_Lanchonete CV'!$E13*$NB$6</f>
        <v>67357.053997514435</v>
      </c>
      <c r="DP6" s="306">
        <f>IF($ND$6&lt;=DP$2,1,0)*'PC-CV_Lanchonete CV'!$E13*$NB$6</f>
        <v>67357.053997514435</v>
      </c>
      <c r="DQ6" s="306">
        <f>IF($ND$6&lt;=DQ$2,1,0)*'PC-CV_Lanchonete CV'!$E13*$NB$6</f>
        <v>67357.053997514435</v>
      </c>
      <c r="DR6" s="306">
        <f>IF($ND$6&lt;=DR$2,1,0)*'PC-CV_Lanchonete CV'!$E13*$NB$6</f>
        <v>67357.053997514435</v>
      </c>
      <c r="DS6" s="306">
        <f>IF($ND$6&lt;=DS$2,1,0)*'PC-CV_Lanchonete CV'!$E13*$NB$6</f>
        <v>67357.053997514435</v>
      </c>
      <c r="DT6" s="306">
        <f>IF($ND$6&lt;=DT$2,1,0)*'PC-CV_Lanchonete CV'!$E13*$NB$6</f>
        <v>67357.053997514435</v>
      </c>
      <c r="DU6" s="306">
        <f>IF($ND$6&lt;=DU$2,1,0)*'PC-CV_Lanchonete CV'!$E13*$NB$6</f>
        <v>67357.053997514435</v>
      </c>
      <c r="DV6" s="306">
        <f>IF($ND$6&lt;=DV$2,1,0)*'PC-CV_Lanchonete CV'!$E13*$NB$6</f>
        <v>67357.053997514435</v>
      </c>
      <c r="DW6" s="306">
        <f>IF($ND$6&lt;=DW$2,1,0)*'PC-CV_Lanchonete CV'!$E13*$NB$6</f>
        <v>67357.053997514435</v>
      </c>
      <c r="DX6" s="306">
        <f>IF($ND$6&lt;=DX$2,1,0)*'PC-CV_Lanchonete CV'!$E13*$NB$6</f>
        <v>67357.053997514435</v>
      </c>
      <c r="DY6" s="306">
        <f>IF($ND$6&lt;=DY$2,1,0)*'PC-CV_Lanchonete CV'!$E13*$NB$6</f>
        <v>67357.053997514435</v>
      </c>
      <c r="DZ6" s="306">
        <f>IF($ND$6&lt;=DZ$2,1,0)*'PC-CV_Lanchonete CV'!$E13*$NB$6</f>
        <v>67357.053997514435</v>
      </c>
      <c r="EA6" s="306">
        <f>IF($ND$6&lt;=EA$2,1,0)*'PC-CV_Lanchonete CV'!$E13*$NB$6</f>
        <v>67357.053997514435</v>
      </c>
      <c r="EB6" s="306">
        <f>IF($ND$6&lt;=EB$2,1,0)*'PC-CV_Lanchonete CV'!$E13*$NB$6</f>
        <v>67357.053997514435</v>
      </c>
      <c r="EC6" s="306">
        <f>IF($ND$6&lt;=EC$2,1,0)*'PC-CV_Lanchonete CV'!$E13*$NB$6</f>
        <v>67357.053997514435</v>
      </c>
      <c r="ED6" s="306">
        <f>IF($ND$6&lt;=ED$2,1,0)*'PC-CV_Lanchonete CV'!$E13*$NB$6</f>
        <v>67357.053997514435</v>
      </c>
      <c r="EE6" s="306">
        <f>IF($ND$6&lt;=EE$2,1,0)*'PC-CV_Lanchonete CV'!$E13*$NB$6</f>
        <v>67357.053997514435</v>
      </c>
      <c r="EF6" s="306">
        <f>IF($ND$6&lt;=EF$2,1,0)*'PC-CV_Lanchonete CV'!$E13*$NB$6</f>
        <v>67357.053997514435</v>
      </c>
      <c r="EG6" s="306">
        <f>IF($ND$6&lt;=EG$2,1,0)*'PC-CV_Lanchonete CV'!$E13*$NB$6</f>
        <v>67357.053997514435</v>
      </c>
      <c r="EH6" s="306">
        <f>IF($ND$6&lt;=EH$2,1,0)*'PC-CV_Lanchonete CV'!$E13*$NB$6</f>
        <v>67357.053997514435</v>
      </c>
      <c r="EI6" s="306">
        <f>IF($ND$6&lt;=EI$2,1,0)*'PC-CV_Lanchonete CV'!$E13*$NB$6</f>
        <v>67357.053997514435</v>
      </c>
      <c r="EJ6" s="306">
        <f>IF($ND$6&lt;=EJ$2,1,0)*'PC-CV_Lanchonete CV'!$E13*$NB$6</f>
        <v>67357.053997514435</v>
      </c>
      <c r="EK6" s="306">
        <f>IF($ND$6&lt;=EK$2,1,0)*'PC-CV_Lanchonete CV'!$E13*$NB$6</f>
        <v>67357.053997514435</v>
      </c>
      <c r="EL6" s="306">
        <f>IF($ND$6&lt;=EL$2,1,0)*'PC-CV_Lanchonete CV'!$E13*$NB$6</f>
        <v>67357.053997514435</v>
      </c>
      <c r="EM6" s="306">
        <f>IF($ND$6&lt;=EM$2,1,0)*'PC-CV_Lanchonete CV'!$E13*$NB$6</f>
        <v>67357.053997514435</v>
      </c>
      <c r="EN6" s="306">
        <f>IF($ND$6&lt;=EN$2,1,0)*'PC-CV_Lanchonete CV'!$E13*$NB$6</f>
        <v>67357.053997514435</v>
      </c>
      <c r="EO6" s="306">
        <f>IF($ND$6&lt;=EO$2,1,0)*'PC-CV_Lanchonete CV'!$E13*$NB$6</f>
        <v>67357.053997514435</v>
      </c>
      <c r="EP6" s="306">
        <f>IF($ND$6&lt;=EP$2,1,0)*'PC-CV_Lanchonete CV'!$E13*$NB$6</f>
        <v>67357.053997514435</v>
      </c>
      <c r="EQ6" s="306">
        <f>IF($ND$6&lt;=EQ$2,1,0)*'PC-CV_Lanchonete CV'!$E13*$NB$6</f>
        <v>67357.053997514435</v>
      </c>
      <c r="ER6" s="306">
        <f>IF($ND$6&lt;=ER$2,1,0)*'PC-CV_Lanchonete CV'!$E13*$NB$6</f>
        <v>67357.053997514435</v>
      </c>
      <c r="ES6" s="306">
        <f>IF($ND$6&lt;=ES$2,1,0)*'PC-CV_Lanchonete CV'!$E13*$NB$6</f>
        <v>67357.053997514435</v>
      </c>
      <c r="ET6" s="306">
        <f>IF($ND$6&lt;=ET$2,1,0)*'PC-CV_Lanchonete CV'!$E13*$NB$6</f>
        <v>67357.053997514435</v>
      </c>
      <c r="EU6" s="306">
        <f>IF($ND$6&lt;=EU$2,1,0)*'PC-CV_Lanchonete CV'!$E13*$NB$6</f>
        <v>67357.053997514435</v>
      </c>
      <c r="EV6" s="306">
        <f>IF($ND$6&lt;=EV$2,1,0)*'PC-CV_Lanchonete CV'!$E13*$NB$6</f>
        <v>67357.053997514435</v>
      </c>
      <c r="EW6" s="306">
        <f>IF($ND$6&lt;=EW$2,1,0)*'PC-CV_Lanchonete CV'!$E13*$NB$6</f>
        <v>67357.053997514435</v>
      </c>
      <c r="EX6" s="306">
        <f>IF($ND$6&lt;=EX$2,1,0)*'PC-CV_Lanchonete CV'!$E13*$NB$6</f>
        <v>67357.053997514435</v>
      </c>
      <c r="EY6" s="306">
        <f>IF($ND$6&lt;=EY$2,1,0)*'PC-CV_Lanchonete CV'!$E13*$NB$6</f>
        <v>67357.053997514435</v>
      </c>
      <c r="EZ6" s="306">
        <f>IF($ND$6&lt;=EZ$2,1,0)*'PC-CV_Lanchonete CV'!$E13*$NB$6</f>
        <v>67357.053997514435</v>
      </c>
      <c r="FA6" s="306">
        <f>IF($ND$6&lt;=FA$2,1,0)*'PC-CV_Lanchonete CV'!$E13*$NB$6</f>
        <v>67357.053997514435</v>
      </c>
      <c r="FB6" s="306">
        <f>IF($ND$6&lt;=FB$2,1,0)*'PC-CV_Lanchonete CV'!$E13*$NB$6</f>
        <v>67357.053997514435</v>
      </c>
      <c r="FC6" s="306">
        <f>IF($ND$6&lt;=FC$2,1,0)*'PC-CV_Lanchonete CV'!$E13*$NB$6</f>
        <v>67357.053997514435</v>
      </c>
      <c r="FD6" s="306">
        <f>IF($ND$6&lt;=FD$2,1,0)*'PC-CV_Lanchonete CV'!$E13*$NB$6</f>
        <v>67357.053997514435</v>
      </c>
      <c r="FE6" s="306">
        <f>IF($ND$6&lt;=FE$2,1,0)*'PC-CV_Lanchonete CV'!$E13*$NB$6</f>
        <v>67357.053997514435</v>
      </c>
      <c r="FF6" s="306">
        <f>IF($ND$6&lt;=FF$2,1,0)*'PC-CV_Lanchonete CV'!$E13*$NB$6</f>
        <v>67357.053997514435</v>
      </c>
      <c r="FG6" s="306">
        <f>IF($ND$6&lt;=FG$2,1,0)*'PC-CV_Lanchonete CV'!$E13*$NB$6</f>
        <v>67357.053997514435</v>
      </c>
      <c r="FH6" s="306">
        <f>IF($ND$6&lt;=FH$2,1,0)*'PC-CV_Lanchonete CV'!$E13*$NB$6</f>
        <v>67357.053997514435</v>
      </c>
      <c r="FI6" s="306">
        <f>IF($ND$6&lt;=FI$2,1,0)*'PC-CV_Lanchonete CV'!$E13*$NB$6</f>
        <v>67357.053997514435</v>
      </c>
      <c r="FJ6" s="306">
        <f>IF($ND$6&lt;=FJ$2,1,0)*'PC-CV_Lanchonete CV'!$E13*$NB$6</f>
        <v>67357.053997514435</v>
      </c>
      <c r="FK6" s="306">
        <f>IF($ND$6&lt;=FK$2,1,0)*'PC-CV_Lanchonete CV'!$E13*$NB$6</f>
        <v>67357.053997514435</v>
      </c>
      <c r="FL6" s="306">
        <f>IF($ND$6&lt;=FL$2,1,0)*'PC-CV_Lanchonete CV'!$E13*$NB$6</f>
        <v>67357.053997514435</v>
      </c>
      <c r="FM6" s="306">
        <f>IF($ND$6&lt;=FM$2,1,0)*'PC-CV_Lanchonete CV'!$E13*$NB$6</f>
        <v>67357.053997514435</v>
      </c>
      <c r="FN6" s="306">
        <f>IF($ND$6&lt;=FN$2,1,0)*'PC-CV_Lanchonete CV'!$E13*$NB$6</f>
        <v>67357.053997514435</v>
      </c>
      <c r="FO6" s="306">
        <f>IF($ND$6&lt;=FO$2,1,0)*'PC-CV_Lanchonete CV'!$E13*$NB$6</f>
        <v>67357.053997514435</v>
      </c>
      <c r="FP6" s="306">
        <f>IF($ND$6&lt;=FP$2,1,0)*'PC-CV_Lanchonete CV'!$E13*$NB$6</f>
        <v>67357.053997514435</v>
      </c>
      <c r="FQ6" s="306">
        <f>IF($ND$6&lt;=FQ$2,1,0)*'PC-CV_Lanchonete CV'!$E13*$NB$6</f>
        <v>67357.053997514435</v>
      </c>
      <c r="FR6" s="306">
        <f>IF($ND$6&lt;=FR$2,1,0)*'PC-CV_Lanchonete CV'!$E13*$NB$6</f>
        <v>67357.053997514435</v>
      </c>
      <c r="FS6" s="306">
        <f>IF($ND$6&lt;=FS$2,1,0)*'PC-CV_Lanchonete CV'!$E13*$NB$6</f>
        <v>67357.053997514435</v>
      </c>
      <c r="FT6" s="306">
        <f>IF($ND$6&lt;=FT$2,1,0)*'PC-CV_Lanchonete CV'!$E13*$NB$6</f>
        <v>67357.053997514435</v>
      </c>
      <c r="FU6" s="306">
        <f>IF($ND$6&lt;=FU$2,1,0)*'PC-CV_Lanchonete CV'!$E13*$NB$6</f>
        <v>67357.053997514435</v>
      </c>
      <c r="FV6" s="306">
        <f>IF($ND$6&lt;=FV$2,1,0)*'PC-CV_Lanchonete CV'!$E13*$NB$6</f>
        <v>67357.053997514435</v>
      </c>
      <c r="FW6" s="306">
        <f>IF($ND$6&lt;=FW$2,1,0)*'PC-CV_Lanchonete CV'!$E13*$NB$6</f>
        <v>67357.053997514435</v>
      </c>
      <c r="FX6" s="306">
        <f>IF($ND$6&lt;=FX$2,1,0)*'PC-CV_Lanchonete CV'!$E13*$NB$6</f>
        <v>67357.053997514435</v>
      </c>
      <c r="FY6" s="306">
        <f>IF($ND$6&lt;=FY$2,1,0)*'PC-CV_Lanchonete CV'!$E13*$NB$6</f>
        <v>67357.053997514435</v>
      </c>
      <c r="FZ6" s="306">
        <f>IF($ND$6&lt;=FZ$2,1,0)*'PC-CV_Lanchonete CV'!$E13*$NB$6</f>
        <v>67357.053997514435</v>
      </c>
      <c r="GA6" s="306">
        <f>IF($ND$6&lt;=GA$2,1,0)*'PC-CV_Lanchonete CV'!$E13*$NB$6</f>
        <v>67357.053997514435</v>
      </c>
      <c r="GB6" s="306">
        <f>IF($ND$6&lt;=GB$2,1,0)*'PC-CV_Lanchonete CV'!$E13*$NB$6</f>
        <v>67357.053997514435</v>
      </c>
      <c r="GC6" s="306">
        <f>IF($ND$6&lt;=GC$2,1,0)*'PC-CV_Lanchonete CV'!$E13*$NB$6</f>
        <v>67357.053997514435</v>
      </c>
      <c r="GD6" s="306">
        <f>IF($ND$6&lt;=GD$2,1,0)*'PC-CV_Lanchonete CV'!$E13*$NB$6</f>
        <v>67357.053997514435</v>
      </c>
      <c r="GE6" s="306">
        <f>IF($ND$6&lt;=GE$2,1,0)*'PC-CV_Lanchonete CV'!$E13*$NB$6</f>
        <v>67357.053997514435</v>
      </c>
      <c r="GF6" s="306">
        <f>IF($ND$6&lt;=GF$2,1,0)*'PC-CV_Lanchonete CV'!$E13*$NB$6</f>
        <v>67357.053997514435</v>
      </c>
      <c r="GG6" s="306">
        <f>IF($ND$6&lt;=GG$2,1,0)*'PC-CV_Lanchonete CV'!$E13*$NB$6</f>
        <v>67357.053997514435</v>
      </c>
      <c r="GH6" s="306">
        <f>IF($ND$6&lt;=GH$2,1,0)*'PC-CV_Lanchonete CV'!$E13*$NB$6</f>
        <v>67357.053997514435</v>
      </c>
      <c r="GI6" s="306">
        <f>IF($ND$6&lt;=GI$2,1,0)*'PC-CV_Lanchonete CV'!$E13*$NB$6</f>
        <v>67357.053997514435</v>
      </c>
      <c r="GJ6" s="306">
        <f>IF($ND$6&lt;=GJ$2,1,0)*'PC-CV_Lanchonete CV'!$E13*$NB$6</f>
        <v>67357.053997514435</v>
      </c>
      <c r="GK6" s="306">
        <f>IF($ND$6&lt;=GK$2,1,0)*'PC-CV_Lanchonete CV'!$E13*$NB$6</f>
        <v>67357.053997514435</v>
      </c>
      <c r="GL6" s="306">
        <f>IF($ND$6&lt;=GL$2,1,0)*'PC-CV_Lanchonete CV'!$E13*$NB$6</f>
        <v>67357.053997514435</v>
      </c>
      <c r="GM6" s="306">
        <f>IF($ND$6&lt;=GM$2,1,0)*'PC-CV_Lanchonete CV'!$E13*$NB$6</f>
        <v>67357.053997514435</v>
      </c>
      <c r="GN6" s="306">
        <f>IF($ND$6&lt;=GN$2,1,0)*'PC-CV_Lanchonete CV'!$E13*$NB$6</f>
        <v>67357.053997514435</v>
      </c>
      <c r="GO6" s="306">
        <f>IF($ND$6&lt;=GO$2,1,0)*'PC-CV_Lanchonete CV'!$E13*$NB$6</f>
        <v>67357.053997514435</v>
      </c>
      <c r="GP6" s="306">
        <f>IF($ND$6&lt;=GP$2,1,0)*'PC-CV_Lanchonete CV'!$E13*$NB$6</f>
        <v>67357.053997514435</v>
      </c>
      <c r="GQ6" s="306">
        <f>IF($ND$6&lt;=GQ$2,1,0)*'PC-CV_Lanchonete CV'!$E13*$NB$6</f>
        <v>67357.053997514435</v>
      </c>
      <c r="GR6" s="306">
        <f>IF($ND$6&lt;=GR$2,1,0)*'PC-CV_Lanchonete CV'!$E13*$NB$6</f>
        <v>67357.053997514435</v>
      </c>
      <c r="GS6" s="306">
        <f>IF($ND$6&lt;=GS$2,1,0)*'PC-CV_Lanchonete CV'!$E13*$NB$6</f>
        <v>67357.053997514435</v>
      </c>
      <c r="GT6" s="306">
        <f>IF($ND$6&lt;=GT$2,1,0)*'PC-CV_Lanchonete CV'!$E13*$NB$6</f>
        <v>67357.053997514435</v>
      </c>
      <c r="GU6" s="306">
        <f>IF($ND$6&lt;=GU$2,1,0)*'PC-CV_Lanchonete CV'!$E13*$NB$6</f>
        <v>67357.053997514435</v>
      </c>
      <c r="GV6" s="306">
        <f>IF($ND$6&lt;=GV$2,1,0)*'PC-CV_Lanchonete CV'!$E13*$NB$6</f>
        <v>67357.053997514435</v>
      </c>
      <c r="GW6" s="306">
        <f>IF($ND$6&lt;=GW$2,1,0)*'PC-CV_Lanchonete CV'!$E13*$NB$6</f>
        <v>67357.053997514435</v>
      </c>
      <c r="GX6" s="306">
        <f>IF($ND$6&lt;=GX$2,1,0)*'PC-CV_Lanchonete CV'!$E13*$NB$6</f>
        <v>67357.053997514435</v>
      </c>
      <c r="GY6" s="306">
        <f>IF($ND$6&lt;=GY$2,1,0)*'PC-CV_Lanchonete CV'!$E13*$NB$6</f>
        <v>67357.053997514435</v>
      </c>
      <c r="GZ6" s="306">
        <f>IF($ND$6&lt;=GZ$2,1,0)*'PC-CV_Lanchonete CV'!$E13*$NB$6</f>
        <v>67357.053997514435</v>
      </c>
      <c r="HA6" s="306">
        <f>IF($ND$6&lt;=HA$2,1,0)*'PC-CV_Lanchonete CV'!$E13*$NB$6</f>
        <v>67357.053997514435</v>
      </c>
      <c r="HB6" s="306">
        <f>IF($ND$6&lt;=HB$2,1,0)*'PC-CV_Lanchonete CV'!$E13*$NB$6</f>
        <v>67357.053997514435</v>
      </c>
      <c r="HC6" s="306">
        <f>IF($ND$6&lt;=HC$2,1,0)*'PC-CV_Lanchonete CV'!$E13*$NB$6</f>
        <v>67357.053997514435</v>
      </c>
      <c r="HD6" s="306">
        <f>IF($ND$6&lt;=HD$2,1,0)*'PC-CV_Lanchonete CV'!$E13*$NB$6</f>
        <v>67357.053997514435</v>
      </c>
      <c r="HE6" s="306">
        <f>IF($ND$6&lt;=HE$2,1,0)*'PC-CV_Lanchonete CV'!$E13*$NB$6</f>
        <v>67357.053997514435</v>
      </c>
      <c r="HF6" s="306">
        <f>IF($ND$6&lt;=HF$2,1,0)*'PC-CV_Lanchonete CV'!$E13*$NB$6</f>
        <v>67357.053997514435</v>
      </c>
      <c r="HG6" s="306">
        <f>IF($ND$6&lt;=HG$2,1,0)*'PC-CV_Lanchonete CV'!$E13*$NB$6</f>
        <v>67357.053997514435</v>
      </c>
      <c r="HH6" s="306">
        <f>IF($ND$6&lt;=HH$2,1,0)*'PC-CV_Lanchonete CV'!$E13*$NB$6</f>
        <v>67357.053997514435</v>
      </c>
      <c r="HI6" s="306">
        <f>IF($ND$6&lt;=HI$2,1,0)*'PC-CV_Lanchonete CV'!$E13*$NB$6</f>
        <v>67357.053997514435</v>
      </c>
      <c r="HJ6" s="306">
        <f>IF($ND$6&lt;=HJ$2,1,0)*'PC-CV_Lanchonete CV'!$E13*$NB$6</f>
        <v>67357.053997514435</v>
      </c>
      <c r="HK6" s="306">
        <f>IF($ND$6&lt;=HK$2,1,0)*'PC-CV_Lanchonete CV'!$E13*$NB$6</f>
        <v>67357.053997514435</v>
      </c>
      <c r="HL6" s="306">
        <f>IF($ND$6&lt;=HL$2,1,0)*'PC-CV_Lanchonete CV'!$E13*$NB$6</f>
        <v>67357.053997514435</v>
      </c>
      <c r="HM6" s="306">
        <f>IF($ND$6&lt;=HM$2,1,0)*'PC-CV_Lanchonete CV'!$E13*$NB$6</f>
        <v>67357.053997514435</v>
      </c>
      <c r="HN6" s="306">
        <f>IF($ND$6&lt;=HN$2,1,0)*'PC-CV_Lanchonete CV'!$E13*$NB$6</f>
        <v>67357.053997514435</v>
      </c>
      <c r="HO6" s="306">
        <f>IF($ND$6&lt;=HO$2,1,0)*'PC-CV_Lanchonete CV'!$E13*$NB$6</f>
        <v>67357.053997514435</v>
      </c>
      <c r="HP6" s="306">
        <f>IF($ND$6&lt;=HP$2,1,0)*'PC-CV_Lanchonete CV'!$E13*$NB$6</f>
        <v>67357.053997514435</v>
      </c>
      <c r="HQ6" s="306">
        <f>IF($ND$6&lt;=HQ$2,1,0)*'PC-CV_Lanchonete CV'!$E13*$NB$6</f>
        <v>67357.053997514435</v>
      </c>
      <c r="HR6" s="306">
        <f>IF($ND$6&lt;=HR$2,1,0)*'PC-CV_Lanchonete CV'!$E13*$NB$6</f>
        <v>67357.053997514435</v>
      </c>
      <c r="HS6" s="306">
        <f>IF($ND$6&lt;=HS$2,1,0)*'PC-CV_Lanchonete CV'!$E13*$NB$6</f>
        <v>67357.053997514435</v>
      </c>
      <c r="HT6" s="306">
        <f>IF($ND$6&lt;=HT$2,1,0)*'PC-CV_Lanchonete CV'!$E13*$NB$6</f>
        <v>67357.053997514435</v>
      </c>
      <c r="HU6" s="306">
        <f>IF($ND$6&lt;=HU$2,1,0)*'PC-CV_Lanchonete CV'!$E13*$NB$6</f>
        <v>67357.053997514435</v>
      </c>
      <c r="HV6" s="306">
        <f>IF($ND$6&lt;=HV$2,1,0)*'PC-CV_Lanchonete CV'!$E13*$NB$6</f>
        <v>67357.053997514435</v>
      </c>
      <c r="HW6" s="306">
        <f>IF($ND$6&lt;=HW$2,1,0)*'PC-CV_Lanchonete CV'!$E13*$NB$6</f>
        <v>67357.053997514435</v>
      </c>
      <c r="HX6" s="306">
        <f>IF($ND$6&lt;=HX$2,1,0)*'PC-CV_Lanchonete CV'!$E13*$NB$6</f>
        <v>67357.053997514435</v>
      </c>
      <c r="HY6" s="306">
        <f>IF($ND$6&lt;=HY$2,1,0)*'PC-CV_Lanchonete CV'!$E13*$NB$6</f>
        <v>67357.053997514435</v>
      </c>
      <c r="HZ6" s="306">
        <f>IF($ND$6&lt;=HZ$2,1,0)*'PC-CV_Lanchonete CV'!$E13*$NB$6</f>
        <v>67357.053997514435</v>
      </c>
      <c r="IA6" s="306">
        <f>IF($ND$6&lt;=IA$2,1,0)*'PC-CV_Lanchonete CV'!$E13*$NB$6</f>
        <v>67357.053997514435</v>
      </c>
      <c r="IB6" s="306">
        <f>IF($ND$6&lt;=IB$2,1,0)*'PC-CV_Lanchonete CV'!$E13*$NB$6</f>
        <v>67357.053997514435</v>
      </c>
      <c r="IC6" s="306">
        <f>IF($ND$6&lt;=IC$2,1,0)*'PC-CV_Lanchonete CV'!$E13*$NB$6</f>
        <v>67357.053997514435</v>
      </c>
      <c r="ID6" s="306">
        <f>IF($ND$6&lt;=ID$2,1,0)*'PC-CV_Lanchonete CV'!$E13*$NB$6</f>
        <v>67357.053997514435</v>
      </c>
      <c r="IE6" s="306">
        <f>IF($ND$6&lt;=IE$2,1,0)*'PC-CV_Lanchonete CV'!$E13*$NB$6</f>
        <v>67357.053997514435</v>
      </c>
      <c r="IF6" s="306">
        <f>IF($ND$6&lt;=IF$2,1,0)*'PC-CV_Lanchonete CV'!$E13*$NB$6</f>
        <v>67357.053997514435</v>
      </c>
      <c r="IG6" s="306">
        <f>IF($ND$6&lt;=IG$2,1,0)*'PC-CV_Lanchonete CV'!$E13*$NB$6</f>
        <v>67357.053997514435</v>
      </c>
      <c r="IH6" s="306">
        <f>IF($ND$6&lt;=IH$2,1,0)*'PC-CV_Lanchonete CV'!$E13*$NB$6</f>
        <v>67357.053997514435</v>
      </c>
      <c r="II6" s="306">
        <f>IF($ND$6&lt;=II$2,1,0)*'PC-CV_Lanchonete CV'!$E13*$NB$6</f>
        <v>67357.053997514435</v>
      </c>
      <c r="IJ6" s="306">
        <f>IF($ND$6&lt;=IJ$2,1,0)*'PC-CV_Lanchonete CV'!$E13*$NB$6</f>
        <v>67357.053997514435</v>
      </c>
      <c r="IK6" s="306">
        <f>IF($ND$6&lt;=IK$2,1,0)*'PC-CV_Lanchonete CV'!$E13*$NB$6</f>
        <v>67357.053997514435</v>
      </c>
      <c r="IL6" s="306">
        <f>IF($ND$6&lt;=IL$2,1,0)*'PC-CV_Lanchonete CV'!$E13*$NB$6</f>
        <v>67357.053997514435</v>
      </c>
      <c r="IM6" s="306">
        <f>IF($ND$6&lt;=IM$2,1,0)*'PC-CV_Lanchonete CV'!$E13*$NB$6</f>
        <v>67357.053997514435</v>
      </c>
      <c r="IN6" s="306">
        <f>IF($ND$6&lt;=IN$2,1,0)*'PC-CV_Lanchonete CV'!$E13*$NB$6</f>
        <v>67357.053997514435</v>
      </c>
      <c r="IO6" s="306">
        <f>IF($ND$6&lt;=IO$2,1,0)*'PC-CV_Lanchonete CV'!$E13*$NB$6</f>
        <v>67357.053997514435</v>
      </c>
      <c r="IP6" s="306">
        <f>IF($ND$6&lt;=IP$2,1,0)*'PC-CV_Lanchonete CV'!$E13*$NB$6</f>
        <v>67357.053997514435</v>
      </c>
      <c r="IQ6" s="306">
        <f>IF($ND$6&lt;=IQ$2,1,0)*'PC-CV_Lanchonete CV'!$E13*$NB$6</f>
        <v>67357.053997514435</v>
      </c>
      <c r="IR6" s="306">
        <f>IF($ND$6&lt;=IR$2,1,0)*'PC-CV_Lanchonete CV'!$E13*$NB$6</f>
        <v>67357.053997514435</v>
      </c>
      <c r="IS6" s="306">
        <f>IF($ND$6&lt;=IS$2,1,0)*'PC-CV_Lanchonete CV'!$E13*$NB$6</f>
        <v>67357.053997514435</v>
      </c>
      <c r="IT6" s="306">
        <f>IF($ND$6&lt;=IT$2,1,0)*'PC-CV_Lanchonete CV'!$E13*$NB$6</f>
        <v>67357.053997514435</v>
      </c>
      <c r="IU6" s="306">
        <f>IF($ND$6&lt;=IU$2,1,0)*'PC-CV_Lanchonete CV'!$E13*$NB$6</f>
        <v>67357.053997514435</v>
      </c>
      <c r="IV6" s="306">
        <f>IF($ND$6&lt;=IV$2,1,0)*'PC-CV_Lanchonete CV'!$E13*$NB$6</f>
        <v>67357.053997514435</v>
      </c>
      <c r="IW6" s="306">
        <f>IF($ND$6&lt;=IW$2,1,0)*'PC-CV_Lanchonete CV'!$E13*$NB$6</f>
        <v>67357.053997514435</v>
      </c>
      <c r="IX6" s="306">
        <f>IF($ND$6&lt;=IX$2,1,0)*'PC-CV_Lanchonete CV'!$E13*$NB$6</f>
        <v>67357.053997514435</v>
      </c>
      <c r="IY6" s="306">
        <f>IF($ND$6&lt;=IY$2,1,0)*'PC-CV_Lanchonete CV'!$E13*$NB$6</f>
        <v>67357.053997514435</v>
      </c>
      <c r="IZ6" s="306">
        <f>IF($ND$6&lt;=IZ$2,1,0)*'PC-CV_Lanchonete CV'!$E13*$NB$6</f>
        <v>67357.053997514435</v>
      </c>
      <c r="JA6" s="306">
        <f>IF($ND$6&lt;=JA$2,1,0)*'PC-CV_Lanchonete CV'!$E13*$NB$6</f>
        <v>67357.053997514435</v>
      </c>
      <c r="JB6" s="306">
        <f>IF($ND$6&lt;=JB$2,1,0)*'PC-CV_Lanchonete CV'!$E13*$NB$6</f>
        <v>67357.053997514435</v>
      </c>
      <c r="JC6" s="306">
        <f>IF($ND$6&lt;=JC$2,1,0)*'PC-CV_Lanchonete CV'!$E13*$NB$6</f>
        <v>67357.053997514435</v>
      </c>
      <c r="JD6" s="306">
        <f>IF($ND$6&lt;=JD$2,1,0)*'PC-CV_Lanchonete CV'!$E13*$NB$6</f>
        <v>67357.053997514435</v>
      </c>
      <c r="JE6" s="306">
        <f>IF($ND$6&lt;=JE$2,1,0)*'PC-CV_Lanchonete CV'!$E13*$NB$6</f>
        <v>67357.053997514435</v>
      </c>
      <c r="JF6" s="306">
        <f>IF($ND$6&lt;=JF$2,1,0)*'PC-CV_Lanchonete CV'!$E13*$NB$6</f>
        <v>67357.053997514435</v>
      </c>
      <c r="JG6" s="306">
        <f>IF($ND$6&lt;=JG$2,1,0)*'PC-CV_Lanchonete CV'!$E13*$NB$6</f>
        <v>67357.053997514435</v>
      </c>
      <c r="JH6" s="306">
        <f>IF($ND$6&lt;=JH$2,1,0)*'PC-CV_Lanchonete CV'!$E13*$NB$6</f>
        <v>67357.053997514435</v>
      </c>
      <c r="JI6" s="306">
        <f>IF($ND$6&lt;=JI$2,1,0)*'PC-CV_Lanchonete CV'!$E13*$NB$6</f>
        <v>67357.053997514435</v>
      </c>
      <c r="JJ6" s="306">
        <f>IF($ND$6&lt;=JJ$2,1,0)*'PC-CV_Lanchonete CV'!$E13*$NB$6</f>
        <v>67357.053997514435</v>
      </c>
      <c r="JK6" s="306">
        <f>IF($ND$6&lt;=JK$2,1,0)*'PC-CV_Lanchonete CV'!$E13*$NB$6</f>
        <v>67357.053997514435</v>
      </c>
      <c r="JL6" s="306">
        <f>IF($ND$6&lt;=JL$2,1,0)*'PC-CV_Lanchonete CV'!$E13*$NB$6</f>
        <v>67357.053997514435</v>
      </c>
      <c r="JM6" s="306">
        <f>IF($ND$6&lt;=JM$2,1,0)*'PC-CV_Lanchonete CV'!$E13*$NB$6</f>
        <v>67357.053997514435</v>
      </c>
      <c r="JN6" s="306">
        <f>IF($ND$6&lt;=JN$2,1,0)*'PC-CV_Lanchonete CV'!$E13*$NB$6</f>
        <v>67357.053997514435</v>
      </c>
      <c r="JO6" s="306">
        <f>IF($ND$6&lt;=JO$2,1,0)*'PC-CV_Lanchonete CV'!$E13*$NB$6</f>
        <v>67357.053997514435</v>
      </c>
      <c r="JP6" s="306">
        <f>IF($ND$6&lt;=JP$2,1,0)*'PC-CV_Lanchonete CV'!$E13*$NB$6</f>
        <v>67357.053997514435</v>
      </c>
      <c r="JQ6" s="306">
        <f>IF($ND$6&lt;=JQ$2,1,0)*'PC-CV_Lanchonete CV'!$E13*$NB$6</f>
        <v>67357.053997514435</v>
      </c>
      <c r="JR6" s="306">
        <f>IF($ND$6&lt;=JR$2,1,0)*'PC-CV_Lanchonete CV'!$E13*$NB$6</f>
        <v>67357.053997514435</v>
      </c>
      <c r="JS6" s="306">
        <f>IF($ND$6&lt;=JS$2,1,0)*'PC-CV_Lanchonete CV'!$E13*$NB$6</f>
        <v>67357.053997514435</v>
      </c>
      <c r="JT6" s="306">
        <f>IF($ND$6&lt;=JT$2,1,0)*'PC-CV_Lanchonete CV'!$E13*$NB$6</f>
        <v>67357.053997514435</v>
      </c>
      <c r="JU6" s="306">
        <f>IF($ND$6&lt;=JU$2,1,0)*'PC-CV_Lanchonete CV'!$E13*$NB$6</f>
        <v>67357.053997514435</v>
      </c>
      <c r="JV6" s="306">
        <f>IF($ND$6&lt;=JV$2,1,0)*'PC-CV_Lanchonete CV'!$E13*$NB$6</f>
        <v>67357.053997514435</v>
      </c>
      <c r="JW6" s="306">
        <f>IF($ND$6&lt;=JW$2,1,0)*'PC-CV_Lanchonete CV'!$E13*$NB$6</f>
        <v>67357.053997514435</v>
      </c>
      <c r="JX6" s="306">
        <f>IF($ND$6&lt;=JX$2,1,0)*'PC-CV_Lanchonete CV'!$E13*$NB$6</f>
        <v>67357.053997514435</v>
      </c>
      <c r="JY6" s="306">
        <f>IF($ND$6&lt;=JY$2,1,0)*'PC-CV_Lanchonete CV'!$E13*$NB$6</f>
        <v>67357.053997514435</v>
      </c>
      <c r="JZ6" s="306">
        <f>IF($ND$6&lt;=JZ$2,1,0)*'PC-CV_Lanchonete CV'!$E13*$NB$6</f>
        <v>67357.053997514435</v>
      </c>
      <c r="KA6" s="306">
        <f>IF($ND$6&lt;=KA$2,1,0)*'PC-CV_Lanchonete CV'!$E13*$NB$6</f>
        <v>67357.053997514435</v>
      </c>
      <c r="KB6" s="306">
        <f>IF($ND$6&lt;=KB$2,1,0)*'PC-CV_Lanchonete CV'!$E13*$NB$6</f>
        <v>67357.053997514435</v>
      </c>
      <c r="KC6" s="306">
        <f>IF($ND$6&lt;=KC$2,1,0)*'PC-CV_Lanchonete CV'!$E13*$NB$6</f>
        <v>67357.053997514435</v>
      </c>
      <c r="KD6" s="306">
        <f>IF($ND$6&lt;=KD$2,1,0)*'PC-CV_Lanchonete CV'!$E13*$NB$6</f>
        <v>67357.053997514435</v>
      </c>
      <c r="KE6" s="306">
        <f>IF($ND$6&lt;=KE$2,1,0)*'PC-CV_Lanchonete CV'!$E13*$NB$6</f>
        <v>67357.053997514435</v>
      </c>
      <c r="KF6" s="306">
        <f>IF($ND$6&lt;=KF$2,1,0)*'PC-CV_Lanchonete CV'!$E13*$NB$6</f>
        <v>67357.053997514435</v>
      </c>
      <c r="KG6" s="306">
        <f>IF($ND$6&lt;=KG$2,1,0)*'PC-CV_Lanchonete CV'!$E13*$NB$6</f>
        <v>67357.053997514435</v>
      </c>
      <c r="KH6" s="306">
        <f>IF($ND$6&lt;=KH$2,1,0)*'PC-CV_Lanchonete CV'!$E13*$NB$6</f>
        <v>67357.053997514435</v>
      </c>
      <c r="KI6" s="306">
        <f>IF($ND$6&lt;=KI$2,1,0)*'PC-CV_Lanchonete CV'!$E13*$NB$6</f>
        <v>67357.053997514435</v>
      </c>
      <c r="KJ6" s="306">
        <f>IF($ND$6&lt;=KJ$2,1,0)*'PC-CV_Lanchonete CV'!$E13*$NB$6</f>
        <v>67357.053997514435</v>
      </c>
      <c r="KK6" s="306">
        <f>IF($ND$6&lt;=KK$2,1,0)*'PC-CV_Lanchonete CV'!$E13*$NB$6</f>
        <v>67357.053997514435</v>
      </c>
      <c r="KL6" s="306">
        <f>IF($ND$6&lt;=KL$2,1,0)*'PC-CV_Lanchonete CV'!$E13*$NB$6</f>
        <v>67357.053997514435</v>
      </c>
      <c r="KM6" s="306">
        <f>IF($ND$6&lt;=KM$2,1,0)*'PC-CV_Lanchonete CV'!$E13*$NB$6</f>
        <v>67357.053997514435</v>
      </c>
      <c r="KN6" s="306">
        <f>IF($ND$6&lt;=KN$2,1,0)*'PC-CV_Lanchonete CV'!$E13*$NB$6</f>
        <v>67357.053997514435</v>
      </c>
      <c r="KO6" s="306">
        <f>IF($ND$6&lt;=KO$2,1,0)*'PC-CV_Lanchonete CV'!$E13*$NB$6</f>
        <v>67357.053997514435</v>
      </c>
      <c r="KP6" s="306">
        <f>IF($ND$6&lt;=KP$2,1,0)*'PC-CV_Lanchonete CV'!$E13*$NB$6</f>
        <v>67357.053997514435</v>
      </c>
      <c r="KQ6" s="306">
        <f>IF($ND$6&lt;=KQ$2,1,0)*'PC-CV_Lanchonete CV'!$E13*$NB$6</f>
        <v>67357.053997514435</v>
      </c>
      <c r="KR6" s="306">
        <f>IF($ND$6&lt;=KR$2,1,0)*'PC-CV_Lanchonete CV'!$E13*$NB$6</f>
        <v>67357.053997514435</v>
      </c>
      <c r="KS6" s="306">
        <f>IF($ND$6&lt;=KS$2,1,0)*'PC-CV_Lanchonete CV'!$E13*$NB$6</f>
        <v>67357.053997514435</v>
      </c>
      <c r="KT6" s="306">
        <f>IF($ND$6&lt;=KT$2,1,0)*'PC-CV_Lanchonete CV'!$E13*$NB$6</f>
        <v>67357.053997514435</v>
      </c>
      <c r="KU6" s="306">
        <f>IF($ND$6&lt;=KU$2,1,0)*'PC-CV_Lanchonete CV'!$E13*$NB$6</f>
        <v>67357.053997514435</v>
      </c>
      <c r="KV6" s="306">
        <f>IF($ND$6&lt;=KV$2,1,0)*'PC-CV_Lanchonete CV'!$E13*$NB$6</f>
        <v>67357.053997514435</v>
      </c>
      <c r="KW6" s="306">
        <f>IF($ND$6&lt;=KW$2,1,0)*'PC-CV_Lanchonete CV'!$E13*$NB$6</f>
        <v>67357.053997514435</v>
      </c>
      <c r="KX6" s="306">
        <f>IF($ND$6&lt;=KX$2,1,0)*'PC-CV_Lanchonete CV'!$E13*$NB$6</f>
        <v>67357.053997514435</v>
      </c>
      <c r="KY6" s="306">
        <f>IF($ND$6&lt;=KY$2,1,0)*'PC-CV_Lanchonete CV'!$E13*$NB$6</f>
        <v>67357.053997514435</v>
      </c>
      <c r="KZ6" s="306">
        <f>IF($ND$6&lt;=KZ$2,1,0)*'PC-CV_Lanchonete CV'!$E13*$NB$6</f>
        <v>67357.053997514435</v>
      </c>
      <c r="LA6" s="306">
        <f>IF($ND$6&lt;=LA$2,1,0)*'PC-CV_Lanchonete CV'!$E13*$NB$6</f>
        <v>67357.053997514435</v>
      </c>
      <c r="LB6" s="306">
        <f>IF($ND$6&lt;=LB$2,1,0)*'PC-CV_Lanchonete CV'!$E13*$NB$6</f>
        <v>67357.053997514435</v>
      </c>
      <c r="LC6" s="306">
        <f>IF($ND$6&lt;=LC$2,1,0)*'PC-CV_Lanchonete CV'!$E13*$NB$6</f>
        <v>67357.053997514435</v>
      </c>
      <c r="LD6" s="306">
        <f>IF($ND$6&lt;=LD$2,1,0)*'PC-CV_Lanchonete CV'!$E13*$NB$6</f>
        <v>67357.053997514435</v>
      </c>
      <c r="LE6" s="306">
        <f>IF($ND$6&lt;=LE$2,1,0)*'PC-CV_Lanchonete CV'!$E13*$NB$6</f>
        <v>67357.053997514435</v>
      </c>
      <c r="LF6" s="306">
        <f>IF($ND$6&lt;=LF$2,1,0)*'PC-CV_Lanchonete CV'!$E13*$NB$6</f>
        <v>67357.053997514435</v>
      </c>
      <c r="LG6" s="306">
        <f>IF($ND$6&lt;=LG$2,1,0)*'PC-CV_Lanchonete CV'!$E13*$NB$6</f>
        <v>67357.053997514435</v>
      </c>
      <c r="LH6" s="306">
        <f>IF($ND$6&lt;=LH$2,1,0)*'PC-CV_Lanchonete CV'!$E13*$NB$6</f>
        <v>67357.053997514435</v>
      </c>
      <c r="LI6" s="306">
        <f>IF($ND$6&lt;=LI$2,1,0)*'PC-CV_Lanchonete CV'!$E13*$NB$6</f>
        <v>67357.053997514435</v>
      </c>
      <c r="LJ6" s="306">
        <f>IF($ND$6&lt;=LJ$2,1,0)*'PC-CV_Lanchonete CV'!$E13*$NB$6</f>
        <v>67357.053997514435</v>
      </c>
      <c r="LK6" s="306">
        <f>IF($ND$6&lt;=LK$2,1,0)*'PC-CV_Lanchonete CV'!$E13*$NB$6</f>
        <v>67357.053997514435</v>
      </c>
      <c r="LL6" s="306">
        <f>IF($ND$6&lt;=LL$2,1,0)*'PC-CV_Lanchonete CV'!$E13*$NB$6</f>
        <v>67357.053997514435</v>
      </c>
      <c r="LM6" s="306">
        <f>IF($ND$6&lt;=LM$2,1,0)*'PC-CV_Lanchonete CV'!$E13*$NB$6</f>
        <v>67357.053997514435</v>
      </c>
      <c r="LN6" s="306">
        <f>IF($ND$6&lt;=LN$2,1,0)*'PC-CV_Lanchonete CV'!$E13*$NB$6</f>
        <v>67357.053997514435</v>
      </c>
      <c r="LO6" s="306">
        <f>IF($ND$6&lt;=LO$2,1,0)*'PC-CV_Lanchonete CV'!$E13*$NB$6</f>
        <v>67357.053997514435</v>
      </c>
      <c r="LP6" s="306">
        <f>IF($ND$6&lt;=LP$2,1,0)*'PC-CV_Lanchonete CV'!$E13*$NB$6</f>
        <v>67357.053997514435</v>
      </c>
      <c r="LQ6" s="306">
        <f>IF($ND$6&lt;=LQ$2,1,0)*'PC-CV_Lanchonete CV'!$E13*$NB$6</f>
        <v>67357.053997514435</v>
      </c>
      <c r="LR6" s="306">
        <f>IF($ND$6&lt;=LR$2,1,0)*'PC-CV_Lanchonete CV'!$E13*$NB$6</f>
        <v>67357.053997514435</v>
      </c>
      <c r="LS6" s="306">
        <f>IF($ND$6&lt;=LS$2,1,0)*'PC-CV_Lanchonete CV'!$E13*$NB$6</f>
        <v>67357.053997514435</v>
      </c>
      <c r="LT6" s="306">
        <f>IF($ND$6&lt;=LT$2,1,0)*'PC-CV_Lanchonete CV'!$E13*$NB$6</f>
        <v>67357.053997514435</v>
      </c>
      <c r="LU6" s="306">
        <f>IF($ND$6&lt;=LU$2,1,0)*'PC-CV_Lanchonete CV'!$E13*$NB$6</f>
        <v>67357.053997514435</v>
      </c>
      <c r="LV6" s="306">
        <f>IF($ND$6&lt;=LV$2,1,0)*'PC-CV_Lanchonete CV'!$E13*$NB$6</f>
        <v>67357.053997514435</v>
      </c>
      <c r="LW6" s="306">
        <f>IF($ND$6&lt;=LW$2,1,0)*'PC-CV_Lanchonete CV'!$E13*$NB$6</f>
        <v>67357.053997514435</v>
      </c>
      <c r="LX6" s="306">
        <f>IF($ND$6&lt;=LX$2,1,0)*'PC-CV_Lanchonete CV'!$E13*$NB$6</f>
        <v>67357.053997514435</v>
      </c>
      <c r="LY6" s="306">
        <f>IF($ND$6&lt;=LY$2,1,0)*'PC-CV_Lanchonete CV'!$E13*$NB$6</f>
        <v>67357.053997514435</v>
      </c>
      <c r="LZ6" s="306">
        <f>IF($ND$6&lt;=LZ$2,1,0)*'PC-CV_Lanchonete CV'!$E13*$NB$6</f>
        <v>67357.053997514435</v>
      </c>
      <c r="MA6" s="306">
        <f>IF($ND$6&lt;=MA$2,1,0)*'PC-CV_Lanchonete CV'!$E13*$NB$6</f>
        <v>67357.053997514435</v>
      </c>
      <c r="MB6" s="306">
        <f>IF($ND$6&lt;=MB$2,1,0)*'PC-CV_Lanchonete CV'!$E13*$NB$6</f>
        <v>67357.053997514435</v>
      </c>
      <c r="MC6" s="306">
        <f>IF($ND$6&lt;=MC$2,1,0)*'PC-CV_Lanchonete CV'!$E13*$NB$6</f>
        <v>67357.053997514435</v>
      </c>
      <c r="MD6" s="306">
        <f>IF($ND$6&lt;=MD$2,1,0)*'PC-CV_Lanchonete CV'!$E13*$NB$6</f>
        <v>67357.053997514435</v>
      </c>
      <c r="ME6" s="306">
        <f>IF($ND$6&lt;=ME$2,1,0)*'PC-CV_Lanchonete CV'!$E13*$NB$6</f>
        <v>67357.053997514435</v>
      </c>
      <c r="MF6" s="306">
        <f>IF($ND$6&lt;=MF$2,1,0)*'PC-CV_Lanchonete CV'!$E13*$NB$6</f>
        <v>67357.053997514435</v>
      </c>
      <c r="MG6" s="306">
        <f>IF($ND$6&lt;=MG$2,1,0)*'PC-CV_Lanchonete CV'!$E13*$NB$6</f>
        <v>67357.053997514435</v>
      </c>
      <c r="MH6" s="306">
        <f>IF($ND$6&lt;=MH$2,1,0)*'PC-CV_Lanchonete CV'!$E13*$NB$6</f>
        <v>67357.053997514435</v>
      </c>
      <c r="MI6" s="306">
        <f>IF($ND$6&lt;=MI$2,1,0)*'PC-CV_Lanchonete CV'!$E13*$NB$6</f>
        <v>67357.053997514435</v>
      </c>
      <c r="MJ6" s="306">
        <f>IF($ND$6&lt;=MJ$2,1,0)*'PC-CV_Lanchonete CV'!$E13*$NB$6</f>
        <v>67357.053997514435</v>
      </c>
      <c r="MK6" s="306">
        <f>IF($ND$6&lt;=MK$2,1,0)*'PC-CV_Lanchonete CV'!$E13*$NB$6</f>
        <v>67357.053997514435</v>
      </c>
      <c r="ML6" s="306">
        <f>IF($ND$6&lt;=ML$2,1,0)*'PC-CV_Lanchonete CV'!$E13*$NB$6</f>
        <v>67357.053997514435</v>
      </c>
      <c r="MM6" s="306">
        <f>IF($ND$6&lt;=MM$2,1,0)*'PC-CV_Lanchonete CV'!$E13*$NB$6</f>
        <v>67357.053997514435</v>
      </c>
      <c r="MN6" s="306">
        <f>IF($ND$6&lt;=MN$2,1,0)*'PC-CV_Lanchonete CV'!$E13*$NB$6</f>
        <v>67357.053997514435</v>
      </c>
      <c r="MO6" s="306">
        <f>IF($ND$6&lt;=MO$2,1,0)*'PC-CV_Lanchonete CV'!$E13*$NB$6</f>
        <v>67357.053997514435</v>
      </c>
      <c r="MP6" s="306">
        <f>IF($ND$6&lt;=MP$2,1,0)*'PC-CV_Lanchonete CV'!$E13*$NB$6</f>
        <v>67357.053997514435</v>
      </c>
      <c r="MQ6" s="306">
        <f>IF($ND$6&lt;=MQ$2,1,0)*'PC-CV_Lanchonete CV'!$E13*$NB$6</f>
        <v>67357.053997514435</v>
      </c>
      <c r="MR6" s="306">
        <f>IF($ND$6&lt;=MR$2,1,0)*'PC-CV_Lanchonete CV'!$E13*$NB$6</f>
        <v>67357.053997514435</v>
      </c>
      <c r="MS6" s="306">
        <f>IF($ND$6&lt;=MS$2,1,0)*'PC-CV_Lanchonete CV'!$E13*$NB$6</f>
        <v>67357.053997514435</v>
      </c>
      <c r="MT6" s="306">
        <f>IF($ND$6&lt;=MT$2,1,0)*'PC-CV_Lanchonete CV'!$E13*$NB$6</f>
        <v>67357.053997514435</v>
      </c>
      <c r="MU6" s="306">
        <f>IF($ND$6&lt;=MU$2,1,0)*'PC-CV_Lanchonete CV'!$E13*$NB$6</f>
        <v>67357.053997514435</v>
      </c>
      <c r="MV6" s="306">
        <f>IF($ND$6&lt;=MV$2,1,0)*'PC-CV_Lanchonete CV'!$E13*$NB$6</f>
        <v>67357.053997514435</v>
      </c>
      <c r="MW6" s="306">
        <f>IF($ND$6&lt;=MW$2,1,0)*'PC-CV_Lanchonete CV'!$E13*$NB$6</f>
        <v>67357.053997514435</v>
      </c>
      <c r="MX6" s="306">
        <f>IF($ND$6&lt;=MX$2,1,0)*'PC-CV_Lanchonete CV'!$E13*$NB$6</f>
        <v>67357.053997514435</v>
      </c>
      <c r="MY6" s="306">
        <f>IF($ND$6&lt;=MY$2,1,0)*'PC-CV_Lanchonete CV'!$E13*$NB$6</f>
        <v>67357.053997514435</v>
      </c>
      <c r="MZ6" s="306">
        <f>IF($ND$6&lt;=MZ$2,1,0)*'PC-CV_Lanchonete CV'!$E13*$NB$6</f>
        <v>67357.053997514435</v>
      </c>
      <c r="NA6" s="315">
        <f>IF($ND$6&lt;=NA$2,1,0)*'PC-CV_Lanchonete CV'!$E13*$NB$6</f>
        <v>67357.053997514435</v>
      </c>
      <c r="NB6" s="656">
        <v>1</v>
      </c>
      <c r="NC6" s="656"/>
      <c r="ND6" s="672">
        <v>13</v>
      </c>
    </row>
    <row r="7" spans="1:422" x14ac:dyDescent="0.2">
      <c r="A7" s="2"/>
      <c r="B7" s="304"/>
      <c r="C7" s="305"/>
      <c r="D7" s="305"/>
      <c r="E7" s="1" t="s">
        <v>629</v>
      </c>
      <c r="F7" s="306">
        <f>IF($ND$6&lt;=F$2,1,0)*('PC-CV_Lanchonete CV'!$C19+'PC-CV_Lanchonete CV'!$C23)*$NB$6</f>
        <v>0</v>
      </c>
      <c r="G7" s="306">
        <f>IF($ND$6&lt;=G$2,1,0)*('PC-CV_Lanchonete CV'!$C19+'PC-CV_Lanchonete CV'!$C23)*$NB$6</f>
        <v>0</v>
      </c>
      <c r="H7" s="306">
        <f>IF($ND$6&lt;=H$2,1,0)*('PC-CV_Lanchonete CV'!$C19+'PC-CV_Lanchonete CV'!$C23)*$NB$6</f>
        <v>0</v>
      </c>
      <c r="I7" s="306">
        <f>IF($ND$6&lt;=I$2,1,0)*('PC-CV_Lanchonete CV'!$C19+'PC-CV_Lanchonete CV'!$C23)*$NB$6</f>
        <v>0</v>
      </c>
      <c r="J7" s="306">
        <f>IF($ND$6&lt;=J$2,1,0)*('PC-CV_Lanchonete CV'!$C19+'PC-CV_Lanchonete CV'!$C23)*$NB$6</f>
        <v>0</v>
      </c>
      <c r="K7" s="306">
        <f>IF($ND$6&lt;=K$2,1,0)*('PC-CV_Lanchonete CV'!$C19+'PC-CV_Lanchonete CV'!$C23)*$NB$6</f>
        <v>0</v>
      </c>
      <c r="L7" s="306">
        <f>IF($ND$6&lt;=L$2,1,0)*('PC-CV_Lanchonete CV'!$C19+'PC-CV_Lanchonete CV'!$C23)*$NB$6</f>
        <v>0</v>
      </c>
      <c r="M7" s="306">
        <f>IF($ND$6&lt;=M$2,1,0)*('PC-CV_Lanchonete CV'!$C19+'PC-CV_Lanchonete CV'!$C23)*$NB$6</f>
        <v>0</v>
      </c>
      <c r="N7" s="306">
        <f>IF($ND$6&lt;=N$2,1,0)*('PC-CV_Lanchonete CV'!$C19+'PC-CV_Lanchonete CV'!$C23)*$NB$6</f>
        <v>0</v>
      </c>
      <c r="O7" s="306">
        <f>IF($ND$6&lt;=O$2,1,0)*('PC-CV_Lanchonete CV'!$C19+'PC-CV_Lanchonete CV'!$C23)*$NB$6</f>
        <v>0</v>
      </c>
      <c r="P7" s="306">
        <f>IF($ND$6&lt;=P$2,1,0)*('PC-CV_Lanchonete CV'!$C19+'PC-CV_Lanchonete CV'!$C23)*$NB$6</f>
        <v>0</v>
      </c>
      <c r="Q7" s="306">
        <f>IF($ND$6&lt;=Q$2,1,0)*('PC-CV_Lanchonete CV'!$C19+'PC-CV_Lanchonete CV'!$C23)*$NB$6</f>
        <v>0</v>
      </c>
      <c r="R7" s="306">
        <f>IF($ND$6&lt;=R$2,1,0)*('PC-CV_Lanchonete CV'!$C19+'PC-CV_Lanchonete CV'!$C23)*$NB$6</f>
        <v>11000</v>
      </c>
      <c r="S7" s="306">
        <f>IF($ND$6&lt;=S$2,1,0)*('PC-CV_Lanchonete CV'!$C19+'PC-CV_Lanchonete CV'!$C23)*$NB$6</f>
        <v>11000</v>
      </c>
      <c r="T7" s="306">
        <f>IF($ND$6&lt;=T$2,1,0)*('PC-CV_Lanchonete CV'!$C19+'PC-CV_Lanchonete CV'!$C23)*$NB$6</f>
        <v>11000</v>
      </c>
      <c r="U7" s="306">
        <f>IF($ND$6&lt;=U$2,1,0)*('PC-CV_Lanchonete CV'!$C19+'PC-CV_Lanchonete CV'!$C23)*$NB$6</f>
        <v>11000</v>
      </c>
      <c r="V7" s="306">
        <f>IF($ND$6&lt;=V$2,1,0)*('PC-CV_Lanchonete CV'!$C19+'PC-CV_Lanchonete CV'!$C23)*$NB$6</f>
        <v>11000</v>
      </c>
      <c r="W7" s="306">
        <f>IF($ND$6&lt;=W$2,1,0)*('PC-CV_Lanchonete CV'!$C19+'PC-CV_Lanchonete CV'!$C23)*$NB$6</f>
        <v>11000</v>
      </c>
      <c r="X7" s="306">
        <f>IF($ND$6&lt;=X$2,1,0)*('PC-CV_Lanchonete CV'!$C19+'PC-CV_Lanchonete CV'!$C23)*$NB$6</f>
        <v>11000</v>
      </c>
      <c r="Y7" s="306">
        <f>IF($ND$6&lt;=Y$2,1,0)*('PC-CV_Lanchonete CV'!$C19+'PC-CV_Lanchonete CV'!$C23)*$NB$6</f>
        <v>11000</v>
      </c>
      <c r="Z7" s="306">
        <f>IF($ND$6&lt;=Z$2,1,0)*('PC-CV_Lanchonete CV'!$C19+'PC-CV_Lanchonete CV'!$C23)*$NB$6</f>
        <v>11000</v>
      </c>
      <c r="AA7" s="306">
        <f>IF($ND$6&lt;=AA$2,1,0)*('PC-CV_Lanchonete CV'!$C19+'PC-CV_Lanchonete CV'!$C23)*$NB$6</f>
        <v>11000</v>
      </c>
      <c r="AB7" s="306">
        <f>IF($ND$6&lt;=AB$2,1,0)*('PC-CV_Lanchonete CV'!$C19+'PC-CV_Lanchonete CV'!$C23)*$NB$6</f>
        <v>11000</v>
      </c>
      <c r="AC7" s="306">
        <f>IF($ND$6&lt;=AC$2,1,0)*('PC-CV_Lanchonete CV'!$C19+'PC-CV_Lanchonete CV'!$C23)*$NB$6</f>
        <v>11000</v>
      </c>
      <c r="AD7" s="306">
        <f>IF($ND$6&lt;=AD$2,1,0)*('PC-CV_Lanchonete CV'!$C19+'PC-CV_Lanchonete CV'!$C23)*$NB$6</f>
        <v>11000</v>
      </c>
      <c r="AE7" s="306">
        <f>IF($ND$6&lt;=AE$2,1,0)*('PC-CV_Lanchonete CV'!$C19+'PC-CV_Lanchonete CV'!$C23)*$NB$6</f>
        <v>11000</v>
      </c>
      <c r="AF7" s="306">
        <f>IF($ND$6&lt;=AF$2,1,0)*('PC-CV_Lanchonete CV'!$C19+'PC-CV_Lanchonete CV'!$C23)*$NB$6</f>
        <v>11000</v>
      </c>
      <c r="AG7" s="306">
        <f>IF($ND$6&lt;=AG$2,1,0)*('PC-CV_Lanchonete CV'!$C19+'PC-CV_Lanchonete CV'!$C23)*$NB$6</f>
        <v>11000</v>
      </c>
      <c r="AH7" s="306">
        <f>IF($ND$6&lt;=AH$2,1,0)*('PC-CV_Lanchonete CV'!$C19+'PC-CV_Lanchonete CV'!$C23)*$NB$6</f>
        <v>11000</v>
      </c>
      <c r="AI7" s="306">
        <f>IF($ND$6&lt;=AI$2,1,0)*('PC-CV_Lanchonete CV'!$C19+'PC-CV_Lanchonete CV'!$C23)*$NB$6</f>
        <v>11000</v>
      </c>
      <c r="AJ7" s="306">
        <f>IF($ND$6&lt;=AJ$2,1,0)*('PC-CV_Lanchonete CV'!$C19+'PC-CV_Lanchonete CV'!$C23)*$NB$6</f>
        <v>11000</v>
      </c>
      <c r="AK7" s="306">
        <f>IF($ND$6&lt;=AK$2,1,0)*('PC-CV_Lanchonete CV'!$C19+'PC-CV_Lanchonete CV'!$C23)*$NB$6</f>
        <v>11000</v>
      </c>
      <c r="AL7" s="306">
        <f>IF($ND$6&lt;=AL$2,1,0)*('PC-CV_Lanchonete CV'!$C19+'PC-CV_Lanchonete CV'!$C23)*$NB$6</f>
        <v>11000</v>
      </c>
      <c r="AM7" s="306">
        <f>IF($ND$6&lt;=AM$2,1,0)*('PC-CV_Lanchonete CV'!$C19+'PC-CV_Lanchonete CV'!$C23)*$NB$6</f>
        <v>11000</v>
      </c>
      <c r="AN7" s="306">
        <f>IF($ND$6&lt;=AN$2,1,0)*('PC-CV_Lanchonete CV'!$C19+'PC-CV_Lanchonete CV'!$C23)*$NB$6</f>
        <v>11000</v>
      </c>
      <c r="AO7" s="306">
        <f>IF($ND$6&lt;=AO$2,1,0)*('PC-CV_Lanchonete CV'!$C19+'PC-CV_Lanchonete CV'!$C23)*$NB$6</f>
        <v>11000</v>
      </c>
      <c r="AP7" s="306">
        <f>IF($ND$6&lt;=AP$2,1,0)*('PC-CV_Lanchonete CV'!$C19+'PC-CV_Lanchonete CV'!$C23)*$NB$6</f>
        <v>11000</v>
      </c>
      <c r="AQ7" s="306">
        <f>IF($ND$6&lt;=AQ$2,1,0)*('PC-CV_Lanchonete CV'!$C19+'PC-CV_Lanchonete CV'!$C23)*$NB$6</f>
        <v>11000</v>
      </c>
      <c r="AR7" s="306">
        <f>IF($ND$6&lt;=AR$2,1,0)*('PC-CV_Lanchonete CV'!$C19+'PC-CV_Lanchonete CV'!$C23)*$NB$6</f>
        <v>11000</v>
      </c>
      <c r="AS7" s="306">
        <f>IF($ND$6&lt;=AS$2,1,0)*('PC-CV_Lanchonete CV'!$C19+'PC-CV_Lanchonete CV'!$C23)*$NB$6</f>
        <v>11000</v>
      </c>
      <c r="AT7" s="306">
        <f>IF($ND$6&lt;=AT$2,1,0)*('PC-CV_Lanchonete CV'!$C19+'PC-CV_Lanchonete CV'!$C23)*$NB$6</f>
        <v>11000</v>
      </c>
      <c r="AU7" s="306">
        <f>IF($ND$6&lt;=AU$2,1,0)*('PC-CV_Lanchonete CV'!$C19+'PC-CV_Lanchonete CV'!$C23)*$NB$6</f>
        <v>11000</v>
      </c>
      <c r="AV7" s="306">
        <f>IF($ND$6&lt;=AV$2,1,0)*('PC-CV_Lanchonete CV'!$C19+'PC-CV_Lanchonete CV'!$C23)*$NB$6</f>
        <v>11000</v>
      </c>
      <c r="AW7" s="306">
        <f>IF($ND$6&lt;=AW$2,1,0)*('PC-CV_Lanchonete CV'!$C19+'PC-CV_Lanchonete CV'!$C23)*$NB$6</f>
        <v>11000</v>
      </c>
      <c r="AX7" s="306">
        <f>IF($ND$6&lt;=AX$2,1,0)*('PC-CV_Lanchonete CV'!$C19+'PC-CV_Lanchonete CV'!$C23)*$NB$6</f>
        <v>11000</v>
      </c>
      <c r="AY7" s="306">
        <f>IF($ND$6&lt;=AY$2,1,0)*('PC-CV_Lanchonete CV'!$C19+'PC-CV_Lanchonete CV'!$C23)*$NB$6</f>
        <v>11000</v>
      </c>
      <c r="AZ7" s="306">
        <f>IF($ND$6&lt;=AZ$2,1,0)*('PC-CV_Lanchonete CV'!$C19+'PC-CV_Lanchonete CV'!$C23)*$NB$6</f>
        <v>11000</v>
      </c>
      <c r="BA7" s="306">
        <f>IF($ND$6&lt;=BA$2,1,0)*('PC-CV_Lanchonete CV'!$C19+'PC-CV_Lanchonete CV'!$C23)*$NB$6</f>
        <v>11000</v>
      </c>
      <c r="BB7" s="306">
        <f>IF($ND$6&lt;=BB$2,1,0)*('PC-CV_Lanchonete CV'!$C19+'PC-CV_Lanchonete CV'!$C23)*$NB$6</f>
        <v>11000</v>
      </c>
      <c r="BC7" s="306">
        <f>IF($ND$6&lt;=BC$2,1,0)*('PC-CV_Lanchonete CV'!$C19+'PC-CV_Lanchonete CV'!$C23)*$NB$6</f>
        <v>11000</v>
      </c>
      <c r="BD7" s="306">
        <f>IF($ND$6&lt;=BD$2,1,0)*('PC-CV_Lanchonete CV'!$C19+'PC-CV_Lanchonete CV'!$C23)*$NB$6</f>
        <v>11000</v>
      </c>
      <c r="BE7" s="306">
        <f>IF($ND$6&lt;=BE$2,1,0)*('PC-CV_Lanchonete CV'!$C19+'PC-CV_Lanchonete CV'!$C23)*$NB$6</f>
        <v>11000</v>
      </c>
      <c r="BF7" s="306">
        <f>IF($ND$6&lt;=BF$2,1,0)*('PC-CV_Lanchonete CV'!$C19+'PC-CV_Lanchonete CV'!$C23)*$NB$6</f>
        <v>11000</v>
      </c>
      <c r="BG7" s="306">
        <f>IF($ND$6&lt;=BG$2,1,0)*('PC-CV_Lanchonete CV'!$C19+'PC-CV_Lanchonete CV'!$C23)*$NB$6</f>
        <v>11000</v>
      </c>
      <c r="BH7" s="306">
        <f>IF($ND$6&lt;=BH$2,1,0)*('PC-CV_Lanchonete CV'!$C19+'PC-CV_Lanchonete CV'!$C23)*$NB$6</f>
        <v>11000</v>
      </c>
      <c r="BI7" s="306">
        <f>IF($ND$6&lt;=BI$2,1,0)*('PC-CV_Lanchonete CV'!$C19+'PC-CV_Lanchonete CV'!$C23)*$NB$6</f>
        <v>11000</v>
      </c>
      <c r="BJ7" s="306">
        <f>IF($ND$6&lt;=BJ$2,1,0)*('PC-CV_Lanchonete CV'!$C19+'PC-CV_Lanchonete CV'!$C23)*$NB$6</f>
        <v>11000</v>
      </c>
      <c r="BK7" s="306">
        <f>IF($ND$6&lt;=BK$2,1,0)*('PC-CV_Lanchonete CV'!$C19+'PC-CV_Lanchonete CV'!$C23)*$NB$6</f>
        <v>11000</v>
      </c>
      <c r="BL7" s="306">
        <f>IF($ND$6&lt;=BL$2,1,0)*('PC-CV_Lanchonete CV'!$C19+'PC-CV_Lanchonete CV'!$C23)*$NB$6</f>
        <v>11000</v>
      </c>
      <c r="BM7" s="306">
        <f>IF($ND$6&lt;=BM$2,1,0)*('PC-CV_Lanchonete CV'!$C19+'PC-CV_Lanchonete CV'!$C23)*$NB$6</f>
        <v>11000</v>
      </c>
      <c r="BN7" s="306">
        <f>IF($ND$6&lt;=BN$2,1,0)*('PC-CV_Lanchonete CV'!$C19+'PC-CV_Lanchonete CV'!$C23)*$NB$6</f>
        <v>11000</v>
      </c>
      <c r="BO7" s="306">
        <f>IF($ND$6&lt;=BO$2,1,0)*('PC-CV_Lanchonete CV'!$C19+'PC-CV_Lanchonete CV'!$C23)*$NB$6</f>
        <v>11000</v>
      </c>
      <c r="BP7" s="306">
        <f>IF($ND$6&lt;=BP$2,1,0)*('PC-CV_Lanchonete CV'!$C19+'PC-CV_Lanchonete CV'!$C23)*$NB$6</f>
        <v>11000</v>
      </c>
      <c r="BQ7" s="306">
        <f>IF($ND$6&lt;=BQ$2,1,0)*('PC-CV_Lanchonete CV'!$C19+'PC-CV_Lanchonete CV'!$C23)*$NB$6</f>
        <v>11000</v>
      </c>
      <c r="BR7" s="306">
        <f>IF($ND$6&lt;=BR$2,1,0)*('PC-CV_Lanchonete CV'!$C19+'PC-CV_Lanchonete CV'!$C23)*$NB$6</f>
        <v>11000</v>
      </c>
      <c r="BS7" s="306">
        <f>IF($ND$6&lt;=BS$2,1,0)*('PC-CV_Lanchonete CV'!$C19+'PC-CV_Lanchonete CV'!$C23)*$NB$6</f>
        <v>11000</v>
      </c>
      <c r="BT7" s="306">
        <f>IF($ND$6&lt;=BT$2,1,0)*('PC-CV_Lanchonete CV'!$C19+'PC-CV_Lanchonete CV'!$C23)*$NB$6</f>
        <v>11000</v>
      </c>
      <c r="BU7" s="306">
        <f>IF($ND$6&lt;=BU$2,1,0)*('PC-CV_Lanchonete CV'!$C19+'PC-CV_Lanchonete CV'!$C23)*$NB$6</f>
        <v>11000</v>
      </c>
      <c r="BV7" s="306">
        <f>IF($ND$6&lt;=BV$2,1,0)*('PC-CV_Lanchonete CV'!$C19+'PC-CV_Lanchonete CV'!$C23)*$NB$6</f>
        <v>11000</v>
      </c>
      <c r="BW7" s="306">
        <f>IF($ND$6&lt;=BW$2,1,0)*('PC-CV_Lanchonete CV'!$C19+'PC-CV_Lanchonete CV'!$C23)*$NB$6</f>
        <v>11000</v>
      </c>
      <c r="BX7" s="306">
        <f>IF($ND$6&lt;=BX$2,1,0)*('PC-CV_Lanchonete CV'!$C19+'PC-CV_Lanchonete CV'!$C23)*$NB$6</f>
        <v>11000</v>
      </c>
      <c r="BY7" s="306">
        <f>IF($ND$6&lt;=BY$2,1,0)*('PC-CV_Lanchonete CV'!$C19+'PC-CV_Lanchonete CV'!$C23)*$NB$6</f>
        <v>11000</v>
      </c>
      <c r="BZ7" s="306">
        <f>IF($ND$6&lt;=BZ$2,1,0)*('PC-CV_Lanchonete CV'!$C19+'PC-CV_Lanchonete CV'!$C23)*$NB$6</f>
        <v>11000</v>
      </c>
      <c r="CA7" s="306">
        <f>IF($ND$6&lt;=CA$2,1,0)*('PC-CV_Lanchonete CV'!$C19+'PC-CV_Lanchonete CV'!$C23)*$NB$6</f>
        <v>11000</v>
      </c>
      <c r="CB7" s="306">
        <f>IF($ND$6&lt;=CB$2,1,0)*('PC-CV_Lanchonete CV'!$C19+'PC-CV_Lanchonete CV'!$C23)*$NB$6</f>
        <v>11000</v>
      </c>
      <c r="CC7" s="306">
        <f>IF($ND$6&lt;=CC$2,1,0)*('PC-CV_Lanchonete CV'!$C19+'PC-CV_Lanchonete CV'!$C23)*$NB$6</f>
        <v>11000</v>
      </c>
      <c r="CD7" s="306">
        <f>IF($ND$6&lt;=CD$2,1,0)*('PC-CV_Lanchonete CV'!$C19+'PC-CV_Lanchonete CV'!$C23)*$NB$6</f>
        <v>11000</v>
      </c>
      <c r="CE7" s="306">
        <f>IF($ND$6&lt;=CE$2,1,0)*('PC-CV_Lanchonete CV'!$C19+'PC-CV_Lanchonete CV'!$C23)*$NB$6</f>
        <v>11000</v>
      </c>
      <c r="CF7" s="306">
        <f>IF($ND$6&lt;=CF$2,1,0)*('PC-CV_Lanchonete CV'!$C19+'PC-CV_Lanchonete CV'!$C23)*$NB$6</f>
        <v>11000</v>
      </c>
      <c r="CG7" s="306">
        <f>IF($ND$6&lt;=CG$2,1,0)*('PC-CV_Lanchonete CV'!$C19+'PC-CV_Lanchonete CV'!$C23)*$NB$6</f>
        <v>11000</v>
      </c>
      <c r="CH7" s="306">
        <f>IF($ND$6&lt;=CH$2,1,0)*('PC-CV_Lanchonete CV'!$C19+'PC-CV_Lanchonete CV'!$C23)*$NB$6</f>
        <v>11000</v>
      </c>
      <c r="CI7" s="306">
        <f>IF($ND$6&lt;=CI$2,1,0)*('PC-CV_Lanchonete CV'!$C19+'PC-CV_Lanchonete CV'!$C23)*$NB$6</f>
        <v>11000</v>
      </c>
      <c r="CJ7" s="306">
        <f>IF($ND$6&lt;=CJ$2,1,0)*('PC-CV_Lanchonete CV'!$C19+'PC-CV_Lanchonete CV'!$C23)*$NB$6</f>
        <v>11000</v>
      </c>
      <c r="CK7" s="306">
        <f>IF($ND$6&lt;=CK$2,1,0)*('PC-CV_Lanchonete CV'!$C19+'PC-CV_Lanchonete CV'!$C23)*$NB$6</f>
        <v>11000</v>
      </c>
      <c r="CL7" s="306">
        <f>IF($ND$6&lt;=CL$2,1,0)*('PC-CV_Lanchonete CV'!$C19+'PC-CV_Lanchonete CV'!$C23)*$NB$6</f>
        <v>11000</v>
      </c>
      <c r="CM7" s="306">
        <f>IF($ND$6&lt;=CM$2,1,0)*('PC-CV_Lanchonete CV'!$C19+'PC-CV_Lanchonete CV'!$C23)*$NB$6</f>
        <v>11000</v>
      </c>
      <c r="CN7" s="306">
        <f>IF($ND$6&lt;=CN$2,1,0)*('PC-CV_Lanchonete CV'!$C19+'PC-CV_Lanchonete CV'!$C23)*$NB$6</f>
        <v>11000</v>
      </c>
      <c r="CO7" s="306">
        <f>IF($ND$6&lt;=CO$2,1,0)*('PC-CV_Lanchonete CV'!$C19+'PC-CV_Lanchonete CV'!$C23)*$NB$6</f>
        <v>11000</v>
      </c>
      <c r="CP7" s="306">
        <f>IF($ND$6&lt;=CP$2,1,0)*('PC-CV_Lanchonete CV'!$C19+'PC-CV_Lanchonete CV'!$C23)*$NB$6</f>
        <v>11000</v>
      </c>
      <c r="CQ7" s="306">
        <f>IF($ND$6&lt;=CQ$2,1,0)*('PC-CV_Lanchonete CV'!$C19+'PC-CV_Lanchonete CV'!$C23)*$NB$6</f>
        <v>11000</v>
      </c>
      <c r="CR7" s="306">
        <f>IF($ND$6&lt;=CR$2,1,0)*('PC-CV_Lanchonete CV'!$C19+'PC-CV_Lanchonete CV'!$C23)*$NB$6</f>
        <v>11000</v>
      </c>
      <c r="CS7" s="306">
        <f>IF($ND$6&lt;=CS$2,1,0)*('PC-CV_Lanchonete CV'!$C19+'PC-CV_Lanchonete CV'!$C23)*$NB$6</f>
        <v>11000</v>
      </c>
      <c r="CT7" s="306">
        <f>IF($ND$6&lt;=CT$2,1,0)*('PC-CV_Lanchonete CV'!$C19+'PC-CV_Lanchonete CV'!$C23)*$NB$6</f>
        <v>11000</v>
      </c>
      <c r="CU7" s="306">
        <f>IF($ND$6&lt;=CU$2,1,0)*('PC-CV_Lanchonete CV'!$C19+'PC-CV_Lanchonete CV'!$C23)*$NB$6</f>
        <v>11000</v>
      </c>
      <c r="CV7" s="306">
        <f>IF($ND$6&lt;=CV$2,1,0)*('PC-CV_Lanchonete CV'!$C19+'PC-CV_Lanchonete CV'!$C23)*$NB$6</f>
        <v>11000</v>
      </c>
      <c r="CW7" s="306">
        <f>IF($ND$6&lt;=CW$2,1,0)*('PC-CV_Lanchonete CV'!$C19+'PC-CV_Lanchonete CV'!$C23)*$NB$6</f>
        <v>11000</v>
      </c>
      <c r="CX7" s="306">
        <f>IF($ND$6&lt;=CX$2,1,0)*('PC-CV_Lanchonete CV'!$C19+'PC-CV_Lanchonete CV'!$C23)*$NB$6</f>
        <v>11000</v>
      </c>
      <c r="CY7" s="306">
        <f>IF($ND$6&lt;=CY$2,1,0)*('PC-CV_Lanchonete CV'!$C19+'PC-CV_Lanchonete CV'!$C23)*$NB$6</f>
        <v>11000</v>
      </c>
      <c r="CZ7" s="306">
        <f>IF($ND$6&lt;=CZ$2,1,0)*('PC-CV_Lanchonete CV'!$C19+'PC-CV_Lanchonete CV'!$C23)*$NB$6</f>
        <v>11000</v>
      </c>
      <c r="DA7" s="306">
        <f>IF($ND$6&lt;=DA$2,1,0)*('PC-CV_Lanchonete CV'!$C19+'PC-CV_Lanchonete CV'!$C23)*$NB$6</f>
        <v>11000</v>
      </c>
      <c r="DB7" s="306">
        <f>IF($ND$6&lt;=DB$2,1,0)*('PC-CV_Lanchonete CV'!$C19+'PC-CV_Lanchonete CV'!$C23)*$NB$6</f>
        <v>11000</v>
      </c>
      <c r="DC7" s="306">
        <f>IF($ND$6&lt;=DC$2,1,0)*('PC-CV_Lanchonete CV'!$C19+'PC-CV_Lanchonete CV'!$C23)*$NB$6</f>
        <v>11000</v>
      </c>
      <c r="DD7" s="306">
        <f>IF($ND$6&lt;=DD$2,1,0)*('PC-CV_Lanchonete CV'!$C19+'PC-CV_Lanchonete CV'!$C23)*$NB$6</f>
        <v>11000</v>
      </c>
      <c r="DE7" s="306">
        <f>IF($ND$6&lt;=DE$2,1,0)*('PC-CV_Lanchonete CV'!$C19+'PC-CV_Lanchonete CV'!$C23)*$NB$6</f>
        <v>11000</v>
      </c>
      <c r="DF7" s="306">
        <f>IF($ND$6&lt;=DF$2,1,0)*('PC-CV_Lanchonete CV'!$C19+'PC-CV_Lanchonete CV'!$C23)*$NB$6</f>
        <v>11000</v>
      </c>
      <c r="DG7" s="306">
        <f>IF($ND$6&lt;=DG$2,1,0)*('PC-CV_Lanchonete CV'!$C19+'PC-CV_Lanchonete CV'!$C23)*$NB$6</f>
        <v>11000</v>
      </c>
      <c r="DH7" s="306">
        <f>IF($ND$6&lt;=DH$2,1,0)*('PC-CV_Lanchonete CV'!$C19+'PC-CV_Lanchonete CV'!$C23)*$NB$6</f>
        <v>11000</v>
      </c>
      <c r="DI7" s="306">
        <f>IF($ND$6&lt;=DI$2,1,0)*('PC-CV_Lanchonete CV'!$C19+'PC-CV_Lanchonete CV'!$C23)*$NB$6</f>
        <v>11000</v>
      </c>
      <c r="DJ7" s="306">
        <f>IF($ND$6&lt;=DJ$2,1,0)*('PC-CV_Lanchonete CV'!$C19+'PC-CV_Lanchonete CV'!$C23)*$NB$6</f>
        <v>11000</v>
      </c>
      <c r="DK7" s="306">
        <f>IF($ND$6&lt;=DK$2,1,0)*('PC-CV_Lanchonete CV'!$C19+'PC-CV_Lanchonete CV'!$C23)*$NB$6</f>
        <v>11000</v>
      </c>
      <c r="DL7" s="306">
        <f>IF($ND$6&lt;=DL$2,1,0)*('PC-CV_Lanchonete CV'!$C19+'PC-CV_Lanchonete CV'!$C23)*$NB$6</f>
        <v>11000</v>
      </c>
      <c r="DM7" s="306">
        <f>IF($ND$6&lt;=DM$2,1,0)*('PC-CV_Lanchonete CV'!$C19+'PC-CV_Lanchonete CV'!$C23)*$NB$6</f>
        <v>11000</v>
      </c>
      <c r="DN7" s="306">
        <f>IF($ND$6&lt;=DN$2,1,0)*('PC-CV_Lanchonete CV'!$C19+'PC-CV_Lanchonete CV'!$C23)*$NB$6</f>
        <v>11000</v>
      </c>
      <c r="DO7" s="306">
        <f>IF($ND$6&lt;=DO$2,1,0)*('PC-CV_Lanchonete CV'!$C19+'PC-CV_Lanchonete CV'!$C23)*$NB$6</f>
        <v>11000</v>
      </c>
      <c r="DP7" s="306">
        <f>IF($ND$6&lt;=DP$2,1,0)*('PC-CV_Lanchonete CV'!$C19+'PC-CV_Lanchonete CV'!$C23)*$NB$6</f>
        <v>11000</v>
      </c>
      <c r="DQ7" s="306">
        <f>IF($ND$6&lt;=DQ$2,1,0)*('PC-CV_Lanchonete CV'!$C19+'PC-CV_Lanchonete CV'!$C23)*$NB$6</f>
        <v>11000</v>
      </c>
      <c r="DR7" s="306">
        <f>IF($ND$6&lt;=DR$2,1,0)*('PC-CV_Lanchonete CV'!$C19+'PC-CV_Lanchonete CV'!$C23)*$NB$6</f>
        <v>11000</v>
      </c>
      <c r="DS7" s="306">
        <f>IF($ND$6&lt;=DS$2,1,0)*('PC-CV_Lanchonete CV'!$C19+'PC-CV_Lanchonete CV'!$C23)*$NB$6</f>
        <v>11000</v>
      </c>
      <c r="DT7" s="306">
        <f>IF($ND$6&lt;=DT$2,1,0)*('PC-CV_Lanchonete CV'!$C19+'PC-CV_Lanchonete CV'!$C23)*$NB$6</f>
        <v>11000</v>
      </c>
      <c r="DU7" s="306">
        <f>IF($ND$6&lt;=DU$2,1,0)*('PC-CV_Lanchonete CV'!$C19+'PC-CV_Lanchonete CV'!$C23)*$NB$6</f>
        <v>11000</v>
      </c>
      <c r="DV7" s="306">
        <f>IF($ND$6&lt;=DV$2,1,0)*('PC-CV_Lanchonete CV'!$C19+'PC-CV_Lanchonete CV'!$C23)*$NB$6</f>
        <v>11000</v>
      </c>
      <c r="DW7" s="306">
        <f>IF($ND$6&lt;=DW$2,1,0)*('PC-CV_Lanchonete CV'!$C19+'PC-CV_Lanchonete CV'!$C23)*$NB$6</f>
        <v>11000</v>
      </c>
      <c r="DX7" s="306">
        <f>IF($ND$6&lt;=DX$2,1,0)*('PC-CV_Lanchonete CV'!$C19+'PC-CV_Lanchonete CV'!$C23)*$NB$6</f>
        <v>11000</v>
      </c>
      <c r="DY7" s="306">
        <f>IF($ND$6&lt;=DY$2,1,0)*('PC-CV_Lanchonete CV'!$C19+'PC-CV_Lanchonete CV'!$C23)*$NB$6</f>
        <v>11000</v>
      </c>
      <c r="DZ7" s="306">
        <f>IF($ND$6&lt;=DZ$2,1,0)*('PC-CV_Lanchonete CV'!$C19+'PC-CV_Lanchonete CV'!$C23)*$NB$6</f>
        <v>11000</v>
      </c>
      <c r="EA7" s="306">
        <f>IF($ND$6&lt;=EA$2,1,0)*('PC-CV_Lanchonete CV'!$C19+'PC-CV_Lanchonete CV'!$C23)*$NB$6</f>
        <v>11000</v>
      </c>
      <c r="EB7" s="306">
        <f>IF($ND$6&lt;=EB$2,1,0)*('PC-CV_Lanchonete CV'!$C19+'PC-CV_Lanchonete CV'!$C23)*$NB$6</f>
        <v>11000</v>
      </c>
      <c r="EC7" s="306">
        <f>IF($ND$6&lt;=EC$2,1,0)*('PC-CV_Lanchonete CV'!$C19+'PC-CV_Lanchonete CV'!$C23)*$NB$6</f>
        <v>11000</v>
      </c>
      <c r="ED7" s="306">
        <f>IF($ND$6&lt;=ED$2,1,0)*('PC-CV_Lanchonete CV'!$C19+'PC-CV_Lanchonete CV'!$C23)*$NB$6</f>
        <v>11000</v>
      </c>
      <c r="EE7" s="306">
        <f>IF($ND$6&lt;=EE$2,1,0)*('PC-CV_Lanchonete CV'!$C19+'PC-CV_Lanchonete CV'!$C23)*$NB$6</f>
        <v>11000</v>
      </c>
      <c r="EF7" s="306">
        <f>IF($ND$6&lt;=EF$2,1,0)*('PC-CV_Lanchonete CV'!$C19+'PC-CV_Lanchonete CV'!$C23)*$NB$6</f>
        <v>11000</v>
      </c>
      <c r="EG7" s="306">
        <f>IF($ND$6&lt;=EG$2,1,0)*('PC-CV_Lanchonete CV'!$C19+'PC-CV_Lanchonete CV'!$C23)*$NB$6</f>
        <v>11000</v>
      </c>
      <c r="EH7" s="306">
        <f>IF($ND$6&lt;=EH$2,1,0)*('PC-CV_Lanchonete CV'!$C19+'PC-CV_Lanchonete CV'!$C23)*$NB$6</f>
        <v>11000</v>
      </c>
      <c r="EI7" s="306">
        <f>IF($ND$6&lt;=EI$2,1,0)*('PC-CV_Lanchonete CV'!$C19+'PC-CV_Lanchonete CV'!$C23)*$NB$6</f>
        <v>11000</v>
      </c>
      <c r="EJ7" s="306">
        <f>IF($ND$6&lt;=EJ$2,1,0)*('PC-CV_Lanchonete CV'!$C19+'PC-CV_Lanchonete CV'!$C23)*$NB$6</f>
        <v>11000</v>
      </c>
      <c r="EK7" s="306">
        <f>IF($ND$6&lt;=EK$2,1,0)*('PC-CV_Lanchonete CV'!$C19+'PC-CV_Lanchonete CV'!$C23)*$NB$6</f>
        <v>11000</v>
      </c>
      <c r="EL7" s="306">
        <f>IF($ND$6&lt;=EL$2,1,0)*('PC-CV_Lanchonete CV'!$C19+'PC-CV_Lanchonete CV'!$C23)*$NB$6</f>
        <v>11000</v>
      </c>
      <c r="EM7" s="306">
        <f>IF($ND$6&lt;=EM$2,1,0)*('PC-CV_Lanchonete CV'!$C19+'PC-CV_Lanchonete CV'!$C23)*$NB$6</f>
        <v>11000</v>
      </c>
      <c r="EN7" s="306">
        <f>IF($ND$6&lt;=EN$2,1,0)*('PC-CV_Lanchonete CV'!$C19+'PC-CV_Lanchonete CV'!$C23)*$NB$6</f>
        <v>11000</v>
      </c>
      <c r="EO7" s="306">
        <f>IF($ND$6&lt;=EO$2,1,0)*('PC-CV_Lanchonete CV'!$C19+'PC-CV_Lanchonete CV'!$C23)*$NB$6</f>
        <v>11000</v>
      </c>
      <c r="EP7" s="306">
        <f>IF($ND$6&lt;=EP$2,1,0)*('PC-CV_Lanchonete CV'!$C19+'PC-CV_Lanchonete CV'!$C23)*$NB$6</f>
        <v>11000</v>
      </c>
      <c r="EQ7" s="306">
        <f>IF($ND$6&lt;=EQ$2,1,0)*('PC-CV_Lanchonete CV'!$C19+'PC-CV_Lanchonete CV'!$C23)*$NB$6</f>
        <v>11000</v>
      </c>
      <c r="ER7" s="306">
        <f>IF($ND$6&lt;=ER$2,1,0)*('PC-CV_Lanchonete CV'!$C19+'PC-CV_Lanchonete CV'!$C23)*$NB$6</f>
        <v>11000</v>
      </c>
      <c r="ES7" s="306">
        <f>IF($ND$6&lt;=ES$2,1,0)*('PC-CV_Lanchonete CV'!$C19+'PC-CV_Lanchonete CV'!$C23)*$NB$6</f>
        <v>11000</v>
      </c>
      <c r="ET7" s="306">
        <f>IF($ND$6&lt;=ET$2,1,0)*('PC-CV_Lanchonete CV'!$C19+'PC-CV_Lanchonete CV'!$C23)*$NB$6</f>
        <v>11000</v>
      </c>
      <c r="EU7" s="306">
        <f>IF($ND$6&lt;=EU$2,1,0)*('PC-CV_Lanchonete CV'!$C19+'PC-CV_Lanchonete CV'!$C23)*$NB$6</f>
        <v>11000</v>
      </c>
      <c r="EV7" s="306">
        <f>IF($ND$6&lt;=EV$2,1,0)*('PC-CV_Lanchonete CV'!$C19+'PC-CV_Lanchonete CV'!$C23)*$NB$6</f>
        <v>11000</v>
      </c>
      <c r="EW7" s="306">
        <f>IF($ND$6&lt;=EW$2,1,0)*('PC-CV_Lanchonete CV'!$C19+'PC-CV_Lanchonete CV'!$C23)*$NB$6</f>
        <v>11000</v>
      </c>
      <c r="EX7" s="306">
        <f>IF($ND$6&lt;=EX$2,1,0)*('PC-CV_Lanchonete CV'!$C19+'PC-CV_Lanchonete CV'!$C23)*$NB$6</f>
        <v>11000</v>
      </c>
      <c r="EY7" s="306">
        <f>IF($ND$6&lt;=EY$2,1,0)*('PC-CV_Lanchonete CV'!$C19+'PC-CV_Lanchonete CV'!$C23)*$NB$6</f>
        <v>11000</v>
      </c>
      <c r="EZ7" s="306">
        <f>IF($ND$6&lt;=EZ$2,1,0)*('PC-CV_Lanchonete CV'!$C19+'PC-CV_Lanchonete CV'!$C23)*$NB$6</f>
        <v>11000</v>
      </c>
      <c r="FA7" s="306">
        <f>IF($ND$6&lt;=FA$2,1,0)*('PC-CV_Lanchonete CV'!$C19+'PC-CV_Lanchonete CV'!$C23)*$NB$6</f>
        <v>11000</v>
      </c>
      <c r="FB7" s="306">
        <f>IF($ND$6&lt;=FB$2,1,0)*('PC-CV_Lanchonete CV'!$C19+'PC-CV_Lanchonete CV'!$C23)*$NB$6</f>
        <v>11000</v>
      </c>
      <c r="FC7" s="306">
        <f>IF($ND$6&lt;=FC$2,1,0)*('PC-CV_Lanchonete CV'!$C19+'PC-CV_Lanchonete CV'!$C23)*$NB$6</f>
        <v>11000</v>
      </c>
      <c r="FD7" s="306">
        <f>IF($ND$6&lt;=FD$2,1,0)*('PC-CV_Lanchonete CV'!$C19+'PC-CV_Lanchonete CV'!$C23)*$NB$6</f>
        <v>11000</v>
      </c>
      <c r="FE7" s="306">
        <f>IF($ND$6&lt;=FE$2,1,0)*('PC-CV_Lanchonete CV'!$C19+'PC-CV_Lanchonete CV'!$C23)*$NB$6</f>
        <v>11000</v>
      </c>
      <c r="FF7" s="306">
        <f>IF($ND$6&lt;=FF$2,1,0)*('PC-CV_Lanchonete CV'!$C19+'PC-CV_Lanchonete CV'!$C23)*$NB$6</f>
        <v>11000</v>
      </c>
      <c r="FG7" s="306">
        <f>IF($ND$6&lt;=FG$2,1,0)*('PC-CV_Lanchonete CV'!$C19+'PC-CV_Lanchonete CV'!$C23)*$NB$6</f>
        <v>11000</v>
      </c>
      <c r="FH7" s="306">
        <f>IF($ND$6&lt;=FH$2,1,0)*('PC-CV_Lanchonete CV'!$C19+'PC-CV_Lanchonete CV'!$C23)*$NB$6</f>
        <v>11000</v>
      </c>
      <c r="FI7" s="306">
        <f>IF($ND$6&lt;=FI$2,1,0)*('PC-CV_Lanchonete CV'!$C19+'PC-CV_Lanchonete CV'!$C23)*$NB$6</f>
        <v>11000</v>
      </c>
      <c r="FJ7" s="306">
        <f>IF($ND$6&lt;=FJ$2,1,0)*('PC-CV_Lanchonete CV'!$C19+'PC-CV_Lanchonete CV'!$C23)*$NB$6</f>
        <v>11000</v>
      </c>
      <c r="FK7" s="306">
        <f>IF($ND$6&lt;=FK$2,1,0)*('PC-CV_Lanchonete CV'!$C19+'PC-CV_Lanchonete CV'!$C23)*$NB$6</f>
        <v>11000</v>
      </c>
      <c r="FL7" s="306">
        <f>IF($ND$6&lt;=FL$2,1,0)*('PC-CV_Lanchonete CV'!$C19+'PC-CV_Lanchonete CV'!$C23)*$NB$6</f>
        <v>11000</v>
      </c>
      <c r="FM7" s="306">
        <f>IF($ND$6&lt;=FM$2,1,0)*('PC-CV_Lanchonete CV'!$C19+'PC-CV_Lanchonete CV'!$C23)*$NB$6</f>
        <v>11000</v>
      </c>
      <c r="FN7" s="306">
        <f>IF($ND$6&lt;=FN$2,1,0)*('PC-CV_Lanchonete CV'!$C19+'PC-CV_Lanchonete CV'!$C23)*$NB$6</f>
        <v>11000</v>
      </c>
      <c r="FO7" s="306">
        <f>IF($ND$6&lt;=FO$2,1,0)*('PC-CV_Lanchonete CV'!$C19+'PC-CV_Lanchonete CV'!$C23)*$NB$6</f>
        <v>11000</v>
      </c>
      <c r="FP7" s="306">
        <f>IF($ND$6&lt;=FP$2,1,0)*('PC-CV_Lanchonete CV'!$C19+'PC-CV_Lanchonete CV'!$C23)*$NB$6</f>
        <v>11000</v>
      </c>
      <c r="FQ7" s="306">
        <f>IF($ND$6&lt;=FQ$2,1,0)*('PC-CV_Lanchonete CV'!$C19+'PC-CV_Lanchonete CV'!$C23)*$NB$6</f>
        <v>11000</v>
      </c>
      <c r="FR7" s="306">
        <f>IF($ND$6&lt;=FR$2,1,0)*('PC-CV_Lanchonete CV'!$C19+'PC-CV_Lanchonete CV'!$C23)*$NB$6</f>
        <v>11000</v>
      </c>
      <c r="FS7" s="306">
        <f>IF($ND$6&lt;=FS$2,1,0)*('PC-CV_Lanchonete CV'!$C19+'PC-CV_Lanchonete CV'!$C23)*$NB$6</f>
        <v>11000</v>
      </c>
      <c r="FT7" s="306">
        <f>IF($ND$6&lt;=FT$2,1,0)*('PC-CV_Lanchonete CV'!$C19+'PC-CV_Lanchonete CV'!$C23)*$NB$6</f>
        <v>11000</v>
      </c>
      <c r="FU7" s="306">
        <f>IF($ND$6&lt;=FU$2,1,0)*('PC-CV_Lanchonete CV'!$C19+'PC-CV_Lanchonete CV'!$C23)*$NB$6</f>
        <v>11000</v>
      </c>
      <c r="FV7" s="306">
        <f>IF($ND$6&lt;=FV$2,1,0)*('PC-CV_Lanchonete CV'!$C19+'PC-CV_Lanchonete CV'!$C23)*$NB$6</f>
        <v>11000</v>
      </c>
      <c r="FW7" s="306">
        <f>IF($ND$6&lt;=FW$2,1,0)*('PC-CV_Lanchonete CV'!$C19+'PC-CV_Lanchonete CV'!$C23)*$NB$6</f>
        <v>11000</v>
      </c>
      <c r="FX7" s="306">
        <f>IF($ND$6&lt;=FX$2,1,0)*('PC-CV_Lanchonete CV'!$C19+'PC-CV_Lanchonete CV'!$C23)*$NB$6</f>
        <v>11000</v>
      </c>
      <c r="FY7" s="306">
        <f>IF($ND$6&lt;=FY$2,1,0)*('PC-CV_Lanchonete CV'!$C19+'PC-CV_Lanchonete CV'!$C23)*$NB$6</f>
        <v>11000</v>
      </c>
      <c r="FZ7" s="306">
        <f>IF($ND$6&lt;=FZ$2,1,0)*('PC-CV_Lanchonete CV'!$C19+'PC-CV_Lanchonete CV'!$C23)*$NB$6</f>
        <v>11000</v>
      </c>
      <c r="GA7" s="306">
        <f>IF($ND$6&lt;=GA$2,1,0)*('PC-CV_Lanchonete CV'!$C19+'PC-CV_Lanchonete CV'!$C23)*$NB$6</f>
        <v>11000</v>
      </c>
      <c r="GB7" s="306">
        <f>IF($ND$6&lt;=GB$2,1,0)*('PC-CV_Lanchonete CV'!$C19+'PC-CV_Lanchonete CV'!$C23)*$NB$6</f>
        <v>11000</v>
      </c>
      <c r="GC7" s="306">
        <f>IF($ND$6&lt;=GC$2,1,0)*('PC-CV_Lanchonete CV'!$C19+'PC-CV_Lanchonete CV'!$C23)*$NB$6</f>
        <v>11000</v>
      </c>
      <c r="GD7" s="306">
        <f>IF($ND$6&lt;=GD$2,1,0)*('PC-CV_Lanchonete CV'!$C19+'PC-CV_Lanchonete CV'!$C23)*$NB$6</f>
        <v>11000</v>
      </c>
      <c r="GE7" s="306">
        <f>IF($ND$6&lt;=GE$2,1,0)*('PC-CV_Lanchonete CV'!$C19+'PC-CV_Lanchonete CV'!$C23)*$NB$6</f>
        <v>11000</v>
      </c>
      <c r="GF7" s="306">
        <f>IF($ND$6&lt;=GF$2,1,0)*('PC-CV_Lanchonete CV'!$C19+'PC-CV_Lanchonete CV'!$C23)*$NB$6</f>
        <v>11000</v>
      </c>
      <c r="GG7" s="306">
        <f>IF($ND$6&lt;=GG$2,1,0)*('PC-CV_Lanchonete CV'!$C19+'PC-CV_Lanchonete CV'!$C23)*$NB$6</f>
        <v>11000</v>
      </c>
      <c r="GH7" s="306">
        <f>IF($ND$6&lt;=GH$2,1,0)*('PC-CV_Lanchonete CV'!$C19+'PC-CV_Lanchonete CV'!$C23)*$NB$6</f>
        <v>11000</v>
      </c>
      <c r="GI7" s="306">
        <f>IF($ND$6&lt;=GI$2,1,0)*('PC-CV_Lanchonete CV'!$C19+'PC-CV_Lanchonete CV'!$C23)*$NB$6</f>
        <v>11000</v>
      </c>
      <c r="GJ7" s="306">
        <f>IF($ND$6&lt;=GJ$2,1,0)*('PC-CV_Lanchonete CV'!$C19+'PC-CV_Lanchonete CV'!$C23)*$NB$6</f>
        <v>11000</v>
      </c>
      <c r="GK7" s="306">
        <f>IF($ND$6&lt;=GK$2,1,0)*('PC-CV_Lanchonete CV'!$C19+'PC-CV_Lanchonete CV'!$C23)*$NB$6</f>
        <v>11000</v>
      </c>
      <c r="GL7" s="306">
        <f>IF($ND$6&lt;=GL$2,1,0)*('PC-CV_Lanchonete CV'!$C19+'PC-CV_Lanchonete CV'!$C23)*$NB$6</f>
        <v>11000</v>
      </c>
      <c r="GM7" s="306">
        <f>IF($ND$6&lt;=GM$2,1,0)*('PC-CV_Lanchonete CV'!$C19+'PC-CV_Lanchonete CV'!$C23)*$NB$6</f>
        <v>11000</v>
      </c>
      <c r="GN7" s="306">
        <f>IF($ND$6&lt;=GN$2,1,0)*('PC-CV_Lanchonete CV'!$C19+'PC-CV_Lanchonete CV'!$C23)*$NB$6</f>
        <v>11000</v>
      </c>
      <c r="GO7" s="306">
        <f>IF($ND$6&lt;=GO$2,1,0)*('PC-CV_Lanchonete CV'!$C19+'PC-CV_Lanchonete CV'!$C23)*$NB$6</f>
        <v>11000</v>
      </c>
      <c r="GP7" s="306">
        <f>IF($ND$6&lt;=GP$2,1,0)*('PC-CV_Lanchonete CV'!$C19+'PC-CV_Lanchonete CV'!$C23)*$NB$6</f>
        <v>11000</v>
      </c>
      <c r="GQ7" s="306">
        <f>IF($ND$6&lt;=GQ$2,1,0)*('PC-CV_Lanchonete CV'!$C19+'PC-CV_Lanchonete CV'!$C23)*$NB$6</f>
        <v>11000</v>
      </c>
      <c r="GR7" s="306">
        <f>IF($ND$6&lt;=GR$2,1,0)*('PC-CV_Lanchonete CV'!$C19+'PC-CV_Lanchonete CV'!$C23)*$NB$6</f>
        <v>11000</v>
      </c>
      <c r="GS7" s="306">
        <f>IF($ND$6&lt;=GS$2,1,0)*('PC-CV_Lanchonete CV'!$C19+'PC-CV_Lanchonete CV'!$C23)*$NB$6</f>
        <v>11000</v>
      </c>
      <c r="GT7" s="306">
        <f>IF($ND$6&lt;=GT$2,1,0)*('PC-CV_Lanchonete CV'!$C19+'PC-CV_Lanchonete CV'!$C23)*$NB$6</f>
        <v>11000</v>
      </c>
      <c r="GU7" s="306">
        <f>IF($ND$6&lt;=GU$2,1,0)*('PC-CV_Lanchonete CV'!$C19+'PC-CV_Lanchonete CV'!$C23)*$NB$6</f>
        <v>11000</v>
      </c>
      <c r="GV7" s="306">
        <f>IF($ND$6&lt;=GV$2,1,0)*('PC-CV_Lanchonete CV'!$C19+'PC-CV_Lanchonete CV'!$C23)*$NB$6</f>
        <v>11000</v>
      </c>
      <c r="GW7" s="306">
        <f>IF($ND$6&lt;=GW$2,1,0)*('PC-CV_Lanchonete CV'!$C19+'PC-CV_Lanchonete CV'!$C23)*$NB$6</f>
        <v>11000</v>
      </c>
      <c r="GX7" s="306">
        <f>IF($ND$6&lt;=GX$2,1,0)*('PC-CV_Lanchonete CV'!$C19+'PC-CV_Lanchonete CV'!$C23)*$NB$6</f>
        <v>11000</v>
      </c>
      <c r="GY7" s="306">
        <f>IF($ND$6&lt;=GY$2,1,0)*('PC-CV_Lanchonete CV'!$C19+'PC-CV_Lanchonete CV'!$C23)*$NB$6</f>
        <v>11000</v>
      </c>
      <c r="GZ7" s="306">
        <f>IF($ND$6&lt;=GZ$2,1,0)*('PC-CV_Lanchonete CV'!$C19+'PC-CV_Lanchonete CV'!$C23)*$NB$6</f>
        <v>11000</v>
      </c>
      <c r="HA7" s="306">
        <f>IF($ND$6&lt;=HA$2,1,0)*('PC-CV_Lanchonete CV'!$C19+'PC-CV_Lanchonete CV'!$C23)*$NB$6</f>
        <v>11000</v>
      </c>
      <c r="HB7" s="306">
        <f>IF($ND$6&lt;=HB$2,1,0)*('PC-CV_Lanchonete CV'!$C19+'PC-CV_Lanchonete CV'!$C23)*$NB$6</f>
        <v>11000</v>
      </c>
      <c r="HC7" s="306">
        <f>IF($ND$6&lt;=HC$2,1,0)*('PC-CV_Lanchonete CV'!$C19+'PC-CV_Lanchonete CV'!$C23)*$NB$6</f>
        <v>11000</v>
      </c>
      <c r="HD7" s="306">
        <f>IF($ND$6&lt;=HD$2,1,0)*('PC-CV_Lanchonete CV'!$C19+'PC-CV_Lanchonete CV'!$C23)*$NB$6</f>
        <v>11000</v>
      </c>
      <c r="HE7" s="306">
        <f>IF($ND$6&lt;=HE$2,1,0)*('PC-CV_Lanchonete CV'!$C19+'PC-CV_Lanchonete CV'!$C23)*$NB$6</f>
        <v>11000</v>
      </c>
      <c r="HF7" s="306">
        <f>IF($ND$6&lt;=HF$2,1,0)*('PC-CV_Lanchonete CV'!$C19+'PC-CV_Lanchonete CV'!$C23)*$NB$6</f>
        <v>11000</v>
      </c>
      <c r="HG7" s="306">
        <f>IF($ND$6&lt;=HG$2,1,0)*('PC-CV_Lanchonete CV'!$C19+'PC-CV_Lanchonete CV'!$C23)*$NB$6</f>
        <v>11000</v>
      </c>
      <c r="HH7" s="306">
        <f>IF($ND$6&lt;=HH$2,1,0)*('PC-CV_Lanchonete CV'!$C19+'PC-CV_Lanchonete CV'!$C23)*$NB$6</f>
        <v>11000</v>
      </c>
      <c r="HI7" s="306">
        <f>IF($ND$6&lt;=HI$2,1,0)*('PC-CV_Lanchonete CV'!$C19+'PC-CV_Lanchonete CV'!$C23)*$NB$6</f>
        <v>11000</v>
      </c>
      <c r="HJ7" s="306">
        <f>IF($ND$6&lt;=HJ$2,1,0)*('PC-CV_Lanchonete CV'!$C19+'PC-CV_Lanchonete CV'!$C23)*$NB$6</f>
        <v>11000</v>
      </c>
      <c r="HK7" s="306">
        <f>IF($ND$6&lt;=HK$2,1,0)*('PC-CV_Lanchonete CV'!$C19+'PC-CV_Lanchonete CV'!$C23)*$NB$6</f>
        <v>11000</v>
      </c>
      <c r="HL7" s="306">
        <f>IF($ND$6&lt;=HL$2,1,0)*('PC-CV_Lanchonete CV'!$C19+'PC-CV_Lanchonete CV'!$C23)*$NB$6</f>
        <v>11000</v>
      </c>
      <c r="HM7" s="306">
        <f>IF($ND$6&lt;=HM$2,1,0)*('PC-CV_Lanchonete CV'!$C19+'PC-CV_Lanchonete CV'!$C23)*$NB$6</f>
        <v>11000</v>
      </c>
      <c r="HN7" s="306">
        <f>IF($ND$6&lt;=HN$2,1,0)*('PC-CV_Lanchonete CV'!$C19+'PC-CV_Lanchonete CV'!$C23)*$NB$6</f>
        <v>11000</v>
      </c>
      <c r="HO7" s="306">
        <f>IF($ND$6&lt;=HO$2,1,0)*('PC-CV_Lanchonete CV'!$C19+'PC-CV_Lanchonete CV'!$C23)*$NB$6</f>
        <v>11000</v>
      </c>
      <c r="HP7" s="306">
        <f>IF($ND$6&lt;=HP$2,1,0)*('PC-CV_Lanchonete CV'!$C19+'PC-CV_Lanchonete CV'!$C23)*$NB$6</f>
        <v>11000</v>
      </c>
      <c r="HQ7" s="306">
        <f>IF($ND$6&lt;=HQ$2,1,0)*('PC-CV_Lanchonete CV'!$C19+'PC-CV_Lanchonete CV'!$C23)*$NB$6</f>
        <v>11000</v>
      </c>
      <c r="HR7" s="306">
        <f>IF($ND$6&lt;=HR$2,1,0)*('PC-CV_Lanchonete CV'!$C19+'PC-CV_Lanchonete CV'!$C23)*$NB$6</f>
        <v>11000</v>
      </c>
      <c r="HS7" s="306">
        <f>IF($ND$6&lt;=HS$2,1,0)*('PC-CV_Lanchonete CV'!$C19+'PC-CV_Lanchonete CV'!$C23)*$NB$6</f>
        <v>11000</v>
      </c>
      <c r="HT7" s="306">
        <f>IF($ND$6&lt;=HT$2,1,0)*('PC-CV_Lanchonete CV'!$C19+'PC-CV_Lanchonete CV'!$C23)*$NB$6</f>
        <v>11000</v>
      </c>
      <c r="HU7" s="306">
        <f>IF($ND$6&lt;=HU$2,1,0)*('PC-CV_Lanchonete CV'!$C19+'PC-CV_Lanchonete CV'!$C23)*$NB$6</f>
        <v>11000</v>
      </c>
      <c r="HV7" s="306">
        <f>IF($ND$6&lt;=HV$2,1,0)*('PC-CV_Lanchonete CV'!$C19+'PC-CV_Lanchonete CV'!$C23)*$NB$6</f>
        <v>11000</v>
      </c>
      <c r="HW7" s="306">
        <f>IF($ND$6&lt;=HW$2,1,0)*('PC-CV_Lanchonete CV'!$C19+'PC-CV_Lanchonete CV'!$C23)*$NB$6</f>
        <v>11000</v>
      </c>
      <c r="HX7" s="306">
        <f>IF($ND$6&lt;=HX$2,1,0)*('PC-CV_Lanchonete CV'!$C19+'PC-CV_Lanchonete CV'!$C23)*$NB$6</f>
        <v>11000</v>
      </c>
      <c r="HY7" s="306">
        <f>IF($ND$6&lt;=HY$2,1,0)*('PC-CV_Lanchonete CV'!$C19+'PC-CV_Lanchonete CV'!$C23)*$NB$6</f>
        <v>11000</v>
      </c>
      <c r="HZ7" s="306">
        <f>IF($ND$6&lt;=HZ$2,1,0)*('PC-CV_Lanchonete CV'!$C19+'PC-CV_Lanchonete CV'!$C23)*$NB$6</f>
        <v>11000</v>
      </c>
      <c r="IA7" s="306">
        <f>IF($ND$6&lt;=IA$2,1,0)*('PC-CV_Lanchonete CV'!$C19+'PC-CV_Lanchonete CV'!$C23)*$NB$6</f>
        <v>11000</v>
      </c>
      <c r="IB7" s="306">
        <f>IF($ND$6&lt;=IB$2,1,0)*('PC-CV_Lanchonete CV'!$C19+'PC-CV_Lanchonete CV'!$C23)*$NB$6</f>
        <v>11000</v>
      </c>
      <c r="IC7" s="306">
        <f>IF($ND$6&lt;=IC$2,1,0)*('PC-CV_Lanchonete CV'!$C19+'PC-CV_Lanchonete CV'!$C23)*$NB$6</f>
        <v>11000</v>
      </c>
      <c r="ID7" s="306">
        <f>IF($ND$6&lt;=ID$2,1,0)*('PC-CV_Lanchonete CV'!$C19+'PC-CV_Lanchonete CV'!$C23)*$NB$6</f>
        <v>11000</v>
      </c>
      <c r="IE7" s="306">
        <f>IF($ND$6&lt;=IE$2,1,0)*('PC-CV_Lanchonete CV'!$C19+'PC-CV_Lanchonete CV'!$C23)*$NB$6</f>
        <v>11000</v>
      </c>
      <c r="IF7" s="306">
        <f>IF($ND$6&lt;=IF$2,1,0)*('PC-CV_Lanchonete CV'!$C19+'PC-CV_Lanchonete CV'!$C23)*$NB$6</f>
        <v>11000</v>
      </c>
      <c r="IG7" s="306">
        <f>IF($ND$6&lt;=IG$2,1,0)*('PC-CV_Lanchonete CV'!$C19+'PC-CV_Lanchonete CV'!$C23)*$NB$6</f>
        <v>11000</v>
      </c>
      <c r="IH7" s="306">
        <f>IF($ND$6&lt;=IH$2,1,0)*('PC-CV_Lanchonete CV'!$C19+'PC-CV_Lanchonete CV'!$C23)*$NB$6</f>
        <v>11000</v>
      </c>
      <c r="II7" s="306">
        <f>IF($ND$6&lt;=II$2,1,0)*('PC-CV_Lanchonete CV'!$C19+'PC-CV_Lanchonete CV'!$C23)*$NB$6</f>
        <v>11000</v>
      </c>
      <c r="IJ7" s="306">
        <f>IF($ND$6&lt;=IJ$2,1,0)*('PC-CV_Lanchonete CV'!$C19+'PC-CV_Lanchonete CV'!$C23)*$NB$6</f>
        <v>11000</v>
      </c>
      <c r="IK7" s="306">
        <f>IF($ND$6&lt;=IK$2,1,0)*('PC-CV_Lanchonete CV'!$C19+'PC-CV_Lanchonete CV'!$C23)*$NB$6</f>
        <v>11000</v>
      </c>
      <c r="IL7" s="306">
        <f>IF($ND$6&lt;=IL$2,1,0)*('PC-CV_Lanchonete CV'!$C19+'PC-CV_Lanchonete CV'!$C23)*$NB$6</f>
        <v>11000</v>
      </c>
      <c r="IM7" s="306">
        <f>IF($ND$6&lt;=IM$2,1,0)*('PC-CV_Lanchonete CV'!$C19+'PC-CV_Lanchonete CV'!$C23)*$NB$6</f>
        <v>11000</v>
      </c>
      <c r="IN7" s="306">
        <f>IF($ND$6&lt;=IN$2,1,0)*('PC-CV_Lanchonete CV'!$C19+'PC-CV_Lanchonete CV'!$C23)*$NB$6</f>
        <v>11000</v>
      </c>
      <c r="IO7" s="306">
        <f>IF($ND$6&lt;=IO$2,1,0)*('PC-CV_Lanchonete CV'!$C19+'PC-CV_Lanchonete CV'!$C23)*$NB$6</f>
        <v>11000</v>
      </c>
      <c r="IP7" s="306">
        <f>IF($ND$6&lt;=IP$2,1,0)*('PC-CV_Lanchonete CV'!$C19+'PC-CV_Lanchonete CV'!$C23)*$NB$6</f>
        <v>11000</v>
      </c>
      <c r="IQ7" s="306">
        <f>IF($ND$6&lt;=IQ$2,1,0)*('PC-CV_Lanchonete CV'!$C19+'PC-CV_Lanchonete CV'!$C23)*$NB$6</f>
        <v>11000</v>
      </c>
      <c r="IR7" s="306">
        <f>IF($ND$6&lt;=IR$2,1,0)*('PC-CV_Lanchonete CV'!$C19+'PC-CV_Lanchonete CV'!$C23)*$NB$6</f>
        <v>11000</v>
      </c>
      <c r="IS7" s="306">
        <f>IF($ND$6&lt;=IS$2,1,0)*('PC-CV_Lanchonete CV'!$C19+'PC-CV_Lanchonete CV'!$C23)*$NB$6</f>
        <v>11000</v>
      </c>
      <c r="IT7" s="306">
        <f>IF($ND$6&lt;=IT$2,1,0)*('PC-CV_Lanchonete CV'!$C19+'PC-CV_Lanchonete CV'!$C23)*$NB$6</f>
        <v>11000</v>
      </c>
      <c r="IU7" s="306">
        <f>IF($ND$6&lt;=IU$2,1,0)*('PC-CV_Lanchonete CV'!$C19+'PC-CV_Lanchonete CV'!$C23)*$NB$6</f>
        <v>11000</v>
      </c>
      <c r="IV7" s="306">
        <f>IF($ND$6&lt;=IV$2,1,0)*('PC-CV_Lanchonete CV'!$C19+'PC-CV_Lanchonete CV'!$C23)*$NB$6</f>
        <v>11000</v>
      </c>
      <c r="IW7" s="306">
        <f>IF($ND$6&lt;=IW$2,1,0)*('PC-CV_Lanchonete CV'!$C19+'PC-CV_Lanchonete CV'!$C23)*$NB$6</f>
        <v>11000</v>
      </c>
      <c r="IX7" s="306">
        <f>IF($ND$6&lt;=IX$2,1,0)*('PC-CV_Lanchonete CV'!$C19+'PC-CV_Lanchonete CV'!$C23)*$NB$6</f>
        <v>11000</v>
      </c>
      <c r="IY7" s="306">
        <f>IF($ND$6&lt;=IY$2,1,0)*('PC-CV_Lanchonete CV'!$C19+'PC-CV_Lanchonete CV'!$C23)*$NB$6</f>
        <v>11000</v>
      </c>
      <c r="IZ7" s="306">
        <f>IF($ND$6&lt;=IZ$2,1,0)*('PC-CV_Lanchonete CV'!$C19+'PC-CV_Lanchonete CV'!$C23)*$NB$6</f>
        <v>11000</v>
      </c>
      <c r="JA7" s="306">
        <f>IF($ND$6&lt;=JA$2,1,0)*('PC-CV_Lanchonete CV'!$C19+'PC-CV_Lanchonete CV'!$C23)*$NB$6</f>
        <v>11000</v>
      </c>
      <c r="JB7" s="306">
        <f>IF($ND$6&lt;=JB$2,1,0)*('PC-CV_Lanchonete CV'!$C19+'PC-CV_Lanchonete CV'!$C23)*$NB$6</f>
        <v>11000</v>
      </c>
      <c r="JC7" s="306">
        <f>IF($ND$6&lt;=JC$2,1,0)*('PC-CV_Lanchonete CV'!$C19+'PC-CV_Lanchonete CV'!$C23)*$NB$6</f>
        <v>11000</v>
      </c>
      <c r="JD7" s="306">
        <f>IF($ND$6&lt;=JD$2,1,0)*('PC-CV_Lanchonete CV'!$C19+'PC-CV_Lanchonete CV'!$C23)*$NB$6</f>
        <v>11000</v>
      </c>
      <c r="JE7" s="306">
        <f>IF($ND$6&lt;=JE$2,1,0)*('PC-CV_Lanchonete CV'!$C19+'PC-CV_Lanchonete CV'!$C23)*$NB$6</f>
        <v>11000</v>
      </c>
      <c r="JF7" s="306">
        <f>IF($ND$6&lt;=JF$2,1,0)*('PC-CV_Lanchonete CV'!$C19+'PC-CV_Lanchonete CV'!$C23)*$NB$6</f>
        <v>11000</v>
      </c>
      <c r="JG7" s="306">
        <f>IF($ND$6&lt;=JG$2,1,0)*('PC-CV_Lanchonete CV'!$C19+'PC-CV_Lanchonete CV'!$C23)*$NB$6</f>
        <v>11000</v>
      </c>
      <c r="JH7" s="306">
        <f>IF($ND$6&lt;=JH$2,1,0)*('PC-CV_Lanchonete CV'!$C19+'PC-CV_Lanchonete CV'!$C23)*$NB$6</f>
        <v>11000</v>
      </c>
      <c r="JI7" s="306">
        <f>IF($ND$6&lt;=JI$2,1,0)*('PC-CV_Lanchonete CV'!$C19+'PC-CV_Lanchonete CV'!$C23)*$NB$6</f>
        <v>11000</v>
      </c>
      <c r="JJ7" s="306">
        <f>IF($ND$6&lt;=JJ$2,1,0)*('PC-CV_Lanchonete CV'!$C19+'PC-CV_Lanchonete CV'!$C23)*$NB$6</f>
        <v>11000</v>
      </c>
      <c r="JK7" s="306">
        <f>IF($ND$6&lt;=JK$2,1,0)*('PC-CV_Lanchonete CV'!$C19+'PC-CV_Lanchonete CV'!$C23)*$NB$6</f>
        <v>11000</v>
      </c>
      <c r="JL7" s="306">
        <f>IF($ND$6&lt;=JL$2,1,0)*('PC-CV_Lanchonete CV'!$C19+'PC-CV_Lanchonete CV'!$C23)*$NB$6</f>
        <v>11000</v>
      </c>
      <c r="JM7" s="306">
        <f>IF($ND$6&lt;=JM$2,1,0)*('PC-CV_Lanchonete CV'!$C19+'PC-CV_Lanchonete CV'!$C23)*$NB$6</f>
        <v>11000</v>
      </c>
      <c r="JN7" s="306">
        <f>IF($ND$6&lt;=JN$2,1,0)*('PC-CV_Lanchonete CV'!$C19+'PC-CV_Lanchonete CV'!$C23)*$NB$6</f>
        <v>11000</v>
      </c>
      <c r="JO7" s="306">
        <f>IF($ND$6&lt;=JO$2,1,0)*('PC-CV_Lanchonete CV'!$C19+'PC-CV_Lanchonete CV'!$C23)*$NB$6</f>
        <v>11000</v>
      </c>
      <c r="JP7" s="306">
        <f>IF($ND$6&lt;=JP$2,1,0)*('PC-CV_Lanchonete CV'!$C19+'PC-CV_Lanchonete CV'!$C23)*$NB$6</f>
        <v>11000</v>
      </c>
      <c r="JQ7" s="306">
        <f>IF($ND$6&lt;=JQ$2,1,0)*('PC-CV_Lanchonete CV'!$C19+'PC-CV_Lanchonete CV'!$C23)*$NB$6</f>
        <v>11000</v>
      </c>
      <c r="JR7" s="306">
        <f>IF($ND$6&lt;=JR$2,1,0)*('PC-CV_Lanchonete CV'!$C19+'PC-CV_Lanchonete CV'!$C23)*$NB$6</f>
        <v>11000</v>
      </c>
      <c r="JS7" s="306">
        <f>IF($ND$6&lt;=JS$2,1,0)*('PC-CV_Lanchonete CV'!$C19+'PC-CV_Lanchonete CV'!$C23)*$NB$6</f>
        <v>11000</v>
      </c>
      <c r="JT7" s="306">
        <f>IF($ND$6&lt;=JT$2,1,0)*('PC-CV_Lanchonete CV'!$C19+'PC-CV_Lanchonete CV'!$C23)*$NB$6</f>
        <v>11000</v>
      </c>
      <c r="JU7" s="306">
        <f>IF($ND$6&lt;=JU$2,1,0)*('PC-CV_Lanchonete CV'!$C19+'PC-CV_Lanchonete CV'!$C23)*$NB$6</f>
        <v>11000</v>
      </c>
      <c r="JV7" s="306">
        <f>IF($ND$6&lt;=JV$2,1,0)*('PC-CV_Lanchonete CV'!$C19+'PC-CV_Lanchonete CV'!$C23)*$NB$6</f>
        <v>11000</v>
      </c>
      <c r="JW7" s="306">
        <f>IF($ND$6&lt;=JW$2,1,0)*('PC-CV_Lanchonete CV'!$C19+'PC-CV_Lanchonete CV'!$C23)*$NB$6</f>
        <v>11000</v>
      </c>
      <c r="JX7" s="306">
        <f>IF($ND$6&lt;=JX$2,1,0)*('PC-CV_Lanchonete CV'!$C19+'PC-CV_Lanchonete CV'!$C23)*$NB$6</f>
        <v>11000</v>
      </c>
      <c r="JY7" s="306">
        <f>IF($ND$6&lt;=JY$2,1,0)*('PC-CV_Lanchonete CV'!$C19+'PC-CV_Lanchonete CV'!$C23)*$NB$6</f>
        <v>11000</v>
      </c>
      <c r="JZ7" s="306">
        <f>IF($ND$6&lt;=JZ$2,1,0)*('PC-CV_Lanchonete CV'!$C19+'PC-CV_Lanchonete CV'!$C23)*$NB$6</f>
        <v>11000</v>
      </c>
      <c r="KA7" s="306">
        <f>IF($ND$6&lt;=KA$2,1,0)*('PC-CV_Lanchonete CV'!$C19+'PC-CV_Lanchonete CV'!$C23)*$NB$6</f>
        <v>11000</v>
      </c>
      <c r="KB7" s="306">
        <f>IF($ND$6&lt;=KB$2,1,0)*('PC-CV_Lanchonete CV'!$C19+'PC-CV_Lanchonete CV'!$C23)*$NB$6</f>
        <v>11000</v>
      </c>
      <c r="KC7" s="306">
        <f>IF($ND$6&lt;=KC$2,1,0)*('PC-CV_Lanchonete CV'!$C19+'PC-CV_Lanchonete CV'!$C23)*$NB$6</f>
        <v>11000</v>
      </c>
      <c r="KD7" s="306">
        <f>IF($ND$6&lt;=KD$2,1,0)*('PC-CV_Lanchonete CV'!$C19+'PC-CV_Lanchonete CV'!$C23)*$NB$6</f>
        <v>11000</v>
      </c>
      <c r="KE7" s="306">
        <f>IF($ND$6&lt;=KE$2,1,0)*('PC-CV_Lanchonete CV'!$C19+'PC-CV_Lanchonete CV'!$C23)*$NB$6</f>
        <v>11000</v>
      </c>
      <c r="KF7" s="306">
        <f>IF($ND$6&lt;=KF$2,1,0)*('PC-CV_Lanchonete CV'!$C19+'PC-CV_Lanchonete CV'!$C23)*$NB$6</f>
        <v>11000</v>
      </c>
      <c r="KG7" s="306">
        <f>IF($ND$6&lt;=KG$2,1,0)*('PC-CV_Lanchonete CV'!$C19+'PC-CV_Lanchonete CV'!$C23)*$NB$6</f>
        <v>11000</v>
      </c>
      <c r="KH7" s="306">
        <f>IF($ND$6&lt;=KH$2,1,0)*('PC-CV_Lanchonete CV'!$C19+'PC-CV_Lanchonete CV'!$C23)*$NB$6</f>
        <v>11000</v>
      </c>
      <c r="KI7" s="306">
        <f>IF($ND$6&lt;=KI$2,1,0)*('PC-CV_Lanchonete CV'!$C19+'PC-CV_Lanchonete CV'!$C23)*$NB$6</f>
        <v>11000</v>
      </c>
      <c r="KJ7" s="306">
        <f>IF($ND$6&lt;=KJ$2,1,0)*('PC-CV_Lanchonete CV'!$C19+'PC-CV_Lanchonete CV'!$C23)*$NB$6</f>
        <v>11000</v>
      </c>
      <c r="KK7" s="306">
        <f>IF($ND$6&lt;=KK$2,1,0)*('PC-CV_Lanchonete CV'!$C19+'PC-CV_Lanchonete CV'!$C23)*$NB$6</f>
        <v>11000</v>
      </c>
      <c r="KL7" s="306">
        <f>IF($ND$6&lt;=KL$2,1,0)*('PC-CV_Lanchonete CV'!$C19+'PC-CV_Lanchonete CV'!$C23)*$NB$6</f>
        <v>11000</v>
      </c>
      <c r="KM7" s="306">
        <f>IF($ND$6&lt;=KM$2,1,0)*('PC-CV_Lanchonete CV'!$C19+'PC-CV_Lanchonete CV'!$C23)*$NB$6</f>
        <v>11000</v>
      </c>
      <c r="KN7" s="306">
        <f>IF($ND$6&lt;=KN$2,1,0)*('PC-CV_Lanchonete CV'!$C19+'PC-CV_Lanchonete CV'!$C23)*$NB$6</f>
        <v>11000</v>
      </c>
      <c r="KO7" s="306">
        <f>IF($ND$6&lt;=KO$2,1,0)*('PC-CV_Lanchonete CV'!$C19+'PC-CV_Lanchonete CV'!$C23)*$NB$6</f>
        <v>11000</v>
      </c>
      <c r="KP7" s="306">
        <f>IF($ND$6&lt;=KP$2,1,0)*('PC-CV_Lanchonete CV'!$C19+'PC-CV_Lanchonete CV'!$C23)*$NB$6</f>
        <v>11000</v>
      </c>
      <c r="KQ7" s="306">
        <f>IF($ND$6&lt;=KQ$2,1,0)*('PC-CV_Lanchonete CV'!$C19+'PC-CV_Lanchonete CV'!$C23)*$NB$6</f>
        <v>11000</v>
      </c>
      <c r="KR7" s="306">
        <f>IF($ND$6&lt;=KR$2,1,0)*('PC-CV_Lanchonete CV'!$C19+'PC-CV_Lanchonete CV'!$C23)*$NB$6</f>
        <v>11000</v>
      </c>
      <c r="KS7" s="306">
        <f>IF($ND$6&lt;=KS$2,1,0)*('PC-CV_Lanchonete CV'!$C19+'PC-CV_Lanchonete CV'!$C23)*$NB$6</f>
        <v>11000</v>
      </c>
      <c r="KT7" s="306">
        <f>IF($ND$6&lt;=KT$2,1,0)*('PC-CV_Lanchonete CV'!$C19+'PC-CV_Lanchonete CV'!$C23)*$NB$6</f>
        <v>11000</v>
      </c>
      <c r="KU7" s="306">
        <f>IF($ND$6&lt;=KU$2,1,0)*('PC-CV_Lanchonete CV'!$C19+'PC-CV_Lanchonete CV'!$C23)*$NB$6</f>
        <v>11000</v>
      </c>
      <c r="KV7" s="306">
        <f>IF($ND$6&lt;=KV$2,1,0)*('PC-CV_Lanchonete CV'!$C19+'PC-CV_Lanchonete CV'!$C23)*$NB$6</f>
        <v>11000</v>
      </c>
      <c r="KW7" s="306">
        <f>IF($ND$6&lt;=KW$2,1,0)*('PC-CV_Lanchonete CV'!$C19+'PC-CV_Lanchonete CV'!$C23)*$NB$6</f>
        <v>11000</v>
      </c>
      <c r="KX7" s="306">
        <f>IF($ND$6&lt;=KX$2,1,0)*('PC-CV_Lanchonete CV'!$C19+'PC-CV_Lanchonete CV'!$C23)*$NB$6</f>
        <v>11000</v>
      </c>
      <c r="KY7" s="306">
        <f>IF($ND$6&lt;=KY$2,1,0)*('PC-CV_Lanchonete CV'!$C19+'PC-CV_Lanchonete CV'!$C23)*$NB$6</f>
        <v>11000</v>
      </c>
      <c r="KZ7" s="306">
        <f>IF($ND$6&lt;=KZ$2,1,0)*('PC-CV_Lanchonete CV'!$C19+'PC-CV_Lanchonete CV'!$C23)*$NB$6</f>
        <v>11000</v>
      </c>
      <c r="LA7" s="306">
        <f>IF($ND$6&lt;=LA$2,1,0)*('PC-CV_Lanchonete CV'!$C19+'PC-CV_Lanchonete CV'!$C23)*$NB$6</f>
        <v>11000</v>
      </c>
      <c r="LB7" s="306">
        <f>IF($ND$6&lt;=LB$2,1,0)*('PC-CV_Lanchonete CV'!$C19+'PC-CV_Lanchonete CV'!$C23)*$NB$6</f>
        <v>11000</v>
      </c>
      <c r="LC7" s="306">
        <f>IF($ND$6&lt;=LC$2,1,0)*('PC-CV_Lanchonete CV'!$C19+'PC-CV_Lanchonete CV'!$C23)*$NB$6</f>
        <v>11000</v>
      </c>
      <c r="LD7" s="306">
        <f>IF($ND$6&lt;=LD$2,1,0)*('PC-CV_Lanchonete CV'!$C19+'PC-CV_Lanchonete CV'!$C23)*$NB$6</f>
        <v>11000</v>
      </c>
      <c r="LE7" s="306">
        <f>IF($ND$6&lt;=LE$2,1,0)*('PC-CV_Lanchonete CV'!$C19+'PC-CV_Lanchonete CV'!$C23)*$NB$6</f>
        <v>11000</v>
      </c>
      <c r="LF7" s="306">
        <f>IF($ND$6&lt;=LF$2,1,0)*('PC-CV_Lanchonete CV'!$C19+'PC-CV_Lanchonete CV'!$C23)*$NB$6</f>
        <v>11000</v>
      </c>
      <c r="LG7" s="306">
        <f>IF($ND$6&lt;=LG$2,1,0)*('PC-CV_Lanchonete CV'!$C19+'PC-CV_Lanchonete CV'!$C23)*$NB$6</f>
        <v>11000</v>
      </c>
      <c r="LH7" s="306">
        <f>IF($ND$6&lt;=LH$2,1,0)*('PC-CV_Lanchonete CV'!$C19+'PC-CV_Lanchonete CV'!$C23)*$NB$6</f>
        <v>11000</v>
      </c>
      <c r="LI7" s="306">
        <f>IF($ND$6&lt;=LI$2,1,0)*('PC-CV_Lanchonete CV'!$C19+'PC-CV_Lanchonete CV'!$C23)*$NB$6</f>
        <v>11000</v>
      </c>
      <c r="LJ7" s="306">
        <f>IF($ND$6&lt;=LJ$2,1,0)*('PC-CV_Lanchonete CV'!$C19+'PC-CV_Lanchonete CV'!$C23)*$NB$6</f>
        <v>11000</v>
      </c>
      <c r="LK7" s="306">
        <f>IF($ND$6&lt;=LK$2,1,0)*('PC-CV_Lanchonete CV'!$C19+'PC-CV_Lanchonete CV'!$C23)*$NB$6</f>
        <v>11000</v>
      </c>
      <c r="LL7" s="306">
        <f>IF($ND$6&lt;=LL$2,1,0)*('PC-CV_Lanchonete CV'!$C19+'PC-CV_Lanchonete CV'!$C23)*$NB$6</f>
        <v>11000</v>
      </c>
      <c r="LM7" s="306">
        <f>IF($ND$6&lt;=LM$2,1,0)*('PC-CV_Lanchonete CV'!$C19+'PC-CV_Lanchonete CV'!$C23)*$NB$6</f>
        <v>11000</v>
      </c>
      <c r="LN7" s="306">
        <f>IF($ND$6&lt;=LN$2,1,0)*('PC-CV_Lanchonete CV'!$C19+'PC-CV_Lanchonete CV'!$C23)*$NB$6</f>
        <v>11000</v>
      </c>
      <c r="LO7" s="306">
        <f>IF($ND$6&lt;=LO$2,1,0)*('PC-CV_Lanchonete CV'!$C19+'PC-CV_Lanchonete CV'!$C23)*$NB$6</f>
        <v>11000</v>
      </c>
      <c r="LP7" s="306">
        <f>IF($ND$6&lt;=LP$2,1,0)*('PC-CV_Lanchonete CV'!$C19+'PC-CV_Lanchonete CV'!$C23)*$NB$6</f>
        <v>11000</v>
      </c>
      <c r="LQ7" s="306">
        <f>IF($ND$6&lt;=LQ$2,1,0)*('PC-CV_Lanchonete CV'!$C19+'PC-CV_Lanchonete CV'!$C23)*$NB$6</f>
        <v>11000</v>
      </c>
      <c r="LR7" s="306">
        <f>IF($ND$6&lt;=LR$2,1,0)*('PC-CV_Lanchonete CV'!$C19+'PC-CV_Lanchonete CV'!$C23)*$NB$6</f>
        <v>11000</v>
      </c>
      <c r="LS7" s="306">
        <f>IF($ND$6&lt;=LS$2,1,0)*('PC-CV_Lanchonete CV'!$C19+'PC-CV_Lanchonete CV'!$C23)*$NB$6</f>
        <v>11000</v>
      </c>
      <c r="LT7" s="306">
        <f>IF($ND$6&lt;=LT$2,1,0)*('PC-CV_Lanchonete CV'!$C19+'PC-CV_Lanchonete CV'!$C23)*$NB$6</f>
        <v>11000</v>
      </c>
      <c r="LU7" s="306">
        <f>IF($ND$6&lt;=LU$2,1,0)*('PC-CV_Lanchonete CV'!$C19+'PC-CV_Lanchonete CV'!$C23)*$NB$6</f>
        <v>11000</v>
      </c>
      <c r="LV7" s="306">
        <f>IF($ND$6&lt;=LV$2,1,0)*('PC-CV_Lanchonete CV'!$C19+'PC-CV_Lanchonete CV'!$C23)*$NB$6</f>
        <v>11000</v>
      </c>
      <c r="LW7" s="306">
        <f>IF($ND$6&lt;=LW$2,1,0)*('PC-CV_Lanchonete CV'!$C19+'PC-CV_Lanchonete CV'!$C23)*$NB$6</f>
        <v>11000</v>
      </c>
      <c r="LX7" s="306">
        <f>IF($ND$6&lt;=LX$2,1,0)*('PC-CV_Lanchonete CV'!$C19+'PC-CV_Lanchonete CV'!$C23)*$NB$6</f>
        <v>11000</v>
      </c>
      <c r="LY7" s="306">
        <f>IF($ND$6&lt;=LY$2,1,0)*('PC-CV_Lanchonete CV'!$C19+'PC-CV_Lanchonete CV'!$C23)*$NB$6</f>
        <v>11000</v>
      </c>
      <c r="LZ7" s="306">
        <f>IF($ND$6&lt;=LZ$2,1,0)*('PC-CV_Lanchonete CV'!$C19+'PC-CV_Lanchonete CV'!$C23)*$NB$6</f>
        <v>11000</v>
      </c>
      <c r="MA7" s="306">
        <f>IF($ND$6&lt;=MA$2,1,0)*('PC-CV_Lanchonete CV'!$C19+'PC-CV_Lanchonete CV'!$C23)*$NB$6</f>
        <v>11000</v>
      </c>
      <c r="MB7" s="306">
        <f>IF($ND$6&lt;=MB$2,1,0)*('PC-CV_Lanchonete CV'!$C19+'PC-CV_Lanchonete CV'!$C23)*$NB$6</f>
        <v>11000</v>
      </c>
      <c r="MC7" s="306">
        <f>IF($ND$6&lt;=MC$2,1,0)*('PC-CV_Lanchonete CV'!$C19+'PC-CV_Lanchonete CV'!$C23)*$NB$6</f>
        <v>11000</v>
      </c>
      <c r="MD7" s="306">
        <f>IF($ND$6&lt;=MD$2,1,0)*('PC-CV_Lanchonete CV'!$C19+'PC-CV_Lanchonete CV'!$C23)*$NB$6</f>
        <v>11000</v>
      </c>
      <c r="ME7" s="306">
        <f>IF($ND$6&lt;=ME$2,1,0)*('PC-CV_Lanchonete CV'!$C19+'PC-CV_Lanchonete CV'!$C23)*$NB$6</f>
        <v>11000</v>
      </c>
      <c r="MF7" s="306">
        <f>IF($ND$6&lt;=MF$2,1,0)*('PC-CV_Lanchonete CV'!$C19+'PC-CV_Lanchonete CV'!$C23)*$NB$6</f>
        <v>11000</v>
      </c>
      <c r="MG7" s="306">
        <f>IF($ND$6&lt;=MG$2,1,0)*('PC-CV_Lanchonete CV'!$C19+'PC-CV_Lanchonete CV'!$C23)*$NB$6</f>
        <v>11000</v>
      </c>
      <c r="MH7" s="306">
        <f>IF($ND$6&lt;=MH$2,1,0)*('PC-CV_Lanchonete CV'!$C19+'PC-CV_Lanchonete CV'!$C23)*$NB$6</f>
        <v>11000</v>
      </c>
      <c r="MI7" s="306">
        <f>IF($ND$6&lt;=MI$2,1,0)*('PC-CV_Lanchonete CV'!$C19+'PC-CV_Lanchonete CV'!$C23)*$NB$6</f>
        <v>11000</v>
      </c>
      <c r="MJ7" s="306">
        <f>IF($ND$6&lt;=MJ$2,1,0)*('PC-CV_Lanchonete CV'!$C19+'PC-CV_Lanchonete CV'!$C23)*$NB$6</f>
        <v>11000</v>
      </c>
      <c r="MK7" s="306">
        <f>IF($ND$6&lt;=MK$2,1,0)*('PC-CV_Lanchonete CV'!$C19+'PC-CV_Lanchonete CV'!$C23)*$NB$6</f>
        <v>11000</v>
      </c>
      <c r="ML7" s="306">
        <f>IF($ND$6&lt;=ML$2,1,0)*('PC-CV_Lanchonete CV'!$C19+'PC-CV_Lanchonete CV'!$C23)*$NB$6</f>
        <v>11000</v>
      </c>
      <c r="MM7" s="306">
        <f>IF($ND$6&lt;=MM$2,1,0)*('PC-CV_Lanchonete CV'!$C19+'PC-CV_Lanchonete CV'!$C23)*$NB$6</f>
        <v>11000</v>
      </c>
      <c r="MN7" s="306">
        <f>IF($ND$6&lt;=MN$2,1,0)*('PC-CV_Lanchonete CV'!$C19+'PC-CV_Lanchonete CV'!$C23)*$NB$6</f>
        <v>11000</v>
      </c>
      <c r="MO7" s="306">
        <f>IF($ND$6&lt;=MO$2,1,0)*('PC-CV_Lanchonete CV'!$C19+'PC-CV_Lanchonete CV'!$C23)*$NB$6</f>
        <v>11000</v>
      </c>
      <c r="MP7" s="306">
        <f>IF($ND$6&lt;=MP$2,1,0)*('PC-CV_Lanchonete CV'!$C19+'PC-CV_Lanchonete CV'!$C23)*$NB$6</f>
        <v>11000</v>
      </c>
      <c r="MQ7" s="306">
        <f>IF($ND$6&lt;=MQ$2,1,0)*('PC-CV_Lanchonete CV'!$C19+'PC-CV_Lanchonete CV'!$C23)*$NB$6</f>
        <v>11000</v>
      </c>
      <c r="MR7" s="306">
        <f>IF($ND$6&lt;=MR$2,1,0)*('PC-CV_Lanchonete CV'!$C19+'PC-CV_Lanchonete CV'!$C23)*$NB$6</f>
        <v>11000</v>
      </c>
      <c r="MS7" s="306">
        <f>IF($ND$6&lt;=MS$2,1,0)*('PC-CV_Lanchonete CV'!$C19+'PC-CV_Lanchonete CV'!$C23)*$NB$6</f>
        <v>11000</v>
      </c>
      <c r="MT7" s="306">
        <f>IF($ND$6&lt;=MT$2,1,0)*('PC-CV_Lanchonete CV'!$C19+'PC-CV_Lanchonete CV'!$C23)*$NB$6</f>
        <v>11000</v>
      </c>
      <c r="MU7" s="306">
        <f>IF($ND$6&lt;=MU$2,1,0)*('PC-CV_Lanchonete CV'!$C19+'PC-CV_Lanchonete CV'!$C23)*$NB$6</f>
        <v>11000</v>
      </c>
      <c r="MV7" s="306">
        <f>IF($ND$6&lt;=MV$2,1,0)*('PC-CV_Lanchonete CV'!$C19+'PC-CV_Lanchonete CV'!$C23)*$NB$6</f>
        <v>11000</v>
      </c>
      <c r="MW7" s="306">
        <f>IF($ND$6&lt;=MW$2,1,0)*('PC-CV_Lanchonete CV'!$C19+'PC-CV_Lanchonete CV'!$C23)*$NB$6</f>
        <v>11000</v>
      </c>
      <c r="MX7" s="306">
        <f>IF($ND$6&lt;=MX$2,1,0)*('PC-CV_Lanchonete CV'!$C19+'PC-CV_Lanchonete CV'!$C23)*$NB$6</f>
        <v>11000</v>
      </c>
      <c r="MY7" s="306">
        <f>IF($ND$6&lt;=MY$2,1,0)*('PC-CV_Lanchonete CV'!$C19+'PC-CV_Lanchonete CV'!$C23)*$NB$6</f>
        <v>11000</v>
      </c>
      <c r="MZ7" s="306">
        <f>IF($ND$6&lt;=MZ$2,1,0)*('PC-CV_Lanchonete CV'!$C19+'PC-CV_Lanchonete CV'!$C23)*$NB$6</f>
        <v>11000</v>
      </c>
      <c r="NA7" s="307">
        <f>IF($ND$6&lt;=NA$2,1,0)*('PC-CV_Lanchonete CV'!$C19+'PC-CV_Lanchonete CV'!$C23)*$NB$6</f>
        <v>11000</v>
      </c>
      <c r="NB7" s="652"/>
      <c r="NC7" s="652"/>
      <c r="ND7" s="673"/>
    </row>
    <row r="8" spans="1:422" x14ac:dyDescent="0.2">
      <c r="A8" s="182"/>
      <c r="B8" s="4"/>
      <c r="C8" s="309"/>
      <c r="D8" s="309"/>
      <c r="E8" s="309" t="s">
        <v>630</v>
      </c>
      <c r="F8" s="310">
        <f>IF($ND6&lt;=F$2,1,0)*'PC-CV_Lanchonete CV'!F30*$NB6</f>
        <v>0</v>
      </c>
      <c r="G8" s="310">
        <f>IF($ND6&lt;=G$2,1,0)*'PC-CV_Lanchonete CV'!G30*$NB6</f>
        <v>0</v>
      </c>
      <c r="H8" s="310">
        <f>IF($ND6&lt;=H$2,1,0)*'PC-CV_Lanchonete CV'!H30*$NB6</f>
        <v>0</v>
      </c>
      <c r="I8" s="310">
        <f>IF($ND6&lt;=I$2,1,0)*'PC-CV_Lanchonete CV'!I30*$NB6</f>
        <v>0</v>
      </c>
      <c r="J8" s="310">
        <f>IF($ND6&lt;=J$2,1,0)*'PC-CV_Lanchonete CV'!J30*$NB6</f>
        <v>0</v>
      </c>
      <c r="K8" s="310">
        <f>IF($ND6&lt;=K$2,1,0)*'PC-CV_Lanchonete CV'!K30*$NB6</f>
        <v>0</v>
      </c>
      <c r="L8" s="310">
        <f>IF($ND6&lt;=L$2,1,0)*'PC-CV_Lanchonete CV'!L30*$NB6</f>
        <v>0</v>
      </c>
      <c r="M8" s="310">
        <f>IF($ND6&lt;=M$2,1,0)*'PC-CV_Lanchonete CV'!M30*$NB6</f>
        <v>0</v>
      </c>
      <c r="N8" s="310">
        <f>IF($ND6&lt;=N$2,1,0)*'PC-CV_Lanchonete CV'!N30*$NB6</f>
        <v>0</v>
      </c>
      <c r="O8" s="310">
        <f>IF($ND6&lt;=O$2,1,0)*'PC-CV_Lanchonete CV'!O30*$NB6</f>
        <v>0</v>
      </c>
      <c r="P8" s="310">
        <f>IF($ND6&lt;=P$2,1,0)*'PC-CV_Lanchonete CV'!P30*$NB6</f>
        <v>0</v>
      </c>
      <c r="Q8" s="310">
        <f>IF($ND6&lt;=Q$2,1,0)*'PC-CV_Lanchonete CV'!Q30*$NB6</f>
        <v>0</v>
      </c>
      <c r="R8" s="310">
        <f>IF($ND6&lt;=R$2,1,0)*'PC-CV_Lanchonete CV'!R30*$NB6</f>
        <v>243841.27637967779</v>
      </c>
      <c r="S8" s="310">
        <f>IF($ND6&lt;=S$2,1,0)*'PC-CV_Lanchonete CV'!S30*$NB6</f>
        <v>187475.31729444567</v>
      </c>
      <c r="T8" s="310">
        <f>IF($ND6&lt;=T$2,1,0)*'PC-CV_Lanchonete CV'!T30*$NB6</f>
        <v>164002.86673150765</v>
      </c>
      <c r="U8" s="310">
        <f>IF($ND6&lt;=U$2,1,0)*'PC-CV_Lanchonete CV'!U30*$NB6</f>
        <v>161653.97220915309</v>
      </c>
      <c r="V8" s="310">
        <f>IF($ND6&lt;=V$2,1,0)*'PC-CV_Lanchonete CV'!V30*$NB6</f>
        <v>136281.81546803881</v>
      </c>
      <c r="W8" s="310">
        <f>IF($ND6&lt;=W$2,1,0)*'PC-CV_Lanchonete CV'!W30*$NB6</f>
        <v>141237.59147047787</v>
      </c>
      <c r="X8" s="310">
        <f>IF($ND6&lt;=X$2,1,0)*'PC-CV_Lanchonete CV'!X30*$NB6</f>
        <v>220234.74302630589</v>
      </c>
      <c r="Y8" s="310">
        <f>IF($ND6&lt;=Y$2,1,0)*'PC-CV_Lanchonete CV'!Y30*$NB6</f>
        <v>162011.38897197301</v>
      </c>
      <c r="Z8" s="310">
        <f>IF($ND6&lt;=Z$2,1,0)*'PC-CV_Lanchonete CV'!Z30*$NB6</f>
        <v>173618.94855910144</v>
      </c>
      <c r="AA8" s="310">
        <f>IF($ND6&lt;=AA$2,1,0)*'PC-CV_Lanchonete CV'!AA30*$NB6</f>
        <v>193294.63168116804</v>
      </c>
      <c r="AB8" s="310">
        <f>IF($ND6&lt;=AB$2,1,0)*'PC-CV_Lanchonete CV'!AB30*$NB6</f>
        <v>200471.18163329439</v>
      </c>
      <c r="AC8" s="310">
        <f>IF($ND6&lt;=AC$2,1,0)*'PC-CV_Lanchonete CV'!AC30*$NB6</f>
        <v>195778.46540581694</v>
      </c>
      <c r="AD8" s="310">
        <f>IF($ND6&lt;=AD$2,1,0)*'PC-CV_Lanchonete CV'!AD30*$NB6</f>
        <v>246655.57123915805</v>
      </c>
      <c r="AE8" s="310">
        <f>IF($ND6&lt;=AE$2,1,0)*'PC-CV_Lanchonete CV'!AE30*$NB6</f>
        <v>191036.29106998519</v>
      </c>
      <c r="AF8" s="310">
        <f>IF($ND6&lt;=AF$2,1,0)*'PC-CV_Lanchonete CV'!AF30*$NB6</f>
        <v>174159.49936039228</v>
      </c>
      <c r="AG8" s="310">
        <f>IF($ND6&lt;=AG$2,1,0)*'PC-CV_Lanchonete CV'!AG30*$NB6</f>
        <v>161722.07635715444</v>
      </c>
      <c r="AH8" s="310">
        <f>IF($ND6&lt;=AH$2,1,0)*'PC-CV_Lanchonete CV'!AH30*$NB6</f>
        <v>144801.43720119871</v>
      </c>
      <c r="AI8" s="310">
        <f>IF($ND6&lt;=AI$2,1,0)*'PC-CV_Lanchonete CV'!AI30*$NB6</f>
        <v>140739.64036745421</v>
      </c>
      <c r="AJ8" s="310">
        <f>IF($ND6&lt;=AJ$2,1,0)*'PC-CV_Lanchonete CV'!AJ30*$NB6</f>
        <v>223254.56023793583</v>
      </c>
      <c r="AK8" s="310">
        <f>IF($ND6&lt;=AK$2,1,0)*'PC-CV_Lanchonete CV'!AK30*$NB6</f>
        <v>166483.48082622077</v>
      </c>
      <c r="AL8" s="310">
        <f>IF($ND6&lt;=AL$2,1,0)*'PC-CV_Lanchonete CV'!AL30*$NB6</f>
        <v>177400.41216582613</v>
      </c>
      <c r="AM8" s="310">
        <f>IF($ND6&lt;=AM$2,1,0)*'PC-CV_Lanchonete CV'!AM30*$NB6</f>
        <v>197611.60981822829</v>
      </c>
      <c r="AN8" s="310">
        <f>IF($ND6&lt;=AN$2,1,0)*'PC-CV_Lanchonete CV'!AN30*$NB6</f>
        <v>205519.26867894345</v>
      </c>
      <c r="AO8" s="310">
        <f>IF($ND6&lt;=AO$2,1,0)*'PC-CV_Lanchonete CV'!AO30*$NB6</f>
        <v>212429.11393100754</v>
      </c>
      <c r="AP8" s="310">
        <f>IF($ND6&lt;=AP$2,1,0)*'PC-CV_Lanchonete CV'!AP30*$NB6</f>
        <v>256557.52095244467</v>
      </c>
      <c r="AQ8" s="310">
        <f>IF($ND6&lt;=AQ$2,1,0)*'PC-CV_Lanchonete CV'!AQ30*$NB6</f>
        <v>187308.5624562226</v>
      </c>
      <c r="AR8" s="310">
        <f>IF($ND6&lt;=AR$2,1,0)*'PC-CV_Lanchonete CV'!AR30*$NB6</f>
        <v>190990.47109494559</v>
      </c>
      <c r="AS8" s="310">
        <f>IF($ND6&lt;=AS$2,1,0)*'PC-CV_Lanchonete CV'!AS30*$NB6</f>
        <v>178243.79705741056</v>
      </c>
      <c r="AT8" s="310">
        <f>IF($ND6&lt;=AT$2,1,0)*'PC-CV_Lanchonete CV'!AT30*$NB6</f>
        <v>149391.89112544662</v>
      </c>
      <c r="AU8" s="310">
        <f>IF($ND6&lt;=AU$2,1,0)*'PC-CV_Lanchonete CV'!AU30*$NB6</f>
        <v>157319.7147985039</v>
      </c>
      <c r="AV8" s="310">
        <f>IF($ND6&lt;=AV$2,1,0)*'PC-CV_Lanchonete CV'!AV30*$NB6</f>
        <v>235546.93753803938</v>
      </c>
      <c r="AW8" s="310">
        <f>IF($ND6&lt;=AW$2,1,0)*'PC-CV_Lanchonete CV'!AW30*$NB6</f>
        <v>176037.27356821849</v>
      </c>
      <c r="AX8" s="310">
        <f>IF($ND6&lt;=AX$2,1,0)*'PC-CV_Lanchonete CV'!AX30*$NB6</f>
        <v>187442.97254605332</v>
      </c>
      <c r="AY8" s="310">
        <f>IF($ND6&lt;=AY$2,1,0)*'PC-CV_Lanchonete CV'!AY30*$NB6</f>
        <v>206749.33161094089</v>
      </c>
      <c r="AZ8" s="310">
        <f>IF($ND6&lt;=AZ$2,1,0)*'PC-CV_Lanchonete CV'!AZ30*$NB6</f>
        <v>214222.98985442729</v>
      </c>
      <c r="BA8" s="310">
        <f>IF($ND6&lt;=BA$2,1,0)*'PC-CV_Lanchonete CV'!BA30*$NB6</f>
        <v>221212.60398506973</v>
      </c>
      <c r="BB8" s="310">
        <f>IF($ND6&lt;=BB$2,1,0)*'PC-CV_Lanchonete CV'!BB30*$NB6</f>
        <v>264740.42825646803</v>
      </c>
      <c r="BC8" s="310">
        <f>IF($ND6&lt;=BC$2,1,0)*'PC-CV_Lanchonete CV'!BC30*$NB6</f>
        <v>207351.3021492323</v>
      </c>
      <c r="BD8" s="310">
        <f>IF($ND6&lt;=BD$2,1,0)*'PC-CV_Lanchonete CV'!BD30*$NB6</f>
        <v>183964.06197905337</v>
      </c>
      <c r="BE8" s="310">
        <f>IF($ND6&lt;=BE$2,1,0)*'PC-CV_Lanchonete CV'!BE30*$NB6</f>
        <v>181354.71540410491</v>
      </c>
      <c r="BF8" s="310">
        <f>IF($ND6&lt;=BF$2,1,0)*'PC-CV_Lanchonete CV'!BF30*$NB6</f>
        <v>155152.8944726011</v>
      </c>
      <c r="BG8" s="310">
        <f>IF($ND6&lt;=BG$2,1,0)*'PC-CV_Lanchonete CV'!BG30*$NB6</f>
        <v>160863.64668954266</v>
      </c>
      <c r="BH8" s="310">
        <f>IF($ND6&lt;=BH$2,1,0)*'PC-CV_Lanchonete CV'!BH30*$NB6</f>
        <v>240535.31023178587</v>
      </c>
      <c r="BI8" s="310">
        <f>IF($ND6&lt;=BI$2,1,0)*'PC-CV_Lanchonete CV'!BI30*$NB6</f>
        <v>181426.56053246459</v>
      </c>
      <c r="BJ8" s="310">
        <f>IF($ND6&lt;=BJ$2,1,0)*'PC-CV_Lanchonete CV'!BJ30*$NB6</f>
        <v>192694.35456149478</v>
      </c>
      <c r="BK8" s="310">
        <f>IF($ND6&lt;=BK$2,1,0)*'PC-CV_Lanchonete CV'!BK30*$NB6</f>
        <v>212254.55080292621</v>
      </c>
      <c r="BL8" s="310">
        <f>IF($ND6&lt;=BL$2,1,0)*'PC-CV_Lanchonete CV'!BL30*$NB6</f>
        <v>220243.47305853653</v>
      </c>
      <c r="BM8" s="310">
        <f>IF($ND6&lt;=BM$2,1,0)*'PC-CV_Lanchonete CV'!BM30*$NB6</f>
        <v>221677.92864229536</v>
      </c>
      <c r="BN8" s="310">
        <f>IF($ND6&lt;=BN$2,1,0)*'PC-CV_Lanchonete CV'!BN30*$NB6</f>
        <v>268749.7359048358</v>
      </c>
      <c r="BO8" s="310">
        <f>IF($ND6&lt;=BO$2,1,0)*'PC-CV_Lanchonete CV'!BO30*$NB6</f>
        <v>211992.36716834595</v>
      </c>
      <c r="BP8" s="310">
        <f>IF($ND6&lt;=BP$2,1,0)*'PC-CV_Lanchonete CV'!BP30*$NB6</f>
        <v>195329.28870470013</v>
      </c>
      <c r="BQ8" s="310">
        <f>IF($ND6&lt;=BQ$2,1,0)*'PC-CV_Lanchonete CV'!BQ30*$NB6</f>
        <v>182456.31105893559</v>
      </c>
      <c r="BR8" s="310">
        <f>IF($ND6&lt;=BR$2,1,0)*'PC-CV_Lanchonete CV'!BR30*$NB6</f>
        <v>164617.94962102824</v>
      </c>
      <c r="BS8" s="310">
        <f>IF($ND6&lt;=BS$2,1,0)*'PC-CV_Lanchonete CV'!BS30*$NB6</f>
        <v>161303.24503202786</v>
      </c>
      <c r="BT8" s="310">
        <f>IF($ND6&lt;=BT$2,1,0)*'PC-CV_Lanchonete CV'!BT30*$NB6</f>
        <v>244459.10606146796</v>
      </c>
      <c r="BU8" s="310">
        <f>IF($ND6&lt;=BU$2,1,0)*'PC-CV_Lanchonete CV'!BU30*$NB6</f>
        <v>186745.65374258035</v>
      </c>
      <c r="BV8" s="310">
        <f>IF($ND6&lt;=BV$2,1,0)*'PC-CV_Lanchonete CV'!BV30*$NB6</f>
        <v>197289.42398939049</v>
      </c>
      <c r="BW8" s="310">
        <f>IF($ND6&lt;=BW$2,1,0)*'PC-CV_Lanchonete CV'!BW30*$NB6</f>
        <v>217358.75320078674</v>
      </c>
      <c r="BX8" s="310">
        <f>IF($ND6&lt;=BX$2,1,0)*'PC-CV_Lanchonete CV'!BX30*$NB6</f>
        <v>226079.26787545849</v>
      </c>
      <c r="BY8" s="310">
        <f>IF($ND6&lt;=BY$2,1,0)*'PC-CV_Lanchonete CV'!BY30*$NB6</f>
        <v>209407.31093054728</v>
      </c>
      <c r="BZ8" s="310">
        <f>IF($ND6&lt;=BZ$2,1,0)*'PC-CV_Lanchonete CV'!BZ30*$NB6</f>
        <v>267735.08836969984</v>
      </c>
      <c r="CA8" s="310">
        <f>IF($ND6&lt;=CA$2,1,0)*'PC-CV_Lanchonete CV'!CA30*$NB6</f>
        <v>213155.94272080495</v>
      </c>
      <c r="CB8" s="310">
        <f>IF($ND6&lt;=CB$2,1,0)*'PC-CV_Lanchonete CV'!CB30*$NB6</f>
        <v>188428.11138853835</v>
      </c>
      <c r="CC8" s="310">
        <f>IF($ND6&lt;=CC$2,1,0)*'PC-CV_Lanchonete CV'!CC30*$NB6</f>
        <v>188486.89364868053</v>
      </c>
      <c r="CD8" s="310">
        <f>IF($ND6&lt;=CD$2,1,0)*'PC-CV_Lanchonete CV'!CD30*$NB6</f>
        <v>170949.17255422057</v>
      </c>
      <c r="CE8" s="310">
        <f>IF($ND6&lt;=CE$2,1,0)*'PC-CV_Lanchonete CV'!CE30*$NB6</f>
        <v>165569.55353549626</v>
      </c>
      <c r="CF8" s="310">
        <f>IF($ND6&lt;=CF$2,1,0)*'PC-CV_Lanchonete CV'!CF30*$NB6</f>
        <v>250456.00398048759</v>
      </c>
      <c r="CG8" s="310">
        <f>IF($ND6&lt;=CG$2,1,0)*'PC-CV_Lanchonete CV'!CG30*$NB6</f>
        <v>192834.96749236391</v>
      </c>
      <c r="CH8" s="310">
        <f>IF($ND6&lt;=CH$2,1,0)*'PC-CV_Lanchonete CV'!CH30*$NB6</f>
        <v>203178.13037608846</v>
      </c>
      <c r="CI8" s="310">
        <f>IF($ND6&lt;=CI$2,1,0)*'PC-CV_Lanchonete CV'!CI30*$NB6</f>
        <v>223490.96613425398</v>
      </c>
      <c r="CJ8" s="310">
        <f>IF($ND6&lt;=CJ$2,1,0)*'PC-CV_Lanchonete CV'!CJ30*$NB6</f>
        <v>232677.288329787</v>
      </c>
      <c r="CK8" s="310">
        <f>IF($ND6&lt;=CK$2,1,0)*'PC-CV_Lanchonete CV'!CK30*$NB6</f>
        <v>227181.59025138069</v>
      </c>
      <c r="CL8" s="310">
        <f>IF($ND6&lt;=CL$2,1,0)*'PC-CV_Lanchonete CV'!CL30*$NB6</f>
        <v>278832.13237330492</v>
      </c>
      <c r="CM8" s="310">
        <f>IF($ND6&lt;=CM$2,1,0)*'PC-CV_Lanchonete CV'!CM30*$NB6</f>
        <v>222874.87838383837</v>
      </c>
      <c r="CN8" s="310">
        <f>IF($ND6&lt;=CN$2,1,0)*'PC-CV_Lanchonete CV'!CN30*$NB6</f>
        <v>198813.79635011981</v>
      </c>
      <c r="CO8" s="310">
        <f>IF($ND6&lt;=CO$2,1,0)*'PC-CV_Lanchonete CV'!CO30*$NB6</f>
        <v>197877.82971414441</v>
      </c>
      <c r="CP8" s="310">
        <f>IF($ND6&lt;=CP$2,1,0)*'PC-CV_Lanchonete CV'!CP30*$NB6</f>
        <v>176894.60749437148</v>
      </c>
      <c r="CQ8" s="310">
        <f>IF($ND6&lt;=CQ$2,1,0)*'PC-CV_Lanchonete CV'!CQ30*$NB6</f>
        <v>173250.7183028709</v>
      </c>
      <c r="CR8" s="310">
        <f>IF($ND6&lt;=CR$2,1,0)*'PC-CV_Lanchonete CV'!CR30*$NB6</f>
        <v>258416.46703607801</v>
      </c>
      <c r="CS8" s="310">
        <f>IF($ND6&lt;=CS$2,1,0)*'PC-CV_Lanchonete CV'!CS30*$NB6</f>
        <v>200095.97233192238</v>
      </c>
      <c r="CT8" s="310">
        <f>IF($ND6&lt;=CT$2,1,0)*'PC-CV_Lanchonete CV'!CT30*$NB6</f>
        <v>210432.54977066931</v>
      </c>
      <c r="CU8" s="310">
        <f>IF($ND6&lt;=CU$2,1,0)*'PC-CV_Lanchonete CV'!CU30*$NB6</f>
        <v>230709.64812167533</v>
      </c>
      <c r="CV8" s="310">
        <f>IF($ND6&lt;=CV$2,1,0)*'PC-CV_Lanchonete CV'!CV30*$NB6</f>
        <v>240143.17030183447</v>
      </c>
      <c r="CW8" s="310">
        <f>IF($ND6&lt;=CW$2,1,0)*'PC-CV_Lanchonete CV'!CW30*$NB6</f>
        <v>239267.4296656329</v>
      </c>
      <c r="CX8" s="310">
        <f>IF($ND6&lt;=CX$2,1,0)*'PC-CV_Lanchonete CV'!CX30*$NB6</f>
        <v>288063.61832799215</v>
      </c>
      <c r="CY8" s="310">
        <f>IF($ND6&lt;=CY$2,1,0)*'PC-CV_Lanchonete CV'!CY30*$NB6</f>
        <v>219054.20612052179</v>
      </c>
      <c r="CZ8" s="310">
        <f>IF($ND6&lt;=CZ$2,1,0)*'PC-CV_Lanchonete CV'!CZ30*$NB6</f>
        <v>222037.08733648993</v>
      </c>
      <c r="DA8" s="310">
        <f>IF($ND6&lt;=DA$2,1,0)*'PC-CV_Lanchonete CV'!DA30*$NB6</f>
        <v>210398.86412968894</v>
      </c>
      <c r="DB8" s="310">
        <f>IF($ND6&lt;=DB$2,1,0)*'PC-CV_Lanchonete CV'!DB30*$NB6</f>
        <v>180944.63028212788</v>
      </c>
      <c r="DC8" s="310">
        <f>IF($ND6&lt;=DC$2,1,0)*'PC-CV_Lanchonete CV'!DC30*$NB6</f>
        <v>190602.44698725059</v>
      </c>
      <c r="DD8" s="310">
        <f>IF($ND6&lt;=DD$2,1,0)*'PC-CV_Lanchonete CV'!DD30*$NB6</f>
        <v>270570.99533875595</v>
      </c>
      <c r="DE8" s="310">
        <f>IF($ND6&lt;=DE$2,1,0)*'PC-CV_Lanchonete CV'!DE30*$NB6</f>
        <v>209886.84756148129</v>
      </c>
      <c r="DF8" s="310">
        <f>IF($ND6&lt;=DF$2,1,0)*'PC-CV_Lanchonete CV'!DF30*$NB6</f>
        <v>220975.663801594</v>
      </c>
      <c r="DG8" s="310">
        <f>IF($ND6&lt;=DG$2,1,0)*'PC-CV_Lanchonete CV'!DG30*$NB6</f>
        <v>240333.1834491686</v>
      </c>
      <c r="DH8" s="310">
        <f>IF($ND6&lt;=DH$2,1,0)*'PC-CV_Lanchonete CV'!DH30*$NB6</f>
        <v>249469.94177853831</v>
      </c>
      <c r="DI8" s="310">
        <f>IF($ND6&lt;=DI$2,1,0)*'PC-CV_Lanchonete CV'!DI30*$NB6</f>
        <v>254996.88304234741</v>
      </c>
      <c r="DJ8" s="310">
        <f>IF($ND6&lt;=DJ$2,1,0)*'PC-CV_Lanchonete CV'!DJ30*$NB6</f>
        <v>299444.0027026796</v>
      </c>
      <c r="DK8" s="310">
        <f>IF($ND6&lt;=DK$2,1,0)*'PC-CV_Lanchonete CV'!DK30*$NB6</f>
        <v>241588.54319630266</v>
      </c>
      <c r="DL8" s="310">
        <f>IF($ND6&lt;=DL$2,1,0)*'PC-CV_Lanchonete CV'!DL30*$NB6</f>
        <v>217908.45447819735</v>
      </c>
      <c r="DM8" s="310">
        <f>IF($ND6&lt;=DM$2,1,0)*'PC-CV_Lanchonete CV'!DM30*$NB6</f>
        <v>215822.34935304179</v>
      </c>
      <c r="DN8" s="310">
        <f>IF($ND6&lt;=DN$2,1,0)*'PC-CV_Lanchonete CV'!DN30*$NB6</f>
        <v>188687.45961421396</v>
      </c>
      <c r="DO8" s="310">
        <f>IF($ND6&lt;=DO$2,1,0)*'PC-CV_Lanchonete CV'!DO30*$NB6</f>
        <v>196047.80143778844</v>
      </c>
      <c r="DP8" s="310">
        <f>IF($ND6&lt;=DP$2,1,0)*'PC-CV_Lanchonete CV'!DP30*$NB6</f>
        <v>277307.17915317178</v>
      </c>
      <c r="DQ8" s="310">
        <f>IF($ND6&lt;=DQ$2,1,0)*'PC-CV_Lanchonete CV'!DQ30*$NB6</f>
        <v>216847.79097648576</v>
      </c>
      <c r="DR8" s="310">
        <f>IF($ND6&lt;=DR$2,1,0)*'PC-CV_Lanchonete CV'!DR30*$NB6</f>
        <v>227687.7286905995</v>
      </c>
      <c r="DS8" s="310">
        <f>IF($ND6&lt;=DS$2,1,0)*'PC-CV_Lanchonete CV'!DS30*$NB6</f>
        <v>247207.08851075137</v>
      </c>
      <c r="DT8" s="310">
        <f>IF($ND6&lt;=DT$2,1,0)*'PC-CV_Lanchonete CV'!DT30*$NB6</f>
        <v>256823.63153294963</v>
      </c>
      <c r="DU8" s="310">
        <f>IF($ND6&lt;=DU$2,1,0)*'PC-CV_Lanchonete CV'!DU30*$NB6</f>
        <v>262741.43748805259</v>
      </c>
      <c r="DV8" s="310">
        <f>IF($ND6&lt;=DV$2,1,0)*'PC-CV_Lanchonete CV'!DV30*$NB6</f>
        <v>307034.21801820822</v>
      </c>
      <c r="DW8" s="310">
        <f>IF($ND6&lt;=DW$2,1,0)*'PC-CV_Lanchonete CV'!DW30*$NB6</f>
        <v>249047.69483193994</v>
      </c>
      <c r="DX8" s="310">
        <f>IF($ND6&lt;=DX$2,1,0)*'PC-CV_Lanchonete CV'!DX30*$NB6</f>
        <v>232414.1599901297</v>
      </c>
      <c r="DY8" s="310">
        <f>IF($ND6&lt;=DY$2,1,0)*'PC-CV_Lanchonete CV'!DY30*$NB6</f>
        <v>219448.92854620772</v>
      </c>
      <c r="DZ8" s="310">
        <f>IF($ND6&lt;=DZ$2,1,0)*'PC-CV_Lanchonete CV'!DZ30*$NB6</f>
        <v>200313.89066359779</v>
      </c>
      <c r="EA8" s="310">
        <f>IF($ND6&lt;=EA$2,1,0)*'PC-CV_Lanchonete CV'!EA30*$NB6</f>
        <v>198538.04369756312</v>
      </c>
      <c r="EB8" s="310">
        <f>IF($ND6&lt;=EB$2,1,0)*'PC-CV_Lanchonete CV'!EB30*$NB6</f>
        <v>283107.24788257747</v>
      </c>
      <c r="EC8" s="310">
        <f>IF($ND6&lt;=EC$2,1,0)*'PC-CV_Lanchonete CV'!EC30*$NB6</f>
        <v>223848.2981614593</v>
      </c>
      <c r="ED8" s="310">
        <f>IF($ND6&lt;=ED$2,1,0)*'PC-CV_Lanchonete CV'!ED30*$NB6</f>
        <v>233837.86061920394</v>
      </c>
      <c r="EE8" s="310">
        <f>IF($ND6&lt;=EE$2,1,0)*'PC-CV_Lanchonete CV'!EE30*$NB6</f>
        <v>253762.28740180662</v>
      </c>
      <c r="EF8" s="310">
        <f>IF($ND6&lt;=EF$2,1,0)*'PC-CV_Lanchonete CV'!EF30*$NB6</f>
        <v>264065.91982765496</v>
      </c>
      <c r="EG8" s="310">
        <f>IF($ND6&lt;=EG$2,1,0)*'PC-CV_Lanchonete CV'!EG30*$NB6</f>
        <v>246312.87389347883</v>
      </c>
      <c r="EH8" s="310">
        <f>IF($ND6&lt;=EH$2,1,0)*'PC-CV_Lanchonete CV'!EH30*$NB6</f>
        <v>305152.40172751545</v>
      </c>
      <c r="EI8" s="310">
        <f>IF($ND6&lt;=EI$2,1,0)*'PC-CV_Lanchonete CV'!EI30*$NB6</f>
        <v>237593.05683224482</v>
      </c>
      <c r="EJ8" s="310">
        <f>IF($ND6&lt;=EJ$2,1,0)*'PC-CV_Lanchonete CV'!EJ30*$NB6</f>
        <v>239356.5472757956</v>
      </c>
      <c r="EK8" s="310">
        <f>IF($ND6&lt;=EK$2,1,0)*'PC-CV_Lanchonete CV'!EK30*$NB6</f>
        <v>229554.13571275512</v>
      </c>
      <c r="EL8" s="310">
        <f>IF($ND6&lt;=EL$2,1,0)*'PC-CV_Lanchonete CV'!EL30*$NB6</f>
        <v>200275.80265167952</v>
      </c>
      <c r="EM8" s="310">
        <f>IF($ND6&lt;=EM$2,1,0)*'PC-CV_Lanchonete CV'!EM30*$NB6</f>
        <v>211295.87825642643</v>
      </c>
      <c r="EN8" s="310">
        <f>IF($ND6&lt;=EN$2,1,0)*'PC-CV_Lanchonete CV'!EN30*$NB6</f>
        <v>292766.29939906078</v>
      </c>
      <c r="EO8" s="310">
        <f>IF($ND6&lt;=EO$2,1,0)*'PC-CV_Lanchonete CV'!EO30*$NB6</f>
        <v>231575.36472872281</v>
      </c>
      <c r="EP8" s="310">
        <f>IF($ND6&lt;=EP$2,1,0)*'PC-CV_Lanchonete CV'!EP30*$NB6</f>
        <v>242642.28716185398</v>
      </c>
      <c r="EQ8" s="310">
        <f>IF($ND6&lt;=EQ$2,1,0)*'PC-CV_Lanchonete CV'!EQ30*$NB6</f>
        <v>262202.54485277698</v>
      </c>
      <c r="ER8" s="310">
        <f>IF($ND6&lt;=ER$2,1,0)*'PC-CV_Lanchonete CV'!ER30*$NB6</f>
        <v>272572.72222663462</v>
      </c>
      <c r="ES8" s="310">
        <f>IF($ND6&lt;=ES$2,1,0)*'PC-CV_Lanchonete CV'!ES30*$NB6</f>
        <v>273442.01907510741</v>
      </c>
      <c r="ET8" s="310">
        <f>IF($ND6&lt;=ET$2,1,0)*'PC-CV_Lanchonete CV'!ET30*$NB6</f>
        <v>320901.29190180707</v>
      </c>
      <c r="EU8" s="310">
        <f>IF($ND6&lt;=EU$2,1,0)*'PC-CV_Lanchonete CV'!EU30*$NB6</f>
        <v>263261.20962892321</v>
      </c>
      <c r="EV8" s="310">
        <f>IF($ND6&lt;=EV$2,1,0)*'PC-CV_Lanchonete CV'!EV30*$NB6</f>
        <v>239221.45703711963</v>
      </c>
      <c r="EW8" s="310">
        <f>IF($ND6&lt;=EW$2,1,0)*'PC-CV_Lanchonete CV'!EW30*$NB6</f>
        <v>237908.14556823365</v>
      </c>
      <c r="EX8" s="310">
        <f>IF($ND6&lt;=EX$2,1,0)*'PC-CV_Lanchonete CV'!EX30*$NB6</f>
        <v>210398.98541158004</v>
      </c>
      <c r="EY8" s="310">
        <f>IF($ND6&lt;=EY$2,1,0)*'PC-CV_Lanchonete CV'!EY30*$NB6</f>
        <v>218963.09269555908</v>
      </c>
      <c r="EZ8" s="310">
        <f>IF($ND6&lt;=EZ$2,1,0)*'PC-CV_Lanchonete CV'!EZ30*$NB6</f>
        <v>301420.59028017073</v>
      </c>
      <c r="FA8" s="310">
        <f>IF($ND6&lt;=FA$2,1,0)*'PC-CV_Lanchonete CV'!FA30*$NB6</f>
        <v>240186.77195023131</v>
      </c>
      <c r="FB8" s="310">
        <f>IF($ND6&lt;=FB$2,1,0)*'PC-CV_Lanchonete CV'!FB30*$NB6</f>
        <v>250829.04120404468</v>
      </c>
      <c r="FC8" s="310">
        <f>IF($ND6&lt;=FC$2,1,0)*'PC-CV_Lanchonete CV'!FC30*$NB6</f>
        <v>270395.58938238607</v>
      </c>
      <c r="FD8" s="310">
        <f>IF($ND6&lt;=FD$2,1,0)*'PC-CV_Lanchonete CV'!FD30*$NB6</f>
        <v>281145.32409426646</v>
      </c>
      <c r="FE8" s="310">
        <f>IF($ND6&lt;=FE$2,1,0)*'PC-CV_Lanchonete CV'!FE30*$NB6</f>
        <v>274255.03789192549</v>
      </c>
      <c r="FF8" s="310">
        <f>IF($ND6&lt;=FF$2,1,0)*'PC-CV_Lanchonete CV'!FF30*$NB6</f>
        <v>326376.83292991237</v>
      </c>
      <c r="FG8" s="310">
        <f>IF($ND6&lt;=FG$2,1,0)*'PC-CV_Lanchonete CV'!FG30*$NB6</f>
        <v>269479.64266732015</v>
      </c>
      <c r="FH8" s="310">
        <f>IF($ND6&lt;=FH$2,1,0)*'PC-CV_Lanchonete CV'!FH30*$NB6</f>
        <v>251949.47727296653</v>
      </c>
      <c r="FI8" s="310">
        <f>IF($ND6&lt;=FI$2,1,0)*'PC-CV_Lanchonete CV'!FI30*$NB6</f>
        <v>240522.53358883131</v>
      </c>
      <c r="FJ8" s="310">
        <f>IF($ND6&lt;=FJ$2,1,0)*'PC-CV_Lanchonete CV'!FJ30*$NB6</f>
        <v>221389.11053417408</v>
      </c>
      <c r="FK8" s="310">
        <f>IF($ND6&lt;=FK$2,1,0)*'PC-CV_Lanchonete CV'!FK30*$NB6</f>
        <v>220991.78620765108</v>
      </c>
      <c r="FL8" s="310">
        <f>IF($ND6&lt;=FL$2,1,0)*'PC-CV_Lanchonete CV'!FL30*$NB6</f>
        <v>307025.01353121968</v>
      </c>
      <c r="FM8" s="310">
        <f>IF($ND6&lt;=FM$2,1,0)*'PC-CV_Lanchonete CV'!FM30*$NB6</f>
        <v>247152.57472633917</v>
      </c>
      <c r="FN8" s="310">
        <f>IF($ND6&lt;=FN$2,1,0)*'PC-CV_Lanchonete CV'!FN30*$NB6</f>
        <v>257064.61541638384</v>
      </c>
      <c r="FO8" s="310">
        <f>IF($ND6&lt;=FO$2,1,0)*'PC-CV_Lanchonete CV'!FO30*$NB6</f>
        <v>277150.40209527506</v>
      </c>
      <c r="FP8" s="310">
        <f>IF($ND6&lt;=FP$2,1,0)*'PC-CV_Lanchonete CV'!FP30*$NB6</f>
        <v>288706.05335643061</v>
      </c>
      <c r="FQ8" s="310">
        <f>IF($ND6&lt;=FQ$2,1,0)*'PC-CV_Lanchonete CV'!FQ30*$NB6</f>
        <v>286544.56425904215</v>
      </c>
      <c r="FR8" s="310">
        <f>IF($ND6&lt;=FR$2,1,0)*'PC-CV_Lanchonete CV'!FR30*$NB6</f>
        <v>336047.49840028759</v>
      </c>
      <c r="FS8" s="310">
        <f>IF($ND6&lt;=FS$2,1,0)*'PC-CV_Lanchonete CV'!FS30*$NB6</f>
        <v>278613.49508257903</v>
      </c>
      <c r="FT8" s="310">
        <f>IF($ND6&lt;=FT$2,1,0)*'PC-CV_Lanchonete CV'!FT30*$NB6</f>
        <v>254377.6183532218</v>
      </c>
      <c r="FU8" s="310">
        <f>IF($ND6&lt;=FU$2,1,0)*'PC-CV_Lanchonete CV'!FU30*$NB6</f>
        <v>253624.071324524</v>
      </c>
      <c r="FV8" s="310">
        <f>IF($ND6&lt;=FV$2,1,0)*'PC-CV_Lanchonete CV'!FV30*$NB6</f>
        <v>225872.07894841584</v>
      </c>
      <c r="FW8" s="310">
        <f>IF($ND6&lt;=FW$2,1,0)*'PC-CV_Lanchonete CV'!FW30*$NB6</f>
        <v>235308.04778859142</v>
      </c>
      <c r="FX8" s="310">
        <f>IF($ND6&lt;=FX$2,1,0)*'PC-CV_Lanchonete CV'!FX30*$NB6</f>
        <v>318625.89808648027</v>
      </c>
      <c r="FY8" s="310">
        <f>IF($ND6&lt;=FY$2,1,0)*'PC-CV_Lanchonete CV'!FY30*$NB6</f>
        <v>256855.71948715131</v>
      </c>
      <c r="FZ8" s="310">
        <f>IF($ND6&lt;=FZ$2,1,0)*'PC-CV_Lanchonete CV'!FZ30*$NB6</f>
        <v>267367.90178456949</v>
      </c>
      <c r="GA8" s="310">
        <f>IF($ND6&lt;=GA$2,1,0)*'PC-CV_Lanchonete CV'!GA30*$NB6</f>
        <v>286975.32519439573</v>
      </c>
      <c r="GB8" s="310">
        <f>IF($ND6&lt;=GB$2,1,0)*'PC-CV_Lanchonete CV'!GB30*$NB6</f>
        <v>298532.83611121494</v>
      </c>
      <c r="GC8" s="310">
        <f>IF($ND6&lt;=GC$2,1,0)*'PC-CV_Lanchonete CV'!GC30*$NB6</f>
        <v>303420.95234250161</v>
      </c>
      <c r="GD8" s="310">
        <f>IF($ND6&lt;=GD$2,1,0)*'PC-CV_Lanchonete CV'!GD30*$NB6</f>
        <v>348417.78233595879</v>
      </c>
      <c r="GE8" s="310">
        <f>IF($ND6&lt;=GE$2,1,0)*'PC-CV_Lanchonete CV'!GE30*$NB6</f>
        <v>289837.22206416889</v>
      </c>
      <c r="GF8" s="310">
        <f>IF($ND6&lt;=GF$2,1,0)*'PC-CV_Lanchonete CV'!GF30*$NB6</f>
        <v>265883.2351744764</v>
      </c>
      <c r="GG8" s="310">
        <f>IF($ND6&lt;=GG$2,1,0)*'PC-CV_Lanchonete CV'!GG30*$NB6</f>
        <v>264422.28321682336</v>
      </c>
      <c r="GH8" s="310">
        <f>IF($ND6&lt;=GH$2,1,0)*'PC-CV_Lanchonete CV'!GH30*$NB6</f>
        <v>235975.27121847912</v>
      </c>
      <c r="GI8" s="310">
        <f>IF($ND6&lt;=GI$2,1,0)*'PC-CV_Lanchonete CV'!GI30*$NB6</f>
        <v>245588.534778342</v>
      </c>
      <c r="GJ8" s="310">
        <f>IF($ND6&lt;=GJ$2,1,0)*'PC-CV_Lanchonete CV'!GJ30*$NB6</f>
        <v>328997.40470986435</v>
      </c>
      <c r="GK8" s="310">
        <f>IF($ND6&lt;=GK$2,1,0)*'PC-CV_Lanchonete CV'!GK30*$NB6</f>
        <v>266675.50023408938</v>
      </c>
      <c r="GL8" s="310">
        <f>IF($ND6&lt;=GL$2,1,0)*'PC-CV_Lanchonete CV'!GL30*$NB6</f>
        <v>276921.06289047841</v>
      </c>
      <c r="GM8" s="310">
        <f>IF($ND6&lt;=GM$2,1,0)*'PC-CV_Lanchonete CV'!GM30*$NB6</f>
        <v>296375.06955933745</v>
      </c>
      <c r="GN8" s="310">
        <f>IF($ND6&lt;=GN$2,1,0)*'PC-CV_Lanchonete CV'!GN30*$NB6</f>
        <v>308209.73061951698</v>
      </c>
      <c r="GO8" s="310">
        <f>IF($ND6&lt;=GO$2,1,0)*'PC-CV_Lanchonete CV'!GO30*$NB6</f>
        <v>307291.52321000095</v>
      </c>
      <c r="GP8" s="310">
        <f>IF($ND6&lt;=GP$2,1,0)*'PC-CV_Lanchonete CV'!GP30*$NB6</f>
        <v>355679.72153120622</v>
      </c>
      <c r="GQ8" s="310">
        <f>IF($ND6&lt;=GQ$2,1,0)*'PC-CV_Lanchonete CV'!GQ30*$NB6</f>
        <v>285204.67750217818</v>
      </c>
      <c r="GR8" s="310">
        <f>IF($ND6&lt;=GR$2,1,0)*'PC-CV_Lanchonete CV'!GR30*$NB6</f>
        <v>287634.67176972935</v>
      </c>
      <c r="GS8" s="310">
        <f>IF($ND6&lt;=GS$2,1,0)*'PC-CV_Lanchonete CV'!GS30*$NB6</f>
        <v>276492.56264957489</v>
      </c>
      <c r="GT8" s="310">
        <f>IF($ND6&lt;=GT$2,1,0)*'PC-CV_Lanchonete CV'!GT30*$NB6</f>
        <v>245043.54085539799</v>
      </c>
      <c r="GU8" s="310">
        <f>IF($ND6&lt;=GU$2,1,0)*'PC-CV_Lanchonete CV'!GU30*$NB6</f>
        <v>257537.40133554998</v>
      </c>
      <c r="GV8" s="310">
        <f>IF($ND6&lt;=GV$2,1,0)*'PC-CV_Lanchonete CV'!GV30*$NB6</f>
        <v>340217.33152553299</v>
      </c>
      <c r="GW8" s="310">
        <f>IF($ND6&lt;=GW$2,1,0)*'PC-CV_Lanchonete CV'!GW30*$NB6</f>
        <v>276922.69777037046</v>
      </c>
      <c r="GX8" s="310">
        <f>IF($ND6&lt;=GX$2,1,0)*'PC-CV_Lanchonete CV'!GX30*$NB6</f>
        <v>287119.95465807983</v>
      </c>
      <c r="GY8" s="310">
        <f>IF($ND6&lt;=GY$2,1,0)*'PC-CV_Lanchonete CV'!GY30*$NB6</f>
        <v>306308.70327727374</v>
      </c>
      <c r="GZ8" s="310">
        <f>IF($ND6&lt;=GZ$2,1,0)*'PC-CV_Lanchonete CV'!GZ30*$NB6</f>
        <v>318338.58613773726</v>
      </c>
      <c r="HA8" s="310">
        <f>IF($ND6&lt;=HA$2,1,0)*'PC-CV_Lanchonete CV'!HA30*$NB6</f>
        <v>299043.83391153731</v>
      </c>
      <c r="HB8" s="310">
        <f>IF($ND6&lt;=HB$2,1,0)*'PC-CV_Lanchonete CV'!HB30*$NB6</f>
        <v>358427.81394273753</v>
      </c>
      <c r="HC8" s="310">
        <f>IF($ND6&lt;=HC$2,1,0)*'PC-CV_Lanchonete CV'!HC30*$NB6</f>
        <v>302185.03489105694</v>
      </c>
      <c r="HD8" s="310">
        <f>IF($ND6&lt;=HD$2,1,0)*'PC-CV_Lanchonete CV'!HD30*$NB6</f>
        <v>276568.45277156663</v>
      </c>
      <c r="HE8" s="310">
        <f>IF($ND6&lt;=HE$2,1,0)*'PC-CV_Lanchonete CV'!HE30*$NB6</f>
        <v>277577.56661828456</v>
      </c>
      <c r="HF8" s="310">
        <f>IF($ND6&lt;=HF$2,1,0)*'PC-CV_Lanchonete CV'!HF30*$NB6</f>
        <v>249806.55562455978</v>
      </c>
      <c r="HG8" s="310">
        <f>IF($ND6&lt;=HG$2,1,0)*'PC-CV_Lanchonete CV'!HG30*$NB6</f>
        <v>260687.7194790967</v>
      </c>
      <c r="HH8" s="310">
        <f>IF($ND6&lt;=HH$2,1,0)*'PC-CV_Lanchonete CV'!HH30*$NB6</f>
        <v>345597.87163979298</v>
      </c>
      <c r="HI8" s="310">
        <f>IF($ND6&lt;=HI$2,1,0)*'PC-CV_Lanchonete CV'!HI30*$NB6</f>
        <v>283133.96870882489</v>
      </c>
      <c r="HJ8" s="310">
        <f>IF($ND6&lt;=HJ$2,1,0)*'PC-CV_Lanchonete CV'!HJ30*$NB6</f>
        <v>293538.78742496483</v>
      </c>
      <c r="HK8" s="310">
        <f>IF($ND6&lt;=HK$2,1,0)*'PC-CV_Lanchonete CV'!HK30*$NB6</f>
        <v>313309.42391837557</v>
      </c>
      <c r="HL8" s="310">
        <f>IF($ND6&lt;=HL$2,1,0)*'PC-CV_Lanchonete CV'!HL30*$NB6</f>
        <v>326231.92856060847</v>
      </c>
      <c r="HM8" s="310">
        <f>IF($ND6&lt;=HM$2,1,0)*'PC-CV_Lanchonete CV'!HM30*$NB6</f>
        <v>325789.19144278159</v>
      </c>
      <c r="HN8" s="310">
        <f>IF($ND6&lt;=HN$2,1,0)*'PC-CV_Lanchonete CV'!HN30*$NB6</f>
        <v>374180.97970796347</v>
      </c>
      <c r="HO8" s="310">
        <f>IF($ND6&lt;=HO$2,1,0)*'PC-CV_Lanchonete CV'!HO30*$NB6</f>
        <v>315812.77594203228</v>
      </c>
      <c r="HP8" s="310">
        <f>IF($ND6&lt;=HP$2,1,0)*'PC-CV_Lanchonete CV'!HP30*$NB6</f>
        <v>291428.96764736931</v>
      </c>
      <c r="HQ8" s="310">
        <f>IF($ND6&lt;=HQ$2,1,0)*'PC-CV_Lanchonete CV'!HQ30*$NB6</f>
        <v>290832.96902939572</v>
      </c>
      <c r="HR8" s="310">
        <f>IF($ND6&lt;=HR$2,1,0)*'PC-CV_Lanchonete CV'!HR30*$NB6</f>
        <v>266920.47995156236</v>
      </c>
      <c r="HS8" s="310">
        <f>IF($ND6&lt;=HS$2,1,0)*'PC-CV_Lanchonete CV'!HS30*$NB6</f>
        <v>267206.82811354403</v>
      </c>
      <c r="HT8" s="310">
        <f>IF($ND6&lt;=HT$2,1,0)*'PC-CV_Lanchonete CV'!HT30*$NB6</f>
        <v>356061.12882234104</v>
      </c>
      <c r="HU8" s="310">
        <f>IF($ND6&lt;=HU$2,1,0)*'PC-CV_Lanchonete CV'!HU30*$NB6</f>
        <v>294039.0833112165</v>
      </c>
      <c r="HV8" s="310">
        <f>IF($ND6&lt;=HV$2,1,0)*'PC-CV_Lanchonete CV'!HV30*$NB6</f>
        <v>303093.86640184495</v>
      </c>
      <c r="HW8" s="310">
        <f>IF($ND6&lt;=HW$2,1,0)*'PC-CV_Lanchonete CV'!HW30*$NB6</f>
        <v>323096.36152920348</v>
      </c>
      <c r="HX8" s="310">
        <f>IF($ND6&lt;=HX$2,1,0)*'PC-CV_Lanchonete CV'!HX30*$NB6</f>
        <v>336529.02955234802</v>
      </c>
      <c r="HY8" s="310">
        <f>IF($ND6&lt;=HY$2,1,0)*'PC-CV_Lanchonete CV'!HY30*$NB6</f>
        <v>333023.96996278979</v>
      </c>
      <c r="HZ8" s="310">
        <f>IF($ND6&lt;=HZ$2,1,0)*'PC-CV_Lanchonete CV'!HZ30*$NB6</f>
        <v>383167.25631813053</v>
      </c>
      <c r="IA8" s="310">
        <f>IF($ND6&lt;=IA$2,1,0)*'PC-CV_Lanchonete CV'!IA30*$NB6</f>
        <v>312616.52268650406</v>
      </c>
      <c r="IB8" s="310">
        <f>IF($ND6&lt;=IB$2,1,0)*'PC-CV_Lanchonete CV'!IB30*$NB6</f>
        <v>314799.1245354953</v>
      </c>
      <c r="IC8" s="310">
        <f>IF($ND6&lt;=IC$2,1,0)*'PC-CV_Lanchonete CV'!IC30*$NB6</f>
        <v>304274.23674716521</v>
      </c>
      <c r="ID8" s="310">
        <f>IF($ND6&lt;=ID$2,1,0)*'PC-CV_Lanchonete CV'!ID30*$NB6</f>
        <v>272229.89713069674</v>
      </c>
      <c r="IE8" s="310">
        <f>IF($ND6&lt;=IE$2,1,0)*'PC-CV_Lanchonete CV'!IE30*$NB6</f>
        <v>286080.46859164641</v>
      </c>
      <c r="IF8" s="310">
        <f>IF($ND6&lt;=IF$2,1,0)*'PC-CV_Lanchonete CV'!IF30*$NB6</f>
        <v>370078.20091467001</v>
      </c>
      <c r="IG8" s="310">
        <f>IF($ND6&lt;=IG$2,1,0)*'PC-CV_Lanchonete CV'!IG30*$NB6</f>
        <v>305795.99459374079</v>
      </c>
      <c r="IH8" s="310">
        <f>IF($ND6&lt;=IH$2,1,0)*'PC-CV_Lanchonete CV'!IH30*$NB6</f>
        <v>315707.97221720207</v>
      </c>
      <c r="II8" s="310">
        <f>IF($ND6&lt;=II$2,1,0)*'PC-CV_Lanchonete CV'!II30*$NB6</f>
        <v>334905.85740552552</v>
      </c>
      <c r="IJ8" s="310">
        <f>IF($ND6&lt;=IJ$2,1,0)*'PC-CV_Lanchonete CV'!IJ30*$NB6</f>
        <v>348236.20555696974</v>
      </c>
      <c r="IK8" s="310">
        <f>IF($ND6&lt;=IK$2,1,0)*'PC-CV_Lanchonete CV'!IK30*$NB6</f>
        <v>351148.30342710746</v>
      </c>
      <c r="IL8" s="310">
        <f>IF($ND6&lt;=IL$2,1,0)*'PC-CV_Lanchonete CV'!IL30*$NB6</f>
        <v>397045.22616682586</v>
      </c>
      <c r="IM8" s="310">
        <f>IF($ND6&lt;=IM$2,1,0)*'PC-CV_Lanchonete CV'!IM30*$NB6</f>
        <v>337665.98098065413</v>
      </c>
      <c r="IN8" s="310">
        <f>IF($ND6&lt;=IN$2,1,0)*'PC-CV_Lanchonete CV'!IN30*$NB6</f>
        <v>313210.86863657495</v>
      </c>
      <c r="IO8" s="310">
        <f>IF($ND6&lt;=IO$2,1,0)*'PC-CV_Lanchonete CV'!IO30*$NB6</f>
        <v>312300.4200339056</v>
      </c>
      <c r="IP8" s="310">
        <f>IF($ND6&lt;=IP$2,1,0)*'PC-CV_Lanchonete CV'!IP30*$NB6</f>
        <v>282542.23921341798</v>
      </c>
      <c r="IQ8" s="310">
        <f>IF($ND6&lt;=IQ$2,1,0)*'PC-CV_Lanchonete CV'!IQ30*$NB6</f>
        <v>294219.28232792258</v>
      </c>
      <c r="IR8" s="310">
        <f>IF($ND6&lt;=IR$2,1,0)*'PC-CV_Lanchonete CV'!IR30*$NB6</f>
        <v>379623.56763771077</v>
      </c>
      <c r="IS8" s="310">
        <f>IF($ND6&lt;=IS$2,1,0)*'PC-CV_Lanchonete CV'!IS30*$NB6</f>
        <v>315495.19203327055</v>
      </c>
      <c r="IT8" s="310">
        <f>IF($ND6&lt;=IT$2,1,0)*'PC-CV_Lanchonete CV'!IT30*$NB6</f>
        <v>325142.49699432775</v>
      </c>
      <c r="IU8" s="310">
        <f>IF($ND6&lt;=IU$2,1,0)*'PC-CV_Lanchonete CV'!IU30*$NB6</f>
        <v>344508.42713677714</v>
      </c>
      <c r="IV8" s="310">
        <f>IF($ND6&lt;=IV$2,1,0)*'PC-CV_Lanchonete CV'!IV30*$NB6</f>
        <v>358427.27706823294</v>
      </c>
      <c r="IW8" s="310">
        <f>IF($ND6&lt;=IW$2,1,0)*'PC-CV_Lanchonete CV'!IW30*$NB6</f>
        <v>361674.3813950622</v>
      </c>
      <c r="IX8" s="310">
        <f>IF($ND6&lt;=IX$2,1,0)*'PC-CV_Lanchonete CV'!IX30*$NB6</f>
        <v>407463.90336038888</v>
      </c>
      <c r="IY8" s="310">
        <f>IF($ND6&lt;=IY$2,1,0)*'PC-CV_Lanchonete CV'!IY30*$NB6</f>
        <v>347923.93217794626</v>
      </c>
      <c r="IZ8" s="310">
        <f>IF($ND6&lt;=IZ$2,1,0)*'PC-CV_Lanchonete CV'!IZ30*$NB6</f>
        <v>330502.93018813501</v>
      </c>
      <c r="JA8" s="310">
        <f>IF($ND6&lt;=JA$2,1,0)*'PC-CV_Lanchonete CV'!JA30*$NB6</f>
        <v>318745.98332958919</v>
      </c>
      <c r="JB8" s="310">
        <f>IF($ND6&lt;=JB$2,1,0)*'PC-CV_Lanchonete CV'!JB30*$NB6</f>
        <v>296928.33490725455</v>
      </c>
      <c r="JC8" s="310">
        <f>IF($ND6&lt;=JC$2,1,0)*'PC-CV_Lanchonete CV'!JC30*$NB6</f>
        <v>299575.60810835124</v>
      </c>
      <c r="JD8" s="310">
        <f>IF($ND6&lt;=JD$2,1,0)*'PC-CV_Lanchonete CV'!JD30*$NB6</f>
        <v>388391.4980336905</v>
      </c>
      <c r="JE8" s="310">
        <f>IF($ND6&lt;=JE$2,1,0)*'PC-CV_Lanchonete CV'!JE30*$NB6</f>
        <v>325377.33431152097</v>
      </c>
      <c r="JF8" s="310">
        <f>IF($ND6&lt;=JF$2,1,0)*'PC-CV_Lanchonete CV'!JF30*$NB6</f>
        <v>334147.05321112153</v>
      </c>
      <c r="JG8" s="310">
        <f>IF($ND6&lt;=JG$2,1,0)*'PC-CV_Lanchonete CV'!JG30*$NB6</f>
        <v>353915.52926977887</v>
      </c>
      <c r="JH8" s="310">
        <f>IF($ND6&lt;=JH$2,1,0)*'PC-CV_Lanchonete CV'!JH30*$NB6</f>
        <v>368625.71928429138</v>
      </c>
      <c r="JI8" s="310">
        <f>IF($ND6&lt;=JI$2,1,0)*'PC-CV_Lanchonete CV'!JI30*$NB6</f>
        <v>366168.27649914601</v>
      </c>
      <c r="JJ8" s="310">
        <f>IF($ND6&lt;=JJ$2,1,0)*'PC-CV_Lanchonete CV'!JJ30*$NB6</f>
        <v>415583.32493082399</v>
      </c>
      <c r="JK8" s="310">
        <f>IF($ND6&lt;=JK$2,1,0)*'PC-CV_Lanchonete CV'!JK30*$NB6</f>
        <v>344309.10762566584</v>
      </c>
      <c r="JL8" s="310">
        <f>IF($ND6&lt;=JL$2,1,0)*'PC-CV_Lanchonete CV'!JL30*$NB6</f>
        <v>346346.0806481904</v>
      </c>
      <c r="JM8" s="310">
        <f>IF($ND6&lt;=JM$2,1,0)*'PC-CV_Lanchonete CV'!JM30*$NB6</f>
        <v>335984.6291021246</v>
      </c>
      <c r="JN8" s="310">
        <f>IF($ND6&lt;=JN$2,1,0)*'PC-CV_Lanchonete CV'!JN30*$NB6</f>
        <v>303004.91664581944</v>
      </c>
      <c r="JO8" s="310">
        <f>IF($ND6&lt;=JO$2,1,0)*'PC-CV_Lanchonete CV'!JO30*$NB6</f>
        <v>318157.26809344918</v>
      </c>
      <c r="JP8" s="310">
        <f>IF($ND6&lt;=JP$2,1,0)*'PC-CV_Lanchonete CV'!JP30*$NB6</f>
        <v>403384.20693660981</v>
      </c>
      <c r="JQ8" s="310">
        <f>IF($ND6&lt;=JQ$2,1,0)*'PC-CV_Lanchonete CV'!JQ30*$NB6</f>
        <v>337897.04077121249</v>
      </c>
      <c r="JR8" s="310">
        <f>IF($ND6&lt;=JR$2,1,0)*'PC-CV_Lanchonete CV'!JR30*$NB6</f>
        <v>347395.82554551918</v>
      </c>
      <c r="JS8" s="310">
        <f>IF($ND6&lt;=JS$2,1,0)*'PC-CV_Lanchonete CV'!JS30*$NB6</f>
        <v>366511.02235758171</v>
      </c>
      <c r="JT8" s="310">
        <f>IF($ND6&lt;=JT$2,1,0)*'PC-CV_Lanchonete CV'!JT30*$NB6</f>
        <v>381162.59925976291</v>
      </c>
      <c r="JU8" s="310">
        <f>IF($ND6&lt;=JU$2,1,0)*'PC-CV_Lanchonete CV'!JU30*$NB6</f>
        <v>379050.39912291797</v>
      </c>
      <c r="JV8" s="310">
        <f>IF($ND6&lt;=JV$2,1,0)*'PC-CV_Lanchonete CV'!JV30*$NB6</f>
        <v>427943.81899224548</v>
      </c>
      <c r="JW8" s="310">
        <f>IF($ND6&lt;=JW$2,1,0)*'PC-CV_Lanchonete CV'!JW30*$NB6</f>
        <v>368558.81372479245</v>
      </c>
      <c r="JX8" s="310">
        <f>IF($ND6&lt;=JX$2,1,0)*'PC-CV_Lanchonete CV'!JX30*$NB6</f>
        <v>343601.05100868241</v>
      </c>
      <c r="JY8" s="310">
        <f>IF($ND6&lt;=JY$2,1,0)*'PC-CV_Lanchonete CV'!JY30*$NB6</f>
        <v>343477.79303130216</v>
      </c>
      <c r="JZ8" s="310">
        <f>IF($ND6&lt;=JZ$2,1,0)*'PC-CV_Lanchonete CV'!JZ30*$NB6</f>
        <v>313093.79118436523</v>
      </c>
      <c r="KA8" s="310">
        <f>IF($ND6&lt;=KA$2,1,0)*'PC-CV_Lanchonete CV'!KA30*$NB6</f>
        <v>326245.15637219796</v>
      </c>
      <c r="KB8" s="310">
        <f>IF($ND6&lt;=KB$2,1,0)*'PC-CV_Lanchonete CV'!KB30*$NB6</f>
        <v>413114.47194536397</v>
      </c>
      <c r="KC8" s="310">
        <f>IF($ND6&lt;=KC$2,1,0)*'PC-CV_Lanchonete CV'!KC30*$NB6</f>
        <v>347909.42039540299</v>
      </c>
      <c r="KD8" s="310">
        <f>IF($ND6&lt;=KD$2,1,0)*'PC-CV_Lanchonete CV'!KD30*$NB6</f>
        <v>357245.3381437877</v>
      </c>
      <c r="KE8" s="310">
        <f>IF($ND6&lt;=KE$2,1,0)*'PC-CV_Lanchonete CV'!KE30*$NB6</f>
        <v>376626.2393228747</v>
      </c>
      <c r="KF8" s="310">
        <f>IF($ND6&lt;=KF$2,1,0)*'PC-CV_Lanchonete CV'!KF30*$NB6</f>
        <v>391978.75763776136</v>
      </c>
      <c r="KG8" s="310">
        <f>IF($ND6&lt;=KG$2,1,0)*'PC-CV_Lanchonete CV'!KG30*$NB6</f>
        <v>382207.25031766534</v>
      </c>
      <c r="KH8" s="310">
        <f>IF($ND6&lt;=KH$2,1,0)*'PC-CV_Lanchonete CV'!KH30*$NB6</f>
        <v>435947.01693498431</v>
      </c>
      <c r="KI8" s="310">
        <f>IF($ND6&lt;=KI$2,1,0)*'PC-CV_Lanchonete CV'!KI30*$NB6</f>
        <v>377381.31450340035</v>
      </c>
      <c r="KJ8" s="310">
        <f>IF($ND6&lt;=KJ$2,1,0)*'PC-CV_Lanchonete CV'!KJ30*$NB6</f>
        <v>359007.0885964742</v>
      </c>
      <c r="KK8" s="310">
        <f>IF($ND6&lt;=KK$2,1,0)*'PC-CV_Lanchonete CV'!KK30*$NB6</f>
        <v>348876.2246501373</v>
      </c>
      <c r="KL8" s="310">
        <f>IF($ND6&lt;=KL$2,1,0)*'PC-CV_Lanchonete CV'!KL30*$NB6</f>
        <v>326861.88934227417</v>
      </c>
      <c r="KM8" s="310">
        <f>IF($ND6&lt;=KM$2,1,0)*'PC-CV_Lanchonete CV'!KM30*$NB6</f>
        <v>331212.94025211118</v>
      </c>
      <c r="KN8" s="310">
        <f>IF($ND6&lt;=KN$2,1,0)*'PC-CV_Lanchonete CV'!KN30*$NB6</f>
        <v>421805.26059023582</v>
      </c>
      <c r="KO8" s="310">
        <f>IF($ND6&lt;=KO$2,1,0)*'PC-CV_Lanchonete CV'!KO30*$NB6</f>
        <v>357899.83344347717</v>
      </c>
      <c r="KP8" s="310">
        <f>IF($ND6&lt;=KP$2,1,0)*'PC-CV_Lanchonete CV'!KP30*$NB6</f>
        <v>366501.36831905012</v>
      </c>
      <c r="KQ8" s="310">
        <f>IF($ND6&lt;=KQ$2,1,0)*'PC-CV_Lanchonete CV'!KQ30*$NB6</f>
        <v>386419.11812927458</v>
      </c>
      <c r="KR8" s="310">
        <f>IF($ND6&lt;=KR$2,1,0)*'PC-CV_Lanchonete CV'!KR30*$NB6</f>
        <v>402705.7948479951</v>
      </c>
      <c r="KS8" s="310">
        <f>IF($ND6&lt;=KS$2,1,0)*'PC-CV_Lanchonete CV'!KS30*$NB6</f>
        <v>397608.55629461247</v>
      </c>
      <c r="KT8" s="310">
        <f>IF($ND6&lt;=KT$2,1,0)*'PC-CV_Lanchonete CV'!KT30*$NB6</f>
        <v>448787.82609537151</v>
      </c>
      <c r="KU8" s="310">
        <f>IF($ND6&lt;=KU$2,1,0)*'PC-CV_Lanchonete CV'!KU30*$NB6</f>
        <v>389657.96881914145</v>
      </c>
      <c r="KV8" s="310">
        <f>IF($ND6&lt;=KV$2,1,0)*'PC-CV_Lanchonete CV'!KV30*$NB6</f>
        <v>364568.54248205194</v>
      </c>
      <c r="KW8" s="310">
        <f>IF($ND6&lt;=KW$2,1,0)*'PC-CV_Lanchonete CV'!KW30*$NB6</f>
        <v>365150.20719758928</v>
      </c>
      <c r="KX8" s="310">
        <f>IF($ND6&lt;=KX$2,1,0)*'PC-CV_Lanchonete CV'!KX30*$NB6</f>
        <v>334454.7437517533</v>
      </c>
      <c r="KY8" s="310">
        <f>IF($ND6&lt;=KY$2,1,0)*'PC-CV_Lanchonete CV'!KY30*$NB6</f>
        <v>348758.24162647413</v>
      </c>
      <c r="KZ8" s="310">
        <f>IF($ND6&lt;=KZ$2,1,0)*'PC-CV_Lanchonete CV'!KZ30*$NB6</f>
        <v>436748.83900761587</v>
      </c>
      <c r="LA8" s="310">
        <f>IF($ND6&lt;=LA$2,1,0)*'PC-CV_Lanchonete CV'!LA30*$NB6</f>
        <v>370852.309266639</v>
      </c>
      <c r="LB8" s="310">
        <f>IF($ND6&lt;=LB$2,1,0)*'PC-CV_Lanchonete CV'!LB30*$NB6</f>
        <v>380025.22738756769</v>
      </c>
      <c r="LC8" s="310">
        <f>IF($ND6&lt;=LC$2,1,0)*'PC-CV_Lanchonete CV'!LC30*$NB6</f>
        <v>399462.74618760427</v>
      </c>
      <c r="LD8" s="310">
        <f>IF($ND6&lt;=LD$2,1,0)*'PC-CV_Lanchonete CV'!LD30*$NB6</f>
        <v>415866.66530190635</v>
      </c>
      <c r="LE8" s="310">
        <f>IF($ND6&lt;=LE$2,1,0)*'PC-CV_Lanchonete CV'!LE30*$NB6</f>
        <v>417197.5286860725</v>
      </c>
      <c r="LF8" s="310">
        <f>IF($ND6&lt;=LF$2,1,0)*'PC-CV_Lanchonete CV'!LF30*$NB6</f>
        <v>464256.07644202258</v>
      </c>
      <c r="LG8" s="310">
        <f>IF($ND6&lt;=LG$2,1,0)*'PC-CV_Lanchonete CV'!LG30*$NB6</f>
        <v>404008.29120637861</v>
      </c>
      <c r="LH8" s="310">
        <f>IF($ND6&lt;=LH$2,1,0)*'PC-CV_Lanchonete CV'!LH30*$NB6</f>
        <v>379151.17952314729</v>
      </c>
      <c r="LI8" s="310">
        <f>IF($ND6&lt;=LI$2,1,0)*'PC-CV_Lanchonete CV'!LI30*$NB6</f>
        <v>379115.04398796672</v>
      </c>
      <c r="LJ8" s="310">
        <f>IF($ND6&lt;=LJ$2,1,0)*'PC-CV_Lanchonete CV'!LJ30*$NB6</f>
        <v>347685.26882136165</v>
      </c>
      <c r="LK8" s="310">
        <f>IF($ND6&lt;=LK$2,1,0)*'PC-CV_Lanchonete CV'!LK30*$NB6</f>
        <v>362296.59630661615</v>
      </c>
      <c r="LL8" s="310">
        <f>IF($ND6&lt;=LL$2,1,0)*'PC-CV_Lanchonete CV'!LL30*$NB6</f>
        <v>450509.78315104183</v>
      </c>
      <c r="LM8" s="310">
        <f>IF($ND6&lt;=LM$2,1,0)*'PC-CV_Lanchonete CV'!LM30*$NB6</f>
        <v>383977.14121088246</v>
      </c>
      <c r="LN8" s="310">
        <f>IF($ND6&lt;=LN$2,1,0)*'PC-CV_Lanchonete CV'!LN30*$NB6</f>
        <v>392861.85151416587</v>
      </c>
      <c r="LO8" s="310">
        <f>IF($ND6&lt;=LO$2,1,0)*'PC-CV_Lanchonete CV'!LO30*$NB6</f>
        <v>412151.23176113603</v>
      </c>
      <c r="LP8" s="310">
        <f>IF($ND6&lt;=LP$2,1,0)*'PC-CV_Lanchonete CV'!LP30*$NB6</f>
        <v>428956.17349109362</v>
      </c>
      <c r="LQ8" s="310">
        <f>IF($ND6&lt;=LQ$2,1,0)*'PC-CV_Lanchonete CV'!LQ30*$NB6</f>
        <v>424967.12476981542</v>
      </c>
      <c r="LR8" s="310">
        <f>IF($ND6&lt;=LR$2,1,0)*'PC-CV_Lanchonete CV'!LR30*$NB6</f>
        <v>475135.72184728296</v>
      </c>
      <c r="LS8" s="310">
        <f>IF($ND6&lt;=LS$2,1,0)*'PC-CV_Lanchonete CV'!LS30*$NB6</f>
        <v>402893.86586797977</v>
      </c>
      <c r="LT8" s="310">
        <f>IF($ND6&lt;=LT$2,1,0)*'PC-CV_Lanchonete CV'!LT30*$NB6</f>
        <v>404439.36262337345</v>
      </c>
      <c r="LU8" s="310">
        <f>IF($ND6&lt;=LU$2,1,0)*'PC-CV_Lanchonete CV'!LU30*$NB6</f>
        <v>394704.35306703934</v>
      </c>
      <c r="LV8" s="310">
        <f>IF($ND6&lt;=LV$2,1,0)*'PC-CV_Lanchonete CV'!LV30*$NB6</f>
        <v>360174.70978940191</v>
      </c>
      <c r="LW8" s="310">
        <f>IF($ND6&lt;=LW$2,1,0)*'PC-CV_Lanchonete CV'!LW30*$NB6</f>
        <v>377776.75491788151</v>
      </c>
      <c r="LX8" s="310">
        <f>IF($ND6&lt;=LX$2,1,0)*'PC-CV_Lanchonete CV'!LX30*$NB6</f>
        <v>465360.16209493222</v>
      </c>
      <c r="LY8" s="310">
        <f>IF($ND6&lt;=LY$2,1,0)*'PC-CV_Lanchonete CV'!LY30*$NB6</f>
        <v>397741.28719623358</v>
      </c>
      <c r="LZ8" s="310">
        <f>IF($ND6&lt;=LZ$2,1,0)*'PC-CV_Lanchonete CV'!LZ30*$NB6</f>
        <v>406536.51086898678</v>
      </c>
      <c r="MA8" s="310">
        <f>IF($ND6&lt;=MA$2,1,0)*'PC-CV_Lanchonete CV'!MA30*$NB6</f>
        <v>425548.88327668188</v>
      </c>
      <c r="MB8" s="310">
        <f>IF($ND6&lt;=MB$2,1,0)*'PC-CV_Lanchonete CV'!MB30*$NB6</f>
        <v>442662.02007993817</v>
      </c>
      <c r="MC8" s="310">
        <f>IF($ND6&lt;=MC$2,1,0)*'PC-CV_Lanchonete CV'!MC30*$NB6</f>
        <v>420217.87468674767</v>
      </c>
      <c r="MD8" s="310">
        <f>IF($ND6&lt;=MD$2,1,0)*'PC-CV_Lanchonete CV'!MD30*$NB6</f>
        <v>481429.5113673507</v>
      </c>
      <c r="ME8" s="310">
        <f>IF($ND6&lt;=ME$2,1,0)*'PC-CV_Lanchonete CV'!ME30*$NB6</f>
        <v>423377.43612748821</v>
      </c>
      <c r="MF8" s="310">
        <f>IF($ND6&lt;=MF$2,1,0)*'PC-CV_Lanchonete CV'!MF30*$NB6</f>
        <v>396855.92292282754</v>
      </c>
      <c r="MG8" s="310">
        <f>IF($ND6&lt;=MG$2,1,0)*'PC-CV_Lanchonete CV'!MG30*$NB6</f>
        <v>399305.6457113314</v>
      </c>
      <c r="MH8" s="310">
        <f>IF($ND6&lt;=MH$2,1,0)*'PC-CV_Lanchonete CV'!MH30*$NB6</f>
        <v>368379.85986883484</v>
      </c>
      <c r="MI8" s="310">
        <f>IF($ND6&lt;=MI$2,1,0)*'PC-CV_Lanchonete CV'!MI30*$NB6</f>
        <v>384491.71601844655</v>
      </c>
      <c r="MJ8" s="310">
        <f>IF($ND6&lt;=MJ$2,1,0)*'PC-CV_Lanchonete CV'!MJ30*$NB6</f>
        <v>474422.72339750995</v>
      </c>
      <c r="MK8" s="310">
        <f>IF($ND6&lt;=MK$2,1,0)*'PC-CV_Lanchonete CV'!MK30*$NB6</f>
        <v>407530.58899539191</v>
      </c>
      <c r="ML8" s="310">
        <f>IF($ND6&lt;=ML$2,1,0)*'PC-CV_Lanchonete CV'!ML30*$NB6</f>
        <v>416499.3039877275</v>
      </c>
      <c r="MM8" s="310">
        <f>IF($ND6&lt;=MM$2,1,0)*'PC-CV_Lanchonete CV'!MM30*$NB6</f>
        <v>436089.17871645733</v>
      </c>
      <c r="MN8" s="310">
        <f>IF($ND6&lt;=MN$2,1,0)*'PC-CV_Lanchonete CV'!MN30*$NB6</f>
        <v>454216.62023137085</v>
      </c>
      <c r="MO8" s="310">
        <f>IF($ND6&lt;=MO$2,1,0)*'PC-CV_Lanchonete CV'!MO30*$NB6</f>
        <v>450548.98469242943</v>
      </c>
      <c r="MP8" s="310">
        <f>IF($ND6&lt;=MP$2,1,0)*'PC-CV_Lanchonete CV'!MP30*$NB6</f>
        <v>500821.1047579571</v>
      </c>
      <c r="MQ8" s="310">
        <f>IF($ND6&lt;=MQ$2,1,0)*'PC-CV_Lanchonete CV'!MQ30*$NB6</f>
        <v>440603.57854559692</v>
      </c>
      <c r="MR8" s="310">
        <f>IF($ND6&lt;=MR$2,1,0)*'PC-CV_Lanchonete CV'!MR30*$NB6</f>
        <v>415296.66305301728</v>
      </c>
      <c r="MS8" s="310">
        <f>IF($ND6&lt;=MS$2,1,0)*'PC-CV_Lanchonete CV'!MS30*$NB6</f>
        <v>416177.60296303575</v>
      </c>
      <c r="MT8" s="310">
        <f>IF($ND6&lt;=MT$2,1,0)*'PC-CV_Lanchonete CV'!MT30*$NB6</f>
        <v>384051.90583692485</v>
      </c>
      <c r="MU8" s="310">
        <f>IF($ND6&lt;=MU$2,1,0)*'PC-CV_Lanchonete CV'!MU30*$NB6</f>
        <v>400396.81403429277</v>
      </c>
      <c r="MV8" s="310">
        <f>IF($ND6&lt;=MV$2,1,0)*'PC-CV_Lanchonete CV'!MV30*$NB6</f>
        <v>490317.03217632393</v>
      </c>
      <c r="MW8" s="310">
        <f>IF($ND6&lt;=MW$2,1,0)*'PC-CV_Lanchonete CV'!MW30*$NB6</f>
        <v>422558.61195081595</v>
      </c>
      <c r="MX8" s="310">
        <f>IF($ND6&lt;=MX$2,1,0)*'PC-CV_Lanchonete CV'!MX30*$NB6</f>
        <v>431098.48064458551</v>
      </c>
      <c r="MY8" s="310">
        <f>IF($ND6&lt;=MY$2,1,0)*'PC-CV_Lanchonete CV'!MY30*$NB6</f>
        <v>450415.72661885503</v>
      </c>
      <c r="MZ8" s="310">
        <f>IF($ND6&lt;=MZ$2,1,0)*'PC-CV_Lanchonete CV'!MZ30*$NB6</f>
        <v>468881.97799056489</v>
      </c>
      <c r="NA8" s="311">
        <f>IF($ND6&lt;=NA$2,1,0)*'PC-CV_Lanchonete CV'!NA30*$NB6</f>
        <v>457231.57161352981</v>
      </c>
      <c r="NB8" s="653"/>
      <c r="NC8" s="653"/>
      <c r="ND8" s="674"/>
    </row>
    <row r="9" spans="1:422" x14ac:dyDescent="0.2">
      <c r="A9" s="2" t="s">
        <v>271</v>
      </c>
      <c r="B9" s="304" t="s">
        <v>272</v>
      </c>
      <c r="C9" s="305" t="s">
        <v>390</v>
      </c>
      <c r="D9" s="316" t="s">
        <v>356</v>
      </c>
      <c r="E9" s="1" t="s">
        <v>628</v>
      </c>
      <c r="F9" s="306">
        <f>IF($ND$9&lt;=F2,1,0)*'PC-SJ_Us. S. João'!$E9*$NB$9</f>
        <v>15871.483977250598</v>
      </c>
      <c r="G9" s="306">
        <f>IF($ND$9&lt;=G2,1,0)*'PC-SJ_Us. S. João'!$E9*$NB$9</f>
        <v>15871.483977250598</v>
      </c>
      <c r="H9" s="306">
        <f>IF($ND$9&lt;=H2,1,0)*'PC-SJ_Us. S. João'!$E9*$NB$9</f>
        <v>15871.483977250598</v>
      </c>
      <c r="I9" s="306">
        <f>IF($ND$9&lt;=I2,1,0)*'PC-SJ_Us. S. João'!$E9*$NB$9</f>
        <v>15871.483977250598</v>
      </c>
      <c r="J9" s="306">
        <f>IF($ND$9&lt;=J2,1,0)*'PC-SJ_Us. S. João'!$E9*$NB$9</f>
        <v>15871.483977250598</v>
      </c>
      <c r="K9" s="306">
        <f>IF($ND$9&lt;=K2,1,0)*'PC-SJ_Us. S. João'!$E9*$NB$9</f>
        <v>15871.483977250598</v>
      </c>
      <c r="L9" s="306">
        <f>IF($ND$9&lt;=L2,1,0)*'PC-SJ_Us. S. João'!$E9*$NB$9</f>
        <v>15871.483977250598</v>
      </c>
      <c r="M9" s="306">
        <f>IF($ND$9&lt;=M2,1,0)*'PC-SJ_Us. S. João'!$E9*$NB$9</f>
        <v>15871.483977250598</v>
      </c>
      <c r="N9" s="306">
        <f>IF($ND$9&lt;=N2,1,0)*'PC-SJ_Us. S. João'!$E9*$NB$9</f>
        <v>15871.483977250598</v>
      </c>
      <c r="O9" s="306">
        <f>IF($ND$9&lt;=O2,1,0)*'PC-SJ_Us. S. João'!$E9*$NB$9</f>
        <v>15871.483977250598</v>
      </c>
      <c r="P9" s="306">
        <f>IF($ND$9&lt;=P2,1,0)*'PC-SJ_Us. S. João'!$E9*$NB$9</f>
        <v>15871.483977250598</v>
      </c>
      <c r="Q9" s="306">
        <f>IF($ND$9&lt;=Q2,1,0)*'PC-SJ_Us. S. João'!$E9*$NB$9</f>
        <v>15871.483977250598</v>
      </c>
      <c r="R9" s="306">
        <f>IF($ND$9&lt;=R2,1,0)*'PC-SJ_Us. S. João'!$E9*$NB$9</f>
        <v>15871.483977250598</v>
      </c>
      <c r="S9" s="306">
        <f>IF($ND$9&lt;=S2,1,0)*'PC-SJ_Us. S. João'!$E9*$NB$9</f>
        <v>15871.483977250598</v>
      </c>
      <c r="T9" s="306">
        <f>IF($ND$9&lt;=T2,1,0)*'PC-SJ_Us. S. João'!$E9*$NB$9</f>
        <v>15871.483977250598</v>
      </c>
      <c r="U9" s="306">
        <f>IF($ND$9&lt;=U2,1,0)*'PC-SJ_Us. S. João'!$E9*$NB$9</f>
        <v>15871.483977250598</v>
      </c>
      <c r="V9" s="306">
        <f>IF($ND$9&lt;=V2,1,0)*'PC-SJ_Us. S. João'!$E9*$NB$9</f>
        <v>15871.483977250598</v>
      </c>
      <c r="W9" s="306">
        <f>IF($ND$9&lt;=W2,1,0)*'PC-SJ_Us. S. João'!$E9*$NB$9</f>
        <v>15871.483977250598</v>
      </c>
      <c r="X9" s="306">
        <f>IF($ND$9&lt;=X2,1,0)*'PC-SJ_Us. S. João'!$E9*$NB$9</f>
        <v>15871.483977250598</v>
      </c>
      <c r="Y9" s="306">
        <f>IF($ND$9&lt;=Y2,1,0)*'PC-SJ_Us. S. João'!$E9*$NB$9</f>
        <v>15871.483977250598</v>
      </c>
      <c r="Z9" s="306">
        <f>IF($ND$9&lt;=Z2,1,0)*'PC-SJ_Us. S. João'!$E9*$NB$9</f>
        <v>15871.483977250598</v>
      </c>
      <c r="AA9" s="306">
        <f>IF($ND$9&lt;=AA2,1,0)*'PC-SJ_Us. S. João'!$E9*$NB$9</f>
        <v>15871.483977250598</v>
      </c>
      <c r="AB9" s="306">
        <f>IF($ND$9&lt;=AB2,1,0)*'PC-SJ_Us. S. João'!$E9*$NB$9</f>
        <v>15871.483977250598</v>
      </c>
      <c r="AC9" s="306">
        <f>IF($ND$9&lt;=AC2,1,0)*'PC-SJ_Us. S. João'!$E9*$NB$9</f>
        <v>15871.483977250598</v>
      </c>
      <c r="AD9" s="306">
        <f>IF($ND$9&lt;=AD2,1,0)*'PC-SJ_Us. S. João'!$E9*$NB$9</f>
        <v>15871.483977250598</v>
      </c>
      <c r="AE9" s="306">
        <f>IF($ND$9&lt;=AE2,1,0)*'PC-SJ_Us. S. João'!$E9*$NB$9</f>
        <v>15871.483977250598</v>
      </c>
      <c r="AF9" s="306">
        <f>IF($ND$9&lt;=AF2,1,0)*'PC-SJ_Us. S. João'!$E9*$NB$9</f>
        <v>15871.483977250598</v>
      </c>
      <c r="AG9" s="306">
        <f>IF($ND$9&lt;=AG2,1,0)*'PC-SJ_Us. S. João'!$E9*$NB$9</f>
        <v>15871.483977250598</v>
      </c>
      <c r="AH9" s="306">
        <f>IF($ND$9&lt;=AH2,1,0)*'PC-SJ_Us. S. João'!$E9*$NB$9</f>
        <v>15871.483977250598</v>
      </c>
      <c r="AI9" s="306">
        <f>IF($ND$9&lt;=AI2,1,0)*'PC-SJ_Us. S. João'!$E9*$NB$9</f>
        <v>15871.483977250598</v>
      </c>
      <c r="AJ9" s="306">
        <f>IF($ND$9&lt;=AJ2,1,0)*'PC-SJ_Us. S. João'!$E9*$NB$9</f>
        <v>15871.483977250598</v>
      </c>
      <c r="AK9" s="306">
        <f>IF($ND$9&lt;=AK2,1,0)*'PC-SJ_Us. S. João'!$E9*$NB$9</f>
        <v>15871.483977250598</v>
      </c>
      <c r="AL9" s="306">
        <f>IF($ND$9&lt;=AL2,1,0)*'PC-SJ_Us. S. João'!$E9*$NB$9</f>
        <v>15871.483977250598</v>
      </c>
      <c r="AM9" s="306">
        <f>IF($ND$9&lt;=AM2,1,0)*'PC-SJ_Us. S. João'!$E9*$NB$9</f>
        <v>15871.483977250598</v>
      </c>
      <c r="AN9" s="306">
        <f>IF($ND$9&lt;=AN2,1,0)*'PC-SJ_Us. S. João'!$E9*$NB$9</f>
        <v>15871.483977250598</v>
      </c>
      <c r="AO9" s="306">
        <f>IF($ND$9&lt;=AO2,1,0)*'PC-SJ_Us. S. João'!$E9*$NB$9</f>
        <v>15871.483977250598</v>
      </c>
      <c r="AP9" s="306">
        <f>IF($ND$9&lt;=AP2,1,0)*'PC-SJ_Us. S. João'!$E9*$NB$9</f>
        <v>15871.483977250598</v>
      </c>
      <c r="AQ9" s="306">
        <f>IF($ND$9&lt;=AQ2,1,0)*'PC-SJ_Us. S. João'!$E9*$NB$9</f>
        <v>15871.483977250598</v>
      </c>
      <c r="AR9" s="306">
        <f>IF($ND$9&lt;=AR2,1,0)*'PC-SJ_Us. S. João'!$E9*$NB$9</f>
        <v>15871.483977250598</v>
      </c>
      <c r="AS9" s="306">
        <f>IF($ND$9&lt;=AS2,1,0)*'PC-SJ_Us. S. João'!$E9*$NB$9</f>
        <v>15871.483977250598</v>
      </c>
      <c r="AT9" s="306">
        <f>IF($ND$9&lt;=AT2,1,0)*'PC-SJ_Us. S. João'!$E9*$NB$9</f>
        <v>15871.483977250598</v>
      </c>
      <c r="AU9" s="306">
        <f>IF($ND$9&lt;=AU2,1,0)*'PC-SJ_Us. S. João'!$E9*$NB$9</f>
        <v>15871.483977250598</v>
      </c>
      <c r="AV9" s="306">
        <f>IF($ND$9&lt;=AV2,1,0)*'PC-SJ_Us. S. João'!$E9*$NB$9</f>
        <v>15871.483977250598</v>
      </c>
      <c r="AW9" s="306">
        <f>IF($ND$9&lt;=AW2,1,0)*'PC-SJ_Us. S. João'!$E9*$NB$9</f>
        <v>15871.483977250598</v>
      </c>
      <c r="AX9" s="306">
        <f>IF($ND$9&lt;=AX2,1,0)*'PC-SJ_Us. S. João'!$E9*$NB$9</f>
        <v>15871.483977250598</v>
      </c>
      <c r="AY9" s="306">
        <f>IF($ND$9&lt;=AY2,1,0)*'PC-SJ_Us. S. João'!$E9*$NB$9</f>
        <v>15871.483977250598</v>
      </c>
      <c r="AZ9" s="306">
        <f>IF($ND$9&lt;=AZ2,1,0)*'PC-SJ_Us. S. João'!$E9*$NB$9</f>
        <v>15871.483977250598</v>
      </c>
      <c r="BA9" s="306">
        <f>IF($ND$9&lt;=BA2,1,0)*'PC-SJ_Us. S. João'!$E9*$NB$9</f>
        <v>15871.483977250598</v>
      </c>
      <c r="BB9" s="306">
        <f>IF($ND$9&lt;=BB2,1,0)*'PC-SJ_Us. S. João'!$E9*$NB$9</f>
        <v>15871.483977250598</v>
      </c>
      <c r="BC9" s="306">
        <f>IF($ND$9&lt;=BC2,1,0)*'PC-SJ_Us. S. João'!$E9*$NB$9</f>
        <v>15871.483977250598</v>
      </c>
      <c r="BD9" s="306">
        <f>IF($ND$9&lt;=BD2,1,0)*'PC-SJ_Us. S. João'!$E9*$NB$9</f>
        <v>15871.483977250598</v>
      </c>
      <c r="BE9" s="306">
        <f>IF($ND$9&lt;=BE2,1,0)*'PC-SJ_Us. S. João'!$E9*$NB$9</f>
        <v>15871.483977250598</v>
      </c>
      <c r="BF9" s="306">
        <f>IF($ND$9&lt;=BF2,1,0)*'PC-SJ_Us. S. João'!$E9*$NB$9</f>
        <v>15871.483977250598</v>
      </c>
      <c r="BG9" s="306">
        <f>IF($ND$9&lt;=BG2,1,0)*'PC-SJ_Us. S. João'!$E9*$NB$9</f>
        <v>15871.483977250598</v>
      </c>
      <c r="BH9" s="306">
        <f>IF($ND$9&lt;=BH2,1,0)*'PC-SJ_Us. S. João'!$E9*$NB$9</f>
        <v>15871.483977250598</v>
      </c>
      <c r="BI9" s="306">
        <f>IF($ND$9&lt;=BI2,1,0)*'PC-SJ_Us. S. João'!$E9*$NB$9</f>
        <v>15871.483977250598</v>
      </c>
      <c r="BJ9" s="306">
        <f>IF($ND$9&lt;=BJ2,1,0)*'PC-SJ_Us. S. João'!$E9*$NB$9</f>
        <v>15871.483977250598</v>
      </c>
      <c r="BK9" s="306">
        <f>IF($ND$9&lt;=BK2,1,0)*'PC-SJ_Us. S. João'!$E9*$NB$9</f>
        <v>15871.483977250598</v>
      </c>
      <c r="BL9" s="306">
        <f>IF($ND$9&lt;=BL2,1,0)*'PC-SJ_Us. S. João'!$E9*$NB$9</f>
        <v>15871.483977250598</v>
      </c>
      <c r="BM9" s="306">
        <f>IF($ND$9&lt;=BM2,1,0)*'PC-SJ_Us. S. João'!$E9*$NB$9</f>
        <v>15871.483977250598</v>
      </c>
      <c r="BN9" s="306">
        <f>IF($ND$9&lt;=BN2,1,0)*'PC-SJ_Us. S. João'!$E9*$NB$9</f>
        <v>15871.483977250598</v>
      </c>
      <c r="BO9" s="306">
        <f>IF($ND$9&lt;=BO2,1,0)*'PC-SJ_Us. S. João'!$E9*$NB$9</f>
        <v>15871.483977250598</v>
      </c>
      <c r="BP9" s="306">
        <f>IF($ND$9&lt;=BP2,1,0)*'PC-SJ_Us. S. João'!$E9*$NB$9</f>
        <v>15871.483977250598</v>
      </c>
      <c r="BQ9" s="306">
        <f>IF($ND$9&lt;=BQ2,1,0)*'PC-SJ_Us. S. João'!$E9*$NB$9</f>
        <v>15871.483977250598</v>
      </c>
      <c r="BR9" s="306">
        <f>IF($ND$9&lt;=BR2,1,0)*'PC-SJ_Us. S. João'!$E9*$NB$9</f>
        <v>15871.483977250598</v>
      </c>
      <c r="BS9" s="306">
        <f>IF($ND$9&lt;=BS2,1,0)*'PC-SJ_Us. S. João'!$E9*$NB$9</f>
        <v>15871.483977250598</v>
      </c>
      <c r="BT9" s="306">
        <f>IF($ND$9&lt;=BT2,1,0)*'PC-SJ_Us. S. João'!$E9*$NB$9</f>
        <v>15871.483977250598</v>
      </c>
      <c r="BU9" s="306">
        <f>IF($ND$9&lt;=BU2,1,0)*'PC-SJ_Us. S. João'!$E9*$NB$9</f>
        <v>15871.483977250598</v>
      </c>
      <c r="BV9" s="306">
        <f>IF($ND$9&lt;=BV2,1,0)*'PC-SJ_Us. S. João'!$E9*$NB$9</f>
        <v>15871.483977250598</v>
      </c>
      <c r="BW9" s="306">
        <f>IF($ND$9&lt;=BW2,1,0)*'PC-SJ_Us. S. João'!$E9*$NB$9</f>
        <v>15871.483977250598</v>
      </c>
      <c r="BX9" s="306">
        <f>IF($ND$9&lt;=BX2,1,0)*'PC-SJ_Us. S. João'!$E9*$NB$9</f>
        <v>15871.483977250598</v>
      </c>
      <c r="BY9" s="306">
        <f>IF($ND$9&lt;=BY2,1,0)*'PC-SJ_Us. S. João'!$E9*$NB$9</f>
        <v>15871.483977250598</v>
      </c>
      <c r="BZ9" s="306">
        <f>IF($ND$9&lt;=BZ2,1,0)*'PC-SJ_Us. S. João'!$E9*$NB$9</f>
        <v>15871.483977250598</v>
      </c>
      <c r="CA9" s="306">
        <f>IF($ND$9&lt;=CA2,1,0)*'PC-SJ_Us. S. João'!$E9*$NB$9</f>
        <v>15871.483977250598</v>
      </c>
      <c r="CB9" s="306">
        <f>IF($ND$9&lt;=CB2,1,0)*'PC-SJ_Us. S. João'!$E9*$NB$9</f>
        <v>15871.483977250598</v>
      </c>
      <c r="CC9" s="306">
        <f>IF($ND$9&lt;=CC2,1,0)*'PC-SJ_Us. S. João'!$E9*$NB$9</f>
        <v>15871.483977250598</v>
      </c>
      <c r="CD9" s="306">
        <f>IF($ND$9&lt;=CD2,1,0)*'PC-SJ_Us. S. João'!$E9*$NB$9</f>
        <v>15871.483977250598</v>
      </c>
      <c r="CE9" s="306">
        <f>IF($ND$9&lt;=CE2,1,0)*'PC-SJ_Us. S. João'!$E9*$NB$9</f>
        <v>15871.483977250598</v>
      </c>
      <c r="CF9" s="306">
        <f>IF($ND$9&lt;=CF2,1,0)*'PC-SJ_Us. S. João'!$E9*$NB$9</f>
        <v>15871.483977250598</v>
      </c>
      <c r="CG9" s="306">
        <f>IF($ND$9&lt;=CG2,1,0)*'PC-SJ_Us. S. João'!$E9*$NB$9</f>
        <v>15871.483977250598</v>
      </c>
      <c r="CH9" s="306">
        <f>IF($ND$9&lt;=CH2,1,0)*'PC-SJ_Us. S. João'!$E9*$NB$9</f>
        <v>15871.483977250598</v>
      </c>
      <c r="CI9" s="306">
        <f>IF($ND$9&lt;=CI2,1,0)*'PC-SJ_Us. S. João'!$E9*$NB$9</f>
        <v>15871.483977250598</v>
      </c>
      <c r="CJ9" s="306">
        <f>IF($ND$9&lt;=CJ2,1,0)*'PC-SJ_Us. S. João'!$E9*$NB$9</f>
        <v>15871.483977250598</v>
      </c>
      <c r="CK9" s="306">
        <f>IF($ND$9&lt;=CK2,1,0)*'PC-SJ_Us. S. João'!$E9*$NB$9</f>
        <v>15871.483977250598</v>
      </c>
      <c r="CL9" s="306">
        <f>IF($ND$9&lt;=CL2,1,0)*'PC-SJ_Us. S. João'!$E9*$NB$9</f>
        <v>15871.483977250598</v>
      </c>
      <c r="CM9" s="306">
        <f>IF($ND$9&lt;=CM2,1,0)*'PC-SJ_Us. S. João'!$E9*$NB$9</f>
        <v>15871.483977250598</v>
      </c>
      <c r="CN9" s="306">
        <f>IF($ND$9&lt;=CN2,1,0)*'PC-SJ_Us. S. João'!$E9*$NB$9</f>
        <v>15871.483977250598</v>
      </c>
      <c r="CO9" s="306">
        <f>IF($ND$9&lt;=CO2,1,0)*'PC-SJ_Us. S. João'!$E9*$NB$9</f>
        <v>15871.483977250598</v>
      </c>
      <c r="CP9" s="306">
        <f>IF($ND$9&lt;=CP2,1,0)*'PC-SJ_Us. S. João'!$E9*$NB$9</f>
        <v>15871.483977250598</v>
      </c>
      <c r="CQ9" s="306">
        <f>IF($ND$9&lt;=CQ2,1,0)*'PC-SJ_Us. S. João'!$E9*$NB$9</f>
        <v>15871.483977250598</v>
      </c>
      <c r="CR9" s="306">
        <f>IF($ND$9&lt;=CR2,1,0)*'PC-SJ_Us. S. João'!$E9*$NB$9</f>
        <v>15871.483977250598</v>
      </c>
      <c r="CS9" s="306">
        <f>IF($ND$9&lt;=CS2,1,0)*'PC-SJ_Us. S. João'!$E9*$NB$9</f>
        <v>15871.483977250598</v>
      </c>
      <c r="CT9" s="306">
        <f>IF($ND$9&lt;=CT2,1,0)*'PC-SJ_Us. S. João'!$E9*$NB$9</f>
        <v>15871.483977250598</v>
      </c>
      <c r="CU9" s="306">
        <f>IF($ND$9&lt;=CU2,1,0)*'PC-SJ_Us. S. João'!$E9*$NB$9</f>
        <v>15871.483977250598</v>
      </c>
      <c r="CV9" s="306">
        <f>IF($ND$9&lt;=CV2,1,0)*'PC-SJ_Us. S. João'!$E9*$NB$9</f>
        <v>15871.483977250598</v>
      </c>
      <c r="CW9" s="306">
        <f>IF($ND$9&lt;=CW2,1,0)*'PC-SJ_Us. S. João'!$E9*$NB$9</f>
        <v>15871.483977250598</v>
      </c>
      <c r="CX9" s="306">
        <f>IF($ND$9&lt;=CX2,1,0)*'PC-SJ_Us. S. João'!$E9*$NB$9</f>
        <v>15871.483977250598</v>
      </c>
      <c r="CY9" s="306">
        <f>IF($ND$9&lt;=CY2,1,0)*'PC-SJ_Us. S. João'!$E9*$NB$9</f>
        <v>15871.483977250598</v>
      </c>
      <c r="CZ9" s="306">
        <f>IF($ND$9&lt;=CZ2,1,0)*'PC-SJ_Us. S. João'!$E9*$NB$9</f>
        <v>15871.483977250598</v>
      </c>
      <c r="DA9" s="306">
        <f>IF($ND$9&lt;=DA2,1,0)*'PC-SJ_Us. S. João'!$E9*$NB$9</f>
        <v>15871.483977250598</v>
      </c>
      <c r="DB9" s="306">
        <f>IF($ND$9&lt;=DB2,1,0)*'PC-SJ_Us. S. João'!$E9*$NB$9</f>
        <v>15871.483977250598</v>
      </c>
      <c r="DC9" s="306">
        <f>IF($ND$9&lt;=DC2,1,0)*'PC-SJ_Us. S. João'!$E9*$NB$9</f>
        <v>15871.483977250598</v>
      </c>
      <c r="DD9" s="306">
        <f>IF($ND$9&lt;=DD2,1,0)*'PC-SJ_Us. S. João'!$E9*$NB$9</f>
        <v>15871.483977250598</v>
      </c>
      <c r="DE9" s="306">
        <f>IF($ND$9&lt;=DE2,1,0)*'PC-SJ_Us. S. João'!$E9*$NB$9</f>
        <v>15871.483977250598</v>
      </c>
      <c r="DF9" s="306">
        <f>IF($ND$9&lt;=DF2,1,0)*'PC-SJ_Us. S. João'!$E9*$NB$9</f>
        <v>15871.483977250598</v>
      </c>
      <c r="DG9" s="306">
        <f>IF($ND$9&lt;=DG2,1,0)*'PC-SJ_Us. S. João'!$E9*$NB$9</f>
        <v>15871.483977250598</v>
      </c>
      <c r="DH9" s="306">
        <f>IF($ND$9&lt;=DH2,1,0)*'PC-SJ_Us. S. João'!$E9*$NB$9</f>
        <v>15871.483977250598</v>
      </c>
      <c r="DI9" s="306">
        <f>IF($ND$9&lt;=DI2,1,0)*'PC-SJ_Us. S. João'!$E9*$NB$9</f>
        <v>15871.483977250598</v>
      </c>
      <c r="DJ9" s="306">
        <f>IF($ND$9&lt;=DJ2,1,0)*'PC-SJ_Us. S. João'!$E9*$NB$9</f>
        <v>15871.483977250598</v>
      </c>
      <c r="DK9" s="306">
        <f>IF($ND$9&lt;=DK2,1,0)*'PC-SJ_Us. S. João'!$E9*$NB$9</f>
        <v>15871.483977250598</v>
      </c>
      <c r="DL9" s="306">
        <f>IF($ND$9&lt;=DL2,1,0)*'PC-SJ_Us. S. João'!$E9*$NB$9</f>
        <v>15871.483977250598</v>
      </c>
      <c r="DM9" s="306">
        <f>IF($ND$9&lt;=DM2,1,0)*'PC-SJ_Us. S. João'!$E9*$NB$9</f>
        <v>15871.483977250598</v>
      </c>
      <c r="DN9" s="306">
        <f>IF($ND$9&lt;=DN2,1,0)*'PC-SJ_Us. S. João'!$E9*$NB$9</f>
        <v>15871.483977250598</v>
      </c>
      <c r="DO9" s="306">
        <f>IF($ND$9&lt;=DO2,1,0)*'PC-SJ_Us. S. João'!$E9*$NB$9</f>
        <v>15871.483977250598</v>
      </c>
      <c r="DP9" s="306">
        <f>IF($ND$9&lt;=DP2,1,0)*'PC-SJ_Us. S. João'!$E9*$NB$9</f>
        <v>15871.483977250598</v>
      </c>
      <c r="DQ9" s="306">
        <f>IF($ND$9&lt;=DQ2,1,0)*'PC-SJ_Us. S. João'!$E9*$NB$9</f>
        <v>15871.483977250598</v>
      </c>
      <c r="DR9" s="306">
        <f>IF($ND$9&lt;=DR2,1,0)*'PC-SJ_Us. S. João'!$E9*$NB$9</f>
        <v>15871.483977250598</v>
      </c>
      <c r="DS9" s="306">
        <f>IF($ND$9&lt;=DS2,1,0)*'PC-SJ_Us. S. João'!$E9*$NB$9</f>
        <v>15871.483977250598</v>
      </c>
      <c r="DT9" s="306">
        <f>IF($ND$9&lt;=DT2,1,0)*'PC-SJ_Us. S. João'!$E9*$NB$9</f>
        <v>15871.483977250598</v>
      </c>
      <c r="DU9" s="306">
        <f>IF($ND$9&lt;=DU2,1,0)*'PC-SJ_Us. S. João'!$E9*$NB$9</f>
        <v>15871.483977250598</v>
      </c>
      <c r="DV9" s="306">
        <f>IF($ND$9&lt;=DV2,1,0)*'PC-SJ_Us. S. João'!$E9*$NB$9</f>
        <v>15871.483977250598</v>
      </c>
      <c r="DW9" s="306">
        <f>IF($ND$9&lt;=DW2,1,0)*'PC-SJ_Us. S. João'!$E9*$NB$9</f>
        <v>15871.483977250598</v>
      </c>
      <c r="DX9" s="306">
        <f>IF($ND$9&lt;=DX2,1,0)*'PC-SJ_Us. S. João'!$E9*$NB$9</f>
        <v>15871.483977250598</v>
      </c>
      <c r="DY9" s="306">
        <f>IF($ND$9&lt;=DY2,1,0)*'PC-SJ_Us. S. João'!$E9*$NB$9</f>
        <v>15871.483977250598</v>
      </c>
      <c r="DZ9" s="306">
        <f>IF($ND$9&lt;=DZ2,1,0)*'PC-SJ_Us. S. João'!$E9*$NB$9</f>
        <v>15871.483977250598</v>
      </c>
      <c r="EA9" s="306">
        <f>IF($ND$9&lt;=EA2,1,0)*'PC-SJ_Us. S. João'!$E9*$NB$9</f>
        <v>15871.483977250598</v>
      </c>
      <c r="EB9" s="306">
        <f>IF($ND$9&lt;=EB2,1,0)*'PC-SJ_Us. S. João'!$E9*$NB$9</f>
        <v>15871.483977250598</v>
      </c>
      <c r="EC9" s="306">
        <f>IF($ND$9&lt;=EC2,1,0)*'PC-SJ_Us. S. João'!$E9*$NB$9</f>
        <v>15871.483977250598</v>
      </c>
      <c r="ED9" s="306">
        <f>IF($ND$9&lt;=ED2,1,0)*'PC-SJ_Us. S. João'!$E9*$NB$9</f>
        <v>15871.483977250598</v>
      </c>
      <c r="EE9" s="306">
        <f>IF($ND$9&lt;=EE2,1,0)*'PC-SJ_Us. S. João'!$E9*$NB$9</f>
        <v>15871.483977250598</v>
      </c>
      <c r="EF9" s="306">
        <f>IF($ND$9&lt;=EF2,1,0)*'PC-SJ_Us. S. João'!$E9*$NB$9</f>
        <v>15871.483977250598</v>
      </c>
      <c r="EG9" s="306">
        <f>IF($ND$9&lt;=EG2,1,0)*'PC-SJ_Us. S. João'!$E9*$NB$9</f>
        <v>15871.483977250598</v>
      </c>
      <c r="EH9" s="306">
        <f>IF($ND$9&lt;=EH2,1,0)*'PC-SJ_Us. S. João'!$E9*$NB$9</f>
        <v>15871.483977250598</v>
      </c>
      <c r="EI9" s="306">
        <f>IF($ND$9&lt;=EI2,1,0)*'PC-SJ_Us. S. João'!$E9*$NB$9</f>
        <v>15871.483977250598</v>
      </c>
      <c r="EJ9" s="306">
        <f>IF($ND$9&lt;=EJ2,1,0)*'PC-SJ_Us. S. João'!$E9*$NB$9</f>
        <v>15871.483977250598</v>
      </c>
      <c r="EK9" s="306">
        <f>IF($ND$9&lt;=EK2,1,0)*'PC-SJ_Us. S. João'!$E9*$NB$9</f>
        <v>15871.483977250598</v>
      </c>
      <c r="EL9" s="306">
        <f>IF($ND$9&lt;=EL2,1,0)*'PC-SJ_Us. S. João'!$E9*$NB$9</f>
        <v>15871.483977250598</v>
      </c>
      <c r="EM9" s="306">
        <f>IF($ND$9&lt;=EM2,1,0)*'PC-SJ_Us. S. João'!$E9*$NB$9</f>
        <v>15871.483977250598</v>
      </c>
      <c r="EN9" s="306">
        <f>IF($ND$9&lt;=EN2,1,0)*'PC-SJ_Us. S. João'!$E9*$NB$9</f>
        <v>15871.483977250598</v>
      </c>
      <c r="EO9" s="306">
        <f>IF($ND$9&lt;=EO2,1,0)*'PC-SJ_Us. S. João'!$E9*$NB$9</f>
        <v>15871.483977250598</v>
      </c>
      <c r="EP9" s="306">
        <f>IF($ND$9&lt;=EP2,1,0)*'PC-SJ_Us. S. João'!$E9*$NB$9</f>
        <v>15871.483977250598</v>
      </c>
      <c r="EQ9" s="306">
        <f>IF($ND$9&lt;=EQ2,1,0)*'PC-SJ_Us. S. João'!$E9*$NB$9</f>
        <v>15871.483977250598</v>
      </c>
      <c r="ER9" s="306">
        <f>IF($ND$9&lt;=ER2,1,0)*'PC-SJ_Us. S. João'!$E9*$NB$9</f>
        <v>15871.483977250598</v>
      </c>
      <c r="ES9" s="306">
        <f>IF($ND$9&lt;=ES2,1,0)*'PC-SJ_Us. S. João'!$E9*$NB$9</f>
        <v>15871.483977250598</v>
      </c>
      <c r="ET9" s="306">
        <f>IF($ND$9&lt;=ET2,1,0)*'PC-SJ_Us. S. João'!$E9*$NB$9</f>
        <v>15871.483977250598</v>
      </c>
      <c r="EU9" s="306">
        <f>IF($ND$9&lt;=EU2,1,0)*'PC-SJ_Us. S. João'!$E9*$NB$9</f>
        <v>15871.483977250598</v>
      </c>
      <c r="EV9" s="306">
        <f>IF($ND$9&lt;=EV2,1,0)*'PC-SJ_Us. S. João'!$E9*$NB$9</f>
        <v>15871.483977250598</v>
      </c>
      <c r="EW9" s="306">
        <f>IF($ND$9&lt;=EW2,1,0)*'PC-SJ_Us. S. João'!$E9*$NB$9</f>
        <v>15871.483977250598</v>
      </c>
      <c r="EX9" s="306">
        <f>IF($ND$9&lt;=EX2,1,0)*'PC-SJ_Us. S. João'!$E9*$NB$9</f>
        <v>15871.483977250598</v>
      </c>
      <c r="EY9" s="306">
        <f>IF($ND$9&lt;=EY2,1,0)*'PC-SJ_Us. S. João'!$E9*$NB$9</f>
        <v>15871.483977250598</v>
      </c>
      <c r="EZ9" s="306">
        <f>IF($ND$9&lt;=EZ2,1,0)*'PC-SJ_Us. S. João'!$E9*$NB$9</f>
        <v>15871.483977250598</v>
      </c>
      <c r="FA9" s="306">
        <f>IF($ND$9&lt;=FA2,1,0)*'PC-SJ_Us. S. João'!$E9*$NB$9</f>
        <v>15871.483977250598</v>
      </c>
      <c r="FB9" s="306">
        <f>IF($ND$9&lt;=FB2,1,0)*'PC-SJ_Us. S. João'!$E9*$NB$9</f>
        <v>15871.483977250598</v>
      </c>
      <c r="FC9" s="306">
        <f>IF($ND$9&lt;=FC2,1,0)*'PC-SJ_Us. S. João'!$E9*$NB$9</f>
        <v>15871.483977250598</v>
      </c>
      <c r="FD9" s="306">
        <f>IF($ND$9&lt;=FD2,1,0)*'PC-SJ_Us. S. João'!$E9*$NB$9</f>
        <v>15871.483977250598</v>
      </c>
      <c r="FE9" s="306">
        <f>IF($ND$9&lt;=FE2,1,0)*'PC-SJ_Us. S. João'!$E9*$NB$9</f>
        <v>15871.483977250598</v>
      </c>
      <c r="FF9" s="306">
        <f>IF($ND$9&lt;=FF2,1,0)*'PC-SJ_Us. S. João'!$E9*$NB$9</f>
        <v>15871.483977250598</v>
      </c>
      <c r="FG9" s="306">
        <f>IF($ND$9&lt;=FG2,1,0)*'PC-SJ_Us. S. João'!$E9*$NB$9</f>
        <v>15871.483977250598</v>
      </c>
      <c r="FH9" s="306">
        <f>IF($ND$9&lt;=FH2,1,0)*'PC-SJ_Us. S. João'!$E9*$NB$9</f>
        <v>15871.483977250598</v>
      </c>
      <c r="FI9" s="306">
        <f>IF($ND$9&lt;=FI2,1,0)*'PC-SJ_Us. S. João'!$E9*$NB$9</f>
        <v>15871.483977250598</v>
      </c>
      <c r="FJ9" s="306">
        <f>IF($ND$9&lt;=FJ2,1,0)*'PC-SJ_Us. S. João'!$E9*$NB$9</f>
        <v>15871.483977250598</v>
      </c>
      <c r="FK9" s="306">
        <f>IF($ND$9&lt;=FK2,1,0)*'PC-SJ_Us. S. João'!$E9*$NB$9</f>
        <v>15871.483977250598</v>
      </c>
      <c r="FL9" s="306">
        <f>IF($ND$9&lt;=FL2,1,0)*'PC-SJ_Us. S. João'!$E9*$NB$9</f>
        <v>15871.483977250598</v>
      </c>
      <c r="FM9" s="306">
        <f>IF($ND$9&lt;=FM2,1,0)*'PC-SJ_Us. S. João'!$E9*$NB$9</f>
        <v>15871.483977250598</v>
      </c>
      <c r="FN9" s="306">
        <f>IF($ND$9&lt;=FN2,1,0)*'PC-SJ_Us. S. João'!$E9*$NB$9</f>
        <v>15871.483977250598</v>
      </c>
      <c r="FO9" s="306">
        <f>IF($ND$9&lt;=FO2,1,0)*'PC-SJ_Us. S. João'!$E9*$NB$9</f>
        <v>15871.483977250598</v>
      </c>
      <c r="FP9" s="306">
        <f>IF($ND$9&lt;=FP2,1,0)*'PC-SJ_Us. S. João'!$E9*$NB$9</f>
        <v>15871.483977250598</v>
      </c>
      <c r="FQ9" s="306">
        <f>IF($ND$9&lt;=FQ2,1,0)*'PC-SJ_Us. S. João'!$E9*$NB$9</f>
        <v>15871.483977250598</v>
      </c>
      <c r="FR9" s="306">
        <f>IF($ND$9&lt;=FR2,1,0)*'PC-SJ_Us. S. João'!$E9*$NB$9</f>
        <v>15871.483977250598</v>
      </c>
      <c r="FS9" s="306">
        <f>IF($ND$9&lt;=FS2,1,0)*'PC-SJ_Us. S. João'!$E9*$NB$9</f>
        <v>15871.483977250598</v>
      </c>
      <c r="FT9" s="306">
        <f>IF($ND$9&lt;=FT2,1,0)*'PC-SJ_Us. S. João'!$E9*$NB$9</f>
        <v>15871.483977250598</v>
      </c>
      <c r="FU9" s="306">
        <f>IF($ND$9&lt;=FU2,1,0)*'PC-SJ_Us. S. João'!$E9*$NB$9</f>
        <v>15871.483977250598</v>
      </c>
      <c r="FV9" s="306">
        <f>IF($ND$9&lt;=FV2,1,0)*'PC-SJ_Us. S. João'!$E9*$NB$9</f>
        <v>15871.483977250598</v>
      </c>
      <c r="FW9" s="306">
        <f>IF($ND$9&lt;=FW2,1,0)*'PC-SJ_Us. S. João'!$E9*$NB$9</f>
        <v>15871.483977250598</v>
      </c>
      <c r="FX9" s="306">
        <f>IF($ND$9&lt;=FX2,1,0)*'PC-SJ_Us. S. João'!$E9*$NB$9</f>
        <v>15871.483977250598</v>
      </c>
      <c r="FY9" s="306">
        <f>IF($ND$9&lt;=FY2,1,0)*'PC-SJ_Us. S. João'!$E9*$NB$9</f>
        <v>15871.483977250598</v>
      </c>
      <c r="FZ9" s="306">
        <f>IF($ND$9&lt;=FZ2,1,0)*'PC-SJ_Us. S. João'!$E9*$NB$9</f>
        <v>15871.483977250598</v>
      </c>
      <c r="GA9" s="306">
        <f>IF($ND$9&lt;=GA2,1,0)*'PC-SJ_Us. S. João'!$E9*$NB$9</f>
        <v>15871.483977250598</v>
      </c>
      <c r="GB9" s="306">
        <f>IF($ND$9&lt;=GB2,1,0)*'PC-SJ_Us. S. João'!$E9*$NB$9</f>
        <v>15871.483977250598</v>
      </c>
      <c r="GC9" s="306">
        <f>IF($ND$9&lt;=GC2,1,0)*'PC-SJ_Us. S. João'!$E9*$NB$9</f>
        <v>15871.483977250598</v>
      </c>
      <c r="GD9" s="306">
        <f>IF($ND$9&lt;=GD2,1,0)*'PC-SJ_Us. S. João'!$E9*$NB$9</f>
        <v>15871.483977250598</v>
      </c>
      <c r="GE9" s="306">
        <f>IF($ND$9&lt;=GE2,1,0)*'PC-SJ_Us. S. João'!$E9*$NB$9</f>
        <v>15871.483977250598</v>
      </c>
      <c r="GF9" s="306">
        <f>IF($ND$9&lt;=GF2,1,0)*'PC-SJ_Us. S. João'!$E9*$NB$9</f>
        <v>15871.483977250598</v>
      </c>
      <c r="GG9" s="306">
        <f>IF($ND$9&lt;=GG2,1,0)*'PC-SJ_Us. S. João'!$E9*$NB$9</f>
        <v>15871.483977250598</v>
      </c>
      <c r="GH9" s="306">
        <f>IF($ND$9&lt;=GH2,1,0)*'PC-SJ_Us. S. João'!$E9*$NB$9</f>
        <v>15871.483977250598</v>
      </c>
      <c r="GI9" s="306">
        <f>IF($ND$9&lt;=GI2,1,0)*'PC-SJ_Us. S. João'!$E9*$NB$9</f>
        <v>15871.483977250598</v>
      </c>
      <c r="GJ9" s="306">
        <f>IF($ND$9&lt;=GJ2,1,0)*'PC-SJ_Us. S. João'!$E9*$NB$9</f>
        <v>15871.483977250598</v>
      </c>
      <c r="GK9" s="306">
        <f>IF($ND$9&lt;=GK2,1,0)*'PC-SJ_Us. S. João'!$E9*$NB$9</f>
        <v>15871.483977250598</v>
      </c>
      <c r="GL9" s="306">
        <f>IF($ND$9&lt;=GL2,1,0)*'PC-SJ_Us. S. João'!$E9*$NB$9</f>
        <v>15871.483977250598</v>
      </c>
      <c r="GM9" s="306">
        <f>IF($ND$9&lt;=GM2,1,0)*'PC-SJ_Us. S. João'!$E9*$NB$9</f>
        <v>15871.483977250598</v>
      </c>
      <c r="GN9" s="306">
        <f>IF($ND$9&lt;=GN2,1,0)*'PC-SJ_Us. S. João'!$E9*$NB$9</f>
        <v>15871.483977250598</v>
      </c>
      <c r="GO9" s="306">
        <f>IF($ND$9&lt;=GO2,1,0)*'PC-SJ_Us. S. João'!$E9*$NB$9</f>
        <v>15871.483977250598</v>
      </c>
      <c r="GP9" s="306">
        <f>IF($ND$9&lt;=GP2,1,0)*'PC-SJ_Us. S. João'!$E9*$NB$9</f>
        <v>15871.483977250598</v>
      </c>
      <c r="GQ9" s="306">
        <f>IF($ND$9&lt;=GQ2,1,0)*'PC-SJ_Us. S. João'!$E9*$NB$9</f>
        <v>15871.483977250598</v>
      </c>
      <c r="GR9" s="306">
        <f>IF($ND$9&lt;=GR2,1,0)*'PC-SJ_Us. S. João'!$E9*$NB$9</f>
        <v>15871.483977250598</v>
      </c>
      <c r="GS9" s="306">
        <f>IF($ND$9&lt;=GS2,1,0)*'PC-SJ_Us. S. João'!$E9*$NB$9</f>
        <v>15871.483977250598</v>
      </c>
      <c r="GT9" s="306">
        <f>IF($ND$9&lt;=GT2,1,0)*'PC-SJ_Us. S. João'!$E9*$NB$9</f>
        <v>15871.483977250598</v>
      </c>
      <c r="GU9" s="306">
        <f>IF($ND$9&lt;=GU2,1,0)*'PC-SJ_Us. S. João'!$E9*$NB$9</f>
        <v>15871.483977250598</v>
      </c>
      <c r="GV9" s="306">
        <f>IF($ND$9&lt;=GV2,1,0)*'PC-SJ_Us. S. João'!$E9*$NB$9</f>
        <v>15871.483977250598</v>
      </c>
      <c r="GW9" s="306">
        <f>IF($ND$9&lt;=GW2,1,0)*'PC-SJ_Us. S. João'!$E9*$NB$9</f>
        <v>15871.483977250598</v>
      </c>
      <c r="GX9" s="306">
        <f>IF($ND$9&lt;=GX2,1,0)*'PC-SJ_Us. S. João'!$E9*$NB$9</f>
        <v>15871.483977250598</v>
      </c>
      <c r="GY9" s="306">
        <f>IF($ND$9&lt;=GY2,1,0)*'PC-SJ_Us. S. João'!$E9*$NB$9</f>
        <v>15871.483977250598</v>
      </c>
      <c r="GZ9" s="306">
        <f>IF($ND$9&lt;=GZ2,1,0)*'PC-SJ_Us. S. João'!$E9*$NB$9</f>
        <v>15871.483977250598</v>
      </c>
      <c r="HA9" s="306">
        <f>IF($ND$9&lt;=HA2,1,0)*'PC-SJ_Us. S. João'!$E9*$NB$9</f>
        <v>15871.483977250598</v>
      </c>
      <c r="HB9" s="306">
        <f>IF($ND$9&lt;=HB2,1,0)*'PC-SJ_Us. S. João'!$E9*$NB$9</f>
        <v>15871.483977250598</v>
      </c>
      <c r="HC9" s="306">
        <f>IF($ND$9&lt;=HC2,1,0)*'PC-SJ_Us. S. João'!$E9*$NB$9</f>
        <v>15871.483977250598</v>
      </c>
      <c r="HD9" s="306">
        <f>IF($ND$9&lt;=HD2,1,0)*'PC-SJ_Us. S. João'!$E9*$NB$9</f>
        <v>15871.483977250598</v>
      </c>
      <c r="HE9" s="306">
        <f>IF($ND$9&lt;=HE2,1,0)*'PC-SJ_Us. S. João'!$E9*$NB$9</f>
        <v>15871.483977250598</v>
      </c>
      <c r="HF9" s="306">
        <f>IF($ND$9&lt;=HF2,1,0)*'PC-SJ_Us. S. João'!$E9*$NB$9</f>
        <v>15871.483977250598</v>
      </c>
      <c r="HG9" s="306">
        <f>IF($ND$9&lt;=HG2,1,0)*'PC-SJ_Us. S. João'!$E9*$NB$9</f>
        <v>15871.483977250598</v>
      </c>
      <c r="HH9" s="306">
        <f>IF($ND$9&lt;=HH2,1,0)*'PC-SJ_Us. S. João'!$E9*$NB$9</f>
        <v>15871.483977250598</v>
      </c>
      <c r="HI9" s="306">
        <f>IF($ND$9&lt;=HI2,1,0)*'PC-SJ_Us. S. João'!$E9*$NB$9</f>
        <v>15871.483977250598</v>
      </c>
      <c r="HJ9" s="306">
        <f>IF($ND$9&lt;=HJ2,1,0)*'PC-SJ_Us. S. João'!$E9*$NB$9</f>
        <v>15871.483977250598</v>
      </c>
      <c r="HK9" s="306">
        <f>IF($ND$9&lt;=HK2,1,0)*'PC-SJ_Us. S. João'!$E9*$NB$9</f>
        <v>15871.483977250598</v>
      </c>
      <c r="HL9" s="306">
        <f>IF($ND$9&lt;=HL2,1,0)*'PC-SJ_Us. S. João'!$E9*$NB$9</f>
        <v>15871.483977250598</v>
      </c>
      <c r="HM9" s="306">
        <f>IF($ND$9&lt;=HM2,1,0)*'PC-SJ_Us. S. João'!$E9*$NB$9</f>
        <v>15871.483977250598</v>
      </c>
      <c r="HN9" s="306">
        <f>IF($ND$9&lt;=HN2,1,0)*'PC-SJ_Us. S. João'!$E9*$NB$9</f>
        <v>15871.483977250598</v>
      </c>
      <c r="HO9" s="306">
        <f>IF($ND$9&lt;=HO2,1,0)*'PC-SJ_Us. S. João'!$E9*$NB$9</f>
        <v>15871.483977250598</v>
      </c>
      <c r="HP9" s="306">
        <f>IF($ND$9&lt;=HP2,1,0)*'PC-SJ_Us. S. João'!$E9*$NB$9</f>
        <v>15871.483977250598</v>
      </c>
      <c r="HQ9" s="306">
        <f>IF($ND$9&lt;=HQ2,1,0)*'PC-SJ_Us. S. João'!$E9*$NB$9</f>
        <v>15871.483977250598</v>
      </c>
      <c r="HR9" s="306">
        <f>IF($ND$9&lt;=HR2,1,0)*'PC-SJ_Us. S. João'!$E9*$NB$9</f>
        <v>15871.483977250598</v>
      </c>
      <c r="HS9" s="306">
        <f>IF($ND$9&lt;=HS2,1,0)*'PC-SJ_Us. S. João'!$E9*$NB$9</f>
        <v>15871.483977250598</v>
      </c>
      <c r="HT9" s="306">
        <f>IF($ND$9&lt;=HT2,1,0)*'PC-SJ_Us. S. João'!$E9*$NB$9</f>
        <v>15871.483977250598</v>
      </c>
      <c r="HU9" s="306">
        <f>IF($ND$9&lt;=HU2,1,0)*'PC-SJ_Us. S. João'!$E9*$NB$9</f>
        <v>15871.483977250598</v>
      </c>
      <c r="HV9" s="306">
        <f>IF($ND$9&lt;=HV2,1,0)*'PC-SJ_Us. S. João'!$E9*$NB$9</f>
        <v>15871.483977250598</v>
      </c>
      <c r="HW9" s="306">
        <f>IF($ND$9&lt;=HW2,1,0)*'PC-SJ_Us. S. João'!$E9*$NB$9</f>
        <v>15871.483977250598</v>
      </c>
      <c r="HX9" s="306">
        <f>IF($ND$9&lt;=HX2,1,0)*'PC-SJ_Us. S. João'!$E9*$NB$9</f>
        <v>15871.483977250598</v>
      </c>
      <c r="HY9" s="306">
        <f>IF($ND$9&lt;=HY2,1,0)*'PC-SJ_Us. S. João'!$E9*$NB$9</f>
        <v>15871.483977250598</v>
      </c>
      <c r="HZ9" s="306">
        <f>IF($ND$9&lt;=HZ2,1,0)*'PC-SJ_Us. S. João'!$E9*$NB$9</f>
        <v>15871.483977250598</v>
      </c>
      <c r="IA9" s="306">
        <f>IF($ND$9&lt;=IA2,1,0)*'PC-SJ_Us. S. João'!$E9*$NB$9</f>
        <v>15871.483977250598</v>
      </c>
      <c r="IB9" s="306">
        <f>IF($ND$9&lt;=IB2,1,0)*'PC-SJ_Us. S. João'!$E9*$NB$9</f>
        <v>15871.483977250598</v>
      </c>
      <c r="IC9" s="306">
        <f>IF($ND$9&lt;=IC2,1,0)*'PC-SJ_Us. S. João'!$E9*$NB$9</f>
        <v>15871.483977250598</v>
      </c>
      <c r="ID9" s="306">
        <f>IF($ND$9&lt;=ID2,1,0)*'PC-SJ_Us. S. João'!$E9*$NB$9</f>
        <v>15871.483977250598</v>
      </c>
      <c r="IE9" s="306">
        <f>IF($ND$9&lt;=IE2,1,0)*'PC-SJ_Us. S. João'!$E9*$NB$9</f>
        <v>15871.483977250598</v>
      </c>
      <c r="IF9" s="306">
        <f>IF($ND$9&lt;=IF2,1,0)*'PC-SJ_Us. S. João'!$E9*$NB$9</f>
        <v>15871.483977250598</v>
      </c>
      <c r="IG9" s="306">
        <f>IF($ND$9&lt;=IG2,1,0)*'PC-SJ_Us. S. João'!$E9*$NB$9</f>
        <v>15871.483977250598</v>
      </c>
      <c r="IH9" s="306">
        <f>IF($ND$9&lt;=IH2,1,0)*'PC-SJ_Us. S. João'!$E9*$NB$9</f>
        <v>15871.483977250598</v>
      </c>
      <c r="II9" s="306">
        <f>IF($ND$9&lt;=II2,1,0)*'PC-SJ_Us. S. João'!$E9*$NB$9</f>
        <v>15871.483977250598</v>
      </c>
      <c r="IJ9" s="306">
        <f>IF($ND$9&lt;=IJ2,1,0)*'PC-SJ_Us. S. João'!$E9*$NB$9</f>
        <v>15871.483977250598</v>
      </c>
      <c r="IK9" s="306">
        <f>IF($ND$9&lt;=IK2,1,0)*'PC-SJ_Us. S. João'!$E9*$NB$9</f>
        <v>15871.483977250598</v>
      </c>
      <c r="IL9" s="306">
        <f>IF($ND$9&lt;=IL2,1,0)*'PC-SJ_Us. S. João'!$E9*$NB$9</f>
        <v>15871.483977250598</v>
      </c>
      <c r="IM9" s="306">
        <f>IF($ND$9&lt;=IM2,1,0)*'PC-SJ_Us. S. João'!$E9*$NB$9</f>
        <v>15871.483977250598</v>
      </c>
      <c r="IN9" s="306">
        <f>IF($ND$9&lt;=IN2,1,0)*'PC-SJ_Us. S. João'!$E9*$NB$9</f>
        <v>15871.483977250598</v>
      </c>
      <c r="IO9" s="306">
        <f>IF($ND$9&lt;=IO2,1,0)*'PC-SJ_Us. S. João'!$E9*$NB$9</f>
        <v>15871.483977250598</v>
      </c>
      <c r="IP9" s="306">
        <f>IF($ND$9&lt;=IP2,1,0)*'PC-SJ_Us. S. João'!$E9*$NB$9</f>
        <v>15871.483977250598</v>
      </c>
      <c r="IQ9" s="306">
        <f>IF($ND$9&lt;=IQ2,1,0)*'PC-SJ_Us. S. João'!$E9*$NB$9</f>
        <v>15871.483977250598</v>
      </c>
      <c r="IR9" s="306">
        <f>IF($ND$9&lt;=IR2,1,0)*'PC-SJ_Us. S. João'!$E9*$NB$9</f>
        <v>15871.483977250598</v>
      </c>
      <c r="IS9" s="306">
        <f>IF($ND$9&lt;=IS2,1,0)*'PC-SJ_Us. S. João'!$E9*$NB$9</f>
        <v>15871.483977250598</v>
      </c>
      <c r="IT9" s="306">
        <f>IF($ND$9&lt;=IT2,1,0)*'PC-SJ_Us. S. João'!$E9*$NB$9</f>
        <v>15871.483977250598</v>
      </c>
      <c r="IU9" s="306">
        <f>IF($ND$9&lt;=IU2,1,0)*'PC-SJ_Us. S. João'!$E9*$NB$9</f>
        <v>15871.483977250598</v>
      </c>
      <c r="IV9" s="306">
        <f>IF($ND$9&lt;=IV2,1,0)*'PC-SJ_Us. S. João'!$E9*$NB$9</f>
        <v>15871.483977250598</v>
      </c>
      <c r="IW9" s="306">
        <f>IF($ND$9&lt;=IW2,1,0)*'PC-SJ_Us. S. João'!$E9*$NB$9</f>
        <v>15871.483977250598</v>
      </c>
      <c r="IX9" s="306">
        <f>IF($ND$9&lt;=IX2,1,0)*'PC-SJ_Us. S. João'!$E9*$NB$9</f>
        <v>15871.483977250598</v>
      </c>
      <c r="IY9" s="306">
        <f>IF($ND$9&lt;=IY2,1,0)*'PC-SJ_Us. S. João'!$E9*$NB$9</f>
        <v>15871.483977250598</v>
      </c>
      <c r="IZ9" s="306">
        <f>IF($ND$9&lt;=IZ2,1,0)*'PC-SJ_Us. S. João'!$E9*$NB$9</f>
        <v>15871.483977250598</v>
      </c>
      <c r="JA9" s="306">
        <f>IF($ND$9&lt;=JA2,1,0)*'PC-SJ_Us. S. João'!$E9*$NB$9</f>
        <v>15871.483977250598</v>
      </c>
      <c r="JB9" s="306">
        <f>IF($ND$9&lt;=JB2,1,0)*'PC-SJ_Us. S. João'!$E9*$NB$9</f>
        <v>15871.483977250598</v>
      </c>
      <c r="JC9" s="306">
        <f>IF($ND$9&lt;=JC2,1,0)*'PC-SJ_Us. S. João'!$E9*$NB$9</f>
        <v>15871.483977250598</v>
      </c>
      <c r="JD9" s="306">
        <f>IF($ND$9&lt;=JD2,1,0)*'PC-SJ_Us. S. João'!$E9*$NB$9</f>
        <v>15871.483977250598</v>
      </c>
      <c r="JE9" s="306">
        <f>IF($ND$9&lt;=JE2,1,0)*'PC-SJ_Us. S. João'!$E9*$NB$9</f>
        <v>15871.483977250598</v>
      </c>
      <c r="JF9" s="306">
        <f>IF($ND$9&lt;=JF2,1,0)*'PC-SJ_Us. S. João'!$E9*$NB$9</f>
        <v>15871.483977250598</v>
      </c>
      <c r="JG9" s="306">
        <f>IF($ND$9&lt;=JG2,1,0)*'PC-SJ_Us. S. João'!$E9*$NB$9</f>
        <v>15871.483977250598</v>
      </c>
      <c r="JH9" s="306">
        <f>IF($ND$9&lt;=JH2,1,0)*'PC-SJ_Us. S. João'!$E9*$NB$9</f>
        <v>15871.483977250598</v>
      </c>
      <c r="JI9" s="306">
        <f>IF($ND$9&lt;=JI2,1,0)*'PC-SJ_Us. S. João'!$E9*$NB$9</f>
        <v>15871.483977250598</v>
      </c>
      <c r="JJ9" s="306">
        <f>IF($ND$9&lt;=JJ2,1,0)*'PC-SJ_Us. S. João'!$E9*$NB$9</f>
        <v>15871.483977250598</v>
      </c>
      <c r="JK9" s="306">
        <f>IF($ND$9&lt;=JK2,1,0)*'PC-SJ_Us. S. João'!$E9*$NB$9</f>
        <v>15871.483977250598</v>
      </c>
      <c r="JL9" s="306">
        <f>IF($ND$9&lt;=JL2,1,0)*'PC-SJ_Us. S. João'!$E9*$NB$9</f>
        <v>15871.483977250598</v>
      </c>
      <c r="JM9" s="306">
        <f>IF($ND$9&lt;=JM2,1,0)*'PC-SJ_Us. S. João'!$E9*$NB$9</f>
        <v>15871.483977250598</v>
      </c>
      <c r="JN9" s="306">
        <f>IF($ND$9&lt;=JN2,1,0)*'PC-SJ_Us. S. João'!$E9*$NB$9</f>
        <v>15871.483977250598</v>
      </c>
      <c r="JO9" s="306">
        <f>IF($ND$9&lt;=JO2,1,0)*'PC-SJ_Us. S. João'!$E9*$NB$9</f>
        <v>15871.483977250598</v>
      </c>
      <c r="JP9" s="306">
        <f>IF($ND$9&lt;=JP2,1,0)*'PC-SJ_Us. S. João'!$E9*$NB$9</f>
        <v>15871.483977250598</v>
      </c>
      <c r="JQ9" s="306">
        <f>IF($ND$9&lt;=JQ2,1,0)*'PC-SJ_Us. S. João'!$E9*$NB$9</f>
        <v>15871.483977250598</v>
      </c>
      <c r="JR9" s="306">
        <f>IF($ND$9&lt;=JR2,1,0)*'PC-SJ_Us. S. João'!$E9*$NB$9</f>
        <v>15871.483977250598</v>
      </c>
      <c r="JS9" s="306">
        <f>IF($ND$9&lt;=JS2,1,0)*'PC-SJ_Us. S. João'!$E9*$NB$9</f>
        <v>15871.483977250598</v>
      </c>
      <c r="JT9" s="306">
        <f>IF($ND$9&lt;=JT2,1,0)*'PC-SJ_Us. S. João'!$E9*$NB$9</f>
        <v>15871.483977250598</v>
      </c>
      <c r="JU9" s="306">
        <f>IF($ND$9&lt;=JU2,1,0)*'PC-SJ_Us. S. João'!$E9*$NB$9</f>
        <v>15871.483977250598</v>
      </c>
      <c r="JV9" s="306">
        <f>IF($ND$9&lt;=JV2,1,0)*'PC-SJ_Us. S. João'!$E9*$NB$9</f>
        <v>15871.483977250598</v>
      </c>
      <c r="JW9" s="306">
        <f>IF($ND$9&lt;=JW2,1,0)*'PC-SJ_Us. S. João'!$E9*$NB$9</f>
        <v>15871.483977250598</v>
      </c>
      <c r="JX9" s="306">
        <f>IF($ND$9&lt;=JX2,1,0)*'PC-SJ_Us. S. João'!$E9*$NB$9</f>
        <v>15871.483977250598</v>
      </c>
      <c r="JY9" s="306">
        <f>IF($ND$9&lt;=JY2,1,0)*'PC-SJ_Us. S. João'!$E9*$NB$9</f>
        <v>15871.483977250598</v>
      </c>
      <c r="JZ9" s="306">
        <f>IF($ND$9&lt;=JZ2,1,0)*'PC-SJ_Us. S. João'!$E9*$NB$9</f>
        <v>15871.483977250598</v>
      </c>
      <c r="KA9" s="306">
        <f>IF($ND$9&lt;=KA2,1,0)*'PC-SJ_Us. S. João'!$E9*$NB$9</f>
        <v>15871.483977250598</v>
      </c>
      <c r="KB9" s="306">
        <f>IF($ND$9&lt;=KB2,1,0)*'PC-SJ_Us. S. João'!$E9*$NB$9</f>
        <v>15871.483977250598</v>
      </c>
      <c r="KC9" s="306">
        <f>IF($ND$9&lt;=KC2,1,0)*'PC-SJ_Us. S. João'!$E9*$NB$9</f>
        <v>15871.483977250598</v>
      </c>
      <c r="KD9" s="306">
        <f>IF($ND$9&lt;=KD2,1,0)*'PC-SJ_Us. S. João'!$E9*$NB$9</f>
        <v>15871.483977250598</v>
      </c>
      <c r="KE9" s="306">
        <f>IF($ND$9&lt;=KE2,1,0)*'PC-SJ_Us. S. João'!$E9*$NB$9</f>
        <v>15871.483977250598</v>
      </c>
      <c r="KF9" s="306">
        <f>IF($ND$9&lt;=KF2,1,0)*'PC-SJ_Us. S. João'!$E9*$NB$9</f>
        <v>15871.483977250598</v>
      </c>
      <c r="KG9" s="306">
        <f>IF($ND$9&lt;=KG2,1,0)*'PC-SJ_Us. S. João'!$E9*$NB$9</f>
        <v>15871.483977250598</v>
      </c>
      <c r="KH9" s="306">
        <f>IF($ND$9&lt;=KH2,1,0)*'PC-SJ_Us. S. João'!$E9*$NB$9</f>
        <v>15871.483977250598</v>
      </c>
      <c r="KI9" s="306">
        <f>IF($ND$9&lt;=KI2,1,0)*'PC-SJ_Us. S. João'!$E9*$NB$9</f>
        <v>15871.483977250598</v>
      </c>
      <c r="KJ9" s="306">
        <f>IF($ND$9&lt;=KJ2,1,0)*'PC-SJ_Us. S. João'!$E9*$NB$9</f>
        <v>15871.483977250598</v>
      </c>
      <c r="KK9" s="306">
        <f>IF($ND$9&lt;=KK2,1,0)*'PC-SJ_Us. S. João'!$E9*$NB$9</f>
        <v>15871.483977250598</v>
      </c>
      <c r="KL9" s="306">
        <f>IF($ND$9&lt;=KL2,1,0)*'PC-SJ_Us. S. João'!$E9*$NB$9</f>
        <v>15871.483977250598</v>
      </c>
      <c r="KM9" s="306">
        <f>IF($ND$9&lt;=KM2,1,0)*'PC-SJ_Us. S. João'!$E9*$NB$9</f>
        <v>15871.483977250598</v>
      </c>
      <c r="KN9" s="306">
        <f>IF($ND$9&lt;=KN2,1,0)*'PC-SJ_Us. S. João'!$E9*$NB$9</f>
        <v>15871.483977250598</v>
      </c>
      <c r="KO9" s="306">
        <f>IF($ND$9&lt;=KO2,1,0)*'PC-SJ_Us. S. João'!$E9*$NB$9</f>
        <v>15871.483977250598</v>
      </c>
      <c r="KP9" s="306">
        <f>IF($ND$9&lt;=KP2,1,0)*'PC-SJ_Us. S. João'!$E9*$NB$9</f>
        <v>15871.483977250598</v>
      </c>
      <c r="KQ9" s="306">
        <f>IF($ND$9&lt;=KQ2,1,0)*'PC-SJ_Us. S. João'!$E9*$NB$9</f>
        <v>15871.483977250598</v>
      </c>
      <c r="KR9" s="306">
        <f>IF($ND$9&lt;=KR2,1,0)*'PC-SJ_Us. S. João'!$E9*$NB$9</f>
        <v>15871.483977250598</v>
      </c>
      <c r="KS9" s="306">
        <f>IF($ND$9&lt;=KS2,1,0)*'PC-SJ_Us. S. João'!$E9*$NB$9</f>
        <v>15871.483977250598</v>
      </c>
      <c r="KT9" s="306">
        <f>IF($ND$9&lt;=KT2,1,0)*'PC-SJ_Us. S. João'!$E9*$NB$9</f>
        <v>15871.483977250598</v>
      </c>
      <c r="KU9" s="306">
        <f>IF($ND$9&lt;=KU2,1,0)*'PC-SJ_Us. S. João'!$E9*$NB$9</f>
        <v>15871.483977250598</v>
      </c>
      <c r="KV9" s="306">
        <f>IF($ND$9&lt;=KV2,1,0)*'PC-SJ_Us. S. João'!$E9*$NB$9</f>
        <v>15871.483977250598</v>
      </c>
      <c r="KW9" s="306">
        <f>IF($ND$9&lt;=KW2,1,0)*'PC-SJ_Us. S. João'!$E9*$NB$9</f>
        <v>15871.483977250598</v>
      </c>
      <c r="KX9" s="306">
        <f>IF($ND$9&lt;=KX2,1,0)*'PC-SJ_Us. S. João'!$E9*$NB$9</f>
        <v>15871.483977250598</v>
      </c>
      <c r="KY9" s="306">
        <f>IF($ND$9&lt;=KY2,1,0)*'PC-SJ_Us. S. João'!$E9*$NB$9</f>
        <v>15871.483977250598</v>
      </c>
      <c r="KZ9" s="306">
        <f>IF($ND$9&lt;=KZ2,1,0)*'PC-SJ_Us. S. João'!$E9*$NB$9</f>
        <v>15871.483977250598</v>
      </c>
      <c r="LA9" s="306">
        <f>IF($ND$9&lt;=LA2,1,0)*'PC-SJ_Us. S. João'!$E9*$NB$9</f>
        <v>15871.483977250598</v>
      </c>
      <c r="LB9" s="306">
        <f>IF($ND$9&lt;=LB2,1,0)*'PC-SJ_Us. S. João'!$E9*$NB$9</f>
        <v>15871.483977250598</v>
      </c>
      <c r="LC9" s="306">
        <f>IF($ND$9&lt;=LC2,1,0)*'PC-SJ_Us. S. João'!$E9*$NB$9</f>
        <v>15871.483977250598</v>
      </c>
      <c r="LD9" s="306">
        <f>IF($ND$9&lt;=LD2,1,0)*'PC-SJ_Us. S. João'!$E9*$NB$9</f>
        <v>15871.483977250598</v>
      </c>
      <c r="LE9" s="306">
        <f>IF($ND$9&lt;=LE2,1,0)*'PC-SJ_Us. S. João'!$E9*$NB$9</f>
        <v>15871.483977250598</v>
      </c>
      <c r="LF9" s="306">
        <f>IF($ND$9&lt;=LF2,1,0)*'PC-SJ_Us. S. João'!$E9*$NB$9</f>
        <v>15871.483977250598</v>
      </c>
      <c r="LG9" s="306">
        <f>IF($ND$9&lt;=LG2,1,0)*'PC-SJ_Us. S. João'!$E9*$NB$9</f>
        <v>15871.483977250598</v>
      </c>
      <c r="LH9" s="306">
        <f>IF($ND$9&lt;=LH2,1,0)*'PC-SJ_Us. S. João'!$E9*$NB$9</f>
        <v>15871.483977250598</v>
      </c>
      <c r="LI9" s="306">
        <f>IF($ND$9&lt;=LI2,1,0)*'PC-SJ_Us. S. João'!$E9*$NB$9</f>
        <v>15871.483977250598</v>
      </c>
      <c r="LJ9" s="306">
        <f>IF($ND$9&lt;=LJ2,1,0)*'PC-SJ_Us. S. João'!$E9*$NB$9</f>
        <v>15871.483977250598</v>
      </c>
      <c r="LK9" s="306">
        <f>IF($ND$9&lt;=LK2,1,0)*'PC-SJ_Us. S. João'!$E9*$NB$9</f>
        <v>15871.483977250598</v>
      </c>
      <c r="LL9" s="306">
        <f>IF($ND$9&lt;=LL2,1,0)*'PC-SJ_Us. S. João'!$E9*$NB$9</f>
        <v>15871.483977250598</v>
      </c>
      <c r="LM9" s="306">
        <f>IF($ND$9&lt;=LM2,1,0)*'PC-SJ_Us. S. João'!$E9*$NB$9</f>
        <v>15871.483977250598</v>
      </c>
      <c r="LN9" s="306">
        <f>IF($ND$9&lt;=LN2,1,0)*'PC-SJ_Us. S. João'!$E9*$NB$9</f>
        <v>15871.483977250598</v>
      </c>
      <c r="LO9" s="306">
        <f>IF($ND$9&lt;=LO2,1,0)*'PC-SJ_Us. S. João'!$E9*$NB$9</f>
        <v>15871.483977250598</v>
      </c>
      <c r="LP9" s="306">
        <f>IF($ND$9&lt;=LP2,1,0)*'PC-SJ_Us. S. João'!$E9*$NB$9</f>
        <v>15871.483977250598</v>
      </c>
      <c r="LQ9" s="306">
        <f>IF($ND$9&lt;=LQ2,1,0)*'PC-SJ_Us. S. João'!$E9*$NB$9</f>
        <v>15871.483977250598</v>
      </c>
      <c r="LR9" s="306">
        <f>IF($ND$9&lt;=LR2,1,0)*'PC-SJ_Us. S. João'!$E9*$NB$9</f>
        <v>15871.483977250598</v>
      </c>
      <c r="LS9" s="306">
        <f>IF($ND$9&lt;=LS2,1,0)*'PC-SJ_Us. S. João'!$E9*$NB$9</f>
        <v>15871.483977250598</v>
      </c>
      <c r="LT9" s="306">
        <f>IF($ND$9&lt;=LT2,1,0)*'PC-SJ_Us. S. João'!$E9*$NB$9</f>
        <v>15871.483977250598</v>
      </c>
      <c r="LU9" s="306">
        <f>IF($ND$9&lt;=LU2,1,0)*'PC-SJ_Us. S. João'!$E9*$NB$9</f>
        <v>15871.483977250598</v>
      </c>
      <c r="LV9" s="306">
        <f>IF($ND$9&lt;=LV2,1,0)*'PC-SJ_Us. S. João'!$E9*$NB$9</f>
        <v>15871.483977250598</v>
      </c>
      <c r="LW9" s="306">
        <f>IF($ND$9&lt;=LW2,1,0)*'PC-SJ_Us. S. João'!$E9*$NB$9</f>
        <v>15871.483977250598</v>
      </c>
      <c r="LX9" s="306">
        <f>IF($ND$9&lt;=LX2,1,0)*'PC-SJ_Us. S. João'!$E9*$NB$9</f>
        <v>15871.483977250598</v>
      </c>
      <c r="LY9" s="306">
        <f>IF($ND$9&lt;=LY2,1,0)*'PC-SJ_Us. S. João'!$E9*$NB$9</f>
        <v>15871.483977250598</v>
      </c>
      <c r="LZ9" s="306">
        <f>IF($ND$9&lt;=LZ2,1,0)*'PC-SJ_Us. S. João'!$E9*$NB$9</f>
        <v>15871.483977250598</v>
      </c>
      <c r="MA9" s="306">
        <f>IF($ND$9&lt;=MA2,1,0)*'PC-SJ_Us. S. João'!$E9*$NB$9</f>
        <v>15871.483977250598</v>
      </c>
      <c r="MB9" s="306">
        <f>IF($ND$9&lt;=MB2,1,0)*'PC-SJ_Us. S. João'!$E9*$NB$9</f>
        <v>15871.483977250598</v>
      </c>
      <c r="MC9" s="306">
        <f>IF($ND$9&lt;=MC2,1,0)*'PC-SJ_Us. S. João'!$E9*$NB$9</f>
        <v>15871.483977250598</v>
      </c>
      <c r="MD9" s="306">
        <f>IF($ND$9&lt;=MD2,1,0)*'PC-SJ_Us. S. João'!$E9*$NB$9</f>
        <v>15871.483977250598</v>
      </c>
      <c r="ME9" s="306">
        <f>IF($ND$9&lt;=ME2,1,0)*'PC-SJ_Us. S. João'!$E9*$NB$9</f>
        <v>15871.483977250598</v>
      </c>
      <c r="MF9" s="306">
        <f>IF($ND$9&lt;=MF2,1,0)*'PC-SJ_Us. S. João'!$E9*$NB$9</f>
        <v>15871.483977250598</v>
      </c>
      <c r="MG9" s="306">
        <f>IF($ND$9&lt;=MG2,1,0)*'PC-SJ_Us. S. João'!$E9*$NB$9</f>
        <v>15871.483977250598</v>
      </c>
      <c r="MH9" s="306">
        <f>IF($ND$9&lt;=MH2,1,0)*'PC-SJ_Us. S. João'!$E9*$NB$9</f>
        <v>15871.483977250598</v>
      </c>
      <c r="MI9" s="306">
        <f>IF($ND$9&lt;=MI2,1,0)*'PC-SJ_Us. S. João'!$E9*$NB$9</f>
        <v>15871.483977250598</v>
      </c>
      <c r="MJ9" s="306">
        <f>IF($ND$9&lt;=MJ2,1,0)*'PC-SJ_Us. S. João'!$E9*$NB$9</f>
        <v>15871.483977250598</v>
      </c>
      <c r="MK9" s="306">
        <f>IF($ND$9&lt;=MK2,1,0)*'PC-SJ_Us. S. João'!$E9*$NB$9</f>
        <v>15871.483977250598</v>
      </c>
      <c r="ML9" s="306">
        <f>IF($ND$9&lt;=ML2,1,0)*'PC-SJ_Us. S. João'!$E9*$NB$9</f>
        <v>15871.483977250598</v>
      </c>
      <c r="MM9" s="306">
        <f>IF($ND$9&lt;=MM2,1,0)*'PC-SJ_Us. S. João'!$E9*$NB$9</f>
        <v>15871.483977250598</v>
      </c>
      <c r="MN9" s="306">
        <f>IF($ND$9&lt;=MN2,1,0)*'PC-SJ_Us. S. João'!$E9*$NB$9</f>
        <v>15871.483977250598</v>
      </c>
      <c r="MO9" s="306">
        <f>IF($ND$9&lt;=MO2,1,0)*'PC-SJ_Us. S. João'!$E9*$NB$9</f>
        <v>15871.483977250598</v>
      </c>
      <c r="MP9" s="306">
        <f>IF($ND$9&lt;=MP2,1,0)*'PC-SJ_Us. S. João'!$E9*$NB$9</f>
        <v>15871.483977250598</v>
      </c>
      <c r="MQ9" s="306">
        <f>IF($ND$9&lt;=MQ2,1,0)*'PC-SJ_Us. S. João'!$E9*$NB$9</f>
        <v>15871.483977250598</v>
      </c>
      <c r="MR9" s="306">
        <f>IF($ND$9&lt;=MR2,1,0)*'PC-SJ_Us. S. João'!$E9*$NB$9</f>
        <v>15871.483977250598</v>
      </c>
      <c r="MS9" s="306">
        <f>IF($ND$9&lt;=MS2,1,0)*'PC-SJ_Us. S. João'!$E9*$NB$9</f>
        <v>15871.483977250598</v>
      </c>
      <c r="MT9" s="306">
        <f>IF($ND$9&lt;=MT2,1,0)*'PC-SJ_Us. S. João'!$E9*$NB$9</f>
        <v>15871.483977250598</v>
      </c>
      <c r="MU9" s="306">
        <f>IF($ND$9&lt;=MU2,1,0)*'PC-SJ_Us. S. João'!$E9*$NB$9</f>
        <v>15871.483977250598</v>
      </c>
      <c r="MV9" s="306">
        <f>IF($ND$9&lt;=MV2,1,0)*'PC-SJ_Us. S. João'!$E9*$NB$9</f>
        <v>15871.483977250598</v>
      </c>
      <c r="MW9" s="306">
        <f>IF($ND$9&lt;=MW2,1,0)*'PC-SJ_Us. S. João'!$E9*$NB$9</f>
        <v>15871.483977250598</v>
      </c>
      <c r="MX9" s="306">
        <f>IF($ND$9&lt;=MX2,1,0)*'PC-SJ_Us. S. João'!$E9*$NB$9</f>
        <v>15871.483977250598</v>
      </c>
      <c r="MY9" s="306">
        <f>IF($ND$9&lt;=MY2,1,0)*'PC-SJ_Us. S. João'!$E9*$NB$9</f>
        <v>15871.483977250598</v>
      </c>
      <c r="MZ9" s="306">
        <f>IF($ND$9&lt;=MZ2,1,0)*'PC-SJ_Us. S. João'!$E9*$NB$9</f>
        <v>15871.483977250598</v>
      </c>
      <c r="NA9" s="315">
        <f>IF($ND$9&lt;=NA2,1,0)*'PC-SJ_Us. S. João'!$E9*$NB$9</f>
        <v>15871.483977250598</v>
      </c>
      <c r="NB9" s="656">
        <v>1</v>
      </c>
      <c r="NC9" s="656"/>
      <c r="ND9" s="656">
        <v>1</v>
      </c>
    </row>
    <row r="10" spans="1:422" x14ac:dyDescent="0.2">
      <c r="A10" s="2"/>
      <c r="B10" s="304"/>
      <c r="C10" s="305"/>
      <c r="D10" s="305"/>
      <c r="E10" s="1" t="s">
        <v>629</v>
      </c>
      <c r="F10" s="306">
        <f>IF($ND$9&lt;=F2,1,0)*('PC-SJ_Us. S. João'!$C15+'PC-SJ_Us. S. João'!$C19)*$NB$9</f>
        <v>5500</v>
      </c>
      <c r="G10" s="306">
        <f>IF($ND$9&lt;=G2,1,0)*('PC-SJ_Us. S. João'!$C15+'PC-SJ_Us. S. João'!$C19)*$NB$9</f>
        <v>5500</v>
      </c>
      <c r="H10" s="306">
        <f>IF($ND$9&lt;=H2,1,0)*('PC-SJ_Us. S. João'!$C15+'PC-SJ_Us. S. João'!$C19)*$NB$9</f>
        <v>5500</v>
      </c>
      <c r="I10" s="306">
        <f>IF($ND$9&lt;=I2,1,0)*('PC-SJ_Us. S. João'!$C15+'PC-SJ_Us. S. João'!$C19)*$NB$9</f>
        <v>5500</v>
      </c>
      <c r="J10" s="306">
        <f>IF($ND$9&lt;=J2,1,0)*('PC-SJ_Us. S. João'!$C15+'PC-SJ_Us. S. João'!$C19)*$NB$9</f>
        <v>5500</v>
      </c>
      <c r="K10" s="306">
        <f>IF($ND$9&lt;=K2,1,0)*('PC-SJ_Us. S. João'!$C15+'PC-SJ_Us. S. João'!$C19)*$NB$9</f>
        <v>5500</v>
      </c>
      <c r="L10" s="306">
        <f>IF($ND$9&lt;=L2,1,0)*('PC-SJ_Us. S. João'!$C15+'PC-SJ_Us. S. João'!$C19)*$NB$9</f>
        <v>5500</v>
      </c>
      <c r="M10" s="306">
        <f>IF($ND$9&lt;=M2,1,0)*('PC-SJ_Us. S. João'!$C15+'PC-SJ_Us. S. João'!$C19)*$NB$9</f>
        <v>5500</v>
      </c>
      <c r="N10" s="306">
        <f>IF($ND$9&lt;=N2,1,0)*('PC-SJ_Us. S. João'!$C15+'PC-SJ_Us. S. João'!$C19)*$NB$9</f>
        <v>5500</v>
      </c>
      <c r="O10" s="306">
        <f>IF($ND$9&lt;=O2,1,0)*('PC-SJ_Us. S. João'!$C15+'PC-SJ_Us. S. João'!$C19)*$NB$9</f>
        <v>5500</v>
      </c>
      <c r="P10" s="306">
        <f>IF($ND$9&lt;=P2,1,0)*('PC-SJ_Us. S. João'!$C15+'PC-SJ_Us. S. João'!$C19)*$NB$9</f>
        <v>5500</v>
      </c>
      <c r="Q10" s="306">
        <f>IF($ND$9&lt;=Q2,1,0)*('PC-SJ_Us. S. João'!$C15+'PC-SJ_Us. S. João'!$C19)*$NB$9</f>
        <v>5500</v>
      </c>
      <c r="R10" s="306">
        <f>IF($ND$9&lt;=R2,1,0)*('PC-SJ_Us. S. João'!$C15+'PC-SJ_Us. S. João'!$C19)*$NB$9</f>
        <v>5500</v>
      </c>
      <c r="S10" s="306">
        <f>IF($ND$9&lt;=S2,1,0)*('PC-SJ_Us. S. João'!$C15+'PC-SJ_Us. S. João'!$C19)*$NB$9</f>
        <v>5500</v>
      </c>
      <c r="T10" s="306">
        <f>IF($ND$9&lt;=T2,1,0)*('PC-SJ_Us. S. João'!$C15+'PC-SJ_Us. S. João'!$C19)*$NB$9</f>
        <v>5500</v>
      </c>
      <c r="U10" s="306">
        <f>IF($ND$9&lt;=U2,1,0)*('PC-SJ_Us. S. João'!$C15+'PC-SJ_Us. S. João'!$C19)*$NB$9</f>
        <v>5500</v>
      </c>
      <c r="V10" s="306">
        <f>IF($ND$9&lt;=V2,1,0)*('PC-SJ_Us. S. João'!$C15+'PC-SJ_Us. S. João'!$C19)*$NB$9</f>
        <v>5500</v>
      </c>
      <c r="W10" s="306">
        <f>IF($ND$9&lt;=W2,1,0)*('PC-SJ_Us. S. João'!$C15+'PC-SJ_Us. S. João'!$C19)*$NB$9</f>
        <v>5500</v>
      </c>
      <c r="X10" s="306">
        <f>IF($ND$9&lt;=X2,1,0)*('PC-SJ_Us. S. João'!$C15+'PC-SJ_Us. S. João'!$C19)*$NB$9</f>
        <v>5500</v>
      </c>
      <c r="Y10" s="306">
        <f>IF($ND$9&lt;=Y2,1,0)*('PC-SJ_Us. S. João'!$C15+'PC-SJ_Us. S. João'!$C19)*$NB$9</f>
        <v>5500</v>
      </c>
      <c r="Z10" s="306">
        <f>IF($ND$9&lt;=Z2,1,0)*('PC-SJ_Us. S. João'!$C15+'PC-SJ_Us. S. João'!$C19)*$NB$9</f>
        <v>5500</v>
      </c>
      <c r="AA10" s="306">
        <f>IF($ND$9&lt;=AA2,1,0)*('PC-SJ_Us. S. João'!$C15+'PC-SJ_Us. S. João'!$C19)*$NB$9</f>
        <v>5500</v>
      </c>
      <c r="AB10" s="306">
        <f>IF($ND$9&lt;=AB2,1,0)*('PC-SJ_Us. S. João'!$C15+'PC-SJ_Us. S. João'!$C19)*$NB$9</f>
        <v>5500</v>
      </c>
      <c r="AC10" s="306">
        <f>IF($ND$9&lt;=AC2,1,0)*('PC-SJ_Us. S. João'!$C15+'PC-SJ_Us. S. João'!$C19)*$NB$9</f>
        <v>5500</v>
      </c>
      <c r="AD10" s="306">
        <f>IF($ND$9&lt;=AD2,1,0)*('PC-SJ_Us. S. João'!$C15+'PC-SJ_Us. S. João'!$C19)*$NB$9</f>
        <v>5500</v>
      </c>
      <c r="AE10" s="306">
        <f>IF($ND$9&lt;=AE2,1,0)*('PC-SJ_Us. S. João'!$C15+'PC-SJ_Us. S. João'!$C19)*$NB$9</f>
        <v>5500</v>
      </c>
      <c r="AF10" s="306">
        <f>IF($ND$9&lt;=AF2,1,0)*('PC-SJ_Us. S. João'!$C15+'PC-SJ_Us. S. João'!$C19)*$NB$9</f>
        <v>5500</v>
      </c>
      <c r="AG10" s="306">
        <f>IF($ND$9&lt;=AG2,1,0)*('PC-SJ_Us. S. João'!$C15+'PC-SJ_Us. S. João'!$C19)*$NB$9</f>
        <v>5500</v>
      </c>
      <c r="AH10" s="306">
        <f>IF($ND$9&lt;=AH2,1,0)*('PC-SJ_Us. S. João'!$C15+'PC-SJ_Us. S. João'!$C19)*$NB$9</f>
        <v>5500</v>
      </c>
      <c r="AI10" s="306">
        <f>IF($ND$9&lt;=AI2,1,0)*('PC-SJ_Us. S. João'!$C15+'PC-SJ_Us. S. João'!$C19)*$NB$9</f>
        <v>5500</v>
      </c>
      <c r="AJ10" s="306">
        <f>IF($ND$9&lt;=AJ2,1,0)*('PC-SJ_Us. S. João'!$C15+'PC-SJ_Us. S. João'!$C19)*$NB$9</f>
        <v>5500</v>
      </c>
      <c r="AK10" s="306">
        <f>IF($ND$9&lt;=AK2,1,0)*('PC-SJ_Us. S. João'!$C15+'PC-SJ_Us. S. João'!$C19)*$NB$9</f>
        <v>5500</v>
      </c>
      <c r="AL10" s="306">
        <f>IF($ND$9&lt;=AL2,1,0)*('PC-SJ_Us. S. João'!$C15+'PC-SJ_Us. S. João'!$C19)*$NB$9</f>
        <v>5500</v>
      </c>
      <c r="AM10" s="306">
        <f>IF($ND$9&lt;=AM2,1,0)*('PC-SJ_Us. S. João'!$C15+'PC-SJ_Us. S. João'!$C19)*$NB$9</f>
        <v>5500</v>
      </c>
      <c r="AN10" s="306">
        <f>IF($ND$9&lt;=AN2,1,0)*('PC-SJ_Us. S. João'!$C15+'PC-SJ_Us. S. João'!$C19)*$NB$9</f>
        <v>5500</v>
      </c>
      <c r="AO10" s="306">
        <f>IF($ND$9&lt;=AO2,1,0)*('PC-SJ_Us. S. João'!$C15+'PC-SJ_Us. S. João'!$C19)*$NB$9</f>
        <v>5500</v>
      </c>
      <c r="AP10" s="306">
        <f>IF($ND$9&lt;=AP2,1,0)*('PC-SJ_Us. S. João'!$C15+'PC-SJ_Us. S. João'!$C19)*$NB$9</f>
        <v>5500</v>
      </c>
      <c r="AQ10" s="306">
        <f>IF($ND$9&lt;=AQ2,1,0)*('PC-SJ_Us. S. João'!$C15+'PC-SJ_Us. S. João'!$C19)*$NB$9</f>
        <v>5500</v>
      </c>
      <c r="AR10" s="306">
        <f>IF($ND$9&lt;=AR2,1,0)*('PC-SJ_Us. S. João'!$C15+'PC-SJ_Us. S. João'!$C19)*$NB$9</f>
        <v>5500</v>
      </c>
      <c r="AS10" s="306">
        <f>IF($ND$9&lt;=AS2,1,0)*('PC-SJ_Us. S. João'!$C15+'PC-SJ_Us. S. João'!$C19)*$NB$9</f>
        <v>5500</v>
      </c>
      <c r="AT10" s="306">
        <f>IF($ND$9&lt;=AT2,1,0)*('PC-SJ_Us. S. João'!$C15+'PC-SJ_Us. S. João'!$C19)*$NB$9</f>
        <v>5500</v>
      </c>
      <c r="AU10" s="306">
        <f>IF($ND$9&lt;=AU2,1,0)*('PC-SJ_Us. S. João'!$C15+'PC-SJ_Us. S. João'!$C19)*$NB$9</f>
        <v>5500</v>
      </c>
      <c r="AV10" s="306">
        <f>IF($ND$9&lt;=AV2,1,0)*('PC-SJ_Us. S. João'!$C15+'PC-SJ_Us. S. João'!$C19)*$NB$9</f>
        <v>5500</v>
      </c>
      <c r="AW10" s="306">
        <f>IF($ND$9&lt;=AW2,1,0)*('PC-SJ_Us. S. João'!$C15+'PC-SJ_Us. S. João'!$C19)*$NB$9</f>
        <v>5500</v>
      </c>
      <c r="AX10" s="306">
        <f>IF($ND$9&lt;=AX2,1,0)*('PC-SJ_Us. S. João'!$C15+'PC-SJ_Us. S. João'!$C19)*$NB$9</f>
        <v>5500</v>
      </c>
      <c r="AY10" s="306">
        <f>IF($ND$9&lt;=AY2,1,0)*('PC-SJ_Us. S. João'!$C15+'PC-SJ_Us. S. João'!$C19)*$NB$9</f>
        <v>5500</v>
      </c>
      <c r="AZ10" s="306">
        <f>IF($ND$9&lt;=AZ2,1,0)*('PC-SJ_Us. S. João'!$C15+'PC-SJ_Us. S. João'!$C19)*$NB$9</f>
        <v>5500</v>
      </c>
      <c r="BA10" s="306">
        <f>IF($ND$9&lt;=BA2,1,0)*('PC-SJ_Us. S. João'!$C15+'PC-SJ_Us. S. João'!$C19)*$NB$9</f>
        <v>5500</v>
      </c>
      <c r="BB10" s="306">
        <f>IF($ND$9&lt;=BB2,1,0)*('PC-SJ_Us. S. João'!$C15+'PC-SJ_Us. S. João'!$C19)*$NB$9</f>
        <v>5500</v>
      </c>
      <c r="BC10" s="306">
        <f>IF($ND$9&lt;=BC2,1,0)*('PC-SJ_Us. S. João'!$C15+'PC-SJ_Us. S. João'!$C19)*$NB$9</f>
        <v>5500</v>
      </c>
      <c r="BD10" s="306">
        <f>IF($ND$9&lt;=BD2,1,0)*('PC-SJ_Us. S. João'!$C15+'PC-SJ_Us. S. João'!$C19)*$NB$9</f>
        <v>5500</v>
      </c>
      <c r="BE10" s="306">
        <f>IF($ND$9&lt;=BE2,1,0)*('PC-SJ_Us. S. João'!$C15+'PC-SJ_Us. S. João'!$C19)*$NB$9</f>
        <v>5500</v>
      </c>
      <c r="BF10" s="306">
        <f>IF($ND$9&lt;=BF2,1,0)*('PC-SJ_Us. S. João'!$C15+'PC-SJ_Us. S. João'!$C19)*$NB$9</f>
        <v>5500</v>
      </c>
      <c r="BG10" s="306">
        <f>IF($ND$9&lt;=BG2,1,0)*('PC-SJ_Us. S. João'!$C15+'PC-SJ_Us. S. João'!$C19)*$NB$9</f>
        <v>5500</v>
      </c>
      <c r="BH10" s="306">
        <f>IF($ND$9&lt;=BH2,1,0)*('PC-SJ_Us. S. João'!$C15+'PC-SJ_Us. S. João'!$C19)*$NB$9</f>
        <v>5500</v>
      </c>
      <c r="BI10" s="306">
        <f>IF($ND$9&lt;=BI2,1,0)*('PC-SJ_Us. S. João'!$C15+'PC-SJ_Us. S. João'!$C19)*$NB$9</f>
        <v>5500</v>
      </c>
      <c r="BJ10" s="306">
        <f>IF($ND$9&lt;=BJ2,1,0)*('PC-SJ_Us. S. João'!$C15+'PC-SJ_Us. S. João'!$C19)*$NB$9</f>
        <v>5500</v>
      </c>
      <c r="BK10" s="306">
        <f>IF($ND$9&lt;=BK2,1,0)*('PC-SJ_Us. S. João'!$C15+'PC-SJ_Us. S. João'!$C19)*$NB$9</f>
        <v>5500</v>
      </c>
      <c r="BL10" s="306">
        <f>IF($ND$9&lt;=BL2,1,0)*('PC-SJ_Us. S. João'!$C15+'PC-SJ_Us. S. João'!$C19)*$NB$9</f>
        <v>5500</v>
      </c>
      <c r="BM10" s="306">
        <f>IF($ND$9&lt;=BM2,1,0)*('PC-SJ_Us. S. João'!$C15+'PC-SJ_Us. S. João'!$C19)*$NB$9</f>
        <v>5500</v>
      </c>
      <c r="BN10" s="306">
        <f>IF($ND$9&lt;=BN2,1,0)*('PC-SJ_Us. S. João'!$C15+'PC-SJ_Us. S. João'!$C19)*$NB$9</f>
        <v>5500</v>
      </c>
      <c r="BO10" s="306">
        <f>IF($ND$9&lt;=BO2,1,0)*('PC-SJ_Us. S. João'!$C15+'PC-SJ_Us. S. João'!$C19)*$NB$9</f>
        <v>5500</v>
      </c>
      <c r="BP10" s="306">
        <f>IF($ND$9&lt;=BP2,1,0)*('PC-SJ_Us. S. João'!$C15+'PC-SJ_Us. S. João'!$C19)*$NB$9</f>
        <v>5500</v>
      </c>
      <c r="BQ10" s="306">
        <f>IF($ND$9&lt;=BQ2,1,0)*('PC-SJ_Us. S. João'!$C15+'PC-SJ_Us. S. João'!$C19)*$NB$9</f>
        <v>5500</v>
      </c>
      <c r="BR10" s="306">
        <f>IF($ND$9&lt;=BR2,1,0)*('PC-SJ_Us. S. João'!$C15+'PC-SJ_Us. S. João'!$C19)*$NB$9</f>
        <v>5500</v>
      </c>
      <c r="BS10" s="306">
        <f>IF($ND$9&lt;=BS2,1,0)*('PC-SJ_Us. S. João'!$C15+'PC-SJ_Us. S. João'!$C19)*$NB$9</f>
        <v>5500</v>
      </c>
      <c r="BT10" s="306">
        <f>IF($ND$9&lt;=BT2,1,0)*('PC-SJ_Us. S. João'!$C15+'PC-SJ_Us. S. João'!$C19)*$NB$9</f>
        <v>5500</v>
      </c>
      <c r="BU10" s="306">
        <f>IF($ND$9&lt;=BU2,1,0)*('PC-SJ_Us. S. João'!$C15+'PC-SJ_Us. S. João'!$C19)*$NB$9</f>
        <v>5500</v>
      </c>
      <c r="BV10" s="306">
        <f>IF($ND$9&lt;=BV2,1,0)*('PC-SJ_Us. S. João'!$C15+'PC-SJ_Us. S. João'!$C19)*$NB$9</f>
        <v>5500</v>
      </c>
      <c r="BW10" s="306">
        <f>IF($ND$9&lt;=BW2,1,0)*('PC-SJ_Us. S. João'!$C15+'PC-SJ_Us. S. João'!$C19)*$NB$9</f>
        <v>5500</v>
      </c>
      <c r="BX10" s="306">
        <f>IF($ND$9&lt;=BX2,1,0)*('PC-SJ_Us. S. João'!$C15+'PC-SJ_Us. S. João'!$C19)*$NB$9</f>
        <v>5500</v>
      </c>
      <c r="BY10" s="306">
        <f>IF($ND$9&lt;=BY2,1,0)*('PC-SJ_Us. S. João'!$C15+'PC-SJ_Us. S. João'!$C19)*$NB$9</f>
        <v>5500</v>
      </c>
      <c r="BZ10" s="306">
        <f>IF($ND$9&lt;=BZ2,1,0)*('PC-SJ_Us. S. João'!$C15+'PC-SJ_Us. S. João'!$C19)*$NB$9</f>
        <v>5500</v>
      </c>
      <c r="CA10" s="306">
        <f>IF($ND$9&lt;=CA2,1,0)*('PC-SJ_Us. S. João'!$C15+'PC-SJ_Us. S. João'!$C19)*$NB$9</f>
        <v>5500</v>
      </c>
      <c r="CB10" s="306">
        <f>IF($ND$9&lt;=CB2,1,0)*('PC-SJ_Us. S. João'!$C15+'PC-SJ_Us. S. João'!$C19)*$NB$9</f>
        <v>5500</v>
      </c>
      <c r="CC10" s="306">
        <f>IF($ND$9&lt;=CC2,1,0)*('PC-SJ_Us. S. João'!$C15+'PC-SJ_Us. S. João'!$C19)*$NB$9</f>
        <v>5500</v>
      </c>
      <c r="CD10" s="306">
        <f>IF($ND$9&lt;=CD2,1,0)*('PC-SJ_Us. S. João'!$C15+'PC-SJ_Us. S. João'!$C19)*$NB$9</f>
        <v>5500</v>
      </c>
      <c r="CE10" s="306">
        <f>IF($ND$9&lt;=CE2,1,0)*('PC-SJ_Us. S. João'!$C15+'PC-SJ_Us. S. João'!$C19)*$NB$9</f>
        <v>5500</v>
      </c>
      <c r="CF10" s="306">
        <f>IF($ND$9&lt;=CF2,1,0)*('PC-SJ_Us. S. João'!$C15+'PC-SJ_Us. S. João'!$C19)*$NB$9</f>
        <v>5500</v>
      </c>
      <c r="CG10" s="306">
        <f>IF($ND$9&lt;=CG2,1,0)*('PC-SJ_Us. S. João'!$C15+'PC-SJ_Us. S. João'!$C19)*$NB$9</f>
        <v>5500</v>
      </c>
      <c r="CH10" s="306">
        <f>IF($ND$9&lt;=CH2,1,0)*('PC-SJ_Us. S. João'!$C15+'PC-SJ_Us. S. João'!$C19)*$NB$9</f>
        <v>5500</v>
      </c>
      <c r="CI10" s="306">
        <f>IF($ND$9&lt;=CI2,1,0)*('PC-SJ_Us. S. João'!$C15+'PC-SJ_Us. S. João'!$C19)*$NB$9</f>
        <v>5500</v>
      </c>
      <c r="CJ10" s="306">
        <f>IF($ND$9&lt;=CJ2,1,0)*('PC-SJ_Us. S. João'!$C15+'PC-SJ_Us. S. João'!$C19)*$NB$9</f>
        <v>5500</v>
      </c>
      <c r="CK10" s="306">
        <f>IF($ND$9&lt;=CK2,1,0)*('PC-SJ_Us. S. João'!$C15+'PC-SJ_Us. S. João'!$C19)*$NB$9</f>
        <v>5500</v>
      </c>
      <c r="CL10" s="306">
        <f>IF($ND$9&lt;=CL2,1,0)*('PC-SJ_Us. S. João'!$C15+'PC-SJ_Us. S. João'!$C19)*$NB$9</f>
        <v>5500</v>
      </c>
      <c r="CM10" s="306">
        <f>IF($ND$9&lt;=CM2,1,0)*('PC-SJ_Us. S. João'!$C15+'PC-SJ_Us. S. João'!$C19)*$NB$9</f>
        <v>5500</v>
      </c>
      <c r="CN10" s="306">
        <f>IF($ND$9&lt;=CN2,1,0)*('PC-SJ_Us. S. João'!$C15+'PC-SJ_Us. S. João'!$C19)*$NB$9</f>
        <v>5500</v>
      </c>
      <c r="CO10" s="306">
        <f>IF($ND$9&lt;=CO2,1,0)*('PC-SJ_Us. S. João'!$C15+'PC-SJ_Us. S. João'!$C19)*$NB$9</f>
        <v>5500</v>
      </c>
      <c r="CP10" s="306">
        <f>IF($ND$9&lt;=CP2,1,0)*('PC-SJ_Us. S. João'!$C15+'PC-SJ_Us. S. João'!$C19)*$NB$9</f>
        <v>5500</v>
      </c>
      <c r="CQ10" s="306">
        <f>IF($ND$9&lt;=CQ2,1,0)*('PC-SJ_Us. S. João'!$C15+'PC-SJ_Us. S. João'!$C19)*$NB$9</f>
        <v>5500</v>
      </c>
      <c r="CR10" s="306">
        <f>IF($ND$9&lt;=CR2,1,0)*('PC-SJ_Us. S. João'!$C15+'PC-SJ_Us. S. João'!$C19)*$NB$9</f>
        <v>5500</v>
      </c>
      <c r="CS10" s="306">
        <f>IF($ND$9&lt;=CS2,1,0)*('PC-SJ_Us. S. João'!$C15+'PC-SJ_Us. S. João'!$C19)*$NB$9</f>
        <v>5500</v>
      </c>
      <c r="CT10" s="306">
        <f>IF($ND$9&lt;=CT2,1,0)*('PC-SJ_Us. S. João'!$C15+'PC-SJ_Us. S. João'!$C19)*$NB$9</f>
        <v>5500</v>
      </c>
      <c r="CU10" s="306">
        <f>IF($ND$9&lt;=CU2,1,0)*('PC-SJ_Us. S. João'!$C15+'PC-SJ_Us. S. João'!$C19)*$NB$9</f>
        <v>5500</v>
      </c>
      <c r="CV10" s="306">
        <f>IF($ND$9&lt;=CV2,1,0)*('PC-SJ_Us. S. João'!$C15+'PC-SJ_Us. S. João'!$C19)*$NB$9</f>
        <v>5500</v>
      </c>
      <c r="CW10" s="306">
        <f>IF($ND$9&lt;=CW2,1,0)*('PC-SJ_Us. S. João'!$C15+'PC-SJ_Us. S. João'!$C19)*$NB$9</f>
        <v>5500</v>
      </c>
      <c r="CX10" s="306">
        <f>IF($ND$9&lt;=CX2,1,0)*('PC-SJ_Us. S. João'!$C15+'PC-SJ_Us. S. João'!$C19)*$NB$9</f>
        <v>5500</v>
      </c>
      <c r="CY10" s="306">
        <f>IF($ND$9&lt;=CY2,1,0)*('PC-SJ_Us. S. João'!$C15+'PC-SJ_Us. S. João'!$C19)*$NB$9</f>
        <v>5500</v>
      </c>
      <c r="CZ10" s="306">
        <f>IF($ND$9&lt;=CZ2,1,0)*('PC-SJ_Us. S. João'!$C15+'PC-SJ_Us. S. João'!$C19)*$NB$9</f>
        <v>5500</v>
      </c>
      <c r="DA10" s="306">
        <f>IF($ND$9&lt;=DA2,1,0)*('PC-SJ_Us. S. João'!$C15+'PC-SJ_Us. S. João'!$C19)*$NB$9</f>
        <v>5500</v>
      </c>
      <c r="DB10" s="306">
        <f>IF($ND$9&lt;=DB2,1,0)*('PC-SJ_Us. S. João'!$C15+'PC-SJ_Us. S. João'!$C19)*$NB$9</f>
        <v>5500</v>
      </c>
      <c r="DC10" s="306">
        <f>IF($ND$9&lt;=DC2,1,0)*('PC-SJ_Us. S. João'!$C15+'PC-SJ_Us. S. João'!$C19)*$NB$9</f>
        <v>5500</v>
      </c>
      <c r="DD10" s="306">
        <f>IF($ND$9&lt;=DD2,1,0)*('PC-SJ_Us. S. João'!$C15+'PC-SJ_Us. S. João'!$C19)*$NB$9</f>
        <v>5500</v>
      </c>
      <c r="DE10" s="306">
        <f>IF($ND$9&lt;=DE2,1,0)*('PC-SJ_Us. S. João'!$C15+'PC-SJ_Us. S. João'!$C19)*$NB$9</f>
        <v>5500</v>
      </c>
      <c r="DF10" s="306">
        <f>IF($ND$9&lt;=DF2,1,0)*('PC-SJ_Us. S. João'!$C15+'PC-SJ_Us. S. João'!$C19)*$NB$9</f>
        <v>5500</v>
      </c>
      <c r="DG10" s="306">
        <f>IF($ND$9&lt;=DG2,1,0)*('PC-SJ_Us. S. João'!$C15+'PC-SJ_Us. S. João'!$C19)*$NB$9</f>
        <v>5500</v>
      </c>
      <c r="DH10" s="306">
        <f>IF($ND$9&lt;=DH2,1,0)*('PC-SJ_Us. S. João'!$C15+'PC-SJ_Us. S. João'!$C19)*$NB$9</f>
        <v>5500</v>
      </c>
      <c r="DI10" s="306">
        <f>IF($ND$9&lt;=DI2,1,0)*('PC-SJ_Us. S. João'!$C15+'PC-SJ_Us. S. João'!$C19)*$NB$9</f>
        <v>5500</v>
      </c>
      <c r="DJ10" s="306">
        <f>IF($ND$9&lt;=DJ2,1,0)*('PC-SJ_Us. S. João'!$C15+'PC-SJ_Us. S. João'!$C19)*$NB$9</f>
        <v>5500</v>
      </c>
      <c r="DK10" s="306">
        <f>IF($ND$9&lt;=DK2,1,0)*('PC-SJ_Us. S. João'!$C15+'PC-SJ_Us. S. João'!$C19)*$NB$9</f>
        <v>5500</v>
      </c>
      <c r="DL10" s="306">
        <f>IF($ND$9&lt;=DL2,1,0)*('PC-SJ_Us. S. João'!$C15+'PC-SJ_Us. S. João'!$C19)*$NB$9</f>
        <v>5500</v>
      </c>
      <c r="DM10" s="306">
        <f>IF($ND$9&lt;=DM2,1,0)*('PC-SJ_Us. S. João'!$C15+'PC-SJ_Us. S. João'!$C19)*$NB$9</f>
        <v>5500</v>
      </c>
      <c r="DN10" s="306">
        <f>IF($ND$9&lt;=DN2,1,0)*('PC-SJ_Us. S. João'!$C15+'PC-SJ_Us. S. João'!$C19)*$NB$9</f>
        <v>5500</v>
      </c>
      <c r="DO10" s="306">
        <f>IF($ND$9&lt;=DO2,1,0)*('PC-SJ_Us. S. João'!$C15+'PC-SJ_Us. S. João'!$C19)*$NB$9</f>
        <v>5500</v>
      </c>
      <c r="DP10" s="306">
        <f>IF($ND$9&lt;=DP2,1,0)*('PC-SJ_Us. S. João'!$C15+'PC-SJ_Us. S. João'!$C19)*$NB$9</f>
        <v>5500</v>
      </c>
      <c r="DQ10" s="306">
        <f>IF($ND$9&lt;=DQ2,1,0)*('PC-SJ_Us. S. João'!$C15+'PC-SJ_Us. S. João'!$C19)*$NB$9</f>
        <v>5500</v>
      </c>
      <c r="DR10" s="306">
        <f>IF($ND$9&lt;=DR2,1,0)*('PC-SJ_Us. S. João'!$C15+'PC-SJ_Us. S. João'!$C19)*$NB$9</f>
        <v>5500</v>
      </c>
      <c r="DS10" s="306">
        <f>IF($ND$9&lt;=DS2,1,0)*('PC-SJ_Us. S. João'!$C15+'PC-SJ_Us. S. João'!$C19)*$NB$9</f>
        <v>5500</v>
      </c>
      <c r="DT10" s="306">
        <f>IF($ND$9&lt;=DT2,1,0)*('PC-SJ_Us. S. João'!$C15+'PC-SJ_Us. S. João'!$C19)*$NB$9</f>
        <v>5500</v>
      </c>
      <c r="DU10" s="306">
        <f>IF($ND$9&lt;=DU2,1,0)*('PC-SJ_Us. S. João'!$C15+'PC-SJ_Us. S. João'!$C19)*$NB$9</f>
        <v>5500</v>
      </c>
      <c r="DV10" s="306">
        <f>IF($ND$9&lt;=DV2,1,0)*('PC-SJ_Us. S. João'!$C15+'PC-SJ_Us. S. João'!$C19)*$NB$9</f>
        <v>5500</v>
      </c>
      <c r="DW10" s="306">
        <f>IF($ND$9&lt;=DW2,1,0)*('PC-SJ_Us. S. João'!$C15+'PC-SJ_Us. S. João'!$C19)*$NB$9</f>
        <v>5500</v>
      </c>
      <c r="DX10" s="306">
        <f>IF($ND$9&lt;=DX2,1,0)*('PC-SJ_Us. S. João'!$C15+'PC-SJ_Us. S. João'!$C19)*$NB$9</f>
        <v>5500</v>
      </c>
      <c r="DY10" s="306">
        <f>IF($ND$9&lt;=DY2,1,0)*('PC-SJ_Us. S. João'!$C15+'PC-SJ_Us. S. João'!$C19)*$NB$9</f>
        <v>5500</v>
      </c>
      <c r="DZ10" s="306">
        <f>IF($ND$9&lt;=DZ2,1,0)*('PC-SJ_Us. S. João'!$C15+'PC-SJ_Us. S. João'!$C19)*$NB$9</f>
        <v>5500</v>
      </c>
      <c r="EA10" s="306">
        <f>IF($ND$9&lt;=EA2,1,0)*('PC-SJ_Us. S. João'!$C15+'PC-SJ_Us. S. João'!$C19)*$NB$9</f>
        <v>5500</v>
      </c>
      <c r="EB10" s="306">
        <f>IF($ND$9&lt;=EB2,1,0)*('PC-SJ_Us. S. João'!$C15+'PC-SJ_Us. S. João'!$C19)*$NB$9</f>
        <v>5500</v>
      </c>
      <c r="EC10" s="306">
        <f>IF($ND$9&lt;=EC2,1,0)*('PC-SJ_Us. S. João'!$C15+'PC-SJ_Us. S. João'!$C19)*$NB$9</f>
        <v>5500</v>
      </c>
      <c r="ED10" s="306">
        <f>IF($ND$9&lt;=ED2,1,0)*('PC-SJ_Us. S. João'!$C15+'PC-SJ_Us. S. João'!$C19)*$NB$9</f>
        <v>5500</v>
      </c>
      <c r="EE10" s="306">
        <f>IF($ND$9&lt;=EE2,1,0)*('PC-SJ_Us. S. João'!$C15+'PC-SJ_Us. S. João'!$C19)*$NB$9</f>
        <v>5500</v>
      </c>
      <c r="EF10" s="306">
        <f>IF($ND$9&lt;=EF2,1,0)*('PC-SJ_Us. S. João'!$C15+'PC-SJ_Us. S. João'!$C19)*$NB$9</f>
        <v>5500</v>
      </c>
      <c r="EG10" s="306">
        <f>IF($ND$9&lt;=EG2,1,0)*('PC-SJ_Us. S. João'!$C15+'PC-SJ_Us. S. João'!$C19)*$NB$9</f>
        <v>5500</v>
      </c>
      <c r="EH10" s="306">
        <f>IF($ND$9&lt;=EH2,1,0)*('PC-SJ_Us. S. João'!$C15+'PC-SJ_Us. S. João'!$C19)*$NB$9</f>
        <v>5500</v>
      </c>
      <c r="EI10" s="306">
        <f>IF($ND$9&lt;=EI2,1,0)*('PC-SJ_Us. S. João'!$C15+'PC-SJ_Us. S. João'!$C19)*$NB$9</f>
        <v>5500</v>
      </c>
      <c r="EJ10" s="306">
        <f>IF($ND$9&lt;=EJ2,1,0)*('PC-SJ_Us. S. João'!$C15+'PC-SJ_Us. S. João'!$C19)*$NB$9</f>
        <v>5500</v>
      </c>
      <c r="EK10" s="306">
        <f>IF($ND$9&lt;=EK2,1,0)*('PC-SJ_Us. S. João'!$C15+'PC-SJ_Us. S. João'!$C19)*$NB$9</f>
        <v>5500</v>
      </c>
      <c r="EL10" s="306">
        <f>IF($ND$9&lt;=EL2,1,0)*('PC-SJ_Us. S. João'!$C15+'PC-SJ_Us. S. João'!$C19)*$NB$9</f>
        <v>5500</v>
      </c>
      <c r="EM10" s="306">
        <f>IF($ND$9&lt;=EM2,1,0)*('PC-SJ_Us. S. João'!$C15+'PC-SJ_Us. S. João'!$C19)*$NB$9</f>
        <v>5500</v>
      </c>
      <c r="EN10" s="306">
        <f>IF($ND$9&lt;=EN2,1,0)*('PC-SJ_Us. S. João'!$C15+'PC-SJ_Us. S. João'!$C19)*$NB$9</f>
        <v>5500</v>
      </c>
      <c r="EO10" s="306">
        <f>IF($ND$9&lt;=EO2,1,0)*('PC-SJ_Us. S. João'!$C15+'PC-SJ_Us. S. João'!$C19)*$NB$9</f>
        <v>5500</v>
      </c>
      <c r="EP10" s="306">
        <f>IF($ND$9&lt;=EP2,1,0)*('PC-SJ_Us. S. João'!$C15+'PC-SJ_Us. S. João'!$C19)*$NB$9</f>
        <v>5500</v>
      </c>
      <c r="EQ10" s="306">
        <f>IF($ND$9&lt;=EQ2,1,0)*('PC-SJ_Us. S. João'!$C15+'PC-SJ_Us. S. João'!$C19)*$NB$9</f>
        <v>5500</v>
      </c>
      <c r="ER10" s="306">
        <f>IF($ND$9&lt;=ER2,1,0)*('PC-SJ_Us. S. João'!$C15+'PC-SJ_Us. S. João'!$C19)*$NB$9</f>
        <v>5500</v>
      </c>
      <c r="ES10" s="306">
        <f>IF($ND$9&lt;=ES2,1,0)*('PC-SJ_Us. S. João'!$C15+'PC-SJ_Us. S. João'!$C19)*$NB$9</f>
        <v>5500</v>
      </c>
      <c r="ET10" s="306">
        <f>IF($ND$9&lt;=ET2,1,0)*('PC-SJ_Us. S. João'!$C15+'PC-SJ_Us. S. João'!$C19)*$NB$9</f>
        <v>5500</v>
      </c>
      <c r="EU10" s="306">
        <f>IF($ND$9&lt;=EU2,1,0)*('PC-SJ_Us. S. João'!$C15+'PC-SJ_Us. S. João'!$C19)*$NB$9</f>
        <v>5500</v>
      </c>
      <c r="EV10" s="306">
        <f>IF($ND$9&lt;=EV2,1,0)*('PC-SJ_Us. S. João'!$C15+'PC-SJ_Us. S. João'!$C19)*$NB$9</f>
        <v>5500</v>
      </c>
      <c r="EW10" s="306">
        <f>IF($ND$9&lt;=EW2,1,0)*('PC-SJ_Us. S. João'!$C15+'PC-SJ_Us. S. João'!$C19)*$NB$9</f>
        <v>5500</v>
      </c>
      <c r="EX10" s="306">
        <f>IF($ND$9&lt;=EX2,1,0)*('PC-SJ_Us. S. João'!$C15+'PC-SJ_Us. S. João'!$C19)*$NB$9</f>
        <v>5500</v>
      </c>
      <c r="EY10" s="306">
        <f>IF($ND$9&lt;=EY2,1,0)*('PC-SJ_Us. S. João'!$C15+'PC-SJ_Us. S. João'!$C19)*$NB$9</f>
        <v>5500</v>
      </c>
      <c r="EZ10" s="306">
        <f>IF($ND$9&lt;=EZ2,1,0)*('PC-SJ_Us. S. João'!$C15+'PC-SJ_Us. S. João'!$C19)*$NB$9</f>
        <v>5500</v>
      </c>
      <c r="FA10" s="306">
        <f>IF($ND$9&lt;=FA2,1,0)*('PC-SJ_Us. S. João'!$C15+'PC-SJ_Us. S. João'!$C19)*$NB$9</f>
        <v>5500</v>
      </c>
      <c r="FB10" s="306">
        <f>IF($ND$9&lt;=FB2,1,0)*('PC-SJ_Us. S. João'!$C15+'PC-SJ_Us. S. João'!$C19)*$NB$9</f>
        <v>5500</v>
      </c>
      <c r="FC10" s="306">
        <f>IF($ND$9&lt;=FC2,1,0)*('PC-SJ_Us. S. João'!$C15+'PC-SJ_Us. S. João'!$C19)*$NB$9</f>
        <v>5500</v>
      </c>
      <c r="FD10" s="306">
        <f>IF($ND$9&lt;=FD2,1,0)*('PC-SJ_Us. S. João'!$C15+'PC-SJ_Us. S. João'!$C19)*$NB$9</f>
        <v>5500</v>
      </c>
      <c r="FE10" s="306">
        <f>IF($ND$9&lt;=FE2,1,0)*('PC-SJ_Us. S. João'!$C15+'PC-SJ_Us. S. João'!$C19)*$NB$9</f>
        <v>5500</v>
      </c>
      <c r="FF10" s="306">
        <f>IF($ND$9&lt;=FF2,1,0)*('PC-SJ_Us. S. João'!$C15+'PC-SJ_Us. S. João'!$C19)*$NB$9</f>
        <v>5500</v>
      </c>
      <c r="FG10" s="306">
        <f>IF($ND$9&lt;=FG2,1,0)*('PC-SJ_Us. S. João'!$C15+'PC-SJ_Us. S. João'!$C19)*$NB$9</f>
        <v>5500</v>
      </c>
      <c r="FH10" s="306">
        <f>IF($ND$9&lt;=FH2,1,0)*('PC-SJ_Us. S. João'!$C15+'PC-SJ_Us. S. João'!$C19)*$NB$9</f>
        <v>5500</v>
      </c>
      <c r="FI10" s="306">
        <f>IF($ND$9&lt;=FI2,1,0)*('PC-SJ_Us. S. João'!$C15+'PC-SJ_Us. S. João'!$C19)*$NB$9</f>
        <v>5500</v>
      </c>
      <c r="FJ10" s="306">
        <f>IF($ND$9&lt;=FJ2,1,0)*('PC-SJ_Us. S. João'!$C15+'PC-SJ_Us. S. João'!$C19)*$NB$9</f>
        <v>5500</v>
      </c>
      <c r="FK10" s="306">
        <f>IF($ND$9&lt;=FK2,1,0)*('PC-SJ_Us. S. João'!$C15+'PC-SJ_Us. S. João'!$C19)*$NB$9</f>
        <v>5500</v>
      </c>
      <c r="FL10" s="306">
        <f>IF($ND$9&lt;=FL2,1,0)*('PC-SJ_Us. S. João'!$C15+'PC-SJ_Us. S. João'!$C19)*$NB$9</f>
        <v>5500</v>
      </c>
      <c r="FM10" s="306">
        <f>IF($ND$9&lt;=FM2,1,0)*('PC-SJ_Us. S. João'!$C15+'PC-SJ_Us. S. João'!$C19)*$NB$9</f>
        <v>5500</v>
      </c>
      <c r="FN10" s="306">
        <f>IF($ND$9&lt;=FN2,1,0)*('PC-SJ_Us. S. João'!$C15+'PC-SJ_Us. S. João'!$C19)*$NB$9</f>
        <v>5500</v>
      </c>
      <c r="FO10" s="306">
        <f>IF($ND$9&lt;=FO2,1,0)*('PC-SJ_Us. S. João'!$C15+'PC-SJ_Us. S. João'!$C19)*$NB$9</f>
        <v>5500</v>
      </c>
      <c r="FP10" s="306">
        <f>IF($ND$9&lt;=FP2,1,0)*('PC-SJ_Us. S. João'!$C15+'PC-SJ_Us. S. João'!$C19)*$NB$9</f>
        <v>5500</v>
      </c>
      <c r="FQ10" s="306">
        <f>IF($ND$9&lt;=FQ2,1,0)*('PC-SJ_Us. S. João'!$C15+'PC-SJ_Us. S. João'!$C19)*$NB$9</f>
        <v>5500</v>
      </c>
      <c r="FR10" s="306">
        <f>IF($ND$9&lt;=FR2,1,0)*('PC-SJ_Us. S. João'!$C15+'PC-SJ_Us. S. João'!$C19)*$NB$9</f>
        <v>5500</v>
      </c>
      <c r="FS10" s="306">
        <f>IF($ND$9&lt;=FS2,1,0)*('PC-SJ_Us. S. João'!$C15+'PC-SJ_Us. S. João'!$C19)*$NB$9</f>
        <v>5500</v>
      </c>
      <c r="FT10" s="306">
        <f>IF($ND$9&lt;=FT2,1,0)*('PC-SJ_Us. S. João'!$C15+'PC-SJ_Us. S. João'!$C19)*$NB$9</f>
        <v>5500</v>
      </c>
      <c r="FU10" s="306">
        <f>IF($ND$9&lt;=FU2,1,0)*('PC-SJ_Us. S. João'!$C15+'PC-SJ_Us. S. João'!$C19)*$NB$9</f>
        <v>5500</v>
      </c>
      <c r="FV10" s="306">
        <f>IF($ND$9&lt;=FV2,1,0)*('PC-SJ_Us. S. João'!$C15+'PC-SJ_Us. S. João'!$C19)*$NB$9</f>
        <v>5500</v>
      </c>
      <c r="FW10" s="306">
        <f>IF($ND$9&lt;=FW2,1,0)*('PC-SJ_Us. S. João'!$C15+'PC-SJ_Us. S. João'!$C19)*$NB$9</f>
        <v>5500</v>
      </c>
      <c r="FX10" s="306">
        <f>IF($ND$9&lt;=FX2,1,0)*('PC-SJ_Us. S. João'!$C15+'PC-SJ_Us. S. João'!$C19)*$NB$9</f>
        <v>5500</v>
      </c>
      <c r="FY10" s="306">
        <f>IF($ND$9&lt;=FY2,1,0)*('PC-SJ_Us. S. João'!$C15+'PC-SJ_Us. S. João'!$C19)*$NB$9</f>
        <v>5500</v>
      </c>
      <c r="FZ10" s="306">
        <f>IF($ND$9&lt;=FZ2,1,0)*('PC-SJ_Us. S. João'!$C15+'PC-SJ_Us. S. João'!$C19)*$NB$9</f>
        <v>5500</v>
      </c>
      <c r="GA10" s="306">
        <f>IF($ND$9&lt;=GA2,1,0)*('PC-SJ_Us. S. João'!$C15+'PC-SJ_Us. S. João'!$C19)*$NB$9</f>
        <v>5500</v>
      </c>
      <c r="GB10" s="306">
        <f>IF($ND$9&lt;=GB2,1,0)*('PC-SJ_Us. S. João'!$C15+'PC-SJ_Us. S. João'!$C19)*$NB$9</f>
        <v>5500</v>
      </c>
      <c r="GC10" s="306">
        <f>IF($ND$9&lt;=GC2,1,0)*('PC-SJ_Us. S. João'!$C15+'PC-SJ_Us. S. João'!$C19)*$NB$9</f>
        <v>5500</v>
      </c>
      <c r="GD10" s="306">
        <f>IF($ND$9&lt;=GD2,1,0)*('PC-SJ_Us. S. João'!$C15+'PC-SJ_Us. S. João'!$C19)*$NB$9</f>
        <v>5500</v>
      </c>
      <c r="GE10" s="306">
        <f>IF($ND$9&lt;=GE2,1,0)*('PC-SJ_Us. S. João'!$C15+'PC-SJ_Us. S. João'!$C19)*$NB$9</f>
        <v>5500</v>
      </c>
      <c r="GF10" s="306">
        <f>IF($ND$9&lt;=GF2,1,0)*('PC-SJ_Us. S. João'!$C15+'PC-SJ_Us. S. João'!$C19)*$NB$9</f>
        <v>5500</v>
      </c>
      <c r="GG10" s="306">
        <f>IF($ND$9&lt;=GG2,1,0)*('PC-SJ_Us. S. João'!$C15+'PC-SJ_Us. S. João'!$C19)*$NB$9</f>
        <v>5500</v>
      </c>
      <c r="GH10" s="306">
        <f>IF($ND$9&lt;=GH2,1,0)*('PC-SJ_Us. S. João'!$C15+'PC-SJ_Us. S. João'!$C19)*$NB$9</f>
        <v>5500</v>
      </c>
      <c r="GI10" s="306">
        <f>IF($ND$9&lt;=GI2,1,0)*('PC-SJ_Us. S. João'!$C15+'PC-SJ_Us. S. João'!$C19)*$NB$9</f>
        <v>5500</v>
      </c>
      <c r="GJ10" s="306">
        <f>IF($ND$9&lt;=GJ2,1,0)*('PC-SJ_Us. S. João'!$C15+'PC-SJ_Us. S. João'!$C19)*$NB$9</f>
        <v>5500</v>
      </c>
      <c r="GK10" s="306">
        <f>IF($ND$9&lt;=GK2,1,0)*('PC-SJ_Us. S. João'!$C15+'PC-SJ_Us. S. João'!$C19)*$NB$9</f>
        <v>5500</v>
      </c>
      <c r="GL10" s="306">
        <f>IF($ND$9&lt;=GL2,1,0)*('PC-SJ_Us. S. João'!$C15+'PC-SJ_Us. S. João'!$C19)*$NB$9</f>
        <v>5500</v>
      </c>
      <c r="GM10" s="306">
        <f>IF($ND$9&lt;=GM2,1,0)*('PC-SJ_Us. S. João'!$C15+'PC-SJ_Us. S. João'!$C19)*$NB$9</f>
        <v>5500</v>
      </c>
      <c r="GN10" s="306">
        <f>IF($ND$9&lt;=GN2,1,0)*('PC-SJ_Us. S. João'!$C15+'PC-SJ_Us. S. João'!$C19)*$NB$9</f>
        <v>5500</v>
      </c>
      <c r="GO10" s="306">
        <f>IF($ND$9&lt;=GO2,1,0)*('PC-SJ_Us. S. João'!$C15+'PC-SJ_Us. S. João'!$C19)*$NB$9</f>
        <v>5500</v>
      </c>
      <c r="GP10" s="306">
        <f>IF($ND$9&lt;=GP2,1,0)*('PC-SJ_Us. S. João'!$C15+'PC-SJ_Us. S. João'!$C19)*$NB$9</f>
        <v>5500</v>
      </c>
      <c r="GQ10" s="306">
        <f>IF($ND$9&lt;=GQ2,1,0)*('PC-SJ_Us. S. João'!$C15+'PC-SJ_Us. S. João'!$C19)*$NB$9</f>
        <v>5500</v>
      </c>
      <c r="GR10" s="306">
        <f>IF($ND$9&lt;=GR2,1,0)*('PC-SJ_Us. S. João'!$C15+'PC-SJ_Us. S. João'!$C19)*$NB$9</f>
        <v>5500</v>
      </c>
      <c r="GS10" s="306">
        <f>IF($ND$9&lt;=GS2,1,0)*('PC-SJ_Us. S. João'!$C15+'PC-SJ_Us. S. João'!$C19)*$NB$9</f>
        <v>5500</v>
      </c>
      <c r="GT10" s="306">
        <f>IF($ND$9&lt;=GT2,1,0)*('PC-SJ_Us. S. João'!$C15+'PC-SJ_Us. S. João'!$C19)*$NB$9</f>
        <v>5500</v>
      </c>
      <c r="GU10" s="306">
        <f>IF($ND$9&lt;=GU2,1,0)*('PC-SJ_Us. S. João'!$C15+'PC-SJ_Us. S. João'!$C19)*$NB$9</f>
        <v>5500</v>
      </c>
      <c r="GV10" s="306">
        <f>IF($ND$9&lt;=GV2,1,0)*('PC-SJ_Us. S. João'!$C15+'PC-SJ_Us. S. João'!$C19)*$NB$9</f>
        <v>5500</v>
      </c>
      <c r="GW10" s="306">
        <f>IF($ND$9&lt;=GW2,1,0)*('PC-SJ_Us. S. João'!$C15+'PC-SJ_Us. S. João'!$C19)*$NB$9</f>
        <v>5500</v>
      </c>
      <c r="GX10" s="306">
        <f>IF($ND$9&lt;=GX2,1,0)*('PC-SJ_Us. S. João'!$C15+'PC-SJ_Us. S. João'!$C19)*$NB$9</f>
        <v>5500</v>
      </c>
      <c r="GY10" s="306">
        <f>IF($ND$9&lt;=GY2,1,0)*('PC-SJ_Us. S. João'!$C15+'PC-SJ_Us. S. João'!$C19)*$NB$9</f>
        <v>5500</v>
      </c>
      <c r="GZ10" s="306">
        <f>IF($ND$9&lt;=GZ2,1,0)*('PC-SJ_Us. S. João'!$C15+'PC-SJ_Us. S. João'!$C19)*$NB$9</f>
        <v>5500</v>
      </c>
      <c r="HA10" s="306">
        <f>IF($ND$9&lt;=HA2,1,0)*('PC-SJ_Us. S. João'!$C15+'PC-SJ_Us. S. João'!$C19)*$NB$9</f>
        <v>5500</v>
      </c>
      <c r="HB10" s="306">
        <f>IF($ND$9&lt;=HB2,1,0)*('PC-SJ_Us. S. João'!$C15+'PC-SJ_Us. S. João'!$C19)*$NB$9</f>
        <v>5500</v>
      </c>
      <c r="HC10" s="306">
        <f>IF($ND$9&lt;=HC2,1,0)*('PC-SJ_Us. S. João'!$C15+'PC-SJ_Us. S. João'!$C19)*$NB$9</f>
        <v>5500</v>
      </c>
      <c r="HD10" s="306">
        <f>IF($ND$9&lt;=HD2,1,0)*('PC-SJ_Us. S. João'!$C15+'PC-SJ_Us. S. João'!$C19)*$NB$9</f>
        <v>5500</v>
      </c>
      <c r="HE10" s="306">
        <f>IF($ND$9&lt;=HE2,1,0)*('PC-SJ_Us. S. João'!$C15+'PC-SJ_Us. S. João'!$C19)*$NB$9</f>
        <v>5500</v>
      </c>
      <c r="HF10" s="306">
        <f>IF($ND$9&lt;=HF2,1,0)*('PC-SJ_Us. S. João'!$C15+'PC-SJ_Us. S. João'!$C19)*$NB$9</f>
        <v>5500</v>
      </c>
      <c r="HG10" s="306">
        <f>IF($ND$9&lt;=HG2,1,0)*('PC-SJ_Us. S. João'!$C15+'PC-SJ_Us. S. João'!$C19)*$NB$9</f>
        <v>5500</v>
      </c>
      <c r="HH10" s="306">
        <f>IF($ND$9&lt;=HH2,1,0)*('PC-SJ_Us. S. João'!$C15+'PC-SJ_Us. S. João'!$C19)*$NB$9</f>
        <v>5500</v>
      </c>
      <c r="HI10" s="306">
        <f>IF($ND$9&lt;=HI2,1,0)*('PC-SJ_Us. S. João'!$C15+'PC-SJ_Us. S. João'!$C19)*$NB$9</f>
        <v>5500</v>
      </c>
      <c r="HJ10" s="306">
        <f>IF($ND$9&lt;=HJ2,1,0)*('PC-SJ_Us. S. João'!$C15+'PC-SJ_Us. S. João'!$C19)*$NB$9</f>
        <v>5500</v>
      </c>
      <c r="HK10" s="306">
        <f>IF($ND$9&lt;=HK2,1,0)*('PC-SJ_Us. S. João'!$C15+'PC-SJ_Us. S. João'!$C19)*$NB$9</f>
        <v>5500</v>
      </c>
      <c r="HL10" s="306">
        <f>IF($ND$9&lt;=HL2,1,0)*('PC-SJ_Us. S. João'!$C15+'PC-SJ_Us. S. João'!$C19)*$NB$9</f>
        <v>5500</v>
      </c>
      <c r="HM10" s="306">
        <f>IF($ND$9&lt;=HM2,1,0)*('PC-SJ_Us. S. João'!$C15+'PC-SJ_Us. S. João'!$C19)*$NB$9</f>
        <v>5500</v>
      </c>
      <c r="HN10" s="306">
        <f>IF($ND$9&lt;=HN2,1,0)*('PC-SJ_Us. S. João'!$C15+'PC-SJ_Us. S. João'!$C19)*$NB$9</f>
        <v>5500</v>
      </c>
      <c r="HO10" s="306">
        <f>IF($ND$9&lt;=HO2,1,0)*('PC-SJ_Us. S. João'!$C15+'PC-SJ_Us. S. João'!$C19)*$NB$9</f>
        <v>5500</v>
      </c>
      <c r="HP10" s="306">
        <f>IF($ND$9&lt;=HP2,1,0)*('PC-SJ_Us. S. João'!$C15+'PC-SJ_Us. S. João'!$C19)*$NB$9</f>
        <v>5500</v>
      </c>
      <c r="HQ10" s="306">
        <f>IF($ND$9&lt;=HQ2,1,0)*('PC-SJ_Us. S. João'!$C15+'PC-SJ_Us. S. João'!$C19)*$NB$9</f>
        <v>5500</v>
      </c>
      <c r="HR10" s="306">
        <f>IF($ND$9&lt;=HR2,1,0)*('PC-SJ_Us. S. João'!$C15+'PC-SJ_Us. S. João'!$C19)*$NB$9</f>
        <v>5500</v>
      </c>
      <c r="HS10" s="306">
        <f>IF($ND$9&lt;=HS2,1,0)*('PC-SJ_Us. S. João'!$C15+'PC-SJ_Us. S. João'!$C19)*$NB$9</f>
        <v>5500</v>
      </c>
      <c r="HT10" s="306">
        <f>IF($ND$9&lt;=HT2,1,0)*('PC-SJ_Us. S. João'!$C15+'PC-SJ_Us. S. João'!$C19)*$NB$9</f>
        <v>5500</v>
      </c>
      <c r="HU10" s="306">
        <f>IF($ND$9&lt;=HU2,1,0)*('PC-SJ_Us. S. João'!$C15+'PC-SJ_Us. S. João'!$C19)*$NB$9</f>
        <v>5500</v>
      </c>
      <c r="HV10" s="306">
        <f>IF($ND$9&lt;=HV2,1,0)*('PC-SJ_Us. S. João'!$C15+'PC-SJ_Us. S. João'!$C19)*$NB$9</f>
        <v>5500</v>
      </c>
      <c r="HW10" s="306">
        <f>IF($ND$9&lt;=HW2,1,0)*('PC-SJ_Us. S. João'!$C15+'PC-SJ_Us. S. João'!$C19)*$NB$9</f>
        <v>5500</v>
      </c>
      <c r="HX10" s="306">
        <f>IF($ND$9&lt;=HX2,1,0)*('PC-SJ_Us. S. João'!$C15+'PC-SJ_Us. S. João'!$C19)*$NB$9</f>
        <v>5500</v>
      </c>
      <c r="HY10" s="306">
        <f>IF($ND$9&lt;=HY2,1,0)*('PC-SJ_Us. S. João'!$C15+'PC-SJ_Us. S. João'!$C19)*$NB$9</f>
        <v>5500</v>
      </c>
      <c r="HZ10" s="306">
        <f>IF($ND$9&lt;=HZ2,1,0)*('PC-SJ_Us. S. João'!$C15+'PC-SJ_Us. S. João'!$C19)*$NB$9</f>
        <v>5500</v>
      </c>
      <c r="IA10" s="306">
        <f>IF($ND$9&lt;=IA2,1,0)*('PC-SJ_Us. S. João'!$C15+'PC-SJ_Us. S. João'!$C19)*$NB$9</f>
        <v>5500</v>
      </c>
      <c r="IB10" s="306">
        <f>IF($ND$9&lt;=IB2,1,0)*('PC-SJ_Us. S. João'!$C15+'PC-SJ_Us. S. João'!$C19)*$NB$9</f>
        <v>5500</v>
      </c>
      <c r="IC10" s="306">
        <f>IF($ND$9&lt;=IC2,1,0)*('PC-SJ_Us. S. João'!$C15+'PC-SJ_Us. S. João'!$C19)*$NB$9</f>
        <v>5500</v>
      </c>
      <c r="ID10" s="306">
        <f>IF($ND$9&lt;=ID2,1,0)*('PC-SJ_Us. S. João'!$C15+'PC-SJ_Us. S. João'!$C19)*$NB$9</f>
        <v>5500</v>
      </c>
      <c r="IE10" s="306">
        <f>IF($ND$9&lt;=IE2,1,0)*('PC-SJ_Us. S. João'!$C15+'PC-SJ_Us. S. João'!$C19)*$NB$9</f>
        <v>5500</v>
      </c>
      <c r="IF10" s="306">
        <f>IF($ND$9&lt;=IF2,1,0)*('PC-SJ_Us. S. João'!$C15+'PC-SJ_Us. S. João'!$C19)*$NB$9</f>
        <v>5500</v>
      </c>
      <c r="IG10" s="306">
        <f>IF($ND$9&lt;=IG2,1,0)*('PC-SJ_Us. S. João'!$C15+'PC-SJ_Us. S. João'!$C19)*$NB$9</f>
        <v>5500</v>
      </c>
      <c r="IH10" s="306">
        <f>IF($ND$9&lt;=IH2,1,0)*('PC-SJ_Us. S. João'!$C15+'PC-SJ_Us. S. João'!$C19)*$NB$9</f>
        <v>5500</v>
      </c>
      <c r="II10" s="306">
        <f>IF($ND$9&lt;=II2,1,0)*('PC-SJ_Us. S. João'!$C15+'PC-SJ_Us. S. João'!$C19)*$NB$9</f>
        <v>5500</v>
      </c>
      <c r="IJ10" s="306">
        <f>IF($ND$9&lt;=IJ2,1,0)*('PC-SJ_Us. S. João'!$C15+'PC-SJ_Us. S. João'!$C19)*$NB$9</f>
        <v>5500</v>
      </c>
      <c r="IK10" s="306">
        <f>IF($ND$9&lt;=IK2,1,0)*('PC-SJ_Us. S. João'!$C15+'PC-SJ_Us. S. João'!$C19)*$NB$9</f>
        <v>5500</v>
      </c>
      <c r="IL10" s="306">
        <f>IF($ND$9&lt;=IL2,1,0)*('PC-SJ_Us. S. João'!$C15+'PC-SJ_Us. S. João'!$C19)*$NB$9</f>
        <v>5500</v>
      </c>
      <c r="IM10" s="306">
        <f>IF($ND$9&lt;=IM2,1,0)*('PC-SJ_Us. S. João'!$C15+'PC-SJ_Us. S. João'!$C19)*$NB$9</f>
        <v>5500</v>
      </c>
      <c r="IN10" s="306">
        <f>IF($ND$9&lt;=IN2,1,0)*('PC-SJ_Us. S. João'!$C15+'PC-SJ_Us. S. João'!$C19)*$NB$9</f>
        <v>5500</v>
      </c>
      <c r="IO10" s="306">
        <f>IF($ND$9&lt;=IO2,1,0)*('PC-SJ_Us. S. João'!$C15+'PC-SJ_Us. S. João'!$C19)*$NB$9</f>
        <v>5500</v>
      </c>
      <c r="IP10" s="306">
        <f>IF($ND$9&lt;=IP2,1,0)*('PC-SJ_Us. S. João'!$C15+'PC-SJ_Us. S. João'!$C19)*$NB$9</f>
        <v>5500</v>
      </c>
      <c r="IQ10" s="306">
        <f>IF($ND$9&lt;=IQ2,1,0)*('PC-SJ_Us. S. João'!$C15+'PC-SJ_Us. S. João'!$C19)*$NB$9</f>
        <v>5500</v>
      </c>
      <c r="IR10" s="306">
        <f>IF($ND$9&lt;=IR2,1,0)*('PC-SJ_Us. S. João'!$C15+'PC-SJ_Us. S. João'!$C19)*$NB$9</f>
        <v>5500</v>
      </c>
      <c r="IS10" s="306">
        <f>IF($ND$9&lt;=IS2,1,0)*('PC-SJ_Us. S. João'!$C15+'PC-SJ_Us. S. João'!$C19)*$NB$9</f>
        <v>5500</v>
      </c>
      <c r="IT10" s="306">
        <f>IF($ND$9&lt;=IT2,1,0)*('PC-SJ_Us. S. João'!$C15+'PC-SJ_Us. S. João'!$C19)*$NB$9</f>
        <v>5500</v>
      </c>
      <c r="IU10" s="306">
        <f>IF($ND$9&lt;=IU2,1,0)*('PC-SJ_Us. S. João'!$C15+'PC-SJ_Us. S. João'!$C19)*$NB$9</f>
        <v>5500</v>
      </c>
      <c r="IV10" s="306">
        <f>IF($ND$9&lt;=IV2,1,0)*('PC-SJ_Us. S. João'!$C15+'PC-SJ_Us. S. João'!$C19)*$NB$9</f>
        <v>5500</v>
      </c>
      <c r="IW10" s="306">
        <f>IF($ND$9&lt;=IW2,1,0)*('PC-SJ_Us. S. João'!$C15+'PC-SJ_Us. S. João'!$C19)*$NB$9</f>
        <v>5500</v>
      </c>
      <c r="IX10" s="306">
        <f>IF($ND$9&lt;=IX2,1,0)*('PC-SJ_Us. S. João'!$C15+'PC-SJ_Us. S. João'!$C19)*$NB$9</f>
        <v>5500</v>
      </c>
      <c r="IY10" s="306">
        <f>IF($ND$9&lt;=IY2,1,0)*('PC-SJ_Us. S. João'!$C15+'PC-SJ_Us. S. João'!$C19)*$NB$9</f>
        <v>5500</v>
      </c>
      <c r="IZ10" s="306">
        <f>IF($ND$9&lt;=IZ2,1,0)*('PC-SJ_Us. S. João'!$C15+'PC-SJ_Us. S. João'!$C19)*$NB$9</f>
        <v>5500</v>
      </c>
      <c r="JA10" s="306">
        <f>IF($ND$9&lt;=JA2,1,0)*('PC-SJ_Us. S. João'!$C15+'PC-SJ_Us. S. João'!$C19)*$NB$9</f>
        <v>5500</v>
      </c>
      <c r="JB10" s="306">
        <f>IF($ND$9&lt;=JB2,1,0)*('PC-SJ_Us. S. João'!$C15+'PC-SJ_Us. S. João'!$C19)*$NB$9</f>
        <v>5500</v>
      </c>
      <c r="JC10" s="306">
        <f>IF($ND$9&lt;=JC2,1,0)*('PC-SJ_Us. S. João'!$C15+'PC-SJ_Us. S. João'!$C19)*$NB$9</f>
        <v>5500</v>
      </c>
      <c r="JD10" s="306">
        <f>IF($ND$9&lt;=JD2,1,0)*('PC-SJ_Us. S. João'!$C15+'PC-SJ_Us. S. João'!$C19)*$NB$9</f>
        <v>5500</v>
      </c>
      <c r="JE10" s="306">
        <f>IF($ND$9&lt;=JE2,1,0)*('PC-SJ_Us. S. João'!$C15+'PC-SJ_Us. S. João'!$C19)*$NB$9</f>
        <v>5500</v>
      </c>
      <c r="JF10" s="306">
        <f>IF($ND$9&lt;=JF2,1,0)*('PC-SJ_Us. S. João'!$C15+'PC-SJ_Us. S. João'!$C19)*$NB$9</f>
        <v>5500</v>
      </c>
      <c r="JG10" s="306">
        <f>IF($ND$9&lt;=JG2,1,0)*('PC-SJ_Us. S. João'!$C15+'PC-SJ_Us. S. João'!$C19)*$NB$9</f>
        <v>5500</v>
      </c>
      <c r="JH10" s="306">
        <f>IF($ND$9&lt;=JH2,1,0)*('PC-SJ_Us. S. João'!$C15+'PC-SJ_Us. S. João'!$C19)*$NB$9</f>
        <v>5500</v>
      </c>
      <c r="JI10" s="306">
        <f>IF($ND$9&lt;=JI2,1,0)*('PC-SJ_Us. S. João'!$C15+'PC-SJ_Us. S. João'!$C19)*$NB$9</f>
        <v>5500</v>
      </c>
      <c r="JJ10" s="306">
        <f>IF($ND$9&lt;=JJ2,1,0)*('PC-SJ_Us. S. João'!$C15+'PC-SJ_Us. S. João'!$C19)*$NB$9</f>
        <v>5500</v>
      </c>
      <c r="JK10" s="306">
        <f>IF($ND$9&lt;=JK2,1,0)*('PC-SJ_Us. S. João'!$C15+'PC-SJ_Us. S. João'!$C19)*$NB$9</f>
        <v>5500</v>
      </c>
      <c r="JL10" s="306">
        <f>IF($ND$9&lt;=JL2,1,0)*('PC-SJ_Us. S. João'!$C15+'PC-SJ_Us. S. João'!$C19)*$NB$9</f>
        <v>5500</v>
      </c>
      <c r="JM10" s="306">
        <f>IF($ND$9&lt;=JM2,1,0)*('PC-SJ_Us. S. João'!$C15+'PC-SJ_Us. S. João'!$C19)*$NB$9</f>
        <v>5500</v>
      </c>
      <c r="JN10" s="306">
        <f>IF($ND$9&lt;=JN2,1,0)*('PC-SJ_Us. S. João'!$C15+'PC-SJ_Us. S. João'!$C19)*$NB$9</f>
        <v>5500</v>
      </c>
      <c r="JO10" s="306">
        <f>IF($ND$9&lt;=JO2,1,0)*('PC-SJ_Us. S. João'!$C15+'PC-SJ_Us. S. João'!$C19)*$NB$9</f>
        <v>5500</v>
      </c>
      <c r="JP10" s="306">
        <f>IF($ND$9&lt;=JP2,1,0)*('PC-SJ_Us. S. João'!$C15+'PC-SJ_Us. S. João'!$C19)*$NB$9</f>
        <v>5500</v>
      </c>
      <c r="JQ10" s="306">
        <f>IF($ND$9&lt;=JQ2,1,0)*('PC-SJ_Us. S. João'!$C15+'PC-SJ_Us. S. João'!$C19)*$NB$9</f>
        <v>5500</v>
      </c>
      <c r="JR10" s="306">
        <f>IF($ND$9&lt;=JR2,1,0)*('PC-SJ_Us. S. João'!$C15+'PC-SJ_Us. S. João'!$C19)*$NB$9</f>
        <v>5500</v>
      </c>
      <c r="JS10" s="306">
        <f>IF($ND$9&lt;=JS2,1,0)*('PC-SJ_Us. S. João'!$C15+'PC-SJ_Us. S. João'!$C19)*$NB$9</f>
        <v>5500</v>
      </c>
      <c r="JT10" s="306">
        <f>IF($ND$9&lt;=JT2,1,0)*('PC-SJ_Us. S. João'!$C15+'PC-SJ_Us. S. João'!$C19)*$NB$9</f>
        <v>5500</v>
      </c>
      <c r="JU10" s="306">
        <f>IF($ND$9&lt;=JU2,1,0)*('PC-SJ_Us. S. João'!$C15+'PC-SJ_Us. S. João'!$C19)*$NB$9</f>
        <v>5500</v>
      </c>
      <c r="JV10" s="306">
        <f>IF($ND$9&lt;=JV2,1,0)*('PC-SJ_Us. S. João'!$C15+'PC-SJ_Us. S. João'!$C19)*$NB$9</f>
        <v>5500</v>
      </c>
      <c r="JW10" s="306">
        <f>IF($ND$9&lt;=JW2,1,0)*('PC-SJ_Us. S. João'!$C15+'PC-SJ_Us. S. João'!$C19)*$NB$9</f>
        <v>5500</v>
      </c>
      <c r="JX10" s="306">
        <f>IF($ND$9&lt;=JX2,1,0)*('PC-SJ_Us. S. João'!$C15+'PC-SJ_Us. S. João'!$C19)*$NB$9</f>
        <v>5500</v>
      </c>
      <c r="JY10" s="306">
        <f>IF($ND$9&lt;=JY2,1,0)*('PC-SJ_Us. S. João'!$C15+'PC-SJ_Us. S. João'!$C19)*$NB$9</f>
        <v>5500</v>
      </c>
      <c r="JZ10" s="306">
        <f>IF($ND$9&lt;=JZ2,1,0)*('PC-SJ_Us. S. João'!$C15+'PC-SJ_Us. S. João'!$C19)*$NB$9</f>
        <v>5500</v>
      </c>
      <c r="KA10" s="306">
        <f>IF($ND$9&lt;=KA2,1,0)*('PC-SJ_Us. S. João'!$C15+'PC-SJ_Us. S. João'!$C19)*$NB$9</f>
        <v>5500</v>
      </c>
      <c r="KB10" s="306">
        <f>IF($ND$9&lt;=KB2,1,0)*('PC-SJ_Us. S. João'!$C15+'PC-SJ_Us. S. João'!$C19)*$NB$9</f>
        <v>5500</v>
      </c>
      <c r="KC10" s="306">
        <f>IF($ND$9&lt;=KC2,1,0)*('PC-SJ_Us. S. João'!$C15+'PC-SJ_Us. S. João'!$C19)*$NB$9</f>
        <v>5500</v>
      </c>
      <c r="KD10" s="306">
        <f>IF($ND$9&lt;=KD2,1,0)*('PC-SJ_Us. S. João'!$C15+'PC-SJ_Us. S. João'!$C19)*$NB$9</f>
        <v>5500</v>
      </c>
      <c r="KE10" s="306">
        <f>IF($ND$9&lt;=KE2,1,0)*('PC-SJ_Us. S. João'!$C15+'PC-SJ_Us. S. João'!$C19)*$NB$9</f>
        <v>5500</v>
      </c>
      <c r="KF10" s="306">
        <f>IF($ND$9&lt;=KF2,1,0)*('PC-SJ_Us. S. João'!$C15+'PC-SJ_Us. S. João'!$C19)*$NB$9</f>
        <v>5500</v>
      </c>
      <c r="KG10" s="306">
        <f>IF($ND$9&lt;=KG2,1,0)*('PC-SJ_Us. S. João'!$C15+'PC-SJ_Us. S. João'!$C19)*$NB$9</f>
        <v>5500</v>
      </c>
      <c r="KH10" s="306">
        <f>IF($ND$9&lt;=KH2,1,0)*('PC-SJ_Us. S. João'!$C15+'PC-SJ_Us. S. João'!$C19)*$NB$9</f>
        <v>5500</v>
      </c>
      <c r="KI10" s="306">
        <f>IF($ND$9&lt;=KI2,1,0)*('PC-SJ_Us. S. João'!$C15+'PC-SJ_Us. S. João'!$C19)*$NB$9</f>
        <v>5500</v>
      </c>
      <c r="KJ10" s="306">
        <f>IF($ND$9&lt;=KJ2,1,0)*('PC-SJ_Us. S. João'!$C15+'PC-SJ_Us. S. João'!$C19)*$NB$9</f>
        <v>5500</v>
      </c>
      <c r="KK10" s="306">
        <f>IF($ND$9&lt;=KK2,1,0)*('PC-SJ_Us. S. João'!$C15+'PC-SJ_Us. S. João'!$C19)*$NB$9</f>
        <v>5500</v>
      </c>
      <c r="KL10" s="306">
        <f>IF($ND$9&lt;=KL2,1,0)*('PC-SJ_Us. S. João'!$C15+'PC-SJ_Us. S. João'!$C19)*$NB$9</f>
        <v>5500</v>
      </c>
      <c r="KM10" s="306">
        <f>IF($ND$9&lt;=KM2,1,0)*('PC-SJ_Us. S. João'!$C15+'PC-SJ_Us. S. João'!$C19)*$NB$9</f>
        <v>5500</v>
      </c>
      <c r="KN10" s="306">
        <f>IF($ND$9&lt;=KN2,1,0)*('PC-SJ_Us. S. João'!$C15+'PC-SJ_Us. S. João'!$C19)*$NB$9</f>
        <v>5500</v>
      </c>
      <c r="KO10" s="306">
        <f>IF($ND$9&lt;=KO2,1,0)*('PC-SJ_Us. S. João'!$C15+'PC-SJ_Us. S. João'!$C19)*$NB$9</f>
        <v>5500</v>
      </c>
      <c r="KP10" s="306">
        <f>IF($ND$9&lt;=KP2,1,0)*('PC-SJ_Us. S. João'!$C15+'PC-SJ_Us. S. João'!$C19)*$NB$9</f>
        <v>5500</v>
      </c>
      <c r="KQ10" s="306">
        <f>IF($ND$9&lt;=KQ2,1,0)*('PC-SJ_Us. S. João'!$C15+'PC-SJ_Us. S. João'!$C19)*$NB$9</f>
        <v>5500</v>
      </c>
      <c r="KR10" s="306">
        <f>IF($ND$9&lt;=KR2,1,0)*('PC-SJ_Us. S. João'!$C15+'PC-SJ_Us. S. João'!$C19)*$NB$9</f>
        <v>5500</v>
      </c>
      <c r="KS10" s="306">
        <f>IF($ND$9&lt;=KS2,1,0)*('PC-SJ_Us. S. João'!$C15+'PC-SJ_Us. S. João'!$C19)*$NB$9</f>
        <v>5500</v>
      </c>
      <c r="KT10" s="306">
        <f>IF($ND$9&lt;=KT2,1,0)*('PC-SJ_Us. S. João'!$C15+'PC-SJ_Us. S. João'!$C19)*$NB$9</f>
        <v>5500</v>
      </c>
      <c r="KU10" s="306">
        <f>IF($ND$9&lt;=KU2,1,0)*('PC-SJ_Us. S. João'!$C15+'PC-SJ_Us. S. João'!$C19)*$NB$9</f>
        <v>5500</v>
      </c>
      <c r="KV10" s="306">
        <f>IF($ND$9&lt;=KV2,1,0)*('PC-SJ_Us. S. João'!$C15+'PC-SJ_Us. S. João'!$C19)*$NB$9</f>
        <v>5500</v>
      </c>
      <c r="KW10" s="306">
        <f>IF($ND$9&lt;=KW2,1,0)*('PC-SJ_Us. S. João'!$C15+'PC-SJ_Us. S. João'!$C19)*$NB$9</f>
        <v>5500</v>
      </c>
      <c r="KX10" s="306">
        <f>IF($ND$9&lt;=KX2,1,0)*('PC-SJ_Us. S. João'!$C15+'PC-SJ_Us. S. João'!$C19)*$NB$9</f>
        <v>5500</v>
      </c>
      <c r="KY10" s="306">
        <f>IF($ND$9&lt;=KY2,1,0)*('PC-SJ_Us. S. João'!$C15+'PC-SJ_Us. S. João'!$C19)*$NB$9</f>
        <v>5500</v>
      </c>
      <c r="KZ10" s="306">
        <f>IF($ND$9&lt;=KZ2,1,0)*('PC-SJ_Us. S. João'!$C15+'PC-SJ_Us. S. João'!$C19)*$NB$9</f>
        <v>5500</v>
      </c>
      <c r="LA10" s="306">
        <f>IF($ND$9&lt;=LA2,1,0)*('PC-SJ_Us. S. João'!$C15+'PC-SJ_Us. S. João'!$C19)*$NB$9</f>
        <v>5500</v>
      </c>
      <c r="LB10" s="306">
        <f>IF($ND$9&lt;=LB2,1,0)*('PC-SJ_Us. S. João'!$C15+'PC-SJ_Us. S. João'!$C19)*$NB$9</f>
        <v>5500</v>
      </c>
      <c r="LC10" s="306">
        <f>IF($ND$9&lt;=LC2,1,0)*('PC-SJ_Us. S. João'!$C15+'PC-SJ_Us. S. João'!$C19)*$NB$9</f>
        <v>5500</v>
      </c>
      <c r="LD10" s="306">
        <f>IF($ND$9&lt;=LD2,1,0)*('PC-SJ_Us. S. João'!$C15+'PC-SJ_Us. S. João'!$C19)*$NB$9</f>
        <v>5500</v>
      </c>
      <c r="LE10" s="306">
        <f>IF($ND$9&lt;=LE2,1,0)*('PC-SJ_Us. S. João'!$C15+'PC-SJ_Us. S. João'!$C19)*$NB$9</f>
        <v>5500</v>
      </c>
      <c r="LF10" s="306">
        <f>IF($ND$9&lt;=LF2,1,0)*('PC-SJ_Us. S. João'!$C15+'PC-SJ_Us. S. João'!$C19)*$NB$9</f>
        <v>5500</v>
      </c>
      <c r="LG10" s="306">
        <f>IF($ND$9&lt;=LG2,1,0)*('PC-SJ_Us. S. João'!$C15+'PC-SJ_Us. S. João'!$C19)*$NB$9</f>
        <v>5500</v>
      </c>
      <c r="LH10" s="306">
        <f>IF($ND$9&lt;=LH2,1,0)*('PC-SJ_Us. S. João'!$C15+'PC-SJ_Us. S. João'!$C19)*$NB$9</f>
        <v>5500</v>
      </c>
      <c r="LI10" s="306">
        <f>IF($ND$9&lt;=LI2,1,0)*('PC-SJ_Us. S. João'!$C15+'PC-SJ_Us. S. João'!$C19)*$NB$9</f>
        <v>5500</v>
      </c>
      <c r="LJ10" s="306">
        <f>IF($ND$9&lt;=LJ2,1,0)*('PC-SJ_Us. S. João'!$C15+'PC-SJ_Us. S. João'!$C19)*$NB$9</f>
        <v>5500</v>
      </c>
      <c r="LK10" s="306">
        <f>IF($ND$9&lt;=LK2,1,0)*('PC-SJ_Us. S. João'!$C15+'PC-SJ_Us. S. João'!$C19)*$NB$9</f>
        <v>5500</v>
      </c>
      <c r="LL10" s="306">
        <f>IF($ND$9&lt;=LL2,1,0)*('PC-SJ_Us. S. João'!$C15+'PC-SJ_Us. S. João'!$C19)*$NB$9</f>
        <v>5500</v>
      </c>
      <c r="LM10" s="306">
        <f>IF($ND$9&lt;=LM2,1,0)*('PC-SJ_Us. S. João'!$C15+'PC-SJ_Us. S. João'!$C19)*$NB$9</f>
        <v>5500</v>
      </c>
      <c r="LN10" s="306">
        <f>IF($ND$9&lt;=LN2,1,0)*('PC-SJ_Us. S. João'!$C15+'PC-SJ_Us. S. João'!$C19)*$NB$9</f>
        <v>5500</v>
      </c>
      <c r="LO10" s="306">
        <f>IF($ND$9&lt;=LO2,1,0)*('PC-SJ_Us. S. João'!$C15+'PC-SJ_Us. S. João'!$C19)*$NB$9</f>
        <v>5500</v>
      </c>
      <c r="LP10" s="306">
        <f>IF($ND$9&lt;=LP2,1,0)*('PC-SJ_Us. S. João'!$C15+'PC-SJ_Us. S. João'!$C19)*$NB$9</f>
        <v>5500</v>
      </c>
      <c r="LQ10" s="306">
        <f>IF($ND$9&lt;=LQ2,1,0)*('PC-SJ_Us. S. João'!$C15+'PC-SJ_Us. S. João'!$C19)*$NB$9</f>
        <v>5500</v>
      </c>
      <c r="LR10" s="306">
        <f>IF($ND$9&lt;=LR2,1,0)*('PC-SJ_Us. S. João'!$C15+'PC-SJ_Us. S. João'!$C19)*$NB$9</f>
        <v>5500</v>
      </c>
      <c r="LS10" s="306">
        <f>IF($ND$9&lt;=LS2,1,0)*('PC-SJ_Us. S. João'!$C15+'PC-SJ_Us. S. João'!$C19)*$NB$9</f>
        <v>5500</v>
      </c>
      <c r="LT10" s="306">
        <f>IF($ND$9&lt;=LT2,1,0)*('PC-SJ_Us. S. João'!$C15+'PC-SJ_Us. S. João'!$C19)*$NB$9</f>
        <v>5500</v>
      </c>
      <c r="LU10" s="306">
        <f>IF($ND$9&lt;=LU2,1,0)*('PC-SJ_Us. S. João'!$C15+'PC-SJ_Us. S. João'!$C19)*$NB$9</f>
        <v>5500</v>
      </c>
      <c r="LV10" s="306">
        <f>IF($ND$9&lt;=LV2,1,0)*('PC-SJ_Us. S. João'!$C15+'PC-SJ_Us. S. João'!$C19)*$NB$9</f>
        <v>5500</v>
      </c>
      <c r="LW10" s="306">
        <f>IF($ND$9&lt;=LW2,1,0)*('PC-SJ_Us. S. João'!$C15+'PC-SJ_Us. S. João'!$C19)*$NB$9</f>
        <v>5500</v>
      </c>
      <c r="LX10" s="306">
        <f>IF($ND$9&lt;=LX2,1,0)*('PC-SJ_Us. S. João'!$C15+'PC-SJ_Us. S. João'!$C19)*$NB$9</f>
        <v>5500</v>
      </c>
      <c r="LY10" s="306">
        <f>IF($ND$9&lt;=LY2,1,0)*('PC-SJ_Us. S. João'!$C15+'PC-SJ_Us. S. João'!$C19)*$NB$9</f>
        <v>5500</v>
      </c>
      <c r="LZ10" s="306">
        <f>IF($ND$9&lt;=LZ2,1,0)*('PC-SJ_Us. S. João'!$C15+'PC-SJ_Us. S. João'!$C19)*$NB$9</f>
        <v>5500</v>
      </c>
      <c r="MA10" s="306">
        <f>IF($ND$9&lt;=MA2,1,0)*('PC-SJ_Us. S. João'!$C15+'PC-SJ_Us. S. João'!$C19)*$NB$9</f>
        <v>5500</v>
      </c>
      <c r="MB10" s="306">
        <f>IF($ND$9&lt;=MB2,1,0)*('PC-SJ_Us. S. João'!$C15+'PC-SJ_Us. S. João'!$C19)*$NB$9</f>
        <v>5500</v>
      </c>
      <c r="MC10" s="306">
        <f>IF($ND$9&lt;=MC2,1,0)*('PC-SJ_Us. S. João'!$C15+'PC-SJ_Us. S. João'!$C19)*$NB$9</f>
        <v>5500</v>
      </c>
      <c r="MD10" s="306">
        <f>IF($ND$9&lt;=MD2,1,0)*('PC-SJ_Us. S. João'!$C15+'PC-SJ_Us. S. João'!$C19)*$NB$9</f>
        <v>5500</v>
      </c>
      <c r="ME10" s="306">
        <f>IF($ND$9&lt;=ME2,1,0)*('PC-SJ_Us. S. João'!$C15+'PC-SJ_Us. S. João'!$C19)*$NB$9</f>
        <v>5500</v>
      </c>
      <c r="MF10" s="306">
        <f>IF($ND$9&lt;=MF2,1,0)*('PC-SJ_Us. S. João'!$C15+'PC-SJ_Us. S. João'!$C19)*$NB$9</f>
        <v>5500</v>
      </c>
      <c r="MG10" s="306">
        <f>IF($ND$9&lt;=MG2,1,0)*('PC-SJ_Us. S. João'!$C15+'PC-SJ_Us. S. João'!$C19)*$NB$9</f>
        <v>5500</v>
      </c>
      <c r="MH10" s="306">
        <f>IF($ND$9&lt;=MH2,1,0)*('PC-SJ_Us. S. João'!$C15+'PC-SJ_Us. S. João'!$C19)*$NB$9</f>
        <v>5500</v>
      </c>
      <c r="MI10" s="306">
        <f>IF($ND$9&lt;=MI2,1,0)*('PC-SJ_Us. S. João'!$C15+'PC-SJ_Us. S. João'!$C19)*$NB$9</f>
        <v>5500</v>
      </c>
      <c r="MJ10" s="306">
        <f>IF($ND$9&lt;=MJ2,1,0)*('PC-SJ_Us. S. João'!$C15+'PC-SJ_Us. S. João'!$C19)*$NB$9</f>
        <v>5500</v>
      </c>
      <c r="MK10" s="306">
        <f>IF($ND$9&lt;=MK2,1,0)*('PC-SJ_Us. S. João'!$C15+'PC-SJ_Us. S. João'!$C19)*$NB$9</f>
        <v>5500</v>
      </c>
      <c r="ML10" s="306">
        <f>IF($ND$9&lt;=ML2,1,0)*('PC-SJ_Us. S. João'!$C15+'PC-SJ_Us. S. João'!$C19)*$NB$9</f>
        <v>5500</v>
      </c>
      <c r="MM10" s="306">
        <f>IF($ND$9&lt;=MM2,1,0)*('PC-SJ_Us. S. João'!$C15+'PC-SJ_Us. S. João'!$C19)*$NB$9</f>
        <v>5500</v>
      </c>
      <c r="MN10" s="306">
        <f>IF($ND$9&lt;=MN2,1,0)*('PC-SJ_Us. S. João'!$C15+'PC-SJ_Us. S. João'!$C19)*$NB$9</f>
        <v>5500</v>
      </c>
      <c r="MO10" s="306">
        <f>IF($ND$9&lt;=MO2,1,0)*('PC-SJ_Us. S. João'!$C15+'PC-SJ_Us. S. João'!$C19)*$NB$9</f>
        <v>5500</v>
      </c>
      <c r="MP10" s="306">
        <f>IF($ND$9&lt;=MP2,1,0)*('PC-SJ_Us. S. João'!$C15+'PC-SJ_Us. S. João'!$C19)*$NB$9</f>
        <v>5500</v>
      </c>
      <c r="MQ10" s="306">
        <f>IF($ND$9&lt;=MQ2,1,0)*('PC-SJ_Us. S. João'!$C15+'PC-SJ_Us. S. João'!$C19)*$NB$9</f>
        <v>5500</v>
      </c>
      <c r="MR10" s="306">
        <f>IF($ND$9&lt;=MR2,1,0)*('PC-SJ_Us. S. João'!$C15+'PC-SJ_Us. S. João'!$C19)*$NB$9</f>
        <v>5500</v>
      </c>
      <c r="MS10" s="306">
        <f>IF($ND$9&lt;=MS2,1,0)*('PC-SJ_Us. S. João'!$C15+'PC-SJ_Us. S. João'!$C19)*$NB$9</f>
        <v>5500</v>
      </c>
      <c r="MT10" s="306">
        <f>IF($ND$9&lt;=MT2,1,0)*('PC-SJ_Us. S. João'!$C15+'PC-SJ_Us. S. João'!$C19)*$NB$9</f>
        <v>5500</v>
      </c>
      <c r="MU10" s="306">
        <f>IF($ND$9&lt;=MU2,1,0)*('PC-SJ_Us. S. João'!$C15+'PC-SJ_Us. S. João'!$C19)*$NB$9</f>
        <v>5500</v>
      </c>
      <c r="MV10" s="306">
        <f>IF($ND$9&lt;=MV2,1,0)*('PC-SJ_Us. S. João'!$C15+'PC-SJ_Us. S. João'!$C19)*$NB$9</f>
        <v>5500</v>
      </c>
      <c r="MW10" s="306">
        <f>IF($ND$9&lt;=MW2,1,0)*('PC-SJ_Us. S. João'!$C15+'PC-SJ_Us. S. João'!$C19)*$NB$9</f>
        <v>5500</v>
      </c>
      <c r="MX10" s="306">
        <f>IF($ND$9&lt;=MX2,1,0)*('PC-SJ_Us. S. João'!$C15+'PC-SJ_Us. S. João'!$C19)*$NB$9</f>
        <v>5500</v>
      </c>
      <c r="MY10" s="306">
        <f>IF($ND$9&lt;=MY2,1,0)*('PC-SJ_Us. S. João'!$C15+'PC-SJ_Us. S. João'!$C19)*$NB$9</f>
        <v>5500</v>
      </c>
      <c r="MZ10" s="306">
        <f>IF($ND$9&lt;=MZ2,1,0)*('PC-SJ_Us. S. João'!$C15+'PC-SJ_Us. S. João'!$C19)*$NB$9</f>
        <v>5500</v>
      </c>
      <c r="NA10" s="307">
        <f>IF($ND$9&lt;=NA2,1,0)*('PC-SJ_Us. S. João'!$C15+'PC-SJ_Us. S. João'!$C19)*$NB$9</f>
        <v>5500</v>
      </c>
      <c r="NB10" s="652"/>
      <c r="NC10" s="652"/>
      <c r="ND10" s="652"/>
    </row>
    <row r="11" spans="1:422" x14ac:dyDescent="0.2">
      <c r="A11" s="182"/>
      <c r="B11" s="308"/>
      <c r="C11" s="309"/>
      <c r="D11" s="309"/>
      <c r="E11" s="309" t="s">
        <v>630</v>
      </c>
      <c r="F11" s="310">
        <f>IF($ND9&lt;=F$2,1,0)*'PC-SJ_Us. S. João'!F26*$NB9</f>
        <v>54657.476686395799</v>
      </c>
      <c r="G11" s="310">
        <f>IF($ND9&lt;=G$2,1,0)*'PC-SJ_Us. S. João'!G26*$NB9</f>
        <v>38973.745898787623</v>
      </c>
      <c r="H11" s="310">
        <f>IF($ND9&lt;=H$2,1,0)*'PC-SJ_Us. S. João'!H26*$NB9</f>
        <v>39505.036803543226</v>
      </c>
      <c r="I11" s="310">
        <f>IF($ND9&lt;=I$2,1,0)*'PC-SJ_Us. S. João'!I26*$NB9</f>
        <v>36934.266797477576</v>
      </c>
      <c r="J11" s="310">
        <f>IF($ND9&lt;=J$2,1,0)*'PC-SJ_Us. S. João'!J26*$NB9</f>
        <v>30496.65307054923</v>
      </c>
      <c r="K11" s="310">
        <f>IF($ND9&lt;=K$2,1,0)*'PC-SJ_Us. S. João'!K26*$NB9</f>
        <v>32259.131291998434</v>
      </c>
      <c r="L11" s="310">
        <f>IF($ND9&lt;=L$2,1,0)*'PC-SJ_Us. S. João'!L26*$NB9</f>
        <v>50715.835461243485</v>
      </c>
      <c r="M11" s="310">
        <f>IF($ND9&lt;=M$2,1,0)*'PC-SJ_Us. S. João'!M26*$NB9</f>
        <v>36936.480312018335</v>
      </c>
      <c r="N11" s="310">
        <f>IF($ND9&lt;=N$2,1,0)*'PC-SJ_Us. S. João'!N26*$NB9</f>
        <v>39771.203361783409</v>
      </c>
      <c r="O11" s="310">
        <f>IF($ND9&lt;=O$2,1,0)*'PC-SJ_Us. S. João'!O26*$NB9</f>
        <v>44417.111665316457</v>
      </c>
      <c r="P11" s="310">
        <f>IF($ND9&lt;=P$2,1,0)*'PC-SJ_Us. S. João'!P26*$NB9</f>
        <v>46039.244392530025</v>
      </c>
      <c r="Q11" s="310">
        <f>IF($ND9&lt;=Q$2,1,0)*'PC-SJ_Us. S. João'!Q26*$NB9</f>
        <v>46749.51420665333</v>
      </c>
      <c r="R11" s="310">
        <f>IF($ND9&lt;=R$2,1,0)*'PC-SJ_Us. S. João'!R26*$NB9</f>
        <v>57658.900996795994</v>
      </c>
      <c r="S11" s="310">
        <f>IF($ND9&lt;=S$2,1,0)*'PC-SJ_Us. S. João'!S26*$NB9</f>
        <v>44330.561747847933</v>
      </c>
      <c r="T11" s="310">
        <f>IF($ND9&lt;=T$2,1,0)*'PC-SJ_Us. S. João'!T26*$NB9</f>
        <v>38780.247530113527</v>
      </c>
      <c r="U11" s="310">
        <f>IF($ND9&lt;=U$2,1,0)*'PC-SJ_Us. S. João'!U26*$NB9</f>
        <v>38224.826074291268</v>
      </c>
      <c r="V11" s="310">
        <f>IF($ND9&lt;=V$2,1,0)*'PC-SJ_Us. S. João'!V26*$NB9</f>
        <v>32225.305831733098</v>
      </c>
      <c r="W11" s="310">
        <f>IF($ND9&lt;=W$2,1,0)*'PC-SJ_Us. S. João'!W26*$NB9</f>
        <v>33397.152543370248</v>
      </c>
      <c r="X11" s="310">
        <f>IF($ND9&lt;=X$2,1,0)*'PC-SJ_Us. S. João'!X26*$NB9</f>
        <v>52076.881456428004</v>
      </c>
      <c r="Y11" s="310">
        <f>IF($ND9&lt;=Y$2,1,0)*'PC-SJ_Us. S. João'!Y26*$NB9</f>
        <v>38309.341124605962</v>
      </c>
      <c r="Z11" s="310">
        <f>IF($ND9&lt;=Z$2,1,0)*'PC-SJ_Us. S. João'!Z26*$NB9</f>
        <v>41054.073841664642</v>
      </c>
      <c r="AA11" s="310">
        <f>IF($ND9&lt;=AA$2,1,0)*'PC-SJ_Us. S. João'!AA26*$NB9</f>
        <v>45706.601428557304</v>
      </c>
      <c r="AB11" s="310">
        <f>IF($ND9&lt;=AB$2,1,0)*'PC-SJ_Us. S. João'!AB26*$NB9</f>
        <v>47403.574104110019</v>
      </c>
      <c r="AC11" s="310">
        <f>IF($ND9&lt;=AC$2,1,0)*'PC-SJ_Us. S. João'!AC26*$NB9</f>
        <v>46293.930714838745</v>
      </c>
      <c r="AD11" s="310">
        <f>IF($ND9&lt;=AD$2,1,0)*'PC-SJ_Us. S. João'!AD26*$NB9</f>
        <v>58324.371384286482</v>
      </c>
      <c r="AE11" s="310">
        <f>IF($ND9&lt;=AE$2,1,0)*'PC-SJ_Us. S. João'!AE26*$NB9</f>
        <v>45172.592422163791</v>
      </c>
      <c r="AF11" s="310">
        <f>IF($ND9&lt;=AF$2,1,0)*'PC-SJ_Us. S. João'!AF26*$NB9</f>
        <v>41181.892911504299</v>
      </c>
      <c r="AG11" s="310">
        <f>IF($ND9&lt;=AG$2,1,0)*'PC-SJ_Us. S. João'!AG26*$NB9</f>
        <v>38240.93003497168</v>
      </c>
      <c r="AH11" s="310">
        <f>IF($ND9&lt;=AH$2,1,0)*'PC-SJ_Us. S. João'!AH26*$NB9</f>
        <v>34239.862322478883</v>
      </c>
      <c r="AI11" s="310">
        <f>IF($ND9&lt;=AI$2,1,0)*'PC-SJ_Us. S. João'!AI26*$NB9</f>
        <v>33279.406631862708</v>
      </c>
      <c r="AJ11" s="310">
        <f>IF($ND9&lt;=AJ$2,1,0)*'PC-SJ_Us. S. João'!AJ26*$NB9</f>
        <v>52790.949821796457</v>
      </c>
      <c r="AK11" s="310">
        <f>IF($ND9&lt;=AK$2,1,0)*'PC-SJ_Us. S. João'!AK26*$NB9</f>
        <v>39366.81550015488</v>
      </c>
      <c r="AL11" s="310">
        <f>IF($ND9&lt;=AL$2,1,0)*'PC-SJ_Us. S. João'!AL26*$NB9</f>
        <v>41948.241715784636</v>
      </c>
      <c r="AM11" s="310">
        <f>IF($ND9&lt;=AM$2,1,0)*'PC-SJ_Us. S. João'!AM26*$NB9</f>
        <v>46727.397491905147</v>
      </c>
      <c r="AN11" s="310">
        <f>IF($ND9&lt;=AN$2,1,0)*'PC-SJ_Us. S. João'!AN26*$NB9</f>
        <v>48597.248758006914</v>
      </c>
      <c r="AO11" s="310">
        <f>IF($ND9&lt;=AO$2,1,0)*'PC-SJ_Us. S. João'!AO26*$NB9</f>
        <v>50231.156229322762</v>
      </c>
      <c r="AP11" s="310">
        <f>IF($ND9&lt;=AP$2,1,0)*'PC-SJ_Us. S. João'!AP26*$NB9</f>
        <v>60665.794242099393</v>
      </c>
      <c r="AQ11" s="310">
        <f>IF($ND9&lt;=AQ$2,1,0)*'PC-SJ_Us. S. João'!AQ26*$NB9</f>
        <v>44291.130766963179</v>
      </c>
      <c r="AR11" s="310">
        <f>IF($ND9&lt;=AR$2,1,0)*'PC-SJ_Us. S. João'!AR26*$NB9</f>
        <v>45161.757794640056</v>
      </c>
      <c r="AS11" s="310">
        <f>IF($ND9&lt;=AS$2,1,0)*'PC-SJ_Us. S. João'!AS26*$NB9</f>
        <v>42147.669174039671</v>
      </c>
      <c r="AT11" s="310">
        <f>IF($ND9&lt;=AT$2,1,0)*'PC-SJ_Us. S. João'!AT26*$NB9</f>
        <v>35325.324686678614</v>
      </c>
      <c r="AU11" s="310">
        <f>IF($ND9&lt;=AU$2,1,0)*'PC-SJ_Us. S. João'!AU26*$NB9</f>
        <v>37199.944140249361</v>
      </c>
      <c r="AV11" s="310">
        <f>IF($ND9&lt;=AV$2,1,0)*'PC-SJ_Us. S. João'!AV26*$NB9</f>
        <v>55697.615076690934</v>
      </c>
      <c r="AW11" s="310">
        <f>IF($ND9&lt;=AW$2,1,0)*'PC-SJ_Us. S. João'!AW26*$NB9</f>
        <v>41625.91288527938</v>
      </c>
      <c r="AX11" s="310">
        <f>IF($ND9&lt;=AX$2,1,0)*'PC-SJ_Us. S. João'!AX26*$NB9</f>
        <v>44322.913483070894</v>
      </c>
      <c r="AY11" s="310">
        <f>IF($ND9&lt;=AY$2,1,0)*'PC-SJ_Us. S. João'!AY26*$NB9</f>
        <v>48888.110411410627</v>
      </c>
      <c r="AZ11" s="310">
        <f>IF($ND9&lt;=AZ$2,1,0)*'PC-SJ_Us. S. João'!AZ26*$NB9</f>
        <v>50655.337548436037</v>
      </c>
      <c r="BA11" s="310">
        <f>IF($ND9&lt;=BA$2,1,0)*'PC-SJ_Us. S. João'!BA26*$NB9</f>
        <v>52308.107231846792</v>
      </c>
      <c r="BB11" s="310">
        <f>IF($ND9&lt;=BB$2,1,0)*'PC-SJ_Us. S. João'!BB26*$NB9</f>
        <v>62600.730972720776</v>
      </c>
      <c r="BC11" s="310">
        <f>IF($ND9&lt;=BC$2,1,0)*'PC-SJ_Us. S. João'!BC26*$NB9</f>
        <v>49030.45284082069</v>
      </c>
      <c r="BD11" s="310">
        <f>IF($ND9&lt;=BD$2,1,0)*'PC-SJ_Us. S. João'!BD26*$NB9</f>
        <v>43500.287539926539</v>
      </c>
      <c r="BE11" s="310">
        <f>IF($ND9&lt;=BE$2,1,0)*'PC-SJ_Us. S. João'!BE26*$NB9</f>
        <v>42883.279385831178</v>
      </c>
      <c r="BF11" s="310">
        <f>IF($ND9&lt;=BF$2,1,0)*'PC-SJ_Us. S. João'!BF26*$NB9</f>
        <v>36687.57609287028</v>
      </c>
      <c r="BG11" s="310">
        <f>IF($ND9&lt;=BG$2,1,0)*'PC-SJ_Us. S. João'!BG26*$NB9</f>
        <v>38037.945077082637</v>
      </c>
      <c r="BH11" s="310">
        <f>IF($ND9&lt;=BH$2,1,0)*'PC-SJ_Us. S. João'!BH26*$NB9</f>
        <v>56877.169627726013</v>
      </c>
      <c r="BI11" s="310">
        <f>IF($ND9&lt;=BI$2,1,0)*'PC-SJ_Us. S. João'!BI26*$NB9</f>
        <v>42900.267941684797</v>
      </c>
      <c r="BJ11" s="310">
        <f>IF($ND9&lt;=BJ$2,1,0)*'PC-SJ_Us. S. João'!BJ26*$NB9</f>
        <v>45564.659426252518</v>
      </c>
      <c r="BK11" s="310">
        <f>IF($ND9&lt;=BK$2,1,0)*'PC-SJ_Us. S. João'!BK26*$NB9</f>
        <v>50189.878894044799</v>
      </c>
      <c r="BL11" s="310">
        <f>IF($ND9&lt;=BL$2,1,0)*'PC-SJ_Us. S. João'!BL26*$NB9</f>
        <v>52078.945766751342</v>
      </c>
      <c r="BM11" s="310">
        <f>IF($ND9&lt;=BM$2,1,0)*'PC-SJ_Us. S. João'!BM26*$NB9</f>
        <v>52418.138268186034</v>
      </c>
      <c r="BN11" s="310">
        <f>IF($ND9&lt;=BN$2,1,0)*'PC-SJ_Us. S. João'!BN26*$NB9</f>
        <v>63548.775029064156</v>
      </c>
      <c r="BO11" s="310">
        <f>IF($ND9&lt;=BO$2,1,0)*'PC-SJ_Us. S. João'!BO26*$NB9</f>
        <v>50127.882744526149</v>
      </c>
      <c r="BP11" s="310">
        <f>IF($ND9&lt;=BP$2,1,0)*'PC-SJ_Us. S. João'!BP26*$NB9</f>
        <v>46187.718036967774</v>
      </c>
      <c r="BQ11" s="310">
        <f>IF($ND9&lt;=BQ$2,1,0)*'PC-SJ_Us. S. João'!BQ26*$NB9</f>
        <v>43143.763565308167</v>
      </c>
      <c r="BR11" s="310">
        <f>IF($ND9&lt;=BR$2,1,0)*'PC-SJ_Us. S. João'!BR26*$NB9</f>
        <v>38925.690516462018</v>
      </c>
      <c r="BS11" s="310">
        <f>IF($ND9&lt;=BS$2,1,0)*'PC-SJ_Us. S. João'!BS26*$NB9</f>
        <v>38141.892848698793</v>
      </c>
      <c r="BT11" s="310">
        <f>IF($ND9&lt;=BT$2,1,0)*'PC-SJ_Us. S. João'!BT26*$NB9</f>
        <v>57804.993491816211</v>
      </c>
      <c r="BU11" s="310">
        <f>IF($ND9&lt;=BU$2,1,0)*'PC-SJ_Us. S. João'!BU26*$NB9</f>
        <v>44158.024927492443</v>
      </c>
      <c r="BV11" s="310">
        <f>IF($ND9&lt;=BV$2,1,0)*'PC-SJ_Us. S. João'!BV26*$NB9</f>
        <v>46651.213176093894</v>
      </c>
      <c r="BW11" s="310">
        <f>IF($ND9&lt;=BW$2,1,0)*'PC-SJ_Us. S. João'!BW26*$NB9</f>
        <v>51396.822628491107</v>
      </c>
      <c r="BX11" s="310">
        <f>IF($ND9&lt;=BX$2,1,0)*'PC-SJ_Us. S. João'!BX26*$NB9</f>
        <v>53458.88242301534</v>
      </c>
      <c r="BY11" s="310">
        <f>IF($ND9&lt;=BY$2,1,0)*'PC-SJ_Us. S. João'!BY26*$NB9</f>
        <v>49516.618302757481</v>
      </c>
      <c r="BZ11" s="310">
        <f>IF($ND9&lt;=BZ$2,1,0)*'PC-SJ_Us. S. João'!BZ26*$NB9</f>
        <v>63308.850670712483</v>
      </c>
      <c r="CA11" s="310">
        <f>IF($ND9&lt;=CA$2,1,0)*'PC-SJ_Us. S. João'!CA26*$NB9</f>
        <v>50403.022739598448</v>
      </c>
      <c r="CB11" s="310">
        <f>IF($ND9&lt;=CB$2,1,0)*'PC-SJ_Us. S. João'!CB26*$NB9</f>
        <v>44555.860192628403</v>
      </c>
      <c r="CC11" s="310">
        <f>IF($ND9&lt;=CC$2,1,0)*'PC-SJ_Us. S. João'!CC26*$NB9</f>
        <v>44569.759892335605</v>
      </c>
      <c r="CD11" s="310">
        <f>IF($ND9&lt;=CD$2,1,0)*'PC-SJ_Us. S. João'!CD26*$NB9</f>
        <v>40422.776496791172</v>
      </c>
      <c r="CE11" s="310">
        <f>IF($ND9&lt;=CE$2,1,0)*'PC-SJ_Us. S. João'!CE26*$NB9</f>
        <v>39150.707530427455</v>
      </c>
      <c r="CF11" s="310">
        <f>IF($ND9&lt;=CF$2,1,0)*'PC-SJ_Us. S. João'!CF26*$NB9</f>
        <v>59223.024714972431</v>
      </c>
      <c r="CG11" s="310">
        <f>IF($ND9&lt;=CG$2,1,0)*'PC-SJ_Us. S. João'!CG26*$NB9</f>
        <v>45597.908871056243</v>
      </c>
      <c r="CH11" s="310">
        <f>IF($ND9&lt;=CH$2,1,0)*'PC-SJ_Us. S. João'!CH26*$NB9</f>
        <v>48043.6613439797</v>
      </c>
      <c r="CI11" s="310">
        <f>IF($ND9&lt;=CI$2,1,0)*'PC-SJ_Us. S. João'!CI26*$NB9</f>
        <v>52846.850546945403</v>
      </c>
      <c r="CJ11" s="310">
        <f>IF($ND9&lt;=CJ$2,1,0)*'PC-SJ_Us. S. João'!CJ26*$NB9</f>
        <v>55019.055556125917</v>
      </c>
      <c r="CK11" s="310">
        <f>IF($ND9&lt;=CK$2,1,0)*'PC-SJ_Us. S. João'!CK26*$NB9</f>
        <v>53719.538443536185</v>
      </c>
      <c r="CL11" s="310">
        <f>IF($ND9&lt;=CL$2,1,0)*'PC-SJ_Us. S. João'!CL26*$NB9</f>
        <v>65932.866469271015</v>
      </c>
      <c r="CM11" s="310">
        <f>IF($ND9&lt;=CM$2,1,0)*'PC-SJ_Us. S. João'!CM26*$NB9</f>
        <v>52701.169950395182</v>
      </c>
      <c r="CN11" s="310">
        <f>IF($ND9&lt;=CN$2,1,0)*'PC-SJ_Us. S. João'!CN26*$NB9</f>
        <v>47011.667469700391</v>
      </c>
      <c r="CO11" s="310">
        <f>IF($ND9&lt;=CO$2,1,0)*'PC-SJ_Us. S. João'!CO26*$NB9</f>
        <v>46790.348058970347</v>
      </c>
      <c r="CP11" s="310">
        <f>IF($ND9&lt;=CP$2,1,0)*'PC-SJ_Us. S. João'!CP26*$NB9</f>
        <v>41828.638743276781</v>
      </c>
      <c r="CQ11" s="310">
        <f>IF($ND9&lt;=CQ$2,1,0)*'PC-SJ_Us. S. João'!CQ26*$NB9</f>
        <v>40967.001824148778</v>
      </c>
      <c r="CR11" s="310">
        <f>IF($ND9&lt;=CR$2,1,0)*'PC-SJ_Us. S. João'!CR26*$NB9</f>
        <v>61105.362102742074</v>
      </c>
      <c r="CS11" s="310">
        <f>IF($ND9&lt;=CS$2,1,0)*'PC-SJ_Us. S. João'!CS26*$NB9</f>
        <v>47314.85181606227</v>
      </c>
      <c r="CT11" s="310">
        <f>IF($ND9&lt;=CT$2,1,0)*'PC-SJ_Us. S. João'!CT26*$NB9</f>
        <v>49759.047089459797</v>
      </c>
      <c r="CU11" s="310">
        <f>IF($ND9&lt;=CU$2,1,0)*'PC-SJ_Us. S. João'!CU26*$NB9</f>
        <v>54553.785796874115</v>
      </c>
      <c r="CV11" s="310">
        <f>IF($ND9&lt;=CV$2,1,0)*'PC-SJ_Us. S. João'!CV26*$NB9</f>
        <v>56784.443909858826</v>
      </c>
      <c r="CW11" s="310">
        <f>IF($ND9&lt;=CW$2,1,0)*'PC-SJ_Us. S. João'!CW26*$NB9</f>
        <v>56577.365586650754</v>
      </c>
      <c r="CX11" s="310">
        <f>IF($ND9&lt;=CX$2,1,0)*'PC-SJ_Us. S. João'!CX26*$NB9</f>
        <v>68115.750936648197</v>
      </c>
      <c r="CY11" s="310">
        <f>IF($ND9&lt;=CY$2,1,0)*'PC-SJ_Us. S. João'!CY26*$NB9</f>
        <v>51797.730766338587</v>
      </c>
      <c r="CZ11" s="310">
        <f>IF($ND9&lt;=CZ$2,1,0)*'PC-SJ_Us. S. João'!CZ26*$NB9</f>
        <v>52503.065216970768</v>
      </c>
      <c r="DA11" s="310">
        <f>IF($ND9&lt;=DA$2,1,0)*'PC-SJ_Us. S. João'!DA26*$NB9</f>
        <v>49751.081756161264</v>
      </c>
      <c r="DB11" s="310">
        <f>IF($ND9&lt;=DB$2,1,0)*'PC-SJ_Us. S. João'!DB26*$NB9</f>
        <v>42786.310333669906</v>
      </c>
      <c r="DC11" s="310">
        <f>IF($ND9&lt;=DC$2,1,0)*'PC-SJ_Us. S. João'!DC26*$NB9</f>
        <v>45070.005307357635</v>
      </c>
      <c r="DD11" s="310">
        <f>IF($ND9&lt;=DD$2,1,0)*'PC-SJ_Us. S. João'!DD26*$NB9</f>
        <v>63979.431474720106</v>
      </c>
      <c r="DE11" s="310">
        <f>IF($ND9&lt;=DE$2,1,0)*'PC-SJ_Us. S. João'!DE26*$NB9</f>
        <v>49630.009913635993</v>
      </c>
      <c r="DF11" s="310">
        <f>IF($ND9&lt;=DF$2,1,0)*'PC-SJ_Us. S. João'!DF26*$NB9</f>
        <v>52252.080168734166</v>
      </c>
      <c r="DG11" s="310">
        <f>IF($ND9&lt;=DG$2,1,0)*'PC-SJ_Us. S. João'!DG26*$NB9</f>
        <v>56829.374568904277</v>
      </c>
      <c r="DH11" s="310">
        <f>IF($ND9&lt;=DH$2,1,0)*'PC-SJ_Us. S. João'!DH26*$NB9</f>
        <v>58989.859667106015</v>
      </c>
      <c r="DI11" s="310">
        <f>IF($ND9&lt;=DI$2,1,0)*'PC-SJ_Us. S. João'!DI26*$NB9</f>
        <v>60296.76456801733</v>
      </c>
      <c r="DJ11" s="310">
        <f>IF($ND9&lt;=DJ$2,1,0)*'PC-SJ_Us. S. João'!DJ26*$NB9</f>
        <v>70806.765623365398</v>
      </c>
      <c r="DK11" s="310">
        <f>IF($ND9&lt;=DK$2,1,0)*'PC-SJ_Us. S. João'!DK26*$NB9</f>
        <v>57126.217927215221</v>
      </c>
      <c r="DL11" s="310">
        <f>IF($ND9&lt;=DL$2,1,0)*'PC-SJ_Us. S. João'!DL26*$NB9</f>
        <v>51526.805427148545</v>
      </c>
      <c r="DM11" s="310">
        <f>IF($ND9&lt;=DM$2,1,0)*'PC-SJ_Us. S. João'!DM26*$NB9</f>
        <v>51033.52335995264</v>
      </c>
      <c r="DN11" s="310">
        <f>IF($ND9&lt;=DN$2,1,0)*'PC-SJ_Us. S. João'!DN26*$NB9</f>
        <v>44617.185879115685</v>
      </c>
      <c r="DO11" s="310">
        <f>IF($ND9&lt;=DO$2,1,0)*'PC-SJ_Us. S. João'!DO26*$NB9</f>
        <v>46357.618125899266</v>
      </c>
      <c r="DP11" s="310">
        <f>IF($ND9&lt;=DP$2,1,0)*'PC-SJ_Us. S. João'!DP26*$NB9</f>
        <v>65572.27482519066</v>
      </c>
      <c r="DQ11" s="310">
        <f>IF($ND9&lt;=DQ$2,1,0)*'PC-SJ_Us. S. João'!DQ26*$NB9</f>
        <v>51276.000096959571</v>
      </c>
      <c r="DR11" s="310">
        <f>IF($ND9&lt;=DR$2,1,0)*'PC-SJ_Us. S. João'!DR26*$NB9</f>
        <v>53839.220339033454</v>
      </c>
      <c r="DS11" s="310">
        <f>IF($ND9&lt;=DS$2,1,0)*'PC-SJ_Us. S. João'!DS26*$NB9</f>
        <v>58454.783594364118</v>
      </c>
      <c r="DT11" s="310">
        <f>IF($ND9&lt;=DT$2,1,0)*'PC-SJ_Us. S. João'!DT26*$NB9</f>
        <v>60728.718960356055</v>
      </c>
      <c r="DU11" s="310">
        <f>IF($ND9&lt;=DU$2,1,0)*'PC-SJ_Us. S. João'!DU26*$NB9</f>
        <v>62128.048035193387</v>
      </c>
      <c r="DV11" s="310">
        <f>IF($ND9&lt;=DV$2,1,0)*'PC-SJ_Us. S. João'!DV26*$NB9</f>
        <v>72601.55393779742</v>
      </c>
      <c r="DW11" s="310">
        <f>IF($ND9&lt;=DW$2,1,0)*'PC-SJ_Us. S. João'!DW26*$NB9</f>
        <v>58890.014820279473</v>
      </c>
      <c r="DX11" s="310">
        <f>IF($ND9&lt;=DX$2,1,0)*'PC-SJ_Us. S. João'!DX26*$NB9</f>
        <v>54956.836020897885</v>
      </c>
      <c r="DY11" s="310">
        <f>IF($ND9&lt;=DY$2,1,0)*'PC-SJ_Us. S. João'!DY26*$NB9</f>
        <v>51891.067143188928</v>
      </c>
      <c r="DZ11" s="310">
        <f>IF($ND9&lt;=DZ$2,1,0)*'PC-SJ_Us. S. João'!DZ26*$NB9</f>
        <v>47366.380957059293</v>
      </c>
      <c r="EA11" s="310">
        <f>IF($ND9&lt;=EA$2,1,0)*'PC-SJ_Us. S. João'!EA26*$NB9</f>
        <v>46946.462779463232</v>
      </c>
      <c r="EB11" s="310">
        <f>IF($ND9&lt;=EB$2,1,0)*'PC-SJ_Us. S. João'!EB26*$NB9</f>
        <v>66943.763662555066</v>
      </c>
      <c r="EC11" s="310">
        <f>IF($ND9&lt;=EC$2,1,0)*'PC-SJ_Us. S. João'!EC26*$NB9</f>
        <v>52931.345560609669</v>
      </c>
      <c r="ED11" s="310">
        <f>IF($ND9&lt;=ED$2,1,0)*'PC-SJ_Us. S. João'!ED26*$NB9</f>
        <v>55293.485397244855</v>
      </c>
      <c r="EE11" s="310">
        <f>IF($ND9&lt;=EE$2,1,0)*'PC-SJ_Us. S. João'!EE26*$NB9</f>
        <v>60004.83110676783</v>
      </c>
      <c r="EF11" s="310">
        <f>IF($ND9&lt;=EF$2,1,0)*'PC-SJ_Us. S. João'!EF26*$NB9</f>
        <v>62441.236176368569</v>
      </c>
      <c r="EG11" s="310">
        <f>IF($ND9&lt;=EG$2,1,0)*'PC-SJ_Us. S. João'!EG26*$NB9</f>
        <v>58243.336898986265</v>
      </c>
      <c r="EH11" s="310">
        <f>IF($ND9&lt;=EH$2,1,0)*'PC-SJ_Us. S. João'!EH26*$NB9</f>
        <v>72156.578169911954</v>
      </c>
      <c r="EI11" s="310">
        <f>IF($ND9&lt;=EI$2,1,0)*'PC-SJ_Us. S. João'!EI26*$NB9</f>
        <v>56181.442062687049</v>
      </c>
      <c r="EJ11" s="310">
        <f>IF($ND9&lt;=EJ$2,1,0)*'PC-SJ_Us. S. João'!EJ26*$NB9</f>
        <v>56598.438407207374</v>
      </c>
      <c r="EK11" s="310">
        <f>IF($ND9&lt;=EK$2,1,0)*'PC-SJ_Us. S. João'!EK26*$NB9</f>
        <v>54280.55241909781</v>
      </c>
      <c r="EL11" s="310">
        <f>IF($ND9&lt;=EL$2,1,0)*'PC-SJ_Us. S. João'!EL26*$NB9</f>
        <v>47357.37463564823</v>
      </c>
      <c r="EM11" s="310">
        <f>IF($ND9&lt;=EM$2,1,0)*'PC-SJ_Us. S. João'!EM26*$NB9</f>
        <v>49963.190425760564</v>
      </c>
      <c r="EN11" s="310">
        <f>IF($ND9&lt;=EN$2,1,0)*'PC-SJ_Us. S. João'!EN26*$NB9</f>
        <v>69227.750620713385</v>
      </c>
      <c r="EO11" s="310">
        <f>IF($ND9&lt;=EO$2,1,0)*'PC-SJ_Us. S. João'!EO26*$NB9</f>
        <v>54758.493830223248</v>
      </c>
      <c r="EP11" s="310">
        <f>IF($ND9&lt;=EP$2,1,0)*'PC-SJ_Us. S. João'!EP26*$NB9</f>
        <v>57375.387058413035</v>
      </c>
      <c r="EQ11" s="310">
        <f>IF($ND9&lt;=EQ$2,1,0)*'PC-SJ_Us. S. João'!EQ26*$NB9</f>
        <v>62000.621056600648</v>
      </c>
      <c r="ER11" s="310">
        <f>IF($ND9&lt;=ER$2,1,0)*'PC-SJ_Us. S. João'!ER26*$NB9</f>
        <v>64452.761397218972</v>
      </c>
      <c r="ES11" s="310">
        <f>IF($ND9&lt;=ES$2,1,0)*'PC-SJ_Us. S. João'!ES26*$NB9</f>
        <v>64658.316017286161</v>
      </c>
      <c r="ET11" s="310">
        <f>IF($ND9&lt;=ET$2,1,0)*'PC-SJ_Us. S. João'!ET26*$NB9</f>
        <v>75880.57319180062</v>
      </c>
      <c r="EU11" s="310">
        <f>IF($ND9&lt;=EU$2,1,0)*'PC-SJ_Us. S. João'!EU26*$NB9</f>
        <v>62250.953766562219</v>
      </c>
      <c r="EV11" s="310">
        <f>IF($ND9&lt;=EV$2,1,0)*'PC-SJ_Us. S. João'!EV26*$NB9</f>
        <v>56566.494862565938</v>
      </c>
      <c r="EW11" s="310">
        <f>IF($ND9&lt;=EW$2,1,0)*'PC-SJ_Us. S. João'!EW26*$NB9</f>
        <v>56255.948194312194</v>
      </c>
      <c r="EX11" s="310">
        <f>IF($ND9&lt;=EX$2,1,0)*'PC-SJ_Us. S. João'!EX26*$NB9</f>
        <v>49751.110434573136</v>
      </c>
      <c r="EY11" s="310">
        <f>IF($ND9&lt;=EY$2,1,0)*'PC-SJ_Us. S. João'!EY26*$NB9</f>
        <v>51776.186013836465</v>
      </c>
      <c r="EZ11" s="310">
        <f>IF($ND9&lt;=EZ$2,1,0)*'PC-SJ_Us. S. João'!EZ26*$NB9</f>
        <v>71274.151084654601</v>
      </c>
      <c r="FA11" s="310">
        <f>IF($ND9&lt;=FA$2,1,0)*'PC-SJ_Us. S. João'!FA26*$NB9</f>
        <v>56794.753990110745</v>
      </c>
      <c r="FB11" s="310">
        <f>IF($ND9&lt;=FB$2,1,0)*'PC-SJ_Us. S. João'!FB26*$NB9</f>
        <v>59311.233391782764</v>
      </c>
      <c r="FC11" s="310">
        <f>IF($ND9&lt;=FC$2,1,0)*'PC-SJ_Us. S. João'!FC26*$NB9</f>
        <v>63937.954843598665</v>
      </c>
      <c r="FD11" s="310">
        <f>IF($ND9&lt;=FD$2,1,0)*'PC-SJ_Us. S. João'!FD26*$NB9</f>
        <v>66479.845612448757</v>
      </c>
      <c r="FE11" s="310">
        <f>IF($ND9&lt;=FE$2,1,0)*'PC-SJ_Us. S. João'!FE26*$NB9</f>
        <v>64850.563089494121</v>
      </c>
      <c r="FF11" s="310">
        <f>IF($ND9&lt;=FF$2,1,0)*'PC-SJ_Us. S. João'!FF26*$NB9</f>
        <v>77175.323952339764</v>
      </c>
      <c r="FG11" s="310">
        <f>IF($ND9&lt;=FG$2,1,0)*'PC-SJ_Us. S. João'!FG26*$NB9</f>
        <v>63721.369359194898</v>
      </c>
      <c r="FH11" s="310">
        <f>IF($ND9&lt;=FH$2,1,0)*'PC-SJ_Us. S. João'!FH26*$NB9</f>
        <v>59576.172590471237</v>
      </c>
      <c r="FI11" s="310">
        <f>IF($ND9&lt;=FI$2,1,0)*'PC-SJ_Us. S. João'!FI26*$NB9</f>
        <v>56874.148452631583</v>
      </c>
      <c r="FJ11" s="310">
        <f>IF($ND9&lt;=FJ$2,1,0)*'PC-SJ_Us. S. João'!FJ26*$NB9</f>
        <v>52349.84410999636</v>
      </c>
      <c r="FK11" s="310">
        <f>IF($ND9&lt;=FK$2,1,0)*'PC-SJ_Us. S. João'!FK26*$NB9</f>
        <v>52255.892485616998</v>
      </c>
      <c r="FL11" s="310">
        <f>IF($ND9&lt;=FL$2,1,0)*'PC-SJ_Us. S. João'!FL26*$NB9</f>
        <v>72599.377437526928</v>
      </c>
      <c r="FM11" s="310">
        <f>IF($ND9&lt;=FM$2,1,0)*'PC-SJ_Us. S. João'!FM26*$NB9</f>
        <v>58441.893221802726</v>
      </c>
      <c r="FN11" s="310">
        <f>IF($ND9&lt;=FN$2,1,0)*'PC-SJ_Us. S. João'!FN26*$NB9</f>
        <v>60785.702199957872</v>
      </c>
      <c r="FO11" s="310">
        <f>IF($ND9&lt;=FO$2,1,0)*'PC-SJ_Us. S. João'!FO26*$NB9</f>
        <v>65535.203198130439</v>
      </c>
      <c r="FP11" s="310">
        <f>IF($ND9&lt;=FP$2,1,0)*'PC-SJ_Us. S. João'!FP26*$NB9</f>
        <v>68267.661631390147</v>
      </c>
      <c r="FQ11" s="310">
        <f>IF($ND9&lt;=FQ$2,1,0)*'PC-SJ_Us. S. João'!FQ26*$NB9</f>
        <v>67756.554210520553</v>
      </c>
      <c r="FR11" s="310">
        <f>IF($ND9&lt;=FR$2,1,0)*'PC-SJ_Us. S. João'!FR26*$NB9</f>
        <v>79462.057155217495</v>
      </c>
      <c r="FS11" s="310">
        <f>IF($ND9&lt;=FS$2,1,0)*'PC-SJ_Us. S. João'!FS26*$NB9</f>
        <v>65881.167322648515</v>
      </c>
      <c r="FT11" s="310">
        <f>IF($ND9&lt;=FT$2,1,0)*'PC-SJ_Us. S. João'!FT26*$NB9</f>
        <v>60150.332750028043</v>
      </c>
      <c r="FU11" s="310">
        <f>IF($ND9&lt;=FU$2,1,0)*'PC-SJ_Us. S. João'!FU26*$NB9</f>
        <v>59972.148423858162</v>
      </c>
      <c r="FV11" s="310">
        <f>IF($ND9&lt;=FV$2,1,0)*'PC-SJ_Us. S. João'!FV26*$NB9</f>
        <v>53409.890365520594</v>
      </c>
      <c r="FW11" s="310">
        <f>IF($ND9&lt;=FW$2,1,0)*'PC-SJ_Us. S. João'!FW26*$NB9</f>
        <v>55641.127017667146</v>
      </c>
      <c r="FX11" s="310">
        <f>IF($ND9&lt;=FX$2,1,0)*'PC-SJ_Us. S. João'!FX26*$NB9</f>
        <v>75342.53177127277</v>
      </c>
      <c r="FY11" s="310">
        <f>IF($ND9&lt;=FY$2,1,0)*'PC-SJ_Us. S. João'!FY26*$NB9</f>
        <v>60736.30650337573</v>
      </c>
      <c r="FZ11" s="310">
        <f>IF($ND9&lt;=FZ$2,1,0)*'PC-SJ_Us. S. João'!FZ26*$NB9</f>
        <v>63222.025440490113</v>
      </c>
      <c r="GA11" s="310">
        <f>IF($ND9&lt;=GA$2,1,0)*'PC-SJ_Us. S. João'!GA26*$NB9</f>
        <v>67858.412281859419</v>
      </c>
      <c r="GB11" s="310">
        <f>IF($ND9&lt;=GB$2,1,0)*'PC-SJ_Us. S. João'!GB26*$NB9</f>
        <v>70591.310450767633</v>
      </c>
      <c r="GC11" s="310">
        <f>IF($ND9&lt;=GC$2,1,0)*'PC-SJ_Us. S. João'!GC26*$NB9</f>
        <v>71747.158279425392</v>
      </c>
      <c r="GD11" s="310">
        <f>IF($ND9&lt;=GD$2,1,0)*'PC-SJ_Us. S. João'!GD26*$NB9</f>
        <v>82387.144274752296</v>
      </c>
      <c r="GE11" s="310">
        <f>IF($ND9&lt;=GE$2,1,0)*'PC-SJ_Us. S. João'!GE26*$NB9</f>
        <v>68535.138678338539</v>
      </c>
      <c r="GF11" s="310">
        <f>IF($ND9&lt;=GF$2,1,0)*'PC-SJ_Us. S. João'!GF26*$NB9</f>
        <v>62870.96000007094</v>
      </c>
      <c r="GG11" s="310">
        <f>IF($ND9&lt;=GG$2,1,0)*'PC-SJ_Us. S. João'!GG26*$NB9</f>
        <v>62525.502145116843</v>
      </c>
      <c r="GH11" s="310">
        <f>IF($ND9&lt;=GH$2,1,0)*'PC-SJ_Us. S. João'!GH26*$NB9</f>
        <v>55798.899197413848</v>
      </c>
      <c r="GI11" s="310">
        <f>IF($ND9&lt;=GI$2,1,0)*'PC-SJ_Us. S. João'!GI26*$NB9</f>
        <v>58072.059099149155</v>
      </c>
      <c r="GJ11" s="310">
        <f>IF($ND9&lt;=GJ$2,1,0)*'PC-SJ_Us. S. João'!GJ26*$NB9</f>
        <v>77794.986427285054</v>
      </c>
      <c r="GK11" s="310">
        <f>IF($ND9&lt;=GK$2,1,0)*'PC-SJ_Us. S. João'!GK26*$NB9</f>
        <v>63058.299622441984</v>
      </c>
      <c r="GL11" s="310">
        <f>IF($ND9&lt;=GL$2,1,0)*'PC-SJ_Us. S. João'!GL26*$NB9</f>
        <v>65480.973468445678</v>
      </c>
      <c r="GM11" s="310">
        <f>IF($ND9&lt;=GM$2,1,0)*'PC-SJ_Us. S. João'!GM26*$NB9</f>
        <v>70081.083265952606</v>
      </c>
      <c r="GN11" s="310">
        <f>IF($ND9&lt;=GN$2,1,0)*'PC-SJ_Us. S. João'!GN26*$NB9</f>
        <v>72879.516576878319</v>
      </c>
      <c r="GO11" s="310">
        <f>IF($ND9&lt;=GO$2,1,0)*'PC-SJ_Us. S. João'!GO26*$NB9</f>
        <v>72662.396526877521</v>
      </c>
      <c r="GP11" s="310">
        <f>IF($ND9&lt;=GP$2,1,0)*'PC-SJ_Us. S. João'!GP26*$NB9</f>
        <v>84104.308158243279</v>
      </c>
      <c r="GQ11" s="310">
        <f>IF($ND9&lt;=GQ$2,1,0)*'PC-SJ_Us. S. João'!GQ26*$NB9</f>
        <v>67439.723528660732</v>
      </c>
      <c r="GR11" s="310">
        <f>IF($ND9&lt;=GR$2,1,0)*'PC-SJ_Us. S. João'!GR26*$NB9</f>
        <v>68014.321894350694</v>
      </c>
      <c r="GS11" s="310">
        <f>IF($ND9&lt;=GS$2,1,0)*'PC-SJ_Us. S. João'!GS26*$NB9</f>
        <v>65379.649962703836</v>
      </c>
      <c r="GT11" s="310">
        <f>IF($ND9&lt;=GT$2,1,0)*'PC-SJ_Us. S. João'!GT26*$NB9</f>
        <v>57943.189405250596</v>
      </c>
      <c r="GU11" s="310">
        <f>IF($ND9&lt;=GU$2,1,0)*'PC-SJ_Us. S. João'!GU26*$NB9</f>
        <v>60897.497532194546</v>
      </c>
      <c r="GV11" s="310">
        <f>IF($ND9&lt;=GV$2,1,0)*'PC-SJ_Us. S. João'!GV26*$NB9</f>
        <v>80448.059192736881</v>
      </c>
      <c r="GW11" s="310">
        <f>IF($ND9&lt;=GW$2,1,0)*'PC-SJ_Us. S. João'!GW26*$NB9</f>
        <v>65481.3600534375</v>
      </c>
      <c r="GX11" s="310">
        <f>IF($ND9&lt;=GX$2,1,0)*'PC-SJ_Us. S. João'!GX26*$NB9</f>
        <v>67892.611479188068</v>
      </c>
      <c r="GY11" s="310">
        <f>IF($ND9&lt;=GY$2,1,0)*'PC-SJ_Us. S. João'!GY26*$NB9</f>
        <v>72429.998148554718</v>
      </c>
      <c r="GZ11" s="310">
        <f>IF($ND9&lt;=GZ$2,1,0)*'PC-SJ_Us. S. João'!GZ26*$NB9</f>
        <v>75274.593760720454</v>
      </c>
      <c r="HA11" s="310">
        <f>IF($ND9&lt;=HA$2,1,0)*'PC-SJ_Us. S. João'!HA26*$NB9</f>
        <v>70712.141394633305</v>
      </c>
      <c r="HB11" s="310">
        <f>IF($ND9&lt;=HB$2,1,0)*'PC-SJ_Us. S. João'!HB26*$NB9</f>
        <v>84754.124262551282</v>
      </c>
      <c r="HC11" s="310">
        <f>IF($ND9&lt;=HC$2,1,0)*'PC-SJ_Us. S. João'!HC26*$NB9</f>
        <v>71454.91226172453</v>
      </c>
      <c r="HD11" s="310">
        <f>IF($ND9&lt;=HD$2,1,0)*'PC-SJ_Us. S. João'!HD26*$NB9</f>
        <v>65397.595000949696</v>
      </c>
      <c r="HE11" s="310">
        <f>IF($ND9&lt;=HE$2,1,0)*'PC-SJ_Us. S. João'!HE26*$NB9</f>
        <v>65636.210858963052</v>
      </c>
      <c r="HF11" s="310">
        <f>IF($ND9&lt;=HF$2,1,0)*'PC-SJ_Us. S. João'!HF26*$NB9</f>
        <v>59069.455643267494</v>
      </c>
      <c r="HG11" s="310">
        <f>IF($ND9&lt;=HG$2,1,0)*'PC-SJ_Us. S. João'!HG26*$NB9</f>
        <v>61642.424251099736</v>
      </c>
      <c r="HH11" s="310">
        <f>IF($ND9&lt;=HH$2,1,0)*'PC-SJ_Us. S. João'!HH26*$NB9</f>
        <v>81720.345962079198</v>
      </c>
      <c r="HI11" s="310">
        <f>IF($ND9&lt;=HI$2,1,0)*'PC-SJ_Us. S. João'!HI26*$NB9</f>
        <v>66950.082090255339</v>
      </c>
      <c r="HJ11" s="310">
        <f>IF($ND9&lt;=HJ$2,1,0)*'PC-SJ_Us. S. João'!HJ26*$NB9</f>
        <v>69410.413750057647</v>
      </c>
      <c r="HK11" s="310">
        <f>IF($ND9&lt;=HK$2,1,0)*'PC-SJ_Us. S. João'!HK26*$NB9</f>
        <v>74085.394086209664</v>
      </c>
      <c r="HL11" s="310">
        <f>IF($ND9&lt;=HL$2,1,0)*'PC-SJ_Us. S. João'!HL26*$NB9</f>
        <v>77141.05975061089</v>
      </c>
      <c r="HM11" s="310">
        <f>IF($ND9&lt;=HM$2,1,0)*'PC-SJ_Us. S. João'!HM26*$NB9</f>
        <v>77036.369781695888</v>
      </c>
      <c r="HN11" s="310">
        <f>IF($ND9&lt;=HN$2,1,0)*'PC-SJ_Us. S. João'!HN26*$NB9</f>
        <v>88479.130294052564</v>
      </c>
      <c r="HO11" s="310">
        <f>IF($ND9&lt;=HO$2,1,0)*'PC-SJ_Us. S. João'!HO26*$NB9</f>
        <v>74677.338684905961</v>
      </c>
      <c r="HP11" s="310">
        <f>IF($ND9&lt;=HP$2,1,0)*'PC-SJ_Us. S. João'!HP26*$NB9</f>
        <v>68911.524097396672</v>
      </c>
      <c r="HQ11" s="310">
        <f>IF($ND9&lt;=HQ$2,1,0)*'PC-SJ_Us. S. João'!HQ26*$NB9</f>
        <v>68770.593792986445</v>
      </c>
      <c r="HR11" s="310">
        <f>IF($ND9&lt;=HR$2,1,0)*'PC-SJ_Us. S. João'!HR26*$NB9</f>
        <v>63116.227720119772</v>
      </c>
      <c r="HS11" s="310">
        <f>IF($ND9&lt;=HS$2,1,0)*'PC-SJ_Us. S. João'!HS26*$NB9</f>
        <v>63183.937832892509</v>
      </c>
      <c r="HT11" s="310">
        <f>IF($ND9&lt;=HT$2,1,0)*'PC-SJ_Us. S. João'!HT26*$NB9</f>
        <v>84194.496027850531</v>
      </c>
      <c r="HU11" s="310">
        <f>IF($ND9&lt;=HU$2,1,0)*'PC-SJ_Us. S. João'!HU26*$NB9</f>
        <v>69528.714110861067</v>
      </c>
      <c r="HV11" s="310">
        <f>IF($ND9&lt;=HV$2,1,0)*'PC-SJ_Us. S. João'!HV26*$NB9</f>
        <v>71669.81527929935</v>
      </c>
      <c r="HW11" s="310">
        <f>IF($ND9&lt;=HW$2,1,0)*'PC-SJ_Us. S. João'!HW26*$NB9</f>
        <v>76399.621091345136</v>
      </c>
      <c r="HX11" s="310">
        <f>IF($ND9&lt;=HX$2,1,0)*'PC-SJ_Us. S. João'!HX26*$NB9</f>
        <v>79575.920392138447</v>
      </c>
      <c r="HY11" s="310">
        <f>IF($ND9&lt;=HY$2,1,0)*'PC-SJ_Us. S. João'!HY26*$NB9</f>
        <v>78747.111230446215</v>
      </c>
      <c r="HZ11" s="310">
        <f>IF($ND9&lt;=HZ$2,1,0)*'PC-SJ_Us. S. João'!HZ26*$NB9</f>
        <v>90604.032365958861</v>
      </c>
      <c r="IA11" s="310">
        <f>IF($ND9&lt;=IA$2,1,0)*'PC-SJ_Us. S. João'!IA26*$NB9</f>
        <v>73921.550113104706</v>
      </c>
      <c r="IB11" s="310">
        <f>IF($ND9&lt;=IB$2,1,0)*'PC-SJ_Us. S. João'!IB26*$NB9</f>
        <v>74437.64987191034</v>
      </c>
      <c r="IC11" s="310">
        <f>IF($ND9&lt;=IC$2,1,0)*'PC-SJ_Us. S. João'!IC26*$NB9</f>
        <v>71948.926584369809</v>
      </c>
      <c r="ID11" s="310">
        <f>IF($ND9&lt;=ID$2,1,0)*'PC-SJ_Us. S. João'!ID26*$NB9</f>
        <v>64371.696703991583</v>
      </c>
      <c r="IE11" s="310">
        <f>IF($ND9&lt;=IE$2,1,0)*'PC-SJ_Us. S. João'!IE26*$NB9</f>
        <v>67646.813782088124</v>
      </c>
      <c r="IF11" s="310">
        <f>IF($ND9&lt;=IF$2,1,0)*'PC-SJ_Us. S. João'!IF26*$NB9</f>
        <v>87508.983976880583</v>
      </c>
      <c r="IG11" s="310">
        <f>IF($ND9&lt;=IG$2,1,0)*'PC-SJ_Us. S. João'!IG26*$NB9</f>
        <v>72308.76264789245</v>
      </c>
      <c r="IH11" s="310">
        <f>IF($ND9&lt;=IH$2,1,0)*'PC-SJ_Us. S. João'!IH26*$NB9</f>
        <v>74652.556713273443</v>
      </c>
      <c r="II11" s="310">
        <f>IF($ND9&lt;=II$2,1,0)*'PC-SJ_Us. S. João'!II26*$NB9</f>
        <v>79192.103822999969</v>
      </c>
      <c r="IJ11" s="310">
        <f>IF($ND9&lt;=IJ$2,1,0)*'PC-SJ_Us. S. João'!IJ26*$NB9</f>
        <v>82344.208486035583</v>
      </c>
      <c r="IK11" s="310">
        <f>IF($ND9&lt;=IK$2,1,0)*'PC-SJ_Us. S. João'!IK26*$NB9</f>
        <v>83032.805450750471</v>
      </c>
      <c r="IL11" s="310">
        <f>IF($ND9&lt;=IL$2,1,0)*'PC-SJ_Us. S. João'!IL26*$NB9</f>
        <v>93885.628088483267</v>
      </c>
      <c r="IM11" s="310">
        <f>IF($ND9&lt;=IM$2,1,0)*'PC-SJ_Us. S. João'!IM26*$NB9</f>
        <v>79844.76482576417</v>
      </c>
      <c r="IN11" s="310">
        <f>IF($ND9&lt;=IN$2,1,0)*'PC-SJ_Us. S. João'!IN26*$NB9</f>
        <v>74062.089626356028</v>
      </c>
      <c r="IO11" s="310">
        <f>IF($ND9&lt;=IO$2,1,0)*'PC-SJ_Us. S. João'!IO26*$NB9</f>
        <v>73846.804229956426</v>
      </c>
      <c r="IP11" s="310">
        <f>IF($ND9&lt;=IP$2,1,0)*'PC-SJ_Us. S. João'!IP26*$NB9</f>
        <v>66810.161265942472</v>
      </c>
      <c r="IQ11" s="310">
        <f>IF($ND9&lt;=IQ$2,1,0)*'PC-SJ_Us. S. João'!IQ26*$NB9</f>
        <v>69571.324112819086</v>
      </c>
      <c r="IR11" s="310">
        <f>IF($ND9&lt;=IR$2,1,0)*'PC-SJ_Us. S. João'!IR26*$NB9</f>
        <v>89766.088938900823</v>
      </c>
      <c r="IS11" s="310">
        <f>IF($ND9&lt;=IS$2,1,0)*'PC-SJ_Us. S. João'!IS26*$NB9</f>
        <v>74602.242542754204</v>
      </c>
      <c r="IT11" s="310">
        <f>IF($ND9&lt;=IT$2,1,0)*'PC-SJ_Us. S. João'!IT26*$NB9</f>
        <v>76883.451901129505</v>
      </c>
      <c r="IU11" s="310">
        <f>IF($ND9&lt;=IU$2,1,0)*'PC-SJ_Us. S. João'!IU26*$NB9</f>
        <v>81462.735053567158</v>
      </c>
      <c r="IV11" s="310">
        <f>IF($ND9&lt;=IV$2,1,0)*'PC-SJ_Us. S. João'!IV26*$NB9</f>
        <v>84753.997312781459</v>
      </c>
      <c r="IW11" s="310">
        <f>IF($ND9&lt;=IW$2,1,0)*'PC-SJ_Us. S. João'!IW26*$NB9</f>
        <v>85521.810169106029</v>
      </c>
      <c r="IX11" s="310">
        <f>IF($ND9&lt;=IX$2,1,0)*'PC-SJ_Us. S. João'!IX26*$NB9</f>
        <v>96349.236734813705</v>
      </c>
      <c r="IY11" s="310">
        <f>IF($ND9&lt;=IY$2,1,0)*'PC-SJ_Us. S. João'!IY26*$NB9</f>
        <v>82270.368075944338</v>
      </c>
      <c r="IZ11" s="310">
        <f>IF($ND9&lt;=IZ$2,1,0)*'PC-SJ_Us. S. João'!IZ26*$NB9</f>
        <v>78150.984172164768</v>
      </c>
      <c r="JA11" s="310">
        <f>IF($ND9&lt;=JA$2,1,0)*'PC-SJ_Us. S. João'!JA26*$NB9</f>
        <v>75370.927222799248</v>
      </c>
      <c r="JB11" s="310">
        <f>IF($ND9&lt;=JB$2,1,0)*'PC-SJ_Us. S. João'!JB26*$NB9</f>
        <v>70211.908827539795</v>
      </c>
      <c r="JC11" s="310">
        <f>IF($ND9&lt;=JC$2,1,0)*'PC-SJ_Us. S. João'!JC26*$NB9</f>
        <v>70837.885141639461</v>
      </c>
      <c r="JD11" s="310">
        <f>IF($ND9&lt;=JD$2,1,0)*'PC-SJ_Us. S. João'!JD26*$NB9</f>
        <v>91839.36069237304</v>
      </c>
      <c r="JE11" s="310">
        <f>IF($ND9&lt;=JE$2,1,0)*'PC-SJ_Us. S. João'!JE26*$NB9</f>
        <v>76938.98171881841</v>
      </c>
      <c r="JF11" s="310">
        <f>IF($ND9&lt;=JF$2,1,0)*'PC-SJ_Us. S. João'!JF26*$NB9</f>
        <v>79012.676383270838</v>
      </c>
      <c r="JG11" s="310">
        <f>IF($ND9&lt;=JG$2,1,0)*'PC-SJ_Us. S. João'!JG26*$NB9</f>
        <v>83687.145861313009</v>
      </c>
      <c r="JH11" s="310">
        <f>IF($ND9&lt;=JH$2,1,0)*'PC-SJ_Us. S. João'!JH26*$NB9</f>
        <v>87165.529022210569</v>
      </c>
      <c r="JI11" s="310">
        <f>IF($ND9&lt;=JI$2,1,0)*'PC-SJ_Us. S. João'!JI26*$NB9</f>
        <v>86584.440158349142</v>
      </c>
      <c r="JJ11" s="310">
        <f>IF($ND9&lt;=JJ$2,1,0)*'PC-SJ_Us. S. João'!JJ26*$NB9</f>
        <v>98269.161578678177</v>
      </c>
      <c r="JK11" s="310">
        <f>IF($ND9&lt;=JK$2,1,0)*'PC-SJ_Us. S. João'!JK26*$NB9</f>
        <v>81415.603804385246</v>
      </c>
      <c r="JL11" s="310">
        <f>IF($ND9&lt;=JL$2,1,0)*'PC-SJ_Us. S. João'!JL26*$NB9</f>
        <v>81897.268055748544</v>
      </c>
      <c r="JM11" s="310">
        <f>IF($ND9&lt;=JM$2,1,0)*'PC-SJ_Us. S. João'!JM26*$NB9</f>
        <v>79447.19103126858</v>
      </c>
      <c r="JN11" s="310">
        <f>IF($ND9&lt;=JN$2,1,0)*'PC-SJ_Us. S. João'!JN26*$NB9</f>
        <v>71648.782149664767</v>
      </c>
      <c r="JO11" s="310">
        <f>IF($ND9&lt;=JO$2,1,0)*'PC-SJ_Us. S. João'!JO26*$NB9</f>
        <v>75231.719152615711</v>
      </c>
      <c r="JP11" s="310">
        <f>IF($ND9&lt;=JP$2,1,0)*'PC-SJ_Us. S. João'!JP26*$NB9</f>
        <v>95384.548492986287</v>
      </c>
      <c r="JQ11" s="310">
        <f>IF($ND9&lt;=JQ$2,1,0)*'PC-SJ_Us. S. João'!JQ26*$NB9</f>
        <v>79899.40140651846</v>
      </c>
      <c r="JR11" s="310">
        <f>IF($ND9&lt;=JR$2,1,0)*'PC-SJ_Us. S. João'!JR26*$NB9</f>
        <v>82145.491564112715</v>
      </c>
      <c r="JS11" s="310">
        <f>IF($ND9&lt;=JS$2,1,0)*'PC-SJ_Us. S. João'!JS26*$NB9</f>
        <v>86665.486115014122</v>
      </c>
      <c r="JT11" s="310">
        <f>IF($ND9&lt;=JT$2,1,0)*'PC-SJ_Us. S. João'!JT26*$NB9</f>
        <v>90130.0095730295</v>
      </c>
      <c r="JU11" s="310">
        <f>IF($ND9&lt;=JU$2,1,0)*'PC-SJ_Us. S. João'!JU26*$NB9</f>
        <v>89630.557058738515</v>
      </c>
      <c r="JV11" s="310">
        <f>IF($ND9&lt;=JV$2,1,0)*'PC-SJ_Us. S. João'!JV26*$NB9</f>
        <v>101191.93377680791</v>
      </c>
      <c r="JW11" s="310">
        <f>IF($ND9&lt;=JW$2,1,0)*'PC-SJ_Us. S. João'!JW26*$NB9</f>
        <v>87149.708480715053</v>
      </c>
      <c r="JX11" s="310">
        <f>IF($ND9&lt;=JX$2,1,0)*'PC-SJ_Us. S. João'!JX26*$NB9</f>
        <v>81248.176176934605</v>
      </c>
      <c r="JY11" s="310">
        <f>IF($ND9&lt;=JY$2,1,0)*'PC-SJ_Us. S. João'!JY26*$NB9</f>
        <v>81219.030498153952</v>
      </c>
      <c r="JZ11" s="310">
        <f>IF($ND9&lt;=JZ$2,1,0)*'PC-SJ_Us. S. João'!JZ26*$NB9</f>
        <v>74034.405399443582</v>
      </c>
      <c r="KA11" s="310">
        <f>IF($ND9&lt;=KA$2,1,0)*'PC-SJ_Us. S. João'!KA26*$NB9</f>
        <v>77144.187609397413</v>
      </c>
      <c r="KB11" s="310">
        <f>IF($ND9&lt;=KB$2,1,0)*'PC-SJ_Us. S. João'!KB26*$NB9</f>
        <v>97685.374649829289</v>
      </c>
      <c r="KC11" s="310">
        <f>IF($ND9&lt;=KC$2,1,0)*'PC-SJ_Us. S. João'!KC26*$NB9</f>
        <v>82266.93660837099</v>
      </c>
      <c r="KD11" s="310">
        <f>IF($ND9&lt;=KD$2,1,0)*'PC-SJ_Us. S. João'!KD26*$NB9</f>
        <v>84474.515100250981</v>
      </c>
      <c r="KE11" s="310">
        <f>IF($ND9&lt;=KE$2,1,0)*'PC-SJ_Us. S. João'!KE26*$NB9</f>
        <v>89057.338315848261</v>
      </c>
      <c r="KF11" s="310">
        <f>IF($ND9&lt;=KF$2,1,0)*'PC-SJ_Us. S. João'!KF26*$NB9</f>
        <v>92687.606934485331</v>
      </c>
      <c r="KG11" s="310">
        <f>IF($ND9&lt;=KG$2,1,0)*'PC-SJ_Us. S. João'!KG26*$NB9</f>
        <v>90377.028588095738</v>
      </c>
      <c r="KH11" s="310">
        <f>IF($ND9&lt;=KH$2,1,0)*'PC-SJ_Us. S. João'!KH26*$NB9</f>
        <v>103084.37628977941</v>
      </c>
      <c r="KI11" s="310">
        <f>IF($ND9&lt;=KI$2,1,0)*'PC-SJ_Us. S. João'!KI26*$NB9</f>
        <v>89235.88399000754</v>
      </c>
      <c r="KJ11" s="310">
        <f>IF($ND9&lt;=KJ$2,1,0)*'PC-SJ_Us. S. João'!KJ26*$NB9</f>
        <v>84891.10000515588</v>
      </c>
      <c r="KK11" s="310">
        <f>IF($ND9&lt;=KK$2,1,0)*'PC-SJ_Us. S. João'!KK26*$NB9</f>
        <v>82495.547906813357</v>
      </c>
      <c r="KL11" s="310">
        <f>IF($ND9&lt;=KL$2,1,0)*'PC-SJ_Us. S. João'!KL26*$NB9</f>
        <v>77290.020775098674</v>
      </c>
      <c r="KM11" s="310">
        <f>IF($ND9&lt;=KM$2,1,0)*'PC-SJ_Us. S. João'!KM26*$NB9</f>
        <v>78318.873713235676</v>
      </c>
      <c r="KN11" s="310">
        <f>IF($ND9&lt;=KN$2,1,0)*'PC-SJ_Us. S. João'!KN26*$NB9</f>
        <v>99740.405403845289</v>
      </c>
      <c r="KO11" s="310">
        <f>IF($ND9&lt;=KO$2,1,0)*'PC-SJ_Us. S. João'!KO26*$NB9</f>
        <v>84629.277576267981</v>
      </c>
      <c r="KP11" s="310">
        <f>IF($ND9&lt;=KP$2,1,0)*'PC-SJ_Us. S. João'!KP26*$NB9</f>
        <v>86663.20331343032</v>
      </c>
      <c r="KQ11" s="310">
        <f>IF($ND9&lt;=KQ$2,1,0)*'PC-SJ_Us. S. João'!KQ26*$NB9</f>
        <v>91372.970180785851</v>
      </c>
      <c r="KR11" s="310">
        <f>IF($ND9&lt;=KR$2,1,0)*'PC-SJ_Us. S. João'!KR26*$NB9</f>
        <v>95224.130634151152</v>
      </c>
      <c r="KS11" s="310">
        <f>IF($ND9&lt;=KS$2,1,0)*'PC-SJ_Us. S. João'!KS26*$NB9</f>
        <v>94018.833575875731</v>
      </c>
      <c r="KT11" s="310">
        <f>IF($ND9&lt;=KT$2,1,0)*'PC-SJ_Us. S. João'!KT26*$NB9</f>
        <v>106120.72417595389</v>
      </c>
      <c r="KU11" s="310">
        <f>IF($ND9&lt;=KU$2,1,0)*'PC-SJ_Us. S. João'!KU26*$NB9</f>
        <v>92138.831375588881</v>
      </c>
      <c r="KV11" s="310">
        <f>IF($ND9&lt;=KV$2,1,0)*'PC-SJ_Us. S. João'!KV26*$NB9</f>
        <v>86206.165787896723</v>
      </c>
      <c r="KW11" s="310">
        <f>IF($ND9&lt;=KW$2,1,0)*'PC-SJ_Us. S. João'!KW26*$NB9</f>
        <v>86343.706686404286</v>
      </c>
      <c r="KX11" s="310">
        <f>IF($ND9&lt;=KX$2,1,0)*'PC-SJ_Us. S. João'!KX26*$NB9</f>
        <v>79085.433131772705</v>
      </c>
      <c r="KY11" s="310">
        <f>IF($ND9&lt;=KY$2,1,0)*'PC-SJ_Us. S. João'!KY26*$NB9</f>
        <v>82467.64954775908</v>
      </c>
      <c r="KZ11" s="310">
        <f>IF($ND9&lt;=KZ$2,1,0)*'PC-SJ_Us. S. João'!KZ26*$NB9</f>
        <v>103273.97577100476</v>
      </c>
      <c r="LA11" s="310">
        <f>IF($ND9&lt;=LA$2,1,0)*'PC-SJ_Us. S. João'!LA26*$NB9</f>
        <v>87692.030249807241</v>
      </c>
      <c r="LB11" s="310">
        <f>IF($ND9&lt;=LB$2,1,0)*'PC-SJ_Us. S. João'!LB26*$NB9</f>
        <v>89861.065720909362</v>
      </c>
      <c r="LC11" s="310">
        <f>IF($ND9&lt;=LC$2,1,0)*'PC-SJ_Us. S. João'!LC26*$NB9</f>
        <v>94457.276783919035</v>
      </c>
      <c r="LD11" s="310">
        <f>IF($ND9&lt;=LD$2,1,0)*'PC-SJ_Us. S. João'!LD26*$NB9</f>
        <v>98336.160466836882</v>
      </c>
      <c r="LE11" s="310">
        <f>IF($ND9&lt;=LE$2,1,0)*'PC-SJ_Us. S. João'!LE26*$NB9</f>
        <v>98650.85747485458</v>
      </c>
      <c r="LF11" s="310">
        <f>IF($ND9&lt;=LF$2,1,0)*'PC-SJ_Us. S. João'!LF26*$NB9</f>
        <v>109778.35888232119</v>
      </c>
      <c r="LG11" s="310">
        <f>IF($ND9&lt;=LG$2,1,0)*'PC-SJ_Us. S. João'!LG26*$NB9</f>
        <v>95532.119952824913</v>
      </c>
      <c r="LH11" s="310">
        <f>IF($ND9&lt;=LH$2,1,0)*'PC-SJ_Us. S. João'!LH26*$NB9</f>
        <v>89654.387671855045</v>
      </c>
      <c r="LI11" s="310">
        <f>IF($ND9&lt;=LI$2,1,0)*'PC-SJ_Us. S. João'!LI26*$NB9</f>
        <v>89645.843034637015</v>
      </c>
      <c r="LJ11" s="310">
        <f>IF($ND9&lt;=LJ$2,1,0)*'PC-SJ_Us. S. João'!LJ26*$NB9</f>
        <v>82213.93354995604</v>
      </c>
      <c r="LK11" s="310">
        <f>IF($ND9&lt;=LK$2,1,0)*'PC-SJ_Us. S. João'!LK26*$NB9</f>
        <v>85668.93959902323</v>
      </c>
      <c r="LL11" s="310">
        <f>IF($ND9&lt;=LL$2,1,0)*'PC-SJ_Us. S. João'!LL26*$NB9</f>
        <v>106527.89950273914</v>
      </c>
      <c r="LM11" s="310">
        <f>IF($ND9&lt;=LM$2,1,0)*'PC-SJ_Us. S. João'!LM26*$NB9</f>
        <v>90795.538388004439</v>
      </c>
      <c r="LN11" s="310">
        <f>IF($ND9&lt;=LN$2,1,0)*'PC-SJ_Us. S. João'!LN26*$NB9</f>
        <v>92896.424010685325</v>
      </c>
      <c r="LO11" s="310">
        <f>IF($ND9&lt;=LO$2,1,0)*'PC-SJ_Us. S. João'!LO26*$NB9</f>
        <v>97457.606114316644</v>
      </c>
      <c r="LP11" s="310">
        <f>IF($ND9&lt;=LP$2,1,0)*'PC-SJ_Us. S. João'!LP26*$NB9</f>
        <v>101431.31592198607</v>
      </c>
      <c r="LQ11" s="310">
        <f>IF($ND9&lt;=LQ$2,1,0)*'PC-SJ_Us. S. João'!LQ26*$NB9</f>
        <v>100488.06230755926</v>
      </c>
      <c r="LR11" s="310">
        <f>IF($ND9&lt;=LR$2,1,0)*'PC-SJ_Us. S. João'!LR26*$NB9</f>
        <v>112350.96843643699</v>
      </c>
      <c r="LS11" s="310">
        <f>IF($ND9&lt;=LS$2,1,0)*'PC-SJ_Us. S. João'!LS26*$NB9</f>
        <v>95268.602056228105</v>
      </c>
      <c r="LT11" s="310">
        <f>IF($ND9&lt;=LT$2,1,0)*'PC-SJ_Us. S. João'!LT26*$NB9</f>
        <v>95634.05144089814</v>
      </c>
      <c r="LU11" s="310">
        <f>IF($ND9&lt;=LU$2,1,0)*'PC-SJ_Us. S. João'!LU26*$NB9</f>
        <v>93332.10338458333</v>
      </c>
      <c r="LV11" s="310">
        <f>IF($ND9&lt;=LV$2,1,0)*'PC-SJ_Us. S. João'!LV26*$NB9</f>
        <v>85167.196635571934</v>
      </c>
      <c r="LW11" s="310">
        <f>IF($ND9&lt;=LW$2,1,0)*'PC-SJ_Us. S. João'!LW26*$NB9</f>
        <v>89329.390143056051</v>
      </c>
      <c r="LX11" s="310">
        <f>IF($ND9&lt;=LX$2,1,0)*'PC-SJ_Us. S. João'!LX26*$NB9</f>
        <v>110039.43184871254</v>
      </c>
      <c r="LY11" s="310">
        <f>IF($ND9&lt;=LY$2,1,0)*'PC-SJ_Us. S. João'!LY26*$NB9</f>
        <v>94050.219229811817</v>
      </c>
      <c r="LZ11" s="310">
        <f>IF($ND9&lt;=LZ$2,1,0)*'PC-SJ_Us. S. João'!LZ26*$NB9</f>
        <v>96129.944773088311</v>
      </c>
      <c r="MA11" s="310">
        <f>IF($ND9&lt;=MA$2,1,0)*'PC-SJ_Us. S. João'!MA26*$NB9</f>
        <v>100625.62538403866</v>
      </c>
      <c r="MB11" s="310">
        <f>IF($ND9&lt;=MB$2,1,0)*'PC-SJ_Us. S. João'!MB26*$NB9</f>
        <v>104672.21124240333</v>
      </c>
      <c r="MC11" s="310">
        <f>IF($ND9&lt;=MC$2,1,0)*'PC-SJ_Us. S. João'!MC26*$NB9</f>
        <v>99365.050878098686</v>
      </c>
      <c r="MD11" s="310">
        <f>IF($ND9&lt;=MD$2,1,0)*'PC-SJ_Us. S. João'!MD26*$NB9</f>
        <v>113839.20288230339</v>
      </c>
      <c r="ME11" s="310">
        <f>IF($ND9&lt;=ME$2,1,0)*'PC-SJ_Us. S. João'!ME26*$NB9</f>
        <v>100112.16327436625</v>
      </c>
      <c r="MF11" s="310">
        <f>IF($ND9&lt;=MF$2,1,0)*'PC-SJ_Us. S. João'!MF26*$NB9</f>
        <v>93840.865293741837</v>
      </c>
      <c r="MG11" s="310">
        <f>IF($ND9&lt;=MG$2,1,0)*'PC-SJ_Us. S. João'!MG26*$NB9</f>
        <v>94420.128681093862</v>
      </c>
      <c r="MH11" s="310">
        <f>IF($ND9&lt;=MH$2,1,0)*'PC-SJ_Us. S. João'!MH26*$NB9</f>
        <v>87107.392910452094</v>
      </c>
      <c r="MI11" s="310">
        <f>IF($ND9&lt;=MI$2,1,0)*'PC-SJ_Us. S. João'!MI26*$NB9</f>
        <v>90917.215153830504</v>
      </c>
      <c r="MJ11" s="310">
        <f>IF($ND9&lt;=MJ$2,1,0)*'PC-SJ_Us. S. João'!MJ26*$NB9</f>
        <v>112182.37225929793</v>
      </c>
      <c r="MK11" s="310">
        <f>IF($ND9&lt;=MK$2,1,0)*'PC-SJ_Us. S. João'!MK26*$NB9</f>
        <v>96365.005272789058</v>
      </c>
      <c r="ML11" s="310">
        <f>IF($ND9&lt;=ML$2,1,0)*'PC-SJ_Us. S. João'!ML26*$NB9</f>
        <v>98485.754710658468</v>
      </c>
      <c r="MM11" s="310">
        <f>IF($ND9&lt;=MM$2,1,0)*'PC-SJ_Us. S. João'!MM26*$NB9</f>
        <v>103117.99197702149</v>
      </c>
      <c r="MN11" s="310">
        <f>IF($ND9&lt;=MN$2,1,0)*'PC-SJ_Us. S. João'!MN26*$NB9</f>
        <v>107404.42112942693</v>
      </c>
      <c r="MO11" s="310">
        <f>IF($ND9&lt;=MO$2,1,0)*'PC-SJ_Us. S. João'!MO26*$NB9</f>
        <v>106537.1691302089</v>
      </c>
      <c r="MP11" s="310">
        <f>IF($ND9&lt;=MP$2,1,0)*'PC-SJ_Us. S. João'!MP26*$NB9</f>
        <v>118424.55438668994</v>
      </c>
      <c r="MQ11" s="310">
        <f>IF($ND9&lt;=MQ$2,1,0)*'PC-SJ_Us. S. João'!MQ26*$NB9</f>
        <v>104185.47052976252</v>
      </c>
      <c r="MR11" s="310">
        <f>IF($ND9&lt;=MR$2,1,0)*'PC-SJ_Us. S. João'!MR26*$NB9</f>
        <v>98201.377284413436</v>
      </c>
      <c r="MS11" s="310">
        <f>IF($ND9&lt;=MS$2,1,0)*'PC-SJ_Us. S. João'!MS26*$NB9</f>
        <v>98409.685032018882</v>
      </c>
      <c r="MT11" s="310">
        <f>IF($ND9&lt;=MT$2,1,0)*'PC-SJ_Us. S. João'!MT26*$NB9</f>
        <v>90813.217290588276</v>
      </c>
      <c r="MU11" s="310">
        <f>IF($ND9&lt;=MU$2,1,0)*'PC-SJ_Us. S. João'!MU26*$NB9</f>
        <v>94678.147205433022</v>
      </c>
      <c r="MV11" s="310">
        <f>IF($ND9&lt;=MV$2,1,0)*'PC-SJ_Us. S. João'!MV26*$NB9</f>
        <v>115940.75307938168</v>
      </c>
      <c r="MW11" s="310">
        <f>IF($ND9&lt;=MW$2,1,0)*'PC-SJ_Us. S. João'!MW26*$NB9</f>
        <v>99918.54346217736</v>
      </c>
      <c r="MX11" s="310">
        <f>IF($ND9&lt;=MX$2,1,0)*'PC-SJ_Us. S. João'!MX26*$NB9</f>
        <v>101937.88756523639</v>
      </c>
      <c r="MY11" s="310">
        <f>IF($ND9&lt;=MY$2,1,0)*'PC-SJ_Us. S. João'!MY26*$NB9</f>
        <v>106505.65882077595</v>
      </c>
      <c r="MZ11" s="310">
        <f>IF($ND9&lt;=MZ$2,1,0)*'PC-SJ_Us. S. João'!MZ26*$NB9</f>
        <v>110872.2032197869</v>
      </c>
      <c r="NA11" s="311">
        <f>IF($ND9&lt;=NA$2,1,0)*'PC-SJ_Us. S. João'!NA26*$NB9</f>
        <v>108117.33891691169</v>
      </c>
      <c r="NB11" s="653"/>
      <c r="NC11" s="653"/>
      <c r="ND11" s="653"/>
    </row>
    <row r="12" spans="1:422" x14ac:dyDescent="0.2">
      <c r="A12" s="2" t="s">
        <v>271</v>
      </c>
      <c r="B12" s="304" t="s">
        <v>269</v>
      </c>
      <c r="C12" s="305" t="s">
        <v>649</v>
      </c>
      <c r="D12" s="316" t="s">
        <v>356</v>
      </c>
      <c r="E12" s="1" t="s">
        <v>628</v>
      </c>
      <c r="F12" s="306">
        <f>IF($ND$12&lt;=F2,1,0)*('PC-BN-Receptivo_Lanchonete'!$E9*$NB$12)</f>
        <v>0</v>
      </c>
      <c r="G12" s="306">
        <f>IF($ND$12&lt;=G2,1,0)*('PC-BN-Receptivo_Lanchonete'!$E9*$NB$12)</f>
        <v>0</v>
      </c>
      <c r="H12" s="306">
        <f>IF($ND$12&lt;=H2,1,0)*('PC-BN-Receptivo_Lanchonete'!$E9*$NB$12)</f>
        <v>0</v>
      </c>
      <c r="I12" s="306">
        <f>IF($ND$12&lt;=I2,1,0)*('PC-BN-Receptivo_Lanchonete'!$E9*$NB$12)</f>
        <v>0</v>
      </c>
      <c r="J12" s="306">
        <f>IF($ND$12&lt;=J2,1,0)*('PC-BN-Receptivo_Lanchonete'!$E9*$NB$12)</f>
        <v>0</v>
      </c>
      <c r="K12" s="306">
        <f>IF($ND$12&lt;=K2,1,0)*('PC-BN-Receptivo_Lanchonete'!$E9*$NB$12)</f>
        <v>0</v>
      </c>
      <c r="L12" s="306">
        <f>IF($ND$12&lt;=L2,1,0)*('PC-BN-Receptivo_Lanchonete'!$E9*$NB$12)</f>
        <v>0</v>
      </c>
      <c r="M12" s="306">
        <f>IF($ND$12&lt;=M2,1,0)*('PC-BN-Receptivo_Lanchonete'!$E9*$NB$12)</f>
        <v>0</v>
      </c>
      <c r="N12" s="306">
        <f>IF($ND$12&lt;=N2,1,0)*('PC-BN-Receptivo_Lanchonete'!$E9*$NB$12)</f>
        <v>0</v>
      </c>
      <c r="O12" s="306">
        <f>IF($ND$12&lt;=O2,1,0)*('PC-BN-Receptivo_Lanchonete'!$E9*$NB$12)</f>
        <v>0</v>
      </c>
      <c r="P12" s="306">
        <f>IF($ND$12&lt;=P2,1,0)*('PC-BN-Receptivo_Lanchonete'!$E9*$NB$12)</f>
        <v>0</v>
      </c>
      <c r="Q12" s="306">
        <f>IF($ND$12&lt;=Q2,1,0)*('PC-BN-Receptivo_Lanchonete'!$E9*$NB$12)</f>
        <v>0</v>
      </c>
      <c r="R12" s="306">
        <f>IF($ND$12&lt;=R2,1,0)*('PC-BN-Receptivo_Lanchonete'!$E9*$NB$12)</f>
        <v>24510.555938974529</v>
      </c>
      <c r="S12" s="306">
        <f>IF($ND$12&lt;=S2,1,0)*('PC-BN-Receptivo_Lanchonete'!$E9*$NB$12)</f>
        <v>24510.555938974529</v>
      </c>
      <c r="T12" s="306">
        <f>IF($ND$12&lt;=T2,1,0)*('PC-BN-Receptivo_Lanchonete'!$E9*$NB$12)</f>
        <v>24510.555938974529</v>
      </c>
      <c r="U12" s="306">
        <f>IF($ND$12&lt;=U2,1,0)*('PC-BN-Receptivo_Lanchonete'!$E9*$NB$12)</f>
        <v>24510.555938974529</v>
      </c>
      <c r="V12" s="306">
        <f>IF($ND$12&lt;=V2,1,0)*('PC-BN-Receptivo_Lanchonete'!$E9*$NB$12)</f>
        <v>24510.555938974529</v>
      </c>
      <c r="W12" s="306">
        <f>IF($ND$12&lt;=W2,1,0)*('PC-BN-Receptivo_Lanchonete'!$E9*$NB$12)</f>
        <v>24510.555938974529</v>
      </c>
      <c r="X12" s="306">
        <f>IF($ND$12&lt;=X2,1,0)*('PC-BN-Receptivo_Lanchonete'!$E9*$NB$12)</f>
        <v>24510.555938974529</v>
      </c>
      <c r="Y12" s="306">
        <f>IF($ND$12&lt;=Y2,1,0)*('PC-BN-Receptivo_Lanchonete'!$E9*$NB$12)</f>
        <v>24510.555938974529</v>
      </c>
      <c r="Z12" s="306">
        <f>IF($ND$12&lt;=Z2,1,0)*('PC-BN-Receptivo_Lanchonete'!$E9*$NB$12)</f>
        <v>24510.555938974529</v>
      </c>
      <c r="AA12" s="306">
        <f>IF($ND$12&lt;=AA2,1,0)*('PC-BN-Receptivo_Lanchonete'!$E9*$NB$12)</f>
        <v>24510.555938974529</v>
      </c>
      <c r="AB12" s="306">
        <f>IF($ND$12&lt;=AB2,1,0)*('PC-BN-Receptivo_Lanchonete'!$E9*$NB$12)</f>
        <v>24510.555938974529</v>
      </c>
      <c r="AC12" s="306">
        <f>IF($ND$12&lt;=AC2,1,0)*('PC-BN-Receptivo_Lanchonete'!$E9*$NB$12)</f>
        <v>24510.555938974529</v>
      </c>
      <c r="AD12" s="306">
        <f>IF($ND$12&lt;=AD2,1,0)*('PC-BN-Receptivo_Lanchonete'!$E9*$NB$12)</f>
        <v>24510.555938974529</v>
      </c>
      <c r="AE12" s="306">
        <f>IF($ND$12&lt;=AE2,1,0)*('PC-BN-Receptivo_Lanchonete'!$E9*$NB$12)</f>
        <v>24510.555938974529</v>
      </c>
      <c r="AF12" s="306">
        <f>IF($ND$12&lt;=AF2,1,0)*('PC-BN-Receptivo_Lanchonete'!$E9*$NB$12)</f>
        <v>24510.555938974529</v>
      </c>
      <c r="AG12" s="306">
        <f>IF($ND$12&lt;=AG2,1,0)*('PC-BN-Receptivo_Lanchonete'!$E9*$NB$12)</f>
        <v>24510.555938974529</v>
      </c>
      <c r="AH12" s="306">
        <f>IF($ND$12&lt;=AH2,1,0)*('PC-BN-Receptivo_Lanchonete'!$E9*$NB$12)</f>
        <v>24510.555938974529</v>
      </c>
      <c r="AI12" s="306">
        <f>IF($ND$12&lt;=AI2,1,0)*('PC-BN-Receptivo_Lanchonete'!$E9*$NB$12)</f>
        <v>24510.555938974529</v>
      </c>
      <c r="AJ12" s="306">
        <f>IF($ND$12&lt;=AJ2,1,0)*('PC-BN-Receptivo_Lanchonete'!$E9*$NB$12)</f>
        <v>24510.555938974529</v>
      </c>
      <c r="AK12" s="306">
        <f>IF($ND$12&lt;=AK2,1,0)*('PC-BN-Receptivo_Lanchonete'!$E9*$NB$12)</f>
        <v>24510.555938974529</v>
      </c>
      <c r="AL12" s="306">
        <f>IF($ND$12&lt;=AL2,1,0)*('PC-BN-Receptivo_Lanchonete'!$E9*$NB$12)</f>
        <v>24510.555938974529</v>
      </c>
      <c r="AM12" s="306">
        <f>IF($ND$12&lt;=AM2,1,0)*('PC-BN-Receptivo_Lanchonete'!$E9*$NB$12)</f>
        <v>24510.555938974529</v>
      </c>
      <c r="AN12" s="306">
        <f>IF($ND$12&lt;=AN2,1,0)*('PC-BN-Receptivo_Lanchonete'!$E9*$NB$12)</f>
        <v>24510.555938974529</v>
      </c>
      <c r="AO12" s="306">
        <f>IF($ND$12&lt;=AO2,1,0)*('PC-BN-Receptivo_Lanchonete'!$E9*$NB$12)</f>
        <v>24510.555938974529</v>
      </c>
      <c r="AP12" s="306">
        <f>IF($ND$12&lt;=AP2,1,0)*('PC-BN-Receptivo_Lanchonete'!$E9*$NB$12)</f>
        <v>24510.555938974529</v>
      </c>
      <c r="AQ12" s="306">
        <f>IF($ND$12&lt;=AQ2,1,0)*('PC-BN-Receptivo_Lanchonete'!$E9*$NB$12)</f>
        <v>24510.555938974529</v>
      </c>
      <c r="AR12" s="306">
        <f>IF($ND$12&lt;=AR2,1,0)*('PC-BN-Receptivo_Lanchonete'!$E9*$NB$12)</f>
        <v>24510.555938974529</v>
      </c>
      <c r="AS12" s="306">
        <f>IF($ND$12&lt;=AS2,1,0)*('PC-BN-Receptivo_Lanchonete'!$E9*$NB$12)</f>
        <v>24510.555938974529</v>
      </c>
      <c r="AT12" s="306">
        <f>IF($ND$12&lt;=AT2,1,0)*('PC-BN-Receptivo_Lanchonete'!$E9*$NB$12)</f>
        <v>24510.555938974529</v>
      </c>
      <c r="AU12" s="306">
        <f>IF($ND$12&lt;=AU2,1,0)*('PC-BN-Receptivo_Lanchonete'!$E9*$NB$12)</f>
        <v>24510.555938974529</v>
      </c>
      <c r="AV12" s="306">
        <f>IF($ND$12&lt;=AV2,1,0)*('PC-BN-Receptivo_Lanchonete'!$E9*$NB$12)</f>
        <v>24510.555938974529</v>
      </c>
      <c r="AW12" s="306">
        <f>IF($ND$12&lt;=AW2,1,0)*('PC-BN-Receptivo_Lanchonete'!$E9*$NB$12)</f>
        <v>24510.555938974529</v>
      </c>
      <c r="AX12" s="306">
        <f>IF($ND$12&lt;=AX2,1,0)*('PC-BN-Receptivo_Lanchonete'!$E9*$NB$12)</f>
        <v>24510.555938974529</v>
      </c>
      <c r="AY12" s="306">
        <f>IF($ND$12&lt;=AY2,1,0)*('PC-BN-Receptivo_Lanchonete'!$E9*$NB$12)</f>
        <v>24510.555938974529</v>
      </c>
      <c r="AZ12" s="306">
        <f>IF($ND$12&lt;=AZ2,1,0)*('PC-BN-Receptivo_Lanchonete'!$E9*$NB$12)</f>
        <v>24510.555938974529</v>
      </c>
      <c r="BA12" s="306">
        <f>IF($ND$12&lt;=BA2,1,0)*('PC-BN-Receptivo_Lanchonete'!$E9*$NB$12)</f>
        <v>24510.555938974529</v>
      </c>
      <c r="BB12" s="306">
        <f>IF($ND$12&lt;=BB2,1,0)*('PC-BN-Receptivo_Lanchonete'!$E9*$NB$12)</f>
        <v>24510.555938974529</v>
      </c>
      <c r="BC12" s="306">
        <f>IF($ND$12&lt;=BC2,1,0)*('PC-BN-Receptivo_Lanchonete'!$E9*$NB$12)</f>
        <v>24510.555938974529</v>
      </c>
      <c r="BD12" s="306">
        <f>IF($ND$12&lt;=BD2,1,0)*('PC-BN-Receptivo_Lanchonete'!$E9*$NB$12)</f>
        <v>24510.555938974529</v>
      </c>
      <c r="BE12" s="306">
        <f>IF($ND$12&lt;=BE2,1,0)*('PC-BN-Receptivo_Lanchonete'!$E9*$NB$12)</f>
        <v>24510.555938974529</v>
      </c>
      <c r="BF12" s="306">
        <f>IF($ND$12&lt;=BF2,1,0)*('PC-BN-Receptivo_Lanchonete'!$E9*$NB$12)</f>
        <v>24510.555938974529</v>
      </c>
      <c r="BG12" s="306">
        <f>IF($ND$12&lt;=BG2,1,0)*('PC-BN-Receptivo_Lanchonete'!$E9*$NB$12)</f>
        <v>24510.555938974529</v>
      </c>
      <c r="BH12" s="306">
        <f>IF($ND$12&lt;=BH2,1,0)*('PC-BN-Receptivo_Lanchonete'!$E9*$NB$12)</f>
        <v>24510.555938974529</v>
      </c>
      <c r="BI12" s="306">
        <f>IF($ND$12&lt;=BI2,1,0)*('PC-BN-Receptivo_Lanchonete'!$E9*$NB$12)</f>
        <v>24510.555938974529</v>
      </c>
      <c r="BJ12" s="306">
        <f>IF($ND$12&lt;=BJ2,1,0)*('PC-BN-Receptivo_Lanchonete'!$E9*$NB$12)</f>
        <v>24510.555938974529</v>
      </c>
      <c r="BK12" s="306">
        <f>IF($ND$12&lt;=BK2,1,0)*('PC-BN-Receptivo_Lanchonete'!$E9*$NB$12)</f>
        <v>24510.555938974529</v>
      </c>
      <c r="BL12" s="306">
        <f>IF($ND$12&lt;=BL2,1,0)*('PC-BN-Receptivo_Lanchonete'!$E9*$NB$12)</f>
        <v>24510.555938974529</v>
      </c>
      <c r="BM12" s="306">
        <f>IF($ND$12&lt;=BM2,1,0)*('PC-BN-Receptivo_Lanchonete'!$E9*$NB$12)</f>
        <v>24510.555938974529</v>
      </c>
      <c r="BN12" s="306">
        <f>IF($ND$12&lt;=BN2,1,0)*('PC-BN-Receptivo_Lanchonete'!$E9*$NB$12)</f>
        <v>24510.555938974529</v>
      </c>
      <c r="BO12" s="306">
        <f>IF($ND$12&lt;=BO2,1,0)*('PC-BN-Receptivo_Lanchonete'!$E9*$NB$12)</f>
        <v>24510.555938974529</v>
      </c>
      <c r="BP12" s="306">
        <f>IF($ND$12&lt;=BP2,1,0)*('PC-BN-Receptivo_Lanchonete'!$E9*$NB$12)</f>
        <v>24510.555938974529</v>
      </c>
      <c r="BQ12" s="306">
        <f>IF($ND$12&lt;=BQ2,1,0)*('PC-BN-Receptivo_Lanchonete'!$E9*$NB$12)</f>
        <v>24510.555938974529</v>
      </c>
      <c r="BR12" s="306">
        <f>IF($ND$12&lt;=BR2,1,0)*('PC-BN-Receptivo_Lanchonete'!$E9*$NB$12)</f>
        <v>24510.555938974529</v>
      </c>
      <c r="BS12" s="306">
        <f>IF($ND$12&lt;=BS2,1,0)*('PC-BN-Receptivo_Lanchonete'!$E9*$NB$12)</f>
        <v>24510.555938974529</v>
      </c>
      <c r="BT12" s="306">
        <f>IF($ND$12&lt;=BT2,1,0)*('PC-BN-Receptivo_Lanchonete'!$E9*$NB$12)</f>
        <v>24510.555938974529</v>
      </c>
      <c r="BU12" s="306">
        <f>IF($ND$12&lt;=BU2,1,0)*('PC-BN-Receptivo_Lanchonete'!$E9*$NB$12)</f>
        <v>24510.555938974529</v>
      </c>
      <c r="BV12" s="306">
        <f>IF($ND$12&lt;=BV2,1,0)*('PC-BN-Receptivo_Lanchonete'!$E9*$NB$12)</f>
        <v>24510.555938974529</v>
      </c>
      <c r="BW12" s="306">
        <f>IF($ND$12&lt;=BW2,1,0)*('PC-BN-Receptivo_Lanchonete'!$E9*$NB$12)</f>
        <v>24510.555938974529</v>
      </c>
      <c r="BX12" s="306">
        <f>IF($ND$12&lt;=BX2,1,0)*('PC-BN-Receptivo_Lanchonete'!$E9*$NB$12)</f>
        <v>24510.555938974529</v>
      </c>
      <c r="BY12" s="306">
        <f>IF($ND$12&lt;=BY2,1,0)*('PC-BN-Receptivo_Lanchonete'!$E9*$NB$12)</f>
        <v>24510.555938974529</v>
      </c>
      <c r="BZ12" s="306">
        <f>IF($ND$12&lt;=BZ2,1,0)*('PC-BN-Receptivo_Lanchonete'!$E9*$NB$12)</f>
        <v>24510.555938974529</v>
      </c>
      <c r="CA12" s="306">
        <f>IF($ND$12&lt;=CA2,1,0)*('PC-BN-Receptivo_Lanchonete'!$E9*$NB$12)</f>
        <v>24510.555938974529</v>
      </c>
      <c r="CB12" s="306">
        <f>IF($ND$12&lt;=CB2,1,0)*('PC-BN-Receptivo_Lanchonete'!$E9*$NB$12)</f>
        <v>24510.555938974529</v>
      </c>
      <c r="CC12" s="306">
        <f>IF($ND$12&lt;=CC2,1,0)*('PC-BN-Receptivo_Lanchonete'!$E9*$NB$12)</f>
        <v>24510.555938974529</v>
      </c>
      <c r="CD12" s="306">
        <f>IF($ND$12&lt;=CD2,1,0)*('PC-BN-Receptivo_Lanchonete'!$E9*$NB$12)</f>
        <v>24510.555938974529</v>
      </c>
      <c r="CE12" s="306">
        <f>IF($ND$12&lt;=CE2,1,0)*('PC-BN-Receptivo_Lanchonete'!$E9*$NB$12)</f>
        <v>24510.555938974529</v>
      </c>
      <c r="CF12" s="306">
        <f>IF($ND$12&lt;=CF2,1,0)*('PC-BN-Receptivo_Lanchonete'!$E9*$NB$12)</f>
        <v>24510.555938974529</v>
      </c>
      <c r="CG12" s="306">
        <f>IF($ND$12&lt;=CG2,1,0)*('PC-BN-Receptivo_Lanchonete'!$E9*$NB$12)</f>
        <v>24510.555938974529</v>
      </c>
      <c r="CH12" s="306">
        <f>IF($ND$12&lt;=CH2,1,0)*('PC-BN-Receptivo_Lanchonete'!$E9*$NB$12)</f>
        <v>24510.555938974529</v>
      </c>
      <c r="CI12" s="306">
        <f>IF($ND$12&lt;=CI2,1,0)*('PC-BN-Receptivo_Lanchonete'!$E9*$NB$12)</f>
        <v>24510.555938974529</v>
      </c>
      <c r="CJ12" s="306">
        <f>IF($ND$12&lt;=CJ2,1,0)*('PC-BN-Receptivo_Lanchonete'!$E9*$NB$12)</f>
        <v>24510.555938974529</v>
      </c>
      <c r="CK12" s="306">
        <f>IF($ND$12&lt;=CK2,1,0)*('PC-BN-Receptivo_Lanchonete'!$E9*$NB$12)</f>
        <v>24510.555938974529</v>
      </c>
      <c r="CL12" s="306">
        <f>IF($ND$12&lt;=CL2,1,0)*('PC-BN-Receptivo_Lanchonete'!$E9*$NB$12)</f>
        <v>24510.555938974529</v>
      </c>
      <c r="CM12" s="306">
        <f>IF($ND$12&lt;=CM2,1,0)*('PC-BN-Receptivo_Lanchonete'!$E9*$NB$12)</f>
        <v>24510.555938974529</v>
      </c>
      <c r="CN12" s="306">
        <f>IF($ND$12&lt;=CN2,1,0)*('PC-BN-Receptivo_Lanchonete'!$E9*$NB$12)</f>
        <v>24510.555938974529</v>
      </c>
      <c r="CO12" s="306">
        <f>IF($ND$12&lt;=CO2,1,0)*('PC-BN-Receptivo_Lanchonete'!$E9*$NB$12)</f>
        <v>24510.555938974529</v>
      </c>
      <c r="CP12" s="306">
        <f>IF($ND$12&lt;=CP2,1,0)*('PC-BN-Receptivo_Lanchonete'!$E9*$NB$12)</f>
        <v>24510.555938974529</v>
      </c>
      <c r="CQ12" s="306">
        <f>IF($ND$12&lt;=CQ2,1,0)*('PC-BN-Receptivo_Lanchonete'!$E9*$NB$12)</f>
        <v>24510.555938974529</v>
      </c>
      <c r="CR12" s="306">
        <f>IF($ND$12&lt;=CR2,1,0)*('PC-BN-Receptivo_Lanchonete'!$E9*$NB$12)</f>
        <v>24510.555938974529</v>
      </c>
      <c r="CS12" s="306">
        <f>IF($ND$12&lt;=CS2,1,0)*('PC-BN-Receptivo_Lanchonete'!$E9*$NB$12)</f>
        <v>24510.555938974529</v>
      </c>
      <c r="CT12" s="306">
        <f>IF($ND$12&lt;=CT2,1,0)*('PC-BN-Receptivo_Lanchonete'!$E9*$NB$12)</f>
        <v>24510.555938974529</v>
      </c>
      <c r="CU12" s="306">
        <f>IF($ND$12&lt;=CU2,1,0)*('PC-BN-Receptivo_Lanchonete'!$E9*$NB$12)</f>
        <v>24510.555938974529</v>
      </c>
      <c r="CV12" s="306">
        <f>IF($ND$12&lt;=CV2,1,0)*('PC-BN-Receptivo_Lanchonete'!$E9*$NB$12)</f>
        <v>24510.555938974529</v>
      </c>
      <c r="CW12" s="306">
        <f>IF($ND$12&lt;=CW2,1,0)*('PC-BN-Receptivo_Lanchonete'!$E9*$NB$12)</f>
        <v>24510.555938974529</v>
      </c>
      <c r="CX12" s="306">
        <f>IF($ND$12&lt;=CX2,1,0)*('PC-BN-Receptivo_Lanchonete'!$E9*$NB$12)</f>
        <v>24510.555938974529</v>
      </c>
      <c r="CY12" s="306">
        <f>IF($ND$12&lt;=CY2,1,0)*('PC-BN-Receptivo_Lanchonete'!$E9*$NB$12)</f>
        <v>24510.555938974529</v>
      </c>
      <c r="CZ12" s="306">
        <f>IF($ND$12&lt;=CZ2,1,0)*('PC-BN-Receptivo_Lanchonete'!$E9*$NB$12)</f>
        <v>24510.555938974529</v>
      </c>
      <c r="DA12" s="306">
        <f>IF($ND$12&lt;=DA2,1,0)*('PC-BN-Receptivo_Lanchonete'!$E9*$NB$12)</f>
        <v>24510.555938974529</v>
      </c>
      <c r="DB12" s="306">
        <f>IF($ND$12&lt;=DB2,1,0)*('PC-BN-Receptivo_Lanchonete'!$E9*$NB$12)</f>
        <v>24510.555938974529</v>
      </c>
      <c r="DC12" s="306">
        <f>IF($ND$12&lt;=DC2,1,0)*('PC-BN-Receptivo_Lanchonete'!$E9*$NB$12)</f>
        <v>24510.555938974529</v>
      </c>
      <c r="DD12" s="306">
        <f>IF($ND$12&lt;=DD2,1,0)*('PC-BN-Receptivo_Lanchonete'!$E9*$NB$12)</f>
        <v>24510.555938974529</v>
      </c>
      <c r="DE12" s="306">
        <f>IF($ND$12&lt;=DE2,1,0)*('PC-BN-Receptivo_Lanchonete'!$E9*$NB$12)</f>
        <v>24510.555938974529</v>
      </c>
      <c r="DF12" s="306">
        <f>IF($ND$12&lt;=DF2,1,0)*('PC-BN-Receptivo_Lanchonete'!$E9*$NB$12)</f>
        <v>24510.555938974529</v>
      </c>
      <c r="DG12" s="306">
        <f>IF($ND$12&lt;=DG2,1,0)*('PC-BN-Receptivo_Lanchonete'!$E9*$NB$12)</f>
        <v>24510.555938974529</v>
      </c>
      <c r="DH12" s="306">
        <f>IF($ND$12&lt;=DH2,1,0)*('PC-BN-Receptivo_Lanchonete'!$E9*$NB$12)</f>
        <v>24510.555938974529</v>
      </c>
      <c r="DI12" s="306">
        <f>IF($ND$12&lt;=DI2,1,0)*('PC-BN-Receptivo_Lanchonete'!$E9*$NB$12)</f>
        <v>24510.555938974529</v>
      </c>
      <c r="DJ12" s="306">
        <f>IF($ND$12&lt;=DJ2,1,0)*('PC-BN-Receptivo_Lanchonete'!$E9*$NB$12)</f>
        <v>24510.555938974529</v>
      </c>
      <c r="DK12" s="306">
        <f>IF($ND$12&lt;=DK2,1,0)*('PC-BN-Receptivo_Lanchonete'!$E9*$NB$12)</f>
        <v>24510.555938974529</v>
      </c>
      <c r="DL12" s="306">
        <f>IF($ND$12&lt;=DL2,1,0)*('PC-BN-Receptivo_Lanchonete'!$E9*$NB$12)</f>
        <v>24510.555938974529</v>
      </c>
      <c r="DM12" s="306">
        <f>IF($ND$12&lt;=DM2,1,0)*('PC-BN-Receptivo_Lanchonete'!$E9*$NB$12)</f>
        <v>24510.555938974529</v>
      </c>
      <c r="DN12" s="306">
        <f>IF($ND$12&lt;=DN2,1,0)*('PC-BN-Receptivo_Lanchonete'!$E9*$NB$12)</f>
        <v>24510.555938974529</v>
      </c>
      <c r="DO12" s="306">
        <f>IF($ND$12&lt;=DO2,1,0)*('PC-BN-Receptivo_Lanchonete'!$E9*$NB$12)</f>
        <v>24510.555938974529</v>
      </c>
      <c r="DP12" s="306">
        <f>IF($ND$12&lt;=DP2,1,0)*('PC-BN-Receptivo_Lanchonete'!$E9*$NB$12)</f>
        <v>24510.555938974529</v>
      </c>
      <c r="DQ12" s="306">
        <f>IF($ND$12&lt;=DQ2,1,0)*('PC-BN-Receptivo_Lanchonete'!$E9*$NB$12)</f>
        <v>24510.555938974529</v>
      </c>
      <c r="DR12" s="306">
        <f>IF($ND$12&lt;=DR2,1,0)*('PC-BN-Receptivo_Lanchonete'!$E9*$NB$12)</f>
        <v>24510.555938974529</v>
      </c>
      <c r="DS12" s="306">
        <f>IF($ND$12&lt;=DS2,1,0)*('PC-BN-Receptivo_Lanchonete'!$E9*$NB$12)</f>
        <v>24510.555938974529</v>
      </c>
      <c r="DT12" s="306">
        <f>IF($ND$12&lt;=DT2,1,0)*('PC-BN-Receptivo_Lanchonete'!$E9*$NB$12)</f>
        <v>24510.555938974529</v>
      </c>
      <c r="DU12" s="306">
        <f>IF($ND$12&lt;=DU2,1,0)*('PC-BN-Receptivo_Lanchonete'!$E9*$NB$12)</f>
        <v>24510.555938974529</v>
      </c>
      <c r="DV12" s="306">
        <f>IF($ND$12&lt;=DV2,1,0)*('PC-BN-Receptivo_Lanchonete'!$E9*$NB$12)</f>
        <v>24510.555938974529</v>
      </c>
      <c r="DW12" s="306">
        <f>IF($ND$12&lt;=DW2,1,0)*('PC-BN-Receptivo_Lanchonete'!$E9*$NB$12)</f>
        <v>24510.555938974529</v>
      </c>
      <c r="DX12" s="306">
        <f>IF($ND$12&lt;=DX2,1,0)*('PC-BN-Receptivo_Lanchonete'!$E9*$NB$12)</f>
        <v>24510.555938974529</v>
      </c>
      <c r="DY12" s="306">
        <f>IF($ND$12&lt;=DY2,1,0)*('PC-BN-Receptivo_Lanchonete'!$E9*$NB$12)</f>
        <v>24510.555938974529</v>
      </c>
      <c r="DZ12" s="306">
        <f>IF($ND$12&lt;=DZ2,1,0)*('PC-BN-Receptivo_Lanchonete'!$E9*$NB$12)</f>
        <v>24510.555938974529</v>
      </c>
      <c r="EA12" s="306">
        <f>IF($ND$12&lt;=EA2,1,0)*('PC-BN-Receptivo_Lanchonete'!$E9*$NB$12)</f>
        <v>24510.555938974529</v>
      </c>
      <c r="EB12" s="306">
        <f>IF($ND$12&lt;=EB2,1,0)*('PC-BN-Receptivo_Lanchonete'!$E9*$NB$12)</f>
        <v>24510.555938974529</v>
      </c>
      <c r="EC12" s="306">
        <f>IF($ND$12&lt;=EC2,1,0)*('PC-BN-Receptivo_Lanchonete'!$E9*$NB$12)</f>
        <v>24510.555938974529</v>
      </c>
      <c r="ED12" s="306">
        <f>IF($ND$12&lt;=ED2,1,0)*('PC-BN-Receptivo_Lanchonete'!$E9*$NB$12)</f>
        <v>24510.555938974529</v>
      </c>
      <c r="EE12" s="306">
        <f>IF($ND$12&lt;=EE2,1,0)*('PC-BN-Receptivo_Lanchonete'!$E9*$NB$12)</f>
        <v>24510.555938974529</v>
      </c>
      <c r="EF12" s="306">
        <f>IF($ND$12&lt;=EF2,1,0)*('PC-BN-Receptivo_Lanchonete'!$E9*$NB$12)</f>
        <v>24510.555938974529</v>
      </c>
      <c r="EG12" s="306">
        <f>IF($ND$12&lt;=EG2,1,0)*('PC-BN-Receptivo_Lanchonete'!$E9*$NB$12)</f>
        <v>24510.555938974529</v>
      </c>
      <c r="EH12" s="306">
        <f>IF($ND$12&lt;=EH2,1,0)*('PC-BN-Receptivo_Lanchonete'!$E9*$NB$12)</f>
        <v>24510.555938974529</v>
      </c>
      <c r="EI12" s="306">
        <f>IF($ND$12&lt;=EI2,1,0)*('PC-BN-Receptivo_Lanchonete'!$E9*$NB$12)</f>
        <v>24510.555938974529</v>
      </c>
      <c r="EJ12" s="306">
        <f>IF($ND$12&lt;=EJ2,1,0)*('PC-BN-Receptivo_Lanchonete'!$E9*$NB$12)</f>
        <v>24510.555938974529</v>
      </c>
      <c r="EK12" s="306">
        <f>IF($ND$12&lt;=EK2,1,0)*('PC-BN-Receptivo_Lanchonete'!$E9*$NB$12)</f>
        <v>24510.555938974529</v>
      </c>
      <c r="EL12" s="306">
        <f>IF($ND$12&lt;=EL2,1,0)*('PC-BN-Receptivo_Lanchonete'!$E9*$NB$12)</f>
        <v>24510.555938974529</v>
      </c>
      <c r="EM12" s="306">
        <f>IF($ND$12&lt;=EM2,1,0)*('PC-BN-Receptivo_Lanchonete'!$E9*$NB$12)</f>
        <v>24510.555938974529</v>
      </c>
      <c r="EN12" s="306">
        <f>IF($ND$12&lt;=EN2,1,0)*('PC-BN-Receptivo_Lanchonete'!$E9*$NB$12)</f>
        <v>24510.555938974529</v>
      </c>
      <c r="EO12" s="306">
        <f>IF($ND$12&lt;=EO2,1,0)*('PC-BN-Receptivo_Lanchonete'!$E9*$NB$12)</f>
        <v>24510.555938974529</v>
      </c>
      <c r="EP12" s="306">
        <f>IF($ND$12&lt;=EP2,1,0)*('PC-BN-Receptivo_Lanchonete'!$E9*$NB$12)</f>
        <v>24510.555938974529</v>
      </c>
      <c r="EQ12" s="306">
        <f>IF($ND$12&lt;=EQ2,1,0)*('PC-BN-Receptivo_Lanchonete'!$E9*$NB$12)</f>
        <v>24510.555938974529</v>
      </c>
      <c r="ER12" s="306">
        <f>IF($ND$12&lt;=ER2,1,0)*('PC-BN-Receptivo_Lanchonete'!$E9*$NB$12)</f>
        <v>24510.555938974529</v>
      </c>
      <c r="ES12" s="306">
        <f>IF($ND$12&lt;=ES2,1,0)*('PC-BN-Receptivo_Lanchonete'!$E9*$NB$12)</f>
        <v>24510.555938974529</v>
      </c>
      <c r="ET12" s="306">
        <f>IF($ND$12&lt;=ET2,1,0)*('PC-BN-Receptivo_Lanchonete'!$E9*$NB$12)</f>
        <v>24510.555938974529</v>
      </c>
      <c r="EU12" s="306">
        <f>IF($ND$12&lt;=EU2,1,0)*('PC-BN-Receptivo_Lanchonete'!$E9*$NB$12)</f>
        <v>24510.555938974529</v>
      </c>
      <c r="EV12" s="306">
        <f>IF($ND$12&lt;=EV2,1,0)*('PC-BN-Receptivo_Lanchonete'!$E9*$NB$12)</f>
        <v>24510.555938974529</v>
      </c>
      <c r="EW12" s="306">
        <f>IF($ND$12&lt;=EW2,1,0)*('PC-BN-Receptivo_Lanchonete'!$E9*$NB$12)</f>
        <v>24510.555938974529</v>
      </c>
      <c r="EX12" s="306">
        <f>IF($ND$12&lt;=EX2,1,0)*('PC-BN-Receptivo_Lanchonete'!$E9*$NB$12)</f>
        <v>24510.555938974529</v>
      </c>
      <c r="EY12" s="306">
        <f>IF($ND$12&lt;=EY2,1,0)*('PC-BN-Receptivo_Lanchonete'!$E9*$NB$12)</f>
        <v>24510.555938974529</v>
      </c>
      <c r="EZ12" s="306">
        <f>IF($ND$12&lt;=EZ2,1,0)*('PC-BN-Receptivo_Lanchonete'!$E9*$NB$12)</f>
        <v>24510.555938974529</v>
      </c>
      <c r="FA12" s="306">
        <f>IF($ND$12&lt;=FA2,1,0)*('PC-BN-Receptivo_Lanchonete'!$E9*$NB$12)</f>
        <v>24510.555938974529</v>
      </c>
      <c r="FB12" s="306">
        <f>IF($ND$12&lt;=FB2,1,0)*('PC-BN-Receptivo_Lanchonete'!$E9*$NB$12)</f>
        <v>24510.555938974529</v>
      </c>
      <c r="FC12" s="306">
        <f>IF($ND$12&lt;=FC2,1,0)*('PC-BN-Receptivo_Lanchonete'!$E9*$NB$12)</f>
        <v>24510.555938974529</v>
      </c>
      <c r="FD12" s="306">
        <f>IF($ND$12&lt;=FD2,1,0)*('PC-BN-Receptivo_Lanchonete'!$E9*$NB$12)</f>
        <v>24510.555938974529</v>
      </c>
      <c r="FE12" s="306">
        <f>IF($ND$12&lt;=FE2,1,0)*('PC-BN-Receptivo_Lanchonete'!$E9*$NB$12)</f>
        <v>24510.555938974529</v>
      </c>
      <c r="FF12" s="306">
        <f>IF($ND$12&lt;=FF2,1,0)*('PC-BN-Receptivo_Lanchonete'!$E9*$NB$12)</f>
        <v>24510.555938974529</v>
      </c>
      <c r="FG12" s="306">
        <f>IF($ND$12&lt;=FG2,1,0)*('PC-BN-Receptivo_Lanchonete'!$E9*$NB$12)</f>
        <v>24510.555938974529</v>
      </c>
      <c r="FH12" s="306">
        <f>IF($ND$12&lt;=FH2,1,0)*('PC-BN-Receptivo_Lanchonete'!$E9*$NB$12)</f>
        <v>24510.555938974529</v>
      </c>
      <c r="FI12" s="306">
        <f>IF($ND$12&lt;=FI2,1,0)*('PC-BN-Receptivo_Lanchonete'!$E9*$NB$12)</f>
        <v>24510.555938974529</v>
      </c>
      <c r="FJ12" s="306">
        <f>IF($ND$12&lt;=FJ2,1,0)*('PC-BN-Receptivo_Lanchonete'!$E9*$NB$12)</f>
        <v>24510.555938974529</v>
      </c>
      <c r="FK12" s="306">
        <f>IF($ND$12&lt;=FK2,1,0)*('PC-BN-Receptivo_Lanchonete'!$E9*$NB$12)</f>
        <v>24510.555938974529</v>
      </c>
      <c r="FL12" s="306">
        <f>IF($ND$12&lt;=FL2,1,0)*('PC-BN-Receptivo_Lanchonete'!$E9*$NB$12)</f>
        <v>24510.555938974529</v>
      </c>
      <c r="FM12" s="306">
        <f>IF($ND$12&lt;=FM2,1,0)*('PC-BN-Receptivo_Lanchonete'!$E9*$NB$12)</f>
        <v>24510.555938974529</v>
      </c>
      <c r="FN12" s="306">
        <f>IF($ND$12&lt;=FN2,1,0)*('PC-BN-Receptivo_Lanchonete'!$E9*$NB$12)</f>
        <v>24510.555938974529</v>
      </c>
      <c r="FO12" s="306">
        <f>IF($ND$12&lt;=FO2,1,0)*('PC-BN-Receptivo_Lanchonete'!$E9*$NB$12)</f>
        <v>24510.555938974529</v>
      </c>
      <c r="FP12" s="306">
        <f>IF($ND$12&lt;=FP2,1,0)*('PC-BN-Receptivo_Lanchonete'!$E9*$NB$12)</f>
        <v>24510.555938974529</v>
      </c>
      <c r="FQ12" s="306">
        <f>IF($ND$12&lt;=FQ2,1,0)*('PC-BN-Receptivo_Lanchonete'!$E9*$NB$12)</f>
        <v>24510.555938974529</v>
      </c>
      <c r="FR12" s="306">
        <f>IF($ND$12&lt;=FR2,1,0)*('PC-BN-Receptivo_Lanchonete'!$E9*$NB$12)</f>
        <v>24510.555938974529</v>
      </c>
      <c r="FS12" s="306">
        <f>IF($ND$12&lt;=FS2,1,0)*('PC-BN-Receptivo_Lanchonete'!$E9*$NB$12)</f>
        <v>24510.555938974529</v>
      </c>
      <c r="FT12" s="306">
        <f>IF($ND$12&lt;=FT2,1,0)*('PC-BN-Receptivo_Lanchonete'!$E9*$NB$12)</f>
        <v>24510.555938974529</v>
      </c>
      <c r="FU12" s="306">
        <f>IF($ND$12&lt;=FU2,1,0)*('PC-BN-Receptivo_Lanchonete'!$E9*$NB$12)</f>
        <v>24510.555938974529</v>
      </c>
      <c r="FV12" s="306">
        <f>IF($ND$12&lt;=FV2,1,0)*('PC-BN-Receptivo_Lanchonete'!$E9*$NB$12)</f>
        <v>24510.555938974529</v>
      </c>
      <c r="FW12" s="306">
        <f>IF($ND$12&lt;=FW2,1,0)*('PC-BN-Receptivo_Lanchonete'!$E9*$NB$12)</f>
        <v>24510.555938974529</v>
      </c>
      <c r="FX12" s="306">
        <f>IF($ND$12&lt;=FX2,1,0)*('PC-BN-Receptivo_Lanchonete'!$E9*$NB$12)</f>
        <v>24510.555938974529</v>
      </c>
      <c r="FY12" s="306">
        <f>IF($ND$12&lt;=FY2,1,0)*('PC-BN-Receptivo_Lanchonete'!$E9*$NB$12)</f>
        <v>24510.555938974529</v>
      </c>
      <c r="FZ12" s="306">
        <f>IF($ND$12&lt;=FZ2,1,0)*('PC-BN-Receptivo_Lanchonete'!$E9*$NB$12)</f>
        <v>24510.555938974529</v>
      </c>
      <c r="GA12" s="306">
        <f>IF($ND$12&lt;=GA2,1,0)*('PC-BN-Receptivo_Lanchonete'!$E9*$NB$12)</f>
        <v>24510.555938974529</v>
      </c>
      <c r="GB12" s="306">
        <f>IF($ND$12&lt;=GB2,1,0)*('PC-BN-Receptivo_Lanchonete'!$E9*$NB$12)</f>
        <v>24510.555938974529</v>
      </c>
      <c r="GC12" s="306">
        <f>IF($ND$12&lt;=GC2,1,0)*('PC-BN-Receptivo_Lanchonete'!$E9*$NB$12)</f>
        <v>24510.555938974529</v>
      </c>
      <c r="GD12" s="306">
        <f>IF($ND$12&lt;=GD2,1,0)*('PC-BN-Receptivo_Lanchonete'!$E9*$NB$12)</f>
        <v>24510.555938974529</v>
      </c>
      <c r="GE12" s="306">
        <f>IF($ND$12&lt;=GE2,1,0)*('PC-BN-Receptivo_Lanchonete'!$E9*$NB$12)</f>
        <v>24510.555938974529</v>
      </c>
      <c r="GF12" s="306">
        <f>IF($ND$12&lt;=GF2,1,0)*('PC-BN-Receptivo_Lanchonete'!$E9*$NB$12)</f>
        <v>24510.555938974529</v>
      </c>
      <c r="GG12" s="306">
        <f>IF($ND$12&lt;=GG2,1,0)*('PC-BN-Receptivo_Lanchonete'!$E9*$NB$12)</f>
        <v>24510.555938974529</v>
      </c>
      <c r="GH12" s="306">
        <f>IF($ND$12&lt;=GH2,1,0)*('PC-BN-Receptivo_Lanchonete'!$E9*$NB$12)</f>
        <v>24510.555938974529</v>
      </c>
      <c r="GI12" s="306">
        <f>IF($ND$12&lt;=GI2,1,0)*('PC-BN-Receptivo_Lanchonete'!$E9*$NB$12)</f>
        <v>24510.555938974529</v>
      </c>
      <c r="GJ12" s="306">
        <f>IF($ND$12&lt;=GJ2,1,0)*('PC-BN-Receptivo_Lanchonete'!$E9*$NB$12)</f>
        <v>24510.555938974529</v>
      </c>
      <c r="GK12" s="306">
        <f>IF($ND$12&lt;=GK2,1,0)*('PC-BN-Receptivo_Lanchonete'!$E9*$NB$12)</f>
        <v>24510.555938974529</v>
      </c>
      <c r="GL12" s="306">
        <f>IF($ND$12&lt;=GL2,1,0)*('PC-BN-Receptivo_Lanchonete'!$E9*$NB$12)</f>
        <v>24510.555938974529</v>
      </c>
      <c r="GM12" s="306">
        <f>IF($ND$12&lt;=GM2,1,0)*('PC-BN-Receptivo_Lanchonete'!$E9*$NB$12)</f>
        <v>24510.555938974529</v>
      </c>
      <c r="GN12" s="306">
        <f>IF($ND$12&lt;=GN2,1,0)*('PC-BN-Receptivo_Lanchonete'!$E9*$NB$12)</f>
        <v>24510.555938974529</v>
      </c>
      <c r="GO12" s="306">
        <f>IF($ND$12&lt;=GO2,1,0)*('PC-BN-Receptivo_Lanchonete'!$E9*$NB$12)</f>
        <v>24510.555938974529</v>
      </c>
      <c r="GP12" s="306">
        <f>IF($ND$12&lt;=GP2,1,0)*('PC-BN-Receptivo_Lanchonete'!$E9*$NB$12)</f>
        <v>24510.555938974529</v>
      </c>
      <c r="GQ12" s="306">
        <f>IF($ND$12&lt;=GQ2,1,0)*('PC-BN-Receptivo_Lanchonete'!$E9*$NB$12)</f>
        <v>24510.555938974529</v>
      </c>
      <c r="GR12" s="306">
        <f>IF($ND$12&lt;=GR2,1,0)*('PC-BN-Receptivo_Lanchonete'!$E9*$NB$12)</f>
        <v>24510.555938974529</v>
      </c>
      <c r="GS12" s="306">
        <f>IF($ND$12&lt;=GS2,1,0)*('PC-BN-Receptivo_Lanchonete'!$E9*$NB$12)</f>
        <v>24510.555938974529</v>
      </c>
      <c r="GT12" s="306">
        <f>IF($ND$12&lt;=GT2,1,0)*('PC-BN-Receptivo_Lanchonete'!$E9*$NB$12)</f>
        <v>24510.555938974529</v>
      </c>
      <c r="GU12" s="306">
        <f>IF($ND$12&lt;=GU2,1,0)*('PC-BN-Receptivo_Lanchonete'!$E9*$NB$12)</f>
        <v>24510.555938974529</v>
      </c>
      <c r="GV12" s="306">
        <f>IF($ND$12&lt;=GV2,1,0)*('PC-BN-Receptivo_Lanchonete'!$E9*$NB$12)</f>
        <v>24510.555938974529</v>
      </c>
      <c r="GW12" s="306">
        <f>IF($ND$12&lt;=GW2,1,0)*('PC-BN-Receptivo_Lanchonete'!$E9*$NB$12)</f>
        <v>24510.555938974529</v>
      </c>
      <c r="GX12" s="306">
        <f>IF($ND$12&lt;=GX2,1,0)*('PC-BN-Receptivo_Lanchonete'!$E9*$NB$12)</f>
        <v>24510.555938974529</v>
      </c>
      <c r="GY12" s="306">
        <f>IF($ND$12&lt;=GY2,1,0)*('PC-BN-Receptivo_Lanchonete'!$E9*$NB$12)</f>
        <v>24510.555938974529</v>
      </c>
      <c r="GZ12" s="306">
        <f>IF($ND$12&lt;=GZ2,1,0)*('PC-BN-Receptivo_Lanchonete'!$E9*$NB$12)</f>
        <v>24510.555938974529</v>
      </c>
      <c r="HA12" s="306">
        <f>IF($ND$12&lt;=HA2,1,0)*('PC-BN-Receptivo_Lanchonete'!$E9*$NB$12)</f>
        <v>24510.555938974529</v>
      </c>
      <c r="HB12" s="306">
        <f>IF($ND$12&lt;=HB2,1,0)*('PC-BN-Receptivo_Lanchonete'!$E9*$NB$12)</f>
        <v>24510.555938974529</v>
      </c>
      <c r="HC12" s="306">
        <f>IF($ND$12&lt;=HC2,1,0)*('PC-BN-Receptivo_Lanchonete'!$E9*$NB$12)</f>
        <v>24510.555938974529</v>
      </c>
      <c r="HD12" s="306">
        <f>IF($ND$12&lt;=HD2,1,0)*('PC-BN-Receptivo_Lanchonete'!$E9*$NB$12)</f>
        <v>24510.555938974529</v>
      </c>
      <c r="HE12" s="306">
        <f>IF($ND$12&lt;=HE2,1,0)*('PC-BN-Receptivo_Lanchonete'!$E9*$NB$12)</f>
        <v>24510.555938974529</v>
      </c>
      <c r="HF12" s="306">
        <f>IF($ND$12&lt;=HF2,1,0)*('PC-BN-Receptivo_Lanchonete'!$E9*$NB$12)</f>
        <v>24510.555938974529</v>
      </c>
      <c r="HG12" s="306">
        <f>IF($ND$12&lt;=HG2,1,0)*('PC-BN-Receptivo_Lanchonete'!$E9*$NB$12)</f>
        <v>24510.555938974529</v>
      </c>
      <c r="HH12" s="306">
        <f>IF($ND$12&lt;=HH2,1,0)*('PC-BN-Receptivo_Lanchonete'!$E9*$NB$12)</f>
        <v>24510.555938974529</v>
      </c>
      <c r="HI12" s="306">
        <f>IF($ND$12&lt;=HI2,1,0)*('PC-BN-Receptivo_Lanchonete'!$E9*$NB$12)</f>
        <v>24510.555938974529</v>
      </c>
      <c r="HJ12" s="306">
        <f>IF($ND$12&lt;=HJ2,1,0)*('PC-BN-Receptivo_Lanchonete'!$E9*$NB$12)</f>
        <v>24510.555938974529</v>
      </c>
      <c r="HK12" s="306">
        <f>IF($ND$12&lt;=HK2,1,0)*('PC-BN-Receptivo_Lanchonete'!$E9*$NB$12)</f>
        <v>24510.555938974529</v>
      </c>
      <c r="HL12" s="306">
        <f>IF($ND$12&lt;=HL2,1,0)*('PC-BN-Receptivo_Lanchonete'!$E9*$NB$12)</f>
        <v>24510.555938974529</v>
      </c>
      <c r="HM12" s="306">
        <f>IF($ND$12&lt;=HM2,1,0)*('PC-BN-Receptivo_Lanchonete'!$E9*$NB$12)</f>
        <v>24510.555938974529</v>
      </c>
      <c r="HN12" s="306">
        <f>IF($ND$12&lt;=HN2,1,0)*('PC-BN-Receptivo_Lanchonete'!$E9*$NB$12)</f>
        <v>24510.555938974529</v>
      </c>
      <c r="HO12" s="306">
        <f>IF($ND$12&lt;=HO2,1,0)*('PC-BN-Receptivo_Lanchonete'!$E9*$NB$12)</f>
        <v>24510.555938974529</v>
      </c>
      <c r="HP12" s="306">
        <f>IF($ND$12&lt;=HP2,1,0)*('PC-BN-Receptivo_Lanchonete'!$E9*$NB$12)</f>
        <v>24510.555938974529</v>
      </c>
      <c r="HQ12" s="306">
        <f>IF($ND$12&lt;=HQ2,1,0)*('PC-BN-Receptivo_Lanchonete'!$E9*$NB$12)</f>
        <v>24510.555938974529</v>
      </c>
      <c r="HR12" s="306">
        <f>IF($ND$12&lt;=HR2,1,0)*('PC-BN-Receptivo_Lanchonete'!$E9*$NB$12)</f>
        <v>24510.555938974529</v>
      </c>
      <c r="HS12" s="306">
        <f>IF($ND$12&lt;=HS2,1,0)*('PC-BN-Receptivo_Lanchonete'!$E9*$NB$12)</f>
        <v>24510.555938974529</v>
      </c>
      <c r="HT12" s="306">
        <f>IF($ND$12&lt;=HT2,1,0)*('PC-BN-Receptivo_Lanchonete'!$E9*$NB$12)</f>
        <v>24510.555938974529</v>
      </c>
      <c r="HU12" s="306">
        <f>IF($ND$12&lt;=HU2,1,0)*('PC-BN-Receptivo_Lanchonete'!$E9*$NB$12)</f>
        <v>24510.555938974529</v>
      </c>
      <c r="HV12" s="306">
        <f>IF($ND$12&lt;=HV2,1,0)*('PC-BN-Receptivo_Lanchonete'!$E9*$NB$12)</f>
        <v>24510.555938974529</v>
      </c>
      <c r="HW12" s="306">
        <f>IF($ND$12&lt;=HW2,1,0)*('PC-BN-Receptivo_Lanchonete'!$E9*$NB$12)</f>
        <v>24510.555938974529</v>
      </c>
      <c r="HX12" s="306">
        <f>IF($ND$12&lt;=HX2,1,0)*('PC-BN-Receptivo_Lanchonete'!$E9*$NB$12)</f>
        <v>24510.555938974529</v>
      </c>
      <c r="HY12" s="306">
        <f>IF($ND$12&lt;=HY2,1,0)*('PC-BN-Receptivo_Lanchonete'!$E9*$NB$12)</f>
        <v>24510.555938974529</v>
      </c>
      <c r="HZ12" s="306">
        <f>IF($ND$12&lt;=HZ2,1,0)*('PC-BN-Receptivo_Lanchonete'!$E9*$NB$12)</f>
        <v>24510.555938974529</v>
      </c>
      <c r="IA12" s="306">
        <f>IF($ND$12&lt;=IA2,1,0)*('PC-BN-Receptivo_Lanchonete'!$E9*$NB$12)</f>
        <v>24510.555938974529</v>
      </c>
      <c r="IB12" s="306">
        <f>IF($ND$12&lt;=IB2,1,0)*('PC-BN-Receptivo_Lanchonete'!$E9*$NB$12)</f>
        <v>24510.555938974529</v>
      </c>
      <c r="IC12" s="306">
        <f>IF($ND$12&lt;=IC2,1,0)*('PC-BN-Receptivo_Lanchonete'!$E9*$NB$12)</f>
        <v>24510.555938974529</v>
      </c>
      <c r="ID12" s="306">
        <f>IF($ND$12&lt;=ID2,1,0)*('PC-BN-Receptivo_Lanchonete'!$E9*$NB$12)</f>
        <v>24510.555938974529</v>
      </c>
      <c r="IE12" s="306">
        <f>IF($ND$12&lt;=IE2,1,0)*('PC-BN-Receptivo_Lanchonete'!$E9*$NB$12)</f>
        <v>24510.555938974529</v>
      </c>
      <c r="IF12" s="306">
        <f>IF($ND$12&lt;=IF2,1,0)*('PC-BN-Receptivo_Lanchonete'!$E9*$NB$12)</f>
        <v>24510.555938974529</v>
      </c>
      <c r="IG12" s="306">
        <f>IF($ND$12&lt;=IG2,1,0)*('PC-BN-Receptivo_Lanchonete'!$E9*$NB$12)</f>
        <v>24510.555938974529</v>
      </c>
      <c r="IH12" s="306">
        <f>IF($ND$12&lt;=IH2,1,0)*('PC-BN-Receptivo_Lanchonete'!$E9*$NB$12)</f>
        <v>24510.555938974529</v>
      </c>
      <c r="II12" s="306">
        <f>IF($ND$12&lt;=II2,1,0)*('PC-BN-Receptivo_Lanchonete'!$E9*$NB$12)</f>
        <v>24510.555938974529</v>
      </c>
      <c r="IJ12" s="306">
        <f>IF($ND$12&lt;=IJ2,1,0)*('PC-BN-Receptivo_Lanchonete'!$E9*$NB$12)</f>
        <v>24510.555938974529</v>
      </c>
      <c r="IK12" s="306">
        <f>IF($ND$12&lt;=IK2,1,0)*('PC-BN-Receptivo_Lanchonete'!$E9*$NB$12)</f>
        <v>24510.555938974529</v>
      </c>
      <c r="IL12" s="306">
        <f>IF($ND$12&lt;=IL2,1,0)*('PC-BN-Receptivo_Lanchonete'!$E9*$NB$12)</f>
        <v>24510.555938974529</v>
      </c>
      <c r="IM12" s="306">
        <f>IF($ND$12&lt;=IM2,1,0)*('PC-BN-Receptivo_Lanchonete'!$E9*$NB$12)</f>
        <v>24510.555938974529</v>
      </c>
      <c r="IN12" s="306">
        <f>IF($ND$12&lt;=IN2,1,0)*('PC-BN-Receptivo_Lanchonete'!$E9*$NB$12)</f>
        <v>24510.555938974529</v>
      </c>
      <c r="IO12" s="306">
        <f>IF($ND$12&lt;=IO2,1,0)*('PC-BN-Receptivo_Lanchonete'!$E9*$NB$12)</f>
        <v>24510.555938974529</v>
      </c>
      <c r="IP12" s="306">
        <f>IF($ND$12&lt;=IP2,1,0)*('PC-BN-Receptivo_Lanchonete'!$E9*$NB$12)</f>
        <v>24510.555938974529</v>
      </c>
      <c r="IQ12" s="306">
        <f>IF($ND$12&lt;=IQ2,1,0)*('PC-BN-Receptivo_Lanchonete'!$E9*$NB$12)</f>
        <v>24510.555938974529</v>
      </c>
      <c r="IR12" s="306">
        <f>IF($ND$12&lt;=IR2,1,0)*('PC-BN-Receptivo_Lanchonete'!$E9*$NB$12)</f>
        <v>24510.555938974529</v>
      </c>
      <c r="IS12" s="306">
        <f>IF($ND$12&lt;=IS2,1,0)*('PC-BN-Receptivo_Lanchonete'!$E9*$NB$12)</f>
        <v>24510.555938974529</v>
      </c>
      <c r="IT12" s="306">
        <f>IF($ND$12&lt;=IT2,1,0)*('PC-BN-Receptivo_Lanchonete'!$E9*$NB$12)</f>
        <v>24510.555938974529</v>
      </c>
      <c r="IU12" s="306">
        <f>IF($ND$12&lt;=IU2,1,0)*('PC-BN-Receptivo_Lanchonete'!$E9*$NB$12)</f>
        <v>24510.555938974529</v>
      </c>
      <c r="IV12" s="306">
        <f>IF($ND$12&lt;=IV2,1,0)*('PC-BN-Receptivo_Lanchonete'!$E9*$NB$12)</f>
        <v>24510.555938974529</v>
      </c>
      <c r="IW12" s="306">
        <f>IF($ND$12&lt;=IW2,1,0)*('PC-BN-Receptivo_Lanchonete'!$E9*$NB$12)</f>
        <v>24510.555938974529</v>
      </c>
      <c r="IX12" s="306">
        <f>IF($ND$12&lt;=IX2,1,0)*('PC-BN-Receptivo_Lanchonete'!$E9*$NB$12)</f>
        <v>24510.555938974529</v>
      </c>
      <c r="IY12" s="306">
        <f>IF($ND$12&lt;=IY2,1,0)*('PC-BN-Receptivo_Lanchonete'!$E9*$NB$12)</f>
        <v>24510.555938974529</v>
      </c>
      <c r="IZ12" s="306">
        <f>IF($ND$12&lt;=IZ2,1,0)*('PC-BN-Receptivo_Lanchonete'!$E9*$NB$12)</f>
        <v>24510.555938974529</v>
      </c>
      <c r="JA12" s="306">
        <f>IF($ND$12&lt;=JA2,1,0)*('PC-BN-Receptivo_Lanchonete'!$E9*$NB$12)</f>
        <v>24510.555938974529</v>
      </c>
      <c r="JB12" s="306">
        <f>IF($ND$12&lt;=JB2,1,0)*('PC-BN-Receptivo_Lanchonete'!$E9*$NB$12)</f>
        <v>24510.555938974529</v>
      </c>
      <c r="JC12" s="306">
        <f>IF($ND$12&lt;=JC2,1,0)*('PC-BN-Receptivo_Lanchonete'!$E9*$NB$12)</f>
        <v>24510.555938974529</v>
      </c>
      <c r="JD12" s="306">
        <f>IF($ND$12&lt;=JD2,1,0)*('PC-BN-Receptivo_Lanchonete'!$E9*$NB$12)</f>
        <v>24510.555938974529</v>
      </c>
      <c r="JE12" s="306">
        <f>IF($ND$12&lt;=JE2,1,0)*('PC-BN-Receptivo_Lanchonete'!$E9*$NB$12)</f>
        <v>24510.555938974529</v>
      </c>
      <c r="JF12" s="306">
        <f>IF($ND$12&lt;=JF2,1,0)*('PC-BN-Receptivo_Lanchonete'!$E9*$NB$12)</f>
        <v>24510.555938974529</v>
      </c>
      <c r="JG12" s="306">
        <f>IF($ND$12&lt;=JG2,1,0)*('PC-BN-Receptivo_Lanchonete'!$E9*$NB$12)</f>
        <v>24510.555938974529</v>
      </c>
      <c r="JH12" s="306">
        <f>IF($ND$12&lt;=JH2,1,0)*('PC-BN-Receptivo_Lanchonete'!$E9*$NB$12)</f>
        <v>24510.555938974529</v>
      </c>
      <c r="JI12" s="306">
        <f>IF($ND$12&lt;=JI2,1,0)*('PC-BN-Receptivo_Lanchonete'!$E9*$NB$12)</f>
        <v>24510.555938974529</v>
      </c>
      <c r="JJ12" s="306">
        <f>IF($ND$12&lt;=JJ2,1,0)*('PC-BN-Receptivo_Lanchonete'!$E9*$NB$12)</f>
        <v>24510.555938974529</v>
      </c>
      <c r="JK12" s="306">
        <f>IF($ND$12&lt;=JK2,1,0)*('PC-BN-Receptivo_Lanchonete'!$E9*$NB$12)</f>
        <v>24510.555938974529</v>
      </c>
      <c r="JL12" s="306">
        <f>IF($ND$12&lt;=JL2,1,0)*('PC-BN-Receptivo_Lanchonete'!$E9*$NB$12)</f>
        <v>24510.555938974529</v>
      </c>
      <c r="JM12" s="306">
        <f>IF($ND$12&lt;=JM2,1,0)*('PC-BN-Receptivo_Lanchonete'!$E9*$NB$12)</f>
        <v>24510.555938974529</v>
      </c>
      <c r="JN12" s="306">
        <f>IF($ND$12&lt;=JN2,1,0)*('PC-BN-Receptivo_Lanchonete'!$E9*$NB$12)</f>
        <v>24510.555938974529</v>
      </c>
      <c r="JO12" s="306">
        <f>IF($ND$12&lt;=JO2,1,0)*('PC-BN-Receptivo_Lanchonete'!$E9*$NB$12)</f>
        <v>24510.555938974529</v>
      </c>
      <c r="JP12" s="306">
        <f>IF($ND$12&lt;=JP2,1,0)*('PC-BN-Receptivo_Lanchonete'!$E9*$NB$12)</f>
        <v>24510.555938974529</v>
      </c>
      <c r="JQ12" s="306">
        <f>IF($ND$12&lt;=JQ2,1,0)*('PC-BN-Receptivo_Lanchonete'!$E9*$NB$12)</f>
        <v>24510.555938974529</v>
      </c>
      <c r="JR12" s="306">
        <f>IF($ND$12&lt;=JR2,1,0)*('PC-BN-Receptivo_Lanchonete'!$E9*$NB$12)</f>
        <v>24510.555938974529</v>
      </c>
      <c r="JS12" s="306">
        <f>IF($ND$12&lt;=JS2,1,0)*('PC-BN-Receptivo_Lanchonete'!$E9*$NB$12)</f>
        <v>24510.555938974529</v>
      </c>
      <c r="JT12" s="306">
        <f>IF($ND$12&lt;=JT2,1,0)*('PC-BN-Receptivo_Lanchonete'!$E9*$NB$12)</f>
        <v>24510.555938974529</v>
      </c>
      <c r="JU12" s="306">
        <f>IF($ND$12&lt;=JU2,1,0)*('PC-BN-Receptivo_Lanchonete'!$E9*$NB$12)</f>
        <v>24510.555938974529</v>
      </c>
      <c r="JV12" s="306">
        <f>IF($ND$12&lt;=JV2,1,0)*('PC-BN-Receptivo_Lanchonete'!$E9*$NB$12)</f>
        <v>24510.555938974529</v>
      </c>
      <c r="JW12" s="306">
        <f>IF($ND$12&lt;=JW2,1,0)*('PC-BN-Receptivo_Lanchonete'!$E9*$NB$12)</f>
        <v>24510.555938974529</v>
      </c>
      <c r="JX12" s="306">
        <f>IF($ND$12&lt;=JX2,1,0)*('PC-BN-Receptivo_Lanchonete'!$E9*$NB$12)</f>
        <v>24510.555938974529</v>
      </c>
      <c r="JY12" s="306">
        <f>IF($ND$12&lt;=JY2,1,0)*('PC-BN-Receptivo_Lanchonete'!$E9*$NB$12)</f>
        <v>24510.555938974529</v>
      </c>
      <c r="JZ12" s="306">
        <f>IF($ND$12&lt;=JZ2,1,0)*('PC-BN-Receptivo_Lanchonete'!$E9*$NB$12)</f>
        <v>24510.555938974529</v>
      </c>
      <c r="KA12" s="306">
        <f>IF($ND$12&lt;=KA2,1,0)*('PC-BN-Receptivo_Lanchonete'!$E9*$NB$12)</f>
        <v>24510.555938974529</v>
      </c>
      <c r="KB12" s="306">
        <f>IF($ND$12&lt;=KB2,1,0)*('PC-BN-Receptivo_Lanchonete'!$E9*$NB$12)</f>
        <v>24510.555938974529</v>
      </c>
      <c r="KC12" s="306">
        <f>IF($ND$12&lt;=KC2,1,0)*('PC-BN-Receptivo_Lanchonete'!$E9*$NB$12)</f>
        <v>24510.555938974529</v>
      </c>
      <c r="KD12" s="306">
        <f>IF($ND$12&lt;=KD2,1,0)*('PC-BN-Receptivo_Lanchonete'!$E9*$NB$12)</f>
        <v>24510.555938974529</v>
      </c>
      <c r="KE12" s="306">
        <f>IF($ND$12&lt;=KE2,1,0)*('PC-BN-Receptivo_Lanchonete'!$E9*$NB$12)</f>
        <v>24510.555938974529</v>
      </c>
      <c r="KF12" s="306">
        <f>IF($ND$12&lt;=KF2,1,0)*('PC-BN-Receptivo_Lanchonete'!$E9*$NB$12)</f>
        <v>24510.555938974529</v>
      </c>
      <c r="KG12" s="306">
        <f>IF($ND$12&lt;=KG2,1,0)*('PC-BN-Receptivo_Lanchonete'!$E9*$NB$12)</f>
        <v>24510.555938974529</v>
      </c>
      <c r="KH12" s="306">
        <f>IF($ND$12&lt;=KH2,1,0)*('PC-BN-Receptivo_Lanchonete'!$E9*$NB$12)</f>
        <v>24510.555938974529</v>
      </c>
      <c r="KI12" s="306">
        <f>IF($ND$12&lt;=KI2,1,0)*('PC-BN-Receptivo_Lanchonete'!$E9*$NB$12)</f>
        <v>24510.555938974529</v>
      </c>
      <c r="KJ12" s="306">
        <f>IF($ND$12&lt;=KJ2,1,0)*('PC-BN-Receptivo_Lanchonete'!$E9*$NB$12)</f>
        <v>24510.555938974529</v>
      </c>
      <c r="KK12" s="306">
        <f>IF($ND$12&lt;=KK2,1,0)*('PC-BN-Receptivo_Lanchonete'!$E9*$NB$12)</f>
        <v>24510.555938974529</v>
      </c>
      <c r="KL12" s="306">
        <f>IF($ND$12&lt;=KL2,1,0)*('PC-BN-Receptivo_Lanchonete'!$E9*$NB$12)</f>
        <v>24510.555938974529</v>
      </c>
      <c r="KM12" s="306">
        <f>IF($ND$12&lt;=KM2,1,0)*('PC-BN-Receptivo_Lanchonete'!$E9*$NB$12)</f>
        <v>24510.555938974529</v>
      </c>
      <c r="KN12" s="306">
        <f>IF($ND$12&lt;=KN2,1,0)*('PC-BN-Receptivo_Lanchonete'!$E9*$NB$12)</f>
        <v>24510.555938974529</v>
      </c>
      <c r="KO12" s="306">
        <f>IF($ND$12&lt;=KO2,1,0)*('PC-BN-Receptivo_Lanchonete'!$E9*$NB$12)</f>
        <v>24510.555938974529</v>
      </c>
      <c r="KP12" s="306">
        <f>IF($ND$12&lt;=KP2,1,0)*('PC-BN-Receptivo_Lanchonete'!$E9*$NB$12)</f>
        <v>24510.555938974529</v>
      </c>
      <c r="KQ12" s="306">
        <f>IF($ND$12&lt;=KQ2,1,0)*('PC-BN-Receptivo_Lanchonete'!$E9*$NB$12)</f>
        <v>24510.555938974529</v>
      </c>
      <c r="KR12" s="306">
        <f>IF($ND$12&lt;=KR2,1,0)*('PC-BN-Receptivo_Lanchonete'!$E9*$NB$12)</f>
        <v>24510.555938974529</v>
      </c>
      <c r="KS12" s="306">
        <f>IF($ND$12&lt;=KS2,1,0)*('PC-BN-Receptivo_Lanchonete'!$E9*$NB$12)</f>
        <v>24510.555938974529</v>
      </c>
      <c r="KT12" s="306">
        <f>IF($ND$12&lt;=KT2,1,0)*('PC-BN-Receptivo_Lanchonete'!$E9*$NB$12)</f>
        <v>24510.555938974529</v>
      </c>
      <c r="KU12" s="306">
        <f>IF($ND$12&lt;=KU2,1,0)*('PC-BN-Receptivo_Lanchonete'!$E9*$NB$12)</f>
        <v>24510.555938974529</v>
      </c>
      <c r="KV12" s="306">
        <f>IF($ND$12&lt;=KV2,1,0)*('PC-BN-Receptivo_Lanchonete'!$E9*$NB$12)</f>
        <v>24510.555938974529</v>
      </c>
      <c r="KW12" s="306">
        <f>IF($ND$12&lt;=KW2,1,0)*('PC-BN-Receptivo_Lanchonete'!$E9*$NB$12)</f>
        <v>24510.555938974529</v>
      </c>
      <c r="KX12" s="306">
        <f>IF($ND$12&lt;=KX2,1,0)*('PC-BN-Receptivo_Lanchonete'!$E9*$NB$12)</f>
        <v>24510.555938974529</v>
      </c>
      <c r="KY12" s="306">
        <f>IF($ND$12&lt;=KY2,1,0)*('PC-BN-Receptivo_Lanchonete'!$E9*$NB$12)</f>
        <v>24510.555938974529</v>
      </c>
      <c r="KZ12" s="306">
        <f>IF($ND$12&lt;=KZ2,1,0)*('PC-BN-Receptivo_Lanchonete'!$E9*$NB$12)</f>
        <v>24510.555938974529</v>
      </c>
      <c r="LA12" s="306">
        <f>IF($ND$12&lt;=LA2,1,0)*('PC-BN-Receptivo_Lanchonete'!$E9*$NB$12)</f>
        <v>24510.555938974529</v>
      </c>
      <c r="LB12" s="306">
        <f>IF($ND$12&lt;=LB2,1,0)*('PC-BN-Receptivo_Lanchonete'!$E9*$NB$12)</f>
        <v>24510.555938974529</v>
      </c>
      <c r="LC12" s="306">
        <f>IF($ND$12&lt;=LC2,1,0)*('PC-BN-Receptivo_Lanchonete'!$E9*$NB$12)</f>
        <v>24510.555938974529</v>
      </c>
      <c r="LD12" s="306">
        <f>IF($ND$12&lt;=LD2,1,0)*('PC-BN-Receptivo_Lanchonete'!$E9*$NB$12)</f>
        <v>24510.555938974529</v>
      </c>
      <c r="LE12" s="306">
        <f>IF($ND$12&lt;=LE2,1,0)*('PC-BN-Receptivo_Lanchonete'!$E9*$NB$12)</f>
        <v>24510.555938974529</v>
      </c>
      <c r="LF12" s="306">
        <f>IF($ND$12&lt;=LF2,1,0)*('PC-BN-Receptivo_Lanchonete'!$E9*$NB$12)</f>
        <v>24510.555938974529</v>
      </c>
      <c r="LG12" s="306">
        <f>IF($ND$12&lt;=LG2,1,0)*('PC-BN-Receptivo_Lanchonete'!$E9*$NB$12)</f>
        <v>24510.555938974529</v>
      </c>
      <c r="LH12" s="306">
        <f>IF($ND$12&lt;=LH2,1,0)*('PC-BN-Receptivo_Lanchonete'!$E9*$NB$12)</f>
        <v>24510.555938974529</v>
      </c>
      <c r="LI12" s="306">
        <f>IF($ND$12&lt;=LI2,1,0)*('PC-BN-Receptivo_Lanchonete'!$E9*$NB$12)</f>
        <v>24510.555938974529</v>
      </c>
      <c r="LJ12" s="306">
        <f>IF($ND$12&lt;=LJ2,1,0)*('PC-BN-Receptivo_Lanchonete'!$E9*$NB$12)</f>
        <v>24510.555938974529</v>
      </c>
      <c r="LK12" s="306">
        <f>IF($ND$12&lt;=LK2,1,0)*('PC-BN-Receptivo_Lanchonete'!$E9*$NB$12)</f>
        <v>24510.555938974529</v>
      </c>
      <c r="LL12" s="306">
        <f>IF($ND$12&lt;=LL2,1,0)*('PC-BN-Receptivo_Lanchonete'!$E9*$NB$12)</f>
        <v>24510.555938974529</v>
      </c>
      <c r="LM12" s="306">
        <f>IF($ND$12&lt;=LM2,1,0)*('PC-BN-Receptivo_Lanchonete'!$E9*$NB$12)</f>
        <v>24510.555938974529</v>
      </c>
      <c r="LN12" s="306">
        <f>IF($ND$12&lt;=LN2,1,0)*('PC-BN-Receptivo_Lanchonete'!$E9*$NB$12)</f>
        <v>24510.555938974529</v>
      </c>
      <c r="LO12" s="306">
        <f>IF($ND$12&lt;=LO2,1,0)*('PC-BN-Receptivo_Lanchonete'!$E9*$NB$12)</f>
        <v>24510.555938974529</v>
      </c>
      <c r="LP12" s="306">
        <f>IF($ND$12&lt;=LP2,1,0)*('PC-BN-Receptivo_Lanchonete'!$E9*$NB$12)</f>
        <v>24510.555938974529</v>
      </c>
      <c r="LQ12" s="306">
        <f>IF($ND$12&lt;=LQ2,1,0)*('PC-BN-Receptivo_Lanchonete'!$E9*$NB$12)</f>
        <v>24510.555938974529</v>
      </c>
      <c r="LR12" s="306">
        <f>IF($ND$12&lt;=LR2,1,0)*('PC-BN-Receptivo_Lanchonete'!$E9*$NB$12)</f>
        <v>24510.555938974529</v>
      </c>
      <c r="LS12" s="306">
        <f>IF($ND$12&lt;=LS2,1,0)*('PC-BN-Receptivo_Lanchonete'!$E9*$NB$12)</f>
        <v>24510.555938974529</v>
      </c>
      <c r="LT12" s="306">
        <f>IF($ND$12&lt;=LT2,1,0)*('PC-BN-Receptivo_Lanchonete'!$E9*$NB$12)</f>
        <v>24510.555938974529</v>
      </c>
      <c r="LU12" s="306">
        <f>IF($ND$12&lt;=LU2,1,0)*('PC-BN-Receptivo_Lanchonete'!$E9*$NB$12)</f>
        <v>24510.555938974529</v>
      </c>
      <c r="LV12" s="306">
        <f>IF($ND$12&lt;=LV2,1,0)*('PC-BN-Receptivo_Lanchonete'!$E9*$NB$12)</f>
        <v>24510.555938974529</v>
      </c>
      <c r="LW12" s="306">
        <f>IF($ND$12&lt;=LW2,1,0)*('PC-BN-Receptivo_Lanchonete'!$E9*$NB$12)</f>
        <v>24510.555938974529</v>
      </c>
      <c r="LX12" s="306">
        <f>IF($ND$12&lt;=LX2,1,0)*('PC-BN-Receptivo_Lanchonete'!$E9*$NB$12)</f>
        <v>24510.555938974529</v>
      </c>
      <c r="LY12" s="306">
        <f>IF($ND$12&lt;=LY2,1,0)*('PC-BN-Receptivo_Lanchonete'!$E9*$NB$12)</f>
        <v>24510.555938974529</v>
      </c>
      <c r="LZ12" s="306">
        <f>IF($ND$12&lt;=LZ2,1,0)*('PC-BN-Receptivo_Lanchonete'!$E9*$NB$12)</f>
        <v>24510.555938974529</v>
      </c>
      <c r="MA12" s="306">
        <f>IF($ND$12&lt;=MA2,1,0)*('PC-BN-Receptivo_Lanchonete'!$E9*$NB$12)</f>
        <v>24510.555938974529</v>
      </c>
      <c r="MB12" s="306">
        <f>IF($ND$12&lt;=MB2,1,0)*('PC-BN-Receptivo_Lanchonete'!$E9*$NB$12)</f>
        <v>24510.555938974529</v>
      </c>
      <c r="MC12" s="306">
        <f>IF($ND$12&lt;=MC2,1,0)*('PC-BN-Receptivo_Lanchonete'!$E9*$NB$12)</f>
        <v>24510.555938974529</v>
      </c>
      <c r="MD12" s="306">
        <f>IF($ND$12&lt;=MD2,1,0)*('PC-BN-Receptivo_Lanchonete'!$E9*$NB$12)</f>
        <v>24510.555938974529</v>
      </c>
      <c r="ME12" s="306">
        <f>IF($ND$12&lt;=ME2,1,0)*('PC-BN-Receptivo_Lanchonete'!$E9*$NB$12)</f>
        <v>24510.555938974529</v>
      </c>
      <c r="MF12" s="306">
        <f>IF($ND$12&lt;=MF2,1,0)*('PC-BN-Receptivo_Lanchonete'!$E9*$NB$12)</f>
        <v>24510.555938974529</v>
      </c>
      <c r="MG12" s="306">
        <f>IF($ND$12&lt;=MG2,1,0)*('PC-BN-Receptivo_Lanchonete'!$E9*$NB$12)</f>
        <v>24510.555938974529</v>
      </c>
      <c r="MH12" s="306">
        <f>IF($ND$12&lt;=MH2,1,0)*('PC-BN-Receptivo_Lanchonete'!$E9*$NB$12)</f>
        <v>24510.555938974529</v>
      </c>
      <c r="MI12" s="306">
        <f>IF($ND$12&lt;=MI2,1,0)*('PC-BN-Receptivo_Lanchonete'!$E9*$NB$12)</f>
        <v>24510.555938974529</v>
      </c>
      <c r="MJ12" s="306">
        <f>IF($ND$12&lt;=MJ2,1,0)*('PC-BN-Receptivo_Lanchonete'!$E9*$NB$12)</f>
        <v>24510.555938974529</v>
      </c>
      <c r="MK12" s="306">
        <f>IF($ND$12&lt;=MK2,1,0)*('PC-BN-Receptivo_Lanchonete'!$E9*$NB$12)</f>
        <v>24510.555938974529</v>
      </c>
      <c r="ML12" s="306">
        <f>IF($ND$12&lt;=ML2,1,0)*('PC-BN-Receptivo_Lanchonete'!$E9*$NB$12)</f>
        <v>24510.555938974529</v>
      </c>
      <c r="MM12" s="306">
        <f>IF($ND$12&lt;=MM2,1,0)*('PC-BN-Receptivo_Lanchonete'!$E9*$NB$12)</f>
        <v>24510.555938974529</v>
      </c>
      <c r="MN12" s="306">
        <f>IF($ND$12&lt;=MN2,1,0)*('PC-BN-Receptivo_Lanchonete'!$E9*$NB$12)</f>
        <v>24510.555938974529</v>
      </c>
      <c r="MO12" s="306">
        <f>IF($ND$12&lt;=MO2,1,0)*('PC-BN-Receptivo_Lanchonete'!$E9*$NB$12)</f>
        <v>24510.555938974529</v>
      </c>
      <c r="MP12" s="306">
        <f>IF($ND$12&lt;=MP2,1,0)*('PC-BN-Receptivo_Lanchonete'!$E9*$NB$12)</f>
        <v>24510.555938974529</v>
      </c>
      <c r="MQ12" s="306">
        <f>IF($ND$12&lt;=MQ2,1,0)*('PC-BN-Receptivo_Lanchonete'!$E9*$NB$12)</f>
        <v>24510.555938974529</v>
      </c>
      <c r="MR12" s="306">
        <f>IF($ND$12&lt;=MR2,1,0)*('PC-BN-Receptivo_Lanchonete'!$E9*$NB$12)</f>
        <v>24510.555938974529</v>
      </c>
      <c r="MS12" s="306">
        <f>IF($ND$12&lt;=MS2,1,0)*('PC-BN-Receptivo_Lanchonete'!$E9*$NB$12)</f>
        <v>24510.555938974529</v>
      </c>
      <c r="MT12" s="306">
        <f>IF($ND$12&lt;=MT2,1,0)*('PC-BN-Receptivo_Lanchonete'!$E9*$NB$12)</f>
        <v>24510.555938974529</v>
      </c>
      <c r="MU12" s="306">
        <f>IF($ND$12&lt;=MU2,1,0)*('PC-BN-Receptivo_Lanchonete'!$E9*$NB$12)</f>
        <v>24510.555938974529</v>
      </c>
      <c r="MV12" s="306">
        <f>IF($ND$12&lt;=MV2,1,0)*('PC-BN-Receptivo_Lanchonete'!$E9*$NB$12)</f>
        <v>24510.555938974529</v>
      </c>
      <c r="MW12" s="306">
        <f>IF($ND$12&lt;=MW2,1,0)*('PC-BN-Receptivo_Lanchonete'!$E9*$NB$12)</f>
        <v>24510.555938974529</v>
      </c>
      <c r="MX12" s="306">
        <f>IF($ND$12&lt;=MX2,1,0)*('PC-BN-Receptivo_Lanchonete'!$E9*$NB$12)</f>
        <v>24510.555938974529</v>
      </c>
      <c r="MY12" s="306">
        <f>IF($ND$12&lt;=MY2,1,0)*('PC-BN-Receptivo_Lanchonete'!$E9*$NB$12)</f>
        <v>24510.555938974529</v>
      </c>
      <c r="MZ12" s="306">
        <f>IF($ND$12&lt;=MZ2,1,0)*('PC-BN-Receptivo_Lanchonete'!$E9*$NB$12)</f>
        <v>24510.555938974529</v>
      </c>
      <c r="NA12" s="307">
        <f>IF($ND$12&lt;=NA2,1,0)*('PC-BN-Receptivo_Lanchonete'!$E9*$NB$12)</f>
        <v>24510.555938974529</v>
      </c>
      <c r="NB12" s="656">
        <v>1</v>
      </c>
      <c r="NC12" s="656"/>
      <c r="ND12" s="656">
        <v>13</v>
      </c>
    </row>
    <row r="13" spans="1:422" x14ac:dyDescent="0.2">
      <c r="A13" s="2"/>
      <c r="B13" s="304"/>
      <c r="C13" s="305"/>
      <c r="D13" s="305"/>
      <c r="E13" s="1" t="s">
        <v>629</v>
      </c>
      <c r="F13" s="306">
        <f>IF($ND$12&lt;=F2,1,0)*('PC-BN-Receptivo_Lanchonete'!$C15+'PC-BN-Receptivo_Lanchonete'!$C19)*$NB$12</f>
        <v>0</v>
      </c>
      <c r="G13" s="306">
        <f>IF($ND$12&lt;=G2,1,0)*('PC-BN-Receptivo_Lanchonete'!$C15+'PC-BN-Receptivo_Lanchonete'!$C19)*$NB$12</f>
        <v>0</v>
      </c>
      <c r="H13" s="306">
        <f>IF($ND$12&lt;=H2,1,0)*('PC-BN-Receptivo_Lanchonete'!$C15+'PC-BN-Receptivo_Lanchonete'!$C19)*$NB$12</f>
        <v>0</v>
      </c>
      <c r="I13" s="306">
        <f>IF($ND$12&lt;=I2,1,0)*('PC-BN-Receptivo_Lanchonete'!$C15+'PC-BN-Receptivo_Lanchonete'!$C19)*$NB$12</f>
        <v>0</v>
      </c>
      <c r="J13" s="306">
        <f>IF($ND$12&lt;=J2,1,0)*('PC-BN-Receptivo_Lanchonete'!$C15+'PC-BN-Receptivo_Lanchonete'!$C19)*$NB$12</f>
        <v>0</v>
      </c>
      <c r="K13" s="306">
        <f>IF($ND$12&lt;=K2,1,0)*('PC-BN-Receptivo_Lanchonete'!$C15+'PC-BN-Receptivo_Lanchonete'!$C19)*$NB$12</f>
        <v>0</v>
      </c>
      <c r="L13" s="306">
        <f>IF($ND$12&lt;=L2,1,0)*('PC-BN-Receptivo_Lanchonete'!$C15+'PC-BN-Receptivo_Lanchonete'!$C19)*$NB$12</f>
        <v>0</v>
      </c>
      <c r="M13" s="306">
        <f>IF($ND$12&lt;=M2,1,0)*('PC-BN-Receptivo_Lanchonete'!$C15+'PC-BN-Receptivo_Lanchonete'!$C19)*$NB$12</f>
        <v>0</v>
      </c>
      <c r="N13" s="306">
        <f>IF($ND$12&lt;=N2,1,0)*('PC-BN-Receptivo_Lanchonete'!$C15+'PC-BN-Receptivo_Lanchonete'!$C19)*$NB$12</f>
        <v>0</v>
      </c>
      <c r="O13" s="306">
        <f>IF($ND$12&lt;=O2,1,0)*('PC-BN-Receptivo_Lanchonete'!$C15+'PC-BN-Receptivo_Lanchonete'!$C19)*$NB$12</f>
        <v>0</v>
      </c>
      <c r="P13" s="306">
        <f>IF($ND$12&lt;=P2,1,0)*('PC-BN-Receptivo_Lanchonete'!$C15+'PC-BN-Receptivo_Lanchonete'!$C19)*$NB$12</f>
        <v>0</v>
      </c>
      <c r="Q13" s="306">
        <f>IF($ND$12&lt;=Q2,1,0)*('PC-BN-Receptivo_Lanchonete'!$C15+'PC-BN-Receptivo_Lanchonete'!$C19)*$NB$12</f>
        <v>0</v>
      </c>
      <c r="R13" s="306">
        <f>IF($ND$12&lt;=R2,1,0)*('PC-BN-Receptivo_Lanchonete'!$C15+'PC-BN-Receptivo_Lanchonete'!$C19)*$NB$12</f>
        <v>10000</v>
      </c>
      <c r="S13" s="306">
        <f>IF($ND$12&lt;=S2,1,0)*('PC-BN-Receptivo_Lanchonete'!$C15+'PC-BN-Receptivo_Lanchonete'!$C19)*$NB$12</f>
        <v>10000</v>
      </c>
      <c r="T13" s="306">
        <f>IF($ND$12&lt;=T2,1,0)*('PC-BN-Receptivo_Lanchonete'!$C15+'PC-BN-Receptivo_Lanchonete'!$C19)*$NB$12</f>
        <v>10000</v>
      </c>
      <c r="U13" s="306">
        <f>IF($ND$12&lt;=U2,1,0)*('PC-BN-Receptivo_Lanchonete'!$C15+'PC-BN-Receptivo_Lanchonete'!$C19)*$NB$12</f>
        <v>10000</v>
      </c>
      <c r="V13" s="306">
        <f>IF($ND$12&lt;=V2,1,0)*('PC-BN-Receptivo_Lanchonete'!$C15+'PC-BN-Receptivo_Lanchonete'!$C19)*$NB$12</f>
        <v>10000</v>
      </c>
      <c r="W13" s="306">
        <f>IF($ND$12&lt;=W2,1,0)*('PC-BN-Receptivo_Lanchonete'!$C15+'PC-BN-Receptivo_Lanchonete'!$C19)*$NB$12</f>
        <v>10000</v>
      </c>
      <c r="X13" s="306">
        <f>IF($ND$12&lt;=X2,1,0)*('PC-BN-Receptivo_Lanchonete'!$C15+'PC-BN-Receptivo_Lanchonete'!$C19)*$NB$12</f>
        <v>10000</v>
      </c>
      <c r="Y13" s="306">
        <f>IF($ND$12&lt;=Y2,1,0)*('PC-BN-Receptivo_Lanchonete'!$C15+'PC-BN-Receptivo_Lanchonete'!$C19)*$NB$12</f>
        <v>10000</v>
      </c>
      <c r="Z13" s="306">
        <f>IF($ND$12&lt;=Z2,1,0)*('PC-BN-Receptivo_Lanchonete'!$C15+'PC-BN-Receptivo_Lanchonete'!$C19)*$NB$12</f>
        <v>10000</v>
      </c>
      <c r="AA13" s="306">
        <f>IF($ND$12&lt;=AA2,1,0)*('PC-BN-Receptivo_Lanchonete'!$C15+'PC-BN-Receptivo_Lanchonete'!$C19)*$NB$12</f>
        <v>10000</v>
      </c>
      <c r="AB13" s="306">
        <f>IF($ND$12&lt;=AB2,1,0)*('PC-BN-Receptivo_Lanchonete'!$C15+'PC-BN-Receptivo_Lanchonete'!$C19)*$NB$12</f>
        <v>10000</v>
      </c>
      <c r="AC13" s="306">
        <f>IF($ND$12&lt;=AC2,1,0)*('PC-BN-Receptivo_Lanchonete'!$C15+'PC-BN-Receptivo_Lanchonete'!$C19)*$NB$12</f>
        <v>10000</v>
      </c>
      <c r="AD13" s="306">
        <f>IF($ND$12&lt;=AD2,1,0)*('PC-BN-Receptivo_Lanchonete'!$C15+'PC-BN-Receptivo_Lanchonete'!$C19)*$NB$12</f>
        <v>10000</v>
      </c>
      <c r="AE13" s="306">
        <f>IF($ND$12&lt;=AE2,1,0)*('PC-BN-Receptivo_Lanchonete'!$C15+'PC-BN-Receptivo_Lanchonete'!$C19)*$NB$12</f>
        <v>10000</v>
      </c>
      <c r="AF13" s="306">
        <f>IF($ND$12&lt;=AF2,1,0)*('PC-BN-Receptivo_Lanchonete'!$C15+'PC-BN-Receptivo_Lanchonete'!$C19)*$NB$12</f>
        <v>10000</v>
      </c>
      <c r="AG13" s="306">
        <f>IF($ND$12&lt;=AG2,1,0)*('PC-BN-Receptivo_Lanchonete'!$C15+'PC-BN-Receptivo_Lanchonete'!$C19)*$NB$12</f>
        <v>10000</v>
      </c>
      <c r="AH13" s="306">
        <f>IF($ND$12&lt;=AH2,1,0)*('PC-BN-Receptivo_Lanchonete'!$C15+'PC-BN-Receptivo_Lanchonete'!$C19)*$NB$12</f>
        <v>10000</v>
      </c>
      <c r="AI13" s="306">
        <f>IF($ND$12&lt;=AI2,1,0)*('PC-BN-Receptivo_Lanchonete'!$C15+'PC-BN-Receptivo_Lanchonete'!$C19)*$NB$12</f>
        <v>10000</v>
      </c>
      <c r="AJ13" s="306">
        <f>IF($ND$12&lt;=AJ2,1,0)*('PC-BN-Receptivo_Lanchonete'!$C15+'PC-BN-Receptivo_Lanchonete'!$C19)*$NB$12</f>
        <v>10000</v>
      </c>
      <c r="AK13" s="306">
        <f>IF($ND$12&lt;=AK2,1,0)*('PC-BN-Receptivo_Lanchonete'!$C15+'PC-BN-Receptivo_Lanchonete'!$C19)*$NB$12</f>
        <v>10000</v>
      </c>
      <c r="AL13" s="306">
        <f>IF($ND$12&lt;=AL2,1,0)*('PC-BN-Receptivo_Lanchonete'!$C15+'PC-BN-Receptivo_Lanchonete'!$C19)*$NB$12</f>
        <v>10000</v>
      </c>
      <c r="AM13" s="306">
        <f>IF($ND$12&lt;=AM2,1,0)*('PC-BN-Receptivo_Lanchonete'!$C15+'PC-BN-Receptivo_Lanchonete'!$C19)*$NB$12</f>
        <v>10000</v>
      </c>
      <c r="AN13" s="306">
        <f>IF($ND$12&lt;=AN2,1,0)*('PC-BN-Receptivo_Lanchonete'!$C15+'PC-BN-Receptivo_Lanchonete'!$C19)*$NB$12</f>
        <v>10000</v>
      </c>
      <c r="AO13" s="306">
        <f>IF($ND$12&lt;=AO2,1,0)*('PC-BN-Receptivo_Lanchonete'!$C15+'PC-BN-Receptivo_Lanchonete'!$C19)*$NB$12</f>
        <v>10000</v>
      </c>
      <c r="AP13" s="306">
        <f>IF($ND$12&lt;=AP2,1,0)*('PC-BN-Receptivo_Lanchonete'!$C15+'PC-BN-Receptivo_Lanchonete'!$C19)*$NB$12</f>
        <v>10000</v>
      </c>
      <c r="AQ13" s="306">
        <f>IF($ND$12&lt;=AQ2,1,0)*('PC-BN-Receptivo_Lanchonete'!$C15+'PC-BN-Receptivo_Lanchonete'!$C19)*$NB$12</f>
        <v>10000</v>
      </c>
      <c r="AR13" s="306">
        <f>IF($ND$12&lt;=AR2,1,0)*('PC-BN-Receptivo_Lanchonete'!$C15+'PC-BN-Receptivo_Lanchonete'!$C19)*$NB$12</f>
        <v>10000</v>
      </c>
      <c r="AS13" s="306">
        <f>IF($ND$12&lt;=AS2,1,0)*('PC-BN-Receptivo_Lanchonete'!$C15+'PC-BN-Receptivo_Lanchonete'!$C19)*$NB$12</f>
        <v>10000</v>
      </c>
      <c r="AT13" s="306">
        <f>IF($ND$12&lt;=AT2,1,0)*('PC-BN-Receptivo_Lanchonete'!$C15+'PC-BN-Receptivo_Lanchonete'!$C19)*$NB$12</f>
        <v>10000</v>
      </c>
      <c r="AU13" s="306">
        <f>IF($ND$12&lt;=AU2,1,0)*('PC-BN-Receptivo_Lanchonete'!$C15+'PC-BN-Receptivo_Lanchonete'!$C19)*$NB$12</f>
        <v>10000</v>
      </c>
      <c r="AV13" s="306">
        <f>IF($ND$12&lt;=AV2,1,0)*('PC-BN-Receptivo_Lanchonete'!$C15+'PC-BN-Receptivo_Lanchonete'!$C19)*$NB$12</f>
        <v>10000</v>
      </c>
      <c r="AW13" s="306">
        <f>IF($ND$12&lt;=AW2,1,0)*('PC-BN-Receptivo_Lanchonete'!$C15+'PC-BN-Receptivo_Lanchonete'!$C19)*$NB$12</f>
        <v>10000</v>
      </c>
      <c r="AX13" s="306">
        <f>IF($ND$12&lt;=AX2,1,0)*('PC-BN-Receptivo_Lanchonete'!$C15+'PC-BN-Receptivo_Lanchonete'!$C19)*$NB$12</f>
        <v>10000</v>
      </c>
      <c r="AY13" s="306">
        <f>IF($ND$12&lt;=AY2,1,0)*('PC-BN-Receptivo_Lanchonete'!$C15+'PC-BN-Receptivo_Lanchonete'!$C19)*$NB$12</f>
        <v>10000</v>
      </c>
      <c r="AZ13" s="306">
        <f>IF($ND$12&lt;=AZ2,1,0)*('PC-BN-Receptivo_Lanchonete'!$C15+'PC-BN-Receptivo_Lanchonete'!$C19)*$NB$12</f>
        <v>10000</v>
      </c>
      <c r="BA13" s="306">
        <f>IF($ND$12&lt;=BA2,1,0)*('PC-BN-Receptivo_Lanchonete'!$C15+'PC-BN-Receptivo_Lanchonete'!$C19)*$NB$12</f>
        <v>10000</v>
      </c>
      <c r="BB13" s="306">
        <f>IF($ND$12&lt;=BB2,1,0)*('PC-BN-Receptivo_Lanchonete'!$C15+'PC-BN-Receptivo_Lanchonete'!$C19)*$NB$12</f>
        <v>10000</v>
      </c>
      <c r="BC13" s="306">
        <f>IF($ND$12&lt;=BC2,1,0)*('PC-BN-Receptivo_Lanchonete'!$C15+'PC-BN-Receptivo_Lanchonete'!$C19)*$NB$12</f>
        <v>10000</v>
      </c>
      <c r="BD13" s="306">
        <f>IF($ND$12&lt;=BD2,1,0)*('PC-BN-Receptivo_Lanchonete'!$C15+'PC-BN-Receptivo_Lanchonete'!$C19)*$NB$12</f>
        <v>10000</v>
      </c>
      <c r="BE13" s="306">
        <f>IF($ND$12&lt;=BE2,1,0)*('PC-BN-Receptivo_Lanchonete'!$C15+'PC-BN-Receptivo_Lanchonete'!$C19)*$NB$12</f>
        <v>10000</v>
      </c>
      <c r="BF13" s="306">
        <f>IF($ND$12&lt;=BF2,1,0)*('PC-BN-Receptivo_Lanchonete'!$C15+'PC-BN-Receptivo_Lanchonete'!$C19)*$NB$12</f>
        <v>10000</v>
      </c>
      <c r="BG13" s="306">
        <f>IF($ND$12&lt;=BG2,1,0)*('PC-BN-Receptivo_Lanchonete'!$C15+'PC-BN-Receptivo_Lanchonete'!$C19)*$NB$12</f>
        <v>10000</v>
      </c>
      <c r="BH13" s="306">
        <f>IF($ND$12&lt;=BH2,1,0)*('PC-BN-Receptivo_Lanchonete'!$C15+'PC-BN-Receptivo_Lanchonete'!$C19)*$NB$12</f>
        <v>10000</v>
      </c>
      <c r="BI13" s="306">
        <f>IF($ND$12&lt;=BI2,1,0)*('PC-BN-Receptivo_Lanchonete'!$C15+'PC-BN-Receptivo_Lanchonete'!$C19)*$NB$12</f>
        <v>10000</v>
      </c>
      <c r="BJ13" s="306">
        <f>IF($ND$12&lt;=BJ2,1,0)*('PC-BN-Receptivo_Lanchonete'!$C15+'PC-BN-Receptivo_Lanchonete'!$C19)*$NB$12</f>
        <v>10000</v>
      </c>
      <c r="BK13" s="306">
        <f>IF($ND$12&lt;=BK2,1,0)*('PC-BN-Receptivo_Lanchonete'!$C15+'PC-BN-Receptivo_Lanchonete'!$C19)*$NB$12</f>
        <v>10000</v>
      </c>
      <c r="BL13" s="306">
        <f>IF($ND$12&lt;=BL2,1,0)*('PC-BN-Receptivo_Lanchonete'!$C15+'PC-BN-Receptivo_Lanchonete'!$C19)*$NB$12</f>
        <v>10000</v>
      </c>
      <c r="BM13" s="306">
        <f>IF($ND$12&lt;=BM2,1,0)*('PC-BN-Receptivo_Lanchonete'!$C15+'PC-BN-Receptivo_Lanchonete'!$C19)*$NB$12</f>
        <v>10000</v>
      </c>
      <c r="BN13" s="306">
        <f>IF($ND$12&lt;=BN2,1,0)*('PC-BN-Receptivo_Lanchonete'!$C15+'PC-BN-Receptivo_Lanchonete'!$C19)*$NB$12</f>
        <v>10000</v>
      </c>
      <c r="BO13" s="306">
        <f>IF($ND$12&lt;=BO2,1,0)*('PC-BN-Receptivo_Lanchonete'!$C15+'PC-BN-Receptivo_Lanchonete'!$C19)*$NB$12</f>
        <v>10000</v>
      </c>
      <c r="BP13" s="306">
        <f>IF($ND$12&lt;=BP2,1,0)*('PC-BN-Receptivo_Lanchonete'!$C15+'PC-BN-Receptivo_Lanchonete'!$C19)*$NB$12</f>
        <v>10000</v>
      </c>
      <c r="BQ13" s="306">
        <f>IF($ND$12&lt;=BQ2,1,0)*('PC-BN-Receptivo_Lanchonete'!$C15+'PC-BN-Receptivo_Lanchonete'!$C19)*$NB$12</f>
        <v>10000</v>
      </c>
      <c r="BR13" s="306">
        <f>IF($ND$12&lt;=BR2,1,0)*('PC-BN-Receptivo_Lanchonete'!$C15+'PC-BN-Receptivo_Lanchonete'!$C19)*$NB$12</f>
        <v>10000</v>
      </c>
      <c r="BS13" s="306">
        <f>IF($ND$12&lt;=BS2,1,0)*('PC-BN-Receptivo_Lanchonete'!$C15+'PC-BN-Receptivo_Lanchonete'!$C19)*$NB$12</f>
        <v>10000</v>
      </c>
      <c r="BT13" s="306">
        <f>IF($ND$12&lt;=BT2,1,0)*('PC-BN-Receptivo_Lanchonete'!$C15+'PC-BN-Receptivo_Lanchonete'!$C19)*$NB$12</f>
        <v>10000</v>
      </c>
      <c r="BU13" s="306">
        <f>IF($ND$12&lt;=BU2,1,0)*('PC-BN-Receptivo_Lanchonete'!$C15+'PC-BN-Receptivo_Lanchonete'!$C19)*$NB$12</f>
        <v>10000</v>
      </c>
      <c r="BV13" s="306">
        <f>IF($ND$12&lt;=BV2,1,0)*('PC-BN-Receptivo_Lanchonete'!$C15+'PC-BN-Receptivo_Lanchonete'!$C19)*$NB$12</f>
        <v>10000</v>
      </c>
      <c r="BW13" s="306">
        <f>IF($ND$12&lt;=BW2,1,0)*('PC-BN-Receptivo_Lanchonete'!$C15+'PC-BN-Receptivo_Lanchonete'!$C19)*$NB$12</f>
        <v>10000</v>
      </c>
      <c r="BX13" s="306">
        <f>IF($ND$12&lt;=BX2,1,0)*('PC-BN-Receptivo_Lanchonete'!$C15+'PC-BN-Receptivo_Lanchonete'!$C19)*$NB$12</f>
        <v>10000</v>
      </c>
      <c r="BY13" s="306">
        <f>IF($ND$12&lt;=BY2,1,0)*('PC-BN-Receptivo_Lanchonete'!$C15+'PC-BN-Receptivo_Lanchonete'!$C19)*$NB$12</f>
        <v>10000</v>
      </c>
      <c r="BZ13" s="306">
        <f>IF($ND$12&lt;=BZ2,1,0)*('PC-BN-Receptivo_Lanchonete'!$C15+'PC-BN-Receptivo_Lanchonete'!$C19)*$NB$12</f>
        <v>10000</v>
      </c>
      <c r="CA13" s="306">
        <f>IF($ND$12&lt;=CA2,1,0)*('PC-BN-Receptivo_Lanchonete'!$C15+'PC-BN-Receptivo_Lanchonete'!$C19)*$NB$12</f>
        <v>10000</v>
      </c>
      <c r="CB13" s="306">
        <f>IF($ND$12&lt;=CB2,1,0)*('PC-BN-Receptivo_Lanchonete'!$C15+'PC-BN-Receptivo_Lanchonete'!$C19)*$NB$12</f>
        <v>10000</v>
      </c>
      <c r="CC13" s="306">
        <f>IF($ND$12&lt;=CC2,1,0)*('PC-BN-Receptivo_Lanchonete'!$C15+'PC-BN-Receptivo_Lanchonete'!$C19)*$NB$12</f>
        <v>10000</v>
      </c>
      <c r="CD13" s="306">
        <f>IF($ND$12&lt;=CD2,1,0)*('PC-BN-Receptivo_Lanchonete'!$C15+'PC-BN-Receptivo_Lanchonete'!$C19)*$NB$12</f>
        <v>10000</v>
      </c>
      <c r="CE13" s="306">
        <f>IF($ND$12&lt;=CE2,1,0)*('PC-BN-Receptivo_Lanchonete'!$C15+'PC-BN-Receptivo_Lanchonete'!$C19)*$NB$12</f>
        <v>10000</v>
      </c>
      <c r="CF13" s="306">
        <f>IF($ND$12&lt;=CF2,1,0)*('PC-BN-Receptivo_Lanchonete'!$C15+'PC-BN-Receptivo_Lanchonete'!$C19)*$NB$12</f>
        <v>10000</v>
      </c>
      <c r="CG13" s="306">
        <f>IF($ND$12&lt;=CG2,1,0)*('PC-BN-Receptivo_Lanchonete'!$C15+'PC-BN-Receptivo_Lanchonete'!$C19)*$NB$12</f>
        <v>10000</v>
      </c>
      <c r="CH13" s="306">
        <f>IF($ND$12&lt;=CH2,1,0)*('PC-BN-Receptivo_Lanchonete'!$C15+'PC-BN-Receptivo_Lanchonete'!$C19)*$NB$12</f>
        <v>10000</v>
      </c>
      <c r="CI13" s="306">
        <f>IF($ND$12&lt;=CI2,1,0)*('PC-BN-Receptivo_Lanchonete'!$C15+'PC-BN-Receptivo_Lanchonete'!$C19)*$NB$12</f>
        <v>10000</v>
      </c>
      <c r="CJ13" s="306">
        <f>IF($ND$12&lt;=CJ2,1,0)*('PC-BN-Receptivo_Lanchonete'!$C15+'PC-BN-Receptivo_Lanchonete'!$C19)*$NB$12</f>
        <v>10000</v>
      </c>
      <c r="CK13" s="306">
        <f>IF($ND$12&lt;=CK2,1,0)*('PC-BN-Receptivo_Lanchonete'!$C15+'PC-BN-Receptivo_Lanchonete'!$C19)*$NB$12</f>
        <v>10000</v>
      </c>
      <c r="CL13" s="306">
        <f>IF($ND$12&lt;=CL2,1,0)*('PC-BN-Receptivo_Lanchonete'!$C15+'PC-BN-Receptivo_Lanchonete'!$C19)*$NB$12</f>
        <v>10000</v>
      </c>
      <c r="CM13" s="306">
        <f>IF($ND$12&lt;=CM2,1,0)*('PC-BN-Receptivo_Lanchonete'!$C15+'PC-BN-Receptivo_Lanchonete'!$C19)*$NB$12</f>
        <v>10000</v>
      </c>
      <c r="CN13" s="306">
        <f>IF($ND$12&lt;=CN2,1,0)*('PC-BN-Receptivo_Lanchonete'!$C15+'PC-BN-Receptivo_Lanchonete'!$C19)*$NB$12</f>
        <v>10000</v>
      </c>
      <c r="CO13" s="306">
        <f>IF($ND$12&lt;=CO2,1,0)*('PC-BN-Receptivo_Lanchonete'!$C15+'PC-BN-Receptivo_Lanchonete'!$C19)*$NB$12</f>
        <v>10000</v>
      </c>
      <c r="CP13" s="306">
        <f>IF($ND$12&lt;=CP2,1,0)*('PC-BN-Receptivo_Lanchonete'!$C15+'PC-BN-Receptivo_Lanchonete'!$C19)*$NB$12</f>
        <v>10000</v>
      </c>
      <c r="CQ13" s="306">
        <f>IF($ND$12&lt;=CQ2,1,0)*('PC-BN-Receptivo_Lanchonete'!$C15+'PC-BN-Receptivo_Lanchonete'!$C19)*$NB$12</f>
        <v>10000</v>
      </c>
      <c r="CR13" s="306">
        <f>IF($ND$12&lt;=CR2,1,0)*('PC-BN-Receptivo_Lanchonete'!$C15+'PC-BN-Receptivo_Lanchonete'!$C19)*$NB$12</f>
        <v>10000</v>
      </c>
      <c r="CS13" s="306">
        <f>IF($ND$12&lt;=CS2,1,0)*('PC-BN-Receptivo_Lanchonete'!$C15+'PC-BN-Receptivo_Lanchonete'!$C19)*$NB$12</f>
        <v>10000</v>
      </c>
      <c r="CT13" s="306">
        <f>IF($ND$12&lt;=CT2,1,0)*('PC-BN-Receptivo_Lanchonete'!$C15+'PC-BN-Receptivo_Lanchonete'!$C19)*$NB$12</f>
        <v>10000</v>
      </c>
      <c r="CU13" s="306">
        <f>IF($ND$12&lt;=CU2,1,0)*('PC-BN-Receptivo_Lanchonete'!$C15+'PC-BN-Receptivo_Lanchonete'!$C19)*$NB$12</f>
        <v>10000</v>
      </c>
      <c r="CV13" s="306">
        <f>IF($ND$12&lt;=CV2,1,0)*('PC-BN-Receptivo_Lanchonete'!$C15+'PC-BN-Receptivo_Lanchonete'!$C19)*$NB$12</f>
        <v>10000</v>
      </c>
      <c r="CW13" s="306">
        <f>IF($ND$12&lt;=CW2,1,0)*('PC-BN-Receptivo_Lanchonete'!$C15+'PC-BN-Receptivo_Lanchonete'!$C19)*$NB$12</f>
        <v>10000</v>
      </c>
      <c r="CX13" s="306">
        <f>IF($ND$12&lt;=CX2,1,0)*('PC-BN-Receptivo_Lanchonete'!$C15+'PC-BN-Receptivo_Lanchonete'!$C19)*$NB$12</f>
        <v>10000</v>
      </c>
      <c r="CY13" s="306">
        <f>IF($ND$12&lt;=CY2,1,0)*('PC-BN-Receptivo_Lanchonete'!$C15+'PC-BN-Receptivo_Lanchonete'!$C19)*$NB$12</f>
        <v>10000</v>
      </c>
      <c r="CZ13" s="306">
        <f>IF($ND$12&lt;=CZ2,1,0)*('PC-BN-Receptivo_Lanchonete'!$C15+'PC-BN-Receptivo_Lanchonete'!$C19)*$NB$12</f>
        <v>10000</v>
      </c>
      <c r="DA13" s="306">
        <f>IF($ND$12&lt;=DA2,1,0)*('PC-BN-Receptivo_Lanchonete'!$C15+'PC-BN-Receptivo_Lanchonete'!$C19)*$NB$12</f>
        <v>10000</v>
      </c>
      <c r="DB13" s="306">
        <f>IF($ND$12&lt;=DB2,1,0)*('PC-BN-Receptivo_Lanchonete'!$C15+'PC-BN-Receptivo_Lanchonete'!$C19)*$NB$12</f>
        <v>10000</v>
      </c>
      <c r="DC13" s="306">
        <f>IF($ND$12&lt;=DC2,1,0)*('PC-BN-Receptivo_Lanchonete'!$C15+'PC-BN-Receptivo_Lanchonete'!$C19)*$NB$12</f>
        <v>10000</v>
      </c>
      <c r="DD13" s="306">
        <f>IF($ND$12&lt;=DD2,1,0)*('PC-BN-Receptivo_Lanchonete'!$C15+'PC-BN-Receptivo_Lanchonete'!$C19)*$NB$12</f>
        <v>10000</v>
      </c>
      <c r="DE13" s="306">
        <f>IF($ND$12&lt;=DE2,1,0)*('PC-BN-Receptivo_Lanchonete'!$C15+'PC-BN-Receptivo_Lanchonete'!$C19)*$NB$12</f>
        <v>10000</v>
      </c>
      <c r="DF13" s="306">
        <f>IF($ND$12&lt;=DF2,1,0)*('PC-BN-Receptivo_Lanchonete'!$C15+'PC-BN-Receptivo_Lanchonete'!$C19)*$NB$12</f>
        <v>10000</v>
      </c>
      <c r="DG13" s="306">
        <f>IF($ND$12&lt;=DG2,1,0)*('PC-BN-Receptivo_Lanchonete'!$C15+'PC-BN-Receptivo_Lanchonete'!$C19)*$NB$12</f>
        <v>10000</v>
      </c>
      <c r="DH13" s="306">
        <f>IF($ND$12&lt;=DH2,1,0)*('PC-BN-Receptivo_Lanchonete'!$C15+'PC-BN-Receptivo_Lanchonete'!$C19)*$NB$12</f>
        <v>10000</v>
      </c>
      <c r="DI13" s="306">
        <f>IF($ND$12&lt;=DI2,1,0)*('PC-BN-Receptivo_Lanchonete'!$C15+'PC-BN-Receptivo_Lanchonete'!$C19)*$NB$12</f>
        <v>10000</v>
      </c>
      <c r="DJ13" s="306">
        <f>IF($ND$12&lt;=DJ2,1,0)*('PC-BN-Receptivo_Lanchonete'!$C15+'PC-BN-Receptivo_Lanchonete'!$C19)*$NB$12</f>
        <v>10000</v>
      </c>
      <c r="DK13" s="306">
        <f>IF($ND$12&lt;=DK2,1,0)*('PC-BN-Receptivo_Lanchonete'!$C15+'PC-BN-Receptivo_Lanchonete'!$C19)*$NB$12</f>
        <v>10000</v>
      </c>
      <c r="DL13" s="306">
        <f>IF($ND$12&lt;=DL2,1,0)*('PC-BN-Receptivo_Lanchonete'!$C15+'PC-BN-Receptivo_Lanchonete'!$C19)*$NB$12</f>
        <v>10000</v>
      </c>
      <c r="DM13" s="306">
        <f>IF($ND$12&lt;=DM2,1,0)*('PC-BN-Receptivo_Lanchonete'!$C15+'PC-BN-Receptivo_Lanchonete'!$C19)*$NB$12</f>
        <v>10000</v>
      </c>
      <c r="DN13" s="306">
        <f>IF($ND$12&lt;=DN2,1,0)*('PC-BN-Receptivo_Lanchonete'!$C15+'PC-BN-Receptivo_Lanchonete'!$C19)*$NB$12</f>
        <v>10000</v>
      </c>
      <c r="DO13" s="306">
        <f>IF($ND$12&lt;=DO2,1,0)*('PC-BN-Receptivo_Lanchonete'!$C15+'PC-BN-Receptivo_Lanchonete'!$C19)*$NB$12</f>
        <v>10000</v>
      </c>
      <c r="DP13" s="306">
        <f>IF($ND$12&lt;=DP2,1,0)*('PC-BN-Receptivo_Lanchonete'!$C15+'PC-BN-Receptivo_Lanchonete'!$C19)*$NB$12</f>
        <v>10000</v>
      </c>
      <c r="DQ13" s="306">
        <f>IF($ND$12&lt;=DQ2,1,0)*('PC-BN-Receptivo_Lanchonete'!$C15+'PC-BN-Receptivo_Lanchonete'!$C19)*$NB$12</f>
        <v>10000</v>
      </c>
      <c r="DR13" s="306">
        <f>IF($ND$12&lt;=DR2,1,0)*('PC-BN-Receptivo_Lanchonete'!$C15+'PC-BN-Receptivo_Lanchonete'!$C19)*$NB$12</f>
        <v>10000</v>
      </c>
      <c r="DS13" s="306">
        <f>IF($ND$12&lt;=DS2,1,0)*('PC-BN-Receptivo_Lanchonete'!$C15+'PC-BN-Receptivo_Lanchonete'!$C19)*$NB$12</f>
        <v>10000</v>
      </c>
      <c r="DT13" s="306">
        <f>IF($ND$12&lt;=DT2,1,0)*('PC-BN-Receptivo_Lanchonete'!$C15+'PC-BN-Receptivo_Lanchonete'!$C19)*$NB$12</f>
        <v>10000</v>
      </c>
      <c r="DU13" s="306">
        <f>IF($ND$12&lt;=DU2,1,0)*('PC-BN-Receptivo_Lanchonete'!$C15+'PC-BN-Receptivo_Lanchonete'!$C19)*$NB$12</f>
        <v>10000</v>
      </c>
      <c r="DV13" s="306">
        <f>IF($ND$12&lt;=DV2,1,0)*('PC-BN-Receptivo_Lanchonete'!$C15+'PC-BN-Receptivo_Lanchonete'!$C19)*$NB$12</f>
        <v>10000</v>
      </c>
      <c r="DW13" s="306">
        <f>IF($ND$12&lt;=DW2,1,0)*('PC-BN-Receptivo_Lanchonete'!$C15+'PC-BN-Receptivo_Lanchonete'!$C19)*$NB$12</f>
        <v>10000</v>
      </c>
      <c r="DX13" s="306">
        <f>IF($ND$12&lt;=DX2,1,0)*('PC-BN-Receptivo_Lanchonete'!$C15+'PC-BN-Receptivo_Lanchonete'!$C19)*$NB$12</f>
        <v>10000</v>
      </c>
      <c r="DY13" s="306">
        <f>IF($ND$12&lt;=DY2,1,0)*('PC-BN-Receptivo_Lanchonete'!$C15+'PC-BN-Receptivo_Lanchonete'!$C19)*$NB$12</f>
        <v>10000</v>
      </c>
      <c r="DZ13" s="306">
        <f>IF($ND$12&lt;=DZ2,1,0)*('PC-BN-Receptivo_Lanchonete'!$C15+'PC-BN-Receptivo_Lanchonete'!$C19)*$NB$12</f>
        <v>10000</v>
      </c>
      <c r="EA13" s="306">
        <f>IF($ND$12&lt;=EA2,1,0)*('PC-BN-Receptivo_Lanchonete'!$C15+'PC-BN-Receptivo_Lanchonete'!$C19)*$NB$12</f>
        <v>10000</v>
      </c>
      <c r="EB13" s="306">
        <f>IF($ND$12&lt;=EB2,1,0)*('PC-BN-Receptivo_Lanchonete'!$C15+'PC-BN-Receptivo_Lanchonete'!$C19)*$NB$12</f>
        <v>10000</v>
      </c>
      <c r="EC13" s="306">
        <f>IF($ND$12&lt;=EC2,1,0)*('PC-BN-Receptivo_Lanchonete'!$C15+'PC-BN-Receptivo_Lanchonete'!$C19)*$NB$12</f>
        <v>10000</v>
      </c>
      <c r="ED13" s="306">
        <f>IF($ND$12&lt;=ED2,1,0)*('PC-BN-Receptivo_Lanchonete'!$C15+'PC-BN-Receptivo_Lanchonete'!$C19)*$NB$12</f>
        <v>10000</v>
      </c>
      <c r="EE13" s="306">
        <f>IF($ND$12&lt;=EE2,1,0)*('PC-BN-Receptivo_Lanchonete'!$C15+'PC-BN-Receptivo_Lanchonete'!$C19)*$NB$12</f>
        <v>10000</v>
      </c>
      <c r="EF13" s="306">
        <f>IF($ND$12&lt;=EF2,1,0)*('PC-BN-Receptivo_Lanchonete'!$C15+'PC-BN-Receptivo_Lanchonete'!$C19)*$NB$12</f>
        <v>10000</v>
      </c>
      <c r="EG13" s="306">
        <f>IF($ND$12&lt;=EG2,1,0)*('PC-BN-Receptivo_Lanchonete'!$C15+'PC-BN-Receptivo_Lanchonete'!$C19)*$NB$12</f>
        <v>10000</v>
      </c>
      <c r="EH13" s="306">
        <f>IF($ND$12&lt;=EH2,1,0)*('PC-BN-Receptivo_Lanchonete'!$C15+'PC-BN-Receptivo_Lanchonete'!$C19)*$NB$12</f>
        <v>10000</v>
      </c>
      <c r="EI13" s="306">
        <f>IF($ND$12&lt;=EI2,1,0)*('PC-BN-Receptivo_Lanchonete'!$C15+'PC-BN-Receptivo_Lanchonete'!$C19)*$NB$12</f>
        <v>10000</v>
      </c>
      <c r="EJ13" s="306">
        <f>IF($ND$12&lt;=EJ2,1,0)*('PC-BN-Receptivo_Lanchonete'!$C15+'PC-BN-Receptivo_Lanchonete'!$C19)*$NB$12</f>
        <v>10000</v>
      </c>
      <c r="EK13" s="306">
        <f>IF($ND$12&lt;=EK2,1,0)*('PC-BN-Receptivo_Lanchonete'!$C15+'PC-BN-Receptivo_Lanchonete'!$C19)*$NB$12</f>
        <v>10000</v>
      </c>
      <c r="EL13" s="306">
        <f>IF($ND$12&lt;=EL2,1,0)*('PC-BN-Receptivo_Lanchonete'!$C15+'PC-BN-Receptivo_Lanchonete'!$C19)*$NB$12</f>
        <v>10000</v>
      </c>
      <c r="EM13" s="306">
        <f>IF($ND$12&lt;=EM2,1,0)*('PC-BN-Receptivo_Lanchonete'!$C15+'PC-BN-Receptivo_Lanchonete'!$C19)*$NB$12</f>
        <v>10000</v>
      </c>
      <c r="EN13" s="306">
        <f>IF($ND$12&lt;=EN2,1,0)*('PC-BN-Receptivo_Lanchonete'!$C15+'PC-BN-Receptivo_Lanchonete'!$C19)*$NB$12</f>
        <v>10000</v>
      </c>
      <c r="EO13" s="306">
        <f>IF($ND$12&lt;=EO2,1,0)*('PC-BN-Receptivo_Lanchonete'!$C15+'PC-BN-Receptivo_Lanchonete'!$C19)*$NB$12</f>
        <v>10000</v>
      </c>
      <c r="EP13" s="306">
        <f>IF($ND$12&lt;=EP2,1,0)*('PC-BN-Receptivo_Lanchonete'!$C15+'PC-BN-Receptivo_Lanchonete'!$C19)*$NB$12</f>
        <v>10000</v>
      </c>
      <c r="EQ13" s="306">
        <f>IF($ND$12&lt;=EQ2,1,0)*('PC-BN-Receptivo_Lanchonete'!$C15+'PC-BN-Receptivo_Lanchonete'!$C19)*$NB$12</f>
        <v>10000</v>
      </c>
      <c r="ER13" s="306">
        <f>IF($ND$12&lt;=ER2,1,0)*('PC-BN-Receptivo_Lanchonete'!$C15+'PC-BN-Receptivo_Lanchonete'!$C19)*$NB$12</f>
        <v>10000</v>
      </c>
      <c r="ES13" s="306">
        <f>IF($ND$12&lt;=ES2,1,0)*('PC-BN-Receptivo_Lanchonete'!$C15+'PC-BN-Receptivo_Lanchonete'!$C19)*$NB$12</f>
        <v>10000</v>
      </c>
      <c r="ET13" s="306">
        <f>IF($ND$12&lt;=ET2,1,0)*('PC-BN-Receptivo_Lanchonete'!$C15+'PC-BN-Receptivo_Lanchonete'!$C19)*$NB$12</f>
        <v>10000</v>
      </c>
      <c r="EU13" s="306">
        <f>IF($ND$12&lt;=EU2,1,0)*('PC-BN-Receptivo_Lanchonete'!$C15+'PC-BN-Receptivo_Lanchonete'!$C19)*$NB$12</f>
        <v>10000</v>
      </c>
      <c r="EV13" s="306">
        <f>IF($ND$12&lt;=EV2,1,0)*('PC-BN-Receptivo_Lanchonete'!$C15+'PC-BN-Receptivo_Lanchonete'!$C19)*$NB$12</f>
        <v>10000</v>
      </c>
      <c r="EW13" s="306">
        <f>IF($ND$12&lt;=EW2,1,0)*('PC-BN-Receptivo_Lanchonete'!$C15+'PC-BN-Receptivo_Lanchonete'!$C19)*$NB$12</f>
        <v>10000</v>
      </c>
      <c r="EX13" s="306">
        <f>IF($ND$12&lt;=EX2,1,0)*('PC-BN-Receptivo_Lanchonete'!$C15+'PC-BN-Receptivo_Lanchonete'!$C19)*$NB$12</f>
        <v>10000</v>
      </c>
      <c r="EY13" s="306">
        <f>IF($ND$12&lt;=EY2,1,0)*('PC-BN-Receptivo_Lanchonete'!$C15+'PC-BN-Receptivo_Lanchonete'!$C19)*$NB$12</f>
        <v>10000</v>
      </c>
      <c r="EZ13" s="306">
        <f>IF($ND$12&lt;=EZ2,1,0)*('PC-BN-Receptivo_Lanchonete'!$C15+'PC-BN-Receptivo_Lanchonete'!$C19)*$NB$12</f>
        <v>10000</v>
      </c>
      <c r="FA13" s="306">
        <f>IF($ND$12&lt;=FA2,1,0)*('PC-BN-Receptivo_Lanchonete'!$C15+'PC-BN-Receptivo_Lanchonete'!$C19)*$NB$12</f>
        <v>10000</v>
      </c>
      <c r="FB13" s="306">
        <f>IF($ND$12&lt;=FB2,1,0)*('PC-BN-Receptivo_Lanchonete'!$C15+'PC-BN-Receptivo_Lanchonete'!$C19)*$NB$12</f>
        <v>10000</v>
      </c>
      <c r="FC13" s="306">
        <f>IF($ND$12&lt;=FC2,1,0)*('PC-BN-Receptivo_Lanchonete'!$C15+'PC-BN-Receptivo_Lanchonete'!$C19)*$NB$12</f>
        <v>10000</v>
      </c>
      <c r="FD13" s="306">
        <f>IF($ND$12&lt;=FD2,1,0)*('PC-BN-Receptivo_Lanchonete'!$C15+'PC-BN-Receptivo_Lanchonete'!$C19)*$NB$12</f>
        <v>10000</v>
      </c>
      <c r="FE13" s="306">
        <f>IF($ND$12&lt;=FE2,1,0)*('PC-BN-Receptivo_Lanchonete'!$C15+'PC-BN-Receptivo_Lanchonete'!$C19)*$NB$12</f>
        <v>10000</v>
      </c>
      <c r="FF13" s="306">
        <f>IF($ND$12&lt;=FF2,1,0)*('PC-BN-Receptivo_Lanchonete'!$C15+'PC-BN-Receptivo_Lanchonete'!$C19)*$NB$12</f>
        <v>10000</v>
      </c>
      <c r="FG13" s="306">
        <f>IF($ND$12&lt;=FG2,1,0)*('PC-BN-Receptivo_Lanchonete'!$C15+'PC-BN-Receptivo_Lanchonete'!$C19)*$NB$12</f>
        <v>10000</v>
      </c>
      <c r="FH13" s="306">
        <f>IF($ND$12&lt;=FH2,1,0)*('PC-BN-Receptivo_Lanchonete'!$C15+'PC-BN-Receptivo_Lanchonete'!$C19)*$NB$12</f>
        <v>10000</v>
      </c>
      <c r="FI13" s="306">
        <f>IF($ND$12&lt;=FI2,1,0)*('PC-BN-Receptivo_Lanchonete'!$C15+'PC-BN-Receptivo_Lanchonete'!$C19)*$NB$12</f>
        <v>10000</v>
      </c>
      <c r="FJ13" s="306">
        <f>IF($ND$12&lt;=FJ2,1,0)*('PC-BN-Receptivo_Lanchonete'!$C15+'PC-BN-Receptivo_Lanchonete'!$C19)*$NB$12</f>
        <v>10000</v>
      </c>
      <c r="FK13" s="306">
        <f>IF($ND$12&lt;=FK2,1,0)*('PC-BN-Receptivo_Lanchonete'!$C15+'PC-BN-Receptivo_Lanchonete'!$C19)*$NB$12</f>
        <v>10000</v>
      </c>
      <c r="FL13" s="306">
        <f>IF($ND$12&lt;=FL2,1,0)*('PC-BN-Receptivo_Lanchonete'!$C15+'PC-BN-Receptivo_Lanchonete'!$C19)*$NB$12</f>
        <v>10000</v>
      </c>
      <c r="FM13" s="306">
        <f>IF($ND$12&lt;=FM2,1,0)*('PC-BN-Receptivo_Lanchonete'!$C15+'PC-BN-Receptivo_Lanchonete'!$C19)*$NB$12</f>
        <v>10000</v>
      </c>
      <c r="FN13" s="306">
        <f>IF($ND$12&lt;=FN2,1,0)*('PC-BN-Receptivo_Lanchonete'!$C15+'PC-BN-Receptivo_Lanchonete'!$C19)*$NB$12</f>
        <v>10000</v>
      </c>
      <c r="FO13" s="306">
        <f>IF($ND$12&lt;=FO2,1,0)*('PC-BN-Receptivo_Lanchonete'!$C15+'PC-BN-Receptivo_Lanchonete'!$C19)*$NB$12</f>
        <v>10000</v>
      </c>
      <c r="FP13" s="306">
        <f>IF($ND$12&lt;=FP2,1,0)*('PC-BN-Receptivo_Lanchonete'!$C15+'PC-BN-Receptivo_Lanchonete'!$C19)*$NB$12</f>
        <v>10000</v>
      </c>
      <c r="FQ13" s="306">
        <f>IF($ND$12&lt;=FQ2,1,0)*('PC-BN-Receptivo_Lanchonete'!$C15+'PC-BN-Receptivo_Lanchonete'!$C19)*$NB$12</f>
        <v>10000</v>
      </c>
      <c r="FR13" s="306">
        <f>IF($ND$12&lt;=FR2,1,0)*('PC-BN-Receptivo_Lanchonete'!$C15+'PC-BN-Receptivo_Lanchonete'!$C19)*$NB$12</f>
        <v>10000</v>
      </c>
      <c r="FS13" s="306">
        <f>IF($ND$12&lt;=FS2,1,0)*('PC-BN-Receptivo_Lanchonete'!$C15+'PC-BN-Receptivo_Lanchonete'!$C19)*$NB$12</f>
        <v>10000</v>
      </c>
      <c r="FT13" s="306">
        <f>IF($ND$12&lt;=FT2,1,0)*('PC-BN-Receptivo_Lanchonete'!$C15+'PC-BN-Receptivo_Lanchonete'!$C19)*$NB$12</f>
        <v>10000</v>
      </c>
      <c r="FU13" s="306">
        <f>IF($ND$12&lt;=FU2,1,0)*('PC-BN-Receptivo_Lanchonete'!$C15+'PC-BN-Receptivo_Lanchonete'!$C19)*$NB$12</f>
        <v>10000</v>
      </c>
      <c r="FV13" s="306">
        <f>IF($ND$12&lt;=FV2,1,0)*('PC-BN-Receptivo_Lanchonete'!$C15+'PC-BN-Receptivo_Lanchonete'!$C19)*$NB$12</f>
        <v>10000</v>
      </c>
      <c r="FW13" s="306">
        <f>IF($ND$12&lt;=FW2,1,0)*('PC-BN-Receptivo_Lanchonete'!$C15+'PC-BN-Receptivo_Lanchonete'!$C19)*$NB$12</f>
        <v>10000</v>
      </c>
      <c r="FX13" s="306">
        <f>IF($ND$12&lt;=FX2,1,0)*('PC-BN-Receptivo_Lanchonete'!$C15+'PC-BN-Receptivo_Lanchonete'!$C19)*$NB$12</f>
        <v>10000</v>
      </c>
      <c r="FY13" s="306">
        <f>IF($ND$12&lt;=FY2,1,0)*('PC-BN-Receptivo_Lanchonete'!$C15+'PC-BN-Receptivo_Lanchonete'!$C19)*$NB$12</f>
        <v>10000</v>
      </c>
      <c r="FZ13" s="306">
        <f>IF($ND$12&lt;=FZ2,1,0)*('PC-BN-Receptivo_Lanchonete'!$C15+'PC-BN-Receptivo_Lanchonete'!$C19)*$NB$12</f>
        <v>10000</v>
      </c>
      <c r="GA13" s="306">
        <f>IF($ND$12&lt;=GA2,1,0)*('PC-BN-Receptivo_Lanchonete'!$C15+'PC-BN-Receptivo_Lanchonete'!$C19)*$NB$12</f>
        <v>10000</v>
      </c>
      <c r="GB13" s="306">
        <f>IF($ND$12&lt;=GB2,1,0)*('PC-BN-Receptivo_Lanchonete'!$C15+'PC-BN-Receptivo_Lanchonete'!$C19)*$NB$12</f>
        <v>10000</v>
      </c>
      <c r="GC13" s="306">
        <f>IF($ND$12&lt;=GC2,1,0)*('PC-BN-Receptivo_Lanchonete'!$C15+'PC-BN-Receptivo_Lanchonete'!$C19)*$NB$12</f>
        <v>10000</v>
      </c>
      <c r="GD13" s="306">
        <f>IF($ND$12&lt;=GD2,1,0)*('PC-BN-Receptivo_Lanchonete'!$C15+'PC-BN-Receptivo_Lanchonete'!$C19)*$NB$12</f>
        <v>10000</v>
      </c>
      <c r="GE13" s="306">
        <f>IF($ND$12&lt;=GE2,1,0)*('PC-BN-Receptivo_Lanchonete'!$C15+'PC-BN-Receptivo_Lanchonete'!$C19)*$NB$12</f>
        <v>10000</v>
      </c>
      <c r="GF13" s="306">
        <f>IF($ND$12&lt;=GF2,1,0)*('PC-BN-Receptivo_Lanchonete'!$C15+'PC-BN-Receptivo_Lanchonete'!$C19)*$NB$12</f>
        <v>10000</v>
      </c>
      <c r="GG13" s="306">
        <f>IF($ND$12&lt;=GG2,1,0)*('PC-BN-Receptivo_Lanchonete'!$C15+'PC-BN-Receptivo_Lanchonete'!$C19)*$NB$12</f>
        <v>10000</v>
      </c>
      <c r="GH13" s="306">
        <f>IF($ND$12&lt;=GH2,1,0)*('PC-BN-Receptivo_Lanchonete'!$C15+'PC-BN-Receptivo_Lanchonete'!$C19)*$NB$12</f>
        <v>10000</v>
      </c>
      <c r="GI13" s="306">
        <f>IF($ND$12&lt;=GI2,1,0)*('PC-BN-Receptivo_Lanchonete'!$C15+'PC-BN-Receptivo_Lanchonete'!$C19)*$NB$12</f>
        <v>10000</v>
      </c>
      <c r="GJ13" s="306">
        <f>IF($ND$12&lt;=GJ2,1,0)*('PC-BN-Receptivo_Lanchonete'!$C15+'PC-BN-Receptivo_Lanchonete'!$C19)*$NB$12</f>
        <v>10000</v>
      </c>
      <c r="GK13" s="306">
        <f>IF($ND$12&lt;=GK2,1,0)*('PC-BN-Receptivo_Lanchonete'!$C15+'PC-BN-Receptivo_Lanchonete'!$C19)*$NB$12</f>
        <v>10000</v>
      </c>
      <c r="GL13" s="306">
        <f>IF($ND$12&lt;=GL2,1,0)*('PC-BN-Receptivo_Lanchonete'!$C15+'PC-BN-Receptivo_Lanchonete'!$C19)*$NB$12</f>
        <v>10000</v>
      </c>
      <c r="GM13" s="306">
        <f>IF($ND$12&lt;=GM2,1,0)*('PC-BN-Receptivo_Lanchonete'!$C15+'PC-BN-Receptivo_Lanchonete'!$C19)*$NB$12</f>
        <v>10000</v>
      </c>
      <c r="GN13" s="306">
        <f>IF($ND$12&lt;=GN2,1,0)*('PC-BN-Receptivo_Lanchonete'!$C15+'PC-BN-Receptivo_Lanchonete'!$C19)*$NB$12</f>
        <v>10000</v>
      </c>
      <c r="GO13" s="306">
        <f>IF($ND$12&lt;=GO2,1,0)*('PC-BN-Receptivo_Lanchonete'!$C15+'PC-BN-Receptivo_Lanchonete'!$C19)*$NB$12</f>
        <v>10000</v>
      </c>
      <c r="GP13" s="306">
        <f>IF($ND$12&lt;=GP2,1,0)*('PC-BN-Receptivo_Lanchonete'!$C15+'PC-BN-Receptivo_Lanchonete'!$C19)*$NB$12</f>
        <v>10000</v>
      </c>
      <c r="GQ13" s="306">
        <f>IF($ND$12&lt;=GQ2,1,0)*('PC-BN-Receptivo_Lanchonete'!$C15+'PC-BN-Receptivo_Lanchonete'!$C19)*$NB$12</f>
        <v>10000</v>
      </c>
      <c r="GR13" s="306">
        <f>IF($ND$12&lt;=GR2,1,0)*('PC-BN-Receptivo_Lanchonete'!$C15+'PC-BN-Receptivo_Lanchonete'!$C19)*$NB$12</f>
        <v>10000</v>
      </c>
      <c r="GS13" s="306">
        <f>IF($ND$12&lt;=GS2,1,0)*('PC-BN-Receptivo_Lanchonete'!$C15+'PC-BN-Receptivo_Lanchonete'!$C19)*$NB$12</f>
        <v>10000</v>
      </c>
      <c r="GT13" s="306">
        <f>IF($ND$12&lt;=GT2,1,0)*('PC-BN-Receptivo_Lanchonete'!$C15+'PC-BN-Receptivo_Lanchonete'!$C19)*$NB$12</f>
        <v>10000</v>
      </c>
      <c r="GU13" s="306">
        <f>IF($ND$12&lt;=GU2,1,0)*('PC-BN-Receptivo_Lanchonete'!$C15+'PC-BN-Receptivo_Lanchonete'!$C19)*$NB$12</f>
        <v>10000</v>
      </c>
      <c r="GV13" s="306">
        <f>IF($ND$12&lt;=GV2,1,0)*('PC-BN-Receptivo_Lanchonete'!$C15+'PC-BN-Receptivo_Lanchonete'!$C19)*$NB$12</f>
        <v>10000</v>
      </c>
      <c r="GW13" s="306">
        <f>IF($ND$12&lt;=GW2,1,0)*('PC-BN-Receptivo_Lanchonete'!$C15+'PC-BN-Receptivo_Lanchonete'!$C19)*$NB$12</f>
        <v>10000</v>
      </c>
      <c r="GX13" s="306">
        <f>IF($ND$12&lt;=GX2,1,0)*('PC-BN-Receptivo_Lanchonete'!$C15+'PC-BN-Receptivo_Lanchonete'!$C19)*$NB$12</f>
        <v>10000</v>
      </c>
      <c r="GY13" s="306">
        <f>IF($ND$12&lt;=GY2,1,0)*('PC-BN-Receptivo_Lanchonete'!$C15+'PC-BN-Receptivo_Lanchonete'!$C19)*$NB$12</f>
        <v>10000</v>
      </c>
      <c r="GZ13" s="306">
        <f>IF($ND$12&lt;=GZ2,1,0)*('PC-BN-Receptivo_Lanchonete'!$C15+'PC-BN-Receptivo_Lanchonete'!$C19)*$NB$12</f>
        <v>10000</v>
      </c>
      <c r="HA13" s="306">
        <f>IF($ND$12&lt;=HA2,1,0)*('PC-BN-Receptivo_Lanchonete'!$C15+'PC-BN-Receptivo_Lanchonete'!$C19)*$NB$12</f>
        <v>10000</v>
      </c>
      <c r="HB13" s="306">
        <f>IF($ND$12&lt;=HB2,1,0)*('PC-BN-Receptivo_Lanchonete'!$C15+'PC-BN-Receptivo_Lanchonete'!$C19)*$NB$12</f>
        <v>10000</v>
      </c>
      <c r="HC13" s="306">
        <f>IF($ND$12&lt;=HC2,1,0)*('PC-BN-Receptivo_Lanchonete'!$C15+'PC-BN-Receptivo_Lanchonete'!$C19)*$NB$12</f>
        <v>10000</v>
      </c>
      <c r="HD13" s="306">
        <f>IF($ND$12&lt;=HD2,1,0)*('PC-BN-Receptivo_Lanchonete'!$C15+'PC-BN-Receptivo_Lanchonete'!$C19)*$NB$12</f>
        <v>10000</v>
      </c>
      <c r="HE13" s="306">
        <f>IF($ND$12&lt;=HE2,1,0)*('PC-BN-Receptivo_Lanchonete'!$C15+'PC-BN-Receptivo_Lanchonete'!$C19)*$NB$12</f>
        <v>10000</v>
      </c>
      <c r="HF13" s="306">
        <f>IF($ND$12&lt;=HF2,1,0)*('PC-BN-Receptivo_Lanchonete'!$C15+'PC-BN-Receptivo_Lanchonete'!$C19)*$NB$12</f>
        <v>10000</v>
      </c>
      <c r="HG13" s="306">
        <f>IF($ND$12&lt;=HG2,1,0)*('PC-BN-Receptivo_Lanchonete'!$C15+'PC-BN-Receptivo_Lanchonete'!$C19)*$NB$12</f>
        <v>10000</v>
      </c>
      <c r="HH13" s="306">
        <f>IF($ND$12&lt;=HH2,1,0)*('PC-BN-Receptivo_Lanchonete'!$C15+'PC-BN-Receptivo_Lanchonete'!$C19)*$NB$12</f>
        <v>10000</v>
      </c>
      <c r="HI13" s="306">
        <f>IF($ND$12&lt;=HI2,1,0)*('PC-BN-Receptivo_Lanchonete'!$C15+'PC-BN-Receptivo_Lanchonete'!$C19)*$NB$12</f>
        <v>10000</v>
      </c>
      <c r="HJ13" s="306">
        <f>IF($ND$12&lt;=HJ2,1,0)*('PC-BN-Receptivo_Lanchonete'!$C15+'PC-BN-Receptivo_Lanchonete'!$C19)*$NB$12</f>
        <v>10000</v>
      </c>
      <c r="HK13" s="306">
        <f>IF($ND$12&lt;=HK2,1,0)*('PC-BN-Receptivo_Lanchonete'!$C15+'PC-BN-Receptivo_Lanchonete'!$C19)*$NB$12</f>
        <v>10000</v>
      </c>
      <c r="HL13" s="306">
        <f>IF($ND$12&lt;=HL2,1,0)*('PC-BN-Receptivo_Lanchonete'!$C15+'PC-BN-Receptivo_Lanchonete'!$C19)*$NB$12</f>
        <v>10000</v>
      </c>
      <c r="HM13" s="306">
        <f>IF($ND$12&lt;=HM2,1,0)*('PC-BN-Receptivo_Lanchonete'!$C15+'PC-BN-Receptivo_Lanchonete'!$C19)*$NB$12</f>
        <v>10000</v>
      </c>
      <c r="HN13" s="306">
        <f>IF($ND$12&lt;=HN2,1,0)*('PC-BN-Receptivo_Lanchonete'!$C15+'PC-BN-Receptivo_Lanchonete'!$C19)*$NB$12</f>
        <v>10000</v>
      </c>
      <c r="HO13" s="306">
        <f>IF($ND$12&lt;=HO2,1,0)*('PC-BN-Receptivo_Lanchonete'!$C15+'PC-BN-Receptivo_Lanchonete'!$C19)*$NB$12</f>
        <v>10000</v>
      </c>
      <c r="HP13" s="306">
        <f>IF($ND$12&lt;=HP2,1,0)*('PC-BN-Receptivo_Lanchonete'!$C15+'PC-BN-Receptivo_Lanchonete'!$C19)*$NB$12</f>
        <v>10000</v>
      </c>
      <c r="HQ13" s="306">
        <f>IF($ND$12&lt;=HQ2,1,0)*('PC-BN-Receptivo_Lanchonete'!$C15+'PC-BN-Receptivo_Lanchonete'!$C19)*$NB$12</f>
        <v>10000</v>
      </c>
      <c r="HR13" s="306">
        <f>IF($ND$12&lt;=HR2,1,0)*('PC-BN-Receptivo_Lanchonete'!$C15+'PC-BN-Receptivo_Lanchonete'!$C19)*$NB$12</f>
        <v>10000</v>
      </c>
      <c r="HS13" s="306">
        <f>IF($ND$12&lt;=HS2,1,0)*('PC-BN-Receptivo_Lanchonete'!$C15+'PC-BN-Receptivo_Lanchonete'!$C19)*$NB$12</f>
        <v>10000</v>
      </c>
      <c r="HT13" s="306">
        <f>IF($ND$12&lt;=HT2,1,0)*('PC-BN-Receptivo_Lanchonete'!$C15+'PC-BN-Receptivo_Lanchonete'!$C19)*$NB$12</f>
        <v>10000</v>
      </c>
      <c r="HU13" s="306">
        <f>IF($ND$12&lt;=HU2,1,0)*('PC-BN-Receptivo_Lanchonete'!$C15+'PC-BN-Receptivo_Lanchonete'!$C19)*$NB$12</f>
        <v>10000</v>
      </c>
      <c r="HV13" s="306">
        <f>IF($ND$12&lt;=HV2,1,0)*('PC-BN-Receptivo_Lanchonete'!$C15+'PC-BN-Receptivo_Lanchonete'!$C19)*$NB$12</f>
        <v>10000</v>
      </c>
      <c r="HW13" s="306">
        <f>IF($ND$12&lt;=HW2,1,0)*('PC-BN-Receptivo_Lanchonete'!$C15+'PC-BN-Receptivo_Lanchonete'!$C19)*$NB$12</f>
        <v>10000</v>
      </c>
      <c r="HX13" s="306">
        <f>IF($ND$12&lt;=HX2,1,0)*('PC-BN-Receptivo_Lanchonete'!$C15+'PC-BN-Receptivo_Lanchonete'!$C19)*$NB$12</f>
        <v>10000</v>
      </c>
      <c r="HY13" s="306">
        <f>IF($ND$12&lt;=HY2,1,0)*('PC-BN-Receptivo_Lanchonete'!$C15+'PC-BN-Receptivo_Lanchonete'!$C19)*$NB$12</f>
        <v>10000</v>
      </c>
      <c r="HZ13" s="306">
        <f>IF($ND$12&lt;=HZ2,1,0)*('PC-BN-Receptivo_Lanchonete'!$C15+'PC-BN-Receptivo_Lanchonete'!$C19)*$NB$12</f>
        <v>10000</v>
      </c>
      <c r="IA13" s="306">
        <f>IF($ND$12&lt;=IA2,1,0)*('PC-BN-Receptivo_Lanchonete'!$C15+'PC-BN-Receptivo_Lanchonete'!$C19)*$NB$12</f>
        <v>10000</v>
      </c>
      <c r="IB13" s="306">
        <f>IF($ND$12&lt;=IB2,1,0)*('PC-BN-Receptivo_Lanchonete'!$C15+'PC-BN-Receptivo_Lanchonete'!$C19)*$NB$12</f>
        <v>10000</v>
      </c>
      <c r="IC13" s="306">
        <f>IF($ND$12&lt;=IC2,1,0)*('PC-BN-Receptivo_Lanchonete'!$C15+'PC-BN-Receptivo_Lanchonete'!$C19)*$NB$12</f>
        <v>10000</v>
      </c>
      <c r="ID13" s="306">
        <f>IF($ND$12&lt;=ID2,1,0)*('PC-BN-Receptivo_Lanchonete'!$C15+'PC-BN-Receptivo_Lanchonete'!$C19)*$NB$12</f>
        <v>10000</v>
      </c>
      <c r="IE13" s="306">
        <f>IF($ND$12&lt;=IE2,1,0)*('PC-BN-Receptivo_Lanchonete'!$C15+'PC-BN-Receptivo_Lanchonete'!$C19)*$NB$12</f>
        <v>10000</v>
      </c>
      <c r="IF13" s="306">
        <f>IF($ND$12&lt;=IF2,1,0)*('PC-BN-Receptivo_Lanchonete'!$C15+'PC-BN-Receptivo_Lanchonete'!$C19)*$NB$12</f>
        <v>10000</v>
      </c>
      <c r="IG13" s="306">
        <f>IF($ND$12&lt;=IG2,1,0)*('PC-BN-Receptivo_Lanchonete'!$C15+'PC-BN-Receptivo_Lanchonete'!$C19)*$NB$12</f>
        <v>10000</v>
      </c>
      <c r="IH13" s="306">
        <f>IF($ND$12&lt;=IH2,1,0)*('PC-BN-Receptivo_Lanchonete'!$C15+'PC-BN-Receptivo_Lanchonete'!$C19)*$NB$12</f>
        <v>10000</v>
      </c>
      <c r="II13" s="306">
        <f>IF($ND$12&lt;=II2,1,0)*('PC-BN-Receptivo_Lanchonete'!$C15+'PC-BN-Receptivo_Lanchonete'!$C19)*$NB$12</f>
        <v>10000</v>
      </c>
      <c r="IJ13" s="306">
        <f>IF($ND$12&lt;=IJ2,1,0)*('PC-BN-Receptivo_Lanchonete'!$C15+'PC-BN-Receptivo_Lanchonete'!$C19)*$NB$12</f>
        <v>10000</v>
      </c>
      <c r="IK13" s="306">
        <f>IF($ND$12&lt;=IK2,1,0)*('PC-BN-Receptivo_Lanchonete'!$C15+'PC-BN-Receptivo_Lanchonete'!$C19)*$NB$12</f>
        <v>10000</v>
      </c>
      <c r="IL13" s="306">
        <f>IF($ND$12&lt;=IL2,1,0)*('PC-BN-Receptivo_Lanchonete'!$C15+'PC-BN-Receptivo_Lanchonete'!$C19)*$NB$12</f>
        <v>10000</v>
      </c>
      <c r="IM13" s="306">
        <f>IF($ND$12&lt;=IM2,1,0)*('PC-BN-Receptivo_Lanchonete'!$C15+'PC-BN-Receptivo_Lanchonete'!$C19)*$NB$12</f>
        <v>10000</v>
      </c>
      <c r="IN13" s="306">
        <f>IF($ND$12&lt;=IN2,1,0)*('PC-BN-Receptivo_Lanchonete'!$C15+'PC-BN-Receptivo_Lanchonete'!$C19)*$NB$12</f>
        <v>10000</v>
      </c>
      <c r="IO13" s="306">
        <f>IF($ND$12&lt;=IO2,1,0)*('PC-BN-Receptivo_Lanchonete'!$C15+'PC-BN-Receptivo_Lanchonete'!$C19)*$NB$12</f>
        <v>10000</v>
      </c>
      <c r="IP13" s="306">
        <f>IF($ND$12&lt;=IP2,1,0)*('PC-BN-Receptivo_Lanchonete'!$C15+'PC-BN-Receptivo_Lanchonete'!$C19)*$NB$12</f>
        <v>10000</v>
      </c>
      <c r="IQ13" s="306">
        <f>IF($ND$12&lt;=IQ2,1,0)*('PC-BN-Receptivo_Lanchonete'!$C15+'PC-BN-Receptivo_Lanchonete'!$C19)*$NB$12</f>
        <v>10000</v>
      </c>
      <c r="IR13" s="306">
        <f>IF($ND$12&lt;=IR2,1,0)*('PC-BN-Receptivo_Lanchonete'!$C15+'PC-BN-Receptivo_Lanchonete'!$C19)*$NB$12</f>
        <v>10000</v>
      </c>
      <c r="IS13" s="306">
        <f>IF($ND$12&lt;=IS2,1,0)*('PC-BN-Receptivo_Lanchonete'!$C15+'PC-BN-Receptivo_Lanchonete'!$C19)*$NB$12</f>
        <v>10000</v>
      </c>
      <c r="IT13" s="306">
        <f>IF($ND$12&lt;=IT2,1,0)*('PC-BN-Receptivo_Lanchonete'!$C15+'PC-BN-Receptivo_Lanchonete'!$C19)*$NB$12</f>
        <v>10000</v>
      </c>
      <c r="IU13" s="306">
        <f>IF($ND$12&lt;=IU2,1,0)*('PC-BN-Receptivo_Lanchonete'!$C15+'PC-BN-Receptivo_Lanchonete'!$C19)*$NB$12</f>
        <v>10000</v>
      </c>
      <c r="IV13" s="306">
        <f>IF($ND$12&lt;=IV2,1,0)*('PC-BN-Receptivo_Lanchonete'!$C15+'PC-BN-Receptivo_Lanchonete'!$C19)*$NB$12</f>
        <v>10000</v>
      </c>
      <c r="IW13" s="306">
        <f>IF($ND$12&lt;=IW2,1,0)*('PC-BN-Receptivo_Lanchonete'!$C15+'PC-BN-Receptivo_Lanchonete'!$C19)*$NB$12</f>
        <v>10000</v>
      </c>
      <c r="IX13" s="306">
        <f>IF($ND$12&lt;=IX2,1,0)*('PC-BN-Receptivo_Lanchonete'!$C15+'PC-BN-Receptivo_Lanchonete'!$C19)*$NB$12</f>
        <v>10000</v>
      </c>
      <c r="IY13" s="306">
        <f>IF($ND$12&lt;=IY2,1,0)*('PC-BN-Receptivo_Lanchonete'!$C15+'PC-BN-Receptivo_Lanchonete'!$C19)*$NB$12</f>
        <v>10000</v>
      </c>
      <c r="IZ13" s="306">
        <f>IF($ND$12&lt;=IZ2,1,0)*('PC-BN-Receptivo_Lanchonete'!$C15+'PC-BN-Receptivo_Lanchonete'!$C19)*$NB$12</f>
        <v>10000</v>
      </c>
      <c r="JA13" s="306">
        <f>IF($ND$12&lt;=JA2,1,0)*('PC-BN-Receptivo_Lanchonete'!$C15+'PC-BN-Receptivo_Lanchonete'!$C19)*$NB$12</f>
        <v>10000</v>
      </c>
      <c r="JB13" s="306">
        <f>IF($ND$12&lt;=JB2,1,0)*('PC-BN-Receptivo_Lanchonete'!$C15+'PC-BN-Receptivo_Lanchonete'!$C19)*$NB$12</f>
        <v>10000</v>
      </c>
      <c r="JC13" s="306">
        <f>IF($ND$12&lt;=JC2,1,0)*('PC-BN-Receptivo_Lanchonete'!$C15+'PC-BN-Receptivo_Lanchonete'!$C19)*$NB$12</f>
        <v>10000</v>
      </c>
      <c r="JD13" s="306">
        <f>IF($ND$12&lt;=JD2,1,0)*('PC-BN-Receptivo_Lanchonete'!$C15+'PC-BN-Receptivo_Lanchonete'!$C19)*$NB$12</f>
        <v>10000</v>
      </c>
      <c r="JE13" s="306">
        <f>IF($ND$12&lt;=JE2,1,0)*('PC-BN-Receptivo_Lanchonete'!$C15+'PC-BN-Receptivo_Lanchonete'!$C19)*$NB$12</f>
        <v>10000</v>
      </c>
      <c r="JF13" s="306">
        <f>IF($ND$12&lt;=JF2,1,0)*('PC-BN-Receptivo_Lanchonete'!$C15+'PC-BN-Receptivo_Lanchonete'!$C19)*$NB$12</f>
        <v>10000</v>
      </c>
      <c r="JG13" s="306">
        <f>IF($ND$12&lt;=JG2,1,0)*('PC-BN-Receptivo_Lanchonete'!$C15+'PC-BN-Receptivo_Lanchonete'!$C19)*$NB$12</f>
        <v>10000</v>
      </c>
      <c r="JH13" s="306">
        <f>IF($ND$12&lt;=JH2,1,0)*('PC-BN-Receptivo_Lanchonete'!$C15+'PC-BN-Receptivo_Lanchonete'!$C19)*$NB$12</f>
        <v>10000</v>
      </c>
      <c r="JI13" s="306">
        <f>IF($ND$12&lt;=JI2,1,0)*('PC-BN-Receptivo_Lanchonete'!$C15+'PC-BN-Receptivo_Lanchonete'!$C19)*$NB$12</f>
        <v>10000</v>
      </c>
      <c r="JJ13" s="306">
        <f>IF($ND$12&lt;=JJ2,1,0)*('PC-BN-Receptivo_Lanchonete'!$C15+'PC-BN-Receptivo_Lanchonete'!$C19)*$NB$12</f>
        <v>10000</v>
      </c>
      <c r="JK13" s="306">
        <f>IF($ND$12&lt;=JK2,1,0)*('PC-BN-Receptivo_Lanchonete'!$C15+'PC-BN-Receptivo_Lanchonete'!$C19)*$NB$12</f>
        <v>10000</v>
      </c>
      <c r="JL13" s="306">
        <f>IF($ND$12&lt;=JL2,1,0)*('PC-BN-Receptivo_Lanchonete'!$C15+'PC-BN-Receptivo_Lanchonete'!$C19)*$NB$12</f>
        <v>10000</v>
      </c>
      <c r="JM13" s="306">
        <f>IF($ND$12&lt;=JM2,1,0)*('PC-BN-Receptivo_Lanchonete'!$C15+'PC-BN-Receptivo_Lanchonete'!$C19)*$NB$12</f>
        <v>10000</v>
      </c>
      <c r="JN13" s="306">
        <f>IF($ND$12&lt;=JN2,1,0)*('PC-BN-Receptivo_Lanchonete'!$C15+'PC-BN-Receptivo_Lanchonete'!$C19)*$NB$12</f>
        <v>10000</v>
      </c>
      <c r="JO13" s="306">
        <f>IF($ND$12&lt;=JO2,1,0)*('PC-BN-Receptivo_Lanchonete'!$C15+'PC-BN-Receptivo_Lanchonete'!$C19)*$NB$12</f>
        <v>10000</v>
      </c>
      <c r="JP13" s="306">
        <f>IF($ND$12&lt;=JP2,1,0)*('PC-BN-Receptivo_Lanchonete'!$C15+'PC-BN-Receptivo_Lanchonete'!$C19)*$NB$12</f>
        <v>10000</v>
      </c>
      <c r="JQ13" s="306">
        <f>IF($ND$12&lt;=JQ2,1,0)*('PC-BN-Receptivo_Lanchonete'!$C15+'PC-BN-Receptivo_Lanchonete'!$C19)*$NB$12</f>
        <v>10000</v>
      </c>
      <c r="JR13" s="306">
        <f>IF($ND$12&lt;=JR2,1,0)*('PC-BN-Receptivo_Lanchonete'!$C15+'PC-BN-Receptivo_Lanchonete'!$C19)*$NB$12</f>
        <v>10000</v>
      </c>
      <c r="JS13" s="306">
        <f>IF($ND$12&lt;=JS2,1,0)*('PC-BN-Receptivo_Lanchonete'!$C15+'PC-BN-Receptivo_Lanchonete'!$C19)*$NB$12</f>
        <v>10000</v>
      </c>
      <c r="JT13" s="306">
        <f>IF($ND$12&lt;=JT2,1,0)*('PC-BN-Receptivo_Lanchonete'!$C15+'PC-BN-Receptivo_Lanchonete'!$C19)*$NB$12</f>
        <v>10000</v>
      </c>
      <c r="JU13" s="306">
        <f>IF($ND$12&lt;=JU2,1,0)*('PC-BN-Receptivo_Lanchonete'!$C15+'PC-BN-Receptivo_Lanchonete'!$C19)*$NB$12</f>
        <v>10000</v>
      </c>
      <c r="JV13" s="306">
        <f>IF($ND$12&lt;=JV2,1,0)*('PC-BN-Receptivo_Lanchonete'!$C15+'PC-BN-Receptivo_Lanchonete'!$C19)*$NB$12</f>
        <v>10000</v>
      </c>
      <c r="JW13" s="306">
        <f>IF($ND$12&lt;=JW2,1,0)*('PC-BN-Receptivo_Lanchonete'!$C15+'PC-BN-Receptivo_Lanchonete'!$C19)*$NB$12</f>
        <v>10000</v>
      </c>
      <c r="JX13" s="306">
        <f>IF($ND$12&lt;=JX2,1,0)*('PC-BN-Receptivo_Lanchonete'!$C15+'PC-BN-Receptivo_Lanchonete'!$C19)*$NB$12</f>
        <v>10000</v>
      </c>
      <c r="JY13" s="306">
        <f>IF($ND$12&lt;=JY2,1,0)*('PC-BN-Receptivo_Lanchonete'!$C15+'PC-BN-Receptivo_Lanchonete'!$C19)*$NB$12</f>
        <v>10000</v>
      </c>
      <c r="JZ13" s="306">
        <f>IF($ND$12&lt;=JZ2,1,0)*('PC-BN-Receptivo_Lanchonete'!$C15+'PC-BN-Receptivo_Lanchonete'!$C19)*$NB$12</f>
        <v>10000</v>
      </c>
      <c r="KA13" s="306">
        <f>IF($ND$12&lt;=KA2,1,0)*('PC-BN-Receptivo_Lanchonete'!$C15+'PC-BN-Receptivo_Lanchonete'!$C19)*$NB$12</f>
        <v>10000</v>
      </c>
      <c r="KB13" s="306">
        <f>IF($ND$12&lt;=KB2,1,0)*('PC-BN-Receptivo_Lanchonete'!$C15+'PC-BN-Receptivo_Lanchonete'!$C19)*$NB$12</f>
        <v>10000</v>
      </c>
      <c r="KC13" s="306">
        <f>IF($ND$12&lt;=KC2,1,0)*('PC-BN-Receptivo_Lanchonete'!$C15+'PC-BN-Receptivo_Lanchonete'!$C19)*$NB$12</f>
        <v>10000</v>
      </c>
      <c r="KD13" s="306">
        <f>IF($ND$12&lt;=KD2,1,0)*('PC-BN-Receptivo_Lanchonete'!$C15+'PC-BN-Receptivo_Lanchonete'!$C19)*$NB$12</f>
        <v>10000</v>
      </c>
      <c r="KE13" s="306">
        <f>IF($ND$12&lt;=KE2,1,0)*('PC-BN-Receptivo_Lanchonete'!$C15+'PC-BN-Receptivo_Lanchonete'!$C19)*$NB$12</f>
        <v>10000</v>
      </c>
      <c r="KF13" s="306">
        <f>IF($ND$12&lt;=KF2,1,0)*('PC-BN-Receptivo_Lanchonete'!$C15+'PC-BN-Receptivo_Lanchonete'!$C19)*$NB$12</f>
        <v>10000</v>
      </c>
      <c r="KG13" s="306">
        <f>IF($ND$12&lt;=KG2,1,0)*('PC-BN-Receptivo_Lanchonete'!$C15+'PC-BN-Receptivo_Lanchonete'!$C19)*$NB$12</f>
        <v>10000</v>
      </c>
      <c r="KH13" s="306">
        <f>IF($ND$12&lt;=KH2,1,0)*('PC-BN-Receptivo_Lanchonete'!$C15+'PC-BN-Receptivo_Lanchonete'!$C19)*$NB$12</f>
        <v>10000</v>
      </c>
      <c r="KI13" s="306">
        <f>IF($ND$12&lt;=KI2,1,0)*('PC-BN-Receptivo_Lanchonete'!$C15+'PC-BN-Receptivo_Lanchonete'!$C19)*$NB$12</f>
        <v>10000</v>
      </c>
      <c r="KJ13" s="306">
        <f>IF($ND$12&lt;=KJ2,1,0)*('PC-BN-Receptivo_Lanchonete'!$C15+'PC-BN-Receptivo_Lanchonete'!$C19)*$NB$12</f>
        <v>10000</v>
      </c>
      <c r="KK13" s="306">
        <f>IF($ND$12&lt;=KK2,1,0)*('PC-BN-Receptivo_Lanchonete'!$C15+'PC-BN-Receptivo_Lanchonete'!$C19)*$NB$12</f>
        <v>10000</v>
      </c>
      <c r="KL13" s="306">
        <f>IF($ND$12&lt;=KL2,1,0)*('PC-BN-Receptivo_Lanchonete'!$C15+'PC-BN-Receptivo_Lanchonete'!$C19)*$NB$12</f>
        <v>10000</v>
      </c>
      <c r="KM13" s="306">
        <f>IF($ND$12&lt;=KM2,1,0)*('PC-BN-Receptivo_Lanchonete'!$C15+'PC-BN-Receptivo_Lanchonete'!$C19)*$NB$12</f>
        <v>10000</v>
      </c>
      <c r="KN13" s="306">
        <f>IF($ND$12&lt;=KN2,1,0)*('PC-BN-Receptivo_Lanchonete'!$C15+'PC-BN-Receptivo_Lanchonete'!$C19)*$NB$12</f>
        <v>10000</v>
      </c>
      <c r="KO13" s="306">
        <f>IF($ND$12&lt;=KO2,1,0)*('PC-BN-Receptivo_Lanchonete'!$C15+'PC-BN-Receptivo_Lanchonete'!$C19)*$NB$12</f>
        <v>10000</v>
      </c>
      <c r="KP13" s="306">
        <f>IF($ND$12&lt;=KP2,1,0)*('PC-BN-Receptivo_Lanchonete'!$C15+'PC-BN-Receptivo_Lanchonete'!$C19)*$NB$12</f>
        <v>10000</v>
      </c>
      <c r="KQ13" s="306">
        <f>IF($ND$12&lt;=KQ2,1,0)*('PC-BN-Receptivo_Lanchonete'!$C15+'PC-BN-Receptivo_Lanchonete'!$C19)*$NB$12</f>
        <v>10000</v>
      </c>
      <c r="KR13" s="306">
        <f>IF($ND$12&lt;=KR2,1,0)*('PC-BN-Receptivo_Lanchonete'!$C15+'PC-BN-Receptivo_Lanchonete'!$C19)*$NB$12</f>
        <v>10000</v>
      </c>
      <c r="KS13" s="306">
        <f>IF($ND$12&lt;=KS2,1,0)*('PC-BN-Receptivo_Lanchonete'!$C15+'PC-BN-Receptivo_Lanchonete'!$C19)*$NB$12</f>
        <v>10000</v>
      </c>
      <c r="KT13" s="306">
        <f>IF($ND$12&lt;=KT2,1,0)*('PC-BN-Receptivo_Lanchonete'!$C15+'PC-BN-Receptivo_Lanchonete'!$C19)*$NB$12</f>
        <v>10000</v>
      </c>
      <c r="KU13" s="306">
        <f>IF($ND$12&lt;=KU2,1,0)*('PC-BN-Receptivo_Lanchonete'!$C15+'PC-BN-Receptivo_Lanchonete'!$C19)*$NB$12</f>
        <v>10000</v>
      </c>
      <c r="KV13" s="306">
        <f>IF($ND$12&lt;=KV2,1,0)*('PC-BN-Receptivo_Lanchonete'!$C15+'PC-BN-Receptivo_Lanchonete'!$C19)*$NB$12</f>
        <v>10000</v>
      </c>
      <c r="KW13" s="306">
        <f>IF($ND$12&lt;=KW2,1,0)*('PC-BN-Receptivo_Lanchonete'!$C15+'PC-BN-Receptivo_Lanchonete'!$C19)*$NB$12</f>
        <v>10000</v>
      </c>
      <c r="KX13" s="306">
        <f>IF($ND$12&lt;=KX2,1,0)*('PC-BN-Receptivo_Lanchonete'!$C15+'PC-BN-Receptivo_Lanchonete'!$C19)*$NB$12</f>
        <v>10000</v>
      </c>
      <c r="KY13" s="306">
        <f>IF($ND$12&lt;=KY2,1,0)*('PC-BN-Receptivo_Lanchonete'!$C15+'PC-BN-Receptivo_Lanchonete'!$C19)*$NB$12</f>
        <v>10000</v>
      </c>
      <c r="KZ13" s="306">
        <f>IF($ND$12&lt;=KZ2,1,0)*('PC-BN-Receptivo_Lanchonete'!$C15+'PC-BN-Receptivo_Lanchonete'!$C19)*$NB$12</f>
        <v>10000</v>
      </c>
      <c r="LA13" s="306">
        <f>IF($ND$12&lt;=LA2,1,0)*('PC-BN-Receptivo_Lanchonete'!$C15+'PC-BN-Receptivo_Lanchonete'!$C19)*$NB$12</f>
        <v>10000</v>
      </c>
      <c r="LB13" s="306">
        <f>IF($ND$12&lt;=LB2,1,0)*('PC-BN-Receptivo_Lanchonete'!$C15+'PC-BN-Receptivo_Lanchonete'!$C19)*$NB$12</f>
        <v>10000</v>
      </c>
      <c r="LC13" s="306">
        <f>IF($ND$12&lt;=LC2,1,0)*('PC-BN-Receptivo_Lanchonete'!$C15+'PC-BN-Receptivo_Lanchonete'!$C19)*$NB$12</f>
        <v>10000</v>
      </c>
      <c r="LD13" s="306">
        <f>IF($ND$12&lt;=LD2,1,0)*('PC-BN-Receptivo_Lanchonete'!$C15+'PC-BN-Receptivo_Lanchonete'!$C19)*$NB$12</f>
        <v>10000</v>
      </c>
      <c r="LE13" s="306">
        <f>IF($ND$12&lt;=LE2,1,0)*('PC-BN-Receptivo_Lanchonete'!$C15+'PC-BN-Receptivo_Lanchonete'!$C19)*$NB$12</f>
        <v>10000</v>
      </c>
      <c r="LF13" s="306">
        <f>IF($ND$12&lt;=LF2,1,0)*('PC-BN-Receptivo_Lanchonete'!$C15+'PC-BN-Receptivo_Lanchonete'!$C19)*$NB$12</f>
        <v>10000</v>
      </c>
      <c r="LG13" s="306">
        <f>IF($ND$12&lt;=LG2,1,0)*('PC-BN-Receptivo_Lanchonete'!$C15+'PC-BN-Receptivo_Lanchonete'!$C19)*$NB$12</f>
        <v>10000</v>
      </c>
      <c r="LH13" s="306">
        <f>IF($ND$12&lt;=LH2,1,0)*('PC-BN-Receptivo_Lanchonete'!$C15+'PC-BN-Receptivo_Lanchonete'!$C19)*$NB$12</f>
        <v>10000</v>
      </c>
      <c r="LI13" s="306">
        <f>IF($ND$12&lt;=LI2,1,0)*('PC-BN-Receptivo_Lanchonete'!$C15+'PC-BN-Receptivo_Lanchonete'!$C19)*$NB$12</f>
        <v>10000</v>
      </c>
      <c r="LJ13" s="306">
        <f>IF($ND$12&lt;=LJ2,1,0)*('PC-BN-Receptivo_Lanchonete'!$C15+'PC-BN-Receptivo_Lanchonete'!$C19)*$NB$12</f>
        <v>10000</v>
      </c>
      <c r="LK13" s="306">
        <f>IF($ND$12&lt;=LK2,1,0)*('PC-BN-Receptivo_Lanchonete'!$C15+'PC-BN-Receptivo_Lanchonete'!$C19)*$NB$12</f>
        <v>10000</v>
      </c>
      <c r="LL13" s="306">
        <f>IF($ND$12&lt;=LL2,1,0)*('PC-BN-Receptivo_Lanchonete'!$C15+'PC-BN-Receptivo_Lanchonete'!$C19)*$NB$12</f>
        <v>10000</v>
      </c>
      <c r="LM13" s="306">
        <f>IF($ND$12&lt;=LM2,1,0)*('PC-BN-Receptivo_Lanchonete'!$C15+'PC-BN-Receptivo_Lanchonete'!$C19)*$NB$12</f>
        <v>10000</v>
      </c>
      <c r="LN13" s="306">
        <f>IF($ND$12&lt;=LN2,1,0)*('PC-BN-Receptivo_Lanchonete'!$C15+'PC-BN-Receptivo_Lanchonete'!$C19)*$NB$12</f>
        <v>10000</v>
      </c>
      <c r="LO13" s="306">
        <f>IF($ND$12&lt;=LO2,1,0)*('PC-BN-Receptivo_Lanchonete'!$C15+'PC-BN-Receptivo_Lanchonete'!$C19)*$NB$12</f>
        <v>10000</v>
      </c>
      <c r="LP13" s="306">
        <f>IF($ND$12&lt;=LP2,1,0)*('PC-BN-Receptivo_Lanchonete'!$C15+'PC-BN-Receptivo_Lanchonete'!$C19)*$NB$12</f>
        <v>10000</v>
      </c>
      <c r="LQ13" s="306">
        <f>IF($ND$12&lt;=LQ2,1,0)*('PC-BN-Receptivo_Lanchonete'!$C15+'PC-BN-Receptivo_Lanchonete'!$C19)*$NB$12</f>
        <v>10000</v>
      </c>
      <c r="LR13" s="306">
        <f>IF($ND$12&lt;=LR2,1,0)*('PC-BN-Receptivo_Lanchonete'!$C15+'PC-BN-Receptivo_Lanchonete'!$C19)*$NB$12</f>
        <v>10000</v>
      </c>
      <c r="LS13" s="306">
        <f>IF($ND$12&lt;=LS2,1,0)*('PC-BN-Receptivo_Lanchonete'!$C15+'PC-BN-Receptivo_Lanchonete'!$C19)*$NB$12</f>
        <v>10000</v>
      </c>
      <c r="LT13" s="306">
        <f>IF($ND$12&lt;=LT2,1,0)*('PC-BN-Receptivo_Lanchonete'!$C15+'PC-BN-Receptivo_Lanchonete'!$C19)*$NB$12</f>
        <v>10000</v>
      </c>
      <c r="LU13" s="306">
        <f>IF($ND$12&lt;=LU2,1,0)*('PC-BN-Receptivo_Lanchonete'!$C15+'PC-BN-Receptivo_Lanchonete'!$C19)*$NB$12</f>
        <v>10000</v>
      </c>
      <c r="LV13" s="306">
        <f>IF($ND$12&lt;=LV2,1,0)*('PC-BN-Receptivo_Lanchonete'!$C15+'PC-BN-Receptivo_Lanchonete'!$C19)*$NB$12</f>
        <v>10000</v>
      </c>
      <c r="LW13" s="306">
        <f>IF($ND$12&lt;=LW2,1,0)*('PC-BN-Receptivo_Lanchonete'!$C15+'PC-BN-Receptivo_Lanchonete'!$C19)*$NB$12</f>
        <v>10000</v>
      </c>
      <c r="LX13" s="306">
        <f>IF($ND$12&lt;=LX2,1,0)*('PC-BN-Receptivo_Lanchonete'!$C15+'PC-BN-Receptivo_Lanchonete'!$C19)*$NB$12</f>
        <v>10000</v>
      </c>
      <c r="LY13" s="306">
        <f>IF($ND$12&lt;=LY2,1,0)*('PC-BN-Receptivo_Lanchonete'!$C15+'PC-BN-Receptivo_Lanchonete'!$C19)*$NB$12</f>
        <v>10000</v>
      </c>
      <c r="LZ13" s="306">
        <f>IF($ND$12&lt;=LZ2,1,0)*('PC-BN-Receptivo_Lanchonete'!$C15+'PC-BN-Receptivo_Lanchonete'!$C19)*$NB$12</f>
        <v>10000</v>
      </c>
      <c r="MA13" s="306">
        <f>IF($ND$12&lt;=MA2,1,0)*('PC-BN-Receptivo_Lanchonete'!$C15+'PC-BN-Receptivo_Lanchonete'!$C19)*$NB$12</f>
        <v>10000</v>
      </c>
      <c r="MB13" s="306">
        <f>IF($ND$12&lt;=MB2,1,0)*('PC-BN-Receptivo_Lanchonete'!$C15+'PC-BN-Receptivo_Lanchonete'!$C19)*$NB$12</f>
        <v>10000</v>
      </c>
      <c r="MC13" s="306">
        <f>IF($ND$12&lt;=MC2,1,0)*('PC-BN-Receptivo_Lanchonete'!$C15+'PC-BN-Receptivo_Lanchonete'!$C19)*$NB$12</f>
        <v>10000</v>
      </c>
      <c r="MD13" s="306">
        <f>IF($ND$12&lt;=MD2,1,0)*('PC-BN-Receptivo_Lanchonete'!$C15+'PC-BN-Receptivo_Lanchonete'!$C19)*$NB$12</f>
        <v>10000</v>
      </c>
      <c r="ME13" s="306">
        <f>IF($ND$12&lt;=ME2,1,0)*('PC-BN-Receptivo_Lanchonete'!$C15+'PC-BN-Receptivo_Lanchonete'!$C19)*$NB$12</f>
        <v>10000</v>
      </c>
      <c r="MF13" s="306">
        <f>IF($ND$12&lt;=MF2,1,0)*('PC-BN-Receptivo_Lanchonete'!$C15+'PC-BN-Receptivo_Lanchonete'!$C19)*$NB$12</f>
        <v>10000</v>
      </c>
      <c r="MG13" s="306">
        <f>IF($ND$12&lt;=MG2,1,0)*('PC-BN-Receptivo_Lanchonete'!$C15+'PC-BN-Receptivo_Lanchonete'!$C19)*$NB$12</f>
        <v>10000</v>
      </c>
      <c r="MH13" s="306">
        <f>IF($ND$12&lt;=MH2,1,0)*('PC-BN-Receptivo_Lanchonete'!$C15+'PC-BN-Receptivo_Lanchonete'!$C19)*$NB$12</f>
        <v>10000</v>
      </c>
      <c r="MI13" s="306">
        <f>IF($ND$12&lt;=MI2,1,0)*('PC-BN-Receptivo_Lanchonete'!$C15+'PC-BN-Receptivo_Lanchonete'!$C19)*$NB$12</f>
        <v>10000</v>
      </c>
      <c r="MJ13" s="306">
        <f>IF($ND$12&lt;=MJ2,1,0)*('PC-BN-Receptivo_Lanchonete'!$C15+'PC-BN-Receptivo_Lanchonete'!$C19)*$NB$12</f>
        <v>10000</v>
      </c>
      <c r="MK13" s="306">
        <f>IF($ND$12&lt;=MK2,1,0)*('PC-BN-Receptivo_Lanchonete'!$C15+'PC-BN-Receptivo_Lanchonete'!$C19)*$NB$12</f>
        <v>10000</v>
      </c>
      <c r="ML13" s="306">
        <f>IF($ND$12&lt;=ML2,1,0)*('PC-BN-Receptivo_Lanchonete'!$C15+'PC-BN-Receptivo_Lanchonete'!$C19)*$NB$12</f>
        <v>10000</v>
      </c>
      <c r="MM13" s="306">
        <f>IF($ND$12&lt;=MM2,1,0)*('PC-BN-Receptivo_Lanchonete'!$C15+'PC-BN-Receptivo_Lanchonete'!$C19)*$NB$12</f>
        <v>10000</v>
      </c>
      <c r="MN13" s="306">
        <f>IF($ND$12&lt;=MN2,1,0)*('PC-BN-Receptivo_Lanchonete'!$C15+'PC-BN-Receptivo_Lanchonete'!$C19)*$NB$12</f>
        <v>10000</v>
      </c>
      <c r="MO13" s="306">
        <f>IF($ND$12&lt;=MO2,1,0)*('PC-BN-Receptivo_Lanchonete'!$C15+'PC-BN-Receptivo_Lanchonete'!$C19)*$NB$12</f>
        <v>10000</v>
      </c>
      <c r="MP13" s="306">
        <f>IF($ND$12&lt;=MP2,1,0)*('PC-BN-Receptivo_Lanchonete'!$C15+'PC-BN-Receptivo_Lanchonete'!$C19)*$NB$12</f>
        <v>10000</v>
      </c>
      <c r="MQ13" s="306">
        <f>IF($ND$12&lt;=MQ2,1,0)*('PC-BN-Receptivo_Lanchonete'!$C15+'PC-BN-Receptivo_Lanchonete'!$C19)*$NB$12</f>
        <v>10000</v>
      </c>
      <c r="MR13" s="306">
        <f>IF($ND$12&lt;=MR2,1,0)*('PC-BN-Receptivo_Lanchonete'!$C15+'PC-BN-Receptivo_Lanchonete'!$C19)*$NB$12</f>
        <v>10000</v>
      </c>
      <c r="MS13" s="306">
        <f>IF($ND$12&lt;=MS2,1,0)*('PC-BN-Receptivo_Lanchonete'!$C15+'PC-BN-Receptivo_Lanchonete'!$C19)*$NB$12</f>
        <v>10000</v>
      </c>
      <c r="MT13" s="306">
        <f>IF($ND$12&lt;=MT2,1,0)*('PC-BN-Receptivo_Lanchonete'!$C15+'PC-BN-Receptivo_Lanchonete'!$C19)*$NB$12</f>
        <v>10000</v>
      </c>
      <c r="MU13" s="306">
        <f>IF($ND$12&lt;=MU2,1,0)*('PC-BN-Receptivo_Lanchonete'!$C15+'PC-BN-Receptivo_Lanchonete'!$C19)*$NB$12</f>
        <v>10000</v>
      </c>
      <c r="MV13" s="306">
        <f>IF($ND$12&lt;=MV2,1,0)*('PC-BN-Receptivo_Lanchonete'!$C15+'PC-BN-Receptivo_Lanchonete'!$C19)*$NB$12</f>
        <v>10000</v>
      </c>
      <c r="MW13" s="306">
        <f>IF($ND$12&lt;=MW2,1,0)*('PC-BN-Receptivo_Lanchonete'!$C15+'PC-BN-Receptivo_Lanchonete'!$C19)*$NB$12</f>
        <v>10000</v>
      </c>
      <c r="MX13" s="306">
        <f>IF($ND$12&lt;=MX2,1,0)*('PC-BN-Receptivo_Lanchonete'!$C15+'PC-BN-Receptivo_Lanchonete'!$C19)*$NB$12</f>
        <v>10000</v>
      </c>
      <c r="MY13" s="306">
        <f>IF($ND$12&lt;=MY2,1,0)*('PC-BN-Receptivo_Lanchonete'!$C15+'PC-BN-Receptivo_Lanchonete'!$C19)*$NB$12</f>
        <v>10000</v>
      </c>
      <c r="MZ13" s="306">
        <f>IF($ND$12&lt;=MZ2,1,0)*('PC-BN-Receptivo_Lanchonete'!$C15+'PC-BN-Receptivo_Lanchonete'!$C19)*$NB$12</f>
        <v>10000</v>
      </c>
      <c r="NA13" s="307">
        <f>IF($ND$12&lt;=NA2,1,0)*('PC-BN-Receptivo_Lanchonete'!$C15+'PC-BN-Receptivo_Lanchonete'!$C19)*$NB$12</f>
        <v>10000</v>
      </c>
      <c r="NB13" s="652"/>
      <c r="NC13" s="652"/>
      <c r="ND13" s="652"/>
    </row>
    <row r="14" spans="1:422" x14ac:dyDescent="0.2">
      <c r="A14" s="182"/>
      <c r="B14" s="308"/>
      <c r="C14" s="309"/>
      <c r="D14" s="309"/>
      <c r="E14" s="309" t="s">
        <v>630</v>
      </c>
      <c r="F14" s="310">
        <f>IF($ND12&lt;=F$2,1,0)*'PC-BN-Receptivo_Lanchonete'!F26*$NB12</f>
        <v>0</v>
      </c>
      <c r="G14" s="310">
        <f>IF($ND12&lt;=G$2,1,0)*'PC-BN-Receptivo_Lanchonete'!G26*$NB12</f>
        <v>0</v>
      </c>
      <c r="H14" s="310">
        <f>IF($ND12&lt;=H$2,1,0)*'PC-BN-Receptivo_Lanchonete'!H26*$NB12</f>
        <v>0</v>
      </c>
      <c r="I14" s="310">
        <f>IF($ND12&lt;=I$2,1,0)*'PC-BN-Receptivo_Lanchonete'!I26*$NB12</f>
        <v>0</v>
      </c>
      <c r="J14" s="310">
        <f>IF($ND12&lt;=J$2,1,0)*'PC-BN-Receptivo_Lanchonete'!J26*$NB12</f>
        <v>0</v>
      </c>
      <c r="K14" s="310">
        <f>IF($ND12&lt;=K$2,1,0)*'PC-BN-Receptivo_Lanchonete'!K26*$NB12</f>
        <v>0</v>
      </c>
      <c r="L14" s="310">
        <f>IF($ND12&lt;=L$2,1,0)*'PC-BN-Receptivo_Lanchonete'!L26*$NB12</f>
        <v>0</v>
      </c>
      <c r="M14" s="310">
        <f>IF($ND12&lt;=M$2,1,0)*'PC-BN-Receptivo_Lanchonete'!M26*$NB12</f>
        <v>0</v>
      </c>
      <c r="N14" s="310">
        <f>IF($ND12&lt;=N$2,1,0)*'PC-BN-Receptivo_Lanchonete'!N26*$NB12</f>
        <v>0</v>
      </c>
      <c r="O14" s="310">
        <f>IF($ND12&lt;=O$2,1,0)*'PC-BN-Receptivo_Lanchonete'!O26*$NB12</f>
        <v>0</v>
      </c>
      <c r="P14" s="310">
        <f>IF($ND12&lt;=P$2,1,0)*'PC-BN-Receptivo_Lanchonete'!P26*$NB12</f>
        <v>0</v>
      </c>
      <c r="Q14" s="310">
        <f>IF($ND12&lt;=Q$2,1,0)*'PC-BN-Receptivo_Lanchonete'!Q26*$NB12</f>
        <v>0</v>
      </c>
      <c r="R14" s="310">
        <f>IF($ND12&lt;=R$2,1,0)*'PC-BN-Receptivo_Lanchonete'!R26*$NB12</f>
        <v>57542.205530562765</v>
      </c>
      <c r="S14" s="310">
        <f>IF($ND12&lt;=S$2,1,0)*'PC-BN-Receptivo_Lanchonete'!S26*$NB12</f>
        <v>44240.841418772747</v>
      </c>
      <c r="T14" s="310">
        <f>IF($ND12&lt;=T$2,1,0)*'PC-BN-Receptivo_Lanchonete'!T26*$NB12</f>
        <v>38701.760445068008</v>
      </c>
      <c r="U14" s="310">
        <f>IF($ND12&lt;=U$2,1,0)*'PC-BN-Receptivo_Lanchonete'!U26*$NB12</f>
        <v>38147.463103036032</v>
      </c>
      <c r="V14" s="310">
        <f>IF($ND12&lt;=V$2,1,0)*'PC-BN-Receptivo_Lanchonete'!V26*$NB12</f>
        <v>32160.085249593467</v>
      </c>
      <c r="W14" s="310">
        <f>IF($ND12&lt;=W$2,1,0)*'PC-BN-Receptivo_Lanchonete'!W26*$NB12</f>
        <v>33329.560268464986</v>
      </c>
      <c r="X14" s="310">
        <f>IF($ND12&lt;=X$2,1,0)*'PC-BN-Receptivo_Lanchonete'!X26*$NB12</f>
        <v>51971.483402416045</v>
      </c>
      <c r="Y14" s="310">
        <f>IF($ND12&lt;=Y$2,1,0)*'PC-BN-Receptivo_Lanchonete'!Y26*$NB12</f>
        <v>38231.807103902516</v>
      </c>
      <c r="Z14" s="310">
        <f>IF($ND12&lt;=Z$2,1,0)*'PC-BN-Receptivo_Lanchonete'!Z26*$NB12</f>
        <v>40970.984774670585</v>
      </c>
      <c r="AA14" s="310">
        <f>IF($ND12&lt;=AA$2,1,0)*'PC-BN-Receptivo_Lanchonete'!AA26*$NB12</f>
        <v>45614.096141924485</v>
      </c>
      <c r="AB14" s="310">
        <f>IF($ND12&lt;=AB$2,1,0)*'PC-BN-Receptivo_Lanchonete'!AB26*$NB12</f>
        <v>47307.634325765859</v>
      </c>
      <c r="AC14" s="310">
        <f>IF($ND12&lt;=AC$2,1,0)*'PC-BN-Receptivo_Lanchonete'!AC26*$NB12</f>
        <v>46200.236736369799</v>
      </c>
      <c r="AD14" s="310">
        <f>IF($ND12&lt;=AD$2,1,0)*'PC-BN-Receptivo_Lanchonete'!AD26*$NB12</f>
        <v>58206.329076962116</v>
      </c>
      <c r="AE14" s="310">
        <f>IF($ND12&lt;=AE$2,1,0)*'PC-BN-Receptivo_Lanchonete'!AE26*$NB12</f>
        <v>45081.167912807279</v>
      </c>
      <c r="AF14" s="310">
        <f>IF($ND12&lt;=AF$2,1,0)*'PC-BN-Receptivo_Lanchonete'!AF26*$NB12</f>
        <v>41098.54515234493</v>
      </c>
      <c r="AG14" s="310">
        <f>IF($ND12&lt;=AG$2,1,0)*'PC-BN-Receptivo_Lanchonete'!AG26*$NB12</f>
        <v>38163.534471017534</v>
      </c>
      <c r="AH14" s="310">
        <f>IF($ND12&lt;=AH$2,1,0)*'PC-BN-Receptivo_Lanchonete'!AH26*$NB12</f>
        <v>34170.564492856611</v>
      </c>
      <c r="AI14" s="310">
        <f>IF($ND12&lt;=AI$2,1,0)*'PC-BN-Receptivo_Lanchonete'!AI26*$NB12</f>
        <v>33212.052662124603</v>
      </c>
      <c r="AJ14" s="310">
        <f>IF($ND12&lt;=AJ$2,1,0)*'PC-BN-Receptivo_Lanchonete'!AJ26*$NB12</f>
        <v>52684.106569569158</v>
      </c>
      <c r="AK14" s="310">
        <f>IF($ND12&lt;=AK$2,1,0)*'PC-BN-Receptivo_Lanchonete'!AK26*$NB12</f>
        <v>39287.141264096113</v>
      </c>
      <c r="AL14" s="310">
        <f>IF($ND12&lt;=AL$2,1,0)*'PC-BN-Receptivo_Lanchonete'!AL26*$NB12</f>
        <v>41863.342948377336</v>
      </c>
      <c r="AM14" s="310">
        <f>IF($ND12&lt;=AM$2,1,0)*'PC-BN-Receptivo_Lanchonete'!AM26*$NB12</f>
        <v>46632.82622290912</v>
      </c>
      <c r="AN14" s="310">
        <f>IF($ND12&lt;=AN$2,1,0)*'PC-BN-Receptivo_Lanchonete'!AN26*$NB12</f>
        <v>48498.893109469966</v>
      </c>
      <c r="AO14" s="310">
        <f>IF($ND12&lt;=AO$2,1,0)*'PC-BN-Receptivo_Lanchonete'!AO26*$NB12</f>
        <v>50129.493726321867</v>
      </c>
      <c r="AP14" s="310">
        <f>IF($ND12&lt;=AP$2,1,0)*'PC-BN-Receptivo_Lanchonete'!AP26*$NB12</f>
        <v>60543.013144626093</v>
      </c>
      <c r="AQ14" s="310">
        <f>IF($ND12&lt;=AQ$2,1,0)*'PC-BN-Receptivo_Lanchonete'!AQ26*$NB12</f>
        <v>44201.490241987951</v>
      </c>
      <c r="AR14" s="310">
        <f>IF($ND12&lt;=AR$2,1,0)*'PC-BN-Receptivo_Lanchonete'!AR26*$NB12</f>
        <v>45070.355213414128</v>
      </c>
      <c r="AS14" s="310">
        <f>IF($ND12&lt;=AS$2,1,0)*'PC-BN-Receptivo_Lanchonete'!AS26*$NB12</f>
        <v>42062.366786726016</v>
      </c>
      <c r="AT14" s="310">
        <f>IF($ND12&lt;=AT$2,1,0)*'PC-BN-Receptivo_Lanchonete'!AT26*$NB12</f>
        <v>35253.829996996945</v>
      </c>
      <c r="AU14" s="310">
        <f>IF($ND12&lt;=AU$2,1,0)*'PC-BN-Receptivo_Lanchonete'!AU26*$NB12</f>
        <v>37124.655420723859</v>
      </c>
      <c r="AV14" s="310">
        <f>IF($ND12&lt;=AV$2,1,0)*'PC-BN-Receptivo_Lanchonete'!AV26*$NB12</f>
        <v>55584.889043986732</v>
      </c>
      <c r="AW14" s="310">
        <f>IF($ND12&lt;=AW$2,1,0)*'PC-BN-Receptivo_Lanchonete'!AW26*$NB12</f>
        <v>41541.666477048304</v>
      </c>
      <c r="AX14" s="310">
        <f>IF($ND12&lt;=AX$2,1,0)*'PC-BN-Receptivo_Lanchonete'!AX26*$NB12</f>
        <v>44233.208633267925</v>
      </c>
      <c r="AY14" s="310">
        <f>IF($ND12&lt;=AY$2,1,0)*'PC-BN-Receptivo_Lanchonete'!AY26*$NB12</f>
        <v>48789.1660899079</v>
      </c>
      <c r="AZ14" s="310">
        <f>IF($ND12&lt;=AZ$2,1,0)*'PC-BN-Receptivo_Lanchonete'!AZ26*$NB12</f>
        <v>50552.816547684655</v>
      </c>
      <c r="BA14" s="310">
        <f>IF($ND12&lt;=BA$2,1,0)*'PC-BN-Receptivo_Lanchonete'!BA26*$NB12</f>
        <v>52202.241201525867</v>
      </c>
      <c r="BB14" s="310">
        <f>IF($ND12&lt;=BB$2,1,0)*'PC-BN-Receptivo_Lanchonete'!BB26*$NB12</f>
        <v>62474.033769667803</v>
      </c>
      <c r="BC14" s="310">
        <f>IF($ND12&lt;=BC$2,1,0)*'PC-BN-Receptivo_Lanchonete'!BC26*$NB12</f>
        <v>48931.220433421811</v>
      </c>
      <c r="BD14" s="310">
        <f>IF($ND12&lt;=BD$2,1,0)*'PC-BN-Receptivo_Lanchonete'!BD26*$NB12</f>
        <v>43412.247597298548</v>
      </c>
      <c r="BE14" s="310">
        <f>IF($ND12&lt;=BE$2,1,0)*'PC-BN-Receptivo_Lanchonete'!BE26*$NB12</f>
        <v>42796.488201902481</v>
      </c>
      <c r="BF14" s="310">
        <f>IF($ND12&lt;=BF$2,1,0)*'PC-BN-Receptivo_Lanchonete'!BF26*$NB12</f>
        <v>36613.324351628071</v>
      </c>
      <c r="BG14" s="310">
        <f>IF($ND12&lt;=BG$2,1,0)*'PC-BN-Receptivo_Lanchonete'!BG26*$NB12</f>
        <v>37960.960333034694</v>
      </c>
      <c r="BH14" s="310">
        <f>IF($ND12&lt;=BH$2,1,0)*'PC-BN-Receptivo_Lanchonete'!BH26*$NB12</f>
        <v>56762.056302411285</v>
      </c>
      <c r="BI14" s="310">
        <f>IF($ND12&lt;=BI$2,1,0)*'PC-BN-Receptivo_Lanchonete'!BI26*$NB12</f>
        <v>42813.442374730905</v>
      </c>
      <c r="BJ14" s="310">
        <f>IF($ND12&lt;=BJ$2,1,0)*'PC-BN-Receptivo_Lanchonete'!BJ26*$NB12</f>
        <v>45472.441415094101</v>
      </c>
      <c r="BK14" s="310">
        <f>IF($ND12&lt;=BK$2,1,0)*'PC-BN-Receptivo_Lanchonete'!BK26*$NB12</f>
        <v>50088.299931968235</v>
      </c>
      <c r="BL14" s="310">
        <f>IF($ND12&lt;=BL$2,1,0)*'PC-BN-Receptivo_Lanchonete'!BL26*$NB12</f>
        <v>51973.543534795455</v>
      </c>
      <c r="BM14" s="310">
        <f>IF($ND12&lt;=BM$2,1,0)*'PC-BN-Receptivo_Lanchonete'!BM26*$NB12</f>
        <v>52312.049546782488</v>
      </c>
      <c r="BN14" s="310">
        <f>IF($ND12&lt;=BN$2,1,0)*'PC-BN-Receptivo_Lanchonete'!BN26*$NB12</f>
        <v>63420.159085951076</v>
      </c>
      <c r="BO14" s="310">
        <f>IF($ND12&lt;=BO$2,1,0)*'PC-BN-Receptivo_Lanchonete'!BO26*$NB12</f>
        <v>50026.429256044255</v>
      </c>
      <c r="BP14" s="310">
        <f>IF($ND12&lt;=BP$2,1,0)*'PC-BN-Receptivo_Lanchonete'!BP26*$NB12</f>
        <v>46094.23902163114</v>
      </c>
      <c r="BQ14" s="310">
        <f>IF($ND12&lt;=BQ$2,1,0)*'PC-BN-Receptivo_Lanchonete'!BQ26*$NB12</f>
        <v>43056.445189181133</v>
      </c>
      <c r="BR14" s="310">
        <f>IF($ND12&lt;=BR$2,1,0)*'PC-BN-Receptivo_Lanchonete'!BR26*$NB12</f>
        <v>38846.909070323782</v>
      </c>
      <c r="BS14" s="310">
        <f>IF($ND12&lt;=BS$2,1,0)*'PC-BN-Receptivo_Lanchonete'!BS26*$NB12</f>
        <v>38064.697725447244</v>
      </c>
      <c r="BT14" s="310">
        <f>IF($ND12&lt;=BT$2,1,0)*'PC-BN-Receptivo_Lanchonete'!BT26*$NB12</f>
        <v>57688.002349953989</v>
      </c>
      <c r="BU14" s="310">
        <f>IF($ND12&lt;=BU$2,1,0)*'PC-BN-Receptivo_Lanchonete'!BU26*$NB12</f>
        <v>44068.65379454042</v>
      </c>
      <c r="BV14" s="310">
        <f>IF($ND12&lt;=BV$2,1,0)*'PC-BN-Receptivo_Lanchonete'!BV26*$NB12</f>
        <v>46556.796096027931</v>
      </c>
      <c r="BW14" s="310">
        <f>IF($ND12&lt;=BW$2,1,0)*'PC-BN-Receptivo_Lanchonete'!BW26*$NB12</f>
        <v>51292.800941017886</v>
      </c>
      <c r="BX14" s="310">
        <f>IF($ND12&lt;=BX$2,1,0)*'PC-BN-Receptivo_Lanchonete'!BX26*$NB12</f>
        <v>53350.687346438914</v>
      </c>
      <c r="BY14" s="310">
        <f>IF($ND12&lt;=BY$2,1,0)*'PC-BN-Receptivo_Lanchonete'!BY26*$NB12</f>
        <v>49416.401948313716</v>
      </c>
      <c r="BZ14" s="310">
        <f>IF($ND12&lt;=BZ$2,1,0)*'PC-BN-Receptivo_Lanchonete'!BZ26*$NB12</f>
        <v>63180.720308912503</v>
      </c>
      <c r="CA14" s="310">
        <f>IF($ND12&lt;=CA$2,1,0)*'PC-BN-Receptivo_Lanchonete'!CA26*$NB12</f>
        <v>50301.012397110506</v>
      </c>
      <c r="CB14" s="310">
        <f>IF($ND12&lt;=CB$2,1,0)*'PC-BN-Receptivo_Lanchonete'!CB26*$NB12</f>
        <v>44465.683883529309</v>
      </c>
      <c r="CC14" s="310">
        <f>IF($ND12&lt;=CC$2,1,0)*'PC-BN-Receptivo_Lanchonete'!CC26*$NB12</f>
        <v>44479.555451726723</v>
      </c>
      <c r="CD14" s="310">
        <f>IF($ND12&lt;=CD$2,1,0)*'PC-BN-Receptivo_Lanchonete'!CD26*$NB12</f>
        <v>40340.965108294593</v>
      </c>
      <c r="CE14" s="310">
        <f>IF($ND12&lt;=CE$2,1,0)*'PC-BN-Receptivo_Lanchonete'!CE26*$NB12</f>
        <v>39071.470673851261</v>
      </c>
      <c r="CF14" s="310">
        <f>IF($ND12&lt;=CF$2,1,0)*'PC-BN-Receptivo_Lanchonete'!CF26*$NB12</f>
        <v>59103.163629149109</v>
      </c>
      <c r="CG14" s="310">
        <f>IF($ND12&lt;=CG$2,1,0)*'PC-BN-Receptivo_Lanchonete'!CG26*$NB12</f>
        <v>45505.623566567629</v>
      </c>
      <c r="CH14" s="310">
        <f>IF($ND12&lt;=CH$2,1,0)*'PC-BN-Receptivo_Lanchonete'!CH26*$NB12</f>
        <v>47946.42609732804</v>
      </c>
      <c r="CI14" s="310">
        <f>IF($ND12&lt;=CI$2,1,0)*'PC-BN-Receptivo_Lanchonete'!CI26*$NB12</f>
        <v>52739.894157612274</v>
      </c>
      <c r="CJ14" s="310">
        <f>IF($ND12&lt;=CJ$2,1,0)*'PC-BN-Receptivo_Lanchonete'!CJ26*$NB12</f>
        <v>54907.702855522228</v>
      </c>
      <c r="CK14" s="310">
        <f>IF($ND12&lt;=CK$2,1,0)*'PC-BN-Receptivo_Lanchonete'!CK26*$NB12</f>
        <v>53610.81582697347</v>
      </c>
      <c r="CL14" s="310">
        <f>IF($ND12&lt;=CL$2,1,0)*'PC-BN-Receptivo_Lanchonete'!CL26*$NB12</f>
        <v>65799.425379348875</v>
      </c>
      <c r="CM14" s="310">
        <f>IF($ND12&lt;=CM$2,1,0)*'PC-BN-Receptivo_Lanchonete'!CM26*$NB12</f>
        <v>52594.508403052481</v>
      </c>
      <c r="CN14" s="310">
        <f>IF($ND12&lt;=CN$2,1,0)*'PC-BN-Receptivo_Lanchonete'!CN26*$NB12</f>
        <v>46916.520868587009</v>
      </c>
      <c r="CO14" s="310">
        <f>IF($ND12&lt;=CO$2,1,0)*'PC-BN-Receptivo_Lanchonete'!CO26*$NB12</f>
        <v>46695.649384740325</v>
      </c>
      <c r="CP14" s="310">
        <f>IF($ND12&lt;=CP$2,1,0)*'PC-BN-Receptivo_Lanchonete'!CP26*$NB12</f>
        <v>41743.982039530048</v>
      </c>
      <c r="CQ14" s="310">
        <f>IF($ND12&lt;=CQ$2,1,0)*'PC-BN-Receptivo_Lanchonete'!CQ26*$NB12</f>
        <v>40884.088981631852</v>
      </c>
      <c r="CR14" s="310">
        <f>IF($ND12&lt;=CR$2,1,0)*'PC-BN-Receptivo_Lanchonete'!CR26*$NB12</f>
        <v>60981.691366799227</v>
      </c>
      <c r="CS14" s="310">
        <f>IF($ND12&lt;=CS$2,1,0)*'PC-BN-Receptivo_Lanchonete'!CS26*$NB12</f>
        <v>47219.091602166794</v>
      </c>
      <c r="CT14" s="310">
        <f>IF($ND12&lt;=CT$2,1,0)*'PC-BN-Receptivo_Lanchonete'!CT26*$NB12</f>
        <v>49658.340085007039</v>
      </c>
      <c r="CU14" s="310">
        <f>IF($ND12&lt;=CU$2,1,0)*'PC-BN-Receptivo_Lanchonete'!CU26*$NB12</f>
        <v>54443.374752641626</v>
      </c>
      <c r="CV14" s="310">
        <f>IF($ND12&lt;=CV$2,1,0)*'PC-BN-Receptivo_Lanchonete'!CV26*$NB12</f>
        <v>56669.518251507761</v>
      </c>
      <c r="CW14" s="310">
        <f>IF($ND12&lt;=CW$2,1,0)*'PC-BN-Receptivo_Lanchonete'!CW26*$NB12</f>
        <v>56462.859032740736</v>
      </c>
      <c r="CX14" s="310">
        <f>IF($ND12&lt;=CX$2,1,0)*'PC-BN-Receptivo_Lanchonete'!CX26*$NB12</f>
        <v>67977.891921371091</v>
      </c>
      <c r="CY14" s="310">
        <f>IF($ND12&lt;=CY$2,1,0)*'PC-BN-Receptivo_Lanchonete'!CY26*$NB12</f>
        <v>51692.897683551651</v>
      </c>
      <c r="CZ14" s="310">
        <f>IF($ND12&lt;=CZ$2,1,0)*'PC-BN-Receptivo_Lanchonete'!CZ26*$NB12</f>
        <v>52396.804612480431</v>
      </c>
      <c r="DA14" s="310">
        <f>IF($ND12&lt;=DA$2,1,0)*'PC-BN-Receptivo_Lanchonete'!DA26*$NB12</f>
        <v>49650.390872693592</v>
      </c>
      <c r="DB14" s="310">
        <f>IF($ND12&lt;=DB$2,1,0)*'PC-BN-Receptivo_Lanchonete'!DB26*$NB12</f>
        <v>42699.715404760929</v>
      </c>
      <c r="DC14" s="310">
        <f>IF($ND12&lt;=DC$2,1,0)*'PC-BN-Receptivo_Lanchonete'!DC26*$NB12</f>
        <v>44978.788423380458</v>
      </c>
      <c r="DD14" s="310">
        <f>IF($ND12&lt;=DD$2,1,0)*'PC-BN-Receptivo_Lanchonete'!DD26*$NB12</f>
        <v>63849.943928890985</v>
      </c>
      <c r="DE14" s="310">
        <f>IF($ND12&lt;=DE$2,1,0)*'PC-BN-Receptivo_Lanchonete'!DE26*$NB12</f>
        <v>49529.564066665145</v>
      </c>
      <c r="DF14" s="310">
        <f>IF($ND12&lt;=DF$2,1,0)*'PC-BN-Receptivo_Lanchonete'!DF26*$NB12</f>
        <v>52146.327531213632</v>
      </c>
      <c r="DG14" s="310">
        <f>IF($ND12&lt;=DG$2,1,0)*'PC-BN-Receptivo_Lanchonete'!DG26*$NB12</f>
        <v>56714.357975691208</v>
      </c>
      <c r="DH14" s="310">
        <f>IF($ND12&lt;=DH$2,1,0)*'PC-BN-Receptivo_Lanchonete'!DH26*$NB12</f>
        <v>58870.470482472265</v>
      </c>
      <c r="DI14" s="310">
        <f>IF($ND12&lt;=DI$2,1,0)*'PC-BN-Receptivo_Lanchonete'!DI26*$NB12</f>
        <v>60174.730347246958</v>
      </c>
      <c r="DJ14" s="310">
        <f>IF($ND12&lt;=DJ$2,1,0)*'PC-BN-Receptivo_Lanchonete'!DJ26*$NB12</f>
        <v>70663.460281362015</v>
      </c>
      <c r="DK14" s="310">
        <f>IF($ND12&lt;=DK$2,1,0)*'PC-BN-Receptivo_Lanchonete'!DK26*$NB12</f>
        <v>57010.600554703597</v>
      </c>
      <c r="DL14" s="310">
        <f>IF($ND12&lt;=DL$2,1,0)*'PC-BN-Receptivo_Lanchonete'!DL26*$NB12</f>
        <v>51422.520668353638</v>
      </c>
      <c r="DM14" s="310">
        <f>IF($ND12&lt;=DM$2,1,0)*'PC-BN-Receptivo_Lanchonete'!DM26*$NB12</f>
        <v>50930.23695145268</v>
      </c>
      <c r="DN14" s="310">
        <f>IF($ND12&lt;=DN$2,1,0)*'PC-BN-Receptivo_Lanchonete'!DN26*$NB12</f>
        <v>44526.885453367591</v>
      </c>
      <c r="DO14" s="310">
        <f>IF($ND12&lt;=DO$2,1,0)*'PC-BN-Receptivo_Lanchonete'!DO26*$NB12</f>
        <v>46263.795250902665</v>
      </c>
      <c r="DP14" s="310">
        <f>IF($ND12&lt;=DP$2,1,0)*'PC-BN-Receptivo_Lanchonete'!DP26*$NB12</f>
        <v>65439.56353429865</v>
      </c>
      <c r="DQ14" s="310">
        <f>IF($ND12&lt;=DQ$2,1,0)*'PC-BN-Receptivo_Lanchonete'!DQ26*$NB12</f>
        <v>51172.222941404318</v>
      </c>
      <c r="DR14" s="310">
        <f>IF($ND12&lt;=DR$2,1,0)*'PC-BN-Receptivo_Lanchonete'!DR26*$NB12</f>
        <v>53730.255499078456</v>
      </c>
      <c r="DS14" s="310">
        <f>IF($ND12&lt;=DS$2,1,0)*'PC-BN-Receptivo_Lanchonete'!DS26*$NB12</f>
        <v>58336.477346635154</v>
      </c>
      <c r="DT14" s="310">
        <f>IF($ND12&lt;=DT$2,1,0)*'PC-BN-Receptivo_Lanchonete'!DT26*$NB12</f>
        <v>60605.810509963994</v>
      </c>
      <c r="DU14" s="310">
        <f>IF($ND12&lt;=DU$2,1,0)*'PC-BN-Receptivo_Lanchonete'!DU26*$NB12</f>
        <v>62002.307491993823</v>
      </c>
      <c r="DV14" s="310">
        <f>IF($ND12&lt;=DV$2,1,0)*'PC-BN-Receptivo_Lanchonete'!DV26*$NB12</f>
        <v>72454.616135661738</v>
      </c>
      <c r="DW14" s="310">
        <f>IF($ND12&lt;=DW$2,1,0)*'PC-BN-Receptivo_Lanchonete'!DW26*$NB12</f>
        <v>58770.82771096714</v>
      </c>
      <c r="DX14" s="310">
        <f>IF($ND12&lt;=DX$2,1,0)*'PC-BN-Receptivo_Lanchonete'!DX26*$NB12</f>
        <v>54845.609245997715</v>
      </c>
      <c r="DY14" s="310">
        <f>IF($ND12&lt;=DY$2,1,0)*'PC-BN-Receptivo_Lanchonete'!DY26*$NB12</f>
        <v>51786.045157529668</v>
      </c>
      <c r="DZ14" s="310">
        <f>IF($ND12&lt;=DZ$2,1,0)*'PC-BN-Receptivo_Lanchonete'!DZ26*$NB12</f>
        <v>47270.516453678072</v>
      </c>
      <c r="EA14" s="310">
        <f>IF($ND12&lt;=EA$2,1,0)*'PC-BN-Receptivo_Lanchonete'!EA26*$NB12</f>
        <v>46851.448145688737</v>
      </c>
      <c r="EB14" s="310">
        <f>IF($ND12&lt;=EB$2,1,0)*'PC-BN-Receptivo_Lanchonete'!EB26*$NB12</f>
        <v>66808.276624527003</v>
      </c>
      <c r="EC14" s="310">
        <f>IF($ND12&lt;=EC$2,1,0)*'PC-BN-Receptivo_Lanchonete'!EC26*$NB12</f>
        <v>52824.21816238037</v>
      </c>
      <c r="ED14" s="310">
        <f>IF($ND12&lt;=ED$2,1,0)*'PC-BN-Receptivo_Lanchonete'!ED26*$NB12</f>
        <v>55181.577279910984</v>
      </c>
      <c r="EE14" s="310">
        <f>IF($ND12&lt;=EE$2,1,0)*'PC-BN-Receptivo_Lanchonete'!EE26*$NB12</f>
        <v>59883.387728188012</v>
      </c>
      <c r="EF14" s="310">
        <f>IF($ND12&lt;=EF$2,1,0)*'PC-BN-Receptivo_Lanchonete'!EF26*$NB12</f>
        <v>62314.861773773118</v>
      </c>
      <c r="EG14" s="310">
        <f>IF($ND12&lt;=EG$2,1,0)*'PC-BN-Receptivo_Lanchonete'!EG26*$NB12</f>
        <v>58125.458596817727</v>
      </c>
      <c r="EH14" s="310">
        <f>IF($ND12&lt;=EH$2,1,0)*'PC-BN-Receptivo_Lanchonete'!EH26*$NB12</f>
        <v>72010.540951273331</v>
      </c>
      <c r="EI14" s="310">
        <f>IF($ND12&lt;=EI$2,1,0)*'PC-BN-Receptivo_Lanchonete'!EI26*$NB12</f>
        <v>56067.736815763863</v>
      </c>
      <c r="EJ14" s="310">
        <f>IF($ND12&lt;=EJ$2,1,0)*'PC-BN-Receptivo_Lanchonete'!EJ26*$NB12</f>
        <v>56483.889204155988</v>
      </c>
      <c r="EK14" s="310">
        <f>IF($ND12&lt;=EK$2,1,0)*'PC-BN-Receptivo_Lanchonete'!EK26*$NB12</f>
        <v>54170.694370081306</v>
      </c>
      <c r="EL14" s="310">
        <f>IF($ND12&lt;=EL$2,1,0)*'PC-BN-Receptivo_Lanchonete'!EL26*$NB12</f>
        <v>47261.528360101016</v>
      </c>
      <c r="EM14" s="310">
        <f>IF($ND12&lt;=EM$2,1,0)*'PC-BN-Receptivo_Lanchonete'!EM26*$NB12</f>
        <v>49862.070256967236</v>
      </c>
      <c r="EN14" s="310">
        <f>IF($ND12&lt;=EN$2,1,0)*'PC-BN-Receptivo_Lanchonete'!EN26*$NB12</f>
        <v>69087.641036671703</v>
      </c>
      <c r="EO14" s="310">
        <f>IF($ND12&lt;=EO$2,1,0)*'PC-BN-Receptivo_Lanchonete'!EO26*$NB12</f>
        <v>54647.668478763597</v>
      </c>
      <c r="EP14" s="310">
        <f>IF($ND12&lt;=EP$2,1,0)*'PC-BN-Receptivo_Lanchonete'!EP26*$NB12</f>
        <v>57259.265394154027</v>
      </c>
      <c r="EQ14" s="310">
        <f>IF($ND12&lt;=EQ$2,1,0)*'PC-BN-Receptivo_Lanchonete'!EQ26*$NB12</f>
        <v>61875.138412015527</v>
      </c>
      <c r="ER14" s="310">
        <f>IF($ND12&lt;=ER$2,1,0)*'PC-BN-Receptivo_Lanchonete'!ER26*$NB12</f>
        <v>64322.315882107869</v>
      </c>
      <c r="ES14" s="310">
        <f>IF($ND12&lt;=ES$2,1,0)*'PC-BN-Receptivo_Lanchonete'!ES26*$NB12</f>
        <v>64527.454481546658</v>
      </c>
      <c r="ET14" s="310">
        <f>IF($ND12&lt;=ET$2,1,0)*'PC-BN-Receptivo_Lanchonete'!ET26*$NB12</f>
        <v>75726.999004405792</v>
      </c>
      <c r="EU14" s="310">
        <f>IF($ND12&lt;=EU$2,1,0)*'PC-BN-Receptivo_Lanchonete'!EU26*$NB12</f>
        <v>62124.96447527039</v>
      </c>
      <c r="EV14" s="310">
        <f>IF($ND12&lt;=EV$2,1,0)*'PC-BN-Receptivo_Lanchonete'!EV26*$NB12</f>
        <v>56452.010309842095</v>
      </c>
      <c r="EW14" s="310">
        <f>IF($ND12&lt;=EW$2,1,0)*'PC-BN-Receptivo_Lanchonete'!EW26*$NB12</f>
        <v>56142.092154924758</v>
      </c>
      <c r="EX14" s="310">
        <f>IF($ND12&lt;=EX$2,1,0)*'PC-BN-Receptivo_Lanchonete'!EX26*$NB12</f>
        <v>49650.419493063411</v>
      </c>
      <c r="EY14" s="310">
        <f>IF($ND12&lt;=EY$2,1,0)*'PC-BN-Receptivo_Lanchonete'!EY26*$NB12</f>
        <v>51671.396535330816</v>
      </c>
      <c r="EZ14" s="310">
        <f>IF($ND12&lt;=EZ$2,1,0)*'PC-BN-Receptivo_Lanchonete'!EZ26*$NB12</f>
        <v>71129.899804324727</v>
      </c>
      <c r="FA14" s="310">
        <f>IF($ND12&lt;=FA$2,1,0)*'PC-BN-Receptivo_Lanchonete'!FA26*$NB12</f>
        <v>56679.807465256832</v>
      </c>
      <c r="FB14" s="310">
        <f>IF($ND12&lt;=FB$2,1,0)*'PC-BN-Receptivo_Lanchonete'!FB26*$NB12</f>
        <v>59191.193781005124</v>
      </c>
      <c r="FC14" s="310">
        <f>IF($ND12&lt;=FC$2,1,0)*'PC-BN-Receptivo_Lanchonete'!FC26*$NB12</f>
        <v>63808.551242047412</v>
      </c>
      <c r="FD14" s="310">
        <f>IF($ND12&lt;=FD$2,1,0)*'PC-BN-Receptivo_Lanchonete'!FD26*$NB12</f>
        <v>66345.297495076753</v>
      </c>
      <c r="FE14" s="310">
        <f>IF($ND12&lt;=FE$2,1,0)*'PC-BN-Receptivo_Lanchonete'!FE26*$NB12</f>
        <v>64719.31246618383</v>
      </c>
      <c r="FF14" s="310">
        <f>IF($ND12&lt;=FF$2,1,0)*'PC-BN-Receptivo_Lanchonete'!FF26*$NB12</f>
        <v>77019.129327492177</v>
      </c>
      <c r="FG14" s="310">
        <f>IF($ND12&lt;=FG$2,1,0)*'PC-BN-Receptivo_Lanchonete'!FG26*$NB12</f>
        <v>63592.404103565001</v>
      </c>
      <c r="FH14" s="310">
        <f>IF($ND12&lt;=FH$2,1,0)*'PC-BN-Receptivo_Lanchonete'!FH26*$NB12</f>
        <v>59455.596771011507</v>
      </c>
      <c r="FI14" s="310">
        <f>IF($ND12&lt;=FI$2,1,0)*'PC-BN-Receptivo_Lanchonete'!FI26*$NB12</f>
        <v>56759.04124185304</v>
      </c>
      <c r="FJ14" s="310">
        <f>IF($ND12&lt;=FJ$2,1,0)*'PC-BN-Receptivo_Lanchonete'!FJ26*$NB12</f>
        <v>52243.893608685343</v>
      </c>
      <c r="FK14" s="310">
        <f>IF($ND12&lt;=FK$2,1,0)*'PC-BN-Receptivo_Lanchonete'!FK26*$NB12</f>
        <v>52150.132132373685</v>
      </c>
      <c r="FL14" s="310">
        <f>IF($ND12&lt;=FL$2,1,0)*'PC-BN-Receptivo_Lanchonete'!FL26*$NB12</f>
        <v>72452.444040395669</v>
      </c>
      <c r="FM14" s="310">
        <f>IF($ND12&lt;=FM$2,1,0)*'PC-BN-Receptivo_Lanchonete'!FM26*$NB12</f>
        <v>58323.613062813056</v>
      </c>
      <c r="FN14" s="310">
        <f>IF($ND12&lt;=FN$2,1,0)*'PC-BN-Receptivo_Lanchonete'!FN26*$NB12</f>
        <v>60662.678421566183</v>
      </c>
      <c r="FO14" s="310">
        <f>IF($ND12&lt;=FO$2,1,0)*'PC-BN-Receptivo_Lanchonete'!FO26*$NB12</f>
        <v>65402.566936257877</v>
      </c>
      <c r="FP14" s="310">
        <f>IF($ND12&lt;=FP$2,1,0)*'PC-BN-Receptivo_Lanchonete'!FP26*$NB12</f>
        <v>68129.495165068322</v>
      </c>
      <c r="FQ14" s="310">
        <f>IF($ND12&lt;=FQ$2,1,0)*'PC-BN-Receptivo_Lanchonete'!FQ26*$NB12</f>
        <v>67619.422171108396</v>
      </c>
      <c r="FR14" s="310">
        <f>IF($ND12&lt;=FR$2,1,0)*'PC-BN-Receptivo_Lanchonete'!FR26*$NB12</f>
        <v>79301.234426249866</v>
      </c>
      <c r="FS14" s="310">
        <f>IF($ND12&lt;=FS$2,1,0)*'PC-BN-Receptivo_Lanchonete'!FS26*$NB12</f>
        <v>65747.830866285381</v>
      </c>
      <c r="FT14" s="310">
        <f>IF($ND12&lt;=FT$2,1,0)*'PC-BN-Receptivo_Lanchonete'!FT26*$NB12</f>
        <v>60028.594891640168</v>
      </c>
      <c r="FU14" s="310">
        <f>IF($ND12&lt;=FU$2,1,0)*'PC-BN-Receptivo_Lanchonete'!FU26*$NB12</f>
        <v>59850.77119154291</v>
      </c>
      <c r="FV14" s="310">
        <f>IF($ND12&lt;=FV$2,1,0)*'PC-BN-Receptivo_Lanchonete'!FV26*$NB12</f>
        <v>53301.794443643477</v>
      </c>
      <c r="FW14" s="310">
        <f>IF($ND12&lt;=FW$2,1,0)*'PC-BN-Receptivo_Lanchonete'!FW26*$NB12</f>
        <v>55528.515310769893</v>
      </c>
      <c r="FX14" s="310">
        <f>IF($ND12&lt;=FX$2,1,0)*'PC-BN-Receptivo_Lanchonete'!FX26*$NB12</f>
        <v>75190.046522330391</v>
      </c>
      <c r="FY14" s="310">
        <f>IF($ND12&lt;=FY$2,1,0)*'PC-BN-Receptivo_Lanchonete'!FY26*$NB12</f>
        <v>60613.382696605819</v>
      </c>
      <c r="FZ14" s="310">
        <f>IF($ND12&lt;=FZ$2,1,0)*'PC-BN-Receptivo_Lanchonete'!FZ26*$NB12</f>
        <v>63094.0708036961</v>
      </c>
      <c r="GA14" s="310">
        <f>IF($ND12&lt;=GA$2,1,0)*'PC-BN-Receptivo_Lanchonete'!GA26*$NB12</f>
        <v>67721.074092574156</v>
      </c>
      <c r="GB14" s="310">
        <f>IF($ND12&lt;=GB$2,1,0)*'PC-BN-Receptivo_Lanchonete'!GB26*$NB12</f>
        <v>70448.441167055047</v>
      </c>
      <c r="GC14" s="310">
        <f>IF($ND12&lt;=GC$2,1,0)*'PC-BN-Receptivo_Lanchonete'!GC26*$NB12</f>
        <v>71601.949682980034</v>
      </c>
      <c r="GD14" s="310">
        <f>IF($ND12&lt;=GD$2,1,0)*'PC-BN-Receptivo_Lanchonete'!GD26*$NB12</f>
        <v>82220.401481418434</v>
      </c>
      <c r="GE14" s="310">
        <f>IF($ND12&lt;=GE$2,1,0)*'PC-BN-Receptivo_Lanchonete'!GE26*$NB12</f>
        <v>68396.43086700041</v>
      </c>
      <c r="GF14" s="310">
        <f>IF($ND12&lt;=GF$2,1,0)*'PC-BN-Receptivo_Lanchonete'!GF26*$NB12</f>
        <v>62743.71588228683</v>
      </c>
      <c r="GG14" s="310">
        <f>IF($ND12&lt;=GG$2,1,0)*'PC-BN-Receptivo_Lanchonete'!GG26*$NB12</f>
        <v>62398.957197187701</v>
      </c>
      <c r="GH14" s="310">
        <f>IF($ND12&lt;=GH$2,1,0)*'PC-BN-Receptivo_Lanchonete'!GH26*$NB12</f>
        <v>55685.968176451366</v>
      </c>
      <c r="GI14" s="310">
        <f>IF($ND12&lt;=GI$2,1,0)*'PC-BN-Receptivo_Lanchonete'!GI26*$NB12</f>
        <v>57954.527444980522</v>
      </c>
      <c r="GJ14" s="310">
        <f>IF($ND12&lt;=GJ$2,1,0)*'PC-BN-Receptivo_Lanchonete'!GJ26*$NB12</f>
        <v>77637.537671675847</v>
      </c>
      <c r="GK14" s="310">
        <f>IF($ND12&lt;=GK$2,1,0)*'PC-BN-Receptivo_Lanchonete'!GK26*$NB12</f>
        <v>62930.676349242167</v>
      </c>
      <c r="GL14" s="310">
        <f>IF($ND12&lt;=GL$2,1,0)*'PC-BN-Receptivo_Lanchonete'!GL26*$NB12</f>
        <v>65348.44696176234</v>
      </c>
      <c r="GM14" s="310">
        <f>IF($ND12&lt;=GM$2,1,0)*'PC-BN-Receptivo_Lanchonete'!GM26*$NB12</f>
        <v>69939.246627645814</v>
      </c>
      <c r="GN14" s="310">
        <f>IF($ND12&lt;=GN$2,1,0)*'PC-BN-Receptivo_Lanchonete'!GN26*$NB12</f>
        <v>72732.016208006156</v>
      </c>
      <c r="GO14" s="310">
        <f>IF($ND12&lt;=GO$2,1,0)*'PC-BN-Receptivo_Lanchonete'!GO26*$NB12</f>
        <v>72515.335585830471</v>
      </c>
      <c r="GP14" s="310">
        <f>IF($ND12&lt;=GP$2,1,0)*'PC-BN-Receptivo_Lanchonete'!GP26*$NB12</f>
        <v>83934.090008346626</v>
      </c>
      <c r="GQ14" s="310">
        <f>IF($ND12&lt;=GQ$2,1,0)*'PC-BN-Receptivo_Lanchonete'!GQ26*$NB12</f>
        <v>67303.232720758329</v>
      </c>
      <c r="GR14" s="310">
        <f>IF($ND12&lt;=GR$2,1,0)*'PC-BN-Receptivo_Lanchonete'!GR26*$NB12</f>
        <v>67876.668160637681</v>
      </c>
      <c r="GS14" s="310">
        <f>IF($ND12&lt;=GS$2,1,0)*'PC-BN-Receptivo_Lanchonete'!GS26*$NB12</f>
        <v>65247.328523989854</v>
      </c>
      <c r="GT14" s="310">
        <f>IF($ND12&lt;=GT$2,1,0)*'PC-BN-Receptivo_Lanchonete'!GT26*$NB12</f>
        <v>57825.918569598325</v>
      </c>
      <c r="GU14" s="310">
        <f>IF($ND12&lt;=GU$2,1,0)*'PC-BN-Receptivo_Lanchonete'!GU26*$NB12</f>
        <v>60774.247491973503</v>
      </c>
      <c r="GV14" s="310">
        <f>IF($ND12&lt;=GV$2,1,0)*'PC-BN-Receptivo_Lanchonete'!GV26*$NB12</f>
        <v>80285.240900803488</v>
      </c>
      <c r="GW14" s="310">
        <f>IF($ND12&lt;=GW$2,1,0)*'PC-BN-Receptivo_Lanchonete'!GW26*$NB12</f>
        <v>65348.832764347368</v>
      </c>
      <c r="GX14" s="310">
        <f>IF($ND12&lt;=GX$2,1,0)*'PC-BN-Receptivo_Lanchonete'!GX26*$NB12</f>
        <v>67755.204074374793</v>
      </c>
      <c r="GY14" s="310">
        <f>IF($ND12&lt;=GY$2,1,0)*'PC-BN-Receptivo_Lanchonete'!GY26*$NB12</f>
        <v>72283.407557039856</v>
      </c>
      <c r="GZ14" s="310">
        <f>IF($ND12&lt;=GZ$2,1,0)*'PC-BN-Receptivo_Lanchonete'!GZ26*$NB12</f>
        <v>75122.24601106577</v>
      </c>
      <c r="HA14" s="310">
        <f>IF($ND12&lt;=HA$2,1,0)*'PC-BN-Receptivo_Lanchonete'!HA26*$NB12</f>
        <v>70569.027561977098</v>
      </c>
      <c r="HB14" s="310">
        <f>IF($ND12&lt;=HB$2,1,0)*'PC-BN-Receptivo_Lanchonete'!HB26*$NB12</f>
        <v>84582.590954163097</v>
      </c>
      <c r="HC14" s="310">
        <f>IF($ND12&lt;=HC$2,1,0)*'PC-BN-Receptivo_Lanchonete'!HC26*$NB12</f>
        <v>71310.295140050643</v>
      </c>
      <c r="HD14" s="310">
        <f>IF($ND12&lt;=HD$2,1,0)*'PC-BN-Receptivo_Lanchonete'!HD26*$NB12</f>
        <v>65265.237243392163</v>
      </c>
      <c r="HE14" s="310">
        <f>IF($ND12&lt;=HE$2,1,0)*'PC-BN-Receptivo_Lanchonete'!HE26*$NB12</f>
        <v>65503.370168357542</v>
      </c>
      <c r="HF14" s="310">
        <f>IF($ND12&lt;=HF$2,1,0)*'PC-BN-Receptivo_Lanchonete'!HF26*$NB12</f>
        <v>58949.905364866994</v>
      </c>
      <c r="HG14" s="310">
        <f>IF($ND12&lt;=HG$2,1,0)*'PC-BN-Receptivo_Lanchonete'!HG26*$NB12</f>
        <v>61517.666558646873</v>
      </c>
      <c r="HH14" s="310">
        <f>IF($ND12&lt;=HH$2,1,0)*'PC-BN-Receptivo_Lanchonete'!HH26*$NB12</f>
        <v>81554.952697415429</v>
      </c>
      <c r="HI14" s="310">
        <f>IF($ND12&lt;=HI$2,1,0)*'PC-BN-Receptivo_Lanchonete'!HI26*$NB12</f>
        <v>66814.582264403492</v>
      </c>
      <c r="HJ14" s="310">
        <f>IF($ND12&lt;=HJ$2,1,0)*'PC-BN-Receptivo_Lanchonete'!HJ26*$NB12</f>
        <v>69269.934475323389</v>
      </c>
      <c r="HK14" s="310">
        <f>IF($ND12&lt;=HK$2,1,0)*'PC-BN-Receptivo_Lanchonete'!HK26*$NB12</f>
        <v>73935.453149866764</v>
      </c>
      <c r="HL14" s="310">
        <f>IF($ND12&lt;=HL$2,1,0)*'PC-BN-Receptivo_Lanchonete'!HL26*$NB12</f>
        <v>76984.934472853289</v>
      </c>
      <c r="HM14" s="310">
        <f>IF($ND12&lt;=HM$2,1,0)*'PC-BN-Receptivo_Lanchonete'!HM26*$NB12</f>
        <v>76880.456385270081</v>
      </c>
      <c r="HN14" s="310">
        <f>IF($ND12&lt;=HN$2,1,0)*'PC-BN-Receptivo_Lanchonete'!HN26*$NB12</f>
        <v>88300.057970732552</v>
      </c>
      <c r="HO14" s="310">
        <f>IF($ND12&lt;=HO$2,1,0)*'PC-BN-Receptivo_Lanchonete'!HO26*$NB12</f>
        <v>74526.19971582682</v>
      </c>
      <c r="HP14" s="310">
        <f>IF($ND12&lt;=HP$2,1,0)*'PC-BN-Receptivo_Lanchonete'!HP26*$NB12</f>
        <v>68772.054522112288</v>
      </c>
      <c r="HQ14" s="310">
        <f>IF($ND12&lt;=HQ$2,1,0)*'PC-BN-Receptivo_Lanchonete'!HQ26*$NB12</f>
        <v>68631.409445607816</v>
      </c>
      <c r="HR14" s="310">
        <f>IF($ND12&lt;=HR$2,1,0)*'PC-BN-Receptivo_Lanchonete'!HR26*$NB12</f>
        <v>62988.487206628342</v>
      </c>
      <c r="HS14" s="310">
        <f>IF($ND12&lt;=HS$2,1,0)*'PC-BN-Receptivo_Lanchonete'!HS26*$NB12</f>
        <v>63056.060281354192</v>
      </c>
      <c r="HT14" s="310">
        <f>IF($ND12&lt;=HT$2,1,0)*'PC-BN-Receptivo_Lanchonete'!HT26*$NB12</f>
        <v>84024.09534732443</v>
      </c>
      <c r="HU14" s="310">
        <f>IF($ND12&lt;=HU$2,1,0)*'PC-BN-Receptivo_Lanchonete'!HU26*$NB12</f>
        <v>69387.995408813411</v>
      </c>
      <c r="HV14" s="310">
        <f>IF($ND12&lt;=HV$2,1,0)*'PC-BN-Receptivo_Lanchonete'!HV26*$NB12</f>
        <v>71524.763216837528</v>
      </c>
      <c r="HW14" s="310">
        <f>IF($ND12&lt;=HW$2,1,0)*'PC-BN-Receptivo_Lanchonete'!HW26*$NB12</f>
        <v>76244.996406358652</v>
      </c>
      <c r="HX14" s="310">
        <f>IF($ND12&lt;=HX$2,1,0)*'PC-BN-Receptivo_Lanchonete'!HX26*$NB12</f>
        <v>79414.867216122919</v>
      </c>
      <c r="HY14" s="310">
        <f>IF($ND12&lt;=HY$2,1,0)*'PC-BN-Receptivo_Lanchonete'!HY26*$NB12</f>
        <v>78587.735475780559</v>
      </c>
      <c r="HZ14" s="310">
        <f>IF($ND12&lt;=HZ$2,1,0)*'PC-BN-Receptivo_Lanchonete'!HZ26*$NB12</f>
        <v>90420.659467468417</v>
      </c>
      <c r="IA14" s="310">
        <f>IF($ND12&lt;=IA$2,1,0)*'PC-BN-Receptivo_Lanchonete'!IA26*$NB12</f>
        <v>73771.940779489232</v>
      </c>
      <c r="IB14" s="310">
        <f>IF($ND12&lt;=IB$2,1,0)*'PC-BN-Receptivo_Lanchonete'!IB26*$NB12</f>
        <v>74286.996007425638</v>
      </c>
      <c r="IC14" s="310">
        <f>IF($ND12&lt;=IC$2,1,0)*'PC-BN-Receptivo_Lanchonete'!IC26*$NB12</f>
        <v>71803.309630394055</v>
      </c>
      <c r="ID14" s="310">
        <f>IF($ND12&lt;=ID$2,1,0)*'PC-BN-Receptivo_Lanchonete'!ID26*$NB12</f>
        <v>64241.415255173932</v>
      </c>
      <c r="IE14" s="310">
        <f>IF($ND12&lt;=IE$2,1,0)*'PC-BN-Receptivo_Lanchonete'!IE26*$NB12</f>
        <v>67509.903845599198</v>
      </c>
      <c r="IF14" s="310">
        <f>IF($ND12&lt;=IF$2,1,0)*'PC-BN-Receptivo_Lanchonete'!IF26*$NB12</f>
        <v>87331.875126239378</v>
      </c>
      <c r="IG14" s="310">
        <f>IF($ND12&lt;=IG$2,1,0)*'PC-BN-Receptivo_Lanchonete'!IG26*$NB12</f>
        <v>72162.417424101033</v>
      </c>
      <c r="IH14" s="310">
        <f>IF($ND12&lt;=IH$2,1,0)*'PC-BN-Receptivo_Lanchonete'!IH26*$NB12</f>
        <v>74501.467900261865</v>
      </c>
      <c r="II14" s="310">
        <f>IF($ND12&lt;=II$2,1,0)*'PC-BN-Receptivo_Lanchonete'!II26*$NB12</f>
        <v>79031.827450785931</v>
      </c>
      <c r="IJ14" s="310">
        <f>IF($ND12&lt;=IJ$2,1,0)*'PC-BN-Receptivo_Lanchonete'!IJ26*$NB12</f>
        <v>82177.552590158943</v>
      </c>
      <c r="IK14" s="310">
        <f>IF($ND12&lt;=IK$2,1,0)*'PC-BN-Receptivo_Lanchonete'!IK26*$NB12</f>
        <v>82864.755908056861</v>
      </c>
      <c r="IL14" s="310">
        <f>IF($ND12&lt;=IL$2,1,0)*'PC-BN-Receptivo_Lanchonete'!IL26*$NB12</f>
        <v>93695.613590236171</v>
      </c>
      <c r="IM14" s="310">
        <f>IF($ND12&lt;=IM$2,1,0)*'PC-BN-Receptivo_Lanchonete'!IM26*$NB12</f>
        <v>79683.167537287532</v>
      </c>
      <c r="IN14" s="310">
        <f>IF($ND12&lt;=IN$2,1,0)*'PC-BN-Receptivo_Lanchonete'!IN26*$NB12</f>
        <v>73912.195855754413</v>
      </c>
      <c r="IO14" s="310">
        <f>IF($ND12&lt;=IO$2,1,0)*'PC-BN-Receptivo_Lanchonete'!IO26*$NB12</f>
        <v>73697.346174036706</v>
      </c>
      <c r="IP14" s="310">
        <f>IF($ND12&lt;=IP$2,1,0)*'PC-BN-Receptivo_Lanchonete'!IP26*$NB12</f>
        <v>66674.94462491633</v>
      </c>
      <c r="IQ14" s="310">
        <f>IF($ND12&lt;=IQ$2,1,0)*'PC-BN-Receptivo_Lanchonete'!IQ26*$NB12</f>
        <v>69430.519172671877</v>
      </c>
      <c r="IR14" s="310">
        <f>IF($ND12&lt;=IR$2,1,0)*'PC-BN-Receptivo_Lanchonete'!IR26*$NB12</f>
        <v>89584.411948539171</v>
      </c>
      <c r="IS14" s="310">
        <f>IF($ND12&lt;=IS$2,1,0)*'PC-BN-Receptivo_Lanchonete'!IS26*$NB12</f>
        <v>74451.255560257705</v>
      </c>
      <c r="IT14" s="310">
        <f>IF($ND12&lt;=IT$2,1,0)*'PC-BN-Receptivo_Lanchonete'!IT26*$NB12</f>
        <v>76727.847994185096</v>
      </c>
      <c r="IU14" s="310">
        <f>IF($ND12&lt;=IU$2,1,0)*'PC-BN-Receptivo_Lanchonete'!IU26*$NB12</f>
        <v>81297.863165907736</v>
      </c>
      <c r="IV14" s="310">
        <f>IF($ND12&lt;=IV$2,1,0)*'PC-BN-Receptivo_Lanchonete'!IV26*$NB12</f>
        <v>84582.464261326066</v>
      </c>
      <c r="IW14" s="310">
        <f>IF($ND12&lt;=IW$2,1,0)*'PC-BN-Receptivo_Lanchonete'!IW26*$NB12</f>
        <v>85348.723146317512</v>
      </c>
      <c r="IX14" s="310">
        <f>IF($ND12&lt;=IX$2,1,0)*'PC-BN-Receptivo_Lanchonete'!IX26*$NB12</f>
        <v>96154.236155412975</v>
      </c>
      <c r="IY14" s="310">
        <f>IF($ND12&lt;=IY$2,1,0)*'PC-BN-Receptivo_Lanchonete'!IY26*$NB12</f>
        <v>82103.861625182559</v>
      </c>
      <c r="IZ14" s="310">
        <f>IF($ND12&lt;=IZ$2,1,0)*'PC-BN-Receptivo_Lanchonete'!IZ26*$NB12</f>
        <v>77992.814915087481</v>
      </c>
      <c r="JA14" s="310">
        <f>IF($ND12&lt;=JA$2,1,0)*'PC-BN-Receptivo_Lanchonete'!JA26*$NB12</f>
        <v>75218.384504491391</v>
      </c>
      <c r="JB14" s="310">
        <f>IF($ND12&lt;=JB$2,1,0)*'PC-BN-Receptivo_Lanchonete'!JB26*$NB12</f>
        <v>70069.807412249036</v>
      </c>
      <c r="JC14" s="310">
        <f>IF($ND12&lt;=JC$2,1,0)*'PC-BN-Receptivo_Lanchonete'!JC26*$NB12</f>
        <v>70694.516817050011</v>
      </c>
      <c r="JD14" s="310">
        <f>IF($ND12&lt;=JD$2,1,0)*'PC-BN-Receptivo_Lanchonete'!JD26*$NB12</f>
        <v>91653.487621099048</v>
      </c>
      <c r="JE14" s="310">
        <f>IF($ND12&lt;=JE$2,1,0)*'PC-BN-Receptivo_Lanchonete'!JE26*$NB12</f>
        <v>76783.265425445323</v>
      </c>
      <c r="JF14" s="310">
        <f>IF($ND12&lt;=JF$2,1,0)*'PC-BN-Receptivo_Lanchonete'!JF26*$NB12</f>
        <v>78852.76315305868</v>
      </c>
      <c r="JG14" s="310">
        <f>IF($ND12&lt;=JG$2,1,0)*'PC-BN-Receptivo_Lanchonete'!JG26*$NB12</f>
        <v>83517.772003414531</v>
      </c>
      <c r="JH14" s="310">
        <f>IF($ND12&lt;=JH$2,1,0)*'PC-BN-Receptivo_Lanchonete'!JH26*$NB12</f>
        <v>86989.115287767767</v>
      </c>
      <c r="JI14" s="310">
        <f>IF($ND12&lt;=JI$2,1,0)*'PC-BN-Receptivo_Lanchonete'!JI26*$NB12</f>
        <v>86409.202485793037</v>
      </c>
      <c r="JJ14" s="310">
        <f>IF($ND12&lt;=JJ$2,1,0)*'PC-BN-Receptivo_Lanchonete'!JJ26*$NB12</f>
        <v>98070.275276155531</v>
      </c>
      <c r="JK14" s="310">
        <f>IF($ND12&lt;=JK$2,1,0)*'PC-BN-Receptivo_Lanchonete'!JK26*$NB12</f>
        <v>81250.827305347557</v>
      </c>
      <c r="JL14" s="310">
        <f>IF($ND12&lt;=JL$2,1,0)*'PC-BN-Receptivo_Lanchonete'!JL26*$NB12</f>
        <v>81731.516719636114</v>
      </c>
      <c r="JM14" s="310">
        <f>IF($ND12&lt;=JM$2,1,0)*'PC-BN-Receptivo_Lanchonete'!JM26*$NB12</f>
        <v>79286.398389750335</v>
      </c>
      <c r="JN14" s="310">
        <f>IF($ND12&lt;=JN$2,1,0)*'PC-BN-Receptivo_Lanchonete'!JN26*$NB12</f>
        <v>71503.772656014116</v>
      </c>
      <c r="JO14" s="310">
        <f>IF($ND12&lt;=JO$2,1,0)*'PC-BN-Receptivo_Lanchonete'!JO26*$NB12</f>
        <v>75079.458176595203</v>
      </c>
      <c r="JP14" s="310">
        <f>IF($ND12&lt;=JP$2,1,0)*'PC-BN-Receptivo_Lanchonete'!JP26*$NB12</f>
        <v>95191.500339701961</v>
      </c>
      <c r="JQ14" s="310">
        <f>IF($ND12&lt;=JQ$2,1,0)*'PC-BN-Receptivo_Lanchonete'!JQ26*$NB12</f>
        <v>79737.693539429427</v>
      </c>
      <c r="JR14" s="310">
        <f>IF($ND12&lt;=JR$2,1,0)*'PC-BN-Receptivo_Lanchonete'!JR26*$NB12</f>
        <v>81979.237850092672</v>
      </c>
      <c r="JS14" s="310">
        <f>IF($ND12&lt;=JS$2,1,0)*'PC-BN-Receptivo_Lanchonete'!JS26*$NB12</f>
        <v>86490.084414085373</v>
      </c>
      <c r="JT14" s="310">
        <f>IF($ND12&lt;=JT$2,1,0)*'PC-BN-Receptivo_Lanchonete'!JT26*$NB12</f>
        <v>89947.596046116902</v>
      </c>
      <c r="JU14" s="310">
        <f>IF($ND12&lt;=JU$2,1,0)*'PC-BN-Receptivo_Lanchonete'!JU26*$NB12</f>
        <v>89449.154370447694</v>
      </c>
      <c r="JV14" s="310">
        <f>IF($ND12&lt;=JV$2,1,0)*'PC-BN-Receptivo_Lanchonete'!JV26*$NB12</f>
        <v>100987.13209507307</v>
      </c>
      <c r="JW14" s="310">
        <f>IF($ND12&lt;=JW$2,1,0)*'PC-BN-Receptivo_Lanchonete'!JW26*$NB12</f>
        <v>86973.326765360951</v>
      </c>
      <c r="JX14" s="310">
        <f>IF($ND12&lt;=JX$2,1,0)*'PC-BN-Receptivo_Lanchonete'!JX26*$NB12</f>
        <v>81083.738533558542</v>
      </c>
      <c r="JY14" s="310">
        <f>IF($ND12&lt;=JY$2,1,0)*'PC-BN-Receptivo_Lanchonete'!JY26*$NB12</f>
        <v>81054.651842523323</v>
      </c>
      <c r="JZ14" s="310">
        <f>IF($ND12&lt;=JZ$2,1,0)*'PC-BN-Receptivo_Lanchonete'!JZ26*$NB12</f>
        <v>73884.567658764689</v>
      </c>
      <c r="KA14" s="310">
        <f>IF($ND12&lt;=KA$2,1,0)*'PC-BN-Receptivo_Lanchonete'!KA26*$NB12</f>
        <v>76988.056001187215</v>
      </c>
      <c r="KB14" s="310">
        <f>IF($ND12&lt;=KB$2,1,0)*'PC-BN-Receptivo_Lanchonete'!KB26*$NB12</f>
        <v>97487.669869789126</v>
      </c>
      <c r="KC14" s="310">
        <f>IF($ND12&lt;=KC$2,1,0)*'PC-BN-Receptivo_Lanchonete'!KC26*$NB12</f>
        <v>82100.4371025336</v>
      </c>
      <c r="KD14" s="310">
        <f>IF($ND12&lt;=KD$2,1,0)*'PC-BN-Receptivo_Lanchonete'!KD26*$NB12</f>
        <v>84303.54769098667</v>
      </c>
      <c r="KE14" s="310">
        <f>IF($ND12&lt;=KE$2,1,0)*'PC-BN-Receptivo_Lanchonete'!KE26*$NB12</f>
        <v>88877.095761158649</v>
      </c>
      <c r="KF14" s="310">
        <f>IF($ND12&lt;=KF$2,1,0)*'PC-BN-Receptivo_Lanchonete'!KF26*$NB12</f>
        <v>92500.017103283681</v>
      </c>
      <c r="KG14" s="310">
        <f>IF($ND12&lt;=KG$2,1,0)*'PC-BN-Receptivo_Lanchonete'!KG26*$NB12</f>
        <v>90194.115121041497</v>
      </c>
      <c r="KH14" s="310">
        <f>IF($ND12&lt;=KH$2,1,0)*'PC-BN-Receptivo_Lanchonete'!KH26*$NB12</f>
        <v>102875.74450622936</v>
      </c>
      <c r="KI14" s="310">
        <f>IF($ND12&lt;=KI$2,1,0)*'PC-BN-Receptivo_Lanchonete'!KI26*$NB12</f>
        <v>89055.280077915522</v>
      </c>
      <c r="KJ14" s="310">
        <f>IF($ND12&lt;=KJ$2,1,0)*'PC-BN-Receptivo_Lanchonete'!KJ26*$NB12</f>
        <v>84719.289472473276</v>
      </c>
      <c r="KK14" s="310">
        <f>IF($ND12&lt;=KK$2,1,0)*'PC-BN-Receptivo_Lanchonete'!KK26*$NB12</f>
        <v>82328.585716089568</v>
      </c>
      <c r="KL14" s="310">
        <f>IF($ND12&lt;=KL$2,1,0)*'PC-BN-Receptivo_Lanchonete'!KL26*$NB12</f>
        <v>77133.594016114366</v>
      </c>
      <c r="KM14" s="310">
        <f>IF($ND12&lt;=KM$2,1,0)*'PC-BN-Receptivo_Lanchonete'!KM26*$NB12</f>
        <v>78160.364665632864</v>
      </c>
      <c r="KN14" s="310">
        <f>IF($ND12&lt;=KN$2,1,0)*'PC-BN-Receptivo_Lanchonete'!KN26*$NB12</f>
        <v>99538.541460730252</v>
      </c>
      <c r="KO14" s="310">
        <f>IF($ND12&lt;=KO$2,1,0)*'PC-BN-Receptivo_Lanchonete'!KO26*$NB12</f>
        <v>84457.9969442578</v>
      </c>
      <c r="KP14" s="310">
        <f>IF($ND12&lt;=KP$2,1,0)*'PC-BN-Receptivo_Lanchonete'!KP26*$NB12</f>
        <v>86487.806232648509</v>
      </c>
      <c r="KQ14" s="310">
        <f>IF($ND12&lt;=KQ$2,1,0)*'PC-BN-Receptivo_Lanchonete'!KQ26*$NB12</f>
        <v>91188.04103416625</v>
      </c>
      <c r="KR14" s="310">
        <f>IF($ND12&lt;=KR$2,1,0)*'PC-BN-Receptivo_Lanchonete'!KR26*$NB12</f>
        <v>95031.407149504375</v>
      </c>
      <c r="KS14" s="310">
        <f>IF($ND12&lt;=KS$2,1,0)*'PC-BN-Receptivo_Lanchonete'!KS26*$NB12</f>
        <v>93828.549483928669</v>
      </c>
      <c r="KT14" s="310">
        <f>IF($ND12&lt;=KT$2,1,0)*'PC-BN-Receptivo_Lanchonete'!KT26*$NB12</f>
        <v>105905.947148112</v>
      </c>
      <c r="KU14" s="310">
        <f>IF($ND12&lt;=KU$2,1,0)*'PC-BN-Receptivo_Lanchonete'!KU26*$NB12</f>
        <v>91952.352207590928</v>
      </c>
      <c r="KV14" s="310">
        <f>IF($ND12&lt;=KV$2,1,0)*'PC-BN-Receptivo_Lanchonete'!KV26*$NB12</f>
        <v>86031.693702323042</v>
      </c>
      <c r="KW14" s="310">
        <f>IF($ND12&lt;=KW$2,1,0)*'PC-BN-Receptivo_Lanchonete'!KW26*$NB12</f>
        <v>86168.956232720913</v>
      </c>
      <c r="KX14" s="310">
        <f>IF($ND12&lt;=KX$2,1,0)*'PC-BN-Receptivo_Lanchonete'!KX26*$NB12</f>
        <v>78925.372649661163</v>
      </c>
      <c r="KY14" s="310">
        <f>IF($ND12&lt;=KY$2,1,0)*'PC-BN-Receptivo_Lanchonete'!KY26*$NB12</f>
        <v>82300.743820338626</v>
      </c>
      <c r="KZ14" s="310">
        <f>IF($ND12&lt;=KZ$2,1,0)*'PC-BN-Receptivo_Lanchonete'!KZ26*$NB12</f>
        <v>103064.96025832569</v>
      </c>
      <c r="LA14" s="310">
        <f>IF($ND12&lt;=LA$2,1,0)*'PC-BN-Receptivo_Lanchonete'!LA26*$NB12</f>
        <v>87514.550933031715</v>
      </c>
      <c r="LB14" s="310">
        <f>IF($ND12&lt;=LB$2,1,0)*'PC-BN-Receptivo_Lanchonete'!LB26*$NB12</f>
        <v>89679.196507670305</v>
      </c>
      <c r="LC14" s="310">
        <f>IF($ND12&lt;=LC$2,1,0)*'PC-BN-Receptivo_Lanchonete'!LC26*$NB12</f>
        <v>94266.10532967934</v>
      </c>
      <c r="LD14" s="310">
        <f>IF($ND12&lt;=LD$2,1,0)*'PC-BN-Receptivo_Lanchonete'!LD26*$NB12</f>
        <v>98137.138565710105</v>
      </c>
      <c r="LE14" s="310">
        <f>IF($ND12&lt;=LE$2,1,0)*'PC-BN-Receptivo_Lanchonete'!LE26*$NB12</f>
        <v>98451.198660546346</v>
      </c>
      <c r="LF14" s="310">
        <f>IF($ND12&lt;=LF$2,1,0)*'PC-BN-Receptivo_Lanchonete'!LF26*$NB12</f>
        <v>109556.17919192434</v>
      </c>
      <c r="LG14" s="310">
        <f>IF($ND12&lt;=LG$2,1,0)*'PC-BN-Receptivo_Lanchonete'!LG26*$NB12</f>
        <v>95338.773130644535</v>
      </c>
      <c r="LH14" s="310">
        <f>IF($ND12&lt;=LH$2,1,0)*'PC-BN-Receptivo_Lanchonete'!LH26*$NB12</f>
        <v>89472.936752944835</v>
      </c>
      <c r="LI14" s="310">
        <f>IF($ND12&lt;=LI$2,1,0)*'PC-BN-Receptivo_Lanchonete'!LI26*$NB12</f>
        <v>89464.409409161235</v>
      </c>
      <c r="LJ14" s="310">
        <f>IF($ND12&lt;=LJ$2,1,0)*'PC-BN-Receptivo_Lanchonete'!LJ26*$NB12</f>
        <v>82047.541316656061</v>
      </c>
      <c r="LK14" s="310">
        <f>IF($ND12&lt;=LK$2,1,0)*'PC-BN-Receptivo_Lanchonete'!LK26*$NB12</f>
        <v>85495.554801960068</v>
      </c>
      <c r="LL14" s="310">
        <f>IF($ND12&lt;=LL$2,1,0)*'PC-BN-Receptivo_Lanchonete'!LL26*$NB12</f>
        <v>106312.29839546153</v>
      </c>
      <c r="LM14" s="310">
        <f>IF($ND12&lt;=LM$2,1,0)*'PC-BN-Receptivo_Lanchonete'!LM26*$NB12</f>
        <v>90611.777901749709</v>
      </c>
      <c r="LN14" s="310">
        <f>IF($ND12&lt;=LN$2,1,0)*'PC-BN-Receptivo_Lanchonete'!LN26*$NB12</f>
        <v>92708.411555992017</v>
      </c>
      <c r="LO14" s="310">
        <f>IF($ND12&lt;=LO$2,1,0)*'PC-BN-Receptivo_Lanchonete'!LO26*$NB12</f>
        <v>97260.362313500591</v>
      </c>
      <c r="LP14" s="310">
        <f>IF($ND12&lt;=LP$2,1,0)*'PC-BN-Receptivo_Lanchonete'!LP26*$NB12</f>
        <v>101226.02975631975</v>
      </c>
      <c r="LQ14" s="310">
        <f>IF($ND12&lt;=LQ$2,1,0)*'PC-BN-Receptivo_Lanchonete'!LQ26*$NB12</f>
        <v>100284.68518660952</v>
      </c>
      <c r="LR14" s="310">
        <f>IF($ND12&lt;=LR$2,1,0)*'PC-BN-Receptivo_Lanchonete'!LR26*$NB12</f>
        <v>112123.58205867422</v>
      </c>
      <c r="LS14" s="310">
        <f>IF($ND12&lt;=LS$2,1,0)*'PC-BN-Receptivo_Lanchonete'!LS26*$NB12</f>
        <v>95075.788566165967</v>
      </c>
      <c r="LT14" s="310">
        <f>IF($ND12&lt;=LT$2,1,0)*'PC-BN-Receptivo_Lanchonete'!LT26*$NB12</f>
        <v>95440.498320257</v>
      </c>
      <c r="LU14" s="310">
        <f>IF($ND12&lt;=LU$2,1,0)*'PC-BN-Receptivo_Lanchonete'!LU26*$NB12</f>
        <v>93143.209161302919</v>
      </c>
      <c r="LV14" s="310">
        <f>IF($ND12&lt;=LV$2,1,0)*'PC-BN-Receptivo_Lanchonete'!LV26*$NB12</f>
        <v>84994.827312755369</v>
      </c>
      <c r="LW14" s="310">
        <f>IF($ND12&lt;=LW$2,1,0)*'PC-BN-Receptivo_Lanchonete'!LW26*$NB12</f>
        <v>89148.596984482792</v>
      </c>
      <c r="LX14" s="310">
        <f>IF($ND12&lt;=LX$2,1,0)*'PC-BN-Receptivo_Lanchonete'!LX26*$NB12</f>
        <v>109816.72377447542</v>
      </c>
      <c r="LY14" s="310">
        <f>IF($ND12&lt;=LY$2,1,0)*'PC-BN-Receptivo_Lanchonete'!LY26*$NB12</f>
        <v>93859.871616648496</v>
      </c>
      <c r="LZ14" s="310">
        <f>IF($ND12&lt;=LZ$2,1,0)*'PC-BN-Receptivo_Lanchonete'!LZ26*$NB12</f>
        <v>95935.388017230391</v>
      </c>
      <c r="MA14" s="310">
        <f>IF($ND12&lt;=MA$2,1,0)*'PC-BN-Receptivo_Lanchonete'!MA26*$NB12</f>
        <v>100421.96985009339</v>
      </c>
      <c r="MB14" s="310">
        <f>IF($ND12&lt;=MB$2,1,0)*'PC-BN-Receptivo_Lanchonete'!MB26*$NB12</f>
        <v>104460.36585025348</v>
      </c>
      <c r="MC14" s="310">
        <f>IF($ND12&lt;=MC$2,1,0)*'PC-BN-Receptivo_Lanchonete'!MC26*$NB12</f>
        <v>99163.946612511791</v>
      </c>
      <c r="MD14" s="310">
        <f>IF($ND12&lt;=MD$2,1,0)*'PC-BN-Receptivo_Lanchonete'!MD26*$NB12</f>
        <v>113608.80447674399</v>
      </c>
      <c r="ME14" s="310">
        <f>IF($ND12&lt;=ME$2,1,0)*'PC-BN-Receptivo_Lanchonete'!ME26*$NB12</f>
        <v>99909.546932969664</v>
      </c>
      <c r="MF14" s="310">
        <f>IF($ND12&lt;=MF$2,1,0)*'PC-BN-Receptivo_Lanchonete'!MF26*$NB12</f>
        <v>93650.941390617299</v>
      </c>
      <c r="MG14" s="310">
        <f>IF($ND12&lt;=MG$2,1,0)*'PC-BN-Receptivo_Lanchonete'!MG26*$NB12</f>
        <v>94229.032410652391</v>
      </c>
      <c r="MH14" s="310">
        <f>IF($ND12&lt;=MH$2,1,0)*'PC-BN-Receptivo_Lanchonete'!MH26*$NB12</f>
        <v>86931.096837299207</v>
      </c>
      <c r="MI14" s="310">
        <f>IF($ND12&lt;=MI$2,1,0)*'PC-BN-Receptivo_Lanchonete'!MI26*$NB12</f>
        <v>90733.208406778693</v>
      </c>
      <c r="MJ14" s="310">
        <f>IF($ND12&lt;=MJ$2,1,0)*'PC-BN-Receptivo_Lanchonete'!MJ26*$NB12</f>
        <v>111955.32710221672</v>
      </c>
      <c r="MK14" s="310">
        <f>IF($ND12&lt;=MK$2,1,0)*'PC-BN-Receptivo_Lanchonete'!MK26*$NB12</f>
        <v>96169.972779549193</v>
      </c>
      <c r="ML14" s="310">
        <f>IF($ND12&lt;=ML$2,1,0)*'PC-BN-Receptivo_Lanchonete'!ML26*$NB12</f>
        <v>98286.430046736583</v>
      </c>
      <c r="MM14" s="310">
        <f>IF($ND12&lt;=MM$2,1,0)*'PC-BN-Receptivo_Lanchonete'!MM26*$NB12</f>
        <v>102909.29215890562</v>
      </c>
      <c r="MN14" s="310">
        <f>IF($ND12&lt;=MN$2,1,0)*'PC-BN-Receptivo_Lanchonete'!MN26*$NB12</f>
        <v>107187.0460358589</v>
      </c>
      <c r="MO14" s="310">
        <f>IF($ND12&lt;=MO$2,1,0)*'PC-BN-Receptivo_Lanchonete'!MO26*$NB12</f>
        <v>106321.54926219392</v>
      </c>
      <c r="MP14" s="310">
        <f>IF($ND12&lt;=MP$2,1,0)*'PC-BN-Receptivo_Lanchonete'!MP26*$NB12</f>
        <v>118184.87571871837</v>
      </c>
      <c r="MQ14" s="310">
        <f>IF($ND12&lt;=MQ$2,1,0)*'PC-BN-Receptivo_Lanchonete'!MQ26*$NB12</f>
        <v>103974.61024890364</v>
      </c>
      <c r="MR14" s="310">
        <f>IF($ND12&lt;=MR$2,1,0)*'PC-BN-Receptivo_Lanchonete'!MR26*$NB12</f>
        <v>98002.62817007312</v>
      </c>
      <c r="MS14" s="310">
        <f>IF($ND12&lt;=MS$2,1,0)*'PC-BN-Receptivo_Lanchonete'!MS26*$NB12</f>
        <v>98210.514325013646</v>
      </c>
      <c r="MT14" s="310">
        <f>IF($ND12&lt;=MT$2,1,0)*'PC-BN-Receptivo_Lanchonete'!MT26*$NB12</f>
        <v>90629.42102412018</v>
      </c>
      <c r="MU14" s="310">
        <f>IF($ND12&lt;=MU$2,1,0)*'PC-BN-Receptivo_Lanchonete'!MU26*$NB12</f>
        <v>94486.528733016254</v>
      </c>
      <c r="MV14" s="310">
        <f>IF($ND12&lt;=MV$2,1,0)*'PC-BN-Receptivo_Lanchonete'!MV26*$NB12</f>
        <v>115706.101360356</v>
      </c>
      <c r="MW14" s="310">
        <f>IF($ND12&lt;=MW$2,1,0)*'PC-BN-Receptivo_Lanchonete'!MW26*$NB12</f>
        <v>99716.318986630882</v>
      </c>
      <c r="MX14" s="310">
        <f>IF($ND12&lt;=MX$2,1,0)*'PC-BN-Receptivo_Lanchonete'!MX26*$NB12</f>
        <v>101731.57615259055</v>
      </c>
      <c r="MY14" s="310">
        <f>IF($ND12&lt;=MY$2,1,0)*'PC-BN-Receptivo_Lanchonete'!MY26*$NB12</f>
        <v>106290.10272626666</v>
      </c>
      <c r="MZ14" s="310">
        <f>IF($ND12&lt;=MZ$2,1,0)*'PC-BN-Receptivo_Lanchonete'!MZ26*$NB12</f>
        <v>110647.8097051107</v>
      </c>
      <c r="NA14" s="311">
        <f>IF($ND12&lt;=NA$2,1,0)*'PC-BN-Receptivo_Lanchonete'!NA26*$NB12</f>
        <v>107898.52095377524</v>
      </c>
      <c r="NB14" s="653"/>
      <c r="NC14" s="653"/>
      <c r="ND14" s="653"/>
    </row>
    <row r="15" spans="1:422" x14ac:dyDescent="0.2">
      <c r="A15" s="2" t="s">
        <v>271</v>
      </c>
      <c r="B15" s="304" t="s">
        <v>270</v>
      </c>
      <c r="C15" s="305" t="s">
        <v>649</v>
      </c>
      <c r="D15" s="316" t="s">
        <v>356</v>
      </c>
      <c r="E15" s="1" t="s">
        <v>628</v>
      </c>
      <c r="F15" s="306">
        <f>IF($ND$15&lt;=F5,1,0)*('PC-CT_Receptivo-Lanchonete'!$E12*$NB$15)</f>
        <v>0</v>
      </c>
      <c r="G15" s="306">
        <f>IF($ND$15&lt;=G5,1,0)*('PC-CT_Receptivo-Lanchonete'!$E12*$NB$15)</f>
        <v>0</v>
      </c>
      <c r="H15" s="306">
        <f>IF($ND$15&lt;=H5,1,0)*('PC-CT_Receptivo-Lanchonete'!$E12*$NB$15)</f>
        <v>0</v>
      </c>
      <c r="I15" s="306">
        <f>IF($ND$15&lt;=I5,1,0)*('PC-CT_Receptivo-Lanchonete'!$E12*$NB$15)</f>
        <v>0</v>
      </c>
      <c r="J15" s="306">
        <f>IF($ND$15&lt;=J5,1,0)*('PC-CT_Receptivo-Lanchonete'!$E12*$NB$15)</f>
        <v>0</v>
      </c>
      <c r="K15" s="306">
        <f>IF($ND$15&lt;=K5,1,0)*('PC-CT_Receptivo-Lanchonete'!$E12*$NB$15)</f>
        <v>0</v>
      </c>
      <c r="L15" s="306">
        <f>IF($ND$15&lt;=L5,1,0)*('PC-CT_Receptivo-Lanchonete'!$E12*$NB$15)</f>
        <v>0</v>
      </c>
      <c r="M15" s="306">
        <f>IF($ND$15&lt;=M5,1,0)*('PC-CT_Receptivo-Lanchonete'!$E12*$NB$15)</f>
        <v>0</v>
      </c>
      <c r="N15" s="306">
        <f>IF($ND$15&lt;=N5,1,0)*('PC-CT_Receptivo-Lanchonete'!$E12*$NB$15)</f>
        <v>0</v>
      </c>
      <c r="O15" s="306">
        <f>IF($ND$15&lt;=O5,1,0)*('PC-CT_Receptivo-Lanchonete'!$E12*$NB$15)</f>
        <v>0</v>
      </c>
      <c r="P15" s="306">
        <f>IF($ND$15&lt;=P5,1,0)*('PC-CT_Receptivo-Lanchonete'!$E12*$NB$15)</f>
        <v>0</v>
      </c>
      <c r="Q15" s="306">
        <f>IF($ND$15&lt;=Q5,1,0)*('PC-CT_Receptivo-Lanchonete'!$E12*$NB$15)</f>
        <v>0</v>
      </c>
      <c r="R15" s="306">
        <f>IF($ND$15&lt;=R5,1,0)*('PC-CT_Receptivo-Lanchonete'!$E12*$NB$15)</f>
        <v>0</v>
      </c>
      <c r="S15" s="306">
        <f>IF($ND$15&lt;=S5,1,0)*('PC-CT_Receptivo-Lanchonete'!$E12*$NB$15)</f>
        <v>0</v>
      </c>
      <c r="T15" s="306">
        <f>IF($ND$15&lt;=T5,1,0)*('PC-CT_Receptivo-Lanchonete'!$E12*$NB$15)</f>
        <v>0</v>
      </c>
      <c r="U15" s="306">
        <f>IF($ND$15&lt;=U5,1,0)*('PC-CT_Receptivo-Lanchonete'!$E12*$NB$15)</f>
        <v>0</v>
      </c>
      <c r="V15" s="306">
        <f>IF($ND$15&lt;=V5,1,0)*('PC-CT_Receptivo-Lanchonete'!$E12*$NB$15)</f>
        <v>0</v>
      </c>
      <c r="W15" s="306">
        <f>IF($ND$15&lt;=W5,1,0)*('PC-CT_Receptivo-Lanchonete'!$E12*$NB$15)</f>
        <v>0</v>
      </c>
      <c r="X15" s="306">
        <f>IF($ND$15&lt;=X5,1,0)*('PC-CT_Receptivo-Lanchonete'!$E12*$NB$15)</f>
        <v>0</v>
      </c>
      <c r="Y15" s="306">
        <f>IF($ND$15&lt;=Y5,1,0)*('PC-CT_Receptivo-Lanchonete'!$E12*$NB$15)</f>
        <v>0</v>
      </c>
      <c r="Z15" s="306">
        <f>IF($ND$15&lt;=Z5,1,0)*('PC-CT_Receptivo-Lanchonete'!$E12*$NB$15)</f>
        <v>0</v>
      </c>
      <c r="AA15" s="306">
        <f>IF($ND$15&lt;=AA5,1,0)*('PC-CT_Receptivo-Lanchonete'!$E12*$NB$15)</f>
        <v>0</v>
      </c>
      <c r="AB15" s="306">
        <f>IF($ND$15&lt;=AB5,1,0)*('PC-CT_Receptivo-Lanchonete'!$E12*$NB$15)</f>
        <v>0</v>
      </c>
      <c r="AC15" s="306">
        <f>IF($ND$15&lt;=AC5,1,0)*('PC-CT_Receptivo-Lanchonete'!$E12*$NB$15)</f>
        <v>0</v>
      </c>
      <c r="AD15" s="306">
        <f>IF($ND$15&lt;=AD5,1,0)*('PC-CT_Receptivo-Lanchonete'!$E12*$NB$15)</f>
        <v>0</v>
      </c>
      <c r="AE15" s="306">
        <f>IF($ND$15&lt;=AE5,1,0)*('PC-CT_Receptivo-Lanchonete'!$E12*$NB$15)</f>
        <v>0</v>
      </c>
      <c r="AF15" s="306">
        <f>IF($ND$15&lt;=AF5,1,0)*('PC-CT_Receptivo-Lanchonete'!$E12*$NB$15)</f>
        <v>0</v>
      </c>
      <c r="AG15" s="306">
        <f>IF($ND$15&lt;=AG5,1,0)*('PC-CT_Receptivo-Lanchonete'!$E12*$NB$15)</f>
        <v>0</v>
      </c>
      <c r="AH15" s="306">
        <f>IF($ND$15&lt;=AH5,1,0)*('PC-CT_Receptivo-Lanchonete'!$E12*$NB$15)</f>
        <v>0</v>
      </c>
      <c r="AI15" s="306">
        <f>IF($ND$15&lt;=AI5,1,0)*('PC-CT_Receptivo-Lanchonete'!$E12*$NB$15)</f>
        <v>0</v>
      </c>
      <c r="AJ15" s="306">
        <f>IF($ND$15&lt;=AJ5,1,0)*('PC-CT_Receptivo-Lanchonete'!$E12*$NB$15)</f>
        <v>0</v>
      </c>
      <c r="AK15" s="306">
        <f>IF($ND$15&lt;=AK5,1,0)*('PC-CT_Receptivo-Lanchonete'!$E12*$NB$15)</f>
        <v>0</v>
      </c>
      <c r="AL15" s="306">
        <f>IF($ND$15&lt;=AL5,1,0)*('PC-CT_Receptivo-Lanchonete'!$E12*$NB$15)</f>
        <v>0</v>
      </c>
      <c r="AM15" s="306">
        <f>IF($ND$15&lt;=AM5,1,0)*('PC-CT_Receptivo-Lanchonete'!$E12*$NB$15)</f>
        <v>0</v>
      </c>
      <c r="AN15" s="306">
        <f>IF($ND$15&lt;=AN5,1,0)*('PC-CT_Receptivo-Lanchonete'!$E12*$NB$15)</f>
        <v>0</v>
      </c>
      <c r="AO15" s="306">
        <f>IF($ND$15&lt;=AO5,1,0)*('PC-CT_Receptivo-Lanchonete'!$E12*$NB$15)</f>
        <v>0</v>
      </c>
      <c r="AP15" s="306">
        <f>IF($ND$15&lt;=AP5,1,0)*('PC-CT_Receptivo-Lanchonete'!$E12*$NB$15)</f>
        <v>0</v>
      </c>
      <c r="AQ15" s="306">
        <f>IF($ND$15&lt;=AQ5,1,0)*('PC-CT_Receptivo-Lanchonete'!$E12*$NB$15)</f>
        <v>0</v>
      </c>
      <c r="AR15" s="306">
        <f>IF($ND$15&lt;=AR5,1,0)*('PC-CT_Receptivo-Lanchonete'!$E12*$NB$15)</f>
        <v>0</v>
      </c>
      <c r="AS15" s="306">
        <f>IF($ND$15&lt;=AS5,1,0)*('PC-CT_Receptivo-Lanchonete'!$E12*$NB$15)</f>
        <v>0</v>
      </c>
      <c r="AT15" s="306">
        <f>IF($ND$15&lt;=AT5,1,0)*('PC-CT_Receptivo-Lanchonete'!$E12*$NB$15)</f>
        <v>0</v>
      </c>
      <c r="AU15" s="306">
        <f>IF($ND$15&lt;=AU5,1,0)*('PC-CT_Receptivo-Lanchonete'!$E12*$NB$15)</f>
        <v>0</v>
      </c>
      <c r="AV15" s="306">
        <f>IF($ND$15&lt;=AV5,1,0)*('PC-CT_Receptivo-Lanchonete'!$E12*$NB$15)</f>
        <v>0</v>
      </c>
      <c r="AW15" s="306">
        <f>IF($ND$15&lt;=AW5,1,0)*('PC-CT_Receptivo-Lanchonete'!$E12*$NB$15)</f>
        <v>0</v>
      </c>
      <c r="AX15" s="306">
        <f>IF($ND$15&lt;=AX5,1,0)*('PC-CT_Receptivo-Lanchonete'!$E12*$NB$15)</f>
        <v>0</v>
      </c>
      <c r="AY15" s="306">
        <f>IF($ND$15&lt;=AY5,1,0)*('PC-CT_Receptivo-Lanchonete'!$E12*$NB$15)</f>
        <v>0</v>
      </c>
      <c r="AZ15" s="306">
        <f>IF($ND$15&lt;=AZ5,1,0)*('PC-CT_Receptivo-Lanchonete'!$E12*$NB$15)</f>
        <v>0</v>
      </c>
      <c r="BA15" s="306">
        <f>IF($ND$15&lt;=BA5,1,0)*('PC-CT_Receptivo-Lanchonete'!$E12*$NB$15)</f>
        <v>0</v>
      </c>
      <c r="BB15" s="306">
        <f>IF($ND$15&lt;=BB5,1,0)*('PC-CT_Receptivo-Lanchonete'!$E12*$NB$15)</f>
        <v>0</v>
      </c>
      <c r="BC15" s="306">
        <f>IF($ND$15&lt;=BC5,1,0)*('PC-CT_Receptivo-Lanchonete'!$E12*$NB$15)</f>
        <v>0</v>
      </c>
      <c r="BD15" s="306">
        <f>IF($ND$15&lt;=BD5,1,0)*('PC-CT_Receptivo-Lanchonete'!$E12*$NB$15)</f>
        <v>0</v>
      </c>
      <c r="BE15" s="306">
        <f>IF($ND$15&lt;=BE5,1,0)*('PC-CT_Receptivo-Lanchonete'!$E12*$NB$15)</f>
        <v>0</v>
      </c>
      <c r="BF15" s="306">
        <f>IF($ND$15&lt;=BF5,1,0)*('PC-CT_Receptivo-Lanchonete'!$E12*$NB$15)</f>
        <v>0</v>
      </c>
      <c r="BG15" s="306">
        <f>IF($ND$15&lt;=BG5,1,0)*('PC-CT_Receptivo-Lanchonete'!$E12*$NB$15)</f>
        <v>0</v>
      </c>
      <c r="BH15" s="306">
        <f>IF($ND$15&lt;=BH5,1,0)*('PC-CT_Receptivo-Lanchonete'!$E12*$NB$15)</f>
        <v>0</v>
      </c>
      <c r="BI15" s="306">
        <f>IF($ND$15&lt;=BI5,1,0)*('PC-CT_Receptivo-Lanchonete'!$E12*$NB$15)</f>
        <v>0</v>
      </c>
      <c r="BJ15" s="306">
        <f>IF($ND$15&lt;=BJ5,1,0)*('PC-CT_Receptivo-Lanchonete'!$E12*$NB$15)</f>
        <v>0</v>
      </c>
      <c r="BK15" s="306">
        <f>IF($ND$15&lt;=BK5,1,0)*('PC-CT_Receptivo-Lanchonete'!$E12*$NB$15)</f>
        <v>0</v>
      </c>
      <c r="BL15" s="306">
        <f>IF($ND$15&lt;=BL5,1,0)*('PC-CT_Receptivo-Lanchonete'!$E12*$NB$15)</f>
        <v>0</v>
      </c>
      <c r="BM15" s="306">
        <f>IF($ND$15&lt;=BM5,1,0)*('PC-CT_Receptivo-Lanchonete'!$E12*$NB$15)</f>
        <v>0</v>
      </c>
      <c r="BN15" s="306">
        <f>IF($ND$15&lt;=BN5,1,0)*('PC-CT_Receptivo-Lanchonete'!$E12*$NB$15)</f>
        <v>0</v>
      </c>
      <c r="BO15" s="306">
        <f>IF($ND$15&lt;=BO5,1,0)*('PC-CT_Receptivo-Lanchonete'!$E12*$NB$15)</f>
        <v>0</v>
      </c>
      <c r="BP15" s="306">
        <f>IF($ND$15&lt;=BP5,1,0)*('PC-CT_Receptivo-Lanchonete'!$E12*$NB$15)</f>
        <v>0</v>
      </c>
      <c r="BQ15" s="306">
        <f>IF($ND$15&lt;=BQ5,1,0)*('PC-CT_Receptivo-Lanchonete'!$E12*$NB$15)</f>
        <v>0</v>
      </c>
      <c r="BR15" s="306">
        <f>IF($ND$15&lt;=BR5,1,0)*('PC-CT_Receptivo-Lanchonete'!$E12*$NB$15)</f>
        <v>0</v>
      </c>
      <c r="BS15" s="306">
        <f>IF($ND$15&lt;=BS5,1,0)*('PC-CT_Receptivo-Lanchonete'!$E12*$NB$15)</f>
        <v>0</v>
      </c>
      <c r="BT15" s="306">
        <f>IF($ND$15&lt;=BT5,1,0)*('PC-CT_Receptivo-Lanchonete'!$E12*$NB$15)</f>
        <v>0</v>
      </c>
      <c r="BU15" s="306">
        <f>IF($ND$15&lt;=BU5,1,0)*('PC-CT_Receptivo-Lanchonete'!$E12*$NB$15)</f>
        <v>0</v>
      </c>
      <c r="BV15" s="306">
        <f>IF($ND$15&lt;=BV5,1,0)*('PC-CT_Receptivo-Lanchonete'!$E12*$NB$15)</f>
        <v>0</v>
      </c>
      <c r="BW15" s="306">
        <f>IF($ND$15&lt;=BW5,1,0)*('PC-CT_Receptivo-Lanchonete'!$E12*$NB$15)</f>
        <v>0</v>
      </c>
      <c r="BX15" s="306">
        <f>IF($ND$15&lt;=BX5,1,0)*('PC-CT_Receptivo-Lanchonete'!$E12*$NB$15)</f>
        <v>0</v>
      </c>
      <c r="BY15" s="306">
        <f>IF($ND$15&lt;=BY5,1,0)*('PC-CT_Receptivo-Lanchonete'!$E12*$NB$15)</f>
        <v>0</v>
      </c>
      <c r="BZ15" s="306">
        <f>IF($ND$15&lt;=BZ5,1,0)*('PC-CT_Receptivo-Lanchonete'!$E12*$NB$15)</f>
        <v>0</v>
      </c>
      <c r="CA15" s="306">
        <f>IF($ND$15&lt;=CA5,1,0)*('PC-CT_Receptivo-Lanchonete'!$E12*$NB$15)</f>
        <v>0</v>
      </c>
      <c r="CB15" s="306">
        <f>IF($ND$15&lt;=CB5,1,0)*('PC-CT_Receptivo-Lanchonete'!$E12*$NB$15)</f>
        <v>0</v>
      </c>
      <c r="CC15" s="306">
        <f>IF($ND$15&lt;=CC5,1,0)*('PC-CT_Receptivo-Lanchonete'!$E12*$NB$15)</f>
        <v>0</v>
      </c>
      <c r="CD15" s="306">
        <f>IF($ND$15&lt;=CD5,1,0)*('PC-CT_Receptivo-Lanchonete'!$E12*$NB$15)</f>
        <v>0</v>
      </c>
      <c r="CE15" s="306">
        <f>IF($ND$15&lt;=CE5,1,0)*('PC-CT_Receptivo-Lanchonete'!$E12*$NB$15)</f>
        <v>0</v>
      </c>
      <c r="CF15" s="306">
        <f>IF($ND$15&lt;=CF5,1,0)*('PC-CT_Receptivo-Lanchonete'!$E12*$NB$15)</f>
        <v>0</v>
      </c>
      <c r="CG15" s="306">
        <f>IF($ND$15&lt;=CG5,1,0)*('PC-CT_Receptivo-Lanchonete'!$E12*$NB$15)</f>
        <v>0</v>
      </c>
      <c r="CH15" s="306">
        <f>IF($ND$15&lt;=CH5,1,0)*('PC-CT_Receptivo-Lanchonete'!$E12*$NB$15)</f>
        <v>0</v>
      </c>
      <c r="CI15" s="306">
        <f>IF($ND$15&lt;=CI5,1,0)*('PC-CT_Receptivo-Lanchonete'!$E12*$NB$15)</f>
        <v>0</v>
      </c>
      <c r="CJ15" s="306">
        <f>IF($ND$15&lt;=CJ5,1,0)*('PC-CT_Receptivo-Lanchonete'!$E12*$NB$15)</f>
        <v>0</v>
      </c>
      <c r="CK15" s="306">
        <f>IF($ND$15&lt;=CK5,1,0)*('PC-CT_Receptivo-Lanchonete'!$E12*$NB$15)</f>
        <v>0</v>
      </c>
      <c r="CL15" s="306">
        <f>IF($ND$15&lt;=CL5,1,0)*('PC-CT_Receptivo-Lanchonete'!$E12*$NB$15)</f>
        <v>0</v>
      </c>
      <c r="CM15" s="306">
        <f>IF($ND$15&lt;=CM5,1,0)*('PC-CT_Receptivo-Lanchonete'!$E12*$NB$15)</f>
        <v>0</v>
      </c>
      <c r="CN15" s="306">
        <f>IF($ND$15&lt;=CN5,1,0)*('PC-CT_Receptivo-Lanchonete'!$E12*$NB$15)</f>
        <v>0</v>
      </c>
      <c r="CO15" s="306">
        <f>IF($ND$15&lt;=CO5,1,0)*('PC-CT_Receptivo-Lanchonete'!$E12*$NB$15)</f>
        <v>0</v>
      </c>
      <c r="CP15" s="306">
        <f>IF($ND$15&lt;=CP5,1,0)*('PC-CT_Receptivo-Lanchonete'!$E12*$NB$15)</f>
        <v>0</v>
      </c>
      <c r="CQ15" s="306">
        <f>IF($ND$15&lt;=CQ5,1,0)*('PC-CT_Receptivo-Lanchonete'!$E12*$NB$15)</f>
        <v>0</v>
      </c>
      <c r="CR15" s="306">
        <f>IF($ND$15&lt;=CR5,1,0)*('PC-CT_Receptivo-Lanchonete'!$E12*$NB$15)</f>
        <v>0</v>
      </c>
      <c r="CS15" s="306">
        <f>IF($ND$15&lt;=CS5,1,0)*('PC-CT_Receptivo-Lanchonete'!$E12*$NB$15)</f>
        <v>0</v>
      </c>
      <c r="CT15" s="306">
        <f>IF($ND$15&lt;=CT5,1,0)*('PC-CT_Receptivo-Lanchonete'!$E12*$NB$15)</f>
        <v>0</v>
      </c>
      <c r="CU15" s="306">
        <f>IF($ND$15&lt;=CU5,1,0)*('PC-CT_Receptivo-Lanchonete'!$E12*$NB$15)</f>
        <v>0</v>
      </c>
      <c r="CV15" s="306">
        <f>IF($ND$15&lt;=CV5,1,0)*('PC-CT_Receptivo-Lanchonete'!$E12*$NB$15)</f>
        <v>0</v>
      </c>
      <c r="CW15" s="306">
        <f>IF($ND$15&lt;=CW5,1,0)*('PC-CT_Receptivo-Lanchonete'!$E12*$NB$15)</f>
        <v>0</v>
      </c>
      <c r="CX15" s="306">
        <f>IF($ND$15&lt;=CX5,1,0)*('PC-CT_Receptivo-Lanchonete'!$E12*$NB$15)</f>
        <v>0</v>
      </c>
      <c r="CY15" s="306">
        <f>IF($ND$15&lt;=CY5,1,0)*('PC-CT_Receptivo-Lanchonete'!$E12*$NB$15)</f>
        <v>0</v>
      </c>
      <c r="CZ15" s="306">
        <f>IF($ND$15&lt;=CZ5,1,0)*('PC-CT_Receptivo-Lanchonete'!$E12*$NB$15)</f>
        <v>0</v>
      </c>
      <c r="DA15" s="306">
        <f>IF($ND$15&lt;=DA5,1,0)*('PC-CT_Receptivo-Lanchonete'!$E12*$NB$15)</f>
        <v>0</v>
      </c>
      <c r="DB15" s="306">
        <f>IF($ND$15&lt;=DB5,1,0)*('PC-CT_Receptivo-Lanchonete'!$E12*$NB$15)</f>
        <v>0</v>
      </c>
      <c r="DC15" s="306">
        <f>IF($ND$15&lt;=DC5,1,0)*('PC-CT_Receptivo-Lanchonete'!$E12*$NB$15)</f>
        <v>0</v>
      </c>
      <c r="DD15" s="306">
        <f>IF($ND$15&lt;=DD5,1,0)*('PC-CT_Receptivo-Lanchonete'!$E12*$NB$15)</f>
        <v>0</v>
      </c>
      <c r="DE15" s="306">
        <f>IF($ND$15&lt;=DE5,1,0)*('PC-CT_Receptivo-Lanchonete'!$E12*$NB$15)</f>
        <v>0</v>
      </c>
      <c r="DF15" s="306">
        <f>IF($ND$15&lt;=DF5,1,0)*('PC-CT_Receptivo-Lanchonete'!$E12*$NB$15)</f>
        <v>0</v>
      </c>
      <c r="DG15" s="306">
        <f>IF($ND$15&lt;=DG5,1,0)*('PC-CT_Receptivo-Lanchonete'!$E12*$NB$15)</f>
        <v>0</v>
      </c>
      <c r="DH15" s="306">
        <f>IF($ND$15&lt;=DH5,1,0)*('PC-CT_Receptivo-Lanchonete'!$E12*$NB$15)</f>
        <v>0</v>
      </c>
      <c r="DI15" s="306">
        <f>IF($ND$15&lt;=DI5,1,0)*('PC-CT_Receptivo-Lanchonete'!$E12*$NB$15)</f>
        <v>0</v>
      </c>
      <c r="DJ15" s="306">
        <f>IF($ND$15&lt;=DJ5,1,0)*('PC-CT_Receptivo-Lanchonete'!$E12*$NB$15)</f>
        <v>0</v>
      </c>
      <c r="DK15" s="306">
        <f>IF($ND$15&lt;=DK5,1,0)*('PC-CT_Receptivo-Lanchonete'!$E12*$NB$15)</f>
        <v>0</v>
      </c>
      <c r="DL15" s="306">
        <f>IF($ND$15&lt;=DL5,1,0)*('PC-CT_Receptivo-Lanchonete'!$E12*$NB$15)</f>
        <v>0</v>
      </c>
      <c r="DM15" s="306">
        <f>IF($ND$15&lt;=DM5,1,0)*('PC-CT_Receptivo-Lanchonete'!$E12*$NB$15)</f>
        <v>0</v>
      </c>
      <c r="DN15" s="306">
        <f>IF($ND$15&lt;=DN5,1,0)*('PC-CT_Receptivo-Lanchonete'!$E12*$NB$15)</f>
        <v>0</v>
      </c>
      <c r="DO15" s="306">
        <f>IF($ND$15&lt;=DO5,1,0)*('PC-CT_Receptivo-Lanchonete'!$E12*$NB$15)</f>
        <v>0</v>
      </c>
      <c r="DP15" s="306">
        <f>IF($ND$15&lt;=DP5,1,0)*('PC-CT_Receptivo-Lanchonete'!$E12*$NB$15)</f>
        <v>0</v>
      </c>
      <c r="DQ15" s="306">
        <f>IF($ND$15&lt;=DQ5,1,0)*('PC-CT_Receptivo-Lanchonete'!$E12*$NB$15)</f>
        <v>0</v>
      </c>
      <c r="DR15" s="306">
        <f>IF($ND$15&lt;=DR5,1,0)*('PC-CT_Receptivo-Lanchonete'!$E12*$NB$15)</f>
        <v>0</v>
      </c>
      <c r="DS15" s="306">
        <f>IF($ND$15&lt;=DS5,1,0)*('PC-CT_Receptivo-Lanchonete'!$E12*$NB$15)</f>
        <v>0</v>
      </c>
      <c r="DT15" s="306">
        <f>IF($ND$15&lt;=DT5,1,0)*('PC-CT_Receptivo-Lanchonete'!$E12*$NB$15)</f>
        <v>0</v>
      </c>
      <c r="DU15" s="306">
        <f>IF($ND$15&lt;=DU5,1,0)*('PC-CT_Receptivo-Lanchonete'!$E12*$NB$15)</f>
        <v>0</v>
      </c>
      <c r="DV15" s="306">
        <f>IF($ND$15&lt;=DV5,1,0)*('PC-CT_Receptivo-Lanchonete'!$E12*$NB$15)</f>
        <v>0</v>
      </c>
      <c r="DW15" s="306">
        <f>IF($ND$15&lt;=DW5,1,0)*('PC-CT_Receptivo-Lanchonete'!$E12*$NB$15)</f>
        <v>0</v>
      </c>
      <c r="DX15" s="306">
        <f>IF($ND$15&lt;=DX5,1,0)*('PC-CT_Receptivo-Lanchonete'!$E12*$NB$15)</f>
        <v>0</v>
      </c>
      <c r="DY15" s="306">
        <f>IF($ND$15&lt;=DY5,1,0)*('PC-CT_Receptivo-Lanchonete'!$E12*$NB$15)</f>
        <v>0</v>
      </c>
      <c r="DZ15" s="306">
        <f>IF($ND$15&lt;=DZ5,1,0)*('PC-CT_Receptivo-Lanchonete'!$E12*$NB$15)</f>
        <v>0</v>
      </c>
      <c r="EA15" s="306">
        <f>IF($ND$15&lt;=EA5,1,0)*('PC-CT_Receptivo-Lanchonete'!$E12*$NB$15)</f>
        <v>0</v>
      </c>
      <c r="EB15" s="306">
        <f>IF($ND$15&lt;=EB5,1,0)*('PC-CT_Receptivo-Lanchonete'!$E12*$NB$15)</f>
        <v>0</v>
      </c>
      <c r="EC15" s="306">
        <f>IF($ND$15&lt;=EC5,1,0)*('PC-CT_Receptivo-Lanchonete'!$E12*$NB$15)</f>
        <v>0</v>
      </c>
      <c r="ED15" s="306">
        <f>IF($ND$15&lt;=ED5,1,0)*('PC-CT_Receptivo-Lanchonete'!$E12*$NB$15)</f>
        <v>0</v>
      </c>
      <c r="EE15" s="306">
        <f>IF($ND$15&lt;=EE5,1,0)*('PC-CT_Receptivo-Lanchonete'!$E12*$NB$15)</f>
        <v>0</v>
      </c>
      <c r="EF15" s="306">
        <f>IF($ND$15&lt;=EF5,1,0)*('PC-CT_Receptivo-Lanchonete'!$E12*$NB$15)</f>
        <v>0</v>
      </c>
      <c r="EG15" s="306">
        <f>IF($ND$15&lt;=EG5,1,0)*('PC-CT_Receptivo-Lanchonete'!$E12*$NB$15)</f>
        <v>0</v>
      </c>
      <c r="EH15" s="306">
        <f>IF($ND$15&lt;=EH5,1,0)*('PC-CT_Receptivo-Lanchonete'!$E12*$NB$15)</f>
        <v>0</v>
      </c>
      <c r="EI15" s="306">
        <f>IF($ND$15&lt;=EI5,1,0)*('PC-CT_Receptivo-Lanchonete'!$E12*$NB$15)</f>
        <v>0</v>
      </c>
      <c r="EJ15" s="306">
        <f>IF($ND$15&lt;=EJ5,1,0)*('PC-CT_Receptivo-Lanchonete'!$E12*$NB$15)</f>
        <v>0</v>
      </c>
      <c r="EK15" s="306">
        <f>IF($ND$15&lt;=EK5,1,0)*('PC-CT_Receptivo-Lanchonete'!$E12*$NB$15)</f>
        <v>0</v>
      </c>
      <c r="EL15" s="306">
        <f>IF($ND$15&lt;=EL5,1,0)*('PC-CT_Receptivo-Lanchonete'!$E12*$NB$15)</f>
        <v>0</v>
      </c>
      <c r="EM15" s="306">
        <f>IF($ND$15&lt;=EM5,1,0)*('PC-CT_Receptivo-Lanchonete'!$E12*$NB$15)</f>
        <v>0</v>
      </c>
      <c r="EN15" s="306">
        <f>IF($ND$15&lt;=EN5,1,0)*('PC-CT_Receptivo-Lanchonete'!$E12*$NB$15)</f>
        <v>0</v>
      </c>
      <c r="EO15" s="306">
        <f>IF($ND$15&lt;=EO5,1,0)*('PC-CT_Receptivo-Lanchonete'!$E12*$NB$15)</f>
        <v>0</v>
      </c>
      <c r="EP15" s="306">
        <f>IF($ND$15&lt;=EP5,1,0)*('PC-CT_Receptivo-Lanchonete'!$E12*$NB$15)</f>
        <v>0</v>
      </c>
      <c r="EQ15" s="306">
        <f>IF($ND$15&lt;=EQ5,1,0)*('PC-CT_Receptivo-Lanchonete'!$E12*$NB$15)</f>
        <v>0</v>
      </c>
      <c r="ER15" s="306">
        <f>IF($ND$15&lt;=ER5,1,0)*('PC-CT_Receptivo-Lanchonete'!$E12*$NB$15)</f>
        <v>0</v>
      </c>
      <c r="ES15" s="306">
        <f>IF($ND$15&lt;=ES5,1,0)*('PC-CT_Receptivo-Lanchonete'!$E12*$NB$15)</f>
        <v>0</v>
      </c>
      <c r="ET15" s="306">
        <f>IF($ND$15&lt;=ET5,1,0)*('PC-CT_Receptivo-Lanchonete'!$E12*$NB$15)</f>
        <v>0</v>
      </c>
      <c r="EU15" s="306">
        <f>IF($ND$15&lt;=EU5,1,0)*('PC-CT_Receptivo-Lanchonete'!$E12*$NB$15)</f>
        <v>0</v>
      </c>
      <c r="EV15" s="306">
        <f>IF($ND$15&lt;=EV5,1,0)*('PC-CT_Receptivo-Lanchonete'!$E12*$NB$15)</f>
        <v>0</v>
      </c>
      <c r="EW15" s="306">
        <f>IF($ND$15&lt;=EW5,1,0)*('PC-CT_Receptivo-Lanchonete'!$E12*$NB$15)</f>
        <v>0</v>
      </c>
      <c r="EX15" s="306">
        <f>IF($ND$15&lt;=EX5,1,0)*('PC-CT_Receptivo-Lanchonete'!$E12*$NB$15)</f>
        <v>0</v>
      </c>
      <c r="EY15" s="306">
        <f>IF($ND$15&lt;=EY5,1,0)*('PC-CT_Receptivo-Lanchonete'!$E12*$NB$15)</f>
        <v>0</v>
      </c>
      <c r="EZ15" s="306">
        <f>IF($ND$15&lt;=EZ5,1,0)*('PC-CT_Receptivo-Lanchonete'!$E12*$NB$15)</f>
        <v>0</v>
      </c>
      <c r="FA15" s="306">
        <f>IF($ND$15&lt;=FA5,1,0)*('PC-CT_Receptivo-Lanchonete'!$E12*$NB$15)</f>
        <v>0</v>
      </c>
      <c r="FB15" s="306">
        <f>IF($ND$15&lt;=FB5,1,0)*('PC-CT_Receptivo-Lanchonete'!$E12*$NB$15)</f>
        <v>0</v>
      </c>
      <c r="FC15" s="306">
        <f>IF($ND$15&lt;=FC5,1,0)*('PC-CT_Receptivo-Lanchonete'!$E12*$NB$15)</f>
        <v>0</v>
      </c>
      <c r="FD15" s="306">
        <f>IF($ND$15&lt;=FD5,1,0)*('PC-CT_Receptivo-Lanchonete'!$E12*$NB$15)</f>
        <v>0</v>
      </c>
      <c r="FE15" s="306">
        <f>IF($ND$15&lt;=FE5,1,0)*('PC-CT_Receptivo-Lanchonete'!$E12*$NB$15)</f>
        <v>0</v>
      </c>
      <c r="FF15" s="306">
        <f>IF($ND$15&lt;=FF5,1,0)*('PC-CT_Receptivo-Lanchonete'!$E12*$NB$15)</f>
        <v>0</v>
      </c>
      <c r="FG15" s="306">
        <f>IF($ND$15&lt;=FG5,1,0)*('PC-CT_Receptivo-Lanchonete'!$E12*$NB$15)</f>
        <v>0</v>
      </c>
      <c r="FH15" s="306">
        <f>IF($ND$15&lt;=FH5,1,0)*('PC-CT_Receptivo-Lanchonete'!$E12*$NB$15)</f>
        <v>0</v>
      </c>
      <c r="FI15" s="306">
        <f>IF($ND$15&lt;=FI5,1,0)*('PC-CT_Receptivo-Lanchonete'!$E12*$NB$15)</f>
        <v>0</v>
      </c>
      <c r="FJ15" s="306">
        <f>IF($ND$15&lt;=FJ5,1,0)*('PC-CT_Receptivo-Lanchonete'!$E12*$NB$15)</f>
        <v>0</v>
      </c>
      <c r="FK15" s="306">
        <f>IF($ND$15&lt;=FK5,1,0)*('PC-CT_Receptivo-Lanchonete'!$E12*$NB$15)</f>
        <v>0</v>
      </c>
      <c r="FL15" s="306">
        <f>IF($ND$15&lt;=FL5,1,0)*('PC-CT_Receptivo-Lanchonete'!$E12*$NB$15)</f>
        <v>0</v>
      </c>
      <c r="FM15" s="306">
        <f>IF($ND$15&lt;=FM5,1,0)*('PC-CT_Receptivo-Lanchonete'!$E12*$NB$15)</f>
        <v>0</v>
      </c>
      <c r="FN15" s="306">
        <f>IF($ND$15&lt;=FN5,1,0)*('PC-CT_Receptivo-Lanchonete'!$E12*$NB$15)</f>
        <v>0</v>
      </c>
      <c r="FO15" s="306">
        <f>IF($ND$15&lt;=FO5,1,0)*('PC-CT_Receptivo-Lanchonete'!$E12*$NB$15)</f>
        <v>0</v>
      </c>
      <c r="FP15" s="306">
        <f>IF($ND$15&lt;=FP5,1,0)*('PC-CT_Receptivo-Lanchonete'!$E12*$NB$15)</f>
        <v>0</v>
      </c>
      <c r="FQ15" s="306">
        <f>IF($ND$15&lt;=FQ5,1,0)*('PC-CT_Receptivo-Lanchonete'!$E12*$NB$15)</f>
        <v>0</v>
      </c>
      <c r="FR15" s="306">
        <f>IF($ND$15&lt;=FR5,1,0)*('PC-CT_Receptivo-Lanchonete'!$E12*$NB$15)</f>
        <v>0</v>
      </c>
      <c r="FS15" s="306">
        <f>IF($ND$15&lt;=FS5,1,0)*('PC-CT_Receptivo-Lanchonete'!$E12*$NB$15)</f>
        <v>0</v>
      </c>
      <c r="FT15" s="306">
        <f>IF($ND$15&lt;=FT5,1,0)*('PC-CT_Receptivo-Lanchonete'!$E12*$NB$15)</f>
        <v>0</v>
      </c>
      <c r="FU15" s="306">
        <f>IF($ND$15&lt;=FU5,1,0)*('PC-CT_Receptivo-Lanchonete'!$E12*$NB$15)</f>
        <v>0</v>
      </c>
      <c r="FV15" s="306">
        <f>IF($ND$15&lt;=FV5,1,0)*('PC-CT_Receptivo-Lanchonete'!$E12*$NB$15)</f>
        <v>0</v>
      </c>
      <c r="FW15" s="306">
        <f>IF($ND$15&lt;=FW5,1,0)*('PC-CT_Receptivo-Lanchonete'!$E12*$NB$15)</f>
        <v>0</v>
      </c>
      <c r="FX15" s="306">
        <f>IF($ND$15&lt;=FX5,1,0)*('PC-CT_Receptivo-Lanchonete'!$E12*$NB$15)</f>
        <v>0</v>
      </c>
      <c r="FY15" s="306">
        <f>IF($ND$15&lt;=FY5,1,0)*('PC-CT_Receptivo-Lanchonete'!$E12*$NB$15)</f>
        <v>0</v>
      </c>
      <c r="FZ15" s="306">
        <f>IF($ND$15&lt;=FZ5,1,0)*('PC-CT_Receptivo-Lanchonete'!$E12*$NB$15)</f>
        <v>0</v>
      </c>
      <c r="GA15" s="306">
        <f>IF($ND$15&lt;=GA5,1,0)*('PC-CT_Receptivo-Lanchonete'!$E12*$NB$15)</f>
        <v>0</v>
      </c>
      <c r="GB15" s="306">
        <f>IF($ND$15&lt;=GB5,1,0)*('PC-CT_Receptivo-Lanchonete'!$E12*$NB$15)</f>
        <v>0</v>
      </c>
      <c r="GC15" s="306">
        <f>IF($ND$15&lt;=GC5,1,0)*('PC-CT_Receptivo-Lanchonete'!$E12*$NB$15)</f>
        <v>0</v>
      </c>
      <c r="GD15" s="306">
        <f>IF($ND$15&lt;=GD5,1,0)*('PC-CT_Receptivo-Lanchonete'!$E12*$NB$15)</f>
        <v>0</v>
      </c>
      <c r="GE15" s="306">
        <f>IF($ND$15&lt;=GE5,1,0)*('PC-CT_Receptivo-Lanchonete'!$E12*$NB$15)</f>
        <v>0</v>
      </c>
      <c r="GF15" s="306">
        <f>IF($ND$15&lt;=GF5,1,0)*('PC-CT_Receptivo-Lanchonete'!$E12*$NB$15)</f>
        <v>0</v>
      </c>
      <c r="GG15" s="306">
        <f>IF($ND$15&lt;=GG5,1,0)*('PC-CT_Receptivo-Lanchonete'!$E12*$NB$15)</f>
        <v>0</v>
      </c>
      <c r="GH15" s="306">
        <f>IF($ND$15&lt;=GH5,1,0)*('PC-CT_Receptivo-Lanchonete'!$E12*$NB$15)</f>
        <v>0</v>
      </c>
      <c r="GI15" s="306">
        <f>IF($ND$15&lt;=GI5,1,0)*('PC-CT_Receptivo-Lanchonete'!$E12*$NB$15)</f>
        <v>0</v>
      </c>
      <c r="GJ15" s="306">
        <f>IF($ND$15&lt;=GJ5,1,0)*('PC-CT_Receptivo-Lanchonete'!$E12*$NB$15)</f>
        <v>0</v>
      </c>
      <c r="GK15" s="306">
        <f>IF($ND$15&lt;=GK5,1,0)*('PC-CT_Receptivo-Lanchonete'!$E12*$NB$15)</f>
        <v>0</v>
      </c>
      <c r="GL15" s="306">
        <f>IF($ND$15&lt;=GL5,1,0)*('PC-CT_Receptivo-Lanchonete'!$E12*$NB$15)</f>
        <v>0</v>
      </c>
      <c r="GM15" s="306">
        <f>IF($ND$15&lt;=GM5,1,0)*('PC-CT_Receptivo-Lanchonete'!$E12*$NB$15)</f>
        <v>0</v>
      </c>
      <c r="GN15" s="306">
        <f>IF($ND$15&lt;=GN5,1,0)*('PC-CT_Receptivo-Lanchonete'!$E12*$NB$15)</f>
        <v>0</v>
      </c>
      <c r="GO15" s="306">
        <f>IF($ND$15&lt;=GO5,1,0)*('PC-CT_Receptivo-Lanchonete'!$E12*$NB$15)</f>
        <v>0</v>
      </c>
      <c r="GP15" s="306">
        <f>IF($ND$15&lt;=GP5,1,0)*('PC-CT_Receptivo-Lanchonete'!$E12*$NB$15)</f>
        <v>0</v>
      </c>
      <c r="GQ15" s="306">
        <f>IF($ND$15&lt;=GQ5,1,0)*('PC-CT_Receptivo-Lanchonete'!$E12*$NB$15)</f>
        <v>0</v>
      </c>
      <c r="GR15" s="306">
        <f>IF($ND$15&lt;=GR5,1,0)*('PC-CT_Receptivo-Lanchonete'!$E12*$NB$15)</f>
        <v>0</v>
      </c>
      <c r="GS15" s="306">
        <f>IF($ND$15&lt;=GS5,1,0)*('PC-CT_Receptivo-Lanchonete'!$E12*$NB$15)</f>
        <v>0</v>
      </c>
      <c r="GT15" s="306">
        <f>IF($ND$15&lt;=GT5,1,0)*('PC-CT_Receptivo-Lanchonete'!$E12*$NB$15)</f>
        <v>0</v>
      </c>
      <c r="GU15" s="306">
        <f>IF($ND$15&lt;=GU5,1,0)*('PC-CT_Receptivo-Lanchonete'!$E12*$NB$15)</f>
        <v>0</v>
      </c>
      <c r="GV15" s="306">
        <f>IF($ND$15&lt;=GV5,1,0)*('PC-CT_Receptivo-Lanchonete'!$E12*$NB$15)</f>
        <v>0</v>
      </c>
      <c r="GW15" s="306">
        <f>IF($ND$15&lt;=GW5,1,0)*('PC-CT_Receptivo-Lanchonete'!$E12*$NB$15)</f>
        <v>0</v>
      </c>
      <c r="GX15" s="306">
        <f>IF($ND$15&lt;=GX5,1,0)*('PC-CT_Receptivo-Lanchonete'!$E12*$NB$15)</f>
        <v>0</v>
      </c>
      <c r="GY15" s="306">
        <f>IF($ND$15&lt;=GY5,1,0)*('PC-CT_Receptivo-Lanchonete'!$E12*$NB$15)</f>
        <v>0</v>
      </c>
      <c r="GZ15" s="306">
        <f>IF($ND$15&lt;=GZ5,1,0)*('PC-CT_Receptivo-Lanchonete'!$E12*$NB$15)</f>
        <v>0</v>
      </c>
      <c r="HA15" s="306">
        <f>IF($ND$15&lt;=HA5,1,0)*('PC-CT_Receptivo-Lanchonete'!$E12*$NB$15)</f>
        <v>0</v>
      </c>
      <c r="HB15" s="306">
        <f>IF($ND$15&lt;=HB5,1,0)*('PC-CT_Receptivo-Lanchonete'!$E12*$NB$15)</f>
        <v>0</v>
      </c>
      <c r="HC15" s="306">
        <f>IF($ND$15&lt;=HC5,1,0)*('PC-CT_Receptivo-Lanchonete'!$E12*$NB$15)</f>
        <v>0</v>
      </c>
      <c r="HD15" s="306">
        <f>IF($ND$15&lt;=HD5,1,0)*('PC-CT_Receptivo-Lanchonete'!$E12*$NB$15)</f>
        <v>0</v>
      </c>
      <c r="HE15" s="306">
        <f>IF($ND$15&lt;=HE5,1,0)*('PC-CT_Receptivo-Lanchonete'!$E12*$NB$15)</f>
        <v>0</v>
      </c>
      <c r="HF15" s="306">
        <f>IF($ND$15&lt;=HF5,1,0)*('PC-CT_Receptivo-Lanchonete'!$E12*$NB$15)</f>
        <v>0</v>
      </c>
      <c r="HG15" s="306">
        <f>IF($ND$15&lt;=HG5,1,0)*('PC-CT_Receptivo-Lanchonete'!$E12*$NB$15)</f>
        <v>0</v>
      </c>
      <c r="HH15" s="306">
        <f>IF($ND$15&lt;=HH5,1,0)*('PC-CT_Receptivo-Lanchonete'!$E12*$NB$15)</f>
        <v>0</v>
      </c>
      <c r="HI15" s="306">
        <f>IF($ND$15&lt;=HI5,1,0)*('PC-CT_Receptivo-Lanchonete'!$E12*$NB$15)</f>
        <v>0</v>
      </c>
      <c r="HJ15" s="306">
        <f>IF($ND$15&lt;=HJ5,1,0)*('PC-CT_Receptivo-Lanchonete'!$E12*$NB$15)</f>
        <v>0</v>
      </c>
      <c r="HK15" s="306">
        <f>IF($ND$15&lt;=HK5,1,0)*('PC-CT_Receptivo-Lanchonete'!$E12*$NB$15)</f>
        <v>0</v>
      </c>
      <c r="HL15" s="306">
        <f>IF($ND$15&lt;=HL5,1,0)*('PC-CT_Receptivo-Lanchonete'!$E12*$NB$15)</f>
        <v>0</v>
      </c>
      <c r="HM15" s="306">
        <f>IF($ND$15&lt;=HM5,1,0)*('PC-CT_Receptivo-Lanchonete'!$E12*$NB$15)</f>
        <v>0</v>
      </c>
      <c r="HN15" s="306">
        <f>IF($ND$15&lt;=HN5,1,0)*('PC-CT_Receptivo-Lanchonete'!$E12*$NB$15)</f>
        <v>0</v>
      </c>
      <c r="HO15" s="306">
        <f>IF($ND$15&lt;=HO5,1,0)*('PC-CT_Receptivo-Lanchonete'!$E12*$NB$15)</f>
        <v>0</v>
      </c>
      <c r="HP15" s="306">
        <f>IF($ND$15&lt;=HP5,1,0)*('PC-CT_Receptivo-Lanchonete'!$E12*$NB$15)</f>
        <v>0</v>
      </c>
      <c r="HQ15" s="306">
        <f>IF($ND$15&lt;=HQ5,1,0)*('PC-CT_Receptivo-Lanchonete'!$E12*$NB$15)</f>
        <v>0</v>
      </c>
      <c r="HR15" s="306">
        <f>IF($ND$15&lt;=HR5,1,0)*('PC-CT_Receptivo-Lanchonete'!$E12*$NB$15)</f>
        <v>0</v>
      </c>
      <c r="HS15" s="306">
        <f>IF($ND$15&lt;=HS5,1,0)*('PC-CT_Receptivo-Lanchonete'!$E12*$NB$15)</f>
        <v>0</v>
      </c>
      <c r="HT15" s="306">
        <f>IF($ND$15&lt;=HT5,1,0)*('PC-CT_Receptivo-Lanchonete'!$E12*$NB$15)</f>
        <v>0</v>
      </c>
      <c r="HU15" s="306">
        <f>IF($ND$15&lt;=HU5,1,0)*('PC-CT_Receptivo-Lanchonete'!$E12*$NB$15)</f>
        <v>0</v>
      </c>
      <c r="HV15" s="306">
        <f>IF($ND$15&lt;=HV5,1,0)*('PC-CT_Receptivo-Lanchonete'!$E12*$NB$15)</f>
        <v>0</v>
      </c>
      <c r="HW15" s="306">
        <f>IF($ND$15&lt;=HW5,1,0)*('PC-CT_Receptivo-Lanchonete'!$E12*$NB$15)</f>
        <v>0</v>
      </c>
      <c r="HX15" s="306">
        <f>IF($ND$15&lt;=HX5,1,0)*('PC-CT_Receptivo-Lanchonete'!$E12*$NB$15)</f>
        <v>0</v>
      </c>
      <c r="HY15" s="306">
        <f>IF($ND$15&lt;=HY5,1,0)*('PC-CT_Receptivo-Lanchonete'!$E12*$NB$15)</f>
        <v>0</v>
      </c>
      <c r="HZ15" s="306">
        <f>IF($ND$15&lt;=HZ5,1,0)*('PC-CT_Receptivo-Lanchonete'!$E12*$NB$15)</f>
        <v>0</v>
      </c>
      <c r="IA15" s="306">
        <f>IF($ND$15&lt;=IA5,1,0)*('PC-CT_Receptivo-Lanchonete'!$E12*$NB$15)</f>
        <v>0</v>
      </c>
      <c r="IB15" s="306">
        <f>IF($ND$15&lt;=IB5,1,0)*('PC-CT_Receptivo-Lanchonete'!$E12*$NB$15)</f>
        <v>0</v>
      </c>
      <c r="IC15" s="306">
        <f>IF($ND$15&lt;=IC5,1,0)*('PC-CT_Receptivo-Lanchonete'!$E12*$NB$15)</f>
        <v>0</v>
      </c>
      <c r="ID15" s="306">
        <f>IF($ND$15&lt;=ID5,1,0)*('PC-CT_Receptivo-Lanchonete'!$E12*$NB$15)</f>
        <v>0</v>
      </c>
      <c r="IE15" s="306">
        <f>IF($ND$15&lt;=IE5,1,0)*('PC-CT_Receptivo-Lanchonete'!$E12*$NB$15)</f>
        <v>0</v>
      </c>
      <c r="IF15" s="306">
        <f>IF($ND$15&lt;=IF5,1,0)*('PC-CT_Receptivo-Lanchonete'!$E12*$NB$15)</f>
        <v>0</v>
      </c>
      <c r="IG15" s="306">
        <f>IF($ND$15&lt;=IG5,1,0)*('PC-CT_Receptivo-Lanchonete'!$E12*$NB$15)</f>
        <v>0</v>
      </c>
      <c r="IH15" s="306">
        <f>IF($ND$15&lt;=IH5,1,0)*('PC-CT_Receptivo-Lanchonete'!$E12*$NB$15)</f>
        <v>0</v>
      </c>
      <c r="II15" s="306">
        <f>IF($ND$15&lt;=II5,1,0)*('PC-CT_Receptivo-Lanchonete'!$E12*$NB$15)</f>
        <v>0</v>
      </c>
      <c r="IJ15" s="306">
        <f>IF($ND$15&lt;=IJ5,1,0)*('PC-CT_Receptivo-Lanchonete'!$E12*$NB$15)</f>
        <v>0</v>
      </c>
      <c r="IK15" s="306">
        <f>IF($ND$15&lt;=IK5,1,0)*('PC-CT_Receptivo-Lanchonete'!$E12*$NB$15)</f>
        <v>0</v>
      </c>
      <c r="IL15" s="306">
        <f>IF($ND$15&lt;=IL5,1,0)*('PC-CT_Receptivo-Lanchonete'!$E12*$NB$15)</f>
        <v>0</v>
      </c>
      <c r="IM15" s="306">
        <f>IF($ND$15&lt;=IM5,1,0)*('PC-CT_Receptivo-Lanchonete'!$E12*$NB$15)</f>
        <v>0</v>
      </c>
      <c r="IN15" s="306">
        <f>IF($ND$15&lt;=IN5,1,0)*('PC-CT_Receptivo-Lanchonete'!$E12*$NB$15)</f>
        <v>0</v>
      </c>
      <c r="IO15" s="306">
        <f>IF($ND$15&lt;=IO5,1,0)*('PC-CT_Receptivo-Lanchonete'!$E12*$NB$15)</f>
        <v>0</v>
      </c>
      <c r="IP15" s="306">
        <f>IF($ND$15&lt;=IP5,1,0)*('PC-CT_Receptivo-Lanchonete'!$E12*$NB$15)</f>
        <v>0</v>
      </c>
      <c r="IQ15" s="306">
        <f>IF($ND$15&lt;=IQ5,1,0)*('PC-CT_Receptivo-Lanchonete'!$E12*$NB$15)</f>
        <v>0</v>
      </c>
      <c r="IR15" s="306">
        <f>IF($ND$15&lt;=IR5,1,0)*('PC-CT_Receptivo-Lanchonete'!$E12*$NB$15)</f>
        <v>0</v>
      </c>
      <c r="IS15" s="306">
        <f>IF($ND$15&lt;=IS5,1,0)*('PC-CT_Receptivo-Lanchonete'!$E12*$NB$15)</f>
        <v>0</v>
      </c>
      <c r="IT15" s="306">
        <f>IF($ND$15&lt;=IT5,1,0)*('PC-CT_Receptivo-Lanchonete'!$E12*$NB$15)</f>
        <v>0</v>
      </c>
      <c r="IU15" s="306">
        <f>IF($ND$15&lt;=IU5,1,0)*('PC-CT_Receptivo-Lanchonete'!$E12*$NB$15)</f>
        <v>0</v>
      </c>
      <c r="IV15" s="306">
        <f>IF($ND$15&lt;=IV5,1,0)*('PC-CT_Receptivo-Lanchonete'!$E12*$NB$15)</f>
        <v>0</v>
      </c>
      <c r="IW15" s="306">
        <f>IF($ND$15&lt;=IW5,1,0)*('PC-CT_Receptivo-Lanchonete'!$E12*$NB$15)</f>
        <v>0</v>
      </c>
      <c r="IX15" s="306">
        <f>IF($ND$15&lt;=IX5,1,0)*('PC-CT_Receptivo-Lanchonete'!$E12*$NB$15)</f>
        <v>0</v>
      </c>
      <c r="IY15" s="306">
        <f>IF($ND$15&lt;=IY5,1,0)*('PC-CT_Receptivo-Lanchonete'!$E12*$NB$15)</f>
        <v>0</v>
      </c>
      <c r="IZ15" s="306">
        <f>IF($ND$15&lt;=IZ5,1,0)*('PC-CT_Receptivo-Lanchonete'!$E12*$NB$15)</f>
        <v>0</v>
      </c>
      <c r="JA15" s="306">
        <f>IF($ND$15&lt;=JA5,1,0)*('PC-CT_Receptivo-Lanchonete'!$E12*$NB$15)</f>
        <v>0</v>
      </c>
      <c r="JB15" s="306">
        <f>IF($ND$15&lt;=JB5,1,0)*('PC-CT_Receptivo-Lanchonete'!$E12*$NB$15)</f>
        <v>0</v>
      </c>
      <c r="JC15" s="306">
        <f>IF($ND$15&lt;=JC5,1,0)*('PC-CT_Receptivo-Lanchonete'!$E12*$NB$15)</f>
        <v>0</v>
      </c>
      <c r="JD15" s="306">
        <f>IF($ND$15&lt;=JD5,1,0)*('PC-CT_Receptivo-Lanchonete'!$E12*$NB$15)</f>
        <v>0</v>
      </c>
      <c r="JE15" s="306">
        <f>IF($ND$15&lt;=JE5,1,0)*('PC-CT_Receptivo-Lanchonete'!$E12*$NB$15)</f>
        <v>0</v>
      </c>
      <c r="JF15" s="306">
        <f>IF($ND$15&lt;=JF5,1,0)*('PC-CT_Receptivo-Lanchonete'!$E12*$NB$15)</f>
        <v>0</v>
      </c>
      <c r="JG15" s="306">
        <f>IF($ND$15&lt;=JG5,1,0)*('PC-CT_Receptivo-Lanchonete'!$E12*$NB$15)</f>
        <v>0</v>
      </c>
      <c r="JH15" s="306">
        <f>IF($ND$15&lt;=JH5,1,0)*('PC-CT_Receptivo-Lanchonete'!$E12*$NB$15)</f>
        <v>0</v>
      </c>
      <c r="JI15" s="306">
        <f>IF($ND$15&lt;=JI5,1,0)*('PC-CT_Receptivo-Lanchonete'!$E12*$NB$15)</f>
        <v>0</v>
      </c>
      <c r="JJ15" s="306">
        <f>IF($ND$15&lt;=JJ5,1,0)*('PC-CT_Receptivo-Lanchonete'!$E12*$NB$15)</f>
        <v>0</v>
      </c>
      <c r="JK15" s="306">
        <f>IF($ND$15&lt;=JK5,1,0)*('PC-CT_Receptivo-Lanchonete'!$E12*$NB$15)</f>
        <v>0</v>
      </c>
      <c r="JL15" s="306">
        <f>IF($ND$15&lt;=JL5,1,0)*('PC-CT_Receptivo-Lanchonete'!$E12*$NB$15)</f>
        <v>0</v>
      </c>
      <c r="JM15" s="306">
        <f>IF($ND$15&lt;=JM5,1,0)*('PC-CT_Receptivo-Lanchonete'!$E12*$NB$15)</f>
        <v>0</v>
      </c>
      <c r="JN15" s="306">
        <f>IF($ND$15&lt;=JN5,1,0)*('PC-CT_Receptivo-Lanchonete'!$E12*$NB$15)</f>
        <v>0</v>
      </c>
      <c r="JO15" s="306">
        <f>IF($ND$15&lt;=JO5,1,0)*('PC-CT_Receptivo-Lanchonete'!$E12*$NB$15)</f>
        <v>0</v>
      </c>
      <c r="JP15" s="306">
        <f>IF($ND$15&lt;=JP5,1,0)*('PC-CT_Receptivo-Lanchonete'!$E12*$NB$15)</f>
        <v>0</v>
      </c>
      <c r="JQ15" s="306">
        <f>IF($ND$15&lt;=JQ5,1,0)*('PC-CT_Receptivo-Lanchonete'!$E12*$NB$15)</f>
        <v>0</v>
      </c>
      <c r="JR15" s="306">
        <f>IF($ND$15&lt;=JR5,1,0)*('PC-CT_Receptivo-Lanchonete'!$E12*$NB$15)</f>
        <v>0</v>
      </c>
      <c r="JS15" s="306">
        <f>IF($ND$15&lt;=JS5,1,0)*('PC-CT_Receptivo-Lanchonete'!$E12*$NB$15)</f>
        <v>0</v>
      </c>
      <c r="JT15" s="306">
        <f>IF($ND$15&lt;=JT5,1,0)*('PC-CT_Receptivo-Lanchonete'!$E12*$NB$15)</f>
        <v>0</v>
      </c>
      <c r="JU15" s="306">
        <f>IF($ND$15&lt;=JU5,1,0)*('PC-CT_Receptivo-Lanchonete'!$E12*$NB$15)</f>
        <v>0</v>
      </c>
      <c r="JV15" s="306">
        <f>IF($ND$15&lt;=JV5,1,0)*('PC-CT_Receptivo-Lanchonete'!$E12*$NB$15)</f>
        <v>0</v>
      </c>
      <c r="JW15" s="306">
        <f>IF($ND$15&lt;=JW5,1,0)*('PC-CT_Receptivo-Lanchonete'!$E12*$NB$15)</f>
        <v>0</v>
      </c>
      <c r="JX15" s="306">
        <f>IF($ND$15&lt;=JX5,1,0)*('PC-CT_Receptivo-Lanchonete'!$E12*$NB$15)</f>
        <v>0</v>
      </c>
      <c r="JY15" s="306">
        <f>IF($ND$15&lt;=JY5,1,0)*('PC-CT_Receptivo-Lanchonete'!$E12*$NB$15)</f>
        <v>0</v>
      </c>
      <c r="JZ15" s="306">
        <f>IF($ND$15&lt;=JZ5,1,0)*('PC-CT_Receptivo-Lanchonete'!$E12*$NB$15)</f>
        <v>0</v>
      </c>
      <c r="KA15" s="306">
        <f>IF($ND$15&lt;=KA5,1,0)*('PC-CT_Receptivo-Lanchonete'!$E12*$NB$15)</f>
        <v>0</v>
      </c>
      <c r="KB15" s="306">
        <f>IF($ND$15&lt;=KB5,1,0)*('PC-CT_Receptivo-Lanchonete'!$E12*$NB$15)</f>
        <v>0</v>
      </c>
      <c r="KC15" s="306">
        <f>IF($ND$15&lt;=KC5,1,0)*('PC-CT_Receptivo-Lanchonete'!$E12*$NB$15)</f>
        <v>0</v>
      </c>
      <c r="KD15" s="306">
        <f>IF($ND$15&lt;=KD5,1,0)*('PC-CT_Receptivo-Lanchonete'!$E12*$NB$15)</f>
        <v>0</v>
      </c>
      <c r="KE15" s="306">
        <f>IF($ND$15&lt;=KE5,1,0)*('PC-CT_Receptivo-Lanchonete'!$E12*$NB$15)</f>
        <v>0</v>
      </c>
      <c r="KF15" s="306">
        <f>IF($ND$15&lt;=KF5,1,0)*('PC-CT_Receptivo-Lanchonete'!$E12*$NB$15)</f>
        <v>0</v>
      </c>
      <c r="KG15" s="306">
        <f>IF($ND$15&lt;=KG5,1,0)*('PC-CT_Receptivo-Lanchonete'!$E12*$NB$15)</f>
        <v>0</v>
      </c>
      <c r="KH15" s="306">
        <f>IF($ND$15&lt;=KH5,1,0)*('PC-CT_Receptivo-Lanchonete'!$E12*$NB$15)</f>
        <v>0</v>
      </c>
      <c r="KI15" s="306">
        <f>IF($ND$15&lt;=KI5,1,0)*('PC-CT_Receptivo-Lanchonete'!$E12*$NB$15)</f>
        <v>0</v>
      </c>
      <c r="KJ15" s="306">
        <f>IF($ND$15&lt;=KJ5,1,0)*('PC-CT_Receptivo-Lanchonete'!$E12*$NB$15)</f>
        <v>0</v>
      </c>
      <c r="KK15" s="306">
        <f>IF($ND$15&lt;=KK5,1,0)*('PC-CT_Receptivo-Lanchonete'!$E12*$NB$15)</f>
        <v>0</v>
      </c>
      <c r="KL15" s="306">
        <f>IF($ND$15&lt;=KL5,1,0)*('PC-CT_Receptivo-Lanchonete'!$E12*$NB$15)</f>
        <v>0</v>
      </c>
      <c r="KM15" s="306">
        <f>IF($ND$15&lt;=KM5,1,0)*('PC-CT_Receptivo-Lanchonete'!$E12*$NB$15)</f>
        <v>0</v>
      </c>
      <c r="KN15" s="306">
        <f>IF($ND$15&lt;=KN5,1,0)*('PC-CT_Receptivo-Lanchonete'!$E12*$NB$15)</f>
        <v>0</v>
      </c>
      <c r="KO15" s="306">
        <f>IF($ND$15&lt;=KO5,1,0)*('PC-CT_Receptivo-Lanchonete'!$E12*$NB$15)</f>
        <v>0</v>
      </c>
      <c r="KP15" s="306">
        <f>IF($ND$15&lt;=KP5,1,0)*('PC-CT_Receptivo-Lanchonete'!$E12*$NB$15)</f>
        <v>0</v>
      </c>
      <c r="KQ15" s="306">
        <f>IF($ND$15&lt;=KQ5,1,0)*('PC-CT_Receptivo-Lanchonete'!$E12*$NB$15)</f>
        <v>0</v>
      </c>
      <c r="KR15" s="306">
        <f>IF($ND$15&lt;=KR5,1,0)*('PC-CT_Receptivo-Lanchonete'!$E12*$NB$15)</f>
        <v>0</v>
      </c>
      <c r="KS15" s="306">
        <f>IF($ND$15&lt;=KS5,1,0)*('PC-CT_Receptivo-Lanchonete'!$E12*$NB$15)</f>
        <v>0</v>
      </c>
      <c r="KT15" s="306">
        <f>IF($ND$15&lt;=KT5,1,0)*('PC-CT_Receptivo-Lanchonete'!$E12*$NB$15)</f>
        <v>0</v>
      </c>
      <c r="KU15" s="306">
        <f>IF($ND$15&lt;=KU5,1,0)*('PC-CT_Receptivo-Lanchonete'!$E12*$NB$15)</f>
        <v>0</v>
      </c>
      <c r="KV15" s="306">
        <f>IF($ND$15&lt;=KV5,1,0)*('PC-CT_Receptivo-Lanchonete'!$E12*$NB$15)</f>
        <v>0</v>
      </c>
      <c r="KW15" s="306">
        <f>IF($ND$15&lt;=KW5,1,0)*('PC-CT_Receptivo-Lanchonete'!$E12*$NB$15)</f>
        <v>0</v>
      </c>
      <c r="KX15" s="306">
        <f>IF($ND$15&lt;=KX5,1,0)*('PC-CT_Receptivo-Lanchonete'!$E12*$NB$15)</f>
        <v>0</v>
      </c>
      <c r="KY15" s="306">
        <f>IF($ND$15&lt;=KY5,1,0)*('PC-CT_Receptivo-Lanchonete'!$E12*$NB$15)</f>
        <v>0</v>
      </c>
      <c r="KZ15" s="306">
        <f>IF($ND$15&lt;=KZ5,1,0)*('PC-CT_Receptivo-Lanchonete'!$E12*$NB$15)</f>
        <v>0</v>
      </c>
      <c r="LA15" s="306">
        <f>IF($ND$15&lt;=LA5,1,0)*('PC-CT_Receptivo-Lanchonete'!$E12*$NB$15)</f>
        <v>0</v>
      </c>
      <c r="LB15" s="306">
        <f>IF($ND$15&lt;=LB5,1,0)*('PC-CT_Receptivo-Lanchonete'!$E12*$NB$15)</f>
        <v>0</v>
      </c>
      <c r="LC15" s="306">
        <f>IF($ND$15&lt;=LC5,1,0)*('PC-CT_Receptivo-Lanchonete'!$E12*$NB$15)</f>
        <v>0</v>
      </c>
      <c r="LD15" s="306">
        <f>IF($ND$15&lt;=LD5,1,0)*('PC-CT_Receptivo-Lanchonete'!$E12*$NB$15)</f>
        <v>0</v>
      </c>
      <c r="LE15" s="306">
        <f>IF($ND$15&lt;=LE5,1,0)*('PC-CT_Receptivo-Lanchonete'!$E12*$NB$15)</f>
        <v>0</v>
      </c>
      <c r="LF15" s="306">
        <f>IF($ND$15&lt;=LF5,1,0)*('PC-CT_Receptivo-Lanchonete'!$E12*$NB$15)</f>
        <v>0</v>
      </c>
      <c r="LG15" s="306">
        <f>IF($ND$15&lt;=LG5,1,0)*('PC-CT_Receptivo-Lanchonete'!$E12*$NB$15)</f>
        <v>0</v>
      </c>
      <c r="LH15" s="306">
        <f>IF($ND$15&lt;=LH5,1,0)*('PC-CT_Receptivo-Lanchonete'!$E12*$NB$15)</f>
        <v>0</v>
      </c>
      <c r="LI15" s="306">
        <f>IF($ND$15&lt;=LI5,1,0)*('PC-CT_Receptivo-Lanchonete'!$E12*$NB$15)</f>
        <v>0</v>
      </c>
      <c r="LJ15" s="306">
        <f>IF($ND$15&lt;=LJ5,1,0)*('PC-CT_Receptivo-Lanchonete'!$E12*$NB$15)</f>
        <v>0</v>
      </c>
      <c r="LK15" s="306">
        <f>IF($ND$15&lt;=LK5,1,0)*('PC-CT_Receptivo-Lanchonete'!$E12*$NB$15)</f>
        <v>0</v>
      </c>
      <c r="LL15" s="306">
        <f>IF($ND$15&lt;=LL5,1,0)*('PC-CT_Receptivo-Lanchonete'!$E12*$NB$15)</f>
        <v>0</v>
      </c>
      <c r="LM15" s="306">
        <f>IF($ND$15&lt;=LM5,1,0)*('PC-CT_Receptivo-Lanchonete'!$E12*$NB$15)</f>
        <v>0</v>
      </c>
      <c r="LN15" s="306">
        <f>IF($ND$15&lt;=LN5,1,0)*('PC-CT_Receptivo-Lanchonete'!$E12*$NB$15)</f>
        <v>0</v>
      </c>
      <c r="LO15" s="306">
        <f>IF($ND$15&lt;=LO5,1,0)*('PC-CT_Receptivo-Lanchonete'!$E12*$NB$15)</f>
        <v>0</v>
      </c>
      <c r="LP15" s="306">
        <f>IF($ND$15&lt;=LP5,1,0)*('PC-CT_Receptivo-Lanchonete'!$E12*$NB$15)</f>
        <v>0</v>
      </c>
      <c r="LQ15" s="306">
        <f>IF($ND$15&lt;=LQ5,1,0)*('PC-CT_Receptivo-Lanchonete'!$E12*$NB$15)</f>
        <v>0</v>
      </c>
      <c r="LR15" s="306">
        <f>IF($ND$15&lt;=LR5,1,0)*('PC-CT_Receptivo-Lanchonete'!$E12*$NB$15)</f>
        <v>0</v>
      </c>
      <c r="LS15" s="306">
        <f>IF($ND$15&lt;=LS5,1,0)*('PC-CT_Receptivo-Lanchonete'!$E12*$NB$15)</f>
        <v>0</v>
      </c>
      <c r="LT15" s="306">
        <f>IF($ND$15&lt;=LT5,1,0)*('PC-CT_Receptivo-Lanchonete'!$E12*$NB$15)</f>
        <v>0</v>
      </c>
      <c r="LU15" s="306">
        <f>IF($ND$15&lt;=LU5,1,0)*('PC-CT_Receptivo-Lanchonete'!$E12*$NB$15)</f>
        <v>0</v>
      </c>
      <c r="LV15" s="306">
        <f>IF($ND$15&lt;=LV5,1,0)*('PC-CT_Receptivo-Lanchonete'!$E12*$NB$15)</f>
        <v>0</v>
      </c>
      <c r="LW15" s="306">
        <f>IF($ND$15&lt;=LW5,1,0)*('PC-CT_Receptivo-Lanchonete'!$E12*$NB$15)</f>
        <v>0</v>
      </c>
      <c r="LX15" s="306">
        <f>IF($ND$15&lt;=LX5,1,0)*('PC-CT_Receptivo-Lanchonete'!$E12*$NB$15)</f>
        <v>0</v>
      </c>
      <c r="LY15" s="306">
        <f>IF($ND$15&lt;=LY5,1,0)*('PC-CT_Receptivo-Lanchonete'!$E12*$NB$15)</f>
        <v>0</v>
      </c>
      <c r="LZ15" s="306">
        <f>IF($ND$15&lt;=LZ5,1,0)*('PC-CT_Receptivo-Lanchonete'!$E12*$NB$15)</f>
        <v>0</v>
      </c>
      <c r="MA15" s="306">
        <f>IF($ND$15&lt;=MA5,1,0)*('PC-CT_Receptivo-Lanchonete'!$E12*$NB$15)</f>
        <v>0</v>
      </c>
      <c r="MB15" s="306">
        <f>IF($ND$15&lt;=MB5,1,0)*('PC-CT_Receptivo-Lanchonete'!$E12*$NB$15)</f>
        <v>0</v>
      </c>
      <c r="MC15" s="306">
        <f>IF($ND$15&lt;=MC5,1,0)*('PC-CT_Receptivo-Lanchonete'!$E12*$NB$15)</f>
        <v>0</v>
      </c>
      <c r="MD15" s="306">
        <f>IF($ND$15&lt;=MD5,1,0)*('PC-CT_Receptivo-Lanchonete'!$E12*$NB$15)</f>
        <v>0</v>
      </c>
      <c r="ME15" s="306">
        <f>IF($ND$15&lt;=ME5,1,0)*('PC-CT_Receptivo-Lanchonete'!$E12*$NB$15)</f>
        <v>0</v>
      </c>
      <c r="MF15" s="306">
        <f>IF($ND$15&lt;=MF5,1,0)*('PC-CT_Receptivo-Lanchonete'!$E12*$NB$15)</f>
        <v>0</v>
      </c>
      <c r="MG15" s="306">
        <f>IF($ND$15&lt;=MG5,1,0)*('PC-CT_Receptivo-Lanchonete'!$E12*$NB$15)</f>
        <v>0</v>
      </c>
      <c r="MH15" s="306">
        <f>IF($ND$15&lt;=MH5,1,0)*('PC-CT_Receptivo-Lanchonete'!$E12*$NB$15)</f>
        <v>0</v>
      </c>
      <c r="MI15" s="306">
        <f>IF($ND$15&lt;=MI5,1,0)*('PC-CT_Receptivo-Lanchonete'!$E12*$NB$15)</f>
        <v>0</v>
      </c>
      <c r="MJ15" s="306">
        <f>IF($ND$15&lt;=MJ5,1,0)*('PC-CT_Receptivo-Lanchonete'!$E12*$NB$15)</f>
        <v>0</v>
      </c>
      <c r="MK15" s="306">
        <f>IF($ND$15&lt;=MK5,1,0)*('PC-CT_Receptivo-Lanchonete'!$E12*$NB$15)</f>
        <v>0</v>
      </c>
      <c r="ML15" s="306">
        <f>IF($ND$15&lt;=ML5,1,0)*('PC-CT_Receptivo-Lanchonete'!$E12*$NB$15)</f>
        <v>0</v>
      </c>
      <c r="MM15" s="306">
        <f>IF($ND$15&lt;=MM5,1,0)*('PC-CT_Receptivo-Lanchonete'!$E12*$NB$15)</f>
        <v>0</v>
      </c>
      <c r="MN15" s="306">
        <f>IF($ND$15&lt;=MN5,1,0)*('PC-CT_Receptivo-Lanchonete'!$E12*$NB$15)</f>
        <v>0</v>
      </c>
      <c r="MO15" s="306">
        <f>IF($ND$15&lt;=MO5,1,0)*('PC-CT_Receptivo-Lanchonete'!$E12*$NB$15)</f>
        <v>0</v>
      </c>
      <c r="MP15" s="306">
        <f>IF($ND$15&lt;=MP5,1,0)*('PC-CT_Receptivo-Lanchonete'!$E12*$NB$15)</f>
        <v>0</v>
      </c>
      <c r="MQ15" s="306">
        <f>IF($ND$15&lt;=MQ5,1,0)*('PC-CT_Receptivo-Lanchonete'!$E12*$NB$15)</f>
        <v>0</v>
      </c>
      <c r="MR15" s="306">
        <f>IF($ND$15&lt;=MR5,1,0)*('PC-CT_Receptivo-Lanchonete'!$E12*$NB$15)</f>
        <v>0</v>
      </c>
      <c r="MS15" s="306">
        <f>IF($ND$15&lt;=MS5,1,0)*('PC-CT_Receptivo-Lanchonete'!$E12*$NB$15)</f>
        <v>0</v>
      </c>
      <c r="MT15" s="306">
        <f>IF($ND$15&lt;=MT5,1,0)*('PC-CT_Receptivo-Lanchonete'!$E12*$NB$15)</f>
        <v>0</v>
      </c>
      <c r="MU15" s="306">
        <f>IF($ND$15&lt;=MU5,1,0)*('PC-CT_Receptivo-Lanchonete'!$E12*$NB$15)</f>
        <v>0</v>
      </c>
      <c r="MV15" s="306">
        <f>IF($ND$15&lt;=MV5,1,0)*('PC-CT_Receptivo-Lanchonete'!$E12*$NB$15)</f>
        <v>0</v>
      </c>
      <c r="MW15" s="306">
        <f>IF($ND$15&lt;=MW5,1,0)*('PC-CT_Receptivo-Lanchonete'!$E12*$NB$15)</f>
        <v>0</v>
      </c>
      <c r="MX15" s="306">
        <f>IF($ND$15&lt;=MX5,1,0)*('PC-CT_Receptivo-Lanchonete'!$E12*$NB$15)</f>
        <v>0</v>
      </c>
      <c r="MY15" s="306">
        <f>IF($ND$15&lt;=MY5,1,0)*('PC-CT_Receptivo-Lanchonete'!$E12*$NB$15)</f>
        <v>0</v>
      </c>
      <c r="MZ15" s="306">
        <f>IF($ND$15&lt;=MZ5,1,0)*('PC-CT_Receptivo-Lanchonete'!$E12*$NB$15)</f>
        <v>0</v>
      </c>
      <c r="NA15" s="315">
        <f>IF($ND$15&lt;=NA5,1,0)*('PC-CT_Receptivo-Lanchonete'!$E12*$NB$15)</f>
        <v>0</v>
      </c>
      <c r="NB15" s="656">
        <v>1</v>
      </c>
      <c r="NC15" s="656"/>
      <c r="ND15" s="656">
        <v>1</v>
      </c>
    </row>
    <row r="16" spans="1:422" x14ac:dyDescent="0.2">
      <c r="A16" s="2"/>
      <c r="B16" s="304"/>
      <c r="C16" s="305"/>
      <c r="D16" s="305"/>
      <c r="E16" s="1" t="s">
        <v>629</v>
      </c>
      <c r="F16" s="306">
        <f>IF($ND$15&lt;=F5,1,0)*('PC-CT_Receptivo-Lanchonete'!$C18+'PC-BN-Receptivo_Lanchonete'!$C22)*$NB$15</f>
        <v>0</v>
      </c>
      <c r="G16" s="306">
        <f>IF($ND$15&lt;=G5,1,0)*('PC-CT_Receptivo-Lanchonete'!$C18+'PC-BN-Receptivo_Lanchonete'!$C22)*$NB$15</f>
        <v>0</v>
      </c>
      <c r="H16" s="306">
        <f>IF($ND$15&lt;=H5,1,0)*('PC-CT_Receptivo-Lanchonete'!$C18+'PC-BN-Receptivo_Lanchonete'!$C22)*$NB$15</f>
        <v>0</v>
      </c>
      <c r="I16" s="306">
        <f>IF($ND$15&lt;=I5,1,0)*('PC-CT_Receptivo-Lanchonete'!$C18+'PC-BN-Receptivo_Lanchonete'!$C22)*$NB$15</f>
        <v>0</v>
      </c>
      <c r="J16" s="306">
        <f>IF($ND$15&lt;=J5,1,0)*('PC-CT_Receptivo-Lanchonete'!$C18+'PC-BN-Receptivo_Lanchonete'!$C22)*$NB$15</f>
        <v>0</v>
      </c>
      <c r="K16" s="306">
        <f>IF($ND$15&lt;=K5,1,0)*('PC-CT_Receptivo-Lanchonete'!$C18+'PC-BN-Receptivo_Lanchonete'!$C22)*$NB$15</f>
        <v>0</v>
      </c>
      <c r="L16" s="306">
        <f>IF($ND$15&lt;=L5,1,0)*('PC-CT_Receptivo-Lanchonete'!$C18+'PC-BN-Receptivo_Lanchonete'!$C22)*$NB$15</f>
        <v>0</v>
      </c>
      <c r="M16" s="306">
        <f>IF($ND$15&lt;=M5,1,0)*('PC-CT_Receptivo-Lanchonete'!$C18+'PC-BN-Receptivo_Lanchonete'!$C22)*$NB$15</f>
        <v>0</v>
      </c>
      <c r="N16" s="306">
        <f>IF($ND$15&lt;=N5,1,0)*('PC-CT_Receptivo-Lanchonete'!$C18+'PC-BN-Receptivo_Lanchonete'!$C22)*$NB$15</f>
        <v>0</v>
      </c>
      <c r="O16" s="306">
        <f>IF($ND$15&lt;=O5,1,0)*('PC-CT_Receptivo-Lanchonete'!$C18+'PC-BN-Receptivo_Lanchonete'!$C22)*$NB$15</f>
        <v>0</v>
      </c>
      <c r="P16" s="306">
        <f>IF($ND$15&lt;=P5,1,0)*('PC-CT_Receptivo-Lanchonete'!$C18+'PC-BN-Receptivo_Lanchonete'!$C22)*$NB$15</f>
        <v>0</v>
      </c>
      <c r="Q16" s="306">
        <f>IF($ND$15&lt;=Q5,1,0)*('PC-CT_Receptivo-Lanchonete'!$C18+'PC-BN-Receptivo_Lanchonete'!$C22)*$NB$15</f>
        <v>0</v>
      </c>
      <c r="R16" s="306">
        <f>IF($ND$15&lt;=R5,1,0)*('PC-CT_Receptivo-Lanchonete'!$C18+'PC-BN-Receptivo_Lanchonete'!$C22)*$NB$15</f>
        <v>6000.3239999999996</v>
      </c>
      <c r="S16" s="306">
        <f>IF($ND$15&lt;=S5,1,0)*('PC-CT_Receptivo-Lanchonete'!$C18+'PC-BN-Receptivo_Lanchonete'!$C22)*$NB$15</f>
        <v>6000.3239999999996</v>
      </c>
      <c r="T16" s="306">
        <f>IF($ND$15&lt;=T5,1,0)*('PC-CT_Receptivo-Lanchonete'!$C18+'PC-BN-Receptivo_Lanchonete'!$C22)*$NB$15</f>
        <v>6000.3239999999996</v>
      </c>
      <c r="U16" s="306">
        <f>IF($ND$15&lt;=U5,1,0)*('PC-CT_Receptivo-Lanchonete'!$C18+'PC-BN-Receptivo_Lanchonete'!$C22)*$NB$15</f>
        <v>6000.3239999999996</v>
      </c>
      <c r="V16" s="306">
        <f>IF($ND$15&lt;=V5,1,0)*('PC-CT_Receptivo-Lanchonete'!$C18+'PC-BN-Receptivo_Lanchonete'!$C22)*$NB$15</f>
        <v>6000.3239999999996</v>
      </c>
      <c r="W16" s="306">
        <f>IF($ND$15&lt;=W5,1,0)*('PC-CT_Receptivo-Lanchonete'!$C18+'PC-BN-Receptivo_Lanchonete'!$C22)*$NB$15</f>
        <v>6000.3239999999996</v>
      </c>
      <c r="X16" s="306">
        <f>IF($ND$15&lt;=X5,1,0)*('PC-CT_Receptivo-Lanchonete'!$C18+'PC-BN-Receptivo_Lanchonete'!$C22)*$NB$15</f>
        <v>6000.3239999999996</v>
      </c>
      <c r="Y16" s="306">
        <f>IF($ND$15&lt;=Y5,1,0)*('PC-CT_Receptivo-Lanchonete'!$C18+'PC-BN-Receptivo_Lanchonete'!$C22)*$NB$15</f>
        <v>6000.3239999999996</v>
      </c>
      <c r="Z16" s="306">
        <f>IF($ND$15&lt;=Z5,1,0)*('PC-CT_Receptivo-Lanchonete'!$C18+'PC-BN-Receptivo_Lanchonete'!$C22)*$NB$15</f>
        <v>6000.3239999999996</v>
      </c>
      <c r="AA16" s="306">
        <f>IF($ND$15&lt;=AA5,1,0)*('PC-CT_Receptivo-Lanchonete'!$C18+'PC-BN-Receptivo_Lanchonete'!$C22)*$NB$15</f>
        <v>6000.3239999999996</v>
      </c>
      <c r="AB16" s="306">
        <f>IF($ND$15&lt;=AB5,1,0)*('PC-CT_Receptivo-Lanchonete'!$C18+'PC-BN-Receptivo_Lanchonete'!$C22)*$NB$15</f>
        <v>6000.3239999999996</v>
      </c>
      <c r="AC16" s="306">
        <f>IF($ND$15&lt;=AC5,1,0)*('PC-CT_Receptivo-Lanchonete'!$C18+'PC-BN-Receptivo_Lanchonete'!$C22)*$NB$15</f>
        <v>6000.3239999999996</v>
      </c>
      <c r="AD16" s="306">
        <f>IF($ND$15&lt;=AD5,1,0)*('PC-CT_Receptivo-Lanchonete'!$C18+'PC-BN-Receptivo_Lanchonete'!$C22)*$NB$15</f>
        <v>6000.3239999999996</v>
      </c>
      <c r="AE16" s="306">
        <f>IF($ND$15&lt;=AE5,1,0)*('PC-CT_Receptivo-Lanchonete'!$C18+'PC-BN-Receptivo_Lanchonete'!$C22)*$NB$15</f>
        <v>6000.3239999999996</v>
      </c>
      <c r="AF16" s="306">
        <f>IF($ND$15&lt;=AF5,1,0)*('PC-CT_Receptivo-Lanchonete'!$C18+'PC-BN-Receptivo_Lanchonete'!$C22)*$NB$15</f>
        <v>6000.3239999999996</v>
      </c>
      <c r="AG16" s="306">
        <f>IF($ND$15&lt;=AG5,1,0)*('PC-CT_Receptivo-Lanchonete'!$C18+'PC-BN-Receptivo_Lanchonete'!$C22)*$NB$15</f>
        <v>6000.3239999999996</v>
      </c>
      <c r="AH16" s="306">
        <f>IF($ND$15&lt;=AH5,1,0)*('PC-CT_Receptivo-Lanchonete'!$C18+'PC-BN-Receptivo_Lanchonete'!$C22)*$NB$15</f>
        <v>6000.3239999999996</v>
      </c>
      <c r="AI16" s="306">
        <f>IF($ND$15&lt;=AI5,1,0)*('PC-CT_Receptivo-Lanchonete'!$C18+'PC-BN-Receptivo_Lanchonete'!$C22)*$NB$15</f>
        <v>6000.3239999999996</v>
      </c>
      <c r="AJ16" s="306">
        <f>IF($ND$15&lt;=AJ5,1,0)*('PC-CT_Receptivo-Lanchonete'!$C18+'PC-BN-Receptivo_Lanchonete'!$C22)*$NB$15</f>
        <v>6000.3239999999996</v>
      </c>
      <c r="AK16" s="306">
        <f>IF($ND$15&lt;=AK5,1,0)*('PC-CT_Receptivo-Lanchonete'!$C18+'PC-BN-Receptivo_Lanchonete'!$C22)*$NB$15</f>
        <v>6000.3239999999996</v>
      </c>
      <c r="AL16" s="306">
        <f>IF($ND$15&lt;=AL5,1,0)*('PC-CT_Receptivo-Lanchonete'!$C18+'PC-BN-Receptivo_Lanchonete'!$C22)*$NB$15</f>
        <v>6000.3239999999996</v>
      </c>
      <c r="AM16" s="306">
        <f>IF($ND$15&lt;=AM5,1,0)*('PC-CT_Receptivo-Lanchonete'!$C18+'PC-BN-Receptivo_Lanchonete'!$C22)*$NB$15</f>
        <v>6000.3239999999996</v>
      </c>
      <c r="AN16" s="306">
        <f>IF($ND$15&lt;=AN5,1,0)*('PC-CT_Receptivo-Lanchonete'!$C18+'PC-BN-Receptivo_Lanchonete'!$C22)*$NB$15</f>
        <v>6000.3239999999996</v>
      </c>
      <c r="AO16" s="306">
        <f>IF($ND$15&lt;=AO5,1,0)*('PC-CT_Receptivo-Lanchonete'!$C18+'PC-BN-Receptivo_Lanchonete'!$C22)*$NB$15</f>
        <v>6000.3239999999996</v>
      </c>
      <c r="AP16" s="306">
        <f>IF($ND$15&lt;=AP5,1,0)*('PC-CT_Receptivo-Lanchonete'!$C18+'PC-BN-Receptivo_Lanchonete'!$C22)*$NB$15</f>
        <v>6000.3239999999996</v>
      </c>
      <c r="AQ16" s="306">
        <f>IF($ND$15&lt;=AQ5,1,0)*('PC-CT_Receptivo-Lanchonete'!$C18+'PC-BN-Receptivo_Lanchonete'!$C22)*$NB$15</f>
        <v>6000.3239999999996</v>
      </c>
      <c r="AR16" s="306">
        <f>IF($ND$15&lt;=AR5,1,0)*('PC-CT_Receptivo-Lanchonete'!$C18+'PC-BN-Receptivo_Lanchonete'!$C22)*$NB$15</f>
        <v>6000.3239999999996</v>
      </c>
      <c r="AS16" s="306">
        <f>IF($ND$15&lt;=AS5,1,0)*('PC-CT_Receptivo-Lanchonete'!$C18+'PC-BN-Receptivo_Lanchonete'!$C22)*$NB$15</f>
        <v>6000.3239999999996</v>
      </c>
      <c r="AT16" s="306">
        <f>IF($ND$15&lt;=AT5,1,0)*('PC-CT_Receptivo-Lanchonete'!$C18+'PC-BN-Receptivo_Lanchonete'!$C22)*$NB$15</f>
        <v>6000.3239999999996</v>
      </c>
      <c r="AU16" s="306">
        <f>IF($ND$15&lt;=AU5,1,0)*('PC-CT_Receptivo-Lanchonete'!$C18+'PC-BN-Receptivo_Lanchonete'!$C22)*$NB$15</f>
        <v>6000.3239999999996</v>
      </c>
      <c r="AV16" s="306">
        <f>IF($ND$15&lt;=AV5,1,0)*('PC-CT_Receptivo-Lanchonete'!$C18+'PC-BN-Receptivo_Lanchonete'!$C22)*$NB$15</f>
        <v>6000.3239999999996</v>
      </c>
      <c r="AW16" s="306">
        <f>IF($ND$15&lt;=AW5,1,0)*('PC-CT_Receptivo-Lanchonete'!$C18+'PC-BN-Receptivo_Lanchonete'!$C22)*$NB$15</f>
        <v>6000.3239999999996</v>
      </c>
      <c r="AX16" s="306">
        <f>IF($ND$15&lt;=AX5,1,0)*('PC-CT_Receptivo-Lanchonete'!$C18+'PC-BN-Receptivo_Lanchonete'!$C22)*$NB$15</f>
        <v>6000.3239999999996</v>
      </c>
      <c r="AY16" s="306">
        <f>IF($ND$15&lt;=AY5,1,0)*('PC-CT_Receptivo-Lanchonete'!$C18+'PC-BN-Receptivo_Lanchonete'!$C22)*$NB$15</f>
        <v>6000.3239999999996</v>
      </c>
      <c r="AZ16" s="306">
        <f>IF($ND$15&lt;=AZ5,1,0)*('PC-CT_Receptivo-Lanchonete'!$C18+'PC-BN-Receptivo_Lanchonete'!$C22)*$NB$15</f>
        <v>6000.3239999999996</v>
      </c>
      <c r="BA16" s="306">
        <f>IF($ND$15&lt;=BA5,1,0)*('PC-CT_Receptivo-Lanchonete'!$C18+'PC-BN-Receptivo_Lanchonete'!$C22)*$NB$15</f>
        <v>6000.3239999999996</v>
      </c>
      <c r="BB16" s="306">
        <f>IF($ND$15&lt;=BB5,1,0)*('PC-CT_Receptivo-Lanchonete'!$C18+'PC-BN-Receptivo_Lanchonete'!$C22)*$NB$15</f>
        <v>6000.3239999999996</v>
      </c>
      <c r="BC16" s="306">
        <f>IF($ND$15&lt;=BC5,1,0)*('PC-CT_Receptivo-Lanchonete'!$C18+'PC-BN-Receptivo_Lanchonete'!$C22)*$NB$15</f>
        <v>6000.3239999999996</v>
      </c>
      <c r="BD16" s="306">
        <f>IF($ND$15&lt;=BD5,1,0)*('PC-CT_Receptivo-Lanchonete'!$C18+'PC-BN-Receptivo_Lanchonete'!$C22)*$NB$15</f>
        <v>6000.3239999999996</v>
      </c>
      <c r="BE16" s="306">
        <f>IF($ND$15&lt;=BE5,1,0)*('PC-CT_Receptivo-Lanchonete'!$C18+'PC-BN-Receptivo_Lanchonete'!$C22)*$NB$15</f>
        <v>6000.3239999999996</v>
      </c>
      <c r="BF16" s="306">
        <f>IF($ND$15&lt;=BF5,1,0)*('PC-CT_Receptivo-Lanchonete'!$C18+'PC-BN-Receptivo_Lanchonete'!$C22)*$NB$15</f>
        <v>6000.3239999999996</v>
      </c>
      <c r="BG16" s="306">
        <f>IF($ND$15&lt;=BG5,1,0)*('PC-CT_Receptivo-Lanchonete'!$C18+'PC-BN-Receptivo_Lanchonete'!$C22)*$NB$15</f>
        <v>6000.3239999999996</v>
      </c>
      <c r="BH16" s="306">
        <f>IF($ND$15&lt;=BH5,1,0)*('PC-CT_Receptivo-Lanchonete'!$C18+'PC-BN-Receptivo_Lanchonete'!$C22)*$NB$15</f>
        <v>6000.3239999999996</v>
      </c>
      <c r="BI16" s="306">
        <f>IF($ND$15&lt;=BI5,1,0)*('PC-CT_Receptivo-Lanchonete'!$C18+'PC-BN-Receptivo_Lanchonete'!$C22)*$NB$15</f>
        <v>6000.3239999999996</v>
      </c>
      <c r="BJ16" s="306">
        <f>IF($ND$15&lt;=BJ5,1,0)*('PC-CT_Receptivo-Lanchonete'!$C18+'PC-BN-Receptivo_Lanchonete'!$C22)*$NB$15</f>
        <v>6000.3239999999996</v>
      </c>
      <c r="BK16" s="306">
        <f>IF($ND$15&lt;=BK5,1,0)*('PC-CT_Receptivo-Lanchonete'!$C18+'PC-BN-Receptivo_Lanchonete'!$C22)*$NB$15</f>
        <v>6000.3239999999996</v>
      </c>
      <c r="BL16" s="306">
        <f>IF($ND$15&lt;=BL5,1,0)*('PC-CT_Receptivo-Lanchonete'!$C18+'PC-BN-Receptivo_Lanchonete'!$C22)*$NB$15</f>
        <v>6000.3239999999996</v>
      </c>
      <c r="BM16" s="306">
        <f>IF($ND$15&lt;=BM5,1,0)*('PC-CT_Receptivo-Lanchonete'!$C18+'PC-BN-Receptivo_Lanchonete'!$C22)*$NB$15</f>
        <v>6000.3239999999996</v>
      </c>
      <c r="BN16" s="306">
        <f>IF($ND$15&lt;=BN5,1,0)*('PC-CT_Receptivo-Lanchonete'!$C18+'PC-BN-Receptivo_Lanchonete'!$C22)*$NB$15</f>
        <v>6000.3239999999996</v>
      </c>
      <c r="BO16" s="306">
        <f>IF($ND$15&lt;=BO5,1,0)*('PC-CT_Receptivo-Lanchonete'!$C18+'PC-BN-Receptivo_Lanchonete'!$C22)*$NB$15</f>
        <v>6000.3239999999996</v>
      </c>
      <c r="BP16" s="306">
        <f>IF($ND$15&lt;=BP5,1,0)*('PC-CT_Receptivo-Lanchonete'!$C18+'PC-BN-Receptivo_Lanchonete'!$C22)*$NB$15</f>
        <v>6000.3239999999996</v>
      </c>
      <c r="BQ16" s="306">
        <f>IF($ND$15&lt;=BQ5,1,0)*('PC-CT_Receptivo-Lanchonete'!$C18+'PC-BN-Receptivo_Lanchonete'!$C22)*$NB$15</f>
        <v>6000.3239999999996</v>
      </c>
      <c r="BR16" s="306">
        <f>IF($ND$15&lt;=BR5,1,0)*('PC-CT_Receptivo-Lanchonete'!$C18+'PC-BN-Receptivo_Lanchonete'!$C22)*$NB$15</f>
        <v>6000.3239999999996</v>
      </c>
      <c r="BS16" s="306">
        <f>IF($ND$15&lt;=BS5,1,0)*('PC-CT_Receptivo-Lanchonete'!$C18+'PC-BN-Receptivo_Lanchonete'!$C22)*$NB$15</f>
        <v>6000.3239999999996</v>
      </c>
      <c r="BT16" s="306">
        <f>IF($ND$15&lt;=BT5,1,0)*('PC-CT_Receptivo-Lanchonete'!$C18+'PC-BN-Receptivo_Lanchonete'!$C22)*$NB$15</f>
        <v>6000.3239999999996</v>
      </c>
      <c r="BU16" s="306">
        <f>IF($ND$15&lt;=BU5,1,0)*('PC-CT_Receptivo-Lanchonete'!$C18+'PC-BN-Receptivo_Lanchonete'!$C22)*$NB$15</f>
        <v>6000.3239999999996</v>
      </c>
      <c r="BV16" s="306">
        <f>IF($ND$15&lt;=BV5,1,0)*('PC-CT_Receptivo-Lanchonete'!$C18+'PC-BN-Receptivo_Lanchonete'!$C22)*$NB$15</f>
        <v>6000.3239999999996</v>
      </c>
      <c r="BW16" s="306">
        <f>IF($ND$15&lt;=BW5,1,0)*('PC-CT_Receptivo-Lanchonete'!$C18+'PC-BN-Receptivo_Lanchonete'!$C22)*$NB$15</f>
        <v>6000.3239999999996</v>
      </c>
      <c r="BX16" s="306">
        <f>IF($ND$15&lt;=BX5,1,0)*('PC-CT_Receptivo-Lanchonete'!$C18+'PC-BN-Receptivo_Lanchonete'!$C22)*$NB$15</f>
        <v>6000.3239999999996</v>
      </c>
      <c r="BY16" s="306">
        <f>IF($ND$15&lt;=BY5,1,0)*('PC-CT_Receptivo-Lanchonete'!$C18+'PC-BN-Receptivo_Lanchonete'!$C22)*$NB$15</f>
        <v>6000.3239999999996</v>
      </c>
      <c r="BZ16" s="306">
        <f>IF($ND$15&lt;=BZ5,1,0)*('PC-CT_Receptivo-Lanchonete'!$C18+'PC-BN-Receptivo_Lanchonete'!$C22)*$NB$15</f>
        <v>6000.3239999999996</v>
      </c>
      <c r="CA16" s="306">
        <f>IF($ND$15&lt;=CA5,1,0)*('PC-CT_Receptivo-Lanchonete'!$C18+'PC-BN-Receptivo_Lanchonete'!$C22)*$NB$15</f>
        <v>6000.3239999999996</v>
      </c>
      <c r="CB16" s="306">
        <f>IF($ND$15&lt;=CB5,1,0)*('PC-CT_Receptivo-Lanchonete'!$C18+'PC-BN-Receptivo_Lanchonete'!$C22)*$NB$15</f>
        <v>6000.3239999999996</v>
      </c>
      <c r="CC16" s="306">
        <f>IF($ND$15&lt;=CC5,1,0)*('PC-CT_Receptivo-Lanchonete'!$C18+'PC-BN-Receptivo_Lanchonete'!$C22)*$NB$15</f>
        <v>6000.3239999999996</v>
      </c>
      <c r="CD16" s="306">
        <f>IF($ND$15&lt;=CD5,1,0)*('PC-CT_Receptivo-Lanchonete'!$C18+'PC-BN-Receptivo_Lanchonete'!$C22)*$NB$15</f>
        <v>6000.3239999999996</v>
      </c>
      <c r="CE16" s="306">
        <f>IF($ND$15&lt;=CE5,1,0)*('PC-CT_Receptivo-Lanchonete'!$C18+'PC-BN-Receptivo_Lanchonete'!$C22)*$NB$15</f>
        <v>6000.3239999999996</v>
      </c>
      <c r="CF16" s="306">
        <f>IF($ND$15&lt;=CF5,1,0)*('PC-CT_Receptivo-Lanchonete'!$C18+'PC-BN-Receptivo_Lanchonete'!$C22)*$NB$15</f>
        <v>6000.3239999999996</v>
      </c>
      <c r="CG16" s="306">
        <f>IF($ND$15&lt;=CG5,1,0)*('PC-CT_Receptivo-Lanchonete'!$C18+'PC-BN-Receptivo_Lanchonete'!$C22)*$NB$15</f>
        <v>6000.3239999999996</v>
      </c>
      <c r="CH16" s="306">
        <f>IF($ND$15&lt;=CH5,1,0)*('PC-CT_Receptivo-Lanchonete'!$C18+'PC-BN-Receptivo_Lanchonete'!$C22)*$NB$15</f>
        <v>6000.3239999999996</v>
      </c>
      <c r="CI16" s="306">
        <f>IF($ND$15&lt;=CI5,1,0)*('PC-CT_Receptivo-Lanchonete'!$C18+'PC-BN-Receptivo_Lanchonete'!$C22)*$NB$15</f>
        <v>6000.3239999999996</v>
      </c>
      <c r="CJ16" s="306">
        <f>IF($ND$15&lt;=CJ5,1,0)*('PC-CT_Receptivo-Lanchonete'!$C18+'PC-BN-Receptivo_Lanchonete'!$C22)*$NB$15</f>
        <v>6000.3239999999996</v>
      </c>
      <c r="CK16" s="306">
        <f>IF($ND$15&lt;=CK5,1,0)*('PC-CT_Receptivo-Lanchonete'!$C18+'PC-BN-Receptivo_Lanchonete'!$C22)*$NB$15</f>
        <v>6000.3239999999996</v>
      </c>
      <c r="CL16" s="306">
        <f>IF($ND$15&lt;=CL5,1,0)*('PC-CT_Receptivo-Lanchonete'!$C18+'PC-BN-Receptivo_Lanchonete'!$C22)*$NB$15</f>
        <v>6000.3239999999996</v>
      </c>
      <c r="CM16" s="306">
        <f>IF($ND$15&lt;=CM5,1,0)*('PC-CT_Receptivo-Lanchonete'!$C18+'PC-BN-Receptivo_Lanchonete'!$C22)*$NB$15</f>
        <v>6000.3239999999996</v>
      </c>
      <c r="CN16" s="306">
        <f>IF($ND$15&lt;=CN5,1,0)*('PC-CT_Receptivo-Lanchonete'!$C18+'PC-BN-Receptivo_Lanchonete'!$C22)*$NB$15</f>
        <v>6000.3239999999996</v>
      </c>
      <c r="CO16" s="306">
        <f>IF($ND$15&lt;=CO5,1,0)*('PC-CT_Receptivo-Lanchonete'!$C18+'PC-BN-Receptivo_Lanchonete'!$C22)*$NB$15</f>
        <v>6000.3239999999996</v>
      </c>
      <c r="CP16" s="306">
        <f>IF($ND$15&lt;=CP5,1,0)*('PC-CT_Receptivo-Lanchonete'!$C18+'PC-BN-Receptivo_Lanchonete'!$C22)*$NB$15</f>
        <v>6000.3239999999996</v>
      </c>
      <c r="CQ16" s="306">
        <f>IF($ND$15&lt;=CQ5,1,0)*('PC-CT_Receptivo-Lanchonete'!$C18+'PC-BN-Receptivo_Lanchonete'!$C22)*$NB$15</f>
        <v>6000.3239999999996</v>
      </c>
      <c r="CR16" s="306">
        <f>IF($ND$15&lt;=CR5,1,0)*('PC-CT_Receptivo-Lanchonete'!$C18+'PC-BN-Receptivo_Lanchonete'!$C22)*$NB$15</f>
        <v>6000.3239999999996</v>
      </c>
      <c r="CS16" s="306">
        <f>IF($ND$15&lt;=CS5,1,0)*('PC-CT_Receptivo-Lanchonete'!$C18+'PC-BN-Receptivo_Lanchonete'!$C22)*$NB$15</f>
        <v>6000.3239999999996</v>
      </c>
      <c r="CT16" s="306">
        <f>IF($ND$15&lt;=CT5,1,0)*('PC-CT_Receptivo-Lanchonete'!$C18+'PC-BN-Receptivo_Lanchonete'!$C22)*$NB$15</f>
        <v>6000.3239999999996</v>
      </c>
      <c r="CU16" s="306">
        <f>IF($ND$15&lt;=CU5,1,0)*('PC-CT_Receptivo-Lanchonete'!$C18+'PC-BN-Receptivo_Lanchonete'!$C22)*$NB$15</f>
        <v>6000.3239999999996</v>
      </c>
      <c r="CV16" s="306">
        <f>IF($ND$15&lt;=CV5,1,0)*('PC-CT_Receptivo-Lanchonete'!$C18+'PC-BN-Receptivo_Lanchonete'!$C22)*$NB$15</f>
        <v>6000.3239999999996</v>
      </c>
      <c r="CW16" s="306">
        <f>IF($ND$15&lt;=CW5,1,0)*('PC-CT_Receptivo-Lanchonete'!$C18+'PC-BN-Receptivo_Lanchonete'!$C22)*$NB$15</f>
        <v>6000.3239999999996</v>
      </c>
      <c r="CX16" s="306">
        <f>IF($ND$15&lt;=CX5,1,0)*('PC-CT_Receptivo-Lanchonete'!$C18+'PC-BN-Receptivo_Lanchonete'!$C22)*$NB$15</f>
        <v>6000.3239999999996</v>
      </c>
      <c r="CY16" s="306">
        <f>IF($ND$15&lt;=CY5,1,0)*('PC-CT_Receptivo-Lanchonete'!$C18+'PC-BN-Receptivo_Lanchonete'!$C22)*$NB$15</f>
        <v>6000.3239999999996</v>
      </c>
      <c r="CZ16" s="306">
        <f>IF($ND$15&lt;=CZ5,1,0)*('PC-CT_Receptivo-Lanchonete'!$C18+'PC-BN-Receptivo_Lanchonete'!$C22)*$NB$15</f>
        <v>6000.3239999999996</v>
      </c>
      <c r="DA16" s="306">
        <f>IF($ND$15&lt;=DA5,1,0)*('PC-CT_Receptivo-Lanchonete'!$C18+'PC-BN-Receptivo_Lanchonete'!$C22)*$NB$15</f>
        <v>6000.3239999999996</v>
      </c>
      <c r="DB16" s="306">
        <f>IF($ND$15&lt;=DB5,1,0)*('PC-CT_Receptivo-Lanchonete'!$C18+'PC-BN-Receptivo_Lanchonete'!$C22)*$NB$15</f>
        <v>6000.3239999999996</v>
      </c>
      <c r="DC16" s="306">
        <f>IF($ND$15&lt;=DC5,1,0)*('PC-CT_Receptivo-Lanchonete'!$C18+'PC-BN-Receptivo_Lanchonete'!$C22)*$NB$15</f>
        <v>6000.3239999999996</v>
      </c>
      <c r="DD16" s="306">
        <f>IF($ND$15&lt;=DD5,1,0)*('PC-CT_Receptivo-Lanchonete'!$C18+'PC-BN-Receptivo_Lanchonete'!$C22)*$NB$15</f>
        <v>6000.3239999999996</v>
      </c>
      <c r="DE16" s="306">
        <f>IF($ND$15&lt;=DE5,1,0)*('PC-CT_Receptivo-Lanchonete'!$C18+'PC-BN-Receptivo_Lanchonete'!$C22)*$NB$15</f>
        <v>6000.3239999999996</v>
      </c>
      <c r="DF16" s="306">
        <f>IF($ND$15&lt;=DF5,1,0)*('PC-CT_Receptivo-Lanchonete'!$C18+'PC-BN-Receptivo_Lanchonete'!$C22)*$NB$15</f>
        <v>6000.3239999999996</v>
      </c>
      <c r="DG16" s="306">
        <f>IF($ND$15&lt;=DG5,1,0)*('PC-CT_Receptivo-Lanchonete'!$C18+'PC-BN-Receptivo_Lanchonete'!$C22)*$NB$15</f>
        <v>6000.3239999999996</v>
      </c>
      <c r="DH16" s="306">
        <f>IF($ND$15&lt;=DH5,1,0)*('PC-CT_Receptivo-Lanchonete'!$C18+'PC-BN-Receptivo_Lanchonete'!$C22)*$NB$15</f>
        <v>6000.3239999999996</v>
      </c>
      <c r="DI16" s="306">
        <f>IF($ND$15&lt;=DI5,1,0)*('PC-CT_Receptivo-Lanchonete'!$C18+'PC-BN-Receptivo_Lanchonete'!$C22)*$NB$15</f>
        <v>6000.3239999999996</v>
      </c>
      <c r="DJ16" s="306">
        <f>IF($ND$15&lt;=DJ5,1,0)*('PC-CT_Receptivo-Lanchonete'!$C18+'PC-BN-Receptivo_Lanchonete'!$C22)*$NB$15</f>
        <v>6000.3239999999996</v>
      </c>
      <c r="DK16" s="306">
        <f>IF($ND$15&lt;=DK5,1,0)*('PC-CT_Receptivo-Lanchonete'!$C18+'PC-BN-Receptivo_Lanchonete'!$C22)*$NB$15</f>
        <v>6000.3239999999996</v>
      </c>
      <c r="DL16" s="306">
        <f>IF($ND$15&lt;=DL5,1,0)*('PC-CT_Receptivo-Lanchonete'!$C18+'PC-BN-Receptivo_Lanchonete'!$C22)*$NB$15</f>
        <v>6000.3239999999996</v>
      </c>
      <c r="DM16" s="306">
        <f>IF($ND$15&lt;=DM5,1,0)*('PC-CT_Receptivo-Lanchonete'!$C18+'PC-BN-Receptivo_Lanchonete'!$C22)*$NB$15</f>
        <v>6000.3239999999996</v>
      </c>
      <c r="DN16" s="306">
        <f>IF($ND$15&lt;=DN5,1,0)*('PC-CT_Receptivo-Lanchonete'!$C18+'PC-BN-Receptivo_Lanchonete'!$C22)*$NB$15</f>
        <v>6000.3239999999996</v>
      </c>
      <c r="DO16" s="306">
        <f>IF($ND$15&lt;=DO5,1,0)*('PC-CT_Receptivo-Lanchonete'!$C18+'PC-BN-Receptivo_Lanchonete'!$C22)*$NB$15</f>
        <v>6000.3239999999996</v>
      </c>
      <c r="DP16" s="306">
        <f>IF($ND$15&lt;=DP5,1,0)*('PC-CT_Receptivo-Lanchonete'!$C18+'PC-BN-Receptivo_Lanchonete'!$C22)*$NB$15</f>
        <v>6000.3239999999996</v>
      </c>
      <c r="DQ16" s="306">
        <f>IF($ND$15&lt;=DQ5,1,0)*('PC-CT_Receptivo-Lanchonete'!$C18+'PC-BN-Receptivo_Lanchonete'!$C22)*$NB$15</f>
        <v>6000.3239999999996</v>
      </c>
      <c r="DR16" s="306">
        <f>IF($ND$15&lt;=DR5,1,0)*('PC-CT_Receptivo-Lanchonete'!$C18+'PC-BN-Receptivo_Lanchonete'!$C22)*$NB$15</f>
        <v>6000.3239999999996</v>
      </c>
      <c r="DS16" s="306">
        <f>IF($ND$15&lt;=DS5,1,0)*('PC-CT_Receptivo-Lanchonete'!$C18+'PC-BN-Receptivo_Lanchonete'!$C22)*$NB$15</f>
        <v>6000.3239999999996</v>
      </c>
      <c r="DT16" s="306">
        <f>IF($ND$15&lt;=DT5,1,0)*('PC-CT_Receptivo-Lanchonete'!$C18+'PC-BN-Receptivo_Lanchonete'!$C22)*$NB$15</f>
        <v>6000.3239999999996</v>
      </c>
      <c r="DU16" s="306">
        <f>IF($ND$15&lt;=DU5,1,0)*('PC-CT_Receptivo-Lanchonete'!$C18+'PC-BN-Receptivo_Lanchonete'!$C22)*$NB$15</f>
        <v>6000.3239999999996</v>
      </c>
      <c r="DV16" s="306">
        <f>IF($ND$15&lt;=DV5,1,0)*('PC-CT_Receptivo-Lanchonete'!$C18+'PC-BN-Receptivo_Lanchonete'!$C22)*$NB$15</f>
        <v>6000.3239999999996</v>
      </c>
      <c r="DW16" s="306">
        <f>IF($ND$15&lt;=DW5,1,0)*('PC-CT_Receptivo-Lanchonete'!$C18+'PC-BN-Receptivo_Lanchonete'!$C22)*$NB$15</f>
        <v>6000.3239999999996</v>
      </c>
      <c r="DX16" s="306">
        <f>IF($ND$15&lt;=DX5,1,0)*('PC-CT_Receptivo-Lanchonete'!$C18+'PC-BN-Receptivo_Lanchonete'!$C22)*$NB$15</f>
        <v>6000.3239999999996</v>
      </c>
      <c r="DY16" s="306">
        <f>IF($ND$15&lt;=DY5,1,0)*('PC-CT_Receptivo-Lanchonete'!$C18+'PC-BN-Receptivo_Lanchonete'!$C22)*$NB$15</f>
        <v>6000.3239999999996</v>
      </c>
      <c r="DZ16" s="306">
        <f>IF($ND$15&lt;=DZ5,1,0)*('PC-CT_Receptivo-Lanchonete'!$C18+'PC-BN-Receptivo_Lanchonete'!$C22)*$NB$15</f>
        <v>6000.3239999999996</v>
      </c>
      <c r="EA16" s="306">
        <f>IF($ND$15&lt;=EA5,1,0)*('PC-CT_Receptivo-Lanchonete'!$C18+'PC-BN-Receptivo_Lanchonete'!$C22)*$NB$15</f>
        <v>6000.3239999999996</v>
      </c>
      <c r="EB16" s="306">
        <f>IF($ND$15&lt;=EB5,1,0)*('PC-CT_Receptivo-Lanchonete'!$C18+'PC-BN-Receptivo_Lanchonete'!$C22)*$NB$15</f>
        <v>6000.3239999999996</v>
      </c>
      <c r="EC16" s="306">
        <f>IF($ND$15&lt;=EC5,1,0)*('PC-CT_Receptivo-Lanchonete'!$C18+'PC-BN-Receptivo_Lanchonete'!$C22)*$NB$15</f>
        <v>6000.3239999999996</v>
      </c>
      <c r="ED16" s="306">
        <f>IF($ND$15&lt;=ED5,1,0)*('PC-CT_Receptivo-Lanchonete'!$C18+'PC-BN-Receptivo_Lanchonete'!$C22)*$NB$15</f>
        <v>6000.3239999999996</v>
      </c>
      <c r="EE16" s="306">
        <f>IF($ND$15&lt;=EE5,1,0)*('PC-CT_Receptivo-Lanchonete'!$C18+'PC-BN-Receptivo_Lanchonete'!$C22)*$NB$15</f>
        <v>6000.3239999999996</v>
      </c>
      <c r="EF16" s="306">
        <f>IF($ND$15&lt;=EF5,1,0)*('PC-CT_Receptivo-Lanchonete'!$C18+'PC-BN-Receptivo_Lanchonete'!$C22)*$NB$15</f>
        <v>6000.3239999999996</v>
      </c>
      <c r="EG16" s="306">
        <f>IF($ND$15&lt;=EG5,1,0)*('PC-CT_Receptivo-Lanchonete'!$C18+'PC-BN-Receptivo_Lanchonete'!$C22)*$NB$15</f>
        <v>6000.3239999999996</v>
      </c>
      <c r="EH16" s="306">
        <f>IF($ND$15&lt;=EH5,1,0)*('PC-CT_Receptivo-Lanchonete'!$C18+'PC-BN-Receptivo_Lanchonete'!$C22)*$NB$15</f>
        <v>6000.3239999999996</v>
      </c>
      <c r="EI16" s="306">
        <f>IF($ND$15&lt;=EI5,1,0)*('PC-CT_Receptivo-Lanchonete'!$C18+'PC-BN-Receptivo_Lanchonete'!$C22)*$NB$15</f>
        <v>6000.3239999999996</v>
      </c>
      <c r="EJ16" s="306">
        <f>IF($ND$15&lt;=EJ5,1,0)*('PC-CT_Receptivo-Lanchonete'!$C18+'PC-BN-Receptivo_Lanchonete'!$C22)*$NB$15</f>
        <v>6000.3239999999996</v>
      </c>
      <c r="EK16" s="306">
        <f>IF($ND$15&lt;=EK5,1,0)*('PC-CT_Receptivo-Lanchonete'!$C18+'PC-BN-Receptivo_Lanchonete'!$C22)*$NB$15</f>
        <v>6000.3239999999996</v>
      </c>
      <c r="EL16" s="306">
        <f>IF($ND$15&lt;=EL5,1,0)*('PC-CT_Receptivo-Lanchonete'!$C18+'PC-BN-Receptivo_Lanchonete'!$C22)*$NB$15</f>
        <v>6000.3239999999996</v>
      </c>
      <c r="EM16" s="306">
        <f>IF($ND$15&lt;=EM5,1,0)*('PC-CT_Receptivo-Lanchonete'!$C18+'PC-BN-Receptivo_Lanchonete'!$C22)*$NB$15</f>
        <v>6000.3239999999996</v>
      </c>
      <c r="EN16" s="306">
        <f>IF($ND$15&lt;=EN5,1,0)*('PC-CT_Receptivo-Lanchonete'!$C18+'PC-BN-Receptivo_Lanchonete'!$C22)*$NB$15</f>
        <v>6000.3239999999996</v>
      </c>
      <c r="EO16" s="306">
        <f>IF($ND$15&lt;=EO5,1,0)*('PC-CT_Receptivo-Lanchonete'!$C18+'PC-BN-Receptivo_Lanchonete'!$C22)*$NB$15</f>
        <v>6000.3239999999996</v>
      </c>
      <c r="EP16" s="306">
        <f>IF($ND$15&lt;=EP5,1,0)*('PC-CT_Receptivo-Lanchonete'!$C18+'PC-BN-Receptivo_Lanchonete'!$C22)*$NB$15</f>
        <v>6000.3239999999996</v>
      </c>
      <c r="EQ16" s="306">
        <f>IF($ND$15&lt;=EQ5,1,0)*('PC-CT_Receptivo-Lanchonete'!$C18+'PC-BN-Receptivo_Lanchonete'!$C22)*$NB$15</f>
        <v>6000.3239999999996</v>
      </c>
      <c r="ER16" s="306">
        <f>IF($ND$15&lt;=ER5,1,0)*('PC-CT_Receptivo-Lanchonete'!$C18+'PC-BN-Receptivo_Lanchonete'!$C22)*$NB$15</f>
        <v>6000.3239999999996</v>
      </c>
      <c r="ES16" s="306">
        <f>IF($ND$15&lt;=ES5,1,0)*('PC-CT_Receptivo-Lanchonete'!$C18+'PC-BN-Receptivo_Lanchonete'!$C22)*$NB$15</f>
        <v>6000.3239999999996</v>
      </c>
      <c r="ET16" s="306">
        <f>IF($ND$15&lt;=ET5,1,0)*('PC-CT_Receptivo-Lanchonete'!$C18+'PC-BN-Receptivo_Lanchonete'!$C22)*$NB$15</f>
        <v>6000.3239999999996</v>
      </c>
      <c r="EU16" s="306">
        <f>IF($ND$15&lt;=EU5,1,0)*('PC-CT_Receptivo-Lanchonete'!$C18+'PC-BN-Receptivo_Lanchonete'!$C22)*$NB$15</f>
        <v>6000.3239999999996</v>
      </c>
      <c r="EV16" s="306">
        <f>IF($ND$15&lt;=EV5,1,0)*('PC-CT_Receptivo-Lanchonete'!$C18+'PC-BN-Receptivo_Lanchonete'!$C22)*$NB$15</f>
        <v>6000.3239999999996</v>
      </c>
      <c r="EW16" s="306">
        <f>IF($ND$15&lt;=EW5,1,0)*('PC-CT_Receptivo-Lanchonete'!$C18+'PC-BN-Receptivo_Lanchonete'!$C22)*$NB$15</f>
        <v>6000.3239999999996</v>
      </c>
      <c r="EX16" s="306">
        <f>IF($ND$15&lt;=EX5,1,0)*('PC-CT_Receptivo-Lanchonete'!$C18+'PC-BN-Receptivo_Lanchonete'!$C22)*$NB$15</f>
        <v>6000.3239999999996</v>
      </c>
      <c r="EY16" s="306">
        <f>IF($ND$15&lt;=EY5,1,0)*('PC-CT_Receptivo-Lanchonete'!$C18+'PC-BN-Receptivo_Lanchonete'!$C22)*$NB$15</f>
        <v>6000.3239999999996</v>
      </c>
      <c r="EZ16" s="306">
        <f>IF($ND$15&lt;=EZ5,1,0)*('PC-CT_Receptivo-Lanchonete'!$C18+'PC-BN-Receptivo_Lanchonete'!$C22)*$NB$15</f>
        <v>6000.3239999999996</v>
      </c>
      <c r="FA16" s="306">
        <f>IF($ND$15&lt;=FA5,1,0)*('PC-CT_Receptivo-Lanchonete'!$C18+'PC-BN-Receptivo_Lanchonete'!$C22)*$NB$15</f>
        <v>6000.3239999999996</v>
      </c>
      <c r="FB16" s="306">
        <f>IF($ND$15&lt;=FB5,1,0)*('PC-CT_Receptivo-Lanchonete'!$C18+'PC-BN-Receptivo_Lanchonete'!$C22)*$NB$15</f>
        <v>6000.3239999999996</v>
      </c>
      <c r="FC16" s="306">
        <f>IF($ND$15&lt;=FC5,1,0)*('PC-CT_Receptivo-Lanchonete'!$C18+'PC-BN-Receptivo_Lanchonete'!$C22)*$NB$15</f>
        <v>6000.3239999999996</v>
      </c>
      <c r="FD16" s="306">
        <f>IF($ND$15&lt;=FD5,1,0)*('PC-CT_Receptivo-Lanchonete'!$C18+'PC-BN-Receptivo_Lanchonete'!$C22)*$NB$15</f>
        <v>6000.3239999999996</v>
      </c>
      <c r="FE16" s="306">
        <f>IF($ND$15&lt;=FE5,1,0)*('PC-CT_Receptivo-Lanchonete'!$C18+'PC-BN-Receptivo_Lanchonete'!$C22)*$NB$15</f>
        <v>6000.3239999999996</v>
      </c>
      <c r="FF16" s="306">
        <f>IF($ND$15&lt;=FF5,1,0)*('PC-CT_Receptivo-Lanchonete'!$C18+'PC-BN-Receptivo_Lanchonete'!$C22)*$NB$15</f>
        <v>6000.3239999999996</v>
      </c>
      <c r="FG16" s="306">
        <f>IF($ND$15&lt;=FG5,1,0)*('PC-CT_Receptivo-Lanchonete'!$C18+'PC-BN-Receptivo_Lanchonete'!$C22)*$NB$15</f>
        <v>6000.3239999999996</v>
      </c>
      <c r="FH16" s="306">
        <f>IF($ND$15&lt;=FH5,1,0)*('PC-CT_Receptivo-Lanchonete'!$C18+'PC-BN-Receptivo_Lanchonete'!$C22)*$NB$15</f>
        <v>6000.3239999999996</v>
      </c>
      <c r="FI16" s="306">
        <f>IF($ND$15&lt;=FI5,1,0)*('PC-CT_Receptivo-Lanchonete'!$C18+'PC-BN-Receptivo_Lanchonete'!$C22)*$NB$15</f>
        <v>6000.3239999999996</v>
      </c>
      <c r="FJ16" s="306">
        <f>IF($ND$15&lt;=FJ5,1,0)*('PC-CT_Receptivo-Lanchonete'!$C18+'PC-BN-Receptivo_Lanchonete'!$C22)*$NB$15</f>
        <v>6000.3239999999996</v>
      </c>
      <c r="FK16" s="306">
        <f>IF($ND$15&lt;=FK5,1,0)*('PC-CT_Receptivo-Lanchonete'!$C18+'PC-BN-Receptivo_Lanchonete'!$C22)*$NB$15</f>
        <v>6000.3239999999996</v>
      </c>
      <c r="FL16" s="306">
        <f>IF($ND$15&lt;=FL5,1,0)*('PC-CT_Receptivo-Lanchonete'!$C18+'PC-BN-Receptivo_Lanchonete'!$C22)*$NB$15</f>
        <v>6000.3239999999996</v>
      </c>
      <c r="FM16" s="306">
        <f>IF($ND$15&lt;=FM5,1,0)*('PC-CT_Receptivo-Lanchonete'!$C18+'PC-BN-Receptivo_Lanchonete'!$C22)*$NB$15</f>
        <v>6000.3239999999996</v>
      </c>
      <c r="FN16" s="306">
        <f>IF($ND$15&lt;=FN5,1,0)*('PC-CT_Receptivo-Lanchonete'!$C18+'PC-BN-Receptivo_Lanchonete'!$C22)*$NB$15</f>
        <v>6000.3239999999996</v>
      </c>
      <c r="FO16" s="306">
        <f>IF($ND$15&lt;=FO5,1,0)*('PC-CT_Receptivo-Lanchonete'!$C18+'PC-BN-Receptivo_Lanchonete'!$C22)*$NB$15</f>
        <v>6000.3239999999996</v>
      </c>
      <c r="FP16" s="306">
        <f>IF($ND$15&lt;=FP5,1,0)*('PC-CT_Receptivo-Lanchonete'!$C18+'PC-BN-Receptivo_Lanchonete'!$C22)*$NB$15</f>
        <v>6000.3239999999996</v>
      </c>
      <c r="FQ16" s="306">
        <f>IF($ND$15&lt;=FQ5,1,0)*('PC-CT_Receptivo-Lanchonete'!$C18+'PC-BN-Receptivo_Lanchonete'!$C22)*$NB$15</f>
        <v>6000.3239999999996</v>
      </c>
      <c r="FR16" s="306">
        <f>IF($ND$15&lt;=FR5,1,0)*('PC-CT_Receptivo-Lanchonete'!$C18+'PC-BN-Receptivo_Lanchonete'!$C22)*$NB$15</f>
        <v>6000.3239999999996</v>
      </c>
      <c r="FS16" s="306">
        <f>IF($ND$15&lt;=FS5,1,0)*('PC-CT_Receptivo-Lanchonete'!$C18+'PC-BN-Receptivo_Lanchonete'!$C22)*$NB$15</f>
        <v>6000.3239999999996</v>
      </c>
      <c r="FT16" s="306">
        <f>IF($ND$15&lt;=FT5,1,0)*('PC-CT_Receptivo-Lanchonete'!$C18+'PC-BN-Receptivo_Lanchonete'!$C22)*$NB$15</f>
        <v>6000.3239999999996</v>
      </c>
      <c r="FU16" s="306">
        <f>IF($ND$15&lt;=FU5,1,0)*('PC-CT_Receptivo-Lanchonete'!$C18+'PC-BN-Receptivo_Lanchonete'!$C22)*$NB$15</f>
        <v>6000.3239999999996</v>
      </c>
      <c r="FV16" s="306">
        <f>IF($ND$15&lt;=FV5,1,0)*('PC-CT_Receptivo-Lanchonete'!$C18+'PC-BN-Receptivo_Lanchonete'!$C22)*$NB$15</f>
        <v>6000.3239999999996</v>
      </c>
      <c r="FW16" s="306">
        <f>IF($ND$15&lt;=FW5,1,0)*('PC-CT_Receptivo-Lanchonete'!$C18+'PC-BN-Receptivo_Lanchonete'!$C22)*$NB$15</f>
        <v>6000.3239999999996</v>
      </c>
      <c r="FX16" s="306">
        <f>IF($ND$15&lt;=FX5,1,0)*('PC-CT_Receptivo-Lanchonete'!$C18+'PC-BN-Receptivo_Lanchonete'!$C22)*$NB$15</f>
        <v>6000.3239999999996</v>
      </c>
      <c r="FY16" s="306">
        <f>IF($ND$15&lt;=FY5,1,0)*('PC-CT_Receptivo-Lanchonete'!$C18+'PC-BN-Receptivo_Lanchonete'!$C22)*$NB$15</f>
        <v>6000.3239999999996</v>
      </c>
      <c r="FZ16" s="306">
        <f>IF($ND$15&lt;=FZ5,1,0)*('PC-CT_Receptivo-Lanchonete'!$C18+'PC-BN-Receptivo_Lanchonete'!$C22)*$NB$15</f>
        <v>6000.3239999999996</v>
      </c>
      <c r="GA16" s="306">
        <f>IF($ND$15&lt;=GA5,1,0)*('PC-CT_Receptivo-Lanchonete'!$C18+'PC-BN-Receptivo_Lanchonete'!$C22)*$NB$15</f>
        <v>6000.3239999999996</v>
      </c>
      <c r="GB16" s="306">
        <f>IF($ND$15&lt;=GB5,1,0)*('PC-CT_Receptivo-Lanchonete'!$C18+'PC-BN-Receptivo_Lanchonete'!$C22)*$NB$15</f>
        <v>6000.3239999999996</v>
      </c>
      <c r="GC16" s="306">
        <f>IF($ND$15&lt;=GC5,1,0)*('PC-CT_Receptivo-Lanchonete'!$C18+'PC-BN-Receptivo_Lanchonete'!$C22)*$NB$15</f>
        <v>6000.3239999999996</v>
      </c>
      <c r="GD16" s="306">
        <f>IF($ND$15&lt;=GD5,1,0)*('PC-CT_Receptivo-Lanchonete'!$C18+'PC-BN-Receptivo_Lanchonete'!$C22)*$NB$15</f>
        <v>6000.3239999999996</v>
      </c>
      <c r="GE16" s="306">
        <f>IF($ND$15&lt;=GE5,1,0)*('PC-CT_Receptivo-Lanchonete'!$C18+'PC-BN-Receptivo_Lanchonete'!$C22)*$NB$15</f>
        <v>6000.3239999999996</v>
      </c>
      <c r="GF16" s="306">
        <f>IF($ND$15&lt;=GF5,1,0)*('PC-CT_Receptivo-Lanchonete'!$C18+'PC-BN-Receptivo_Lanchonete'!$C22)*$NB$15</f>
        <v>6000.3239999999996</v>
      </c>
      <c r="GG16" s="306">
        <f>IF($ND$15&lt;=GG5,1,0)*('PC-CT_Receptivo-Lanchonete'!$C18+'PC-BN-Receptivo_Lanchonete'!$C22)*$NB$15</f>
        <v>6000.3239999999996</v>
      </c>
      <c r="GH16" s="306">
        <f>IF($ND$15&lt;=GH5,1,0)*('PC-CT_Receptivo-Lanchonete'!$C18+'PC-BN-Receptivo_Lanchonete'!$C22)*$NB$15</f>
        <v>6000.3239999999996</v>
      </c>
      <c r="GI16" s="306">
        <f>IF($ND$15&lt;=GI5,1,0)*('PC-CT_Receptivo-Lanchonete'!$C18+'PC-BN-Receptivo_Lanchonete'!$C22)*$NB$15</f>
        <v>6000.3239999999996</v>
      </c>
      <c r="GJ16" s="306">
        <f>IF($ND$15&lt;=GJ5,1,0)*('PC-CT_Receptivo-Lanchonete'!$C18+'PC-BN-Receptivo_Lanchonete'!$C22)*$NB$15</f>
        <v>6000.3239999999996</v>
      </c>
      <c r="GK16" s="306">
        <f>IF($ND$15&lt;=GK5,1,0)*('PC-CT_Receptivo-Lanchonete'!$C18+'PC-BN-Receptivo_Lanchonete'!$C22)*$NB$15</f>
        <v>6000.3239999999996</v>
      </c>
      <c r="GL16" s="306">
        <f>IF($ND$15&lt;=GL5,1,0)*('PC-CT_Receptivo-Lanchonete'!$C18+'PC-BN-Receptivo_Lanchonete'!$C22)*$NB$15</f>
        <v>6000.3239999999996</v>
      </c>
      <c r="GM16" s="306">
        <f>IF($ND$15&lt;=GM5,1,0)*('PC-CT_Receptivo-Lanchonete'!$C18+'PC-BN-Receptivo_Lanchonete'!$C22)*$NB$15</f>
        <v>6000.3239999999996</v>
      </c>
      <c r="GN16" s="306">
        <f>IF($ND$15&lt;=GN5,1,0)*('PC-CT_Receptivo-Lanchonete'!$C18+'PC-BN-Receptivo_Lanchonete'!$C22)*$NB$15</f>
        <v>6000.3239999999996</v>
      </c>
      <c r="GO16" s="306">
        <f>IF($ND$15&lt;=GO5,1,0)*('PC-CT_Receptivo-Lanchonete'!$C18+'PC-BN-Receptivo_Lanchonete'!$C22)*$NB$15</f>
        <v>6000.3239999999996</v>
      </c>
      <c r="GP16" s="306">
        <f>IF($ND$15&lt;=GP5,1,0)*('PC-CT_Receptivo-Lanchonete'!$C18+'PC-BN-Receptivo_Lanchonete'!$C22)*$NB$15</f>
        <v>6000.3239999999996</v>
      </c>
      <c r="GQ16" s="306">
        <f>IF($ND$15&lt;=GQ5,1,0)*('PC-CT_Receptivo-Lanchonete'!$C18+'PC-BN-Receptivo_Lanchonete'!$C22)*$NB$15</f>
        <v>6000.3239999999996</v>
      </c>
      <c r="GR16" s="306">
        <f>IF($ND$15&lt;=GR5,1,0)*('PC-CT_Receptivo-Lanchonete'!$C18+'PC-BN-Receptivo_Lanchonete'!$C22)*$NB$15</f>
        <v>6000.3239999999996</v>
      </c>
      <c r="GS16" s="306">
        <f>IF($ND$15&lt;=GS5,1,0)*('PC-CT_Receptivo-Lanchonete'!$C18+'PC-BN-Receptivo_Lanchonete'!$C22)*$NB$15</f>
        <v>6000.3239999999996</v>
      </c>
      <c r="GT16" s="306">
        <f>IF($ND$15&lt;=GT5,1,0)*('PC-CT_Receptivo-Lanchonete'!$C18+'PC-BN-Receptivo_Lanchonete'!$C22)*$NB$15</f>
        <v>6000.3239999999996</v>
      </c>
      <c r="GU16" s="306">
        <f>IF($ND$15&lt;=GU5,1,0)*('PC-CT_Receptivo-Lanchonete'!$C18+'PC-BN-Receptivo_Lanchonete'!$C22)*$NB$15</f>
        <v>6000.3239999999996</v>
      </c>
      <c r="GV16" s="306">
        <f>IF($ND$15&lt;=GV5,1,0)*('PC-CT_Receptivo-Lanchonete'!$C18+'PC-BN-Receptivo_Lanchonete'!$C22)*$NB$15</f>
        <v>6000.3239999999996</v>
      </c>
      <c r="GW16" s="306">
        <f>IF($ND$15&lt;=GW5,1,0)*('PC-CT_Receptivo-Lanchonete'!$C18+'PC-BN-Receptivo_Lanchonete'!$C22)*$NB$15</f>
        <v>6000.3239999999996</v>
      </c>
      <c r="GX16" s="306">
        <f>IF($ND$15&lt;=GX5,1,0)*('PC-CT_Receptivo-Lanchonete'!$C18+'PC-BN-Receptivo_Lanchonete'!$C22)*$NB$15</f>
        <v>6000.3239999999996</v>
      </c>
      <c r="GY16" s="306">
        <f>IF($ND$15&lt;=GY5,1,0)*('PC-CT_Receptivo-Lanchonete'!$C18+'PC-BN-Receptivo_Lanchonete'!$C22)*$NB$15</f>
        <v>6000.3239999999996</v>
      </c>
      <c r="GZ16" s="306">
        <f>IF($ND$15&lt;=GZ5,1,0)*('PC-CT_Receptivo-Lanchonete'!$C18+'PC-BN-Receptivo_Lanchonete'!$C22)*$NB$15</f>
        <v>6000.3239999999996</v>
      </c>
      <c r="HA16" s="306">
        <f>IF($ND$15&lt;=HA5,1,0)*('PC-CT_Receptivo-Lanchonete'!$C18+'PC-BN-Receptivo_Lanchonete'!$C22)*$NB$15</f>
        <v>6000.3239999999996</v>
      </c>
      <c r="HB16" s="306">
        <f>IF($ND$15&lt;=HB5,1,0)*('PC-CT_Receptivo-Lanchonete'!$C18+'PC-BN-Receptivo_Lanchonete'!$C22)*$NB$15</f>
        <v>6000.3239999999996</v>
      </c>
      <c r="HC16" s="306">
        <f>IF($ND$15&lt;=HC5,1,0)*('PC-CT_Receptivo-Lanchonete'!$C18+'PC-BN-Receptivo_Lanchonete'!$C22)*$NB$15</f>
        <v>6000.3239999999996</v>
      </c>
      <c r="HD16" s="306">
        <f>IF($ND$15&lt;=HD5,1,0)*('PC-CT_Receptivo-Lanchonete'!$C18+'PC-BN-Receptivo_Lanchonete'!$C22)*$NB$15</f>
        <v>6000.3239999999996</v>
      </c>
      <c r="HE16" s="306">
        <f>IF($ND$15&lt;=HE5,1,0)*('PC-CT_Receptivo-Lanchonete'!$C18+'PC-BN-Receptivo_Lanchonete'!$C22)*$NB$15</f>
        <v>6000.3239999999996</v>
      </c>
      <c r="HF16" s="306">
        <f>IF($ND$15&lt;=HF5,1,0)*('PC-CT_Receptivo-Lanchonete'!$C18+'PC-BN-Receptivo_Lanchonete'!$C22)*$NB$15</f>
        <v>6000.3239999999996</v>
      </c>
      <c r="HG16" s="306">
        <f>IF($ND$15&lt;=HG5,1,0)*('PC-CT_Receptivo-Lanchonete'!$C18+'PC-BN-Receptivo_Lanchonete'!$C22)*$NB$15</f>
        <v>6000.3239999999996</v>
      </c>
      <c r="HH16" s="306">
        <f>IF($ND$15&lt;=HH5,1,0)*('PC-CT_Receptivo-Lanchonete'!$C18+'PC-BN-Receptivo_Lanchonete'!$C22)*$NB$15</f>
        <v>6000.3239999999996</v>
      </c>
      <c r="HI16" s="306">
        <f>IF($ND$15&lt;=HI5,1,0)*('PC-CT_Receptivo-Lanchonete'!$C18+'PC-BN-Receptivo_Lanchonete'!$C22)*$NB$15</f>
        <v>6000.3239999999996</v>
      </c>
      <c r="HJ16" s="306">
        <f>IF($ND$15&lt;=HJ5,1,0)*('PC-CT_Receptivo-Lanchonete'!$C18+'PC-BN-Receptivo_Lanchonete'!$C22)*$NB$15</f>
        <v>6000.3239999999996</v>
      </c>
      <c r="HK16" s="306">
        <f>IF($ND$15&lt;=HK5,1,0)*('PC-CT_Receptivo-Lanchonete'!$C18+'PC-BN-Receptivo_Lanchonete'!$C22)*$NB$15</f>
        <v>6000.3239999999996</v>
      </c>
      <c r="HL16" s="306">
        <f>IF($ND$15&lt;=HL5,1,0)*('PC-CT_Receptivo-Lanchonete'!$C18+'PC-BN-Receptivo_Lanchonete'!$C22)*$NB$15</f>
        <v>6000.3239999999996</v>
      </c>
      <c r="HM16" s="306">
        <f>IF($ND$15&lt;=HM5,1,0)*('PC-CT_Receptivo-Lanchonete'!$C18+'PC-BN-Receptivo_Lanchonete'!$C22)*$NB$15</f>
        <v>6000.3239999999996</v>
      </c>
      <c r="HN16" s="306">
        <f>IF($ND$15&lt;=HN5,1,0)*('PC-CT_Receptivo-Lanchonete'!$C18+'PC-BN-Receptivo_Lanchonete'!$C22)*$NB$15</f>
        <v>6000.3239999999996</v>
      </c>
      <c r="HO16" s="306">
        <f>IF($ND$15&lt;=HO5,1,0)*('PC-CT_Receptivo-Lanchonete'!$C18+'PC-BN-Receptivo_Lanchonete'!$C22)*$NB$15</f>
        <v>6000.3239999999996</v>
      </c>
      <c r="HP16" s="306">
        <f>IF($ND$15&lt;=HP5,1,0)*('PC-CT_Receptivo-Lanchonete'!$C18+'PC-BN-Receptivo_Lanchonete'!$C22)*$NB$15</f>
        <v>6000.3239999999996</v>
      </c>
      <c r="HQ16" s="306">
        <f>IF($ND$15&lt;=HQ5,1,0)*('PC-CT_Receptivo-Lanchonete'!$C18+'PC-BN-Receptivo_Lanchonete'!$C22)*$NB$15</f>
        <v>6000.3239999999996</v>
      </c>
      <c r="HR16" s="306">
        <f>IF($ND$15&lt;=HR5,1,0)*('PC-CT_Receptivo-Lanchonete'!$C18+'PC-BN-Receptivo_Lanchonete'!$C22)*$NB$15</f>
        <v>6000.3239999999996</v>
      </c>
      <c r="HS16" s="306">
        <f>IF($ND$15&lt;=HS5,1,0)*('PC-CT_Receptivo-Lanchonete'!$C18+'PC-BN-Receptivo_Lanchonete'!$C22)*$NB$15</f>
        <v>6000.3239999999996</v>
      </c>
      <c r="HT16" s="306">
        <f>IF($ND$15&lt;=HT5,1,0)*('PC-CT_Receptivo-Lanchonete'!$C18+'PC-BN-Receptivo_Lanchonete'!$C22)*$NB$15</f>
        <v>6000.3239999999996</v>
      </c>
      <c r="HU16" s="306">
        <f>IF($ND$15&lt;=HU5,1,0)*('PC-CT_Receptivo-Lanchonete'!$C18+'PC-BN-Receptivo_Lanchonete'!$C22)*$NB$15</f>
        <v>6000.3239999999996</v>
      </c>
      <c r="HV16" s="306">
        <f>IF($ND$15&lt;=HV5,1,0)*('PC-CT_Receptivo-Lanchonete'!$C18+'PC-BN-Receptivo_Lanchonete'!$C22)*$NB$15</f>
        <v>6000.3239999999996</v>
      </c>
      <c r="HW16" s="306">
        <f>IF($ND$15&lt;=HW5,1,0)*('PC-CT_Receptivo-Lanchonete'!$C18+'PC-BN-Receptivo_Lanchonete'!$C22)*$NB$15</f>
        <v>6000.3239999999996</v>
      </c>
      <c r="HX16" s="306">
        <f>IF($ND$15&lt;=HX5,1,0)*('PC-CT_Receptivo-Lanchonete'!$C18+'PC-BN-Receptivo_Lanchonete'!$C22)*$NB$15</f>
        <v>6000.3239999999996</v>
      </c>
      <c r="HY16" s="306">
        <f>IF($ND$15&lt;=HY5,1,0)*('PC-CT_Receptivo-Lanchonete'!$C18+'PC-BN-Receptivo_Lanchonete'!$C22)*$NB$15</f>
        <v>6000.3239999999996</v>
      </c>
      <c r="HZ16" s="306">
        <f>IF($ND$15&lt;=HZ5,1,0)*('PC-CT_Receptivo-Lanchonete'!$C18+'PC-BN-Receptivo_Lanchonete'!$C22)*$NB$15</f>
        <v>6000.3239999999996</v>
      </c>
      <c r="IA16" s="306">
        <f>IF($ND$15&lt;=IA5,1,0)*('PC-CT_Receptivo-Lanchonete'!$C18+'PC-BN-Receptivo_Lanchonete'!$C22)*$NB$15</f>
        <v>6000.3239999999996</v>
      </c>
      <c r="IB16" s="306">
        <f>IF($ND$15&lt;=IB5,1,0)*('PC-CT_Receptivo-Lanchonete'!$C18+'PC-BN-Receptivo_Lanchonete'!$C22)*$NB$15</f>
        <v>6000.3239999999996</v>
      </c>
      <c r="IC16" s="306">
        <f>IF($ND$15&lt;=IC5,1,0)*('PC-CT_Receptivo-Lanchonete'!$C18+'PC-BN-Receptivo_Lanchonete'!$C22)*$NB$15</f>
        <v>6000.3239999999996</v>
      </c>
      <c r="ID16" s="306">
        <f>IF($ND$15&lt;=ID5,1,0)*('PC-CT_Receptivo-Lanchonete'!$C18+'PC-BN-Receptivo_Lanchonete'!$C22)*$NB$15</f>
        <v>6000.3239999999996</v>
      </c>
      <c r="IE16" s="306">
        <f>IF($ND$15&lt;=IE5,1,0)*('PC-CT_Receptivo-Lanchonete'!$C18+'PC-BN-Receptivo_Lanchonete'!$C22)*$NB$15</f>
        <v>6000.3239999999996</v>
      </c>
      <c r="IF16" s="306">
        <f>IF($ND$15&lt;=IF5,1,0)*('PC-CT_Receptivo-Lanchonete'!$C18+'PC-BN-Receptivo_Lanchonete'!$C22)*$NB$15</f>
        <v>6000.3239999999996</v>
      </c>
      <c r="IG16" s="306">
        <f>IF($ND$15&lt;=IG5,1,0)*('PC-CT_Receptivo-Lanchonete'!$C18+'PC-BN-Receptivo_Lanchonete'!$C22)*$NB$15</f>
        <v>6000.3239999999996</v>
      </c>
      <c r="IH16" s="306">
        <f>IF($ND$15&lt;=IH5,1,0)*('PC-CT_Receptivo-Lanchonete'!$C18+'PC-BN-Receptivo_Lanchonete'!$C22)*$NB$15</f>
        <v>6000.3239999999996</v>
      </c>
      <c r="II16" s="306">
        <f>IF($ND$15&lt;=II5,1,0)*('PC-CT_Receptivo-Lanchonete'!$C18+'PC-BN-Receptivo_Lanchonete'!$C22)*$NB$15</f>
        <v>6000.3239999999996</v>
      </c>
      <c r="IJ16" s="306">
        <f>IF($ND$15&lt;=IJ5,1,0)*('PC-CT_Receptivo-Lanchonete'!$C18+'PC-BN-Receptivo_Lanchonete'!$C22)*$NB$15</f>
        <v>6000.3239999999996</v>
      </c>
      <c r="IK16" s="306">
        <f>IF($ND$15&lt;=IK5,1,0)*('PC-CT_Receptivo-Lanchonete'!$C18+'PC-BN-Receptivo_Lanchonete'!$C22)*$NB$15</f>
        <v>6000.3239999999996</v>
      </c>
      <c r="IL16" s="306">
        <f>IF($ND$15&lt;=IL5,1,0)*('PC-CT_Receptivo-Lanchonete'!$C18+'PC-BN-Receptivo_Lanchonete'!$C22)*$NB$15</f>
        <v>6000.3239999999996</v>
      </c>
      <c r="IM16" s="306">
        <f>IF($ND$15&lt;=IM5,1,0)*('PC-CT_Receptivo-Lanchonete'!$C18+'PC-BN-Receptivo_Lanchonete'!$C22)*$NB$15</f>
        <v>6000.3239999999996</v>
      </c>
      <c r="IN16" s="306">
        <f>IF($ND$15&lt;=IN5,1,0)*('PC-CT_Receptivo-Lanchonete'!$C18+'PC-BN-Receptivo_Lanchonete'!$C22)*$NB$15</f>
        <v>6000.3239999999996</v>
      </c>
      <c r="IO16" s="306">
        <f>IF($ND$15&lt;=IO5,1,0)*('PC-CT_Receptivo-Lanchonete'!$C18+'PC-BN-Receptivo_Lanchonete'!$C22)*$NB$15</f>
        <v>6000.3239999999996</v>
      </c>
      <c r="IP16" s="306">
        <f>IF($ND$15&lt;=IP5,1,0)*('PC-CT_Receptivo-Lanchonete'!$C18+'PC-BN-Receptivo_Lanchonete'!$C22)*$NB$15</f>
        <v>6000.3239999999996</v>
      </c>
      <c r="IQ16" s="306">
        <f>IF($ND$15&lt;=IQ5,1,0)*('PC-CT_Receptivo-Lanchonete'!$C18+'PC-BN-Receptivo_Lanchonete'!$C22)*$NB$15</f>
        <v>6000.3239999999996</v>
      </c>
      <c r="IR16" s="306">
        <f>IF($ND$15&lt;=IR5,1,0)*('PC-CT_Receptivo-Lanchonete'!$C18+'PC-BN-Receptivo_Lanchonete'!$C22)*$NB$15</f>
        <v>6000.3239999999996</v>
      </c>
      <c r="IS16" s="306">
        <f>IF($ND$15&lt;=IS5,1,0)*('PC-CT_Receptivo-Lanchonete'!$C18+'PC-BN-Receptivo_Lanchonete'!$C22)*$NB$15</f>
        <v>6000.3239999999996</v>
      </c>
      <c r="IT16" s="306">
        <f>IF($ND$15&lt;=IT5,1,0)*('PC-CT_Receptivo-Lanchonete'!$C18+'PC-BN-Receptivo_Lanchonete'!$C22)*$NB$15</f>
        <v>6000.3239999999996</v>
      </c>
      <c r="IU16" s="306">
        <f>IF($ND$15&lt;=IU5,1,0)*('PC-CT_Receptivo-Lanchonete'!$C18+'PC-BN-Receptivo_Lanchonete'!$C22)*$NB$15</f>
        <v>6000.3239999999996</v>
      </c>
      <c r="IV16" s="306">
        <f>IF($ND$15&lt;=IV5,1,0)*('PC-CT_Receptivo-Lanchonete'!$C18+'PC-BN-Receptivo_Lanchonete'!$C22)*$NB$15</f>
        <v>6000.3239999999996</v>
      </c>
      <c r="IW16" s="306">
        <f>IF($ND$15&lt;=IW5,1,0)*('PC-CT_Receptivo-Lanchonete'!$C18+'PC-BN-Receptivo_Lanchonete'!$C22)*$NB$15</f>
        <v>6000.3239999999996</v>
      </c>
      <c r="IX16" s="306">
        <f>IF($ND$15&lt;=IX5,1,0)*('PC-CT_Receptivo-Lanchonete'!$C18+'PC-BN-Receptivo_Lanchonete'!$C22)*$NB$15</f>
        <v>6000.3239999999996</v>
      </c>
      <c r="IY16" s="306">
        <f>IF($ND$15&lt;=IY5,1,0)*('PC-CT_Receptivo-Lanchonete'!$C18+'PC-BN-Receptivo_Lanchonete'!$C22)*$NB$15</f>
        <v>6000.3239999999996</v>
      </c>
      <c r="IZ16" s="306">
        <f>IF($ND$15&lt;=IZ5,1,0)*('PC-CT_Receptivo-Lanchonete'!$C18+'PC-BN-Receptivo_Lanchonete'!$C22)*$NB$15</f>
        <v>6000.3239999999996</v>
      </c>
      <c r="JA16" s="306">
        <f>IF($ND$15&lt;=JA5,1,0)*('PC-CT_Receptivo-Lanchonete'!$C18+'PC-BN-Receptivo_Lanchonete'!$C22)*$NB$15</f>
        <v>6000.3239999999996</v>
      </c>
      <c r="JB16" s="306">
        <f>IF($ND$15&lt;=JB5,1,0)*('PC-CT_Receptivo-Lanchonete'!$C18+'PC-BN-Receptivo_Lanchonete'!$C22)*$NB$15</f>
        <v>6000.3239999999996</v>
      </c>
      <c r="JC16" s="306">
        <f>IF($ND$15&lt;=JC5,1,0)*('PC-CT_Receptivo-Lanchonete'!$C18+'PC-BN-Receptivo_Lanchonete'!$C22)*$NB$15</f>
        <v>6000.3239999999996</v>
      </c>
      <c r="JD16" s="306">
        <f>IF($ND$15&lt;=JD5,1,0)*('PC-CT_Receptivo-Lanchonete'!$C18+'PC-BN-Receptivo_Lanchonete'!$C22)*$NB$15</f>
        <v>6000.3239999999996</v>
      </c>
      <c r="JE16" s="306">
        <f>IF($ND$15&lt;=JE5,1,0)*('PC-CT_Receptivo-Lanchonete'!$C18+'PC-BN-Receptivo_Lanchonete'!$C22)*$NB$15</f>
        <v>6000.3239999999996</v>
      </c>
      <c r="JF16" s="306">
        <f>IF($ND$15&lt;=JF5,1,0)*('PC-CT_Receptivo-Lanchonete'!$C18+'PC-BN-Receptivo_Lanchonete'!$C22)*$NB$15</f>
        <v>6000.3239999999996</v>
      </c>
      <c r="JG16" s="306">
        <f>IF($ND$15&lt;=JG5,1,0)*('PC-CT_Receptivo-Lanchonete'!$C18+'PC-BN-Receptivo_Lanchonete'!$C22)*$NB$15</f>
        <v>6000.3239999999996</v>
      </c>
      <c r="JH16" s="306">
        <f>IF($ND$15&lt;=JH5,1,0)*('PC-CT_Receptivo-Lanchonete'!$C18+'PC-BN-Receptivo_Lanchonete'!$C22)*$NB$15</f>
        <v>6000.3239999999996</v>
      </c>
      <c r="JI16" s="306">
        <f>IF($ND$15&lt;=JI5,1,0)*('PC-CT_Receptivo-Lanchonete'!$C18+'PC-BN-Receptivo_Lanchonete'!$C22)*$NB$15</f>
        <v>6000.3239999999996</v>
      </c>
      <c r="JJ16" s="306">
        <f>IF($ND$15&lt;=JJ5,1,0)*('PC-CT_Receptivo-Lanchonete'!$C18+'PC-BN-Receptivo_Lanchonete'!$C22)*$NB$15</f>
        <v>6000.3239999999996</v>
      </c>
      <c r="JK16" s="306">
        <f>IF($ND$15&lt;=JK5,1,0)*('PC-CT_Receptivo-Lanchonete'!$C18+'PC-BN-Receptivo_Lanchonete'!$C22)*$NB$15</f>
        <v>6000.3239999999996</v>
      </c>
      <c r="JL16" s="306">
        <f>IF($ND$15&lt;=JL5,1,0)*('PC-CT_Receptivo-Lanchonete'!$C18+'PC-BN-Receptivo_Lanchonete'!$C22)*$NB$15</f>
        <v>6000.3239999999996</v>
      </c>
      <c r="JM16" s="306">
        <f>IF($ND$15&lt;=JM5,1,0)*('PC-CT_Receptivo-Lanchonete'!$C18+'PC-BN-Receptivo_Lanchonete'!$C22)*$NB$15</f>
        <v>6000.3239999999996</v>
      </c>
      <c r="JN16" s="306">
        <f>IF($ND$15&lt;=JN5,1,0)*('PC-CT_Receptivo-Lanchonete'!$C18+'PC-BN-Receptivo_Lanchonete'!$C22)*$NB$15</f>
        <v>6000.3239999999996</v>
      </c>
      <c r="JO16" s="306">
        <f>IF($ND$15&lt;=JO5,1,0)*('PC-CT_Receptivo-Lanchonete'!$C18+'PC-BN-Receptivo_Lanchonete'!$C22)*$NB$15</f>
        <v>6000.3239999999996</v>
      </c>
      <c r="JP16" s="306">
        <f>IF($ND$15&lt;=JP5,1,0)*('PC-CT_Receptivo-Lanchonete'!$C18+'PC-BN-Receptivo_Lanchonete'!$C22)*$NB$15</f>
        <v>6000.3239999999996</v>
      </c>
      <c r="JQ16" s="306">
        <f>IF($ND$15&lt;=JQ5,1,0)*('PC-CT_Receptivo-Lanchonete'!$C18+'PC-BN-Receptivo_Lanchonete'!$C22)*$NB$15</f>
        <v>6000.3239999999996</v>
      </c>
      <c r="JR16" s="306">
        <f>IF($ND$15&lt;=JR5,1,0)*('PC-CT_Receptivo-Lanchonete'!$C18+'PC-BN-Receptivo_Lanchonete'!$C22)*$NB$15</f>
        <v>6000.3239999999996</v>
      </c>
      <c r="JS16" s="306">
        <f>IF($ND$15&lt;=JS5,1,0)*('PC-CT_Receptivo-Lanchonete'!$C18+'PC-BN-Receptivo_Lanchonete'!$C22)*$NB$15</f>
        <v>6000.3239999999996</v>
      </c>
      <c r="JT16" s="306">
        <f>IF($ND$15&lt;=JT5,1,0)*('PC-CT_Receptivo-Lanchonete'!$C18+'PC-BN-Receptivo_Lanchonete'!$C22)*$NB$15</f>
        <v>6000.3239999999996</v>
      </c>
      <c r="JU16" s="306">
        <f>IF($ND$15&lt;=JU5,1,0)*('PC-CT_Receptivo-Lanchonete'!$C18+'PC-BN-Receptivo_Lanchonete'!$C22)*$NB$15</f>
        <v>6000.3239999999996</v>
      </c>
      <c r="JV16" s="306">
        <f>IF($ND$15&lt;=JV5,1,0)*('PC-CT_Receptivo-Lanchonete'!$C18+'PC-BN-Receptivo_Lanchonete'!$C22)*$NB$15</f>
        <v>6000.3239999999996</v>
      </c>
      <c r="JW16" s="306">
        <f>IF($ND$15&lt;=JW5,1,0)*('PC-CT_Receptivo-Lanchonete'!$C18+'PC-BN-Receptivo_Lanchonete'!$C22)*$NB$15</f>
        <v>6000.3239999999996</v>
      </c>
      <c r="JX16" s="306">
        <f>IF($ND$15&lt;=JX5,1,0)*('PC-CT_Receptivo-Lanchonete'!$C18+'PC-BN-Receptivo_Lanchonete'!$C22)*$NB$15</f>
        <v>6000.3239999999996</v>
      </c>
      <c r="JY16" s="306">
        <f>IF($ND$15&lt;=JY5,1,0)*('PC-CT_Receptivo-Lanchonete'!$C18+'PC-BN-Receptivo_Lanchonete'!$C22)*$NB$15</f>
        <v>6000.3239999999996</v>
      </c>
      <c r="JZ16" s="306">
        <f>IF($ND$15&lt;=JZ5,1,0)*('PC-CT_Receptivo-Lanchonete'!$C18+'PC-BN-Receptivo_Lanchonete'!$C22)*$NB$15</f>
        <v>6000.3239999999996</v>
      </c>
      <c r="KA16" s="306">
        <f>IF($ND$15&lt;=KA5,1,0)*('PC-CT_Receptivo-Lanchonete'!$C18+'PC-BN-Receptivo_Lanchonete'!$C22)*$NB$15</f>
        <v>6000.3239999999996</v>
      </c>
      <c r="KB16" s="306">
        <f>IF($ND$15&lt;=KB5,1,0)*('PC-CT_Receptivo-Lanchonete'!$C18+'PC-BN-Receptivo_Lanchonete'!$C22)*$NB$15</f>
        <v>6000.3239999999996</v>
      </c>
      <c r="KC16" s="306">
        <f>IF($ND$15&lt;=KC5,1,0)*('PC-CT_Receptivo-Lanchonete'!$C18+'PC-BN-Receptivo_Lanchonete'!$C22)*$NB$15</f>
        <v>6000.3239999999996</v>
      </c>
      <c r="KD16" s="306">
        <f>IF($ND$15&lt;=KD5,1,0)*('PC-CT_Receptivo-Lanchonete'!$C18+'PC-BN-Receptivo_Lanchonete'!$C22)*$NB$15</f>
        <v>6000.3239999999996</v>
      </c>
      <c r="KE16" s="306">
        <f>IF($ND$15&lt;=KE5,1,0)*('PC-CT_Receptivo-Lanchonete'!$C18+'PC-BN-Receptivo_Lanchonete'!$C22)*$NB$15</f>
        <v>6000.3239999999996</v>
      </c>
      <c r="KF16" s="306">
        <f>IF($ND$15&lt;=KF5,1,0)*('PC-CT_Receptivo-Lanchonete'!$C18+'PC-BN-Receptivo_Lanchonete'!$C22)*$NB$15</f>
        <v>6000.3239999999996</v>
      </c>
      <c r="KG16" s="306">
        <f>IF($ND$15&lt;=KG5,1,0)*('PC-CT_Receptivo-Lanchonete'!$C18+'PC-BN-Receptivo_Lanchonete'!$C22)*$NB$15</f>
        <v>6000.3239999999996</v>
      </c>
      <c r="KH16" s="306">
        <f>IF($ND$15&lt;=KH5,1,0)*('PC-CT_Receptivo-Lanchonete'!$C18+'PC-BN-Receptivo_Lanchonete'!$C22)*$NB$15</f>
        <v>6000.3239999999996</v>
      </c>
      <c r="KI16" s="306">
        <f>IF($ND$15&lt;=KI5,1,0)*('PC-CT_Receptivo-Lanchonete'!$C18+'PC-BN-Receptivo_Lanchonete'!$C22)*$NB$15</f>
        <v>6000.3239999999996</v>
      </c>
      <c r="KJ16" s="306">
        <f>IF($ND$15&lt;=KJ5,1,0)*('PC-CT_Receptivo-Lanchonete'!$C18+'PC-BN-Receptivo_Lanchonete'!$C22)*$NB$15</f>
        <v>6000.3239999999996</v>
      </c>
      <c r="KK16" s="306">
        <f>IF($ND$15&lt;=KK5,1,0)*('PC-CT_Receptivo-Lanchonete'!$C18+'PC-BN-Receptivo_Lanchonete'!$C22)*$NB$15</f>
        <v>6000.3239999999996</v>
      </c>
      <c r="KL16" s="306">
        <f>IF($ND$15&lt;=KL5,1,0)*('PC-CT_Receptivo-Lanchonete'!$C18+'PC-BN-Receptivo_Lanchonete'!$C22)*$NB$15</f>
        <v>6000.3239999999996</v>
      </c>
      <c r="KM16" s="306">
        <f>IF($ND$15&lt;=KM5,1,0)*('PC-CT_Receptivo-Lanchonete'!$C18+'PC-BN-Receptivo_Lanchonete'!$C22)*$NB$15</f>
        <v>6000.3239999999996</v>
      </c>
      <c r="KN16" s="306">
        <f>IF($ND$15&lt;=KN5,1,0)*('PC-CT_Receptivo-Lanchonete'!$C18+'PC-BN-Receptivo_Lanchonete'!$C22)*$NB$15</f>
        <v>6000.3239999999996</v>
      </c>
      <c r="KO16" s="306">
        <f>IF($ND$15&lt;=KO5,1,0)*('PC-CT_Receptivo-Lanchonete'!$C18+'PC-BN-Receptivo_Lanchonete'!$C22)*$NB$15</f>
        <v>6000.3239999999996</v>
      </c>
      <c r="KP16" s="306">
        <f>IF($ND$15&lt;=KP5,1,0)*('PC-CT_Receptivo-Lanchonete'!$C18+'PC-BN-Receptivo_Lanchonete'!$C22)*$NB$15</f>
        <v>6000.3239999999996</v>
      </c>
      <c r="KQ16" s="306">
        <f>IF($ND$15&lt;=KQ5,1,0)*('PC-CT_Receptivo-Lanchonete'!$C18+'PC-BN-Receptivo_Lanchonete'!$C22)*$NB$15</f>
        <v>6000.3239999999996</v>
      </c>
      <c r="KR16" s="306">
        <f>IF($ND$15&lt;=KR5,1,0)*('PC-CT_Receptivo-Lanchonete'!$C18+'PC-BN-Receptivo_Lanchonete'!$C22)*$NB$15</f>
        <v>6000.3239999999996</v>
      </c>
      <c r="KS16" s="306">
        <f>IF($ND$15&lt;=KS5,1,0)*('PC-CT_Receptivo-Lanchonete'!$C18+'PC-BN-Receptivo_Lanchonete'!$C22)*$NB$15</f>
        <v>6000.3239999999996</v>
      </c>
      <c r="KT16" s="306">
        <f>IF($ND$15&lt;=KT5,1,0)*('PC-CT_Receptivo-Lanchonete'!$C18+'PC-BN-Receptivo_Lanchonete'!$C22)*$NB$15</f>
        <v>6000.3239999999996</v>
      </c>
      <c r="KU16" s="306">
        <f>IF($ND$15&lt;=KU5,1,0)*('PC-CT_Receptivo-Lanchonete'!$C18+'PC-BN-Receptivo_Lanchonete'!$C22)*$NB$15</f>
        <v>6000.3239999999996</v>
      </c>
      <c r="KV16" s="306">
        <f>IF($ND$15&lt;=KV5,1,0)*('PC-CT_Receptivo-Lanchonete'!$C18+'PC-BN-Receptivo_Lanchonete'!$C22)*$NB$15</f>
        <v>6000.3239999999996</v>
      </c>
      <c r="KW16" s="306">
        <f>IF($ND$15&lt;=KW5,1,0)*('PC-CT_Receptivo-Lanchonete'!$C18+'PC-BN-Receptivo_Lanchonete'!$C22)*$NB$15</f>
        <v>6000.3239999999996</v>
      </c>
      <c r="KX16" s="306">
        <f>IF($ND$15&lt;=KX5,1,0)*('PC-CT_Receptivo-Lanchonete'!$C18+'PC-BN-Receptivo_Lanchonete'!$C22)*$NB$15</f>
        <v>6000.3239999999996</v>
      </c>
      <c r="KY16" s="306">
        <f>IF($ND$15&lt;=KY5,1,0)*('PC-CT_Receptivo-Lanchonete'!$C18+'PC-BN-Receptivo_Lanchonete'!$C22)*$NB$15</f>
        <v>6000.3239999999996</v>
      </c>
      <c r="KZ16" s="306">
        <f>IF($ND$15&lt;=KZ5,1,0)*('PC-CT_Receptivo-Lanchonete'!$C18+'PC-BN-Receptivo_Lanchonete'!$C22)*$NB$15</f>
        <v>6000.3239999999996</v>
      </c>
      <c r="LA16" s="306">
        <f>IF($ND$15&lt;=LA5,1,0)*('PC-CT_Receptivo-Lanchonete'!$C18+'PC-BN-Receptivo_Lanchonete'!$C22)*$NB$15</f>
        <v>6000.3239999999996</v>
      </c>
      <c r="LB16" s="306">
        <f>IF($ND$15&lt;=LB5,1,0)*('PC-CT_Receptivo-Lanchonete'!$C18+'PC-BN-Receptivo_Lanchonete'!$C22)*$NB$15</f>
        <v>6000.3239999999996</v>
      </c>
      <c r="LC16" s="306">
        <f>IF($ND$15&lt;=LC5,1,0)*('PC-CT_Receptivo-Lanchonete'!$C18+'PC-BN-Receptivo_Lanchonete'!$C22)*$NB$15</f>
        <v>6000.3239999999996</v>
      </c>
      <c r="LD16" s="306">
        <f>IF($ND$15&lt;=LD5,1,0)*('PC-CT_Receptivo-Lanchonete'!$C18+'PC-BN-Receptivo_Lanchonete'!$C22)*$NB$15</f>
        <v>6000.3239999999996</v>
      </c>
      <c r="LE16" s="306">
        <f>IF($ND$15&lt;=LE5,1,0)*('PC-CT_Receptivo-Lanchonete'!$C18+'PC-BN-Receptivo_Lanchonete'!$C22)*$NB$15</f>
        <v>6000.3239999999996</v>
      </c>
      <c r="LF16" s="306">
        <f>IF($ND$15&lt;=LF5,1,0)*('PC-CT_Receptivo-Lanchonete'!$C18+'PC-BN-Receptivo_Lanchonete'!$C22)*$NB$15</f>
        <v>6000.3239999999996</v>
      </c>
      <c r="LG16" s="306">
        <f>IF($ND$15&lt;=LG5,1,0)*('PC-CT_Receptivo-Lanchonete'!$C18+'PC-BN-Receptivo_Lanchonete'!$C22)*$NB$15</f>
        <v>6000.3239999999996</v>
      </c>
      <c r="LH16" s="306">
        <f>IF($ND$15&lt;=LH5,1,0)*('PC-CT_Receptivo-Lanchonete'!$C18+'PC-BN-Receptivo_Lanchonete'!$C22)*$NB$15</f>
        <v>6000.3239999999996</v>
      </c>
      <c r="LI16" s="306">
        <f>IF($ND$15&lt;=LI5,1,0)*('PC-CT_Receptivo-Lanchonete'!$C18+'PC-BN-Receptivo_Lanchonete'!$C22)*$NB$15</f>
        <v>6000.3239999999996</v>
      </c>
      <c r="LJ16" s="306">
        <f>IF($ND$15&lt;=LJ5,1,0)*('PC-CT_Receptivo-Lanchonete'!$C18+'PC-BN-Receptivo_Lanchonete'!$C22)*$NB$15</f>
        <v>6000.3239999999996</v>
      </c>
      <c r="LK16" s="306">
        <f>IF($ND$15&lt;=LK5,1,0)*('PC-CT_Receptivo-Lanchonete'!$C18+'PC-BN-Receptivo_Lanchonete'!$C22)*$NB$15</f>
        <v>6000.3239999999996</v>
      </c>
      <c r="LL16" s="306">
        <f>IF($ND$15&lt;=LL5,1,0)*('PC-CT_Receptivo-Lanchonete'!$C18+'PC-BN-Receptivo_Lanchonete'!$C22)*$NB$15</f>
        <v>6000.3239999999996</v>
      </c>
      <c r="LM16" s="306">
        <f>IF($ND$15&lt;=LM5,1,0)*('PC-CT_Receptivo-Lanchonete'!$C18+'PC-BN-Receptivo_Lanchonete'!$C22)*$NB$15</f>
        <v>6000.3239999999996</v>
      </c>
      <c r="LN16" s="306">
        <f>IF($ND$15&lt;=LN5,1,0)*('PC-CT_Receptivo-Lanchonete'!$C18+'PC-BN-Receptivo_Lanchonete'!$C22)*$NB$15</f>
        <v>6000.3239999999996</v>
      </c>
      <c r="LO16" s="306">
        <f>IF($ND$15&lt;=LO5,1,0)*('PC-CT_Receptivo-Lanchonete'!$C18+'PC-BN-Receptivo_Lanchonete'!$C22)*$NB$15</f>
        <v>6000.3239999999996</v>
      </c>
      <c r="LP16" s="306">
        <f>IF($ND$15&lt;=LP5,1,0)*('PC-CT_Receptivo-Lanchonete'!$C18+'PC-BN-Receptivo_Lanchonete'!$C22)*$NB$15</f>
        <v>6000.3239999999996</v>
      </c>
      <c r="LQ16" s="306">
        <f>IF($ND$15&lt;=LQ5,1,0)*('PC-CT_Receptivo-Lanchonete'!$C18+'PC-BN-Receptivo_Lanchonete'!$C22)*$NB$15</f>
        <v>6000.3239999999996</v>
      </c>
      <c r="LR16" s="306">
        <f>IF($ND$15&lt;=LR5,1,0)*('PC-CT_Receptivo-Lanchonete'!$C18+'PC-BN-Receptivo_Lanchonete'!$C22)*$NB$15</f>
        <v>6000.3239999999996</v>
      </c>
      <c r="LS16" s="306">
        <f>IF($ND$15&lt;=LS5,1,0)*('PC-CT_Receptivo-Lanchonete'!$C18+'PC-BN-Receptivo_Lanchonete'!$C22)*$NB$15</f>
        <v>6000.3239999999996</v>
      </c>
      <c r="LT16" s="306">
        <f>IF($ND$15&lt;=LT5,1,0)*('PC-CT_Receptivo-Lanchonete'!$C18+'PC-BN-Receptivo_Lanchonete'!$C22)*$NB$15</f>
        <v>6000.3239999999996</v>
      </c>
      <c r="LU16" s="306">
        <f>IF($ND$15&lt;=LU5,1,0)*('PC-CT_Receptivo-Lanchonete'!$C18+'PC-BN-Receptivo_Lanchonete'!$C22)*$NB$15</f>
        <v>6000.3239999999996</v>
      </c>
      <c r="LV16" s="306">
        <f>IF($ND$15&lt;=LV5,1,0)*('PC-CT_Receptivo-Lanchonete'!$C18+'PC-BN-Receptivo_Lanchonete'!$C22)*$NB$15</f>
        <v>6000.3239999999996</v>
      </c>
      <c r="LW16" s="306">
        <f>IF($ND$15&lt;=LW5,1,0)*('PC-CT_Receptivo-Lanchonete'!$C18+'PC-BN-Receptivo_Lanchonete'!$C22)*$NB$15</f>
        <v>6000.3239999999996</v>
      </c>
      <c r="LX16" s="306">
        <f>IF($ND$15&lt;=LX5,1,0)*('PC-CT_Receptivo-Lanchonete'!$C18+'PC-BN-Receptivo_Lanchonete'!$C22)*$NB$15</f>
        <v>6000.3239999999996</v>
      </c>
      <c r="LY16" s="306">
        <f>IF($ND$15&lt;=LY5,1,0)*('PC-CT_Receptivo-Lanchonete'!$C18+'PC-BN-Receptivo_Lanchonete'!$C22)*$NB$15</f>
        <v>6000.3239999999996</v>
      </c>
      <c r="LZ16" s="306">
        <f>IF($ND$15&lt;=LZ5,1,0)*('PC-CT_Receptivo-Lanchonete'!$C18+'PC-BN-Receptivo_Lanchonete'!$C22)*$NB$15</f>
        <v>6000.3239999999996</v>
      </c>
      <c r="MA16" s="306">
        <f>IF($ND$15&lt;=MA5,1,0)*('PC-CT_Receptivo-Lanchonete'!$C18+'PC-BN-Receptivo_Lanchonete'!$C22)*$NB$15</f>
        <v>6000.3239999999996</v>
      </c>
      <c r="MB16" s="306">
        <f>IF($ND$15&lt;=MB5,1,0)*('PC-CT_Receptivo-Lanchonete'!$C18+'PC-BN-Receptivo_Lanchonete'!$C22)*$NB$15</f>
        <v>6000.3239999999996</v>
      </c>
      <c r="MC16" s="306">
        <f>IF($ND$15&lt;=MC5,1,0)*('PC-CT_Receptivo-Lanchonete'!$C18+'PC-BN-Receptivo_Lanchonete'!$C22)*$NB$15</f>
        <v>6000.3239999999996</v>
      </c>
      <c r="MD16" s="306">
        <f>IF($ND$15&lt;=MD5,1,0)*('PC-CT_Receptivo-Lanchonete'!$C18+'PC-BN-Receptivo_Lanchonete'!$C22)*$NB$15</f>
        <v>6000.3239999999996</v>
      </c>
      <c r="ME16" s="306">
        <f>IF($ND$15&lt;=ME5,1,0)*('PC-CT_Receptivo-Lanchonete'!$C18+'PC-BN-Receptivo_Lanchonete'!$C22)*$NB$15</f>
        <v>6000.3239999999996</v>
      </c>
      <c r="MF16" s="306">
        <f>IF($ND$15&lt;=MF5,1,0)*('PC-CT_Receptivo-Lanchonete'!$C18+'PC-BN-Receptivo_Lanchonete'!$C22)*$NB$15</f>
        <v>6000.3239999999996</v>
      </c>
      <c r="MG16" s="306">
        <f>IF($ND$15&lt;=MG5,1,0)*('PC-CT_Receptivo-Lanchonete'!$C18+'PC-BN-Receptivo_Lanchonete'!$C22)*$NB$15</f>
        <v>6000.3239999999996</v>
      </c>
      <c r="MH16" s="306">
        <f>IF($ND$15&lt;=MH5,1,0)*('PC-CT_Receptivo-Lanchonete'!$C18+'PC-BN-Receptivo_Lanchonete'!$C22)*$NB$15</f>
        <v>6000.3239999999996</v>
      </c>
      <c r="MI16" s="306">
        <f>IF($ND$15&lt;=MI5,1,0)*('PC-CT_Receptivo-Lanchonete'!$C18+'PC-BN-Receptivo_Lanchonete'!$C22)*$NB$15</f>
        <v>6000.3239999999996</v>
      </c>
      <c r="MJ16" s="306">
        <f>IF($ND$15&lt;=MJ5,1,0)*('PC-CT_Receptivo-Lanchonete'!$C18+'PC-BN-Receptivo_Lanchonete'!$C22)*$NB$15</f>
        <v>6000.3239999999996</v>
      </c>
      <c r="MK16" s="306">
        <f>IF($ND$15&lt;=MK5,1,0)*('PC-CT_Receptivo-Lanchonete'!$C18+'PC-BN-Receptivo_Lanchonete'!$C22)*$NB$15</f>
        <v>6000.3239999999996</v>
      </c>
      <c r="ML16" s="306">
        <f>IF($ND$15&lt;=ML5,1,0)*('PC-CT_Receptivo-Lanchonete'!$C18+'PC-BN-Receptivo_Lanchonete'!$C22)*$NB$15</f>
        <v>6000.3239999999996</v>
      </c>
      <c r="MM16" s="306">
        <f>IF($ND$15&lt;=MM5,1,0)*('PC-CT_Receptivo-Lanchonete'!$C18+'PC-BN-Receptivo_Lanchonete'!$C22)*$NB$15</f>
        <v>6000.3239999999996</v>
      </c>
      <c r="MN16" s="306">
        <f>IF($ND$15&lt;=MN5,1,0)*('PC-CT_Receptivo-Lanchonete'!$C18+'PC-BN-Receptivo_Lanchonete'!$C22)*$NB$15</f>
        <v>6000.3239999999996</v>
      </c>
      <c r="MO16" s="306">
        <f>IF($ND$15&lt;=MO5,1,0)*('PC-CT_Receptivo-Lanchonete'!$C18+'PC-BN-Receptivo_Lanchonete'!$C22)*$NB$15</f>
        <v>6000.3239999999996</v>
      </c>
      <c r="MP16" s="306">
        <f>IF($ND$15&lt;=MP5,1,0)*('PC-CT_Receptivo-Lanchonete'!$C18+'PC-BN-Receptivo_Lanchonete'!$C22)*$NB$15</f>
        <v>6000.3239999999996</v>
      </c>
      <c r="MQ16" s="306">
        <f>IF($ND$15&lt;=MQ5,1,0)*('PC-CT_Receptivo-Lanchonete'!$C18+'PC-BN-Receptivo_Lanchonete'!$C22)*$NB$15</f>
        <v>6000.3239999999996</v>
      </c>
      <c r="MR16" s="306">
        <f>IF($ND$15&lt;=MR5,1,0)*('PC-CT_Receptivo-Lanchonete'!$C18+'PC-BN-Receptivo_Lanchonete'!$C22)*$NB$15</f>
        <v>6000.3239999999996</v>
      </c>
      <c r="MS16" s="306">
        <f>IF($ND$15&lt;=MS5,1,0)*('PC-CT_Receptivo-Lanchonete'!$C18+'PC-BN-Receptivo_Lanchonete'!$C22)*$NB$15</f>
        <v>6000.3239999999996</v>
      </c>
      <c r="MT16" s="306">
        <f>IF($ND$15&lt;=MT5,1,0)*('PC-CT_Receptivo-Lanchonete'!$C18+'PC-BN-Receptivo_Lanchonete'!$C22)*$NB$15</f>
        <v>6000.3239999999996</v>
      </c>
      <c r="MU16" s="306">
        <f>IF($ND$15&lt;=MU5,1,0)*('PC-CT_Receptivo-Lanchonete'!$C18+'PC-BN-Receptivo_Lanchonete'!$C22)*$NB$15</f>
        <v>6000.3239999999996</v>
      </c>
      <c r="MV16" s="306">
        <f>IF($ND$15&lt;=MV5,1,0)*('PC-CT_Receptivo-Lanchonete'!$C18+'PC-BN-Receptivo_Lanchonete'!$C22)*$NB$15</f>
        <v>6000.3239999999996</v>
      </c>
      <c r="MW16" s="306">
        <f>IF($ND$15&lt;=MW5,1,0)*('PC-CT_Receptivo-Lanchonete'!$C18+'PC-BN-Receptivo_Lanchonete'!$C22)*$NB$15</f>
        <v>6000.3239999999996</v>
      </c>
      <c r="MX16" s="306">
        <f>IF($ND$15&lt;=MX5,1,0)*('PC-CT_Receptivo-Lanchonete'!$C18+'PC-BN-Receptivo_Lanchonete'!$C22)*$NB$15</f>
        <v>6000.3239999999996</v>
      </c>
      <c r="MY16" s="306">
        <f>IF($ND$15&lt;=MY5,1,0)*('PC-CT_Receptivo-Lanchonete'!$C18+'PC-BN-Receptivo_Lanchonete'!$C22)*$NB$15</f>
        <v>6000.3239999999996</v>
      </c>
      <c r="MZ16" s="306">
        <f>IF($ND$15&lt;=MZ5,1,0)*('PC-CT_Receptivo-Lanchonete'!$C18+'PC-BN-Receptivo_Lanchonete'!$C22)*$NB$15</f>
        <v>6000.3239999999996</v>
      </c>
      <c r="NA16" s="307">
        <f>IF($ND$15&lt;=NA5,1,0)*('PC-CT_Receptivo-Lanchonete'!$C18+'PC-BN-Receptivo_Lanchonete'!$C22)*$NB$15</f>
        <v>6000.3239999999996</v>
      </c>
      <c r="NB16" s="652"/>
      <c r="NC16" s="652"/>
      <c r="ND16" s="652"/>
    </row>
    <row r="17" spans="1:368" x14ac:dyDescent="0.2">
      <c r="A17" s="182"/>
      <c r="B17" s="308"/>
      <c r="C17" s="309"/>
      <c r="D17" s="309"/>
      <c r="E17" s="309" t="s">
        <v>630</v>
      </c>
      <c r="F17" s="310">
        <f>IF($ND15&lt;=F$2,1,0)*'PC-CT_Receptivo-Lanchonete'!F29*$NB15</f>
        <v>0</v>
      </c>
      <c r="G17" s="310">
        <f>IF($ND15&lt;=G$2,1,0)*'PC-CT_Receptivo-Lanchonete'!G29*$NB15</f>
        <v>0</v>
      </c>
      <c r="H17" s="310">
        <f>IF($ND15&lt;=H$2,1,0)*'PC-CT_Receptivo-Lanchonete'!H29*$NB15</f>
        <v>0</v>
      </c>
      <c r="I17" s="310">
        <f>IF($ND15&lt;=I$2,1,0)*'PC-CT_Receptivo-Lanchonete'!I29*$NB15</f>
        <v>0</v>
      </c>
      <c r="J17" s="310">
        <f>IF($ND15&lt;=J$2,1,0)*'PC-CT_Receptivo-Lanchonete'!J29*$NB15</f>
        <v>0</v>
      </c>
      <c r="K17" s="310">
        <f>IF($ND15&lt;=K$2,1,0)*'PC-CT_Receptivo-Lanchonete'!K29*$NB15</f>
        <v>0</v>
      </c>
      <c r="L17" s="310">
        <f>IF($ND15&lt;=L$2,1,0)*'PC-CT_Receptivo-Lanchonete'!L29*$NB15</f>
        <v>0</v>
      </c>
      <c r="M17" s="310">
        <f>IF($ND15&lt;=M$2,1,0)*'PC-CT_Receptivo-Lanchonete'!M29*$NB15</f>
        <v>0</v>
      </c>
      <c r="N17" s="310">
        <f>IF($ND15&lt;=N$2,1,0)*'PC-CT_Receptivo-Lanchonete'!N29*$NB15</f>
        <v>0</v>
      </c>
      <c r="O17" s="310">
        <f>IF($ND15&lt;=O$2,1,0)*'PC-CT_Receptivo-Lanchonete'!O29*$NB15</f>
        <v>0</v>
      </c>
      <c r="P17" s="310">
        <f>IF($ND15&lt;=P$2,1,0)*'PC-CT_Receptivo-Lanchonete'!P29*$NB15</f>
        <v>0</v>
      </c>
      <c r="Q17" s="310">
        <f>IF($ND15&lt;=Q$2,1,0)*'PC-CT_Receptivo-Lanchonete'!Q29*$NB15</f>
        <v>0</v>
      </c>
      <c r="R17" s="310">
        <f>IF($ND15&lt;=R$2,1,0)*'PC-CT_Receptivo-Lanchonete'!R29*$NB15</f>
        <v>0</v>
      </c>
      <c r="S17" s="310">
        <f>IF($ND15&lt;=S$2,1,0)*'PC-CT_Receptivo-Lanchonete'!S29*$NB15</f>
        <v>0</v>
      </c>
      <c r="T17" s="310">
        <f>IF($ND15&lt;=T$2,1,0)*'PC-CT_Receptivo-Lanchonete'!T29*$NB15</f>
        <v>0</v>
      </c>
      <c r="U17" s="310">
        <f>IF($ND15&lt;=U$2,1,0)*'PC-CT_Receptivo-Lanchonete'!U29*$NB15</f>
        <v>0</v>
      </c>
      <c r="V17" s="310">
        <f>IF($ND15&lt;=V$2,1,0)*'PC-CT_Receptivo-Lanchonete'!V29*$NB15</f>
        <v>0</v>
      </c>
      <c r="W17" s="310">
        <f>IF($ND15&lt;=W$2,1,0)*'PC-CT_Receptivo-Lanchonete'!W29*$NB15</f>
        <v>0</v>
      </c>
      <c r="X17" s="310">
        <f>IF($ND15&lt;=X$2,1,0)*'PC-CT_Receptivo-Lanchonete'!X29*$NB15</f>
        <v>0</v>
      </c>
      <c r="Y17" s="310">
        <f>IF($ND15&lt;=Y$2,1,0)*'PC-CT_Receptivo-Lanchonete'!Y29*$NB15</f>
        <v>0</v>
      </c>
      <c r="Z17" s="310">
        <f>IF($ND15&lt;=Z$2,1,0)*'PC-CT_Receptivo-Lanchonete'!Z29*$NB15</f>
        <v>0</v>
      </c>
      <c r="AA17" s="310">
        <f>IF($ND15&lt;=AA$2,1,0)*'PC-CT_Receptivo-Lanchonete'!AA29*$NB15</f>
        <v>0</v>
      </c>
      <c r="AB17" s="310">
        <f>IF($ND15&lt;=AB$2,1,0)*'PC-CT_Receptivo-Lanchonete'!AB29*$NB15</f>
        <v>0</v>
      </c>
      <c r="AC17" s="310">
        <f>IF($ND15&lt;=AC$2,1,0)*'PC-CT_Receptivo-Lanchonete'!AC29*$NB15</f>
        <v>0</v>
      </c>
      <c r="AD17" s="310">
        <f>IF($ND15&lt;=AD$2,1,0)*'PC-CT_Receptivo-Lanchonete'!AD29*$NB15</f>
        <v>0</v>
      </c>
      <c r="AE17" s="310">
        <f>IF($ND15&lt;=AE$2,1,0)*'PC-CT_Receptivo-Lanchonete'!AE29*$NB15</f>
        <v>0</v>
      </c>
      <c r="AF17" s="310">
        <f>IF($ND15&lt;=AF$2,1,0)*'PC-CT_Receptivo-Lanchonete'!AF29*$NB15</f>
        <v>0</v>
      </c>
      <c r="AG17" s="310">
        <f>IF($ND15&lt;=AG$2,1,0)*'PC-CT_Receptivo-Lanchonete'!AG29*$NB15</f>
        <v>0</v>
      </c>
      <c r="AH17" s="310">
        <f>IF($ND15&lt;=AH$2,1,0)*'PC-CT_Receptivo-Lanchonete'!AH29*$NB15</f>
        <v>0</v>
      </c>
      <c r="AI17" s="310">
        <f>IF($ND15&lt;=AI$2,1,0)*'PC-CT_Receptivo-Lanchonete'!AI29*$NB15</f>
        <v>0</v>
      </c>
      <c r="AJ17" s="310">
        <f>IF($ND15&lt;=AJ$2,1,0)*'PC-CT_Receptivo-Lanchonete'!AJ29*$NB15</f>
        <v>0</v>
      </c>
      <c r="AK17" s="310">
        <f>IF($ND15&lt;=AK$2,1,0)*'PC-CT_Receptivo-Lanchonete'!AK29*$NB15</f>
        <v>0</v>
      </c>
      <c r="AL17" s="310">
        <f>IF($ND15&lt;=AL$2,1,0)*'PC-CT_Receptivo-Lanchonete'!AL29*$NB15</f>
        <v>0</v>
      </c>
      <c r="AM17" s="310">
        <f>IF($ND15&lt;=AM$2,1,0)*'PC-CT_Receptivo-Lanchonete'!AM29*$NB15</f>
        <v>0</v>
      </c>
      <c r="AN17" s="310">
        <f>IF($ND15&lt;=AN$2,1,0)*'PC-CT_Receptivo-Lanchonete'!AN29*$NB15</f>
        <v>0</v>
      </c>
      <c r="AO17" s="310">
        <f>IF($ND15&lt;=AO$2,1,0)*'PC-CT_Receptivo-Lanchonete'!AO29*$NB15</f>
        <v>0</v>
      </c>
      <c r="AP17" s="310">
        <f>IF($ND15&lt;=AP$2,1,0)*'PC-CT_Receptivo-Lanchonete'!AP29*$NB15</f>
        <v>0</v>
      </c>
      <c r="AQ17" s="310">
        <f>IF($ND15&lt;=AQ$2,1,0)*'PC-CT_Receptivo-Lanchonete'!AQ29*$NB15</f>
        <v>0</v>
      </c>
      <c r="AR17" s="310">
        <f>IF($ND15&lt;=AR$2,1,0)*'PC-CT_Receptivo-Lanchonete'!AR29*$NB15</f>
        <v>0</v>
      </c>
      <c r="AS17" s="310">
        <f>IF($ND15&lt;=AS$2,1,0)*'PC-CT_Receptivo-Lanchonete'!AS29*$NB15</f>
        <v>0</v>
      </c>
      <c r="AT17" s="310">
        <f>IF($ND15&lt;=AT$2,1,0)*'PC-CT_Receptivo-Lanchonete'!AT29*$NB15</f>
        <v>0</v>
      </c>
      <c r="AU17" s="310">
        <f>IF($ND15&lt;=AU$2,1,0)*'PC-CT_Receptivo-Lanchonete'!AU29*$NB15</f>
        <v>0</v>
      </c>
      <c r="AV17" s="310">
        <f>IF($ND15&lt;=AV$2,1,0)*'PC-CT_Receptivo-Lanchonete'!AV29*$NB15</f>
        <v>0</v>
      </c>
      <c r="AW17" s="310">
        <f>IF($ND15&lt;=AW$2,1,0)*'PC-CT_Receptivo-Lanchonete'!AW29*$NB15</f>
        <v>0</v>
      </c>
      <c r="AX17" s="310">
        <f>IF($ND15&lt;=AX$2,1,0)*'PC-CT_Receptivo-Lanchonete'!AX29*$NB15</f>
        <v>0</v>
      </c>
      <c r="AY17" s="310">
        <f>IF($ND15&lt;=AY$2,1,0)*'PC-CT_Receptivo-Lanchonete'!AY29*$NB15</f>
        <v>0</v>
      </c>
      <c r="AZ17" s="310">
        <f>IF($ND15&lt;=AZ$2,1,0)*'PC-CT_Receptivo-Lanchonete'!AZ29*$NB15</f>
        <v>0</v>
      </c>
      <c r="BA17" s="310">
        <f>IF($ND15&lt;=BA$2,1,0)*'PC-CT_Receptivo-Lanchonete'!BA29*$NB15</f>
        <v>0</v>
      </c>
      <c r="BB17" s="310">
        <f>IF($ND15&lt;=BB$2,1,0)*'PC-CT_Receptivo-Lanchonete'!BB29*$NB15</f>
        <v>0</v>
      </c>
      <c r="BC17" s="310">
        <f>IF($ND15&lt;=BC$2,1,0)*'PC-CT_Receptivo-Lanchonete'!BC29*$NB15</f>
        <v>0</v>
      </c>
      <c r="BD17" s="310">
        <f>IF($ND15&lt;=BD$2,1,0)*'PC-CT_Receptivo-Lanchonete'!BD29*$NB15</f>
        <v>0</v>
      </c>
      <c r="BE17" s="310">
        <f>IF($ND15&lt;=BE$2,1,0)*'PC-CT_Receptivo-Lanchonete'!BE29*$NB15</f>
        <v>0</v>
      </c>
      <c r="BF17" s="310">
        <f>IF($ND15&lt;=BF$2,1,0)*'PC-CT_Receptivo-Lanchonete'!BF29*$NB15</f>
        <v>0</v>
      </c>
      <c r="BG17" s="310">
        <f>IF($ND15&lt;=BG$2,1,0)*'PC-CT_Receptivo-Lanchonete'!BG29*$NB15</f>
        <v>0</v>
      </c>
      <c r="BH17" s="310">
        <f>IF($ND15&lt;=BH$2,1,0)*'PC-CT_Receptivo-Lanchonete'!BH29*$NB15</f>
        <v>0</v>
      </c>
      <c r="BI17" s="310">
        <f>IF($ND15&lt;=BI$2,1,0)*'PC-CT_Receptivo-Lanchonete'!BI29*$NB15</f>
        <v>0</v>
      </c>
      <c r="BJ17" s="310">
        <f>IF($ND15&lt;=BJ$2,1,0)*'PC-CT_Receptivo-Lanchonete'!BJ29*$NB15</f>
        <v>0</v>
      </c>
      <c r="BK17" s="310">
        <f>IF($ND15&lt;=BK$2,1,0)*'PC-CT_Receptivo-Lanchonete'!BK29*$NB15</f>
        <v>0</v>
      </c>
      <c r="BL17" s="310">
        <f>IF($ND15&lt;=BL$2,1,0)*'PC-CT_Receptivo-Lanchonete'!BL29*$NB15</f>
        <v>0</v>
      </c>
      <c r="BM17" s="310">
        <f>IF($ND15&lt;=BM$2,1,0)*'PC-CT_Receptivo-Lanchonete'!BM29*$NB15</f>
        <v>0</v>
      </c>
      <c r="BN17" s="310">
        <f>IF($ND15&lt;=BN$2,1,0)*'PC-CT_Receptivo-Lanchonete'!BN29*$NB15</f>
        <v>0</v>
      </c>
      <c r="BO17" s="310">
        <f>IF($ND15&lt;=BO$2,1,0)*'PC-CT_Receptivo-Lanchonete'!BO29*$NB15</f>
        <v>0</v>
      </c>
      <c r="BP17" s="310">
        <f>IF($ND15&lt;=BP$2,1,0)*'PC-CT_Receptivo-Lanchonete'!BP29*$NB15</f>
        <v>0</v>
      </c>
      <c r="BQ17" s="310">
        <f>IF($ND15&lt;=BQ$2,1,0)*'PC-CT_Receptivo-Lanchonete'!BQ29*$NB15</f>
        <v>0</v>
      </c>
      <c r="BR17" s="310">
        <f>IF($ND15&lt;=BR$2,1,0)*'PC-CT_Receptivo-Lanchonete'!BR29*$NB15</f>
        <v>0</v>
      </c>
      <c r="BS17" s="310">
        <f>IF($ND15&lt;=BS$2,1,0)*'PC-CT_Receptivo-Lanchonete'!BS29*$NB15</f>
        <v>0</v>
      </c>
      <c r="BT17" s="310">
        <f>IF($ND15&lt;=BT$2,1,0)*'PC-CT_Receptivo-Lanchonete'!BT29*$NB15</f>
        <v>0</v>
      </c>
      <c r="BU17" s="310">
        <f>IF($ND15&lt;=BU$2,1,0)*'PC-CT_Receptivo-Lanchonete'!BU29*$NB15</f>
        <v>0</v>
      </c>
      <c r="BV17" s="310">
        <f>IF($ND15&lt;=BV$2,1,0)*'PC-CT_Receptivo-Lanchonete'!BV29*$NB15</f>
        <v>0</v>
      </c>
      <c r="BW17" s="310">
        <f>IF($ND15&lt;=BW$2,1,0)*'PC-CT_Receptivo-Lanchonete'!BW29*$NB15</f>
        <v>0</v>
      </c>
      <c r="BX17" s="310">
        <f>IF($ND15&lt;=BX$2,1,0)*'PC-CT_Receptivo-Lanchonete'!BX29*$NB15</f>
        <v>0</v>
      </c>
      <c r="BY17" s="310">
        <f>IF($ND15&lt;=BY$2,1,0)*'PC-CT_Receptivo-Lanchonete'!BY29*$NB15</f>
        <v>0</v>
      </c>
      <c r="BZ17" s="310">
        <f>IF($ND15&lt;=BZ$2,1,0)*'PC-CT_Receptivo-Lanchonete'!BZ29*$NB15</f>
        <v>0</v>
      </c>
      <c r="CA17" s="310">
        <f>IF($ND15&lt;=CA$2,1,0)*'PC-CT_Receptivo-Lanchonete'!CA29*$NB15</f>
        <v>0</v>
      </c>
      <c r="CB17" s="310">
        <f>IF($ND15&lt;=CB$2,1,0)*'PC-CT_Receptivo-Lanchonete'!CB29*$NB15</f>
        <v>0</v>
      </c>
      <c r="CC17" s="310">
        <f>IF($ND15&lt;=CC$2,1,0)*'PC-CT_Receptivo-Lanchonete'!CC29*$NB15</f>
        <v>0</v>
      </c>
      <c r="CD17" s="310">
        <f>IF($ND15&lt;=CD$2,1,0)*'PC-CT_Receptivo-Lanchonete'!CD29*$NB15</f>
        <v>0</v>
      </c>
      <c r="CE17" s="310">
        <f>IF($ND15&lt;=CE$2,1,0)*'PC-CT_Receptivo-Lanchonete'!CE29*$NB15</f>
        <v>0</v>
      </c>
      <c r="CF17" s="310">
        <f>IF($ND15&lt;=CF$2,1,0)*'PC-CT_Receptivo-Lanchonete'!CF29*$NB15</f>
        <v>0</v>
      </c>
      <c r="CG17" s="310">
        <f>IF($ND15&lt;=CG$2,1,0)*'PC-CT_Receptivo-Lanchonete'!CG29*$NB15</f>
        <v>0</v>
      </c>
      <c r="CH17" s="310">
        <f>IF($ND15&lt;=CH$2,1,0)*'PC-CT_Receptivo-Lanchonete'!CH29*$NB15</f>
        <v>0</v>
      </c>
      <c r="CI17" s="310">
        <f>IF($ND15&lt;=CI$2,1,0)*'PC-CT_Receptivo-Lanchonete'!CI29*$NB15</f>
        <v>0</v>
      </c>
      <c r="CJ17" s="310">
        <f>IF($ND15&lt;=CJ$2,1,0)*'PC-CT_Receptivo-Lanchonete'!CJ29*$NB15</f>
        <v>0</v>
      </c>
      <c r="CK17" s="310">
        <f>IF($ND15&lt;=CK$2,1,0)*'PC-CT_Receptivo-Lanchonete'!CK29*$NB15</f>
        <v>0</v>
      </c>
      <c r="CL17" s="310">
        <f>IF($ND15&lt;=CL$2,1,0)*'PC-CT_Receptivo-Lanchonete'!CL29*$NB15</f>
        <v>0</v>
      </c>
      <c r="CM17" s="310">
        <f>IF($ND15&lt;=CM$2,1,0)*'PC-CT_Receptivo-Lanchonete'!CM29*$NB15</f>
        <v>0</v>
      </c>
      <c r="CN17" s="310">
        <f>IF($ND15&lt;=CN$2,1,0)*'PC-CT_Receptivo-Lanchonete'!CN29*$NB15</f>
        <v>0</v>
      </c>
      <c r="CO17" s="310">
        <f>IF($ND15&lt;=CO$2,1,0)*'PC-CT_Receptivo-Lanchonete'!CO29*$NB15</f>
        <v>0</v>
      </c>
      <c r="CP17" s="310">
        <f>IF($ND15&lt;=CP$2,1,0)*'PC-CT_Receptivo-Lanchonete'!CP29*$NB15</f>
        <v>0</v>
      </c>
      <c r="CQ17" s="310">
        <f>IF($ND15&lt;=CQ$2,1,0)*'PC-CT_Receptivo-Lanchonete'!CQ29*$NB15</f>
        <v>0</v>
      </c>
      <c r="CR17" s="310">
        <f>IF($ND15&lt;=CR$2,1,0)*'PC-CT_Receptivo-Lanchonete'!CR29*$NB15</f>
        <v>0</v>
      </c>
      <c r="CS17" s="310">
        <f>IF($ND15&lt;=CS$2,1,0)*'PC-CT_Receptivo-Lanchonete'!CS29*$NB15</f>
        <v>0</v>
      </c>
      <c r="CT17" s="310">
        <f>IF($ND15&lt;=CT$2,1,0)*'PC-CT_Receptivo-Lanchonete'!CT29*$NB15</f>
        <v>0</v>
      </c>
      <c r="CU17" s="310">
        <f>IF($ND15&lt;=CU$2,1,0)*'PC-CT_Receptivo-Lanchonete'!CU29*$NB15</f>
        <v>0</v>
      </c>
      <c r="CV17" s="310">
        <f>IF($ND15&lt;=CV$2,1,0)*'PC-CT_Receptivo-Lanchonete'!CV29*$NB15</f>
        <v>0</v>
      </c>
      <c r="CW17" s="310">
        <f>IF($ND15&lt;=CW$2,1,0)*'PC-CT_Receptivo-Lanchonete'!CW29*$NB15</f>
        <v>0</v>
      </c>
      <c r="CX17" s="310">
        <f>IF($ND15&lt;=CX$2,1,0)*'PC-CT_Receptivo-Lanchonete'!CX29*$NB15</f>
        <v>0</v>
      </c>
      <c r="CY17" s="310">
        <f>IF($ND15&lt;=CY$2,1,0)*'PC-CT_Receptivo-Lanchonete'!CY29*$NB15</f>
        <v>0</v>
      </c>
      <c r="CZ17" s="310">
        <f>IF($ND15&lt;=CZ$2,1,0)*'PC-CT_Receptivo-Lanchonete'!CZ29*$NB15</f>
        <v>0</v>
      </c>
      <c r="DA17" s="310">
        <f>IF($ND15&lt;=DA$2,1,0)*'PC-CT_Receptivo-Lanchonete'!DA29*$NB15</f>
        <v>0</v>
      </c>
      <c r="DB17" s="310">
        <f>IF($ND15&lt;=DB$2,1,0)*'PC-CT_Receptivo-Lanchonete'!DB29*$NB15</f>
        <v>0</v>
      </c>
      <c r="DC17" s="310">
        <f>IF($ND15&lt;=DC$2,1,0)*'PC-CT_Receptivo-Lanchonete'!DC29*$NB15</f>
        <v>0</v>
      </c>
      <c r="DD17" s="310">
        <f>IF($ND15&lt;=DD$2,1,0)*'PC-CT_Receptivo-Lanchonete'!DD29*$NB15</f>
        <v>0</v>
      </c>
      <c r="DE17" s="310">
        <f>IF($ND15&lt;=DE$2,1,0)*'PC-CT_Receptivo-Lanchonete'!DE29*$NB15</f>
        <v>0</v>
      </c>
      <c r="DF17" s="310">
        <f>IF($ND15&lt;=DF$2,1,0)*'PC-CT_Receptivo-Lanchonete'!DF29*$NB15</f>
        <v>0</v>
      </c>
      <c r="DG17" s="310">
        <f>IF($ND15&lt;=DG$2,1,0)*'PC-CT_Receptivo-Lanchonete'!DG29*$NB15</f>
        <v>0</v>
      </c>
      <c r="DH17" s="310">
        <f>IF($ND15&lt;=DH$2,1,0)*'PC-CT_Receptivo-Lanchonete'!DH29*$NB15</f>
        <v>0</v>
      </c>
      <c r="DI17" s="310">
        <f>IF($ND15&lt;=DI$2,1,0)*'PC-CT_Receptivo-Lanchonete'!DI29*$NB15</f>
        <v>0</v>
      </c>
      <c r="DJ17" s="310">
        <f>IF($ND15&lt;=DJ$2,1,0)*'PC-CT_Receptivo-Lanchonete'!DJ29*$NB15</f>
        <v>0</v>
      </c>
      <c r="DK17" s="310">
        <f>IF($ND15&lt;=DK$2,1,0)*'PC-CT_Receptivo-Lanchonete'!DK29*$NB15</f>
        <v>0</v>
      </c>
      <c r="DL17" s="310">
        <f>IF($ND15&lt;=DL$2,1,0)*'PC-CT_Receptivo-Lanchonete'!DL29*$NB15</f>
        <v>0</v>
      </c>
      <c r="DM17" s="310">
        <f>IF($ND15&lt;=DM$2,1,0)*'PC-CT_Receptivo-Lanchonete'!DM29*$NB15</f>
        <v>0</v>
      </c>
      <c r="DN17" s="310">
        <f>IF($ND15&lt;=DN$2,1,0)*'PC-CT_Receptivo-Lanchonete'!DN29*$NB15</f>
        <v>0</v>
      </c>
      <c r="DO17" s="310">
        <f>IF($ND15&lt;=DO$2,1,0)*'PC-CT_Receptivo-Lanchonete'!DO29*$NB15</f>
        <v>0</v>
      </c>
      <c r="DP17" s="310">
        <f>IF($ND15&lt;=DP$2,1,0)*'PC-CT_Receptivo-Lanchonete'!DP29*$NB15</f>
        <v>0</v>
      </c>
      <c r="DQ17" s="310">
        <f>IF($ND15&lt;=DQ$2,1,0)*'PC-CT_Receptivo-Lanchonete'!DQ29*$NB15</f>
        <v>0</v>
      </c>
      <c r="DR17" s="310">
        <f>IF($ND15&lt;=DR$2,1,0)*'PC-CT_Receptivo-Lanchonete'!DR29*$NB15</f>
        <v>0</v>
      </c>
      <c r="DS17" s="310">
        <f>IF($ND15&lt;=DS$2,1,0)*'PC-CT_Receptivo-Lanchonete'!DS29*$NB15</f>
        <v>0</v>
      </c>
      <c r="DT17" s="310">
        <f>IF($ND15&lt;=DT$2,1,0)*'PC-CT_Receptivo-Lanchonete'!DT29*$NB15</f>
        <v>0</v>
      </c>
      <c r="DU17" s="310">
        <f>IF($ND15&lt;=DU$2,1,0)*'PC-CT_Receptivo-Lanchonete'!DU29*$NB15</f>
        <v>0</v>
      </c>
      <c r="DV17" s="310">
        <f>IF($ND15&lt;=DV$2,1,0)*'PC-CT_Receptivo-Lanchonete'!DV29*$NB15</f>
        <v>0</v>
      </c>
      <c r="DW17" s="310">
        <f>IF($ND15&lt;=DW$2,1,0)*'PC-CT_Receptivo-Lanchonete'!DW29*$NB15</f>
        <v>0</v>
      </c>
      <c r="DX17" s="310">
        <f>IF($ND15&lt;=DX$2,1,0)*'PC-CT_Receptivo-Lanchonete'!DX29*$NB15</f>
        <v>0</v>
      </c>
      <c r="DY17" s="310">
        <f>IF($ND15&lt;=DY$2,1,0)*'PC-CT_Receptivo-Lanchonete'!DY29*$NB15</f>
        <v>0</v>
      </c>
      <c r="DZ17" s="310">
        <f>IF($ND15&lt;=DZ$2,1,0)*'PC-CT_Receptivo-Lanchonete'!DZ29*$NB15</f>
        <v>0</v>
      </c>
      <c r="EA17" s="310">
        <f>IF($ND15&lt;=EA$2,1,0)*'PC-CT_Receptivo-Lanchonete'!EA29*$NB15</f>
        <v>0</v>
      </c>
      <c r="EB17" s="310">
        <f>IF($ND15&lt;=EB$2,1,0)*'PC-CT_Receptivo-Lanchonete'!EB29*$NB15</f>
        <v>0</v>
      </c>
      <c r="EC17" s="310">
        <f>IF($ND15&lt;=EC$2,1,0)*'PC-CT_Receptivo-Lanchonete'!EC29*$NB15</f>
        <v>0</v>
      </c>
      <c r="ED17" s="310">
        <f>IF($ND15&lt;=ED$2,1,0)*'PC-CT_Receptivo-Lanchonete'!ED29*$NB15</f>
        <v>0</v>
      </c>
      <c r="EE17" s="310">
        <f>IF($ND15&lt;=EE$2,1,0)*'PC-CT_Receptivo-Lanchonete'!EE29*$NB15</f>
        <v>0</v>
      </c>
      <c r="EF17" s="310">
        <f>IF($ND15&lt;=EF$2,1,0)*'PC-CT_Receptivo-Lanchonete'!EF29*$NB15</f>
        <v>0</v>
      </c>
      <c r="EG17" s="310">
        <f>IF($ND15&lt;=EG$2,1,0)*'PC-CT_Receptivo-Lanchonete'!EG29*$NB15</f>
        <v>0</v>
      </c>
      <c r="EH17" s="310">
        <f>IF($ND15&lt;=EH$2,1,0)*'PC-CT_Receptivo-Lanchonete'!EH29*$NB15</f>
        <v>0</v>
      </c>
      <c r="EI17" s="310">
        <f>IF($ND15&lt;=EI$2,1,0)*'PC-CT_Receptivo-Lanchonete'!EI29*$NB15</f>
        <v>0</v>
      </c>
      <c r="EJ17" s="310">
        <f>IF($ND15&lt;=EJ$2,1,0)*'PC-CT_Receptivo-Lanchonete'!EJ29*$NB15</f>
        <v>0</v>
      </c>
      <c r="EK17" s="310">
        <f>IF($ND15&lt;=EK$2,1,0)*'PC-CT_Receptivo-Lanchonete'!EK29*$NB15</f>
        <v>0</v>
      </c>
      <c r="EL17" s="310">
        <f>IF($ND15&lt;=EL$2,1,0)*'PC-CT_Receptivo-Lanchonete'!EL29*$NB15</f>
        <v>0</v>
      </c>
      <c r="EM17" s="310">
        <f>IF($ND15&lt;=EM$2,1,0)*'PC-CT_Receptivo-Lanchonete'!EM29*$NB15</f>
        <v>0</v>
      </c>
      <c r="EN17" s="310">
        <f>IF($ND15&lt;=EN$2,1,0)*'PC-CT_Receptivo-Lanchonete'!EN29*$NB15</f>
        <v>0</v>
      </c>
      <c r="EO17" s="310">
        <f>IF($ND15&lt;=EO$2,1,0)*'PC-CT_Receptivo-Lanchonete'!EO29*$NB15</f>
        <v>0</v>
      </c>
      <c r="EP17" s="310">
        <f>IF($ND15&lt;=EP$2,1,0)*'PC-CT_Receptivo-Lanchonete'!EP29*$NB15</f>
        <v>0</v>
      </c>
      <c r="EQ17" s="310">
        <f>IF($ND15&lt;=EQ$2,1,0)*'PC-CT_Receptivo-Lanchonete'!EQ29*$NB15</f>
        <v>0</v>
      </c>
      <c r="ER17" s="310">
        <f>IF($ND15&lt;=ER$2,1,0)*'PC-CT_Receptivo-Lanchonete'!ER29*$NB15</f>
        <v>0</v>
      </c>
      <c r="ES17" s="310">
        <f>IF($ND15&lt;=ES$2,1,0)*'PC-CT_Receptivo-Lanchonete'!ES29*$NB15</f>
        <v>0</v>
      </c>
      <c r="ET17" s="310">
        <f>IF($ND15&lt;=ET$2,1,0)*'PC-CT_Receptivo-Lanchonete'!ET29*$NB15</f>
        <v>0</v>
      </c>
      <c r="EU17" s="310">
        <f>IF($ND15&lt;=EU$2,1,0)*'PC-CT_Receptivo-Lanchonete'!EU29*$NB15</f>
        <v>0</v>
      </c>
      <c r="EV17" s="310">
        <f>IF($ND15&lt;=EV$2,1,0)*'PC-CT_Receptivo-Lanchonete'!EV29*$NB15</f>
        <v>0</v>
      </c>
      <c r="EW17" s="310">
        <f>IF($ND15&lt;=EW$2,1,0)*'PC-CT_Receptivo-Lanchonete'!EW29*$NB15</f>
        <v>0</v>
      </c>
      <c r="EX17" s="310">
        <f>IF($ND15&lt;=EX$2,1,0)*'PC-CT_Receptivo-Lanchonete'!EX29*$NB15</f>
        <v>0</v>
      </c>
      <c r="EY17" s="310">
        <f>IF($ND15&lt;=EY$2,1,0)*'PC-CT_Receptivo-Lanchonete'!EY29*$NB15</f>
        <v>0</v>
      </c>
      <c r="EZ17" s="310">
        <f>IF($ND15&lt;=EZ$2,1,0)*'PC-CT_Receptivo-Lanchonete'!EZ29*$NB15</f>
        <v>0</v>
      </c>
      <c r="FA17" s="310">
        <f>IF($ND15&lt;=FA$2,1,0)*'PC-CT_Receptivo-Lanchonete'!FA29*$NB15</f>
        <v>0</v>
      </c>
      <c r="FB17" s="310">
        <f>IF($ND15&lt;=FB$2,1,0)*'PC-CT_Receptivo-Lanchonete'!FB29*$NB15</f>
        <v>0</v>
      </c>
      <c r="FC17" s="310">
        <f>IF($ND15&lt;=FC$2,1,0)*'PC-CT_Receptivo-Lanchonete'!FC29*$NB15</f>
        <v>0</v>
      </c>
      <c r="FD17" s="310">
        <f>IF($ND15&lt;=FD$2,1,0)*'PC-CT_Receptivo-Lanchonete'!FD29*$NB15</f>
        <v>0</v>
      </c>
      <c r="FE17" s="310">
        <f>IF($ND15&lt;=FE$2,1,0)*'PC-CT_Receptivo-Lanchonete'!FE29*$NB15</f>
        <v>0</v>
      </c>
      <c r="FF17" s="310">
        <f>IF($ND15&lt;=FF$2,1,0)*'PC-CT_Receptivo-Lanchonete'!FF29*$NB15</f>
        <v>0</v>
      </c>
      <c r="FG17" s="310">
        <f>IF($ND15&lt;=FG$2,1,0)*'PC-CT_Receptivo-Lanchonete'!FG29*$NB15</f>
        <v>0</v>
      </c>
      <c r="FH17" s="310">
        <f>IF($ND15&lt;=FH$2,1,0)*'PC-CT_Receptivo-Lanchonete'!FH29*$NB15</f>
        <v>0</v>
      </c>
      <c r="FI17" s="310">
        <f>IF($ND15&lt;=FI$2,1,0)*'PC-CT_Receptivo-Lanchonete'!FI29*$NB15</f>
        <v>0</v>
      </c>
      <c r="FJ17" s="310">
        <f>IF($ND15&lt;=FJ$2,1,0)*'PC-CT_Receptivo-Lanchonete'!FJ29*$NB15</f>
        <v>0</v>
      </c>
      <c r="FK17" s="310">
        <f>IF($ND15&lt;=FK$2,1,0)*'PC-CT_Receptivo-Lanchonete'!FK29*$NB15</f>
        <v>0</v>
      </c>
      <c r="FL17" s="310">
        <f>IF($ND15&lt;=FL$2,1,0)*'PC-CT_Receptivo-Lanchonete'!FL29*$NB15</f>
        <v>0</v>
      </c>
      <c r="FM17" s="310">
        <f>IF($ND15&lt;=FM$2,1,0)*'PC-CT_Receptivo-Lanchonete'!FM29*$NB15</f>
        <v>0</v>
      </c>
      <c r="FN17" s="310">
        <f>IF($ND15&lt;=FN$2,1,0)*'PC-CT_Receptivo-Lanchonete'!FN29*$NB15</f>
        <v>0</v>
      </c>
      <c r="FO17" s="310">
        <f>IF($ND15&lt;=FO$2,1,0)*'PC-CT_Receptivo-Lanchonete'!FO29*$NB15</f>
        <v>0</v>
      </c>
      <c r="FP17" s="310">
        <f>IF($ND15&lt;=FP$2,1,0)*'PC-CT_Receptivo-Lanchonete'!FP29*$NB15</f>
        <v>0</v>
      </c>
      <c r="FQ17" s="310">
        <f>IF($ND15&lt;=FQ$2,1,0)*'PC-CT_Receptivo-Lanchonete'!FQ29*$NB15</f>
        <v>0</v>
      </c>
      <c r="FR17" s="310">
        <f>IF($ND15&lt;=FR$2,1,0)*'PC-CT_Receptivo-Lanchonete'!FR29*$NB15</f>
        <v>0</v>
      </c>
      <c r="FS17" s="310">
        <f>IF($ND15&lt;=FS$2,1,0)*'PC-CT_Receptivo-Lanchonete'!FS29*$NB15</f>
        <v>0</v>
      </c>
      <c r="FT17" s="310">
        <f>IF($ND15&lt;=FT$2,1,0)*'PC-CT_Receptivo-Lanchonete'!FT29*$NB15</f>
        <v>0</v>
      </c>
      <c r="FU17" s="310">
        <f>IF($ND15&lt;=FU$2,1,0)*'PC-CT_Receptivo-Lanchonete'!FU29*$NB15</f>
        <v>0</v>
      </c>
      <c r="FV17" s="310">
        <f>IF($ND15&lt;=FV$2,1,0)*'PC-CT_Receptivo-Lanchonete'!FV29*$NB15</f>
        <v>0</v>
      </c>
      <c r="FW17" s="310">
        <f>IF($ND15&lt;=FW$2,1,0)*'PC-CT_Receptivo-Lanchonete'!FW29*$NB15</f>
        <v>0</v>
      </c>
      <c r="FX17" s="310">
        <f>IF($ND15&lt;=FX$2,1,0)*'PC-CT_Receptivo-Lanchonete'!FX29*$NB15</f>
        <v>0</v>
      </c>
      <c r="FY17" s="310">
        <f>IF($ND15&lt;=FY$2,1,0)*'PC-CT_Receptivo-Lanchonete'!FY29*$NB15</f>
        <v>0</v>
      </c>
      <c r="FZ17" s="310">
        <f>IF($ND15&lt;=FZ$2,1,0)*'PC-CT_Receptivo-Lanchonete'!FZ29*$NB15</f>
        <v>0</v>
      </c>
      <c r="GA17" s="310">
        <f>IF($ND15&lt;=GA$2,1,0)*'PC-CT_Receptivo-Lanchonete'!GA29*$NB15</f>
        <v>0</v>
      </c>
      <c r="GB17" s="310">
        <f>IF($ND15&lt;=GB$2,1,0)*'PC-CT_Receptivo-Lanchonete'!GB29*$NB15</f>
        <v>0</v>
      </c>
      <c r="GC17" s="310">
        <f>IF($ND15&lt;=GC$2,1,0)*'PC-CT_Receptivo-Lanchonete'!GC29*$NB15</f>
        <v>0</v>
      </c>
      <c r="GD17" s="310">
        <f>IF($ND15&lt;=GD$2,1,0)*'PC-CT_Receptivo-Lanchonete'!GD29*$NB15</f>
        <v>0</v>
      </c>
      <c r="GE17" s="310">
        <f>IF($ND15&lt;=GE$2,1,0)*'PC-CT_Receptivo-Lanchonete'!GE29*$NB15</f>
        <v>0</v>
      </c>
      <c r="GF17" s="310">
        <f>IF($ND15&lt;=GF$2,1,0)*'PC-CT_Receptivo-Lanchonete'!GF29*$NB15</f>
        <v>0</v>
      </c>
      <c r="GG17" s="310">
        <f>IF($ND15&lt;=GG$2,1,0)*'PC-CT_Receptivo-Lanchonete'!GG29*$NB15</f>
        <v>0</v>
      </c>
      <c r="GH17" s="310">
        <f>IF($ND15&lt;=GH$2,1,0)*'PC-CT_Receptivo-Lanchonete'!GH29*$NB15</f>
        <v>0</v>
      </c>
      <c r="GI17" s="310">
        <f>IF($ND15&lt;=GI$2,1,0)*'PC-CT_Receptivo-Lanchonete'!GI29*$NB15</f>
        <v>0</v>
      </c>
      <c r="GJ17" s="310">
        <f>IF($ND15&lt;=GJ$2,1,0)*'PC-CT_Receptivo-Lanchonete'!GJ29*$NB15</f>
        <v>0</v>
      </c>
      <c r="GK17" s="310">
        <f>IF($ND15&lt;=GK$2,1,0)*'PC-CT_Receptivo-Lanchonete'!GK29*$NB15</f>
        <v>0</v>
      </c>
      <c r="GL17" s="310">
        <f>IF($ND15&lt;=GL$2,1,0)*'PC-CT_Receptivo-Lanchonete'!GL29*$NB15</f>
        <v>0</v>
      </c>
      <c r="GM17" s="310">
        <f>IF($ND15&lt;=GM$2,1,0)*'PC-CT_Receptivo-Lanchonete'!GM29*$NB15</f>
        <v>0</v>
      </c>
      <c r="GN17" s="310">
        <f>IF($ND15&lt;=GN$2,1,0)*'PC-CT_Receptivo-Lanchonete'!GN29*$NB15</f>
        <v>0</v>
      </c>
      <c r="GO17" s="310">
        <f>IF($ND15&lt;=GO$2,1,0)*'PC-CT_Receptivo-Lanchonete'!GO29*$NB15</f>
        <v>0</v>
      </c>
      <c r="GP17" s="310">
        <f>IF($ND15&lt;=GP$2,1,0)*'PC-CT_Receptivo-Lanchonete'!GP29*$NB15</f>
        <v>0</v>
      </c>
      <c r="GQ17" s="310">
        <f>IF($ND15&lt;=GQ$2,1,0)*'PC-CT_Receptivo-Lanchonete'!GQ29*$NB15</f>
        <v>0</v>
      </c>
      <c r="GR17" s="310">
        <f>IF($ND15&lt;=GR$2,1,0)*'PC-CT_Receptivo-Lanchonete'!GR29*$NB15</f>
        <v>0</v>
      </c>
      <c r="GS17" s="310">
        <f>IF($ND15&lt;=GS$2,1,0)*'PC-CT_Receptivo-Lanchonete'!GS29*$NB15</f>
        <v>0</v>
      </c>
      <c r="GT17" s="310">
        <f>IF($ND15&lt;=GT$2,1,0)*'PC-CT_Receptivo-Lanchonete'!GT29*$NB15</f>
        <v>0</v>
      </c>
      <c r="GU17" s="310">
        <f>IF($ND15&lt;=GU$2,1,0)*'PC-CT_Receptivo-Lanchonete'!GU29*$NB15</f>
        <v>0</v>
      </c>
      <c r="GV17" s="310">
        <f>IF($ND15&lt;=GV$2,1,0)*'PC-CT_Receptivo-Lanchonete'!GV29*$NB15</f>
        <v>0</v>
      </c>
      <c r="GW17" s="310">
        <f>IF($ND15&lt;=GW$2,1,0)*'PC-CT_Receptivo-Lanchonete'!GW29*$NB15</f>
        <v>0</v>
      </c>
      <c r="GX17" s="310">
        <f>IF($ND15&lt;=GX$2,1,0)*'PC-CT_Receptivo-Lanchonete'!GX29*$NB15</f>
        <v>0</v>
      </c>
      <c r="GY17" s="310">
        <f>IF($ND15&lt;=GY$2,1,0)*'PC-CT_Receptivo-Lanchonete'!GY29*$NB15</f>
        <v>0</v>
      </c>
      <c r="GZ17" s="310">
        <f>IF($ND15&lt;=GZ$2,1,0)*'PC-CT_Receptivo-Lanchonete'!GZ29*$NB15</f>
        <v>0</v>
      </c>
      <c r="HA17" s="310">
        <f>IF($ND15&lt;=HA$2,1,0)*'PC-CT_Receptivo-Lanchonete'!HA29*$NB15</f>
        <v>0</v>
      </c>
      <c r="HB17" s="310">
        <f>IF($ND15&lt;=HB$2,1,0)*'PC-CT_Receptivo-Lanchonete'!HB29*$NB15</f>
        <v>0</v>
      </c>
      <c r="HC17" s="310">
        <f>IF($ND15&lt;=HC$2,1,0)*'PC-CT_Receptivo-Lanchonete'!HC29*$NB15</f>
        <v>0</v>
      </c>
      <c r="HD17" s="310">
        <f>IF($ND15&lt;=HD$2,1,0)*'PC-CT_Receptivo-Lanchonete'!HD29*$NB15</f>
        <v>0</v>
      </c>
      <c r="HE17" s="310">
        <f>IF($ND15&lt;=HE$2,1,0)*'PC-CT_Receptivo-Lanchonete'!HE29*$NB15</f>
        <v>0</v>
      </c>
      <c r="HF17" s="310">
        <f>IF($ND15&lt;=HF$2,1,0)*'PC-CT_Receptivo-Lanchonete'!HF29*$NB15</f>
        <v>0</v>
      </c>
      <c r="HG17" s="310">
        <f>IF($ND15&lt;=HG$2,1,0)*'PC-CT_Receptivo-Lanchonete'!HG29*$NB15</f>
        <v>0</v>
      </c>
      <c r="HH17" s="310">
        <f>IF($ND15&lt;=HH$2,1,0)*'PC-CT_Receptivo-Lanchonete'!HH29*$NB15</f>
        <v>0</v>
      </c>
      <c r="HI17" s="310">
        <f>IF($ND15&lt;=HI$2,1,0)*'PC-CT_Receptivo-Lanchonete'!HI29*$NB15</f>
        <v>0</v>
      </c>
      <c r="HJ17" s="310">
        <f>IF($ND15&lt;=HJ$2,1,0)*'PC-CT_Receptivo-Lanchonete'!HJ29*$NB15</f>
        <v>0</v>
      </c>
      <c r="HK17" s="310">
        <f>IF($ND15&lt;=HK$2,1,0)*'PC-CT_Receptivo-Lanchonete'!HK29*$NB15</f>
        <v>0</v>
      </c>
      <c r="HL17" s="310">
        <f>IF($ND15&lt;=HL$2,1,0)*'PC-CT_Receptivo-Lanchonete'!HL29*$NB15</f>
        <v>0</v>
      </c>
      <c r="HM17" s="310">
        <f>IF($ND15&lt;=HM$2,1,0)*'PC-CT_Receptivo-Lanchonete'!HM29*$NB15</f>
        <v>0</v>
      </c>
      <c r="HN17" s="310">
        <f>IF($ND15&lt;=HN$2,1,0)*'PC-CT_Receptivo-Lanchonete'!HN29*$NB15</f>
        <v>0</v>
      </c>
      <c r="HO17" s="310">
        <f>IF($ND15&lt;=HO$2,1,0)*'PC-CT_Receptivo-Lanchonete'!HO29*$NB15</f>
        <v>0</v>
      </c>
      <c r="HP17" s="310">
        <f>IF($ND15&lt;=HP$2,1,0)*'PC-CT_Receptivo-Lanchonete'!HP29*$NB15</f>
        <v>0</v>
      </c>
      <c r="HQ17" s="310">
        <f>IF($ND15&lt;=HQ$2,1,0)*'PC-CT_Receptivo-Lanchonete'!HQ29*$NB15</f>
        <v>0</v>
      </c>
      <c r="HR17" s="310">
        <f>IF($ND15&lt;=HR$2,1,0)*'PC-CT_Receptivo-Lanchonete'!HR29*$NB15</f>
        <v>0</v>
      </c>
      <c r="HS17" s="310">
        <f>IF($ND15&lt;=HS$2,1,0)*'PC-CT_Receptivo-Lanchonete'!HS29*$NB15</f>
        <v>0</v>
      </c>
      <c r="HT17" s="310">
        <f>IF($ND15&lt;=HT$2,1,0)*'PC-CT_Receptivo-Lanchonete'!HT29*$NB15</f>
        <v>0</v>
      </c>
      <c r="HU17" s="310">
        <f>IF($ND15&lt;=HU$2,1,0)*'PC-CT_Receptivo-Lanchonete'!HU29*$NB15</f>
        <v>0</v>
      </c>
      <c r="HV17" s="310">
        <f>IF($ND15&lt;=HV$2,1,0)*'PC-CT_Receptivo-Lanchonete'!HV29*$NB15</f>
        <v>0</v>
      </c>
      <c r="HW17" s="310">
        <f>IF($ND15&lt;=HW$2,1,0)*'PC-CT_Receptivo-Lanchonete'!HW29*$NB15</f>
        <v>0</v>
      </c>
      <c r="HX17" s="310">
        <f>IF($ND15&lt;=HX$2,1,0)*'PC-CT_Receptivo-Lanchonete'!HX29*$NB15</f>
        <v>0</v>
      </c>
      <c r="HY17" s="310">
        <f>IF($ND15&lt;=HY$2,1,0)*'PC-CT_Receptivo-Lanchonete'!HY29*$NB15</f>
        <v>0</v>
      </c>
      <c r="HZ17" s="310">
        <f>IF($ND15&lt;=HZ$2,1,0)*'PC-CT_Receptivo-Lanchonete'!HZ29*$NB15</f>
        <v>0</v>
      </c>
      <c r="IA17" s="310">
        <f>IF($ND15&lt;=IA$2,1,0)*'PC-CT_Receptivo-Lanchonete'!IA29*$NB15</f>
        <v>0</v>
      </c>
      <c r="IB17" s="310">
        <f>IF($ND15&lt;=IB$2,1,0)*'PC-CT_Receptivo-Lanchonete'!IB29*$NB15</f>
        <v>0</v>
      </c>
      <c r="IC17" s="310">
        <f>IF($ND15&lt;=IC$2,1,0)*'PC-CT_Receptivo-Lanchonete'!IC29*$NB15</f>
        <v>0</v>
      </c>
      <c r="ID17" s="310">
        <f>IF($ND15&lt;=ID$2,1,0)*'PC-CT_Receptivo-Lanchonete'!ID29*$NB15</f>
        <v>0</v>
      </c>
      <c r="IE17" s="310">
        <f>IF($ND15&lt;=IE$2,1,0)*'PC-CT_Receptivo-Lanchonete'!IE29*$NB15</f>
        <v>0</v>
      </c>
      <c r="IF17" s="310">
        <f>IF($ND15&lt;=IF$2,1,0)*'PC-CT_Receptivo-Lanchonete'!IF29*$NB15</f>
        <v>0</v>
      </c>
      <c r="IG17" s="310">
        <f>IF($ND15&lt;=IG$2,1,0)*'PC-CT_Receptivo-Lanchonete'!IG29*$NB15</f>
        <v>0</v>
      </c>
      <c r="IH17" s="310">
        <f>IF($ND15&lt;=IH$2,1,0)*'PC-CT_Receptivo-Lanchonete'!IH29*$NB15</f>
        <v>0</v>
      </c>
      <c r="II17" s="310">
        <f>IF($ND15&lt;=II$2,1,0)*'PC-CT_Receptivo-Lanchonete'!II29*$NB15</f>
        <v>0</v>
      </c>
      <c r="IJ17" s="310">
        <f>IF($ND15&lt;=IJ$2,1,0)*'PC-CT_Receptivo-Lanchonete'!IJ29*$NB15</f>
        <v>0</v>
      </c>
      <c r="IK17" s="310">
        <f>IF($ND15&lt;=IK$2,1,0)*'PC-CT_Receptivo-Lanchonete'!IK29*$NB15</f>
        <v>0</v>
      </c>
      <c r="IL17" s="310">
        <f>IF($ND15&lt;=IL$2,1,0)*'PC-CT_Receptivo-Lanchonete'!IL29*$NB15</f>
        <v>0</v>
      </c>
      <c r="IM17" s="310">
        <f>IF($ND15&lt;=IM$2,1,0)*'PC-CT_Receptivo-Lanchonete'!IM29*$NB15</f>
        <v>0</v>
      </c>
      <c r="IN17" s="310">
        <f>IF($ND15&lt;=IN$2,1,0)*'PC-CT_Receptivo-Lanchonete'!IN29*$NB15</f>
        <v>0</v>
      </c>
      <c r="IO17" s="310">
        <f>IF($ND15&lt;=IO$2,1,0)*'PC-CT_Receptivo-Lanchonete'!IO29*$NB15</f>
        <v>0</v>
      </c>
      <c r="IP17" s="310">
        <f>IF($ND15&lt;=IP$2,1,0)*'PC-CT_Receptivo-Lanchonete'!IP29*$NB15</f>
        <v>0</v>
      </c>
      <c r="IQ17" s="310">
        <f>IF($ND15&lt;=IQ$2,1,0)*'PC-CT_Receptivo-Lanchonete'!IQ29*$NB15</f>
        <v>0</v>
      </c>
      <c r="IR17" s="310">
        <f>IF($ND15&lt;=IR$2,1,0)*'PC-CT_Receptivo-Lanchonete'!IR29*$NB15</f>
        <v>0</v>
      </c>
      <c r="IS17" s="310">
        <f>IF($ND15&lt;=IS$2,1,0)*'PC-CT_Receptivo-Lanchonete'!IS29*$NB15</f>
        <v>0</v>
      </c>
      <c r="IT17" s="310">
        <f>IF($ND15&lt;=IT$2,1,0)*'PC-CT_Receptivo-Lanchonete'!IT29*$NB15</f>
        <v>0</v>
      </c>
      <c r="IU17" s="310">
        <f>IF($ND15&lt;=IU$2,1,0)*'PC-CT_Receptivo-Lanchonete'!IU29*$NB15</f>
        <v>0</v>
      </c>
      <c r="IV17" s="310">
        <f>IF($ND15&lt;=IV$2,1,0)*'PC-CT_Receptivo-Lanchonete'!IV29*$NB15</f>
        <v>0</v>
      </c>
      <c r="IW17" s="310">
        <f>IF($ND15&lt;=IW$2,1,0)*'PC-CT_Receptivo-Lanchonete'!IW29*$NB15</f>
        <v>0</v>
      </c>
      <c r="IX17" s="310">
        <f>IF($ND15&lt;=IX$2,1,0)*'PC-CT_Receptivo-Lanchonete'!IX29*$NB15</f>
        <v>0</v>
      </c>
      <c r="IY17" s="310">
        <f>IF($ND15&lt;=IY$2,1,0)*'PC-CT_Receptivo-Lanchonete'!IY29*$NB15</f>
        <v>0</v>
      </c>
      <c r="IZ17" s="310">
        <f>IF($ND15&lt;=IZ$2,1,0)*'PC-CT_Receptivo-Lanchonete'!IZ29*$NB15</f>
        <v>0</v>
      </c>
      <c r="JA17" s="310">
        <f>IF($ND15&lt;=JA$2,1,0)*'PC-CT_Receptivo-Lanchonete'!JA29*$NB15</f>
        <v>0</v>
      </c>
      <c r="JB17" s="310">
        <f>IF($ND15&lt;=JB$2,1,0)*'PC-CT_Receptivo-Lanchonete'!JB29*$NB15</f>
        <v>0</v>
      </c>
      <c r="JC17" s="310">
        <f>IF($ND15&lt;=JC$2,1,0)*'PC-CT_Receptivo-Lanchonete'!JC29*$NB15</f>
        <v>0</v>
      </c>
      <c r="JD17" s="310">
        <f>IF($ND15&lt;=JD$2,1,0)*'PC-CT_Receptivo-Lanchonete'!JD29*$NB15</f>
        <v>0</v>
      </c>
      <c r="JE17" s="310">
        <f>IF($ND15&lt;=JE$2,1,0)*'PC-CT_Receptivo-Lanchonete'!JE29*$NB15</f>
        <v>0</v>
      </c>
      <c r="JF17" s="310">
        <f>IF($ND15&lt;=JF$2,1,0)*'PC-CT_Receptivo-Lanchonete'!JF29*$NB15</f>
        <v>0</v>
      </c>
      <c r="JG17" s="310">
        <f>IF($ND15&lt;=JG$2,1,0)*'PC-CT_Receptivo-Lanchonete'!JG29*$NB15</f>
        <v>0</v>
      </c>
      <c r="JH17" s="310">
        <f>IF($ND15&lt;=JH$2,1,0)*'PC-CT_Receptivo-Lanchonete'!JH29*$NB15</f>
        <v>0</v>
      </c>
      <c r="JI17" s="310">
        <f>IF($ND15&lt;=JI$2,1,0)*'PC-CT_Receptivo-Lanchonete'!JI29*$NB15</f>
        <v>0</v>
      </c>
      <c r="JJ17" s="310">
        <f>IF($ND15&lt;=JJ$2,1,0)*'PC-CT_Receptivo-Lanchonete'!JJ29*$NB15</f>
        <v>0</v>
      </c>
      <c r="JK17" s="310">
        <f>IF($ND15&lt;=JK$2,1,0)*'PC-CT_Receptivo-Lanchonete'!JK29*$NB15</f>
        <v>0</v>
      </c>
      <c r="JL17" s="310">
        <f>IF($ND15&lt;=JL$2,1,0)*'PC-CT_Receptivo-Lanchonete'!JL29*$NB15</f>
        <v>0</v>
      </c>
      <c r="JM17" s="310">
        <f>IF($ND15&lt;=JM$2,1,0)*'PC-CT_Receptivo-Lanchonete'!JM29*$NB15</f>
        <v>0</v>
      </c>
      <c r="JN17" s="310">
        <f>IF($ND15&lt;=JN$2,1,0)*'PC-CT_Receptivo-Lanchonete'!JN29*$NB15</f>
        <v>0</v>
      </c>
      <c r="JO17" s="310">
        <f>IF($ND15&lt;=JO$2,1,0)*'PC-CT_Receptivo-Lanchonete'!JO29*$NB15</f>
        <v>0</v>
      </c>
      <c r="JP17" s="310">
        <f>IF($ND15&lt;=JP$2,1,0)*'PC-CT_Receptivo-Lanchonete'!JP29*$NB15</f>
        <v>0</v>
      </c>
      <c r="JQ17" s="310">
        <f>IF($ND15&lt;=JQ$2,1,0)*'PC-CT_Receptivo-Lanchonete'!JQ29*$NB15</f>
        <v>0</v>
      </c>
      <c r="JR17" s="310">
        <f>IF($ND15&lt;=JR$2,1,0)*'PC-CT_Receptivo-Lanchonete'!JR29*$NB15</f>
        <v>0</v>
      </c>
      <c r="JS17" s="310">
        <f>IF($ND15&lt;=JS$2,1,0)*'PC-CT_Receptivo-Lanchonete'!JS29*$NB15</f>
        <v>0</v>
      </c>
      <c r="JT17" s="310">
        <f>IF($ND15&lt;=JT$2,1,0)*'PC-CT_Receptivo-Lanchonete'!JT29*$NB15</f>
        <v>0</v>
      </c>
      <c r="JU17" s="310">
        <f>IF($ND15&lt;=JU$2,1,0)*'PC-CT_Receptivo-Lanchonete'!JU29*$NB15</f>
        <v>0</v>
      </c>
      <c r="JV17" s="310">
        <f>IF($ND15&lt;=JV$2,1,0)*'PC-CT_Receptivo-Lanchonete'!JV29*$NB15</f>
        <v>0</v>
      </c>
      <c r="JW17" s="310">
        <f>IF($ND15&lt;=JW$2,1,0)*'PC-CT_Receptivo-Lanchonete'!JW29*$NB15</f>
        <v>0</v>
      </c>
      <c r="JX17" s="310">
        <f>IF($ND15&lt;=JX$2,1,0)*'PC-CT_Receptivo-Lanchonete'!JX29*$NB15</f>
        <v>0</v>
      </c>
      <c r="JY17" s="310">
        <f>IF($ND15&lt;=JY$2,1,0)*'PC-CT_Receptivo-Lanchonete'!JY29*$NB15</f>
        <v>0</v>
      </c>
      <c r="JZ17" s="310">
        <f>IF($ND15&lt;=JZ$2,1,0)*'PC-CT_Receptivo-Lanchonete'!JZ29*$NB15</f>
        <v>0</v>
      </c>
      <c r="KA17" s="310">
        <f>IF($ND15&lt;=KA$2,1,0)*'PC-CT_Receptivo-Lanchonete'!KA29*$NB15</f>
        <v>0</v>
      </c>
      <c r="KB17" s="310">
        <f>IF($ND15&lt;=KB$2,1,0)*'PC-CT_Receptivo-Lanchonete'!KB29*$NB15</f>
        <v>0</v>
      </c>
      <c r="KC17" s="310">
        <f>IF($ND15&lt;=KC$2,1,0)*'PC-CT_Receptivo-Lanchonete'!KC29*$NB15</f>
        <v>0</v>
      </c>
      <c r="KD17" s="310">
        <f>IF($ND15&lt;=KD$2,1,0)*'PC-CT_Receptivo-Lanchonete'!KD29*$NB15</f>
        <v>0</v>
      </c>
      <c r="KE17" s="310">
        <f>IF($ND15&lt;=KE$2,1,0)*'PC-CT_Receptivo-Lanchonete'!KE29*$NB15</f>
        <v>0</v>
      </c>
      <c r="KF17" s="310">
        <f>IF($ND15&lt;=KF$2,1,0)*'PC-CT_Receptivo-Lanchonete'!KF29*$NB15</f>
        <v>0</v>
      </c>
      <c r="KG17" s="310">
        <f>IF($ND15&lt;=KG$2,1,0)*'PC-CT_Receptivo-Lanchonete'!KG29*$NB15</f>
        <v>0</v>
      </c>
      <c r="KH17" s="310">
        <f>IF($ND15&lt;=KH$2,1,0)*'PC-CT_Receptivo-Lanchonete'!KH29*$NB15</f>
        <v>0</v>
      </c>
      <c r="KI17" s="310">
        <f>IF($ND15&lt;=KI$2,1,0)*'PC-CT_Receptivo-Lanchonete'!KI29*$NB15</f>
        <v>0</v>
      </c>
      <c r="KJ17" s="310">
        <f>IF($ND15&lt;=KJ$2,1,0)*'PC-CT_Receptivo-Lanchonete'!KJ29*$NB15</f>
        <v>0</v>
      </c>
      <c r="KK17" s="310">
        <f>IF($ND15&lt;=KK$2,1,0)*'PC-CT_Receptivo-Lanchonete'!KK29*$NB15</f>
        <v>0</v>
      </c>
      <c r="KL17" s="310">
        <f>IF($ND15&lt;=KL$2,1,0)*'PC-CT_Receptivo-Lanchonete'!KL29*$NB15</f>
        <v>0</v>
      </c>
      <c r="KM17" s="310">
        <f>IF($ND15&lt;=KM$2,1,0)*'PC-CT_Receptivo-Lanchonete'!KM29*$NB15</f>
        <v>0</v>
      </c>
      <c r="KN17" s="310">
        <f>IF($ND15&lt;=KN$2,1,0)*'PC-CT_Receptivo-Lanchonete'!KN29*$NB15</f>
        <v>0</v>
      </c>
      <c r="KO17" s="310">
        <f>IF($ND15&lt;=KO$2,1,0)*'PC-CT_Receptivo-Lanchonete'!KO29*$NB15</f>
        <v>0</v>
      </c>
      <c r="KP17" s="310">
        <f>IF($ND15&lt;=KP$2,1,0)*'PC-CT_Receptivo-Lanchonete'!KP29*$NB15</f>
        <v>0</v>
      </c>
      <c r="KQ17" s="310">
        <f>IF($ND15&lt;=KQ$2,1,0)*'PC-CT_Receptivo-Lanchonete'!KQ29*$NB15</f>
        <v>0</v>
      </c>
      <c r="KR17" s="310">
        <f>IF($ND15&lt;=KR$2,1,0)*'PC-CT_Receptivo-Lanchonete'!KR29*$NB15</f>
        <v>0</v>
      </c>
      <c r="KS17" s="310">
        <f>IF($ND15&lt;=KS$2,1,0)*'PC-CT_Receptivo-Lanchonete'!KS29*$NB15</f>
        <v>0</v>
      </c>
      <c r="KT17" s="310">
        <f>IF($ND15&lt;=KT$2,1,0)*'PC-CT_Receptivo-Lanchonete'!KT29*$NB15</f>
        <v>0</v>
      </c>
      <c r="KU17" s="310">
        <f>IF($ND15&lt;=KU$2,1,0)*'PC-CT_Receptivo-Lanchonete'!KU29*$NB15</f>
        <v>0</v>
      </c>
      <c r="KV17" s="310">
        <f>IF($ND15&lt;=KV$2,1,0)*'PC-CT_Receptivo-Lanchonete'!KV29*$NB15</f>
        <v>0</v>
      </c>
      <c r="KW17" s="310">
        <f>IF($ND15&lt;=KW$2,1,0)*'PC-CT_Receptivo-Lanchonete'!KW29*$NB15</f>
        <v>0</v>
      </c>
      <c r="KX17" s="310">
        <f>IF($ND15&lt;=KX$2,1,0)*'PC-CT_Receptivo-Lanchonete'!KX29*$NB15</f>
        <v>0</v>
      </c>
      <c r="KY17" s="310">
        <f>IF($ND15&lt;=KY$2,1,0)*'PC-CT_Receptivo-Lanchonete'!KY29*$NB15</f>
        <v>0</v>
      </c>
      <c r="KZ17" s="310">
        <f>IF($ND15&lt;=KZ$2,1,0)*'PC-CT_Receptivo-Lanchonete'!KZ29*$NB15</f>
        <v>0</v>
      </c>
      <c r="LA17" s="310">
        <f>IF($ND15&lt;=LA$2,1,0)*'PC-CT_Receptivo-Lanchonete'!LA29*$NB15</f>
        <v>0</v>
      </c>
      <c r="LB17" s="310">
        <f>IF($ND15&lt;=LB$2,1,0)*'PC-CT_Receptivo-Lanchonete'!LB29*$NB15</f>
        <v>0</v>
      </c>
      <c r="LC17" s="310">
        <f>IF($ND15&lt;=LC$2,1,0)*'PC-CT_Receptivo-Lanchonete'!LC29*$NB15</f>
        <v>0</v>
      </c>
      <c r="LD17" s="310">
        <f>IF($ND15&lt;=LD$2,1,0)*'PC-CT_Receptivo-Lanchonete'!LD29*$NB15</f>
        <v>0</v>
      </c>
      <c r="LE17" s="310">
        <f>IF($ND15&lt;=LE$2,1,0)*'PC-CT_Receptivo-Lanchonete'!LE29*$NB15</f>
        <v>0</v>
      </c>
      <c r="LF17" s="310">
        <f>IF($ND15&lt;=LF$2,1,0)*'PC-CT_Receptivo-Lanchonete'!LF29*$NB15</f>
        <v>0</v>
      </c>
      <c r="LG17" s="310">
        <f>IF($ND15&lt;=LG$2,1,0)*'PC-CT_Receptivo-Lanchonete'!LG29*$NB15</f>
        <v>0</v>
      </c>
      <c r="LH17" s="310">
        <f>IF($ND15&lt;=LH$2,1,0)*'PC-CT_Receptivo-Lanchonete'!LH29*$NB15</f>
        <v>0</v>
      </c>
      <c r="LI17" s="310">
        <f>IF($ND15&lt;=LI$2,1,0)*'PC-CT_Receptivo-Lanchonete'!LI29*$NB15</f>
        <v>0</v>
      </c>
      <c r="LJ17" s="310">
        <f>IF($ND15&lt;=LJ$2,1,0)*'PC-CT_Receptivo-Lanchonete'!LJ29*$NB15</f>
        <v>0</v>
      </c>
      <c r="LK17" s="310">
        <f>IF($ND15&lt;=LK$2,1,0)*'PC-CT_Receptivo-Lanchonete'!LK29*$NB15</f>
        <v>0</v>
      </c>
      <c r="LL17" s="310">
        <f>IF($ND15&lt;=LL$2,1,0)*'PC-CT_Receptivo-Lanchonete'!LL29*$NB15</f>
        <v>0</v>
      </c>
      <c r="LM17" s="310">
        <f>IF($ND15&lt;=LM$2,1,0)*'PC-CT_Receptivo-Lanchonete'!LM29*$NB15</f>
        <v>0</v>
      </c>
      <c r="LN17" s="310">
        <f>IF($ND15&lt;=LN$2,1,0)*'PC-CT_Receptivo-Lanchonete'!LN29*$NB15</f>
        <v>0</v>
      </c>
      <c r="LO17" s="310">
        <f>IF($ND15&lt;=LO$2,1,0)*'PC-CT_Receptivo-Lanchonete'!LO29*$NB15</f>
        <v>0</v>
      </c>
      <c r="LP17" s="310">
        <f>IF($ND15&lt;=LP$2,1,0)*'PC-CT_Receptivo-Lanchonete'!LP29*$NB15</f>
        <v>0</v>
      </c>
      <c r="LQ17" s="310">
        <f>IF($ND15&lt;=LQ$2,1,0)*'PC-CT_Receptivo-Lanchonete'!LQ29*$NB15</f>
        <v>0</v>
      </c>
      <c r="LR17" s="310">
        <f>IF($ND15&lt;=LR$2,1,0)*'PC-CT_Receptivo-Lanchonete'!LR29*$NB15</f>
        <v>0</v>
      </c>
      <c r="LS17" s="310">
        <f>IF($ND15&lt;=LS$2,1,0)*'PC-CT_Receptivo-Lanchonete'!LS29*$NB15</f>
        <v>0</v>
      </c>
      <c r="LT17" s="310">
        <f>IF($ND15&lt;=LT$2,1,0)*'PC-CT_Receptivo-Lanchonete'!LT29*$NB15</f>
        <v>0</v>
      </c>
      <c r="LU17" s="310">
        <f>IF($ND15&lt;=LU$2,1,0)*'PC-CT_Receptivo-Lanchonete'!LU29*$NB15</f>
        <v>0</v>
      </c>
      <c r="LV17" s="310">
        <f>IF($ND15&lt;=LV$2,1,0)*'PC-CT_Receptivo-Lanchonete'!LV29*$NB15</f>
        <v>0</v>
      </c>
      <c r="LW17" s="310">
        <f>IF($ND15&lt;=LW$2,1,0)*'PC-CT_Receptivo-Lanchonete'!LW29*$NB15</f>
        <v>0</v>
      </c>
      <c r="LX17" s="310">
        <f>IF($ND15&lt;=LX$2,1,0)*'PC-CT_Receptivo-Lanchonete'!LX29*$NB15</f>
        <v>0</v>
      </c>
      <c r="LY17" s="310">
        <f>IF($ND15&lt;=LY$2,1,0)*'PC-CT_Receptivo-Lanchonete'!LY29*$NB15</f>
        <v>0</v>
      </c>
      <c r="LZ17" s="310">
        <f>IF($ND15&lt;=LZ$2,1,0)*'PC-CT_Receptivo-Lanchonete'!LZ29*$NB15</f>
        <v>0</v>
      </c>
      <c r="MA17" s="310">
        <f>IF($ND15&lt;=MA$2,1,0)*'PC-CT_Receptivo-Lanchonete'!MA29*$NB15</f>
        <v>0</v>
      </c>
      <c r="MB17" s="310">
        <f>IF($ND15&lt;=MB$2,1,0)*'PC-CT_Receptivo-Lanchonete'!MB29*$NB15</f>
        <v>0</v>
      </c>
      <c r="MC17" s="310">
        <f>IF($ND15&lt;=MC$2,1,0)*'PC-CT_Receptivo-Lanchonete'!MC29*$NB15</f>
        <v>0</v>
      </c>
      <c r="MD17" s="310">
        <f>IF($ND15&lt;=MD$2,1,0)*'PC-CT_Receptivo-Lanchonete'!MD29*$NB15</f>
        <v>0</v>
      </c>
      <c r="ME17" s="310">
        <f>IF($ND15&lt;=ME$2,1,0)*'PC-CT_Receptivo-Lanchonete'!ME29*$NB15</f>
        <v>0</v>
      </c>
      <c r="MF17" s="310">
        <f>IF($ND15&lt;=MF$2,1,0)*'PC-CT_Receptivo-Lanchonete'!MF29*$NB15</f>
        <v>0</v>
      </c>
      <c r="MG17" s="310">
        <f>IF($ND15&lt;=MG$2,1,0)*'PC-CT_Receptivo-Lanchonete'!MG29*$NB15</f>
        <v>0</v>
      </c>
      <c r="MH17" s="310">
        <f>IF($ND15&lt;=MH$2,1,0)*'PC-CT_Receptivo-Lanchonete'!MH29*$NB15</f>
        <v>0</v>
      </c>
      <c r="MI17" s="310">
        <f>IF($ND15&lt;=MI$2,1,0)*'PC-CT_Receptivo-Lanchonete'!MI29*$NB15</f>
        <v>0</v>
      </c>
      <c r="MJ17" s="310">
        <f>IF($ND15&lt;=MJ$2,1,0)*'PC-CT_Receptivo-Lanchonete'!MJ29*$NB15</f>
        <v>0</v>
      </c>
      <c r="MK17" s="310">
        <f>IF($ND15&lt;=MK$2,1,0)*'PC-CT_Receptivo-Lanchonete'!MK29*$NB15</f>
        <v>0</v>
      </c>
      <c r="ML17" s="310">
        <f>IF($ND15&lt;=ML$2,1,0)*'PC-CT_Receptivo-Lanchonete'!ML29*$NB15</f>
        <v>0</v>
      </c>
      <c r="MM17" s="310">
        <f>IF($ND15&lt;=MM$2,1,0)*'PC-CT_Receptivo-Lanchonete'!MM29*$NB15</f>
        <v>0</v>
      </c>
      <c r="MN17" s="310">
        <f>IF($ND15&lt;=MN$2,1,0)*'PC-CT_Receptivo-Lanchonete'!MN29*$NB15</f>
        <v>0</v>
      </c>
      <c r="MO17" s="310">
        <f>IF($ND15&lt;=MO$2,1,0)*'PC-CT_Receptivo-Lanchonete'!MO29*$NB15</f>
        <v>0</v>
      </c>
      <c r="MP17" s="310">
        <f>IF($ND15&lt;=MP$2,1,0)*'PC-CT_Receptivo-Lanchonete'!MP29*$NB15</f>
        <v>0</v>
      </c>
      <c r="MQ17" s="310">
        <f>IF($ND15&lt;=MQ$2,1,0)*'PC-CT_Receptivo-Lanchonete'!MQ29*$NB15</f>
        <v>0</v>
      </c>
      <c r="MR17" s="310">
        <f>IF($ND15&lt;=MR$2,1,0)*'PC-CT_Receptivo-Lanchonete'!MR29*$NB15</f>
        <v>0</v>
      </c>
      <c r="MS17" s="310">
        <f>IF($ND15&lt;=MS$2,1,0)*'PC-CT_Receptivo-Lanchonete'!MS29*$NB15</f>
        <v>0</v>
      </c>
      <c r="MT17" s="310">
        <f>IF($ND15&lt;=MT$2,1,0)*'PC-CT_Receptivo-Lanchonete'!MT29*$NB15</f>
        <v>0</v>
      </c>
      <c r="MU17" s="310">
        <f>IF($ND15&lt;=MU$2,1,0)*'PC-CT_Receptivo-Lanchonete'!MU29*$NB15</f>
        <v>0</v>
      </c>
      <c r="MV17" s="310">
        <f>IF($ND15&lt;=MV$2,1,0)*'PC-CT_Receptivo-Lanchonete'!MV29*$NB15</f>
        <v>0</v>
      </c>
      <c r="MW17" s="310">
        <f>IF($ND15&lt;=MW$2,1,0)*'PC-CT_Receptivo-Lanchonete'!MW29*$NB15</f>
        <v>0</v>
      </c>
      <c r="MX17" s="310">
        <f>IF($ND15&lt;=MX$2,1,0)*'PC-CT_Receptivo-Lanchonete'!MX29*$NB15</f>
        <v>0</v>
      </c>
      <c r="MY17" s="310">
        <f>IF($ND15&lt;=MY$2,1,0)*'PC-CT_Receptivo-Lanchonete'!MY29*$NB15</f>
        <v>0</v>
      </c>
      <c r="MZ17" s="310">
        <f>IF($ND15&lt;=MZ$2,1,0)*'PC-CT_Receptivo-Lanchonete'!MZ29*$NB15</f>
        <v>0</v>
      </c>
      <c r="NA17" s="311">
        <f>IF($ND15&lt;=NA$2,1,0)*'PC-CT_Receptivo-Lanchonete'!NA29*$NB15</f>
        <v>0</v>
      </c>
      <c r="NB17" s="653"/>
      <c r="NC17" s="653"/>
      <c r="ND17" s="653"/>
    </row>
    <row r="18" spans="1:368" x14ac:dyDescent="0.2">
      <c r="A18" s="2" t="s">
        <v>270</v>
      </c>
      <c r="B18" s="304" t="s">
        <v>650</v>
      </c>
      <c r="C18" s="305" t="s">
        <v>437</v>
      </c>
      <c r="D18" s="316" t="s">
        <v>356</v>
      </c>
      <c r="E18" s="1" t="s">
        <v>628</v>
      </c>
      <c r="F18" s="306">
        <f>IF($ND$18&lt;=F2,1,0)*'CT-TRB_Novo Tarobá'!$E9*$NB$18</f>
        <v>31710.673097712312</v>
      </c>
      <c r="G18" s="306">
        <f>IF($ND$18&lt;=G2,1,0)*'CT-TRB_Novo Tarobá'!$E9*$NB$18</f>
        <v>31710.673097712312</v>
      </c>
      <c r="H18" s="306">
        <f>IF($ND$18&lt;=H2,1,0)*'CT-TRB_Novo Tarobá'!$E9*$NB$18</f>
        <v>31710.673097712312</v>
      </c>
      <c r="I18" s="306">
        <f>IF($ND$18&lt;=I2,1,0)*'CT-TRB_Novo Tarobá'!$E9*$NB$18</f>
        <v>31710.673097712312</v>
      </c>
      <c r="J18" s="306">
        <f>IF($ND$18&lt;=J2,1,0)*'CT-TRB_Novo Tarobá'!$E9*$NB$18</f>
        <v>31710.673097712312</v>
      </c>
      <c r="K18" s="306">
        <f>IF($ND$18&lt;=K2,1,0)*'CT-TRB_Novo Tarobá'!$E9*$NB$18</f>
        <v>31710.673097712312</v>
      </c>
      <c r="L18" s="306">
        <f>IF($ND$18&lt;=L2,1,0)*'CT-TRB_Novo Tarobá'!$E9*$NB$18</f>
        <v>31710.673097712312</v>
      </c>
      <c r="M18" s="306">
        <f>IF($ND$18&lt;=M2,1,0)*'CT-TRB_Novo Tarobá'!$E9*$NB$18</f>
        <v>31710.673097712312</v>
      </c>
      <c r="N18" s="306">
        <f>IF($ND$18&lt;=N2,1,0)*'CT-TRB_Novo Tarobá'!$E9*$NB$18</f>
        <v>31710.673097712312</v>
      </c>
      <c r="O18" s="306">
        <f>IF($ND$18&lt;=O2,1,0)*'CT-TRB_Novo Tarobá'!$E9*$NB$18</f>
        <v>31710.673097712312</v>
      </c>
      <c r="P18" s="306">
        <f>IF($ND$18&lt;=P2,1,0)*'CT-TRB_Novo Tarobá'!$E9*$NB$18</f>
        <v>31710.673097712312</v>
      </c>
      <c r="Q18" s="306">
        <f>IF($ND$18&lt;=Q2,1,0)*'CT-TRB_Novo Tarobá'!$E9*$NB$18</f>
        <v>31710.673097712312</v>
      </c>
      <c r="R18" s="306">
        <f>IF($ND$18&lt;=R2,1,0)*'CT-TRB_Novo Tarobá'!$E9*$NB$18</f>
        <v>31710.673097712312</v>
      </c>
      <c r="S18" s="306">
        <f>IF($ND$18&lt;=S2,1,0)*'CT-TRB_Novo Tarobá'!$E9*$NB$18</f>
        <v>31710.673097712312</v>
      </c>
      <c r="T18" s="306">
        <f>IF($ND$18&lt;=T2,1,0)*'CT-TRB_Novo Tarobá'!$E9*$NB$18</f>
        <v>31710.673097712312</v>
      </c>
      <c r="U18" s="306">
        <f>IF($ND$18&lt;=U2,1,0)*'CT-TRB_Novo Tarobá'!$E9*$NB$18</f>
        <v>31710.673097712312</v>
      </c>
      <c r="V18" s="306">
        <f>IF($ND$18&lt;=V2,1,0)*'CT-TRB_Novo Tarobá'!$E9*$NB$18</f>
        <v>31710.673097712312</v>
      </c>
      <c r="W18" s="306">
        <f>IF($ND$18&lt;=W2,1,0)*'CT-TRB_Novo Tarobá'!$E9*$NB$18</f>
        <v>31710.673097712312</v>
      </c>
      <c r="X18" s="306">
        <f>IF($ND$18&lt;=X2,1,0)*'CT-TRB_Novo Tarobá'!$E9*$NB$18</f>
        <v>31710.673097712312</v>
      </c>
      <c r="Y18" s="306">
        <f>IF($ND$18&lt;=Y2,1,0)*'CT-TRB_Novo Tarobá'!$E9*$NB$18</f>
        <v>31710.673097712312</v>
      </c>
      <c r="Z18" s="306">
        <f>IF($ND$18&lt;=Z2,1,0)*'CT-TRB_Novo Tarobá'!$E9*$NB$18</f>
        <v>31710.673097712312</v>
      </c>
      <c r="AA18" s="306">
        <f>IF($ND$18&lt;=AA2,1,0)*'CT-TRB_Novo Tarobá'!$E9*$NB$18</f>
        <v>31710.673097712312</v>
      </c>
      <c r="AB18" s="306">
        <f>IF($ND$18&lt;=AB2,1,0)*'CT-TRB_Novo Tarobá'!$E9*$NB$18</f>
        <v>31710.673097712312</v>
      </c>
      <c r="AC18" s="306">
        <f>IF($ND$18&lt;=AC2,1,0)*'CT-TRB_Novo Tarobá'!$E9*$NB$18</f>
        <v>31710.673097712312</v>
      </c>
      <c r="AD18" s="306">
        <f>IF($ND$18&lt;=AD2,1,0)*'CT-TRB_Novo Tarobá'!$E9*$NB$18</f>
        <v>31710.673097712312</v>
      </c>
      <c r="AE18" s="306">
        <f>IF($ND$18&lt;=AE2,1,0)*'CT-TRB_Novo Tarobá'!$E9*$NB$18</f>
        <v>31710.673097712312</v>
      </c>
      <c r="AF18" s="306">
        <f>IF($ND$18&lt;=AF2,1,0)*'CT-TRB_Novo Tarobá'!$E9*$NB$18</f>
        <v>31710.673097712312</v>
      </c>
      <c r="AG18" s="306">
        <f>IF($ND$18&lt;=AG2,1,0)*'CT-TRB_Novo Tarobá'!$E9*$NB$18</f>
        <v>31710.673097712312</v>
      </c>
      <c r="AH18" s="306">
        <f>IF($ND$18&lt;=AH2,1,0)*'CT-TRB_Novo Tarobá'!$E9*$NB$18</f>
        <v>31710.673097712312</v>
      </c>
      <c r="AI18" s="306">
        <f>IF($ND$18&lt;=AI2,1,0)*'CT-TRB_Novo Tarobá'!$E9*$NB$18</f>
        <v>31710.673097712312</v>
      </c>
      <c r="AJ18" s="306">
        <f>IF($ND$18&lt;=AJ2,1,0)*'CT-TRB_Novo Tarobá'!$E9*$NB$18</f>
        <v>31710.673097712312</v>
      </c>
      <c r="AK18" s="306">
        <f>IF($ND$18&lt;=AK2,1,0)*'CT-TRB_Novo Tarobá'!$E9*$NB$18</f>
        <v>31710.673097712312</v>
      </c>
      <c r="AL18" s="306">
        <f>IF($ND$18&lt;=AL2,1,0)*'CT-TRB_Novo Tarobá'!$E9*$NB$18</f>
        <v>31710.673097712312</v>
      </c>
      <c r="AM18" s="306">
        <f>IF($ND$18&lt;=AM2,1,0)*'CT-TRB_Novo Tarobá'!$E9*$NB$18</f>
        <v>31710.673097712312</v>
      </c>
      <c r="AN18" s="306">
        <f>IF($ND$18&lt;=AN2,1,0)*'CT-TRB_Novo Tarobá'!$E9*$NB$18</f>
        <v>31710.673097712312</v>
      </c>
      <c r="AO18" s="306">
        <f>IF($ND$18&lt;=AO2,1,0)*'CT-TRB_Novo Tarobá'!$E9*$NB$18</f>
        <v>31710.673097712312</v>
      </c>
      <c r="AP18" s="306">
        <f>IF($ND$18&lt;=AP2,1,0)*'CT-TRB_Novo Tarobá'!$E9*$NB$18</f>
        <v>31710.673097712312</v>
      </c>
      <c r="AQ18" s="306">
        <f>IF($ND$18&lt;=AQ2,1,0)*'CT-TRB_Novo Tarobá'!$E9*$NB$18</f>
        <v>31710.673097712312</v>
      </c>
      <c r="AR18" s="306">
        <f>IF($ND$18&lt;=AR2,1,0)*'CT-TRB_Novo Tarobá'!$E9*$NB$18</f>
        <v>31710.673097712312</v>
      </c>
      <c r="AS18" s="306">
        <f>IF($ND$18&lt;=AS2,1,0)*'CT-TRB_Novo Tarobá'!$E9*$NB$18</f>
        <v>31710.673097712312</v>
      </c>
      <c r="AT18" s="306">
        <f>IF($ND$18&lt;=AT2,1,0)*'CT-TRB_Novo Tarobá'!$E9*$NB$18</f>
        <v>31710.673097712312</v>
      </c>
      <c r="AU18" s="306">
        <f>IF($ND$18&lt;=AU2,1,0)*'CT-TRB_Novo Tarobá'!$E9*$NB$18</f>
        <v>31710.673097712312</v>
      </c>
      <c r="AV18" s="306">
        <f>IF($ND$18&lt;=AV2,1,0)*'CT-TRB_Novo Tarobá'!$E9*$NB$18</f>
        <v>31710.673097712312</v>
      </c>
      <c r="AW18" s="306">
        <f>IF($ND$18&lt;=AW2,1,0)*'CT-TRB_Novo Tarobá'!$E9*$NB$18</f>
        <v>31710.673097712312</v>
      </c>
      <c r="AX18" s="306">
        <f>IF($ND$18&lt;=AX2,1,0)*'CT-TRB_Novo Tarobá'!$E9*$NB$18</f>
        <v>31710.673097712312</v>
      </c>
      <c r="AY18" s="306">
        <f>IF($ND$18&lt;=AY2,1,0)*'CT-TRB_Novo Tarobá'!$E9*$NB$18</f>
        <v>31710.673097712312</v>
      </c>
      <c r="AZ18" s="306">
        <f>IF($ND$18&lt;=AZ2,1,0)*'CT-TRB_Novo Tarobá'!$E9*$NB$18</f>
        <v>31710.673097712312</v>
      </c>
      <c r="BA18" s="306">
        <f>IF($ND$18&lt;=BA2,1,0)*'CT-TRB_Novo Tarobá'!$E9*$NB$18</f>
        <v>31710.673097712312</v>
      </c>
      <c r="BB18" s="306">
        <f>IF($ND$18&lt;=BB2,1,0)*'CT-TRB_Novo Tarobá'!$E9*$NB$18</f>
        <v>31710.673097712312</v>
      </c>
      <c r="BC18" s="306">
        <f>IF($ND$18&lt;=BC2,1,0)*'CT-TRB_Novo Tarobá'!$E9*$NB$18</f>
        <v>31710.673097712312</v>
      </c>
      <c r="BD18" s="306">
        <f>IF($ND$18&lt;=BD2,1,0)*'CT-TRB_Novo Tarobá'!$E9*$NB$18</f>
        <v>31710.673097712312</v>
      </c>
      <c r="BE18" s="306">
        <f>IF($ND$18&lt;=BE2,1,0)*'CT-TRB_Novo Tarobá'!$E9*$NB$18</f>
        <v>31710.673097712312</v>
      </c>
      <c r="BF18" s="306">
        <f>IF($ND$18&lt;=BF2,1,0)*'CT-TRB_Novo Tarobá'!$E9*$NB$18</f>
        <v>31710.673097712312</v>
      </c>
      <c r="BG18" s="306">
        <f>IF($ND$18&lt;=BG2,1,0)*'CT-TRB_Novo Tarobá'!$E9*$NB$18</f>
        <v>31710.673097712312</v>
      </c>
      <c r="BH18" s="306">
        <f>IF($ND$18&lt;=BH2,1,0)*'CT-TRB_Novo Tarobá'!$E9*$NB$18</f>
        <v>31710.673097712312</v>
      </c>
      <c r="BI18" s="306">
        <f>IF($ND$18&lt;=BI2,1,0)*'CT-TRB_Novo Tarobá'!$E9*$NB$18</f>
        <v>31710.673097712312</v>
      </c>
      <c r="BJ18" s="306">
        <f>IF($ND$18&lt;=BJ2,1,0)*'CT-TRB_Novo Tarobá'!$E9*$NB$18</f>
        <v>31710.673097712312</v>
      </c>
      <c r="BK18" s="306">
        <f>IF($ND$18&lt;=BK2,1,0)*'CT-TRB_Novo Tarobá'!$E9*$NB$18</f>
        <v>31710.673097712312</v>
      </c>
      <c r="BL18" s="306">
        <f>IF($ND$18&lt;=BL2,1,0)*'CT-TRB_Novo Tarobá'!$E9*$NB$18</f>
        <v>31710.673097712312</v>
      </c>
      <c r="BM18" s="306">
        <f>IF($ND$18&lt;=BM2,1,0)*'CT-TRB_Novo Tarobá'!$E9*$NB$18</f>
        <v>31710.673097712312</v>
      </c>
      <c r="BN18" s="306">
        <f>IF($ND$18&lt;=BN2,1,0)*'CT-TRB_Novo Tarobá'!$E9*$NB$18</f>
        <v>31710.673097712312</v>
      </c>
      <c r="BO18" s="306">
        <f>IF($ND$18&lt;=BO2,1,0)*'CT-TRB_Novo Tarobá'!$E9*$NB$18</f>
        <v>31710.673097712312</v>
      </c>
      <c r="BP18" s="306">
        <f>IF($ND$18&lt;=BP2,1,0)*'CT-TRB_Novo Tarobá'!$E9*$NB$18</f>
        <v>31710.673097712312</v>
      </c>
      <c r="BQ18" s="306">
        <f>IF($ND$18&lt;=BQ2,1,0)*'CT-TRB_Novo Tarobá'!$E9*$NB$18</f>
        <v>31710.673097712312</v>
      </c>
      <c r="BR18" s="306">
        <f>IF($ND$18&lt;=BR2,1,0)*'CT-TRB_Novo Tarobá'!$E9*$NB$18</f>
        <v>31710.673097712312</v>
      </c>
      <c r="BS18" s="306">
        <f>IF($ND$18&lt;=BS2,1,0)*'CT-TRB_Novo Tarobá'!$E9*$NB$18</f>
        <v>31710.673097712312</v>
      </c>
      <c r="BT18" s="306">
        <f>IF($ND$18&lt;=BT2,1,0)*'CT-TRB_Novo Tarobá'!$E9*$NB$18</f>
        <v>31710.673097712312</v>
      </c>
      <c r="BU18" s="306">
        <f>IF($ND$18&lt;=BU2,1,0)*'CT-TRB_Novo Tarobá'!$E9*$NB$18</f>
        <v>31710.673097712312</v>
      </c>
      <c r="BV18" s="306">
        <f>IF($ND$18&lt;=BV2,1,0)*'CT-TRB_Novo Tarobá'!$E9*$NB$18</f>
        <v>31710.673097712312</v>
      </c>
      <c r="BW18" s="306">
        <f>IF($ND$18&lt;=BW2,1,0)*'CT-TRB_Novo Tarobá'!$E9*$NB$18</f>
        <v>31710.673097712312</v>
      </c>
      <c r="BX18" s="306">
        <f>IF($ND$18&lt;=BX2,1,0)*'CT-TRB_Novo Tarobá'!$E9*$NB$18</f>
        <v>31710.673097712312</v>
      </c>
      <c r="BY18" s="306">
        <f>IF($ND$18&lt;=BY2,1,0)*'CT-TRB_Novo Tarobá'!$E9*$NB$18</f>
        <v>31710.673097712312</v>
      </c>
      <c r="BZ18" s="306">
        <f>IF($ND$18&lt;=BZ2,1,0)*'CT-TRB_Novo Tarobá'!$E9*$NB$18</f>
        <v>31710.673097712312</v>
      </c>
      <c r="CA18" s="306">
        <f>IF($ND$18&lt;=CA2,1,0)*'CT-TRB_Novo Tarobá'!$E9*$NB$18</f>
        <v>31710.673097712312</v>
      </c>
      <c r="CB18" s="306">
        <f>IF($ND$18&lt;=CB2,1,0)*'CT-TRB_Novo Tarobá'!$E9*$NB$18</f>
        <v>31710.673097712312</v>
      </c>
      <c r="CC18" s="306">
        <f>IF($ND$18&lt;=CC2,1,0)*'CT-TRB_Novo Tarobá'!$E9*$NB$18</f>
        <v>31710.673097712312</v>
      </c>
      <c r="CD18" s="306">
        <f>IF($ND$18&lt;=CD2,1,0)*'CT-TRB_Novo Tarobá'!$E9*$NB$18</f>
        <v>31710.673097712312</v>
      </c>
      <c r="CE18" s="306">
        <f>IF($ND$18&lt;=CE2,1,0)*'CT-TRB_Novo Tarobá'!$E9*$NB$18</f>
        <v>31710.673097712312</v>
      </c>
      <c r="CF18" s="306">
        <f>IF($ND$18&lt;=CF2,1,0)*'CT-TRB_Novo Tarobá'!$E9*$NB$18</f>
        <v>31710.673097712312</v>
      </c>
      <c r="CG18" s="306">
        <f>IF($ND$18&lt;=CG2,1,0)*'CT-TRB_Novo Tarobá'!$E9*$NB$18</f>
        <v>31710.673097712312</v>
      </c>
      <c r="CH18" s="306">
        <f>IF($ND$18&lt;=CH2,1,0)*'CT-TRB_Novo Tarobá'!$E9*$NB$18</f>
        <v>31710.673097712312</v>
      </c>
      <c r="CI18" s="306">
        <f>IF($ND$18&lt;=CI2,1,0)*'CT-TRB_Novo Tarobá'!$E9*$NB$18</f>
        <v>31710.673097712312</v>
      </c>
      <c r="CJ18" s="306">
        <f>IF($ND$18&lt;=CJ2,1,0)*'CT-TRB_Novo Tarobá'!$E9*$NB$18</f>
        <v>31710.673097712312</v>
      </c>
      <c r="CK18" s="306">
        <f>IF($ND$18&lt;=CK2,1,0)*'CT-TRB_Novo Tarobá'!$E9*$NB$18</f>
        <v>31710.673097712312</v>
      </c>
      <c r="CL18" s="306">
        <f>IF($ND$18&lt;=CL2,1,0)*'CT-TRB_Novo Tarobá'!$E9*$NB$18</f>
        <v>31710.673097712312</v>
      </c>
      <c r="CM18" s="306">
        <f>IF($ND$18&lt;=CM2,1,0)*'CT-TRB_Novo Tarobá'!$E9*$NB$18</f>
        <v>31710.673097712312</v>
      </c>
      <c r="CN18" s="306">
        <f>IF($ND$18&lt;=CN2,1,0)*'CT-TRB_Novo Tarobá'!$E9*$NB$18</f>
        <v>31710.673097712312</v>
      </c>
      <c r="CO18" s="306">
        <f>IF($ND$18&lt;=CO2,1,0)*'CT-TRB_Novo Tarobá'!$E9*$NB$18</f>
        <v>31710.673097712312</v>
      </c>
      <c r="CP18" s="306">
        <f>IF($ND$18&lt;=CP2,1,0)*'CT-TRB_Novo Tarobá'!$E9*$NB$18</f>
        <v>31710.673097712312</v>
      </c>
      <c r="CQ18" s="306">
        <f>IF($ND$18&lt;=CQ2,1,0)*'CT-TRB_Novo Tarobá'!$E9*$NB$18</f>
        <v>31710.673097712312</v>
      </c>
      <c r="CR18" s="306">
        <f>IF($ND$18&lt;=CR2,1,0)*'CT-TRB_Novo Tarobá'!$E9*$NB$18</f>
        <v>31710.673097712312</v>
      </c>
      <c r="CS18" s="306">
        <f>IF($ND$18&lt;=CS2,1,0)*'CT-TRB_Novo Tarobá'!$E9*$NB$18</f>
        <v>31710.673097712312</v>
      </c>
      <c r="CT18" s="306">
        <f>IF($ND$18&lt;=CT2,1,0)*'CT-TRB_Novo Tarobá'!$E9*$NB$18</f>
        <v>31710.673097712312</v>
      </c>
      <c r="CU18" s="306">
        <f>IF($ND$18&lt;=CU2,1,0)*'CT-TRB_Novo Tarobá'!$E9*$NB$18</f>
        <v>31710.673097712312</v>
      </c>
      <c r="CV18" s="306">
        <f>IF($ND$18&lt;=CV2,1,0)*'CT-TRB_Novo Tarobá'!$E9*$NB$18</f>
        <v>31710.673097712312</v>
      </c>
      <c r="CW18" s="306">
        <f>IF($ND$18&lt;=CW2,1,0)*'CT-TRB_Novo Tarobá'!$E9*$NB$18</f>
        <v>31710.673097712312</v>
      </c>
      <c r="CX18" s="306">
        <f>IF($ND$18&lt;=CX2,1,0)*'CT-TRB_Novo Tarobá'!$E9*$NB$18</f>
        <v>31710.673097712312</v>
      </c>
      <c r="CY18" s="306">
        <f>IF($ND$18&lt;=CY2,1,0)*'CT-TRB_Novo Tarobá'!$E9*$NB$18</f>
        <v>31710.673097712312</v>
      </c>
      <c r="CZ18" s="306">
        <f>IF($ND$18&lt;=CZ2,1,0)*'CT-TRB_Novo Tarobá'!$E9*$NB$18</f>
        <v>31710.673097712312</v>
      </c>
      <c r="DA18" s="306">
        <f>IF($ND$18&lt;=DA2,1,0)*'CT-TRB_Novo Tarobá'!$E9*$NB$18</f>
        <v>31710.673097712312</v>
      </c>
      <c r="DB18" s="306">
        <f>IF($ND$18&lt;=DB2,1,0)*'CT-TRB_Novo Tarobá'!$E9*$NB$18</f>
        <v>31710.673097712312</v>
      </c>
      <c r="DC18" s="306">
        <f>IF($ND$18&lt;=DC2,1,0)*'CT-TRB_Novo Tarobá'!$E9*$NB$18</f>
        <v>31710.673097712312</v>
      </c>
      <c r="DD18" s="306">
        <f>IF($ND$18&lt;=DD2,1,0)*'CT-TRB_Novo Tarobá'!$E9*$NB$18</f>
        <v>31710.673097712312</v>
      </c>
      <c r="DE18" s="306">
        <f>IF($ND$18&lt;=DE2,1,0)*'CT-TRB_Novo Tarobá'!$E9*$NB$18</f>
        <v>31710.673097712312</v>
      </c>
      <c r="DF18" s="306">
        <f>IF($ND$18&lt;=DF2,1,0)*'CT-TRB_Novo Tarobá'!$E9*$NB$18</f>
        <v>31710.673097712312</v>
      </c>
      <c r="DG18" s="306">
        <f>IF($ND$18&lt;=DG2,1,0)*'CT-TRB_Novo Tarobá'!$E9*$NB$18</f>
        <v>31710.673097712312</v>
      </c>
      <c r="DH18" s="306">
        <f>IF($ND$18&lt;=DH2,1,0)*'CT-TRB_Novo Tarobá'!$E9*$NB$18</f>
        <v>31710.673097712312</v>
      </c>
      <c r="DI18" s="306">
        <f>IF($ND$18&lt;=DI2,1,0)*'CT-TRB_Novo Tarobá'!$E9*$NB$18</f>
        <v>31710.673097712312</v>
      </c>
      <c r="DJ18" s="306">
        <f>IF($ND$18&lt;=DJ2,1,0)*'CT-TRB_Novo Tarobá'!$E9*$NB$18</f>
        <v>31710.673097712312</v>
      </c>
      <c r="DK18" s="306">
        <f>IF($ND$18&lt;=DK2,1,0)*'CT-TRB_Novo Tarobá'!$E9*$NB$18</f>
        <v>31710.673097712312</v>
      </c>
      <c r="DL18" s="306">
        <f>IF($ND$18&lt;=DL2,1,0)*'CT-TRB_Novo Tarobá'!$E9*$NB$18</f>
        <v>31710.673097712312</v>
      </c>
      <c r="DM18" s="306">
        <f>IF($ND$18&lt;=DM2,1,0)*'CT-TRB_Novo Tarobá'!$E9*$NB$18</f>
        <v>31710.673097712312</v>
      </c>
      <c r="DN18" s="306">
        <f>IF($ND$18&lt;=DN2,1,0)*'CT-TRB_Novo Tarobá'!$E9*$NB$18</f>
        <v>31710.673097712312</v>
      </c>
      <c r="DO18" s="306">
        <f>IF($ND$18&lt;=DO2,1,0)*'CT-TRB_Novo Tarobá'!$E9*$NB$18</f>
        <v>31710.673097712312</v>
      </c>
      <c r="DP18" s="306">
        <f>IF($ND$18&lt;=DP2,1,0)*'CT-TRB_Novo Tarobá'!$E9*$NB$18</f>
        <v>31710.673097712312</v>
      </c>
      <c r="DQ18" s="306">
        <f>IF($ND$18&lt;=DQ2,1,0)*'CT-TRB_Novo Tarobá'!$E9*$NB$18</f>
        <v>31710.673097712312</v>
      </c>
      <c r="DR18" s="306">
        <f>IF($ND$18&lt;=DR2,1,0)*'CT-TRB_Novo Tarobá'!$E9*$NB$18</f>
        <v>31710.673097712312</v>
      </c>
      <c r="DS18" s="306">
        <f>IF($ND$18&lt;=DS2,1,0)*'CT-TRB_Novo Tarobá'!$E9*$NB$18</f>
        <v>31710.673097712312</v>
      </c>
      <c r="DT18" s="306">
        <f>IF($ND$18&lt;=DT2,1,0)*'CT-TRB_Novo Tarobá'!$E9*$NB$18</f>
        <v>31710.673097712312</v>
      </c>
      <c r="DU18" s="306">
        <f>IF($ND$18&lt;=DU2,1,0)*'CT-TRB_Novo Tarobá'!$E9*$NB$18</f>
        <v>31710.673097712312</v>
      </c>
      <c r="DV18" s="306">
        <f>IF($ND$18&lt;=DV2,1,0)*'CT-TRB_Novo Tarobá'!$E9*$NB$18</f>
        <v>31710.673097712312</v>
      </c>
      <c r="DW18" s="306">
        <f>IF($ND$18&lt;=DW2,1,0)*'CT-TRB_Novo Tarobá'!$E9*$NB$18</f>
        <v>31710.673097712312</v>
      </c>
      <c r="DX18" s="306">
        <f>IF($ND$18&lt;=DX2,1,0)*'CT-TRB_Novo Tarobá'!$E9*$NB$18</f>
        <v>31710.673097712312</v>
      </c>
      <c r="DY18" s="306">
        <f>IF($ND$18&lt;=DY2,1,0)*'CT-TRB_Novo Tarobá'!$E9*$NB$18</f>
        <v>31710.673097712312</v>
      </c>
      <c r="DZ18" s="306">
        <f>IF($ND$18&lt;=DZ2,1,0)*'CT-TRB_Novo Tarobá'!$E9*$NB$18</f>
        <v>31710.673097712312</v>
      </c>
      <c r="EA18" s="306">
        <f>IF($ND$18&lt;=EA2,1,0)*'CT-TRB_Novo Tarobá'!$E9*$NB$18</f>
        <v>31710.673097712312</v>
      </c>
      <c r="EB18" s="306">
        <f>IF($ND$18&lt;=EB2,1,0)*'CT-TRB_Novo Tarobá'!$E9*$NB$18</f>
        <v>31710.673097712312</v>
      </c>
      <c r="EC18" s="306">
        <f>IF($ND$18&lt;=EC2,1,0)*'CT-TRB_Novo Tarobá'!$E9*$NB$18</f>
        <v>31710.673097712312</v>
      </c>
      <c r="ED18" s="306">
        <f>IF($ND$18&lt;=ED2,1,0)*'CT-TRB_Novo Tarobá'!$E9*$NB$18</f>
        <v>31710.673097712312</v>
      </c>
      <c r="EE18" s="306">
        <f>IF($ND$18&lt;=EE2,1,0)*'CT-TRB_Novo Tarobá'!$E9*$NB$18</f>
        <v>31710.673097712312</v>
      </c>
      <c r="EF18" s="306">
        <f>IF($ND$18&lt;=EF2,1,0)*'CT-TRB_Novo Tarobá'!$E9*$NB$18</f>
        <v>31710.673097712312</v>
      </c>
      <c r="EG18" s="306">
        <f>IF($ND$18&lt;=EG2,1,0)*'CT-TRB_Novo Tarobá'!$E9*$NB$18</f>
        <v>31710.673097712312</v>
      </c>
      <c r="EH18" s="306">
        <f>IF($ND$18&lt;=EH2,1,0)*'CT-TRB_Novo Tarobá'!$E9*$NB$18</f>
        <v>31710.673097712312</v>
      </c>
      <c r="EI18" s="306">
        <f>IF($ND$18&lt;=EI2,1,0)*'CT-TRB_Novo Tarobá'!$E9*$NB$18</f>
        <v>31710.673097712312</v>
      </c>
      <c r="EJ18" s="306">
        <f>IF($ND$18&lt;=EJ2,1,0)*'CT-TRB_Novo Tarobá'!$E9*$NB$18</f>
        <v>31710.673097712312</v>
      </c>
      <c r="EK18" s="306">
        <f>IF($ND$18&lt;=EK2,1,0)*'CT-TRB_Novo Tarobá'!$E9*$NB$18</f>
        <v>31710.673097712312</v>
      </c>
      <c r="EL18" s="306">
        <f>IF($ND$18&lt;=EL2,1,0)*'CT-TRB_Novo Tarobá'!$E9*$NB$18</f>
        <v>31710.673097712312</v>
      </c>
      <c r="EM18" s="306">
        <f>IF($ND$18&lt;=EM2,1,0)*'CT-TRB_Novo Tarobá'!$E9*$NB$18</f>
        <v>31710.673097712312</v>
      </c>
      <c r="EN18" s="306">
        <f>IF($ND$18&lt;=EN2,1,0)*'CT-TRB_Novo Tarobá'!$E9*$NB$18</f>
        <v>31710.673097712312</v>
      </c>
      <c r="EO18" s="306">
        <f>IF($ND$18&lt;=EO2,1,0)*'CT-TRB_Novo Tarobá'!$E9*$NB$18</f>
        <v>31710.673097712312</v>
      </c>
      <c r="EP18" s="306">
        <f>IF($ND$18&lt;=EP2,1,0)*'CT-TRB_Novo Tarobá'!$E9*$NB$18</f>
        <v>31710.673097712312</v>
      </c>
      <c r="EQ18" s="306">
        <f>IF($ND$18&lt;=EQ2,1,0)*'CT-TRB_Novo Tarobá'!$E9*$NB$18</f>
        <v>31710.673097712312</v>
      </c>
      <c r="ER18" s="306">
        <f>IF($ND$18&lt;=ER2,1,0)*'CT-TRB_Novo Tarobá'!$E9*$NB$18</f>
        <v>31710.673097712312</v>
      </c>
      <c r="ES18" s="306">
        <f>IF($ND$18&lt;=ES2,1,0)*'CT-TRB_Novo Tarobá'!$E9*$NB$18</f>
        <v>31710.673097712312</v>
      </c>
      <c r="ET18" s="306">
        <f>IF($ND$18&lt;=ET2,1,0)*'CT-TRB_Novo Tarobá'!$E9*$NB$18</f>
        <v>31710.673097712312</v>
      </c>
      <c r="EU18" s="306">
        <f>IF($ND$18&lt;=EU2,1,0)*'CT-TRB_Novo Tarobá'!$E9*$NB$18</f>
        <v>31710.673097712312</v>
      </c>
      <c r="EV18" s="306">
        <f>IF($ND$18&lt;=EV2,1,0)*'CT-TRB_Novo Tarobá'!$E9*$NB$18</f>
        <v>31710.673097712312</v>
      </c>
      <c r="EW18" s="306">
        <f>IF($ND$18&lt;=EW2,1,0)*'CT-TRB_Novo Tarobá'!$E9*$NB$18</f>
        <v>31710.673097712312</v>
      </c>
      <c r="EX18" s="306">
        <f>IF($ND$18&lt;=EX2,1,0)*'CT-TRB_Novo Tarobá'!$E9*$NB$18</f>
        <v>31710.673097712312</v>
      </c>
      <c r="EY18" s="306">
        <f>IF($ND$18&lt;=EY2,1,0)*'CT-TRB_Novo Tarobá'!$E9*$NB$18</f>
        <v>31710.673097712312</v>
      </c>
      <c r="EZ18" s="306">
        <f>IF($ND$18&lt;=EZ2,1,0)*'CT-TRB_Novo Tarobá'!$E9*$NB$18</f>
        <v>31710.673097712312</v>
      </c>
      <c r="FA18" s="306">
        <f>IF($ND$18&lt;=FA2,1,0)*'CT-TRB_Novo Tarobá'!$E9*$NB$18</f>
        <v>31710.673097712312</v>
      </c>
      <c r="FB18" s="306">
        <f>IF($ND$18&lt;=FB2,1,0)*'CT-TRB_Novo Tarobá'!$E9*$NB$18</f>
        <v>31710.673097712312</v>
      </c>
      <c r="FC18" s="306">
        <f>IF($ND$18&lt;=FC2,1,0)*'CT-TRB_Novo Tarobá'!$E9*$NB$18</f>
        <v>31710.673097712312</v>
      </c>
      <c r="FD18" s="306">
        <f>IF($ND$18&lt;=FD2,1,0)*'CT-TRB_Novo Tarobá'!$E9*$NB$18</f>
        <v>31710.673097712312</v>
      </c>
      <c r="FE18" s="306">
        <f>IF($ND$18&lt;=FE2,1,0)*'CT-TRB_Novo Tarobá'!$E9*$NB$18</f>
        <v>31710.673097712312</v>
      </c>
      <c r="FF18" s="306">
        <f>IF($ND$18&lt;=FF2,1,0)*'CT-TRB_Novo Tarobá'!$E9*$NB$18</f>
        <v>31710.673097712312</v>
      </c>
      <c r="FG18" s="306">
        <f>IF($ND$18&lt;=FG2,1,0)*'CT-TRB_Novo Tarobá'!$E9*$NB$18</f>
        <v>31710.673097712312</v>
      </c>
      <c r="FH18" s="306">
        <f>IF($ND$18&lt;=FH2,1,0)*'CT-TRB_Novo Tarobá'!$E9*$NB$18</f>
        <v>31710.673097712312</v>
      </c>
      <c r="FI18" s="306">
        <f>IF($ND$18&lt;=FI2,1,0)*'CT-TRB_Novo Tarobá'!$E9*$NB$18</f>
        <v>31710.673097712312</v>
      </c>
      <c r="FJ18" s="306">
        <f>IF($ND$18&lt;=FJ2,1,0)*'CT-TRB_Novo Tarobá'!$E9*$NB$18</f>
        <v>31710.673097712312</v>
      </c>
      <c r="FK18" s="306">
        <f>IF($ND$18&lt;=FK2,1,0)*'CT-TRB_Novo Tarobá'!$E9*$NB$18</f>
        <v>31710.673097712312</v>
      </c>
      <c r="FL18" s="306">
        <f>IF($ND$18&lt;=FL2,1,0)*'CT-TRB_Novo Tarobá'!$E9*$NB$18</f>
        <v>31710.673097712312</v>
      </c>
      <c r="FM18" s="306">
        <f>IF($ND$18&lt;=FM2,1,0)*'CT-TRB_Novo Tarobá'!$E9*$NB$18</f>
        <v>31710.673097712312</v>
      </c>
      <c r="FN18" s="306">
        <f>IF($ND$18&lt;=FN2,1,0)*'CT-TRB_Novo Tarobá'!$E9*$NB$18</f>
        <v>31710.673097712312</v>
      </c>
      <c r="FO18" s="306">
        <f>IF($ND$18&lt;=FO2,1,0)*'CT-TRB_Novo Tarobá'!$E9*$NB$18</f>
        <v>31710.673097712312</v>
      </c>
      <c r="FP18" s="306">
        <f>IF($ND$18&lt;=FP2,1,0)*'CT-TRB_Novo Tarobá'!$E9*$NB$18</f>
        <v>31710.673097712312</v>
      </c>
      <c r="FQ18" s="306">
        <f>IF($ND$18&lt;=FQ2,1,0)*'CT-TRB_Novo Tarobá'!$E9*$NB$18</f>
        <v>31710.673097712312</v>
      </c>
      <c r="FR18" s="306">
        <f>IF($ND$18&lt;=FR2,1,0)*'CT-TRB_Novo Tarobá'!$E9*$NB$18</f>
        <v>31710.673097712312</v>
      </c>
      <c r="FS18" s="306">
        <f>IF($ND$18&lt;=FS2,1,0)*'CT-TRB_Novo Tarobá'!$E9*$NB$18</f>
        <v>31710.673097712312</v>
      </c>
      <c r="FT18" s="306">
        <f>IF($ND$18&lt;=FT2,1,0)*'CT-TRB_Novo Tarobá'!$E9*$NB$18</f>
        <v>31710.673097712312</v>
      </c>
      <c r="FU18" s="306">
        <f>IF($ND$18&lt;=FU2,1,0)*'CT-TRB_Novo Tarobá'!$E9*$NB$18</f>
        <v>31710.673097712312</v>
      </c>
      <c r="FV18" s="306">
        <f>IF($ND$18&lt;=FV2,1,0)*'CT-TRB_Novo Tarobá'!$E9*$NB$18</f>
        <v>31710.673097712312</v>
      </c>
      <c r="FW18" s="306">
        <f>IF($ND$18&lt;=FW2,1,0)*'CT-TRB_Novo Tarobá'!$E9*$NB$18</f>
        <v>31710.673097712312</v>
      </c>
      <c r="FX18" s="306">
        <f>IF($ND$18&lt;=FX2,1,0)*'CT-TRB_Novo Tarobá'!$E9*$NB$18</f>
        <v>31710.673097712312</v>
      </c>
      <c r="FY18" s="306">
        <f>IF($ND$18&lt;=FY2,1,0)*'CT-TRB_Novo Tarobá'!$E9*$NB$18</f>
        <v>31710.673097712312</v>
      </c>
      <c r="FZ18" s="306">
        <f>IF($ND$18&lt;=FZ2,1,0)*'CT-TRB_Novo Tarobá'!$E9*$NB$18</f>
        <v>31710.673097712312</v>
      </c>
      <c r="GA18" s="306">
        <f>IF($ND$18&lt;=GA2,1,0)*'CT-TRB_Novo Tarobá'!$E9*$NB$18</f>
        <v>31710.673097712312</v>
      </c>
      <c r="GB18" s="306">
        <f>IF($ND$18&lt;=GB2,1,0)*'CT-TRB_Novo Tarobá'!$E9*$NB$18</f>
        <v>31710.673097712312</v>
      </c>
      <c r="GC18" s="306">
        <f>IF($ND$18&lt;=GC2,1,0)*'CT-TRB_Novo Tarobá'!$E9*$NB$18</f>
        <v>31710.673097712312</v>
      </c>
      <c r="GD18" s="306">
        <f>IF($ND$18&lt;=GD2,1,0)*'CT-TRB_Novo Tarobá'!$E9*$NB$18</f>
        <v>31710.673097712312</v>
      </c>
      <c r="GE18" s="306">
        <f>IF($ND$18&lt;=GE2,1,0)*'CT-TRB_Novo Tarobá'!$E9*$NB$18</f>
        <v>31710.673097712312</v>
      </c>
      <c r="GF18" s="306">
        <f>IF($ND$18&lt;=GF2,1,0)*'CT-TRB_Novo Tarobá'!$E9*$NB$18</f>
        <v>31710.673097712312</v>
      </c>
      <c r="GG18" s="306">
        <f>IF($ND$18&lt;=GG2,1,0)*'CT-TRB_Novo Tarobá'!$E9*$NB$18</f>
        <v>31710.673097712312</v>
      </c>
      <c r="GH18" s="306">
        <f>IF($ND$18&lt;=GH2,1,0)*'CT-TRB_Novo Tarobá'!$E9*$NB$18</f>
        <v>31710.673097712312</v>
      </c>
      <c r="GI18" s="306">
        <f>IF($ND$18&lt;=GI2,1,0)*'CT-TRB_Novo Tarobá'!$E9*$NB$18</f>
        <v>31710.673097712312</v>
      </c>
      <c r="GJ18" s="306">
        <f>IF($ND$18&lt;=GJ2,1,0)*'CT-TRB_Novo Tarobá'!$E9*$NB$18</f>
        <v>31710.673097712312</v>
      </c>
      <c r="GK18" s="306">
        <f>IF($ND$18&lt;=GK2,1,0)*'CT-TRB_Novo Tarobá'!$E9*$NB$18</f>
        <v>31710.673097712312</v>
      </c>
      <c r="GL18" s="306">
        <f>IF($ND$18&lt;=GL2,1,0)*'CT-TRB_Novo Tarobá'!$E9*$NB$18</f>
        <v>31710.673097712312</v>
      </c>
      <c r="GM18" s="306">
        <f>IF($ND$18&lt;=GM2,1,0)*'CT-TRB_Novo Tarobá'!$E9*$NB$18</f>
        <v>31710.673097712312</v>
      </c>
      <c r="GN18" s="306">
        <f>IF($ND$18&lt;=GN2,1,0)*'CT-TRB_Novo Tarobá'!$E9*$NB$18</f>
        <v>31710.673097712312</v>
      </c>
      <c r="GO18" s="306">
        <f>IF($ND$18&lt;=GO2,1,0)*'CT-TRB_Novo Tarobá'!$E9*$NB$18</f>
        <v>31710.673097712312</v>
      </c>
      <c r="GP18" s="306">
        <f>IF($ND$18&lt;=GP2,1,0)*'CT-TRB_Novo Tarobá'!$E9*$NB$18</f>
        <v>31710.673097712312</v>
      </c>
      <c r="GQ18" s="306">
        <f>IF($ND$18&lt;=GQ2,1,0)*'CT-TRB_Novo Tarobá'!$E9*$NB$18</f>
        <v>31710.673097712312</v>
      </c>
      <c r="GR18" s="306">
        <f>IF($ND$18&lt;=GR2,1,0)*'CT-TRB_Novo Tarobá'!$E9*$NB$18</f>
        <v>31710.673097712312</v>
      </c>
      <c r="GS18" s="306">
        <f>IF($ND$18&lt;=GS2,1,0)*'CT-TRB_Novo Tarobá'!$E9*$NB$18</f>
        <v>31710.673097712312</v>
      </c>
      <c r="GT18" s="306">
        <f>IF($ND$18&lt;=GT2,1,0)*'CT-TRB_Novo Tarobá'!$E9*$NB$18</f>
        <v>31710.673097712312</v>
      </c>
      <c r="GU18" s="306">
        <f>IF($ND$18&lt;=GU2,1,0)*'CT-TRB_Novo Tarobá'!$E9*$NB$18</f>
        <v>31710.673097712312</v>
      </c>
      <c r="GV18" s="306">
        <f>IF($ND$18&lt;=GV2,1,0)*'CT-TRB_Novo Tarobá'!$E9*$NB$18</f>
        <v>31710.673097712312</v>
      </c>
      <c r="GW18" s="306">
        <f>IF($ND$18&lt;=GW2,1,0)*'CT-TRB_Novo Tarobá'!$E9*$NB$18</f>
        <v>31710.673097712312</v>
      </c>
      <c r="GX18" s="306">
        <f>IF($ND$18&lt;=GX2,1,0)*'CT-TRB_Novo Tarobá'!$E9*$NB$18</f>
        <v>31710.673097712312</v>
      </c>
      <c r="GY18" s="306">
        <f>IF($ND$18&lt;=GY2,1,0)*'CT-TRB_Novo Tarobá'!$E9*$NB$18</f>
        <v>31710.673097712312</v>
      </c>
      <c r="GZ18" s="306">
        <f>IF($ND$18&lt;=GZ2,1,0)*'CT-TRB_Novo Tarobá'!$E9*$NB$18</f>
        <v>31710.673097712312</v>
      </c>
      <c r="HA18" s="306">
        <f>IF($ND$18&lt;=HA2,1,0)*'CT-TRB_Novo Tarobá'!$E9*$NB$18</f>
        <v>31710.673097712312</v>
      </c>
      <c r="HB18" s="306">
        <f>IF($ND$18&lt;=HB2,1,0)*'CT-TRB_Novo Tarobá'!$E9*$NB$18</f>
        <v>31710.673097712312</v>
      </c>
      <c r="HC18" s="306">
        <f>IF($ND$18&lt;=HC2,1,0)*'CT-TRB_Novo Tarobá'!$E9*$NB$18</f>
        <v>31710.673097712312</v>
      </c>
      <c r="HD18" s="306">
        <f>IF($ND$18&lt;=HD2,1,0)*'CT-TRB_Novo Tarobá'!$E9*$NB$18</f>
        <v>31710.673097712312</v>
      </c>
      <c r="HE18" s="306">
        <f>IF($ND$18&lt;=HE2,1,0)*'CT-TRB_Novo Tarobá'!$E9*$NB$18</f>
        <v>31710.673097712312</v>
      </c>
      <c r="HF18" s="306">
        <f>IF($ND$18&lt;=HF2,1,0)*'CT-TRB_Novo Tarobá'!$E9*$NB$18</f>
        <v>31710.673097712312</v>
      </c>
      <c r="HG18" s="306">
        <f>IF($ND$18&lt;=HG2,1,0)*'CT-TRB_Novo Tarobá'!$E9*$NB$18</f>
        <v>31710.673097712312</v>
      </c>
      <c r="HH18" s="306">
        <f>IF($ND$18&lt;=HH2,1,0)*'CT-TRB_Novo Tarobá'!$E9*$NB$18</f>
        <v>31710.673097712312</v>
      </c>
      <c r="HI18" s="306">
        <f>IF($ND$18&lt;=HI2,1,0)*'CT-TRB_Novo Tarobá'!$E9*$NB$18</f>
        <v>31710.673097712312</v>
      </c>
      <c r="HJ18" s="306">
        <f>IF($ND$18&lt;=HJ2,1,0)*'CT-TRB_Novo Tarobá'!$E9*$NB$18</f>
        <v>31710.673097712312</v>
      </c>
      <c r="HK18" s="306">
        <f>IF($ND$18&lt;=HK2,1,0)*'CT-TRB_Novo Tarobá'!$E9*$NB$18</f>
        <v>31710.673097712312</v>
      </c>
      <c r="HL18" s="306">
        <f>IF($ND$18&lt;=HL2,1,0)*'CT-TRB_Novo Tarobá'!$E9*$NB$18</f>
        <v>31710.673097712312</v>
      </c>
      <c r="HM18" s="306">
        <f>IF($ND$18&lt;=HM2,1,0)*'CT-TRB_Novo Tarobá'!$E9*$NB$18</f>
        <v>31710.673097712312</v>
      </c>
      <c r="HN18" s="306">
        <f>IF($ND$18&lt;=HN2,1,0)*'CT-TRB_Novo Tarobá'!$E9*$NB$18</f>
        <v>31710.673097712312</v>
      </c>
      <c r="HO18" s="306">
        <f>IF($ND$18&lt;=HO2,1,0)*'CT-TRB_Novo Tarobá'!$E9*$NB$18</f>
        <v>31710.673097712312</v>
      </c>
      <c r="HP18" s="306">
        <f>IF($ND$18&lt;=HP2,1,0)*'CT-TRB_Novo Tarobá'!$E9*$NB$18</f>
        <v>31710.673097712312</v>
      </c>
      <c r="HQ18" s="306">
        <f>IF($ND$18&lt;=HQ2,1,0)*'CT-TRB_Novo Tarobá'!$E9*$NB$18</f>
        <v>31710.673097712312</v>
      </c>
      <c r="HR18" s="306">
        <f>IF($ND$18&lt;=HR2,1,0)*'CT-TRB_Novo Tarobá'!$E9*$NB$18</f>
        <v>31710.673097712312</v>
      </c>
      <c r="HS18" s="306">
        <f>IF($ND$18&lt;=HS2,1,0)*'CT-TRB_Novo Tarobá'!$E9*$NB$18</f>
        <v>31710.673097712312</v>
      </c>
      <c r="HT18" s="306">
        <f>IF($ND$18&lt;=HT2,1,0)*'CT-TRB_Novo Tarobá'!$E9*$NB$18</f>
        <v>31710.673097712312</v>
      </c>
      <c r="HU18" s="306">
        <f>IF($ND$18&lt;=HU2,1,0)*'CT-TRB_Novo Tarobá'!$E9*$NB$18</f>
        <v>31710.673097712312</v>
      </c>
      <c r="HV18" s="306">
        <f>IF($ND$18&lt;=HV2,1,0)*'CT-TRB_Novo Tarobá'!$E9*$NB$18</f>
        <v>31710.673097712312</v>
      </c>
      <c r="HW18" s="306">
        <f>IF($ND$18&lt;=HW2,1,0)*'CT-TRB_Novo Tarobá'!$E9*$NB$18</f>
        <v>31710.673097712312</v>
      </c>
      <c r="HX18" s="306">
        <f>IF($ND$18&lt;=HX2,1,0)*'CT-TRB_Novo Tarobá'!$E9*$NB$18</f>
        <v>31710.673097712312</v>
      </c>
      <c r="HY18" s="306">
        <f>IF($ND$18&lt;=HY2,1,0)*'CT-TRB_Novo Tarobá'!$E9*$NB$18</f>
        <v>31710.673097712312</v>
      </c>
      <c r="HZ18" s="306">
        <f>IF($ND$18&lt;=HZ2,1,0)*'CT-TRB_Novo Tarobá'!$E9*$NB$18</f>
        <v>31710.673097712312</v>
      </c>
      <c r="IA18" s="306">
        <f>IF($ND$18&lt;=IA2,1,0)*'CT-TRB_Novo Tarobá'!$E9*$NB$18</f>
        <v>31710.673097712312</v>
      </c>
      <c r="IB18" s="306">
        <f>IF($ND$18&lt;=IB2,1,0)*'CT-TRB_Novo Tarobá'!$E9*$NB$18</f>
        <v>31710.673097712312</v>
      </c>
      <c r="IC18" s="306">
        <f>IF($ND$18&lt;=IC2,1,0)*'CT-TRB_Novo Tarobá'!$E9*$NB$18</f>
        <v>31710.673097712312</v>
      </c>
      <c r="ID18" s="306">
        <f>IF($ND$18&lt;=ID2,1,0)*'CT-TRB_Novo Tarobá'!$E9*$NB$18</f>
        <v>31710.673097712312</v>
      </c>
      <c r="IE18" s="306">
        <f>IF($ND$18&lt;=IE2,1,0)*'CT-TRB_Novo Tarobá'!$E9*$NB$18</f>
        <v>31710.673097712312</v>
      </c>
      <c r="IF18" s="306">
        <f>IF($ND$18&lt;=IF2,1,0)*'CT-TRB_Novo Tarobá'!$E9*$NB$18</f>
        <v>31710.673097712312</v>
      </c>
      <c r="IG18" s="306">
        <f>IF($ND$18&lt;=IG2,1,0)*'CT-TRB_Novo Tarobá'!$E9*$NB$18</f>
        <v>31710.673097712312</v>
      </c>
      <c r="IH18" s="306">
        <f>IF($ND$18&lt;=IH2,1,0)*'CT-TRB_Novo Tarobá'!$E9*$NB$18</f>
        <v>31710.673097712312</v>
      </c>
      <c r="II18" s="306">
        <f>IF($ND$18&lt;=II2,1,0)*'CT-TRB_Novo Tarobá'!$E9*$NB$18</f>
        <v>31710.673097712312</v>
      </c>
      <c r="IJ18" s="306">
        <f>IF($ND$18&lt;=IJ2,1,0)*'CT-TRB_Novo Tarobá'!$E9*$NB$18</f>
        <v>31710.673097712312</v>
      </c>
      <c r="IK18" s="306">
        <f>IF($ND$18&lt;=IK2,1,0)*'CT-TRB_Novo Tarobá'!$E9*$NB$18</f>
        <v>31710.673097712312</v>
      </c>
      <c r="IL18" s="306">
        <f>IF($ND$18&lt;=IL2,1,0)*'CT-TRB_Novo Tarobá'!$E9*$NB$18</f>
        <v>31710.673097712312</v>
      </c>
      <c r="IM18" s="306">
        <f>IF($ND$18&lt;=IM2,1,0)*'CT-TRB_Novo Tarobá'!$E9*$NB$18</f>
        <v>31710.673097712312</v>
      </c>
      <c r="IN18" s="306">
        <f>IF($ND$18&lt;=IN2,1,0)*'CT-TRB_Novo Tarobá'!$E9*$NB$18</f>
        <v>31710.673097712312</v>
      </c>
      <c r="IO18" s="306">
        <f>IF($ND$18&lt;=IO2,1,0)*'CT-TRB_Novo Tarobá'!$E9*$NB$18</f>
        <v>31710.673097712312</v>
      </c>
      <c r="IP18" s="306">
        <f>IF($ND$18&lt;=IP2,1,0)*'CT-TRB_Novo Tarobá'!$E9*$NB$18</f>
        <v>31710.673097712312</v>
      </c>
      <c r="IQ18" s="306">
        <f>IF($ND$18&lt;=IQ2,1,0)*'CT-TRB_Novo Tarobá'!$E9*$NB$18</f>
        <v>31710.673097712312</v>
      </c>
      <c r="IR18" s="306">
        <f>IF($ND$18&lt;=IR2,1,0)*'CT-TRB_Novo Tarobá'!$E9*$NB$18</f>
        <v>31710.673097712312</v>
      </c>
      <c r="IS18" s="306">
        <f>IF($ND$18&lt;=IS2,1,0)*'CT-TRB_Novo Tarobá'!$E9*$NB$18</f>
        <v>31710.673097712312</v>
      </c>
      <c r="IT18" s="306">
        <f>IF($ND$18&lt;=IT2,1,0)*'CT-TRB_Novo Tarobá'!$E9*$NB$18</f>
        <v>31710.673097712312</v>
      </c>
      <c r="IU18" s="306">
        <f>IF($ND$18&lt;=IU2,1,0)*'CT-TRB_Novo Tarobá'!$E9*$NB$18</f>
        <v>31710.673097712312</v>
      </c>
      <c r="IV18" s="306">
        <f>IF($ND$18&lt;=IV2,1,0)*'CT-TRB_Novo Tarobá'!$E9*$NB$18</f>
        <v>31710.673097712312</v>
      </c>
      <c r="IW18" s="306">
        <f>IF($ND$18&lt;=IW2,1,0)*'CT-TRB_Novo Tarobá'!$E9*$NB$18</f>
        <v>31710.673097712312</v>
      </c>
      <c r="IX18" s="306">
        <f>IF($ND$18&lt;=IX2,1,0)*'CT-TRB_Novo Tarobá'!$E9*$NB$18</f>
        <v>31710.673097712312</v>
      </c>
      <c r="IY18" s="306">
        <f>IF($ND$18&lt;=IY2,1,0)*'CT-TRB_Novo Tarobá'!$E9*$NB$18</f>
        <v>31710.673097712312</v>
      </c>
      <c r="IZ18" s="306">
        <f>IF($ND$18&lt;=IZ2,1,0)*'CT-TRB_Novo Tarobá'!$E9*$NB$18</f>
        <v>31710.673097712312</v>
      </c>
      <c r="JA18" s="306">
        <f>IF($ND$18&lt;=JA2,1,0)*'CT-TRB_Novo Tarobá'!$E9*$NB$18</f>
        <v>31710.673097712312</v>
      </c>
      <c r="JB18" s="306">
        <f>IF($ND$18&lt;=JB2,1,0)*'CT-TRB_Novo Tarobá'!$E9*$NB$18</f>
        <v>31710.673097712312</v>
      </c>
      <c r="JC18" s="306">
        <f>IF($ND$18&lt;=JC2,1,0)*'CT-TRB_Novo Tarobá'!$E9*$NB$18</f>
        <v>31710.673097712312</v>
      </c>
      <c r="JD18" s="306">
        <f>IF($ND$18&lt;=JD2,1,0)*'CT-TRB_Novo Tarobá'!$E9*$NB$18</f>
        <v>31710.673097712312</v>
      </c>
      <c r="JE18" s="306">
        <f>IF($ND$18&lt;=JE2,1,0)*'CT-TRB_Novo Tarobá'!$E9*$NB$18</f>
        <v>31710.673097712312</v>
      </c>
      <c r="JF18" s="306">
        <f>IF($ND$18&lt;=JF2,1,0)*'CT-TRB_Novo Tarobá'!$E9*$NB$18</f>
        <v>31710.673097712312</v>
      </c>
      <c r="JG18" s="306">
        <f>IF($ND$18&lt;=JG2,1,0)*'CT-TRB_Novo Tarobá'!$E9*$NB$18</f>
        <v>31710.673097712312</v>
      </c>
      <c r="JH18" s="306">
        <f>IF($ND$18&lt;=JH2,1,0)*'CT-TRB_Novo Tarobá'!$E9*$NB$18</f>
        <v>31710.673097712312</v>
      </c>
      <c r="JI18" s="306">
        <f>IF($ND$18&lt;=JI2,1,0)*'CT-TRB_Novo Tarobá'!$E9*$NB$18</f>
        <v>31710.673097712312</v>
      </c>
      <c r="JJ18" s="306">
        <f>IF($ND$18&lt;=JJ2,1,0)*'CT-TRB_Novo Tarobá'!$E9*$NB$18</f>
        <v>31710.673097712312</v>
      </c>
      <c r="JK18" s="306">
        <f>IF($ND$18&lt;=JK2,1,0)*'CT-TRB_Novo Tarobá'!$E9*$NB$18</f>
        <v>31710.673097712312</v>
      </c>
      <c r="JL18" s="306">
        <f>IF($ND$18&lt;=JL2,1,0)*'CT-TRB_Novo Tarobá'!$E9*$NB$18</f>
        <v>31710.673097712312</v>
      </c>
      <c r="JM18" s="306">
        <f>IF($ND$18&lt;=JM2,1,0)*'CT-TRB_Novo Tarobá'!$E9*$NB$18</f>
        <v>31710.673097712312</v>
      </c>
      <c r="JN18" s="306">
        <f>IF($ND$18&lt;=JN2,1,0)*'CT-TRB_Novo Tarobá'!$E9*$NB$18</f>
        <v>31710.673097712312</v>
      </c>
      <c r="JO18" s="306">
        <f>IF($ND$18&lt;=JO2,1,0)*'CT-TRB_Novo Tarobá'!$E9*$NB$18</f>
        <v>31710.673097712312</v>
      </c>
      <c r="JP18" s="306">
        <f>IF($ND$18&lt;=JP2,1,0)*'CT-TRB_Novo Tarobá'!$E9*$NB$18</f>
        <v>31710.673097712312</v>
      </c>
      <c r="JQ18" s="306">
        <f>IF($ND$18&lt;=JQ2,1,0)*'CT-TRB_Novo Tarobá'!$E9*$NB$18</f>
        <v>31710.673097712312</v>
      </c>
      <c r="JR18" s="306">
        <f>IF($ND$18&lt;=JR2,1,0)*'CT-TRB_Novo Tarobá'!$E9*$NB$18</f>
        <v>31710.673097712312</v>
      </c>
      <c r="JS18" s="306">
        <f>IF($ND$18&lt;=JS2,1,0)*'CT-TRB_Novo Tarobá'!$E9*$NB$18</f>
        <v>31710.673097712312</v>
      </c>
      <c r="JT18" s="306">
        <f>IF($ND$18&lt;=JT2,1,0)*'CT-TRB_Novo Tarobá'!$E9*$NB$18</f>
        <v>31710.673097712312</v>
      </c>
      <c r="JU18" s="306">
        <f>IF($ND$18&lt;=JU2,1,0)*'CT-TRB_Novo Tarobá'!$E9*$NB$18</f>
        <v>31710.673097712312</v>
      </c>
      <c r="JV18" s="306">
        <f>IF($ND$18&lt;=JV2,1,0)*'CT-TRB_Novo Tarobá'!$E9*$NB$18</f>
        <v>31710.673097712312</v>
      </c>
      <c r="JW18" s="306">
        <f>IF($ND$18&lt;=JW2,1,0)*'CT-TRB_Novo Tarobá'!$E9*$NB$18</f>
        <v>31710.673097712312</v>
      </c>
      <c r="JX18" s="306">
        <f>IF($ND$18&lt;=JX2,1,0)*'CT-TRB_Novo Tarobá'!$E9*$NB$18</f>
        <v>31710.673097712312</v>
      </c>
      <c r="JY18" s="306">
        <f>IF($ND$18&lt;=JY2,1,0)*'CT-TRB_Novo Tarobá'!$E9*$NB$18</f>
        <v>31710.673097712312</v>
      </c>
      <c r="JZ18" s="306">
        <f>IF($ND$18&lt;=JZ2,1,0)*'CT-TRB_Novo Tarobá'!$E9*$NB$18</f>
        <v>31710.673097712312</v>
      </c>
      <c r="KA18" s="306">
        <f>IF($ND$18&lt;=KA2,1,0)*'CT-TRB_Novo Tarobá'!$E9*$NB$18</f>
        <v>31710.673097712312</v>
      </c>
      <c r="KB18" s="306">
        <f>IF($ND$18&lt;=KB2,1,0)*'CT-TRB_Novo Tarobá'!$E9*$NB$18</f>
        <v>31710.673097712312</v>
      </c>
      <c r="KC18" s="306">
        <f>IF($ND$18&lt;=KC2,1,0)*'CT-TRB_Novo Tarobá'!$E9*$NB$18</f>
        <v>31710.673097712312</v>
      </c>
      <c r="KD18" s="306">
        <f>IF($ND$18&lt;=KD2,1,0)*'CT-TRB_Novo Tarobá'!$E9*$NB$18</f>
        <v>31710.673097712312</v>
      </c>
      <c r="KE18" s="306">
        <f>IF($ND$18&lt;=KE2,1,0)*'CT-TRB_Novo Tarobá'!$E9*$NB$18</f>
        <v>31710.673097712312</v>
      </c>
      <c r="KF18" s="306">
        <f>IF($ND$18&lt;=KF2,1,0)*'CT-TRB_Novo Tarobá'!$E9*$NB$18</f>
        <v>31710.673097712312</v>
      </c>
      <c r="KG18" s="306">
        <f>IF($ND$18&lt;=KG2,1,0)*'CT-TRB_Novo Tarobá'!$E9*$NB$18</f>
        <v>31710.673097712312</v>
      </c>
      <c r="KH18" s="306">
        <f>IF($ND$18&lt;=KH2,1,0)*'CT-TRB_Novo Tarobá'!$E9*$NB$18</f>
        <v>31710.673097712312</v>
      </c>
      <c r="KI18" s="306">
        <f>IF($ND$18&lt;=KI2,1,0)*'CT-TRB_Novo Tarobá'!$E9*$NB$18</f>
        <v>31710.673097712312</v>
      </c>
      <c r="KJ18" s="306">
        <f>IF($ND$18&lt;=KJ2,1,0)*'CT-TRB_Novo Tarobá'!$E9*$NB$18</f>
        <v>31710.673097712312</v>
      </c>
      <c r="KK18" s="306">
        <f>IF($ND$18&lt;=KK2,1,0)*'CT-TRB_Novo Tarobá'!$E9*$NB$18</f>
        <v>31710.673097712312</v>
      </c>
      <c r="KL18" s="306">
        <f>IF($ND$18&lt;=KL2,1,0)*'CT-TRB_Novo Tarobá'!$E9*$NB$18</f>
        <v>31710.673097712312</v>
      </c>
      <c r="KM18" s="306">
        <f>IF($ND$18&lt;=KM2,1,0)*'CT-TRB_Novo Tarobá'!$E9*$NB$18</f>
        <v>31710.673097712312</v>
      </c>
      <c r="KN18" s="306">
        <f>IF($ND$18&lt;=KN2,1,0)*'CT-TRB_Novo Tarobá'!$E9*$NB$18</f>
        <v>31710.673097712312</v>
      </c>
      <c r="KO18" s="306">
        <f>IF($ND$18&lt;=KO2,1,0)*'CT-TRB_Novo Tarobá'!$E9*$NB$18</f>
        <v>31710.673097712312</v>
      </c>
      <c r="KP18" s="306">
        <f>IF($ND$18&lt;=KP2,1,0)*'CT-TRB_Novo Tarobá'!$E9*$NB$18</f>
        <v>31710.673097712312</v>
      </c>
      <c r="KQ18" s="306">
        <f>IF($ND$18&lt;=KQ2,1,0)*'CT-TRB_Novo Tarobá'!$E9*$NB$18</f>
        <v>31710.673097712312</v>
      </c>
      <c r="KR18" s="306">
        <f>IF($ND$18&lt;=KR2,1,0)*'CT-TRB_Novo Tarobá'!$E9*$NB$18</f>
        <v>31710.673097712312</v>
      </c>
      <c r="KS18" s="306">
        <f>IF($ND$18&lt;=KS2,1,0)*'CT-TRB_Novo Tarobá'!$E9*$NB$18</f>
        <v>31710.673097712312</v>
      </c>
      <c r="KT18" s="306">
        <f>IF($ND$18&lt;=KT2,1,0)*'CT-TRB_Novo Tarobá'!$E9*$NB$18</f>
        <v>31710.673097712312</v>
      </c>
      <c r="KU18" s="306">
        <f>IF($ND$18&lt;=KU2,1,0)*'CT-TRB_Novo Tarobá'!$E9*$NB$18</f>
        <v>31710.673097712312</v>
      </c>
      <c r="KV18" s="306">
        <f>IF($ND$18&lt;=KV2,1,0)*'CT-TRB_Novo Tarobá'!$E9*$NB$18</f>
        <v>31710.673097712312</v>
      </c>
      <c r="KW18" s="306">
        <f>IF($ND$18&lt;=KW2,1,0)*'CT-TRB_Novo Tarobá'!$E9*$NB$18</f>
        <v>31710.673097712312</v>
      </c>
      <c r="KX18" s="306">
        <f>IF($ND$18&lt;=KX2,1,0)*'CT-TRB_Novo Tarobá'!$E9*$NB$18</f>
        <v>31710.673097712312</v>
      </c>
      <c r="KY18" s="306">
        <f>IF($ND$18&lt;=KY2,1,0)*'CT-TRB_Novo Tarobá'!$E9*$NB$18</f>
        <v>31710.673097712312</v>
      </c>
      <c r="KZ18" s="306">
        <f>IF($ND$18&lt;=KZ2,1,0)*'CT-TRB_Novo Tarobá'!$E9*$NB$18</f>
        <v>31710.673097712312</v>
      </c>
      <c r="LA18" s="306">
        <f>IF($ND$18&lt;=LA2,1,0)*'CT-TRB_Novo Tarobá'!$E9*$NB$18</f>
        <v>31710.673097712312</v>
      </c>
      <c r="LB18" s="306">
        <f>IF($ND$18&lt;=LB2,1,0)*'CT-TRB_Novo Tarobá'!$E9*$NB$18</f>
        <v>31710.673097712312</v>
      </c>
      <c r="LC18" s="306">
        <f>IF($ND$18&lt;=LC2,1,0)*'CT-TRB_Novo Tarobá'!$E9*$NB$18</f>
        <v>31710.673097712312</v>
      </c>
      <c r="LD18" s="306">
        <f>IF($ND$18&lt;=LD2,1,0)*'CT-TRB_Novo Tarobá'!$E9*$NB$18</f>
        <v>31710.673097712312</v>
      </c>
      <c r="LE18" s="306">
        <f>IF($ND$18&lt;=LE2,1,0)*'CT-TRB_Novo Tarobá'!$E9*$NB$18</f>
        <v>31710.673097712312</v>
      </c>
      <c r="LF18" s="306">
        <f>IF($ND$18&lt;=LF2,1,0)*'CT-TRB_Novo Tarobá'!$E9*$NB$18</f>
        <v>31710.673097712312</v>
      </c>
      <c r="LG18" s="306">
        <f>IF($ND$18&lt;=LG2,1,0)*'CT-TRB_Novo Tarobá'!$E9*$NB$18</f>
        <v>31710.673097712312</v>
      </c>
      <c r="LH18" s="306">
        <f>IF($ND$18&lt;=LH2,1,0)*'CT-TRB_Novo Tarobá'!$E9*$NB$18</f>
        <v>31710.673097712312</v>
      </c>
      <c r="LI18" s="306">
        <f>IF($ND$18&lt;=LI2,1,0)*'CT-TRB_Novo Tarobá'!$E9*$NB$18</f>
        <v>31710.673097712312</v>
      </c>
      <c r="LJ18" s="306">
        <f>IF($ND$18&lt;=LJ2,1,0)*'CT-TRB_Novo Tarobá'!$E9*$NB$18</f>
        <v>31710.673097712312</v>
      </c>
      <c r="LK18" s="306">
        <f>IF($ND$18&lt;=LK2,1,0)*'CT-TRB_Novo Tarobá'!$E9*$NB$18</f>
        <v>31710.673097712312</v>
      </c>
      <c r="LL18" s="306">
        <f>IF($ND$18&lt;=LL2,1,0)*'CT-TRB_Novo Tarobá'!$E9*$NB$18</f>
        <v>31710.673097712312</v>
      </c>
      <c r="LM18" s="306">
        <f>IF($ND$18&lt;=LM2,1,0)*'CT-TRB_Novo Tarobá'!$E9*$NB$18</f>
        <v>31710.673097712312</v>
      </c>
      <c r="LN18" s="306">
        <f>IF($ND$18&lt;=LN2,1,0)*'CT-TRB_Novo Tarobá'!$E9*$NB$18</f>
        <v>31710.673097712312</v>
      </c>
      <c r="LO18" s="306">
        <f>IF($ND$18&lt;=LO2,1,0)*'CT-TRB_Novo Tarobá'!$E9*$NB$18</f>
        <v>31710.673097712312</v>
      </c>
      <c r="LP18" s="306">
        <f>IF($ND$18&lt;=LP2,1,0)*'CT-TRB_Novo Tarobá'!$E9*$NB$18</f>
        <v>31710.673097712312</v>
      </c>
      <c r="LQ18" s="306">
        <f>IF($ND$18&lt;=LQ2,1,0)*'CT-TRB_Novo Tarobá'!$E9*$NB$18</f>
        <v>31710.673097712312</v>
      </c>
      <c r="LR18" s="306">
        <f>IF($ND$18&lt;=LR2,1,0)*'CT-TRB_Novo Tarobá'!$E9*$NB$18</f>
        <v>31710.673097712312</v>
      </c>
      <c r="LS18" s="306">
        <f>IF($ND$18&lt;=LS2,1,0)*'CT-TRB_Novo Tarobá'!$E9*$NB$18</f>
        <v>31710.673097712312</v>
      </c>
      <c r="LT18" s="306">
        <f>IF($ND$18&lt;=LT2,1,0)*'CT-TRB_Novo Tarobá'!$E9*$NB$18</f>
        <v>31710.673097712312</v>
      </c>
      <c r="LU18" s="306">
        <f>IF($ND$18&lt;=LU2,1,0)*'CT-TRB_Novo Tarobá'!$E9*$NB$18</f>
        <v>31710.673097712312</v>
      </c>
      <c r="LV18" s="306">
        <f>IF($ND$18&lt;=LV2,1,0)*'CT-TRB_Novo Tarobá'!$E9*$NB$18</f>
        <v>31710.673097712312</v>
      </c>
      <c r="LW18" s="306">
        <f>IF($ND$18&lt;=LW2,1,0)*'CT-TRB_Novo Tarobá'!$E9*$NB$18</f>
        <v>31710.673097712312</v>
      </c>
      <c r="LX18" s="306">
        <f>IF($ND$18&lt;=LX2,1,0)*'CT-TRB_Novo Tarobá'!$E9*$NB$18</f>
        <v>31710.673097712312</v>
      </c>
      <c r="LY18" s="306">
        <f>IF($ND$18&lt;=LY2,1,0)*'CT-TRB_Novo Tarobá'!$E9*$NB$18</f>
        <v>31710.673097712312</v>
      </c>
      <c r="LZ18" s="306">
        <f>IF($ND$18&lt;=LZ2,1,0)*'CT-TRB_Novo Tarobá'!$E9*$NB$18</f>
        <v>31710.673097712312</v>
      </c>
      <c r="MA18" s="306">
        <f>IF($ND$18&lt;=MA2,1,0)*'CT-TRB_Novo Tarobá'!$E9*$NB$18</f>
        <v>31710.673097712312</v>
      </c>
      <c r="MB18" s="306">
        <f>IF($ND$18&lt;=MB2,1,0)*'CT-TRB_Novo Tarobá'!$E9*$NB$18</f>
        <v>31710.673097712312</v>
      </c>
      <c r="MC18" s="306">
        <f>IF($ND$18&lt;=MC2,1,0)*'CT-TRB_Novo Tarobá'!$E9*$NB$18</f>
        <v>31710.673097712312</v>
      </c>
      <c r="MD18" s="306">
        <f>IF($ND$18&lt;=MD2,1,0)*'CT-TRB_Novo Tarobá'!$E9*$NB$18</f>
        <v>31710.673097712312</v>
      </c>
      <c r="ME18" s="306">
        <f>IF($ND$18&lt;=ME2,1,0)*'CT-TRB_Novo Tarobá'!$E9*$NB$18</f>
        <v>31710.673097712312</v>
      </c>
      <c r="MF18" s="306">
        <f>IF($ND$18&lt;=MF2,1,0)*'CT-TRB_Novo Tarobá'!$E9*$NB$18</f>
        <v>31710.673097712312</v>
      </c>
      <c r="MG18" s="306">
        <f>IF($ND$18&lt;=MG2,1,0)*'CT-TRB_Novo Tarobá'!$E9*$NB$18</f>
        <v>31710.673097712312</v>
      </c>
      <c r="MH18" s="306">
        <f>IF($ND$18&lt;=MH2,1,0)*'CT-TRB_Novo Tarobá'!$E9*$NB$18</f>
        <v>31710.673097712312</v>
      </c>
      <c r="MI18" s="306">
        <f>IF($ND$18&lt;=MI2,1,0)*'CT-TRB_Novo Tarobá'!$E9*$NB$18</f>
        <v>31710.673097712312</v>
      </c>
      <c r="MJ18" s="306">
        <f>IF($ND$18&lt;=MJ2,1,0)*'CT-TRB_Novo Tarobá'!$E9*$NB$18</f>
        <v>31710.673097712312</v>
      </c>
      <c r="MK18" s="306">
        <f>IF($ND$18&lt;=MK2,1,0)*'CT-TRB_Novo Tarobá'!$E9*$NB$18</f>
        <v>31710.673097712312</v>
      </c>
      <c r="ML18" s="306">
        <f>IF($ND$18&lt;=ML2,1,0)*'CT-TRB_Novo Tarobá'!$E9*$NB$18</f>
        <v>31710.673097712312</v>
      </c>
      <c r="MM18" s="306">
        <f>IF($ND$18&lt;=MM2,1,0)*'CT-TRB_Novo Tarobá'!$E9*$NB$18</f>
        <v>31710.673097712312</v>
      </c>
      <c r="MN18" s="306">
        <f>IF($ND$18&lt;=MN2,1,0)*'CT-TRB_Novo Tarobá'!$E9*$NB$18</f>
        <v>31710.673097712312</v>
      </c>
      <c r="MO18" s="306">
        <f>IF($ND$18&lt;=MO2,1,0)*'CT-TRB_Novo Tarobá'!$E9*$NB$18</f>
        <v>31710.673097712312</v>
      </c>
      <c r="MP18" s="306">
        <f>IF($ND$18&lt;=MP2,1,0)*'CT-TRB_Novo Tarobá'!$E9*$NB$18</f>
        <v>31710.673097712312</v>
      </c>
      <c r="MQ18" s="306">
        <f>IF($ND$18&lt;=MQ2,1,0)*'CT-TRB_Novo Tarobá'!$E9*$NB$18</f>
        <v>31710.673097712312</v>
      </c>
      <c r="MR18" s="306">
        <f>IF($ND$18&lt;=MR2,1,0)*'CT-TRB_Novo Tarobá'!$E9*$NB$18</f>
        <v>31710.673097712312</v>
      </c>
      <c r="MS18" s="306">
        <f>IF($ND$18&lt;=MS2,1,0)*'CT-TRB_Novo Tarobá'!$E9*$NB$18</f>
        <v>31710.673097712312</v>
      </c>
      <c r="MT18" s="306">
        <f>IF($ND$18&lt;=MT2,1,0)*'CT-TRB_Novo Tarobá'!$E9*$NB$18</f>
        <v>31710.673097712312</v>
      </c>
      <c r="MU18" s="306">
        <f>IF($ND$18&lt;=MU2,1,0)*'CT-TRB_Novo Tarobá'!$E9*$NB$18</f>
        <v>31710.673097712312</v>
      </c>
      <c r="MV18" s="306">
        <f>IF($ND$18&lt;=MV2,1,0)*'CT-TRB_Novo Tarobá'!$E9*$NB$18</f>
        <v>31710.673097712312</v>
      </c>
      <c r="MW18" s="306">
        <f>IF($ND$18&lt;=MW2,1,0)*'CT-TRB_Novo Tarobá'!$E9*$NB$18</f>
        <v>31710.673097712312</v>
      </c>
      <c r="MX18" s="306">
        <f>IF($ND$18&lt;=MX2,1,0)*'CT-TRB_Novo Tarobá'!$E9*$NB$18</f>
        <v>31710.673097712312</v>
      </c>
      <c r="MY18" s="306">
        <f>IF($ND$18&lt;=MY2,1,0)*'CT-TRB_Novo Tarobá'!$E9*$NB$18</f>
        <v>31710.673097712312</v>
      </c>
      <c r="MZ18" s="306">
        <f>IF($ND$18&lt;=MZ2,1,0)*'CT-TRB_Novo Tarobá'!$E9*$NB$18</f>
        <v>31710.673097712312</v>
      </c>
      <c r="NA18" s="315">
        <f>IF($ND$18&lt;=NA2,1,0)*'CT-TRB_Novo Tarobá'!$E9*$NB$18</f>
        <v>31710.673097712312</v>
      </c>
      <c r="NB18" s="652">
        <v>1</v>
      </c>
      <c r="NC18" s="652"/>
      <c r="ND18" s="652">
        <v>1</v>
      </c>
    </row>
    <row r="19" spans="1:368" x14ac:dyDescent="0.2">
      <c r="A19" s="2"/>
      <c r="B19" s="304"/>
      <c r="C19" s="305"/>
      <c r="D19" s="305"/>
      <c r="E19" s="1" t="s">
        <v>629</v>
      </c>
      <c r="F19" s="306">
        <f>IF($ND$18&lt;=F2,1,0)*('CT-TRB_Novo Tarobá'!$C15+'CT-TRB_Novo Tarobá'!$C19)*$NB$18</f>
        <v>7000</v>
      </c>
      <c r="G19" s="306">
        <f>IF($ND$18&lt;=G2,1,0)*('CT-TRB_Novo Tarobá'!$C15+'CT-TRB_Novo Tarobá'!$C19)*$NB$18</f>
        <v>7000</v>
      </c>
      <c r="H19" s="306">
        <f>IF($ND$18&lt;=H2,1,0)*('CT-TRB_Novo Tarobá'!$C15+'CT-TRB_Novo Tarobá'!$C19)*$NB$18</f>
        <v>7000</v>
      </c>
      <c r="I19" s="306">
        <f>IF($ND$18&lt;=I2,1,0)*('CT-TRB_Novo Tarobá'!$C15+'CT-TRB_Novo Tarobá'!$C19)*$NB$18</f>
        <v>7000</v>
      </c>
      <c r="J19" s="306">
        <f>IF($ND$18&lt;=J2,1,0)*('CT-TRB_Novo Tarobá'!$C15+'CT-TRB_Novo Tarobá'!$C19)*$NB$18</f>
        <v>7000</v>
      </c>
      <c r="K19" s="306">
        <f>IF($ND$18&lt;=K2,1,0)*('CT-TRB_Novo Tarobá'!$C15+'CT-TRB_Novo Tarobá'!$C19)*$NB$18</f>
        <v>7000</v>
      </c>
      <c r="L19" s="306">
        <f>IF($ND$18&lt;=L2,1,0)*('CT-TRB_Novo Tarobá'!$C15+'CT-TRB_Novo Tarobá'!$C19)*$NB$18</f>
        <v>7000</v>
      </c>
      <c r="M19" s="306">
        <f>IF($ND$18&lt;=M2,1,0)*('CT-TRB_Novo Tarobá'!$C15+'CT-TRB_Novo Tarobá'!$C19)*$NB$18</f>
        <v>7000</v>
      </c>
      <c r="N19" s="306">
        <f>IF($ND$18&lt;=N2,1,0)*('CT-TRB_Novo Tarobá'!$C15+'CT-TRB_Novo Tarobá'!$C19)*$NB$18</f>
        <v>7000</v>
      </c>
      <c r="O19" s="306">
        <f>IF($ND$18&lt;=O2,1,0)*('CT-TRB_Novo Tarobá'!$C15+'CT-TRB_Novo Tarobá'!$C19)*$NB$18</f>
        <v>7000</v>
      </c>
      <c r="P19" s="306">
        <f>IF($ND$18&lt;=P2,1,0)*('CT-TRB_Novo Tarobá'!$C15+'CT-TRB_Novo Tarobá'!$C19)*$NB$18</f>
        <v>7000</v>
      </c>
      <c r="Q19" s="306">
        <f>IF($ND$18&lt;=Q2,1,0)*('CT-TRB_Novo Tarobá'!$C15+'CT-TRB_Novo Tarobá'!$C19)*$NB$18</f>
        <v>7000</v>
      </c>
      <c r="R19" s="306">
        <f>IF($ND$18&lt;=R2,1,0)*('CT-TRB_Novo Tarobá'!$C15+'CT-TRB_Novo Tarobá'!$C19)*$NB$18</f>
        <v>7000</v>
      </c>
      <c r="S19" s="306">
        <f>IF($ND$18&lt;=S2,1,0)*('CT-TRB_Novo Tarobá'!$C15+'CT-TRB_Novo Tarobá'!$C19)*$NB$18</f>
        <v>7000</v>
      </c>
      <c r="T19" s="306">
        <f>IF($ND$18&lt;=T2,1,0)*('CT-TRB_Novo Tarobá'!$C15+'CT-TRB_Novo Tarobá'!$C19)*$NB$18</f>
        <v>7000</v>
      </c>
      <c r="U19" s="306">
        <f>IF($ND$18&lt;=U2,1,0)*('CT-TRB_Novo Tarobá'!$C15+'CT-TRB_Novo Tarobá'!$C19)*$NB$18</f>
        <v>7000</v>
      </c>
      <c r="V19" s="306">
        <f>IF($ND$18&lt;=V2,1,0)*('CT-TRB_Novo Tarobá'!$C15+'CT-TRB_Novo Tarobá'!$C19)*$NB$18</f>
        <v>7000</v>
      </c>
      <c r="W19" s="306">
        <f>IF($ND$18&lt;=W2,1,0)*('CT-TRB_Novo Tarobá'!$C15+'CT-TRB_Novo Tarobá'!$C19)*$NB$18</f>
        <v>7000</v>
      </c>
      <c r="X19" s="306">
        <f>IF($ND$18&lt;=X2,1,0)*('CT-TRB_Novo Tarobá'!$C15+'CT-TRB_Novo Tarobá'!$C19)*$NB$18</f>
        <v>7000</v>
      </c>
      <c r="Y19" s="306">
        <f>IF($ND$18&lt;=Y2,1,0)*('CT-TRB_Novo Tarobá'!$C15+'CT-TRB_Novo Tarobá'!$C19)*$NB$18</f>
        <v>7000</v>
      </c>
      <c r="Z19" s="306">
        <f>IF($ND$18&lt;=Z2,1,0)*('CT-TRB_Novo Tarobá'!$C15+'CT-TRB_Novo Tarobá'!$C19)*$NB$18</f>
        <v>7000</v>
      </c>
      <c r="AA19" s="306">
        <f>IF($ND$18&lt;=AA2,1,0)*('CT-TRB_Novo Tarobá'!$C15+'CT-TRB_Novo Tarobá'!$C19)*$NB$18</f>
        <v>7000</v>
      </c>
      <c r="AB19" s="306">
        <f>IF($ND$18&lt;=AB2,1,0)*('CT-TRB_Novo Tarobá'!$C15+'CT-TRB_Novo Tarobá'!$C19)*$NB$18</f>
        <v>7000</v>
      </c>
      <c r="AC19" s="306">
        <f>IF($ND$18&lt;=AC2,1,0)*('CT-TRB_Novo Tarobá'!$C15+'CT-TRB_Novo Tarobá'!$C19)*$NB$18</f>
        <v>7000</v>
      </c>
      <c r="AD19" s="306">
        <f>IF($ND$18&lt;=AD2,1,0)*('CT-TRB_Novo Tarobá'!$C15+'CT-TRB_Novo Tarobá'!$C19)*$NB$18</f>
        <v>7000</v>
      </c>
      <c r="AE19" s="306">
        <f>IF($ND$18&lt;=AE2,1,0)*('CT-TRB_Novo Tarobá'!$C15+'CT-TRB_Novo Tarobá'!$C19)*$NB$18</f>
        <v>7000</v>
      </c>
      <c r="AF19" s="306">
        <f>IF($ND$18&lt;=AF2,1,0)*('CT-TRB_Novo Tarobá'!$C15+'CT-TRB_Novo Tarobá'!$C19)*$NB$18</f>
        <v>7000</v>
      </c>
      <c r="AG19" s="306">
        <f>IF($ND$18&lt;=AG2,1,0)*('CT-TRB_Novo Tarobá'!$C15+'CT-TRB_Novo Tarobá'!$C19)*$NB$18</f>
        <v>7000</v>
      </c>
      <c r="AH19" s="306">
        <f>IF($ND$18&lt;=AH2,1,0)*('CT-TRB_Novo Tarobá'!$C15+'CT-TRB_Novo Tarobá'!$C19)*$NB$18</f>
        <v>7000</v>
      </c>
      <c r="AI19" s="306">
        <f>IF($ND$18&lt;=AI2,1,0)*('CT-TRB_Novo Tarobá'!$C15+'CT-TRB_Novo Tarobá'!$C19)*$NB$18</f>
        <v>7000</v>
      </c>
      <c r="AJ19" s="306">
        <f>IF($ND$18&lt;=AJ2,1,0)*('CT-TRB_Novo Tarobá'!$C15+'CT-TRB_Novo Tarobá'!$C19)*$NB$18</f>
        <v>7000</v>
      </c>
      <c r="AK19" s="306">
        <f>IF($ND$18&lt;=AK2,1,0)*('CT-TRB_Novo Tarobá'!$C15+'CT-TRB_Novo Tarobá'!$C19)*$NB$18</f>
        <v>7000</v>
      </c>
      <c r="AL19" s="306">
        <f>IF($ND$18&lt;=AL2,1,0)*('CT-TRB_Novo Tarobá'!$C15+'CT-TRB_Novo Tarobá'!$C19)*$NB$18</f>
        <v>7000</v>
      </c>
      <c r="AM19" s="306">
        <f>IF($ND$18&lt;=AM2,1,0)*('CT-TRB_Novo Tarobá'!$C15+'CT-TRB_Novo Tarobá'!$C19)*$NB$18</f>
        <v>7000</v>
      </c>
      <c r="AN19" s="306">
        <f>IF($ND$18&lt;=AN2,1,0)*('CT-TRB_Novo Tarobá'!$C15+'CT-TRB_Novo Tarobá'!$C19)*$NB$18</f>
        <v>7000</v>
      </c>
      <c r="AO19" s="306">
        <f>IF($ND$18&lt;=AO2,1,0)*('CT-TRB_Novo Tarobá'!$C15+'CT-TRB_Novo Tarobá'!$C19)*$NB$18</f>
        <v>7000</v>
      </c>
      <c r="AP19" s="306">
        <f>IF($ND$18&lt;=AP2,1,0)*('CT-TRB_Novo Tarobá'!$C15+'CT-TRB_Novo Tarobá'!$C19)*$NB$18</f>
        <v>7000</v>
      </c>
      <c r="AQ19" s="306">
        <f>IF($ND$18&lt;=AQ2,1,0)*('CT-TRB_Novo Tarobá'!$C15+'CT-TRB_Novo Tarobá'!$C19)*$NB$18</f>
        <v>7000</v>
      </c>
      <c r="AR19" s="306">
        <f>IF($ND$18&lt;=AR2,1,0)*('CT-TRB_Novo Tarobá'!$C15+'CT-TRB_Novo Tarobá'!$C19)*$NB$18</f>
        <v>7000</v>
      </c>
      <c r="AS19" s="306">
        <f>IF($ND$18&lt;=AS2,1,0)*('CT-TRB_Novo Tarobá'!$C15+'CT-TRB_Novo Tarobá'!$C19)*$NB$18</f>
        <v>7000</v>
      </c>
      <c r="AT19" s="306">
        <f>IF($ND$18&lt;=AT2,1,0)*('CT-TRB_Novo Tarobá'!$C15+'CT-TRB_Novo Tarobá'!$C19)*$NB$18</f>
        <v>7000</v>
      </c>
      <c r="AU19" s="306">
        <f>IF($ND$18&lt;=AU2,1,0)*('CT-TRB_Novo Tarobá'!$C15+'CT-TRB_Novo Tarobá'!$C19)*$NB$18</f>
        <v>7000</v>
      </c>
      <c r="AV19" s="306">
        <f>IF($ND$18&lt;=AV2,1,0)*('CT-TRB_Novo Tarobá'!$C15+'CT-TRB_Novo Tarobá'!$C19)*$NB$18</f>
        <v>7000</v>
      </c>
      <c r="AW19" s="306">
        <f>IF($ND$18&lt;=AW2,1,0)*('CT-TRB_Novo Tarobá'!$C15+'CT-TRB_Novo Tarobá'!$C19)*$NB$18</f>
        <v>7000</v>
      </c>
      <c r="AX19" s="306">
        <f>IF($ND$18&lt;=AX2,1,0)*('CT-TRB_Novo Tarobá'!$C15+'CT-TRB_Novo Tarobá'!$C19)*$NB$18</f>
        <v>7000</v>
      </c>
      <c r="AY19" s="306">
        <f>IF($ND$18&lt;=AY2,1,0)*('CT-TRB_Novo Tarobá'!$C15+'CT-TRB_Novo Tarobá'!$C19)*$NB$18</f>
        <v>7000</v>
      </c>
      <c r="AZ19" s="306">
        <f>IF($ND$18&lt;=AZ2,1,0)*('CT-TRB_Novo Tarobá'!$C15+'CT-TRB_Novo Tarobá'!$C19)*$NB$18</f>
        <v>7000</v>
      </c>
      <c r="BA19" s="306">
        <f>IF($ND$18&lt;=BA2,1,0)*('CT-TRB_Novo Tarobá'!$C15+'CT-TRB_Novo Tarobá'!$C19)*$NB$18</f>
        <v>7000</v>
      </c>
      <c r="BB19" s="306">
        <f>IF($ND$18&lt;=BB2,1,0)*('CT-TRB_Novo Tarobá'!$C15+'CT-TRB_Novo Tarobá'!$C19)*$NB$18</f>
        <v>7000</v>
      </c>
      <c r="BC19" s="306">
        <f>IF($ND$18&lt;=BC2,1,0)*('CT-TRB_Novo Tarobá'!$C15+'CT-TRB_Novo Tarobá'!$C19)*$NB$18</f>
        <v>7000</v>
      </c>
      <c r="BD19" s="306">
        <f>IF($ND$18&lt;=BD2,1,0)*('CT-TRB_Novo Tarobá'!$C15+'CT-TRB_Novo Tarobá'!$C19)*$NB$18</f>
        <v>7000</v>
      </c>
      <c r="BE19" s="306">
        <f>IF($ND$18&lt;=BE2,1,0)*('CT-TRB_Novo Tarobá'!$C15+'CT-TRB_Novo Tarobá'!$C19)*$NB$18</f>
        <v>7000</v>
      </c>
      <c r="BF19" s="306">
        <f>IF($ND$18&lt;=BF2,1,0)*('CT-TRB_Novo Tarobá'!$C15+'CT-TRB_Novo Tarobá'!$C19)*$NB$18</f>
        <v>7000</v>
      </c>
      <c r="BG19" s="306">
        <f>IF($ND$18&lt;=BG2,1,0)*('CT-TRB_Novo Tarobá'!$C15+'CT-TRB_Novo Tarobá'!$C19)*$NB$18</f>
        <v>7000</v>
      </c>
      <c r="BH19" s="306">
        <f>IF($ND$18&lt;=BH2,1,0)*('CT-TRB_Novo Tarobá'!$C15+'CT-TRB_Novo Tarobá'!$C19)*$NB$18</f>
        <v>7000</v>
      </c>
      <c r="BI19" s="306">
        <f>IF($ND$18&lt;=BI2,1,0)*('CT-TRB_Novo Tarobá'!$C15+'CT-TRB_Novo Tarobá'!$C19)*$NB$18</f>
        <v>7000</v>
      </c>
      <c r="BJ19" s="306">
        <f>IF($ND$18&lt;=BJ2,1,0)*('CT-TRB_Novo Tarobá'!$C15+'CT-TRB_Novo Tarobá'!$C19)*$NB$18</f>
        <v>7000</v>
      </c>
      <c r="BK19" s="306">
        <f>IF($ND$18&lt;=BK2,1,0)*('CT-TRB_Novo Tarobá'!$C15+'CT-TRB_Novo Tarobá'!$C19)*$NB$18</f>
        <v>7000</v>
      </c>
      <c r="BL19" s="306">
        <f>IF($ND$18&lt;=BL2,1,0)*('CT-TRB_Novo Tarobá'!$C15+'CT-TRB_Novo Tarobá'!$C19)*$NB$18</f>
        <v>7000</v>
      </c>
      <c r="BM19" s="306">
        <f>IF($ND$18&lt;=BM2,1,0)*('CT-TRB_Novo Tarobá'!$C15+'CT-TRB_Novo Tarobá'!$C19)*$NB$18</f>
        <v>7000</v>
      </c>
      <c r="BN19" s="306">
        <f>IF($ND$18&lt;=BN2,1,0)*('CT-TRB_Novo Tarobá'!$C15+'CT-TRB_Novo Tarobá'!$C19)*$NB$18</f>
        <v>7000</v>
      </c>
      <c r="BO19" s="306">
        <f>IF($ND$18&lt;=BO2,1,0)*('CT-TRB_Novo Tarobá'!$C15+'CT-TRB_Novo Tarobá'!$C19)*$NB$18</f>
        <v>7000</v>
      </c>
      <c r="BP19" s="306">
        <f>IF($ND$18&lt;=BP2,1,0)*('CT-TRB_Novo Tarobá'!$C15+'CT-TRB_Novo Tarobá'!$C19)*$NB$18</f>
        <v>7000</v>
      </c>
      <c r="BQ19" s="306">
        <f>IF($ND$18&lt;=BQ2,1,0)*('CT-TRB_Novo Tarobá'!$C15+'CT-TRB_Novo Tarobá'!$C19)*$NB$18</f>
        <v>7000</v>
      </c>
      <c r="BR19" s="306">
        <f>IF($ND$18&lt;=BR2,1,0)*('CT-TRB_Novo Tarobá'!$C15+'CT-TRB_Novo Tarobá'!$C19)*$NB$18</f>
        <v>7000</v>
      </c>
      <c r="BS19" s="306">
        <f>IF($ND$18&lt;=BS2,1,0)*('CT-TRB_Novo Tarobá'!$C15+'CT-TRB_Novo Tarobá'!$C19)*$NB$18</f>
        <v>7000</v>
      </c>
      <c r="BT19" s="306">
        <f>IF($ND$18&lt;=BT2,1,0)*('CT-TRB_Novo Tarobá'!$C15+'CT-TRB_Novo Tarobá'!$C19)*$NB$18</f>
        <v>7000</v>
      </c>
      <c r="BU19" s="306">
        <f>IF($ND$18&lt;=BU2,1,0)*('CT-TRB_Novo Tarobá'!$C15+'CT-TRB_Novo Tarobá'!$C19)*$NB$18</f>
        <v>7000</v>
      </c>
      <c r="BV19" s="306">
        <f>IF($ND$18&lt;=BV2,1,0)*('CT-TRB_Novo Tarobá'!$C15+'CT-TRB_Novo Tarobá'!$C19)*$NB$18</f>
        <v>7000</v>
      </c>
      <c r="BW19" s="306">
        <f>IF($ND$18&lt;=BW2,1,0)*('CT-TRB_Novo Tarobá'!$C15+'CT-TRB_Novo Tarobá'!$C19)*$NB$18</f>
        <v>7000</v>
      </c>
      <c r="BX19" s="306">
        <f>IF($ND$18&lt;=BX2,1,0)*('CT-TRB_Novo Tarobá'!$C15+'CT-TRB_Novo Tarobá'!$C19)*$NB$18</f>
        <v>7000</v>
      </c>
      <c r="BY19" s="306">
        <f>IF($ND$18&lt;=BY2,1,0)*('CT-TRB_Novo Tarobá'!$C15+'CT-TRB_Novo Tarobá'!$C19)*$NB$18</f>
        <v>7000</v>
      </c>
      <c r="BZ19" s="306">
        <f>IF($ND$18&lt;=BZ2,1,0)*('CT-TRB_Novo Tarobá'!$C15+'CT-TRB_Novo Tarobá'!$C19)*$NB$18</f>
        <v>7000</v>
      </c>
      <c r="CA19" s="306">
        <f>IF($ND$18&lt;=CA2,1,0)*('CT-TRB_Novo Tarobá'!$C15+'CT-TRB_Novo Tarobá'!$C19)*$NB$18</f>
        <v>7000</v>
      </c>
      <c r="CB19" s="306">
        <f>IF($ND$18&lt;=CB2,1,0)*('CT-TRB_Novo Tarobá'!$C15+'CT-TRB_Novo Tarobá'!$C19)*$NB$18</f>
        <v>7000</v>
      </c>
      <c r="CC19" s="306">
        <f>IF($ND$18&lt;=CC2,1,0)*('CT-TRB_Novo Tarobá'!$C15+'CT-TRB_Novo Tarobá'!$C19)*$NB$18</f>
        <v>7000</v>
      </c>
      <c r="CD19" s="306">
        <f>IF($ND$18&lt;=CD2,1,0)*('CT-TRB_Novo Tarobá'!$C15+'CT-TRB_Novo Tarobá'!$C19)*$NB$18</f>
        <v>7000</v>
      </c>
      <c r="CE19" s="306">
        <f>IF($ND$18&lt;=CE2,1,0)*('CT-TRB_Novo Tarobá'!$C15+'CT-TRB_Novo Tarobá'!$C19)*$NB$18</f>
        <v>7000</v>
      </c>
      <c r="CF19" s="306">
        <f>IF($ND$18&lt;=CF2,1,0)*('CT-TRB_Novo Tarobá'!$C15+'CT-TRB_Novo Tarobá'!$C19)*$NB$18</f>
        <v>7000</v>
      </c>
      <c r="CG19" s="306">
        <f>IF($ND$18&lt;=CG2,1,0)*('CT-TRB_Novo Tarobá'!$C15+'CT-TRB_Novo Tarobá'!$C19)*$NB$18</f>
        <v>7000</v>
      </c>
      <c r="CH19" s="306">
        <f>IF($ND$18&lt;=CH2,1,0)*('CT-TRB_Novo Tarobá'!$C15+'CT-TRB_Novo Tarobá'!$C19)*$NB$18</f>
        <v>7000</v>
      </c>
      <c r="CI19" s="306">
        <f>IF($ND$18&lt;=CI2,1,0)*('CT-TRB_Novo Tarobá'!$C15+'CT-TRB_Novo Tarobá'!$C19)*$NB$18</f>
        <v>7000</v>
      </c>
      <c r="CJ19" s="306">
        <f>IF($ND$18&lt;=CJ2,1,0)*('CT-TRB_Novo Tarobá'!$C15+'CT-TRB_Novo Tarobá'!$C19)*$NB$18</f>
        <v>7000</v>
      </c>
      <c r="CK19" s="306">
        <f>IF($ND$18&lt;=CK2,1,0)*('CT-TRB_Novo Tarobá'!$C15+'CT-TRB_Novo Tarobá'!$C19)*$NB$18</f>
        <v>7000</v>
      </c>
      <c r="CL19" s="306">
        <f>IF($ND$18&lt;=CL2,1,0)*('CT-TRB_Novo Tarobá'!$C15+'CT-TRB_Novo Tarobá'!$C19)*$NB$18</f>
        <v>7000</v>
      </c>
      <c r="CM19" s="306">
        <f>IF($ND$18&lt;=CM2,1,0)*('CT-TRB_Novo Tarobá'!$C15+'CT-TRB_Novo Tarobá'!$C19)*$NB$18</f>
        <v>7000</v>
      </c>
      <c r="CN19" s="306">
        <f>IF($ND$18&lt;=CN2,1,0)*('CT-TRB_Novo Tarobá'!$C15+'CT-TRB_Novo Tarobá'!$C19)*$NB$18</f>
        <v>7000</v>
      </c>
      <c r="CO19" s="306">
        <f>IF($ND$18&lt;=CO2,1,0)*('CT-TRB_Novo Tarobá'!$C15+'CT-TRB_Novo Tarobá'!$C19)*$NB$18</f>
        <v>7000</v>
      </c>
      <c r="CP19" s="306">
        <f>IF($ND$18&lt;=CP2,1,0)*('CT-TRB_Novo Tarobá'!$C15+'CT-TRB_Novo Tarobá'!$C19)*$NB$18</f>
        <v>7000</v>
      </c>
      <c r="CQ19" s="306">
        <f>IF($ND$18&lt;=CQ2,1,0)*('CT-TRB_Novo Tarobá'!$C15+'CT-TRB_Novo Tarobá'!$C19)*$NB$18</f>
        <v>7000</v>
      </c>
      <c r="CR19" s="306">
        <f>IF($ND$18&lt;=CR2,1,0)*('CT-TRB_Novo Tarobá'!$C15+'CT-TRB_Novo Tarobá'!$C19)*$NB$18</f>
        <v>7000</v>
      </c>
      <c r="CS19" s="306">
        <f>IF($ND$18&lt;=CS2,1,0)*('CT-TRB_Novo Tarobá'!$C15+'CT-TRB_Novo Tarobá'!$C19)*$NB$18</f>
        <v>7000</v>
      </c>
      <c r="CT19" s="306">
        <f>IF($ND$18&lt;=CT2,1,0)*('CT-TRB_Novo Tarobá'!$C15+'CT-TRB_Novo Tarobá'!$C19)*$NB$18</f>
        <v>7000</v>
      </c>
      <c r="CU19" s="306">
        <f>IF($ND$18&lt;=CU2,1,0)*('CT-TRB_Novo Tarobá'!$C15+'CT-TRB_Novo Tarobá'!$C19)*$NB$18</f>
        <v>7000</v>
      </c>
      <c r="CV19" s="306">
        <f>IF($ND$18&lt;=CV2,1,0)*('CT-TRB_Novo Tarobá'!$C15+'CT-TRB_Novo Tarobá'!$C19)*$NB$18</f>
        <v>7000</v>
      </c>
      <c r="CW19" s="306">
        <f>IF($ND$18&lt;=CW2,1,0)*('CT-TRB_Novo Tarobá'!$C15+'CT-TRB_Novo Tarobá'!$C19)*$NB$18</f>
        <v>7000</v>
      </c>
      <c r="CX19" s="306">
        <f>IF($ND$18&lt;=CX2,1,0)*('CT-TRB_Novo Tarobá'!$C15+'CT-TRB_Novo Tarobá'!$C19)*$NB$18</f>
        <v>7000</v>
      </c>
      <c r="CY19" s="306">
        <f>IF($ND$18&lt;=CY2,1,0)*('CT-TRB_Novo Tarobá'!$C15+'CT-TRB_Novo Tarobá'!$C19)*$NB$18</f>
        <v>7000</v>
      </c>
      <c r="CZ19" s="306">
        <f>IF($ND$18&lt;=CZ2,1,0)*('CT-TRB_Novo Tarobá'!$C15+'CT-TRB_Novo Tarobá'!$C19)*$NB$18</f>
        <v>7000</v>
      </c>
      <c r="DA19" s="306">
        <f>IF($ND$18&lt;=DA2,1,0)*('CT-TRB_Novo Tarobá'!$C15+'CT-TRB_Novo Tarobá'!$C19)*$NB$18</f>
        <v>7000</v>
      </c>
      <c r="DB19" s="306">
        <f>IF($ND$18&lt;=DB2,1,0)*('CT-TRB_Novo Tarobá'!$C15+'CT-TRB_Novo Tarobá'!$C19)*$NB$18</f>
        <v>7000</v>
      </c>
      <c r="DC19" s="306">
        <f>IF($ND$18&lt;=DC2,1,0)*('CT-TRB_Novo Tarobá'!$C15+'CT-TRB_Novo Tarobá'!$C19)*$NB$18</f>
        <v>7000</v>
      </c>
      <c r="DD19" s="306">
        <f>IF($ND$18&lt;=DD2,1,0)*('CT-TRB_Novo Tarobá'!$C15+'CT-TRB_Novo Tarobá'!$C19)*$NB$18</f>
        <v>7000</v>
      </c>
      <c r="DE19" s="306">
        <f>IF($ND$18&lt;=DE2,1,0)*('CT-TRB_Novo Tarobá'!$C15+'CT-TRB_Novo Tarobá'!$C19)*$NB$18</f>
        <v>7000</v>
      </c>
      <c r="DF19" s="306">
        <f>IF($ND$18&lt;=DF2,1,0)*('CT-TRB_Novo Tarobá'!$C15+'CT-TRB_Novo Tarobá'!$C19)*$NB$18</f>
        <v>7000</v>
      </c>
      <c r="DG19" s="306">
        <f>IF($ND$18&lt;=DG2,1,0)*('CT-TRB_Novo Tarobá'!$C15+'CT-TRB_Novo Tarobá'!$C19)*$NB$18</f>
        <v>7000</v>
      </c>
      <c r="DH19" s="306">
        <f>IF($ND$18&lt;=DH2,1,0)*('CT-TRB_Novo Tarobá'!$C15+'CT-TRB_Novo Tarobá'!$C19)*$NB$18</f>
        <v>7000</v>
      </c>
      <c r="DI19" s="306">
        <f>IF($ND$18&lt;=DI2,1,0)*('CT-TRB_Novo Tarobá'!$C15+'CT-TRB_Novo Tarobá'!$C19)*$NB$18</f>
        <v>7000</v>
      </c>
      <c r="DJ19" s="306">
        <f>IF($ND$18&lt;=DJ2,1,0)*('CT-TRB_Novo Tarobá'!$C15+'CT-TRB_Novo Tarobá'!$C19)*$NB$18</f>
        <v>7000</v>
      </c>
      <c r="DK19" s="306">
        <f>IF($ND$18&lt;=DK2,1,0)*('CT-TRB_Novo Tarobá'!$C15+'CT-TRB_Novo Tarobá'!$C19)*$NB$18</f>
        <v>7000</v>
      </c>
      <c r="DL19" s="306">
        <f>IF($ND$18&lt;=DL2,1,0)*('CT-TRB_Novo Tarobá'!$C15+'CT-TRB_Novo Tarobá'!$C19)*$NB$18</f>
        <v>7000</v>
      </c>
      <c r="DM19" s="306">
        <f>IF($ND$18&lt;=DM2,1,0)*('CT-TRB_Novo Tarobá'!$C15+'CT-TRB_Novo Tarobá'!$C19)*$NB$18</f>
        <v>7000</v>
      </c>
      <c r="DN19" s="306">
        <f>IF($ND$18&lt;=DN2,1,0)*('CT-TRB_Novo Tarobá'!$C15+'CT-TRB_Novo Tarobá'!$C19)*$NB$18</f>
        <v>7000</v>
      </c>
      <c r="DO19" s="306">
        <f>IF($ND$18&lt;=DO2,1,0)*('CT-TRB_Novo Tarobá'!$C15+'CT-TRB_Novo Tarobá'!$C19)*$NB$18</f>
        <v>7000</v>
      </c>
      <c r="DP19" s="306">
        <f>IF($ND$18&lt;=DP2,1,0)*('CT-TRB_Novo Tarobá'!$C15+'CT-TRB_Novo Tarobá'!$C19)*$NB$18</f>
        <v>7000</v>
      </c>
      <c r="DQ19" s="306">
        <f>IF($ND$18&lt;=DQ2,1,0)*('CT-TRB_Novo Tarobá'!$C15+'CT-TRB_Novo Tarobá'!$C19)*$NB$18</f>
        <v>7000</v>
      </c>
      <c r="DR19" s="306">
        <f>IF($ND$18&lt;=DR2,1,0)*('CT-TRB_Novo Tarobá'!$C15+'CT-TRB_Novo Tarobá'!$C19)*$NB$18</f>
        <v>7000</v>
      </c>
      <c r="DS19" s="306">
        <f>IF($ND$18&lt;=DS2,1,0)*('CT-TRB_Novo Tarobá'!$C15+'CT-TRB_Novo Tarobá'!$C19)*$NB$18</f>
        <v>7000</v>
      </c>
      <c r="DT19" s="306">
        <f>IF($ND$18&lt;=DT2,1,0)*('CT-TRB_Novo Tarobá'!$C15+'CT-TRB_Novo Tarobá'!$C19)*$NB$18</f>
        <v>7000</v>
      </c>
      <c r="DU19" s="306">
        <f>IF($ND$18&lt;=DU2,1,0)*('CT-TRB_Novo Tarobá'!$C15+'CT-TRB_Novo Tarobá'!$C19)*$NB$18</f>
        <v>7000</v>
      </c>
      <c r="DV19" s="306">
        <f>IF($ND$18&lt;=DV2,1,0)*('CT-TRB_Novo Tarobá'!$C15+'CT-TRB_Novo Tarobá'!$C19)*$NB$18</f>
        <v>7000</v>
      </c>
      <c r="DW19" s="306">
        <f>IF($ND$18&lt;=DW2,1,0)*('CT-TRB_Novo Tarobá'!$C15+'CT-TRB_Novo Tarobá'!$C19)*$NB$18</f>
        <v>7000</v>
      </c>
      <c r="DX19" s="306">
        <f>IF($ND$18&lt;=DX2,1,0)*('CT-TRB_Novo Tarobá'!$C15+'CT-TRB_Novo Tarobá'!$C19)*$NB$18</f>
        <v>7000</v>
      </c>
      <c r="DY19" s="306">
        <f>IF($ND$18&lt;=DY2,1,0)*('CT-TRB_Novo Tarobá'!$C15+'CT-TRB_Novo Tarobá'!$C19)*$NB$18</f>
        <v>7000</v>
      </c>
      <c r="DZ19" s="306">
        <f>IF($ND$18&lt;=DZ2,1,0)*('CT-TRB_Novo Tarobá'!$C15+'CT-TRB_Novo Tarobá'!$C19)*$NB$18</f>
        <v>7000</v>
      </c>
      <c r="EA19" s="306">
        <f>IF($ND$18&lt;=EA2,1,0)*('CT-TRB_Novo Tarobá'!$C15+'CT-TRB_Novo Tarobá'!$C19)*$NB$18</f>
        <v>7000</v>
      </c>
      <c r="EB19" s="306">
        <f>IF($ND$18&lt;=EB2,1,0)*('CT-TRB_Novo Tarobá'!$C15+'CT-TRB_Novo Tarobá'!$C19)*$NB$18</f>
        <v>7000</v>
      </c>
      <c r="EC19" s="306">
        <f>IF($ND$18&lt;=EC2,1,0)*('CT-TRB_Novo Tarobá'!$C15+'CT-TRB_Novo Tarobá'!$C19)*$NB$18</f>
        <v>7000</v>
      </c>
      <c r="ED19" s="306">
        <f>IF($ND$18&lt;=ED2,1,0)*('CT-TRB_Novo Tarobá'!$C15+'CT-TRB_Novo Tarobá'!$C19)*$NB$18</f>
        <v>7000</v>
      </c>
      <c r="EE19" s="306">
        <f>IF($ND$18&lt;=EE2,1,0)*('CT-TRB_Novo Tarobá'!$C15+'CT-TRB_Novo Tarobá'!$C19)*$NB$18</f>
        <v>7000</v>
      </c>
      <c r="EF19" s="306">
        <f>IF($ND$18&lt;=EF2,1,0)*('CT-TRB_Novo Tarobá'!$C15+'CT-TRB_Novo Tarobá'!$C19)*$NB$18</f>
        <v>7000</v>
      </c>
      <c r="EG19" s="306">
        <f>IF($ND$18&lt;=EG2,1,0)*('CT-TRB_Novo Tarobá'!$C15+'CT-TRB_Novo Tarobá'!$C19)*$NB$18</f>
        <v>7000</v>
      </c>
      <c r="EH19" s="306">
        <f>IF($ND$18&lt;=EH2,1,0)*('CT-TRB_Novo Tarobá'!$C15+'CT-TRB_Novo Tarobá'!$C19)*$NB$18</f>
        <v>7000</v>
      </c>
      <c r="EI19" s="306">
        <f>IF($ND$18&lt;=EI2,1,0)*('CT-TRB_Novo Tarobá'!$C15+'CT-TRB_Novo Tarobá'!$C19)*$NB$18</f>
        <v>7000</v>
      </c>
      <c r="EJ19" s="306">
        <f>IF($ND$18&lt;=EJ2,1,0)*('CT-TRB_Novo Tarobá'!$C15+'CT-TRB_Novo Tarobá'!$C19)*$NB$18</f>
        <v>7000</v>
      </c>
      <c r="EK19" s="306">
        <f>IF($ND$18&lt;=EK2,1,0)*('CT-TRB_Novo Tarobá'!$C15+'CT-TRB_Novo Tarobá'!$C19)*$NB$18</f>
        <v>7000</v>
      </c>
      <c r="EL19" s="306">
        <f>IF($ND$18&lt;=EL2,1,0)*('CT-TRB_Novo Tarobá'!$C15+'CT-TRB_Novo Tarobá'!$C19)*$NB$18</f>
        <v>7000</v>
      </c>
      <c r="EM19" s="306">
        <f>IF($ND$18&lt;=EM2,1,0)*('CT-TRB_Novo Tarobá'!$C15+'CT-TRB_Novo Tarobá'!$C19)*$NB$18</f>
        <v>7000</v>
      </c>
      <c r="EN19" s="306">
        <f>IF($ND$18&lt;=EN2,1,0)*('CT-TRB_Novo Tarobá'!$C15+'CT-TRB_Novo Tarobá'!$C19)*$NB$18</f>
        <v>7000</v>
      </c>
      <c r="EO19" s="306">
        <f>IF($ND$18&lt;=EO2,1,0)*('CT-TRB_Novo Tarobá'!$C15+'CT-TRB_Novo Tarobá'!$C19)*$NB$18</f>
        <v>7000</v>
      </c>
      <c r="EP19" s="306">
        <f>IF($ND$18&lt;=EP2,1,0)*('CT-TRB_Novo Tarobá'!$C15+'CT-TRB_Novo Tarobá'!$C19)*$NB$18</f>
        <v>7000</v>
      </c>
      <c r="EQ19" s="306">
        <f>IF($ND$18&lt;=EQ2,1,0)*('CT-TRB_Novo Tarobá'!$C15+'CT-TRB_Novo Tarobá'!$C19)*$NB$18</f>
        <v>7000</v>
      </c>
      <c r="ER19" s="306">
        <f>IF($ND$18&lt;=ER2,1,0)*('CT-TRB_Novo Tarobá'!$C15+'CT-TRB_Novo Tarobá'!$C19)*$NB$18</f>
        <v>7000</v>
      </c>
      <c r="ES19" s="306">
        <f>IF($ND$18&lt;=ES2,1,0)*('CT-TRB_Novo Tarobá'!$C15+'CT-TRB_Novo Tarobá'!$C19)*$NB$18</f>
        <v>7000</v>
      </c>
      <c r="ET19" s="306">
        <f>IF($ND$18&lt;=ET2,1,0)*('CT-TRB_Novo Tarobá'!$C15+'CT-TRB_Novo Tarobá'!$C19)*$NB$18</f>
        <v>7000</v>
      </c>
      <c r="EU19" s="306">
        <f>IF($ND$18&lt;=EU2,1,0)*('CT-TRB_Novo Tarobá'!$C15+'CT-TRB_Novo Tarobá'!$C19)*$NB$18</f>
        <v>7000</v>
      </c>
      <c r="EV19" s="306">
        <f>IF($ND$18&lt;=EV2,1,0)*('CT-TRB_Novo Tarobá'!$C15+'CT-TRB_Novo Tarobá'!$C19)*$NB$18</f>
        <v>7000</v>
      </c>
      <c r="EW19" s="306">
        <f>IF($ND$18&lt;=EW2,1,0)*('CT-TRB_Novo Tarobá'!$C15+'CT-TRB_Novo Tarobá'!$C19)*$NB$18</f>
        <v>7000</v>
      </c>
      <c r="EX19" s="306">
        <f>IF($ND$18&lt;=EX2,1,0)*('CT-TRB_Novo Tarobá'!$C15+'CT-TRB_Novo Tarobá'!$C19)*$NB$18</f>
        <v>7000</v>
      </c>
      <c r="EY19" s="306">
        <f>IF($ND$18&lt;=EY2,1,0)*('CT-TRB_Novo Tarobá'!$C15+'CT-TRB_Novo Tarobá'!$C19)*$NB$18</f>
        <v>7000</v>
      </c>
      <c r="EZ19" s="306">
        <f>IF($ND$18&lt;=EZ2,1,0)*('CT-TRB_Novo Tarobá'!$C15+'CT-TRB_Novo Tarobá'!$C19)*$NB$18</f>
        <v>7000</v>
      </c>
      <c r="FA19" s="306">
        <f>IF($ND$18&lt;=FA2,1,0)*('CT-TRB_Novo Tarobá'!$C15+'CT-TRB_Novo Tarobá'!$C19)*$NB$18</f>
        <v>7000</v>
      </c>
      <c r="FB19" s="306">
        <f>IF($ND$18&lt;=FB2,1,0)*('CT-TRB_Novo Tarobá'!$C15+'CT-TRB_Novo Tarobá'!$C19)*$NB$18</f>
        <v>7000</v>
      </c>
      <c r="FC19" s="306">
        <f>IF($ND$18&lt;=FC2,1,0)*('CT-TRB_Novo Tarobá'!$C15+'CT-TRB_Novo Tarobá'!$C19)*$NB$18</f>
        <v>7000</v>
      </c>
      <c r="FD19" s="306">
        <f>IF($ND$18&lt;=FD2,1,0)*('CT-TRB_Novo Tarobá'!$C15+'CT-TRB_Novo Tarobá'!$C19)*$NB$18</f>
        <v>7000</v>
      </c>
      <c r="FE19" s="306">
        <f>IF($ND$18&lt;=FE2,1,0)*('CT-TRB_Novo Tarobá'!$C15+'CT-TRB_Novo Tarobá'!$C19)*$NB$18</f>
        <v>7000</v>
      </c>
      <c r="FF19" s="306">
        <f>IF($ND$18&lt;=FF2,1,0)*('CT-TRB_Novo Tarobá'!$C15+'CT-TRB_Novo Tarobá'!$C19)*$NB$18</f>
        <v>7000</v>
      </c>
      <c r="FG19" s="306">
        <f>IF($ND$18&lt;=FG2,1,0)*('CT-TRB_Novo Tarobá'!$C15+'CT-TRB_Novo Tarobá'!$C19)*$NB$18</f>
        <v>7000</v>
      </c>
      <c r="FH19" s="306">
        <f>IF($ND$18&lt;=FH2,1,0)*('CT-TRB_Novo Tarobá'!$C15+'CT-TRB_Novo Tarobá'!$C19)*$NB$18</f>
        <v>7000</v>
      </c>
      <c r="FI19" s="306">
        <f>IF($ND$18&lt;=FI2,1,0)*('CT-TRB_Novo Tarobá'!$C15+'CT-TRB_Novo Tarobá'!$C19)*$NB$18</f>
        <v>7000</v>
      </c>
      <c r="FJ19" s="306">
        <f>IF($ND$18&lt;=FJ2,1,0)*('CT-TRB_Novo Tarobá'!$C15+'CT-TRB_Novo Tarobá'!$C19)*$NB$18</f>
        <v>7000</v>
      </c>
      <c r="FK19" s="306">
        <f>IF($ND$18&lt;=FK2,1,0)*('CT-TRB_Novo Tarobá'!$C15+'CT-TRB_Novo Tarobá'!$C19)*$NB$18</f>
        <v>7000</v>
      </c>
      <c r="FL19" s="306">
        <f>IF($ND$18&lt;=FL2,1,0)*('CT-TRB_Novo Tarobá'!$C15+'CT-TRB_Novo Tarobá'!$C19)*$NB$18</f>
        <v>7000</v>
      </c>
      <c r="FM19" s="306">
        <f>IF($ND$18&lt;=FM2,1,0)*('CT-TRB_Novo Tarobá'!$C15+'CT-TRB_Novo Tarobá'!$C19)*$NB$18</f>
        <v>7000</v>
      </c>
      <c r="FN19" s="306">
        <f>IF($ND$18&lt;=FN2,1,0)*('CT-TRB_Novo Tarobá'!$C15+'CT-TRB_Novo Tarobá'!$C19)*$NB$18</f>
        <v>7000</v>
      </c>
      <c r="FO19" s="306">
        <f>IF($ND$18&lt;=FO2,1,0)*('CT-TRB_Novo Tarobá'!$C15+'CT-TRB_Novo Tarobá'!$C19)*$NB$18</f>
        <v>7000</v>
      </c>
      <c r="FP19" s="306">
        <f>IF($ND$18&lt;=FP2,1,0)*('CT-TRB_Novo Tarobá'!$C15+'CT-TRB_Novo Tarobá'!$C19)*$NB$18</f>
        <v>7000</v>
      </c>
      <c r="FQ19" s="306">
        <f>IF($ND$18&lt;=FQ2,1,0)*('CT-TRB_Novo Tarobá'!$C15+'CT-TRB_Novo Tarobá'!$C19)*$NB$18</f>
        <v>7000</v>
      </c>
      <c r="FR19" s="306">
        <f>IF($ND$18&lt;=FR2,1,0)*('CT-TRB_Novo Tarobá'!$C15+'CT-TRB_Novo Tarobá'!$C19)*$NB$18</f>
        <v>7000</v>
      </c>
      <c r="FS19" s="306">
        <f>IF($ND$18&lt;=FS2,1,0)*('CT-TRB_Novo Tarobá'!$C15+'CT-TRB_Novo Tarobá'!$C19)*$NB$18</f>
        <v>7000</v>
      </c>
      <c r="FT19" s="306">
        <f>IF($ND$18&lt;=FT2,1,0)*('CT-TRB_Novo Tarobá'!$C15+'CT-TRB_Novo Tarobá'!$C19)*$NB$18</f>
        <v>7000</v>
      </c>
      <c r="FU19" s="306">
        <f>IF($ND$18&lt;=FU2,1,0)*('CT-TRB_Novo Tarobá'!$C15+'CT-TRB_Novo Tarobá'!$C19)*$NB$18</f>
        <v>7000</v>
      </c>
      <c r="FV19" s="306">
        <f>IF($ND$18&lt;=FV2,1,0)*('CT-TRB_Novo Tarobá'!$C15+'CT-TRB_Novo Tarobá'!$C19)*$NB$18</f>
        <v>7000</v>
      </c>
      <c r="FW19" s="306">
        <f>IF($ND$18&lt;=FW2,1,0)*('CT-TRB_Novo Tarobá'!$C15+'CT-TRB_Novo Tarobá'!$C19)*$NB$18</f>
        <v>7000</v>
      </c>
      <c r="FX19" s="306">
        <f>IF($ND$18&lt;=FX2,1,0)*('CT-TRB_Novo Tarobá'!$C15+'CT-TRB_Novo Tarobá'!$C19)*$NB$18</f>
        <v>7000</v>
      </c>
      <c r="FY19" s="306">
        <f>IF($ND$18&lt;=FY2,1,0)*('CT-TRB_Novo Tarobá'!$C15+'CT-TRB_Novo Tarobá'!$C19)*$NB$18</f>
        <v>7000</v>
      </c>
      <c r="FZ19" s="306">
        <f>IF($ND$18&lt;=FZ2,1,0)*('CT-TRB_Novo Tarobá'!$C15+'CT-TRB_Novo Tarobá'!$C19)*$NB$18</f>
        <v>7000</v>
      </c>
      <c r="GA19" s="306">
        <f>IF($ND$18&lt;=GA2,1,0)*('CT-TRB_Novo Tarobá'!$C15+'CT-TRB_Novo Tarobá'!$C19)*$NB$18</f>
        <v>7000</v>
      </c>
      <c r="GB19" s="306">
        <f>IF($ND$18&lt;=GB2,1,0)*('CT-TRB_Novo Tarobá'!$C15+'CT-TRB_Novo Tarobá'!$C19)*$NB$18</f>
        <v>7000</v>
      </c>
      <c r="GC19" s="306">
        <f>IF($ND$18&lt;=GC2,1,0)*('CT-TRB_Novo Tarobá'!$C15+'CT-TRB_Novo Tarobá'!$C19)*$NB$18</f>
        <v>7000</v>
      </c>
      <c r="GD19" s="306">
        <f>IF($ND$18&lt;=GD2,1,0)*('CT-TRB_Novo Tarobá'!$C15+'CT-TRB_Novo Tarobá'!$C19)*$NB$18</f>
        <v>7000</v>
      </c>
      <c r="GE19" s="306">
        <f>IF($ND$18&lt;=GE2,1,0)*('CT-TRB_Novo Tarobá'!$C15+'CT-TRB_Novo Tarobá'!$C19)*$NB$18</f>
        <v>7000</v>
      </c>
      <c r="GF19" s="306">
        <f>IF($ND$18&lt;=GF2,1,0)*('CT-TRB_Novo Tarobá'!$C15+'CT-TRB_Novo Tarobá'!$C19)*$NB$18</f>
        <v>7000</v>
      </c>
      <c r="GG19" s="306">
        <f>IF($ND$18&lt;=GG2,1,0)*('CT-TRB_Novo Tarobá'!$C15+'CT-TRB_Novo Tarobá'!$C19)*$NB$18</f>
        <v>7000</v>
      </c>
      <c r="GH19" s="306">
        <f>IF($ND$18&lt;=GH2,1,0)*('CT-TRB_Novo Tarobá'!$C15+'CT-TRB_Novo Tarobá'!$C19)*$NB$18</f>
        <v>7000</v>
      </c>
      <c r="GI19" s="306">
        <f>IF($ND$18&lt;=GI2,1,0)*('CT-TRB_Novo Tarobá'!$C15+'CT-TRB_Novo Tarobá'!$C19)*$NB$18</f>
        <v>7000</v>
      </c>
      <c r="GJ19" s="306">
        <f>IF($ND$18&lt;=GJ2,1,0)*('CT-TRB_Novo Tarobá'!$C15+'CT-TRB_Novo Tarobá'!$C19)*$NB$18</f>
        <v>7000</v>
      </c>
      <c r="GK19" s="306">
        <f>IF($ND$18&lt;=GK2,1,0)*('CT-TRB_Novo Tarobá'!$C15+'CT-TRB_Novo Tarobá'!$C19)*$NB$18</f>
        <v>7000</v>
      </c>
      <c r="GL19" s="306">
        <f>IF($ND$18&lt;=GL2,1,0)*('CT-TRB_Novo Tarobá'!$C15+'CT-TRB_Novo Tarobá'!$C19)*$NB$18</f>
        <v>7000</v>
      </c>
      <c r="GM19" s="306">
        <f>IF($ND$18&lt;=GM2,1,0)*('CT-TRB_Novo Tarobá'!$C15+'CT-TRB_Novo Tarobá'!$C19)*$NB$18</f>
        <v>7000</v>
      </c>
      <c r="GN19" s="306">
        <f>IF($ND$18&lt;=GN2,1,0)*('CT-TRB_Novo Tarobá'!$C15+'CT-TRB_Novo Tarobá'!$C19)*$NB$18</f>
        <v>7000</v>
      </c>
      <c r="GO19" s="306">
        <f>IF($ND$18&lt;=GO2,1,0)*('CT-TRB_Novo Tarobá'!$C15+'CT-TRB_Novo Tarobá'!$C19)*$NB$18</f>
        <v>7000</v>
      </c>
      <c r="GP19" s="306">
        <f>IF($ND$18&lt;=GP2,1,0)*('CT-TRB_Novo Tarobá'!$C15+'CT-TRB_Novo Tarobá'!$C19)*$NB$18</f>
        <v>7000</v>
      </c>
      <c r="GQ19" s="306">
        <f>IF($ND$18&lt;=GQ2,1,0)*('CT-TRB_Novo Tarobá'!$C15+'CT-TRB_Novo Tarobá'!$C19)*$NB$18</f>
        <v>7000</v>
      </c>
      <c r="GR19" s="306">
        <f>IF($ND$18&lt;=GR2,1,0)*('CT-TRB_Novo Tarobá'!$C15+'CT-TRB_Novo Tarobá'!$C19)*$NB$18</f>
        <v>7000</v>
      </c>
      <c r="GS19" s="306">
        <f>IF($ND$18&lt;=GS2,1,0)*('CT-TRB_Novo Tarobá'!$C15+'CT-TRB_Novo Tarobá'!$C19)*$NB$18</f>
        <v>7000</v>
      </c>
      <c r="GT19" s="306">
        <f>IF($ND$18&lt;=GT2,1,0)*('CT-TRB_Novo Tarobá'!$C15+'CT-TRB_Novo Tarobá'!$C19)*$NB$18</f>
        <v>7000</v>
      </c>
      <c r="GU19" s="306">
        <f>IF($ND$18&lt;=GU2,1,0)*('CT-TRB_Novo Tarobá'!$C15+'CT-TRB_Novo Tarobá'!$C19)*$NB$18</f>
        <v>7000</v>
      </c>
      <c r="GV19" s="306">
        <f>IF($ND$18&lt;=GV2,1,0)*('CT-TRB_Novo Tarobá'!$C15+'CT-TRB_Novo Tarobá'!$C19)*$NB$18</f>
        <v>7000</v>
      </c>
      <c r="GW19" s="306">
        <f>IF($ND$18&lt;=GW2,1,0)*('CT-TRB_Novo Tarobá'!$C15+'CT-TRB_Novo Tarobá'!$C19)*$NB$18</f>
        <v>7000</v>
      </c>
      <c r="GX19" s="306">
        <f>IF($ND$18&lt;=GX2,1,0)*('CT-TRB_Novo Tarobá'!$C15+'CT-TRB_Novo Tarobá'!$C19)*$NB$18</f>
        <v>7000</v>
      </c>
      <c r="GY19" s="306">
        <f>IF($ND$18&lt;=GY2,1,0)*('CT-TRB_Novo Tarobá'!$C15+'CT-TRB_Novo Tarobá'!$C19)*$NB$18</f>
        <v>7000</v>
      </c>
      <c r="GZ19" s="306">
        <f>IF($ND$18&lt;=GZ2,1,0)*('CT-TRB_Novo Tarobá'!$C15+'CT-TRB_Novo Tarobá'!$C19)*$NB$18</f>
        <v>7000</v>
      </c>
      <c r="HA19" s="306">
        <f>IF($ND$18&lt;=HA2,1,0)*('CT-TRB_Novo Tarobá'!$C15+'CT-TRB_Novo Tarobá'!$C19)*$NB$18</f>
        <v>7000</v>
      </c>
      <c r="HB19" s="306">
        <f>IF($ND$18&lt;=HB2,1,0)*('CT-TRB_Novo Tarobá'!$C15+'CT-TRB_Novo Tarobá'!$C19)*$NB$18</f>
        <v>7000</v>
      </c>
      <c r="HC19" s="306">
        <f>IF($ND$18&lt;=HC2,1,0)*('CT-TRB_Novo Tarobá'!$C15+'CT-TRB_Novo Tarobá'!$C19)*$NB$18</f>
        <v>7000</v>
      </c>
      <c r="HD19" s="306">
        <f>IF($ND$18&lt;=HD2,1,0)*('CT-TRB_Novo Tarobá'!$C15+'CT-TRB_Novo Tarobá'!$C19)*$NB$18</f>
        <v>7000</v>
      </c>
      <c r="HE19" s="306">
        <f>IF($ND$18&lt;=HE2,1,0)*('CT-TRB_Novo Tarobá'!$C15+'CT-TRB_Novo Tarobá'!$C19)*$NB$18</f>
        <v>7000</v>
      </c>
      <c r="HF19" s="306">
        <f>IF($ND$18&lt;=HF2,1,0)*('CT-TRB_Novo Tarobá'!$C15+'CT-TRB_Novo Tarobá'!$C19)*$NB$18</f>
        <v>7000</v>
      </c>
      <c r="HG19" s="306">
        <f>IF($ND$18&lt;=HG2,1,0)*('CT-TRB_Novo Tarobá'!$C15+'CT-TRB_Novo Tarobá'!$C19)*$NB$18</f>
        <v>7000</v>
      </c>
      <c r="HH19" s="306">
        <f>IF($ND$18&lt;=HH2,1,0)*('CT-TRB_Novo Tarobá'!$C15+'CT-TRB_Novo Tarobá'!$C19)*$NB$18</f>
        <v>7000</v>
      </c>
      <c r="HI19" s="306">
        <f>IF($ND$18&lt;=HI2,1,0)*('CT-TRB_Novo Tarobá'!$C15+'CT-TRB_Novo Tarobá'!$C19)*$NB$18</f>
        <v>7000</v>
      </c>
      <c r="HJ19" s="306">
        <f>IF($ND$18&lt;=HJ2,1,0)*('CT-TRB_Novo Tarobá'!$C15+'CT-TRB_Novo Tarobá'!$C19)*$NB$18</f>
        <v>7000</v>
      </c>
      <c r="HK19" s="306">
        <f>IF($ND$18&lt;=HK2,1,0)*('CT-TRB_Novo Tarobá'!$C15+'CT-TRB_Novo Tarobá'!$C19)*$NB$18</f>
        <v>7000</v>
      </c>
      <c r="HL19" s="306">
        <f>IF($ND$18&lt;=HL2,1,0)*('CT-TRB_Novo Tarobá'!$C15+'CT-TRB_Novo Tarobá'!$C19)*$NB$18</f>
        <v>7000</v>
      </c>
      <c r="HM19" s="306">
        <f>IF($ND$18&lt;=HM2,1,0)*('CT-TRB_Novo Tarobá'!$C15+'CT-TRB_Novo Tarobá'!$C19)*$NB$18</f>
        <v>7000</v>
      </c>
      <c r="HN19" s="306">
        <f>IF($ND$18&lt;=HN2,1,0)*('CT-TRB_Novo Tarobá'!$C15+'CT-TRB_Novo Tarobá'!$C19)*$NB$18</f>
        <v>7000</v>
      </c>
      <c r="HO19" s="306">
        <f>IF($ND$18&lt;=HO2,1,0)*('CT-TRB_Novo Tarobá'!$C15+'CT-TRB_Novo Tarobá'!$C19)*$NB$18</f>
        <v>7000</v>
      </c>
      <c r="HP19" s="306">
        <f>IF($ND$18&lt;=HP2,1,0)*('CT-TRB_Novo Tarobá'!$C15+'CT-TRB_Novo Tarobá'!$C19)*$NB$18</f>
        <v>7000</v>
      </c>
      <c r="HQ19" s="306">
        <f>IF($ND$18&lt;=HQ2,1,0)*('CT-TRB_Novo Tarobá'!$C15+'CT-TRB_Novo Tarobá'!$C19)*$NB$18</f>
        <v>7000</v>
      </c>
      <c r="HR19" s="306">
        <f>IF($ND$18&lt;=HR2,1,0)*('CT-TRB_Novo Tarobá'!$C15+'CT-TRB_Novo Tarobá'!$C19)*$NB$18</f>
        <v>7000</v>
      </c>
      <c r="HS19" s="306">
        <f>IF($ND$18&lt;=HS2,1,0)*('CT-TRB_Novo Tarobá'!$C15+'CT-TRB_Novo Tarobá'!$C19)*$NB$18</f>
        <v>7000</v>
      </c>
      <c r="HT19" s="306">
        <f>IF($ND$18&lt;=HT2,1,0)*('CT-TRB_Novo Tarobá'!$C15+'CT-TRB_Novo Tarobá'!$C19)*$NB$18</f>
        <v>7000</v>
      </c>
      <c r="HU19" s="306">
        <f>IF($ND$18&lt;=HU2,1,0)*('CT-TRB_Novo Tarobá'!$C15+'CT-TRB_Novo Tarobá'!$C19)*$NB$18</f>
        <v>7000</v>
      </c>
      <c r="HV19" s="306">
        <f>IF($ND$18&lt;=HV2,1,0)*('CT-TRB_Novo Tarobá'!$C15+'CT-TRB_Novo Tarobá'!$C19)*$NB$18</f>
        <v>7000</v>
      </c>
      <c r="HW19" s="306">
        <f>IF($ND$18&lt;=HW2,1,0)*('CT-TRB_Novo Tarobá'!$C15+'CT-TRB_Novo Tarobá'!$C19)*$NB$18</f>
        <v>7000</v>
      </c>
      <c r="HX19" s="306">
        <f>IF($ND$18&lt;=HX2,1,0)*('CT-TRB_Novo Tarobá'!$C15+'CT-TRB_Novo Tarobá'!$C19)*$NB$18</f>
        <v>7000</v>
      </c>
      <c r="HY19" s="306">
        <f>IF($ND$18&lt;=HY2,1,0)*('CT-TRB_Novo Tarobá'!$C15+'CT-TRB_Novo Tarobá'!$C19)*$NB$18</f>
        <v>7000</v>
      </c>
      <c r="HZ19" s="306">
        <f>IF($ND$18&lt;=HZ2,1,0)*('CT-TRB_Novo Tarobá'!$C15+'CT-TRB_Novo Tarobá'!$C19)*$NB$18</f>
        <v>7000</v>
      </c>
      <c r="IA19" s="306">
        <f>IF($ND$18&lt;=IA2,1,0)*('CT-TRB_Novo Tarobá'!$C15+'CT-TRB_Novo Tarobá'!$C19)*$NB$18</f>
        <v>7000</v>
      </c>
      <c r="IB19" s="306">
        <f>IF($ND$18&lt;=IB2,1,0)*('CT-TRB_Novo Tarobá'!$C15+'CT-TRB_Novo Tarobá'!$C19)*$NB$18</f>
        <v>7000</v>
      </c>
      <c r="IC19" s="306">
        <f>IF($ND$18&lt;=IC2,1,0)*('CT-TRB_Novo Tarobá'!$C15+'CT-TRB_Novo Tarobá'!$C19)*$NB$18</f>
        <v>7000</v>
      </c>
      <c r="ID19" s="306">
        <f>IF($ND$18&lt;=ID2,1,0)*('CT-TRB_Novo Tarobá'!$C15+'CT-TRB_Novo Tarobá'!$C19)*$NB$18</f>
        <v>7000</v>
      </c>
      <c r="IE19" s="306">
        <f>IF($ND$18&lt;=IE2,1,0)*('CT-TRB_Novo Tarobá'!$C15+'CT-TRB_Novo Tarobá'!$C19)*$NB$18</f>
        <v>7000</v>
      </c>
      <c r="IF19" s="306">
        <f>IF($ND$18&lt;=IF2,1,0)*('CT-TRB_Novo Tarobá'!$C15+'CT-TRB_Novo Tarobá'!$C19)*$NB$18</f>
        <v>7000</v>
      </c>
      <c r="IG19" s="306">
        <f>IF($ND$18&lt;=IG2,1,0)*('CT-TRB_Novo Tarobá'!$C15+'CT-TRB_Novo Tarobá'!$C19)*$NB$18</f>
        <v>7000</v>
      </c>
      <c r="IH19" s="306">
        <f>IF($ND$18&lt;=IH2,1,0)*('CT-TRB_Novo Tarobá'!$C15+'CT-TRB_Novo Tarobá'!$C19)*$NB$18</f>
        <v>7000</v>
      </c>
      <c r="II19" s="306">
        <f>IF($ND$18&lt;=II2,1,0)*('CT-TRB_Novo Tarobá'!$C15+'CT-TRB_Novo Tarobá'!$C19)*$NB$18</f>
        <v>7000</v>
      </c>
      <c r="IJ19" s="306">
        <f>IF($ND$18&lt;=IJ2,1,0)*('CT-TRB_Novo Tarobá'!$C15+'CT-TRB_Novo Tarobá'!$C19)*$NB$18</f>
        <v>7000</v>
      </c>
      <c r="IK19" s="306">
        <f>IF($ND$18&lt;=IK2,1,0)*('CT-TRB_Novo Tarobá'!$C15+'CT-TRB_Novo Tarobá'!$C19)*$NB$18</f>
        <v>7000</v>
      </c>
      <c r="IL19" s="306">
        <f>IF($ND$18&lt;=IL2,1,0)*('CT-TRB_Novo Tarobá'!$C15+'CT-TRB_Novo Tarobá'!$C19)*$NB$18</f>
        <v>7000</v>
      </c>
      <c r="IM19" s="306">
        <f>IF($ND$18&lt;=IM2,1,0)*('CT-TRB_Novo Tarobá'!$C15+'CT-TRB_Novo Tarobá'!$C19)*$NB$18</f>
        <v>7000</v>
      </c>
      <c r="IN19" s="306">
        <f>IF($ND$18&lt;=IN2,1,0)*('CT-TRB_Novo Tarobá'!$C15+'CT-TRB_Novo Tarobá'!$C19)*$NB$18</f>
        <v>7000</v>
      </c>
      <c r="IO19" s="306">
        <f>IF($ND$18&lt;=IO2,1,0)*('CT-TRB_Novo Tarobá'!$C15+'CT-TRB_Novo Tarobá'!$C19)*$NB$18</f>
        <v>7000</v>
      </c>
      <c r="IP19" s="306">
        <f>IF($ND$18&lt;=IP2,1,0)*('CT-TRB_Novo Tarobá'!$C15+'CT-TRB_Novo Tarobá'!$C19)*$NB$18</f>
        <v>7000</v>
      </c>
      <c r="IQ19" s="306">
        <f>IF($ND$18&lt;=IQ2,1,0)*('CT-TRB_Novo Tarobá'!$C15+'CT-TRB_Novo Tarobá'!$C19)*$NB$18</f>
        <v>7000</v>
      </c>
      <c r="IR19" s="306">
        <f>IF($ND$18&lt;=IR2,1,0)*('CT-TRB_Novo Tarobá'!$C15+'CT-TRB_Novo Tarobá'!$C19)*$NB$18</f>
        <v>7000</v>
      </c>
      <c r="IS19" s="306">
        <f>IF($ND$18&lt;=IS2,1,0)*('CT-TRB_Novo Tarobá'!$C15+'CT-TRB_Novo Tarobá'!$C19)*$NB$18</f>
        <v>7000</v>
      </c>
      <c r="IT19" s="306">
        <f>IF($ND$18&lt;=IT2,1,0)*('CT-TRB_Novo Tarobá'!$C15+'CT-TRB_Novo Tarobá'!$C19)*$NB$18</f>
        <v>7000</v>
      </c>
      <c r="IU19" s="306">
        <f>IF($ND$18&lt;=IU2,1,0)*('CT-TRB_Novo Tarobá'!$C15+'CT-TRB_Novo Tarobá'!$C19)*$NB$18</f>
        <v>7000</v>
      </c>
      <c r="IV19" s="306">
        <f>IF($ND$18&lt;=IV2,1,0)*('CT-TRB_Novo Tarobá'!$C15+'CT-TRB_Novo Tarobá'!$C19)*$NB$18</f>
        <v>7000</v>
      </c>
      <c r="IW19" s="306">
        <f>IF($ND$18&lt;=IW2,1,0)*('CT-TRB_Novo Tarobá'!$C15+'CT-TRB_Novo Tarobá'!$C19)*$NB$18</f>
        <v>7000</v>
      </c>
      <c r="IX19" s="306">
        <f>IF($ND$18&lt;=IX2,1,0)*('CT-TRB_Novo Tarobá'!$C15+'CT-TRB_Novo Tarobá'!$C19)*$NB$18</f>
        <v>7000</v>
      </c>
      <c r="IY19" s="306">
        <f>IF($ND$18&lt;=IY2,1,0)*('CT-TRB_Novo Tarobá'!$C15+'CT-TRB_Novo Tarobá'!$C19)*$NB$18</f>
        <v>7000</v>
      </c>
      <c r="IZ19" s="306">
        <f>IF($ND$18&lt;=IZ2,1,0)*('CT-TRB_Novo Tarobá'!$C15+'CT-TRB_Novo Tarobá'!$C19)*$NB$18</f>
        <v>7000</v>
      </c>
      <c r="JA19" s="306">
        <f>IF($ND$18&lt;=JA2,1,0)*('CT-TRB_Novo Tarobá'!$C15+'CT-TRB_Novo Tarobá'!$C19)*$NB$18</f>
        <v>7000</v>
      </c>
      <c r="JB19" s="306">
        <f>IF($ND$18&lt;=JB2,1,0)*('CT-TRB_Novo Tarobá'!$C15+'CT-TRB_Novo Tarobá'!$C19)*$NB$18</f>
        <v>7000</v>
      </c>
      <c r="JC19" s="306">
        <f>IF($ND$18&lt;=JC2,1,0)*('CT-TRB_Novo Tarobá'!$C15+'CT-TRB_Novo Tarobá'!$C19)*$NB$18</f>
        <v>7000</v>
      </c>
      <c r="JD19" s="306">
        <f>IF($ND$18&lt;=JD2,1,0)*('CT-TRB_Novo Tarobá'!$C15+'CT-TRB_Novo Tarobá'!$C19)*$NB$18</f>
        <v>7000</v>
      </c>
      <c r="JE19" s="306">
        <f>IF($ND$18&lt;=JE2,1,0)*('CT-TRB_Novo Tarobá'!$C15+'CT-TRB_Novo Tarobá'!$C19)*$NB$18</f>
        <v>7000</v>
      </c>
      <c r="JF19" s="306">
        <f>IF($ND$18&lt;=JF2,1,0)*('CT-TRB_Novo Tarobá'!$C15+'CT-TRB_Novo Tarobá'!$C19)*$NB$18</f>
        <v>7000</v>
      </c>
      <c r="JG19" s="306">
        <f>IF($ND$18&lt;=JG2,1,0)*('CT-TRB_Novo Tarobá'!$C15+'CT-TRB_Novo Tarobá'!$C19)*$NB$18</f>
        <v>7000</v>
      </c>
      <c r="JH19" s="306">
        <f>IF($ND$18&lt;=JH2,1,0)*('CT-TRB_Novo Tarobá'!$C15+'CT-TRB_Novo Tarobá'!$C19)*$NB$18</f>
        <v>7000</v>
      </c>
      <c r="JI19" s="306">
        <f>IF($ND$18&lt;=JI2,1,0)*('CT-TRB_Novo Tarobá'!$C15+'CT-TRB_Novo Tarobá'!$C19)*$NB$18</f>
        <v>7000</v>
      </c>
      <c r="JJ19" s="306">
        <f>IF($ND$18&lt;=JJ2,1,0)*('CT-TRB_Novo Tarobá'!$C15+'CT-TRB_Novo Tarobá'!$C19)*$NB$18</f>
        <v>7000</v>
      </c>
      <c r="JK19" s="306">
        <f>IF($ND$18&lt;=JK2,1,0)*('CT-TRB_Novo Tarobá'!$C15+'CT-TRB_Novo Tarobá'!$C19)*$NB$18</f>
        <v>7000</v>
      </c>
      <c r="JL19" s="306">
        <f>IF($ND$18&lt;=JL2,1,0)*('CT-TRB_Novo Tarobá'!$C15+'CT-TRB_Novo Tarobá'!$C19)*$NB$18</f>
        <v>7000</v>
      </c>
      <c r="JM19" s="306">
        <f>IF($ND$18&lt;=JM2,1,0)*('CT-TRB_Novo Tarobá'!$C15+'CT-TRB_Novo Tarobá'!$C19)*$NB$18</f>
        <v>7000</v>
      </c>
      <c r="JN19" s="306">
        <f>IF($ND$18&lt;=JN2,1,0)*('CT-TRB_Novo Tarobá'!$C15+'CT-TRB_Novo Tarobá'!$C19)*$NB$18</f>
        <v>7000</v>
      </c>
      <c r="JO19" s="306">
        <f>IF($ND$18&lt;=JO2,1,0)*('CT-TRB_Novo Tarobá'!$C15+'CT-TRB_Novo Tarobá'!$C19)*$NB$18</f>
        <v>7000</v>
      </c>
      <c r="JP19" s="306">
        <f>IF($ND$18&lt;=JP2,1,0)*('CT-TRB_Novo Tarobá'!$C15+'CT-TRB_Novo Tarobá'!$C19)*$NB$18</f>
        <v>7000</v>
      </c>
      <c r="JQ19" s="306">
        <f>IF($ND$18&lt;=JQ2,1,0)*('CT-TRB_Novo Tarobá'!$C15+'CT-TRB_Novo Tarobá'!$C19)*$NB$18</f>
        <v>7000</v>
      </c>
      <c r="JR19" s="306">
        <f>IF($ND$18&lt;=JR2,1,0)*('CT-TRB_Novo Tarobá'!$C15+'CT-TRB_Novo Tarobá'!$C19)*$NB$18</f>
        <v>7000</v>
      </c>
      <c r="JS19" s="306">
        <f>IF($ND$18&lt;=JS2,1,0)*('CT-TRB_Novo Tarobá'!$C15+'CT-TRB_Novo Tarobá'!$C19)*$NB$18</f>
        <v>7000</v>
      </c>
      <c r="JT19" s="306">
        <f>IF($ND$18&lt;=JT2,1,0)*('CT-TRB_Novo Tarobá'!$C15+'CT-TRB_Novo Tarobá'!$C19)*$NB$18</f>
        <v>7000</v>
      </c>
      <c r="JU19" s="306">
        <f>IF($ND$18&lt;=JU2,1,0)*('CT-TRB_Novo Tarobá'!$C15+'CT-TRB_Novo Tarobá'!$C19)*$NB$18</f>
        <v>7000</v>
      </c>
      <c r="JV19" s="306">
        <f>IF($ND$18&lt;=JV2,1,0)*('CT-TRB_Novo Tarobá'!$C15+'CT-TRB_Novo Tarobá'!$C19)*$NB$18</f>
        <v>7000</v>
      </c>
      <c r="JW19" s="306">
        <f>IF($ND$18&lt;=JW2,1,0)*('CT-TRB_Novo Tarobá'!$C15+'CT-TRB_Novo Tarobá'!$C19)*$NB$18</f>
        <v>7000</v>
      </c>
      <c r="JX19" s="306">
        <f>IF($ND$18&lt;=JX2,1,0)*('CT-TRB_Novo Tarobá'!$C15+'CT-TRB_Novo Tarobá'!$C19)*$NB$18</f>
        <v>7000</v>
      </c>
      <c r="JY19" s="306">
        <f>IF($ND$18&lt;=JY2,1,0)*('CT-TRB_Novo Tarobá'!$C15+'CT-TRB_Novo Tarobá'!$C19)*$NB$18</f>
        <v>7000</v>
      </c>
      <c r="JZ19" s="306">
        <f>IF($ND$18&lt;=JZ2,1,0)*('CT-TRB_Novo Tarobá'!$C15+'CT-TRB_Novo Tarobá'!$C19)*$NB$18</f>
        <v>7000</v>
      </c>
      <c r="KA19" s="306">
        <f>IF($ND$18&lt;=KA2,1,0)*('CT-TRB_Novo Tarobá'!$C15+'CT-TRB_Novo Tarobá'!$C19)*$NB$18</f>
        <v>7000</v>
      </c>
      <c r="KB19" s="306">
        <f>IF($ND$18&lt;=KB2,1,0)*('CT-TRB_Novo Tarobá'!$C15+'CT-TRB_Novo Tarobá'!$C19)*$NB$18</f>
        <v>7000</v>
      </c>
      <c r="KC19" s="306">
        <f>IF($ND$18&lt;=KC2,1,0)*('CT-TRB_Novo Tarobá'!$C15+'CT-TRB_Novo Tarobá'!$C19)*$NB$18</f>
        <v>7000</v>
      </c>
      <c r="KD19" s="306">
        <f>IF($ND$18&lt;=KD2,1,0)*('CT-TRB_Novo Tarobá'!$C15+'CT-TRB_Novo Tarobá'!$C19)*$NB$18</f>
        <v>7000</v>
      </c>
      <c r="KE19" s="306">
        <f>IF($ND$18&lt;=KE2,1,0)*('CT-TRB_Novo Tarobá'!$C15+'CT-TRB_Novo Tarobá'!$C19)*$NB$18</f>
        <v>7000</v>
      </c>
      <c r="KF19" s="306">
        <f>IF($ND$18&lt;=KF2,1,0)*('CT-TRB_Novo Tarobá'!$C15+'CT-TRB_Novo Tarobá'!$C19)*$NB$18</f>
        <v>7000</v>
      </c>
      <c r="KG19" s="306">
        <f>IF($ND$18&lt;=KG2,1,0)*('CT-TRB_Novo Tarobá'!$C15+'CT-TRB_Novo Tarobá'!$C19)*$NB$18</f>
        <v>7000</v>
      </c>
      <c r="KH19" s="306">
        <f>IF($ND$18&lt;=KH2,1,0)*('CT-TRB_Novo Tarobá'!$C15+'CT-TRB_Novo Tarobá'!$C19)*$NB$18</f>
        <v>7000</v>
      </c>
      <c r="KI19" s="306">
        <f>IF($ND$18&lt;=KI2,1,0)*('CT-TRB_Novo Tarobá'!$C15+'CT-TRB_Novo Tarobá'!$C19)*$NB$18</f>
        <v>7000</v>
      </c>
      <c r="KJ19" s="306">
        <f>IF($ND$18&lt;=KJ2,1,0)*('CT-TRB_Novo Tarobá'!$C15+'CT-TRB_Novo Tarobá'!$C19)*$NB$18</f>
        <v>7000</v>
      </c>
      <c r="KK19" s="306">
        <f>IF($ND$18&lt;=KK2,1,0)*('CT-TRB_Novo Tarobá'!$C15+'CT-TRB_Novo Tarobá'!$C19)*$NB$18</f>
        <v>7000</v>
      </c>
      <c r="KL19" s="306">
        <f>IF($ND$18&lt;=KL2,1,0)*('CT-TRB_Novo Tarobá'!$C15+'CT-TRB_Novo Tarobá'!$C19)*$NB$18</f>
        <v>7000</v>
      </c>
      <c r="KM19" s="306">
        <f>IF($ND$18&lt;=KM2,1,0)*('CT-TRB_Novo Tarobá'!$C15+'CT-TRB_Novo Tarobá'!$C19)*$NB$18</f>
        <v>7000</v>
      </c>
      <c r="KN19" s="306">
        <f>IF($ND$18&lt;=KN2,1,0)*('CT-TRB_Novo Tarobá'!$C15+'CT-TRB_Novo Tarobá'!$C19)*$NB$18</f>
        <v>7000</v>
      </c>
      <c r="KO19" s="306">
        <f>IF($ND$18&lt;=KO2,1,0)*('CT-TRB_Novo Tarobá'!$C15+'CT-TRB_Novo Tarobá'!$C19)*$NB$18</f>
        <v>7000</v>
      </c>
      <c r="KP19" s="306">
        <f>IF($ND$18&lt;=KP2,1,0)*('CT-TRB_Novo Tarobá'!$C15+'CT-TRB_Novo Tarobá'!$C19)*$NB$18</f>
        <v>7000</v>
      </c>
      <c r="KQ19" s="306">
        <f>IF($ND$18&lt;=KQ2,1,0)*('CT-TRB_Novo Tarobá'!$C15+'CT-TRB_Novo Tarobá'!$C19)*$NB$18</f>
        <v>7000</v>
      </c>
      <c r="KR19" s="306">
        <f>IF($ND$18&lt;=KR2,1,0)*('CT-TRB_Novo Tarobá'!$C15+'CT-TRB_Novo Tarobá'!$C19)*$NB$18</f>
        <v>7000</v>
      </c>
      <c r="KS19" s="306">
        <f>IF($ND$18&lt;=KS2,1,0)*('CT-TRB_Novo Tarobá'!$C15+'CT-TRB_Novo Tarobá'!$C19)*$NB$18</f>
        <v>7000</v>
      </c>
      <c r="KT19" s="306">
        <f>IF($ND$18&lt;=KT2,1,0)*('CT-TRB_Novo Tarobá'!$C15+'CT-TRB_Novo Tarobá'!$C19)*$NB$18</f>
        <v>7000</v>
      </c>
      <c r="KU19" s="306">
        <f>IF($ND$18&lt;=KU2,1,0)*('CT-TRB_Novo Tarobá'!$C15+'CT-TRB_Novo Tarobá'!$C19)*$NB$18</f>
        <v>7000</v>
      </c>
      <c r="KV19" s="306">
        <f>IF($ND$18&lt;=KV2,1,0)*('CT-TRB_Novo Tarobá'!$C15+'CT-TRB_Novo Tarobá'!$C19)*$NB$18</f>
        <v>7000</v>
      </c>
      <c r="KW19" s="306">
        <f>IF($ND$18&lt;=KW2,1,0)*('CT-TRB_Novo Tarobá'!$C15+'CT-TRB_Novo Tarobá'!$C19)*$NB$18</f>
        <v>7000</v>
      </c>
      <c r="KX19" s="306">
        <f>IF($ND$18&lt;=KX2,1,0)*('CT-TRB_Novo Tarobá'!$C15+'CT-TRB_Novo Tarobá'!$C19)*$NB$18</f>
        <v>7000</v>
      </c>
      <c r="KY19" s="306">
        <f>IF($ND$18&lt;=KY2,1,0)*('CT-TRB_Novo Tarobá'!$C15+'CT-TRB_Novo Tarobá'!$C19)*$NB$18</f>
        <v>7000</v>
      </c>
      <c r="KZ19" s="306">
        <f>IF($ND$18&lt;=KZ2,1,0)*('CT-TRB_Novo Tarobá'!$C15+'CT-TRB_Novo Tarobá'!$C19)*$NB$18</f>
        <v>7000</v>
      </c>
      <c r="LA19" s="306">
        <f>IF($ND$18&lt;=LA2,1,0)*('CT-TRB_Novo Tarobá'!$C15+'CT-TRB_Novo Tarobá'!$C19)*$NB$18</f>
        <v>7000</v>
      </c>
      <c r="LB19" s="306">
        <f>IF($ND$18&lt;=LB2,1,0)*('CT-TRB_Novo Tarobá'!$C15+'CT-TRB_Novo Tarobá'!$C19)*$NB$18</f>
        <v>7000</v>
      </c>
      <c r="LC19" s="306">
        <f>IF($ND$18&lt;=LC2,1,0)*('CT-TRB_Novo Tarobá'!$C15+'CT-TRB_Novo Tarobá'!$C19)*$NB$18</f>
        <v>7000</v>
      </c>
      <c r="LD19" s="306">
        <f>IF($ND$18&lt;=LD2,1,0)*('CT-TRB_Novo Tarobá'!$C15+'CT-TRB_Novo Tarobá'!$C19)*$NB$18</f>
        <v>7000</v>
      </c>
      <c r="LE19" s="306">
        <f>IF($ND$18&lt;=LE2,1,0)*('CT-TRB_Novo Tarobá'!$C15+'CT-TRB_Novo Tarobá'!$C19)*$NB$18</f>
        <v>7000</v>
      </c>
      <c r="LF19" s="306">
        <f>IF($ND$18&lt;=LF2,1,0)*('CT-TRB_Novo Tarobá'!$C15+'CT-TRB_Novo Tarobá'!$C19)*$NB$18</f>
        <v>7000</v>
      </c>
      <c r="LG19" s="306">
        <f>IF($ND$18&lt;=LG2,1,0)*('CT-TRB_Novo Tarobá'!$C15+'CT-TRB_Novo Tarobá'!$C19)*$NB$18</f>
        <v>7000</v>
      </c>
      <c r="LH19" s="306">
        <f>IF($ND$18&lt;=LH2,1,0)*('CT-TRB_Novo Tarobá'!$C15+'CT-TRB_Novo Tarobá'!$C19)*$NB$18</f>
        <v>7000</v>
      </c>
      <c r="LI19" s="306">
        <f>IF($ND$18&lt;=LI2,1,0)*('CT-TRB_Novo Tarobá'!$C15+'CT-TRB_Novo Tarobá'!$C19)*$NB$18</f>
        <v>7000</v>
      </c>
      <c r="LJ19" s="306">
        <f>IF($ND$18&lt;=LJ2,1,0)*('CT-TRB_Novo Tarobá'!$C15+'CT-TRB_Novo Tarobá'!$C19)*$NB$18</f>
        <v>7000</v>
      </c>
      <c r="LK19" s="306">
        <f>IF($ND$18&lt;=LK2,1,0)*('CT-TRB_Novo Tarobá'!$C15+'CT-TRB_Novo Tarobá'!$C19)*$NB$18</f>
        <v>7000</v>
      </c>
      <c r="LL19" s="306">
        <f>IF($ND$18&lt;=LL2,1,0)*('CT-TRB_Novo Tarobá'!$C15+'CT-TRB_Novo Tarobá'!$C19)*$NB$18</f>
        <v>7000</v>
      </c>
      <c r="LM19" s="306">
        <f>IF($ND$18&lt;=LM2,1,0)*('CT-TRB_Novo Tarobá'!$C15+'CT-TRB_Novo Tarobá'!$C19)*$NB$18</f>
        <v>7000</v>
      </c>
      <c r="LN19" s="306">
        <f>IF($ND$18&lt;=LN2,1,0)*('CT-TRB_Novo Tarobá'!$C15+'CT-TRB_Novo Tarobá'!$C19)*$NB$18</f>
        <v>7000</v>
      </c>
      <c r="LO19" s="306">
        <f>IF($ND$18&lt;=LO2,1,0)*('CT-TRB_Novo Tarobá'!$C15+'CT-TRB_Novo Tarobá'!$C19)*$NB$18</f>
        <v>7000</v>
      </c>
      <c r="LP19" s="306">
        <f>IF($ND$18&lt;=LP2,1,0)*('CT-TRB_Novo Tarobá'!$C15+'CT-TRB_Novo Tarobá'!$C19)*$NB$18</f>
        <v>7000</v>
      </c>
      <c r="LQ19" s="306">
        <f>IF($ND$18&lt;=LQ2,1,0)*('CT-TRB_Novo Tarobá'!$C15+'CT-TRB_Novo Tarobá'!$C19)*$NB$18</f>
        <v>7000</v>
      </c>
      <c r="LR19" s="306">
        <f>IF($ND$18&lt;=LR2,1,0)*('CT-TRB_Novo Tarobá'!$C15+'CT-TRB_Novo Tarobá'!$C19)*$NB$18</f>
        <v>7000</v>
      </c>
      <c r="LS19" s="306">
        <f>IF($ND$18&lt;=LS2,1,0)*('CT-TRB_Novo Tarobá'!$C15+'CT-TRB_Novo Tarobá'!$C19)*$NB$18</f>
        <v>7000</v>
      </c>
      <c r="LT19" s="306">
        <f>IF($ND$18&lt;=LT2,1,0)*('CT-TRB_Novo Tarobá'!$C15+'CT-TRB_Novo Tarobá'!$C19)*$NB$18</f>
        <v>7000</v>
      </c>
      <c r="LU19" s="306">
        <f>IF($ND$18&lt;=LU2,1,0)*('CT-TRB_Novo Tarobá'!$C15+'CT-TRB_Novo Tarobá'!$C19)*$NB$18</f>
        <v>7000</v>
      </c>
      <c r="LV19" s="306">
        <f>IF($ND$18&lt;=LV2,1,0)*('CT-TRB_Novo Tarobá'!$C15+'CT-TRB_Novo Tarobá'!$C19)*$NB$18</f>
        <v>7000</v>
      </c>
      <c r="LW19" s="306">
        <f>IF($ND$18&lt;=LW2,1,0)*('CT-TRB_Novo Tarobá'!$C15+'CT-TRB_Novo Tarobá'!$C19)*$NB$18</f>
        <v>7000</v>
      </c>
      <c r="LX19" s="306">
        <f>IF($ND$18&lt;=LX2,1,0)*('CT-TRB_Novo Tarobá'!$C15+'CT-TRB_Novo Tarobá'!$C19)*$NB$18</f>
        <v>7000</v>
      </c>
      <c r="LY19" s="306">
        <f>IF($ND$18&lt;=LY2,1,0)*('CT-TRB_Novo Tarobá'!$C15+'CT-TRB_Novo Tarobá'!$C19)*$NB$18</f>
        <v>7000</v>
      </c>
      <c r="LZ19" s="306">
        <f>IF($ND$18&lt;=LZ2,1,0)*('CT-TRB_Novo Tarobá'!$C15+'CT-TRB_Novo Tarobá'!$C19)*$NB$18</f>
        <v>7000</v>
      </c>
      <c r="MA19" s="306">
        <f>IF($ND$18&lt;=MA2,1,0)*('CT-TRB_Novo Tarobá'!$C15+'CT-TRB_Novo Tarobá'!$C19)*$NB$18</f>
        <v>7000</v>
      </c>
      <c r="MB19" s="306">
        <f>IF($ND$18&lt;=MB2,1,0)*('CT-TRB_Novo Tarobá'!$C15+'CT-TRB_Novo Tarobá'!$C19)*$NB$18</f>
        <v>7000</v>
      </c>
      <c r="MC19" s="306">
        <f>IF($ND$18&lt;=MC2,1,0)*('CT-TRB_Novo Tarobá'!$C15+'CT-TRB_Novo Tarobá'!$C19)*$NB$18</f>
        <v>7000</v>
      </c>
      <c r="MD19" s="306">
        <f>IF($ND$18&lt;=MD2,1,0)*('CT-TRB_Novo Tarobá'!$C15+'CT-TRB_Novo Tarobá'!$C19)*$NB$18</f>
        <v>7000</v>
      </c>
      <c r="ME19" s="306">
        <f>IF($ND$18&lt;=ME2,1,0)*('CT-TRB_Novo Tarobá'!$C15+'CT-TRB_Novo Tarobá'!$C19)*$NB$18</f>
        <v>7000</v>
      </c>
      <c r="MF19" s="306">
        <f>IF($ND$18&lt;=MF2,1,0)*('CT-TRB_Novo Tarobá'!$C15+'CT-TRB_Novo Tarobá'!$C19)*$NB$18</f>
        <v>7000</v>
      </c>
      <c r="MG19" s="306">
        <f>IF($ND$18&lt;=MG2,1,0)*('CT-TRB_Novo Tarobá'!$C15+'CT-TRB_Novo Tarobá'!$C19)*$NB$18</f>
        <v>7000</v>
      </c>
      <c r="MH19" s="306">
        <f>IF($ND$18&lt;=MH2,1,0)*('CT-TRB_Novo Tarobá'!$C15+'CT-TRB_Novo Tarobá'!$C19)*$NB$18</f>
        <v>7000</v>
      </c>
      <c r="MI19" s="306">
        <f>IF($ND$18&lt;=MI2,1,0)*('CT-TRB_Novo Tarobá'!$C15+'CT-TRB_Novo Tarobá'!$C19)*$NB$18</f>
        <v>7000</v>
      </c>
      <c r="MJ19" s="306">
        <f>IF($ND$18&lt;=MJ2,1,0)*('CT-TRB_Novo Tarobá'!$C15+'CT-TRB_Novo Tarobá'!$C19)*$NB$18</f>
        <v>7000</v>
      </c>
      <c r="MK19" s="306">
        <f>IF($ND$18&lt;=MK2,1,0)*('CT-TRB_Novo Tarobá'!$C15+'CT-TRB_Novo Tarobá'!$C19)*$NB$18</f>
        <v>7000</v>
      </c>
      <c r="ML19" s="306">
        <f>IF($ND$18&lt;=ML2,1,0)*('CT-TRB_Novo Tarobá'!$C15+'CT-TRB_Novo Tarobá'!$C19)*$NB$18</f>
        <v>7000</v>
      </c>
      <c r="MM19" s="306">
        <f>IF($ND$18&lt;=MM2,1,0)*('CT-TRB_Novo Tarobá'!$C15+'CT-TRB_Novo Tarobá'!$C19)*$NB$18</f>
        <v>7000</v>
      </c>
      <c r="MN19" s="306">
        <f>IF($ND$18&lt;=MN2,1,0)*('CT-TRB_Novo Tarobá'!$C15+'CT-TRB_Novo Tarobá'!$C19)*$NB$18</f>
        <v>7000</v>
      </c>
      <c r="MO19" s="306">
        <f>IF($ND$18&lt;=MO2,1,0)*('CT-TRB_Novo Tarobá'!$C15+'CT-TRB_Novo Tarobá'!$C19)*$NB$18</f>
        <v>7000</v>
      </c>
      <c r="MP19" s="306">
        <f>IF($ND$18&lt;=MP2,1,0)*('CT-TRB_Novo Tarobá'!$C15+'CT-TRB_Novo Tarobá'!$C19)*$NB$18</f>
        <v>7000</v>
      </c>
      <c r="MQ19" s="306">
        <f>IF($ND$18&lt;=MQ2,1,0)*('CT-TRB_Novo Tarobá'!$C15+'CT-TRB_Novo Tarobá'!$C19)*$NB$18</f>
        <v>7000</v>
      </c>
      <c r="MR19" s="306">
        <f>IF($ND$18&lt;=MR2,1,0)*('CT-TRB_Novo Tarobá'!$C15+'CT-TRB_Novo Tarobá'!$C19)*$NB$18</f>
        <v>7000</v>
      </c>
      <c r="MS19" s="306">
        <f>IF($ND$18&lt;=MS2,1,0)*('CT-TRB_Novo Tarobá'!$C15+'CT-TRB_Novo Tarobá'!$C19)*$NB$18</f>
        <v>7000</v>
      </c>
      <c r="MT19" s="306">
        <f>IF($ND$18&lt;=MT2,1,0)*('CT-TRB_Novo Tarobá'!$C15+'CT-TRB_Novo Tarobá'!$C19)*$NB$18</f>
        <v>7000</v>
      </c>
      <c r="MU19" s="306">
        <f>IF($ND$18&lt;=MU2,1,0)*('CT-TRB_Novo Tarobá'!$C15+'CT-TRB_Novo Tarobá'!$C19)*$NB$18</f>
        <v>7000</v>
      </c>
      <c r="MV19" s="306">
        <f>IF($ND$18&lt;=MV2,1,0)*('CT-TRB_Novo Tarobá'!$C15+'CT-TRB_Novo Tarobá'!$C19)*$NB$18</f>
        <v>7000</v>
      </c>
      <c r="MW19" s="306">
        <f>IF($ND$18&lt;=MW2,1,0)*('CT-TRB_Novo Tarobá'!$C15+'CT-TRB_Novo Tarobá'!$C19)*$NB$18</f>
        <v>7000</v>
      </c>
      <c r="MX19" s="306">
        <f>IF($ND$18&lt;=MX2,1,0)*('CT-TRB_Novo Tarobá'!$C15+'CT-TRB_Novo Tarobá'!$C19)*$NB$18</f>
        <v>7000</v>
      </c>
      <c r="MY19" s="306">
        <f>IF($ND$18&lt;=MY2,1,0)*('CT-TRB_Novo Tarobá'!$C15+'CT-TRB_Novo Tarobá'!$C19)*$NB$18</f>
        <v>7000</v>
      </c>
      <c r="MZ19" s="306">
        <f>IF($ND$18&lt;=MZ2,1,0)*('CT-TRB_Novo Tarobá'!$C15+'CT-TRB_Novo Tarobá'!$C19)*$NB$18</f>
        <v>7000</v>
      </c>
      <c r="NA19" s="307">
        <f>IF($ND$18&lt;=NA2,1,0)*('CT-TRB_Novo Tarobá'!$C15+'CT-TRB_Novo Tarobá'!$C19)*$NB$18</f>
        <v>7000</v>
      </c>
      <c r="NB19" s="652"/>
      <c r="NC19" s="652"/>
      <c r="ND19" s="652"/>
    </row>
    <row r="20" spans="1:368" x14ac:dyDescent="0.2">
      <c r="A20" s="182"/>
      <c r="B20" s="308"/>
      <c r="C20" s="309"/>
      <c r="D20" s="309"/>
      <c r="E20" s="309" t="s">
        <v>630</v>
      </c>
      <c r="F20" s="310">
        <f>IF($ND18&lt;=F$2,1,0)*'CT-TRB_Novo Tarobá'!F26*$NB18</f>
        <v>66157.615319425546</v>
      </c>
      <c r="G20" s="310">
        <f>IF($ND18&lt;=G$2,1,0)*'CT-TRB_Novo Tarobá'!G26*$NB18</f>
        <v>47173.96859578765</v>
      </c>
      <c r="H20" s="310">
        <f>IF($ND18&lt;=H$2,1,0)*'CT-TRB_Novo Tarobá'!H26*$NB18</f>
        <v>47817.045104811339</v>
      </c>
      <c r="I20" s="310">
        <f>IF($ND18&lt;=I$2,1,0)*'CT-TRB_Novo Tarobá'!I26*$NB18</f>
        <v>44705.375422146666</v>
      </c>
      <c r="J20" s="310">
        <f>IF($ND18&lt;=J$2,1,0)*'CT-TRB_Novo Tarobá'!J26*$NB18</f>
        <v>36913.263558570921</v>
      </c>
      <c r="K20" s="310">
        <f>IF($ND18&lt;=K$2,1,0)*'CT-TRB_Novo Tarobá'!K26*$NB18</f>
        <v>39046.57382557277</v>
      </c>
      <c r="L20" s="310">
        <f>IF($ND18&lt;=L$2,1,0)*'CT-TRB_Novo Tarobá'!L26*$NB18</f>
        <v>61386.637958047984</v>
      </c>
      <c r="M20" s="310">
        <f>IF($ND18&lt;=M$2,1,0)*'CT-TRB_Novo Tarobá'!M26*$NB18</f>
        <v>44708.054668470664</v>
      </c>
      <c r="N20" s="310">
        <f>IF($ND18&lt;=N$2,1,0)*'CT-TRB_Novo Tarobá'!N26*$NB18</f>
        <v>48139.214107818603</v>
      </c>
      <c r="O20" s="310">
        <f>IF($ND18&lt;=O$2,1,0)*'CT-TRB_Novo Tarobá'!O26*$NB18</f>
        <v>53762.638989248728</v>
      </c>
      <c r="P20" s="310">
        <f>IF($ND18&lt;=P$2,1,0)*'CT-TRB_Novo Tarobá'!P26*$NB18</f>
        <v>55726.074542261646</v>
      </c>
      <c r="Q20" s="310">
        <f>IF($ND18&lt;=Q$2,1,0)*'CT-TRB_Novo Tarobá'!Q26*$NB18</f>
        <v>56585.787796230172</v>
      </c>
      <c r="R20" s="310">
        <f>IF($ND18&lt;=R$2,1,0)*'CT-TRB_Novo Tarobá'!R26*$NB18</f>
        <v>69790.550591522566</v>
      </c>
      <c r="S20" s="310">
        <f>IF($ND18&lt;=S$2,1,0)*'CT-TRB_Novo Tarobá'!S26*$NB18</f>
        <v>53657.878643675787</v>
      </c>
      <c r="T20" s="310">
        <f>IF($ND18&lt;=T$2,1,0)*'CT-TRB_Novo Tarobá'!T26*$NB18</f>
        <v>46939.757442698246</v>
      </c>
      <c r="U20" s="310">
        <f>IF($ND18&lt;=U$2,1,0)*'CT-TRB_Novo Tarobá'!U26*$NB18</f>
        <v>46267.473223921086</v>
      </c>
      <c r="V20" s="310">
        <f>IF($ND18&lt;=V$2,1,0)*'CT-TRB_Novo Tarobá'!V26*$NB18</f>
        <v>39005.631361267719</v>
      </c>
      <c r="W20" s="310">
        <f>IF($ND18&lt;=W$2,1,0)*'CT-TRB_Novo Tarobá'!W26*$NB18</f>
        <v>40424.039027736537</v>
      </c>
      <c r="X20" s="310">
        <f>IF($ND18&lt;=X$2,1,0)*'CT-TRB_Novo Tarobá'!X26*$NB18</f>
        <v>63034.053148802195</v>
      </c>
      <c r="Y20" s="310">
        <f>IF($ND18&lt;=Y$2,1,0)*'CT-TRB_Novo Tarobá'!Y26*$NB18</f>
        <v>46369.770558638935</v>
      </c>
      <c r="Z20" s="310">
        <f>IF($ND18&lt;=Z$2,1,0)*'CT-TRB_Novo Tarobá'!Z26*$NB18</f>
        <v>49692.005360872441</v>
      </c>
      <c r="AA20" s="310">
        <f>IF($ND18&lt;=AA$2,1,0)*'CT-TRB_Novo Tarobá'!AA26*$NB18</f>
        <v>55323.442247772684</v>
      </c>
      <c r="AB20" s="310">
        <f>IF($ND18&lt;=AB$2,1,0)*'CT-TRB_Novo Tarobá'!AB26*$NB18</f>
        <v>57377.464355689299</v>
      </c>
      <c r="AC20" s="310">
        <f>IF($ND18&lt;=AC$2,1,0)*'CT-TRB_Novo Tarobá'!AC26*$NB18</f>
        <v>56034.347824526318</v>
      </c>
      <c r="AD20" s="310">
        <f>IF($ND18&lt;=AD$2,1,0)*'CT-TRB_Novo Tarobá'!AD26*$NB18</f>
        <v>70596.038451027518</v>
      </c>
      <c r="AE20" s="310">
        <f>IF($ND18&lt;=AE$2,1,0)*'CT-TRB_Novo Tarobá'!AE26*$NB18</f>
        <v>54677.075738305124</v>
      </c>
      <c r="AF20" s="310">
        <f>IF($ND18&lt;=AF$2,1,0)*'CT-TRB_Novo Tarobá'!AF26*$NB18</f>
        <v>49846.718043667082</v>
      </c>
      <c r="AG20" s="310">
        <f>IF($ND18&lt;=AG$2,1,0)*'CT-TRB_Novo Tarobá'!AG26*$NB18</f>
        <v>46286.965518487254</v>
      </c>
      <c r="AH20" s="310">
        <f>IF($ND18&lt;=AH$2,1,0)*'CT-TRB_Novo Tarobá'!AH26*$NB18</f>
        <v>41444.058113360799</v>
      </c>
      <c r="AI20" s="310">
        <f>IF($ND18&lt;=AI$2,1,0)*'CT-TRB_Novo Tarobá'!AI26*$NB18</f>
        <v>40281.518933666957</v>
      </c>
      <c r="AJ20" s="310">
        <f>IF($ND18&lt;=AJ$2,1,0)*'CT-TRB_Novo Tarobá'!AJ26*$NB18</f>
        <v>63898.364183482197</v>
      </c>
      <c r="AK20" s="310">
        <f>IF($ND18&lt;=AK$2,1,0)*'CT-TRB_Novo Tarobá'!AK26*$NB18</f>
        <v>47649.741519411968</v>
      </c>
      <c r="AL20" s="310">
        <f>IF($ND18&lt;=AL$2,1,0)*'CT-TRB_Novo Tarobá'!AL26*$NB18</f>
        <v>50774.309518205468</v>
      </c>
      <c r="AM20" s="310">
        <f>IF($ND18&lt;=AM$2,1,0)*'CT-TRB_Novo Tarobá'!AM26*$NB18</f>
        <v>56559.017641529557</v>
      </c>
      <c r="AN20" s="310">
        <f>IF($ND18&lt;=AN$2,1,0)*'CT-TRB_Novo Tarobá'!AN26*$NB18</f>
        <v>58822.292645552792</v>
      </c>
      <c r="AO20" s="310">
        <f>IF($ND18&lt;=AO$2,1,0)*'CT-TRB_Novo Tarobá'!AO26*$NB18</f>
        <v>60799.980393105783</v>
      </c>
      <c r="AP20" s="310">
        <f>IF($ND18&lt;=AP$2,1,0)*'CT-TRB_Novo Tarobá'!AP26*$NB18</f>
        <v>73430.105482992221</v>
      </c>
      <c r="AQ20" s="310">
        <f>IF($ND18&lt;=AQ$2,1,0)*'CT-TRB_Novo Tarobá'!AQ26*$NB18</f>
        <v>53610.151236133577</v>
      </c>
      <c r="AR20" s="310">
        <f>IF($ND18&lt;=AR$2,1,0)*'CT-TRB_Novo Tarobá'!AR26*$NB18</f>
        <v>54663.961464407032</v>
      </c>
      <c r="AS20" s="310">
        <f>IF($ND18&lt;=AS$2,1,0)*'CT-TRB_Novo Tarobá'!AS26*$NB18</f>
        <v>51015.697263619819</v>
      </c>
      <c r="AT20" s="310">
        <f>IF($ND18&lt;=AT$2,1,0)*'CT-TRB_Novo Tarobá'!AT26*$NB18</f>
        <v>42757.905840844978</v>
      </c>
      <c r="AU20" s="310">
        <f>IF($ND18&lt;=AU$2,1,0)*'CT-TRB_Novo Tarobá'!AU26*$NB18</f>
        <v>45026.952276911295</v>
      </c>
      <c r="AV20" s="310">
        <f>IF($ND18&lt;=AV$2,1,0)*'CT-TRB_Novo Tarobá'!AV26*$NB18</f>
        <v>67416.602738455796</v>
      </c>
      <c r="AW20" s="310">
        <f>IF($ND18&lt;=AW$2,1,0)*'CT-TRB_Novo Tarobá'!AW26*$NB18</f>
        <v>50384.161489651604</v>
      </c>
      <c r="AX20" s="310">
        <f>IF($ND18&lt;=AX$2,1,0)*'CT-TRB_Novo Tarobá'!AX26*$NB18</f>
        <v>53648.621155228546</v>
      </c>
      <c r="AY20" s="310">
        <f>IF($ND18&lt;=AY$2,1,0)*'CT-TRB_Novo Tarobá'!AY26*$NB18</f>
        <v>59174.352684611353</v>
      </c>
      <c r="AZ20" s="310">
        <f>IF($ND18&lt;=AZ$2,1,0)*'CT-TRB_Novo Tarobá'!AZ26*$NB18</f>
        <v>61313.411056884805</v>
      </c>
      <c r="BA20" s="310">
        <f>IF($ND18&lt;=BA$2,1,0)*'CT-TRB_Novo Tarobá'!BA26*$NB18</f>
        <v>63313.929696888437</v>
      </c>
      <c r="BB20" s="310">
        <f>IF($ND18&lt;=BB$2,1,0)*'CT-TRB_Novo Tarobá'!BB26*$NB18</f>
        <v>75772.160178022445</v>
      </c>
      <c r="BC20" s="310">
        <f>IF($ND18&lt;=BC$2,1,0)*'CT-TRB_Novo Tarobá'!BC26*$NB18</f>
        <v>59346.644496444802</v>
      </c>
      <c r="BD20" s="310">
        <f>IF($ND18&lt;=BD$2,1,0)*'CT-TRB_Novo Tarobá'!BD26*$NB18</f>
        <v>52652.911620180254</v>
      </c>
      <c r="BE20" s="310">
        <f>IF($ND18&lt;=BE$2,1,0)*'CT-TRB_Novo Tarobá'!BE26*$NB18</f>
        <v>51906.082630217927</v>
      </c>
      <c r="BF20" s="310">
        <f>IF($ND18&lt;=BF$2,1,0)*'CT-TRB_Novo Tarobá'!BF26*$NB18</f>
        <v>44406.780065615167</v>
      </c>
      <c r="BG20" s="310">
        <f>IF($ND18&lt;=BG$2,1,0)*'CT-TRB_Novo Tarobá'!BG26*$NB18</f>
        <v>46041.271762137971</v>
      </c>
      <c r="BH20" s="310">
        <f>IF($ND18&lt;=BH$2,1,0)*'CT-TRB_Novo Tarobá'!BH26*$NB18</f>
        <v>68844.340002717028</v>
      </c>
      <c r="BI20" s="310">
        <f>IF($ND18&lt;=BI$2,1,0)*'CT-TRB_Novo Tarobá'!BI26*$NB18</f>
        <v>51926.64564210824</v>
      </c>
      <c r="BJ20" s="310">
        <f>IF($ND18&lt;=BJ$2,1,0)*'CT-TRB_Novo Tarobá'!BJ26*$NB18</f>
        <v>55151.635114413279</v>
      </c>
      <c r="BK20" s="310">
        <f>IF($ND18&lt;=BK$2,1,0)*'CT-TRB_Novo Tarobá'!BK26*$NB18</f>
        <v>60750.018151262848</v>
      </c>
      <c r="BL20" s="310">
        <f>IF($ND18&lt;=BL$2,1,0)*'CT-TRB_Novo Tarobá'!BL26*$NB18</f>
        <v>63036.551797780339</v>
      </c>
      <c r="BM20" s="310">
        <f>IF($ND18&lt;=BM$2,1,0)*'CT-TRB_Novo Tarobá'!BM26*$NB18</f>
        <v>63447.111677042682</v>
      </c>
      <c r="BN20" s="310">
        <f>IF($ND18&lt;=BN$2,1,0)*'CT-TRB_Novo Tarobá'!BN26*$NB18</f>
        <v>76919.676268918804</v>
      </c>
      <c r="BO20" s="310">
        <f>IF($ND18&lt;=BO$2,1,0)*'CT-TRB_Novo Tarobá'!BO26*$NB18</f>
        <v>60674.977778750363</v>
      </c>
      <c r="BP20" s="310">
        <f>IF($ND18&lt;=BP$2,1,0)*'CT-TRB_Novo Tarobá'!BP26*$NB18</f>
        <v>55905.787599820898</v>
      </c>
      <c r="BQ20" s="310">
        <f>IF($ND18&lt;=BQ$2,1,0)*'CT-TRB_Novo Tarobá'!BQ26*$NB18</f>
        <v>52221.373660601785</v>
      </c>
      <c r="BR20" s="310">
        <f>IF($ND18&lt;=BR$2,1,0)*'CT-TRB_Novo Tarobá'!BR26*$NB18</f>
        <v>47115.80218030954</v>
      </c>
      <c r="BS20" s="310">
        <f>IF($ND18&lt;=BS$2,1,0)*'CT-TRB_Novo Tarobá'!BS26*$NB18</f>
        <v>46167.09053579544</v>
      </c>
      <c r="BT20" s="310">
        <f>IF($ND18&lt;=BT$2,1,0)*'CT-TRB_Novo Tarobá'!BT26*$NB18</f>
        <v>69967.381496872578</v>
      </c>
      <c r="BU20" s="310">
        <f>IF($ND18&lt;=BU$2,1,0)*'CT-TRB_Novo Tarobá'!BU26*$NB18</f>
        <v>53449.039427496667</v>
      </c>
      <c r="BV20" s="310">
        <f>IF($ND18&lt;=BV$2,1,0)*'CT-TRB_Novo Tarobá'!BV26*$NB18</f>
        <v>56466.803859182226</v>
      </c>
      <c r="BW20" s="310">
        <f>IF($ND18&lt;=BW$2,1,0)*'CT-TRB_Novo Tarobá'!BW26*$NB18</f>
        <v>62210.907386121457</v>
      </c>
      <c r="BX20" s="310">
        <f>IF($ND18&lt;=BX$2,1,0)*'CT-TRB_Novo Tarobá'!BX26*$NB18</f>
        <v>64706.832315743071</v>
      </c>
      <c r="BY20" s="310">
        <f>IF($ND18&lt;=BY$2,1,0)*'CT-TRB_Novo Tarobá'!BY26*$NB18</f>
        <v>59935.100999787384</v>
      </c>
      <c r="BZ20" s="310">
        <f>IF($ND18&lt;=BZ$2,1,0)*'CT-TRB_Novo Tarobá'!BZ26*$NB18</f>
        <v>76629.270923339805</v>
      </c>
      <c r="CA20" s="310">
        <f>IF($ND18&lt;=CA$2,1,0)*'CT-TRB_Novo Tarobá'!CA26*$NB18</f>
        <v>61008.008263443626</v>
      </c>
      <c r="CB20" s="310">
        <f>IF($ND18&lt;=CB$2,1,0)*'CT-TRB_Novo Tarobá'!CB26*$NB18</f>
        <v>53930.580728467801</v>
      </c>
      <c r="CC20" s="310">
        <f>IF($ND18&lt;=CC$2,1,0)*'CT-TRB_Novo Tarobá'!CC26*$NB18</f>
        <v>53947.404977262915</v>
      </c>
      <c r="CD20" s="310">
        <f>IF($ND18&lt;=CD$2,1,0)*'CT-TRB_Novo Tarobá'!CD26*$NB18</f>
        <v>48927.880680658127</v>
      </c>
      <c r="CE20" s="310">
        <f>IF($ND18&lt;=CE$2,1,0)*'CT-TRB_Novo Tarobá'!CE26*$NB18</f>
        <v>47388.163620184736</v>
      </c>
      <c r="CF20" s="310">
        <f>IF($ND18&lt;=CF$2,1,0)*'CT-TRB_Novo Tarobá'!CF26*$NB18</f>
        <v>71683.771821855393</v>
      </c>
      <c r="CG20" s="310">
        <f>IF($ND18&lt;=CG$2,1,0)*'CT-TRB_Novo Tarobá'!CG26*$NB18</f>
        <v>55191.880367437487</v>
      </c>
      <c r="CH20" s="310">
        <f>IF($ND18&lt;=CH$2,1,0)*'CT-TRB_Novo Tarobá'!CH26*$NB18</f>
        <v>58152.228357861226</v>
      </c>
      <c r="CI20" s="310">
        <f>IF($ND18&lt;=CI$2,1,0)*'CT-TRB_Novo Tarobá'!CI26*$NB18</f>
        <v>63966.026631415902</v>
      </c>
      <c r="CJ20" s="310">
        <f>IF($ND18&lt;=CJ$2,1,0)*'CT-TRB_Novo Tarobá'!CJ26*$NB18</f>
        <v>66595.271743056088</v>
      </c>
      <c r="CK20" s="310">
        <f>IF($ND18&lt;=CK$2,1,0)*'CT-TRB_Novo Tarobá'!CK26*$NB18</f>
        <v>65022.331343172598</v>
      </c>
      <c r="CL20" s="310">
        <f>IF($ND18&lt;=CL$2,1,0)*'CT-TRB_Novo Tarobá'!CL26*$NB18</f>
        <v>79805.389513467439</v>
      </c>
      <c r="CM20" s="310">
        <f>IF($ND18&lt;=CM$2,1,0)*'CT-TRB_Novo Tarobá'!CM26*$NB18</f>
        <v>63789.694289522915</v>
      </c>
      <c r="CN20" s="310">
        <f>IF($ND18&lt;=CN$2,1,0)*'CT-TRB_Novo Tarobá'!CN26*$NB18</f>
        <v>56903.099091643795</v>
      </c>
      <c r="CO20" s="310">
        <f>IF($ND18&lt;=CO$2,1,0)*'CT-TRB_Novo Tarobá'!CO26*$NB18</f>
        <v>56635.213244629485</v>
      </c>
      <c r="CP20" s="310">
        <f>IF($ND18&lt;=CP$2,1,0)*'CT-TRB_Novo Tarobá'!CP26*$NB18</f>
        <v>50629.541630517684</v>
      </c>
      <c r="CQ20" s="310">
        <f>IF($ND18&lt;=CQ$2,1,0)*'CT-TRB_Novo Tarobá'!CQ26*$NB18</f>
        <v>49586.613063438876</v>
      </c>
      <c r="CR20" s="310">
        <f>IF($ND18&lt;=CR$2,1,0)*'CT-TRB_Novo Tarobá'!CR26*$NB18</f>
        <v>73962.160074499217</v>
      </c>
      <c r="CS20" s="310">
        <f>IF($ND18&lt;=CS$2,1,0)*'CT-TRB_Novo Tarobá'!CS26*$NB18</f>
        <v>57270.074564598144</v>
      </c>
      <c r="CT20" s="310">
        <f>IF($ND18&lt;=CT$2,1,0)*'CT-TRB_Novo Tarobá'!CT26*$NB18</f>
        <v>60228.537714859856</v>
      </c>
      <c r="CU20" s="310">
        <f>IF($ND18&lt;=CU$2,1,0)*'CT-TRB_Novo Tarobá'!CU26*$NB18</f>
        <v>66032.107476821242</v>
      </c>
      <c r="CV20" s="310">
        <f>IF($ND18&lt;=CV$2,1,0)*'CT-TRB_Novo Tarobá'!CV26*$NB18</f>
        <v>68732.104445117613</v>
      </c>
      <c r="CW20" s="310">
        <f>IF($ND18&lt;=CW$2,1,0)*'CT-TRB_Novo Tarobá'!CW26*$NB18</f>
        <v>68481.456063993173</v>
      </c>
      <c r="CX20" s="310">
        <f>IF($ND18&lt;=CX$2,1,0)*'CT-TRB_Novo Tarobá'!CX26*$NB18</f>
        <v>82447.561081468753</v>
      </c>
      <c r="CY20" s="310">
        <f>IF($ND18&lt;=CY$2,1,0)*'CT-TRB_Novo Tarobá'!CY26*$NB18</f>
        <v>62696.16810377808</v>
      </c>
      <c r="CZ20" s="310">
        <f>IF($ND18&lt;=CZ$2,1,0)*'CT-TRB_Novo Tarobá'!CZ26*$NB18</f>
        <v>63549.9075752176</v>
      </c>
      <c r="DA20" s="310">
        <f>IF($ND18&lt;=DA$2,1,0)*'CT-TRB_Novo Tarobá'!DA26*$NB18</f>
        <v>60218.896445481856</v>
      </c>
      <c r="DB20" s="310">
        <f>IF($ND18&lt;=DB$2,1,0)*'CT-TRB_Novo Tarobá'!DB26*$NB18</f>
        <v>51788.710924831983</v>
      </c>
      <c r="DC20" s="310">
        <f>IF($ND18&lt;=DC$2,1,0)*'CT-TRB_Novo Tarobá'!DC26*$NB18</f>
        <v>54552.903908767214</v>
      </c>
      <c r="DD20" s="310">
        <f>IF($ND18&lt;=DD$2,1,0)*'CT-TRB_Novo Tarobá'!DD26*$NB18</f>
        <v>77440.944450214651</v>
      </c>
      <c r="DE20" s="310">
        <f>IF($ND18&lt;=DE$2,1,0)*'CT-TRB_Novo Tarobá'!DE26*$NB18</f>
        <v>60072.350632001333</v>
      </c>
      <c r="DF20" s="310">
        <f>IF($ND18&lt;=DF$2,1,0)*'CT-TRB_Novo Tarobá'!DF26*$NB18</f>
        <v>63246.114329008386</v>
      </c>
      <c r="DG20" s="310">
        <f>IF($ND18&lt;=DG$2,1,0)*'CT-TRB_Novo Tarobá'!DG26*$NB18</f>
        <v>68786.488683786971</v>
      </c>
      <c r="DH20" s="310">
        <f>IF($ND18&lt;=DH$2,1,0)*'CT-TRB_Novo Tarobá'!DH26*$NB18</f>
        <v>71401.54797110596</v>
      </c>
      <c r="DI20" s="310">
        <f>IF($ND18&lt;=DI$2,1,0)*'CT-TRB_Novo Tarobá'!DI26*$NB18</f>
        <v>72983.430577755542</v>
      </c>
      <c r="DJ20" s="310">
        <f>IF($ND18&lt;=DJ$2,1,0)*'CT-TRB_Novo Tarobá'!DJ26*$NB18</f>
        <v>85704.775377771468</v>
      </c>
      <c r="DK20" s="310">
        <f>IF($ND18&lt;=DK$2,1,0)*'CT-TRB_Novo Tarobá'!DK26*$NB18</f>
        <v>69145.789000959281</v>
      </c>
      <c r="DL20" s="310">
        <f>IF($ND18&lt;=DL$2,1,0)*'CT-TRB_Novo Tarobá'!DL26*$NB18</f>
        <v>62368.239054413796</v>
      </c>
      <c r="DM20" s="310">
        <f>IF($ND18&lt;=DM$2,1,0)*'CT-TRB_Novo Tarobá'!DM26*$NB18</f>
        <v>61771.168585303771</v>
      </c>
      <c r="DN20" s="310">
        <f>IF($ND18&lt;=DN$2,1,0)*'CT-TRB_Novo Tarobá'!DN26*$NB18</f>
        <v>54004.809570005877</v>
      </c>
      <c r="DO20" s="310">
        <f>IF($ND18&lt;=DO$2,1,0)*'CT-TRB_Novo Tarobá'!DO26*$NB18</f>
        <v>56111.435306369065</v>
      </c>
      <c r="DP20" s="310">
        <f>IF($ND18&lt;=DP$2,1,0)*'CT-TRB_Novo Tarobá'!DP26*$NB18</f>
        <v>79368.928031475807</v>
      </c>
      <c r="DQ20" s="310">
        <f>IF($ND18&lt;=DQ$2,1,0)*'CT-TRB_Novo Tarobá'!DQ26*$NB18</f>
        <v>62064.663339605264</v>
      </c>
      <c r="DR20" s="310">
        <f>IF($ND18&lt;=DR$2,1,0)*'CT-TRB_Novo Tarobá'!DR26*$NB18</f>
        <v>65167.194759543578</v>
      </c>
      <c r="DS20" s="310">
        <f>IF($ND18&lt;=DS$2,1,0)*'CT-TRB_Novo Tarobá'!DS26*$NB18</f>
        <v>70753.889880517643</v>
      </c>
      <c r="DT20" s="310">
        <f>IF($ND18&lt;=DT$2,1,0)*'CT-TRB_Novo Tarobá'!DT26*$NB18</f>
        <v>73506.269798597103</v>
      </c>
      <c r="DU20" s="310">
        <f>IF($ND18&lt;=DU$2,1,0)*'CT-TRB_Novo Tarobá'!DU26*$NB18</f>
        <v>75200.022972925726</v>
      </c>
      <c r="DV20" s="310">
        <f>IF($ND18&lt;=DV$2,1,0)*'CT-TRB_Novo Tarobá'!DV26*$NB18</f>
        <v>87877.193902821091</v>
      </c>
      <c r="DW20" s="310">
        <f>IF($ND18&lt;=DW$2,1,0)*'CT-TRB_Novo Tarobá'!DW26*$NB18</f>
        <v>71280.695393042828</v>
      </c>
      <c r="DX20" s="310">
        <f>IF($ND18&lt;=DX$2,1,0)*'CT-TRB_Novo Tarobá'!DX26*$NB18</f>
        <v>66519.960983640907</v>
      </c>
      <c r="DY20" s="310">
        <f>IF($ND18&lt;=DY$2,1,0)*'CT-TRB_Novo Tarobá'!DY26*$NB18</f>
        <v>62809.142805307063</v>
      </c>
      <c r="DZ20" s="310">
        <f>IF($ND18&lt;=DZ$2,1,0)*'CT-TRB_Novo Tarobá'!DZ26*$NB18</f>
        <v>57332.445630635098</v>
      </c>
      <c r="EA20" s="310">
        <f>IF($ND18&lt;=EA$2,1,0)*'CT-TRB_Novo Tarobá'!EA26*$NB18</f>
        <v>56824.175089379947</v>
      </c>
      <c r="EB20" s="310">
        <f>IF($ND18&lt;=EB$2,1,0)*'CT-TRB_Novo Tarobá'!EB26*$NB18</f>
        <v>81028.983277674619</v>
      </c>
      <c r="EC20" s="310">
        <f>IF($ND18&lt;=EC$2,1,0)*'CT-TRB_Novo Tarobá'!EC26*$NB18</f>
        <v>64068.299713696739</v>
      </c>
      <c r="ED20" s="310">
        <f>IF($ND18&lt;=ED$2,1,0)*'CT-TRB_Novo Tarobá'!ED26*$NB18</f>
        <v>66927.442654733706</v>
      </c>
      <c r="EE20" s="310">
        <f>IF($ND18&lt;=EE$2,1,0)*'CT-TRB_Novo Tarobá'!EE26*$NB18</f>
        <v>72630.073218449921</v>
      </c>
      <c r="EF20" s="310">
        <f>IF($ND18&lt;=EF$2,1,0)*'CT-TRB_Novo Tarobá'!EF26*$NB18</f>
        <v>75579.107076741129</v>
      </c>
      <c r="EG20" s="310">
        <f>IF($ND18&lt;=EG$2,1,0)*'CT-TRB_Novo Tarobá'!EG26*$NB18</f>
        <v>70497.954005291744</v>
      </c>
      <c r="EH20" s="310">
        <f>IF($ND18&lt;=EH$2,1,0)*'CT-TRB_Novo Tarobá'!EH26*$NB18</f>
        <v>87338.593560051173</v>
      </c>
      <c r="EI20" s="310">
        <f>IF($ND18&lt;=EI$2,1,0)*'CT-TRB_Novo Tarobá'!EI26*$NB18</f>
        <v>68002.228741726009</v>
      </c>
      <c r="EJ20" s="310">
        <f>IF($ND18&lt;=EJ$2,1,0)*'CT-TRB_Novo Tarobá'!EJ26*$NB18</f>
        <v>68506.962685238774</v>
      </c>
      <c r="EK20" s="310">
        <f>IF($ND18&lt;=EK$2,1,0)*'CT-TRB_Novo Tarobá'!EK26*$NB18</f>
        <v>65701.384768872827</v>
      </c>
      <c r="EL20" s="310">
        <f>IF($ND18&lt;=EL$2,1,0)*'CT-TRB_Novo Tarobá'!EL26*$NB18</f>
        <v>57321.54434533108</v>
      </c>
      <c r="EM20" s="310">
        <f>IF($ND18&lt;=EM$2,1,0)*'CT-TRB_Novo Tarobá'!EM26*$NB18</f>
        <v>60475.633576794724</v>
      </c>
      <c r="EN20" s="310">
        <f>IF($ND18&lt;=EN$2,1,0)*'CT-TRB_Novo Tarobá'!EN26*$NB18</f>
        <v>83793.529680711072</v>
      </c>
      <c r="EO20" s="310">
        <f>IF($ND18&lt;=EO$2,1,0)*'CT-TRB_Novo Tarobá'!EO26*$NB18</f>
        <v>66279.886850187002</v>
      </c>
      <c r="EP20" s="310">
        <f>IF($ND18&lt;=EP$2,1,0)*'CT-TRB_Novo Tarobá'!EP26*$NB18</f>
        <v>69447.38425435606</v>
      </c>
      <c r="EQ20" s="310">
        <f>IF($ND18&lt;=EQ$2,1,0)*'CT-TRB_Novo Tarobá'!EQ26*$NB18</f>
        <v>75045.784878850798</v>
      </c>
      <c r="ER20" s="310">
        <f>IF($ND18&lt;=ER$2,1,0)*'CT-TRB_Novo Tarobá'!ER26*$NB18</f>
        <v>78013.864768353815</v>
      </c>
      <c r="ES20" s="310">
        <f>IF($ND18&lt;=ES$2,1,0)*'CT-TRB_Novo Tarobá'!ES26*$NB18</f>
        <v>78262.668853466676</v>
      </c>
      <c r="ET20" s="310">
        <f>IF($ND18&lt;=ET$2,1,0)*'CT-TRB_Novo Tarobá'!ET26*$NB18</f>
        <v>91846.131138544733</v>
      </c>
      <c r="EU20" s="310">
        <f>IF($ND18&lt;=EU$2,1,0)*'CT-TRB_Novo Tarobá'!EU26*$NB18</f>
        <v>75348.788532358783</v>
      </c>
      <c r="EV20" s="310">
        <f>IF($ND18&lt;=EV$2,1,0)*'CT-TRB_Novo Tarobá'!EV26*$NB18</f>
        <v>68468.298098681815</v>
      </c>
      <c r="EW20" s="310">
        <f>IF($ND18&lt;=EW$2,1,0)*'CT-TRB_Novo Tarobá'!EW26*$NB18</f>
        <v>68092.411243623705</v>
      </c>
      <c r="EX20" s="310">
        <f>IF($ND18&lt;=EX$2,1,0)*'CT-TRB_Novo Tarobá'!EX26*$NB18</f>
        <v>60218.93115793942</v>
      </c>
      <c r="EY20" s="310">
        <f>IF($ND18&lt;=EY$2,1,0)*'CT-TRB_Novo Tarobá'!EY26*$NB18</f>
        <v>62670.090254330935</v>
      </c>
      <c r="EZ20" s="310">
        <f>IF($ND18&lt;=EZ$2,1,0)*'CT-TRB_Novo Tarobá'!EZ26*$NB18</f>
        <v>86270.500497708446</v>
      </c>
      <c r="FA20" s="310">
        <f>IF($ND18&lt;=FA$2,1,0)*'CT-TRB_Novo Tarobá'!FA26*$NB18</f>
        <v>68744.583805025366</v>
      </c>
      <c r="FB20" s="310">
        <f>IF($ND18&lt;=FB$2,1,0)*'CT-TRB_Novo Tarobá'!FB26*$NB18</f>
        <v>71790.539935973371</v>
      </c>
      <c r="FC20" s="310">
        <f>IF($ND18&lt;=FC$2,1,0)*'CT-TRB_Novo Tarobá'!FC26*$NB18</f>
        <v>77390.740979933325</v>
      </c>
      <c r="FD20" s="310">
        <f>IF($ND18&lt;=FD$2,1,0)*'CT-TRB_Novo Tarobá'!FD26*$NB18</f>
        <v>80467.455125272551</v>
      </c>
      <c r="FE20" s="310">
        <f>IF($ND18&lt;=FE$2,1,0)*'CT-TRB_Novo Tarobá'!FE26*$NB18</f>
        <v>78495.36543260797</v>
      </c>
      <c r="FF20" s="310">
        <f>IF($ND18&lt;=FF$2,1,0)*'CT-TRB_Novo Tarobá'!FF26*$NB18</f>
        <v>93413.302327982427</v>
      </c>
      <c r="FG20" s="310">
        <f>IF($ND18&lt;=FG$2,1,0)*'CT-TRB_Novo Tarobá'!FG26*$NB18</f>
        <v>77128.585095146162</v>
      </c>
      <c r="FH20" s="310">
        <f>IF($ND18&lt;=FH$2,1,0)*'CT-TRB_Novo Tarobá'!FH26*$NB18</f>
        <v>72111.223338363809</v>
      </c>
      <c r="FI20" s="310">
        <f>IF($ND18&lt;=FI$2,1,0)*'CT-TRB_Novo Tarobá'!FI26*$NB18</f>
        <v>68840.68316102169</v>
      </c>
      <c r="FJ20" s="310">
        <f>IF($ND18&lt;=FJ$2,1,0)*'CT-TRB_Novo Tarobá'!FJ26*$NB18</f>
        <v>63364.448171151249</v>
      </c>
      <c r="FK20" s="310">
        <f>IF($ND18&lt;=FK$2,1,0)*'CT-TRB_Novo Tarobá'!FK26*$NB18</f>
        <v>63250.728771699505</v>
      </c>
      <c r="FL20" s="310">
        <f>IF($ND18&lt;=FL$2,1,0)*'CT-TRB_Novo Tarobá'!FL26*$NB18</f>
        <v>87874.559458708987</v>
      </c>
      <c r="FM20" s="310">
        <f>IF($ND18&lt;=FM$2,1,0)*'CT-TRB_Novo Tarobá'!FM26*$NB18</f>
        <v>70738.287325095385</v>
      </c>
      <c r="FN20" s="310">
        <f>IF($ND18&lt;=FN$2,1,0)*'CT-TRB_Novo Tarobá'!FN26*$NB18</f>
        <v>73575.242526095302</v>
      </c>
      <c r="FO20" s="310">
        <f>IF($ND18&lt;=FO$2,1,0)*'CT-TRB_Novo Tarobá'!FO26*$NB18</f>
        <v>79324.056394675106</v>
      </c>
      <c r="FP20" s="310">
        <f>IF($ND18&lt;=FP$2,1,0)*'CT-TRB_Novo Tarobá'!FP26*$NB18</f>
        <v>82631.434357641192</v>
      </c>
      <c r="FQ20" s="310">
        <f>IF($ND18&lt;=FQ$2,1,0)*'CT-TRB_Novo Tarobá'!FQ26*$NB18</f>
        <v>82012.788013412617</v>
      </c>
      <c r="FR20" s="310">
        <f>IF($ND18&lt;=FR$2,1,0)*'CT-TRB_Novo Tarobá'!FR26*$NB18</f>
        <v>96181.172795954422</v>
      </c>
      <c r="FS20" s="310">
        <f>IF($ND18&lt;=FS$2,1,0)*'CT-TRB_Novo Tarobá'!FS26*$NB18</f>
        <v>79742.812671982116</v>
      </c>
      <c r="FT20" s="310">
        <f>IF($ND18&lt;=FT$2,1,0)*'CT-TRB_Novo Tarobá'!FT26*$NB18</f>
        <v>72806.188954607715</v>
      </c>
      <c r="FU20" s="310">
        <f>IF($ND18&lt;=FU$2,1,0)*'CT-TRB_Novo Tarobá'!FU26*$NB18</f>
        <v>72590.513976153568</v>
      </c>
      <c r="FV20" s="310">
        <f>IF($ND18&lt;=FV$2,1,0)*'CT-TRB_Novo Tarobá'!FV26*$NB18</f>
        <v>64647.53214511789</v>
      </c>
      <c r="FW20" s="310">
        <f>IF($ND18&lt;=FW$2,1,0)*'CT-TRB_Novo Tarobá'!FW26*$NB18</f>
        <v>67348.229379391356</v>
      </c>
      <c r="FX20" s="310">
        <f>IF($ND18&lt;=FX$2,1,0)*'CT-TRB_Novo Tarobá'!FX26*$NB18</f>
        <v>91194.883779845157</v>
      </c>
      <c r="FY20" s="310">
        <f>IF($ND18&lt;=FY$2,1,0)*'CT-TRB_Novo Tarobá'!FY26*$NB18</f>
        <v>73515.453789200881</v>
      </c>
      <c r="FZ20" s="310">
        <f>IF($ND18&lt;=FZ$2,1,0)*'CT-TRB_Novo Tarobá'!FZ26*$NB18</f>
        <v>76524.177338174326</v>
      </c>
      <c r="GA20" s="310">
        <f>IF($ND18&lt;=GA$2,1,0)*'CT-TRB_Novo Tarobá'!GA26*$NB18</f>
        <v>82136.077405996184</v>
      </c>
      <c r="GB20" s="310">
        <f>IF($ND18&lt;=GB$2,1,0)*'CT-TRB_Novo Tarobá'!GB26*$NB18</f>
        <v>85443.987626644783</v>
      </c>
      <c r="GC20" s="310">
        <f>IF($ND18&lt;=GC$2,1,0)*'CT-TRB_Novo Tarobá'!GC26*$NB18</f>
        <v>86843.03018499192</v>
      </c>
      <c r="GD20" s="310">
        <f>IF($ND18&lt;=GD$2,1,0)*'CT-TRB_Novo Tarobá'!GD26*$NB18</f>
        <v>99721.709245163715</v>
      </c>
      <c r="GE20" s="310">
        <f>IF($ND18&lt;=GE$2,1,0)*'CT-TRB_Novo Tarobá'!GE26*$NB18</f>
        <v>82955.189581108891</v>
      </c>
      <c r="GF20" s="310">
        <f>IF($ND18&lt;=GF$2,1,0)*'CT-TRB_Novo Tarobá'!GF26*$NB18</f>
        <v>76099.246408917272</v>
      </c>
      <c r="GG20" s="310">
        <f>IF($ND18&lt;=GG$2,1,0)*'CT-TRB_Novo Tarobá'!GG26*$NB18</f>
        <v>75681.102922194303</v>
      </c>
      <c r="GH20" s="310">
        <f>IF($ND18&lt;=GH$2,1,0)*'CT-TRB_Novo Tarobá'!GH26*$NB18</f>
        <v>67539.197419055476</v>
      </c>
      <c r="GI20" s="310">
        <f>IF($ND18&lt;=GI$2,1,0)*'CT-TRB_Novo Tarobá'!GI26*$NB18</f>
        <v>70290.638712282584</v>
      </c>
      <c r="GJ20" s="310">
        <f>IF($ND18&lt;=GJ$2,1,0)*'CT-TRB_Novo Tarobá'!GJ26*$NB18</f>
        <v>94163.344117883011</v>
      </c>
      <c r="GK20" s="310">
        <f>IF($ND18&lt;=GK$2,1,0)*'CT-TRB_Novo Tarobá'!GK26*$NB18</f>
        <v>76326.002992321606</v>
      </c>
      <c r="GL20" s="310">
        <f>IF($ND18&lt;=GL$2,1,0)*'CT-TRB_Novo Tarobá'!GL26*$NB18</f>
        <v>79258.416525935012</v>
      </c>
      <c r="GM20" s="310">
        <f>IF($ND18&lt;=GM$2,1,0)*'CT-TRB_Novo Tarobá'!GM26*$NB18</f>
        <v>84826.406723446838</v>
      </c>
      <c r="GN20" s="310">
        <f>IF($ND18&lt;=GN$2,1,0)*'CT-TRB_Novo Tarobá'!GN26*$NB18</f>
        <v>88213.640926436841</v>
      </c>
      <c r="GO20" s="310">
        <f>IF($ND18&lt;=GO$2,1,0)*'CT-TRB_Novo Tarobá'!GO26*$NB18</f>
        <v>87950.838001440832</v>
      </c>
      <c r="GP20" s="310">
        <f>IF($ND18&lt;=GP$2,1,0)*'CT-TRB_Novo Tarobá'!GP26*$NB18</f>
        <v>101800.17086709733</v>
      </c>
      <c r="GQ20" s="310">
        <f>IF($ND18&lt;=GQ$2,1,0)*'CT-TRB_Novo Tarobá'!GQ26*$NB18</f>
        <v>81629.294964654866</v>
      </c>
      <c r="GR20" s="310">
        <f>IF($ND18&lt;=GR$2,1,0)*'CT-TRB_Novo Tarobá'!GR26*$NB18</f>
        <v>82324.79098725022</v>
      </c>
      <c r="GS20" s="310">
        <f>IF($ND18&lt;=GS$2,1,0)*'CT-TRB_Novo Tarobá'!GS26*$NB18</f>
        <v>79135.77417356029</v>
      </c>
      <c r="GT20" s="310">
        <f>IF($ND18&lt;=GT$2,1,0)*'CT-TRB_Novo Tarobá'!GT26*$NB18</f>
        <v>70134.654350176177</v>
      </c>
      <c r="GU20" s="310">
        <f>IF($ND18&lt;=GU$2,1,0)*'CT-TRB_Novo Tarobá'!GU26*$NB18</f>
        <v>73710.560016638425</v>
      </c>
      <c r="GV20" s="310">
        <f>IF($ND18&lt;=GV$2,1,0)*'CT-TRB_Novo Tarobá'!GV26*$NB18</f>
        <v>97374.633370006399</v>
      </c>
      <c r="GW20" s="310">
        <f>IF($ND18&lt;=GW$2,1,0)*'CT-TRB_Novo Tarobá'!GW26*$NB18</f>
        <v>79258.88444986286</v>
      </c>
      <c r="GX20" s="310">
        <f>IF($ND18&lt;=GX$2,1,0)*'CT-TRB_Novo Tarobá'!GX26*$NB18</f>
        <v>82177.472243048091</v>
      </c>
      <c r="GY20" s="310">
        <f>IF($ND18&lt;=GY$2,1,0)*'CT-TRB_Novo Tarobá'!GY26*$NB18</f>
        <v>87669.542130390051</v>
      </c>
      <c r="GZ20" s="310">
        <f>IF($ND18&lt;=GZ$2,1,0)*'CT-TRB_Novo Tarobá'!GZ26*$NB18</f>
        <v>91112.651356393311</v>
      </c>
      <c r="HA20" s="310">
        <f>IF($ND18&lt;=HA$2,1,0)*'CT-TRB_Novo Tarobá'!HA26*$NB18</f>
        <v>85590.241855481872</v>
      </c>
      <c r="HB20" s="310">
        <f>IF($ND18&lt;=HB$2,1,0)*'CT-TRB_Novo Tarobá'!HB26*$NB18</f>
        <v>102586.7107233706</v>
      </c>
      <c r="HC20" s="310">
        <f>IF($ND18&lt;=HC$2,1,0)*'CT-TRB_Novo Tarobá'!HC26*$NB18</f>
        <v>86489.29450618221</v>
      </c>
      <c r="HD20" s="310">
        <f>IF($ND18&lt;=HD$2,1,0)*'CT-TRB_Novo Tarobá'!HD26*$NB18</f>
        <v>79157.494915334988</v>
      </c>
      <c r="HE20" s="310">
        <f>IF($ND18&lt;=HE$2,1,0)*'CT-TRB_Novo Tarobá'!HE26*$NB18</f>
        <v>79446.316447183926</v>
      </c>
      <c r="HF20" s="310">
        <f>IF($ND18&lt;=HF$2,1,0)*'CT-TRB_Novo Tarobá'!HF26*$NB18</f>
        <v>71497.89123997069</v>
      </c>
      <c r="HG20" s="310">
        <f>IF($ND18&lt;=HG$2,1,0)*'CT-TRB_Novo Tarobá'!HG26*$NB18</f>
        <v>74612.222118481455</v>
      </c>
      <c r="HH20" s="310">
        <f>IF($ND18&lt;=HH$2,1,0)*'CT-TRB_Novo Tarobá'!HH26*$NB18</f>
        <v>98914.614060024105</v>
      </c>
      <c r="HI20" s="310">
        <f>IF($ND18&lt;=HI$2,1,0)*'CT-TRB_Novo Tarobá'!HI26*$NB18</f>
        <v>81036.631126323366</v>
      </c>
      <c r="HJ20" s="310">
        <f>IF($ND18&lt;=HJ$2,1,0)*'CT-TRB_Novo Tarobá'!HJ26*$NB18</f>
        <v>84014.625819369947</v>
      </c>
      <c r="HK20" s="310">
        <f>IF($ND18&lt;=HK$2,1,0)*'CT-TRB_Novo Tarobá'!HK26*$NB18</f>
        <v>89673.239598406813</v>
      </c>
      <c r="HL20" s="310">
        <f>IF($ND18&lt;=HL$2,1,0)*'CT-TRB_Novo Tarobá'!HL26*$NB18</f>
        <v>93371.828809360057</v>
      </c>
      <c r="HM20" s="310">
        <f>IF($ND18&lt;=HM$2,1,0)*'CT-TRB_Novo Tarobá'!HM26*$NB18</f>
        <v>93245.111677301044</v>
      </c>
      <c r="HN20" s="310">
        <f>IF($ND18&lt;=HN$2,1,0)*'CT-TRB_Novo Tarobá'!HN26*$NB18</f>
        <v>107095.4720317012</v>
      </c>
      <c r="HO20" s="310">
        <f>IF($ND18&lt;=HO$2,1,0)*'CT-TRB_Novo Tarobá'!HO26*$NB18</f>
        <v>90389.731566663133</v>
      </c>
      <c r="HP20" s="310">
        <f>IF($ND18&lt;=HP$2,1,0)*'CT-TRB_Novo Tarobá'!HP26*$NB18</f>
        <v>83410.767907725778</v>
      </c>
      <c r="HQ20" s="310">
        <f>IF($ND18&lt;=HQ$2,1,0)*'CT-TRB_Novo Tarobá'!HQ26*$NB18</f>
        <v>83240.185337302406</v>
      </c>
      <c r="HR20" s="310">
        <f>IF($ND18&lt;=HR$2,1,0)*'CT-TRB_Novo Tarobá'!HR26*$NB18</f>
        <v>76396.119379588097</v>
      </c>
      <c r="HS20" s="310">
        <f>IF($ND18&lt;=HS$2,1,0)*'CT-TRB_Novo Tarobá'!HS26*$NB18</f>
        <v>76478.07595471057</v>
      </c>
      <c r="HT20" s="310">
        <f>IF($ND18&lt;=HT$2,1,0)*'CT-TRB_Novo Tarobá'!HT26*$NB18</f>
        <v>101909.33460361947</v>
      </c>
      <c r="HU20" s="310">
        <f>IF($ND18&lt;=HU$2,1,0)*'CT-TRB_Novo Tarobá'!HU26*$NB18</f>
        <v>84157.817020952265</v>
      </c>
      <c r="HV20" s="310">
        <f>IF($ND18&lt;=HV$2,1,0)*'CT-TRB_Novo Tarobá'!HV26*$NB18</f>
        <v>86749.413926792768</v>
      </c>
      <c r="HW20" s="310">
        <f>IF($ND18&lt;=HW$2,1,0)*'CT-TRB_Novo Tarobá'!HW26*$NB18</f>
        <v>92474.388668021376</v>
      </c>
      <c r="HX20" s="310">
        <f>IF($ND18&lt;=HX$2,1,0)*'CT-TRB_Novo Tarobá'!HX26*$NB18</f>
        <v>96318.993286103723</v>
      </c>
      <c r="HY20" s="310">
        <f>IF($ND18&lt;=HY$2,1,0)*'CT-TRB_Novo Tarobá'!HY26*$NB18</f>
        <v>95315.79956007321</v>
      </c>
      <c r="HZ20" s="310">
        <f>IF($ND18&lt;=HZ$2,1,0)*'CT-TRB_Novo Tarobá'!HZ26*$NB18</f>
        <v>109667.46149018301</v>
      </c>
      <c r="IA20" s="310">
        <f>IF($ND18&lt;=IA$2,1,0)*'CT-TRB_Novo Tarobá'!IA26*$NB18</f>
        <v>89474.922237228951</v>
      </c>
      <c r="IB20" s="310">
        <f>IF($ND18&lt;=IB$2,1,0)*'CT-TRB_Novo Tarobá'!IB26*$NB18</f>
        <v>90099.611326068858</v>
      </c>
      <c r="IC20" s="310">
        <f>IF($ND18&lt;=IC$2,1,0)*'CT-TRB_Novo Tarobá'!IC26*$NB18</f>
        <v>87087.251300041826</v>
      </c>
      <c r="ID20" s="310">
        <f>IF($ND18&lt;=ID$2,1,0)*'CT-TRB_Novo Tarobá'!ID26*$NB18</f>
        <v>77915.743758829427</v>
      </c>
      <c r="IE20" s="310">
        <f>IF($ND18&lt;=IE$2,1,0)*'CT-TRB_Novo Tarobá'!IE26*$NB18</f>
        <v>81879.957786161598</v>
      </c>
      <c r="IF20" s="310">
        <f>IF($ND18&lt;=IF$2,1,0)*'CT-TRB_Novo Tarobá'!IF26*$NB18</f>
        <v>105921.20328118282</v>
      </c>
      <c r="IG20" s="310">
        <f>IF($ND18&lt;=IG$2,1,0)*'CT-TRB_Novo Tarobá'!IG26*$NB18</f>
        <v>87522.798224485057</v>
      </c>
      <c r="IH20" s="310">
        <f>IF($ND18&lt;=IH$2,1,0)*'CT-TRB_Novo Tarobá'!IH26*$NB18</f>
        <v>90359.735375007091</v>
      </c>
      <c r="II20" s="310">
        <f>IF($ND18&lt;=II$2,1,0)*'CT-TRB_Novo Tarobá'!II26*$NB18</f>
        <v>95854.420267484908</v>
      </c>
      <c r="IJ20" s="310">
        <f>IF($ND18&lt;=IJ$2,1,0)*'CT-TRB_Novo Tarobá'!IJ26*$NB18</f>
        <v>99669.739605041963</v>
      </c>
      <c r="IK20" s="310">
        <f>IF($ND18&lt;=IK$2,1,0)*'CT-TRB_Novo Tarobá'!IK26*$NB18</f>
        <v>100503.21996058623</v>
      </c>
      <c r="IL20" s="310">
        <f>IF($ND18&lt;=IL$2,1,0)*'CT-TRB_Novo Tarobá'!IL26*$NB18</f>
        <v>113639.51729309348</v>
      </c>
      <c r="IM20" s="310">
        <f>IF($ND18&lt;=IM$2,1,0)*'CT-TRB_Novo Tarobá'!IM26*$NB18</f>
        <v>96644.403599547732</v>
      </c>
      <c r="IN20" s="310">
        <f>IF($ND18&lt;=IN$2,1,0)*'CT-TRB_Novo Tarobá'!IN26*$NB18</f>
        <v>89645.03179256407</v>
      </c>
      <c r="IO20" s="310">
        <f>IF($ND18&lt;=IO$2,1,0)*'CT-TRB_Novo Tarobá'!IO26*$NB18</f>
        <v>89384.449539186084</v>
      </c>
      <c r="IP20" s="310">
        <f>IF($ND18&lt;=IP$2,1,0)*'CT-TRB_Novo Tarobá'!IP26*$NB18</f>
        <v>80867.270434405946</v>
      </c>
      <c r="IQ20" s="310">
        <f>IF($ND18&lt;=IQ$2,1,0)*'CT-TRB_Novo Tarobá'!IQ26*$NB18</f>
        <v>84209.392327556183</v>
      </c>
      <c r="IR20" s="310">
        <f>IF($ND18&lt;=IR$2,1,0)*'CT-TRB_Novo Tarobá'!IR26*$NB18</f>
        <v>108653.21161500458</v>
      </c>
      <c r="IS20" s="310">
        <f>IF($ND18&lt;=IS$2,1,0)*'CT-TRB_Novo Tarobá'!IS26*$NB18</f>
        <v>90298.834913805316</v>
      </c>
      <c r="IT20" s="310">
        <f>IF($ND18&lt;=IT$2,1,0)*'CT-TRB_Novo Tarobá'!IT26*$NB18</f>
        <v>93060.019299619249</v>
      </c>
      <c r="IU20" s="310">
        <f>IF($ND18&lt;=IU$2,1,0)*'CT-TRB_Novo Tarobá'!IU26*$NB18</f>
        <v>98602.80084762114</v>
      </c>
      <c r="IV20" s="310">
        <f>IF($ND18&lt;=IV$2,1,0)*'CT-TRB_Novo Tarobá'!IV26*$NB18</f>
        <v>102586.55706289182</v>
      </c>
      <c r="IW20" s="310">
        <f>IF($ND18&lt;=IW$2,1,0)*'CT-TRB_Novo Tarobá'!IW26*$NB18</f>
        <v>103515.92063153008</v>
      </c>
      <c r="IX20" s="310">
        <f>IF($ND18&lt;=IX$2,1,0)*'CT-TRB_Novo Tarobá'!IX26*$NB18</f>
        <v>116621.47846295677</v>
      </c>
      <c r="IY20" s="310">
        <f>IF($ND18&lt;=IY$2,1,0)*'CT-TRB_Novo Tarobá'!IY26*$NB18</f>
        <v>99580.362894992286</v>
      </c>
      <c r="IZ20" s="310">
        <f>IF($ND18&lt;=IZ$2,1,0)*'CT-TRB_Novo Tarobá'!IZ26*$NB18</f>
        <v>94594.245127006943</v>
      </c>
      <c r="JA20" s="310">
        <f>IF($ND18&lt;=JA$2,1,0)*'CT-TRB_Novo Tarobá'!JA26*$NB18</f>
        <v>91229.253741153254</v>
      </c>
      <c r="JB20" s="310">
        <f>IF($ND18&lt;=JB$2,1,0)*'CT-TRB_Novo Tarobá'!JB26*$NB18</f>
        <v>84984.758475158567</v>
      </c>
      <c r="JC20" s="310">
        <f>IF($ND18&lt;=JC$2,1,0)*'CT-TRB_Novo Tarobá'!JC26*$NB18</f>
        <v>85742.442559714662</v>
      </c>
      <c r="JD20" s="310">
        <f>IF($ND18&lt;=JD$2,1,0)*'CT-TRB_Novo Tarobá'!JD26*$NB18</f>
        <v>111162.70754189914</v>
      </c>
      <c r="JE20" s="310">
        <f>IF($ND18&lt;=JE$2,1,0)*'CT-TRB_Novo Tarobá'!JE26*$NB18</f>
        <v>93127.232799768564</v>
      </c>
      <c r="JF20" s="310">
        <f>IF($ND18&lt;=JF$2,1,0)*'CT-TRB_Novo Tarobá'!JF26*$NB18</f>
        <v>95637.240619703909</v>
      </c>
      <c r="JG20" s="310">
        <f>IF($ND18&lt;=JG$2,1,0)*'CT-TRB_Novo Tarobá'!JG26*$NB18</f>
        <v>101295.23605416353</v>
      </c>
      <c r="JH20" s="310">
        <f>IF($ND18&lt;=JH$2,1,0)*'CT-TRB_Novo Tarobá'!JH26*$NB18</f>
        <v>105505.48411249557</v>
      </c>
      <c r="JI20" s="310">
        <f>IF($ND18&lt;=JI$2,1,0)*'CT-TRB_Novo Tarobá'!JI26*$NB18</f>
        <v>104802.13196650613</v>
      </c>
      <c r="JJ20" s="310">
        <f>IF($ND18&lt;=JJ$2,1,0)*'CT-TRB_Novo Tarobá'!JJ26*$NB18</f>
        <v>118945.36271380457</v>
      </c>
      <c r="JK20" s="310">
        <f>IF($ND18&lt;=JK$2,1,0)*'CT-TRB_Novo Tarobá'!JK26*$NB18</f>
        <v>98545.753006375322</v>
      </c>
      <c r="JL20" s="310">
        <f>IF($ND18&lt;=JL$2,1,0)*'CT-TRB_Novo Tarobá'!JL26*$NB18</f>
        <v>99128.761227513052</v>
      </c>
      <c r="JM20" s="310">
        <f>IF($ND18&lt;=JM$2,1,0)*'CT-TRB_Novo Tarobá'!JM26*$NB18</f>
        <v>96163.178783622949</v>
      </c>
      <c r="JN20" s="310">
        <f>IF($ND18&lt;=JN$2,1,0)*'CT-TRB_Novo Tarobá'!JN26*$NB18</f>
        <v>86723.955347588446</v>
      </c>
      <c r="JO20" s="310">
        <f>IF($ND18&lt;=JO$2,1,0)*'CT-TRB_Novo Tarobá'!JO26*$NB18</f>
        <v>91060.75576951429</v>
      </c>
      <c r="JP20" s="310">
        <f>IF($ND18&lt;=JP$2,1,0)*'CT-TRB_Novo Tarobá'!JP26*$NB18</f>
        <v>115453.81618736043</v>
      </c>
      <c r="JQ20" s="310">
        <f>IF($ND18&lt;=JQ$2,1,0)*'CT-TRB_Novo Tarobá'!JQ26*$NB18</f>
        <v>96710.535922352326</v>
      </c>
      <c r="JR20" s="310">
        <f>IF($ND18&lt;=JR$2,1,0)*'CT-TRB_Novo Tarobá'!JR26*$NB18</f>
        <v>99429.211895475979</v>
      </c>
      <c r="JS20" s="310">
        <f>IF($ND18&lt;=JS$2,1,0)*'CT-TRB_Novo Tarobá'!JS26*$NB18</f>
        <v>104900.23029722492</v>
      </c>
      <c r="JT20" s="310">
        <f>IF($ND18&lt;=JT$2,1,0)*'CT-TRB_Novo Tarobá'!JT26*$NB18</f>
        <v>109093.70251906928</v>
      </c>
      <c r="JU20" s="310">
        <f>IF($ND18&lt;=JU$2,1,0)*'CT-TRB_Novo Tarobá'!JU26*$NB18</f>
        <v>108489.16331759152</v>
      </c>
      <c r="JV20" s="310">
        <f>IF($ND18&lt;=JV$2,1,0)*'CT-TRB_Novo Tarobá'!JV26*$NB18</f>
        <v>122483.09717343988</v>
      </c>
      <c r="JW20" s="310">
        <f>IF($ND18&lt;=JW$2,1,0)*'CT-TRB_Novo Tarobá'!JW26*$NB18</f>
        <v>105486.33486957663</v>
      </c>
      <c r="JX20" s="310">
        <f>IF($ND18&lt;=JX$2,1,0)*'CT-TRB_Novo Tarobá'!JX26*$NB18</f>
        <v>98343.097976501274</v>
      </c>
      <c r="JY20" s="310">
        <f>IF($ND18&lt;=JY$2,1,0)*'CT-TRB_Novo Tarobá'!JY26*$NB18</f>
        <v>98307.819937303473</v>
      </c>
      <c r="JZ20" s="310">
        <f>IF($ND18&lt;=JZ$2,1,0)*'CT-TRB_Novo Tarobá'!JZ26*$NB18</f>
        <v>89611.522700203335</v>
      </c>
      <c r="KA20" s="310">
        <f>IF($ND18&lt;=KA$2,1,0)*'CT-TRB_Novo Tarobá'!KA26*$NB18</f>
        <v>93375.614781397511</v>
      </c>
      <c r="KB20" s="310">
        <f>IF($ND18&lt;=KB$2,1,0)*'CT-TRB_Novo Tarobá'!KB26*$NB18</f>
        <v>118238.74481980823</v>
      </c>
      <c r="KC20" s="310">
        <f>IF($ND18&lt;=KC$2,1,0)*'CT-TRB_Novo Tarobá'!KC26*$NB18</f>
        <v>99576.209433737531</v>
      </c>
      <c r="KD20" s="310">
        <f>IF($ND18&lt;=KD$2,1,0)*'CT-TRB_Novo Tarobá'!KD26*$NB18</f>
        <v>102248.27074185837</v>
      </c>
      <c r="KE20" s="310">
        <f>IF($ND18&lt;=KE$2,1,0)*'CT-TRB_Novo Tarobá'!KE26*$NB18</f>
        <v>107795.33719562099</v>
      </c>
      <c r="KF20" s="310">
        <f>IF($ND18&lt;=KF$2,1,0)*'CT-TRB_Novo Tarobá'!KF26*$NB18</f>
        <v>112189.42798316281</v>
      </c>
      <c r="KG20" s="310">
        <f>IF($ND18&lt;=KG$2,1,0)*'CT-TRB_Novo Tarobá'!KG26*$NB18</f>
        <v>109392.69526381489</v>
      </c>
      <c r="KH20" s="310">
        <f>IF($ND18&lt;=KH$2,1,0)*'CT-TRB_Novo Tarobá'!KH26*$NB18</f>
        <v>124773.71670762812</v>
      </c>
      <c r="KI20" s="310">
        <f>IF($ND18&lt;=KI$2,1,0)*'CT-TRB_Novo Tarobá'!KI26*$NB18</f>
        <v>108011.44955104034</v>
      </c>
      <c r="KJ20" s="310">
        <f>IF($ND18&lt;=KJ$2,1,0)*'CT-TRB_Novo Tarobá'!KJ26*$NB18</f>
        <v>102752.5066773134</v>
      </c>
      <c r="KK20" s="310">
        <f>IF($ND18&lt;=KK$2,1,0)*'CT-TRB_Novo Tarobá'!KK26*$NB18</f>
        <v>99852.921409059869</v>
      </c>
      <c r="KL20" s="310">
        <f>IF($ND18&lt;=KL$2,1,0)*'CT-TRB_Novo Tarobá'!KL26*$NB18</f>
        <v>93552.13179356468</v>
      </c>
      <c r="KM20" s="310">
        <f>IF($ND18&lt;=KM$2,1,0)*'CT-TRB_Novo Tarobá'!KM26*$NB18</f>
        <v>94797.459258864023</v>
      </c>
      <c r="KN20" s="310">
        <f>IF($ND18&lt;=KN$2,1,0)*'CT-TRB_Novo Tarobá'!KN26*$NB18</f>
        <v>120726.16177236613</v>
      </c>
      <c r="KO20" s="310">
        <f>IF($ND18&lt;=KO$2,1,0)*'CT-TRB_Novo Tarobá'!KO26*$NB18</f>
        <v>102435.59582481017</v>
      </c>
      <c r="KP20" s="310">
        <f>IF($ND18&lt;=KP$2,1,0)*'CT-TRB_Novo Tarobá'!KP26*$NB18</f>
        <v>104897.46718560345</v>
      </c>
      <c r="KQ20" s="310">
        <f>IF($ND18&lt;=KQ$2,1,0)*'CT-TRB_Novo Tarobá'!KQ26*$NB18</f>
        <v>110598.18671282301</v>
      </c>
      <c r="KR20" s="310">
        <f>IF($ND18&lt;=KR$2,1,0)*'CT-TRB_Novo Tarobá'!KR26*$NB18</f>
        <v>115259.64580777859</v>
      </c>
      <c r="KS20" s="310">
        <f>IF($ND18&lt;=KS$2,1,0)*'CT-TRB_Novo Tarobá'!KS26*$NB18</f>
        <v>113800.7497159496</v>
      </c>
      <c r="KT20" s="310">
        <f>IF($ND18&lt;=KT$2,1,0)*'CT-TRB_Novo Tarobá'!KT26*$NB18</f>
        <v>128448.92360717164</v>
      </c>
      <c r="KU20" s="310">
        <f>IF($ND18&lt;=KU$2,1,0)*'CT-TRB_Novo Tarobá'!KU26*$NB18</f>
        <v>111525.18798301638</v>
      </c>
      <c r="KV20" s="310">
        <f>IF($ND18&lt;=KV$2,1,0)*'CT-TRB_Novo Tarobá'!KV26*$NB18</f>
        <v>104344.26724601822</v>
      </c>
      <c r="KW20" s="310">
        <f>IF($ND18&lt;=KW$2,1,0)*'CT-TRB_Novo Tarobá'!KW26*$NB18</f>
        <v>104510.74726679128</v>
      </c>
      <c r="KX20" s="310">
        <f>IF($ND18&lt;=KX$2,1,0)*'CT-TRB_Novo Tarobá'!KX26*$NB18</f>
        <v>95725.305661690712</v>
      </c>
      <c r="KY20" s="310">
        <f>IF($ND18&lt;=KY$2,1,0)*'CT-TRB_Novo Tarobá'!KY26*$NB18</f>
        <v>99819.153130349368</v>
      </c>
      <c r="KZ20" s="310">
        <f>IF($ND18&lt;=KZ$2,1,0)*'CT-TRB_Novo Tarobá'!KZ26*$NB18</f>
        <v>125003.20863268786</v>
      </c>
      <c r="LA20" s="310">
        <f>IF($ND18&lt;=LA$2,1,0)*'CT-TRB_Novo Tarobá'!LA26*$NB18</f>
        <v>106142.76317827463</v>
      </c>
      <c r="LB20" s="310">
        <f>IF($ND18&lt;=LB$2,1,0)*'CT-TRB_Novo Tarobá'!LB26*$NB18</f>
        <v>108768.17186910575</v>
      </c>
      <c r="LC20" s="310">
        <f>IF($ND18&lt;=LC$2,1,0)*'CT-TRB_Novo Tarobá'!LC26*$NB18</f>
        <v>114331.44302372103</v>
      </c>
      <c r="LD20" s="310">
        <f>IF($ND18&lt;=LD$2,1,0)*'CT-TRB_Novo Tarobá'!LD26*$NB18</f>
        <v>119026.45841997964</v>
      </c>
      <c r="LE20" s="310">
        <f>IF($ND18&lt;=LE$2,1,0)*'CT-TRB_Novo Tarobá'!LE26*$NB18</f>
        <v>119407.36886189526</v>
      </c>
      <c r="LF20" s="310">
        <f>IF($ND18&lt;=LF$2,1,0)*'CT-TRB_Novo Tarobá'!LF26*$NB18</f>
        <v>132876.13841021172</v>
      </c>
      <c r="LG20" s="310">
        <f>IF($ND18&lt;=LG$2,1,0)*'CT-TRB_Novo Tarobá'!LG26*$NB18</f>
        <v>115632.43723728828</v>
      </c>
      <c r="LH20" s="310">
        <f>IF($ND18&lt;=LH$2,1,0)*'CT-TRB_Novo Tarobá'!LH26*$NB18</f>
        <v>108518.00798132224</v>
      </c>
      <c r="LI20" s="310">
        <f>IF($ND18&lt;=LI$2,1,0)*'CT-TRB_Novo Tarobá'!LI26*$NB18</f>
        <v>108507.66552030164</v>
      </c>
      <c r="LJ20" s="310">
        <f>IF($ND18&lt;=LJ$2,1,0)*'CT-TRB_Novo Tarobá'!LJ26*$NB18</f>
        <v>99512.054332515283</v>
      </c>
      <c r="LK20" s="310">
        <f>IF($ND18&lt;=LK$2,1,0)*'CT-TRB_Novo Tarobá'!LK26*$NB18</f>
        <v>103694.00664677877</v>
      </c>
      <c r="LL20" s="310">
        <f>IF($ND18&lt;=LL$2,1,0)*'CT-TRB_Novo Tarobá'!LL26*$NB18</f>
        <v>128941.77015388619</v>
      </c>
      <c r="LM20" s="310">
        <f>IF($ND18&lt;=LM$2,1,0)*'CT-TRB_Novo Tarobá'!LM26*$NB18</f>
        <v>109899.26109942107</v>
      </c>
      <c r="LN20" s="310">
        <f>IF($ND18&lt;=LN$2,1,0)*'CT-TRB_Novo Tarobá'!LN26*$NB18</f>
        <v>112442.18095744718</v>
      </c>
      <c r="LO20" s="310">
        <f>IF($ND18&lt;=LO$2,1,0)*'CT-TRB_Novo Tarobá'!LO26*$NB18</f>
        <v>117963.05292790529</v>
      </c>
      <c r="LP20" s="310">
        <f>IF($ND18&lt;=LP$2,1,0)*'CT-TRB_Novo Tarobá'!LP26*$NB18</f>
        <v>122772.84622215475</v>
      </c>
      <c r="LQ20" s="310">
        <f>IF($ND18&lt;=LQ$2,1,0)*'CT-TRB_Novo Tarobá'!LQ26*$NB18</f>
        <v>121631.12850016852</v>
      </c>
      <c r="LR20" s="310">
        <f>IF($ND18&lt;=LR$2,1,0)*'CT-TRB_Novo Tarobá'!LR26*$NB18</f>
        <v>135990.03468875383</v>
      </c>
      <c r="LS20" s="310">
        <f>IF($ND18&lt;=LS$2,1,0)*'CT-TRB_Novo Tarobá'!LS26*$NB18</f>
        <v>115313.47418429432</v>
      </c>
      <c r="LT20" s="310">
        <f>IF($ND18&lt;=LT$2,1,0)*'CT-TRB_Novo Tarobá'!LT26*$NB18</f>
        <v>115755.81549376319</v>
      </c>
      <c r="LU20" s="310">
        <f>IF($ND18&lt;=LU$2,1,0)*'CT-TRB_Novo Tarobá'!LU26*$NB18</f>
        <v>112969.52890997579</v>
      </c>
      <c r="LV20" s="310">
        <f>IF($ND18&lt;=LV$2,1,0)*'CT-TRB_Novo Tarobá'!LV26*$NB18</f>
        <v>103086.69507702417</v>
      </c>
      <c r="LW20" s="310">
        <f>IF($ND18&lt;=LW$2,1,0)*'CT-TRB_Novo Tarobá'!LW26*$NB18</f>
        <v>108124.62975031805</v>
      </c>
      <c r="LX20" s="310">
        <f>IF($ND18&lt;=LX$2,1,0)*'CT-TRB_Novo Tarobá'!LX26*$NB18</f>
        <v>133192.14211049082</v>
      </c>
      <c r="LY20" s="310">
        <f>IF($ND18&lt;=LY$2,1,0)*'CT-TRB_Novo Tarobá'!LY26*$NB18</f>
        <v>113838.73902949887</v>
      </c>
      <c r="LZ20" s="310">
        <f>IF($ND18&lt;=LZ$2,1,0)*'CT-TRB_Novo Tarobá'!LZ26*$NB18</f>
        <v>116356.04664784187</v>
      </c>
      <c r="MA20" s="310">
        <f>IF($ND18&lt;=MA$2,1,0)*'CT-TRB_Novo Tarobá'!MA26*$NB18</f>
        <v>121797.63536524207</v>
      </c>
      <c r="MB20" s="310">
        <f>IF($ND18&lt;=MB$2,1,0)*'CT-TRB_Novo Tarobá'!MB26*$NB18</f>
        <v>126695.63810530172</v>
      </c>
      <c r="MC20" s="310">
        <f>IF($ND18&lt;=MC$2,1,0)*'CT-TRB_Novo Tarobá'!MC26*$NB18</f>
        <v>120271.83124289021</v>
      </c>
      <c r="MD20" s="310">
        <f>IF($ND18&lt;=MD$2,1,0)*'CT-TRB_Novo Tarobá'!MD26*$NB18</f>
        <v>137791.3992585027</v>
      </c>
      <c r="ME20" s="310">
        <f>IF($ND18&lt;=ME$2,1,0)*'CT-TRB_Novo Tarobá'!ME26*$NB18</f>
        <v>121176.13889683181</v>
      </c>
      <c r="MF20" s="310">
        <f>IF($ND18&lt;=MF$2,1,0)*'CT-TRB_Novo Tarobá'!MF26*$NB18</f>
        <v>113585.33623800901</v>
      </c>
      <c r="MG20" s="310">
        <f>IF($ND18&lt;=MG$2,1,0)*'CT-TRB_Novo Tarobá'!MG26*$NB18</f>
        <v>114286.47882036684</v>
      </c>
      <c r="MH20" s="310">
        <f>IF($ND18&lt;=MH$2,1,0)*'CT-TRB_Novo Tarobá'!MH26*$NB18</f>
        <v>105435.11594420359</v>
      </c>
      <c r="MI20" s="310">
        <f>IF($ND18&lt;=MI$2,1,0)*'CT-TRB_Novo Tarobá'!MI26*$NB18</f>
        <v>110046.53911433968</v>
      </c>
      <c r="MJ20" s="310">
        <f>IF($ND18&lt;=MJ$2,1,0)*'CT-TRB_Novo Tarobá'!MJ26*$NB18</f>
        <v>135785.96524194258</v>
      </c>
      <c r="MK20" s="310">
        <f>IF($ND18&lt;=MK$2,1,0)*'CT-TRB_Novo Tarobá'!MK26*$NB18</f>
        <v>116640.56476061938</v>
      </c>
      <c r="ML20" s="310">
        <f>IF($ND18&lt;=ML$2,1,0)*'CT-TRB_Novo Tarobá'!ML26*$NB18</f>
        <v>119207.52785524708</v>
      </c>
      <c r="MM20" s="310">
        <f>IF($ND18&lt;=MM$2,1,0)*'CT-TRB_Novo Tarobá'!MM26*$NB18</f>
        <v>124814.40526187696</v>
      </c>
      <c r="MN20" s="310">
        <f>IF($ND18&lt;=MN$2,1,0)*'CT-TRB_Novo Tarobá'!MN26*$NB18</f>
        <v>130002.71522696897</v>
      </c>
      <c r="MO20" s="310">
        <f>IF($ND18&lt;=MO$2,1,0)*'CT-TRB_Novo Tarobá'!MO26*$NB18</f>
        <v>128952.99014583381</v>
      </c>
      <c r="MP20" s="310">
        <f>IF($ND18&lt;=MP$2,1,0)*'CT-TRB_Novo Tarobá'!MP26*$NB18</f>
        <v>143341.52596252345</v>
      </c>
      <c r="MQ20" s="310">
        <f>IF($ND18&lt;=MQ$2,1,0)*'CT-TRB_Novo Tarobá'!MQ26*$NB18</f>
        <v>126106.48531634382</v>
      </c>
      <c r="MR20" s="310">
        <f>IF($ND18&lt;=MR$2,1,0)*'CT-TRB_Novo Tarobá'!MR26*$NB18</f>
        <v>118863.31634912522</v>
      </c>
      <c r="MS20" s="310">
        <f>IF($ND18&lt;=MS$2,1,0)*'CT-TRB_Novo Tarobá'!MS26*$NB18</f>
        <v>119115.45283016338</v>
      </c>
      <c r="MT20" s="310">
        <f>IF($ND18&lt;=MT$2,1,0)*'CT-TRB_Novo Tarobá'!MT26*$NB18</f>
        <v>109920.65970958967</v>
      </c>
      <c r="MU20" s="310">
        <f>IF($ND18&lt;=MU$2,1,0)*'CT-TRB_Novo Tarobá'!MU26*$NB18</f>
        <v>114598.78541249983</v>
      </c>
      <c r="MV20" s="310">
        <f>IF($ND18&lt;=MV$2,1,0)*'CT-TRB_Novo Tarobá'!MV26*$NB18</f>
        <v>140335.12351987854</v>
      </c>
      <c r="MW20" s="310">
        <f>IF($ND18&lt;=MW$2,1,0)*'CT-TRB_Novo Tarobá'!MW26*$NB18</f>
        <v>120941.78074805545</v>
      </c>
      <c r="MX20" s="310">
        <f>IF($ND18&lt;=MX$2,1,0)*'CT-TRB_Novo Tarobá'!MX26*$NB18</f>
        <v>123386.00244409622</v>
      </c>
      <c r="MY20" s="310">
        <f>IF($ND18&lt;=MY$2,1,0)*'CT-TRB_Novo Tarobá'!MY26*$NB18</f>
        <v>128914.84994880237</v>
      </c>
      <c r="MZ20" s="310">
        <f>IF($ND18&lt;=MZ$2,1,0)*'CT-TRB_Novo Tarobá'!MZ26*$NB18</f>
        <v>134200.13170965726</v>
      </c>
      <c r="NA20" s="311">
        <f>IF($ND18&lt;=NA$2,1,0)*'CT-TRB_Novo Tarobá'!NA26*$NB18</f>
        <v>130865.63359785182</v>
      </c>
      <c r="NB20" s="653"/>
      <c r="NC20" s="653"/>
      <c r="ND20" s="653"/>
    </row>
    <row r="21" spans="1:368" x14ac:dyDescent="0.2">
      <c r="A21" s="2" t="s">
        <v>271</v>
      </c>
      <c r="B21" s="304" t="s">
        <v>443</v>
      </c>
      <c r="C21" s="312" t="s">
        <v>6</v>
      </c>
      <c r="D21" s="316" t="s">
        <v>356</v>
      </c>
      <c r="E21" s="1" t="s">
        <v>628</v>
      </c>
      <c r="F21" s="306">
        <f>IF($ND$21&lt;=F2,1,0)*'PC-CT-NAP_Lanchonete'!$E9*$NB$21</f>
        <v>70750.078059866384</v>
      </c>
      <c r="G21" s="306">
        <f>IF($ND$21&lt;=G2,1,0)*'PC-CT-NAP_Lanchonete'!$E9*$NB$21</f>
        <v>70750.078059866384</v>
      </c>
      <c r="H21" s="306">
        <f>IF($ND$21&lt;=H2,1,0)*'PC-CT-NAP_Lanchonete'!$E9*$NB$21</f>
        <v>70750.078059866384</v>
      </c>
      <c r="I21" s="306">
        <f>IF($ND$21&lt;=I2,1,0)*'PC-CT-NAP_Lanchonete'!$E9*$NB$21</f>
        <v>70750.078059866384</v>
      </c>
      <c r="J21" s="306">
        <f>IF($ND$21&lt;=J2,1,0)*'PC-CT-NAP_Lanchonete'!$E9*$NB$21</f>
        <v>70750.078059866384</v>
      </c>
      <c r="K21" s="306">
        <f>IF($ND$21&lt;=K2,1,0)*'PC-CT-NAP_Lanchonete'!$E9*$NB$21</f>
        <v>70750.078059866384</v>
      </c>
      <c r="L21" s="306">
        <f>IF($ND$21&lt;=L2,1,0)*'PC-CT-NAP_Lanchonete'!$E9*$NB$21</f>
        <v>70750.078059866384</v>
      </c>
      <c r="M21" s="306">
        <f>IF($ND$21&lt;=M2,1,0)*'PC-CT-NAP_Lanchonete'!$E9*$NB$21</f>
        <v>70750.078059866384</v>
      </c>
      <c r="N21" s="306">
        <f>IF($ND$21&lt;=N2,1,0)*'PC-CT-NAP_Lanchonete'!$E9*$NB$21</f>
        <v>70750.078059866384</v>
      </c>
      <c r="O21" s="306">
        <f>IF($ND$21&lt;=O2,1,0)*'PC-CT-NAP_Lanchonete'!$E9*$NB$21</f>
        <v>70750.078059866384</v>
      </c>
      <c r="P21" s="306">
        <f>IF($ND$21&lt;=P2,1,0)*'PC-CT-NAP_Lanchonete'!$E9*$NB$21</f>
        <v>70750.078059866384</v>
      </c>
      <c r="Q21" s="306">
        <f>IF($ND$21&lt;=Q2,1,0)*'PC-CT-NAP_Lanchonete'!$E9*$NB$21</f>
        <v>70750.078059866384</v>
      </c>
      <c r="R21" s="306">
        <f>IF($ND$21&lt;=R2,1,0)*'PC-CT-NAP_Lanchonete'!$E9*$NB$21</f>
        <v>70750.078059866384</v>
      </c>
      <c r="S21" s="306">
        <f>IF($ND$21&lt;=S2,1,0)*'PC-CT-NAP_Lanchonete'!$E9*$NB$21</f>
        <v>70750.078059866384</v>
      </c>
      <c r="T21" s="306">
        <f>IF($ND$21&lt;=T2,1,0)*'PC-CT-NAP_Lanchonete'!$E9*$NB$21</f>
        <v>70750.078059866384</v>
      </c>
      <c r="U21" s="306">
        <f>IF($ND$21&lt;=U2,1,0)*'PC-CT-NAP_Lanchonete'!$E9*$NB$21</f>
        <v>70750.078059866384</v>
      </c>
      <c r="V21" s="306">
        <f>IF($ND$21&lt;=V2,1,0)*'PC-CT-NAP_Lanchonete'!$E9*$NB$21</f>
        <v>70750.078059866384</v>
      </c>
      <c r="W21" s="306">
        <f>IF($ND$21&lt;=W2,1,0)*'PC-CT-NAP_Lanchonete'!$E9*$NB$21</f>
        <v>70750.078059866384</v>
      </c>
      <c r="X21" s="306">
        <f>IF($ND$21&lt;=X2,1,0)*'PC-CT-NAP_Lanchonete'!$E9*$NB$21</f>
        <v>70750.078059866384</v>
      </c>
      <c r="Y21" s="306">
        <f>IF($ND$21&lt;=Y2,1,0)*'PC-CT-NAP_Lanchonete'!$E9*$NB$21</f>
        <v>70750.078059866384</v>
      </c>
      <c r="Z21" s="306">
        <f>IF($ND$21&lt;=Z2,1,0)*'PC-CT-NAP_Lanchonete'!$E9*$NB$21</f>
        <v>70750.078059866384</v>
      </c>
      <c r="AA21" s="306">
        <f>IF($ND$21&lt;=AA2,1,0)*'PC-CT-NAP_Lanchonete'!$E9*$NB$21</f>
        <v>70750.078059866384</v>
      </c>
      <c r="AB21" s="306">
        <f>IF($ND$21&lt;=AB2,1,0)*'PC-CT-NAP_Lanchonete'!$E9*$NB$21</f>
        <v>70750.078059866384</v>
      </c>
      <c r="AC21" s="306">
        <f>IF($ND$21&lt;=AC2,1,0)*'PC-CT-NAP_Lanchonete'!$E9*$NB$21</f>
        <v>70750.078059866384</v>
      </c>
      <c r="AD21" s="306">
        <f>IF($ND$21&lt;=AD2,1,0)*'PC-CT-NAP_Lanchonete'!$E9*$NB$21</f>
        <v>70750.078059866384</v>
      </c>
      <c r="AE21" s="306">
        <f>IF($ND$21&lt;=AE2,1,0)*'PC-CT-NAP_Lanchonete'!$E9*$NB$21</f>
        <v>70750.078059866384</v>
      </c>
      <c r="AF21" s="306">
        <f>IF($ND$21&lt;=AF2,1,0)*'PC-CT-NAP_Lanchonete'!$E9*$NB$21</f>
        <v>70750.078059866384</v>
      </c>
      <c r="AG21" s="306">
        <f>IF($ND$21&lt;=AG2,1,0)*'PC-CT-NAP_Lanchonete'!$E9*$NB$21</f>
        <v>70750.078059866384</v>
      </c>
      <c r="AH21" s="306">
        <f>IF($ND$21&lt;=AH2,1,0)*'PC-CT-NAP_Lanchonete'!$E9*$NB$21</f>
        <v>70750.078059866384</v>
      </c>
      <c r="AI21" s="306">
        <f>IF($ND$21&lt;=AI2,1,0)*'PC-CT-NAP_Lanchonete'!$E9*$NB$21</f>
        <v>70750.078059866384</v>
      </c>
      <c r="AJ21" s="306">
        <f>IF($ND$21&lt;=AJ2,1,0)*'PC-CT-NAP_Lanchonete'!$E9*$NB$21</f>
        <v>70750.078059866384</v>
      </c>
      <c r="AK21" s="306">
        <f>IF($ND$21&lt;=AK2,1,0)*'PC-CT-NAP_Lanchonete'!$E9*$NB$21</f>
        <v>70750.078059866384</v>
      </c>
      <c r="AL21" s="306">
        <f>IF($ND$21&lt;=AL2,1,0)*'PC-CT-NAP_Lanchonete'!$E9*$NB$21</f>
        <v>70750.078059866384</v>
      </c>
      <c r="AM21" s="306">
        <f>IF($ND$21&lt;=AM2,1,0)*'PC-CT-NAP_Lanchonete'!$E9*$NB$21</f>
        <v>70750.078059866384</v>
      </c>
      <c r="AN21" s="306">
        <f>IF($ND$21&lt;=AN2,1,0)*'PC-CT-NAP_Lanchonete'!$E9*$NB$21</f>
        <v>70750.078059866384</v>
      </c>
      <c r="AO21" s="306">
        <f>IF($ND$21&lt;=AO2,1,0)*'PC-CT-NAP_Lanchonete'!$E9*$NB$21</f>
        <v>70750.078059866384</v>
      </c>
      <c r="AP21" s="306">
        <f>IF($ND$21&lt;=AP2,1,0)*'PC-CT-NAP_Lanchonete'!$E9*$NB$21</f>
        <v>70750.078059866384</v>
      </c>
      <c r="AQ21" s="306">
        <f>IF($ND$21&lt;=AQ2,1,0)*'PC-CT-NAP_Lanchonete'!$E9*$NB$21</f>
        <v>70750.078059866384</v>
      </c>
      <c r="AR21" s="306">
        <f>IF($ND$21&lt;=AR2,1,0)*'PC-CT-NAP_Lanchonete'!$E9*$NB$21</f>
        <v>70750.078059866384</v>
      </c>
      <c r="AS21" s="306">
        <f>IF($ND$21&lt;=AS2,1,0)*'PC-CT-NAP_Lanchonete'!$E9*$NB$21</f>
        <v>70750.078059866384</v>
      </c>
      <c r="AT21" s="306">
        <f>IF($ND$21&lt;=AT2,1,0)*'PC-CT-NAP_Lanchonete'!$E9*$NB$21</f>
        <v>70750.078059866384</v>
      </c>
      <c r="AU21" s="306">
        <f>IF($ND$21&lt;=AU2,1,0)*'PC-CT-NAP_Lanchonete'!$E9*$NB$21</f>
        <v>70750.078059866384</v>
      </c>
      <c r="AV21" s="306">
        <f>IF($ND$21&lt;=AV2,1,0)*'PC-CT-NAP_Lanchonete'!$E9*$NB$21</f>
        <v>70750.078059866384</v>
      </c>
      <c r="AW21" s="306">
        <f>IF($ND$21&lt;=AW2,1,0)*'PC-CT-NAP_Lanchonete'!$E9*$NB$21</f>
        <v>70750.078059866384</v>
      </c>
      <c r="AX21" s="306">
        <f>IF($ND$21&lt;=AX2,1,0)*'PC-CT-NAP_Lanchonete'!$E9*$NB$21</f>
        <v>70750.078059866384</v>
      </c>
      <c r="AY21" s="306">
        <f>IF($ND$21&lt;=AY2,1,0)*'PC-CT-NAP_Lanchonete'!$E9*$NB$21</f>
        <v>70750.078059866384</v>
      </c>
      <c r="AZ21" s="306">
        <f>IF($ND$21&lt;=AZ2,1,0)*'PC-CT-NAP_Lanchonete'!$E9*$NB$21</f>
        <v>70750.078059866384</v>
      </c>
      <c r="BA21" s="306">
        <f>IF($ND$21&lt;=BA2,1,0)*'PC-CT-NAP_Lanchonete'!$E9*$NB$21</f>
        <v>70750.078059866384</v>
      </c>
      <c r="BB21" s="306">
        <f>IF($ND$21&lt;=BB2,1,0)*'PC-CT-NAP_Lanchonete'!$E9*$NB$21</f>
        <v>70750.078059866384</v>
      </c>
      <c r="BC21" s="306">
        <f>IF($ND$21&lt;=BC2,1,0)*'PC-CT-NAP_Lanchonete'!$E9*$NB$21</f>
        <v>70750.078059866384</v>
      </c>
      <c r="BD21" s="306">
        <f>IF($ND$21&lt;=BD2,1,0)*'PC-CT-NAP_Lanchonete'!$E9*$NB$21</f>
        <v>70750.078059866384</v>
      </c>
      <c r="BE21" s="306">
        <f>IF($ND$21&lt;=BE2,1,0)*'PC-CT-NAP_Lanchonete'!$E9*$NB$21</f>
        <v>70750.078059866384</v>
      </c>
      <c r="BF21" s="306">
        <f>IF($ND$21&lt;=BF2,1,0)*'PC-CT-NAP_Lanchonete'!$E9*$NB$21</f>
        <v>70750.078059866384</v>
      </c>
      <c r="BG21" s="306">
        <f>IF($ND$21&lt;=BG2,1,0)*'PC-CT-NAP_Lanchonete'!$E9*$NB$21</f>
        <v>70750.078059866384</v>
      </c>
      <c r="BH21" s="306">
        <f>IF($ND$21&lt;=BH2,1,0)*'PC-CT-NAP_Lanchonete'!$E9*$NB$21</f>
        <v>70750.078059866384</v>
      </c>
      <c r="BI21" s="306">
        <f>IF($ND$21&lt;=BI2,1,0)*'PC-CT-NAP_Lanchonete'!$E9*$NB$21</f>
        <v>70750.078059866384</v>
      </c>
      <c r="BJ21" s="306">
        <f>IF($ND$21&lt;=BJ2,1,0)*'PC-CT-NAP_Lanchonete'!$E9*$NB$21</f>
        <v>70750.078059866384</v>
      </c>
      <c r="BK21" s="306">
        <f>IF($ND$21&lt;=BK2,1,0)*'PC-CT-NAP_Lanchonete'!$E9*$NB$21</f>
        <v>70750.078059866384</v>
      </c>
      <c r="BL21" s="306">
        <f>IF($ND$21&lt;=BL2,1,0)*'PC-CT-NAP_Lanchonete'!$E9*$NB$21</f>
        <v>70750.078059866384</v>
      </c>
      <c r="BM21" s="306">
        <f>IF($ND$21&lt;=BM2,1,0)*'PC-CT-NAP_Lanchonete'!$E9*$NB$21</f>
        <v>70750.078059866384</v>
      </c>
      <c r="BN21" s="306">
        <f>IF($ND$21&lt;=BN2,1,0)*'PC-CT-NAP_Lanchonete'!$E9*$NB$21</f>
        <v>70750.078059866384</v>
      </c>
      <c r="BO21" s="306">
        <f>IF($ND$21&lt;=BO2,1,0)*'PC-CT-NAP_Lanchonete'!$E9*$NB$21</f>
        <v>70750.078059866384</v>
      </c>
      <c r="BP21" s="306">
        <f>IF($ND$21&lt;=BP2,1,0)*'PC-CT-NAP_Lanchonete'!$E9*$NB$21</f>
        <v>70750.078059866384</v>
      </c>
      <c r="BQ21" s="306">
        <f>IF($ND$21&lt;=BQ2,1,0)*'PC-CT-NAP_Lanchonete'!$E9*$NB$21</f>
        <v>70750.078059866384</v>
      </c>
      <c r="BR21" s="306">
        <f>IF($ND$21&lt;=BR2,1,0)*'PC-CT-NAP_Lanchonete'!$E9*$NB$21</f>
        <v>70750.078059866384</v>
      </c>
      <c r="BS21" s="306">
        <f>IF($ND$21&lt;=BS2,1,0)*'PC-CT-NAP_Lanchonete'!$E9*$NB$21</f>
        <v>70750.078059866384</v>
      </c>
      <c r="BT21" s="306">
        <f>IF($ND$21&lt;=BT2,1,0)*'PC-CT-NAP_Lanchonete'!$E9*$NB$21</f>
        <v>70750.078059866384</v>
      </c>
      <c r="BU21" s="306">
        <f>IF($ND$21&lt;=BU2,1,0)*'PC-CT-NAP_Lanchonete'!$E9*$NB$21</f>
        <v>70750.078059866384</v>
      </c>
      <c r="BV21" s="306">
        <f>IF($ND$21&lt;=BV2,1,0)*'PC-CT-NAP_Lanchonete'!$E9*$NB$21</f>
        <v>70750.078059866384</v>
      </c>
      <c r="BW21" s="306">
        <f>IF($ND$21&lt;=BW2,1,0)*'PC-CT-NAP_Lanchonete'!$E9*$NB$21</f>
        <v>70750.078059866384</v>
      </c>
      <c r="BX21" s="306">
        <f>IF($ND$21&lt;=BX2,1,0)*'PC-CT-NAP_Lanchonete'!$E9*$NB$21</f>
        <v>70750.078059866384</v>
      </c>
      <c r="BY21" s="306">
        <f>IF($ND$21&lt;=BY2,1,0)*'PC-CT-NAP_Lanchonete'!$E9*$NB$21</f>
        <v>70750.078059866384</v>
      </c>
      <c r="BZ21" s="306">
        <f>IF($ND$21&lt;=BZ2,1,0)*'PC-CT-NAP_Lanchonete'!$E9*$NB$21</f>
        <v>70750.078059866384</v>
      </c>
      <c r="CA21" s="306">
        <f>IF($ND$21&lt;=CA2,1,0)*'PC-CT-NAP_Lanchonete'!$E9*$NB$21</f>
        <v>70750.078059866384</v>
      </c>
      <c r="CB21" s="306">
        <f>IF($ND$21&lt;=CB2,1,0)*'PC-CT-NAP_Lanchonete'!$E9*$NB$21</f>
        <v>70750.078059866384</v>
      </c>
      <c r="CC21" s="306">
        <f>IF($ND$21&lt;=CC2,1,0)*'PC-CT-NAP_Lanchonete'!$E9*$NB$21</f>
        <v>70750.078059866384</v>
      </c>
      <c r="CD21" s="306">
        <f>IF($ND$21&lt;=CD2,1,0)*'PC-CT-NAP_Lanchonete'!$E9*$NB$21</f>
        <v>70750.078059866384</v>
      </c>
      <c r="CE21" s="306">
        <f>IF($ND$21&lt;=CE2,1,0)*'PC-CT-NAP_Lanchonete'!$E9*$NB$21</f>
        <v>70750.078059866384</v>
      </c>
      <c r="CF21" s="306">
        <f>IF($ND$21&lt;=CF2,1,0)*'PC-CT-NAP_Lanchonete'!$E9*$NB$21</f>
        <v>70750.078059866384</v>
      </c>
      <c r="CG21" s="306">
        <f>IF($ND$21&lt;=CG2,1,0)*'PC-CT-NAP_Lanchonete'!$E9*$NB$21</f>
        <v>70750.078059866384</v>
      </c>
      <c r="CH21" s="306">
        <f>IF($ND$21&lt;=CH2,1,0)*'PC-CT-NAP_Lanchonete'!$E9*$NB$21</f>
        <v>70750.078059866384</v>
      </c>
      <c r="CI21" s="306">
        <f>IF($ND$21&lt;=CI2,1,0)*'PC-CT-NAP_Lanchonete'!$E9*$NB$21</f>
        <v>70750.078059866384</v>
      </c>
      <c r="CJ21" s="306">
        <f>IF($ND$21&lt;=CJ2,1,0)*'PC-CT-NAP_Lanchonete'!$E9*$NB$21</f>
        <v>70750.078059866384</v>
      </c>
      <c r="CK21" s="306">
        <f>IF($ND$21&lt;=CK2,1,0)*'PC-CT-NAP_Lanchonete'!$E9*$NB$21</f>
        <v>70750.078059866384</v>
      </c>
      <c r="CL21" s="306">
        <f>IF($ND$21&lt;=CL2,1,0)*'PC-CT-NAP_Lanchonete'!$E9*$NB$21</f>
        <v>70750.078059866384</v>
      </c>
      <c r="CM21" s="306">
        <f>IF($ND$21&lt;=CM2,1,0)*'PC-CT-NAP_Lanchonete'!$E9*$NB$21</f>
        <v>70750.078059866384</v>
      </c>
      <c r="CN21" s="306">
        <f>IF($ND$21&lt;=CN2,1,0)*'PC-CT-NAP_Lanchonete'!$E9*$NB$21</f>
        <v>70750.078059866384</v>
      </c>
      <c r="CO21" s="306">
        <f>IF($ND$21&lt;=CO2,1,0)*'PC-CT-NAP_Lanchonete'!$E9*$NB$21</f>
        <v>70750.078059866384</v>
      </c>
      <c r="CP21" s="306">
        <f>IF($ND$21&lt;=CP2,1,0)*'PC-CT-NAP_Lanchonete'!$E9*$NB$21</f>
        <v>70750.078059866384</v>
      </c>
      <c r="CQ21" s="306">
        <f>IF($ND$21&lt;=CQ2,1,0)*'PC-CT-NAP_Lanchonete'!$E9*$NB$21</f>
        <v>70750.078059866384</v>
      </c>
      <c r="CR21" s="306">
        <f>IF($ND$21&lt;=CR2,1,0)*'PC-CT-NAP_Lanchonete'!$E9*$NB$21</f>
        <v>70750.078059866384</v>
      </c>
      <c r="CS21" s="306">
        <f>IF($ND$21&lt;=CS2,1,0)*'PC-CT-NAP_Lanchonete'!$E9*$NB$21</f>
        <v>70750.078059866384</v>
      </c>
      <c r="CT21" s="306">
        <f>IF($ND$21&lt;=CT2,1,0)*'PC-CT-NAP_Lanchonete'!$E9*$NB$21</f>
        <v>70750.078059866384</v>
      </c>
      <c r="CU21" s="306">
        <f>IF($ND$21&lt;=CU2,1,0)*'PC-CT-NAP_Lanchonete'!$E9*$NB$21</f>
        <v>70750.078059866384</v>
      </c>
      <c r="CV21" s="306">
        <f>IF($ND$21&lt;=CV2,1,0)*'PC-CT-NAP_Lanchonete'!$E9*$NB$21</f>
        <v>70750.078059866384</v>
      </c>
      <c r="CW21" s="306">
        <f>IF($ND$21&lt;=CW2,1,0)*'PC-CT-NAP_Lanchonete'!$E9*$NB$21</f>
        <v>70750.078059866384</v>
      </c>
      <c r="CX21" s="306">
        <f>IF($ND$21&lt;=CX2,1,0)*'PC-CT-NAP_Lanchonete'!$E9*$NB$21</f>
        <v>70750.078059866384</v>
      </c>
      <c r="CY21" s="306">
        <f>IF($ND$21&lt;=CY2,1,0)*'PC-CT-NAP_Lanchonete'!$E9*$NB$21</f>
        <v>70750.078059866384</v>
      </c>
      <c r="CZ21" s="306">
        <f>IF($ND$21&lt;=CZ2,1,0)*'PC-CT-NAP_Lanchonete'!$E9*$NB$21</f>
        <v>70750.078059866384</v>
      </c>
      <c r="DA21" s="306">
        <f>IF($ND$21&lt;=DA2,1,0)*'PC-CT-NAP_Lanchonete'!$E9*$NB$21</f>
        <v>70750.078059866384</v>
      </c>
      <c r="DB21" s="306">
        <f>IF($ND$21&lt;=DB2,1,0)*'PC-CT-NAP_Lanchonete'!$E9*$NB$21</f>
        <v>70750.078059866384</v>
      </c>
      <c r="DC21" s="306">
        <f>IF($ND$21&lt;=DC2,1,0)*'PC-CT-NAP_Lanchonete'!$E9*$NB$21</f>
        <v>70750.078059866384</v>
      </c>
      <c r="DD21" s="306">
        <f>IF($ND$21&lt;=DD2,1,0)*'PC-CT-NAP_Lanchonete'!$E9*$NB$21</f>
        <v>70750.078059866384</v>
      </c>
      <c r="DE21" s="306">
        <f>IF($ND$21&lt;=DE2,1,0)*'PC-CT-NAP_Lanchonete'!$E9*$NB$21</f>
        <v>70750.078059866384</v>
      </c>
      <c r="DF21" s="306">
        <f>IF($ND$21&lt;=DF2,1,0)*'PC-CT-NAP_Lanchonete'!$E9*$NB$21</f>
        <v>70750.078059866384</v>
      </c>
      <c r="DG21" s="306">
        <f>IF($ND$21&lt;=DG2,1,0)*'PC-CT-NAP_Lanchonete'!$E9*$NB$21</f>
        <v>70750.078059866384</v>
      </c>
      <c r="DH21" s="306">
        <f>IF($ND$21&lt;=DH2,1,0)*'PC-CT-NAP_Lanchonete'!$E9*$NB$21</f>
        <v>70750.078059866384</v>
      </c>
      <c r="DI21" s="306">
        <f>IF($ND$21&lt;=DI2,1,0)*'PC-CT-NAP_Lanchonete'!$E9*$NB$21</f>
        <v>70750.078059866384</v>
      </c>
      <c r="DJ21" s="306">
        <f>IF($ND$21&lt;=DJ2,1,0)*'PC-CT-NAP_Lanchonete'!$E9*$NB$21</f>
        <v>70750.078059866384</v>
      </c>
      <c r="DK21" s="306">
        <f>IF($ND$21&lt;=DK2,1,0)*'PC-CT-NAP_Lanchonete'!$E9*$NB$21</f>
        <v>70750.078059866384</v>
      </c>
      <c r="DL21" s="306">
        <f>IF($ND$21&lt;=DL2,1,0)*'PC-CT-NAP_Lanchonete'!$E9*$NB$21</f>
        <v>70750.078059866384</v>
      </c>
      <c r="DM21" s="306">
        <f>IF($ND$21&lt;=DM2,1,0)*'PC-CT-NAP_Lanchonete'!$E9*$NB$21</f>
        <v>70750.078059866384</v>
      </c>
      <c r="DN21" s="306">
        <f>IF($ND$21&lt;=DN2,1,0)*'PC-CT-NAP_Lanchonete'!$E9*$NB$21</f>
        <v>70750.078059866384</v>
      </c>
      <c r="DO21" s="306">
        <f>IF($ND$21&lt;=DO2,1,0)*'PC-CT-NAP_Lanchonete'!$E9*$NB$21</f>
        <v>70750.078059866384</v>
      </c>
      <c r="DP21" s="306">
        <f>IF($ND$21&lt;=DP2,1,0)*'PC-CT-NAP_Lanchonete'!$E9*$NB$21</f>
        <v>70750.078059866384</v>
      </c>
      <c r="DQ21" s="306">
        <f>IF($ND$21&lt;=DQ2,1,0)*'PC-CT-NAP_Lanchonete'!$E9*$NB$21</f>
        <v>70750.078059866384</v>
      </c>
      <c r="DR21" s="306">
        <f>IF($ND$21&lt;=DR2,1,0)*'PC-CT-NAP_Lanchonete'!$E9*$NB$21</f>
        <v>70750.078059866384</v>
      </c>
      <c r="DS21" s="306">
        <f>IF($ND$21&lt;=DS2,1,0)*'PC-CT-NAP_Lanchonete'!$E9*$NB$21</f>
        <v>70750.078059866384</v>
      </c>
      <c r="DT21" s="306">
        <f>IF($ND$21&lt;=DT2,1,0)*'PC-CT-NAP_Lanchonete'!$E9*$NB$21</f>
        <v>70750.078059866384</v>
      </c>
      <c r="DU21" s="306">
        <f>IF($ND$21&lt;=DU2,1,0)*'PC-CT-NAP_Lanchonete'!$E9*$NB$21</f>
        <v>70750.078059866384</v>
      </c>
      <c r="DV21" s="306">
        <f>IF($ND$21&lt;=DV2,1,0)*'PC-CT-NAP_Lanchonete'!$E9*$NB$21</f>
        <v>70750.078059866384</v>
      </c>
      <c r="DW21" s="306">
        <f>IF($ND$21&lt;=DW2,1,0)*'PC-CT-NAP_Lanchonete'!$E9*$NB$21</f>
        <v>70750.078059866384</v>
      </c>
      <c r="DX21" s="306">
        <f>IF($ND$21&lt;=DX2,1,0)*'PC-CT-NAP_Lanchonete'!$E9*$NB$21</f>
        <v>70750.078059866384</v>
      </c>
      <c r="DY21" s="306">
        <f>IF($ND$21&lt;=DY2,1,0)*'PC-CT-NAP_Lanchonete'!$E9*$NB$21</f>
        <v>70750.078059866384</v>
      </c>
      <c r="DZ21" s="306">
        <f>IF($ND$21&lt;=DZ2,1,0)*'PC-CT-NAP_Lanchonete'!$E9*$NB$21</f>
        <v>70750.078059866384</v>
      </c>
      <c r="EA21" s="306">
        <f>IF($ND$21&lt;=EA2,1,0)*'PC-CT-NAP_Lanchonete'!$E9*$NB$21</f>
        <v>70750.078059866384</v>
      </c>
      <c r="EB21" s="306">
        <f>IF($ND$21&lt;=EB2,1,0)*'PC-CT-NAP_Lanchonete'!$E9*$NB$21</f>
        <v>70750.078059866384</v>
      </c>
      <c r="EC21" s="306">
        <f>IF($ND$21&lt;=EC2,1,0)*'PC-CT-NAP_Lanchonete'!$E9*$NB$21</f>
        <v>70750.078059866384</v>
      </c>
      <c r="ED21" s="306">
        <f>IF($ND$21&lt;=ED2,1,0)*'PC-CT-NAP_Lanchonete'!$E9*$NB$21</f>
        <v>70750.078059866384</v>
      </c>
      <c r="EE21" s="306">
        <f>IF($ND$21&lt;=EE2,1,0)*'PC-CT-NAP_Lanchonete'!$E9*$NB$21</f>
        <v>70750.078059866384</v>
      </c>
      <c r="EF21" s="306">
        <f>IF($ND$21&lt;=EF2,1,0)*'PC-CT-NAP_Lanchonete'!$E9*$NB$21</f>
        <v>70750.078059866384</v>
      </c>
      <c r="EG21" s="306">
        <f>IF($ND$21&lt;=EG2,1,0)*'PC-CT-NAP_Lanchonete'!$E9*$NB$21</f>
        <v>70750.078059866384</v>
      </c>
      <c r="EH21" s="306">
        <f>IF($ND$21&lt;=EH2,1,0)*'PC-CT-NAP_Lanchonete'!$E9*$NB$21</f>
        <v>70750.078059866384</v>
      </c>
      <c r="EI21" s="306">
        <f>IF($ND$21&lt;=EI2,1,0)*'PC-CT-NAP_Lanchonete'!$E9*$NB$21</f>
        <v>70750.078059866384</v>
      </c>
      <c r="EJ21" s="306">
        <f>IF($ND$21&lt;=EJ2,1,0)*'PC-CT-NAP_Lanchonete'!$E9*$NB$21</f>
        <v>70750.078059866384</v>
      </c>
      <c r="EK21" s="306">
        <f>IF($ND$21&lt;=EK2,1,0)*'PC-CT-NAP_Lanchonete'!$E9*$NB$21</f>
        <v>70750.078059866384</v>
      </c>
      <c r="EL21" s="306">
        <f>IF($ND$21&lt;=EL2,1,0)*'PC-CT-NAP_Lanchonete'!$E9*$NB$21</f>
        <v>70750.078059866384</v>
      </c>
      <c r="EM21" s="306">
        <f>IF($ND$21&lt;=EM2,1,0)*'PC-CT-NAP_Lanchonete'!$E9*$NB$21</f>
        <v>70750.078059866384</v>
      </c>
      <c r="EN21" s="306">
        <f>IF($ND$21&lt;=EN2,1,0)*'PC-CT-NAP_Lanchonete'!$E9*$NB$21</f>
        <v>70750.078059866384</v>
      </c>
      <c r="EO21" s="306">
        <f>IF($ND$21&lt;=EO2,1,0)*'PC-CT-NAP_Lanchonete'!$E9*$NB$21</f>
        <v>70750.078059866384</v>
      </c>
      <c r="EP21" s="306">
        <f>IF($ND$21&lt;=EP2,1,0)*'PC-CT-NAP_Lanchonete'!$E9*$NB$21</f>
        <v>70750.078059866384</v>
      </c>
      <c r="EQ21" s="306">
        <f>IF($ND$21&lt;=EQ2,1,0)*'PC-CT-NAP_Lanchonete'!$E9*$NB$21</f>
        <v>70750.078059866384</v>
      </c>
      <c r="ER21" s="306">
        <f>IF($ND$21&lt;=ER2,1,0)*'PC-CT-NAP_Lanchonete'!$E9*$NB$21</f>
        <v>70750.078059866384</v>
      </c>
      <c r="ES21" s="306">
        <f>IF($ND$21&lt;=ES2,1,0)*'PC-CT-NAP_Lanchonete'!$E9*$NB$21</f>
        <v>70750.078059866384</v>
      </c>
      <c r="ET21" s="306">
        <f>IF($ND$21&lt;=ET2,1,0)*'PC-CT-NAP_Lanchonete'!$E9*$NB$21</f>
        <v>70750.078059866384</v>
      </c>
      <c r="EU21" s="306">
        <f>IF($ND$21&lt;=EU2,1,0)*'PC-CT-NAP_Lanchonete'!$E9*$NB$21</f>
        <v>70750.078059866384</v>
      </c>
      <c r="EV21" s="306">
        <f>IF($ND$21&lt;=EV2,1,0)*'PC-CT-NAP_Lanchonete'!$E9*$NB$21</f>
        <v>70750.078059866384</v>
      </c>
      <c r="EW21" s="306">
        <f>IF($ND$21&lt;=EW2,1,0)*'PC-CT-NAP_Lanchonete'!$E9*$NB$21</f>
        <v>70750.078059866384</v>
      </c>
      <c r="EX21" s="306">
        <f>IF($ND$21&lt;=EX2,1,0)*'PC-CT-NAP_Lanchonete'!$E9*$NB$21</f>
        <v>70750.078059866384</v>
      </c>
      <c r="EY21" s="306">
        <f>IF($ND$21&lt;=EY2,1,0)*'PC-CT-NAP_Lanchonete'!$E9*$NB$21</f>
        <v>70750.078059866384</v>
      </c>
      <c r="EZ21" s="306">
        <f>IF($ND$21&lt;=EZ2,1,0)*'PC-CT-NAP_Lanchonete'!$E9*$NB$21</f>
        <v>70750.078059866384</v>
      </c>
      <c r="FA21" s="306">
        <f>IF($ND$21&lt;=FA2,1,0)*'PC-CT-NAP_Lanchonete'!$E9*$NB$21</f>
        <v>70750.078059866384</v>
      </c>
      <c r="FB21" s="306">
        <f>IF($ND$21&lt;=FB2,1,0)*'PC-CT-NAP_Lanchonete'!$E9*$NB$21</f>
        <v>70750.078059866384</v>
      </c>
      <c r="FC21" s="306">
        <f>IF($ND$21&lt;=FC2,1,0)*'PC-CT-NAP_Lanchonete'!$E9*$NB$21</f>
        <v>70750.078059866384</v>
      </c>
      <c r="FD21" s="306">
        <f>IF($ND$21&lt;=FD2,1,0)*'PC-CT-NAP_Lanchonete'!$E9*$NB$21</f>
        <v>70750.078059866384</v>
      </c>
      <c r="FE21" s="306">
        <f>IF($ND$21&lt;=FE2,1,0)*'PC-CT-NAP_Lanchonete'!$E9*$NB$21</f>
        <v>70750.078059866384</v>
      </c>
      <c r="FF21" s="306">
        <f>IF($ND$21&lt;=FF2,1,0)*'PC-CT-NAP_Lanchonete'!$E9*$NB$21</f>
        <v>70750.078059866384</v>
      </c>
      <c r="FG21" s="306">
        <f>IF($ND$21&lt;=FG2,1,0)*'PC-CT-NAP_Lanchonete'!$E9*$NB$21</f>
        <v>70750.078059866384</v>
      </c>
      <c r="FH21" s="306">
        <f>IF($ND$21&lt;=FH2,1,0)*'PC-CT-NAP_Lanchonete'!$E9*$NB$21</f>
        <v>70750.078059866384</v>
      </c>
      <c r="FI21" s="306">
        <f>IF($ND$21&lt;=FI2,1,0)*'PC-CT-NAP_Lanchonete'!$E9*$NB$21</f>
        <v>70750.078059866384</v>
      </c>
      <c r="FJ21" s="306">
        <f>IF($ND$21&lt;=FJ2,1,0)*'PC-CT-NAP_Lanchonete'!$E9*$NB$21</f>
        <v>70750.078059866384</v>
      </c>
      <c r="FK21" s="306">
        <f>IF($ND$21&lt;=FK2,1,0)*'PC-CT-NAP_Lanchonete'!$E9*$NB$21</f>
        <v>70750.078059866384</v>
      </c>
      <c r="FL21" s="306">
        <f>IF($ND$21&lt;=FL2,1,0)*'PC-CT-NAP_Lanchonete'!$E9*$NB$21</f>
        <v>70750.078059866384</v>
      </c>
      <c r="FM21" s="306">
        <f>IF($ND$21&lt;=FM2,1,0)*'PC-CT-NAP_Lanchonete'!$E9*$NB$21</f>
        <v>70750.078059866384</v>
      </c>
      <c r="FN21" s="306">
        <f>IF($ND$21&lt;=FN2,1,0)*'PC-CT-NAP_Lanchonete'!$E9*$NB$21</f>
        <v>70750.078059866384</v>
      </c>
      <c r="FO21" s="306">
        <f>IF($ND$21&lt;=FO2,1,0)*'PC-CT-NAP_Lanchonete'!$E9*$NB$21</f>
        <v>70750.078059866384</v>
      </c>
      <c r="FP21" s="306">
        <f>IF($ND$21&lt;=FP2,1,0)*'PC-CT-NAP_Lanchonete'!$E9*$NB$21</f>
        <v>70750.078059866384</v>
      </c>
      <c r="FQ21" s="306">
        <f>IF($ND$21&lt;=FQ2,1,0)*'PC-CT-NAP_Lanchonete'!$E9*$NB$21</f>
        <v>70750.078059866384</v>
      </c>
      <c r="FR21" s="306">
        <f>IF($ND$21&lt;=FR2,1,0)*'PC-CT-NAP_Lanchonete'!$E9*$NB$21</f>
        <v>70750.078059866384</v>
      </c>
      <c r="FS21" s="306">
        <f>IF($ND$21&lt;=FS2,1,0)*'PC-CT-NAP_Lanchonete'!$E9*$NB$21</f>
        <v>70750.078059866384</v>
      </c>
      <c r="FT21" s="306">
        <f>IF($ND$21&lt;=FT2,1,0)*'PC-CT-NAP_Lanchonete'!$E9*$NB$21</f>
        <v>70750.078059866384</v>
      </c>
      <c r="FU21" s="306">
        <f>IF($ND$21&lt;=FU2,1,0)*'PC-CT-NAP_Lanchonete'!$E9*$NB$21</f>
        <v>70750.078059866384</v>
      </c>
      <c r="FV21" s="306">
        <f>IF($ND$21&lt;=FV2,1,0)*'PC-CT-NAP_Lanchonete'!$E9*$NB$21</f>
        <v>70750.078059866384</v>
      </c>
      <c r="FW21" s="306">
        <f>IF($ND$21&lt;=FW2,1,0)*'PC-CT-NAP_Lanchonete'!$E9*$NB$21</f>
        <v>70750.078059866384</v>
      </c>
      <c r="FX21" s="306">
        <f>IF($ND$21&lt;=FX2,1,0)*'PC-CT-NAP_Lanchonete'!$E9*$NB$21</f>
        <v>70750.078059866384</v>
      </c>
      <c r="FY21" s="306">
        <f>IF($ND$21&lt;=FY2,1,0)*'PC-CT-NAP_Lanchonete'!$E9*$NB$21</f>
        <v>70750.078059866384</v>
      </c>
      <c r="FZ21" s="306">
        <f>IF($ND$21&lt;=FZ2,1,0)*'PC-CT-NAP_Lanchonete'!$E9*$NB$21</f>
        <v>70750.078059866384</v>
      </c>
      <c r="GA21" s="306">
        <f>IF($ND$21&lt;=GA2,1,0)*'PC-CT-NAP_Lanchonete'!$E9*$NB$21</f>
        <v>70750.078059866384</v>
      </c>
      <c r="GB21" s="306">
        <f>IF($ND$21&lt;=GB2,1,0)*'PC-CT-NAP_Lanchonete'!$E9*$NB$21</f>
        <v>70750.078059866384</v>
      </c>
      <c r="GC21" s="306">
        <f>IF($ND$21&lt;=GC2,1,0)*'PC-CT-NAP_Lanchonete'!$E9*$NB$21</f>
        <v>70750.078059866384</v>
      </c>
      <c r="GD21" s="306">
        <f>IF($ND$21&lt;=GD2,1,0)*'PC-CT-NAP_Lanchonete'!$E9*$NB$21</f>
        <v>70750.078059866384</v>
      </c>
      <c r="GE21" s="306">
        <f>IF($ND$21&lt;=GE2,1,0)*'PC-CT-NAP_Lanchonete'!$E9*$NB$21</f>
        <v>70750.078059866384</v>
      </c>
      <c r="GF21" s="306">
        <f>IF($ND$21&lt;=GF2,1,0)*'PC-CT-NAP_Lanchonete'!$E9*$NB$21</f>
        <v>70750.078059866384</v>
      </c>
      <c r="GG21" s="306">
        <f>IF($ND$21&lt;=GG2,1,0)*'PC-CT-NAP_Lanchonete'!$E9*$NB$21</f>
        <v>70750.078059866384</v>
      </c>
      <c r="GH21" s="306">
        <f>IF($ND$21&lt;=GH2,1,0)*'PC-CT-NAP_Lanchonete'!$E9*$NB$21</f>
        <v>70750.078059866384</v>
      </c>
      <c r="GI21" s="306">
        <f>IF($ND$21&lt;=GI2,1,0)*'PC-CT-NAP_Lanchonete'!$E9*$NB$21</f>
        <v>70750.078059866384</v>
      </c>
      <c r="GJ21" s="306">
        <f>IF($ND$21&lt;=GJ2,1,0)*'PC-CT-NAP_Lanchonete'!$E9*$NB$21</f>
        <v>70750.078059866384</v>
      </c>
      <c r="GK21" s="306">
        <f>IF($ND$21&lt;=GK2,1,0)*'PC-CT-NAP_Lanchonete'!$E9*$NB$21</f>
        <v>70750.078059866384</v>
      </c>
      <c r="GL21" s="306">
        <f>IF($ND$21&lt;=GL2,1,0)*'PC-CT-NAP_Lanchonete'!$E9*$NB$21</f>
        <v>70750.078059866384</v>
      </c>
      <c r="GM21" s="306">
        <f>IF($ND$21&lt;=GM2,1,0)*'PC-CT-NAP_Lanchonete'!$E9*$NB$21</f>
        <v>70750.078059866384</v>
      </c>
      <c r="GN21" s="306">
        <f>IF($ND$21&lt;=GN2,1,0)*'PC-CT-NAP_Lanchonete'!$E9*$NB$21</f>
        <v>70750.078059866384</v>
      </c>
      <c r="GO21" s="306">
        <f>IF($ND$21&lt;=GO2,1,0)*'PC-CT-NAP_Lanchonete'!$E9*$NB$21</f>
        <v>70750.078059866384</v>
      </c>
      <c r="GP21" s="306">
        <f>IF($ND$21&lt;=GP2,1,0)*'PC-CT-NAP_Lanchonete'!$E9*$NB$21</f>
        <v>70750.078059866384</v>
      </c>
      <c r="GQ21" s="306">
        <f>IF($ND$21&lt;=GQ2,1,0)*'PC-CT-NAP_Lanchonete'!$E9*$NB$21</f>
        <v>70750.078059866384</v>
      </c>
      <c r="GR21" s="306">
        <f>IF($ND$21&lt;=GR2,1,0)*'PC-CT-NAP_Lanchonete'!$E9*$NB$21</f>
        <v>70750.078059866384</v>
      </c>
      <c r="GS21" s="306">
        <f>IF($ND$21&lt;=GS2,1,0)*'PC-CT-NAP_Lanchonete'!$E9*$NB$21</f>
        <v>70750.078059866384</v>
      </c>
      <c r="GT21" s="306">
        <f>IF($ND$21&lt;=GT2,1,0)*'PC-CT-NAP_Lanchonete'!$E9*$NB$21</f>
        <v>70750.078059866384</v>
      </c>
      <c r="GU21" s="306">
        <f>IF($ND$21&lt;=GU2,1,0)*'PC-CT-NAP_Lanchonete'!$E9*$NB$21</f>
        <v>70750.078059866384</v>
      </c>
      <c r="GV21" s="306">
        <f>IF($ND$21&lt;=GV2,1,0)*'PC-CT-NAP_Lanchonete'!$E9*$NB$21</f>
        <v>70750.078059866384</v>
      </c>
      <c r="GW21" s="306">
        <f>IF($ND$21&lt;=GW2,1,0)*'PC-CT-NAP_Lanchonete'!$E9*$NB$21</f>
        <v>70750.078059866384</v>
      </c>
      <c r="GX21" s="306">
        <f>IF($ND$21&lt;=GX2,1,0)*'PC-CT-NAP_Lanchonete'!$E9*$NB$21</f>
        <v>70750.078059866384</v>
      </c>
      <c r="GY21" s="306">
        <f>IF($ND$21&lt;=GY2,1,0)*'PC-CT-NAP_Lanchonete'!$E9*$NB$21</f>
        <v>70750.078059866384</v>
      </c>
      <c r="GZ21" s="306">
        <f>IF($ND$21&lt;=GZ2,1,0)*'PC-CT-NAP_Lanchonete'!$E9*$NB$21</f>
        <v>70750.078059866384</v>
      </c>
      <c r="HA21" s="306">
        <f>IF($ND$21&lt;=HA2,1,0)*'PC-CT-NAP_Lanchonete'!$E9*$NB$21</f>
        <v>70750.078059866384</v>
      </c>
      <c r="HB21" s="306">
        <f>IF($ND$21&lt;=HB2,1,0)*'PC-CT-NAP_Lanchonete'!$E9*$NB$21</f>
        <v>70750.078059866384</v>
      </c>
      <c r="HC21" s="306">
        <f>IF($ND$21&lt;=HC2,1,0)*'PC-CT-NAP_Lanchonete'!$E9*$NB$21</f>
        <v>70750.078059866384</v>
      </c>
      <c r="HD21" s="306">
        <f>IF($ND$21&lt;=HD2,1,0)*'PC-CT-NAP_Lanchonete'!$E9*$NB$21</f>
        <v>70750.078059866384</v>
      </c>
      <c r="HE21" s="306">
        <f>IF($ND$21&lt;=HE2,1,0)*'PC-CT-NAP_Lanchonete'!$E9*$NB$21</f>
        <v>70750.078059866384</v>
      </c>
      <c r="HF21" s="306">
        <f>IF($ND$21&lt;=HF2,1,0)*'PC-CT-NAP_Lanchonete'!$E9*$NB$21</f>
        <v>70750.078059866384</v>
      </c>
      <c r="HG21" s="306">
        <f>IF($ND$21&lt;=HG2,1,0)*'PC-CT-NAP_Lanchonete'!$E9*$NB$21</f>
        <v>70750.078059866384</v>
      </c>
      <c r="HH21" s="306">
        <f>IF($ND$21&lt;=HH2,1,0)*'PC-CT-NAP_Lanchonete'!$E9*$NB$21</f>
        <v>70750.078059866384</v>
      </c>
      <c r="HI21" s="306">
        <f>IF($ND$21&lt;=HI2,1,0)*'PC-CT-NAP_Lanchonete'!$E9*$NB$21</f>
        <v>70750.078059866384</v>
      </c>
      <c r="HJ21" s="306">
        <f>IF($ND$21&lt;=HJ2,1,0)*'PC-CT-NAP_Lanchonete'!$E9*$NB$21</f>
        <v>70750.078059866384</v>
      </c>
      <c r="HK21" s="306">
        <f>IF($ND$21&lt;=HK2,1,0)*'PC-CT-NAP_Lanchonete'!$E9*$NB$21</f>
        <v>70750.078059866384</v>
      </c>
      <c r="HL21" s="306">
        <f>IF($ND$21&lt;=HL2,1,0)*'PC-CT-NAP_Lanchonete'!$E9*$NB$21</f>
        <v>70750.078059866384</v>
      </c>
      <c r="HM21" s="306">
        <f>IF($ND$21&lt;=HM2,1,0)*'PC-CT-NAP_Lanchonete'!$E9*$NB$21</f>
        <v>70750.078059866384</v>
      </c>
      <c r="HN21" s="306">
        <f>IF($ND$21&lt;=HN2,1,0)*'PC-CT-NAP_Lanchonete'!$E9*$NB$21</f>
        <v>70750.078059866384</v>
      </c>
      <c r="HO21" s="306">
        <f>IF($ND$21&lt;=HO2,1,0)*'PC-CT-NAP_Lanchonete'!$E9*$NB$21</f>
        <v>70750.078059866384</v>
      </c>
      <c r="HP21" s="306">
        <f>IF($ND$21&lt;=HP2,1,0)*'PC-CT-NAP_Lanchonete'!$E9*$NB$21</f>
        <v>70750.078059866384</v>
      </c>
      <c r="HQ21" s="306">
        <f>IF($ND$21&lt;=HQ2,1,0)*'PC-CT-NAP_Lanchonete'!$E9*$NB$21</f>
        <v>70750.078059866384</v>
      </c>
      <c r="HR21" s="306">
        <f>IF($ND$21&lt;=HR2,1,0)*'PC-CT-NAP_Lanchonete'!$E9*$NB$21</f>
        <v>70750.078059866384</v>
      </c>
      <c r="HS21" s="306">
        <f>IF($ND$21&lt;=HS2,1,0)*'PC-CT-NAP_Lanchonete'!$E9*$NB$21</f>
        <v>70750.078059866384</v>
      </c>
      <c r="HT21" s="306">
        <f>IF($ND$21&lt;=HT2,1,0)*'PC-CT-NAP_Lanchonete'!$E9*$NB$21</f>
        <v>70750.078059866384</v>
      </c>
      <c r="HU21" s="306">
        <f>IF($ND$21&lt;=HU2,1,0)*'PC-CT-NAP_Lanchonete'!$E9*$NB$21</f>
        <v>70750.078059866384</v>
      </c>
      <c r="HV21" s="306">
        <f>IF($ND$21&lt;=HV2,1,0)*'PC-CT-NAP_Lanchonete'!$E9*$NB$21</f>
        <v>70750.078059866384</v>
      </c>
      <c r="HW21" s="306">
        <f>IF($ND$21&lt;=HW2,1,0)*'PC-CT-NAP_Lanchonete'!$E9*$NB$21</f>
        <v>70750.078059866384</v>
      </c>
      <c r="HX21" s="306">
        <f>IF($ND$21&lt;=HX2,1,0)*'PC-CT-NAP_Lanchonete'!$E9*$NB$21</f>
        <v>70750.078059866384</v>
      </c>
      <c r="HY21" s="306">
        <f>IF($ND$21&lt;=HY2,1,0)*'PC-CT-NAP_Lanchonete'!$E9*$NB$21</f>
        <v>70750.078059866384</v>
      </c>
      <c r="HZ21" s="306">
        <f>IF($ND$21&lt;=HZ2,1,0)*'PC-CT-NAP_Lanchonete'!$E9*$NB$21</f>
        <v>70750.078059866384</v>
      </c>
      <c r="IA21" s="306">
        <f>IF($ND$21&lt;=IA2,1,0)*'PC-CT-NAP_Lanchonete'!$E9*$NB$21</f>
        <v>70750.078059866384</v>
      </c>
      <c r="IB21" s="306">
        <f>IF($ND$21&lt;=IB2,1,0)*'PC-CT-NAP_Lanchonete'!$E9*$NB$21</f>
        <v>70750.078059866384</v>
      </c>
      <c r="IC21" s="306">
        <f>IF($ND$21&lt;=IC2,1,0)*'PC-CT-NAP_Lanchonete'!$E9*$NB$21</f>
        <v>70750.078059866384</v>
      </c>
      <c r="ID21" s="306">
        <f>IF($ND$21&lt;=ID2,1,0)*'PC-CT-NAP_Lanchonete'!$E9*$NB$21</f>
        <v>70750.078059866384</v>
      </c>
      <c r="IE21" s="306">
        <f>IF($ND$21&lt;=IE2,1,0)*'PC-CT-NAP_Lanchonete'!$E9*$NB$21</f>
        <v>70750.078059866384</v>
      </c>
      <c r="IF21" s="306">
        <f>IF($ND$21&lt;=IF2,1,0)*'PC-CT-NAP_Lanchonete'!$E9*$NB$21</f>
        <v>70750.078059866384</v>
      </c>
      <c r="IG21" s="306">
        <f>IF($ND$21&lt;=IG2,1,0)*'PC-CT-NAP_Lanchonete'!$E9*$NB$21</f>
        <v>70750.078059866384</v>
      </c>
      <c r="IH21" s="306">
        <f>IF($ND$21&lt;=IH2,1,0)*'PC-CT-NAP_Lanchonete'!$E9*$NB$21</f>
        <v>70750.078059866384</v>
      </c>
      <c r="II21" s="306">
        <f>IF($ND$21&lt;=II2,1,0)*'PC-CT-NAP_Lanchonete'!$E9*$NB$21</f>
        <v>70750.078059866384</v>
      </c>
      <c r="IJ21" s="306">
        <f>IF($ND$21&lt;=IJ2,1,0)*'PC-CT-NAP_Lanchonete'!$E9*$NB$21</f>
        <v>70750.078059866384</v>
      </c>
      <c r="IK21" s="306">
        <f>IF($ND$21&lt;=IK2,1,0)*'PC-CT-NAP_Lanchonete'!$E9*$NB$21</f>
        <v>70750.078059866384</v>
      </c>
      <c r="IL21" s="306">
        <f>IF($ND$21&lt;=IL2,1,0)*'PC-CT-NAP_Lanchonete'!$E9*$NB$21</f>
        <v>70750.078059866384</v>
      </c>
      <c r="IM21" s="306">
        <f>IF($ND$21&lt;=IM2,1,0)*'PC-CT-NAP_Lanchonete'!$E9*$NB$21</f>
        <v>70750.078059866384</v>
      </c>
      <c r="IN21" s="306">
        <f>IF($ND$21&lt;=IN2,1,0)*'PC-CT-NAP_Lanchonete'!$E9*$NB$21</f>
        <v>70750.078059866384</v>
      </c>
      <c r="IO21" s="306">
        <f>IF($ND$21&lt;=IO2,1,0)*'PC-CT-NAP_Lanchonete'!$E9*$NB$21</f>
        <v>70750.078059866384</v>
      </c>
      <c r="IP21" s="306">
        <f>IF($ND$21&lt;=IP2,1,0)*'PC-CT-NAP_Lanchonete'!$E9*$NB$21</f>
        <v>70750.078059866384</v>
      </c>
      <c r="IQ21" s="306">
        <f>IF($ND$21&lt;=IQ2,1,0)*'PC-CT-NAP_Lanchonete'!$E9*$NB$21</f>
        <v>70750.078059866384</v>
      </c>
      <c r="IR21" s="306">
        <f>IF($ND$21&lt;=IR2,1,0)*'PC-CT-NAP_Lanchonete'!$E9*$NB$21</f>
        <v>70750.078059866384</v>
      </c>
      <c r="IS21" s="306">
        <f>IF($ND$21&lt;=IS2,1,0)*'PC-CT-NAP_Lanchonete'!$E9*$NB$21</f>
        <v>70750.078059866384</v>
      </c>
      <c r="IT21" s="306">
        <f>IF($ND$21&lt;=IT2,1,0)*'PC-CT-NAP_Lanchonete'!$E9*$NB$21</f>
        <v>70750.078059866384</v>
      </c>
      <c r="IU21" s="306">
        <f>IF($ND$21&lt;=IU2,1,0)*'PC-CT-NAP_Lanchonete'!$E9*$NB$21</f>
        <v>70750.078059866384</v>
      </c>
      <c r="IV21" s="306">
        <f>IF($ND$21&lt;=IV2,1,0)*'PC-CT-NAP_Lanchonete'!$E9*$NB$21</f>
        <v>70750.078059866384</v>
      </c>
      <c r="IW21" s="306">
        <f>IF($ND$21&lt;=IW2,1,0)*'PC-CT-NAP_Lanchonete'!$E9*$NB$21</f>
        <v>70750.078059866384</v>
      </c>
      <c r="IX21" s="306">
        <f>IF($ND$21&lt;=IX2,1,0)*'PC-CT-NAP_Lanchonete'!$E9*$NB$21</f>
        <v>70750.078059866384</v>
      </c>
      <c r="IY21" s="306">
        <f>IF($ND$21&lt;=IY2,1,0)*'PC-CT-NAP_Lanchonete'!$E9*$NB$21</f>
        <v>70750.078059866384</v>
      </c>
      <c r="IZ21" s="306">
        <f>IF($ND$21&lt;=IZ2,1,0)*'PC-CT-NAP_Lanchonete'!$E9*$NB$21</f>
        <v>70750.078059866384</v>
      </c>
      <c r="JA21" s="306">
        <f>IF($ND$21&lt;=JA2,1,0)*'PC-CT-NAP_Lanchonete'!$E9*$NB$21</f>
        <v>70750.078059866384</v>
      </c>
      <c r="JB21" s="306">
        <f>IF($ND$21&lt;=JB2,1,0)*'PC-CT-NAP_Lanchonete'!$E9*$NB$21</f>
        <v>70750.078059866384</v>
      </c>
      <c r="JC21" s="306">
        <f>IF($ND$21&lt;=JC2,1,0)*'PC-CT-NAP_Lanchonete'!$E9*$NB$21</f>
        <v>70750.078059866384</v>
      </c>
      <c r="JD21" s="306">
        <f>IF($ND$21&lt;=JD2,1,0)*'PC-CT-NAP_Lanchonete'!$E9*$NB$21</f>
        <v>70750.078059866384</v>
      </c>
      <c r="JE21" s="306">
        <f>IF($ND$21&lt;=JE2,1,0)*'PC-CT-NAP_Lanchonete'!$E9*$NB$21</f>
        <v>70750.078059866384</v>
      </c>
      <c r="JF21" s="306">
        <f>IF($ND$21&lt;=JF2,1,0)*'PC-CT-NAP_Lanchonete'!$E9*$NB$21</f>
        <v>70750.078059866384</v>
      </c>
      <c r="JG21" s="306">
        <f>IF($ND$21&lt;=JG2,1,0)*'PC-CT-NAP_Lanchonete'!$E9*$NB$21</f>
        <v>70750.078059866384</v>
      </c>
      <c r="JH21" s="306">
        <f>IF($ND$21&lt;=JH2,1,0)*'PC-CT-NAP_Lanchonete'!$E9*$NB$21</f>
        <v>70750.078059866384</v>
      </c>
      <c r="JI21" s="306">
        <f>IF($ND$21&lt;=JI2,1,0)*'PC-CT-NAP_Lanchonete'!$E9*$NB$21</f>
        <v>70750.078059866384</v>
      </c>
      <c r="JJ21" s="306">
        <f>IF($ND$21&lt;=JJ2,1,0)*'PC-CT-NAP_Lanchonete'!$E9*$NB$21</f>
        <v>70750.078059866384</v>
      </c>
      <c r="JK21" s="306">
        <f>IF($ND$21&lt;=JK2,1,0)*'PC-CT-NAP_Lanchonete'!$E9*$NB$21</f>
        <v>70750.078059866384</v>
      </c>
      <c r="JL21" s="306">
        <f>IF($ND$21&lt;=JL2,1,0)*'PC-CT-NAP_Lanchonete'!$E9*$NB$21</f>
        <v>70750.078059866384</v>
      </c>
      <c r="JM21" s="306">
        <f>IF($ND$21&lt;=JM2,1,0)*'PC-CT-NAP_Lanchonete'!$E9*$NB$21</f>
        <v>70750.078059866384</v>
      </c>
      <c r="JN21" s="306">
        <f>IF($ND$21&lt;=JN2,1,0)*'PC-CT-NAP_Lanchonete'!$E9*$NB$21</f>
        <v>70750.078059866384</v>
      </c>
      <c r="JO21" s="306">
        <f>IF($ND$21&lt;=JO2,1,0)*'PC-CT-NAP_Lanchonete'!$E9*$NB$21</f>
        <v>70750.078059866384</v>
      </c>
      <c r="JP21" s="306">
        <f>IF($ND$21&lt;=JP2,1,0)*'PC-CT-NAP_Lanchonete'!$E9*$NB$21</f>
        <v>70750.078059866384</v>
      </c>
      <c r="JQ21" s="306">
        <f>IF($ND$21&lt;=JQ2,1,0)*'PC-CT-NAP_Lanchonete'!$E9*$NB$21</f>
        <v>70750.078059866384</v>
      </c>
      <c r="JR21" s="306">
        <f>IF($ND$21&lt;=JR2,1,0)*'PC-CT-NAP_Lanchonete'!$E9*$NB$21</f>
        <v>70750.078059866384</v>
      </c>
      <c r="JS21" s="306">
        <f>IF($ND$21&lt;=JS2,1,0)*'PC-CT-NAP_Lanchonete'!$E9*$NB$21</f>
        <v>70750.078059866384</v>
      </c>
      <c r="JT21" s="306">
        <f>IF($ND$21&lt;=JT2,1,0)*'PC-CT-NAP_Lanchonete'!$E9*$NB$21</f>
        <v>70750.078059866384</v>
      </c>
      <c r="JU21" s="306">
        <f>IF($ND$21&lt;=JU2,1,0)*'PC-CT-NAP_Lanchonete'!$E9*$NB$21</f>
        <v>70750.078059866384</v>
      </c>
      <c r="JV21" s="306">
        <f>IF($ND$21&lt;=JV2,1,0)*'PC-CT-NAP_Lanchonete'!$E9*$NB$21</f>
        <v>70750.078059866384</v>
      </c>
      <c r="JW21" s="306">
        <f>IF($ND$21&lt;=JW2,1,0)*'PC-CT-NAP_Lanchonete'!$E9*$NB$21</f>
        <v>70750.078059866384</v>
      </c>
      <c r="JX21" s="306">
        <f>IF($ND$21&lt;=JX2,1,0)*'PC-CT-NAP_Lanchonete'!$E9*$NB$21</f>
        <v>70750.078059866384</v>
      </c>
      <c r="JY21" s="306">
        <f>IF($ND$21&lt;=JY2,1,0)*'PC-CT-NAP_Lanchonete'!$E9*$NB$21</f>
        <v>70750.078059866384</v>
      </c>
      <c r="JZ21" s="306">
        <f>IF($ND$21&lt;=JZ2,1,0)*'PC-CT-NAP_Lanchonete'!$E9*$NB$21</f>
        <v>70750.078059866384</v>
      </c>
      <c r="KA21" s="306">
        <f>IF($ND$21&lt;=KA2,1,0)*'PC-CT-NAP_Lanchonete'!$E9*$NB$21</f>
        <v>70750.078059866384</v>
      </c>
      <c r="KB21" s="306">
        <f>IF($ND$21&lt;=KB2,1,0)*'PC-CT-NAP_Lanchonete'!$E9*$NB$21</f>
        <v>70750.078059866384</v>
      </c>
      <c r="KC21" s="306">
        <f>IF($ND$21&lt;=KC2,1,0)*'PC-CT-NAP_Lanchonete'!$E9*$NB$21</f>
        <v>70750.078059866384</v>
      </c>
      <c r="KD21" s="306">
        <f>IF($ND$21&lt;=KD2,1,0)*'PC-CT-NAP_Lanchonete'!$E9*$NB$21</f>
        <v>70750.078059866384</v>
      </c>
      <c r="KE21" s="306">
        <f>IF($ND$21&lt;=KE2,1,0)*'PC-CT-NAP_Lanchonete'!$E9*$NB$21</f>
        <v>70750.078059866384</v>
      </c>
      <c r="KF21" s="306">
        <f>IF($ND$21&lt;=KF2,1,0)*'PC-CT-NAP_Lanchonete'!$E9*$NB$21</f>
        <v>70750.078059866384</v>
      </c>
      <c r="KG21" s="306">
        <f>IF($ND$21&lt;=KG2,1,0)*'PC-CT-NAP_Lanchonete'!$E9*$NB$21</f>
        <v>70750.078059866384</v>
      </c>
      <c r="KH21" s="306">
        <f>IF($ND$21&lt;=KH2,1,0)*'PC-CT-NAP_Lanchonete'!$E9*$NB$21</f>
        <v>70750.078059866384</v>
      </c>
      <c r="KI21" s="306">
        <f>IF($ND$21&lt;=KI2,1,0)*'PC-CT-NAP_Lanchonete'!$E9*$NB$21</f>
        <v>70750.078059866384</v>
      </c>
      <c r="KJ21" s="306">
        <f>IF($ND$21&lt;=KJ2,1,0)*'PC-CT-NAP_Lanchonete'!$E9*$NB$21</f>
        <v>70750.078059866384</v>
      </c>
      <c r="KK21" s="306">
        <f>IF($ND$21&lt;=KK2,1,0)*'PC-CT-NAP_Lanchonete'!$E9*$NB$21</f>
        <v>70750.078059866384</v>
      </c>
      <c r="KL21" s="306">
        <f>IF($ND$21&lt;=KL2,1,0)*'PC-CT-NAP_Lanchonete'!$E9*$NB$21</f>
        <v>70750.078059866384</v>
      </c>
      <c r="KM21" s="306">
        <f>IF($ND$21&lt;=KM2,1,0)*'PC-CT-NAP_Lanchonete'!$E9*$NB$21</f>
        <v>70750.078059866384</v>
      </c>
      <c r="KN21" s="306">
        <f>IF($ND$21&lt;=KN2,1,0)*'PC-CT-NAP_Lanchonete'!$E9*$NB$21</f>
        <v>70750.078059866384</v>
      </c>
      <c r="KO21" s="306">
        <f>IF($ND$21&lt;=KO2,1,0)*'PC-CT-NAP_Lanchonete'!$E9*$NB$21</f>
        <v>70750.078059866384</v>
      </c>
      <c r="KP21" s="306">
        <f>IF($ND$21&lt;=KP2,1,0)*'PC-CT-NAP_Lanchonete'!$E9*$NB$21</f>
        <v>70750.078059866384</v>
      </c>
      <c r="KQ21" s="306">
        <f>IF($ND$21&lt;=KQ2,1,0)*'PC-CT-NAP_Lanchonete'!$E9*$NB$21</f>
        <v>70750.078059866384</v>
      </c>
      <c r="KR21" s="306">
        <f>IF($ND$21&lt;=KR2,1,0)*'PC-CT-NAP_Lanchonete'!$E9*$NB$21</f>
        <v>70750.078059866384</v>
      </c>
      <c r="KS21" s="306">
        <f>IF($ND$21&lt;=KS2,1,0)*'PC-CT-NAP_Lanchonete'!$E9*$NB$21</f>
        <v>70750.078059866384</v>
      </c>
      <c r="KT21" s="306">
        <f>IF($ND$21&lt;=KT2,1,0)*'PC-CT-NAP_Lanchonete'!$E9*$NB$21</f>
        <v>70750.078059866384</v>
      </c>
      <c r="KU21" s="306">
        <f>IF($ND$21&lt;=KU2,1,0)*'PC-CT-NAP_Lanchonete'!$E9*$NB$21</f>
        <v>70750.078059866384</v>
      </c>
      <c r="KV21" s="306">
        <f>IF($ND$21&lt;=KV2,1,0)*'PC-CT-NAP_Lanchonete'!$E9*$NB$21</f>
        <v>70750.078059866384</v>
      </c>
      <c r="KW21" s="306">
        <f>IF($ND$21&lt;=KW2,1,0)*'PC-CT-NAP_Lanchonete'!$E9*$NB$21</f>
        <v>70750.078059866384</v>
      </c>
      <c r="KX21" s="306">
        <f>IF($ND$21&lt;=KX2,1,0)*'PC-CT-NAP_Lanchonete'!$E9*$NB$21</f>
        <v>70750.078059866384</v>
      </c>
      <c r="KY21" s="306">
        <f>IF($ND$21&lt;=KY2,1,0)*'PC-CT-NAP_Lanchonete'!$E9*$NB$21</f>
        <v>70750.078059866384</v>
      </c>
      <c r="KZ21" s="306">
        <f>IF($ND$21&lt;=KZ2,1,0)*'PC-CT-NAP_Lanchonete'!$E9*$NB$21</f>
        <v>70750.078059866384</v>
      </c>
      <c r="LA21" s="306">
        <f>IF($ND$21&lt;=LA2,1,0)*'PC-CT-NAP_Lanchonete'!$E9*$NB$21</f>
        <v>70750.078059866384</v>
      </c>
      <c r="LB21" s="306">
        <f>IF($ND$21&lt;=LB2,1,0)*'PC-CT-NAP_Lanchonete'!$E9*$NB$21</f>
        <v>70750.078059866384</v>
      </c>
      <c r="LC21" s="306">
        <f>IF($ND$21&lt;=LC2,1,0)*'PC-CT-NAP_Lanchonete'!$E9*$NB$21</f>
        <v>70750.078059866384</v>
      </c>
      <c r="LD21" s="306">
        <f>IF($ND$21&lt;=LD2,1,0)*'PC-CT-NAP_Lanchonete'!$E9*$NB$21</f>
        <v>70750.078059866384</v>
      </c>
      <c r="LE21" s="306">
        <f>IF($ND$21&lt;=LE2,1,0)*'PC-CT-NAP_Lanchonete'!$E9*$NB$21</f>
        <v>70750.078059866384</v>
      </c>
      <c r="LF21" s="306">
        <f>IF($ND$21&lt;=LF2,1,0)*'PC-CT-NAP_Lanchonete'!$E9*$NB$21</f>
        <v>70750.078059866384</v>
      </c>
      <c r="LG21" s="306">
        <f>IF($ND$21&lt;=LG2,1,0)*'PC-CT-NAP_Lanchonete'!$E9*$NB$21</f>
        <v>70750.078059866384</v>
      </c>
      <c r="LH21" s="306">
        <f>IF($ND$21&lt;=LH2,1,0)*'PC-CT-NAP_Lanchonete'!$E9*$NB$21</f>
        <v>70750.078059866384</v>
      </c>
      <c r="LI21" s="306">
        <f>IF($ND$21&lt;=LI2,1,0)*'PC-CT-NAP_Lanchonete'!$E9*$NB$21</f>
        <v>70750.078059866384</v>
      </c>
      <c r="LJ21" s="306">
        <f>IF($ND$21&lt;=LJ2,1,0)*'PC-CT-NAP_Lanchonete'!$E9*$NB$21</f>
        <v>70750.078059866384</v>
      </c>
      <c r="LK21" s="306">
        <f>IF($ND$21&lt;=LK2,1,0)*'PC-CT-NAP_Lanchonete'!$E9*$NB$21</f>
        <v>70750.078059866384</v>
      </c>
      <c r="LL21" s="306">
        <f>IF($ND$21&lt;=LL2,1,0)*'PC-CT-NAP_Lanchonete'!$E9*$NB$21</f>
        <v>70750.078059866384</v>
      </c>
      <c r="LM21" s="306">
        <f>IF($ND$21&lt;=LM2,1,0)*'PC-CT-NAP_Lanchonete'!$E9*$NB$21</f>
        <v>70750.078059866384</v>
      </c>
      <c r="LN21" s="306">
        <f>IF($ND$21&lt;=LN2,1,0)*'PC-CT-NAP_Lanchonete'!$E9*$NB$21</f>
        <v>70750.078059866384</v>
      </c>
      <c r="LO21" s="306">
        <f>IF($ND$21&lt;=LO2,1,0)*'PC-CT-NAP_Lanchonete'!$E9*$NB$21</f>
        <v>70750.078059866384</v>
      </c>
      <c r="LP21" s="306">
        <f>IF($ND$21&lt;=LP2,1,0)*'PC-CT-NAP_Lanchonete'!$E9*$NB$21</f>
        <v>70750.078059866384</v>
      </c>
      <c r="LQ21" s="306">
        <f>IF($ND$21&lt;=LQ2,1,0)*'PC-CT-NAP_Lanchonete'!$E9*$NB$21</f>
        <v>70750.078059866384</v>
      </c>
      <c r="LR21" s="306">
        <f>IF($ND$21&lt;=LR2,1,0)*'PC-CT-NAP_Lanchonete'!$E9*$NB$21</f>
        <v>70750.078059866384</v>
      </c>
      <c r="LS21" s="306">
        <f>IF($ND$21&lt;=LS2,1,0)*'PC-CT-NAP_Lanchonete'!$E9*$NB$21</f>
        <v>70750.078059866384</v>
      </c>
      <c r="LT21" s="306">
        <f>IF($ND$21&lt;=LT2,1,0)*'PC-CT-NAP_Lanchonete'!$E9*$NB$21</f>
        <v>70750.078059866384</v>
      </c>
      <c r="LU21" s="306">
        <f>IF($ND$21&lt;=LU2,1,0)*'PC-CT-NAP_Lanchonete'!$E9*$NB$21</f>
        <v>70750.078059866384</v>
      </c>
      <c r="LV21" s="306">
        <f>IF($ND$21&lt;=LV2,1,0)*'PC-CT-NAP_Lanchonete'!$E9*$NB$21</f>
        <v>70750.078059866384</v>
      </c>
      <c r="LW21" s="306">
        <f>IF($ND$21&lt;=LW2,1,0)*'PC-CT-NAP_Lanchonete'!$E9*$NB$21</f>
        <v>70750.078059866384</v>
      </c>
      <c r="LX21" s="306">
        <f>IF($ND$21&lt;=LX2,1,0)*'PC-CT-NAP_Lanchonete'!$E9*$NB$21</f>
        <v>70750.078059866384</v>
      </c>
      <c r="LY21" s="306">
        <f>IF($ND$21&lt;=LY2,1,0)*'PC-CT-NAP_Lanchonete'!$E9*$NB$21</f>
        <v>70750.078059866384</v>
      </c>
      <c r="LZ21" s="306">
        <f>IF($ND$21&lt;=LZ2,1,0)*'PC-CT-NAP_Lanchonete'!$E9*$NB$21</f>
        <v>70750.078059866384</v>
      </c>
      <c r="MA21" s="306">
        <f>IF($ND$21&lt;=MA2,1,0)*'PC-CT-NAP_Lanchonete'!$E9*$NB$21</f>
        <v>70750.078059866384</v>
      </c>
      <c r="MB21" s="306">
        <f>IF($ND$21&lt;=MB2,1,0)*'PC-CT-NAP_Lanchonete'!$E9*$NB$21</f>
        <v>70750.078059866384</v>
      </c>
      <c r="MC21" s="306">
        <f>IF($ND$21&lt;=MC2,1,0)*'PC-CT-NAP_Lanchonete'!$E9*$NB$21</f>
        <v>70750.078059866384</v>
      </c>
      <c r="MD21" s="306">
        <f>IF($ND$21&lt;=MD2,1,0)*'PC-CT-NAP_Lanchonete'!$E9*$NB$21</f>
        <v>70750.078059866384</v>
      </c>
      <c r="ME21" s="306">
        <f>IF($ND$21&lt;=ME2,1,0)*'PC-CT-NAP_Lanchonete'!$E9*$NB$21</f>
        <v>70750.078059866384</v>
      </c>
      <c r="MF21" s="306">
        <f>IF($ND$21&lt;=MF2,1,0)*'PC-CT-NAP_Lanchonete'!$E9*$NB$21</f>
        <v>70750.078059866384</v>
      </c>
      <c r="MG21" s="306">
        <f>IF($ND$21&lt;=MG2,1,0)*'PC-CT-NAP_Lanchonete'!$E9*$NB$21</f>
        <v>70750.078059866384</v>
      </c>
      <c r="MH21" s="306">
        <f>IF($ND$21&lt;=MH2,1,0)*'PC-CT-NAP_Lanchonete'!$E9*$NB$21</f>
        <v>70750.078059866384</v>
      </c>
      <c r="MI21" s="306">
        <f>IF($ND$21&lt;=MI2,1,0)*'PC-CT-NAP_Lanchonete'!$E9*$NB$21</f>
        <v>70750.078059866384</v>
      </c>
      <c r="MJ21" s="306">
        <f>IF($ND$21&lt;=MJ2,1,0)*'PC-CT-NAP_Lanchonete'!$E9*$NB$21</f>
        <v>70750.078059866384</v>
      </c>
      <c r="MK21" s="306">
        <f>IF($ND$21&lt;=MK2,1,0)*'PC-CT-NAP_Lanchonete'!$E9*$NB$21</f>
        <v>70750.078059866384</v>
      </c>
      <c r="ML21" s="306">
        <f>IF($ND$21&lt;=ML2,1,0)*'PC-CT-NAP_Lanchonete'!$E9*$NB$21</f>
        <v>70750.078059866384</v>
      </c>
      <c r="MM21" s="306">
        <f>IF($ND$21&lt;=MM2,1,0)*'PC-CT-NAP_Lanchonete'!$E9*$NB$21</f>
        <v>70750.078059866384</v>
      </c>
      <c r="MN21" s="306">
        <f>IF($ND$21&lt;=MN2,1,0)*'PC-CT-NAP_Lanchonete'!$E9*$NB$21</f>
        <v>70750.078059866384</v>
      </c>
      <c r="MO21" s="306">
        <f>IF($ND$21&lt;=MO2,1,0)*'PC-CT-NAP_Lanchonete'!$E9*$NB$21</f>
        <v>70750.078059866384</v>
      </c>
      <c r="MP21" s="306">
        <f>IF($ND$21&lt;=MP2,1,0)*'PC-CT-NAP_Lanchonete'!$E9*$NB$21</f>
        <v>70750.078059866384</v>
      </c>
      <c r="MQ21" s="306">
        <f>IF($ND$21&lt;=MQ2,1,0)*'PC-CT-NAP_Lanchonete'!$E9*$NB$21</f>
        <v>70750.078059866384</v>
      </c>
      <c r="MR21" s="306">
        <f>IF($ND$21&lt;=MR2,1,0)*'PC-CT-NAP_Lanchonete'!$E9*$NB$21</f>
        <v>70750.078059866384</v>
      </c>
      <c r="MS21" s="306">
        <f>IF($ND$21&lt;=MS2,1,0)*'PC-CT-NAP_Lanchonete'!$E9*$NB$21</f>
        <v>70750.078059866384</v>
      </c>
      <c r="MT21" s="306">
        <f>IF($ND$21&lt;=MT2,1,0)*'PC-CT-NAP_Lanchonete'!$E9*$NB$21</f>
        <v>70750.078059866384</v>
      </c>
      <c r="MU21" s="306">
        <f>IF($ND$21&lt;=MU2,1,0)*'PC-CT-NAP_Lanchonete'!$E9*$NB$21</f>
        <v>70750.078059866384</v>
      </c>
      <c r="MV21" s="306">
        <f>IF($ND$21&lt;=MV2,1,0)*'PC-CT-NAP_Lanchonete'!$E9*$NB$21</f>
        <v>70750.078059866384</v>
      </c>
      <c r="MW21" s="306">
        <f>IF($ND$21&lt;=MW2,1,0)*'PC-CT-NAP_Lanchonete'!$E9*$NB$21</f>
        <v>70750.078059866384</v>
      </c>
      <c r="MX21" s="306">
        <f>IF($ND$21&lt;=MX2,1,0)*'PC-CT-NAP_Lanchonete'!$E9*$NB$21</f>
        <v>70750.078059866384</v>
      </c>
      <c r="MY21" s="306">
        <f>IF($ND$21&lt;=MY2,1,0)*'PC-CT-NAP_Lanchonete'!$E9*$NB$21</f>
        <v>70750.078059866384</v>
      </c>
      <c r="MZ21" s="306">
        <f>IF($ND$21&lt;=MZ2,1,0)*'PC-CT-NAP_Lanchonete'!$E9*$NB$21</f>
        <v>70750.078059866384</v>
      </c>
      <c r="NA21" s="315">
        <f>IF($ND$21&lt;=NA2,1,0)*'PC-CT-NAP_Lanchonete'!$E9*$NB$21</f>
        <v>70750.078059866384</v>
      </c>
      <c r="NB21" s="656">
        <v>1</v>
      </c>
      <c r="NC21" s="656"/>
      <c r="ND21" s="656">
        <v>1</v>
      </c>
    </row>
    <row r="22" spans="1:368" x14ac:dyDescent="0.2">
      <c r="A22" s="2"/>
      <c r="B22" s="304"/>
      <c r="C22" s="312"/>
      <c r="D22" s="312"/>
      <c r="E22" s="1" t="s">
        <v>629</v>
      </c>
      <c r="F22" s="306">
        <f>IF($ND$21&lt;=F2,1,0)*('PC-CT-NAP_Lanchonete'!$C15+'PC-CT-NAP_Lanchonete'!$C19)*$NB$21</f>
        <v>11000</v>
      </c>
      <c r="G22" s="306">
        <f>IF($ND$21&lt;=G2,1,0)*('PC-CT-NAP_Lanchonete'!$C15+'PC-CT-NAP_Lanchonete'!$C19)*$NB$21</f>
        <v>11000</v>
      </c>
      <c r="H22" s="306">
        <f>IF($ND$21&lt;=H2,1,0)*('PC-CT-NAP_Lanchonete'!$C15+'PC-CT-NAP_Lanchonete'!$C19)*$NB$21</f>
        <v>11000</v>
      </c>
      <c r="I22" s="306">
        <f>IF($ND$21&lt;=I2,1,0)*('PC-CT-NAP_Lanchonete'!$C15+'PC-CT-NAP_Lanchonete'!$C19)*$NB$21</f>
        <v>11000</v>
      </c>
      <c r="J22" s="306">
        <f>IF($ND$21&lt;=J2,1,0)*('PC-CT-NAP_Lanchonete'!$C15+'PC-CT-NAP_Lanchonete'!$C19)*$NB$21</f>
        <v>11000</v>
      </c>
      <c r="K22" s="306">
        <f>IF($ND$21&lt;=K2,1,0)*('PC-CT-NAP_Lanchonete'!$C15+'PC-CT-NAP_Lanchonete'!$C19)*$NB$21</f>
        <v>11000</v>
      </c>
      <c r="L22" s="306">
        <f>IF($ND$21&lt;=L2,1,0)*('PC-CT-NAP_Lanchonete'!$C15+'PC-CT-NAP_Lanchonete'!$C19)*$NB$21</f>
        <v>11000</v>
      </c>
      <c r="M22" s="306">
        <f>IF($ND$21&lt;=M2,1,0)*('PC-CT-NAP_Lanchonete'!$C15+'PC-CT-NAP_Lanchonete'!$C19)*$NB$21</f>
        <v>11000</v>
      </c>
      <c r="N22" s="306">
        <f>IF($ND$21&lt;=N2,1,0)*('PC-CT-NAP_Lanchonete'!$C15+'PC-CT-NAP_Lanchonete'!$C19)*$NB$21</f>
        <v>11000</v>
      </c>
      <c r="O22" s="306">
        <f>IF($ND$21&lt;=O2,1,0)*('PC-CT-NAP_Lanchonete'!$C15+'PC-CT-NAP_Lanchonete'!$C19)*$NB$21</f>
        <v>11000</v>
      </c>
      <c r="P22" s="306">
        <f>IF($ND$21&lt;=P2,1,0)*('PC-CT-NAP_Lanchonete'!$C15+'PC-CT-NAP_Lanchonete'!$C19)*$NB$21</f>
        <v>11000</v>
      </c>
      <c r="Q22" s="306">
        <f>IF($ND$21&lt;=Q2,1,0)*('PC-CT-NAP_Lanchonete'!$C15+'PC-CT-NAP_Lanchonete'!$C19)*$NB$21</f>
        <v>11000</v>
      </c>
      <c r="R22" s="306">
        <f>IF($ND$21&lt;=R2,1,0)*('PC-CT-NAP_Lanchonete'!$C15+'PC-CT-NAP_Lanchonete'!$C19)*$NB$21</f>
        <v>11000</v>
      </c>
      <c r="S22" s="306">
        <f>IF($ND$21&lt;=S2,1,0)*('PC-CT-NAP_Lanchonete'!$C15+'PC-CT-NAP_Lanchonete'!$C19)*$NB$21</f>
        <v>11000</v>
      </c>
      <c r="T22" s="306">
        <f>IF($ND$21&lt;=T2,1,0)*('PC-CT-NAP_Lanchonete'!$C15+'PC-CT-NAP_Lanchonete'!$C19)*$NB$21</f>
        <v>11000</v>
      </c>
      <c r="U22" s="306">
        <f>IF($ND$21&lt;=U2,1,0)*('PC-CT-NAP_Lanchonete'!$C15+'PC-CT-NAP_Lanchonete'!$C19)*$NB$21</f>
        <v>11000</v>
      </c>
      <c r="V22" s="306">
        <f>IF($ND$21&lt;=V2,1,0)*('PC-CT-NAP_Lanchonete'!$C15+'PC-CT-NAP_Lanchonete'!$C19)*$NB$21</f>
        <v>11000</v>
      </c>
      <c r="W22" s="306">
        <f>IF($ND$21&lt;=W2,1,0)*('PC-CT-NAP_Lanchonete'!$C15+'PC-CT-NAP_Lanchonete'!$C19)*$NB$21</f>
        <v>11000</v>
      </c>
      <c r="X22" s="306">
        <f>IF($ND$21&lt;=X2,1,0)*('PC-CT-NAP_Lanchonete'!$C15+'PC-CT-NAP_Lanchonete'!$C19)*$NB$21</f>
        <v>11000</v>
      </c>
      <c r="Y22" s="306">
        <f>IF($ND$21&lt;=Y2,1,0)*('PC-CT-NAP_Lanchonete'!$C15+'PC-CT-NAP_Lanchonete'!$C19)*$NB$21</f>
        <v>11000</v>
      </c>
      <c r="Z22" s="306">
        <f>IF($ND$21&lt;=Z2,1,0)*('PC-CT-NAP_Lanchonete'!$C15+'PC-CT-NAP_Lanchonete'!$C19)*$NB$21</f>
        <v>11000</v>
      </c>
      <c r="AA22" s="306">
        <f>IF($ND$21&lt;=AA2,1,0)*('PC-CT-NAP_Lanchonete'!$C15+'PC-CT-NAP_Lanchonete'!$C19)*$NB$21</f>
        <v>11000</v>
      </c>
      <c r="AB22" s="306">
        <f>IF($ND$21&lt;=AB2,1,0)*('PC-CT-NAP_Lanchonete'!$C15+'PC-CT-NAP_Lanchonete'!$C19)*$NB$21</f>
        <v>11000</v>
      </c>
      <c r="AC22" s="306">
        <f>IF($ND$21&lt;=AC2,1,0)*('PC-CT-NAP_Lanchonete'!$C15+'PC-CT-NAP_Lanchonete'!$C19)*$NB$21</f>
        <v>11000</v>
      </c>
      <c r="AD22" s="306">
        <f>IF($ND$21&lt;=AD2,1,0)*('PC-CT-NAP_Lanchonete'!$C15+'PC-CT-NAP_Lanchonete'!$C19)*$NB$21</f>
        <v>11000</v>
      </c>
      <c r="AE22" s="306">
        <f>IF($ND$21&lt;=AE2,1,0)*('PC-CT-NAP_Lanchonete'!$C15+'PC-CT-NAP_Lanchonete'!$C19)*$NB$21</f>
        <v>11000</v>
      </c>
      <c r="AF22" s="306">
        <f>IF($ND$21&lt;=AF2,1,0)*('PC-CT-NAP_Lanchonete'!$C15+'PC-CT-NAP_Lanchonete'!$C19)*$NB$21</f>
        <v>11000</v>
      </c>
      <c r="AG22" s="306">
        <f>IF($ND$21&lt;=AG2,1,0)*('PC-CT-NAP_Lanchonete'!$C15+'PC-CT-NAP_Lanchonete'!$C19)*$NB$21</f>
        <v>11000</v>
      </c>
      <c r="AH22" s="306">
        <f>IF($ND$21&lt;=AH2,1,0)*('PC-CT-NAP_Lanchonete'!$C15+'PC-CT-NAP_Lanchonete'!$C19)*$NB$21</f>
        <v>11000</v>
      </c>
      <c r="AI22" s="306">
        <f>IF($ND$21&lt;=AI2,1,0)*('PC-CT-NAP_Lanchonete'!$C15+'PC-CT-NAP_Lanchonete'!$C19)*$NB$21</f>
        <v>11000</v>
      </c>
      <c r="AJ22" s="306">
        <f>IF($ND$21&lt;=AJ2,1,0)*('PC-CT-NAP_Lanchonete'!$C15+'PC-CT-NAP_Lanchonete'!$C19)*$NB$21</f>
        <v>11000</v>
      </c>
      <c r="AK22" s="306">
        <f>IF($ND$21&lt;=AK2,1,0)*('PC-CT-NAP_Lanchonete'!$C15+'PC-CT-NAP_Lanchonete'!$C19)*$NB$21</f>
        <v>11000</v>
      </c>
      <c r="AL22" s="306">
        <f>IF($ND$21&lt;=AL2,1,0)*('PC-CT-NAP_Lanchonete'!$C15+'PC-CT-NAP_Lanchonete'!$C19)*$NB$21</f>
        <v>11000</v>
      </c>
      <c r="AM22" s="306">
        <f>IF($ND$21&lt;=AM2,1,0)*('PC-CT-NAP_Lanchonete'!$C15+'PC-CT-NAP_Lanchonete'!$C19)*$NB$21</f>
        <v>11000</v>
      </c>
      <c r="AN22" s="306">
        <f>IF($ND$21&lt;=AN2,1,0)*('PC-CT-NAP_Lanchonete'!$C15+'PC-CT-NAP_Lanchonete'!$C19)*$NB$21</f>
        <v>11000</v>
      </c>
      <c r="AO22" s="306">
        <f>IF($ND$21&lt;=AO2,1,0)*('PC-CT-NAP_Lanchonete'!$C15+'PC-CT-NAP_Lanchonete'!$C19)*$NB$21</f>
        <v>11000</v>
      </c>
      <c r="AP22" s="306">
        <f>IF($ND$21&lt;=AP2,1,0)*('PC-CT-NAP_Lanchonete'!$C15+'PC-CT-NAP_Lanchonete'!$C19)*$NB$21</f>
        <v>11000</v>
      </c>
      <c r="AQ22" s="306">
        <f>IF($ND$21&lt;=AQ2,1,0)*('PC-CT-NAP_Lanchonete'!$C15+'PC-CT-NAP_Lanchonete'!$C19)*$NB$21</f>
        <v>11000</v>
      </c>
      <c r="AR22" s="306">
        <f>IF($ND$21&lt;=AR2,1,0)*('PC-CT-NAP_Lanchonete'!$C15+'PC-CT-NAP_Lanchonete'!$C19)*$NB$21</f>
        <v>11000</v>
      </c>
      <c r="AS22" s="306">
        <f>IF($ND$21&lt;=AS2,1,0)*('PC-CT-NAP_Lanchonete'!$C15+'PC-CT-NAP_Lanchonete'!$C19)*$NB$21</f>
        <v>11000</v>
      </c>
      <c r="AT22" s="306">
        <f>IF($ND$21&lt;=AT2,1,0)*('PC-CT-NAP_Lanchonete'!$C15+'PC-CT-NAP_Lanchonete'!$C19)*$NB$21</f>
        <v>11000</v>
      </c>
      <c r="AU22" s="306">
        <f>IF($ND$21&lt;=AU2,1,0)*('PC-CT-NAP_Lanchonete'!$C15+'PC-CT-NAP_Lanchonete'!$C19)*$NB$21</f>
        <v>11000</v>
      </c>
      <c r="AV22" s="306">
        <f>IF($ND$21&lt;=AV2,1,0)*('PC-CT-NAP_Lanchonete'!$C15+'PC-CT-NAP_Lanchonete'!$C19)*$NB$21</f>
        <v>11000</v>
      </c>
      <c r="AW22" s="306">
        <f>IF($ND$21&lt;=AW2,1,0)*('PC-CT-NAP_Lanchonete'!$C15+'PC-CT-NAP_Lanchonete'!$C19)*$NB$21</f>
        <v>11000</v>
      </c>
      <c r="AX22" s="306">
        <f>IF($ND$21&lt;=AX2,1,0)*('PC-CT-NAP_Lanchonete'!$C15+'PC-CT-NAP_Lanchonete'!$C19)*$NB$21</f>
        <v>11000</v>
      </c>
      <c r="AY22" s="306">
        <f>IF($ND$21&lt;=AY2,1,0)*('PC-CT-NAP_Lanchonete'!$C15+'PC-CT-NAP_Lanchonete'!$C19)*$NB$21</f>
        <v>11000</v>
      </c>
      <c r="AZ22" s="306">
        <f>IF($ND$21&lt;=AZ2,1,0)*('PC-CT-NAP_Lanchonete'!$C15+'PC-CT-NAP_Lanchonete'!$C19)*$NB$21</f>
        <v>11000</v>
      </c>
      <c r="BA22" s="306">
        <f>IF($ND$21&lt;=BA2,1,0)*('PC-CT-NAP_Lanchonete'!$C15+'PC-CT-NAP_Lanchonete'!$C19)*$NB$21</f>
        <v>11000</v>
      </c>
      <c r="BB22" s="306">
        <f>IF($ND$21&lt;=BB2,1,0)*('PC-CT-NAP_Lanchonete'!$C15+'PC-CT-NAP_Lanchonete'!$C19)*$NB$21</f>
        <v>11000</v>
      </c>
      <c r="BC22" s="306">
        <f>IF($ND$21&lt;=BC2,1,0)*('PC-CT-NAP_Lanchonete'!$C15+'PC-CT-NAP_Lanchonete'!$C19)*$NB$21</f>
        <v>11000</v>
      </c>
      <c r="BD22" s="306">
        <f>IF($ND$21&lt;=BD2,1,0)*('PC-CT-NAP_Lanchonete'!$C15+'PC-CT-NAP_Lanchonete'!$C19)*$NB$21</f>
        <v>11000</v>
      </c>
      <c r="BE22" s="306">
        <f>IF($ND$21&lt;=BE2,1,0)*('PC-CT-NAP_Lanchonete'!$C15+'PC-CT-NAP_Lanchonete'!$C19)*$NB$21</f>
        <v>11000</v>
      </c>
      <c r="BF22" s="306">
        <f>IF($ND$21&lt;=BF2,1,0)*('PC-CT-NAP_Lanchonete'!$C15+'PC-CT-NAP_Lanchonete'!$C19)*$NB$21</f>
        <v>11000</v>
      </c>
      <c r="BG22" s="306">
        <f>IF($ND$21&lt;=BG2,1,0)*('PC-CT-NAP_Lanchonete'!$C15+'PC-CT-NAP_Lanchonete'!$C19)*$NB$21</f>
        <v>11000</v>
      </c>
      <c r="BH22" s="306">
        <f>IF($ND$21&lt;=BH2,1,0)*('PC-CT-NAP_Lanchonete'!$C15+'PC-CT-NAP_Lanchonete'!$C19)*$NB$21</f>
        <v>11000</v>
      </c>
      <c r="BI22" s="306">
        <f>IF($ND$21&lt;=BI2,1,0)*('PC-CT-NAP_Lanchonete'!$C15+'PC-CT-NAP_Lanchonete'!$C19)*$NB$21</f>
        <v>11000</v>
      </c>
      <c r="BJ22" s="306">
        <f>IF($ND$21&lt;=BJ2,1,0)*('PC-CT-NAP_Lanchonete'!$C15+'PC-CT-NAP_Lanchonete'!$C19)*$NB$21</f>
        <v>11000</v>
      </c>
      <c r="BK22" s="306">
        <f>IF($ND$21&lt;=BK2,1,0)*('PC-CT-NAP_Lanchonete'!$C15+'PC-CT-NAP_Lanchonete'!$C19)*$NB$21</f>
        <v>11000</v>
      </c>
      <c r="BL22" s="306">
        <f>IF($ND$21&lt;=BL2,1,0)*('PC-CT-NAP_Lanchonete'!$C15+'PC-CT-NAP_Lanchonete'!$C19)*$NB$21</f>
        <v>11000</v>
      </c>
      <c r="BM22" s="306">
        <f>IF($ND$21&lt;=BM2,1,0)*('PC-CT-NAP_Lanchonete'!$C15+'PC-CT-NAP_Lanchonete'!$C19)*$NB$21</f>
        <v>11000</v>
      </c>
      <c r="BN22" s="306">
        <f>IF($ND$21&lt;=BN2,1,0)*('PC-CT-NAP_Lanchonete'!$C15+'PC-CT-NAP_Lanchonete'!$C19)*$NB$21</f>
        <v>11000</v>
      </c>
      <c r="BO22" s="306">
        <f>IF($ND$21&lt;=BO2,1,0)*('PC-CT-NAP_Lanchonete'!$C15+'PC-CT-NAP_Lanchonete'!$C19)*$NB$21</f>
        <v>11000</v>
      </c>
      <c r="BP22" s="306">
        <f>IF($ND$21&lt;=BP2,1,0)*('PC-CT-NAP_Lanchonete'!$C15+'PC-CT-NAP_Lanchonete'!$C19)*$NB$21</f>
        <v>11000</v>
      </c>
      <c r="BQ22" s="306">
        <f>IF($ND$21&lt;=BQ2,1,0)*('PC-CT-NAP_Lanchonete'!$C15+'PC-CT-NAP_Lanchonete'!$C19)*$NB$21</f>
        <v>11000</v>
      </c>
      <c r="BR22" s="306">
        <f>IF($ND$21&lt;=BR2,1,0)*('PC-CT-NAP_Lanchonete'!$C15+'PC-CT-NAP_Lanchonete'!$C19)*$NB$21</f>
        <v>11000</v>
      </c>
      <c r="BS22" s="306">
        <f>IF($ND$21&lt;=BS2,1,0)*('PC-CT-NAP_Lanchonete'!$C15+'PC-CT-NAP_Lanchonete'!$C19)*$NB$21</f>
        <v>11000</v>
      </c>
      <c r="BT22" s="306">
        <f>IF($ND$21&lt;=BT2,1,0)*('PC-CT-NAP_Lanchonete'!$C15+'PC-CT-NAP_Lanchonete'!$C19)*$NB$21</f>
        <v>11000</v>
      </c>
      <c r="BU22" s="306">
        <f>IF($ND$21&lt;=BU2,1,0)*('PC-CT-NAP_Lanchonete'!$C15+'PC-CT-NAP_Lanchonete'!$C19)*$NB$21</f>
        <v>11000</v>
      </c>
      <c r="BV22" s="306">
        <f>IF($ND$21&lt;=BV2,1,0)*('PC-CT-NAP_Lanchonete'!$C15+'PC-CT-NAP_Lanchonete'!$C19)*$NB$21</f>
        <v>11000</v>
      </c>
      <c r="BW22" s="306">
        <f>IF($ND$21&lt;=BW2,1,0)*('PC-CT-NAP_Lanchonete'!$C15+'PC-CT-NAP_Lanchonete'!$C19)*$NB$21</f>
        <v>11000</v>
      </c>
      <c r="BX22" s="306">
        <f>IF($ND$21&lt;=BX2,1,0)*('PC-CT-NAP_Lanchonete'!$C15+'PC-CT-NAP_Lanchonete'!$C19)*$NB$21</f>
        <v>11000</v>
      </c>
      <c r="BY22" s="306">
        <f>IF($ND$21&lt;=BY2,1,0)*('PC-CT-NAP_Lanchonete'!$C15+'PC-CT-NAP_Lanchonete'!$C19)*$NB$21</f>
        <v>11000</v>
      </c>
      <c r="BZ22" s="306">
        <f>IF($ND$21&lt;=BZ2,1,0)*('PC-CT-NAP_Lanchonete'!$C15+'PC-CT-NAP_Lanchonete'!$C19)*$NB$21</f>
        <v>11000</v>
      </c>
      <c r="CA22" s="306">
        <f>IF($ND$21&lt;=CA2,1,0)*('PC-CT-NAP_Lanchonete'!$C15+'PC-CT-NAP_Lanchonete'!$C19)*$NB$21</f>
        <v>11000</v>
      </c>
      <c r="CB22" s="306">
        <f>IF($ND$21&lt;=CB2,1,0)*('PC-CT-NAP_Lanchonete'!$C15+'PC-CT-NAP_Lanchonete'!$C19)*$NB$21</f>
        <v>11000</v>
      </c>
      <c r="CC22" s="306">
        <f>IF($ND$21&lt;=CC2,1,0)*('PC-CT-NAP_Lanchonete'!$C15+'PC-CT-NAP_Lanchonete'!$C19)*$NB$21</f>
        <v>11000</v>
      </c>
      <c r="CD22" s="306">
        <f>IF($ND$21&lt;=CD2,1,0)*('PC-CT-NAP_Lanchonete'!$C15+'PC-CT-NAP_Lanchonete'!$C19)*$NB$21</f>
        <v>11000</v>
      </c>
      <c r="CE22" s="306">
        <f>IF($ND$21&lt;=CE2,1,0)*('PC-CT-NAP_Lanchonete'!$C15+'PC-CT-NAP_Lanchonete'!$C19)*$NB$21</f>
        <v>11000</v>
      </c>
      <c r="CF22" s="306">
        <f>IF($ND$21&lt;=CF2,1,0)*('PC-CT-NAP_Lanchonete'!$C15+'PC-CT-NAP_Lanchonete'!$C19)*$NB$21</f>
        <v>11000</v>
      </c>
      <c r="CG22" s="306">
        <f>IF($ND$21&lt;=CG2,1,0)*('PC-CT-NAP_Lanchonete'!$C15+'PC-CT-NAP_Lanchonete'!$C19)*$NB$21</f>
        <v>11000</v>
      </c>
      <c r="CH22" s="306">
        <f>IF($ND$21&lt;=CH2,1,0)*('PC-CT-NAP_Lanchonete'!$C15+'PC-CT-NAP_Lanchonete'!$C19)*$NB$21</f>
        <v>11000</v>
      </c>
      <c r="CI22" s="306">
        <f>IF($ND$21&lt;=CI2,1,0)*('PC-CT-NAP_Lanchonete'!$C15+'PC-CT-NAP_Lanchonete'!$C19)*$NB$21</f>
        <v>11000</v>
      </c>
      <c r="CJ22" s="306">
        <f>IF($ND$21&lt;=CJ2,1,0)*('PC-CT-NAP_Lanchonete'!$C15+'PC-CT-NAP_Lanchonete'!$C19)*$NB$21</f>
        <v>11000</v>
      </c>
      <c r="CK22" s="306">
        <f>IF($ND$21&lt;=CK2,1,0)*('PC-CT-NAP_Lanchonete'!$C15+'PC-CT-NAP_Lanchonete'!$C19)*$NB$21</f>
        <v>11000</v>
      </c>
      <c r="CL22" s="306">
        <f>IF($ND$21&lt;=CL2,1,0)*('PC-CT-NAP_Lanchonete'!$C15+'PC-CT-NAP_Lanchonete'!$C19)*$NB$21</f>
        <v>11000</v>
      </c>
      <c r="CM22" s="306">
        <f>IF($ND$21&lt;=CM2,1,0)*('PC-CT-NAP_Lanchonete'!$C15+'PC-CT-NAP_Lanchonete'!$C19)*$NB$21</f>
        <v>11000</v>
      </c>
      <c r="CN22" s="306">
        <f>IF($ND$21&lt;=CN2,1,0)*('PC-CT-NAP_Lanchonete'!$C15+'PC-CT-NAP_Lanchonete'!$C19)*$NB$21</f>
        <v>11000</v>
      </c>
      <c r="CO22" s="306">
        <f>IF($ND$21&lt;=CO2,1,0)*('PC-CT-NAP_Lanchonete'!$C15+'PC-CT-NAP_Lanchonete'!$C19)*$NB$21</f>
        <v>11000</v>
      </c>
      <c r="CP22" s="306">
        <f>IF($ND$21&lt;=CP2,1,0)*('PC-CT-NAP_Lanchonete'!$C15+'PC-CT-NAP_Lanchonete'!$C19)*$NB$21</f>
        <v>11000</v>
      </c>
      <c r="CQ22" s="306">
        <f>IF($ND$21&lt;=CQ2,1,0)*('PC-CT-NAP_Lanchonete'!$C15+'PC-CT-NAP_Lanchonete'!$C19)*$NB$21</f>
        <v>11000</v>
      </c>
      <c r="CR22" s="306">
        <f>IF($ND$21&lt;=CR2,1,0)*('PC-CT-NAP_Lanchonete'!$C15+'PC-CT-NAP_Lanchonete'!$C19)*$NB$21</f>
        <v>11000</v>
      </c>
      <c r="CS22" s="306">
        <f>IF($ND$21&lt;=CS2,1,0)*('PC-CT-NAP_Lanchonete'!$C15+'PC-CT-NAP_Lanchonete'!$C19)*$NB$21</f>
        <v>11000</v>
      </c>
      <c r="CT22" s="306">
        <f>IF($ND$21&lt;=CT2,1,0)*('PC-CT-NAP_Lanchonete'!$C15+'PC-CT-NAP_Lanchonete'!$C19)*$NB$21</f>
        <v>11000</v>
      </c>
      <c r="CU22" s="306">
        <f>IF($ND$21&lt;=CU2,1,0)*('PC-CT-NAP_Lanchonete'!$C15+'PC-CT-NAP_Lanchonete'!$C19)*$NB$21</f>
        <v>11000</v>
      </c>
      <c r="CV22" s="306">
        <f>IF($ND$21&lt;=CV2,1,0)*('PC-CT-NAP_Lanchonete'!$C15+'PC-CT-NAP_Lanchonete'!$C19)*$NB$21</f>
        <v>11000</v>
      </c>
      <c r="CW22" s="306">
        <f>IF($ND$21&lt;=CW2,1,0)*('PC-CT-NAP_Lanchonete'!$C15+'PC-CT-NAP_Lanchonete'!$C19)*$NB$21</f>
        <v>11000</v>
      </c>
      <c r="CX22" s="306">
        <f>IF($ND$21&lt;=CX2,1,0)*('PC-CT-NAP_Lanchonete'!$C15+'PC-CT-NAP_Lanchonete'!$C19)*$NB$21</f>
        <v>11000</v>
      </c>
      <c r="CY22" s="306">
        <f>IF($ND$21&lt;=CY2,1,0)*('PC-CT-NAP_Lanchonete'!$C15+'PC-CT-NAP_Lanchonete'!$C19)*$NB$21</f>
        <v>11000</v>
      </c>
      <c r="CZ22" s="306">
        <f>IF($ND$21&lt;=CZ2,1,0)*('PC-CT-NAP_Lanchonete'!$C15+'PC-CT-NAP_Lanchonete'!$C19)*$NB$21</f>
        <v>11000</v>
      </c>
      <c r="DA22" s="306">
        <f>IF($ND$21&lt;=DA2,1,0)*('PC-CT-NAP_Lanchonete'!$C15+'PC-CT-NAP_Lanchonete'!$C19)*$NB$21</f>
        <v>11000</v>
      </c>
      <c r="DB22" s="306">
        <f>IF($ND$21&lt;=DB2,1,0)*('PC-CT-NAP_Lanchonete'!$C15+'PC-CT-NAP_Lanchonete'!$C19)*$NB$21</f>
        <v>11000</v>
      </c>
      <c r="DC22" s="306">
        <f>IF($ND$21&lt;=DC2,1,0)*('PC-CT-NAP_Lanchonete'!$C15+'PC-CT-NAP_Lanchonete'!$C19)*$NB$21</f>
        <v>11000</v>
      </c>
      <c r="DD22" s="306">
        <f>IF($ND$21&lt;=DD2,1,0)*('PC-CT-NAP_Lanchonete'!$C15+'PC-CT-NAP_Lanchonete'!$C19)*$NB$21</f>
        <v>11000</v>
      </c>
      <c r="DE22" s="306">
        <f>IF($ND$21&lt;=DE2,1,0)*('PC-CT-NAP_Lanchonete'!$C15+'PC-CT-NAP_Lanchonete'!$C19)*$NB$21</f>
        <v>11000</v>
      </c>
      <c r="DF22" s="306">
        <f>IF($ND$21&lt;=DF2,1,0)*('PC-CT-NAP_Lanchonete'!$C15+'PC-CT-NAP_Lanchonete'!$C19)*$NB$21</f>
        <v>11000</v>
      </c>
      <c r="DG22" s="306">
        <f>IF($ND$21&lt;=DG2,1,0)*('PC-CT-NAP_Lanchonete'!$C15+'PC-CT-NAP_Lanchonete'!$C19)*$NB$21</f>
        <v>11000</v>
      </c>
      <c r="DH22" s="306">
        <f>IF($ND$21&lt;=DH2,1,0)*('PC-CT-NAP_Lanchonete'!$C15+'PC-CT-NAP_Lanchonete'!$C19)*$NB$21</f>
        <v>11000</v>
      </c>
      <c r="DI22" s="306">
        <f>IF($ND$21&lt;=DI2,1,0)*('PC-CT-NAP_Lanchonete'!$C15+'PC-CT-NAP_Lanchonete'!$C19)*$NB$21</f>
        <v>11000</v>
      </c>
      <c r="DJ22" s="306">
        <f>IF($ND$21&lt;=DJ2,1,0)*('PC-CT-NAP_Lanchonete'!$C15+'PC-CT-NAP_Lanchonete'!$C19)*$NB$21</f>
        <v>11000</v>
      </c>
      <c r="DK22" s="306">
        <f>IF($ND$21&lt;=DK2,1,0)*('PC-CT-NAP_Lanchonete'!$C15+'PC-CT-NAP_Lanchonete'!$C19)*$NB$21</f>
        <v>11000</v>
      </c>
      <c r="DL22" s="306">
        <f>IF($ND$21&lt;=DL2,1,0)*('PC-CT-NAP_Lanchonete'!$C15+'PC-CT-NAP_Lanchonete'!$C19)*$NB$21</f>
        <v>11000</v>
      </c>
      <c r="DM22" s="306">
        <f>IF($ND$21&lt;=DM2,1,0)*('PC-CT-NAP_Lanchonete'!$C15+'PC-CT-NAP_Lanchonete'!$C19)*$NB$21</f>
        <v>11000</v>
      </c>
      <c r="DN22" s="306">
        <f>IF($ND$21&lt;=DN2,1,0)*('PC-CT-NAP_Lanchonete'!$C15+'PC-CT-NAP_Lanchonete'!$C19)*$NB$21</f>
        <v>11000</v>
      </c>
      <c r="DO22" s="306">
        <f>IF($ND$21&lt;=DO2,1,0)*('PC-CT-NAP_Lanchonete'!$C15+'PC-CT-NAP_Lanchonete'!$C19)*$NB$21</f>
        <v>11000</v>
      </c>
      <c r="DP22" s="306">
        <f>IF($ND$21&lt;=DP2,1,0)*('PC-CT-NAP_Lanchonete'!$C15+'PC-CT-NAP_Lanchonete'!$C19)*$NB$21</f>
        <v>11000</v>
      </c>
      <c r="DQ22" s="306">
        <f>IF($ND$21&lt;=DQ2,1,0)*('PC-CT-NAP_Lanchonete'!$C15+'PC-CT-NAP_Lanchonete'!$C19)*$NB$21</f>
        <v>11000</v>
      </c>
      <c r="DR22" s="306">
        <f>IF($ND$21&lt;=DR2,1,0)*('PC-CT-NAP_Lanchonete'!$C15+'PC-CT-NAP_Lanchonete'!$C19)*$NB$21</f>
        <v>11000</v>
      </c>
      <c r="DS22" s="306">
        <f>IF($ND$21&lt;=DS2,1,0)*('PC-CT-NAP_Lanchonete'!$C15+'PC-CT-NAP_Lanchonete'!$C19)*$NB$21</f>
        <v>11000</v>
      </c>
      <c r="DT22" s="306">
        <f>IF($ND$21&lt;=DT2,1,0)*('PC-CT-NAP_Lanchonete'!$C15+'PC-CT-NAP_Lanchonete'!$C19)*$NB$21</f>
        <v>11000</v>
      </c>
      <c r="DU22" s="306">
        <f>IF($ND$21&lt;=DU2,1,0)*('PC-CT-NAP_Lanchonete'!$C15+'PC-CT-NAP_Lanchonete'!$C19)*$NB$21</f>
        <v>11000</v>
      </c>
      <c r="DV22" s="306">
        <f>IF($ND$21&lt;=DV2,1,0)*('PC-CT-NAP_Lanchonete'!$C15+'PC-CT-NAP_Lanchonete'!$C19)*$NB$21</f>
        <v>11000</v>
      </c>
      <c r="DW22" s="306">
        <f>IF($ND$21&lt;=DW2,1,0)*('PC-CT-NAP_Lanchonete'!$C15+'PC-CT-NAP_Lanchonete'!$C19)*$NB$21</f>
        <v>11000</v>
      </c>
      <c r="DX22" s="306">
        <f>IF($ND$21&lt;=DX2,1,0)*('PC-CT-NAP_Lanchonete'!$C15+'PC-CT-NAP_Lanchonete'!$C19)*$NB$21</f>
        <v>11000</v>
      </c>
      <c r="DY22" s="306">
        <f>IF($ND$21&lt;=DY2,1,0)*('PC-CT-NAP_Lanchonete'!$C15+'PC-CT-NAP_Lanchonete'!$C19)*$NB$21</f>
        <v>11000</v>
      </c>
      <c r="DZ22" s="306">
        <f>IF($ND$21&lt;=DZ2,1,0)*('PC-CT-NAP_Lanchonete'!$C15+'PC-CT-NAP_Lanchonete'!$C19)*$NB$21</f>
        <v>11000</v>
      </c>
      <c r="EA22" s="306">
        <f>IF($ND$21&lt;=EA2,1,0)*('PC-CT-NAP_Lanchonete'!$C15+'PC-CT-NAP_Lanchonete'!$C19)*$NB$21</f>
        <v>11000</v>
      </c>
      <c r="EB22" s="306">
        <f>IF($ND$21&lt;=EB2,1,0)*('PC-CT-NAP_Lanchonete'!$C15+'PC-CT-NAP_Lanchonete'!$C19)*$NB$21</f>
        <v>11000</v>
      </c>
      <c r="EC22" s="306">
        <f>IF($ND$21&lt;=EC2,1,0)*('PC-CT-NAP_Lanchonete'!$C15+'PC-CT-NAP_Lanchonete'!$C19)*$NB$21</f>
        <v>11000</v>
      </c>
      <c r="ED22" s="306">
        <f>IF($ND$21&lt;=ED2,1,0)*('PC-CT-NAP_Lanchonete'!$C15+'PC-CT-NAP_Lanchonete'!$C19)*$NB$21</f>
        <v>11000</v>
      </c>
      <c r="EE22" s="306">
        <f>IF($ND$21&lt;=EE2,1,0)*('PC-CT-NAP_Lanchonete'!$C15+'PC-CT-NAP_Lanchonete'!$C19)*$NB$21</f>
        <v>11000</v>
      </c>
      <c r="EF22" s="306">
        <f>IF($ND$21&lt;=EF2,1,0)*('PC-CT-NAP_Lanchonete'!$C15+'PC-CT-NAP_Lanchonete'!$C19)*$NB$21</f>
        <v>11000</v>
      </c>
      <c r="EG22" s="306">
        <f>IF($ND$21&lt;=EG2,1,0)*('PC-CT-NAP_Lanchonete'!$C15+'PC-CT-NAP_Lanchonete'!$C19)*$NB$21</f>
        <v>11000</v>
      </c>
      <c r="EH22" s="306">
        <f>IF($ND$21&lt;=EH2,1,0)*('PC-CT-NAP_Lanchonete'!$C15+'PC-CT-NAP_Lanchonete'!$C19)*$NB$21</f>
        <v>11000</v>
      </c>
      <c r="EI22" s="306">
        <f>IF($ND$21&lt;=EI2,1,0)*('PC-CT-NAP_Lanchonete'!$C15+'PC-CT-NAP_Lanchonete'!$C19)*$NB$21</f>
        <v>11000</v>
      </c>
      <c r="EJ22" s="306">
        <f>IF($ND$21&lt;=EJ2,1,0)*('PC-CT-NAP_Lanchonete'!$C15+'PC-CT-NAP_Lanchonete'!$C19)*$NB$21</f>
        <v>11000</v>
      </c>
      <c r="EK22" s="306">
        <f>IF($ND$21&lt;=EK2,1,0)*('PC-CT-NAP_Lanchonete'!$C15+'PC-CT-NAP_Lanchonete'!$C19)*$NB$21</f>
        <v>11000</v>
      </c>
      <c r="EL22" s="306">
        <f>IF($ND$21&lt;=EL2,1,0)*('PC-CT-NAP_Lanchonete'!$C15+'PC-CT-NAP_Lanchonete'!$C19)*$NB$21</f>
        <v>11000</v>
      </c>
      <c r="EM22" s="306">
        <f>IF($ND$21&lt;=EM2,1,0)*('PC-CT-NAP_Lanchonete'!$C15+'PC-CT-NAP_Lanchonete'!$C19)*$NB$21</f>
        <v>11000</v>
      </c>
      <c r="EN22" s="306">
        <f>IF($ND$21&lt;=EN2,1,0)*('PC-CT-NAP_Lanchonete'!$C15+'PC-CT-NAP_Lanchonete'!$C19)*$NB$21</f>
        <v>11000</v>
      </c>
      <c r="EO22" s="306">
        <f>IF($ND$21&lt;=EO2,1,0)*('PC-CT-NAP_Lanchonete'!$C15+'PC-CT-NAP_Lanchonete'!$C19)*$NB$21</f>
        <v>11000</v>
      </c>
      <c r="EP22" s="306">
        <f>IF($ND$21&lt;=EP2,1,0)*('PC-CT-NAP_Lanchonete'!$C15+'PC-CT-NAP_Lanchonete'!$C19)*$NB$21</f>
        <v>11000</v>
      </c>
      <c r="EQ22" s="306">
        <f>IF($ND$21&lt;=EQ2,1,0)*('PC-CT-NAP_Lanchonete'!$C15+'PC-CT-NAP_Lanchonete'!$C19)*$NB$21</f>
        <v>11000</v>
      </c>
      <c r="ER22" s="306">
        <f>IF($ND$21&lt;=ER2,1,0)*('PC-CT-NAP_Lanchonete'!$C15+'PC-CT-NAP_Lanchonete'!$C19)*$NB$21</f>
        <v>11000</v>
      </c>
      <c r="ES22" s="306">
        <f>IF($ND$21&lt;=ES2,1,0)*('PC-CT-NAP_Lanchonete'!$C15+'PC-CT-NAP_Lanchonete'!$C19)*$NB$21</f>
        <v>11000</v>
      </c>
      <c r="ET22" s="306">
        <f>IF($ND$21&lt;=ET2,1,0)*('PC-CT-NAP_Lanchonete'!$C15+'PC-CT-NAP_Lanchonete'!$C19)*$NB$21</f>
        <v>11000</v>
      </c>
      <c r="EU22" s="306">
        <f>IF($ND$21&lt;=EU2,1,0)*('PC-CT-NAP_Lanchonete'!$C15+'PC-CT-NAP_Lanchonete'!$C19)*$NB$21</f>
        <v>11000</v>
      </c>
      <c r="EV22" s="306">
        <f>IF($ND$21&lt;=EV2,1,0)*('PC-CT-NAP_Lanchonete'!$C15+'PC-CT-NAP_Lanchonete'!$C19)*$NB$21</f>
        <v>11000</v>
      </c>
      <c r="EW22" s="306">
        <f>IF($ND$21&lt;=EW2,1,0)*('PC-CT-NAP_Lanchonete'!$C15+'PC-CT-NAP_Lanchonete'!$C19)*$NB$21</f>
        <v>11000</v>
      </c>
      <c r="EX22" s="306">
        <f>IF($ND$21&lt;=EX2,1,0)*('PC-CT-NAP_Lanchonete'!$C15+'PC-CT-NAP_Lanchonete'!$C19)*$NB$21</f>
        <v>11000</v>
      </c>
      <c r="EY22" s="306">
        <f>IF($ND$21&lt;=EY2,1,0)*('PC-CT-NAP_Lanchonete'!$C15+'PC-CT-NAP_Lanchonete'!$C19)*$NB$21</f>
        <v>11000</v>
      </c>
      <c r="EZ22" s="306">
        <f>IF($ND$21&lt;=EZ2,1,0)*('PC-CT-NAP_Lanchonete'!$C15+'PC-CT-NAP_Lanchonete'!$C19)*$NB$21</f>
        <v>11000</v>
      </c>
      <c r="FA22" s="306">
        <f>IF($ND$21&lt;=FA2,1,0)*('PC-CT-NAP_Lanchonete'!$C15+'PC-CT-NAP_Lanchonete'!$C19)*$NB$21</f>
        <v>11000</v>
      </c>
      <c r="FB22" s="306">
        <f>IF($ND$21&lt;=FB2,1,0)*('PC-CT-NAP_Lanchonete'!$C15+'PC-CT-NAP_Lanchonete'!$C19)*$NB$21</f>
        <v>11000</v>
      </c>
      <c r="FC22" s="306">
        <f>IF($ND$21&lt;=FC2,1,0)*('PC-CT-NAP_Lanchonete'!$C15+'PC-CT-NAP_Lanchonete'!$C19)*$NB$21</f>
        <v>11000</v>
      </c>
      <c r="FD22" s="306">
        <f>IF($ND$21&lt;=FD2,1,0)*('PC-CT-NAP_Lanchonete'!$C15+'PC-CT-NAP_Lanchonete'!$C19)*$NB$21</f>
        <v>11000</v>
      </c>
      <c r="FE22" s="306">
        <f>IF($ND$21&lt;=FE2,1,0)*('PC-CT-NAP_Lanchonete'!$C15+'PC-CT-NAP_Lanchonete'!$C19)*$NB$21</f>
        <v>11000</v>
      </c>
      <c r="FF22" s="306">
        <f>IF($ND$21&lt;=FF2,1,0)*('PC-CT-NAP_Lanchonete'!$C15+'PC-CT-NAP_Lanchonete'!$C19)*$NB$21</f>
        <v>11000</v>
      </c>
      <c r="FG22" s="306">
        <f>IF($ND$21&lt;=FG2,1,0)*('PC-CT-NAP_Lanchonete'!$C15+'PC-CT-NAP_Lanchonete'!$C19)*$NB$21</f>
        <v>11000</v>
      </c>
      <c r="FH22" s="306">
        <f>IF($ND$21&lt;=FH2,1,0)*('PC-CT-NAP_Lanchonete'!$C15+'PC-CT-NAP_Lanchonete'!$C19)*$NB$21</f>
        <v>11000</v>
      </c>
      <c r="FI22" s="306">
        <f>IF($ND$21&lt;=FI2,1,0)*('PC-CT-NAP_Lanchonete'!$C15+'PC-CT-NAP_Lanchonete'!$C19)*$NB$21</f>
        <v>11000</v>
      </c>
      <c r="FJ22" s="306">
        <f>IF($ND$21&lt;=FJ2,1,0)*('PC-CT-NAP_Lanchonete'!$C15+'PC-CT-NAP_Lanchonete'!$C19)*$NB$21</f>
        <v>11000</v>
      </c>
      <c r="FK22" s="306">
        <f>IF($ND$21&lt;=FK2,1,0)*('PC-CT-NAP_Lanchonete'!$C15+'PC-CT-NAP_Lanchonete'!$C19)*$NB$21</f>
        <v>11000</v>
      </c>
      <c r="FL22" s="306">
        <f>IF($ND$21&lt;=FL2,1,0)*('PC-CT-NAP_Lanchonete'!$C15+'PC-CT-NAP_Lanchonete'!$C19)*$NB$21</f>
        <v>11000</v>
      </c>
      <c r="FM22" s="306">
        <f>IF($ND$21&lt;=FM2,1,0)*('PC-CT-NAP_Lanchonete'!$C15+'PC-CT-NAP_Lanchonete'!$C19)*$NB$21</f>
        <v>11000</v>
      </c>
      <c r="FN22" s="306">
        <f>IF($ND$21&lt;=FN2,1,0)*('PC-CT-NAP_Lanchonete'!$C15+'PC-CT-NAP_Lanchonete'!$C19)*$NB$21</f>
        <v>11000</v>
      </c>
      <c r="FO22" s="306">
        <f>IF($ND$21&lt;=FO2,1,0)*('PC-CT-NAP_Lanchonete'!$C15+'PC-CT-NAP_Lanchonete'!$C19)*$NB$21</f>
        <v>11000</v>
      </c>
      <c r="FP22" s="306">
        <f>IF($ND$21&lt;=FP2,1,0)*('PC-CT-NAP_Lanchonete'!$C15+'PC-CT-NAP_Lanchonete'!$C19)*$NB$21</f>
        <v>11000</v>
      </c>
      <c r="FQ22" s="306">
        <f>IF($ND$21&lt;=FQ2,1,0)*('PC-CT-NAP_Lanchonete'!$C15+'PC-CT-NAP_Lanchonete'!$C19)*$NB$21</f>
        <v>11000</v>
      </c>
      <c r="FR22" s="306">
        <f>IF($ND$21&lt;=FR2,1,0)*('PC-CT-NAP_Lanchonete'!$C15+'PC-CT-NAP_Lanchonete'!$C19)*$NB$21</f>
        <v>11000</v>
      </c>
      <c r="FS22" s="306">
        <f>IF($ND$21&lt;=FS2,1,0)*('PC-CT-NAP_Lanchonete'!$C15+'PC-CT-NAP_Lanchonete'!$C19)*$NB$21</f>
        <v>11000</v>
      </c>
      <c r="FT22" s="306">
        <f>IF($ND$21&lt;=FT2,1,0)*('PC-CT-NAP_Lanchonete'!$C15+'PC-CT-NAP_Lanchonete'!$C19)*$NB$21</f>
        <v>11000</v>
      </c>
      <c r="FU22" s="306">
        <f>IF($ND$21&lt;=FU2,1,0)*('PC-CT-NAP_Lanchonete'!$C15+'PC-CT-NAP_Lanchonete'!$C19)*$NB$21</f>
        <v>11000</v>
      </c>
      <c r="FV22" s="306">
        <f>IF($ND$21&lt;=FV2,1,0)*('PC-CT-NAP_Lanchonete'!$C15+'PC-CT-NAP_Lanchonete'!$C19)*$NB$21</f>
        <v>11000</v>
      </c>
      <c r="FW22" s="306">
        <f>IF($ND$21&lt;=FW2,1,0)*('PC-CT-NAP_Lanchonete'!$C15+'PC-CT-NAP_Lanchonete'!$C19)*$NB$21</f>
        <v>11000</v>
      </c>
      <c r="FX22" s="306">
        <f>IF($ND$21&lt;=FX2,1,0)*('PC-CT-NAP_Lanchonete'!$C15+'PC-CT-NAP_Lanchonete'!$C19)*$NB$21</f>
        <v>11000</v>
      </c>
      <c r="FY22" s="306">
        <f>IF($ND$21&lt;=FY2,1,0)*('PC-CT-NAP_Lanchonete'!$C15+'PC-CT-NAP_Lanchonete'!$C19)*$NB$21</f>
        <v>11000</v>
      </c>
      <c r="FZ22" s="306">
        <f>IF($ND$21&lt;=FZ2,1,0)*('PC-CT-NAP_Lanchonete'!$C15+'PC-CT-NAP_Lanchonete'!$C19)*$NB$21</f>
        <v>11000</v>
      </c>
      <c r="GA22" s="306">
        <f>IF($ND$21&lt;=GA2,1,0)*('PC-CT-NAP_Lanchonete'!$C15+'PC-CT-NAP_Lanchonete'!$C19)*$NB$21</f>
        <v>11000</v>
      </c>
      <c r="GB22" s="306">
        <f>IF($ND$21&lt;=GB2,1,0)*('PC-CT-NAP_Lanchonete'!$C15+'PC-CT-NAP_Lanchonete'!$C19)*$NB$21</f>
        <v>11000</v>
      </c>
      <c r="GC22" s="306">
        <f>IF($ND$21&lt;=GC2,1,0)*('PC-CT-NAP_Lanchonete'!$C15+'PC-CT-NAP_Lanchonete'!$C19)*$NB$21</f>
        <v>11000</v>
      </c>
      <c r="GD22" s="306">
        <f>IF($ND$21&lt;=GD2,1,0)*('PC-CT-NAP_Lanchonete'!$C15+'PC-CT-NAP_Lanchonete'!$C19)*$NB$21</f>
        <v>11000</v>
      </c>
      <c r="GE22" s="306">
        <f>IF($ND$21&lt;=GE2,1,0)*('PC-CT-NAP_Lanchonete'!$C15+'PC-CT-NAP_Lanchonete'!$C19)*$NB$21</f>
        <v>11000</v>
      </c>
      <c r="GF22" s="306">
        <f>IF($ND$21&lt;=GF2,1,0)*('PC-CT-NAP_Lanchonete'!$C15+'PC-CT-NAP_Lanchonete'!$C19)*$NB$21</f>
        <v>11000</v>
      </c>
      <c r="GG22" s="306">
        <f>IF($ND$21&lt;=GG2,1,0)*('PC-CT-NAP_Lanchonete'!$C15+'PC-CT-NAP_Lanchonete'!$C19)*$NB$21</f>
        <v>11000</v>
      </c>
      <c r="GH22" s="306">
        <f>IF($ND$21&lt;=GH2,1,0)*('PC-CT-NAP_Lanchonete'!$C15+'PC-CT-NAP_Lanchonete'!$C19)*$NB$21</f>
        <v>11000</v>
      </c>
      <c r="GI22" s="306">
        <f>IF($ND$21&lt;=GI2,1,0)*('PC-CT-NAP_Lanchonete'!$C15+'PC-CT-NAP_Lanchonete'!$C19)*$NB$21</f>
        <v>11000</v>
      </c>
      <c r="GJ22" s="306">
        <f>IF($ND$21&lt;=GJ2,1,0)*('PC-CT-NAP_Lanchonete'!$C15+'PC-CT-NAP_Lanchonete'!$C19)*$NB$21</f>
        <v>11000</v>
      </c>
      <c r="GK22" s="306">
        <f>IF($ND$21&lt;=GK2,1,0)*('PC-CT-NAP_Lanchonete'!$C15+'PC-CT-NAP_Lanchonete'!$C19)*$NB$21</f>
        <v>11000</v>
      </c>
      <c r="GL22" s="306">
        <f>IF($ND$21&lt;=GL2,1,0)*('PC-CT-NAP_Lanchonete'!$C15+'PC-CT-NAP_Lanchonete'!$C19)*$NB$21</f>
        <v>11000</v>
      </c>
      <c r="GM22" s="306">
        <f>IF($ND$21&lt;=GM2,1,0)*('PC-CT-NAP_Lanchonete'!$C15+'PC-CT-NAP_Lanchonete'!$C19)*$NB$21</f>
        <v>11000</v>
      </c>
      <c r="GN22" s="306">
        <f>IF($ND$21&lt;=GN2,1,0)*('PC-CT-NAP_Lanchonete'!$C15+'PC-CT-NAP_Lanchonete'!$C19)*$NB$21</f>
        <v>11000</v>
      </c>
      <c r="GO22" s="306">
        <f>IF($ND$21&lt;=GO2,1,0)*('PC-CT-NAP_Lanchonete'!$C15+'PC-CT-NAP_Lanchonete'!$C19)*$NB$21</f>
        <v>11000</v>
      </c>
      <c r="GP22" s="306">
        <f>IF($ND$21&lt;=GP2,1,0)*('PC-CT-NAP_Lanchonete'!$C15+'PC-CT-NAP_Lanchonete'!$C19)*$NB$21</f>
        <v>11000</v>
      </c>
      <c r="GQ22" s="306">
        <f>IF($ND$21&lt;=GQ2,1,0)*('PC-CT-NAP_Lanchonete'!$C15+'PC-CT-NAP_Lanchonete'!$C19)*$NB$21</f>
        <v>11000</v>
      </c>
      <c r="GR22" s="306">
        <f>IF($ND$21&lt;=GR2,1,0)*('PC-CT-NAP_Lanchonete'!$C15+'PC-CT-NAP_Lanchonete'!$C19)*$NB$21</f>
        <v>11000</v>
      </c>
      <c r="GS22" s="306">
        <f>IF($ND$21&lt;=GS2,1,0)*('PC-CT-NAP_Lanchonete'!$C15+'PC-CT-NAP_Lanchonete'!$C19)*$NB$21</f>
        <v>11000</v>
      </c>
      <c r="GT22" s="306">
        <f>IF($ND$21&lt;=GT2,1,0)*('PC-CT-NAP_Lanchonete'!$C15+'PC-CT-NAP_Lanchonete'!$C19)*$NB$21</f>
        <v>11000</v>
      </c>
      <c r="GU22" s="306">
        <f>IF($ND$21&lt;=GU2,1,0)*('PC-CT-NAP_Lanchonete'!$C15+'PC-CT-NAP_Lanchonete'!$C19)*$NB$21</f>
        <v>11000</v>
      </c>
      <c r="GV22" s="306">
        <f>IF($ND$21&lt;=GV2,1,0)*('PC-CT-NAP_Lanchonete'!$C15+'PC-CT-NAP_Lanchonete'!$C19)*$NB$21</f>
        <v>11000</v>
      </c>
      <c r="GW22" s="306">
        <f>IF($ND$21&lt;=GW2,1,0)*('PC-CT-NAP_Lanchonete'!$C15+'PC-CT-NAP_Lanchonete'!$C19)*$NB$21</f>
        <v>11000</v>
      </c>
      <c r="GX22" s="306">
        <f>IF($ND$21&lt;=GX2,1,0)*('PC-CT-NAP_Lanchonete'!$C15+'PC-CT-NAP_Lanchonete'!$C19)*$NB$21</f>
        <v>11000</v>
      </c>
      <c r="GY22" s="306">
        <f>IF($ND$21&lt;=GY2,1,0)*('PC-CT-NAP_Lanchonete'!$C15+'PC-CT-NAP_Lanchonete'!$C19)*$NB$21</f>
        <v>11000</v>
      </c>
      <c r="GZ22" s="306">
        <f>IF($ND$21&lt;=GZ2,1,0)*('PC-CT-NAP_Lanchonete'!$C15+'PC-CT-NAP_Lanchonete'!$C19)*$NB$21</f>
        <v>11000</v>
      </c>
      <c r="HA22" s="306">
        <f>IF($ND$21&lt;=HA2,1,0)*('PC-CT-NAP_Lanchonete'!$C15+'PC-CT-NAP_Lanchonete'!$C19)*$NB$21</f>
        <v>11000</v>
      </c>
      <c r="HB22" s="306">
        <f>IF($ND$21&lt;=HB2,1,0)*('PC-CT-NAP_Lanchonete'!$C15+'PC-CT-NAP_Lanchonete'!$C19)*$NB$21</f>
        <v>11000</v>
      </c>
      <c r="HC22" s="306">
        <f>IF($ND$21&lt;=HC2,1,0)*('PC-CT-NAP_Lanchonete'!$C15+'PC-CT-NAP_Lanchonete'!$C19)*$NB$21</f>
        <v>11000</v>
      </c>
      <c r="HD22" s="306">
        <f>IF($ND$21&lt;=HD2,1,0)*('PC-CT-NAP_Lanchonete'!$C15+'PC-CT-NAP_Lanchonete'!$C19)*$NB$21</f>
        <v>11000</v>
      </c>
      <c r="HE22" s="306">
        <f>IF($ND$21&lt;=HE2,1,0)*('PC-CT-NAP_Lanchonete'!$C15+'PC-CT-NAP_Lanchonete'!$C19)*$NB$21</f>
        <v>11000</v>
      </c>
      <c r="HF22" s="306">
        <f>IF($ND$21&lt;=HF2,1,0)*('PC-CT-NAP_Lanchonete'!$C15+'PC-CT-NAP_Lanchonete'!$C19)*$NB$21</f>
        <v>11000</v>
      </c>
      <c r="HG22" s="306">
        <f>IF($ND$21&lt;=HG2,1,0)*('PC-CT-NAP_Lanchonete'!$C15+'PC-CT-NAP_Lanchonete'!$C19)*$NB$21</f>
        <v>11000</v>
      </c>
      <c r="HH22" s="306">
        <f>IF($ND$21&lt;=HH2,1,0)*('PC-CT-NAP_Lanchonete'!$C15+'PC-CT-NAP_Lanchonete'!$C19)*$NB$21</f>
        <v>11000</v>
      </c>
      <c r="HI22" s="306">
        <f>IF($ND$21&lt;=HI2,1,0)*('PC-CT-NAP_Lanchonete'!$C15+'PC-CT-NAP_Lanchonete'!$C19)*$NB$21</f>
        <v>11000</v>
      </c>
      <c r="HJ22" s="306">
        <f>IF($ND$21&lt;=HJ2,1,0)*('PC-CT-NAP_Lanchonete'!$C15+'PC-CT-NAP_Lanchonete'!$C19)*$NB$21</f>
        <v>11000</v>
      </c>
      <c r="HK22" s="306">
        <f>IF($ND$21&lt;=HK2,1,0)*('PC-CT-NAP_Lanchonete'!$C15+'PC-CT-NAP_Lanchonete'!$C19)*$NB$21</f>
        <v>11000</v>
      </c>
      <c r="HL22" s="306">
        <f>IF($ND$21&lt;=HL2,1,0)*('PC-CT-NAP_Lanchonete'!$C15+'PC-CT-NAP_Lanchonete'!$C19)*$NB$21</f>
        <v>11000</v>
      </c>
      <c r="HM22" s="306">
        <f>IF($ND$21&lt;=HM2,1,0)*('PC-CT-NAP_Lanchonete'!$C15+'PC-CT-NAP_Lanchonete'!$C19)*$NB$21</f>
        <v>11000</v>
      </c>
      <c r="HN22" s="306">
        <f>IF($ND$21&lt;=HN2,1,0)*('PC-CT-NAP_Lanchonete'!$C15+'PC-CT-NAP_Lanchonete'!$C19)*$NB$21</f>
        <v>11000</v>
      </c>
      <c r="HO22" s="306">
        <f>IF($ND$21&lt;=HO2,1,0)*('PC-CT-NAP_Lanchonete'!$C15+'PC-CT-NAP_Lanchonete'!$C19)*$NB$21</f>
        <v>11000</v>
      </c>
      <c r="HP22" s="306">
        <f>IF($ND$21&lt;=HP2,1,0)*('PC-CT-NAP_Lanchonete'!$C15+'PC-CT-NAP_Lanchonete'!$C19)*$NB$21</f>
        <v>11000</v>
      </c>
      <c r="HQ22" s="306">
        <f>IF($ND$21&lt;=HQ2,1,0)*('PC-CT-NAP_Lanchonete'!$C15+'PC-CT-NAP_Lanchonete'!$C19)*$NB$21</f>
        <v>11000</v>
      </c>
      <c r="HR22" s="306">
        <f>IF($ND$21&lt;=HR2,1,0)*('PC-CT-NAP_Lanchonete'!$C15+'PC-CT-NAP_Lanchonete'!$C19)*$NB$21</f>
        <v>11000</v>
      </c>
      <c r="HS22" s="306">
        <f>IF($ND$21&lt;=HS2,1,0)*('PC-CT-NAP_Lanchonete'!$C15+'PC-CT-NAP_Lanchonete'!$C19)*$NB$21</f>
        <v>11000</v>
      </c>
      <c r="HT22" s="306">
        <f>IF($ND$21&lt;=HT2,1,0)*('PC-CT-NAP_Lanchonete'!$C15+'PC-CT-NAP_Lanchonete'!$C19)*$NB$21</f>
        <v>11000</v>
      </c>
      <c r="HU22" s="306">
        <f>IF($ND$21&lt;=HU2,1,0)*('PC-CT-NAP_Lanchonete'!$C15+'PC-CT-NAP_Lanchonete'!$C19)*$NB$21</f>
        <v>11000</v>
      </c>
      <c r="HV22" s="306">
        <f>IF($ND$21&lt;=HV2,1,0)*('PC-CT-NAP_Lanchonete'!$C15+'PC-CT-NAP_Lanchonete'!$C19)*$NB$21</f>
        <v>11000</v>
      </c>
      <c r="HW22" s="306">
        <f>IF($ND$21&lt;=HW2,1,0)*('PC-CT-NAP_Lanchonete'!$C15+'PC-CT-NAP_Lanchonete'!$C19)*$NB$21</f>
        <v>11000</v>
      </c>
      <c r="HX22" s="306">
        <f>IF($ND$21&lt;=HX2,1,0)*('PC-CT-NAP_Lanchonete'!$C15+'PC-CT-NAP_Lanchonete'!$C19)*$NB$21</f>
        <v>11000</v>
      </c>
      <c r="HY22" s="306">
        <f>IF($ND$21&lt;=HY2,1,0)*('PC-CT-NAP_Lanchonete'!$C15+'PC-CT-NAP_Lanchonete'!$C19)*$NB$21</f>
        <v>11000</v>
      </c>
      <c r="HZ22" s="306">
        <f>IF($ND$21&lt;=HZ2,1,0)*('PC-CT-NAP_Lanchonete'!$C15+'PC-CT-NAP_Lanchonete'!$C19)*$NB$21</f>
        <v>11000</v>
      </c>
      <c r="IA22" s="306">
        <f>IF($ND$21&lt;=IA2,1,0)*('PC-CT-NAP_Lanchonete'!$C15+'PC-CT-NAP_Lanchonete'!$C19)*$NB$21</f>
        <v>11000</v>
      </c>
      <c r="IB22" s="306">
        <f>IF($ND$21&lt;=IB2,1,0)*('PC-CT-NAP_Lanchonete'!$C15+'PC-CT-NAP_Lanchonete'!$C19)*$NB$21</f>
        <v>11000</v>
      </c>
      <c r="IC22" s="306">
        <f>IF($ND$21&lt;=IC2,1,0)*('PC-CT-NAP_Lanchonete'!$C15+'PC-CT-NAP_Lanchonete'!$C19)*$NB$21</f>
        <v>11000</v>
      </c>
      <c r="ID22" s="306">
        <f>IF($ND$21&lt;=ID2,1,0)*('PC-CT-NAP_Lanchonete'!$C15+'PC-CT-NAP_Lanchonete'!$C19)*$NB$21</f>
        <v>11000</v>
      </c>
      <c r="IE22" s="306">
        <f>IF($ND$21&lt;=IE2,1,0)*('PC-CT-NAP_Lanchonete'!$C15+'PC-CT-NAP_Lanchonete'!$C19)*$NB$21</f>
        <v>11000</v>
      </c>
      <c r="IF22" s="306">
        <f>IF($ND$21&lt;=IF2,1,0)*('PC-CT-NAP_Lanchonete'!$C15+'PC-CT-NAP_Lanchonete'!$C19)*$NB$21</f>
        <v>11000</v>
      </c>
      <c r="IG22" s="306">
        <f>IF($ND$21&lt;=IG2,1,0)*('PC-CT-NAP_Lanchonete'!$C15+'PC-CT-NAP_Lanchonete'!$C19)*$NB$21</f>
        <v>11000</v>
      </c>
      <c r="IH22" s="306">
        <f>IF($ND$21&lt;=IH2,1,0)*('PC-CT-NAP_Lanchonete'!$C15+'PC-CT-NAP_Lanchonete'!$C19)*$NB$21</f>
        <v>11000</v>
      </c>
      <c r="II22" s="306">
        <f>IF($ND$21&lt;=II2,1,0)*('PC-CT-NAP_Lanchonete'!$C15+'PC-CT-NAP_Lanchonete'!$C19)*$NB$21</f>
        <v>11000</v>
      </c>
      <c r="IJ22" s="306">
        <f>IF($ND$21&lt;=IJ2,1,0)*('PC-CT-NAP_Lanchonete'!$C15+'PC-CT-NAP_Lanchonete'!$C19)*$NB$21</f>
        <v>11000</v>
      </c>
      <c r="IK22" s="306">
        <f>IF($ND$21&lt;=IK2,1,0)*('PC-CT-NAP_Lanchonete'!$C15+'PC-CT-NAP_Lanchonete'!$C19)*$NB$21</f>
        <v>11000</v>
      </c>
      <c r="IL22" s="306">
        <f>IF($ND$21&lt;=IL2,1,0)*('PC-CT-NAP_Lanchonete'!$C15+'PC-CT-NAP_Lanchonete'!$C19)*$NB$21</f>
        <v>11000</v>
      </c>
      <c r="IM22" s="306">
        <f>IF($ND$21&lt;=IM2,1,0)*('PC-CT-NAP_Lanchonete'!$C15+'PC-CT-NAP_Lanchonete'!$C19)*$NB$21</f>
        <v>11000</v>
      </c>
      <c r="IN22" s="306">
        <f>IF($ND$21&lt;=IN2,1,0)*('PC-CT-NAP_Lanchonete'!$C15+'PC-CT-NAP_Lanchonete'!$C19)*$NB$21</f>
        <v>11000</v>
      </c>
      <c r="IO22" s="306">
        <f>IF($ND$21&lt;=IO2,1,0)*('PC-CT-NAP_Lanchonete'!$C15+'PC-CT-NAP_Lanchonete'!$C19)*$NB$21</f>
        <v>11000</v>
      </c>
      <c r="IP22" s="306">
        <f>IF($ND$21&lt;=IP2,1,0)*('PC-CT-NAP_Lanchonete'!$C15+'PC-CT-NAP_Lanchonete'!$C19)*$NB$21</f>
        <v>11000</v>
      </c>
      <c r="IQ22" s="306">
        <f>IF($ND$21&lt;=IQ2,1,0)*('PC-CT-NAP_Lanchonete'!$C15+'PC-CT-NAP_Lanchonete'!$C19)*$NB$21</f>
        <v>11000</v>
      </c>
      <c r="IR22" s="306">
        <f>IF($ND$21&lt;=IR2,1,0)*('PC-CT-NAP_Lanchonete'!$C15+'PC-CT-NAP_Lanchonete'!$C19)*$NB$21</f>
        <v>11000</v>
      </c>
      <c r="IS22" s="306">
        <f>IF($ND$21&lt;=IS2,1,0)*('PC-CT-NAP_Lanchonete'!$C15+'PC-CT-NAP_Lanchonete'!$C19)*$NB$21</f>
        <v>11000</v>
      </c>
      <c r="IT22" s="306">
        <f>IF($ND$21&lt;=IT2,1,0)*('PC-CT-NAP_Lanchonete'!$C15+'PC-CT-NAP_Lanchonete'!$C19)*$NB$21</f>
        <v>11000</v>
      </c>
      <c r="IU22" s="306">
        <f>IF($ND$21&lt;=IU2,1,0)*('PC-CT-NAP_Lanchonete'!$C15+'PC-CT-NAP_Lanchonete'!$C19)*$NB$21</f>
        <v>11000</v>
      </c>
      <c r="IV22" s="306">
        <f>IF($ND$21&lt;=IV2,1,0)*('PC-CT-NAP_Lanchonete'!$C15+'PC-CT-NAP_Lanchonete'!$C19)*$NB$21</f>
        <v>11000</v>
      </c>
      <c r="IW22" s="306">
        <f>IF($ND$21&lt;=IW2,1,0)*('PC-CT-NAP_Lanchonete'!$C15+'PC-CT-NAP_Lanchonete'!$C19)*$NB$21</f>
        <v>11000</v>
      </c>
      <c r="IX22" s="306">
        <f>IF($ND$21&lt;=IX2,1,0)*('PC-CT-NAP_Lanchonete'!$C15+'PC-CT-NAP_Lanchonete'!$C19)*$NB$21</f>
        <v>11000</v>
      </c>
      <c r="IY22" s="306">
        <f>IF($ND$21&lt;=IY2,1,0)*('PC-CT-NAP_Lanchonete'!$C15+'PC-CT-NAP_Lanchonete'!$C19)*$NB$21</f>
        <v>11000</v>
      </c>
      <c r="IZ22" s="306">
        <f>IF($ND$21&lt;=IZ2,1,0)*('PC-CT-NAP_Lanchonete'!$C15+'PC-CT-NAP_Lanchonete'!$C19)*$NB$21</f>
        <v>11000</v>
      </c>
      <c r="JA22" s="306">
        <f>IF($ND$21&lt;=JA2,1,0)*('PC-CT-NAP_Lanchonete'!$C15+'PC-CT-NAP_Lanchonete'!$C19)*$NB$21</f>
        <v>11000</v>
      </c>
      <c r="JB22" s="306">
        <f>IF($ND$21&lt;=JB2,1,0)*('PC-CT-NAP_Lanchonete'!$C15+'PC-CT-NAP_Lanchonete'!$C19)*$NB$21</f>
        <v>11000</v>
      </c>
      <c r="JC22" s="306">
        <f>IF($ND$21&lt;=JC2,1,0)*('PC-CT-NAP_Lanchonete'!$C15+'PC-CT-NAP_Lanchonete'!$C19)*$NB$21</f>
        <v>11000</v>
      </c>
      <c r="JD22" s="306">
        <f>IF($ND$21&lt;=JD2,1,0)*('PC-CT-NAP_Lanchonete'!$C15+'PC-CT-NAP_Lanchonete'!$C19)*$NB$21</f>
        <v>11000</v>
      </c>
      <c r="JE22" s="306">
        <f>IF($ND$21&lt;=JE2,1,0)*('PC-CT-NAP_Lanchonete'!$C15+'PC-CT-NAP_Lanchonete'!$C19)*$NB$21</f>
        <v>11000</v>
      </c>
      <c r="JF22" s="306">
        <f>IF($ND$21&lt;=JF2,1,0)*('PC-CT-NAP_Lanchonete'!$C15+'PC-CT-NAP_Lanchonete'!$C19)*$NB$21</f>
        <v>11000</v>
      </c>
      <c r="JG22" s="306">
        <f>IF($ND$21&lt;=JG2,1,0)*('PC-CT-NAP_Lanchonete'!$C15+'PC-CT-NAP_Lanchonete'!$C19)*$NB$21</f>
        <v>11000</v>
      </c>
      <c r="JH22" s="306">
        <f>IF($ND$21&lt;=JH2,1,0)*('PC-CT-NAP_Lanchonete'!$C15+'PC-CT-NAP_Lanchonete'!$C19)*$NB$21</f>
        <v>11000</v>
      </c>
      <c r="JI22" s="306">
        <f>IF($ND$21&lt;=JI2,1,0)*('PC-CT-NAP_Lanchonete'!$C15+'PC-CT-NAP_Lanchonete'!$C19)*$NB$21</f>
        <v>11000</v>
      </c>
      <c r="JJ22" s="306">
        <f>IF($ND$21&lt;=JJ2,1,0)*('PC-CT-NAP_Lanchonete'!$C15+'PC-CT-NAP_Lanchonete'!$C19)*$NB$21</f>
        <v>11000</v>
      </c>
      <c r="JK22" s="306">
        <f>IF($ND$21&lt;=JK2,1,0)*('PC-CT-NAP_Lanchonete'!$C15+'PC-CT-NAP_Lanchonete'!$C19)*$NB$21</f>
        <v>11000</v>
      </c>
      <c r="JL22" s="306">
        <f>IF($ND$21&lt;=JL2,1,0)*('PC-CT-NAP_Lanchonete'!$C15+'PC-CT-NAP_Lanchonete'!$C19)*$NB$21</f>
        <v>11000</v>
      </c>
      <c r="JM22" s="306">
        <f>IF($ND$21&lt;=JM2,1,0)*('PC-CT-NAP_Lanchonete'!$C15+'PC-CT-NAP_Lanchonete'!$C19)*$NB$21</f>
        <v>11000</v>
      </c>
      <c r="JN22" s="306">
        <f>IF($ND$21&lt;=JN2,1,0)*('PC-CT-NAP_Lanchonete'!$C15+'PC-CT-NAP_Lanchonete'!$C19)*$NB$21</f>
        <v>11000</v>
      </c>
      <c r="JO22" s="306">
        <f>IF($ND$21&lt;=JO2,1,0)*('PC-CT-NAP_Lanchonete'!$C15+'PC-CT-NAP_Lanchonete'!$C19)*$NB$21</f>
        <v>11000</v>
      </c>
      <c r="JP22" s="306">
        <f>IF($ND$21&lt;=JP2,1,0)*('PC-CT-NAP_Lanchonete'!$C15+'PC-CT-NAP_Lanchonete'!$C19)*$NB$21</f>
        <v>11000</v>
      </c>
      <c r="JQ22" s="306">
        <f>IF($ND$21&lt;=JQ2,1,0)*('PC-CT-NAP_Lanchonete'!$C15+'PC-CT-NAP_Lanchonete'!$C19)*$NB$21</f>
        <v>11000</v>
      </c>
      <c r="JR22" s="306">
        <f>IF($ND$21&lt;=JR2,1,0)*('PC-CT-NAP_Lanchonete'!$C15+'PC-CT-NAP_Lanchonete'!$C19)*$NB$21</f>
        <v>11000</v>
      </c>
      <c r="JS22" s="306">
        <f>IF($ND$21&lt;=JS2,1,0)*('PC-CT-NAP_Lanchonete'!$C15+'PC-CT-NAP_Lanchonete'!$C19)*$NB$21</f>
        <v>11000</v>
      </c>
      <c r="JT22" s="306">
        <f>IF($ND$21&lt;=JT2,1,0)*('PC-CT-NAP_Lanchonete'!$C15+'PC-CT-NAP_Lanchonete'!$C19)*$NB$21</f>
        <v>11000</v>
      </c>
      <c r="JU22" s="306">
        <f>IF($ND$21&lt;=JU2,1,0)*('PC-CT-NAP_Lanchonete'!$C15+'PC-CT-NAP_Lanchonete'!$C19)*$NB$21</f>
        <v>11000</v>
      </c>
      <c r="JV22" s="306">
        <f>IF($ND$21&lt;=JV2,1,0)*('PC-CT-NAP_Lanchonete'!$C15+'PC-CT-NAP_Lanchonete'!$C19)*$NB$21</f>
        <v>11000</v>
      </c>
      <c r="JW22" s="306">
        <f>IF($ND$21&lt;=JW2,1,0)*('PC-CT-NAP_Lanchonete'!$C15+'PC-CT-NAP_Lanchonete'!$C19)*$NB$21</f>
        <v>11000</v>
      </c>
      <c r="JX22" s="306">
        <f>IF($ND$21&lt;=JX2,1,0)*('PC-CT-NAP_Lanchonete'!$C15+'PC-CT-NAP_Lanchonete'!$C19)*$NB$21</f>
        <v>11000</v>
      </c>
      <c r="JY22" s="306">
        <f>IF($ND$21&lt;=JY2,1,0)*('PC-CT-NAP_Lanchonete'!$C15+'PC-CT-NAP_Lanchonete'!$C19)*$NB$21</f>
        <v>11000</v>
      </c>
      <c r="JZ22" s="306">
        <f>IF($ND$21&lt;=JZ2,1,0)*('PC-CT-NAP_Lanchonete'!$C15+'PC-CT-NAP_Lanchonete'!$C19)*$NB$21</f>
        <v>11000</v>
      </c>
      <c r="KA22" s="306">
        <f>IF($ND$21&lt;=KA2,1,0)*('PC-CT-NAP_Lanchonete'!$C15+'PC-CT-NAP_Lanchonete'!$C19)*$NB$21</f>
        <v>11000</v>
      </c>
      <c r="KB22" s="306">
        <f>IF($ND$21&lt;=KB2,1,0)*('PC-CT-NAP_Lanchonete'!$C15+'PC-CT-NAP_Lanchonete'!$C19)*$NB$21</f>
        <v>11000</v>
      </c>
      <c r="KC22" s="306">
        <f>IF($ND$21&lt;=KC2,1,0)*('PC-CT-NAP_Lanchonete'!$C15+'PC-CT-NAP_Lanchonete'!$C19)*$NB$21</f>
        <v>11000</v>
      </c>
      <c r="KD22" s="306">
        <f>IF($ND$21&lt;=KD2,1,0)*('PC-CT-NAP_Lanchonete'!$C15+'PC-CT-NAP_Lanchonete'!$C19)*$NB$21</f>
        <v>11000</v>
      </c>
      <c r="KE22" s="306">
        <f>IF($ND$21&lt;=KE2,1,0)*('PC-CT-NAP_Lanchonete'!$C15+'PC-CT-NAP_Lanchonete'!$C19)*$NB$21</f>
        <v>11000</v>
      </c>
      <c r="KF22" s="306">
        <f>IF($ND$21&lt;=KF2,1,0)*('PC-CT-NAP_Lanchonete'!$C15+'PC-CT-NAP_Lanchonete'!$C19)*$NB$21</f>
        <v>11000</v>
      </c>
      <c r="KG22" s="306">
        <f>IF($ND$21&lt;=KG2,1,0)*('PC-CT-NAP_Lanchonete'!$C15+'PC-CT-NAP_Lanchonete'!$C19)*$NB$21</f>
        <v>11000</v>
      </c>
      <c r="KH22" s="306">
        <f>IF($ND$21&lt;=KH2,1,0)*('PC-CT-NAP_Lanchonete'!$C15+'PC-CT-NAP_Lanchonete'!$C19)*$NB$21</f>
        <v>11000</v>
      </c>
      <c r="KI22" s="306">
        <f>IF($ND$21&lt;=KI2,1,0)*('PC-CT-NAP_Lanchonete'!$C15+'PC-CT-NAP_Lanchonete'!$C19)*$NB$21</f>
        <v>11000</v>
      </c>
      <c r="KJ22" s="306">
        <f>IF($ND$21&lt;=KJ2,1,0)*('PC-CT-NAP_Lanchonete'!$C15+'PC-CT-NAP_Lanchonete'!$C19)*$NB$21</f>
        <v>11000</v>
      </c>
      <c r="KK22" s="306">
        <f>IF($ND$21&lt;=KK2,1,0)*('PC-CT-NAP_Lanchonete'!$C15+'PC-CT-NAP_Lanchonete'!$C19)*$NB$21</f>
        <v>11000</v>
      </c>
      <c r="KL22" s="306">
        <f>IF($ND$21&lt;=KL2,1,0)*('PC-CT-NAP_Lanchonete'!$C15+'PC-CT-NAP_Lanchonete'!$C19)*$NB$21</f>
        <v>11000</v>
      </c>
      <c r="KM22" s="306">
        <f>IF($ND$21&lt;=KM2,1,0)*('PC-CT-NAP_Lanchonete'!$C15+'PC-CT-NAP_Lanchonete'!$C19)*$NB$21</f>
        <v>11000</v>
      </c>
      <c r="KN22" s="306">
        <f>IF($ND$21&lt;=KN2,1,0)*('PC-CT-NAP_Lanchonete'!$C15+'PC-CT-NAP_Lanchonete'!$C19)*$NB$21</f>
        <v>11000</v>
      </c>
      <c r="KO22" s="306">
        <f>IF($ND$21&lt;=KO2,1,0)*('PC-CT-NAP_Lanchonete'!$C15+'PC-CT-NAP_Lanchonete'!$C19)*$NB$21</f>
        <v>11000</v>
      </c>
      <c r="KP22" s="306">
        <f>IF($ND$21&lt;=KP2,1,0)*('PC-CT-NAP_Lanchonete'!$C15+'PC-CT-NAP_Lanchonete'!$C19)*$NB$21</f>
        <v>11000</v>
      </c>
      <c r="KQ22" s="306">
        <f>IF($ND$21&lt;=KQ2,1,0)*('PC-CT-NAP_Lanchonete'!$C15+'PC-CT-NAP_Lanchonete'!$C19)*$NB$21</f>
        <v>11000</v>
      </c>
      <c r="KR22" s="306">
        <f>IF($ND$21&lt;=KR2,1,0)*('PC-CT-NAP_Lanchonete'!$C15+'PC-CT-NAP_Lanchonete'!$C19)*$NB$21</f>
        <v>11000</v>
      </c>
      <c r="KS22" s="306">
        <f>IF($ND$21&lt;=KS2,1,0)*('PC-CT-NAP_Lanchonete'!$C15+'PC-CT-NAP_Lanchonete'!$C19)*$NB$21</f>
        <v>11000</v>
      </c>
      <c r="KT22" s="306">
        <f>IF($ND$21&lt;=KT2,1,0)*('PC-CT-NAP_Lanchonete'!$C15+'PC-CT-NAP_Lanchonete'!$C19)*$NB$21</f>
        <v>11000</v>
      </c>
      <c r="KU22" s="306">
        <f>IF($ND$21&lt;=KU2,1,0)*('PC-CT-NAP_Lanchonete'!$C15+'PC-CT-NAP_Lanchonete'!$C19)*$NB$21</f>
        <v>11000</v>
      </c>
      <c r="KV22" s="306">
        <f>IF($ND$21&lt;=KV2,1,0)*('PC-CT-NAP_Lanchonete'!$C15+'PC-CT-NAP_Lanchonete'!$C19)*$NB$21</f>
        <v>11000</v>
      </c>
      <c r="KW22" s="306">
        <f>IF($ND$21&lt;=KW2,1,0)*('PC-CT-NAP_Lanchonete'!$C15+'PC-CT-NAP_Lanchonete'!$C19)*$NB$21</f>
        <v>11000</v>
      </c>
      <c r="KX22" s="306">
        <f>IF($ND$21&lt;=KX2,1,0)*('PC-CT-NAP_Lanchonete'!$C15+'PC-CT-NAP_Lanchonete'!$C19)*$NB$21</f>
        <v>11000</v>
      </c>
      <c r="KY22" s="306">
        <f>IF($ND$21&lt;=KY2,1,0)*('PC-CT-NAP_Lanchonete'!$C15+'PC-CT-NAP_Lanchonete'!$C19)*$NB$21</f>
        <v>11000</v>
      </c>
      <c r="KZ22" s="306">
        <f>IF($ND$21&lt;=KZ2,1,0)*('PC-CT-NAP_Lanchonete'!$C15+'PC-CT-NAP_Lanchonete'!$C19)*$NB$21</f>
        <v>11000</v>
      </c>
      <c r="LA22" s="306">
        <f>IF($ND$21&lt;=LA2,1,0)*('PC-CT-NAP_Lanchonete'!$C15+'PC-CT-NAP_Lanchonete'!$C19)*$NB$21</f>
        <v>11000</v>
      </c>
      <c r="LB22" s="306">
        <f>IF($ND$21&lt;=LB2,1,0)*('PC-CT-NAP_Lanchonete'!$C15+'PC-CT-NAP_Lanchonete'!$C19)*$NB$21</f>
        <v>11000</v>
      </c>
      <c r="LC22" s="306">
        <f>IF($ND$21&lt;=LC2,1,0)*('PC-CT-NAP_Lanchonete'!$C15+'PC-CT-NAP_Lanchonete'!$C19)*$NB$21</f>
        <v>11000</v>
      </c>
      <c r="LD22" s="306">
        <f>IF($ND$21&lt;=LD2,1,0)*('PC-CT-NAP_Lanchonete'!$C15+'PC-CT-NAP_Lanchonete'!$C19)*$NB$21</f>
        <v>11000</v>
      </c>
      <c r="LE22" s="306">
        <f>IF($ND$21&lt;=LE2,1,0)*('PC-CT-NAP_Lanchonete'!$C15+'PC-CT-NAP_Lanchonete'!$C19)*$NB$21</f>
        <v>11000</v>
      </c>
      <c r="LF22" s="306">
        <f>IF($ND$21&lt;=LF2,1,0)*('PC-CT-NAP_Lanchonete'!$C15+'PC-CT-NAP_Lanchonete'!$C19)*$NB$21</f>
        <v>11000</v>
      </c>
      <c r="LG22" s="306">
        <f>IF($ND$21&lt;=LG2,1,0)*('PC-CT-NAP_Lanchonete'!$C15+'PC-CT-NAP_Lanchonete'!$C19)*$NB$21</f>
        <v>11000</v>
      </c>
      <c r="LH22" s="306">
        <f>IF($ND$21&lt;=LH2,1,0)*('PC-CT-NAP_Lanchonete'!$C15+'PC-CT-NAP_Lanchonete'!$C19)*$NB$21</f>
        <v>11000</v>
      </c>
      <c r="LI22" s="306">
        <f>IF($ND$21&lt;=LI2,1,0)*('PC-CT-NAP_Lanchonete'!$C15+'PC-CT-NAP_Lanchonete'!$C19)*$NB$21</f>
        <v>11000</v>
      </c>
      <c r="LJ22" s="306">
        <f>IF($ND$21&lt;=LJ2,1,0)*('PC-CT-NAP_Lanchonete'!$C15+'PC-CT-NAP_Lanchonete'!$C19)*$NB$21</f>
        <v>11000</v>
      </c>
      <c r="LK22" s="306">
        <f>IF($ND$21&lt;=LK2,1,0)*('PC-CT-NAP_Lanchonete'!$C15+'PC-CT-NAP_Lanchonete'!$C19)*$NB$21</f>
        <v>11000</v>
      </c>
      <c r="LL22" s="306">
        <f>IF($ND$21&lt;=LL2,1,0)*('PC-CT-NAP_Lanchonete'!$C15+'PC-CT-NAP_Lanchonete'!$C19)*$NB$21</f>
        <v>11000</v>
      </c>
      <c r="LM22" s="306">
        <f>IF($ND$21&lt;=LM2,1,0)*('PC-CT-NAP_Lanchonete'!$C15+'PC-CT-NAP_Lanchonete'!$C19)*$NB$21</f>
        <v>11000</v>
      </c>
      <c r="LN22" s="306">
        <f>IF($ND$21&lt;=LN2,1,0)*('PC-CT-NAP_Lanchonete'!$C15+'PC-CT-NAP_Lanchonete'!$C19)*$NB$21</f>
        <v>11000</v>
      </c>
      <c r="LO22" s="306">
        <f>IF($ND$21&lt;=LO2,1,0)*('PC-CT-NAP_Lanchonete'!$C15+'PC-CT-NAP_Lanchonete'!$C19)*$NB$21</f>
        <v>11000</v>
      </c>
      <c r="LP22" s="306">
        <f>IF($ND$21&lt;=LP2,1,0)*('PC-CT-NAP_Lanchonete'!$C15+'PC-CT-NAP_Lanchonete'!$C19)*$NB$21</f>
        <v>11000</v>
      </c>
      <c r="LQ22" s="306">
        <f>IF($ND$21&lt;=LQ2,1,0)*('PC-CT-NAP_Lanchonete'!$C15+'PC-CT-NAP_Lanchonete'!$C19)*$NB$21</f>
        <v>11000</v>
      </c>
      <c r="LR22" s="306">
        <f>IF($ND$21&lt;=LR2,1,0)*('PC-CT-NAP_Lanchonete'!$C15+'PC-CT-NAP_Lanchonete'!$C19)*$NB$21</f>
        <v>11000</v>
      </c>
      <c r="LS22" s="306">
        <f>IF($ND$21&lt;=LS2,1,0)*('PC-CT-NAP_Lanchonete'!$C15+'PC-CT-NAP_Lanchonete'!$C19)*$NB$21</f>
        <v>11000</v>
      </c>
      <c r="LT22" s="306">
        <f>IF($ND$21&lt;=LT2,1,0)*('PC-CT-NAP_Lanchonete'!$C15+'PC-CT-NAP_Lanchonete'!$C19)*$NB$21</f>
        <v>11000</v>
      </c>
      <c r="LU22" s="306">
        <f>IF($ND$21&lt;=LU2,1,0)*('PC-CT-NAP_Lanchonete'!$C15+'PC-CT-NAP_Lanchonete'!$C19)*$NB$21</f>
        <v>11000</v>
      </c>
      <c r="LV22" s="306">
        <f>IF($ND$21&lt;=LV2,1,0)*('PC-CT-NAP_Lanchonete'!$C15+'PC-CT-NAP_Lanchonete'!$C19)*$NB$21</f>
        <v>11000</v>
      </c>
      <c r="LW22" s="306">
        <f>IF($ND$21&lt;=LW2,1,0)*('PC-CT-NAP_Lanchonete'!$C15+'PC-CT-NAP_Lanchonete'!$C19)*$NB$21</f>
        <v>11000</v>
      </c>
      <c r="LX22" s="306">
        <f>IF($ND$21&lt;=LX2,1,0)*('PC-CT-NAP_Lanchonete'!$C15+'PC-CT-NAP_Lanchonete'!$C19)*$NB$21</f>
        <v>11000</v>
      </c>
      <c r="LY22" s="306">
        <f>IF($ND$21&lt;=LY2,1,0)*('PC-CT-NAP_Lanchonete'!$C15+'PC-CT-NAP_Lanchonete'!$C19)*$NB$21</f>
        <v>11000</v>
      </c>
      <c r="LZ22" s="306">
        <f>IF($ND$21&lt;=LZ2,1,0)*('PC-CT-NAP_Lanchonete'!$C15+'PC-CT-NAP_Lanchonete'!$C19)*$NB$21</f>
        <v>11000</v>
      </c>
      <c r="MA22" s="306">
        <f>IF($ND$21&lt;=MA2,1,0)*('PC-CT-NAP_Lanchonete'!$C15+'PC-CT-NAP_Lanchonete'!$C19)*$NB$21</f>
        <v>11000</v>
      </c>
      <c r="MB22" s="306">
        <f>IF($ND$21&lt;=MB2,1,0)*('PC-CT-NAP_Lanchonete'!$C15+'PC-CT-NAP_Lanchonete'!$C19)*$NB$21</f>
        <v>11000</v>
      </c>
      <c r="MC22" s="306">
        <f>IF($ND$21&lt;=MC2,1,0)*('PC-CT-NAP_Lanchonete'!$C15+'PC-CT-NAP_Lanchonete'!$C19)*$NB$21</f>
        <v>11000</v>
      </c>
      <c r="MD22" s="306">
        <f>IF($ND$21&lt;=MD2,1,0)*('PC-CT-NAP_Lanchonete'!$C15+'PC-CT-NAP_Lanchonete'!$C19)*$NB$21</f>
        <v>11000</v>
      </c>
      <c r="ME22" s="306">
        <f>IF($ND$21&lt;=ME2,1,0)*('PC-CT-NAP_Lanchonete'!$C15+'PC-CT-NAP_Lanchonete'!$C19)*$NB$21</f>
        <v>11000</v>
      </c>
      <c r="MF22" s="306">
        <f>IF($ND$21&lt;=MF2,1,0)*('PC-CT-NAP_Lanchonete'!$C15+'PC-CT-NAP_Lanchonete'!$C19)*$NB$21</f>
        <v>11000</v>
      </c>
      <c r="MG22" s="306">
        <f>IF($ND$21&lt;=MG2,1,0)*('PC-CT-NAP_Lanchonete'!$C15+'PC-CT-NAP_Lanchonete'!$C19)*$NB$21</f>
        <v>11000</v>
      </c>
      <c r="MH22" s="306">
        <f>IF($ND$21&lt;=MH2,1,0)*('PC-CT-NAP_Lanchonete'!$C15+'PC-CT-NAP_Lanchonete'!$C19)*$NB$21</f>
        <v>11000</v>
      </c>
      <c r="MI22" s="306">
        <f>IF($ND$21&lt;=MI2,1,0)*('PC-CT-NAP_Lanchonete'!$C15+'PC-CT-NAP_Lanchonete'!$C19)*$NB$21</f>
        <v>11000</v>
      </c>
      <c r="MJ22" s="306">
        <f>IF($ND$21&lt;=MJ2,1,0)*('PC-CT-NAP_Lanchonete'!$C15+'PC-CT-NAP_Lanchonete'!$C19)*$NB$21</f>
        <v>11000</v>
      </c>
      <c r="MK22" s="306">
        <f>IF($ND$21&lt;=MK2,1,0)*('PC-CT-NAP_Lanchonete'!$C15+'PC-CT-NAP_Lanchonete'!$C19)*$NB$21</f>
        <v>11000</v>
      </c>
      <c r="ML22" s="306">
        <f>IF($ND$21&lt;=ML2,1,0)*('PC-CT-NAP_Lanchonete'!$C15+'PC-CT-NAP_Lanchonete'!$C19)*$NB$21</f>
        <v>11000</v>
      </c>
      <c r="MM22" s="306">
        <f>IF($ND$21&lt;=MM2,1,0)*('PC-CT-NAP_Lanchonete'!$C15+'PC-CT-NAP_Lanchonete'!$C19)*$NB$21</f>
        <v>11000</v>
      </c>
      <c r="MN22" s="306">
        <f>IF($ND$21&lt;=MN2,1,0)*('PC-CT-NAP_Lanchonete'!$C15+'PC-CT-NAP_Lanchonete'!$C19)*$NB$21</f>
        <v>11000</v>
      </c>
      <c r="MO22" s="306">
        <f>IF($ND$21&lt;=MO2,1,0)*('PC-CT-NAP_Lanchonete'!$C15+'PC-CT-NAP_Lanchonete'!$C19)*$NB$21</f>
        <v>11000</v>
      </c>
      <c r="MP22" s="306">
        <f>IF($ND$21&lt;=MP2,1,0)*('PC-CT-NAP_Lanchonete'!$C15+'PC-CT-NAP_Lanchonete'!$C19)*$NB$21</f>
        <v>11000</v>
      </c>
      <c r="MQ22" s="306">
        <f>IF($ND$21&lt;=MQ2,1,0)*('PC-CT-NAP_Lanchonete'!$C15+'PC-CT-NAP_Lanchonete'!$C19)*$NB$21</f>
        <v>11000</v>
      </c>
      <c r="MR22" s="306">
        <f>IF($ND$21&lt;=MR2,1,0)*('PC-CT-NAP_Lanchonete'!$C15+'PC-CT-NAP_Lanchonete'!$C19)*$NB$21</f>
        <v>11000</v>
      </c>
      <c r="MS22" s="306">
        <f>IF($ND$21&lt;=MS2,1,0)*('PC-CT-NAP_Lanchonete'!$C15+'PC-CT-NAP_Lanchonete'!$C19)*$NB$21</f>
        <v>11000</v>
      </c>
      <c r="MT22" s="306">
        <f>IF($ND$21&lt;=MT2,1,0)*('PC-CT-NAP_Lanchonete'!$C15+'PC-CT-NAP_Lanchonete'!$C19)*$NB$21</f>
        <v>11000</v>
      </c>
      <c r="MU22" s="306">
        <f>IF($ND$21&lt;=MU2,1,0)*('PC-CT-NAP_Lanchonete'!$C15+'PC-CT-NAP_Lanchonete'!$C19)*$NB$21</f>
        <v>11000</v>
      </c>
      <c r="MV22" s="306">
        <f>IF($ND$21&lt;=MV2,1,0)*('PC-CT-NAP_Lanchonete'!$C15+'PC-CT-NAP_Lanchonete'!$C19)*$NB$21</f>
        <v>11000</v>
      </c>
      <c r="MW22" s="306">
        <f>IF($ND$21&lt;=MW2,1,0)*('PC-CT-NAP_Lanchonete'!$C15+'PC-CT-NAP_Lanchonete'!$C19)*$NB$21</f>
        <v>11000</v>
      </c>
      <c r="MX22" s="306">
        <f>IF($ND$21&lt;=MX2,1,0)*('PC-CT-NAP_Lanchonete'!$C15+'PC-CT-NAP_Lanchonete'!$C19)*$NB$21</f>
        <v>11000</v>
      </c>
      <c r="MY22" s="306">
        <f>IF($ND$21&lt;=MY2,1,0)*('PC-CT-NAP_Lanchonete'!$C15+'PC-CT-NAP_Lanchonete'!$C19)*$NB$21</f>
        <v>11000</v>
      </c>
      <c r="MZ22" s="306">
        <f>IF($ND$21&lt;=MZ2,1,0)*('PC-CT-NAP_Lanchonete'!$C15+'PC-CT-NAP_Lanchonete'!$C19)*$NB$21</f>
        <v>11000</v>
      </c>
      <c r="NA22" s="307">
        <f>IF($ND$21&lt;=NA2,1,0)*('PC-CT-NAP_Lanchonete'!$C15+'PC-CT-NAP_Lanchonete'!$C19)*$NB$21</f>
        <v>11000</v>
      </c>
      <c r="NB22" s="652"/>
      <c r="NC22" s="652"/>
      <c r="ND22" s="652"/>
    </row>
    <row r="23" spans="1:368" x14ac:dyDescent="0.2">
      <c r="A23" s="182"/>
      <c r="B23" s="308"/>
      <c r="C23" s="313"/>
      <c r="D23" s="313"/>
      <c r="E23" s="309" t="s">
        <v>630</v>
      </c>
      <c r="F23" s="310">
        <f>IF($ND21&lt;=F$2,1,0)*'PC-CT-NAP_Lanchonete'!F26*$NB21</f>
        <v>107.71865801933703</v>
      </c>
      <c r="G23" s="310">
        <f>IF($ND21&lt;=G$2,1,0)*'PC-CT-NAP_Lanchonete'!G26*$NB21</f>
        <v>76.809246615824307</v>
      </c>
      <c r="H23" s="310">
        <f>IF($ND21&lt;=H$2,1,0)*'PC-CT-NAP_Lanchonete'!H26*$NB21</f>
        <v>77.856311843634188</v>
      </c>
      <c r="I23" s="310">
        <f>IF($ND21&lt;=I$2,1,0)*'PC-CT-NAP_Lanchonete'!I26*$NB21</f>
        <v>72.789852286442823</v>
      </c>
      <c r="J23" s="310">
        <f>IF($ND21&lt;=J$2,1,0)*'PC-CT-NAP_Lanchonete'!J26*$NB21</f>
        <v>60.102638138406874</v>
      </c>
      <c r="K23" s="310">
        <f>IF($ND21&lt;=K$2,1,0)*'PC-CT-NAP_Lanchonete'!K26*$NB21</f>
        <v>63.576120639110577</v>
      </c>
      <c r="L23" s="310">
        <f>IF($ND21&lt;=L$2,1,0)*'PC-CT-NAP_Lanchonete'!L26*$NB21</f>
        <v>99.950492913523021</v>
      </c>
      <c r="M23" s="310">
        <f>IF($ND21&lt;=M$2,1,0)*'PC-CT-NAP_Lanchonete'!M26*$NB21</f>
        <v>72.794214668870438</v>
      </c>
      <c r="N23" s="310">
        <f>IF($ND21&lt;=N$2,1,0)*'PC-CT-NAP_Lanchonete'!N26*$NB21</f>
        <v>78.380871450140759</v>
      </c>
      <c r="O23" s="310">
        <f>IF($ND21&lt;=O$2,1,0)*'PC-CT-NAP_Lanchonete'!O26*$NB21</f>
        <v>87.537002286711868</v>
      </c>
      <c r="P23" s="310">
        <f>IF($ND21&lt;=P$2,1,0)*'PC-CT-NAP_Lanchonete'!P26*$NB21</f>
        <v>90.733892650078772</v>
      </c>
      <c r="Q23" s="310">
        <f>IF($ND21&lt;=Q$2,1,0)*'PC-CT-NAP_Lanchonete'!Q26*$NB21</f>
        <v>92.133688539815694</v>
      </c>
      <c r="R23" s="310">
        <f>IF($ND21&lt;=R$2,1,0)*'PC-CT-NAP_Lanchonete'!R26*$NB21</f>
        <v>113.63384873913463</v>
      </c>
      <c r="S23" s="310">
        <f>IF($ND21&lt;=S$2,1,0)*'PC-CT-NAP_Lanchonete'!S26*$NB21</f>
        <v>87.366430179717483</v>
      </c>
      <c r="T23" s="310">
        <f>IF($ND21&lt;=T$2,1,0)*'PC-CT-NAP_Lanchonete'!T26*$NB21</f>
        <v>76.42790108240176</v>
      </c>
      <c r="U23" s="310">
        <f>IF($ND21&lt;=U$2,1,0)*'PC-CT-NAP_Lanchonete'!U26*$NB21</f>
        <v>75.333279495686398</v>
      </c>
      <c r="V23" s="310">
        <f>IF($ND21&lt;=V$2,1,0)*'PC-CT-NAP_Lanchonete'!V26*$NB21</f>
        <v>63.509457605842968</v>
      </c>
      <c r="W23" s="310">
        <f>IF($ND21&lt;=W$2,1,0)*'PC-CT-NAP_Lanchonete'!W26*$NB21</f>
        <v>65.818926736776078</v>
      </c>
      <c r="X23" s="310">
        <f>IF($ND21&lt;=X$2,1,0)*'PC-CT-NAP_Lanchonete'!X26*$NB21</f>
        <v>102.63283496427414</v>
      </c>
      <c r="Y23" s="310">
        <f>IF($ND21&lt;=Y$2,1,0)*'PC-CT-NAP_Lanchonete'!Y26*$NB21</f>
        <v>75.499841297552408</v>
      </c>
      <c r="Z23" s="310">
        <f>IF($ND21&lt;=Z$2,1,0)*'PC-CT-NAP_Lanchonete'!Z26*$NB21</f>
        <v>80.909145620174371</v>
      </c>
      <c r="AA23" s="310">
        <f>IF($ND21&lt;=AA$2,1,0)*'PC-CT-NAP_Lanchonete'!AA26*$NB21</f>
        <v>90.0783217044183</v>
      </c>
      <c r="AB23" s="310">
        <f>IF($ND21&lt;=AB$2,1,0)*'PC-CT-NAP_Lanchonete'!AB26*$NB21</f>
        <v>93.422706231256925</v>
      </c>
      <c r="AC23" s="310">
        <f>IF($ND21&lt;=AC$2,1,0)*'PC-CT-NAP_Lanchonete'!AC26*$NB21</f>
        <v>91.235827070000624</v>
      </c>
      <c r="AD23" s="310">
        <f>IF($ND21&lt;=AD$2,1,0)*'PC-CT-NAP_Lanchonete'!AD26*$NB21</f>
        <v>114.94535416232456</v>
      </c>
      <c r="AE23" s="310">
        <f>IF($ND21&lt;=AE$2,1,0)*'PC-CT-NAP_Lanchonete'!AE26*$NB21</f>
        <v>89.025899656671911</v>
      </c>
      <c r="AF23" s="310">
        <f>IF($ND21&lt;=AF$2,1,0)*'PC-CT-NAP_Lanchonete'!AF26*$NB21</f>
        <v>81.161050748385904</v>
      </c>
      <c r="AG23" s="310">
        <f>IF($ND21&lt;=AG$2,1,0)*'PC-CT-NAP_Lanchonete'!AG26*$NB21</f>
        <v>75.365017093878933</v>
      </c>
      <c r="AH23" s="310">
        <f>IF($ND21&lt;=AH$2,1,0)*'PC-CT-NAP_Lanchonete'!AH26*$NB21</f>
        <v>67.479734589765528</v>
      </c>
      <c r="AI23" s="310">
        <f>IF($ND21&lt;=AI$2,1,0)*'PC-CT-NAP_Lanchonete'!AI26*$NB21</f>
        <v>65.586873734263207</v>
      </c>
      <c r="AJ23" s="310">
        <f>IF($ND21&lt;=AJ$2,1,0)*'PC-CT-NAP_Lanchonete'!AJ26*$NB21</f>
        <v>104.04011701816187</v>
      </c>
      <c r="AK23" s="310">
        <f>IF($ND21&lt;=AK$2,1,0)*'PC-CT-NAP_Lanchonete'!AK26*$NB21</f>
        <v>77.583906050075413</v>
      </c>
      <c r="AL23" s="310">
        <f>IF($ND21&lt;=AL$2,1,0)*'PC-CT-NAP_Lanchonete'!AL26*$NB21</f>
        <v>82.671366807164944</v>
      </c>
      <c r="AM23" s="310">
        <f>IF($ND21&lt;=AM$2,1,0)*'PC-CT-NAP_Lanchonete'!AM26*$NB21</f>
        <v>92.090101038582489</v>
      </c>
      <c r="AN23" s="310">
        <f>IF($ND21&lt;=AN$2,1,0)*'PC-CT-NAP_Lanchonete'!AN26*$NB21</f>
        <v>95.775193752172314</v>
      </c>
      <c r="AO23" s="310">
        <f>IF($ND21&lt;=AO$2,1,0)*'PC-CT-NAP_Lanchonete'!AO26*$NB21</f>
        <v>98.995289717226569</v>
      </c>
      <c r="AP23" s="310">
        <f>IF($ND21&lt;=AP$2,1,0)*'PC-CT-NAP_Lanchonete'!AP26*$NB21</f>
        <v>119.55981760611874</v>
      </c>
      <c r="AQ23" s="310">
        <f>IF($ND21&lt;=AQ$2,1,0)*'PC-CT-NAP_Lanchonete'!AQ26*$NB21</f>
        <v>87.288719816876181</v>
      </c>
      <c r="AR23" s="310">
        <f>IF($ND21&lt;=AR$2,1,0)*'PC-CT-NAP_Lanchonete'!AR26*$NB21</f>
        <v>89.004546831628573</v>
      </c>
      <c r="AS23" s="310">
        <f>IF($ND21&lt;=AS$2,1,0)*'PC-CT-NAP_Lanchonete'!AS26*$NB21</f>
        <v>83.06439735811216</v>
      </c>
      <c r="AT23" s="310">
        <f>IF($ND21&lt;=AT$2,1,0)*'PC-CT-NAP_Lanchonete'!AT26*$NB21</f>
        <v>69.61895791822181</v>
      </c>
      <c r="AU23" s="310">
        <f>IF($ND21&lt;=AU$2,1,0)*'PC-CT-NAP_Lanchonete'!AU26*$NB21</f>
        <v>73.313447749762872</v>
      </c>
      <c r="AV23" s="310">
        <f>IF($ND21&lt;=AV$2,1,0)*'PC-CT-NAP_Lanchonete'!AV26*$NB21</f>
        <v>109.7685571063337</v>
      </c>
      <c r="AW23" s="310">
        <f>IF($ND21&lt;=AW$2,1,0)*'PC-CT-NAP_Lanchonete'!AW26*$NB21</f>
        <v>82.036122899690355</v>
      </c>
      <c r="AX23" s="310">
        <f>IF($ND21&lt;=AX$2,1,0)*'PC-CT-NAP_Lanchonete'!AX26*$NB21</f>
        <v>87.35135702105913</v>
      </c>
      <c r="AY23" s="310">
        <f>IF($ND21&lt;=AY$2,1,0)*'PC-CT-NAP_Lanchonete'!AY26*$NB21</f>
        <v>96.348422318022529</v>
      </c>
      <c r="AZ23" s="310">
        <f>IF($ND21&lt;=AZ$2,1,0)*'PC-CT-NAP_Lanchonete'!AZ26*$NB21</f>
        <v>99.831263955735963</v>
      </c>
      <c r="BA23" s="310">
        <f>IF($ND21&lt;=BA$2,1,0)*'PC-CT-NAP_Lanchonete'!BA26*$NB21</f>
        <v>103.08853346588084</v>
      </c>
      <c r="BB23" s="310">
        <f>IF($ND21&lt;=BB$2,1,0)*'PC-CT-NAP_Lanchonete'!BB26*$NB21</f>
        <v>123.37318039947903</v>
      </c>
      <c r="BC23" s="310">
        <f>IF($ND21&lt;=BC$2,1,0)*'PC-CT-NAP_Lanchonete'!BC26*$NB21</f>
        <v>96.628950004348724</v>
      </c>
      <c r="BD23" s="310">
        <f>IF($ND21&lt;=BD$2,1,0)*'PC-CT-NAP_Lanchonete'!BD26*$NB21</f>
        <v>85.730130282843149</v>
      </c>
      <c r="BE23" s="310">
        <f>IF($ND21&lt;=BE$2,1,0)*'PC-CT-NAP_Lanchonete'!BE26*$NB21</f>
        <v>84.514133965861987</v>
      </c>
      <c r="BF23" s="310">
        <f>IF($ND21&lt;=BF$2,1,0)*'PC-CT-NAP_Lanchonete'!BF26*$NB21</f>
        <v>72.303675586435077</v>
      </c>
      <c r="BG23" s="310">
        <f>IF($ND21&lt;=BG$2,1,0)*'PC-CT-NAP_Lanchonete'!BG26*$NB21</f>
        <v>74.964975441986098</v>
      </c>
      <c r="BH23" s="310">
        <f>IF($ND21&lt;=BH$2,1,0)*'PC-CT-NAP_Lanchonete'!BH26*$NB21</f>
        <v>112.09321680526426</v>
      </c>
      <c r="BI23" s="310">
        <f>IF($ND21&lt;=BI$2,1,0)*'PC-CT-NAP_Lanchonete'!BI26*$NB21</f>
        <v>84.547614919414599</v>
      </c>
      <c r="BJ23" s="310">
        <f>IF($ND21&lt;=BJ$2,1,0)*'PC-CT-NAP_Lanchonete'!BJ26*$NB21</f>
        <v>89.798583177655061</v>
      </c>
      <c r="BK23" s="310">
        <f>IF($ND21&lt;=BK$2,1,0)*'PC-CT-NAP_Lanchonete'!BK26*$NB21</f>
        <v>98.913940569181023</v>
      </c>
      <c r="BL23" s="310">
        <f>IF($ND21&lt;=BL$2,1,0)*'PC-CT-NAP_Lanchonete'!BL26*$NB21</f>
        <v>102.63690329584094</v>
      </c>
      <c r="BM23" s="310">
        <f>IF($ND21&lt;=BM$2,1,0)*'PC-CT-NAP_Lanchonete'!BM26*$NB21</f>
        <v>103.30538203433824</v>
      </c>
      <c r="BN23" s="310">
        <f>IF($ND21&lt;=BN$2,1,0)*'PC-CT-NAP_Lanchonete'!BN26*$NB21</f>
        <v>125.24158047360716</v>
      </c>
      <c r="BO23" s="310">
        <f>IF($ND21&lt;=BO$2,1,0)*'PC-CT-NAP_Lanchonete'!BO26*$NB21</f>
        <v>98.791758894625715</v>
      </c>
      <c r="BP23" s="310">
        <f>IF($ND21&lt;=BP$2,1,0)*'PC-CT-NAP_Lanchonete'!BP26*$NB21</f>
        <v>91.026503701661696</v>
      </c>
      <c r="BQ23" s="310">
        <f>IF($ND21&lt;=BQ$2,1,0)*'PC-CT-NAP_Lanchonete'!BQ26*$NB21</f>
        <v>85.027494771182788</v>
      </c>
      <c r="BR23" s="310">
        <f>IF($ND21&lt;=BR$2,1,0)*'PC-CT-NAP_Lanchonete'!BR26*$NB21</f>
        <v>76.714539329492354</v>
      </c>
      <c r="BS23" s="310">
        <f>IF($ND21&lt;=BS$2,1,0)*'PC-CT-NAP_Lanchonete'!BS26*$NB21</f>
        <v>75.169835145386571</v>
      </c>
      <c r="BT23" s="310">
        <f>IF($ND21&lt;=BT$2,1,0)*'PC-CT-NAP_Lanchonete'!BT26*$NB21</f>
        <v>113.92176703438575</v>
      </c>
      <c r="BU23" s="310">
        <f>IF($ND21&lt;=BU$2,1,0)*'PC-CT-NAP_Lanchonete'!BU26*$NB21</f>
        <v>87.026395551806402</v>
      </c>
      <c r="BV23" s="310">
        <f>IF($ND21&lt;=BV$2,1,0)*'PC-CT-NAP_Lanchonete'!BV26*$NB21</f>
        <v>91.939957403002765</v>
      </c>
      <c r="BW23" s="310">
        <f>IF($ND21&lt;=BW$2,1,0)*'PC-CT-NAP_Lanchonete'!BW26*$NB21</f>
        <v>101.29257872193287</v>
      </c>
      <c r="BX23" s="310">
        <f>IF($ND21&lt;=BX$2,1,0)*'PC-CT-NAP_Lanchonete'!BX26*$NB21</f>
        <v>105.35647495878686</v>
      </c>
      <c r="BY23" s="310">
        <f>IF($ND21&lt;=BY$2,1,0)*'PC-CT-NAP_Lanchonete'!BY26*$NB21</f>
        <v>97.587082254683978</v>
      </c>
      <c r="BZ23" s="310">
        <f>IF($ND21&lt;=BZ$2,1,0)*'PC-CT-NAP_Lanchonete'!BZ26*$NB21</f>
        <v>124.76873885202849</v>
      </c>
      <c r="CA23" s="310">
        <f>IF($ND21&lt;=CA$2,1,0)*'PC-CT-NAP_Lanchonete'!CA26*$NB21</f>
        <v>99.334003301675153</v>
      </c>
      <c r="CB23" s="310">
        <f>IF($ND21&lt;=CB$2,1,0)*'PC-CT-NAP_Lanchonete'!CB26*$NB21</f>
        <v>87.810447130314031</v>
      </c>
      <c r="CC23" s="310">
        <f>IF($ND21&lt;=CC$2,1,0)*'PC-CT-NAP_Lanchonete'!CC26*$NB21</f>
        <v>87.837840582959558</v>
      </c>
      <c r="CD23" s="310">
        <f>IF($ND21&lt;=CD$2,1,0)*'PC-CT-NAP_Lanchonete'!CD26*$NB21</f>
        <v>79.664988243661838</v>
      </c>
      <c r="CE23" s="310">
        <f>IF($ND21&lt;=CE$2,1,0)*'PC-CT-NAP_Lanchonete'!CE26*$NB21</f>
        <v>77.158001637768095</v>
      </c>
      <c r="CF23" s="310">
        <f>IF($ND21&lt;=CF$2,1,0)*'PC-CT-NAP_Lanchonete'!CF26*$NB21</f>
        <v>116.71641526273923</v>
      </c>
      <c r="CG23" s="310">
        <f>IF($ND21&lt;=CG$2,1,0)*'PC-CT-NAP_Lanchonete'!CG26*$NB21</f>
        <v>89.864111002781257</v>
      </c>
      <c r="CH23" s="310">
        <f>IF($ND21&lt;=CH$2,1,0)*'PC-CT-NAP_Lanchonete'!CH26*$NB21</f>
        <v>94.684186685059558</v>
      </c>
      <c r="CI23" s="310">
        <f>IF($ND21&lt;=CI$2,1,0)*'PC-CT-NAP_Lanchonete'!CI26*$NB21</f>
        <v>104.15028586349479</v>
      </c>
      <c r="CJ23" s="310">
        <f>IF($ND21&lt;=CJ$2,1,0)*'PC-CT-NAP_Lanchonete'!CJ26*$NB21</f>
        <v>108.43125569081296</v>
      </c>
      <c r="CK23" s="310">
        <f>IF($ND21&lt;=CK$2,1,0)*'PC-CT-NAP_Lanchonete'!CK26*$NB21</f>
        <v>105.870174427503</v>
      </c>
      <c r="CL23" s="310">
        <f>IF($ND21&lt;=CL$2,1,0)*'PC-CT-NAP_Lanchonete'!CL26*$NB21</f>
        <v>129.94013492770236</v>
      </c>
      <c r="CM23" s="310">
        <f>IF($ND21&lt;=CM$2,1,0)*'PC-CT-NAP_Lanchonete'!CM26*$NB21</f>
        <v>103.86317933550995</v>
      </c>
      <c r="CN23" s="310">
        <f>IF($ND21&lt;=CN$2,1,0)*'PC-CT-NAP_Lanchonete'!CN26*$NB21</f>
        <v>92.65033876596577</v>
      </c>
      <c r="CO23" s="310">
        <f>IF($ND21&lt;=CO$2,1,0)*'PC-CT-NAP_Lanchonete'!CO26*$NB21</f>
        <v>92.214163674051889</v>
      </c>
      <c r="CP23" s="310">
        <f>IF($ND21&lt;=CP$2,1,0)*'PC-CT-NAP_Lanchonete'!CP26*$NB21</f>
        <v>82.435653918924771</v>
      </c>
      <c r="CQ23" s="310">
        <f>IF($ND21&lt;=CQ$2,1,0)*'PC-CT-NAP_Lanchonete'!CQ26*$NB21</f>
        <v>80.73754456124405</v>
      </c>
      <c r="CR23" s="310">
        <f>IF($ND21&lt;=CR$2,1,0)*'PC-CT-NAP_Lanchonete'!CR26*$NB21</f>
        <v>120.42611555705663</v>
      </c>
      <c r="CS23" s="310">
        <f>IF($ND21&lt;=CS$2,1,0)*'PC-CT-NAP_Lanchonete'!CS26*$NB21</f>
        <v>93.247852828130675</v>
      </c>
      <c r="CT23" s="310">
        <f>IF($ND21&lt;=CT$2,1,0)*'PC-CT-NAP_Lanchonete'!CT26*$NB21</f>
        <v>98.064859590045828</v>
      </c>
      <c r="CU23" s="310">
        <f>IF($ND21&lt;=CU$2,1,0)*'PC-CT-NAP_Lanchonete'!CU26*$NB21</f>
        <v>107.51430457777231</v>
      </c>
      <c r="CV23" s="310">
        <f>IF($ND21&lt;=CV$2,1,0)*'PC-CT-NAP_Lanchonete'!CV26*$NB21</f>
        <v>111.91047346440635</v>
      </c>
      <c r="CW23" s="310">
        <f>IF($ND21&lt;=CW$2,1,0)*'PC-CT-NAP_Lanchonete'!CW26*$NB21</f>
        <v>111.50236463038807</v>
      </c>
      <c r="CX23" s="310">
        <f>IF($ND21&lt;=CX$2,1,0)*'PC-CT-NAP_Lanchonete'!CX26*$NB21</f>
        <v>134.24215177319738</v>
      </c>
      <c r="CY23" s="310">
        <f>IF($ND21&lt;=CY$2,1,0)*'PC-CT-NAP_Lanchonete'!CY26*$NB21</f>
        <v>102.08268630128094</v>
      </c>
      <c r="CZ23" s="310">
        <f>IF($ND21&lt;=CZ$2,1,0)*'PC-CT-NAP_Lanchonete'!CZ26*$NB21</f>
        <v>103.47275560347059</v>
      </c>
      <c r="DA23" s="310">
        <f>IF($ND21&lt;=DA$2,1,0)*'PC-CT-NAP_Lanchonete'!DA26*$NB21</f>
        <v>98.049161554468412</v>
      </c>
      <c r="DB23" s="310">
        <f>IF($ND21&lt;=DB$2,1,0)*'PC-CT-NAP_Lanchonete'!DB26*$NB21</f>
        <v>84.323027884837614</v>
      </c>
      <c r="DC23" s="310">
        <f>IF($ND21&lt;=DC$2,1,0)*'PC-CT-NAP_Lanchonete'!DC26*$NB21</f>
        <v>88.823721528318146</v>
      </c>
      <c r="DD23" s="310">
        <f>IF($ND21&lt;=DD$2,1,0)*'PC-CT-NAP_Lanchonete'!DD26*$NB21</f>
        <v>126.09031585631797</v>
      </c>
      <c r="DE23" s="310">
        <f>IF($ND21&lt;=DE$2,1,0)*'PC-CT-NAP_Lanchonete'!DE26*$NB21</f>
        <v>97.810553825180449</v>
      </c>
      <c r="DF23" s="310">
        <f>IF($ND21&lt;=DF$2,1,0)*'PC-CT-NAP_Lanchonete'!DF26*$NB21</f>
        <v>102.97811563437567</v>
      </c>
      <c r="DG23" s="310">
        <f>IF($ND21&lt;=DG$2,1,0)*'PC-CT-NAP_Lanchonete'!DG26*$NB21</f>
        <v>111.99902256307904</v>
      </c>
      <c r="DH23" s="310">
        <f>IF($ND21&lt;=DH$2,1,0)*'PC-CT-NAP_Lanchonete'!DH26*$NB21</f>
        <v>116.25689485353165</v>
      </c>
      <c r="DI23" s="310">
        <f>IF($ND21&lt;=DI$2,1,0)*'PC-CT-NAP_Lanchonete'!DI26*$NB21</f>
        <v>118.83253592991711</v>
      </c>
      <c r="DJ23" s="310">
        <f>IF($ND21&lt;=DJ$2,1,0)*'PC-CT-NAP_Lanchonete'!DJ26*$NB21</f>
        <v>139.54558889355121</v>
      </c>
      <c r="DK23" s="310">
        <f>IF($ND21&lt;=DK$2,1,0)*'PC-CT-NAP_Lanchonete'!DK26*$NB21</f>
        <v>112.58403984045299</v>
      </c>
      <c r="DL23" s="310">
        <f>IF($ND21&lt;=DL$2,1,0)*'PC-CT-NAP_Lanchonete'!DL26*$NB21</f>
        <v>101.5487481151398</v>
      </c>
      <c r="DM23" s="310">
        <f>IF($ND21&lt;=DM$2,1,0)*'PC-CT-NAP_Lanchonete'!DM26*$NB21</f>
        <v>100.57659049783487</v>
      </c>
      <c r="DN23" s="310">
        <f>IF($ND21&lt;=DN$2,1,0)*'PC-CT-NAP_Lanchonete'!DN26*$NB21</f>
        <v>87.93130745997081</v>
      </c>
      <c r="DO23" s="310">
        <f>IF($ND21&lt;=DO$2,1,0)*'PC-CT-NAP_Lanchonete'!DO26*$NB21</f>
        <v>91.361341873611636</v>
      </c>
      <c r="DP23" s="310">
        <f>IF($ND21&lt;=DP$2,1,0)*'PC-CT-NAP_Lanchonete'!DP26*$NB21</f>
        <v>129.22948287517193</v>
      </c>
      <c r="DQ23" s="310">
        <f>IF($ND21&lt;=DQ$2,1,0)*'PC-CT-NAP_Lanchonete'!DQ26*$NB21</f>
        <v>101.0544623333965</v>
      </c>
      <c r="DR23" s="310">
        <f>IF($ND21&lt;=DR$2,1,0)*'PC-CT-NAP_Lanchonete'!DR26*$NB21</f>
        <v>106.10604285674182</v>
      </c>
      <c r="DS23" s="310">
        <f>IF($ND21&lt;=DS$2,1,0)*'PC-CT-NAP_Lanchonete'!DS26*$NB21</f>
        <v>115.20236983722481</v>
      </c>
      <c r="DT23" s="310">
        <f>IF($ND21&lt;=DT$2,1,0)*'PC-CT-NAP_Lanchonete'!DT26*$NB21</f>
        <v>119.68382929889673</v>
      </c>
      <c r="DU23" s="310">
        <f>IF($ND21&lt;=DU$2,1,0)*'PC-CT-NAP_Lanchonete'!DU26*$NB21</f>
        <v>122.44161943497951</v>
      </c>
      <c r="DV23" s="310">
        <f>IF($ND21&lt;=DV$2,1,0)*'PC-CT-NAP_Lanchonete'!DV26*$NB21</f>
        <v>143.08274794991729</v>
      </c>
      <c r="DW23" s="310">
        <f>IF($ND21&lt;=DW$2,1,0)*'PC-CT-NAP_Lanchonete'!DW26*$NB21</f>
        <v>116.06012117200937</v>
      </c>
      <c r="DX23" s="310">
        <f>IF($ND21&lt;=DX$2,1,0)*'PC-CT-NAP_Lanchonete'!DX26*$NB21</f>
        <v>108.30863376891551</v>
      </c>
      <c r="DY23" s="310">
        <f>IF($ND21&lt;=DY$2,1,0)*'PC-CT-NAP_Lanchonete'!DY26*$NB21</f>
        <v>102.2666331255442</v>
      </c>
      <c r="DZ23" s="310">
        <f>IF($ND21&lt;=DZ$2,1,0)*'PC-CT-NAP_Lanchonete'!DZ26*$NB21</f>
        <v>93.349406179174238</v>
      </c>
      <c r="EA23" s="310">
        <f>IF($ND21&lt;=EA$2,1,0)*'PC-CT-NAP_Lanchonete'!EA26*$NB21</f>
        <v>92.521833716799037</v>
      </c>
      <c r="EB23" s="310">
        <f>IF($ND21&lt;=EB$2,1,0)*'PC-CT-NAP_Lanchonete'!EB26*$NB21</f>
        <v>131.9324056225399</v>
      </c>
      <c r="EC23" s="310">
        <f>IF($ND21&lt;=EC$2,1,0)*'PC-CT-NAP_Lanchonete'!EC26*$NB21</f>
        <v>104.31680817723904</v>
      </c>
      <c r="ED23" s="310">
        <f>IF($ND21&lt;=ED$2,1,0)*'PC-CT-NAP_Lanchonete'!ED26*$NB21</f>
        <v>108.97210053031048</v>
      </c>
      <c r="EE23" s="310">
        <f>IF($ND21&lt;=EE$2,1,0)*'PC-CT-NAP_Lanchonete'!EE26*$NB21</f>
        <v>118.25719505098914</v>
      </c>
      <c r="EF23" s="310">
        <f>IF($ND21&lt;=EF$2,1,0)*'PC-CT-NAP_Lanchonete'!EF26*$NB21</f>
        <v>123.0588489215972</v>
      </c>
      <c r="EG23" s="310">
        <f>IF($ND21&lt;=EG$2,1,0)*'PC-CT-NAP_Lanchonete'!EG26*$NB21</f>
        <v>114.78565183907403</v>
      </c>
      <c r="EH23" s="310">
        <f>IF($ND21&lt;=EH$2,1,0)*'PC-CT-NAP_Lanchonete'!EH26*$NB21</f>
        <v>142.20579212477446</v>
      </c>
      <c r="EI23" s="310">
        <f>IF($ND21&lt;=EI$2,1,0)*'PC-CT-NAP_Lanchonete'!EI26*$NB21</f>
        <v>110.72208070099344</v>
      </c>
      <c r="EJ23" s="310">
        <f>IF($ND21&lt;=EJ$2,1,0)*'PC-CT-NAP_Lanchonete'!EJ26*$NB21</f>
        <v>111.54389483062151</v>
      </c>
      <c r="EK23" s="310">
        <f>IF($ND21&lt;=EK$2,1,0)*'PC-CT-NAP_Lanchonete'!EK26*$NB21</f>
        <v>106.97581772172836</v>
      </c>
      <c r="EL23" s="310">
        <f>IF($ND21&lt;=EL$2,1,0)*'PC-CT-NAP_Lanchonete'!EL26*$NB21</f>
        <v>93.331656569881858</v>
      </c>
      <c r="EM23" s="310">
        <f>IF($ND21&lt;=EM$2,1,0)*'PC-CT-NAP_Lanchonete'!EM26*$NB21</f>
        <v>98.467184167817294</v>
      </c>
      <c r="EN23" s="310">
        <f>IF($ND21&lt;=EN$2,1,0)*'PC-CT-NAP_Lanchonete'!EN26*$NB21</f>
        <v>136.43367470742831</v>
      </c>
      <c r="EO23" s="310">
        <f>IF($ND21&lt;=EO$2,1,0)*'PC-CT-NAP_Lanchonete'!EO26*$NB21</f>
        <v>107.91774205741791</v>
      </c>
      <c r="EP23" s="310">
        <f>IF($ND21&lt;=EP$2,1,0)*'PC-CT-NAP_Lanchonete'!EP26*$NB21</f>
        <v>113.07510101011646</v>
      </c>
      <c r="EQ23" s="310">
        <f>IF($ND21&lt;=EQ$2,1,0)*'PC-CT-NAP_Lanchonete'!EQ26*$NB21</f>
        <v>122.19048703806656</v>
      </c>
      <c r="ER23" s="310">
        <f>IF($ND21&lt;=ER$2,1,0)*'PC-CT-NAP_Lanchonete'!ER26*$NB21</f>
        <v>127.02315189528326</v>
      </c>
      <c r="ES23" s="310">
        <f>IF($ND21&lt;=ES$2,1,0)*'PC-CT-NAP_Lanchonete'!ES26*$NB21</f>
        <v>127.42825782343202</v>
      </c>
      <c r="ET23" s="310">
        <f>IF($ND21&lt;=ET$2,1,0)*'PC-CT-NAP_Lanchonete'!ET26*$NB21</f>
        <v>149.54502127598741</v>
      </c>
      <c r="EU23" s="310">
        <f>IF($ND21&lt;=EU$2,1,0)*'PC-CT-NAP_Lanchonete'!EU26*$NB21</f>
        <v>122.68384138243412</v>
      </c>
      <c r="EV23" s="310">
        <f>IF($ND21&lt;=EV$2,1,0)*'PC-CT-NAP_Lanchonete'!EV26*$NB21</f>
        <v>111.48094066643831</v>
      </c>
      <c r="EW23" s="310">
        <f>IF($ND21&lt;=EW$2,1,0)*'PC-CT-NAP_Lanchonete'!EW26*$NB21</f>
        <v>110.86891698029923</v>
      </c>
      <c r="EX23" s="310">
        <f>IF($ND21&lt;=EX$2,1,0)*'PC-CT-NAP_Lanchonete'!EX26*$NB21</f>
        <v>98.049218073726678</v>
      </c>
      <c r="EY23" s="310">
        <f>IF($ND21&lt;=EY$2,1,0)*'PC-CT-NAP_Lanchonete'!EY26*$NB21</f>
        <v>102.04022602013397</v>
      </c>
      <c r="EZ23" s="310">
        <f>IF($ND21&lt;=EZ$2,1,0)*'PC-CT-NAP_Lanchonete'!EZ26*$NB21</f>
        <v>140.46670962066941</v>
      </c>
      <c r="FA23" s="310">
        <f>IF($ND21&lt;=FA$2,1,0)*'PC-CT-NAP_Lanchonete'!FA26*$NB21</f>
        <v>111.9307925145371</v>
      </c>
      <c r="FB23" s="310">
        <f>IF($ND21&lt;=FB$2,1,0)*'PC-CT-NAP_Lanchonete'!FB26*$NB21</f>
        <v>116.89025644362994</v>
      </c>
      <c r="FC23" s="310">
        <f>IF($ND21&lt;=FC$2,1,0)*'PC-CT-NAP_Lanchonete'!FC26*$NB21</f>
        <v>126.00857393710722</v>
      </c>
      <c r="FD23" s="310">
        <f>IF($ND21&lt;=FD$2,1,0)*'PC-CT-NAP_Lanchonete'!FD26*$NB21</f>
        <v>131.0181184505374</v>
      </c>
      <c r="FE23" s="310">
        <f>IF($ND21&lt;=FE$2,1,0)*'PC-CT-NAP_Lanchonete'!FE26*$NB21</f>
        <v>127.80713730857926</v>
      </c>
      <c r="FF23" s="310">
        <f>IF($ND21&lt;=FF$2,1,0)*'PC-CT-NAP_Lanchonete'!FF26*$NB21</f>
        <v>152.09670903857861</v>
      </c>
      <c r="FG23" s="310">
        <f>IF($ND21&lt;=FG$2,1,0)*'PC-CT-NAP_Lanchonete'!FG26*$NB21</f>
        <v>125.58172844147076</v>
      </c>
      <c r="FH23" s="310">
        <f>IF($ND21&lt;=FH$2,1,0)*'PC-CT-NAP_Lanchonete'!FH26*$NB21</f>
        <v>117.41239717660204</v>
      </c>
      <c r="FI23" s="310">
        <f>IF($ND21&lt;=FI$2,1,0)*'PC-CT-NAP_Lanchonete'!FI26*$NB21</f>
        <v>112.08726268980665</v>
      </c>
      <c r="FJ23" s="310">
        <f>IF($ND21&lt;=FJ$2,1,0)*'PC-CT-NAP_Lanchonete'!FJ26*$NB21</f>
        <v>103.17078827852033</v>
      </c>
      <c r="FK23" s="310">
        <f>IF($ND21&lt;=FK$2,1,0)*'PC-CT-NAP_Lanchonete'!FK26*$NB21</f>
        <v>102.98562892777042</v>
      </c>
      <c r="FL23" s="310">
        <f>IF($ND21&lt;=FL$2,1,0)*'PC-CT-NAP_Lanchonete'!FL26*$NB21</f>
        <v>143.07845851501233</v>
      </c>
      <c r="FM23" s="310">
        <f>IF($ND21&lt;=FM$2,1,0)*'PC-CT-NAP_Lanchonete'!FM26*$NB21</f>
        <v>115.17696556103307</v>
      </c>
      <c r="FN23" s="310">
        <f>IF($ND21&lt;=FN$2,1,0)*'PC-CT-NAP_Lanchonete'!FN26*$NB21</f>
        <v>119.79613155783048</v>
      </c>
      <c r="FO23" s="310">
        <f>IF($ND21&lt;=FO$2,1,0)*'PC-CT-NAP_Lanchonete'!FO26*$NB21</f>
        <v>129.15642231402612</v>
      </c>
      <c r="FP23" s="310">
        <f>IF($ND21&lt;=FP$2,1,0)*'PC-CT-NAP_Lanchonete'!FP26*$NB21</f>
        <v>134.54153654484131</v>
      </c>
      <c r="FQ23" s="310">
        <f>IF($ND21&lt;=FQ$2,1,0)*'PC-CT-NAP_Lanchonete'!FQ26*$NB21</f>
        <v>133.53424881738749</v>
      </c>
      <c r="FR23" s="310">
        <f>IF($ND21&lt;=FR$2,1,0)*'PC-CT-NAP_Lanchonete'!FR26*$NB21</f>
        <v>156.60339040763569</v>
      </c>
      <c r="FS23" s="310">
        <f>IF($ND21&lt;=FS$2,1,0)*'PC-CT-NAP_Lanchonete'!FS26*$NB21</f>
        <v>129.83824653049604</v>
      </c>
      <c r="FT23" s="310">
        <f>IF($ND21&lt;=FT$2,1,0)*'PC-CT-NAP_Lanchonete'!FT26*$NB21</f>
        <v>118.5439488988026</v>
      </c>
      <c r="FU23" s="310">
        <f>IF($ND21&lt;=FU$2,1,0)*'PC-CT-NAP_Lanchonete'!FU26*$NB21</f>
        <v>118.19278419712373</v>
      </c>
      <c r="FV23" s="310">
        <f>IF($ND21&lt;=FV$2,1,0)*'PC-CT-NAP_Lanchonete'!FV26*$NB21</f>
        <v>105.25992167812191</v>
      </c>
      <c r="FW23" s="310">
        <f>IF($ND21&lt;=FW$2,1,0)*'PC-CT-NAP_Lanchonete'!FW26*$NB21</f>
        <v>109.65723074659211</v>
      </c>
      <c r="FX23" s="310">
        <f>IF($ND21&lt;=FX$2,1,0)*'PC-CT-NAP_Lanchonete'!FX26*$NB21</f>
        <v>148.48465216837897</v>
      </c>
      <c r="FY23" s="310">
        <f>IF($ND21&lt;=FY$2,1,0)*'PC-CT-NAP_Lanchonete'!FY26*$NB21</f>
        <v>119.69878278744565</v>
      </c>
      <c r="FZ23" s="310">
        <f>IF($ND21&lt;=FZ$2,1,0)*'PC-CT-NAP_Lanchonete'!FZ26*$NB21</f>
        <v>124.59762416015504</v>
      </c>
      <c r="GA23" s="310">
        <f>IF($ND21&lt;=GA$2,1,0)*'PC-CT-NAP_Lanchonete'!GA26*$NB21</f>
        <v>133.73499015083789</v>
      </c>
      <c r="GB23" s="310">
        <f>IF($ND21&lt;=GB$2,1,0)*'PC-CT-NAP_Lanchonete'!GB26*$NB21</f>
        <v>139.12097101027936</v>
      </c>
      <c r="GC23" s="310">
        <f>IF($ND21&lt;=GC$2,1,0)*'PC-CT-NAP_Lanchonete'!GC26*$NB21</f>
        <v>141.39890962958208</v>
      </c>
      <c r="GD23" s="310">
        <f>IF($ND21&lt;=GD$2,1,0)*'PC-CT-NAP_Lanchonete'!GD26*$NB21</f>
        <v>162.36813620652768</v>
      </c>
      <c r="GE23" s="310">
        <f>IF($ND21&lt;=GE$2,1,0)*'PC-CT-NAP_Lanchonete'!GE26*$NB21</f>
        <v>135.06867885537218</v>
      </c>
      <c r="GF23" s="310">
        <f>IF($ND21&lt;=GF$2,1,0)*'PC-CT-NAP_Lanchonete'!GF26*$NB21</f>
        <v>123.90574629803019</v>
      </c>
      <c r="GG23" s="310">
        <f>IF($ND21&lt;=GG$2,1,0)*'PC-CT-NAP_Lanchonete'!GG26*$NB21</f>
        <v>123.22491983486573</v>
      </c>
      <c r="GH23" s="310">
        <f>IF($ND21&lt;=GH$2,1,0)*'PC-CT-NAP_Lanchonete'!GH26*$NB21</f>
        <v>109.96816730102927</v>
      </c>
      <c r="GI23" s="310">
        <f>IF($ND21&lt;=GI$2,1,0)*'PC-CT-NAP_Lanchonete'!GI26*$NB21</f>
        <v>114.44809848195848</v>
      </c>
      <c r="GJ23" s="310">
        <f>IF($ND21&lt;=GJ$2,1,0)*'PC-CT-NAP_Lanchonete'!GJ26*$NB21</f>
        <v>153.31793647666598</v>
      </c>
      <c r="GK23" s="310">
        <f>IF($ND21&lt;=GK$2,1,0)*'PC-CT-NAP_Lanchonete'!GK26*$NB21</f>
        <v>124.27495420770823</v>
      </c>
      <c r="GL23" s="310">
        <f>IF($ND21&lt;=GL$2,1,0)*'PC-CT-NAP_Lanchonete'!GL26*$NB21</f>
        <v>129.04954665747309</v>
      </c>
      <c r="GM23" s="310">
        <f>IF($ND21&lt;=GM$2,1,0)*'PC-CT-NAP_Lanchonete'!GM26*$NB21</f>
        <v>138.11541804725832</v>
      </c>
      <c r="GN23" s="310">
        <f>IF($ND21&lt;=GN$2,1,0)*'PC-CT-NAP_Lanchonete'!GN26*$NB21</f>
        <v>143.63055520843938</v>
      </c>
      <c r="GO23" s="310">
        <f>IF($ND21&lt;=GO$2,1,0)*'PC-CT-NAP_Lanchonete'!GO26*$NB21</f>
        <v>143.2026561938294</v>
      </c>
      <c r="GP23" s="310">
        <f>IF($ND21&lt;=GP$2,1,0)*'PC-CT-NAP_Lanchonete'!GP26*$NB21</f>
        <v>165.75231345624246</v>
      </c>
      <c r="GQ23" s="310">
        <f>IF($ND21&lt;=GQ$2,1,0)*'PC-CT-NAP_Lanchonete'!GQ26*$NB21</f>
        <v>132.90984063138384</v>
      </c>
      <c r="GR23" s="310">
        <f>IF($ND21&lt;=GR$2,1,0)*'PC-CT-NAP_Lanchonete'!GR26*$NB21</f>
        <v>134.04225596785014</v>
      </c>
      <c r="GS23" s="310">
        <f>IF($ND21&lt;=GS$2,1,0)*'PC-CT-NAP_Lanchonete'!GS26*$NB21</f>
        <v>128.84985884299621</v>
      </c>
      <c r="GT23" s="310">
        <f>IF($ND21&lt;=GT$2,1,0)*'PC-CT-NAP_Lanchonete'!GT26*$NB21</f>
        <v>114.19412278956121</v>
      </c>
      <c r="GU23" s="310">
        <f>IF($ND21&lt;=GU$2,1,0)*'PC-CT-NAP_Lanchonete'!GU26*$NB21</f>
        <v>120.01645719105456</v>
      </c>
      <c r="GV23" s="310">
        <f>IF($ND21&lt;=GV$2,1,0)*'PC-CT-NAP_Lanchonete'!GV26*$NB21</f>
        <v>158.5465978647841</v>
      </c>
      <c r="GW23" s="310">
        <f>IF($ND21&lt;=GW$2,1,0)*'PC-CT-NAP_Lanchonete'!GW26*$NB21</f>
        <v>129.05030853707407</v>
      </c>
      <c r="GX23" s="310">
        <f>IF($ND21&lt;=GX$2,1,0)*'PC-CT-NAP_Lanchonete'!GX26*$NB21</f>
        <v>133.80238974307883</v>
      </c>
      <c r="GY23" s="310">
        <f>IF($ND21&lt;=GY$2,1,0)*'PC-CT-NAP_Lanchonete'!GY26*$NB21</f>
        <v>142.74464673279195</v>
      </c>
      <c r="GZ23" s="310">
        <f>IF($ND21&lt;=GZ$2,1,0)*'PC-CT-NAP_Lanchonete'!GZ26*$NB21</f>
        <v>148.35076030638933</v>
      </c>
      <c r="HA23" s="310">
        <f>IF($ND21&lt;=HA$2,1,0)*'PC-CT-NAP_Lanchonete'!HA26*$NB21</f>
        <v>139.35910397779816</v>
      </c>
      <c r="HB23" s="310">
        <f>IF($ND21&lt;=HB$2,1,0)*'PC-CT-NAP_Lanchonete'!HB26*$NB21</f>
        <v>167.03296750320908</v>
      </c>
      <c r="HC23" s="310">
        <f>IF($ND21&lt;=HC$2,1,0)*'PC-CT-NAP_Lanchonete'!HC26*$NB21</f>
        <v>140.82295276609835</v>
      </c>
      <c r="HD23" s="310">
        <f>IF($ND21&lt;=HD$2,1,0)*'PC-CT-NAP_Lanchonete'!HD26*$NB21</f>
        <v>128.88522482684942</v>
      </c>
      <c r="HE23" s="310">
        <f>IF($ND21&lt;=HE$2,1,0)*'PC-CT-NAP_Lanchonete'!HE26*$NB21</f>
        <v>129.35548766307232</v>
      </c>
      <c r="HF23" s="310">
        <f>IF($ND21&lt;=HF$2,1,0)*'PC-CT-NAP_Lanchonete'!HF26*$NB21</f>
        <v>116.41376217078906</v>
      </c>
      <c r="HG23" s="310">
        <f>IF($ND21&lt;=HG$2,1,0)*'PC-CT-NAP_Lanchonete'!HG26*$NB21</f>
        <v>121.4845547203938</v>
      </c>
      <c r="HH23" s="310">
        <f>IF($ND21&lt;=HH$2,1,0)*'PC-CT-NAP_Lanchonete'!HH26*$NB21</f>
        <v>161.05401371560441</v>
      </c>
      <c r="HI23" s="310">
        <f>IF($ND21&lt;=HI$2,1,0)*'PC-CT-NAP_Lanchonete'!HI26*$NB21</f>
        <v>131.94485794551434</v>
      </c>
      <c r="HJ23" s="310">
        <f>IF($ND21&lt;=HJ$2,1,0)*'PC-CT-NAP_Lanchonete'!HJ26*$NB21</f>
        <v>136.79366621006332</v>
      </c>
      <c r="HK23" s="310">
        <f>IF($ND21&lt;=HK$2,1,0)*'PC-CT-NAP_Lanchonete'!HK26*$NB21</f>
        <v>146.00709205052902</v>
      </c>
      <c r="HL23" s="310">
        <f>IF($ND21&lt;=HL$2,1,0)*'PC-CT-NAP_Lanchonete'!HL26*$NB21</f>
        <v>152.02918133601901</v>
      </c>
      <c r="HM23" s="310">
        <f>IF($ND21&lt;=HM$2,1,0)*'PC-CT-NAP_Lanchonete'!HM26*$NB21</f>
        <v>151.8228589142154</v>
      </c>
      <c r="HN23" s="310">
        <f>IF($ND21&lt;=HN$2,1,0)*'PC-CT-NAP_Lanchonete'!HN26*$NB21</f>
        <v>174.37418914667231</v>
      </c>
      <c r="HO23" s="310">
        <f>IF($ND21&lt;=HO$2,1,0)*'PC-CT-NAP_Lanchonete'!HO26*$NB21</f>
        <v>147.1736932487367</v>
      </c>
      <c r="HP23" s="310">
        <f>IF($ND21&lt;=HP$2,1,0)*'PC-CT-NAP_Lanchonete'!HP26*$NB21</f>
        <v>135.81045719379813</v>
      </c>
      <c r="HQ23" s="310">
        <f>IF($ND21&lt;=HQ$2,1,0)*'PC-CT-NAP_Lanchonete'!HQ26*$NB21</f>
        <v>135.53271251574742</v>
      </c>
      <c r="HR23" s="310">
        <f>IF($ND21&lt;=HR$2,1,0)*'PC-CT-NAP_Lanchonete'!HR26*$NB21</f>
        <v>124.3891185878033</v>
      </c>
      <c r="HS23" s="310">
        <f>IF($ND21&lt;=HS$2,1,0)*'PC-CT-NAP_Lanchonete'!HS26*$NB21</f>
        <v>124.52256131008748</v>
      </c>
      <c r="HT23" s="310">
        <f>IF($ND21&lt;=HT$2,1,0)*'PC-CT-NAP_Lanchonete'!HT26*$NB21</f>
        <v>165.9300552195416</v>
      </c>
      <c r="HU23" s="310">
        <f>IF($ND21&lt;=HU$2,1,0)*'PC-CT-NAP_Lanchonete'!HU26*$NB21</f>
        <v>137.02681191823547</v>
      </c>
      <c r="HV23" s="310">
        <f>IF($ND21&lt;=HV$2,1,0)*'PC-CT-NAP_Lanchonete'!HV26*$NB21</f>
        <v>141.24648246525163</v>
      </c>
      <c r="HW23" s="310">
        <f>IF($ND21&lt;=HW$2,1,0)*'PC-CT-NAP_Lanchonete'!HW26*$NB21</f>
        <v>150.56795805566142</v>
      </c>
      <c r="HX23" s="310">
        <f>IF($ND21&lt;=HX$2,1,0)*'PC-CT-NAP_Lanchonete'!HX26*$NB21</f>
        <v>156.82779145617354</v>
      </c>
      <c r="HY23" s="310">
        <f>IF($ND21&lt;=HY$2,1,0)*'PC-CT-NAP_Lanchonete'!HY26*$NB21</f>
        <v>155.19437886444595</v>
      </c>
      <c r="HZ23" s="310">
        <f>IF($ND21&lt;=HZ$2,1,0)*'PC-CT-NAP_Lanchonete'!HZ26*$NB21</f>
        <v>178.56193460227658</v>
      </c>
      <c r="IA23" s="310">
        <f>IF($ND21&lt;=IA$2,1,0)*'PC-CT-NAP_Lanchonete'!IA26*$NB21</f>
        <v>145.68418923873824</v>
      </c>
      <c r="IB23" s="310">
        <f>IF($ND21&lt;=IB$2,1,0)*'PC-CT-NAP_Lanchonete'!IB26*$NB21</f>
        <v>146.70131583866566</v>
      </c>
      <c r="IC23" s="310">
        <f>IF($ND21&lt;=IC$2,1,0)*'PC-CT-NAP_Lanchonete'!IC26*$NB21</f>
        <v>141.79655350846352</v>
      </c>
      <c r="ID23" s="310">
        <f>IF($ND21&lt;=ID$2,1,0)*'PC-CT-NAP_Lanchonete'!ID26*$NB21</f>
        <v>126.86339003841405</v>
      </c>
      <c r="IE23" s="310">
        <f>IF($ND21&lt;=IE$2,1,0)*'PC-CT-NAP_Lanchonete'!IE26*$NB21</f>
        <v>133.31797297741352</v>
      </c>
      <c r="IF23" s="310">
        <f>IF($ND21&lt;=IF$2,1,0)*'PC-CT-NAP_Lanchonete'!IF26*$NB21</f>
        <v>172.46223005701717</v>
      </c>
      <c r="IG23" s="310">
        <f>IF($ND21&lt;=IG$2,1,0)*'PC-CT-NAP_Lanchonete'!IG26*$NB21</f>
        <v>142.50571646693697</v>
      </c>
      <c r="IH23" s="310">
        <f>IF($ND21&lt;=IH$2,1,0)*'PC-CT-NAP_Lanchonete'!IH26*$NB21</f>
        <v>147.12485307372009</v>
      </c>
      <c r="II23" s="310">
        <f>IF($ND21&lt;=II$2,1,0)*'PC-CT-NAP_Lanchonete'!II26*$NB21</f>
        <v>156.07136784755363</v>
      </c>
      <c r="IJ23" s="310">
        <f>IF($ND21&lt;=IJ$2,1,0)*'PC-CT-NAP_Lanchonete'!IJ26*$NB21</f>
        <v>162.28351858745788</v>
      </c>
      <c r="IK23" s="310">
        <f>IF($ND21&lt;=IK$2,1,0)*'PC-CT-NAP_Lanchonete'!IK26*$NB21</f>
        <v>163.64060174336097</v>
      </c>
      <c r="IL23" s="310">
        <f>IF($ND21&lt;=IL$2,1,0)*'PC-CT-NAP_Lanchonete'!IL26*$NB21</f>
        <v>185.02928561850655</v>
      </c>
      <c r="IM23" s="310">
        <f>IF($ND21&lt;=IM$2,1,0)*'PC-CT-NAP_Lanchonete'!IM26*$NB21</f>
        <v>157.35762860493713</v>
      </c>
      <c r="IN23" s="310">
        <f>IF($ND21&lt;=IN$2,1,0)*'PC-CT-NAP_Lanchonete'!IN26*$NB21</f>
        <v>145.96116374769676</v>
      </c>
      <c r="IO23" s="310">
        <f>IF($ND21&lt;=IO$2,1,0)*'PC-CT-NAP_Lanchonete'!IO26*$NB21</f>
        <v>145.53688045843364</v>
      </c>
      <c r="IP23" s="310">
        <f>IF($ND21&lt;=IP$2,1,0)*'PC-CT-NAP_Lanchonete'!IP26*$NB21</f>
        <v>131.66910274535354</v>
      </c>
      <c r="IQ23" s="310">
        <f>IF($ND21&lt;=IQ$2,1,0)*'PC-CT-NAP_Lanchonete'!IQ26*$NB21</f>
        <v>137.11078747853168</v>
      </c>
      <c r="IR23" s="310">
        <f>IF($ND21&lt;=IR$2,1,0)*'PC-CT-NAP_Lanchonete'!IR26*$NB21</f>
        <v>176.9105202500059</v>
      </c>
      <c r="IS23" s="310">
        <f>IF($ND21&lt;=IS$2,1,0)*'PC-CT-NAP_Lanchonete'!IS26*$NB21</f>
        <v>147.02569417989147</v>
      </c>
      <c r="IT23" s="310">
        <f>IF($ND21&lt;=IT$2,1,0)*'PC-CT-NAP_Lanchonete'!IT26*$NB21</f>
        <v>151.52148918622228</v>
      </c>
      <c r="IU23" s="310">
        <f>IF($ND21&lt;=IU$2,1,0)*'PC-CT-NAP_Lanchonete'!IU26*$NB21</f>
        <v>160.54631553708674</v>
      </c>
      <c r="IV23" s="310">
        <f>IF($ND21&lt;=IV$2,1,0)*'PC-CT-NAP_Lanchonete'!IV26*$NB21</f>
        <v>167.03271731129263</v>
      </c>
      <c r="IW23" s="310">
        <f>IF($ND21&lt;=IW$2,1,0)*'PC-CT-NAP_Lanchonete'!IW26*$NB21</f>
        <v>168.54591871588406</v>
      </c>
      <c r="IX23" s="310">
        <f>IF($ND21&lt;=IX$2,1,0)*'PC-CT-NAP_Lanchonete'!IX26*$NB21</f>
        <v>189.8845521502966</v>
      </c>
      <c r="IY23" s="310">
        <f>IF($ND21&lt;=IY$2,1,0)*'PC-CT-NAP_Lanchonete'!IY26*$NB21</f>
        <v>162.13799430853325</v>
      </c>
      <c r="IZ23" s="310">
        <f>IF($ND21&lt;=IZ$2,1,0)*'PC-CT-NAP_Lanchonete'!IZ26*$NB21</f>
        <v>154.01953489761721</v>
      </c>
      <c r="JA23" s="310">
        <f>IF($ND21&lt;=JA$2,1,0)*'PC-CT-NAP_Lanchonete'!JA26*$NB21</f>
        <v>148.54061376993326</v>
      </c>
      <c r="JB23" s="310">
        <f>IF($ND21&lt;=JB$2,1,0)*'PC-CT-NAP_Lanchonete'!JB26*$NB21</f>
        <v>138.37324835306728</v>
      </c>
      <c r="JC23" s="310">
        <f>IF($ND21&lt;=JC$2,1,0)*'PC-CT-NAP_Lanchonete'!JC26*$NB21</f>
        <v>139.60691907104777</v>
      </c>
      <c r="JD23" s="310">
        <f>IF($ND21&lt;=JD$2,1,0)*'PC-CT-NAP_Lanchonete'!JD26*$NB21</f>
        <v>180.9965129546236</v>
      </c>
      <c r="JE23" s="310">
        <f>IF($ND21&lt;=JE$2,1,0)*'PC-CT-NAP_Lanchonete'!JE26*$NB21</f>
        <v>151.63092704914868</v>
      </c>
      <c r="JF23" s="310">
        <f>IF($ND21&lt;=JF$2,1,0)*'PC-CT-NAP_Lanchonete'!JF26*$NB21</f>
        <v>155.71775322442784</v>
      </c>
      <c r="JG23" s="310">
        <f>IF($ND21&lt;=JG$2,1,0)*'PC-CT-NAP_Lanchonete'!JG26*$NB21</f>
        <v>164.93017226850679</v>
      </c>
      <c r="JH23" s="310">
        <f>IF($ND21&lt;=JH$2,1,0)*'PC-CT-NAP_Lanchonete'!JH26*$NB21</f>
        <v>171.78535089884778</v>
      </c>
      <c r="JI23" s="310">
        <f>IF($ND21&lt;=JI$2,1,0)*'PC-CT-NAP_Lanchonete'!JI26*$NB21</f>
        <v>170.64014412385751</v>
      </c>
      <c r="JJ23" s="310">
        <f>IF($ND21&lt;=JJ$2,1,0)*'PC-CT-NAP_Lanchonete'!JJ26*$NB21</f>
        <v>193.66832959881791</v>
      </c>
      <c r="JK23" s="310">
        <f>IF($ND21&lt;=JK$2,1,0)*'PC-CT-NAP_Lanchonete'!JK26*$NB21</f>
        <v>160.45342952733216</v>
      </c>
      <c r="JL23" s="310">
        <f>IF($ND21&lt;=JL$2,1,0)*'PC-CT-NAP_Lanchonete'!JL26*$NB21</f>
        <v>161.40269081633082</v>
      </c>
      <c r="JM23" s="310">
        <f>IF($ND21&lt;=JM$2,1,0)*'PC-CT-NAP_Lanchonete'!JM26*$NB21</f>
        <v>156.57409233134661</v>
      </c>
      <c r="JN23" s="310">
        <f>IF($ND21&lt;=JN$2,1,0)*'PC-CT-NAP_Lanchonete'!JN26*$NB21</f>
        <v>141.20503048767159</v>
      </c>
      <c r="JO23" s="310">
        <f>IF($ND21&lt;=JO$2,1,0)*'PC-CT-NAP_Lanchonete'!JO26*$NB21</f>
        <v>148.26626326173712</v>
      </c>
      <c r="JP23" s="310">
        <f>IF($ND21&lt;=JP$2,1,0)*'PC-CT-NAP_Lanchonete'!JP26*$NB21</f>
        <v>187.98334980586881</v>
      </c>
      <c r="JQ23" s="310">
        <f>IF($ND21&lt;=JQ$2,1,0)*'PC-CT-NAP_Lanchonete'!JQ26*$NB21</f>
        <v>157.46530608136703</v>
      </c>
      <c r="JR23" s="310">
        <f>IF($ND21&lt;=JR$2,1,0)*'PC-CT-NAP_Lanchonete'!JR26*$NB21</f>
        <v>161.89188835765268</v>
      </c>
      <c r="JS23" s="310">
        <f>IF($ND21&lt;=JS$2,1,0)*'PC-CT-NAP_Lanchonete'!JS26*$NB21</f>
        <v>170.79986905481138</v>
      </c>
      <c r="JT23" s="310">
        <f>IF($ND21&lt;=JT$2,1,0)*'PC-CT-NAP_Lanchonete'!JT26*$NB21</f>
        <v>177.62773305803231</v>
      </c>
      <c r="JU23" s="310">
        <f>IF($ND21&lt;=JU$2,1,0)*'PC-CT-NAP_Lanchonete'!JU26*$NB21</f>
        <v>176.64341475712544</v>
      </c>
      <c r="JV23" s="310">
        <f>IF($ND21&lt;=JV$2,1,0)*'PC-CT-NAP_Lanchonete'!JV26*$NB21</f>
        <v>199.42851316318513</v>
      </c>
      <c r="JW23" s="310">
        <f>IF($ND21&lt;=JW$2,1,0)*'PC-CT-NAP_Lanchonete'!JW26*$NB21</f>
        <v>171.75417186164461</v>
      </c>
      <c r="JX23" s="310">
        <f>IF($ND21&lt;=JX$2,1,0)*'PC-CT-NAP_Lanchonete'!JX26*$NB21</f>
        <v>160.12346406903228</v>
      </c>
      <c r="JY23" s="310">
        <f>IF($ND21&lt;=JY$2,1,0)*'PC-CT-NAP_Lanchonete'!JY26*$NB21</f>
        <v>160.06602392368254</v>
      </c>
      <c r="JZ23" s="310">
        <f>IF($ND21&lt;=JZ$2,1,0)*'PC-CT-NAP_Lanchonete'!JZ26*$NB21</f>
        <v>145.90660382374674</v>
      </c>
      <c r="KA23" s="310">
        <f>IF($ND21&lt;=KA$2,1,0)*'PC-CT-NAP_Lanchonete'!KA26*$NB21</f>
        <v>152.03534570311726</v>
      </c>
      <c r="KB23" s="310">
        <f>IF($ND21&lt;=KB$2,1,0)*'PC-CT-NAP_Lanchonete'!KB26*$NB21</f>
        <v>192.51780549201294</v>
      </c>
      <c r="KC23" s="310">
        <f>IF($ND21&lt;=KC$2,1,0)*'PC-CT-NAP_Lanchonete'!KC26*$NB21</f>
        <v>162.13123159088789</v>
      </c>
      <c r="KD23" s="310">
        <f>IF($ND21&lt;=KD$2,1,0)*'PC-CT-NAP_Lanchonete'!KD26*$NB21</f>
        <v>166.48191528567421</v>
      </c>
      <c r="KE23" s="310">
        <f>IF($ND21&lt;=KE$2,1,0)*'PC-CT-NAP_Lanchonete'!KE26*$NB21</f>
        <v>175.51371837377528</v>
      </c>
      <c r="KF23" s="310">
        <f>IF($ND21&lt;=KF$2,1,0)*'PC-CT-NAP_Lanchonete'!KF26*$NB21</f>
        <v>182.66823203881296</v>
      </c>
      <c r="KG23" s="310">
        <f>IF($ND21&lt;=KG$2,1,0)*'PC-CT-NAP_Lanchonete'!KG26*$NB21</f>
        <v>178.11455679050832</v>
      </c>
      <c r="KH23" s="310">
        <f>IF($ND21&lt;=KH$2,1,0)*'PC-CT-NAP_Lanchonete'!KH26*$NB21</f>
        <v>203.15812858333447</v>
      </c>
      <c r="KI23" s="310">
        <f>IF($ND21&lt;=KI$2,1,0)*'PC-CT-NAP_Lanchonete'!KI26*$NB21</f>
        <v>175.86559521810793</v>
      </c>
      <c r="KJ23" s="310">
        <f>IF($ND21&lt;=KJ$2,1,0)*'PC-CT-NAP_Lanchonete'!KJ26*$NB21</f>
        <v>167.3029185523441</v>
      </c>
      <c r="KK23" s="310">
        <f>IF($ND21&lt;=KK$2,1,0)*'PC-CT-NAP_Lanchonete'!KK26*$NB21</f>
        <v>162.58177749547772</v>
      </c>
      <c r="KL23" s="310">
        <f>IF($ND21&lt;=KL$2,1,0)*'PC-CT-NAP_Lanchonete'!KL26*$NB21</f>
        <v>152.32275291355592</v>
      </c>
      <c r="KM23" s="310">
        <f>IF($ND21&lt;=KM$2,1,0)*'PC-CT-NAP_Lanchonete'!KM26*$NB21</f>
        <v>154.35041069276974</v>
      </c>
      <c r="KN23" s="310">
        <f>IF($ND21&lt;=KN$2,1,0)*'PC-CT-NAP_Lanchonete'!KN26*$NB21</f>
        <v>196.56784893403233</v>
      </c>
      <c r="KO23" s="310">
        <f>IF($ND21&lt;=KO$2,1,0)*'PC-CT-NAP_Lanchonete'!KO26*$NB21</f>
        <v>166.78692033235706</v>
      </c>
      <c r="KP23" s="310">
        <f>IF($ND21&lt;=KP$2,1,0)*'PC-CT-NAP_Lanchonete'!KP26*$NB21</f>
        <v>170.79537012185585</v>
      </c>
      <c r="KQ23" s="310">
        <f>IF($ND21&lt;=KQ$2,1,0)*'PC-CT-NAP_Lanchonete'!KQ26*$NB21</f>
        <v>180.07735306897109</v>
      </c>
      <c r="KR23" s="310">
        <f>IF($ND21&lt;=KR$2,1,0)*'PC-CT-NAP_Lanchonete'!KR26*$NB21</f>
        <v>187.66719916146187</v>
      </c>
      <c r="KS23" s="310">
        <f>IF($ND21&lt;=KS$2,1,0)*'PC-CT-NAP_Lanchonete'!KS26*$NB21</f>
        <v>185.29180626915891</v>
      </c>
      <c r="KT23" s="310">
        <f>IF($ND21&lt;=KT$2,1,0)*'PC-CT-NAP_Lanchonete'!KT26*$NB21</f>
        <v>209.14214649647701</v>
      </c>
      <c r="KU23" s="310">
        <f>IF($ND21&lt;=KU$2,1,0)*'PC-CT-NAP_Lanchonete'!KU26*$NB21</f>
        <v>181.58670814964208</v>
      </c>
      <c r="KV23" s="310">
        <f>IF($ND21&lt;=KV$2,1,0)*'PC-CT-NAP_Lanchonete'!KV26*$NB21</f>
        <v>169.8946430502892</v>
      </c>
      <c r="KW23" s="310">
        <f>IF($ND21&lt;=KW$2,1,0)*'PC-CT-NAP_Lanchonete'!KW26*$NB21</f>
        <v>170.16570790560661</v>
      </c>
      <c r="KX23" s="310">
        <f>IF($ND21&lt;=KX$2,1,0)*'PC-CT-NAP_Lanchonete'!KX26*$NB21</f>
        <v>155.86114182898123</v>
      </c>
      <c r="KY23" s="310">
        <f>IF($ND21&lt;=KY$2,1,0)*'PC-CT-NAP_Lanchonete'!KY26*$NB21</f>
        <v>162.52679556106619</v>
      </c>
      <c r="KZ23" s="310">
        <f>IF($ND21&lt;=KZ$2,1,0)*'PC-CT-NAP_Lanchonete'!KZ26*$NB21</f>
        <v>203.53179021056138</v>
      </c>
      <c r="LA23" s="310">
        <f>IF($ND21&lt;=LA$2,1,0)*'PC-CT-NAP_Lanchonete'!LA26*$NB21</f>
        <v>172.82297665694222</v>
      </c>
      <c r="LB23" s="310">
        <f>IF($ND21&lt;=LB$2,1,0)*'PC-CT-NAP_Lanchonete'!LB26*$NB21</f>
        <v>177.09769997584024</v>
      </c>
      <c r="LC23" s="310">
        <f>IF($ND21&lt;=LC$2,1,0)*'PC-CT-NAP_Lanchonete'!LC26*$NB21</f>
        <v>186.15588776086585</v>
      </c>
      <c r="LD23" s="310">
        <f>IF($ND21&lt;=LD$2,1,0)*'PC-CT-NAP_Lanchonete'!LD26*$NB21</f>
        <v>193.80037064349784</v>
      </c>
      <c r="LE23" s="310">
        <f>IF($ND21&lt;=LE$2,1,0)*'PC-CT-NAP_Lanchonete'!LE26*$NB21</f>
        <v>194.42057379668887</v>
      </c>
      <c r="LF23" s="310">
        <f>IF($ND21&lt;=LF$2,1,0)*'PC-CT-NAP_Lanchonete'!LF26*$NB21</f>
        <v>216.35059309849339</v>
      </c>
      <c r="LG23" s="310">
        <f>IF($ND21&lt;=LG$2,1,0)*'PC-CT-NAP_Lanchonete'!LG26*$NB21</f>
        <v>188.27418283694664</v>
      </c>
      <c r="LH23" s="310">
        <f>IF($ND21&lt;=LH$2,1,0)*'PC-CT-NAP_Lanchonete'!LH26*$NB21</f>
        <v>176.69037999994882</v>
      </c>
      <c r="LI23" s="310">
        <f>IF($ND21&lt;=LI$2,1,0)*'PC-CT-NAP_Lanchonete'!LI26*$NB21</f>
        <v>176.67354027535507</v>
      </c>
      <c r="LJ23" s="310">
        <f>IF($ND21&lt;=LJ$2,1,0)*'PC-CT-NAP_Lanchonete'!LJ26*$NB21</f>
        <v>162.02677345140705</v>
      </c>
      <c r="LK23" s="310">
        <f>IF($ND21&lt;=LK$2,1,0)*'PC-CT-NAP_Lanchonete'!LK26*$NB21</f>
        <v>168.83588059679494</v>
      </c>
      <c r="LL23" s="310">
        <f>IF($ND21&lt;=LL$2,1,0)*'PC-CT-NAP_Lanchonete'!LL26*$NB21</f>
        <v>209.94460541772477</v>
      </c>
      <c r="LM23" s="310">
        <f>IF($ND21&lt;=LM$2,1,0)*'PC-CT-NAP_Lanchonete'!LM26*$NB21</f>
        <v>178.93935362979101</v>
      </c>
      <c r="LN23" s="310">
        <f>IF($ND21&lt;=LN$2,1,0)*'PC-CT-NAP_Lanchonete'!LN26*$NB21</f>
        <v>183.07976759777853</v>
      </c>
      <c r="LO23" s="310">
        <f>IF($ND21&lt;=LO$2,1,0)*'PC-CT-NAP_Lanchonete'!LO26*$NB21</f>
        <v>192.06892050002497</v>
      </c>
      <c r="LP23" s="310">
        <f>IF($ND21&lt;=LP$2,1,0)*'PC-CT-NAP_Lanchonete'!LP26*$NB21</f>
        <v>199.90028619398811</v>
      </c>
      <c r="LQ23" s="310">
        <f>IF($ND21&lt;=LQ$2,1,0)*'PC-CT-NAP_Lanchonete'!LQ26*$NB21</f>
        <v>198.04132709675562</v>
      </c>
      <c r="LR23" s="310">
        <f>IF($ND21&lt;=LR$2,1,0)*'PC-CT-NAP_Lanchonete'!LR26*$NB21</f>
        <v>221.42067802698497</v>
      </c>
      <c r="LS23" s="310">
        <f>IF($ND21&lt;=LS$2,1,0)*'PC-CT-NAP_Lanchonete'!LS26*$NB21</f>
        <v>187.75484319841266</v>
      </c>
      <c r="LT23" s="310">
        <f>IF($ND21&lt;=LT$2,1,0)*'PC-CT-NAP_Lanchonete'!LT26*$NB21</f>
        <v>188.47506885969813</v>
      </c>
      <c r="LU23" s="310">
        <f>IF($ND21&lt;=LU$2,1,0)*'PC-CT-NAP_Lanchonete'!LU26*$NB21</f>
        <v>183.93840214017183</v>
      </c>
      <c r="LV23" s="310">
        <f>IF($ND21&lt;=LV$2,1,0)*'PC-CT-NAP_Lanchonete'!LV26*$NB21</f>
        <v>167.84704829113031</v>
      </c>
      <c r="LW23" s="310">
        <f>IF($ND21&lt;=LW$2,1,0)*'PC-CT-NAP_Lanchonete'!LW26*$NB21</f>
        <v>176.04987663637991</v>
      </c>
      <c r="LX23" s="310">
        <f>IF($ND21&lt;=LX$2,1,0)*'PC-CT-NAP_Lanchonete'!LX26*$NB21</f>
        <v>216.86511428186526</v>
      </c>
      <c r="LY23" s="310">
        <f>IF($ND21&lt;=LY$2,1,0)*'PC-CT-NAP_Lanchonete'!LY26*$NB21</f>
        <v>185.35366094537187</v>
      </c>
      <c r="LZ23" s="310">
        <f>IF($ND21&lt;=LZ$2,1,0)*'PC-CT-NAP_Lanchonete'!LZ26*$NB21</f>
        <v>189.45237274386287</v>
      </c>
      <c r="MA23" s="310">
        <f>IF($ND21&lt;=MA$2,1,0)*'PC-CT-NAP_Lanchonete'!MA26*$NB21</f>
        <v>198.3124356602994</v>
      </c>
      <c r="MB23" s="310">
        <f>IF($ND21&lt;=MB$2,1,0)*'PC-CT-NAP_Lanchonete'!MB26*$NB21</f>
        <v>206.28742507893017</v>
      </c>
      <c r="MC23" s="310">
        <f>IF($ND21&lt;=MC$2,1,0)*'PC-CT-NAP_Lanchonete'!MC26*$NB21</f>
        <v>195.82810227454252</v>
      </c>
      <c r="MD23" s="310">
        <f>IF($ND21&lt;=MD$2,1,0)*'PC-CT-NAP_Lanchonete'!MD26*$NB21</f>
        <v>224.3536823851386</v>
      </c>
      <c r="ME23" s="310">
        <f>IF($ND21&lt;=ME$2,1,0)*'PC-CT-NAP_Lanchonete'!ME26*$NB21</f>
        <v>197.30050732494942</v>
      </c>
      <c r="MF23" s="310">
        <f>IF($ND21&lt;=MF$2,1,0)*'PC-CT-NAP_Lanchonete'!MF26*$NB21</f>
        <v>184.94106734589207</v>
      </c>
      <c r="MG23" s="310">
        <f>IF($ND21&lt;=MG$2,1,0)*'PC-CT-NAP_Lanchonete'!MG26*$NB21</f>
        <v>186.08267648169812</v>
      </c>
      <c r="MH23" s="310">
        <f>IF($ND21&lt;=MH$2,1,0)*'PC-CT-NAP_Lanchonete'!MH26*$NB21</f>
        <v>171.67077656573292</v>
      </c>
      <c r="MI23" s="310">
        <f>IF($ND21&lt;=MI$2,1,0)*'PC-CT-NAP_Lanchonete'!MI26*$NB21</f>
        <v>179.17915353863273</v>
      </c>
      <c r="MJ23" s="310">
        <f>IF($ND21&lt;=MJ$2,1,0)*'PC-CT-NAP_Lanchonete'!MJ26*$NB21</f>
        <v>221.08840959730955</v>
      </c>
      <c r="MK23" s="310">
        <f>IF($ND21&lt;=MK$2,1,0)*'PC-CT-NAP_Lanchonete'!MK26*$NB21</f>
        <v>189.91562869924479</v>
      </c>
      <c r="ML23" s="310">
        <f>IF($ND21&lt;=ML$2,1,0)*'PC-CT-NAP_Lanchonete'!ML26*$NB21</f>
        <v>194.09519016625663</v>
      </c>
      <c r="MM23" s="310">
        <f>IF($ND21&lt;=MM$2,1,0)*'PC-CT-NAP_Lanchonete'!MM26*$NB21</f>
        <v>203.22437819706781</v>
      </c>
      <c r="MN23" s="310">
        <f>IF($ND21&lt;=MN$2,1,0)*'PC-CT-NAP_Lanchonete'!MN26*$NB21</f>
        <v>211.67204947617398</v>
      </c>
      <c r="MO23" s="310">
        <f>IF($ND21&lt;=MO$2,1,0)*'PC-CT-NAP_Lanchonete'!MO26*$NB21</f>
        <v>209.96287394916672</v>
      </c>
      <c r="MP23" s="310">
        <f>IF($ND21&lt;=MP$2,1,0)*'PC-CT-NAP_Lanchonete'!MP26*$NB21</f>
        <v>233.39046821104574</v>
      </c>
      <c r="MQ23" s="310">
        <f>IF($ND21&lt;=MQ$2,1,0)*'PC-CT-NAP_Lanchonete'!MQ26*$NB21</f>
        <v>205.32815912763368</v>
      </c>
      <c r="MR23" s="310">
        <f>IF($ND21&lt;=MR$2,1,0)*'PC-CT-NAP_Lanchonete'!MR26*$NB21</f>
        <v>193.53474068005241</v>
      </c>
      <c r="MS23" s="310">
        <f>IF($ND21&lt;=MS$2,1,0)*'PC-CT-NAP_Lanchonete'!MS26*$NB21</f>
        <v>193.94527245699183</v>
      </c>
      <c r="MT23" s="310">
        <f>IF($ND21&lt;=MT$2,1,0)*'PC-CT-NAP_Lanchonete'!MT26*$NB21</f>
        <v>178.97419511492782</v>
      </c>
      <c r="MU23" s="310">
        <f>IF($ND21&lt;=MU$2,1,0)*'PC-CT-NAP_Lanchonete'!MU26*$NB21</f>
        <v>186.5911779872728</v>
      </c>
      <c r="MV23" s="310">
        <f>IF($ND21&lt;=MV$2,1,0)*'PC-CT-NAP_Lanchonete'!MV26*$NB21</f>
        <v>228.49540609273697</v>
      </c>
      <c r="MW23" s="310">
        <f>IF($ND21&lt;=MW$2,1,0)*'PC-CT-NAP_Lanchonete'!MW26*$NB21</f>
        <v>196.91892245130794</v>
      </c>
      <c r="MX23" s="310">
        <f>IF($ND21&lt;=MX$2,1,0)*'PC-CT-NAP_Lanchonete'!MX26*$NB21</f>
        <v>200.89863483555936</v>
      </c>
      <c r="MY23" s="310">
        <f>IF($ND21&lt;=MY$2,1,0)*'PC-CT-NAP_Lanchonete'!MY26*$NB21</f>
        <v>209.900773602578</v>
      </c>
      <c r="MZ23" s="310">
        <f>IF($ND21&lt;=MZ$2,1,0)*'PC-CT-NAP_Lanchonete'!MZ26*$NB21</f>
        <v>218.5063355743107</v>
      </c>
      <c r="NA23" s="311">
        <f>IF($ND21&lt;=NA$2,1,0)*'PC-CT-NAP_Lanchonete'!NA26*$NB21</f>
        <v>213.07706397742126</v>
      </c>
      <c r="NB23" s="653"/>
      <c r="NC23" s="653"/>
      <c r="ND23" s="653"/>
    </row>
    <row r="24" spans="1:368" x14ac:dyDescent="0.2">
      <c r="A24" s="2" t="s">
        <v>271</v>
      </c>
      <c r="B24" s="304" t="s">
        <v>271</v>
      </c>
      <c r="C24" s="305" t="s">
        <v>651</v>
      </c>
      <c r="D24" s="316" t="s">
        <v>356</v>
      </c>
      <c r="E24" s="1" t="s">
        <v>628</v>
      </c>
      <c r="F24" s="306">
        <f>IF($ND$24&lt;=F2,1,0)*'PC-PC_Quiosque Café'!$E8*$NB$24</f>
        <v>0</v>
      </c>
      <c r="G24" s="306">
        <f>IF($ND$24&lt;=G2,1,0)*'PC-PC_Quiosque Café'!$E8*$NB$24</f>
        <v>0</v>
      </c>
      <c r="H24" s="306">
        <f>IF($ND$24&lt;=H2,1,0)*'PC-PC_Quiosque Café'!$E8*$NB$24</f>
        <v>0</v>
      </c>
      <c r="I24" s="306">
        <f>IF($ND$24&lt;=I2,1,0)*'PC-PC_Quiosque Café'!$E8*$NB$24</f>
        <v>0</v>
      </c>
      <c r="J24" s="306">
        <f>IF($ND$24&lt;=J2,1,0)*'PC-PC_Quiosque Café'!$E8*$NB$24</f>
        <v>0</v>
      </c>
      <c r="K24" s="306">
        <f>IF($ND$24&lt;=K2,1,0)*'PC-PC_Quiosque Café'!$E8*$NB$24</f>
        <v>0</v>
      </c>
      <c r="L24" s="306">
        <f>IF($ND$24&lt;=L2,1,0)*'PC-PC_Quiosque Café'!$E8*$NB$24</f>
        <v>0</v>
      </c>
      <c r="M24" s="306">
        <f>IF($ND$24&lt;=M2,1,0)*'PC-PC_Quiosque Café'!$E8*$NB$24</f>
        <v>0</v>
      </c>
      <c r="N24" s="306">
        <f>IF($ND$24&lt;=N2,1,0)*'PC-PC_Quiosque Café'!$E8*$NB$24</f>
        <v>0</v>
      </c>
      <c r="O24" s="306">
        <f>IF($ND$24&lt;=O2,1,0)*'PC-PC_Quiosque Café'!$E8*$NB$24</f>
        <v>0</v>
      </c>
      <c r="P24" s="306">
        <f>IF($ND$24&lt;=P2,1,0)*'PC-PC_Quiosque Café'!$E8*$NB$24</f>
        <v>0</v>
      </c>
      <c r="Q24" s="306">
        <f>IF($ND$24&lt;=Q2,1,0)*'PC-PC_Quiosque Café'!$E8*$NB$24</f>
        <v>0</v>
      </c>
      <c r="R24" s="306">
        <f>IF($ND$24&lt;=R2,1,0)*'PC-PC_Quiosque Café'!$E8*$NB$24</f>
        <v>0</v>
      </c>
      <c r="S24" s="306">
        <f>IF($ND$24&lt;=S2,1,0)*'PC-PC_Quiosque Café'!$E8*$NB$24</f>
        <v>0</v>
      </c>
      <c r="T24" s="306">
        <f>IF($ND$24&lt;=T2,1,0)*'PC-PC_Quiosque Café'!$E8*$NB$24</f>
        <v>0</v>
      </c>
      <c r="U24" s="306">
        <f>IF($ND$24&lt;=U2,1,0)*'PC-PC_Quiosque Café'!$E8*$NB$24</f>
        <v>0</v>
      </c>
      <c r="V24" s="306">
        <f>IF($ND$24&lt;=V2,1,0)*'PC-PC_Quiosque Café'!$E8*$NB$24</f>
        <v>0</v>
      </c>
      <c r="W24" s="306">
        <f>IF($ND$24&lt;=W2,1,0)*'PC-PC_Quiosque Café'!$E8*$NB$24</f>
        <v>0</v>
      </c>
      <c r="X24" s="306">
        <f>IF($ND$24&lt;=X2,1,0)*'PC-PC_Quiosque Café'!$E8*$NB$24</f>
        <v>37736.553521860253</v>
      </c>
      <c r="Y24" s="306">
        <f>IF($ND$24&lt;=Y2,1,0)*'PC-PC_Quiosque Café'!$E8*$NB$24</f>
        <v>37736.553521860253</v>
      </c>
      <c r="Z24" s="306">
        <f>IF($ND$24&lt;=Z2,1,0)*'PC-PC_Quiosque Café'!$E8*$NB$24</f>
        <v>37736.553521860253</v>
      </c>
      <c r="AA24" s="306">
        <f>IF($ND$24&lt;=AA2,1,0)*'PC-PC_Quiosque Café'!$E8*$NB$24</f>
        <v>37736.553521860253</v>
      </c>
      <c r="AB24" s="306">
        <f>IF($ND$24&lt;=AB2,1,0)*'PC-PC_Quiosque Café'!$E8*$NB$24</f>
        <v>37736.553521860253</v>
      </c>
      <c r="AC24" s="306">
        <f>IF($ND$24&lt;=AC2,1,0)*'PC-PC_Quiosque Café'!$E8*$NB$24</f>
        <v>37736.553521860253</v>
      </c>
      <c r="AD24" s="306">
        <f>IF($ND$24&lt;=AD2,1,0)*'PC-PC_Quiosque Café'!$E8*$NB$24</f>
        <v>37736.553521860253</v>
      </c>
      <c r="AE24" s="306">
        <f>IF($ND$24&lt;=AE2,1,0)*'PC-PC_Quiosque Café'!$E8*$NB$24</f>
        <v>37736.553521860253</v>
      </c>
      <c r="AF24" s="306">
        <f>IF($ND$24&lt;=AF2,1,0)*'PC-PC_Quiosque Café'!$E8*$NB$24</f>
        <v>37736.553521860253</v>
      </c>
      <c r="AG24" s="306">
        <f>IF($ND$24&lt;=AG2,1,0)*'PC-PC_Quiosque Café'!$E8*$NB$24</f>
        <v>37736.553521860253</v>
      </c>
      <c r="AH24" s="306">
        <f>IF($ND$24&lt;=AH2,1,0)*'PC-PC_Quiosque Café'!$E8*$NB$24</f>
        <v>37736.553521860253</v>
      </c>
      <c r="AI24" s="306">
        <f>IF($ND$24&lt;=AI2,1,0)*'PC-PC_Quiosque Café'!$E8*$NB$24</f>
        <v>37736.553521860253</v>
      </c>
      <c r="AJ24" s="306">
        <f>IF($ND$24&lt;=AJ2,1,0)*'PC-PC_Quiosque Café'!$E8*$NB$24</f>
        <v>37736.553521860253</v>
      </c>
      <c r="AK24" s="306">
        <f>IF($ND$24&lt;=AK2,1,0)*'PC-PC_Quiosque Café'!$E8*$NB$24</f>
        <v>37736.553521860253</v>
      </c>
      <c r="AL24" s="306">
        <f>IF($ND$24&lt;=AL2,1,0)*'PC-PC_Quiosque Café'!$E8*$NB$24</f>
        <v>37736.553521860253</v>
      </c>
      <c r="AM24" s="306">
        <f>IF($ND$24&lt;=AM2,1,0)*'PC-PC_Quiosque Café'!$E8*$NB$24</f>
        <v>37736.553521860253</v>
      </c>
      <c r="AN24" s="306">
        <f>IF($ND$24&lt;=AN2,1,0)*'PC-PC_Quiosque Café'!$E8*$NB$24</f>
        <v>37736.553521860253</v>
      </c>
      <c r="AO24" s="306">
        <f>IF($ND$24&lt;=AO2,1,0)*'PC-PC_Quiosque Café'!$E8*$NB$24</f>
        <v>37736.553521860253</v>
      </c>
      <c r="AP24" s="306">
        <f>IF($ND$24&lt;=AP2,1,0)*'PC-PC_Quiosque Café'!$E8*$NB$24</f>
        <v>37736.553521860253</v>
      </c>
      <c r="AQ24" s="306">
        <f>IF($ND$24&lt;=AQ2,1,0)*'PC-PC_Quiosque Café'!$E8*$NB$24</f>
        <v>37736.553521860253</v>
      </c>
      <c r="AR24" s="306">
        <f>IF($ND$24&lt;=AR2,1,0)*'PC-PC_Quiosque Café'!$E8*$NB$24</f>
        <v>37736.553521860253</v>
      </c>
      <c r="AS24" s="306">
        <f>IF($ND$24&lt;=AS2,1,0)*'PC-PC_Quiosque Café'!$E8*$NB$24</f>
        <v>37736.553521860253</v>
      </c>
      <c r="AT24" s="306">
        <f>IF($ND$24&lt;=AT2,1,0)*'PC-PC_Quiosque Café'!$E8*$NB$24</f>
        <v>37736.553521860253</v>
      </c>
      <c r="AU24" s="306">
        <f>IF($ND$24&lt;=AU2,1,0)*'PC-PC_Quiosque Café'!$E8*$NB$24</f>
        <v>37736.553521860253</v>
      </c>
      <c r="AV24" s="306">
        <f>IF($ND$24&lt;=AV2,1,0)*'PC-PC_Quiosque Café'!$E8*$NB$24</f>
        <v>37736.553521860253</v>
      </c>
      <c r="AW24" s="306">
        <f>IF($ND$24&lt;=AW2,1,0)*'PC-PC_Quiosque Café'!$E8*$NB$24</f>
        <v>37736.553521860253</v>
      </c>
      <c r="AX24" s="306">
        <f>IF($ND$24&lt;=AX2,1,0)*'PC-PC_Quiosque Café'!$E8*$NB$24</f>
        <v>37736.553521860253</v>
      </c>
      <c r="AY24" s="306">
        <f>IF($ND$24&lt;=AY2,1,0)*'PC-PC_Quiosque Café'!$E8*$NB$24</f>
        <v>37736.553521860253</v>
      </c>
      <c r="AZ24" s="306">
        <f>IF($ND$24&lt;=AZ2,1,0)*'PC-PC_Quiosque Café'!$E8*$NB$24</f>
        <v>37736.553521860253</v>
      </c>
      <c r="BA24" s="306">
        <f>IF($ND$24&lt;=BA2,1,0)*'PC-PC_Quiosque Café'!$E8*$NB$24</f>
        <v>37736.553521860253</v>
      </c>
      <c r="BB24" s="306">
        <f>IF($ND$24&lt;=BB2,1,0)*'PC-PC_Quiosque Café'!$E8*$NB$24</f>
        <v>37736.553521860253</v>
      </c>
      <c r="BC24" s="306">
        <f>IF($ND$24&lt;=BC2,1,0)*'PC-PC_Quiosque Café'!$E8*$NB$24</f>
        <v>37736.553521860253</v>
      </c>
      <c r="BD24" s="306">
        <f>IF($ND$24&lt;=BD2,1,0)*'PC-PC_Quiosque Café'!$E8*$NB$24</f>
        <v>37736.553521860253</v>
      </c>
      <c r="BE24" s="306">
        <f>IF($ND$24&lt;=BE2,1,0)*'PC-PC_Quiosque Café'!$E8*$NB$24</f>
        <v>37736.553521860253</v>
      </c>
      <c r="BF24" s="306">
        <f>IF($ND$24&lt;=BF2,1,0)*'PC-PC_Quiosque Café'!$E8*$NB$24</f>
        <v>37736.553521860253</v>
      </c>
      <c r="BG24" s="306">
        <f>IF($ND$24&lt;=BG2,1,0)*'PC-PC_Quiosque Café'!$E8*$NB$24</f>
        <v>37736.553521860253</v>
      </c>
      <c r="BH24" s="306">
        <f>IF($ND$24&lt;=BH2,1,0)*'PC-PC_Quiosque Café'!$E8*$NB$24</f>
        <v>37736.553521860253</v>
      </c>
      <c r="BI24" s="306">
        <f>IF($ND$24&lt;=BI2,1,0)*'PC-PC_Quiosque Café'!$E8*$NB$24</f>
        <v>37736.553521860253</v>
      </c>
      <c r="BJ24" s="306">
        <f>IF($ND$24&lt;=BJ2,1,0)*'PC-PC_Quiosque Café'!$E8*$NB$24</f>
        <v>37736.553521860253</v>
      </c>
      <c r="BK24" s="306">
        <f>IF($ND$24&lt;=BK2,1,0)*'PC-PC_Quiosque Café'!$E8*$NB$24</f>
        <v>37736.553521860253</v>
      </c>
      <c r="BL24" s="306">
        <f>IF($ND$24&lt;=BL2,1,0)*'PC-PC_Quiosque Café'!$E8*$NB$24</f>
        <v>37736.553521860253</v>
      </c>
      <c r="BM24" s="306">
        <f>IF($ND$24&lt;=BM2,1,0)*'PC-PC_Quiosque Café'!$E8*$NB$24</f>
        <v>37736.553521860253</v>
      </c>
      <c r="BN24" s="306">
        <f>IF($ND$24&lt;=BN2,1,0)*'PC-PC_Quiosque Café'!$E8*$NB$24</f>
        <v>37736.553521860253</v>
      </c>
      <c r="BO24" s="306">
        <f>IF($ND$24&lt;=BO2,1,0)*'PC-PC_Quiosque Café'!$E8*$NB$24</f>
        <v>37736.553521860253</v>
      </c>
      <c r="BP24" s="306">
        <f>IF($ND$24&lt;=BP2,1,0)*'PC-PC_Quiosque Café'!$E8*$NB$24</f>
        <v>37736.553521860253</v>
      </c>
      <c r="BQ24" s="306">
        <f>IF($ND$24&lt;=BQ2,1,0)*'PC-PC_Quiosque Café'!$E8*$NB$24</f>
        <v>37736.553521860253</v>
      </c>
      <c r="BR24" s="306">
        <f>IF($ND$24&lt;=BR2,1,0)*'PC-PC_Quiosque Café'!$E8*$NB$24</f>
        <v>37736.553521860253</v>
      </c>
      <c r="BS24" s="306">
        <f>IF($ND$24&lt;=BS2,1,0)*'PC-PC_Quiosque Café'!$E8*$NB$24</f>
        <v>37736.553521860253</v>
      </c>
      <c r="BT24" s="306">
        <f>IF($ND$24&lt;=BT2,1,0)*'PC-PC_Quiosque Café'!$E8*$NB$24</f>
        <v>37736.553521860253</v>
      </c>
      <c r="BU24" s="306">
        <f>IF($ND$24&lt;=BU2,1,0)*'PC-PC_Quiosque Café'!$E8*$NB$24</f>
        <v>37736.553521860253</v>
      </c>
      <c r="BV24" s="306">
        <f>IF($ND$24&lt;=BV2,1,0)*'PC-PC_Quiosque Café'!$E8*$NB$24</f>
        <v>37736.553521860253</v>
      </c>
      <c r="BW24" s="306">
        <f>IF($ND$24&lt;=BW2,1,0)*'PC-PC_Quiosque Café'!$E8*$NB$24</f>
        <v>37736.553521860253</v>
      </c>
      <c r="BX24" s="306">
        <f>IF($ND$24&lt;=BX2,1,0)*'PC-PC_Quiosque Café'!$E8*$NB$24</f>
        <v>37736.553521860253</v>
      </c>
      <c r="BY24" s="306">
        <f>IF($ND$24&lt;=BY2,1,0)*'PC-PC_Quiosque Café'!$E8*$NB$24</f>
        <v>37736.553521860253</v>
      </c>
      <c r="BZ24" s="306">
        <f>IF($ND$24&lt;=BZ2,1,0)*'PC-PC_Quiosque Café'!$E8*$NB$24</f>
        <v>37736.553521860253</v>
      </c>
      <c r="CA24" s="306">
        <f>IF($ND$24&lt;=CA2,1,0)*'PC-PC_Quiosque Café'!$E8*$NB$24</f>
        <v>37736.553521860253</v>
      </c>
      <c r="CB24" s="306">
        <f>IF($ND$24&lt;=CB2,1,0)*'PC-PC_Quiosque Café'!$E8*$NB$24</f>
        <v>37736.553521860253</v>
      </c>
      <c r="CC24" s="306">
        <f>IF($ND$24&lt;=CC2,1,0)*'PC-PC_Quiosque Café'!$E8*$NB$24</f>
        <v>37736.553521860253</v>
      </c>
      <c r="CD24" s="306">
        <f>IF($ND$24&lt;=CD2,1,0)*'PC-PC_Quiosque Café'!$E8*$NB$24</f>
        <v>37736.553521860253</v>
      </c>
      <c r="CE24" s="306">
        <f>IF($ND$24&lt;=CE2,1,0)*'PC-PC_Quiosque Café'!$E8*$NB$24</f>
        <v>37736.553521860253</v>
      </c>
      <c r="CF24" s="306">
        <f>IF($ND$24&lt;=CF2,1,0)*'PC-PC_Quiosque Café'!$E8*$NB$24</f>
        <v>37736.553521860253</v>
      </c>
      <c r="CG24" s="306">
        <f>IF($ND$24&lt;=CG2,1,0)*'PC-PC_Quiosque Café'!$E8*$NB$24</f>
        <v>37736.553521860253</v>
      </c>
      <c r="CH24" s="306">
        <f>IF($ND$24&lt;=CH2,1,0)*'PC-PC_Quiosque Café'!$E8*$NB$24</f>
        <v>37736.553521860253</v>
      </c>
      <c r="CI24" s="306">
        <f>IF($ND$24&lt;=CI2,1,0)*'PC-PC_Quiosque Café'!$E8*$NB$24</f>
        <v>37736.553521860253</v>
      </c>
      <c r="CJ24" s="306">
        <f>IF($ND$24&lt;=CJ2,1,0)*'PC-PC_Quiosque Café'!$E8*$NB$24</f>
        <v>37736.553521860253</v>
      </c>
      <c r="CK24" s="306">
        <f>IF($ND$24&lt;=CK2,1,0)*'PC-PC_Quiosque Café'!$E8*$NB$24</f>
        <v>37736.553521860253</v>
      </c>
      <c r="CL24" s="306">
        <f>IF($ND$24&lt;=CL2,1,0)*'PC-PC_Quiosque Café'!$E8*$NB$24</f>
        <v>37736.553521860253</v>
      </c>
      <c r="CM24" s="306">
        <f>IF($ND$24&lt;=CM2,1,0)*'PC-PC_Quiosque Café'!$E8*$NB$24</f>
        <v>37736.553521860253</v>
      </c>
      <c r="CN24" s="306">
        <f>IF($ND$24&lt;=CN2,1,0)*'PC-PC_Quiosque Café'!$E8*$NB$24</f>
        <v>37736.553521860253</v>
      </c>
      <c r="CO24" s="306">
        <f>IF($ND$24&lt;=CO2,1,0)*'PC-PC_Quiosque Café'!$E8*$NB$24</f>
        <v>37736.553521860253</v>
      </c>
      <c r="CP24" s="306">
        <f>IF($ND$24&lt;=CP2,1,0)*'PC-PC_Quiosque Café'!$E8*$NB$24</f>
        <v>37736.553521860253</v>
      </c>
      <c r="CQ24" s="306">
        <f>IF($ND$24&lt;=CQ2,1,0)*'PC-PC_Quiosque Café'!$E8*$NB$24</f>
        <v>37736.553521860253</v>
      </c>
      <c r="CR24" s="306">
        <f>IF($ND$24&lt;=CR2,1,0)*'PC-PC_Quiosque Café'!$E8*$NB$24</f>
        <v>37736.553521860253</v>
      </c>
      <c r="CS24" s="306">
        <f>IF($ND$24&lt;=CS2,1,0)*'PC-PC_Quiosque Café'!$E8*$NB$24</f>
        <v>37736.553521860253</v>
      </c>
      <c r="CT24" s="306">
        <f>IF($ND$24&lt;=CT2,1,0)*'PC-PC_Quiosque Café'!$E8*$NB$24</f>
        <v>37736.553521860253</v>
      </c>
      <c r="CU24" s="306">
        <f>IF($ND$24&lt;=CU2,1,0)*'PC-PC_Quiosque Café'!$E8*$NB$24</f>
        <v>37736.553521860253</v>
      </c>
      <c r="CV24" s="306">
        <f>IF($ND$24&lt;=CV2,1,0)*'PC-PC_Quiosque Café'!$E8*$NB$24</f>
        <v>37736.553521860253</v>
      </c>
      <c r="CW24" s="306">
        <f>IF($ND$24&lt;=CW2,1,0)*'PC-PC_Quiosque Café'!$E8*$NB$24</f>
        <v>37736.553521860253</v>
      </c>
      <c r="CX24" s="306">
        <f>IF($ND$24&lt;=CX2,1,0)*'PC-PC_Quiosque Café'!$E8*$NB$24</f>
        <v>37736.553521860253</v>
      </c>
      <c r="CY24" s="306">
        <f>IF($ND$24&lt;=CY2,1,0)*'PC-PC_Quiosque Café'!$E8*$NB$24</f>
        <v>37736.553521860253</v>
      </c>
      <c r="CZ24" s="306">
        <f>IF($ND$24&lt;=CZ2,1,0)*'PC-PC_Quiosque Café'!$E8*$NB$24</f>
        <v>37736.553521860253</v>
      </c>
      <c r="DA24" s="306">
        <f>IF($ND$24&lt;=DA2,1,0)*'PC-PC_Quiosque Café'!$E8*$NB$24</f>
        <v>37736.553521860253</v>
      </c>
      <c r="DB24" s="306">
        <f>IF($ND$24&lt;=DB2,1,0)*'PC-PC_Quiosque Café'!$E8*$NB$24</f>
        <v>37736.553521860253</v>
      </c>
      <c r="DC24" s="306">
        <f>IF($ND$24&lt;=DC2,1,0)*'PC-PC_Quiosque Café'!$E8*$NB$24</f>
        <v>37736.553521860253</v>
      </c>
      <c r="DD24" s="306">
        <f>IF($ND$24&lt;=DD2,1,0)*'PC-PC_Quiosque Café'!$E8*$NB$24</f>
        <v>37736.553521860253</v>
      </c>
      <c r="DE24" s="306">
        <f>IF($ND$24&lt;=DE2,1,0)*'PC-PC_Quiosque Café'!$E8*$NB$24</f>
        <v>37736.553521860253</v>
      </c>
      <c r="DF24" s="306">
        <f>IF($ND$24&lt;=DF2,1,0)*'PC-PC_Quiosque Café'!$E8*$NB$24</f>
        <v>37736.553521860253</v>
      </c>
      <c r="DG24" s="306">
        <f>IF($ND$24&lt;=DG2,1,0)*'PC-PC_Quiosque Café'!$E8*$NB$24</f>
        <v>37736.553521860253</v>
      </c>
      <c r="DH24" s="306">
        <f>IF($ND$24&lt;=DH2,1,0)*'PC-PC_Quiosque Café'!$E8*$NB$24</f>
        <v>37736.553521860253</v>
      </c>
      <c r="DI24" s="306">
        <f>IF($ND$24&lt;=DI2,1,0)*'PC-PC_Quiosque Café'!$E8*$NB$24</f>
        <v>37736.553521860253</v>
      </c>
      <c r="DJ24" s="306">
        <f>IF($ND$24&lt;=DJ2,1,0)*'PC-PC_Quiosque Café'!$E8*$NB$24</f>
        <v>37736.553521860253</v>
      </c>
      <c r="DK24" s="306">
        <f>IF($ND$24&lt;=DK2,1,0)*'PC-PC_Quiosque Café'!$E8*$NB$24</f>
        <v>37736.553521860253</v>
      </c>
      <c r="DL24" s="306">
        <f>IF($ND$24&lt;=DL2,1,0)*'PC-PC_Quiosque Café'!$E8*$NB$24</f>
        <v>37736.553521860253</v>
      </c>
      <c r="DM24" s="306">
        <f>IF($ND$24&lt;=DM2,1,0)*'PC-PC_Quiosque Café'!$E8*$NB$24</f>
        <v>37736.553521860253</v>
      </c>
      <c r="DN24" s="306">
        <f>IF($ND$24&lt;=DN2,1,0)*'PC-PC_Quiosque Café'!$E8*$NB$24</f>
        <v>37736.553521860253</v>
      </c>
      <c r="DO24" s="306">
        <f>IF($ND$24&lt;=DO2,1,0)*'PC-PC_Quiosque Café'!$E8*$NB$24</f>
        <v>37736.553521860253</v>
      </c>
      <c r="DP24" s="306">
        <f>IF($ND$24&lt;=DP2,1,0)*'PC-PC_Quiosque Café'!$E8*$NB$24</f>
        <v>37736.553521860253</v>
      </c>
      <c r="DQ24" s="306">
        <f>IF($ND$24&lt;=DQ2,1,0)*'PC-PC_Quiosque Café'!$E8*$NB$24</f>
        <v>37736.553521860253</v>
      </c>
      <c r="DR24" s="306">
        <f>IF($ND$24&lt;=DR2,1,0)*'PC-PC_Quiosque Café'!$E8*$NB$24</f>
        <v>37736.553521860253</v>
      </c>
      <c r="DS24" s="306">
        <f>IF($ND$24&lt;=DS2,1,0)*'PC-PC_Quiosque Café'!$E8*$NB$24</f>
        <v>37736.553521860253</v>
      </c>
      <c r="DT24" s="306">
        <f>IF($ND$24&lt;=DT2,1,0)*'PC-PC_Quiosque Café'!$E8*$NB$24</f>
        <v>37736.553521860253</v>
      </c>
      <c r="DU24" s="306">
        <f>IF($ND$24&lt;=DU2,1,0)*'PC-PC_Quiosque Café'!$E8*$NB$24</f>
        <v>37736.553521860253</v>
      </c>
      <c r="DV24" s="306">
        <f>IF($ND$24&lt;=DV2,1,0)*'PC-PC_Quiosque Café'!$E8*$NB$24</f>
        <v>37736.553521860253</v>
      </c>
      <c r="DW24" s="306">
        <f>IF($ND$24&lt;=DW2,1,0)*'PC-PC_Quiosque Café'!$E8*$NB$24</f>
        <v>37736.553521860253</v>
      </c>
      <c r="DX24" s="306">
        <f>IF($ND$24&lt;=DX2,1,0)*'PC-PC_Quiosque Café'!$E8*$NB$24</f>
        <v>37736.553521860253</v>
      </c>
      <c r="DY24" s="306">
        <f>IF($ND$24&lt;=DY2,1,0)*'PC-PC_Quiosque Café'!$E8*$NB$24</f>
        <v>37736.553521860253</v>
      </c>
      <c r="DZ24" s="306">
        <f>IF($ND$24&lt;=DZ2,1,0)*'PC-PC_Quiosque Café'!$E8*$NB$24</f>
        <v>37736.553521860253</v>
      </c>
      <c r="EA24" s="306">
        <f>IF($ND$24&lt;=EA2,1,0)*'PC-PC_Quiosque Café'!$E8*$NB$24</f>
        <v>37736.553521860253</v>
      </c>
      <c r="EB24" s="306">
        <f>IF($ND$24&lt;=EB2,1,0)*'PC-PC_Quiosque Café'!$E8*$NB$24</f>
        <v>37736.553521860253</v>
      </c>
      <c r="EC24" s="306">
        <f>IF($ND$24&lt;=EC2,1,0)*'PC-PC_Quiosque Café'!$E8*$NB$24</f>
        <v>37736.553521860253</v>
      </c>
      <c r="ED24" s="306">
        <f>IF($ND$24&lt;=ED2,1,0)*'PC-PC_Quiosque Café'!$E8*$NB$24</f>
        <v>37736.553521860253</v>
      </c>
      <c r="EE24" s="306">
        <f>IF($ND$24&lt;=EE2,1,0)*'PC-PC_Quiosque Café'!$E8*$NB$24</f>
        <v>37736.553521860253</v>
      </c>
      <c r="EF24" s="306">
        <f>IF($ND$24&lt;=EF2,1,0)*'PC-PC_Quiosque Café'!$E8*$NB$24</f>
        <v>37736.553521860253</v>
      </c>
      <c r="EG24" s="306">
        <f>IF($ND$24&lt;=EG2,1,0)*'PC-PC_Quiosque Café'!$E8*$NB$24</f>
        <v>37736.553521860253</v>
      </c>
      <c r="EH24" s="306">
        <f>IF($ND$24&lt;=EH2,1,0)*'PC-PC_Quiosque Café'!$E8*$NB$24</f>
        <v>37736.553521860253</v>
      </c>
      <c r="EI24" s="306">
        <f>IF($ND$24&lt;=EI2,1,0)*'PC-PC_Quiosque Café'!$E8*$NB$24</f>
        <v>37736.553521860253</v>
      </c>
      <c r="EJ24" s="306">
        <f>IF($ND$24&lt;=EJ2,1,0)*'PC-PC_Quiosque Café'!$E8*$NB$24</f>
        <v>37736.553521860253</v>
      </c>
      <c r="EK24" s="306">
        <f>IF($ND$24&lt;=EK2,1,0)*'PC-PC_Quiosque Café'!$E8*$NB$24</f>
        <v>37736.553521860253</v>
      </c>
      <c r="EL24" s="306">
        <f>IF($ND$24&lt;=EL2,1,0)*'PC-PC_Quiosque Café'!$E8*$NB$24</f>
        <v>37736.553521860253</v>
      </c>
      <c r="EM24" s="306">
        <f>IF($ND$24&lt;=EM2,1,0)*'PC-PC_Quiosque Café'!$E8*$NB$24</f>
        <v>37736.553521860253</v>
      </c>
      <c r="EN24" s="306">
        <f>IF($ND$24&lt;=EN2,1,0)*'PC-PC_Quiosque Café'!$E8*$NB$24</f>
        <v>37736.553521860253</v>
      </c>
      <c r="EO24" s="306">
        <f>IF($ND$24&lt;=EO2,1,0)*'PC-PC_Quiosque Café'!$E8*$NB$24</f>
        <v>37736.553521860253</v>
      </c>
      <c r="EP24" s="306">
        <f>IF($ND$24&lt;=EP2,1,0)*'PC-PC_Quiosque Café'!$E8*$NB$24</f>
        <v>37736.553521860253</v>
      </c>
      <c r="EQ24" s="306">
        <f>IF($ND$24&lt;=EQ2,1,0)*'PC-PC_Quiosque Café'!$E8*$NB$24</f>
        <v>37736.553521860253</v>
      </c>
      <c r="ER24" s="306">
        <f>IF($ND$24&lt;=ER2,1,0)*'PC-PC_Quiosque Café'!$E8*$NB$24</f>
        <v>37736.553521860253</v>
      </c>
      <c r="ES24" s="306">
        <f>IF($ND$24&lt;=ES2,1,0)*'PC-PC_Quiosque Café'!$E8*$NB$24</f>
        <v>37736.553521860253</v>
      </c>
      <c r="ET24" s="306">
        <f>IF($ND$24&lt;=ET2,1,0)*'PC-PC_Quiosque Café'!$E8*$NB$24</f>
        <v>37736.553521860253</v>
      </c>
      <c r="EU24" s="306">
        <f>IF($ND$24&lt;=EU2,1,0)*'PC-PC_Quiosque Café'!$E8*$NB$24</f>
        <v>37736.553521860253</v>
      </c>
      <c r="EV24" s="306">
        <f>IF($ND$24&lt;=EV2,1,0)*'PC-PC_Quiosque Café'!$E8*$NB$24</f>
        <v>37736.553521860253</v>
      </c>
      <c r="EW24" s="306">
        <f>IF($ND$24&lt;=EW2,1,0)*'PC-PC_Quiosque Café'!$E8*$NB$24</f>
        <v>37736.553521860253</v>
      </c>
      <c r="EX24" s="306">
        <f>IF($ND$24&lt;=EX2,1,0)*'PC-PC_Quiosque Café'!$E8*$NB$24</f>
        <v>37736.553521860253</v>
      </c>
      <c r="EY24" s="306">
        <f>IF($ND$24&lt;=EY2,1,0)*'PC-PC_Quiosque Café'!$E8*$NB$24</f>
        <v>37736.553521860253</v>
      </c>
      <c r="EZ24" s="306">
        <f>IF($ND$24&lt;=EZ2,1,0)*'PC-PC_Quiosque Café'!$E8*$NB$24</f>
        <v>37736.553521860253</v>
      </c>
      <c r="FA24" s="306">
        <f>IF($ND$24&lt;=FA2,1,0)*'PC-PC_Quiosque Café'!$E8*$NB$24</f>
        <v>37736.553521860253</v>
      </c>
      <c r="FB24" s="306">
        <f>IF($ND$24&lt;=FB2,1,0)*'PC-PC_Quiosque Café'!$E8*$NB$24</f>
        <v>37736.553521860253</v>
      </c>
      <c r="FC24" s="306">
        <f>IF($ND$24&lt;=FC2,1,0)*'PC-PC_Quiosque Café'!$E8*$NB$24</f>
        <v>37736.553521860253</v>
      </c>
      <c r="FD24" s="306">
        <f>IF($ND$24&lt;=FD2,1,0)*'PC-PC_Quiosque Café'!$E8*$NB$24</f>
        <v>37736.553521860253</v>
      </c>
      <c r="FE24" s="306">
        <f>IF($ND$24&lt;=FE2,1,0)*'PC-PC_Quiosque Café'!$E8*$NB$24</f>
        <v>37736.553521860253</v>
      </c>
      <c r="FF24" s="306">
        <f>IF($ND$24&lt;=FF2,1,0)*'PC-PC_Quiosque Café'!$E8*$NB$24</f>
        <v>37736.553521860253</v>
      </c>
      <c r="FG24" s="306">
        <f>IF($ND$24&lt;=FG2,1,0)*'PC-PC_Quiosque Café'!$E8*$NB$24</f>
        <v>37736.553521860253</v>
      </c>
      <c r="FH24" s="306">
        <f>IF($ND$24&lt;=FH2,1,0)*'PC-PC_Quiosque Café'!$E8*$NB$24</f>
        <v>37736.553521860253</v>
      </c>
      <c r="FI24" s="306">
        <f>IF($ND$24&lt;=FI2,1,0)*'PC-PC_Quiosque Café'!$E8*$NB$24</f>
        <v>37736.553521860253</v>
      </c>
      <c r="FJ24" s="306">
        <f>IF($ND$24&lt;=FJ2,1,0)*'PC-PC_Quiosque Café'!$E8*$NB$24</f>
        <v>37736.553521860253</v>
      </c>
      <c r="FK24" s="306">
        <f>IF($ND$24&lt;=FK2,1,0)*'PC-PC_Quiosque Café'!$E8*$NB$24</f>
        <v>37736.553521860253</v>
      </c>
      <c r="FL24" s="306">
        <f>IF($ND$24&lt;=FL2,1,0)*'PC-PC_Quiosque Café'!$E8*$NB$24</f>
        <v>37736.553521860253</v>
      </c>
      <c r="FM24" s="306">
        <f>IF($ND$24&lt;=FM2,1,0)*'PC-PC_Quiosque Café'!$E8*$NB$24</f>
        <v>37736.553521860253</v>
      </c>
      <c r="FN24" s="306">
        <f>IF($ND$24&lt;=FN2,1,0)*'PC-PC_Quiosque Café'!$E8*$NB$24</f>
        <v>37736.553521860253</v>
      </c>
      <c r="FO24" s="306">
        <f>IF($ND$24&lt;=FO2,1,0)*'PC-PC_Quiosque Café'!$E8*$NB$24</f>
        <v>37736.553521860253</v>
      </c>
      <c r="FP24" s="306">
        <f>IF($ND$24&lt;=FP2,1,0)*'PC-PC_Quiosque Café'!$E8*$NB$24</f>
        <v>37736.553521860253</v>
      </c>
      <c r="FQ24" s="306">
        <f>IF($ND$24&lt;=FQ2,1,0)*'PC-PC_Quiosque Café'!$E8*$NB$24</f>
        <v>37736.553521860253</v>
      </c>
      <c r="FR24" s="306">
        <f>IF($ND$24&lt;=FR2,1,0)*'PC-PC_Quiosque Café'!$E8*$NB$24</f>
        <v>37736.553521860253</v>
      </c>
      <c r="FS24" s="306">
        <f>IF($ND$24&lt;=FS2,1,0)*'PC-PC_Quiosque Café'!$E8*$NB$24</f>
        <v>37736.553521860253</v>
      </c>
      <c r="FT24" s="306">
        <f>IF($ND$24&lt;=FT2,1,0)*'PC-PC_Quiosque Café'!$E8*$NB$24</f>
        <v>37736.553521860253</v>
      </c>
      <c r="FU24" s="306">
        <f>IF($ND$24&lt;=FU2,1,0)*'PC-PC_Quiosque Café'!$E8*$NB$24</f>
        <v>37736.553521860253</v>
      </c>
      <c r="FV24" s="306">
        <f>IF($ND$24&lt;=FV2,1,0)*'PC-PC_Quiosque Café'!$E8*$NB$24</f>
        <v>37736.553521860253</v>
      </c>
      <c r="FW24" s="306">
        <f>IF($ND$24&lt;=FW2,1,0)*'PC-PC_Quiosque Café'!$E8*$NB$24</f>
        <v>37736.553521860253</v>
      </c>
      <c r="FX24" s="306">
        <f>IF($ND$24&lt;=FX2,1,0)*'PC-PC_Quiosque Café'!$E8*$NB$24</f>
        <v>37736.553521860253</v>
      </c>
      <c r="FY24" s="306">
        <f>IF($ND$24&lt;=FY2,1,0)*'PC-PC_Quiosque Café'!$E8*$NB$24</f>
        <v>37736.553521860253</v>
      </c>
      <c r="FZ24" s="306">
        <f>IF($ND$24&lt;=FZ2,1,0)*'PC-PC_Quiosque Café'!$E8*$NB$24</f>
        <v>37736.553521860253</v>
      </c>
      <c r="GA24" s="306">
        <f>IF($ND$24&lt;=GA2,1,0)*'PC-PC_Quiosque Café'!$E8*$NB$24</f>
        <v>37736.553521860253</v>
      </c>
      <c r="GB24" s="306">
        <f>IF($ND$24&lt;=GB2,1,0)*'PC-PC_Quiosque Café'!$E8*$NB$24</f>
        <v>37736.553521860253</v>
      </c>
      <c r="GC24" s="306">
        <f>IF($ND$24&lt;=GC2,1,0)*'PC-PC_Quiosque Café'!$E8*$NB$24</f>
        <v>37736.553521860253</v>
      </c>
      <c r="GD24" s="306">
        <f>IF($ND$24&lt;=GD2,1,0)*'PC-PC_Quiosque Café'!$E8*$NB$24</f>
        <v>37736.553521860253</v>
      </c>
      <c r="GE24" s="306">
        <f>IF($ND$24&lt;=GE2,1,0)*'PC-PC_Quiosque Café'!$E8*$NB$24</f>
        <v>37736.553521860253</v>
      </c>
      <c r="GF24" s="306">
        <f>IF($ND$24&lt;=GF2,1,0)*'PC-PC_Quiosque Café'!$E8*$NB$24</f>
        <v>37736.553521860253</v>
      </c>
      <c r="GG24" s="306">
        <f>IF($ND$24&lt;=GG2,1,0)*'PC-PC_Quiosque Café'!$E8*$NB$24</f>
        <v>37736.553521860253</v>
      </c>
      <c r="GH24" s="306">
        <f>IF($ND$24&lt;=GH2,1,0)*'PC-PC_Quiosque Café'!$E8*$NB$24</f>
        <v>37736.553521860253</v>
      </c>
      <c r="GI24" s="306">
        <f>IF($ND$24&lt;=GI2,1,0)*'PC-PC_Quiosque Café'!$E8*$NB$24</f>
        <v>37736.553521860253</v>
      </c>
      <c r="GJ24" s="306">
        <f>IF($ND$24&lt;=GJ2,1,0)*'PC-PC_Quiosque Café'!$E8*$NB$24</f>
        <v>37736.553521860253</v>
      </c>
      <c r="GK24" s="306">
        <f>IF($ND$24&lt;=GK2,1,0)*'PC-PC_Quiosque Café'!$E8*$NB$24</f>
        <v>37736.553521860253</v>
      </c>
      <c r="GL24" s="306">
        <f>IF($ND$24&lt;=GL2,1,0)*'PC-PC_Quiosque Café'!$E8*$NB$24</f>
        <v>37736.553521860253</v>
      </c>
      <c r="GM24" s="306">
        <f>IF($ND$24&lt;=GM2,1,0)*'PC-PC_Quiosque Café'!$E8*$NB$24</f>
        <v>37736.553521860253</v>
      </c>
      <c r="GN24" s="306">
        <f>IF($ND$24&lt;=GN2,1,0)*'PC-PC_Quiosque Café'!$E8*$NB$24</f>
        <v>37736.553521860253</v>
      </c>
      <c r="GO24" s="306">
        <f>IF($ND$24&lt;=GO2,1,0)*'PC-PC_Quiosque Café'!$E8*$NB$24</f>
        <v>37736.553521860253</v>
      </c>
      <c r="GP24" s="306">
        <f>IF($ND$24&lt;=GP2,1,0)*'PC-PC_Quiosque Café'!$E8*$NB$24</f>
        <v>37736.553521860253</v>
      </c>
      <c r="GQ24" s="306">
        <f>IF($ND$24&lt;=GQ2,1,0)*'PC-PC_Quiosque Café'!$E8*$NB$24</f>
        <v>37736.553521860253</v>
      </c>
      <c r="GR24" s="306">
        <f>IF($ND$24&lt;=GR2,1,0)*'PC-PC_Quiosque Café'!$E8*$NB$24</f>
        <v>37736.553521860253</v>
      </c>
      <c r="GS24" s="306">
        <f>IF($ND$24&lt;=GS2,1,0)*'PC-PC_Quiosque Café'!$E8*$NB$24</f>
        <v>37736.553521860253</v>
      </c>
      <c r="GT24" s="306">
        <f>IF($ND$24&lt;=GT2,1,0)*'PC-PC_Quiosque Café'!$E8*$NB$24</f>
        <v>37736.553521860253</v>
      </c>
      <c r="GU24" s="306">
        <f>IF($ND$24&lt;=GU2,1,0)*'PC-PC_Quiosque Café'!$E8*$NB$24</f>
        <v>37736.553521860253</v>
      </c>
      <c r="GV24" s="306">
        <f>IF($ND$24&lt;=GV2,1,0)*'PC-PC_Quiosque Café'!$E8*$NB$24</f>
        <v>37736.553521860253</v>
      </c>
      <c r="GW24" s="306">
        <f>IF($ND$24&lt;=GW2,1,0)*'PC-PC_Quiosque Café'!$E8*$NB$24</f>
        <v>37736.553521860253</v>
      </c>
      <c r="GX24" s="306">
        <f>IF($ND$24&lt;=GX2,1,0)*'PC-PC_Quiosque Café'!$E8*$NB$24</f>
        <v>37736.553521860253</v>
      </c>
      <c r="GY24" s="306">
        <f>IF($ND$24&lt;=GY2,1,0)*'PC-PC_Quiosque Café'!$E8*$NB$24</f>
        <v>37736.553521860253</v>
      </c>
      <c r="GZ24" s="306">
        <f>IF($ND$24&lt;=GZ2,1,0)*'PC-PC_Quiosque Café'!$E8*$NB$24</f>
        <v>37736.553521860253</v>
      </c>
      <c r="HA24" s="306">
        <f>IF($ND$24&lt;=HA2,1,0)*'PC-PC_Quiosque Café'!$E8*$NB$24</f>
        <v>37736.553521860253</v>
      </c>
      <c r="HB24" s="306">
        <f>IF($ND$24&lt;=HB2,1,0)*'PC-PC_Quiosque Café'!$E8*$NB$24</f>
        <v>37736.553521860253</v>
      </c>
      <c r="HC24" s="306">
        <f>IF($ND$24&lt;=HC2,1,0)*'PC-PC_Quiosque Café'!$E8*$NB$24</f>
        <v>37736.553521860253</v>
      </c>
      <c r="HD24" s="306">
        <f>IF($ND$24&lt;=HD2,1,0)*'PC-PC_Quiosque Café'!$E8*$NB$24</f>
        <v>37736.553521860253</v>
      </c>
      <c r="HE24" s="306">
        <f>IF($ND$24&lt;=HE2,1,0)*'PC-PC_Quiosque Café'!$E8*$NB$24</f>
        <v>37736.553521860253</v>
      </c>
      <c r="HF24" s="306">
        <f>IF($ND$24&lt;=HF2,1,0)*'PC-PC_Quiosque Café'!$E8*$NB$24</f>
        <v>37736.553521860253</v>
      </c>
      <c r="HG24" s="306">
        <f>IF($ND$24&lt;=HG2,1,0)*'PC-PC_Quiosque Café'!$E8*$NB$24</f>
        <v>37736.553521860253</v>
      </c>
      <c r="HH24" s="306">
        <f>IF($ND$24&lt;=HH2,1,0)*'PC-PC_Quiosque Café'!$E8*$NB$24</f>
        <v>37736.553521860253</v>
      </c>
      <c r="HI24" s="306">
        <f>IF($ND$24&lt;=HI2,1,0)*'PC-PC_Quiosque Café'!$E8*$NB$24</f>
        <v>37736.553521860253</v>
      </c>
      <c r="HJ24" s="306">
        <f>IF($ND$24&lt;=HJ2,1,0)*'PC-PC_Quiosque Café'!$E8*$NB$24</f>
        <v>37736.553521860253</v>
      </c>
      <c r="HK24" s="306">
        <f>IF($ND$24&lt;=HK2,1,0)*'PC-PC_Quiosque Café'!$E8*$NB$24</f>
        <v>37736.553521860253</v>
      </c>
      <c r="HL24" s="306">
        <f>IF($ND$24&lt;=HL2,1,0)*'PC-PC_Quiosque Café'!$E8*$NB$24</f>
        <v>37736.553521860253</v>
      </c>
      <c r="HM24" s="306">
        <f>IF($ND$24&lt;=HM2,1,0)*'PC-PC_Quiosque Café'!$E8*$NB$24</f>
        <v>37736.553521860253</v>
      </c>
      <c r="HN24" s="306">
        <f>IF($ND$24&lt;=HN2,1,0)*'PC-PC_Quiosque Café'!$E8*$NB$24</f>
        <v>37736.553521860253</v>
      </c>
      <c r="HO24" s="306">
        <f>IF($ND$24&lt;=HO2,1,0)*'PC-PC_Quiosque Café'!$E8*$NB$24</f>
        <v>37736.553521860253</v>
      </c>
      <c r="HP24" s="306">
        <f>IF($ND$24&lt;=HP2,1,0)*'PC-PC_Quiosque Café'!$E8*$NB$24</f>
        <v>37736.553521860253</v>
      </c>
      <c r="HQ24" s="306">
        <f>IF($ND$24&lt;=HQ2,1,0)*'PC-PC_Quiosque Café'!$E8*$NB$24</f>
        <v>37736.553521860253</v>
      </c>
      <c r="HR24" s="306">
        <f>IF($ND$24&lt;=HR2,1,0)*'PC-PC_Quiosque Café'!$E8*$NB$24</f>
        <v>37736.553521860253</v>
      </c>
      <c r="HS24" s="306">
        <f>IF($ND$24&lt;=HS2,1,0)*'PC-PC_Quiosque Café'!$E8*$NB$24</f>
        <v>37736.553521860253</v>
      </c>
      <c r="HT24" s="306">
        <f>IF($ND$24&lt;=HT2,1,0)*'PC-PC_Quiosque Café'!$E8*$NB$24</f>
        <v>37736.553521860253</v>
      </c>
      <c r="HU24" s="306">
        <f>IF($ND$24&lt;=HU2,1,0)*'PC-PC_Quiosque Café'!$E8*$NB$24</f>
        <v>37736.553521860253</v>
      </c>
      <c r="HV24" s="306">
        <f>IF($ND$24&lt;=HV2,1,0)*'PC-PC_Quiosque Café'!$E8*$NB$24</f>
        <v>37736.553521860253</v>
      </c>
      <c r="HW24" s="306">
        <f>IF($ND$24&lt;=HW2,1,0)*'PC-PC_Quiosque Café'!$E8*$NB$24</f>
        <v>37736.553521860253</v>
      </c>
      <c r="HX24" s="306">
        <f>IF($ND$24&lt;=HX2,1,0)*'PC-PC_Quiosque Café'!$E8*$NB$24</f>
        <v>37736.553521860253</v>
      </c>
      <c r="HY24" s="306">
        <f>IF($ND$24&lt;=HY2,1,0)*'PC-PC_Quiosque Café'!$E8*$NB$24</f>
        <v>37736.553521860253</v>
      </c>
      <c r="HZ24" s="306">
        <f>IF($ND$24&lt;=HZ2,1,0)*'PC-PC_Quiosque Café'!$E8*$NB$24</f>
        <v>37736.553521860253</v>
      </c>
      <c r="IA24" s="306">
        <f>IF($ND$24&lt;=IA2,1,0)*'PC-PC_Quiosque Café'!$E8*$NB$24</f>
        <v>37736.553521860253</v>
      </c>
      <c r="IB24" s="306">
        <f>IF($ND$24&lt;=IB2,1,0)*'PC-PC_Quiosque Café'!$E8*$NB$24</f>
        <v>37736.553521860253</v>
      </c>
      <c r="IC24" s="306">
        <f>IF($ND$24&lt;=IC2,1,0)*'PC-PC_Quiosque Café'!$E8*$NB$24</f>
        <v>37736.553521860253</v>
      </c>
      <c r="ID24" s="306">
        <f>IF($ND$24&lt;=ID2,1,0)*'PC-PC_Quiosque Café'!$E8*$NB$24</f>
        <v>37736.553521860253</v>
      </c>
      <c r="IE24" s="306">
        <f>IF($ND$24&lt;=IE2,1,0)*'PC-PC_Quiosque Café'!$E8*$NB$24</f>
        <v>37736.553521860253</v>
      </c>
      <c r="IF24" s="306">
        <f>IF($ND$24&lt;=IF2,1,0)*'PC-PC_Quiosque Café'!$E8*$NB$24</f>
        <v>37736.553521860253</v>
      </c>
      <c r="IG24" s="306">
        <f>IF($ND$24&lt;=IG2,1,0)*'PC-PC_Quiosque Café'!$E8*$NB$24</f>
        <v>37736.553521860253</v>
      </c>
      <c r="IH24" s="306">
        <f>IF($ND$24&lt;=IH2,1,0)*'PC-PC_Quiosque Café'!$E8*$NB$24</f>
        <v>37736.553521860253</v>
      </c>
      <c r="II24" s="306">
        <f>IF($ND$24&lt;=II2,1,0)*'PC-PC_Quiosque Café'!$E8*$NB$24</f>
        <v>37736.553521860253</v>
      </c>
      <c r="IJ24" s="306">
        <f>IF($ND$24&lt;=IJ2,1,0)*'PC-PC_Quiosque Café'!$E8*$NB$24</f>
        <v>37736.553521860253</v>
      </c>
      <c r="IK24" s="306">
        <f>IF($ND$24&lt;=IK2,1,0)*'PC-PC_Quiosque Café'!$E8*$NB$24</f>
        <v>37736.553521860253</v>
      </c>
      <c r="IL24" s="306">
        <f>IF($ND$24&lt;=IL2,1,0)*'PC-PC_Quiosque Café'!$E8*$NB$24</f>
        <v>37736.553521860253</v>
      </c>
      <c r="IM24" s="306">
        <f>IF($ND$24&lt;=IM2,1,0)*'PC-PC_Quiosque Café'!$E8*$NB$24</f>
        <v>37736.553521860253</v>
      </c>
      <c r="IN24" s="306">
        <f>IF($ND$24&lt;=IN2,1,0)*'PC-PC_Quiosque Café'!$E8*$NB$24</f>
        <v>37736.553521860253</v>
      </c>
      <c r="IO24" s="306">
        <f>IF($ND$24&lt;=IO2,1,0)*'PC-PC_Quiosque Café'!$E8*$NB$24</f>
        <v>37736.553521860253</v>
      </c>
      <c r="IP24" s="306">
        <f>IF($ND$24&lt;=IP2,1,0)*'PC-PC_Quiosque Café'!$E8*$NB$24</f>
        <v>37736.553521860253</v>
      </c>
      <c r="IQ24" s="306">
        <f>IF($ND$24&lt;=IQ2,1,0)*'PC-PC_Quiosque Café'!$E8*$NB$24</f>
        <v>37736.553521860253</v>
      </c>
      <c r="IR24" s="306">
        <f>IF($ND$24&lt;=IR2,1,0)*'PC-PC_Quiosque Café'!$E8*$NB$24</f>
        <v>37736.553521860253</v>
      </c>
      <c r="IS24" s="306">
        <f>IF($ND$24&lt;=IS2,1,0)*'PC-PC_Quiosque Café'!$E8*$NB$24</f>
        <v>37736.553521860253</v>
      </c>
      <c r="IT24" s="306">
        <f>IF($ND$24&lt;=IT2,1,0)*'PC-PC_Quiosque Café'!$E8*$NB$24</f>
        <v>37736.553521860253</v>
      </c>
      <c r="IU24" s="306">
        <f>IF($ND$24&lt;=IU2,1,0)*'PC-PC_Quiosque Café'!$E8*$NB$24</f>
        <v>37736.553521860253</v>
      </c>
      <c r="IV24" s="306">
        <f>IF($ND$24&lt;=IV2,1,0)*'PC-PC_Quiosque Café'!$E8*$NB$24</f>
        <v>37736.553521860253</v>
      </c>
      <c r="IW24" s="306">
        <f>IF($ND$24&lt;=IW2,1,0)*'PC-PC_Quiosque Café'!$E8*$NB$24</f>
        <v>37736.553521860253</v>
      </c>
      <c r="IX24" s="306">
        <f>IF($ND$24&lt;=IX2,1,0)*'PC-PC_Quiosque Café'!$E8*$NB$24</f>
        <v>37736.553521860253</v>
      </c>
      <c r="IY24" s="306">
        <f>IF($ND$24&lt;=IY2,1,0)*'PC-PC_Quiosque Café'!$E8*$NB$24</f>
        <v>37736.553521860253</v>
      </c>
      <c r="IZ24" s="306">
        <f>IF($ND$24&lt;=IZ2,1,0)*'PC-PC_Quiosque Café'!$E8*$NB$24</f>
        <v>37736.553521860253</v>
      </c>
      <c r="JA24" s="306">
        <f>IF($ND$24&lt;=JA2,1,0)*'PC-PC_Quiosque Café'!$E8*$NB$24</f>
        <v>37736.553521860253</v>
      </c>
      <c r="JB24" s="306">
        <f>IF($ND$24&lt;=JB2,1,0)*'PC-PC_Quiosque Café'!$E8*$NB$24</f>
        <v>37736.553521860253</v>
      </c>
      <c r="JC24" s="306">
        <f>IF($ND$24&lt;=JC2,1,0)*'PC-PC_Quiosque Café'!$E8*$NB$24</f>
        <v>37736.553521860253</v>
      </c>
      <c r="JD24" s="306">
        <f>IF($ND$24&lt;=JD2,1,0)*'PC-PC_Quiosque Café'!$E8*$NB$24</f>
        <v>37736.553521860253</v>
      </c>
      <c r="JE24" s="306">
        <f>IF($ND$24&lt;=JE2,1,0)*'PC-PC_Quiosque Café'!$E8*$NB$24</f>
        <v>37736.553521860253</v>
      </c>
      <c r="JF24" s="306">
        <f>IF($ND$24&lt;=JF2,1,0)*'PC-PC_Quiosque Café'!$E8*$NB$24</f>
        <v>37736.553521860253</v>
      </c>
      <c r="JG24" s="306">
        <f>IF($ND$24&lt;=JG2,1,0)*'PC-PC_Quiosque Café'!$E8*$NB$24</f>
        <v>37736.553521860253</v>
      </c>
      <c r="JH24" s="306">
        <f>IF($ND$24&lt;=JH2,1,0)*'PC-PC_Quiosque Café'!$E8*$NB$24</f>
        <v>37736.553521860253</v>
      </c>
      <c r="JI24" s="306">
        <f>IF($ND$24&lt;=JI2,1,0)*'PC-PC_Quiosque Café'!$E8*$NB$24</f>
        <v>37736.553521860253</v>
      </c>
      <c r="JJ24" s="306">
        <f>IF($ND$24&lt;=JJ2,1,0)*'PC-PC_Quiosque Café'!$E8*$NB$24</f>
        <v>37736.553521860253</v>
      </c>
      <c r="JK24" s="306">
        <f>IF($ND$24&lt;=JK2,1,0)*'PC-PC_Quiosque Café'!$E8*$NB$24</f>
        <v>37736.553521860253</v>
      </c>
      <c r="JL24" s="306">
        <f>IF($ND$24&lt;=JL2,1,0)*'PC-PC_Quiosque Café'!$E8*$NB$24</f>
        <v>37736.553521860253</v>
      </c>
      <c r="JM24" s="306">
        <f>IF($ND$24&lt;=JM2,1,0)*'PC-PC_Quiosque Café'!$E8*$NB$24</f>
        <v>37736.553521860253</v>
      </c>
      <c r="JN24" s="306">
        <f>IF($ND$24&lt;=JN2,1,0)*'PC-PC_Quiosque Café'!$E8*$NB$24</f>
        <v>37736.553521860253</v>
      </c>
      <c r="JO24" s="306">
        <f>IF($ND$24&lt;=JO2,1,0)*'PC-PC_Quiosque Café'!$E8*$NB$24</f>
        <v>37736.553521860253</v>
      </c>
      <c r="JP24" s="306">
        <f>IF($ND$24&lt;=JP2,1,0)*'PC-PC_Quiosque Café'!$E8*$NB$24</f>
        <v>37736.553521860253</v>
      </c>
      <c r="JQ24" s="306">
        <f>IF($ND$24&lt;=JQ2,1,0)*'PC-PC_Quiosque Café'!$E8*$NB$24</f>
        <v>37736.553521860253</v>
      </c>
      <c r="JR24" s="306">
        <f>IF($ND$24&lt;=JR2,1,0)*'PC-PC_Quiosque Café'!$E8*$NB$24</f>
        <v>37736.553521860253</v>
      </c>
      <c r="JS24" s="306">
        <f>IF($ND$24&lt;=JS2,1,0)*'PC-PC_Quiosque Café'!$E8*$NB$24</f>
        <v>37736.553521860253</v>
      </c>
      <c r="JT24" s="306">
        <f>IF($ND$24&lt;=JT2,1,0)*'PC-PC_Quiosque Café'!$E8*$NB$24</f>
        <v>37736.553521860253</v>
      </c>
      <c r="JU24" s="306">
        <f>IF($ND$24&lt;=JU2,1,0)*'PC-PC_Quiosque Café'!$E8*$NB$24</f>
        <v>37736.553521860253</v>
      </c>
      <c r="JV24" s="306">
        <f>IF($ND$24&lt;=JV2,1,0)*'PC-PC_Quiosque Café'!$E8*$NB$24</f>
        <v>37736.553521860253</v>
      </c>
      <c r="JW24" s="306">
        <f>IF($ND$24&lt;=JW2,1,0)*'PC-PC_Quiosque Café'!$E8*$NB$24</f>
        <v>37736.553521860253</v>
      </c>
      <c r="JX24" s="306">
        <f>IF($ND$24&lt;=JX2,1,0)*'PC-PC_Quiosque Café'!$E8*$NB$24</f>
        <v>37736.553521860253</v>
      </c>
      <c r="JY24" s="306">
        <f>IF($ND$24&lt;=JY2,1,0)*'PC-PC_Quiosque Café'!$E8*$NB$24</f>
        <v>37736.553521860253</v>
      </c>
      <c r="JZ24" s="306">
        <f>IF($ND$24&lt;=JZ2,1,0)*'PC-PC_Quiosque Café'!$E8*$NB$24</f>
        <v>37736.553521860253</v>
      </c>
      <c r="KA24" s="306">
        <f>IF($ND$24&lt;=KA2,1,0)*'PC-PC_Quiosque Café'!$E8*$NB$24</f>
        <v>37736.553521860253</v>
      </c>
      <c r="KB24" s="306">
        <f>IF($ND$24&lt;=KB2,1,0)*'PC-PC_Quiosque Café'!$E8*$NB$24</f>
        <v>37736.553521860253</v>
      </c>
      <c r="KC24" s="306">
        <f>IF($ND$24&lt;=KC2,1,0)*'PC-PC_Quiosque Café'!$E8*$NB$24</f>
        <v>37736.553521860253</v>
      </c>
      <c r="KD24" s="306">
        <f>IF($ND$24&lt;=KD2,1,0)*'PC-PC_Quiosque Café'!$E8*$NB$24</f>
        <v>37736.553521860253</v>
      </c>
      <c r="KE24" s="306">
        <f>IF($ND$24&lt;=KE2,1,0)*'PC-PC_Quiosque Café'!$E8*$NB$24</f>
        <v>37736.553521860253</v>
      </c>
      <c r="KF24" s="306">
        <f>IF($ND$24&lt;=KF2,1,0)*'PC-PC_Quiosque Café'!$E8*$NB$24</f>
        <v>37736.553521860253</v>
      </c>
      <c r="KG24" s="306">
        <f>IF($ND$24&lt;=KG2,1,0)*'PC-PC_Quiosque Café'!$E8*$NB$24</f>
        <v>37736.553521860253</v>
      </c>
      <c r="KH24" s="306">
        <f>IF($ND$24&lt;=KH2,1,0)*'PC-PC_Quiosque Café'!$E8*$NB$24</f>
        <v>37736.553521860253</v>
      </c>
      <c r="KI24" s="306">
        <f>IF($ND$24&lt;=KI2,1,0)*'PC-PC_Quiosque Café'!$E8*$NB$24</f>
        <v>37736.553521860253</v>
      </c>
      <c r="KJ24" s="306">
        <f>IF($ND$24&lt;=KJ2,1,0)*'PC-PC_Quiosque Café'!$E8*$NB$24</f>
        <v>37736.553521860253</v>
      </c>
      <c r="KK24" s="306">
        <f>IF($ND$24&lt;=KK2,1,0)*'PC-PC_Quiosque Café'!$E8*$NB$24</f>
        <v>37736.553521860253</v>
      </c>
      <c r="KL24" s="306">
        <f>IF($ND$24&lt;=KL2,1,0)*'PC-PC_Quiosque Café'!$E8*$NB$24</f>
        <v>37736.553521860253</v>
      </c>
      <c r="KM24" s="306">
        <f>IF($ND$24&lt;=KM2,1,0)*'PC-PC_Quiosque Café'!$E8*$NB$24</f>
        <v>37736.553521860253</v>
      </c>
      <c r="KN24" s="306">
        <f>IF($ND$24&lt;=KN2,1,0)*'PC-PC_Quiosque Café'!$E8*$NB$24</f>
        <v>37736.553521860253</v>
      </c>
      <c r="KO24" s="306">
        <f>IF($ND$24&lt;=KO2,1,0)*'PC-PC_Quiosque Café'!$E8*$NB$24</f>
        <v>37736.553521860253</v>
      </c>
      <c r="KP24" s="306">
        <f>IF($ND$24&lt;=KP2,1,0)*'PC-PC_Quiosque Café'!$E8*$NB$24</f>
        <v>37736.553521860253</v>
      </c>
      <c r="KQ24" s="306">
        <f>IF($ND$24&lt;=KQ2,1,0)*'PC-PC_Quiosque Café'!$E8*$NB$24</f>
        <v>37736.553521860253</v>
      </c>
      <c r="KR24" s="306">
        <f>IF($ND$24&lt;=KR2,1,0)*'PC-PC_Quiosque Café'!$E8*$NB$24</f>
        <v>37736.553521860253</v>
      </c>
      <c r="KS24" s="306">
        <f>IF($ND$24&lt;=KS2,1,0)*'PC-PC_Quiosque Café'!$E8*$NB$24</f>
        <v>37736.553521860253</v>
      </c>
      <c r="KT24" s="306">
        <f>IF($ND$24&lt;=KT2,1,0)*'PC-PC_Quiosque Café'!$E8*$NB$24</f>
        <v>37736.553521860253</v>
      </c>
      <c r="KU24" s="306">
        <f>IF($ND$24&lt;=KU2,1,0)*'PC-PC_Quiosque Café'!$E8*$NB$24</f>
        <v>37736.553521860253</v>
      </c>
      <c r="KV24" s="306">
        <f>IF($ND$24&lt;=KV2,1,0)*'PC-PC_Quiosque Café'!$E8*$NB$24</f>
        <v>37736.553521860253</v>
      </c>
      <c r="KW24" s="306">
        <f>IF($ND$24&lt;=KW2,1,0)*'PC-PC_Quiosque Café'!$E8*$NB$24</f>
        <v>37736.553521860253</v>
      </c>
      <c r="KX24" s="306">
        <f>IF($ND$24&lt;=KX2,1,0)*'PC-PC_Quiosque Café'!$E8*$NB$24</f>
        <v>37736.553521860253</v>
      </c>
      <c r="KY24" s="306">
        <f>IF($ND$24&lt;=KY2,1,0)*'PC-PC_Quiosque Café'!$E8*$NB$24</f>
        <v>37736.553521860253</v>
      </c>
      <c r="KZ24" s="306">
        <f>IF($ND$24&lt;=KZ2,1,0)*'PC-PC_Quiosque Café'!$E8*$NB$24</f>
        <v>37736.553521860253</v>
      </c>
      <c r="LA24" s="306">
        <f>IF($ND$24&lt;=LA2,1,0)*'PC-PC_Quiosque Café'!$E8*$NB$24</f>
        <v>37736.553521860253</v>
      </c>
      <c r="LB24" s="306">
        <f>IF($ND$24&lt;=LB2,1,0)*'PC-PC_Quiosque Café'!$E8*$NB$24</f>
        <v>37736.553521860253</v>
      </c>
      <c r="LC24" s="306">
        <f>IF($ND$24&lt;=LC2,1,0)*'PC-PC_Quiosque Café'!$E8*$NB$24</f>
        <v>37736.553521860253</v>
      </c>
      <c r="LD24" s="306">
        <f>IF($ND$24&lt;=LD2,1,0)*'PC-PC_Quiosque Café'!$E8*$NB$24</f>
        <v>37736.553521860253</v>
      </c>
      <c r="LE24" s="306">
        <f>IF($ND$24&lt;=LE2,1,0)*'PC-PC_Quiosque Café'!$E8*$NB$24</f>
        <v>37736.553521860253</v>
      </c>
      <c r="LF24" s="306">
        <f>IF($ND$24&lt;=LF2,1,0)*'PC-PC_Quiosque Café'!$E8*$NB$24</f>
        <v>37736.553521860253</v>
      </c>
      <c r="LG24" s="306">
        <f>IF($ND$24&lt;=LG2,1,0)*'PC-PC_Quiosque Café'!$E8*$NB$24</f>
        <v>37736.553521860253</v>
      </c>
      <c r="LH24" s="306">
        <f>IF($ND$24&lt;=LH2,1,0)*'PC-PC_Quiosque Café'!$E8*$NB$24</f>
        <v>37736.553521860253</v>
      </c>
      <c r="LI24" s="306">
        <f>IF($ND$24&lt;=LI2,1,0)*'PC-PC_Quiosque Café'!$E8*$NB$24</f>
        <v>37736.553521860253</v>
      </c>
      <c r="LJ24" s="306">
        <f>IF($ND$24&lt;=LJ2,1,0)*'PC-PC_Quiosque Café'!$E8*$NB$24</f>
        <v>37736.553521860253</v>
      </c>
      <c r="LK24" s="306">
        <f>IF($ND$24&lt;=LK2,1,0)*'PC-PC_Quiosque Café'!$E8*$NB$24</f>
        <v>37736.553521860253</v>
      </c>
      <c r="LL24" s="306">
        <f>IF($ND$24&lt;=LL2,1,0)*'PC-PC_Quiosque Café'!$E8*$NB$24</f>
        <v>37736.553521860253</v>
      </c>
      <c r="LM24" s="306">
        <f>IF($ND$24&lt;=LM2,1,0)*'PC-PC_Quiosque Café'!$E8*$NB$24</f>
        <v>37736.553521860253</v>
      </c>
      <c r="LN24" s="306">
        <f>IF($ND$24&lt;=LN2,1,0)*'PC-PC_Quiosque Café'!$E8*$NB$24</f>
        <v>37736.553521860253</v>
      </c>
      <c r="LO24" s="306">
        <f>IF($ND$24&lt;=LO2,1,0)*'PC-PC_Quiosque Café'!$E8*$NB$24</f>
        <v>37736.553521860253</v>
      </c>
      <c r="LP24" s="306">
        <f>IF($ND$24&lt;=LP2,1,0)*'PC-PC_Quiosque Café'!$E8*$NB$24</f>
        <v>37736.553521860253</v>
      </c>
      <c r="LQ24" s="306">
        <f>IF($ND$24&lt;=LQ2,1,0)*'PC-PC_Quiosque Café'!$E8*$NB$24</f>
        <v>37736.553521860253</v>
      </c>
      <c r="LR24" s="306">
        <f>IF($ND$24&lt;=LR2,1,0)*'PC-PC_Quiosque Café'!$E8*$NB$24</f>
        <v>37736.553521860253</v>
      </c>
      <c r="LS24" s="306">
        <f>IF($ND$24&lt;=LS2,1,0)*'PC-PC_Quiosque Café'!$E8*$NB$24</f>
        <v>37736.553521860253</v>
      </c>
      <c r="LT24" s="306">
        <f>IF($ND$24&lt;=LT2,1,0)*'PC-PC_Quiosque Café'!$E8*$NB$24</f>
        <v>37736.553521860253</v>
      </c>
      <c r="LU24" s="306">
        <f>IF($ND$24&lt;=LU2,1,0)*'PC-PC_Quiosque Café'!$E8*$NB$24</f>
        <v>37736.553521860253</v>
      </c>
      <c r="LV24" s="306">
        <f>IF($ND$24&lt;=LV2,1,0)*'PC-PC_Quiosque Café'!$E8*$NB$24</f>
        <v>37736.553521860253</v>
      </c>
      <c r="LW24" s="306">
        <f>IF($ND$24&lt;=LW2,1,0)*'PC-PC_Quiosque Café'!$E8*$NB$24</f>
        <v>37736.553521860253</v>
      </c>
      <c r="LX24" s="306">
        <f>IF($ND$24&lt;=LX2,1,0)*'PC-PC_Quiosque Café'!$E8*$NB$24</f>
        <v>37736.553521860253</v>
      </c>
      <c r="LY24" s="306">
        <f>IF($ND$24&lt;=LY2,1,0)*'PC-PC_Quiosque Café'!$E8*$NB$24</f>
        <v>37736.553521860253</v>
      </c>
      <c r="LZ24" s="306">
        <f>IF($ND$24&lt;=LZ2,1,0)*'PC-PC_Quiosque Café'!$E8*$NB$24</f>
        <v>37736.553521860253</v>
      </c>
      <c r="MA24" s="306">
        <f>IF($ND$24&lt;=MA2,1,0)*'PC-PC_Quiosque Café'!$E8*$NB$24</f>
        <v>37736.553521860253</v>
      </c>
      <c r="MB24" s="306">
        <f>IF($ND$24&lt;=MB2,1,0)*'PC-PC_Quiosque Café'!$E8*$NB$24</f>
        <v>37736.553521860253</v>
      </c>
      <c r="MC24" s="306">
        <f>IF($ND$24&lt;=MC2,1,0)*'PC-PC_Quiosque Café'!$E8*$NB$24</f>
        <v>37736.553521860253</v>
      </c>
      <c r="MD24" s="306">
        <f>IF($ND$24&lt;=MD2,1,0)*'PC-PC_Quiosque Café'!$E8*$NB$24</f>
        <v>37736.553521860253</v>
      </c>
      <c r="ME24" s="306">
        <f>IF($ND$24&lt;=ME2,1,0)*'PC-PC_Quiosque Café'!$E8*$NB$24</f>
        <v>37736.553521860253</v>
      </c>
      <c r="MF24" s="306">
        <f>IF($ND$24&lt;=MF2,1,0)*'PC-PC_Quiosque Café'!$E8*$NB$24</f>
        <v>37736.553521860253</v>
      </c>
      <c r="MG24" s="306">
        <f>IF($ND$24&lt;=MG2,1,0)*'PC-PC_Quiosque Café'!$E8*$NB$24</f>
        <v>37736.553521860253</v>
      </c>
      <c r="MH24" s="306">
        <f>IF($ND$24&lt;=MH2,1,0)*'PC-PC_Quiosque Café'!$E8*$NB$24</f>
        <v>37736.553521860253</v>
      </c>
      <c r="MI24" s="306">
        <f>IF($ND$24&lt;=MI2,1,0)*'PC-PC_Quiosque Café'!$E8*$NB$24</f>
        <v>37736.553521860253</v>
      </c>
      <c r="MJ24" s="306">
        <f>IF($ND$24&lt;=MJ2,1,0)*'PC-PC_Quiosque Café'!$E8*$NB$24</f>
        <v>37736.553521860253</v>
      </c>
      <c r="MK24" s="306">
        <f>IF($ND$24&lt;=MK2,1,0)*'PC-PC_Quiosque Café'!$E8*$NB$24</f>
        <v>37736.553521860253</v>
      </c>
      <c r="ML24" s="306">
        <f>IF($ND$24&lt;=ML2,1,0)*'PC-PC_Quiosque Café'!$E8*$NB$24</f>
        <v>37736.553521860253</v>
      </c>
      <c r="MM24" s="306">
        <f>IF($ND$24&lt;=MM2,1,0)*'PC-PC_Quiosque Café'!$E8*$NB$24</f>
        <v>37736.553521860253</v>
      </c>
      <c r="MN24" s="306">
        <f>IF($ND$24&lt;=MN2,1,0)*'PC-PC_Quiosque Café'!$E8*$NB$24</f>
        <v>37736.553521860253</v>
      </c>
      <c r="MO24" s="306">
        <f>IF($ND$24&lt;=MO2,1,0)*'PC-PC_Quiosque Café'!$E8*$NB$24</f>
        <v>37736.553521860253</v>
      </c>
      <c r="MP24" s="306">
        <f>IF($ND$24&lt;=MP2,1,0)*'PC-PC_Quiosque Café'!$E8*$NB$24</f>
        <v>37736.553521860253</v>
      </c>
      <c r="MQ24" s="306">
        <f>IF($ND$24&lt;=MQ2,1,0)*'PC-PC_Quiosque Café'!$E8*$NB$24</f>
        <v>37736.553521860253</v>
      </c>
      <c r="MR24" s="306">
        <f>IF($ND$24&lt;=MR2,1,0)*'PC-PC_Quiosque Café'!$E8*$NB$24</f>
        <v>37736.553521860253</v>
      </c>
      <c r="MS24" s="306">
        <f>IF($ND$24&lt;=MS2,1,0)*'PC-PC_Quiosque Café'!$E8*$NB$24</f>
        <v>37736.553521860253</v>
      </c>
      <c r="MT24" s="306">
        <f>IF($ND$24&lt;=MT2,1,0)*'PC-PC_Quiosque Café'!$E8*$NB$24</f>
        <v>37736.553521860253</v>
      </c>
      <c r="MU24" s="306">
        <f>IF($ND$24&lt;=MU2,1,0)*'PC-PC_Quiosque Café'!$E8*$NB$24</f>
        <v>37736.553521860253</v>
      </c>
      <c r="MV24" s="306">
        <f>IF($ND$24&lt;=MV2,1,0)*'PC-PC_Quiosque Café'!$E8*$NB$24</f>
        <v>37736.553521860253</v>
      </c>
      <c r="MW24" s="306">
        <f>IF($ND$24&lt;=MW2,1,0)*'PC-PC_Quiosque Café'!$E8*$NB$24</f>
        <v>37736.553521860253</v>
      </c>
      <c r="MX24" s="306">
        <f>IF($ND$24&lt;=MX2,1,0)*'PC-PC_Quiosque Café'!$E8*$NB$24</f>
        <v>37736.553521860253</v>
      </c>
      <c r="MY24" s="306">
        <f>IF($ND$24&lt;=MY2,1,0)*'PC-PC_Quiosque Café'!$E8*$NB$24</f>
        <v>37736.553521860253</v>
      </c>
      <c r="MZ24" s="306">
        <f>IF($ND$24&lt;=MZ2,1,0)*'PC-PC_Quiosque Café'!$E8*$NB$24</f>
        <v>37736.553521860253</v>
      </c>
      <c r="NA24" s="315">
        <f>IF($ND$24&lt;=NA2,1,0)*'PC-PC_Quiosque Café'!$E8*$NB$24</f>
        <v>37736.553521860253</v>
      </c>
      <c r="NB24" s="656">
        <v>1</v>
      </c>
      <c r="NC24" s="656"/>
      <c r="ND24" s="656">
        <v>19</v>
      </c>
    </row>
    <row r="25" spans="1:368" x14ac:dyDescent="0.2">
      <c r="A25" s="2"/>
      <c r="B25" s="304"/>
      <c r="C25" s="305"/>
      <c r="D25" s="305"/>
      <c r="E25" s="1" t="s">
        <v>629</v>
      </c>
      <c r="F25" s="306">
        <f>IF($ND$24&lt;=F2,1,0)*('PC-PC_Quiosque Café'!$C14+'PC-PC_Quiosque Café'!$C18)*$NB$24</f>
        <v>0</v>
      </c>
      <c r="G25" s="306">
        <f>IF($ND$24&lt;=G2,1,0)*('PC-PC_Quiosque Café'!$C14+'PC-PC_Quiosque Café'!$C18)*$NB$24</f>
        <v>0</v>
      </c>
      <c r="H25" s="306">
        <f>IF($ND$24&lt;=H2,1,0)*('PC-PC_Quiosque Café'!$C14+'PC-PC_Quiosque Café'!$C18)*$NB$24</f>
        <v>0</v>
      </c>
      <c r="I25" s="306">
        <f>IF($ND$24&lt;=I2,1,0)*('PC-PC_Quiosque Café'!$C14+'PC-PC_Quiosque Café'!$C18)*$NB$24</f>
        <v>0</v>
      </c>
      <c r="J25" s="306">
        <f>IF($ND$24&lt;=J2,1,0)*('PC-PC_Quiosque Café'!$C14+'PC-PC_Quiosque Café'!$C18)*$NB$24</f>
        <v>0</v>
      </c>
      <c r="K25" s="306">
        <f>IF($ND$24&lt;=K2,1,0)*('PC-PC_Quiosque Café'!$C14+'PC-PC_Quiosque Café'!$C18)*$NB$24</f>
        <v>0</v>
      </c>
      <c r="L25" s="306">
        <f>IF($ND$24&lt;=L2,1,0)*('PC-PC_Quiosque Café'!$C14+'PC-PC_Quiosque Café'!$C18)*$NB$24</f>
        <v>0</v>
      </c>
      <c r="M25" s="306">
        <f>IF($ND$24&lt;=M2,1,0)*('PC-PC_Quiosque Café'!$C14+'PC-PC_Quiosque Café'!$C18)*$NB$24</f>
        <v>0</v>
      </c>
      <c r="N25" s="306">
        <f>IF($ND$24&lt;=N2,1,0)*('PC-PC_Quiosque Café'!$C14+'PC-PC_Quiosque Café'!$C18)*$NB$24</f>
        <v>0</v>
      </c>
      <c r="O25" s="306">
        <f>IF($ND$24&lt;=O2,1,0)*('PC-PC_Quiosque Café'!$C14+'PC-PC_Quiosque Café'!$C18)*$NB$24</f>
        <v>0</v>
      </c>
      <c r="P25" s="306">
        <f>IF($ND$24&lt;=P2,1,0)*('PC-PC_Quiosque Café'!$C14+'PC-PC_Quiosque Café'!$C18)*$NB$24</f>
        <v>0</v>
      </c>
      <c r="Q25" s="306">
        <f>IF($ND$24&lt;=Q2,1,0)*('PC-PC_Quiosque Café'!$C14+'PC-PC_Quiosque Café'!$C18)*$NB$24</f>
        <v>0</v>
      </c>
      <c r="R25" s="306">
        <f>IF($ND$24&lt;=R2,1,0)*('PC-PC_Quiosque Café'!$C14+'PC-PC_Quiosque Café'!$C18)*$NB$24</f>
        <v>0</v>
      </c>
      <c r="S25" s="306">
        <f>IF($ND$24&lt;=S2,1,0)*('PC-PC_Quiosque Café'!$C14+'PC-PC_Quiosque Café'!$C18)*$NB$24</f>
        <v>0</v>
      </c>
      <c r="T25" s="306">
        <f>IF($ND$24&lt;=T2,1,0)*('PC-PC_Quiosque Café'!$C14+'PC-PC_Quiosque Café'!$C18)*$NB$24</f>
        <v>0</v>
      </c>
      <c r="U25" s="306">
        <f>IF($ND$24&lt;=U2,1,0)*('PC-PC_Quiosque Café'!$C14+'PC-PC_Quiosque Café'!$C18)*$NB$24</f>
        <v>0</v>
      </c>
      <c r="V25" s="306">
        <f>IF($ND$24&lt;=V2,1,0)*('PC-PC_Quiosque Café'!$C14+'PC-PC_Quiosque Café'!$C18)*$NB$24</f>
        <v>0</v>
      </c>
      <c r="W25" s="306">
        <f>IF($ND$24&lt;=W2,1,0)*('PC-PC_Quiosque Café'!$C14+'PC-PC_Quiosque Café'!$C18)*$NB$24</f>
        <v>0</v>
      </c>
      <c r="X25" s="306">
        <f>IF($ND$24&lt;=X2,1,0)*('PC-PC_Quiosque Café'!$C14+'PC-PC_Quiosque Café'!$C18)*$NB$24</f>
        <v>2500</v>
      </c>
      <c r="Y25" s="306">
        <f>IF($ND$24&lt;=Y2,1,0)*('PC-PC_Quiosque Café'!$C14+'PC-PC_Quiosque Café'!$C18)*$NB$24</f>
        <v>2500</v>
      </c>
      <c r="Z25" s="306">
        <f>IF($ND$24&lt;=Z2,1,0)*('PC-PC_Quiosque Café'!$C14+'PC-PC_Quiosque Café'!$C18)*$NB$24</f>
        <v>2500</v>
      </c>
      <c r="AA25" s="306">
        <f>IF($ND$24&lt;=AA2,1,0)*('PC-PC_Quiosque Café'!$C14+'PC-PC_Quiosque Café'!$C18)*$NB$24</f>
        <v>2500</v>
      </c>
      <c r="AB25" s="306">
        <f>IF($ND$24&lt;=AB2,1,0)*('PC-PC_Quiosque Café'!$C14+'PC-PC_Quiosque Café'!$C18)*$NB$24</f>
        <v>2500</v>
      </c>
      <c r="AC25" s="306">
        <f>IF($ND$24&lt;=AC2,1,0)*('PC-PC_Quiosque Café'!$C14+'PC-PC_Quiosque Café'!$C18)*$NB$24</f>
        <v>2500</v>
      </c>
      <c r="AD25" s="306">
        <f>IF($ND$24&lt;=AD2,1,0)*('PC-PC_Quiosque Café'!$C14+'PC-PC_Quiosque Café'!$C18)*$NB$24</f>
        <v>2500</v>
      </c>
      <c r="AE25" s="306">
        <f>IF($ND$24&lt;=AE2,1,0)*('PC-PC_Quiosque Café'!$C14+'PC-PC_Quiosque Café'!$C18)*$NB$24</f>
        <v>2500</v>
      </c>
      <c r="AF25" s="306">
        <f>IF($ND$24&lt;=AF2,1,0)*('PC-PC_Quiosque Café'!$C14+'PC-PC_Quiosque Café'!$C18)*$NB$24</f>
        <v>2500</v>
      </c>
      <c r="AG25" s="306">
        <f>IF($ND$24&lt;=AG2,1,0)*('PC-PC_Quiosque Café'!$C14+'PC-PC_Quiosque Café'!$C18)*$NB$24</f>
        <v>2500</v>
      </c>
      <c r="AH25" s="306">
        <f>IF($ND$24&lt;=AH2,1,0)*('PC-PC_Quiosque Café'!$C14+'PC-PC_Quiosque Café'!$C18)*$NB$24</f>
        <v>2500</v>
      </c>
      <c r="AI25" s="306">
        <f>IF($ND$24&lt;=AI2,1,0)*('PC-PC_Quiosque Café'!$C14+'PC-PC_Quiosque Café'!$C18)*$NB$24</f>
        <v>2500</v>
      </c>
      <c r="AJ25" s="306">
        <f>IF($ND$24&lt;=AJ2,1,0)*('PC-PC_Quiosque Café'!$C14+'PC-PC_Quiosque Café'!$C18)*$NB$24</f>
        <v>2500</v>
      </c>
      <c r="AK25" s="306">
        <f>IF($ND$24&lt;=AK2,1,0)*('PC-PC_Quiosque Café'!$C14+'PC-PC_Quiosque Café'!$C18)*$NB$24</f>
        <v>2500</v>
      </c>
      <c r="AL25" s="306">
        <f>IF($ND$24&lt;=AL2,1,0)*('PC-PC_Quiosque Café'!$C14+'PC-PC_Quiosque Café'!$C18)*$NB$24</f>
        <v>2500</v>
      </c>
      <c r="AM25" s="306">
        <f>IF($ND$24&lt;=AM2,1,0)*('PC-PC_Quiosque Café'!$C14+'PC-PC_Quiosque Café'!$C18)*$NB$24</f>
        <v>2500</v>
      </c>
      <c r="AN25" s="306">
        <f>IF($ND$24&lt;=AN2,1,0)*('PC-PC_Quiosque Café'!$C14+'PC-PC_Quiosque Café'!$C18)*$NB$24</f>
        <v>2500</v>
      </c>
      <c r="AO25" s="306">
        <f>IF($ND$24&lt;=AO2,1,0)*('PC-PC_Quiosque Café'!$C14+'PC-PC_Quiosque Café'!$C18)*$NB$24</f>
        <v>2500</v>
      </c>
      <c r="AP25" s="306">
        <f>IF($ND$24&lt;=AP2,1,0)*('PC-PC_Quiosque Café'!$C14+'PC-PC_Quiosque Café'!$C18)*$NB$24</f>
        <v>2500</v>
      </c>
      <c r="AQ25" s="306">
        <f>IF($ND$24&lt;=AQ2,1,0)*('PC-PC_Quiosque Café'!$C14+'PC-PC_Quiosque Café'!$C18)*$NB$24</f>
        <v>2500</v>
      </c>
      <c r="AR25" s="306">
        <f>IF($ND$24&lt;=AR2,1,0)*('PC-PC_Quiosque Café'!$C14+'PC-PC_Quiosque Café'!$C18)*$NB$24</f>
        <v>2500</v>
      </c>
      <c r="AS25" s="306">
        <f>IF($ND$24&lt;=AS2,1,0)*('PC-PC_Quiosque Café'!$C14+'PC-PC_Quiosque Café'!$C18)*$NB$24</f>
        <v>2500</v>
      </c>
      <c r="AT25" s="306">
        <f>IF($ND$24&lt;=AT2,1,0)*('PC-PC_Quiosque Café'!$C14+'PC-PC_Quiosque Café'!$C18)*$NB$24</f>
        <v>2500</v>
      </c>
      <c r="AU25" s="306">
        <f>IF($ND$24&lt;=AU2,1,0)*('PC-PC_Quiosque Café'!$C14+'PC-PC_Quiosque Café'!$C18)*$NB$24</f>
        <v>2500</v>
      </c>
      <c r="AV25" s="306">
        <f>IF($ND$24&lt;=AV2,1,0)*('PC-PC_Quiosque Café'!$C14+'PC-PC_Quiosque Café'!$C18)*$NB$24</f>
        <v>2500</v>
      </c>
      <c r="AW25" s="306">
        <f>IF($ND$24&lt;=AW2,1,0)*('PC-PC_Quiosque Café'!$C14+'PC-PC_Quiosque Café'!$C18)*$NB$24</f>
        <v>2500</v>
      </c>
      <c r="AX25" s="306">
        <f>IF($ND$24&lt;=AX2,1,0)*('PC-PC_Quiosque Café'!$C14+'PC-PC_Quiosque Café'!$C18)*$NB$24</f>
        <v>2500</v>
      </c>
      <c r="AY25" s="306">
        <f>IF($ND$24&lt;=AY2,1,0)*('PC-PC_Quiosque Café'!$C14+'PC-PC_Quiosque Café'!$C18)*$NB$24</f>
        <v>2500</v>
      </c>
      <c r="AZ25" s="306">
        <f>IF($ND$24&lt;=AZ2,1,0)*('PC-PC_Quiosque Café'!$C14+'PC-PC_Quiosque Café'!$C18)*$NB$24</f>
        <v>2500</v>
      </c>
      <c r="BA25" s="306">
        <f>IF($ND$24&lt;=BA2,1,0)*('PC-PC_Quiosque Café'!$C14+'PC-PC_Quiosque Café'!$C18)*$NB$24</f>
        <v>2500</v>
      </c>
      <c r="BB25" s="306">
        <f>IF($ND$24&lt;=BB2,1,0)*('PC-PC_Quiosque Café'!$C14+'PC-PC_Quiosque Café'!$C18)*$NB$24</f>
        <v>2500</v>
      </c>
      <c r="BC25" s="306">
        <f>IF($ND$24&lt;=BC2,1,0)*('PC-PC_Quiosque Café'!$C14+'PC-PC_Quiosque Café'!$C18)*$NB$24</f>
        <v>2500</v>
      </c>
      <c r="BD25" s="306">
        <f>IF($ND$24&lt;=BD2,1,0)*('PC-PC_Quiosque Café'!$C14+'PC-PC_Quiosque Café'!$C18)*$NB$24</f>
        <v>2500</v>
      </c>
      <c r="BE25" s="306">
        <f>IF($ND$24&lt;=BE2,1,0)*('PC-PC_Quiosque Café'!$C14+'PC-PC_Quiosque Café'!$C18)*$NB$24</f>
        <v>2500</v>
      </c>
      <c r="BF25" s="306">
        <f>IF($ND$24&lt;=BF2,1,0)*('PC-PC_Quiosque Café'!$C14+'PC-PC_Quiosque Café'!$C18)*$NB$24</f>
        <v>2500</v>
      </c>
      <c r="BG25" s="306">
        <f>IF($ND$24&lt;=BG2,1,0)*('PC-PC_Quiosque Café'!$C14+'PC-PC_Quiosque Café'!$C18)*$NB$24</f>
        <v>2500</v>
      </c>
      <c r="BH25" s="306">
        <f>IF($ND$24&lt;=BH2,1,0)*('PC-PC_Quiosque Café'!$C14+'PC-PC_Quiosque Café'!$C18)*$NB$24</f>
        <v>2500</v>
      </c>
      <c r="BI25" s="306">
        <f>IF($ND$24&lt;=BI2,1,0)*('PC-PC_Quiosque Café'!$C14+'PC-PC_Quiosque Café'!$C18)*$NB$24</f>
        <v>2500</v>
      </c>
      <c r="BJ25" s="306">
        <f>IF($ND$24&lt;=BJ2,1,0)*('PC-PC_Quiosque Café'!$C14+'PC-PC_Quiosque Café'!$C18)*$NB$24</f>
        <v>2500</v>
      </c>
      <c r="BK25" s="306">
        <f>IF($ND$24&lt;=BK2,1,0)*('PC-PC_Quiosque Café'!$C14+'PC-PC_Quiosque Café'!$C18)*$NB$24</f>
        <v>2500</v>
      </c>
      <c r="BL25" s="306">
        <f>IF($ND$24&lt;=BL2,1,0)*('PC-PC_Quiosque Café'!$C14+'PC-PC_Quiosque Café'!$C18)*$NB$24</f>
        <v>2500</v>
      </c>
      <c r="BM25" s="306">
        <f>IF($ND$24&lt;=BM2,1,0)*('PC-PC_Quiosque Café'!$C14+'PC-PC_Quiosque Café'!$C18)*$NB$24</f>
        <v>2500</v>
      </c>
      <c r="BN25" s="306">
        <f>IF($ND$24&lt;=BN2,1,0)*('PC-PC_Quiosque Café'!$C14+'PC-PC_Quiosque Café'!$C18)*$NB$24</f>
        <v>2500</v>
      </c>
      <c r="BO25" s="306">
        <f>IF($ND$24&lt;=BO2,1,0)*('PC-PC_Quiosque Café'!$C14+'PC-PC_Quiosque Café'!$C18)*$NB$24</f>
        <v>2500</v>
      </c>
      <c r="BP25" s="306">
        <f>IF($ND$24&lt;=BP2,1,0)*('PC-PC_Quiosque Café'!$C14+'PC-PC_Quiosque Café'!$C18)*$NB$24</f>
        <v>2500</v>
      </c>
      <c r="BQ25" s="306">
        <f>IF($ND$24&lt;=BQ2,1,0)*('PC-PC_Quiosque Café'!$C14+'PC-PC_Quiosque Café'!$C18)*$NB$24</f>
        <v>2500</v>
      </c>
      <c r="BR25" s="306">
        <f>IF($ND$24&lt;=BR2,1,0)*('PC-PC_Quiosque Café'!$C14+'PC-PC_Quiosque Café'!$C18)*$NB$24</f>
        <v>2500</v>
      </c>
      <c r="BS25" s="306">
        <f>IF($ND$24&lt;=BS2,1,0)*('PC-PC_Quiosque Café'!$C14+'PC-PC_Quiosque Café'!$C18)*$NB$24</f>
        <v>2500</v>
      </c>
      <c r="BT25" s="306">
        <f>IF($ND$24&lt;=BT2,1,0)*('PC-PC_Quiosque Café'!$C14+'PC-PC_Quiosque Café'!$C18)*$NB$24</f>
        <v>2500</v>
      </c>
      <c r="BU25" s="306">
        <f>IF($ND$24&lt;=BU2,1,0)*('PC-PC_Quiosque Café'!$C14+'PC-PC_Quiosque Café'!$C18)*$NB$24</f>
        <v>2500</v>
      </c>
      <c r="BV25" s="306">
        <f>IF($ND$24&lt;=BV2,1,0)*('PC-PC_Quiosque Café'!$C14+'PC-PC_Quiosque Café'!$C18)*$NB$24</f>
        <v>2500</v>
      </c>
      <c r="BW25" s="306">
        <f>IF($ND$24&lt;=BW2,1,0)*('PC-PC_Quiosque Café'!$C14+'PC-PC_Quiosque Café'!$C18)*$NB$24</f>
        <v>2500</v>
      </c>
      <c r="BX25" s="306">
        <f>IF($ND$24&lt;=BX2,1,0)*('PC-PC_Quiosque Café'!$C14+'PC-PC_Quiosque Café'!$C18)*$NB$24</f>
        <v>2500</v>
      </c>
      <c r="BY25" s="306">
        <f>IF($ND$24&lt;=BY2,1,0)*('PC-PC_Quiosque Café'!$C14+'PC-PC_Quiosque Café'!$C18)*$NB$24</f>
        <v>2500</v>
      </c>
      <c r="BZ25" s="306">
        <f>IF($ND$24&lt;=BZ2,1,0)*('PC-PC_Quiosque Café'!$C14+'PC-PC_Quiosque Café'!$C18)*$NB$24</f>
        <v>2500</v>
      </c>
      <c r="CA25" s="306">
        <f>IF($ND$24&lt;=CA2,1,0)*('PC-PC_Quiosque Café'!$C14+'PC-PC_Quiosque Café'!$C18)*$NB$24</f>
        <v>2500</v>
      </c>
      <c r="CB25" s="306">
        <f>IF($ND$24&lt;=CB2,1,0)*('PC-PC_Quiosque Café'!$C14+'PC-PC_Quiosque Café'!$C18)*$NB$24</f>
        <v>2500</v>
      </c>
      <c r="CC25" s="306">
        <f>IF($ND$24&lt;=CC2,1,0)*('PC-PC_Quiosque Café'!$C14+'PC-PC_Quiosque Café'!$C18)*$NB$24</f>
        <v>2500</v>
      </c>
      <c r="CD25" s="306">
        <f>IF($ND$24&lt;=CD2,1,0)*('PC-PC_Quiosque Café'!$C14+'PC-PC_Quiosque Café'!$C18)*$NB$24</f>
        <v>2500</v>
      </c>
      <c r="CE25" s="306">
        <f>IF($ND$24&lt;=CE2,1,0)*('PC-PC_Quiosque Café'!$C14+'PC-PC_Quiosque Café'!$C18)*$NB$24</f>
        <v>2500</v>
      </c>
      <c r="CF25" s="306">
        <f>IF($ND$24&lt;=CF2,1,0)*('PC-PC_Quiosque Café'!$C14+'PC-PC_Quiosque Café'!$C18)*$NB$24</f>
        <v>2500</v>
      </c>
      <c r="CG25" s="306">
        <f>IF($ND$24&lt;=CG2,1,0)*('PC-PC_Quiosque Café'!$C14+'PC-PC_Quiosque Café'!$C18)*$NB$24</f>
        <v>2500</v>
      </c>
      <c r="CH25" s="306">
        <f>IF($ND$24&lt;=CH2,1,0)*('PC-PC_Quiosque Café'!$C14+'PC-PC_Quiosque Café'!$C18)*$NB$24</f>
        <v>2500</v>
      </c>
      <c r="CI25" s="306">
        <f>IF($ND$24&lt;=CI2,1,0)*('PC-PC_Quiosque Café'!$C14+'PC-PC_Quiosque Café'!$C18)*$NB$24</f>
        <v>2500</v>
      </c>
      <c r="CJ25" s="306">
        <f>IF($ND$24&lt;=CJ2,1,0)*('PC-PC_Quiosque Café'!$C14+'PC-PC_Quiosque Café'!$C18)*$NB$24</f>
        <v>2500</v>
      </c>
      <c r="CK25" s="306">
        <f>IF($ND$24&lt;=CK2,1,0)*('PC-PC_Quiosque Café'!$C14+'PC-PC_Quiosque Café'!$C18)*$NB$24</f>
        <v>2500</v>
      </c>
      <c r="CL25" s="306">
        <f>IF($ND$24&lt;=CL2,1,0)*('PC-PC_Quiosque Café'!$C14+'PC-PC_Quiosque Café'!$C18)*$NB$24</f>
        <v>2500</v>
      </c>
      <c r="CM25" s="306">
        <f>IF($ND$24&lt;=CM2,1,0)*('PC-PC_Quiosque Café'!$C14+'PC-PC_Quiosque Café'!$C18)*$NB$24</f>
        <v>2500</v>
      </c>
      <c r="CN25" s="306">
        <f>IF($ND$24&lt;=CN2,1,0)*('PC-PC_Quiosque Café'!$C14+'PC-PC_Quiosque Café'!$C18)*$NB$24</f>
        <v>2500</v>
      </c>
      <c r="CO25" s="306">
        <f>IF($ND$24&lt;=CO2,1,0)*('PC-PC_Quiosque Café'!$C14+'PC-PC_Quiosque Café'!$C18)*$NB$24</f>
        <v>2500</v>
      </c>
      <c r="CP25" s="306">
        <f>IF($ND$24&lt;=CP2,1,0)*('PC-PC_Quiosque Café'!$C14+'PC-PC_Quiosque Café'!$C18)*$NB$24</f>
        <v>2500</v>
      </c>
      <c r="CQ25" s="306">
        <f>IF($ND$24&lt;=CQ2,1,0)*('PC-PC_Quiosque Café'!$C14+'PC-PC_Quiosque Café'!$C18)*$NB$24</f>
        <v>2500</v>
      </c>
      <c r="CR25" s="306">
        <f>IF($ND$24&lt;=CR2,1,0)*('PC-PC_Quiosque Café'!$C14+'PC-PC_Quiosque Café'!$C18)*$NB$24</f>
        <v>2500</v>
      </c>
      <c r="CS25" s="306">
        <f>IF($ND$24&lt;=CS2,1,0)*('PC-PC_Quiosque Café'!$C14+'PC-PC_Quiosque Café'!$C18)*$NB$24</f>
        <v>2500</v>
      </c>
      <c r="CT25" s="306">
        <f>IF($ND$24&lt;=CT2,1,0)*('PC-PC_Quiosque Café'!$C14+'PC-PC_Quiosque Café'!$C18)*$NB$24</f>
        <v>2500</v>
      </c>
      <c r="CU25" s="306">
        <f>IF($ND$24&lt;=CU2,1,0)*('PC-PC_Quiosque Café'!$C14+'PC-PC_Quiosque Café'!$C18)*$NB$24</f>
        <v>2500</v>
      </c>
      <c r="CV25" s="306">
        <f>IF($ND$24&lt;=CV2,1,0)*('PC-PC_Quiosque Café'!$C14+'PC-PC_Quiosque Café'!$C18)*$NB$24</f>
        <v>2500</v>
      </c>
      <c r="CW25" s="306">
        <f>IF($ND$24&lt;=CW2,1,0)*('PC-PC_Quiosque Café'!$C14+'PC-PC_Quiosque Café'!$C18)*$NB$24</f>
        <v>2500</v>
      </c>
      <c r="CX25" s="306">
        <f>IF($ND$24&lt;=CX2,1,0)*('PC-PC_Quiosque Café'!$C14+'PC-PC_Quiosque Café'!$C18)*$NB$24</f>
        <v>2500</v>
      </c>
      <c r="CY25" s="306">
        <f>IF($ND$24&lt;=CY2,1,0)*('PC-PC_Quiosque Café'!$C14+'PC-PC_Quiosque Café'!$C18)*$NB$24</f>
        <v>2500</v>
      </c>
      <c r="CZ25" s="306">
        <f>IF($ND$24&lt;=CZ2,1,0)*('PC-PC_Quiosque Café'!$C14+'PC-PC_Quiosque Café'!$C18)*$NB$24</f>
        <v>2500</v>
      </c>
      <c r="DA25" s="306">
        <f>IF($ND$24&lt;=DA2,1,0)*('PC-PC_Quiosque Café'!$C14+'PC-PC_Quiosque Café'!$C18)*$NB$24</f>
        <v>2500</v>
      </c>
      <c r="DB25" s="306">
        <f>IF($ND$24&lt;=DB2,1,0)*('PC-PC_Quiosque Café'!$C14+'PC-PC_Quiosque Café'!$C18)*$NB$24</f>
        <v>2500</v>
      </c>
      <c r="DC25" s="306">
        <f>IF($ND$24&lt;=DC2,1,0)*('PC-PC_Quiosque Café'!$C14+'PC-PC_Quiosque Café'!$C18)*$NB$24</f>
        <v>2500</v>
      </c>
      <c r="DD25" s="306">
        <f>IF($ND$24&lt;=DD2,1,0)*('PC-PC_Quiosque Café'!$C14+'PC-PC_Quiosque Café'!$C18)*$NB$24</f>
        <v>2500</v>
      </c>
      <c r="DE25" s="306">
        <f>IF($ND$24&lt;=DE2,1,0)*('PC-PC_Quiosque Café'!$C14+'PC-PC_Quiosque Café'!$C18)*$NB$24</f>
        <v>2500</v>
      </c>
      <c r="DF25" s="306">
        <f>IF($ND$24&lt;=DF2,1,0)*('PC-PC_Quiosque Café'!$C14+'PC-PC_Quiosque Café'!$C18)*$NB$24</f>
        <v>2500</v>
      </c>
      <c r="DG25" s="306">
        <f>IF($ND$24&lt;=DG2,1,0)*('PC-PC_Quiosque Café'!$C14+'PC-PC_Quiosque Café'!$C18)*$NB$24</f>
        <v>2500</v>
      </c>
      <c r="DH25" s="306">
        <f>IF($ND$24&lt;=DH2,1,0)*('PC-PC_Quiosque Café'!$C14+'PC-PC_Quiosque Café'!$C18)*$NB$24</f>
        <v>2500</v>
      </c>
      <c r="DI25" s="306">
        <f>IF($ND$24&lt;=DI2,1,0)*('PC-PC_Quiosque Café'!$C14+'PC-PC_Quiosque Café'!$C18)*$NB$24</f>
        <v>2500</v>
      </c>
      <c r="DJ25" s="306">
        <f>IF($ND$24&lt;=DJ2,1,0)*('PC-PC_Quiosque Café'!$C14+'PC-PC_Quiosque Café'!$C18)*$NB$24</f>
        <v>2500</v>
      </c>
      <c r="DK25" s="306">
        <f>IF($ND$24&lt;=DK2,1,0)*('PC-PC_Quiosque Café'!$C14+'PC-PC_Quiosque Café'!$C18)*$NB$24</f>
        <v>2500</v>
      </c>
      <c r="DL25" s="306">
        <f>IF($ND$24&lt;=DL2,1,0)*('PC-PC_Quiosque Café'!$C14+'PC-PC_Quiosque Café'!$C18)*$NB$24</f>
        <v>2500</v>
      </c>
      <c r="DM25" s="306">
        <f>IF($ND$24&lt;=DM2,1,0)*('PC-PC_Quiosque Café'!$C14+'PC-PC_Quiosque Café'!$C18)*$NB$24</f>
        <v>2500</v>
      </c>
      <c r="DN25" s="306">
        <f>IF($ND$24&lt;=DN2,1,0)*('PC-PC_Quiosque Café'!$C14+'PC-PC_Quiosque Café'!$C18)*$NB$24</f>
        <v>2500</v>
      </c>
      <c r="DO25" s="306">
        <f>IF($ND$24&lt;=DO2,1,0)*('PC-PC_Quiosque Café'!$C14+'PC-PC_Quiosque Café'!$C18)*$NB$24</f>
        <v>2500</v>
      </c>
      <c r="DP25" s="306">
        <f>IF($ND$24&lt;=DP2,1,0)*('PC-PC_Quiosque Café'!$C14+'PC-PC_Quiosque Café'!$C18)*$NB$24</f>
        <v>2500</v>
      </c>
      <c r="DQ25" s="306">
        <f>IF($ND$24&lt;=DQ2,1,0)*('PC-PC_Quiosque Café'!$C14+'PC-PC_Quiosque Café'!$C18)*$NB$24</f>
        <v>2500</v>
      </c>
      <c r="DR25" s="306">
        <f>IF($ND$24&lt;=DR2,1,0)*('PC-PC_Quiosque Café'!$C14+'PC-PC_Quiosque Café'!$C18)*$NB$24</f>
        <v>2500</v>
      </c>
      <c r="DS25" s="306">
        <f>IF($ND$24&lt;=DS2,1,0)*('PC-PC_Quiosque Café'!$C14+'PC-PC_Quiosque Café'!$C18)*$NB$24</f>
        <v>2500</v>
      </c>
      <c r="DT25" s="306">
        <f>IF($ND$24&lt;=DT2,1,0)*('PC-PC_Quiosque Café'!$C14+'PC-PC_Quiosque Café'!$C18)*$NB$24</f>
        <v>2500</v>
      </c>
      <c r="DU25" s="306">
        <f>IF($ND$24&lt;=DU2,1,0)*('PC-PC_Quiosque Café'!$C14+'PC-PC_Quiosque Café'!$C18)*$NB$24</f>
        <v>2500</v>
      </c>
      <c r="DV25" s="306">
        <f>IF($ND$24&lt;=DV2,1,0)*('PC-PC_Quiosque Café'!$C14+'PC-PC_Quiosque Café'!$C18)*$NB$24</f>
        <v>2500</v>
      </c>
      <c r="DW25" s="306">
        <f>IF($ND$24&lt;=DW2,1,0)*('PC-PC_Quiosque Café'!$C14+'PC-PC_Quiosque Café'!$C18)*$NB$24</f>
        <v>2500</v>
      </c>
      <c r="DX25" s="306">
        <f>IF($ND$24&lt;=DX2,1,0)*('PC-PC_Quiosque Café'!$C14+'PC-PC_Quiosque Café'!$C18)*$NB$24</f>
        <v>2500</v>
      </c>
      <c r="DY25" s="306">
        <f>IF($ND$24&lt;=DY2,1,0)*('PC-PC_Quiosque Café'!$C14+'PC-PC_Quiosque Café'!$C18)*$NB$24</f>
        <v>2500</v>
      </c>
      <c r="DZ25" s="306">
        <f>IF($ND$24&lt;=DZ2,1,0)*('PC-PC_Quiosque Café'!$C14+'PC-PC_Quiosque Café'!$C18)*$NB$24</f>
        <v>2500</v>
      </c>
      <c r="EA25" s="306">
        <f>IF($ND$24&lt;=EA2,1,0)*('PC-PC_Quiosque Café'!$C14+'PC-PC_Quiosque Café'!$C18)*$NB$24</f>
        <v>2500</v>
      </c>
      <c r="EB25" s="306">
        <f>IF($ND$24&lt;=EB2,1,0)*('PC-PC_Quiosque Café'!$C14+'PC-PC_Quiosque Café'!$C18)*$NB$24</f>
        <v>2500</v>
      </c>
      <c r="EC25" s="306">
        <f>IF($ND$24&lt;=EC2,1,0)*('PC-PC_Quiosque Café'!$C14+'PC-PC_Quiosque Café'!$C18)*$NB$24</f>
        <v>2500</v>
      </c>
      <c r="ED25" s="306">
        <f>IF($ND$24&lt;=ED2,1,0)*('PC-PC_Quiosque Café'!$C14+'PC-PC_Quiosque Café'!$C18)*$NB$24</f>
        <v>2500</v>
      </c>
      <c r="EE25" s="306">
        <f>IF($ND$24&lt;=EE2,1,0)*('PC-PC_Quiosque Café'!$C14+'PC-PC_Quiosque Café'!$C18)*$NB$24</f>
        <v>2500</v>
      </c>
      <c r="EF25" s="306">
        <f>IF($ND$24&lt;=EF2,1,0)*('PC-PC_Quiosque Café'!$C14+'PC-PC_Quiosque Café'!$C18)*$NB$24</f>
        <v>2500</v>
      </c>
      <c r="EG25" s="306">
        <f>IF($ND$24&lt;=EG2,1,0)*('PC-PC_Quiosque Café'!$C14+'PC-PC_Quiosque Café'!$C18)*$NB$24</f>
        <v>2500</v>
      </c>
      <c r="EH25" s="306">
        <f>IF($ND$24&lt;=EH2,1,0)*('PC-PC_Quiosque Café'!$C14+'PC-PC_Quiosque Café'!$C18)*$NB$24</f>
        <v>2500</v>
      </c>
      <c r="EI25" s="306">
        <f>IF($ND$24&lt;=EI2,1,0)*('PC-PC_Quiosque Café'!$C14+'PC-PC_Quiosque Café'!$C18)*$NB$24</f>
        <v>2500</v>
      </c>
      <c r="EJ25" s="306">
        <f>IF($ND$24&lt;=EJ2,1,0)*('PC-PC_Quiosque Café'!$C14+'PC-PC_Quiosque Café'!$C18)*$NB$24</f>
        <v>2500</v>
      </c>
      <c r="EK25" s="306">
        <f>IF($ND$24&lt;=EK2,1,0)*('PC-PC_Quiosque Café'!$C14+'PC-PC_Quiosque Café'!$C18)*$NB$24</f>
        <v>2500</v>
      </c>
      <c r="EL25" s="306">
        <f>IF($ND$24&lt;=EL2,1,0)*('PC-PC_Quiosque Café'!$C14+'PC-PC_Quiosque Café'!$C18)*$NB$24</f>
        <v>2500</v>
      </c>
      <c r="EM25" s="306">
        <f>IF($ND$24&lt;=EM2,1,0)*('PC-PC_Quiosque Café'!$C14+'PC-PC_Quiosque Café'!$C18)*$NB$24</f>
        <v>2500</v>
      </c>
      <c r="EN25" s="306">
        <f>IF($ND$24&lt;=EN2,1,0)*('PC-PC_Quiosque Café'!$C14+'PC-PC_Quiosque Café'!$C18)*$NB$24</f>
        <v>2500</v>
      </c>
      <c r="EO25" s="306">
        <f>IF($ND$24&lt;=EO2,1,0)*('PC-PC_Quiosque Café'!$C14+'PC-PC_Quiosque Café'!$C18)*$NB$24</f>
        <v>2500</v>
      </c>
      <c r="EP25" s="306">
        <f>IF($ND$24&lt;=EP2,1,0)*('PC-PC_Quiosque Café'!$C14+'PC-PC_Quiosque Café'!$C18)*$NB$24</f>
        <v>2500</v>
      </c>
      <c r="EQ25" s="306">
        <f>IF($ND$24&lt;=EQ2,1,0)*('PC-PC_Quiosque Café'!$C14+'PC-PC_Quiosque Café'!$C18)*$NB$24</f>
        <v>2500</v>
      </c>
      <c r="ER25" s="306">
        <f>IF($ND$24&lt;=ER2,1,0)*('PC-PC_Quiosque Café'!$C14+'PC-PC_Quiosque Café'!$C18)*$NB$24</f>
        <v>2500</v>
      </c>
      <c r="ES25" s="306">
        <f>IF($ND$24&lt;=ES2,1,0)*('PC-PC_Quiosque Café'!$C14+'PC-PC_Quiosque Café'!$C18)*$NB$24</f>
        <v>2500</v>
      </c>
      <c r="ET25" s="306">
        <f>IF($ND$24&lt;=ET2,1,0)*('PC-PC_Quiosque Café'!$C14+'PC-PC_Quiosque Café'!$C18)*$NB$24</f>
        <v>2500</v>
      </c>
      <c r="EU25" s="306">
        <f>IF($ND$24&lt;=EU2,1,0)*('PC-PC_Quiosque Café'!$C14+'PC-PC_Quiosque Café'!$C18)*$NB$24</f>
        <v>2500</v>
      </c>
      <c r="EV25" s="306">
        <f>IF($ND$24&lt;=EV2,1,0)*('PC-PC_Quiosque Café'!$C14+'PC-PC_Quiosque Café'!$C18)*$NB$24</f>
        <v>2500</v>
      </c>
      <c r="EW25" s="306">
        <f>IF($ND$24&lt;=EW2,1,0)*('PC-PC_Quiosque Café'!$C14+'PC-PC_Quiosque Café'!$C18)*$NB$24</f>
        <v>2500</v>
      </c>
      <c r="EX25" s="306">
        <f>IF($ND$24&lt;=EX2,1,0)*('PC-PC_Quiosque Café'!$C14+'PC-PC_Quiosque Café'!$C18)*$NB$24</f>
        <v>2500</v>
      </c>
      <c r="EY25" s="306">
        <f>IF($ND$24&lt;=EY2,1,0)*('PC-PC_Quiosque Café'!$C14+'PC-PC_Quiosque Café'!$C18)*$NB$24</f>
        <v>2500</v>
      </c>
      <c r="EZ25" s="306">
        <f>IF($ND$24&lt;=EZ2,1,0)*('PC-PC_Quiosque Café'!$C14+'PC-PC_Quiosque Café'!$C18)*$NB$24</f>
        <v>2500</v>
      </c>
      <c r="FA25" s="306">
        <f>IF($ND$24&lt;=FA2,1,0)*('PC-PC_Quiosque Café'!$C14+'PC-PC_Quiosque Café'!$C18)*$NB$24</f>
        <v>2500</v>
      </c>
      <c r="FB25" s="306">
        <f>IF($ND$24&lt;=FB2,1,0)*('PC-PC_Quiosque Café'!$C14+'PC-PC_Quiosque Café'!$C18)*$NB$24</f>
        <v>2500</v>
      </c>
      <c r="FC25" s="306">
        <f>IF($ND$24&lt;=FC2,1,0)*('PC-PC_Quiosque Café'!$C14+'PC-PC_Quiosque Café'!$C18)*$NB$24</f>
        <v>2500</v>
      </c>
      <c r="FD25" s="306">
        <f>IF($ND$24&lt;=FD2,1,0)*('PC-PC_Quiosque Café'!$C14+'PC-PC_Quiosque Café'!$C18)*$NB$24</f>
        <v>2500</v>
      </c>
      <c r="FE25" s="306">
        <f>IF($ND$24&lt;=FE2,1,0)*('PC-PC_Quiosque Café'!$C14+'PC-PC_Quiosque Café'!$C18)*$NB$24</f>
        <v>2500</v>
      </c>
      <c r="FF25" s="306">
        <f>IF($ND$24&lt;=FF2,1,0)*('PC-PC_Quiosque Café'!$C14+'PC-PC_Quiosque Café'!$C18)*$NB$24</f>
        <v>2500</v>
      </c>
      <c r="FG25" s="306">
        <f>IF($ND$24&lt;=FG2,1,0)*('PC-PC_Quiosque Café'!$C14+'PC-PC_Quiosque Café'!$C18)*$NB$24</f>
        <v>2500</v>
      </c>
      <c r="FH25" s="306">
        <f>IF($ND$24&lt;=FH2,1,0)*('PC-PC_Quiosque Café'!$C14+'PC-PC_Quiosque Café'!$C18)*$NB$24</f>
        <v>2500</v>
      </c>
      <c r="FI25" s="306">
        <f>IF($ND$24&lt;=FI2,1,0)*('PC-PC_Quiosque Café'!$C14+'PC-PC_Quiosque Café'!$C18)*$NB$24</f>
        <v>2500</v>
      </c>
      <c r="FJ25" s="306">
        <f>IF($ND$24&lt;=FJ2,1,0)*('PC-PC_Quiosque Café'!$C14+'PC-PC_Quiosque Café'!$C18)*$NB$24</f>
        <v>2500</v>
      </c>
      <c r="FK25" s="306">
        <f>IF($ND$24&lt;=FK2,1,0)*('PC-PC_Quiosque Café'!$C14+'PC-PC_Quiosque Café'!$C18)*$NB$24</f>
        <v>2500</v>
      </c>
      <c r="FL25" s="306">
        <f>IF($ND$24&lt;=FL2,1,0)*('PC-PC_Quiosque Café'!$C14+'PC-PC_Quiosque Café'!$C18)*$NB$24</f>
        <v>2500</v>
      </c>
      <c r="FM25" s="306">
        <f>IF($ND$24&lt;=FM2,1,0)*('PC-PC_Quiosque Café'!$C14+'PC-PC_Quiosque Café'!$C18)*$NB$24</f>
        <v>2500</v>
      </c>
      <c r="FN25" s="306">
        <f>IF($ND$24&lt;=FN2,1,0)*('PC-PC_Quiosque Café'!$C14+'PC-PC_Quiosque Café'!$C18)*$NB$24</f>
        <v>2500</v>
      </c>
      <c r="FO25" s="306">
        <f>IF($ND$24&lt;=FO2,1,0)*('PC-PC_Quiosque Café'!$C14+'PC-PC_Quiosque Café'!$C18)*$NB$24</f>
        <v>2500</v>
      </c>
      <c r="FP25" s="306">
        <f>IF($ND$24&lt;=FP2,1,0)*('PC-PC_Quiosque Café'!$C14+'PC-PC_Quiosque Café'!$C18)*$NB$24</f>
        <v>2500</v>
      </c>
      <c r="FQ25" s="306">
        <f>IF($ND$24&lt;=FQ2,1,0)*('PC-PC_Quiosque Café'!$C14+'PC-PC_Quiosque Café'!$C18)*$NB$24</f>
        <v>2500</v>
      </c>
      <c r="FR25" s="306">
        <f>IF($ND$24&lt;=FR2,1,0)*('PC-PC_Quiosque Café'!$C14+'PC-PC_Quiosque Café'!$C18)*$NB$24</f>
        <v>2500</v>
      </c>
      <c r="FS25" s="306">
        <f>IF($ND$24&lt;=FS2,1,0)*('PC-PC_Quiosque Café'!$C14+'PC-PC_Quiosque Café'!$C18)*$NB$24</f>
        <v>2500</v>
      </c>
      <c r="FT25" s="306">
        <f>IF($ND$24&lt;=FT2,1,0)*('PC-PC_Quiosque Café'!$C14+'PC-PC_Quiosque Café'!$C18)*$NB$24</f>
        <v>2500</v>
      </c>
      <c r="FU25" s="306">
        <f>IF($ND$24&lt;=FU2,1,0)*('PC-PC_Quiosque Café'!$C14+'PC-PC_Quiosque Café'!$C18)*$NB$24</f>
        <v>2500</v>
      </c>
      <c r="FV25" s="306">
        <f>IF($ND$24&lt;=FV2,1,0)*('PC-PC_Quiosque Café'!$C14+'PC-PC_Quiosque Café'!$C18)*$NB$24</f>
        <v>2500</v>
      </c>
      <c r="FW25" s="306">
        <f>IF($ND$24&lt;=FW2,1,0)*('PC-PC_Quiosque Café'!$C14+'PC-PC_Quiosque Café'!$C18)*$NB$24</f>
        <v>2500</v>
      </c>
      <c r="FX25" s="306">
        <f>IF($ND$24&lt;=FX2,1,0)*('PC-PC_Quiosque Café'!$C14+'PC-PC_Quiosque Café'!$C18)*$NB$24</f>
        <v>2500</v>
      </c>
      <c r="FY25" s="306">
        <f>IF($ND$24&lt;=FY2,1,0)*('PC-PC_Quiosque Café'!$C14+'PC-PC_Quiosque Café'!$C18)*$NB$24</f>
        <v>2500</v>
      </c>
      <c r="FZ25" s="306">
        <f>IF($ND$24&lt;=FZ2,1,0)*('PC-PC_Quiosque Café'!$C14+'PC-PC_Quiosque Café'!$C18)*$NB$24</f>
        <v>2500</v>
      </c>
      <c r="GA25" s="306">
        <f>IF($ND$24&lt;=GA2,1,0)*('PC-PC_Quiosque Café'!$C14+'PC-PC_Quiosque Café'!$C18)*$NB$24</f>
        <v>2500</v>
      </c>
      <c r="GB25" s="306">
        <f>IF($ND$24&lt;=GB2,1,0)*('PC-PC_Quiosque Café'!$C14+'PC-PC_Quiosque Café'!$C18)*$NB$24</f>
        <v>2500</v>
      </c>
      <c r="GC25" s="306">
        <f>IF($ND$24&lt;=GC2,1,0)*('PC-PC_Quiosque Café'!$C14+'PC-PC_Quiosque Café'!$C18)*$NB$24</f>
        <v>2500</v>
      </c>
      <c r="GD25" s="306">
        <f>IF($ND$24&lt;=GD2,1,0)*('PC-PC_Quiosque Café'!$C14+'PC-PC_Quiosque Café'!$C18)*$NB$24</f>
        <v>2500</v>
      </c>
      <c r="GE25" s="306">
        <f>IF($ND$24&lt;=GE2,1,0)*('PC-PC_Quiosque Café'!$C14+'PC-PC_Quiosque Café'!$C18)*$NB$24</f>
        <v>2500</v>
      </c>
      <c r="GF25" s="306">
        <f>IF($ND$24&lt;=GF2,1,0)*('PC-PC_Quiosque Café'!$C14+'PC-PC_Quiosque Café'!$C18)*$NB$24</f>
        <v>2500</v>
      </c>
      <c r="GG25" s="306">
        <f>IF($ND$24&lt;=GG2,1,0)*('PC-PC_Quiosque Café'!$C14+'PC-PC_Quiosque Café'!$C18)*$NB$24</f>
        <v>2500</v>
      </c>
      <c r="GH25" s="306">
        <f>IF($ND$24&lt;=GH2,1,0)*('PC-PC_Quiosque Café'!$C14+'PC-PC_Quiosque Café'!$C18)*$NB$24</f>
        <v>2500</v>
      </c>
      <c r="GI25" s="306">
        <f>IF($ND$24&lt;=GI2,1,0)*('PC-PC_Quiosque Café'!$C14+'PC-PC_Quiosque Café'!$C18)*$NB$24</f>
        <v>2500</v>
      </c>
      <c r="GJ25" s="306">
        <f>IF($ND$24&lt;=GJ2,1,0)*('PC-PC_Quiosque Café'!$C14+'PC-PC_Quiosque Café'!$C18)*$NB$24</f>
        <v>2500</v>
      </c>
      <c r="GK25" s="306">
        <f>IF($ND$24&lt;=GK2,1,0)*('PC-PC_Quiosque Café'!$C14+'PC-PC_Quiosque Café'!$C18)*$NB$24</f>
        <v>2500</v>
      </c>
      <c r="GL25" s="306">
        <f>IF($ND$24&lt;=GL2,1,0)*('PC-PC_Quiosque Café'!$C14+'PC-PC_Quiosque Café'!$C18)*$NB$24</f>
        <v>2500</v>
      </c>
      <c r="GM25" s="306">
        <f>IF($ND$24&lt;=GM2,1,0)*('PC-PC_Quiosque Café'!$C14+'PC-PC_Quiosque Café'!$C18)*$NB$24</f>
        <v>2500</v>
      </c>
      <c r="GN25" s="306">
        <f>IF($ND$24&lt;=GN2,1,0)*('PC-PC_Quiosque Café'!$C14+'PC-PC_Quiosque Café'!$C18)*$NB$24</f>
        <v>2500</v>
      </c>
      <c r="GO25" s="306">
        <f>IF($ND$24&lt;=GO2,1,0)*('PC-PC_Quiosque Café'!$C14+'PC-PC_Quiosque Café'!$C18)*$NB$24</f>
        <v>2500</v>
      </c>
      <c r="GP25" s="306">
        <f>IF($ND$24&lt;=GP2,1,0)*('PC-PC_Quiosque Café'!$C14+'PC-PC_Quiosque Café'!$C18)*$NB$24</f>
        <v>2500</v>
      </c>
      <c r="GQ25" s="306">
        <f>IF($ND$24&lt;=GQ2,1,0)*('PC-PC_Quiosque Café'!$C14+'PC-PC_Quiosque Café'!$C18)*$NB$24</f>
        <v>2500</v>
      </c>
      <c r="GR25" s="306">
        <f>IF($ND$24&lt;=GR2,1,0)*('PC-PC_Quiosque Café'!$C14+'PC-PC_Quiosque Café'!$C18)*$NB$24</f>
        <v>2500</v>
      </c>
      <c r="GS25" s="306">
        <f>IF($ND$24&lt;=GS2,1,0)*('PC-PC_Quiosque Café'!$C14+'PC-PC_Quiosque Café'!$C18)*$NB$24</f>
        <v>2500</v>
      </c>
      <c r="GT25" s="306">
        <f>IF($ND$24&lt;=GT2,1,0)*('PC-PC_Quiosque Café'!$C14+'PC-PC_Quiosque Café'!$C18)*$NB$24</f>
        <v>2500</v>
      </c>
      <c r="GU25" s="306">
        <f>IF($ND$24&lt;=GU2,1,0)*('PC-PC_Quiosque Café'!$C14+'PC-PC_Quiosque Café'!$C18)*$NB$24</f>
        <v>2500</v>
      </c>
      <c r="GV25" s="306">
        <f>IF($ND$24&lt;=GV2,1,0)*('PC-PC_Quiosque Café'!$C14+'PC-PC_Quiosque Café'!$C18)*$NB$24</f>
        <v>2500</v>
      </c>
      <c r="GW25" s="306">
        <f>IF($ND$24&lt;=GW2,1,0)*('PC-PC_Quiosque Café'!$C14+'PC-PC_Quiosque Café'!$C18)*$NB$24</f>
        <v>2500</v>
      </c>
      <c r="GX25" s="306">
        <f>IF($ND$24&lt;=GX2,1,0)*('PC-PC_Quiosque Café'!$C14+'PC-PC_Quiosque Café'!$C18)*$NB$24</f>
        <v>2500</v>
      </c>
      <c r="GY25" s="306">
        <f>IF($ND$24&lt;=GY2,1,0)*('PC-PC_Quiosque Café'!$C14+'PC-PC_Quiosque Café'!$C18)*$NB$24</f>
        <v>2500</v>
      </c>
      <c r="GZ25" s="306">
        <f>IF($ND$24&lt;=GZ2,1,0)*('PC-PC_Quiosque Café'!$C14+'PC-PC_Quiosque Café'!$C18)*$NB$24</f>
        <v>2500</v>
      </c>
      <c r="HA25" s="306">
        <f>IF($ND$24&lt;=HA2,1,0)*('PC-PC_Quiosque Café'!$C14+'PC-PC_Quiosque Café'!$C18)*$NB$24</f>
        <v>2500</v>
      </c>
      <c r="HB25" s="306">
        <f>IF($ND$24&lt;=HB2,1,0)*('PC-PC_Quiosque Café'!$C14+'PC-PC_Quiosque Café'!$C18)*$NB$24</f>
        <v>2500</v>
      </c>
      <c r="HC25" s="306">
        <f>IF($ND$24&lt;=HC2,1,0)*('PC-PC_Quiosque Café'!$C14+'PC-PC_Quiosque Café'!$C18)*$NB$24</f>
        <v>2500</v>
      </c>
      <c r="HD25" s="306">
        <f>IF($ND$24&lt;=HD2,1,0)*('PC-PC_Quiosque Café'!$C14+'PC-PC_Quiosque Café'!$C18)*$NB$24</f>
        <v>2500</v>
      </c>
      <c r="HE25" s="306">
        <f>IF($ND$24&lt;=HE2,1,0)*('PC-PC_Quiosque Café'!$C14+'PC-PC_Quiosque Café'!$C18)*$NB$24</f>
        <v>2500</v>
      </c>
      <c r="HF25" s="306">
        <f>IF($ND$24&lt;=HF2,1,0)*('PC-PC_Quiosque Café'!$C14+'PC-PC_Quiosque Café'!$C18)*$NB$24</f>
        <v>2500</v>
      </c>
      <c r="HG25" s="306">
        <f>IF($ND$24&lt;=HG2,1,0)*('PC-PC_Quiosque Café'!$C14+'PC-PC_Quiosque Café'!$C18)*$NB$24</f>
        <v>2500</v>
      </c>
      <c r="HH25" s="306">
        <f>IF($ND$24&lt;=HH2,1,0)*('PC-PC_Quiosque Café'!$C14+'PC-PC_Quiosque Café'!$C18)*$NB$24</f>
        <v>2500</v>
      </c>
      <c r="HI25" s="306">
        <f>IF($ND$24&lt;=HI2,1,0)*('PC-PC_Quiosque Café'!$C14+'PC-PC_Quiosque Café'!$C18)*$NB$24</f>
        <v>2500</v>
      </c>
      <c r="HJ25" s="306">
        <f>IF($ND$24&lt;=HJ2,1,0)*('PC-PC_Quiosque Café'!$C14+'PC-PC_Quiosque Café'!$C18)*$NB$24</f>
        <v>2500</v>
      </c>
      <c r="HK25" s="306">
        <f>IF($ND$24&lt;=HK2,1,0)*('PC-PC_Quiosque Café'!$C14+'PC-PC_Quiosque Café'!$C18)*$NB$24</f>
        <v>2500</v>
      </c>
      <c r="HL25" s="306">
        <f>IF($ND$24&lt;=HL2,1,0)*('PC-PC_Quiosque Café'!$C14+'PC-PC_Quiosque Café'!$C18)*$NB$24</f>
        <v>2500</v>
      </c>
      <c r="HM25" s="306">
        <f>IF($ND$24&lt;=HM2,1,0)*('PC-PC_Quiosque Café'!$C14+'PC-PC_Quiosque Café'!$C18)*$NB$24</f>
        <v>2500</v>
      </c>
      <c r="HN25" s="306">
        <f>IF($ND$24&lt;=HN2,1,0)*('PC-PC_Quiosque Café'!$C14+'PC-PC_Quiosque Café'!$C18)*$NB$24</f>
        <v>2500</v>
      </c>
      <c r="HO25" s="306">
        <f>IF($ND$24&lt;=HO2,1,0)*('PC-PC_Quiosque Café'!$C14+'PC-PC_Quiosque Café'!$C18)*$NB$24</f>
        <v>2500</v>
      </c>
      <c r="HP25" s="306">
        <f>IF($ND$24&lt;=HP2,1,0)*('PC-PC_Quiosque Café'!$C14+'PC-PC_Quiosque Café'!$C18)*$NB$24</f>
        <v>2500</v>
      </c>
      <c r="HQ25" s="306">
        <f>IF($ND$24&lt;=HQ2,1,0)*('PC-PC_Quiosque Café'!$C14+'PC-PC_Quiosque Café'!$C18)*$NB$24</f>
        <v>2500</v>
      </c>
      <c r="HR25" s="306">
        <f>IF($ND$24&lt;=HR2,1,0)*('PC-PC_Quiosque Café'!$C14+'PC-PC_Quiosque Café'!$C18)*$NB$24</f>
        <v>2500</v>
      </c>
      <c r="HS25" s="306">
        <f>IF($ND$24&lt;=HS2,1,0)*('PC-PC_Quiosque Café'!$C14+'PC-PC_Quiosque Café'!$C18)*$NB$24</f>
        <v>2500</v>
      </c>
      <c r="HT25" s="306">
        <f>IF($ND$24&lt;=HT2,1,0)*('PC-PC_Quiosque Café'!$C14+'PC-PC_Quiosque Café'!$C18)*$NB$24</f>
        <v>2500</v>
      </c>
      <c r="HU25" s="306">
        <f>IF($ND$24&lt;=HU2,1,0)*('PC-PC_Quiosque Café'!$C14+'PC-PC_Quiosque Café'!$C18)*$NB$24</f>
        <v>2500</v>
      </c>
      <c r="HV25" s="306">
        <f>IF($ND$24&lt;=HV2,1,0)*('PC-PC_Quiosque Café'!$C14+'PC-PC_Quiosque Café'!$C18)*$NB$24</f>
        <v>2500</v>
      </c>
      <c r="HW25" s="306">
        <f>IF($ND$24&lt;=HW2,1,0)*('PC-PC_Quiosque Café'!$C14+'PC-PC_Quiosque Café'!$C18)*$NB$24</f>
        <v>2500</v>
      </c>
      <c r="HX25" s="306">
        <f>IF($ND$24&lt;=HX2,1,0)*('PC-PC_Quiosque Café'!$C14+'PC-PC_Quiosque Café'!$C18)*$NB$24</f>
        <v>2500</v>
      </c>
      <c r="HY25" s="306">
        <f>IF($ND$24&lt;=HY2,1,0)*('PC-PC_Quiosque Café'!$C14+'PC-PC_Quiosque Café'!$C18)*$NB$24</f>
        <v>2500</v>
      </c>
      <c r="HZ25" s="306">
        <f>IF($ND$24&lt;=HZ2,1,0)*('PC-PC_Quiosque Café'!$C14+'PC-PC_Quiosque Café'!$C18)*$NB$24</f>
        <v>2500</v>
      </c>
      <c r="IA25" s="306">
        <f>IF($ND$24&lt;=IA2,1,0)*('PC-PC_Quiosque Café'!$C14+'PC-PC_Quiosque Café'!$C18)*$NB$24</f>
        <v>2500</v>
      </c>
      <c r="IB25" s="306">
        <f>IF($ND$24&lt;=IB2,1,0)*('PC-PC_Quiosque Café'!$C14+'PC-PC_Quiosque Café'!$C18)*$NB$24</f>
        <v>2500</v>
      </c>
      <c r="IC25" s="306">
        <f>IF($ND$24&lt;=IC2,1,0)*('PC-PC_Quiosque Café'!$C14+'PC-PC_Quiosque Café'!$C18)*$NB$24</f>
        <v>2500</v>
      </c>
      <c r="ID25" s="306">
        <f>IF($ND$24&lt;=ID2,1,0)*('PC-PC_Quiosque Café'!$C14+'PC-PC_Quiosque Café'!$C18)*$NB$24</f>
        <v>2500</v>
      </c>
      <c r="IE25" s="306">
        <f>IF($ND$24&lt;=IE2,1,0)*('PC-PC_Quiosque Café'!$C14+'PC-PC_Quiosque Café'!$C18)*$NB$24</f>
        <v>2500</v>
      </c>
      <c r="IF25" s="306">
        <f>IF($ND$24&lt;=IF2,1,0)*('PC-PC_Quiosque Café'!$C14+'PC-PC_Quiosque Café'!$C18)*$NB$24</f>
        <v>2500</v>
      </c>
      <c r="IG25" s="306">
        <f>IF($ND$24&lt;=IG2,1,0)*('PC-PC_Quiosque Café'!$C14+'PC-PC_Quiosque Café'!$C18)*$NB$24</f>
        <v>2500</v>
      </c>
      <c r="IH25" s="306">
        <f>IF($ND$24&lt;=IH2,1,0)*('PC-PC_Quiosque Café'!$C14+'PC-PC_Quiosque Café'!$C18)*$NB$24</f>
        <v>2500</v>
      </c>
      <c r="II25" s="306">
        <f>IF($ND$24&lt;=II2,1,0)*('PC-PC_Quiosque Café'!$C14+'PC-PC_Quiosque Café'!$C18)*$NB$24</f>
        <v>2500</v>
      </c>
      <c r="IJ25" s="306">
        <f>IF($ND$24&lt;=IJ2,1,0)*('PC-PC_Quiosque Café'!$C14+'PC-PC_Quiosque Café'!$C18)*$NB$24</f>
        <v>2500</v>
      </c>
      <c r="IK25" s="306">
        <f>IF($ND$24&lt;=IK2,1,0)*('PC-PC_Quiosque Café'!$C14+'PC-PC_Quiosque Café'!$C18)*$NB$24</f>
        <v>2500</v>
      </c>
      <c r="IL25" s="306">
        <f>IF($ND$24&lt;=IL2,1,0)*('PC-PC_Quiosque Café'!$C14+'PC-PC_Quiosque Café'!$C18)*$NB$24</f>
        <v>2500</v>
      </c>
      <c r="IM25" s="306">
        <f>IF($ND$24&lt;=IM2,1,0)*('PC-PC_Quiosque Café'!$C14+'PC-PC_Quiosque Café'!$C18)*$NB$24</f>
        <v>2500</v>
      </c>
      <c r="IN25" s="306">
        <f>IF($ND$24&lt;=IN2,1,0)*('PC-PC_Quiosque Café'!$C14+'PC-PC_Quiosque Café'!$C18)*$NB$24</f>
        <v>2500</v>
      </c>
      <c r="IO25" s="306">
        <f>IF($ND$24&lt;=IO2,1,0)*('PC-PC_Quiosque Café'!$C14+'PC-PC_Quiosque Café'!$C18)*$NB$24</f>
        <v>2500</v>
      </c>
      <c r="IP25" s="306">
        <f>IF($ND$24&lt;=IP2,1,0)*('PC-PC_Quiosque Café'!$C14+'PC-PC_Quiosque Café'!$C18)*$NB$24</f>
        <v>2500</v>
      </c>
      <c r="IQ25" s="306">
        <f>IF($ND$24&lt;=IQ2,1,0)*('PC-PC_Quiosque Café'!$C14+'PC-PC_Quiosque Café'!$C18)*$NB$24</f>
        <v>2500</v>
      </c>
      <c r="IR25" s="306">
        <f>IF($ND$24&lt;=IR2,1,0)*('PC-PC_Quiosque Café'!$C14+'PC-PC_Quiosque Café'!$C18)*$NB$24</f>
        <v>2500</v>
      </c>
      <c r="IS25" s="306">
        <f>IF($ND$24&lt;=IS2,1,0)*('PC-PC_Quiosque Café'!$C14+'PC-PC_Quiosque Café'!$C18)*$NB$24</f>
        <v>2500</v>
      </c>
      <c r="IT25" s="306">
        <f>IF($ND$24&lt;=IT2,1,0)*('PC-PC_Quiosque Café'!$C14+'PC-PC_Quiosque Café'!$C18)*$NB$24</f>
        <v>2500</v>
      </c>
      <c r="IU25" s="306">
        <f>IF($ND$24&lt;=IU2,1,0)*('PC-PC_Quiosque Café'!$C14+'PC-PC_Quiosque Café'!$C18)*$NB$24</f>
        <v>2500</v>
      </c>
      <c r="IV25" s="306">
        <f>IF($ND$24&lt;=IV2,1,0)*('PC-PC_Quiosque Café'!$C14+'PC-PC_Quiosque Café'!$C18)*$NB$24</f>
        <v>2500</v>
      </c>
      <c r="IW25" s="306">
        <f>IF($ND$24&lt;=IW2,1,0)*('PC-PC_Quiosque Café'!$C14+'PC-PC_Quiosque Café'!$C18)*$NB$24</f>
        <v>2500</v>
      </c>
      <c r="IX25" s="306">
        <f>IF($ND$24&lt;=IX2,1,0)*('PC-PC_Quiosque Café'!$C14+'PC-PC_Quiosque Café'!$C18)*$NB$24</f>
        <v>2500</v>
      </c>
      <c r="IY25" s="306">
        <f>IF($ND$24&lt;=IY2,1,0)*('PC-PC_Quiosque Café'!$C14+'PC-PC_Quiosque Café'!$C18)*$NB$24</f>
        <v>2500</v>
      </c>
      <c r="IZ25" s="306">
        <f>IF($ND$24&lt;=IZ2,1,0)*('PC-PC_Quiosque Café'!$C14+'PC-PC_Quiosque Café'!$C18)*$NB$24</f>
        <v>2500</v>
      </c>
      <c r="JA25" s="306">
        <f>IF($ND$24&lt;=JA2,1,0)*('PC-PC_Quiosque Café'!$C14+'PC-PC_Quiosque Café'!$C18)*$NB$24</f>
        <v>2500</v>
      </c>
      <c r="JB25" s="306">
        <f>IF($ND$24&lt;=JB2,1,0)*('PC-PC_Quiosque Café'!$C14+'PC-PC_Quiosque Café'!$C18)*$NB$24</f>
        <v>2500</v>
      </c>
      <c r="JC25" s="306">
        <f>IF($ND$24&lt;=JC2,1,0)*('PC-PC_Quiosque Café'!$C14+'PC-PC_Quiosque Café'!$C18)*$NB$24</f>
        <v>2500</v>
      </c>
      <c r="JD25" s="306">
        <f>IF($ND$24&lt;=JD2,1,0)*('PC-PC_Quiosque Café'!$C14+'PC-PC_Quiosque Café'!$C18)*$NB$24</f>
        <v>2500</v>
      </c>
      <c r="JE25" s="306">
        <f>IF($ND$24&lt;=JE2,1,0)*('PC-PC_Quiosque Café'!$C14+'PC-PC_Quiosque Café'!$C18)*$NB$24</f>
        <v>2500</v>
      </c>
      <c r="JF25" s="306">
        <f>IF($ND$24&lt;=JF2,1,0)*('PC-PC_Quiosque Café'!$C14+'PC-PC_Quiosque Café'!$C18)*$NB$24</f>
        <v>2500</v>
      </c>
      <c r="JG25" s="306">
        <f>IF($ND$24&lt;=JG2,1,0)*('PC-PC_Quiosque Café'!$C14+'PC-PC_Quiosque Café'!$C18)*$NB$24</f>
        <v>2500</v>
      </c>
      <c r="JH25" s="306">
        <f>IF($ND$24&lt;=JH2,1,0)*('PC-PC_Quiosque Café'!$C14+'PC-PC_Quiosque Café'!$C18)*$NB$24</f>
        <v>2500</v>
      </c>
      <c r="JI25" s="306">
        <f>IF($ND$24&lt;=JI2,1,0)*('PC-PC_Quiosque Café'!$C14+'PC-PC_Quiosque Café'!$C18)*$NB$24</f>
        <v>2500</v>
      </c>
      <c r="JJ25" s="306">
        <f>IF($ND$24&lt;=JJ2,1,0)*('PC-PC_Quiosque Café'!$C14+'PC-PC_Quiosque Café'!$C18)*$NB$24</f>
        <v>2500</v>
      </c>
      <c r="JK25" s="306">
        <f>IF($ND$24&lt;=JK2,1,0)*('PC-PC_Quiosque Café'!$C14+'PC-PC_Quiosque Café'!$C18)*$NB$24</f>
        <v>2500</v>
      </c>
      <c r="JL25" s="306">
        <f>IF($ND$24&lt;=JL2,1,0)*('PC-PC_Quiosque Café'!$C14+'PC-PC_Quiosque Café'!$C18)*$NB$24</f>
        <v>2500</v>
      </c>
      <c r="JM25" s="306">
        <f>IF($ND$24&lt;=JM2,1,0)*('PC-PC_Quiosque Café'!$C14+'PC-PC_Quiosque Café'!$C18)*$NB$24</f>
        <v>2500</v>
      </c>
      <c r="JN25" s="306">
        <f>IF($ND$24&lt;=JN2,1,0)*('PC-PC_Quiosque Café'!$C14+'PC-PC_Quiosque Café'!$C18)*$NB$24</f>
        <v>2500</v>
      </c>
      <c r="JO25" s="306">
        <f>IF($ND$24&lt;=JO2,1,0)*('PC-PC_Quiosque Café'!$C14+'PC-PC_Quiosque Café'!$C18)*$NB$24</f>
        <v>2500</v>
      </c>
      <c r="JP25" s="306">
        <f>IF($ND$24&lt;=JP2,1,0)*('PC-PC_Quiosque Café'!$C14+'PC-PC_Quiosque Café'!$C18)*$NB$24</f>
        <v>2500</v>
      </c>
      <c r="JQ25" s="306">
        <f>IF($ND$24&lt;=JQ2,1,0)*('PC-PC_Quiosque Café'!$C14+'PC-PC_Quiosque Café'!$C18)*$NB$24</f>
        <v>2500</v>
      </c>
      <c r="JR25" s="306">
        <f>IF($ND$24&lt;=JR2,1,0)*('PC-PC_Quiosque Café'!$C14+'PC-PC_Quiosque Café'!$C18)*$NB$24</f>
        <v>2500</v>
      </c>
      <c r="JS25" s="306">
        <f>IF($ND$24&lt;=JS2,1,0)*('PC-PC_Quiosque Café'!$C14+'PC-PC_Quiosque Café'!$C18)*$NB$24</f>
        <v>2500</v>
      </c>
      <c r="JT25" s="306">
        <f>IF($ND$24&lt;=JT2,1,0)*('PC-PC_Quiosque Café'!$C14+'PC-PC_Quiosque Café'!$C18)*$NB$24</f>
        <v>2500</v>
      </c>
      <c r="JU25" s="306">
        <f>IF($ND$24&lt;=JU2,1,0)*('PC-PC_Quiosque Café'!$C14+'PC-PC_Quiosque Café'!$C18)*$NB$24</f>
        <v>2500</v>
      </c>
      <c r="JV25" s="306">
        <f>IF($ND$24&lt;=JV2,1,0)*('PC-PC_Quiosque Café'!$C14+'PC-PC_Quiosque Café'!$C18)*$NB$24</f>
        <v>2500</v>
      </c>
      <c r="JW25" s="306">
        <f>IF($ND$24&lt;=JW2,1,0)*('PC-PC_Quiosque Café'!$C14+'PC-PC_Quiosque Café'!$C18)*$NB$24</f>
        <v>2500</v>
      </c>
      <c r="JX25" s="306">
        <f>IF($ND$24&lt;=JX2,1,0)*('PC-PC_Quiosque Café'!$C14+'PC-PC_Quiosque Café'!$C18)*$NB$24</f>
        <v>2500</v>
      </c>
      <c r="JY25" s="306">
        <f>IF($ND$24&lt;=JY2,1,0)*('PC-PC_Quiosque Café'!$C14+'PC-PC_Quiosque Café'!$C18)*$NB$24</f>
        <v>2500</v>
      </c>
      <c r="JZ25" s="306">
        <f>IF($ND$24&lt;=JZ2,1,0)*('PC-PC_Quiosque Café'!$C14+'PC-PC_Quiosque Café'!$C18)*$NB$24</f>
        <v>2500</v>
      </c>
      <c r="KA25" s="306">
        <f>IF($ND$24&lt;=KA2,1,0)*('PC-PC_Quiosque Café'!$C14+'PC-PC_Quiosque Café'!$C18)*$NB$24</f>
        <v>2500</v>
      </c>
      <c r="KB25" s="306">
        <f>IF($ND$24&lt;=KB2,1,0)*('PC-PC_Quiosque Café'!$C14+'PC-PC_Quiosque Café'!$C18)*$NB$24</f>
        <v>2500</v>
      </c>
      <c r="KC25" s="306">
        <f>IF($ND$24&lt;=KC2,1,0)*('PC-PC_Quiosque Café'!$C14+'PC-PC_Quiosque Café'!$C18)*$NB$24</f>
        <v>2500</v>
      </c>
      <c r="KD25" s="306">
        <f>IF($ND$24&lt;=KD2,1,0)*('PC-PC_Quiosque Café'!$C14+'PC-PC_Quiosque Café'!$C18)*$NB$24</f>
        <v>2500</v>
      </c>
      <c r="KE25" s="306">
        <f>IF($ND$24&lt;=KE2,1,0)*('PC-PC_Quiosque Café'!$C14+'PC-PC_Quiosque Café'!$C18)*$NB$24</f>
        <v>2500</v>
      </c>
      <c r="KF25" s="306">
        <f>IF($ND$24&lt;=KF2,1,0)*('PC-PC_Quiosque Café'!$C14+'PC-PC_Quiosque Café'!$C18)*$NB$24</f>
        <v>2500</v>
      </c>
      <c r="KG25" s="306">
        <f>IF($ND$24&lt;=KG2,1,0)*('PC-PC_Quiosque Café'!$C14+'PC-PC_Quiosque Café'!$C18)*$NB$24</f>
        <v>2500</v>
      </c>
      <c r="KH25" s="306">
        <f>IF($ND$24&lt;=KH2,1,0)*('PC-PC_Quiosque Café'!$C14+'PC-PC_Quiosque Café'!$C18)*$NB$24</f>
        <v>2500</v>
      </c>
      <c r="KI25" s="306">
        <f>IF($ND$24&lt;=KI2,1,0)*('PC-PC_Quiosque Café'!$C14+'PC-PC_Quiosque Café'!$C18)*$NB$24</f>
        <v>2500</v>
      </c>
      <c r="KJ25" s="306">
        <f>IF($ND$24&lt;=KJ2,1,0)*('PC-PC_Quiosque Café'!$C14+'PC-PC_Quiosque Café'!$C18)*$NB$24</f>
        <v>2500</v>
      </c>
      <c r="KK25" s="306">
        <f>IF($ND$24&lt;=KK2,1,0)*('PC-PC_Quiosque Café'!$C14+'PC-PC_Quiosque Café'!$C18)*$NB$24</f>
        <v>2500</v>
      </c>
      <c r="KL25" s="306">
        <f>IF($ND$24&lt;=KL2,1,0)*('PC-PC_Quiosque Café'!$C14+'PC-PC_Quiosque Café'!$C18)*$NB$24</f>
        <v>2500</v>
      </c>
      <c r="KM25" s="306">
        <f>IF($ND$24&lt;=KM2,1,0)*('PC-PC_Quiosque Café'!$C14+'PC-PC_Quiosque Café'!$C18)*$NB$24</f>
        <v>2500</v>
      </c>
      <c r="KN25" s="306">
        <f>IF($ND$24&lt;=KN2,1,0)*('PC-PC_Quiosque Café'!$C14+'PC-PC_Quiosque Café'!$C18)*$NB$24</f>
        <v>2500</v>
      </c>
      <c r="KO25" s="306">
        <f>IF($ND$24&lt;=KO2,1,0)*('PC-PC_Quiosque Café'!$C14+'PC-PC_Quiosque Café'!$C18)*$NB$24</f>
        <v>2500</v>
      </c>
      <c r="KP25" s="306">
        <f>IF($ND$24&lt;=KP2,1,0)*('PC-PC_Quiosque Café'!$C14+'PC-PC_Quiosque Café'!$C18)*$NB$24</f>
        <v>2500</v>
      </c>
      <c r="KQ25" s="306">
        <f>IF($ND$24&lt;=KQ2,1,0)*('PC-PC_Quiosque Café'!$C14+'PC-PC_Quiosque Café'!$C18)*$NB$24</f>
        <v>2500</v>
      </c>
      <c r="KR25" s="306">
        <f>IF($ND$24&lt;=KR2,1,0)*('PC-PC_Quiosque Café'!$C14+'PC-PC_Quiosque Café'!$C18)*$NB$24</f>
        <v>2500</v>
      </c>
      <c r="KS25" s="306">
        <f>IF($ND$24&lt;=KS2,1,0)*('PC-PC_Quiosque Café'!$C14+'PC-PC_Quiosque Café'!$C18)*$NB$24</f>
        <v>2500</v>
      </c>
      <c r="KT25" s="306">
        <f>IF($ND$24&lt;=KT2,1,0)*('PC-PC_Quiosque Café'!$C14+'PC-PC_Quiosque Café'!$C18)*$NB$24</f>
        <v>2500</v>
      </c>
      <c r="KU25" s="306">
        <f>IF($ND$24&lt;=KU2,1,0)*('PC-PC_Quiosque Café'!$C14+'PC-PC_Quiosque Café'!$C18)*$NB$24</f>
        <v>2500</v>
      </c>
      <c r="KV25" s="306">
        <f>IF($ND$24&lt;=KV2,1,0)*('PC-PC_Quiosque Café'!$C14+'PC-PC_Quiosque Café'!$C18)*$NB$24</f>
        <v>2500</v>
      </c>
      <c r="KW25" s="306">
        <f>IF($ND$24&lt;=KW2,1,0)*('PC-PC_Quiosque Café'!$C14+'PC-PC_Quiosque Café'!$C18)*$NB$24</f>
        <v>2500</v>
      </c>
      <c r="KX25" s="306">
        <f>IF($ND$24&lt;=KX2,1,0)*('PC-PC_Quiosque Café'!$C14+'PC-PC_Quiosque Café'!$C18)*$NB$24</f>
        <v>2500</v>
      </c>
      <c r="KY25" s="306">
        <f>IF($ND$24&lt;=KY2,1,0)*('PC-PC_Quiosque Café'!$C14+'PC-PC_Quiosque Café'!$C18)*$NB$24</f>
        <v>2500</v>
      </c>
      <c r="KZ25" s="306">
        <f>IF($ND$24&lt;=KZ2,1,0)*('PC-PC_Quiosque Café'!$C14+'PC-PC_Quiosque Café'!$C18)*$NB$24</f>
        <v>2500</v>
      </c>
      <c r="LA25" s="306">
        <f>IF($ND$24&lt;=LA2,1,0)*('PC-PC_Quiosque Café'!$C14+'PC-PC_Quiosque Café'!$C18)*$NB$24</f>
        <v>2500</v>
      </c>
      <c r="LB25" s="306">
        <f>IF($ND$24&lt;=LB2,1,0)*('PC-PC_Quiosque Café'!$C14+'PC-PC_Quiosque Café'!$C18)*$NB$24</f>
        <v>2500</v>
      </c>
      <c r="LC25" s="306">
        <f>IF($ND$24&lt;=LC2,1,0)*('PC-PC_Quiosque Café'!$C14+'PC-PC_Quiosque Café'!$C18)*$NB$24</f>
        <v>2500</v>
      </c>
      <c r="LD25" s="306">
        <f>IF($ND$24&lt;=LD2,1,0)*('PC-PC_Quiosque Café'!$C14+'PC-PC_Quiosque Café'!$C18)*$NB$24</f>
        <v>2500</v>
      </c>
      <c r="LE25" s="306">
        <f>IF($ND$24&lt;=LE2,1,0)*('PC-PC_Quiosque Café'!$C14+'PC-PC_Quiosque Café'!$C18)*$NB$24</f>
        <v>2500</v>
      </c>
      <c r="LF25" s="306">
        <f>IF($ND$24&lt;=LF2,1,0)*('PC-PC_Quiosque Café'!$C14+'PC-PC_Quiosque Café'!$C18)*$NB$24</f>
        <v>2500</v>
      </c>
      <c r="LG25" s="306">
        <f>IF($ND$24&lt;=LG2,1,0)*('PC-PC_Quiosque Café'!$C14+'PC-PC_Quiosque Café'!$C18)*$NB$24</f>
        <v>2500</v>
      </c>
      <c r="LH25" s="306">
        <f>IF($ND$24&lt;=LH2,1,0)*('PC-PC_Quiosque Café'!$C14+'PC-PC_Quiosque Café'!$C18)*$NB$24</f>
        <v>2500</v>
      </c>
      <c r="LI25" s="306">
        <f>IF($ND$24&lt;=LI2,1,0)*('PC-PC_Quiosque Café'!$C14+'PC-PC_Quiosque Café'!$C18)*$NB$24</f>
        <v>2500</v>
      </c>
      <c r="LJ25" s="306">
        <f>IF($ND$24&lt;=LJ2,1,0)*('PC-PC_Quiosque Café'!$C14+'PC-PC_Quiosque Café'!$C18)*$NB$24</f>
        <v>2500</v>
      </c>
      <c r="LK25" s="306">
        <f>IF($ND$24&lt;=LK2,1,0)*('PC-PC_Quiosque Café'!$C14+'PC-PC_Quiosque Café'!$C18)*$NB$24</f>
        <v>2500</v>
      </c>
      <c r="LL25" s="306">
        <f>IF($ND$24&lt;=LL2,1,0)*('PC-PC_Quiosque Café'!$C14+'PC-PC_Quiosque Café'!$C18)*$NB$24</f>
        <v>2500</v>
      </c>
      <c r="LM25" s="306">
        <f>IF($ND$24&lt;=LM2,1,0)*('PC-PC_Quiosque Café'!$C14+'PC-PC_Quiosque Café'!$C18)*$NB$24</f>
        <v>2500</v>
      </c>
      <c r="LN25" s="306">
        <f>IF($ND$24&lt;=LN2,1,0)*('PC-PC_Quiosque Café'!$C14+'PC-PC_Quiosque Café'!$C18)*$NB$24</f>
        <v>2500</v>
      </c>
      <c r="LO25" s="306">
        <f>IF($ND$24&lt;=LO2,1,0)*('PC-PC_Quiosque Café'!$C14+'PC-PC_Quiosque Café'!$C18)*$NB$24</f>
        <v>2500</v>
      </c>
      <c r="LP25" s="306">
        <f>IF($ND$24&lt;=LP2,1,0)*('PC-PC_Quiosque Café'!$C14+'PC-PC_Quiosque Café'!$C18)*$NB$24</f>
        <v>2500</v>
      </c>
      <c r="LQ25" s="306">
        <f>IF($ND$24&lt;=LQ2,1,0)*('PC-PC_Quiosque Café'!$C14+'PC-PC_Quiosque Café'!$C18)*$NB$24</f>
        <v>2500</v>
      </c>
      <c r="LR25" s="306">
        <f>IF($ND$24&lt;=LR2,1,0)*('PC-PC_Quiosque Café'!$C14+'PC-PC_Quiosque Café'!$C18)*$NB$24</f>
        <v>2500</v>
      </c>
      <c r="LS25" s="306">
        <f>IF($ND$24&lt;=LS2,1,0)*('PC-PC_Quiosque Café'!$C14+'PC-PC_Quiosque Café'!$C18)*$NB$24</f>
        <v>2500</v>
      </c>
      <c r="LT25" s="306">
        <f>IF($ND$24&lt;=LT2,1,0)*('PC-PC_Quiosque Café'!$C14+'PC-PC_Quiosque Café'!$C18)*$NB$24</f>
        <v>2500</v>
      </c>
      <c r="LU25" s="306">
        <f>IF($ND$24&lt;=LU2,1,0)*('PC-PC_Quiosque Café'!$C14+'PC-PC_Quiosque Café'!$C18)*$NB$24</f>
        <v>2500</v>
      </c>
      <c r="LV25" s="306">
        <f>IF($ND$24&lt;=LV2,1,0)*('PC-PC_Quiosque Café'!$C14+'PC-PC_Quiosque Café'!$C18)*$NB$24</f>
        <v>2500</v>
      </c>
      <c r="LW25" s="306">
        <f>IF($ND$24&lt;=LW2,1,0)*('PC-PC_Quiosque Café'!$C14+'PC-PC_Quiosque Café'!$C18)*$NB$24</f>
        <v>2500</v>
      </c>
      <c r="LX25" s="306">
        <f>IF($ND$24&lt;=LX2,1,0)*('PC-PC_Quiosque Café'!$C14+'PC-PC_Quiosque Café'!$C18)*$NB$24</f>
        <v>2500</v>
      </c>
      <c r="LY25" s="306">
        <f>IF($ND$24&lt;=LY2,1,0)*('PC-PC_Quiosque Café'!$C14+'PC-PC_Quiosque Café'!$C18)*$NB$24</f>
        <v>2500</v>
      </c>
      <c r="LZ25" s="306">
        <f>IF($ND$24&lt;=LZ2,1,0)*('PC-PC_Quiosque Café'!$C14+'PC-PC_Quiosque Café'!$C18)*$NB$24</f>
        <v>2500</v>
      </c>
      <c r="MA25" s="306">
        <f>IF($ND$24&lt;=MA2,1,0)*('PC-PC_Quiosque Café'!$C14+'PC-PC_Quiosque Café'!$C18)*$NB$24</f>
        <v>2500</v>
      </c>
      <c r="MB25" s="306">
        <f>IF($ND$24&lt;=MB2,1,0)*('PC-PC_Quiosque Café'!$C14+'PC-PC_Quiosque Café'!$C18)*$NB$24</f>
        <v>2500</v>
      </c>
      <c r="MC25" s="306">
        <f>IF($ND$24&lt;=MC2,1,0)*('PC-PC_Quiosque Café'!$C14+'PC-PC_Quiosque Café'!$C18)*$NB$24</f>
        <v>2500</v>
      </c>
      <c r="MD25" s="306">
        <f>IF($ND$24&lt;=MD2,1,0)*('PC-PC_Quiosque Café'!$C14+'PC-PC_Quiosque Café'!$C18)*$NB$24</f>
        <v>2500</v>
      </c>
      <c r="ME25" s="306">
        <f>IF($ND$24&lt;=ME2,1,0)*('PC-PC_Quiosque Café'!$C14+'PC-PC_Quiosque Café'!$C18)*$NB$24</f>
        <v>2500</v>
      </c>
      <c r="MF25" s="306">
        <f>IF($ND$24&lt;=MF2,1,0)*('PC-PC_Quiosque Café'!$C14+'PC-PC_Quiosque Café'!$C18)*$NB$24</f>
        <v>2500</v>
      </c>
      <c r="MG25" s="306">
        <f>IF($ND$24&lt;=MG2,1,0)*('PC-PC_Quiosque Café'!$C14+'PC-PC_Quiosque Café'!$C18)*$NB$24</f>
        <v>2500</v>
      </c>
      <c r="MH25" s="306">
        <f>IF($ND$24&lt;=MH2,1,0)*('PC-PC_Quiosque Café'!$C14+'PC-PC_Quiosque Café'!$C18)*$NB$24</f>
        <v>2500</v>
      </c>
      <c r="MI25" s="306">
        <f>IF($ND$24&lt;=MI2,1,0)*('PC-PC_Quiosque Café'!$C14+'PC-PC_Quiosque Café'!$C18)*$NB$24</f>
        <v>2500</v>
      </c>
      <c r="MJ25" s="306">
        <f>IF($ND$24&lt;=MJ2,1,0)*('PC-PC_Quiosque Café'!$C14+'PC-PC_Quiosque Café'!$C18)*$NB$24</f>
        <v>2500</v>
      </c>
      <c r="MK25" s="306">
        <f>IF($ND$24&lt;=MK2,1,0)*('PC-PC_Quiosque Café'!$C14+'PC-PC_Quiosque Café'!$C18)*$NB$24</f>
        <v>2500</v>
      </c>
      <c r="ML25" s="306">
        <f>IF($ND$24&lt;=ML2,1,0)*('PC-PC_Quiosque Café'!$C14+'PC-PC_Quiosque Café'!$C18)*$NB$24</f>
        <v>2500</v>
      </c>
      <c r="MM25" s="306">
        <f>IF($ND$24&lt;=MM2,1,0)*('PC-PC_Quiosque Café'!$C14+'PC-PC_Quiosque Café'!$C18)*$NB$24</f>
        <v>2500</v>
      </c>
      <c r="MN25" s="306">
        <f>IF($ND$24&lt;=MN2,1,0)*('PC-PC_Quiosque Café'!$C14+'PC-PC_Quiosque Café'!$C18)*$NB$24</f>
        <v>2500</v>
      </c>
      <c r="MO25" s="306">
        <f>IF($ND$24&lt;=MO2,1,0)*('PC-PC_Quiosque Café'!$C14+'PC-PC_Quiosque Café'!$C18)*$NB$24</f>
        <v>2500</v>
      </c>
      <c r="MP25" s="306">
        <f>IF($ND$24&lt;=MP2,1,0)*('PC-PC_Quiosque Café'!$C14+'PC-PC_Quiosque Café'!$C18)*$NB$24</f>
        <v>2500</v>
      </c>
      <c r="MQ25" s="306">
        <f>IF($ND$24&lt;=MQ2,1,0)*('PC-PC_Quiosque Café'!$C14+'PC-PC_Quiosque Café'!$C18)*$NB$24</f>
        <v>2500</v>
      </c>
      <c r="MR25" s="306">
        <f>IF($ND$24&lt;=MR2,1,0)*('PC-PC_Quiosque Café'!$C14+'PC-PC_Quiosque Café'!$C18)*$NB$24</f>
        <v>2500</v>
      </c>
      <c r="MS25" s="306">
        <f>IF($ND$24&lt;=MS2,1,0)*('PC-PC_Quiosque Café'!$C14+'PC-PC_Quiosque Café'!$C18)*$NB$24</f>
        <v>2500</v>
      </c>
      <c r="MT25" s="306">
        <f>IF($ND$24&lt;=MT2,1,0)*('PC-PC_Quiosque Café'!$C14+'PC-PC_Quiosque Café'!$C18)*$NB$24</f>
        <v>2500</v>
      </c>
      <c r="MU25" s="306">
        <f>IF($ND$24&lt;=MU2,1,0)*('PC-PC_Quiosque Café'!$C14+'PC-PC_Quiosque Café'!$C18)*$NB$24</f>
        <v>2500</v>
      </c>
      <c r="MV25" s="306">
        <f>IF($ND$24&lt;=MV2,1,0)*('PC-PC_Quiosque Café'!$C14+'PC-PC_Quiosque Café'!$C18)*$NB$24</f>
        <v>2500</v>
      </c>
      <c r="MW25" s="306">
        <f>IF($ND$24&lt;=MW2,1,0)*('PC-PC_Quiosque Café'!$C14+'PC-PC_Quiosque Café'!$C18)*$NB$24</f>
        <v>2500</v>
      </c>
      <c r="MX25" s="306">
        <f>IF($ND$24&lt;=MX2,1,0)*('PC-PC_Quiosque Café'!$C14+'PC-PC_Quiosque Café'!$C18)*$NB$24</f>
        <v>2500</v>
      </c>
      <c r="MY25" s="306">
        <f>IF($ND$24&lt;=MY2,1,0)*('PC-PC_Quiosque Café'!$C14+'PC-PC_Quiosque Café'!$C18)*$NB$24</f>
        <v>2500</v>
      </c>
      <c r="MZ25" s="306">
        <f>IF($ND$24&lt;=MZ2,1,0)*('PC-PC_Quiosque Café'!$C14+'PC-PC_Quiosque Café'!$C18)*$NB$24</f>
        <v>2500</v>
      </c>
      <c r="NA25" s="307">
        <f>IF($ND$24&lt;=NA2,1,0)*('PC-PC_Quiosque Café'!$C14+'PC-PC_Quiosque Café'!$C18)*$NB$24</f>
        <v>2500</v>
      </c>
      <c r="NB25" s="652"/>
      <c r="NC25" s="652"/>
      <c r="ND25" s="652"/>
    </row>
    <row r="26" spans="1:368" s="314" customFormat="1" x14ac:dyDescent="0.2">
      <c r="A26" s="182"/>
      <c r="B26" s="308"/>
      <c r="C26" s="309"/>
      <c r="D26" s="309"/>
      <c r="E26" s="309" t="s">
        <v>630</v>
      </c>
      <c r="F26" s="310">
        <f>IF($ND24&lt;=F$2,1,0)*'PC-PC_Quiosque Café'!F25*$NB24</f>
        <v>0</v>
      </c>
      <c r="G26" s="310">
        <f>IF($ND24&lt;=G$2,1,0)*'PC-PC_Quiosque Café'!G25*$NB24</f>
        <v>0</v>
      </c>
      <c r="H26" s="310">
        <f>IF($ND24&lt;=H$2,1,0)*'PC-PC_Quiosque Café'!H25*$NB24</f>
        <v>0</v>
      </c>
      <c r="I26" s="310">
        <f>IF($ND24&lt;=I$2,1,0)*'PC-PC_Quiosque Café'!I25*$NB24</f>
        <v>0</v>
      </c>
      <c r="J26" s="310">
        <f>IF($ND24&lt;=J$2,1,0)*'PC-PC_Quiosque Café'!J25*$NB24</f>
        <v>0</v>
      </c>
      <c r="K26" s="310">
        <f>IF($ND24&lt;=K$2,1,0)*'PC-PC_Quiosque Café'!K25*$NB24</f>
        <v>0</v>
      </c>
      <c r="L26" s="310">
        <f>IF($ND24&lt;=L$2,1,0)*'PC-PC_Quiosque Café'!L25*$NB24</f>
        <v>0</v>
      </c>
      <c r="M26" s="310">
        <f>IF($ND24&lt;=M$2,1,0)*'PC-PC_Quiosque Café'!M25*$NB24</f>
        <v>0</v>
      </c>
      <c r="N26" s="310">
        <f>IF($ND24&lt;=N$2,1,0)*'PC-PC_Quiosque Café'!N25*$NB24</f>
        <v>0</v>
      </c>
      <c r="O26" s="310">
        <f>IF($ND24&lt;=O$2,1,0)*'PC-PC_Quiosque Café'!O25*$NB24</f>
        <v>0</v>
      </c>
      <c r="P26" s="310">
        <f>IF($ND24&lt;=P$2,1,0)*'PC-PC_Quiosque Café'!P25*$NB24</f>
        <v>0</v>
      </c>
      <c r="Q26" s="310">
        <f>IF($ND24&lt;=Q$2,1,0)*'PC-PC_Quiosque Café'!Q25*$NB24</f>
        <v>0</v>
      </c>
      <c r="R26" s="310">
        <f>IF($ND24&lt;=R$2,1,0)*'PC-PC_Quiosque Café'!R25*$NB24</f>
        <v>0</v>
      </c>
      <c r="S26" s="310">
        <f>IF($ND24&lt;=S$2,1,0)*'PC-PC_Quiosque Café'!S25*$NB24</f>
        <v>0</v>
      </c>
      <c r="T26" s="310">
        <f>IF($ND24&lt;=T$2,1,0)*'PC-PC_Quiosque Café'!T25*$NB24</f>
        <v>0</v>
      </c>
      <c r="U26" s="310">
        <f>IF($ND24&lt;=U$2,1,0)*'PC-PC_Quiosque Café'!U25*$NB24</f>
        <v>0</v>
      </c>
      <c r="V26" s="310">
        <f>IF($ND24&lt;=V$2,1,0)*'PC-PC_Quiosque Café'!V25*$NB24</f>
        <v>0</v>
      </c>
      <c r="W26" s="310">
        <f>IF($ND24&lt;=W$2,1,0)*'PC-PC_Quiosque Café'!W25*$NB24</f>
        <v>0</v>
      </c>
      <c r="X26" s="310">
        <f>IF($ND24&lt;=X$2,1,0)*'PC-PC_Quiosque Café'!X25*$NB24</f>
        <v>259.62059353215534</v>
      </c>
      <c r="Y26" s="310">
        <f>IF($ND24&lt;=Y$2,1,0)*'PC-PC_Quiosque Café'!Y25*$NB24</f>
        <v>190.98482095011002</v>
      </c>
      <c r="Z26" s="310">
        <f>IF($ND24&lt;=Z$2,1,0)*'PC-PC_Quiosque Café'!Z25*$NB24</f>
        <v>204.66822742839759</v>
      </c>
      <c r="AA26" s="310">
        <f>IF($ND24&lt;=AA$2,1,0)*'PC-PC_Quiosque Café'!AA25*$NB24</f>
        <v>227.86262655048068</v>
      </c>
      <c r="AB26" s="310">
        <f>IF($ND24&lt;=AB$2,1,0)*'PC-PC_Quiosque Café'!AB25*$NB24</f>
        <v>236.32260036061493</v>
      </c>
      <c r="AC26" s="310">
        <f>IF($ND24&lt;=AC$2,1,0)*'PC-PC_Quiosque Café'!AC25*$NB24</f>
        <v>230.79065859922738</v>
      </c>
      <c r="AD26" s="310">
        <f>IF($ND24&lt;=AD$2,1,0)*'PC-PC_Quiosque Café'!AD25*$NB24</f>
        <v>290.76641098118722</v>
      </c>
      <c r="AE26" s="310">
        <f>IF($ND24&lt;=AE$2,1,0)*'PC-PC_Quiosque Café'!AE25*$NB24</f>
        <v>225.20041385044794</v>
      </c>
      <c r="AF26" s="310">
        <f>IF($ND24&lt;=AF$2,1,0)*'PC-PC_Quiosque Café'!AF25*$NB24</f>
        <v>205.30544805007133</v>
      </c>
      <c r="AG26" s="310">
        <f>IF($ND24&lt;=AG$2,1,0)*'PC-PC_Quiosque Café'!AG25*$NB24</f>
        <v>190.64376889018791</v>
      </c>
      <c r="AH26" s="310">
        <f>IF($ND24&lt;=AH$2,1,0)*'PC-PC_Quiosque Café'!AH25*$NB24</f>
        <v>170.69711415148515</v>
      </c>
      <c r="AI26" s="310">
        <f>IF($ND24&lt;=AI$2,1,0)*'PC-PC_Quiosque Café'!AI25*$NB24</f>
        <v>165.90892274129601</v>
      </c>
      <c r="AJ26" s="310">
        <f>IF($ND24&lt;=AJ$2,1,0)*'PC-PC_Quiosque Café'!AJ25*$NB24</f>
        <v>263.18046208908117</v>
      </c>
      <c r="AK26" s="310">
        <f>IF($ND24&lt;=AK$2,1,0)*'PC-PC_Quiosque Café'!AK25*$NB24</f>
        <v>196.25668280794343</v>
      </c>
      <c r="AL26" s="310">
        <f>IF($ND24&lt;=AL$2,1,0)*'PC-PC_Quiosque Café'!AL25*$NB24</f>
        <v>209.12595200222123</v>
      </c>
      <c r="AM26" s="310">
        <f>IF($ND24&lt;=AM$2,1,0)*'PC-PC_Quiosque Café'!AM25*$NB24</f>
        <v>232.95163480961369</v>
      </c>
      <c r="AN26" s="310">
        <f>IF($ND24&lt;=AN$2,1,0)*'PC-PC_Quiosque Café'!AN25*$NB24</f>
        <v>242.27346595513586</v>
      </c>
      <c r="AO26" s="310">
        <f>IF($ND24&lt;=AO$2,1,0)*'PC-PC_Quiosque Café'!AO25*$NB24</f>
        <v>250.41903872401519</v>
      </c>
      <c r="AP26" s="310">
        <f>IF($ND24&lt;=AP$2,1,0)*'PC-PC_Quiosque Café'!AP25*$NB24</f>
        <v>302.43918352544466</v>
      </c>
      <c r="AQ26" s="310">
        <f>IF($ND24&lt;=AQ$2,1,0)*'PC-PC_Quiosque Café'!AQ25*$NB24</f>
        <v>220.8060340085888</v>
      </c>
      <c r="AR26" s="310">
        <f>IF($ND24&lt;=AR$2,1,0)*'PC-PC_Quiosque Café'!AR25*$NB24</f>
        <v>225.14639962475428</v>
      </c>
      <c r="AS26" s="310">
        <f>IF($ND24&lt;=AS$2,1,0)*'PC-PC_Quiosque Café'!AS25*$NB24</f>
        <v>210.12016428281063</v>
      </c>
      <c r="AT26" s="310">
        <f>IF($ND24&lt;=AT$2,1,0)*'PC-PC_Quiosque Café'!AT25*$NB24</f>
        <v>176.10850545159855</v>
      </c>
      <c r="AU26" s="310">
        <f>IF($ND24&lt;=AU$2,1,0)*'PC-PC_Quiosque Café'!AU25*$NB24</f>
        <v>185.45410759926489</v>
      </c>
      <c r="AV26" s="310">
        <f>IF($ND24&lt;=AV$2,1,0)*'PC-PC_Quiosque Café'!AV25*$NB24</f>
        <v>277.67115618539316</v>
      </c>
      <c r="AW26" s="310">
        <f>IF($ND24&lt;=AW$2,1,0)*'PC-PC_Quiosque Café'!AW25*$NB24</f>
        <v>207.51903545983353</v>
      </c>
      <c r="AX26" s="310">
        <f>IF($ND24&lt;=AX$2,1,0)*'PC-PC_Quiosque Café'!AX25*$NB24</f>
        <v>220.96448143073047</v>
      </c>
      <c r="AY26" s="310">
        <f>IF($ND24&lt;=AY$2,1,0)*'PC-PC_Quiosque Café'!AY25*$NB24</f>
        <v>243.72350814238928</v>
      </c>
      <c r="AZ26" s="310">
        <f>IF($ND24&lt;=AZ$2,1,0)*'PC-PC_Quiosque Café'!AZ25*$NB24</f>
        <v>252.53372383482747</v>
      </c>
      <c r="BA26" s="310">
        <f>IF($ND24&lt;=BA$2,1,0)*'PC-PC_Quiosque Café'!BA25*$NB24</f>
        <v>260.77333101134531</v>
      </c>
      <c r="BB26" s="310">
        <f>IF($ND24&lt;=BB$2,1,0)*'PC-PC_Quiosque Café'!BB25*$NB24</f>
        <v>312.08548738239512</v>
      </c>
      <c r="BC26" s="310">
        <f>IF($ND24&lt;=BC$2,1,0)*'PC-PC_Quiosque Café'!BC25*$NB24</f>
        <v>244.43313254720641</v>
      </c>
      <c r="BD26" s="310">
        <f>IF($ND24&lt;=BD$2,1,0)*'PC-PC_Quiosque Café'!BD25*$NB24</f>
        <v>216.86341720335773</v>
      </c>
      <c r="BE26" s="310">
        <f>IF($ND24&lt;=BE$2,1,0)*'PC-PC_Quiosque Café'!BE25*$NB24</f>
        <v>213.78742611670933</v>
      </c>
      <c r="BF26" s="310">
        <f>IF($ND24&lt;=BF$2,1,0)*'PC-PC_Quiosque Café'!BF25*$NB24</f>
        <v>182.89978228547355</v>
      </c>
      <c r="BG26" s="310">
        <f>IF($ND24&lt;=BG$2,1,0)*'PC-PC_Quiosque Café'!BG25*$NB24</f>
        <v>189.63182128942105</v>
      </c>
      <c r="BH26" s="310">
        <f>IF($ND24&lt;=BH$2,1,0)*'PC-PC_Quiosque Café'!BH25*$NB24</f>
        <v>283.55162836573106</v>
      </c>
      <c r="BI26" s="310">
        <f>IF($ND24&lt;=BI$2,1,0)*'PC-PC_Quiosque Café'!BI25*$NB24</f>
        <v>213.87211972413397</v>
      </c>
      <c r="BJ26" s="310">
        <f>IF($ND24&lt;=BJ$2,1,0)*'PC-PC_Quiosque Café'!BJ25*$NB24</f>
        <v>227.15499840810924</v>
      </c>
      <c r="BK26" s="310">
        <f>IF($ND24&lt;=BK$2,1,0)*'PC-PC_Quiosque Café'!BK25*$NB24</f>
        <v>250.21325746398998</v>
      </c>
      <c r="BL26" s="310">
        <f>IF($ND24&lt;=BL$2,1,0)*'PC-PC_Quiosque Café'!BL25*$NB24</f>
        <v>259.63088480644802</v>
      </c>
      <c r="BM26" s="310">
        <f>IF($ND24&lt;=BM$2,1,0)*'PC-PC_Quiosque Café'!BM25*$NB24</f>
        <v>261.32187236333186</v>
      </c>
      <c r="BN26" s="310">
        <f>IF($ND24&lt;=BN$2,1,0)*'PC-PC_Quiosque Café'!BN25*$NB24</f>
        <v>316.81180266316778</v>
      </c>
      <c r="BO26" s="310">
        <f>IF($ND24&lt;=BO$2,1,0)*'PC-PC_Quiosque Café'!BO25*$NB24</f>
        <v>249.90418601645706</v>
      </c>
      <c r="BP26" s="310">
        <f>IF($ND24&lt;=BP$2,1,0)*'PC-PC_Quiosque Café'!BP25*$NB24</f>
        <v>230.26115303556239</v>
      </c>
      <c r="BQ26" s="310">
        <f>IF($ND24&lt;=BQ$2,1,0)*'PC-PC_Quiosque Café'!BQ25*$NB24</f>
        <v>215.08602648198152</v>
      </c>
      <c r="BR26" s="310">
        <f>IF($ND24&lt;=BR$2,1,0)*'PC-PC_Quiosque Café'!BR25*$NB24</f>
        <v>194.0575278876546</v>
      </c>
      <c r="BS26" s="310">
        <f>IF($ND24&lt;=BS$2,1,0)*'PC-PC_Quiosque Café'!BS25*$NB24</f>
        <v>190.15003554128467</v>
      </c>
      <c r="BT26" s="310">
        <f>IF($ND24&lt;=BT$2,1,0)*'PC-PC_Quiosque Café'!BT25*$NB24</f>
        <v>288.17713925562447</v>
      </c>
      <c r="BU26" s="310">
        <f>IF($ND24&lt;=BU$2,1,0)*'PC-PC_Quiosque Café'!BU25*$NB24</f>
        <v>220.14245708002588</v>
      </c>
      <c r="BV26" s="310">
        <f>IF($ND24&lt;=BV$2,1,0)*'PC-PC_Quiosque Café'!BV25*$NB24</f>
        <v>232.57183062903295</v>
      </c>
      <c r="BW26" s="310">
        <f>IF($ND24&lt;=BW$2,1,0)*'PC-PC_Quiosque Café'!BW25*$NB24</f>
        <v>256.23027384311104</v>
      </c>
      <c r="BX26" s="310">
        <f>IF($ND24&lt;=BX$2,1,0)*'PC-PC_Quiosque Café'!BX25*$NB24</f>
        <v>266.51032850039877</v>
      </c>
      <c r="BY26" s="310">
        <f>IF($ND24&lt;=BY$2,1,0)*'PC-PC_Quiosque Café'!BY25*$NB24</f>
        <v>246.85682924817863</v>
      </c>
      <c r="BZ26" s="310">
        <f>IF($ND24&lt;=BZ$2,1,0)*'PC-PC_Quiosque Café'!BZ25*$NB24</f>
        <v>315.61569985178488</v>
      </c>
      <c r="CA26" s="310">
        <f>IF($ND24&lt;=CA$2,1,0)*'PC-PC_Quiosque Café'!CA25*$NB24</f>
        <v>251.27585050225909</v>
      </c>
      <c r="CB26" s="310">
        <f>IF($ND24&lt;=CB$2,1,0)*'PC-PC_Quiosque Café'!CB25*$NB24</f>
        <v>222.12579833960262</v>
      </c>
      <c r="CC26" s="310">
        <f>IF($ND24&lt;=CC$2,1,0)*'PC-PC_Quiosque Café'!CC25*$NB24</f>
        <v>222.19509297067466</v>
      </c>
      <c r="CD26" s="310">
        <f>IF($ND24&lt;=CD$2,1,0)*'PC-PC_Quiosque Café'!CD25*$NB24</f>
        <v>201.52099996800413</v>
      </c>
      <c r="CE26" s="310">
        <f>IF($ND24&lt;=CE$2,1,0)*'PC-PC_Quiosque Café'!CE25*$NB24</f>
        <v>195.17931262373594</v>
      </c>
      <c r="CF26" s="310">
        <f>IF($ND24&lt;=CF$2,1,0)*'PC-PC_Quiosque Café'!CF25*$NB24</f>
        <v>295.24649704946569</v>
      </c>
      <c r="CG26" s="310">
        <f>IF($ND24&lt;=CG$2,1,0)*'PC-PC_Quiosque Café'!CG25*$NB24</f>
        <v>227.32075796116121</v>
      </c>
      <c r="CH26" s="310">
        <f>IF($ND24&lt;=CH$2,1,0)*'PC-PC_Quiosque Café'!CH25*$NB24</f>
        <v>239.51364837424003</v>
      </c>
      <c r="CI26" s="310">
        <f>IF($ND24&lt;=CI$2,1,0)*'PC-PC_Quiosque Café'!CI25*$NB24</f>
        <v>263.45914581660412</v>
      </c>
      <c r="CJ26" s="310">
        <f>IF($ND24&lt;=CJ$2,1,0)*'PC-PC_Quiosque Café'!CJ25*$NB24</f>
        <v>274.28831104280556</v>
      </c>
      <c r="CK26" s="310">
        <f>IF($ND24&lt;=CK$2,1,0)*'PC-PC_Quiosque Café'!CK25*$NB24</f>
        <v>267.80978555049052</v>
      </c>
      <c r="CL26" s="310">
        <f>IF($ND24&lt;=CL$2,1,0)*'PC-PC_Quiosque Café'!CL25*$NB24</f>
        <v>328.69729229755205</v>
      </c>
      <c r="CM26" s="310">
        <f>IF($ND24&lt;=CM$2,1,0)*'PC-PC_Quiosque Café'!CM25*$NB24</f>
        <v>262.7328795371202</v>
      </c>
      <c r="CN26" s="310">
        <f>IF($ND24&lt;=CN$2,1,0)*'PC-PC_Quiosque Café'!CN25*$NB24</f>
        <v>234.36881529920052</v>
      </c>
      <c r="CO26" s="310">
        <f>IF($ND24&lt;=CO$2,1,0)*'PC-PC_Quiosque Café'!CO25*$NB24</f>
        <v>233.26546434639829</v>
      </c>
      <c r="CP26" s="310">
        <f>IF($ND24&lt;=CP$2,1,0)*'PC-PC_Quiosque Café'!CP25*$NB24</f>
        <v>208.52969136137079</v>
      </c>
      <c r="CQ26" s="310">
        <f>IF($ND24&lt;=CQ$2,1,0)*'PC-PC_Quiosque Café'!CQ25*$NB24</f>
        <v>204.23414442965995</v>
      </c>
      <c r="CR26" s="310">
        <f>IF($ND24&lt;=CR$2,1,0)*'PC-PC_Quiosque Café'!CR25*$NB24</f>
        <v>304.63057566887011</v>
      </c>
      <c r="CS26" s="310">
        <f>IF($ND24&lt;=CS$2,1,0)*'PC-PC_Quiosque Café'!CS25*$NB24</f>
        <v>235.88029021380328</v>
      </c>
      <c r="CT26" s="310">
        <f>IF($ND24&lt;=CT$2,1,0)*'PC-PC_Quiosque Café'!CT25*$NB24</f>
        <v>248.06541746876155</v>
      </c>
      <c r="CU26" s="310">
        <f>IF($ND24&lt;=CU$2,1,0)*'PC-PC_Quiosque Café'!CU25*$NB24</f>
        <v>271.96878637713257</v>
      </c>
      <c r="CV26" s="310">
        <f>IF($ND24&lt;=CV$2,1,0)*'PC-PC_Quiosque Café'!CV25*$NB24</f>
        <v>283.08935978829106</v>
      </c>
      <c r="CW26" s="310">
        <f>IF($ND24&lt;=CW$2,1,0)*'PC-PC_Quiosque Café'!CW25*$NB24</f>
        <v>282.05700539848556</v>
      </c>
      <c r="CX26" s="310">
        <f>IF($ND24&lt;=CX$2,1,0)*'PC-PC_Quiosque Café'!CX25*$NB24</f>
        <v>339.57969817868678</v>
      </c>
      <c r="CY26" s="310">
        <f>IF($ND24&lt;=CY$2,1,0)*'PC-PC_Quiosque Café'!CY25*$NB24</f>
        <v>258.22893439629559</v>
      </c>
      <c r="CZ26" s="310">
        <f>IF($ND24&lt;=CZ$2,1,0)*'PC-PC_Quiosque Café'!CZ25*$NB24</f>
        <v>261.74526148022471</v>
      </c>
      <c r="DA26" s="310">
        <f>IF($ND24&lt;=DA$2,1,0)*'PC-PC_Quiosque Café'!DA25*$NB24</f>
        <v>248.02570763013813</v>
      </c>
      <c r="DB26" s="310">
        <f>IF($ND24&lt;=DB$2,1,0)*'PC-PC_Quiosque Café'!DB25*$NB24</f>
        <v>213.30400310495654</v>
      </c>
      <c r="DC26" s="310">
        <f>IF($ND24&lt;=DC$2,1,0)*'PC-PC_Quiosque Café'!DC25*$NB24</f>
        <v>224.68898292582531</v>
      </c>
      <c r="DD26" s="310">
        <f>IF($ND24&lt;=DD$2,1,0)*'PC-PC_Quiosque Café'!DD25*$NB24</f>
        <v>318.95876843574752</v>
      </c>
      <c r="DE26" s="310">
        <f>IF($ND24&lt;=DE$2,1,0)*'PC-PC_Quiosque Café'!DE25*$NB24</f>
        <v>247.42212418317726</v>
      </c>
      <c r="DF26" s="310">
        <f>IF($ND24&lt;=DF$2,1,0)*'PC-PC_Quiosque Café'!DF25*$NB24</f>
        <v>260.49401744700805</v>
      </c>
      <c r="DG26" s="310">
        <f>IF($ND24&lt;=DG$2,1,0)*'PC-PC_Quiosque Café'!DG25*$NB24</f>
        <v>283.31335408370472</v>
      </c>
      <c r="DH26" s="310">
        <f>IF($ND24&lt;=DH$2,1,0)*'PC-PC_Quiosque Café'!DH25*$NB24</f>
        <v>294.08409165142587</v>
      </c>
      <c r="DI26" s="310">
        <f>IF($ND24&lt;=DI$2,1,0)*'PC-PC_Quiosque Café'!DI25*$NB24</f>
        <v>300.59944772835541</v>
      </c>
      <c r="DJ26" s="310">
        <f>IF($ND24&lt;=DJ$2,1,0)*'PC-PC_Quiosque Café'!DJ25*$NB24</f>
        <v>352.99530238981481</v>
      </c>
      <c r="DK26" s="310">
        <f>IF($ND24&lt;=DK$2,1,0)*'PC-PC_Quiosque Café'!DK25*$NB24</f>
        <v>284.79321706158379</v>
      </c>
      <c r="DL26" s="310">
        <f>IF($ND24&lt;=DL$2,1,0)*'PC-PC_Quiosque Café'!DL25*$NB24</f>
        <v>256.87828137337459</v>
      </c>
      <c r="DM26" s="310">
        <f>IF($ND24&lt;=DM$2,1,0)*'PC-PC_Quiosque Café'!DM25*$NB24</f>
        <v>254.4191060256473</v>
      </c>
      <c r="DN26" s="310">
        <f>IF($ND24&lt;=DN$2,1,0)*'PC-PC_Quiosque Café'!DN25*$NB24</f>
        <v>222.43152730568747</v>
      </c>
      <c r="DO26" s="310">
        <f>IF($ND24&lt;=DO$2,1,0)*'PC-PC_Quiosque Café'!DO25*$NB24</f>
        <v>231.10816154866748</v>
      </c>
      <c r="DP26" s="310">
        <f>IF($ND24&lt;=DP$2,1,0)*'PC-PC_Quiosque Café'!DP25*$NB24</f>
        <v>326.89962288954024</v>
      </c>
      <c r="DQ26" s="310">
        <f>IF($ND24&lt;=DQ$2,1,0)*'PC-PC_Quiosque Café'!DQ25*$NB24</f>
        <v>255.62793329446427</v>
      </c>
      <c r="DR26" s="310">
        <f>IF($ND24&lt;=DR$2,1,0)*'PC-PC_Quiosque Café'!DR25*$NB24</f>
        <v>268.40643964872129</v>
      </c>
      <c r="DS26" s="310">
        <f>IF($ND24&lt;=DS$2,1,0)*'PC-PC_Quiosque Café'!DS25*$NB24</f>
        <v>291.41655927035703</v>
      </c>
      <c r="DT26" s="310">
        <f>IF($ND24&lt;=DT$2,1,0)*'PC-PC_Quiosque Café'!DT25*$NB24</f>
        <v>302.75288419731197</v>
      </c>
      <c r="DU26" s="310">
        <f>IF($ND24&lt;=DU$2,1,0)*'PC-PC_Quiosque Café'!DU25*$NB24</f>
        <v>309.72900555473302</v>
      </c>
      <c r="DV26" s="310">
        <f>IF($ND24&lt;=DV$2,1,0)*'PC-PC_Quiosque Café'!DV25*$NB24</f>
        <v>361.94291972836987</v>
      </c>
      <c r="DW26" s="310">
        <f>IF($ND24&lt;=DW$2,1,0)*'PC-PC_Quiosque Café'!DW25*$NB24</f>
        <v>293.58633184574472</v>
      </c>
      <c r="DX26" s="310">
        <f>IF($ND24&lt;=DX$2,1,0)*'PC-PC_Quiosque Café'!DX25*$NB24</f>
        <v>273.97812594313297</v>
      </c>
      <c r="DY26" s="310">
        <f>IF($ND24&lt;=DY$2,1,0)*'PC-PC_Quiosque Café'!DY25*$NB24</f>
        <v>258.69424731209102</v>
      </c>
      <c r="DZ26" s="310">
        <f>IF($ND24&lt;=DZ$2,1,0)*'PC-PC_Quiosque Café'!DZ25*$NB24</f>
        <v>236.13718013877002</v>
      </c>
      <c r="EA26" s="310">
        <f>IF($ND24&lt;=EA$2,1,0)*'PC-PC_Quiosque Café'!EA25*$NB24</f>
        <v>234.04374820787291</v>
      </c>
      <c r="EB26" s="310">
        <f>IF($ND24&lt;=EB$2,1,0)*'PC-PC_Quiosque Café'!EB25*$NB24</f>
        <v>333.73695139349815</v>
      </c>
      <c r="EC26" s="310">
        <f>IF($ND24&lt;=EC$2,1,0)*'PC-PC_Quiosque Café'!EC25*$NB24</f>
        <v>263.88038159310469</v>
      </c>
      <c r="ED26" s="310">
        <f>IF($ND24&lt;=ED$2,1,0)*'PC-PC_Quiosque Café'!ED25*$NB24</f>
        <v>275.65643517469795</v>
      </c>
      <c r="EE26" s="310">
        <f>IF($ND24&lt;=EE$2,1,0)*'PC-PC_Quiosque Café'!EE25*$NB24</f>
        <v>299.14406222212261</v>
      </c>
      <c r="EF26" s="310">
        <f>IF($ND24&lt;=EF$2,1,0)*'PC-PC_Quiosque Café'!EF25*$NB24</f>
        <v>311.29035271733466</v>
      </c>
      <c r="EG26" s="310">
        <f>IF($ND24&lt;=EG$2,1,0)*'PC-PC_Quiosque Café'!EG25*$NB24</f>
        <v>290.36242709079579</v>
      </c>
      <c r="EH26" s="310">
        <f>IF($ND24&lt;=EH$2,1,0)*'PC-PC_Quiosque Café'!EH25*$NB24</f>
        <v>359.72456736672729</v>
      </c>
      <c r="EI26" s="310">
        <f>IF($ND24&lt;=EI$2,1,0)*'PC-PC_Quiosque Café'!EI25*$NB24</f>
        <v>280.08319480518412</v>
      </c>
      <c r="EJ26" s="310">
        <f>IF($ND24&lt;=EJ$2,1,0)*'PC-PC_Quiosque Café'!EJ25*$NB24</f>
        <v>282.16206042534776</v>
      </c>
      <c r="EK26" s="310">
        <f>IF($ND24&lt;=EK$2,1,0)*'PC-PC_Quiosque Café'!EK25*$NB24</f>
        <v>270.60662701337668</v>
      </c>
      <c r="EL26" s="310">
        <f>IF($ND24&lt;=EL$2,1,0)*'PC-PC_Quiosque Café'!EL25*$NB24</f>
        <v>236.09228062779917</v>
      </c>
      <c r="EM26" s="310">
        <f>IF($ND24&lt;=EM$2,1,0)*'PC-PC_Quiosque Café'!EM25*$NB24</f>
        <v>249.08313997160349</v>
      </c>
      <c r="EN26" s="310">
        <f>IF($ND24&lt;=EN$2,1,0)*'PC-PC_Quiosque Café'!EN25*$NB24</f>
        <v>345.12338685417177</v>
      </c>
      <c r="EO26" s="310">
        <f>IF($ND24&lt;=EO$2,1,0)*'PC-PC_Quiosque Café'!EO25*$NB24</f>
        <v>272.98932408278171</v>
      </c>
      <c r="EP26" s="310">
        <f>IF($ND24&lt;=EP$2,1,0)*'PC-PC_Quiosque Café'!EP25*$NB24</f>
        <v>286.03540814373588</v>
      </c>
      <c r="EQ26" s="310">
        <f>IF($ND24&lt;=EQ$2,1,0)*'PC-PC_Quiosque Café'!EQ25*$NB24</f>
        <v>309.09373963847548</v>
      </c>
      <c r="ER26" s="310">
        <f>IF($ND24&lt;=ER$2,1,0)*'PC-PC_Quiosque Café'!ER25*$NB24</f>
        <v>321.31847569891193</v>
      </c>
      <c r="ES26" s="310">
        <f>IF($ND24&lt;=ES$2,1,0)*'PC-PC_Quiosque Café'!ES25*$NB24</f>
        <v>322.34323392122934</v>
      </c>
      <c r="ET26" s="310">
        <f>IF($ND24&lt;=ET$2,1,0)*'PC-PC_Quiosque Café'!ET25*$NB24</f>
        <v>378.28992248889324</v>
      </c>
      <c r="EU26" s="310">
        <f>IF($ND24&lt;=EU$2,1,0)*'PC-PC_Quiosque Café'!EU25*$NB24</f>
        <v>310.34173154818893</v>
      </c>
      <c r="EV26" s="310">
        <f>IF($ND24&lt;=EV$2,1,0)*'PC-PC_Quiosque Café'!EV25*$NB24</f>
        <v>282.00281121941629</v>
      </c>
      <c r="EW26" s="310">
        <f>IF($ND24&lt;=EW$2,1,0)*'PC-PC_Quiosque Café'!EW25*$NB24</f>
        <v>280.45463267883042</v>
      </c>
      <c r="EX26" s="310">
        <f>IF($ND24&lt;=EX$2,1,0)*'PC-PC_Quiosque Café'!EX25*$NB24</f>
        <v>248.02585060157006</v>
      </c>
      <c r="EY26" s="310">
        <f>IF($ND24&lt;=EY$2,1,0)*'PC-PC_Quiosque Café'!EY25*$NB24</f>
        <v>258.12152663155098</v>
      </c>
      <c r="EZ26" s="310">
        <f>IF($ND24&lt;=EZ$2,1,0)*'PC-PC_Quiosque Café'!EZ25*$NB24</f>
        <v>355.3253745345865</v>
      </c>
      <c r="FA26" s="310">
        <f>IF($ND24&lt;=FA$2,1,0)*'PC-PC_Quiosque Café'!FA25*$NB24</f>
        <v>283.14075897118204</v>
      </c>
      <c r="FB26" s="310">
        <f>IF($ND24&lt;=FB$2,1,0)*'PC-PC_Quiosque Café'!FB25*$NB24</f>
        <v>295.6862466732473</v>
      </c>
      <c r="FC26" s="310">
        <f>IF($ND24&lt;=FC$2,1,0)*'PC-PC_Quiosque Café'!FC25*$NB24</f>
        <v>318.75199361958516</v>
      </c>
      <c r="FD26" s="310">
        <f>IF($ND24&lt;=FD$2,1,0)*'PC-PC_Quiosque Café'!FD25*$NB24</f>
        <v>331.42416544797925</v>
      </c>
      <c r="FE26" s="310">
        <f>IF($ND24&lt;=FE$2,1,0)*'PC-PC_Quiosque Café'!FE25*$NB24</f>
        <v>323.30164958659907</v>
      </c>
      <c r="FF26" s="310">
        <f>IF($ND24&lt;=FF$2,1,0)*'PC-PC_Quiosque Café'!FF25*$NB24</f>
        <v>384.74468612923573</v>
      </c>
      <c r="FG26" s="310">
        <f>IF($ND24&lt;=FG$2,1,0)*'PC-PC_Quiosque Café'!FG25*$NB24</f>
        <v>317.67224286572321</v>
      </c>
      <c r="FH26" s="310">
        <f>IF($ND24&lt;=FH$2,1,0)*'PC-PC_Quiosque Café'!FH25*$NB24</f>
        <v>297.00705679262796</v>
      </c>
      <c r="FI26" s="310">
        <f>IF($ND24&lt;=FI$2,1,0)*'PC-PC_Quiosque Café'!FI25*$NB24</f>
        <v>283.53656680195763</v>
      </c>
      <c r="FJ26" s="310">
        <f>IF($ND24&lt;=FJ$2,1,0)*'PC-PC_Quiosque Café'!FJ25*$NB24</f>
        <v>260.98140324559455</v>
      </c>
      <c r="FK26" s="310">
        <f>IF($ND24&lt;=FK$2,1,0)*'PC-PC_Quiosque Café'!FK25*$NB24</f>
        <v>260.51302311601455</v>
      </c>
      <c r="FL26" s="310">
        <f>IF($ND24&lt;=FL$2,1,0)*'PC-PC_Quiosque Café'!FL25*$NB24</f>
        <v>361.93206914983585</v>
      </c>
      <c r="FM26" s="310">
        <f>IF($ND24&lt;=FM$2,1,0)*'PC-PC_Quiosque Café'!FM25*$NB24</f>
        <v>291.3522964711716</v>
      </c>
      <c r="FN26" s="310">
        <f>IF($ND24&lt;=FN$2,1,0)*'PC-PC_Quiosque Café'!FN25*$NB24</f>
        <v>303.03696461981554</v>
      </c>
      <c r="FO26" s="310">
        <f>IF($ND24&lt;=FO$2,1,0)*'PC-PC_Quiosque Café'!FO25*$NB24</f>
        <v>326.71480848530916</v>
      </c>
      <c r="FP26" s="310">
        <f>IF($ND24&lt;=FP$2,1,0)*'PC-PC_Quiosque Café'!FP25*$NB24</f>
        <v>340.33702357202441</v>
      </c>
      <c r="FQ26" s="310">
        <f>IF($ND24&lt;=FQ$2,1,0)*'PC-PC_Quiosque Café'!FQ25*$NB24</f>
        <v>337.78898290111982</v>
      </c>
      <c r="FR26" s="310">
        <f>IF($ND24&lt;=FR$2,1,0)*'PC-PC_Quiosque Café'!FR25*$NB24</f>
        <v>396.14481253422281</v>
      </c>
      <c r="FS26" s="310">
        <f>IF($ND24&lt;=FS$2,1,0)*'PC-PC_Quiosque Café'!FS25*$NB24</f>
        <v>328.43955483793729</v>
      </c>
      <c r="FT26" s="310">
        <f>IF($ND24&lt;=FT$2,1,0)*'PC-PC_Quiosque Café'!FT25*$NB24</f>
        <v>299.86943635987171</v>
      </c>
      <c r="FU26" s="310">
        <f>IF($ND24&lt;=FU$2,1,0)*'PC-PC_Quiosque Café'!FU25*$NB24</f>
        <v>298.98112816582108</v>
      </c>
      <c r="FV26" s="310">
        <f>IF($ND24&lt;=FV$2,1,0)*'PC-PC_Quiosque Café'!FV25*$NB24</f>
        <v>266.26608678143577</v>
      </c>
      <c r="FW26" s="310">
        <f>IF($ND24&lt;=FW$2,1,0)*'PC-PC_Quiosque Café'!FW25*$NB24</f>
        <v>277.389544402946</v>
      </c>
      <c r="FX26" s="310">
        <f>IF($ND24&lt;=FX$2,1,0)*'PC-PC_Quiosque Café'!FX25*$NB24</f>
        <v>375.60760686177179</v>
      </c>
      <c r="FY26" s="310">
        <f>IF($ND24&lt;=FY$2,1,0)*'PC-PC_Quiosque Café'!FY25*$NB24</f>
        <v>302.79071062560661</v>
      </c>
      <c r="FZ26" s="310">
        <f>IF($ND24&lt;=FZ$2,1,0)*'PC-PC_Quiosque Café'!FZ25*$NB24</f>
        <v>315.18284716987552</v>
      </c>
      <c r="GA26" s="310">
        <f>IF($ND24&lt;=GA$2,1,0)*'PC-PC_Quiosque Café'!GA25*$NB24</f>
        <v>338.29677930131635</v>
      </c>
      <c r="GB26" s="310">
        <f>IF($ND24&lt;=GB$2,1,0)*'PC-PC_Quiosque Café'!GB25*$NB24</f>
        <v>351.9211866166533</v>
      </c>
      <c r="GC26" s="310">
        <f>IF($ND24&lt;=GC$2,1,0)*'PC-PC_Quiosque Café'!GC25*$NB24</f>
        <v>357.68347289257116</v>
      </c>
      <c r="GD26" s="310">
        <f>IF($ND24&lt;=GD$2,1,0)*'PC-PC_Quiosque Café'!GD25*$NB24</f>
        <v>410.72734575949431</v>
      </c>
      <c r="GE26" s="310">
        <f>IF($ND24&lt;=GE$2,1,0)*'PC-PC_Quiosque Café'!GE25*$NB24</f>
        <v>341.67048570998037</v>
      </c>
      <c r="GF26" s="310">
        <f>IF($ND24&lt;=GF$2,1,0)*'PC-PC_Quiosque Café'!GF25*$NB24</f>
        <v>313.43266905895086</v>
      </c>
      <c r="GG26" s="310">
        <f>IF($ND24&lt;=GG$2,1,0)*'PC-PC_Quiosque Café'!GG25*$NB24</f>
        <v>311.71044662866632</v>
      </c>
      <c r="GH26" s="310">
        <f>IF($ND24&lt;=GH$2,1,0)*'PC-PC_Quiosque Café'!GH25*$NB24</f>
        <v>278.17609125066713</v>
      </c>
      <c r="GI26" s="310">
        <f>IF($ND24&lt;=GI$2,1,0)*'PC-PC_Quiosque Café'!GI25*$NB24</f>
        <v>289.50855023010496</v>
      </c>
      <c r="GJ26" s="310">
        <f>IF($ND24&lt;=GJ$2,1,0)*'PC-PC_Quiosque Café'!GJ25*$NB24</f>
        <v>387.83390988910128</v>
      </c>
      <c r="GK26" s="310">
        <f>IF($ND24&lt;=GK$2,1,0)*'PC-PC_Quiosque Café'!GK25*$NB24</f>
        <v>314.36661945290359</v>
      </c>
      <c r="GL26" s="310">
        <f>IF($ND24&lt;=GL$2,1,0)*'PC-PC_Quiosque Café'!GL25*$NB24</f>
        <v>326.44445522654854</v>
      </c>
      <c r="GM26" s="310">
        <f>IF($ND24&lt;=GM$2,1,0)*'PC-PC_Quiosque Café'!GM25*$NB24</f>
        <v>349.3775342155634</v>
      </c>
      <c r="GN26" s="310">
        <f>IF($ND24&lt;=GN$2,1,0)*'PC-PC_Quiosque Café'!GN25*$NB24</f>
        <v>363.32865603437983</v>
      </c>
      <c r="GO26" s="310">
        <f>IF($ND24&lt;=GO$2,1,0)*'PC-PC_Quiosque Café'!GO25*$NB24</f>
        <v>362.24624029302822</v>
      </c>
      <c r="GP26" s="310">
        <f>IF($ND24&lt;=GP$2,1,0)*'PC-PC_Quiosque Café'!GP25*$NB24</f>
        <v>419.28797946404723</v>
      </c>
      <c r="GQ26" s="310">
        <f>IF($ND24&lt;=GQ$2,1,0)*'PC-PC_Quiosque Café'!GQ25*$NB24</f>
        <v>336.2094764603882</v>
      </c>
      <c r="GR26" s="310">
        <f>IF($ND24&lt;=GR$2,1,0)*'PC-PC_Quiosque Café'!GR25*$NB24</f>
        <v>339.07404063111045</v>
      </c>
      <c r="GS26" s="310">
        <f>IF($ND24&lt;=GS$2,1,0)*'PC-PC_Quiosque Café'!GS25*$NB24</f>
        <v>325.9393238138415</v>
      </c>
      <c r="GT26" s="310">
        <f>IF($ND24&lt;=GT$2,1,0)*'PC-PC_Quiosque Café'!GT25*$NB24</f>
        <v>288.86609189768262</v>
      </c>
      <c r="GU26" s="310">
        <f>IF($ND24&lt;=GU$2,1,0)*'PC-PC_Quiosque Café'!GU25*$NB24</f>
        <v>303.5943015742892</v>
      </c>
      <c r="GV26" s="310">
        <f>IF($ND24&lt;=GV$2,1,0)*'PC-PC_Quiosque Café'!GV25*$NB24</f>
        <v>401.06036098961329</v>
      </c>
      <c r="GW26" s="310">
        <f>IF($ND24&lt;=GW$2,1,0)*'PC-PC_Quiosque Café'!GW25*$NB24</f>
        <v>326.44638248144975</v>
      </c>
      <c r="GX26" s="310">
        <f>IF($ND24&lt;=GX$2,1,0)*'PC-PC_Quiosque Café'!GX25*$NB24</f>
        <v>338.46727368693382</v>
      </c>
      <c r="GY26" s="310">
        <f>IF($ND24&lt;=GY$2,1,0)*'PC-PC_Quiosque Café'!GY25*$NB24</f>
        <v>361.08765699793304</v>
      </c>
      <c r="GZ26" s="310">
        <f>IF($ND24&lt;=GZ$2,1,0)*'PC-PC_Quiosque Café'!GZ25*$NB24</f>
        <v>375.26891325858941</v>
      </c>
      <c r="HA26" s="310">
        <f>IF($ND24&lt;=HA$2,1,0)*'PC-PC_Quiosque Café'!HA25*$NB24</f>
        <v>352.52356910358662</v>
      </c>
      <c r="HB26" s="310">
        <f>IF($ND24&lt;=HB$2,1,0)*'PC-PC_Quiosque Café'!HB25*$NB24</f>
        <v>422.52752910621149</v>
      </c>
      <c r="HC26" s="310">
        <f>IF($ND24&lt;=HC$2,1,0)*'PC-PC_Quiosque Café'!HC25*$NB24</f>
        <v>356.22652918835973</v>
      </c>
      <c r="HD26" s="310">
        <f>IF($ND24&lt;=HD$2,1,0)*'PC-PC_Quiosque Café'!HD25*$NB24</f>
        <v>326.02878580446099</v>
      </c>
      <c r="HE26" s="310">
        <f>IF($ND24&lt;=HE$2,1,0)*'PC-PC_Quiosque Café'!HE25*$NB24</f>
        <v>327.21836530598023</v>
      </c>
      <c r="HF26" s="310">
        <f>IF($ND24&lt;=HF$2,1,0)*'PC-PC_Quiosque Café'!HF25*$NB24</f>
        <v>294.48090409479585</v>
      </c>
      <c r="HG26" s="310">
        <f>IF($ND24&lt;=HG$2,1,0)*'PC-PC_Quiosque Café'!HG25*$NB24</f>
        <v>307.30800929816542</v>
      </c>
      <c r="HH26" s="310">
        <f>IF($ND24&lt;=HH$2,1,0)*'PC-PC_Quiosque Café'!HH25*$NB24</f>
        <v>407.40313415424919</v>
      </c>
      <c r="HI26" s="310">
        <f>IF($ND24&lt;=HI$2,1,0)*'PC-PC_Quiosque Café'!HI25*$NB24</f>
        <v>333.76845085936208</v>
      </c>
      <c r="HJ26" s="310">
        <f>IF($ND24&lt;=HJ$2,1,0)*'PC-PC_Quiosque Café'!HJ25*$NB24</f>
        <v>346.03402337330493</v>
      </c>
      <c r="HK26" s="310">
        <f>IF($ND24&lt;=HK$2,1,0)*'PC-PC_Quiosque Café'!HK25*$NB24</f>
        <v>369.3403569262934</v>
      </c>
      <c r="HL26" s="310">
        <f>IF($ND24&lt;=HL$2,1,0)*'PC-PC_Quiosque Café'!HL25*$NB24</f>
        <v>384.57386767503948</v>
      </c>
      <c r="HM26" s="310">
        <f>IF($ND24&lt;=HM$2,1,0)*'PC-PC_Quiosque Café'!HM25*$NB24</f>
        <v>384.05195332251981</v>
      </c>
      <c r="HN26" s="310">
        <f>IF($ND24&lt;=HN$2,1,0)*'PC-PC_Quiosque Café'!HN25*$NB24</f>
        <v>441.09792444792134</v>
      </c>
      <c r="HO26" s="310">
        <f>IF($ND24&lt;=HO$2,1,0)*'PC-PC_Quiosque Café'!HO25*$NB24</f>
        <v>372.29139784413837</v>
      </c>
      <c r="HP26" s="310">
        <f>IF($ND24&lt;=HP$2,1,0)*'PC-PC_Quiosque Café'!HP25*$NB24</f>
        <v>343.54689234493765</v>
      </c>
      <c r="HQ26" s="310">
        <f>IF($ND24&lt;=HQ$2,1,0)*'PC-PC_Quiosque Café'!HQ25*$NB24</f>
        <v>342.84430785342454</v>
      </c>
      <c r="HR26" s="310">
        <f>IF($ND24&lt;=HR$2,1,0)*'PC-PC_Quiosque Café'!HR25*$NB24</f>
        <v>314.65541030751496</v>
      </c>
      <c r="HS26" s="310">
        <f>IF($ND24&lt;=HS$2,1,0)*'PC-PC_Quiosque Café'!HS25*$NB24</f>
        <v>314.99296776438564</v>
      </c>
      <c r="HT26" s="310">
        <f>IF($ND24&lt;=HT$2,1,0)*'PC-PC_Quiosque Café'!HT25*$NB24</f>
        <v>419.73759602291193</v>
      </c>
      <c r="HU26" s="310">
        <f>IF($ND24&lt;=HU$2,1,0)*'PC-PC_Quiosque Café'!HU25*$NB24</f>
        <v>346.62379006109245</v>
      </c>
      <c r="HV26" s="310">
        <f>IF($ND24&lt;=HV$2,1,0)*'PC-PC_Quiosque Café'!HV25*$NB24</f>
        <v>357.29789228488687</v>
      </c>
      <c r="HW26" s="310">
        <f>IF($ND24&lt;=HW$2,1,0)*'PC-PC_Quiosque Café'!HW25*$NB24</f>
        <v>380.87754908984698</v>
      </c>
      <c r="HX26" s="310">
        <f>IF($ND24&lt;=HX$2,1,0)*'PC-PC_Quiosque Café'!HX25*$NB24</f>
        <v>396.71245868207535</v>
      </c>
      <c r="HY26" s="310">
        <f>IF($ND24&lt;=HY$2,1,0)*'PC-PC_Quiosque Café'!HY25*$NB24</f>
        <v>392.58056905148254</v>
      </c>
      <c r="HZ26" s="310">
        <f>IF($ND24&lt;=HZ$2,1,0)*'PC-PC_Quiosque Café'!HZ25*$NB24</f>
        <v>451.69126878186711</v>
      </c>
      <c r="IA26" s="310">
        <f>IF($ND24&lt;=IA$2,1,0)*'PC-PC_Quiosque Café'!IA25*$NB24</f>
        <v>368.52354016702242</v>
      </c>
      <c r="IB26" s="310">
        <f>IF($ND24&lt;=IB$2,1,0)*'PC-PC_Quiosque Café'!IB25*$NB24</f>
        <v>371.09646930478249</v>
      </c>
      <c r="IC26" s="310">
        <f>IF($ND24&lt;=IC$2,1,0)*'PC-PC_Quiosque Café'!IC25*$NB24</f>
        <v>358.68935507331361</v>
      </c>
      <c r="ID26" s="310">
        <f>IF($ND24&lt;=ID$2,1,0)*'PC-PC_Quiosque Café'!ID25*$NB24</f>
        <v>320.91434121194567</v>
      </c>
      <c r="IE26" s="310">
        <f>IF($ND24&lt;=IE$2,1,0)*'PC-PC_Quiosque Café'!IE25*$NB24</f>
        <v>337.24189032630937</v>
      </c>
      <c r="IF26" s="310">
        <f>IF($ND24&lt;=IF$2,1,0)*'PC-PC_Quiosque Café'!IF25*$NB24</f>
        <v>436.26142203776908</v>
      </c>
      <c r="IG26" s="310">
        <f>IF($ND24&lt;=IG$2,1,0)*'PC-PC_Quiosque Café'!IG25*$NB24</f>
        <v>360.48325766066773</v>
      </c>
      <c r="IH26" s="310">
        <f>IF($ND24&lt;=IH$2,1,0)*'PC-PC_Quiosque Café'!IH25*$NB24</f>
        <v>372.16785146416714</v>
      </c>
      <c r="II26" s="310">
        <f>IF($ND24&lt;=II$2,1,0)*'PC-PC_Quiosque Café'!II25*$NB24</f>
        <v>394.79900528969847</v>
      </c>
      <c r="IJ26" s="310">
        <f>IF($ND24&lt;=IJ$2,1,0)*'PC-PC_Quiosque Café'!IJ25*$NB24</f>
        <v>410.51329655687977</v>
      </c>
      <c r="IK26" s="310">
        <f>IF($ND24&lt;=IK$2,1,0)*'PC-PC_Quiosque Café'!IK25*$NB24</f>
        <v>413.9461817006129</v>
      </c>
      <c r="IL26" s="310">
        <f>IF($ND24&lt;=IL$2,1,0)*'PC-PC_Quiosque Café'!IL25*$NB24</f>
        <v>468.05111609582718</v>
      </c>
      <c r="IM26" s="310">
        <f>IF($ND24&lt;=IM$2,1,0)*'PC-PC_Quiosque Café'!IM25*$NB24</f>
        <v>398.0527376979017</v>
      </c>
      <c r="IN26" s="310">
        <f>IF($ND24&lt;=IN$2,1,0)*'PC-PC_Quiosque Café'!IN25*$NB24</f>
        <v>369.22417643449086</v>
      </c>
      <c r="IO26" s="310">
        <f>IF($ND24&lt;=IO$2,1,0)*'PC-PC_Quiosque Café'!IO25*$NB24</f>
        <v>368.15090705220587</v>
      </c>
      <c r="IP26" s="310">
        <f>IF($ND24&lt;=IP$2,1,0)*'PC-PC_Quiosque Café'!IP25*$NB24</f>
        <v>333.07089896224988</v>
      </c>
      <c r="IQ26" s="310">
        <f>IF($ND24&lt;=IQ$2,1,0)*'PC-PC_Quiosque Café'!IQ25*$NB24</f>
        <v>346.83621510824116</v>
      </c>
      <c r="IR26" s="310">
        <f>IF($ND24&lt;=IR$2,1,0)*'PC-PC_Quiosque Café'!IR25*$NB24</f>
        <v>447.51384179708901</v>
      </c>
      <c r="IS26" s="310">
        <f>IF($ND24&lt;=IS$2,1,0)*'PC-PC_Quiosque Café'!IS25*$NB24</f>
        <v>371.91701857156761</v>
      </c>
      <c r="IT26" s="310">
        <f>IF($ND24&lt;=IT$2,1,0)*'PC-PC_Quiosque Café'!IT25*$NB24</f>
        <v>383.28960677249563</v>
      </c>
      <c r="IU26" s="310">
        <f>IF($ND24&lt;=IU$2,1,0)*'PC-PC_Quiosque Café'!IU25*$NB24</f>
        <v>406.11885800141931</v>
      </c>
      <c r="IV26" s="310">
        <f>IF($ND24&lt;=IV$2,1,0)*'PC-PC_Quiosque Café'!IV25*$NB24</f>
        <v>422.52689621933996</v>
      </c>
      <c r="IW26" s="310">
        <f>IF($ND24&lt;=IW$2,1,0)*'PC-PC_Quiosque Café'!IW25*$NB24</f>
        <v>426.35469895839964</v>
      </c>
      <c r="IX26" s="310">
        <f>IF($ND24&lt;=IX$2,1,0)*'PC-PC_Quiosque Café'!IX25*$NB24</f>
        <v>480.33302547871546</v>
      </c>
      <c r="IY26" s="310">
        <f>IF($ND24&lt;=IY$2,1,0)*'PC-PC_Quiosque Café'!IY25*$NB24</f>
        <v>410.14517752673805</v>
      </c>
      <c r="IZ26" s="310">
        <f>IF($ND24&lt;=IZ$2,1,0)*'PC-PC_Quiosque Café'!IZ25*$NB24</f>
        <v>389.60867718001748</v>
      </c>
      <c r="JA26" s="310">
        <f>IF($ND24&lt;=JA$2,1,0)*'PC-PC_Quiosque Café'!JA25*$NB24</f>
        <v>375.7491676421555</v>
      </c>
      <c r="JB26" s="310">
        <f>IF($ND24&lt;=JB$2,1,0)*'PC-PC_Quiosque Café'!JB25*$NB24</f>
        <v>350.02974319963749</v>
      </c>
      <c r="JC26" s="310">
        <f>IF($ND24&lt;=JC$2,1,0)*'PC-PC_Quiosque Café'!JC25*$NB24</f>
        <v>353.1504435499379</v>
      </c>
      <c r="JD26" s="310">
        <f>IF($ND24&lt;=JD$2,1,0)*'PC-PC_Quiosque Café'!JD25*$NB24</f>
        <v>457.8497918028562</v>
      </c>
      <c r="JE26" s="310">
        <f>IF($ND24&lt;=JE$2,1,0)*'PC-PC_Quiosque Café'!JE25*$NB24</f>
        <v>383.56644140283322</v>
      </c>
      <c r="JF26" s="310">
        <f>IF($ND24&lt;=JF$2,1,0)*'PC-PC_Quiosque Café'!JF25*$NB24</f>
        <v>393.90449976064889</v>
      </c>
      <c r="JG26" s="310">
        <f>IF($ND24&lt;=JG$2,1,0)*'PC-PC_Quiosque Café'!JG25*$NB24</f>
        <v>417.20828651586476</v>
      </c>
      <c r="JH26" s="310">
        <f>IF($ND24&lt;=JH$2,1,0)*'PC-PC_Quiosque Café'!JH25*$NB24</f>
        <v>434.54918473228452</v>
      </c>
      <c r="JI26" s="310">
        <f>IF($ND24&lt;=JI$2,1,0)*'PC-PC_Quiosque Café'!JI25*$NB24</f>
        <v>431.65226326710712</v>
      </c>
      <c r="JJ26" s="310">
        <f>IF($ND24&lt;=JJ$2,1,0)*'PC-PC_Quiosque Café'!JJ25*$NB24</f>
        <v>489.90449008183839</v>
      </c>
      <c r="JK26" s="310">
        <f>IF($ND24&lt;=JK$2,1,0)*'PC-PC_Quiosque Café'!JK25*$NB24</f>
        <v>405.88389303146869</v>
      </c>
      <c r="JL26" s="310">
        <f>IF($ND24&lt;=JL$2,1,0)*'PC-PC_Quiosque Café'!JL25*$NB24</f>
        <v>408.28514969901295</v>
      </c>
      <c r="JM26" s="310">
        <f>IF($ND24&lt;=JM$2,1,0)*'PC-PC_Quiosque Café'!JM25*$NB24</f>
        <v>396.07069995652614</v>
      </c>
      <c r="JN26" s="310">
        <f>IF($ND24&lt;=JN$2,1,0)*'PC-PC_Quiosque Café'!JN25*$NB24</f>
        <v>357.19303513048635</v>
      </c>
      <c r="JO26" s="310">
        <f>IF($ND24&lt;=JO$2,1,0)*'PC-PC_Quiosque Café'!JO25*$NB24</f>
        <v>375.05516906169606</v>
      </c>
      <c r="JP26" s="310">
        <f>IF($ND24&lt;=JP$2,1,0)*'PC-PC_Quiosque Café'!JP25*$NB24</f>
        <v>475.52373339147192</v>
      </c>
      <c r="JQ26" s="310">
        <f>IF($ND24&lt;=JQ$2,1,0)*'PC-PC_Quiosque Café'!JQ25*$NB24</f>
        <v>398.32511924470879</v>
      </c>
      <c r="JR26" s="310">
        <f>IF($ND24&lt;=JR$2,1,0)*'PC-PC_Quiosque Café'!JR25*$NB24</f>
        <v>409.52262653648575</v>
      </c>
      <c r="JS26" s="310">
        <f>IF($ND24&lt;=JS$2,1,0)*'PC-PC_Quiosque Café'!JS25*$NB24</f>
        <v>432.05630434607139</v>
      </c>
      <c r="JT26" s="310">
        <f>IF($ND24&lt;=JT$2,1,0)*'PC-PC_Quiosque Café'!JT25*$NB24</f>
        <v>449.32810732890925</v>
      </c>
      <c r="JU26" s="310">
        <f>IF($ND24&lt;=JU$2,1,0)*'PC-PC_Quiosque Café'!JU25*$NB24</f>
        <v>446.83817024790619</v>
      </c>
      <c r="JV26" s="310">
        <f>IF($ND24&lt;=JV$2,1,0)*'PC-PC_Quiosque Café'!JV25*$NB24</f>
        <v>504.47548265313145</v>
      </c>
      <c r="JW26" s="310">
        <f>IF($ND24&lt;=JW$2,1,0)*'PC-PC_Quiosque Café'!JW25*$NB24</f>
        <v>434.47031406533608</v>
      </c>
      <c r="JX26" s="310">
        <f>IF($ND24&lt;=JX$2,1,0)*'PC-PC_Quiosque Café'!JX25*$NB24</f>
        <v>405.04921056207434</v>
      </c>
      <c r="JY26" s="310">
        <f>IF($ND24&lt;=JY$2,1,0)*'PC-PC_Quiosque Café'!JY25*$NB24</f>
        <v>404.90390964903361</v>
      </c>
      <c r="JZ26" s="310">
        <f>IF($ND24&lt;=JZ$2,1,0)*'PC-PC_Quiosque Café'!JZ25*$NB24</f>
        <v>369.08616134561692</v>
      </c>
      <c r="KA26" s="310">
        <f>IF($ND24&lt;=KA$2,1,0)*'PC-PC_Quiosque Café'!KA25*$NB24</f>
        <v>384.58946109253935</v>
      </c>
      <c r="KB26" s="310">
        <f>IF($ND24&lt;=KB$2,1,0)*'PC-PC_Quiosque Café'!KB25*$NB24</f>
        <v>486.99411786435303</v>
      </c>
      <c r="KC26" s="310">
        <f>IF($ND24&lt;=KC$2,1,0)*'PC-PC_Quiosque Café'!KC25*$NB24</f>
        <v>410.12807051834636</v>
      </c>
      <c r="KD26" s="310">
        <f>IF($ND24&lt;=KD$2,1,0)*'PC-PC_Quiosque Café'!KD25*$NB24</f>
        <v>421.13358433372792</v>
      </c>
      <c r="KE26" s="310">
        <f>IF($ND24&lt;=KE$2,1,0)*'PC-PC_Quiosque Café'!KE25*$NB24</f>
        <v>443.98048395619855</v>
      </c>
      <c r="KF26" s="310">
        <f>IF($ND24&lt;=KF$2,1,0)*'PC-PC_Quiosque Café'!KF25*$NB24</f>
        <v>462.07858175109595</v>
      </c>
      <c r="KG26" s="310">
        <f>IF($ND24&lt;=KG$2,1,0)*'PC-PC_Quiosque Café'!KG25*$NB24</f>
        <v>450.55957936624463</v>
      </c>
      <c r="KH26" s="310">
        <f>IF($ND24&lt;=KH$2,1,0)*'PC-PC_Quiosque Café'!KH25*$NB24</f>
        <v>513.90993868626049</v>
      </c>
      <c r="KI26" s="310">
        <f>IF($ND24&lt;=KI$2,1,0)*'PC-PC_Quiosque Café'!KI25*$NB24</f>
        <v>444.87059359029047</v>
      </c>
      <c r="KJ26" s="310">
        <f>IF($ND24&lt;=KJ$2,1,0)*'PC-PC_Quiosque Café'!KJ25*$NB24</f>
        <v>423.21039879041615</v>
      </c>
      <c r="KK26" s="310">
        <f>IF($ND24&lt;=KK$2,1,0)*'PC-PC_Quiosque Café'!KK25*$NB24</f>
        <v>411.2677739592952</v>
      </c>
      <c r="KL26" s="310">
        <f>IF($ND24&lt;=KL$2,1,0)*'PC-PC_Quiosque Café'!KL25*$NB24</f>
        <v>385.31648798004056</v>
      </c>
      <c r="KM26" s="310">
        <f>IF($ND24&lt;=KM$2,1,0)*'PC-PC_Quiosque Café'!KM25*$NB24</f>
        <v>390.44566244260739</v>
      </c>
      <c r="KN26" s="310">
        <f>IF($ND24&lt;=KN$2,1,0)*'PC-PC_Quiosque Café'!KN25*$NB24</f>
        <v>497.23913041432434</v>
      </c>
      <c r="KO26" s="310">
        <f>IF($ND24&lt;=KO$2,1,0)*'PC-PC_Quiosque Café'!KO25*$NB24</f>
        <v>421.90512680624846</v>
      </c>
      <c r="KP26" s="310">
        <f>IF($ND24&lt;=KP$2,1,0)*'PC-PC_Quiosque Café'!KP25*$NB24</f>
        <v>432.04492382009647</v>
      </c>
      <c r="KQ26" s="310">
        <f>IF($ND24&lt;=KQ$2,1,0)*'PC-PC_Quiosque Café'!KQ25*$NB24</f>
        <v>455.52467981362668</v>
      </c>
      <c r="KR26" s="310">
        <f>IF($ND24&lt;=KR$2,1,0)*'PC-PC_Quiosque Café'!KR25*$NB24</f>
        <v>474.72399695259179</v>
      </c>
      <c r="KS26" s="310">
        <f>IF($ND24&lt;=KS$2,1,0)*'PC-PC_Quiosque Café'!KS25*$NB24</f>
        <v>468.71518980245872</v>
      </c>
      <c r="KT26" s="310">
        <f>IF($ND24&lt;=KT$2,1,0)*'PC-PC_Quiosque Café'!KT25*$NB24</f>
        <v>529.04714387851607</v>
      </c>
      <c r="KU26" s="310">
        <f>IF($ND24&lt;=KU$2,1,0)*'PC-PC_Quiosque Café'!KU25*$NB24</f>
        <v>459.34275287017806</v>
      </c>
      <c r="KV26" s="310">
        <f>IF($ND24&lt;=KV$2,1,0)*'PC-PC_Quiosque Café'!KV25*$NB24</f>
        <v>429.76643958050585</v>
      </c>
      <c r="KW26" s="310">
        <f>IF($ND24&lt;=KW$2,1,0)*'PC-PC_Quiosque Café'!KW25*$NB24</f>
        <v>430.45212675506059</v>
      </c>
      <c r="KX26" s="310">
        <f>IF($ND24&lt;=KX$2,1,0)*'PC-PC_Quiosque Café'!KX25*$NB24</f>
        <v>394.2672163769526</v>
      </c>
      <c r="KY26" s="310">
        <f>IF($ND24&lt;=KY$2,1,0)*'PC-PC_Quiosque Café'!KY25*$NB24</f>
        <v>411.12869135039676</v>
      </c>
      <c r="KZ26" s="310">
        <f>IF($ND24&lt;=KZ$2,1,0)*'PC-PC_Quiosque Café'!KZ25*$NB24</f>
        <v>514.85515522904257</v>
      </c>
      <c r="LA26" s="310">
        <f>IF($ND24&lt;=LA$2,1,0)*'PC-PC_Quiosque Café'!LA25*$NB24</f>
        <v>437.17396865523182</v>
      </c>
      <c r="LB26" s="310">
        <f>IF($ND24&lt;=LB$2,1,0)*'PC-PC_Quiosque Café'!LB25*$NB24</f>
        <v>447.98733267878578</v>
      </c>
      <c r="LC26" s="310">
        <f>IF($ND24&lt;=LC$2,1,0)*'PC-PC_Quiosque Café'!LC25*$NB24</f>
        <v>470.90097517821289</v>
      </c>
      <c r="LD26" s="310">
        <f>IF($ND24&lt;=LD$2,1,0)*'PC-PC_Quiosque Café'!LD25*$NB24</f>
        <v>490.23850184719925</v>
      </c>
      <c r="LE26" s="310">
        <f>IF($ND24&lt;=LE$2,1,0)*'PC-PC_Quiosque Café'!LE25*$NB24</f>
        <v>491.80737121340172</v>
      </c>
      <c r="LF26" s="310">
        <f>IF($ND24&lt;=LF$2,1,0)*'PC-PC_Quiosque Café'!LF25*$NB24</f>
        <v>547.28167073253678</v>
      </c>
      <c r="LG26" s="310">
        <f>IF($ND24&lt;=LG$2,1,0)*'PC-PC_Quiosque Café'!LG25*$NB24</f>
        <v>476.25942625402865</v>
      </c>
      <c r="LH26" s="310">
        <f>IF($ND24&lt;=LH$2,1,0)*'PC-PC_Quiosque Café'!LH25*$NB24</f>
        <v>446.9569737889118</v>
      </c>
      <c r="LI26" s="310">
        <f>IF($ND24&lt;=LI$2,1,0)*'PC-PC_Quiosque Café'!LI25*$NB24</f>
        <v>446.9143759273652</v>
      </c>
      <c r="LJ26" s="310">
        <f>IF($ND24&lt;=LJ$2,1,0)*'PC-PC_Quiosque Café'!LJ25*$NB24</f>
        <v>409.86383262429712</v>
      </c>
      <c r="LK26" s="310">
        <f>IF($ND24&lt;=LK$2,1,0)*'PC-PC_Quiosque Café'!LK25*$NB24</f>
        <v>427.08818815462024</v>
      </c>
      <c r="LL26" s="310">
        <f>IF($ND24&lt;=LL$2,1,0)*'PC-PC_Quiosque Café'!LL25*$NB24</f>
        <v>531.07704845527314</v>
      </c>
      <c r="LM26" s="310">
        <f>IF($ND24&lt;=LM$2,1,0)*'PC-PC_Quiosque Café'!LM25*$NB24</f>
        <v>452.6459900654379</v>
      </c>
      <c r="LN26" s="310">
        <f>IF($ND24&lt;=LN$2,1,0)*'PC-PC_Quiosque Café'!LN25*$NB24</f>
        <v>463.11960440349986</v>
      </c>
      <c r="LO26" s="310">
        <f>IF($ND24&lt;=LO$2,1,0)*'PC-PC_Quiosque Café'!LO25*$NB24</f>
        <v>485.85861587721479</v>
      </c>
      <c r="LP26" s="310">
        <f>IF($ND24&lt;=LP$2,1,0)*'PC-PC_Quiosque Café'!LP25*$NB24</f>
        <v>505.66888235130955</v>
      </c>
      <c r="LQ26" s="310">
        <f>IF($ND24&lt;=LQ$2,1,0)*'PC-PC_Quiosque Café'!LQ25*$NB24</f>
        <v>500.96644901851221</v>
      </c>
      <c r="LR26" s="310">
        <f>IF($ND24&lt;=LR$2,1,0)*'PC-PC_Quiosque Café'!LR25*$NB24</f>
        <v>560.10698593357972</v>
      </c>
      <c r="LS26" s="310">
        <f>IF($ND24&lt;=LS$2,1,0)*'PC-PC_Quiosque Café'!LS25*$NB24</f>
        <v>474.94570179881038</v>
      </c>
      <c r="LT26" s="310">
        <f>IF($ND24&lt;=LT$2,1,0)*'PC-PC_Quiosque Café'!LT25*$NB24</f>
        <v>476.76758866109077</v>
      </c>
      <c r="LU26" s="310">
        <f>IF($ND24&lt;=LU$2,1,0)*'PC-PC_Quiosque Café'!LU25*$NB24</f>
        <v>465.2916111457958</v>
      </c>
      <c r="LV26" s="310">
        <f>IF($ND24&lt;=LV$2,1,0)*'PC-PC_Quiosque Café'!LV25*$NB24</f>
        <v>424.58683242192728</v>
      </c>
      <c r="LW26" s="310">
        <f>IF($ND24&lt;=LW$2,1,0)*'PC-PC_Quiosque Café'!LW25*$NB24</f>
        <v>445.33675289696242</v>
      </c>
      <c r="LX26" s="310">
        <f>IF($ND24&lt;=LX$2,1,0)*'PC-PC_Quiosque Café'!LX25*$NB24</f>
        <v>548.58320639661895</v>
      </c>
      <c r="LY26" s="310">
        <f>IF($ND24&lt;=LY$2,1,0)*'PC-PC_Quiosque Café'!LY25*$NB24</f>
        <v>468.87165773746938</v>
      </c>
      <c r="LZ26" s="310">
        <f>IF($ND24&lt;=LZ$2,1,0)*'PC-PC_Quiosque Café'!LZ25*$NB24</f>
        <v>479.23978203425895</v>
      </c>
      <c r="MA26" s="310">
        <f>IF($ND24&lt;=MA$2,1,0)*'PC-PC_Quiosque Café'!MA25*$NB24</f>
        <v>501.65224675764091</v>
      </c>
      <c r="MB26" s="310">
        <f>IF($ND24&lt;=MB$2,1,0)*'PC-PC_Quiosque Café'!MB25*$NB24</f>
        <v>521.82582460919582</v>
      </c>
      <c r="MC26" s="310">
        <f>IF($ND24&lt;=MC$2,1,0)*'PC-PC_Quiosque Café'!MC25*$NB24</f>
        <v>495.36786312577038</v>
      </c>
      <c r="MD26" s="310">
        <f>IF($ND24&lt;=MD$2,1,0)*'PC-PC_Quiosque Café'!MD25*$NB24</f>
        <v>567.52633016743334</v>
      </c>
      <c r="ME26" s="310">
        <f>IF($ND24&lt;=ME$2,1,0)*'PC-PC_Quiosque Café'!ME25*$NB24</f>
        <v>499.09246717903909</v>
      </c>
      <c r="MF26" s="310">
        <f>IF($ND24&lt;=MF$2,1,0)*'PC-PC_Quiosque Café'!MF25*$NB24</f>
        <v>467.82795865986117</v>
      </c>
      <c r="MG26" s="310">
        <f>IF($ND24&lt;=MG$2,1,0)*'PC-PC_Quiosque Café'!MG25*$NB24</f>
        <v>470.71577951683025</v>
      </c>
      <c r="MH26" s="310">
        <f>IF($ND24&lt;=MH$2,1,0)*'PC-PC_Quiosque Café'!MH25*$NB24</f>
        <v>434.25935685822077</v>
      </c>
      <c r="MI26" s="310">
        <f>IF($ND24&lt;=MI$2,1,0)*'PC-PC_Quiosque Café'!MI25*$NB24</f>
        <v>453.25258925646801</v>
      </c>
      <c r="MJ26" s="310">
        <f>IF($ND24&lt;=MJ$2,1,0)*'PC-PC_Quiosque Café'!MJ25*$NB24</f>
        <v>559.26647785490911</v>
      </c>
      <c r="MK26" s="310">
        <f>IF($ND24&lt;=MK$2,1,0)*'PC-PC_Quiosque Café'!MK25*$NB24</f>
        <v>480.41163689080088</v>
      </c>
      <c r="ML26" s="310">
        <f>IF($ND24&lt;=ML$2,1,0)*'PC-PC_Quiosque Café'!ML25*$NB24</f>
        <v>490.9842789614155</v>
      </c>
      <c r="MM26" s="310">
        <f>IF($ND24&lt;=MM$2,1,0)*'PC-PC_Quiosque Café'!MM25*$NB24</f>
        <v>514.0775240798115</v>
      </c>
      <c r="MN26" s="310">
        <f>IF($ND24&lt;=MN$2,1,0)*'PC-PC_Quiosque Café'!MN25*$NB24</f>
        <v>535.44680061016857</v>
      </c>
      <c r="MO26" s="310">
        <f>IF($ND24&lt;=MO$2,1,0)*'PC-PC_Quiosque Café'!MO25*$NB24</f>
        <v>531.12326063461671</v>
      </c>
      <c r="MP26" s="310">
        <f>IF($ND24&lt;=MP$2,1,0)*'PC-PC_Quiosque Café'!MP25*$NB24</f>
        <v>590.38583415133542</v>
      </c>
      <c r="MQ26" s="310">
        <f>IF($ND24&lt;=MQ$2,1,0)*'PC-PC_Quiosque Café'!MQ25*$NB24</f>
        <v>519.39926009192948</v>
      </c>
      <c r="MR26" s="310">
        <f>IF($ND24&lt;=MR$2,1,0)*'PC-PC_Quiosque Café'!MR25*$NB24</f>
        <v>489.56656280553068</v>
      </c>
      <c r="MS26" s="310">
        <f>IF($ND24&lt;=MS$2,1,0)*'PC-PC_Quiosque Café'!MS25*$NB24</f>
        <v>490.60504628530492</v>
      </c>
      <c r="MT26" s="310">
        <f>IF($ND24&lt;=MT$2,1,0)*'PC-PC_Quiosque Café'!MT25*$NB24</f>
        <v>452.73412528117007</v>
      </c>
      <c r="MU26" s="310">
        <f>IF($ND24&lt;=MU$2,1,0)*'PC-PC_Quiosque Café'!MU25*$NB24</f>
        <v>472.00208777027808</v>
      </c>
      <c r="MV26" s="310">
        <f>IF($ND24&lt;=MV$2,1,0)*'PC-PC_Quiosque Café'!MV25*$NB24</f>
        <v>578.00325763014246</v>
      </c>
      <c r="MW26" s="310">
        <f>IF($ND24&lt;=MW$2,1,0)*'PC-PC_Quiosque Café'!MW25*$NB24</f>
        <v>498.12720794779813</v>
      </c>
      <c r="MX26" s="310">
        <f>IF($ND24&lt;=MX$2,1,0)*'PC-PC_Quiosque Café'!MX25*$NB24</f>
        <v>508.19431066055358</v>
      </c>
      <c r="MY26" s="310">
        <f>IF($ND24&lt;=MY$2,1,0)*'PC-PC_Quiosque Café'!MY25*$NB24</f>
        <v>530.96617125044918</v>
      </c>
      <c r="MZ26" s="310">
        <f>IF($ND24&lt;=MZ$2,1,0)*'PC-PC_Quiosque Café'!MZ25*$NB24</f>
        <v>552.73484896023558</v>
      </c>
      <c r="NA26" s="311">
        <f>IF($ND24&lt;=NA$2,1,0)*'PC-PC_Quiosque Café'!NA25*$NB24</f>
        <v>539.00093315324875</v>
      </c>
      <c r="NB26" s="653"/>
      <c r="NC26" s="653"/>
      <c r="ND26" s="653"/>
    </row>
    <row r="27" spans="1:368" x14ac:dyDescent="0.2">
      <c r="A27" s="2" t="s">
        <v>271</v>
      </c>
      <c r="B27" s="304" t="s">
        <v>271</v>
      </c>
      <c r="C27" s="305" t="s">
        <v>652</v>
      </c>
      <c r="D27" s="316" t="s">
        <v>356</v>
      </c>
      <c r="E27" s="1" t="s">
        <v>628</v>
      </c>
      <c r="F27" s="306">
        <f>IF($ND$27&lt;=F$2,1,0)*'PC-PC_Restaurante'!$E19*$NB$27</f>
        <v>230281.38037031822</v>
      </c>
      <c r="G27" s="306">
        <f>IF($ND$27&lt;=G$2,1,0)*'PC-PC_Restaurante'!$E19*$NB$27</f>
        <v>230281.38037031822</v>
      </c>
      <c r="H27" s="306">
        <f>IF($ND$27&lt;=H$2,1,0)*'PC-PC_Restaurante'!$E19*$NB$27</f>
        <v>230281.38037031822</v>
      </c>
      <c r="I27" s="306">
        <f>IF($ND$27&lt;=I$2,1,0)*'PC-PC_Restaurante'!$E19*$NB$27</f>
        <v>230281.38037031822</v>
      </c>
      <c r="J27" s="306">
        <f>IF($ND$27&lt;=J$2,1,0)*'PC-PC_Restaurante'!$E19*$NB$27</f>
        <v>230281.38037031822</v>
      </c>
      <c r="K27" s="306">
        <f>IF($ND$27&lt;=K$2,1,0)*'PC-PC_Restaurante'!$E19*$NB$27</f>
        <v>230281.38037031822</v>
      </c>
      <c r="L27" s="306">
        <f>IF($ND$27&lt;=L$2,1,0)*'PC-PC_Restaurante'!$E19*$NB$27</f>
        <v>230281.38037031822</v>
      </c>
      <c r="M27" s="306">
        <f>IF($ND$27&lt;=M$2,1,0)*'PC-PC_Restaurante'!$E19*$NB$27</f>
        <v>230281.38037031822</v>
      </c>
      <c r="N27" s="306">
        <f>IF($ND$27&lt;=N$2,1,0)*'PC-PC_Restaurante'!$E19*$NB$27</f>
        <v>230281.38037031822</v>
      </c>
      <c r="O27" s="306">
        <f>IF($ND$27&lt;=O$2,1,0)*'PC-PC_Restaurante'!$E19*$NB$27</f>
        <v>230281.38037031822</v>
      </c>
      <c r="P27" s="306">
        <f>IF($ND$27&lt;=P$2,1,0)*'PC-PC_Restaurante'!$E19*$NB$27</f>
        <v>230281.38037031822</v>
      </c>
      <c r="Q27" s="306">
        <f>IF($ND$27&lt;=Q$2,1,0)*'PC-PC_Restaurante'!$E19*$NB$27</f>
        <v>230281.38037031822</v>
      </c>
      <c r="R27" s="306">
        <f>IF($ND$27&lt;=R$2,1,0)*'PC-PC_Restaurante'!$E19*$NB$27</f>
        <v>230281.38037031822</v>
      </c>
      <c r="S27" s="306">
        <f>IF($ND$27&lt;=S$2,1,0)*'PC-PC_Restaurante'!$E19*$NB$27</f>
        <v>230281.38037031822</v>
      </c>
      <c r="T27" s="306">
        <f>IF($ND$27&lt;=T$2,1,0)*'PC-PC_Restaurante'!$E19*$NB$27</f>
        <v>230281.38037031822</v>
      </c>
      <c r="U27" s="306">
        <f>IF($ND$27&lt;=U$2,1,0)*'PC-PC_Restaurante'!$E19*$NB$27</f>
        <v>230281.38037031822</v>
      </c>
      <c r="V27" s="306">
        <f>IF($ND$27&lt;=V$2,1,0)*'PC-PC_Restaurante'!$E19*$NB$27</f>
        <v>230281.38037031822</v>
      </c>
      <c r="W27" s="306">
        <f>IF($ND$27&lt;=W$2,1,0)*'PC-PC_Restaurante'!$E19*$NB$27</f>
        <v>230281.38037031822</v>
      </c>
      <c r="X27" s="306">
        <f>IF($ND$27&lt;=X$2,1,0)*'PC-PC_Restaurante'!$E19*$NB$27</f>
        <v>230281.38037031822</v>
      </c>
      <c r="Y27" s="306">
        <f>IF($ND$27&lt;=Y$2,1,0)*'PC-PC_Restaurante'!$E19*$NB$27</f>
        <v>230281.38037031822</v>
      </c>
      <c r="Z27" s="306">
        <f>IF($ND$27&lt;=Z$2,1,0)*'PC-PC_Restaurante'!$E19*$NB$27</f>
        <v>230281.38037031822</v>
      </c>
      <c r="AA27" s="306">
        <f>IF($ND$27&lt;=AA$2,1,0)*'PC-PC_Restaurante'!$E19*$NB$27</f>
        <v>230281.38037031822</v>
      </c>
      <c r="AB27" s="306">
        <f>IF($ND$27&lt;=AB$2,1,0)*'PC-PC_Restaurante'!$E19*$NB$27</f>
        <v>230281.38037031822</v>
      </c>
      <c r="AC27" s="306">
        <f>IF($ND$27&lt;=AC$2,1,0)*'PC-PC_Restaurante'!$E19*$NB$27</f>
        <v>230281.38037031822</v>
      </c>
      <c r="AD27" s="306">
        <f>IF($ND$27&lt;=AD$2,1,0)*'PC-PC_Restaurante'!$E19*$NB$27</f>
        <v>230281.38037031822</v>
      </c>
      <c r="AE27" s="306">
        <f>IF($ND$27&lt;=AE$2,1,0)*'PC-PC_Restaurante'!$E19*$NB$27</f>
        <v>230281.38037031822</v>
      </c>
      <c r="AF27" s="306">
        <f>IF($ND$27&lt;=AF$2,1,0)*'PC-PC_Restaurante'!$E19*$NB$27</f>
        <v>230281.38037031822</v>
      </c>
      <c r="AG27" s="306">
        <f>IF($ND$27&lt;=AG$2,1,0)*'PC-PC_Restaurante'!$E19*$NB$27</f>
        <v>230281.38037031822</v>
      </c>
      <c r="AH27" s="306">
        <f>IF($ND$27&lt;=AH$2,1,0)*'PC-PC_Restaurante'!$E19*$NB$27</f>
        <v>230281.38037031822</v>
      </c>
      <c r="AI27" s="306">
        <f>IF($ND$27&lt;=AI$2,1,0)*'PC-PC_Restaurante'!$E19*$NB$27</f>
        <v>230281.38037031822</v>
      </c>
      <c r="AJ27" s="306">
        <f>IF($ND$27&lt;=AJ$2,1,0)*'PC-PC_Restaurante'!$E19*$NB$27</f>
        <v>230281.38037031822</v>
      </c>
      <c r="AK27" s="306">
        <f>IF($ND$27&lt;=AK$2,1,0)*'PC-PC_Restaurante'!$E19*$NB$27</f>
        <v>230281.38037031822</v>
      </c>
      <c r="AL27" s="306">
        <f>IF($ND$27&lt;=AL$2,1,0)*'PC-PC_Restaurante'!$E19*$NB$27</f>
        <v>230281.38037031822</v>
      </c>
      <c r="AM27" s="306">
        <f>IF($ND$27&lt;=AM$2,1,0)*'PC-PC_Restaurante'!$E19*$NB$27</f>
        <v>230281.38037031822</v>
      </c>
      <c r="AN27" s="306">
        <f>IF($ND$27&lt;=AN$2,1,0)*'PC-PC_Restaurante'!$E19*$NB$27</f>
        <v>230281.38037031822</v>
      </c>
      <c r="AO27" s="306">
        <f>IF($ND$27&lt;=AO$2,1,0)*'PC-PC_Restaurante'!$E19*$NB$27</f>
        <v>230281.38037031822</v>
      </c>
      <c r="AP27" s="306">
        <f>IF($ND$27&lt;=AP$2,1,0)*'PC-PC_Restaurante'!$E19*$NB$27</f>
        <v>230281.38037031822</v>
      </c>
      <c r="AQ27" s="306">
        <f>IF($ND$27&lt;=AQ$2,1,0)*'PC-PC_Restaurante'!$E19*$NB$27</f>
        <v>230281.38037031822</v>
      </c>
      <c r="AR27" s="306">
        <f>IF($ND$27&lt;=AR$2,1,0)*'PC-PC_Restaurante'!$E19*$NB$27</f>
        <v>230281.38037031822</v>
      </c>
      <c r="AS27" s="306">
        <f>IF($ND$27&lt;=AS$2,1,0)*'PC-PC_Restaurante'!$E19*$NB$27</f>
        <v>230281.38037031822</v>
      </c>
      <c r="AT27" s="306">
        <f>IF($ND$27&lt;=AT$2,1,0)*'PC-PC_Restaurante'!$E19*$NB$27</f>
        <v>230281.38037031822</v>
      </c>
      <c r="AU27" s="306">
        <f>IF($ND$27&lt;=AU$2,1,0)*'PC-PC_Restaurante'!$E19*$NB$27</f>
        <v>230281.38037031822</v>
      </c>
      <c r="AV27" s="306">
        <f>IF($ND$27&lt;=AV$2,1,0)*'PC-PC_Restaurante'!$E19*$NB$27</f>
        <v>230281.38037031822</v>
      </c>
      <c r="AW27" s="306">
        <f>IF($ND$27&lt;=AW$2,1,0)*'PC-PC_Restaurante'!$E19*$NB$27</f>
        <v>230281.38037031822</v>
      </c>
      <c r="AX27" s="306">
        <f>IF($ND$27&lt;=AX$2,1,0)*'PC-PC_Restaurante'!$E19*$NB$27</f>
        <v>230281.38037031822</v>
      </c>
      <c r="AY27" s="306">
        <f>IF($ND$27&lt;=AY$2,1,0)*'PC-PC_Restaurante'!$E19*$NB$27</f>
        <v>230281.38037031822</v>
      </c>
      <c r="AZ27" s="306">
        <f>IF($ND$27&lt;=AZ$2,1,0)*'PC-PC_Restaurante'!$E19*$NB$27</f>
        <v>230281.38037031822</v>
      </c>
      <c r="BA27" s="306">
        <f>IF($ND$27&lt;=BA$2,1,0)*'PC-PC_Restaurante'!$E19*$NB$27</f>
        <v>230281.38037031822</v>
      </c>
      <c r="BB27" s="306">
        <f>IF($ND$27&lt;=BB$2,1,0)*'PC-PC_Restaurante'!$E19*$NB$27</f>
        <v>230281.38037031822</v>
      </c>
      <c r="BC27" s="306">
        <f>IF($ND$27&lt;=BC$2,1,0)*'PC-PC_Restaurante'!$E19*$NB$27</f>
        <v>230281.38037031822</v>
      </c>
      <c r="BD27" s="306">
        <f>IF($ND$27&lt;=BD$2,1,0)*'PC-PC_Restaurante'!$E19*$NB$27</f>
        <v>230281.38037031822</v>
      </c>
      <c r="BE27" s="306">
        <f>IF($ND$27&lt;=BE$2,1,0)*'PC-PC_Restaurante'!$E19*$NB$27</f>
        <v>230281.38037031822</v>
      </c>
      <c r="BF27" s="306">
        <f>IF($ND$27&lt;=BF$2,1,0)*'PC-PC_Restaurante'!$E19*$NB$27</f>
        <v>230281.38037031822</v>
      </c>
      <c r="BG27" s="306">
        <f>IF($ND$27&lt;=BG$2,1,0)*'PC-PC_Restaurante'!$E19*$NB$27</f>
        <v>230281.38037031822</v>
      </c>
      <c r="BH27" s="306">
        <f>IF($ND$27&lt;=BH$2,1,0)*'PC-PC_Restaurante'!$E19*$NB$27</f>
        <v>230281.38037031822</v>
      </c>
      <c r="BI27" s="306">
        <f>IF($ND$27&lt;=BI$2,1,0)*'PC-PC_Restaurante'!$E19*$NB$27</f>
        <v>230281.38037031822</v>
      </c>
      <c r="BJ27" s="306">
        <f>IF($ND$27&lt;=BJ$2,1,0)*'PC-PC_Restaurante'!$E19*$NB$27</f>
        <v>230281.38037031822</v>
      </c>
      <c r="BK27" s="306">
        <f>IF($ND$27&lt;=BK$2,1,0)*'PC-PC_Restaurante'!$E19*$NB$27</f>
        <v>230281.38037031822</v>
      </c>
      <c r="BL27" s="306">
        <f>IF($ND$27&lt;=BL$2,1,0)*'PC-PC_Restaurante'!$E19*$NB$27</f>
        <v>230281.38037031822</v>
      </c>
      <c r="BM27" s="306">
        <f>IF($ND$27&lt;=BM$2,1,0)*'PC-PC_Restaurante'!$E19*$NB$27</f>
        <v>230281.38037031822</v>
      </c>
      <c r="BN27" s="306">
        <f>IF($ND$27&lt;=BN$2,1,0)*'PC-PC_Restaurante'!$E19*$NB$27</f>
        <v>230281.38037031822</v>
      </c>
      <c r="BO27" s="306">
        <f>IF($ND$27&lt;=BO$2,1,0)*'PC-PC_Restaurante'!$E19*$NB$27</f>
        <v>230281.38037031822</v>
      </c>
      <c r="BP27" s="306">
        <f>IF($ND$27&lt;=BP$2,1,0)*'PC-PC_Restaurante'!$E19*$NB$27</f>
        <v>230281.38037031822</v>
      </c>
      <c r="BQ27" s="306">
        <f>IF($ND$27&lt;=BQ$2,1,0)*'PC-PC_Restaurante'!$E19*$NB$27</f>
        <v>230281.38037031822</v>
      </c>
      <c r="BR27" s="306">
        <f>IF($ND$27&lt;=BR$2,1,0)*'PC-PC_Restaurante'!$E19*$NB$27</f>
        <v>230281.38037031822</v>
      </c>
      <c r="BS27" s="306">
        <f>IF($ND$27&lt;=BS$2,1,0)*'PC-PC_Restaurante'!$E19*$NB$27</f>
        <v>230281.38037031822</v>
      </c>
      <c r="BT27" s="306">
        <f>IF($ND$27&lt;=BT$2,1,0)*'PC-PC_Restaurante'!$E19*$NB$27</f>
        <v>230281.38037031822</v>
      </c>
      <c r="BU27" s="306">
        <f>IF($ND$27&lt;=BU$2,1,0)*'PC-PC_Restaurante'!$E19*$NB$27</f>
        <v>230281.38037031822</v>
      </c>
      <c r="BV27" s="306">
        <f>IF($ND$27&lt;=BV$2,1,0)*'PC-PC_Restaurante'!$E19*$NB$27</f>
        <v>230281.38037031822</v>
      </c>
      <c r="BW27" s="306">
        <f>IF($ND$27&lt;=BW$2,1,0)*'PC-PC_Restaurante'!$E19*$NB$27</f>
        <v>230281.38037031822</v>
      </c>
      <c r="BX27" s="306">
        <f>IF($ND$27&lt;=BX$2,1,0)*'PC-PC_Restaurante'!$E19*$NB$27</f>
        <v>230281.38037031822</v>
      </c>
      <c r="BY27" s="306">
        <f>IF($ND$27&lt;=BY$2,1,0)*'PC-PC_Restaurante'!$E19*$NB$27</f>
        <v>230281.38037031822</v>
      </c>
      <c r="BZ27" s="306">
        <f>IF($ND$27&lt;=BZ$2,1,0)*'PC-PC_Restaurante'!$E19*$NB$27</f>
        <v>230281.38037031822</v>
      </c>
      <c r="CA27" s="306">
        <f>IF($ND$27&lt;=CA$2,1,0)*'PC-PC_Restaurante'!$E19*$NB$27</f>
        <v>230281.38037031822</v>
      </c>
      <c r="CB27" s="306">
        <f>IF($ND$27&lt;=CB$2,1,0)*'PC-PC_Restaurante'!$E19*$NB$27</f>
        <v>230281.38037031822</v>
      </c>
      <c r="CC27" s="306">
        <f>IF($ND$27&lt;=CC$2,1,0)*'PC-PC_Restaurante'!$E19*$NB$27</f>
        <v>230281.38037031822</v>
      </c>
      <c r="CD27" s="306">
        <f>IF($ND$27&lt;=CD$2,1,0)*'PC-PC_Restaurante'!$E19*$NB$27</f>
        <v>230281.38037031822</v>
      </c>
      <c r="CE27" s="306">
        <f>IF($ND$27&lt;=CE$2,1,0)*'PC-PC_Restaurante'!$E19*$NB$27</f>
        <v>230281.38037031822</v>
      </c>
      <c r="CF27" s="306">
        <f>IF($ND$27&lt;=CF$2,1,0)*'PC-PC_Restaurante'!$E19*$NB$27</f>
        <v>230281.38037031822</v>
      </c>
      <c r="CG27" s="306">
        <f>IF($ND$27&lt;=CG$2,1,0)*'PC-PC_Restaurante'!$E19*$NB$27</f>
        <v>230281.38037031822</v>
      </c>
      <c r="CH27" s="306">
        <f>IF($ND$27&lt;=CH$2,1,0)*'PC-PC_Restaurante'!$E19*$NB$27</f>
        <v>230281.38037031822</v>
      </c>
      <c r="CI27" s="306">
        <f>IF($ND$27&lt;=CI$2,1,0)*'PC-PC_Restaurante'!$E19*$NB$27</f>
        <v>230281.38037031822</v>
      </c>
      <c r="CJ27" s="306">
        <f>IF($ND$27&lt;=CJ$2,1,0)*'PC-PC_Restaurante'!$E19*$NB$27</f>
        <v>230281.38037031822</v>
      </c>
      <c r="CK27" s="306">
        <f>IF($ND$27&lt;=CK$2,1,0)*'PC-PC_Restaurante'!$E19*$NB$27</f>
        <v>230281.38037031822</v>
      </c>
      <c r="CL27" s="306">
        <f>IF($ND$27&lt;=CL$2,1,0)*'PC-PC_Restaurante'!$E19*$NB$27</f>
        <v>230281.38037031822</v>
      </c>
      <c r="CM27" s="306">
        <f>IF($ND$27&lt;=CM$2,1,0)*'PC-PC_Restaurante'!$E19*$NB$27</f>
        <v>230281.38037031822</v>
      </c>
      <c r="CN27" s="306">
        <f>IF($ND$27&lt;=CN$2,1,0)*'PC-PC_Restaurante'!$E19*$NB$27</f>
        <v>230281.38037031822</v>
      </c>
      <c r="CO27" s="306">
        <f>IF($ND$27&lt;=CO$2,1,0)*'PC-PC_Restaurante'!$E19*$NB$27</f>
        <v>230281.38037031822</v>
      </c>
      <c r="CP27" s="306">
        <f>IF($ND$27&lt;=CP$2,1,0)*'PC-PC_Restaurante'!$E19*$NB$27</f>
        <v>230281.38037031822</v>
      </c>
      <c r="CQ27" s="306">
        <f>IF($ND$27&lt;=CQ$2,1,0)*'PC-PC_Restaurante'!$E19*$NB$27</f>
        <v>230281.38037031822</v>
      </c>
      <c r="CR27" s="306">
        <f>IF($ND$27&lt;=CR$2,1,0)*'PC-PC_Restaurante'!$E19*$NB$27</f>
        <v>230281.38037031822</v>
      </c>
      <c r="CS27" s="306">
        <f>IF($ND$27&lt;=CS$2,1,0)*'PC-PC_Restaurante'!$E19*$NB$27</f>
        <v>230281.38037031822</v>
      </c>
      <c r="CT27" s="306">
        <f>IF($ND$27&lt;=CT$2,1,0)*'PC-PC_Restaurante'!$E19*$NB$27</f>
        <v>230281.38037031822</v>
      </c>
      <c r="CU27" s="306">
        <f>IF($ND$27&lt;=CU$2,1,0)*'PC-PC_Restaurante'!$E19*$NB$27</f>
        <v>230281.38037031822</v>
      </c>
      <c r="CV27" s="306">
        <f>IF($ND$27&lt;=CV$2,1,0)*'PC-PC_Restaurante'!$E19*$NB$27</f>
        <v>230281.38037031822</v>
      </c>
      <c r="CW27" s="306">
        <f>IF($ND$27&lt;=CW$2,1,0)*'PC-PC_Restaurante'!$E19*$NB$27</f>
        <v>230281.38037031822</v>
      </c>
      <c r="CX27" s="306">
        <f>IF($ND$27&lt;=CX$2,1,0)*'PC-PC_Restaurante'!$E19*$NB$27</f>
        <v>230281.38037031822</v>
      </c>
      <c r="CY27" s="306">
        <f>IF($ND$27&lt;=CY$2,1,0)*'PC-PC_Restaurante'!$E19*$NB$27</f>
        <v>230281.38037031822</v>
      </c>
      <c r="CZ27" s="306">
        <f>IF($ND$27&lt;=CZ$2,1,0)*'PC-PC_Restaurante'!$E19*$NB$27</f>
        <v>230281.38037031822</v>
      </c>
      <c r="DA27" s="306">
        <f>IF($ND$27&lt;=DA$2,1,0)*'PC-PC_Restaurante'!$E19*$NB$27</f>
        <v>230281.38037031822</v>
      </c>
      <c r="DB27" s="306">
        <f>IF($ND$27&lt;=DB$2,1,0)*'PC-PC_Restaurante'!$E19*$NB$27</f>
        <v>230281.38037031822</v>
      </c>
      <c r="DC27" s="306">
        <f>IF($ND$27&lt;=DC$2,1,0)*'PC-PC_Restaurante'!$E19*$NB$27</f>
        <v>230281.38037031822</v>
      </c>
      <c r="DD27" s="306">
        <f>IF($ND$27&lt;=DD$2,1,0)*'PC-PC_Restaurante'!$E19*$NB$27</f>
        <v>230281.38037031822</v>
      </c>
      <c r="DE27" s="306">
        <f>IF($ND$27&lt;=DE$2,1,0)*'PC-PC_Restaurante'!$E19*$NB$27</f>
        <v>230281.38037031822</v>
      </c>
      <c r="DF27" s="306">
        <f>IF($ND$27&lt;=DF$2,1,0)*'PC-PC_Restaurante'!$E19*$NB$27</f>
        <v>230281.38037031822</v>
      </c>
      <c r="DG27" s="306">
        <f>IF($ND$27&lt;=DG$2,1,0)*'PC-PC_Restaurante'!$E19*$NB$27</f>
        <v>230281.38037031822</v>
      </c>
      <c r="DH27" s="306">
        <f>IF($ND$27&lt;=DH$2,1,0)*'PC-PC_Restaurante'!$E19*$NB$27</f>
        <v>230281.38037031822</v>
      </c>
      <c r="DI27" s="306">
        <f>IF($ND$27&lt;=DI$2,1,0)*'PC-PC_Restaurante'!$E19*$NB$27</f>
        <v>230281.38037031822</v>
      </c>
      <c r="DJ27" s="306">
        <f>IF($ND$27&lt;=DJ$2,1,0)*'PC-PC_Restaurante'!$E19*$NB$27</f>
        <v>230281.38037031822</v>
      </c>
      <c r="DK27" s="306">
        <f>IF($ND$27&lt;=DK$2,1,0)*'PC-PC_Restaurante'!$E19*$NB$27</f>
        <v>230281.38037031822</v>
      </c>
      <c r="DL27" s="306">
        <f>IF($ND$27&lt;=DL$2,1,0)*'PC-PC_Restaurante'!$E19*$NB$27</f>
        <v>230281.38037031822</v>
      </c>
      <c r="DM27" s="306">
        <f>IF($ND$27&lt;=DM$2,1,0)*'PC-PC_Restaurante'!$E19*$NB$27</f>
        <v>230281.38037031822</v>
      </c>
      <c r="DN27" s="306">
        <f>IF($ND$27&lt;=DN$2,1,0)*'PC-PC_Restaurante'!$E19*$NB$27</f>
        <v>230281.38037031822</v>
      </c>
      <c r="DO27" s="306">
        <f>IF($ND$27&lt;=DO$2,1,0)*'PC-PC_Restaurante'!$E19*$NB$27</f>
        <v>230281.38037031822</v>
      </c>
      <c r="DP27" s="306">
        <f>IF($ND$27&lt;=DP$2,1,0)*'PC-PC_Restaurante'!$E19*$NB$27</f>
        <v>230281.38037031822</v>
      </c>
      <c r="DQ27" s="306">
        <f>IF($ND$27&lt;=DQ$2,1,0)*'PC-PC_Restaurante'!$E19*$NB$27</f>
        <v>230281.38037031822</v>
      </c>
      <c r="DR27" s="306">
        <f>IF($ND$27&lt;=DR$2,1,0)*'PC-PC_Restaurante'!$E19*$NB$27</f>
        <v>230281.38037031822</v>
      </c>
      <c r="DS27" s="306">
        <f>IF($ND$27&lt;=DS$2,1,0)*'PC-PC_Restaurante'!$E19*$NB$27</f>
        <v>230281.38037031822</v>
      </c>
      <c r="DT27" s="306">
        <f>IF($ND$27&lt;=DT$2,1,0)*'PC-PC_Restaurante'!$E19*$NB$27</f>
        <v>230281.38037031822</v>
      </c>
      <c r="DU27" s="306">
        <f>IF($ND$27&lt;=DU$2,1,0)*'PC-PC_Restaurante'!$E19*$NB$27</f>
        <v>230281.38037031822</v>
      </c>
      <c r="DV27" s="306">
        <f>IF($ND$27&lt;=DV$2,1,0)*'PC-PC_Restaurante'!$E19*$NB$27</f>
        <v>230281.38037031822</v>
      </c>
      <c r="DW27" s="306">
        <f>IF($ND$27&lt;=DW$2,1,0)*'PC-PC_Restaurante'!$E19*$NB$27</f>
        <v>230281.38037031822</v>
      </c>
      <c r="DX27" s="306">
        <f>IF($ND$27&lt;=DX$2,1,0)*'PC-PC_Restaurante'!$E19*$NB$27</f>
        <v>230281.38037031822</v>
      </c>
      <c r="DY27" s="306">
        <f>IF($ND$27&lt;=DY$2,1,0)*'PC-PC_Restaurante'!$E19*$NB$27</f>
        <v>230281.38037031822</v>
      </c>
      <c r="DZ27" s="306">
        <f>IF($ND$27&lt;=DZ$2,1,0)*'PC-PC_Restaurante'!$E19*$NB$27</f>
        <v>230281.38037031822</v>
      </c>
      <c r="EA27" s="306">
        <f>IF($ND$27&lt;=EA$2,1,0)*'PC-PC_Restaurante'!$E19*$NB$27</f>
        <v>230281.38037031822</v>
      </c>
      <c r="EB27" s="306">
        <f>IF($ND$27&lt;=EB$2,1,0)*'PC-PC_Restaurante'!$E19*$NB$27</f>
        <v>230281.38037031822</v>
      </c>
      <c r="EC27" s="306">
        <f>IF($ND$27&lt;=EC$2,1,0)*'PC-PC_Restaurante'!$E19*$NB$27</f>
        <v>230281.38037031822</v>
      </c>
      <c r="ED27" s="306">
        <f>IF($ND$27&lt;=ED$2,1,0)*'PC-PC_Restaurante'!$E19*$NB$27</f>
        <v>230281.38037031822</v>
      </c>
      <c r="EE27" s="306">
        <f>IF($ND$27&lt;=EE$2,1,0)*'PC-PC_Restaurante'!$E19*$NB$27</f>
        <v>230281.38037031822</v>
      </c>
      <c r="EF27" s="306">
        <f>IF($ND$27&lt;=EF$2,1,0)*'PC-PC_Restaurante'!$E19*$NB$27</f>
        <v>230281.38037031822</v>
      </c>
      <c r="EG27" s="306">
        <f>IF($ND$27&lt;=EG$2,1,0)*'PC-PC_Restaurante'!$E19*$NB$27</f>
        <v>230281.38037031822</v>
      </c>
      <c r="EH27" s="306">
        <f>IF($ND$27&lt;=EH$2,1,0)*'PC-PC_Restaurante'!$E19*$NB$27</f>
        <v>230281.38037031822</v>
      </c>
      <c r="EI27" s="306">
        <f>IF($ND$27&lt;=EI$2,1,0)*'PC-PC_Restaurante'!$E19*$NB$27</f>
        <v>230281.38037031822</v>
      </c>
      <c r="EJ27" s="306">
        <f>IF($ND$27&lt;=EJ$2,1,0)*'PC-PC_Restaurante'!$E19*$NB$27</f>
        <v>230281.38037031822</v>
      </c>
      <c r="EK27" s="306">
        <f>IF($ND$27&lt;=EK$2,1,0)*'PC-PC_Restaurante'!$E19*$NB$27</f>
        <v>230281.38037031822</v>
      </c>
      <c r="EL27" s="306">
        <f>IF($ND$27&lt;=EL$2,1,0)*'PC-PC_Restaurante'!$E19*$NB$27</f>
        <v>230281.38037031822</v>
      </c>
      <c r="EM27" s="306">
        <f>IF($ND$27&lt;=EM$2,1,0)*'PC-PC_Restaurante'!$E19*$NB$27</f>
        <v>230281.38037031822</v>
      </c>
      <c r="EN27" s="306">
        <f>IF($ND$27&lt;=EN$2,1,0)*'PC-PC_Restaurante'!$E19*$NB$27</f>
        <v>230281.38037031822</v>
      </c>
      <c r="EO27" s="306">
        <f>IF($ND$27&lt;=EO$2,1,0)*'PC-PC_Restaurante'!$E19*$NB$27</f>
        <v>230281.38037031822</v>
      </c>
      <c r="EP27" s="306">
        <f>IF($ND$27&lt;=EP$2,1,0)*'PC-PC_Restaurante'!$E19*$NB$27</f>
        <v>230281.38037031822</v>
      </c>
      <c r="EQ27" s="306">
        <f>IF($ND$27&lt;=EQ$2,1,0)*'PC-PC_Restaurante'!$E19*$NB$27</f>
        <v>230281.38037031822</v>
      </c>
      <c r="ER27" s="306">
        <f>IF($ND$27&lt;=ER$2,1,0)*'PC-PC_Restaurante'!$E19*$NB$27</f>
        <v>230281.38037031822</v>
      </c>
      <c r="ES27" s="306">
        <f>IF($ND$27&lt;=ES$2,1,0)*'PC-PC_Restaurante'!$E19*$NB$27</f>
        <v>230281.38037031822</v>
      </c>
      <c r="ET27" s="306">
        <f>IF($ND$27&lt;=ET$2,1,0)*'PC-PC_Restaurante'!$E19*$NB$27</f>
        <v>230281.38037031822</v>
      </c>
      <c r="EU27" s="306">
        <f>IF($ND$27&lt;=EU$2,1,0)*'PC-PC_Restaurante'!$E19*$NB$27</f>
        <v>230281.38037031822</v>
      </c>
      <c r="EV27" s="306">
        <f>IF($ND$27&lt;=EV$2,1,0)*'PC-PC_Restaurante'!$E19*$NB$27</f>
        <v>230281.38037031822</v>
      </c>
      <c r="EW27" s="306">
        <f>IF($ND$27&lt;=EW$2,1,0)*'PC-PC_Restaurante'!$E19*$NB$27</f>
        <v>230281.38037031822</v>
      </c>
      <c r="EX27" s="306">
        <f>IF($ND$27&lt;=EX$2,1,0)*'PC-PC_Restaurante'!$E19*$NB$27</f>
        <v>230281.38037031822</v>
      </c>
      <c r="EY27" s="306">
        <f>IF($ND$27&lt;=EY$2,1,0)*'PC-PC_Restaurante'!$E19*$NB$27</f>
        <v>230281.38037031822</v>
      </c>
      <c r="EZ27" s="306">
        <f>IF($ND$27&lt;=EZ$2,1,0)*'PC-PC_Restaurante'!$E19*$NB$27</f>
        <v>230281.38037031822</v>
      </c>
      <c r="FA27" s="306">
        <f>IF($ND$27&lt;=FA$2,1,0)*'PC-PC_Restaurante'!$E19*$NB$27</f>
        <v>230281.38037031822</v>
      </c>
      <c r="FB27" s="306">
        <f>IF($ND$27&lt;=FB$2,1,0)*'PC-PC_Restaurante'!$E19*$NB$27</f>
        <v>230281.38037031822</v>
      </c>
      <c r="FC27" s="306">
        <f>IF($ND$27&lt;=FC$2,1,0)*'PC-PC_Restaurante'!$E19*$NB$27</f>
        <v>230281.38037031822</v>
      </c>
      <c r="FD27" s="306">
        <f>IF($ND$27&lt;=FD$2,1,0)*'PC-PC_Restaurante'!$E19*$NB$27</f>
        <v>230281.38037031822</v>
      </c>
      <c r="FE27" s="306">
        <f>IF($ND$27&lt;=FE$2,1,0)*'PC-PC_Restaurante'!$E19*$NB$27</f>
        <v>230281.38037031822</v>
      </c>
      <c r="FF27" s="306">
        <f>IF($ND$27&lt;=FF$2,1,0)*'PC-PC_Restaurante'!$E19*$NB$27</f>
        <v>230281.38037031822</v>
      </c>
      <c r="FG27" s="306">
        <f>IF($ND$27&lt;=FG$2,1,0)*'PC-PC_Restaurante'!$E19*$NB$27</f>
        <v>230281.38037031822</v>
      </c>
      <c r="FH27" s="306">
        <f>IF($ND$27&lt;=FH$2,1,0)*'PC-PC_Restaurante'!$E19*$NB$27</f>
        <v>230281.38037031822</v>
      </c>
      <c r="FI27" s="306">
        <f>IF($ND$27&lt;=FI$2,1,0)*'PC-PC_Restaurante'!$E19*$NB$27</f>
        <v>230281.38037031822</v>
      </c>
      <c r="FJ27" s="306">
        <f>IF($ND$27&lt;=FJ$2,1,0)*'PC-PC_Restaurante'!$E19*$NB$27</f>
        <v>230281.38037031822</v>
      </c>
      <c r="FK27" s="306">
        <f>IF($ND$27&lt;=FK$2,1,0)*'PC-PC_Restaurante'!$E19*$NB$27</f>
        <v>230281.38037031822</v>
      </c>
      <c r="FL27" s="306">
        <f>IF($ND$27&lt;=FL$2,1,0)*'PC-PC_Restaurante'!$E19*$NB$27</f>
        <v>230281.38037031822</v>
      </c>
      <c r="FM27" s="306">
        <f>IF($ND$27&lt;=FM$2,1,0)*'PC-PC_Restaurante'!$E19*$NB$27</f>
        <v>230281.38037031822</v>
      </c>
      <c r="FN27" s="306">
        <f>IF($ND$27&lt;=FN$2,1,0)*'PC-PC_Restaurante'!$E19*$NB$27</f>
        <v>230281.38037031822</v>
      </c>
      <c r="FO27" s="306">
        <f>IF($ND$27&lt;=FO$2,1,0)*'PC-PC_Restaurante'!$E19*$NB$27</f>
        <v>230281.38037031822</v>
      </c>
      <c r="FP27" s="306">
        <f>IF($ND$27&lt;=FP$2,1,0)*'PC-PC_Restaurante'!$E19*$NB$27</f>
        <v>230281.38037031822</v>
      </c>
      <c r="FQ27" s="306">
        <f>IF($ND$27&lt;=FQ$2,1,0)*'PC-PC_Restaurante'!$E19*$NB$27</f>
        <v>230281.38037031822</v>
      </c>
      <c r="FR27" s="306">
        <f>IF($ND$27&lt;=FR$2,1,0)*'PC-PC_Restaurante'!$E19*$NB$27</f>
        <v>230281.38037031822</v>
      </c>
      <c r="FS27" s="306">
        <f>IF($ND$27&lt;=FS$2,1,0)*'PC-PC_Restaurante'!$E19*$NB$27</f>
        <v>230281.38037031822</v>
      </c>
      <c r="FT27" s="306">
        <f>IF($ND$27&lt;=FT$2,1,0)*'PC-PC_Restaurante'!$E19*$NB$27</f>
        <v>230281.38037031822</v>
      </c>
      <c r="FU27" s="306">
        <f>IF($ND$27&lt;=FU$2,1,0)*'PC-PC_Restaurante'!$E19*$NB$27</f>
        <v>230281.38037031822</v>
      </c>
      <c r="FV27" s="306">
        <f>IF($ND$27&lt;=FV$2,1,0)*'PC-PC_Restaurante'!$E19*$NB$27</f>
        <v>230281.38037031822</v>
      </c>
      <c r="FW27" s="306">
        <f>IF($ND$27&lt;=FW$2,1,0)*'PC-PC_Restaurante'!$E19*$NB$27</f>
        <v>230281.38037031822</v>
      </c>
      <c r="FX27" s="306">
        <f>IF($ND$27&lt;=FX$2,1,0)*'PC-PC_Restaurante'!$E19*$NB$27</f>
        <v>230281.38037031822</v>
      </c>
      <c r="FY27" s="306">
        <f>IF($ND$27&lt;=FY$2,1,0)*'PC-PC_Restaurante'!$E19*$NB$27</f>
        <v>230281.38037031822</v>
      </c>
      <c r="FZ27" s="306">
        <f>IF($ND$27&lt;=FZ$2,1,0)*'PC-PC_Restaurante'!$E19*$NB$27</f>
        <v>230281.38037031822</v>
      </c>
      <c r="GA27" s="306">
        <f>IF($ND$27&lt;=GA$2,1,0)*'PC-PC_Restaurante'!$E19*$NB$27</f>
        <v>230281.38037031822</v>
      </c>
      <c r="GB27" s="306">
        <f>IF($ND$27&lt;=GB$2,1,0)*'PC-PC_Restaurante'!$E19*$NB$27</f>
        <v>230281.38037031822</v>
      </c>
      <c r="GC27" s="306">
        <f>IF($ND$27&lt;=GC$2,1,0)*'PC-PC_Restaurante'!$E19*$NB$27</f>
        <v>230281.38037031822</v>
      </c>
      <c r="GD27" s="306">
        <f>IF($ND$27&lt;=GD$2,1,0)*'PC-PC_Restaurante'!$E19*$NB$27</f>
        <v>230281.38037031822</v>
      </c>
      <c r="GE27" s="306">
        <f>IF($ND$27&lt;=GE$2,1,0)*'PC-PC_Restaurante'!$E19*$NB$27</f>
        <v>230281.38037031822</v>
      </c>
      <c r="GF27" s="306">
        <f>IF($ND$27&lt;=GF$2,1,0)*'PC-PC_Restaurante'!$E19*$NB$27</f>
        <v>230281.38037031822</v>
      </c>
      <c r="GG27" s="306">
        <f>IF($ND$27&lt;=GG$2,1,0)*'PC-PC_Restaurante'!$E19*$NB$27</f>
        <v>230281.38037031822</v>
      </c>
      <c r="GH27" s="306">
        <f>IF($ND$27&lt;=GH$2,1,0)*'PC-PC_Restaurante'!$E19*$NB$27</f>
        <v>230281.38037031822</v>
      </c>
      <c r="GI27" s="306">
        <f>IF($ND$27&lt;=GI$2,1,0)*'PC-PC_Restaurante'!$E19*$NB$27</f>
        <v>230281.38037031822</v>
      </c>
      <c r="GJ27" s="306">
        <f>IF($ND$27&lt;=GJ$2,1,0)*'PC-PC_Restaurante'!$E19*$NB$27</f>
        <v>230281.38037031822</v>
      </c>
      <c r="GK27" s="306">
        <f>IF($ND$27&lt;=GK$2,1,0)*'PC-PC_Restaurante'!$E19*$NB$27</f>
        <v>230281.38037031822</v>
      </c>
      <c r="GL27" s="306">
        <f>IF($ND$27&lt;=GL$2,1,0)*'PC-PC_Restaurante'!$E19*$NB$27</f>
        <v>230281.38037031822</v>
      </c>
      <c r="GM27" s="306">
        <f>IF($ND$27&lt;=GM$2,1,0)*'PC-PC_Restaurante'!$E19*$NB$27</f>
        <v>230281.38037031822</v>
      </c>
      <c r="GN27" s="306">
        <f>IF($ND$27&lt;=GN$2,1,0)*'PC-PC_Restaurante'!$E19*$NB$27</f>
        <v>230281.38037031822</v>
      </c>
      <c r="GO27" s="306">
        <f>IF($ND$27&lt;=GO$2,1,0)*'PC-PC_Restaurante'!$E19*$NB$27</f>
        <v>230281.38037031822</v>
      </c>
      <c r="GP27" s="306">
        <f>IF($ND$27&lt;=GP$2,1,0)*'PC-PC_Restaurante'!$E19*$NB$27</f>
        <v>230281.38037031822</v>
      </c>
      <c r="GQ27" s="306">
        <f>IF($ND$27&lt;=GQ$2,1,0)*'PC-PC_Restaurante'!$E19*$NB$27</f>
        <v>230281.38037031822</v>
      </c>
      <c r="GR27" s="306">
        <f>IF($ND$27&lt;=GR$2,1,0)*'PC-PC_Restaurante'!$E19*$NB$27</f>
        <v>230281.38037031822</v>
      </c>
      <c r="GS27" s="306">
        <f>IF($ND$27&lt;=GS$2,1,0)*'PC-PC_Restaurante'!$E19*$NB$27</f>
        <v>230281.38037031822</v>
      </c>
      <c r="GT27" s="306">
        <f>IF($ND$27&lt;=GT$2,1,0)*'PC-PC_Restaurante'!$E19*$NB$27</f>
        <v>230281.38037031822</v>
      </c>
      <c r="GU27" s="306">
        <f>IF($ND$27&lt;=GU$2,1,0)*'PC-PC_Restaurante'!$E19*$NB$27</f>
        <v>230281.38037031822</v>
      </c>
      <c r="GV27" s="306">
        <f>IF($ND$27&lt;=GV$2,1,0)*'PC-PC_Restaurante'!$E19*$NB$27</f>
        <v>230281.38037031822</v>
      </c>
      <c r="GW27" s="306">
        <f>IF($ND$27&lt;=GW$2,1,0)*'PC-PC_Restaurante'!$E19*$NB$27</f>
        <v>230281.38037031822</v>
      </c>
      <c r="GX27" s="306">
        <f>IF($ND$27&lt;=GX$2,1,0)*'PC-PC_Restaurante'!$E19*$NB$27</f>
        <v>230281.38037031822</v>
      </c>
      <c r="GY27" s="306">
        <f>IF($ND$27&lt;=GY$2,1,0)*'PC-PC_Restaurante'!$E19*$NB$27</f>
        <v>230281.38037031822</v>
      </c>
      <c r="GZ27" s="306">
        <f>IF($ND$27&lt;=GZ$2,1,0)*'PC-PC_Restaurante'!$E19*$NB$27</f>
        <v>230281.38037031822</v>
      </c>
      <c r="HA27" s="306">
        <f>IF($ND$27&lt;=HA$2,1,0)*'PC-PC_Restaurante'!$E19*$NB$27</f>
        <v>230281.38037031822</v>
      </c>
      <c r="HB27" s="306">
        <f>IF($ND$27&lt;=HB$2,1,0)*'PC-PC_Restaurante'!$E19*$NB$27</f>
        <v>230281.38037031822</v>
      </c>
      <c r="HC27" s="306">
        <f>IF($ND$27&lt;=HC$2,1,0)*'PC-PC_Restaurante'!$E19*$NB$27</f>
        <v>230281.38037031822</v>
      </c>
      <c r="HD27" s="306">
        <f>IF($ND$27&lt;=HD$2,1,0)*'PC-PC_Restaurante'!$E19*$NB$27</f>
        <v>230281.38037031822</v>
      </c>
      <c r="HE27" s="306">
        <f>IF($ND$27&lt;=HE$2,1,0)*'PC-PC_Restaurante'!$E19*$NB$27</f>
        <v>230281.38037031822</v>
      </c>
      <c r="HF27" s="306">
        <f>IF($ND$27&lt;=HF$2,1,0)*'PC-PC_Restaurante'!$E19*$NB$27</f>
        <v>230281.38037031822</v>
      </c>
      <c r="HG27" s="306">
        <f>IF($ND$27&lt;=HG$2,1,0)*'PC-PC_Restaurante'!$E19*$NB$27</f>
        <v>230281.38037031822</v>
      </c>
      <c r="HH27" s="306">
        <f>IF($ND$27&lt;=HH$2,1,0)*'PC-PC_Restaurante'!$E19*$NB$27</f>
        <v>230281.38037031822</v>
      </c>
      <c r="HI27" s="306">
        <f>IF($ND$27&lt;=HI$2,1,0)*'PC-PC_Restaurante'!$E19*$NB$27</f>
        <v>230281.38037031822</v>
      </c>
      <c r="HJ27" s="306">
        <f>IF($ND$27&lt;=HJ$2,1,0)*'PC-PC_Restaurante'!$E19*$NB$27</f>
        <v>230281.38037031822</v>
      </c>
      <c r="HK27" s="306">
        <f>IF($ND$27&lt;=HK$2,1,0)*'PC-PC_Restaurante'!$E19*$NB$27</f>
        <v>230281.38037031822</v>
      </c>
      <c r="HL27" s="306">
        <f>IF($ND$27&lt;=HL$2,1,0)*'PC-PC_Restaurante'!$E19*$NB$27</f>
        <v>230281.38037031822</v>
      </c>
      <c r="HM27" s="306">
        <f>IF($ND$27&lt;=HM$2,1,0)*'PC-PC_Restaurante'!$E19*$NB$27</f>
        <v>230281.38037031822</v>
      </c>
      <c r="HN27" s="306">
        <f>IF($ND$27&lt;=HN$2,1,0)*'PC-PC_Restaurante'!$E19*$NB$27</f>
        <v>230281.38037031822</v>
      </c>
      <c r="HO27" s="306">
        <f>IF($ND$27&lt;=HO$2,1,0)*'PC-PC_Restaurante'!$E19*$NB$27</f>
        <v>230281.38037031822</v>
      </c>
      <c r="HP27" s="306">
        <f>IF($ND$27&lt;=HP$2,1,0)*'PC-PC_Restaurante'!$E19*$NB$27</f>
        <v>230281.38037031822</v>
      </c>
      <c r="HQ27" s="306">
        <f>IF($ND$27&lt;=HQ$2,1,0)*'PC-PC_Restaurante'!$E19*$NB$27</f>
        <v>230281.38037031822</v>
      </c>
      <c r="HR27" s="306">
        <f>IF($ND$27&lt;=HR$2,1,0)*'PC-PC_Restaurante'!$E19*$NB$27</f>
        <v>230281.38037031822</v>
      </c>
      <c r="HS27" s="306">
        <f>IF($ND$27&lt;=HS$2,1,0)*'PC-PC_Restaurante'!$E19*$NB$27</f>
        <v>230281.38037031822</v>
      </c>
      <c r="HT27" s="306">
        <f>IF($ND$27&lt;=HT$2,1,0)*'PC-PC_Restaurante'!$E19*$NB$27</f>
        <v>230281.38037031822</v>
      </c>
      <c r="HU27" s="306">
        <f>IF($ND$27&lt;=HU$2,1,0)*'PC-PC_Restaurante'!$E19*$NB$27</f>
        <v>230281.38037031822</v>
      </c>
      <c r="HV27" s="306">
        <f>IF($ND$27&lt;=HV$2,1,0)*'PC-PC_Restaurante'!$E19*$NB$27</f>
        <v>230281.38037031822</v>
      </c>
      <c r="HW27" s="306">
        <f>IF($ND$27&lt;=HW$2,1,0)*'PC-PC_Restaurante'!$E19*$NB$27</f>
        <v>230281.38037031822</v>
      </c>
      <c r="HX27" s="306">
        <f>IF($ND$27&lt;=HX$2,1,0)*'PC-PC_Restaurante'!$E19*$NB$27</f>
        <v>230281.38037031822</v>
      </c>
      <c r="HY27" s="306">
        <f>IF($ND$27&lt;=HY$2,1,0)*'PC-PC_Restaurante'!$E19*$NB$27</f>
        <v>230281.38037031822</v>
      </c>
      <c r="HZ27" s="306">
        <f>IF($ND$27&lt;=HZ$2,1,0)*'PC-PC_Restaurante'!$E19*$NB$27</f>
        <v>230281.38037031822</v>
      </c>
      <c r="IA27" s="306">
        <f>IF($ND$27&lt;=IA$2,1,0)*'PC-PC_Restaurante'!$E19*$NB$27</f>
        <v>230281.38037031822</v>
      </c>
      <c r="IB27" s="306">
        <f>IF($ND$27&lt;=IB$2,1,0)*'PC-PC_Restaurante'!$E19*$NB$27</f>
        <v>230281.38037031822</v>
      </c>
      <c r="IC27" s="306">
        <f>IF($ND$27&lt;=IC$2,1,0)*'PC-PC_Restaurante'!$E19*$NB$27</f>
        <v>230281.38037031822</v>
      </c>
      <c r="ID27" s="306">
        <f>IF($ND$27&lt;=ID$2,1,0)*'PC-PC_Restaurante'!$E19*$NB$27</f>
        <v>230281.38037031822</v>
      </c>
      <c r="IE27" s="306">
        <f>IF($ND$27&lt;=IE$2,1,0)*'PC-PC_Restaurante'!$E19*$NB$27</f>
        <v>230281.38037031822</v>
      </c>
      <c r="IF27" s="306">
        <f>IF($ND$27&lt;=IF$2,1,0)*'PC-PC_Restaurante'!$E19*$NB$27</f>
        <v>230281.38037031822</v>
      </c>
      <c r="IG27" s="306">
        <f>IF($ND$27&lt;=IG$2,1,0)*'PC-PC_Restaurante'!$E19*$NB$27</f>
        <v>230281.38037031822</v>
      </c>
      <c r="IH27" s="306">
        <f>IF($ND$27&lt;=IH$2,1,0)*'PC-PC_Restaurante'!$E19*$NB$27</f>
        <v>230281.38037031822</v>
      </c>
      <c r="II27" s="306">
        <f>IF($ND$27&lt;=II$2,1,0)*'PC-PC_Restaurante'!$E19*$NB$27</f>
        <v>230281.38037031822</v>
      </c>
      <c r="IJ27" s="306">
        <f>IF($ND$27&lt;=IJ$2,1,0)*'PC-PC_Restaurante'!$E19*$NB$27</f>
        <v>230281.38037031822</v>
      </c>
      <c r="IK27" s="306">
        <f>IF($ND$27&lt;=IK$2,1,0)*'PC-PC_Restaurante'!$E19*$NB$27</f>
        <v>230281.38037031822</v>
      </c>
      <c r="IL27" s="306">
        <f>IF($ND$27&lt;=IL$2,1,0)*'PC-PC_Restaurante'!$E19*$NB$27</f>
        <v>230281.38037031822</v>
      </c>
      <c r="IM27" s="306">
        <f>IF($ND$27&lt;=IM$2,1,0)*'PC-PC_Restaurante'!$E19*$NB$27</f>
        <v>230281.38037031822</v>
      </c>
      <c r="IN27" s="306">
        <f>IF($ND$27&lt;=IN$2,1,0)*'PC-PC_Restaurante'!$E19*$NB$27</f>
        <v>230281.38037031822</v>
      </c>
      <c r="IO27" s="306">
        <f>IF($ND$27&lt;=IO$2,1,0)*'PC-PC_Restaurante'!$E19*$NB$27</f>
        <v>230281.38037031822</v>
      </c>
      <c r="IP27" s="306">
        <f>IF($ND$27&lt;=IP$2,1,0)*'PC-PC_Restaurante'!$E19*$NB$27</f>
        <v>230281.38037031822</v>
      </c>
      <c r="IQ27" s="306">
        <f>IF($ND$27&lt;=IQ$2,1,0)*'PC-PC_Restaurante'!$E19*$NB$27</f>
        <v>230281.38037031822</v>
      </c>
      <c r="IR27" s="306">
        <f>IF($ND$27&lt;=IR$2,1,0)*'PC-PC_Restaurante'!$E19*$NB$27</f>
        <v>230281.38037031822</v>
      </c>
      <c r="IS27" s="306">
        <f>IF($ND$27&lt;=IS$2,1,0)*'PC-PC_Restaurante'!$E19*$NB$27</f>
        <v>230281.38037031822</v>
      </c>
      <c r="IT27" s="306">
        <f>IF($ND$27&lt;=IT$2,1,0)*'PC-PC_Restaurante'!$E19*$NB$27</f>
        <v>230281.38037031822</v>
      </c>
      <c r="IU27" s="306">
        <f>IF($ND$27&lt;=IU$2,1,0)*'PC-PC_Restaurante'!$E19*$NB$27</f>
        <v>230281.38037031822</v>
      </c>
      <c r="IV27" s="306">
        <f>IF($ND$27&lt;=IV$2,1,0)*'PC-PC_Restaurante'!$E19*$NB$27</f>
        <v>230281.38037031822</v>
      </c>
      <c r="IW27" s="306">
        <f>IF($ND$27&lt;=IW$2,1,0)*'PC-PC_Restaurante'!$E19*$NB$27</f>
        <v>230281.38037031822</v>
      </c>
      <c r="IX27" s="306">
        <f>IF($ND$27&lt;=IX$2,1,0)*'PC-PC_Restaurante'!$E19*$NB$27</f>
        <v>230281.38037031822</v>
      </c>
      <c r="IY27" s="306">
        <f>IF($ND$27&lt;=IY$2,1,0)*'PC-PC_Restaurante'!$E19*$NB$27</f>
        <v>230281.38037031822</v>
      </c>
      <c r="IZ27" s="306">
        <f>IF($ND$27&lt;=IZ$2,1,0)*'PC-PC_Restaurante'!$E19*$NB$27</f>
        <v>230281.38037031822</v>
      </c>
      <c r="JA27" s="306">
        <f>IF($ND$27&lt;=JA$2,1,0)*'PC-PC_Restaurante'!$E19*$NB$27</f>
        <v>230281.38037031822</v>
      </c>
      <c r="JB27" s="306">
        <f>IF($ND$27&lt;=JB$2,1,0)*'PC-PC_Restaurante'!$E19*$NB$27</f>
        <v>230281.38037031822</v>
      </c>
      <c r="JC27" s="306">
        <f>IF($ND$27&lt;=JC$2,1,0)*'PC-PC_Restaurante'!$E19*$NB$27</f>
        <v>230281.38037031822</v>
      </c>
      <c r="JD27" s="306">
        <f>IF($ND$27&lt;=JD$2,1,0)*'PC-PC_Restaurante'!$E19*$NB$27</f>
        <v>230281.38037031822</v>
      </c>
      <c r="JE27" s="306">
        <f>IF($ND$27&lt;=JE$2,1,0)*'PC-PC_Restaurante'!$E19*$NB$27</f>
        <v>230281.38037031822</v>
      </c>
      <c r="JF27" s="306">
        <f>IF($ND$27&lt;=JF$2,1,0)*'PC-PC_Restaurante'!$E19*$NB$27</f>
        <v>230281.38037031822</v>
      </c>
      <c r="JG27" s="306">
        <f>IF($ND$27&lt;=JG$2,1,0)*'PC-PC_Restaurante'!$E19*$NB$27</f>
        <v>230281.38037031822</v>
      </c>
      <c r="JH27" s="306">
        <f>IF($ND$27&lt;=JH$2,1,0)*'PC-PC_Restaurante'!$E19*$NB$27</f>
        <v>230281.38037031822</v>
      </c>
      <c r="JI27" s="306">
        <f>IF($ND$27&lt;=JI$2,1,0)*'PC-PC_Restaurante'!$E19*$NB$27</f>
        <v>230281.38037031822</v>
      </c>
      <c r="JJ27" s="306">
        <f>IF($ND$27&lt;=JJ$2,1,0)*'PC-PC_Restaurante'!$E19*$NB$27</f>
        <v>230281.38037031822</v>
      </c>
      <c r="JK27" s="306">
        <f>IF($ND$27&lt;=JK$2,1,0)*'PC-PC_Restaurante'!$E19*$NB$27</f>
        <v>230281.38037031822</v>
      </c>
      <c r="JL27" s="306">
        <f>IF($ND$27&lt;=JL$2,1,0)*'PC-PC_Restaurante'!$E19*$NB$27</f>
        <v>230281.38037031822</v>
      </c>
      <c r="JM27" s="306">
        <f>IF($ND$27&lt;=JM$2,1,0)*'PC-PC_Restaurante'!$E19*$NB$27</f>
        <v>230281.38037031822</v>
      </c>
      <c r="JN27" s="306">
        <f>IF($ND$27&lt;=JN$2,1,0)*'PC-PC_Restaurante'!$E19*$NB$27</f>
        <v>230281.38037031822</v>
      </c>
      <c r="JO27" s="306">
        <f>IF($ND$27&lt;=JO$2,1,0)*'PC-PC_Restaurante'!$E19*$NB$27</f>
        <v>230281.38037031822</v>
      </c>
      <c r="JP27" s="306">
        <f>IF($ND$27&lt;=JP$2,1,0)*'PC-PC_Restaurante'!$E19*$NB$27</f>
        <v>230281.38037031822</v>
      </c>
      <c r="JQ27" s="306">
        <f>IF($ND$27&lt;=JQ$2,1,0)*'PC-PC_Restaurante'!$E19*$NB$27</f>
        <v>230281.38037031822</v>
      </c>
      <c r="JR27" s="306">
        <f>IF($ND$27&lt;=JR$2,1,0)*'PC-PC_Restaurante'!$E19*$NB$27</f>
        <v>230281.38037031822</v>
      </c>
      <c r="JS27" s="306">
        <f>IF($ND$27&lt;=JS$2,1,0)*'PC-PC_Restaurante'!$E19*$NB$27</f>
        <v>230281.38037031822</v>
      </c>
      <c r="JT27" s="306">
        <f>IF($ND$27&lt;=JT$2,1,0)*'PC-PC_Restaurante'!$E19*$NB$27</f>
        <v>230281.38037031822</v>
      </c>
      <c r="JU27" s="306">
        <f>IF($ND$27&lt;=JU$2,1,0)*'PC-PC_Restaurante'!$E19*$NB$27</f>
        <v>230281.38037031822</v>
      </c>
      <c r="JV27" s="306">
        <f>IF($ND$27&lt;=JV$2,1,0)*'PC-PC_Restaurante'!$E19*$NB$27</f>
        <v>230281.38037031822</v>
      </c>
      <c r="JW27" s="306">
        <f>IF($ND$27&lt;=JW$2,1,0)*'PC-PC_Restaurante'!$E19*$NB$27</f>
        <v>230281.38037031822</v>
      </c>
      <c r="JX27" s="306">
        <f>IF($ND$27&lt;=JX$2,1,0)*'PC-PC_Restaurante'!$E19*$NB$27</f>
        <v>230281.38037031822</v>
      </c>
      <c r="JY27" s="306">
        <f>IF($ND$27&lt;=JY$2,1,0)*'PC-PC_Restaurante'!$E19*$NB$27</f>
        <v>230281.38037031822</v>
      </c>
      <c r="JZ27" s="306">
        <f>IF($ND$27&lt;=JZ$2,1,0)*'PC-PC_Restaurante'!$E19*$NB$27</f>
        <v>230281.38037031822</v>
      </c>
      <c r="KA27" s="306">
        <f>IF($ND$27&lt;=KA$2,1,0)*'PC-PC_Restaurante'!$E19*$NB$27</f>
        <v>230281.38037031822</v>
      </c>
      <c r="KB27" s="306">
        <f>IF($ND$27&lt;=KB$2,1,0)*'PC-PC_Restaurante'!$E19*$NB$27</f>
        <v>230281.38037031822</v>
      </c>
      <c r="KC27" s="306">
        <f>IF($ND$27&lt;=KC$2,1,0)*'PC-PC_Restaurante'!$E19*$NB$27</f>
        <v>230281.38037031822</v>
      </c>
      <c r="KD27" s="306">
        <f>IF($ND$27&lt;=KD$2,1,0)*'PC-PC_Restaurante'!$E19*$NB$27</f>
        <v>230281.38037031822</v>
      </c>
      <c r="KE27" s="306">
        <f>IF($ND$27&lt;=KE$2,1,0)*'PC-PC_Restaurante'!$E19*$NB$27</f>
        <v>230281.38037031822</v>
      </c>
      <c r="KF27" s="306">
        <f>IF($ND$27&lt;=KF$2,1,0)*'PC-PC_Restaurante'!$E19*$NB$27</f>
        <v>230281.38037031822</v>
      </c>
      <c r="KG27" s="306">
        <f>IF($ND$27&lt;=KG$2,1,0)*'PC-PC_Restaurante'!$E19*$NB$27</f>
        <v>230281.38037031822</v>
      </c>
      <c r="KH27" s="306">
        <f>IF($ND$27&lt;=KH$2,1,0)*'PC-PC_Restaurante'!$E19*$NB$27</f>
        <v>230281.38037031822</v>
      </c>
      <c r="KI27" s="306">
        <f>IF($ND$27&lt;=KI$2,1,0)*'PC-PC_Restaurante'!$E19*$NB$27</f>
        <v>230281.38037031822</v>
      </c>
      <c r="KJ27" s="306">
        <f>IF($ND$27&lt;=KJ$2,1,0)*'PC-PC_Restaurante'!$E19*$NB$27</f>
        <v>230281.38037031822</v>
      </c>
      <c r="KK27" s="306">
        <f>IF($ND$27&lt;=KK$2,1,0)*'PC-PC_Restaurante'!$E19*$NB$27</f>
        <v>230281.38037031822</v>
      </c>
      <c r="KL27" s="306">
        <f>IF($ND$27&lt;=KL$2,1,0)*'PC-PC_Restaurante'!$E19*$NB$27</f>
        <v>230281.38037031822</v>
      </c>
      <c r="KM27" s="306">
        <f>IF($ND$27&lt;=KM$2,1,0)*'PC-PC_Restaurante'!$E19*$NB$27</f>
        <v>230281.38037031822</v>
      </c>
      <c r="KN27" s="306">
        <f>IF($ND$27&lt;=KN$2,1,0)*'PC-PC_Restaurante'!$E19*$NB$27</f>
        <v>230281.38037031822</v>
      </c>
      <c r="KO27" s="306">
        <f>IF($ND$27&lt;=KO$2,1,0)*'PC-PC_Restaurante'!$E19*$NB$27</f>
        <v>230281.38037031822</v>
      </c>
      <c r="KP27" s="306">
        <f>IF($ND$27&lt;=KP$2,1,0)*'PC-PC_Restaurante'!$E19*$NB$27</f>
        <v>230281.38037031822</v>
      </c>
      <c r="KQ27" s="306">
        <f>IF($ND$27&lt;=KQ$2,1,0)*'PC-PC_Restaurante'!$E19*$NB$27</f>
        <v>230281.38037031822</v>
      </c>
      <c r="KR27" s="306">
        <f>IF($ND$27&lt;=KR$2,1,0)*'PC-PC_Restaurante'!$E19*$NB$27</f>
        <v>230281.38037031822</v>
      </c>
      <c r="KS27" s="306">
        <f>IF($ND$27&lt;=KS$2,1,0)*'PC-PC_Restaurante'!$E19*$NB$27</f>
        <v>230281.38037031822</v>
      </c>
      <c r="KT27" s="306">
        <f>IF($ND$27&lt;=KT$2,1,0)*'PC-PC_Restaurante'!$E19*$NB$27</f>
        <v>230281.38037031822</v>
      </c>
      <c r="KU27" s="306">
        <f>IF($ND$27&lt;=KU$2,1,0)*'PC-PC_Restaurante'!$E19*$NB$27</f>
        <v>230281.38037031822</v>
      </c>
      <c r="KV27" s="306">
        <f>IF($ND$27&lt;=KV$2,1,0)*'PC-PC_Restaurante'!$E19*$NB$27</f>
        <v>230281.38037031822</v>
      </c>
      <c r="KW27" s="306">
        <f>IF($ND$27&lt;=KW$2,1,0)*'PC-PC_Restaurante'!$E19*$NB$27</f>
        <v>230281.38037031822</v>
      </c>
      <c r="KX27" s="306">
        <f>IF($ND$27&lt;=KX$2,1,0)*'PC-PC_Restaurante'!$E19*$NB$27</f>
        <v>230281.38037031822</v>
      </c>
      <c r="KY27" s="306">
        <f>IF($ND$27&lt;=KY$2,1,0)*'PC-PC_Restaurante'!$E19*$NB$27</f>
        <v>230281.38037031822</v>
      </c>
      <c r="KZ27" s="306">
        <f>IF($ND$27&lt;=KZ$2,1,0)*'PC-PC_Restaurante'!$E19*$NB$27</f>
        <v>230281.38037031822</v>
      </c>
      <c r="LA27" s="306">
        <f>IF($ND$27&lt;=LA$2,1,0)*'PC-PC_Restaurante'!$E19*$NB$27</f>
        <v>230281.38037031822</v>
      </c>
      <c r="LB27" s="306">
        <f>IF($ND$27&lt;=LB$2,1,0)*'PC-PC_Restaurante'!$E19*$NB$27</f>
        <v>230281.38037031822</v>
      </c>
      <c r="LC27" s="306">
        <f>IF($ND$27&lt;=LC$2,1,0)*'PC-PC_Restaurante'!$E19*$NB$27</f>
        <v>230281.38037031822</v>
      </c>
      <c r="LD27" s="306">
        <f>IF($ND$27&lt;=LD$2,1,0)*'PC-PC_Restaurante'!$E19*$NB$27</f>
        <v>230281.38037031822</v>
      </c>
      <c r="LE27" s="306">
        <f>IF($ND$27&lt;=LE$2,1,0)*'PC-PC_Restaurante'!$E19*$NB$27</f>
        <v>230281.38037031822</v>
      </c>
      <c r="LF27" s="306">
        <f>IF($ND$27&lt;=LF$2,1,0)*'PC-PC_Restaurante'!$E19*$NB$27</f>
        <v>230281.38037031822</v>
      </c>
      <c r="LG27" s="306">
        <f>IF($ND$27&lt;=LG$2,1,0)*'PC-PC_Restaurante'!$E19*$NB$27</f>
        <v>230281.38037031822</v>
      </c>
      <c r="LH27" s="306">
        <f>IF($ND$27&lt;=LH$2,1,0)*'PC-PC_Restaurante'!$E19*$NB$27</f>
        <v>230281.38037031822</v>
      </c>
      <c r="LI27" s="306">
        <f>IF($ND$27&lt;=LI$2,1,0)*'PC-PC_Restaurante'!$E19*$NB$27</f>
        <v>230281.38037031822</v>
      </c>
      <c r="LJ27" s="306">
        <f>IF($ND$27&lt;=LJ$2,1,0)*'PC-PC_Restaurante'!$E19*$NB$27</f>
        <v>230281.38037031822</v>
      </c>
      <c r="LK27" s="306">
        <f>IF($ND$27&lt;=LK$2,1,0)*'PC-PC_Restaurante'!$E19*$NB$27</f>
        <v>230281.38037031822</v>
      </c>
      <c r="LL27" s="306">
        <f>IF($ND$27&lt;=LL$2,1,0)*'PC-PC_Restaurante'!$E19*$NB$27</f>
        <v>230281.38037031822</v>
      </c>
      <c r="LM27" s="306">
        <f>IF($ND$27&lt;=LM$2,1,0)*'PC-PC_Restaurante'!$E19*$NB$27</f>
        <v>230281.38037031822</v>
      </c>
      <c r="LN27" s="306">
        <f>IF($ND$27&lt;=LN$2,1,0)*'PC-PC_Restaurante'!$E19*$NB$27</f>
        <v>230281.38037031822</v>
      </c>
      <c r="LO27" s="306">
        <f>IF($ND$27&lt;=LO$2,1,0)*'PC-PC_Restaurante'!$E19*$NB$27</f>
        <v>230281.38037031822</v>
      </c>
      <c r="LP27" s="306">
        <f>IF($ND$27&lt;=LP$2,1,0)*'PC-PC_Restaurante'!$E19*$NB$27</f>
        <v>230281.38037031822</v>
      </c>
      <c r="LQ27" s="306">
        <f>IF($ND$27&lt;=LQ$2,1,0)*'PC-PC_Restaurante'!$E19*$NB$27</f>
        <v>230281.38037031822</v>
      </c>
      <c r="LR27" s="306">
        <f>IF($ND$27&lt;=LR$2,1,0)*'PC-PC_Restaurante'!$E19*$NB$27</f>
        <v>230281.38037031822</v>
      </c>
      <c r="LS27" s="306">
        <f>IF($ND$27&lt;=LS$2,1,0)*'PC-PC_Restaurante'!$E19*$NB$27</f>
        <v>230281.38037031822</v>
      </c>
      <c r="LT27" s="306">
        <f>IF($ND$27&lt;=LT$2,1,0)*'PC-PC_Restaurante'!$E19*$NB$27</f>
        <v>230281.38037031822</v>
      </c>
      <c r="LU27" s="306">
        <f>IF($ND$27&lt;=LU$2,1,0)*'PC-PC_Restaurante'!$E19*$NB$27</f>
        <v>230281.38037031822</v>
      </c>
      <c r="LV27" s="306">
        <f>IF($ND$27&lt;=LV$2,1,0)*'PC-PC_Restaurante'!$E19*$NB$27</f>
        <v>230281.38037031822</v>
      </c>
      <c r="LW27" s="306">
        <f>IF($ND$27&lt;=LW$2,1,0)*'PC-PC_Restaurante'!$E19*$NB$27</f>
        <v>230281.38037031822</v>
      </c>
      <c r="LX27" s="306">
        <f>IF($ND$27&lt;=LX$2,1,0)*'PC-PC_Restaurante'!$E19*$NB$27</f>
        <v>230281.38037031822</v>
      </c>
      <c r="LY27" s="306">
        <f>IF($ND$27&lt;=LY$2,1,0)*'PC-PC_Restaurante'!$E19*$NB$27</f>
        <v>230281.38037031822</v>
      </c>
      <c r="LZ27" s="306">
        <f>IF($ND$27&lt;=LZ$2,1,0)*'PC-PC_Restaurante'!$E19*$NB$27</f>
        <v>230281.38037031822</v>
      </c>
      <c r="MA27" s="306">
        <f>IF($ND$27&lt;=MA$2,1,0)*'PC-PC_Restaurante'!$E19*$NB$27</f>
        <v>230281.38037031822</v>
      </c>
      <c r="MB27" s="306">
        <f>IF($ND$27&lt;=MB$2,1,0)*'PC-PC_Restaurante'!$E19*$NB$27</f>
        <v>230281.38037031822</v>
      </c>
      <c r="MC27" s="306">
        <f>IF($ND$27&lt;=MC$2,1,0)*'PC-PC_Restaurante'!$E19*$NB$27</f>
        <v>230281.38037031822</v>
      </c>
      <c r="MD27" s="306">
        <f>IF($ND$27&lt;=MD$2,1,0)*'PC-PC_Restaurante'!$E19*$NB$27</f>
        <v>230281.38037031822</v>
      </c>
      <c r="ME27" s="306">
        <f>IF($ND$27&lt;=ME$2,1,0)*'PC-PC_Restaurante'!$E19*$NB$27</f>
        <v>230281.38037031822</v>
      </c>
      <c r="MF27" s="306">
        <f>IF($ND$27&lt;=MF$2,1,0)*'PC-PC_Restaurante'!$E19*$NB$27</f>
        <v>230281.38037031822</v>
      </c>
      <c r="MG27" s="306">
        <f>IF($ND$27&lt;=MG$2,1,0)*'PC-PC_Restaurante'!$E19*$NB$27</f>
        <v>230281.38037031822</v>
      </c>
      <c r="MH27" s="306">
        <f>IF($ND$27&lt;=MH$2,1,0)*'PC-PC_Restaurante'!$E19*$NB$27</f>
        <v>230281.38037031822</v>
      </c>
      <c r="MI27" s="306">
        <f>IF($ND$27&lt;=MI$2,1,0)*'PC-PC_Restaurante'!$E19*$NB$27</f>
        <v>230281.38037031822</v>
      </c>
      <c r="MJ27" s="306">
        <f>IF($ND$27&lt;=MJ$2,1,0)*'PC-PC_Restaurante'!$E19*$NB$27</f>
        <v>230281.38037031822</v>
      </c>
      <c r="MK27" s="306">
        <f>IF($ND$27&lt;=MK$2,1,0)*'PC-PC_Restaurante'!$E19*$NB$27</f>
        <v>230281.38037031822</v>
      </c>
      <c r="ML27" s="306">
        <f>IF($ND$27&lt;=ML$2,1,0)*'PC-PC_Restaurante'!$E19*$NB$27</f>
        <v>230281.38037031822</v>
      </c>
      <c r="MM27" s="306">
        <f>IF($ND$27&lt;=MM$2,1,0)*'PC-PC_Restaurante'!$E19*$NB$27</f>
        <v>230281.38037031822</v>
      </c>
      <c r="MN27" s="306">
        <f>IF($ND$27&lt;=MN$2,1,0)*'PC-PC_Restaurante'!$E19*$NB$27</f>
        <v>230281.38037031822</v>
      </c>
      <c r="MO27" s="306">
        <f>IF($ND$27&lt;=MO$2,1,0)*'PC-PC_Restaurante'!$E19*$NB$27</f>
        <v>230281.38037031822</v>
      </c>
      <c r="MP27" s="306">
        <f>IF($ND$27&lt;=MP$2,1,0)*'PC-PC_Restaurante'!$E19*$NB$27</f>
        <v>230281.38037031822</v>
      </c>
      <c r="MQ27" s="306">
        <f>IF($ND$27&lt;=MQ$2,1,0)*'PC-PC_Restaurante'!$E19*$NB$27</f>
        <v>230281.38037031822</v>
      </c>
      <c r="MR27" s="306">
        <f>IF($ND$27&lt;=MR$2,1,0)*'PC-PC_Restaurante'!$E19*$NB$27</f>
        <v>230281.38037031822</v>
      </c>
      <c r="MS27" s="306">
        <f>IF($ND$27&lt;=MS$2,1,0)*'PC-PC_Restaurante'!$E19*$NB$27</f>
        <v>230281.38037031822</v>
      </c>
      <c r="MT27" s="306">
        <f>IF($ND$27&lt;=MT$2,1,0)*'PC-PC_Restaurante'!$E19*$NB$27</f>
        <v>230281.38037031822</v>
      </c>
      <c r="MU27" s="306">
        <f>IF($ND$27&lt;=MU$2,1,0)*'PC-PC_Restaurante'!$E19*$NB$27</f>
        <v>230281.38037031822</v>
      </c>
      <c r="MV27" s="306">
        <f>IF($ND$27&lt;=MV$2,1,0)*'PC-PC_Restaurante'!$E19*$NB$27</f>
        <v>230281.38037031822</v>
      </c>
      <c r="MW27" s="306">
        <f>IF($ND$27&lt;=MW$2,1,0)*'PC-PC_Restaurante'!$E19*$NB$27</f>
        <v>230281.38037031822</v>
      </c>
      <c r="MX27" s="306">
        <f>IF($ND$27&lt;=MX$2,1,0)*'PC-PC_Restaurante'!$E19*$NB$27</f>
        <v>230281.38037031822</v>
      </c>
      <c r="MY27" s="306">
        <f>IF($ND$27&lt;=MY$2,1,0)*'PC-PC_Restaurante'!$E19*$NB$27</f>
        <v>230281.38037031822</v>
      </c>
      <c r="MZ27" s="306">
        <f>IF($ND$27&lt;=MZ$2,1,0)*'PC-PC_Restaurante'!$E19*$NB$27</f>
        <v>230281.38037031822</v>
      </c>
      <c r="NA27" s="315">
        <f>IF($ND$27&lt;=NA$2,1,0)*'PC-PC_Restaurante'!$E19*$NB$27</f>
        <v>230281.38037031822</v>
      </c>
      <c r="NB27" s="656">
        <v>1</v>
      </c>
      <c r="NC27" s="656"/>
      <c r="ND27" s="656">
        <v>1</v>
      </c>
    </row>
    <row r="28" spans="1:368" x14ac:dyDescent="0.2">
      <c r="A28" s="2"/>
      <c r="B28" s="304"/>
      <c r="C28" s="305"/>
      <c r="D28" s="305"/>
      <c r="E28" s="1" t="s">
        <v>629</v>
      </c>
      <c r="F28" s="306">
        <f>IF($ND$27&lt;=F$2,1,0)*('PC-PC_Restaurante'!$C25+'PC-PC_Restaurante'!$C34)*$NB$27</f>
        <v>127400</v>
      </c>
      <c r="G28" s="306">
        <f>IF($ND$27&lt;=G$2,1,0)*('PC-PC_Restaurante'!$C25+'PC-PC_Restaurante'!$C34)*$NB$27</f>
        <v>127400</v>
      </c>
      <c r="H28" s="306">
        <f>IF($ND$27&lt;=H$2,1,0)*('PC-PC_Restaurante'!$C25+'PC-PC_Restaurante'!$C34)*$NB$27</f>
        <v>127400</v>
      </c>
      <c r="I28" s="306">
        <f>IF($ND$27&lt;=I$2,1,0)*('PC-PC_Restaurante'!$C25+'PC-PC_Restaurante'!$C34)*$NB$27</f>
        <v>127400</v>
      </c>
      <c r="J28" s="306">
        <f>IF($ND$27&lt;=J$2,1,0)*('PC-PC_Restaurante'!$C25+'PC-PC_Restaurante'!$C34)*$NB$27</f>
        <v>127400</v>
      </c>
      <c r="K28" s="306">
        <f>IF($ND$27&lt;=K$2,1,0)*('PC-PC_Restaurante'!$C25+'PC-PC_Restaurante'!$C34)*$NB$27</f>
        <v>127400</v>
      </c>
      <c r="L28" s="306">
        <f>IF($ND$27&lt;=L$2,1,0)*('PC-PC_Restaurante'!$C25+'PC-PC_Restaurante'!$C34)*$NB$27</f>
        <v>127400</v>
      </c>
      <c r="M28" s="306">
        <f>IF($ND$27&lt;=M$2,1,0)*('PC-PC_Restaurante'!$C25+'PC-PC_Restaurante'!$C34)*$NB$27</f>
        <v>127400</v>
      </c>
      <c r="N28" s="306">
        <f>IF($ND$27&lt;=N$2,1,0)*('PC-PC_Restaurante'!$C25+'PC-PC_Restaurante'!$C34)*$NB$27</f>
        <v>127400</v>
      </c>
      <c r="O28" s="306">
        <f>IF($ND$27&lt;=O$2,1,0)*('PC-PC_Restaurante'!$C25+'PC-PC_Restaurante'!$C34)*$NB$27</f>
        <v>127400</v>
      </c>
      <c r="P28" s="306">
        <f>IF($ND$27&lt;=P$2,1,0)*('PC-PC_Restaurante'!$C25+'PC-PC_Restaurante'!$C34)*$NB$27</f>
        <v>127400</v>
      </c>
      <c r="Q28" s="306">
        <f>IF($ND$27&lt;=Q$2,1,0)*('PC-PC_Restaurante'!$C25+'PC-PC_Restaurante'!$C34)*$NB$27</f>
        <v>127400</v>
      </c>
      <c r="R28" s="306">
        <f>IF($ND$27&lt;=R$2,1,0)*('PC-PC_Restaurante'!$C25+'PC-PC_Restaurante'!$C34)*$NB$27</f>
        <v>127400</v>
      </c>
      <c r="S28" s="306">
        <f>IF($ND$27&lt;=S$2,1,0)*('PC-PC_Restaurante'!$C25+'PC-PC_Restaurante'!$C34)*$NB$27</f>
        <v>127400</v>
      </c>
      <c r="T28" s="306">
        <f>IF($ND$27&lt;=T$2,1,0)*('PC-PC_Restaurante'!$C25+'PC-PC_Restaurante'!$C34)*$NB$27</f>
        <v>127400</v>
      </c>
      <c r="U28" s="306">
        <f>IF($ND$27&lt;=U$2,1,0)*('PC-PC_Restaurante'!$C25+'PC-PC_Restaurante'!$C34)*$NB$27</f>
        <v>127400</v>
      </c>
      <c r="V28" s="306">
        <f>IF($ND$27&lt;=V$2,1,0)*('PC-PC_Restaurante'!$C25+'PC-PC_Restaurante'!$C34)*$NB$27</f>
        <v>127400</v>
      </c>
      <c r="W28" s="306">
        <f>IF($ND$27&lt;=W$2,1,0)*('PC-PC_Restaurante'!$C25+'PC-PC_Restaurante'!$C34)*$NB$27</f>
        <v>127400</v>
      </c>
      <c r="X28" s="306">
        <f>IF($ND$27&lt;=X$2,1,0)*('PC-PC_Restaurante'!$C25+'PC-PC_Restaurante'!$C34)*$NB$27</f>
        <v>127400</v>
      </c>
      <c r="Y28" s="306">
        <f>IF($ND$27&lt;=Y$2,1,0)*('PC-PC_Restaurante'!$C25+'PC-PC_Restaurante'!$C34)*$NB$27</f>
        <v>127400</v>
      </c>
      <c r="Z28" s="306">
        <f>IF($ND$27&lt;=Z$2,1,0)*('PC-PC_Restaurante'!$C25+'PC-PC_Restaurante'!$C34)*$NB$27</f>
        <v>127400</v>
      </c>
      <c r="AA28" s="306">
        <f>IF($ND$27&lt;=AA$2,1,0)*('PC-PC_Restaurante'!$C25+'PC-PC_Restaurante'!$C34)*$NB$27</f>
        <v>127400</v>
      </c>
      <c r="AB28" s="306">
        <f>IF($ND$27&lt;=AB$2,1,0)*('PC-PC_Restaurante'!$C25+'PC-PC_Restaurante'!$C34)*$NB$27</f>
        <v>127400</v>
      </c>
      <c r="AC28" s="306">
        <f>IF($ND$27&lt;=AC$2,1,0)*('PC-PC_Restaurante'!$C25+'PC-PC_Restaurante'!$C34)*$NB$27</f>
        <v>127400</v>
      </c>
      <c r="AD28" s="306">
        <f>IF($ND$27&lt;=AD$2,1,0)*('PC-PC_Restaurante'!$C25+'PC-PC_Restaurante'!$C34)*$NB$27</f>
        <v>127400</v>
      </c>
      <c r="AE28" s="306">
        <f>IF($ND$27&lt;=AE$2,1,0)*('PC-PC_Restaurante'!$C25+'PC-PC_Restaurante'!$C34)*$NB$27</f>
        <v>127400</v>
      </c>
      <c r="AF28" s="306">
        <f>IF($ND$27&lt;=AF$2,1,0)*('PC-PC_Restaurante'!$C25+'PC-PC_Restaurante'!$C34)*$NB$27</f>
        <v>127400</v>
      </c>
      <c r="AG28" s="306">
        <f>IF($ND$27&lt;=AG$2,1,0)*('PC-PC_Restaurante'!$C25+'PC-PC_Restaurante'!$C34)*$NB$27</f>
        <v>127400</v>
      </c>
      <c r="AH28" s="306">
        <f>IF($ND$27&lt;=AH$2,1,0)*('PC-PC_Restaurante'!$C25+'PC-PC_Restaurante'!$C34)*$NB$27</f>
        <v>127400</v>
      </c>
      <c r="AI28" s="306">
        <f>IF($ND$27&lt;=AI$2,1,0)*('PC-PC_Restaurante'!$C25+'PC-PC_Restaurante'!$C34)*$NB$27</f>
        <v>127400</v>
      </c>
      <c r="AJ28" s="306">
        <f>IF($ND$27&lt;=AJ$2,1,0)*('PC-PC_Restaurante'!$C25+'PC-PC_Restaurante'!$C34)*$NB$27</f>
        <v>127400</v>
      </c>
      <c r="AK28" s="306">
        <f>IF($ND$27&lt;=AK$2,1,0)*('PC-PC_Restaurante'!$C25+'PC-PC_Restaurante'!$C34)*$NB$27</f>
        <v>127400</v>
      </c>
      <c r="AL28" s="306">
        <f>IF($ND$27&lt;=AL$2,1,0)*('PC-PC_Restaurante'!$C25+'PC-PC_Restaurante'!$C34)*$NB$27</f>
        <v>127400</v>
      </c>
      <c r="AM28" s="306">
        <f>IF($ND$27&lt;=AM$2,1,0)*('PC-PC_Restaurante'!$C25+'PC-PC_Restaurante'!$C34)*$NB$27</f>
        <v>127400</v>
      </c>
      <c r="AN28" s="306">
        <f>IF($ND$27&lt;=AN$2,1,0)*('PC-PC_Restaurante'!$C25+'PC-PC_Restaurante'!$C34)*$NB$27</f>
        <v>127400</v>
      </c>
      <c r="AO28" s="306">
        <f>IF($ND$27&lt;=AO$2,1,0)*('PC-PC_Restaurante'!$C25+'PC-PC_Restaurante'!$C34)*$NB$27</f>
        <v>127400</v>
      </c>
      <c r="AP28" s="306">
        <f>IF($ND$27&lt;=AP$2,1,0)*('PC-PC_Restaurante'!$C25+'PC-PC_Restaurante'!$C34)*$NB$27</f>
        <v>127400</v>
      </c>
      <c r="AQ28" s="306">
        <f>IF($ND$27&lt;=AQ$2,1,0)*('PC-PC_Restaurante'!$C25+'PC-PC_Restaurante'!$C34)*$NB$27</f>
        <v>127400</v>
      </c>
      <c r="AR28" s="306">
        <f>IF($ND$27&lt;=AR$2,1,0)*('PC-PC_Restaurante'!$C25+'PC-PC_Restaurante'!$C34)*$NB$27</f>
        <v>127400</v>
      </c>
      <c r="AS28" s="306">
        <f>IF($ND$27&lt;=AS$2,1,0)*('PC-PC_Restaurante'!$C25+'PC-PC_Restaurante'!$C34)*$NB$27</f>
        <v>127400</v>
      </c>
      <c r="AT28" s="306">
        <f>IF($ND$27&lt;=AT$2,1,0)*('PC-PC_Restaurante'!$C25+'PC-PC_Restaurante'!$C34)*$NB$27</f>
        <v>127400</v>
      </c>
      <c r="AU28" s="306">
        <f>IF($ND$27&lt;=AU$2,1,0)*('PC-PC_Restaurante'!$C25+'PC-PC_Restaurante'!$C34)*$NB$27</f>
        <v>127400</v>
      </c>
      <c r="AV28" s="306">
        <f>IF($ND$27&lt;=AV$2,1,0)*('PC-PC_Restaurante'!$C25+'PC-PC_Restaurante'!$C34)*$NB$27</f>
        <v>127400</v>
      </c>
      <c r="AW28" s="306">
        <f>IF($ND$27&lt;=AW$2,1,0)*('PC-PC_Restaurante'!$C25+'PC-PC_Restaurante'!$C34)*$NB$27</f>
        <v>127400</v>
      </c>
      <c r="AX28" s="306">
        <f>IF($ND$27&lt;=AX$2,1,0)*('PC-PC_Restaurante'!$C25+'PC-PC_Restaurante'!$C34)*$NB$27</f>
        <v>127400</v>
      </c>
      <c r="AY28" s="306">
        <f>IF($ND$27&lt;=AY$2,1,0)*('PC-PC_Restaurante'!$C25+'PC-PC_Restaurante'!$C34)*$NB$27</f>
        <v>127400</v>
      </c>
      <c r="AZ28" s="306">
        <f>IF($ND$27&lt;=AZ$2,1,0)*('PC-PC_Restaurante'!$C25+'PC-PC_Restaurante'!$C34)*$NB$27</f>
        <v>127400</v>
      </c>
      <c r="BA28" s="306">
        <f>IF($ND$27&lt;=BA$2,1,0)*('PC-PC_Restaurante'!$C25+'PC-PC_Restaurante'!$C34)*$NB$27</f>
        <v>127400</v>
      </c>
      <c r="BB28" s="306">
        <f>IF($ND$27&lt;=BB$2,1,0)*('PC-PC_Restaurante'!$C25+'PC-PC_Restaurante'!$C34)*$NB$27</f>
        <v>127400</v>
      </c>
      <c r="BC28" s="306">
        <f>IF($ND$27&lt;=BC$2,1,0)*('PC-PC_Restaurante'!$C25+'PC-PC_Restaurante'!$C34)*$NB$27</f>
        <v>127400</v>
      </c>
      <c r="BD28" s="306">
        <f>IF($ND$27&lt;=BD$2,1,0)*('PC-PC_Restaurante'!$C25+'PC-PC_Restaurante'!$C34)*$NB$27</f>
        <v>127400</v>
      </c>
      <c r="BE28" s="306">
        <f>IF($ND$27&lt;=BE$2,1,0)*('PC-PC_Restaurante'!$C25+'PC-PC_Restaurante'!$C34)*$NB$27</f>
        <v>127400</v>
      </c>
      <c r="BF28" s="306">
        <f>IF($ND$27&lt;=BF$2,1,0)*('PC-PC_Restaurante'!$C25+'PC-PC_Restaurante'!$C34)*$NB$27</f>
        <v>127400</v>
      </c>
      <c r="BG28" s="306">
        <f>IF($ND$27&lt;=BG$2,1,0)*('PC-PC_Restaurante'!$C25+'PC-PC_Restaurante'!$C34)*$NB$27</f>
        <v>127400</v>
      </c>
      <c r="BH28" s="306">
        <f>IF($ND$27&lt;=BH$2,1,0)*('PC-PC_Restaurante'!$C25+'PC-PC_Restaurante'!$C34)*$NB$27</f>
        <v>127400</v>
      </c>
      <c r="BI28" s="306">
        <f>IF($ND$27&lt;=BI$2,1,0)*('PC-PC_Restaurante'!$C25+'PC-PC_Restaurante'!$C34)*$NB$27</f>
        <v>127400</v>
      </c>
      <c r="BJ28" s="306">
        <f>IF($ND$27&lt;=BJ$2,1,0)*('PC-PC_Restaurante'!$C25+'PC-PC_Restaurante'!$C34)*$NB$27</f>
        <v>127400</v>
      </c>
      <c r="BK28" s="306">
        <f>IF($ND$27&lt;=BK$2,1,0)*('PC-PC_Restaurante'!$C25+'PC-PC_Restaurante'!$C34)*$NB$27</f>
        <v>127400</v>
      </c>
      <c r="BL28" s="306">
        <f>IF($ND$27&lt;=BL$2,1,0)*('PC-PC_Restaurante'!$C25+'PC-PC_Restaurante'!$C34)*$NB$27</f>
        <v>127400</v>
      </c>
      <c r="BM28" s="306">
        <f>IF($ND$27&lt;=BM$2,1,0)*('PC-PC_Restaurante'!$C25+'PC-PC_Restaurante'!$C34)*$NB$27</f>
        <v>127400</v>
      </c>
      <c r="BN28" s="306">
        <f>IF($ND$27&lt;=BN$2,1,0)*('PC-PC_Restaurante'!$C25+'PC-PC_Restaurante'!$C34)*$NB$27</f>
        <v>127400</v>
      </c>
      <c r="BO28" s="306">
        <f>IF($ND$27&lt;=BO$2,1,0)*('PC-PC_Restaurante'!$C25+'PC-PC_Restaurante'!$C34)*$NB$27</f>
        <v>127400</v>
      </c>
      <c r="BP28" s="306">
        <f>IF($ND$27&lt;=BP$2,1,0)*('PC-PC_Restaurante'!$C25+'PC-PC_Restaurante'!$C34)*$NB$27</f>
        <v>127400</v>
      </c>
      <c r="BQ28" s="306">
        <f>IF($ND$27&lt;=BQ$2,1,0)*('PC-PC_Restaurante'!$C25+'PC-PC_Restaurante'!$C34)*$NB$27</f>
        <v>127400</v>
      </c>
      <c r="BR28" s="306">
        <f>IF($ND$27&lt;=BR$2,1,0)*('PC-PC_Restaurante'!$C25+'PC-PC_Restaurante'!$C34)*$NB$27</f>
        <v>127400</v>
      </c>
      <c r="BS28" s="306">
        <f>IF($ND$27&lt;=BS$2,1,0)*('PC-PC_Restaurante'!$C25+'PC-PC_Restaurante'!$C34)*$NB$27</f>
        <v>127400</v>
      </c>
      <c r="BT28" s="306">
        <f>IF($ND$27&lt;=BT$2,1,0)*('PC-PC_Restaurante'!$C25+'PC-PC_Restaurante'!$C34)*$NB$27</f>
        <v>127400</v>
      </c>
      <c r="BU28" s="306">
        <f>IF($ND$27&lt;=BU$2,1,0)*('PC-PC_Restaurante'!$C25+'PC-PC_Restaurante'!$C34)*$NB$27</f>
        <v>127400</v>
      </c>
      <c r="BV28" s="306">
        <f>IF($ND$27&lt;=BV$2,1,0)*('PC-PC_Restaurante'!$C25+'PC-PC_Restaurante'!$C34)*$NB$27</f>
        <v>127400</v>
      </c>
      <c r="BW28" s="306">
        <f>IF($ND$27&lt;=BW$2,1,0)*('PC-PC_Restaurante'!$C25+'PC-PC_Restaurante'!$C34)*$NB$27</f>
        <v>127400</v>
      </c>
      <c r="BX28" s="306">
        <f>IF($ND$27&lt;=BX$2,1,0)*('PC-PC_Restaurante'!$C25+'PC-PC_Restaurante'!$C34)*$NB$27</f>
        <v>127400</v>
      </c>
      <c r="BY28" s="306">
        <f>IF($ND$27&lt;=BY$2,1,0)*('PC-PC_Restaurante'!$C25+'PC-PC_Restaurante'!$C34)*$NB$27</f>
        <v>127400</v>
      </c>
      <c r="BZ28" s="306">
        <f>IF($ND$27&lt;=BZ$2,1,0)*('PC-PC_Restaurante'!$C25+'PC-PC_Restaurante'!$C34)*$NB$27</f>
        <v>127400</v>
      </c>
      <c r="CA28" s="306">
        <f>IF($ND$27&lt;=CA$2,1,0)*('PC-PC_Restaurante'!$C25+'PC-PC_Restaurante'!$C34)*$NB$27</f>
        <v>127400</v>
      </c>
      <c r="CB28" s="306">
        <f>IF($ND$27&lt;=CB$2,1,0)*('PC-PC_Restaurante'!$C25+'PC-PC_Restaurante'!$C34)*$NB$27</f>
        <v>127400</v>
      </c>
      <c r="CC28" s="306">
        <f>IF($ND$27&lt;=CC$2,1,0)*('PC-PC_Restaurante'!$C25+'PC-PC_Restaurante'!$C34)*$NB$27</f>
        <v>127400</v>
      </c>
      <c r="CD28" s="306">
        <f>IF($ND$27&lt;=CD$2,1,0)*('PC-PC_Restaurante'!$C25+'PC-PC_Restaurante'!$C34)*$NB$27</f>
        <v>127400</v>
      </c>
      <c r="CE28" s="306">
        <f>IF($ND$27&lt;=CE$2,1,0)*('PC-PC_Restaurante'!$C25+'PC-PC_Restaurante'!$C34)*$NB$27</f>
        <v>127400</v>
      </c>
      <c r="CF28" s="306">
        <f>IF($ND$27&lt;=CF$2,1,0)*('PC-PC_Restaurante'!$C25+'PC-PC_Restaurante'!$C34)*$NB$27</f>
        <v>127400</v>
      </c>
      <c r="CG28" s="306">
        <f>IF($ND$27&lt;=CG$2,1,0)*('PC-PC_Restaurante'!$C25+'PC-PC_Restaurante'!$C34)*$NB$27</f>
        <v>127400</v>
      </c>
      <c r="CH28" s="306">
        <f>IF($ND$27&lt;=CH$2,1,0)*('PC-PC_Restaurante'!$C25+'PC-PC_Restaurante'!$C34)*$NB$27</f>
        <v>127400</v>
      </c>
      <c r="CI28" s="306">
        <f>IF($ND$27&lt;=CI$2,1,0)*('PC-PC_Restaurante'!$C25+'PC-PC_Restaurante'!$C34)*$NB$27</f>
        <v>127400</v>
      </c>
      <c r="CJ28" s="306">
        <f>IF($ND$27&lt;=CJ$2,1,0)*('PC-PC_Restaurante'!$C25+'PC-PC_Restaurante'!$C34)*$NB$27</f>
        <v>127400</v>
      </c>
      <c r="CK28" s="306">
        <f>IF($ND$27&lt;=CK$2,1,0)*('PC-PC_Restaurante'!$C25+'PC-PC_Restaurante'!$C34)*$NB$27</f>
        <v>127400</v>
      </c>
      <c r="CL28" s="306">
        <f>IF($ND$27&lt;=CL$2,1,0)*('PC-PC_Restaurante'!$C25+'PC-PC_Restaurante'!$C34)*$NB$27</f>
        <v>127400</v>
      </c>
      <c r="CM28" s="306">
        <f>IF($ND$27&lt;=CM$2,1,0)*('PC-PC_Restaurante'!$C25+'PC-PC_Restaurante'!$C34)*$NB$27</f>
        <v>127400</v>
      </c>
      <c r="CN28" s="306">
        <f>IF($ND$27&lt;=CN$2,1,0)*('PC-PC_Restaurante'!$C25+'PC-PC_Restaurante'!$C34)*$NB$27</f>
        <v>127400</v>
      </c>
      <c r="CO28" s="306">
        <f>IF($ND$27&lt;=CO$2,1,0)*('PC-PC_Restaurante'!$C25+'PC-PC_Restaurante'!$C34)*$NB$27</f>
        <v>127400</v>
      </c>
      <c r="CP28" s="306">
        <f>IF($ND$27&lt;=CP$2,1,0)*('PC-PC_Restaurante'!$C25+'PC-PC_Restaurante'!$C34)*$NB$27</f>
        <v>127400</v>
      </c>
      <c r="CQ28" s="306">
        <f>IF($ND$27&lt;=CQ$2,1,0)*('PC-PC_Restaurante'!$C25+'PC-PC_Restaurante'!$C34)*$NB$27</f>
        <v>127400</v>
      </c>
      <c r="CR28" s="306">
        <f>IF($ND$27&lt;=CR$2,1,0)*('PC-PC_Restaurante'!$C25+'PC-PC_Restaurante'!$C34)*$NB$27</f>
        <v>127400</v>
      </c>
      <c r="CS28" s="306">
        <f>IF($ND$27&lt;=CS$2,1,0)*('PC-PC_Restaurante'!$C25+'PC-PC_Restaurante'!$C34)*$NB$27</f>
        <v>127400</v>
      </c>
      <c r="CT28" s="306">
        <f>IF($ND$27&lt;=CT$2,1,0)*('PC-PC_Restaurante'!$C25+'PC-PC_Restaurante'!$C34)*$NB$27</f>
        <v>127400</v>
      </c>
      <c r="CU28" s="306">
        <f>IF($ND$27&lt;=CU$2,1,0)*('PC-PC_Restaurante'!$C25+'PC-PC_Restaurante'!$C34)*$NB$27</f>
        <v>127400</v>
      </c>
      <c r="CV28" s="306">
        <f>IF($ND$27&lt;=CV$2,1,0)*('PC-PC_Restaurante'!$C25+'PC-PC_Restaurante'!$C34)*$NB$27</f>
        <v>127400</v>
      </c>
      <c r="CW28" s="306">
        <f>IF($ND$27&lt;=CW$2,1,0)*('PC-PC_Restaurante'!$C25+'PC-PC_Restaurante'!$C34)*$NB$27</f>
        <v>127400</v>
      </c>
      <c r="CX28" s="306">
        <f>IF($ND$27&lt;=CX$2,1,0)*('PC-PC_Restaurante'!$C25+'PC-PC_Restaurante'!$C34)*$NB$27</f>
        <v>127400</v>
      </c>
      <c r="CY28" s="306">
        <f>IF($ND$27&lt;=CY$2,1,0)*('PC-PC_Restaurante'!$C25+'PC-PC_Restaurante'!$C34)*$NB$27</f>
        <v>127400</v>
      </c>
      <c r="CZ28" s="306">
        <f>IF($ND$27&lt;=CZ$2,1,0)*('PC-PC_Restaurante'!$C25+'PC-PC_Restaurante'!$C34)*$NB$27</f>
        <v>127400</v>
      </c>
      <c r="DA28" s="306">
        <f>IF($ND$27&lt;=DA$2,1,0)*('PC-PC_Restaurante'!$C25+'PC-PC_Restaurante'!$C34)*$NB$27</f>
        <v>127400</v>
      </c>
      <c r="DB28" s="306">
        <f>IF($ND$27&lt;=DB$2,1,0)*('PC-PC_Restaurante'!$C25+'PC-PC_Restaurante'!$C34)*$NB$27</f>
        <v>127400</v>
      </c>
      <c r="DC28" s="306">
        <f>IF($ND$27&lt;=DC$2,1,0)*('PC-PC_Restaurante'!$C25+'PC-PC_Restaurante'!$C34)*$NB$27</f>
        <v>127400</v>
      </c>
      <c r="DD28" s="306">
        <f>IF($ND$27&lt;=DD$2,1,0)*('PC-PC_Restaurante'!$C25+'PC-PC_Restaurante'!$C34)*$NB$27</f>
        <v>127400</v>
      </c>
      <c r="DE28" s="306">
        <f>IF($ND$27&lt;=DE$2,1,0)*('PC-PC_Restaurante'!$C25+'PC-PC_Restaurante'!$C34)*$NB$27</f>
        <v>127400</v>
      </c>
      <c r="DF28" s="306">
        <f>IF($ND$27&lt;=DF$2,1,0)*('PC-PC_Restaurante'!$C25+'PC-PC_Restaurante'!$C34)*$NB$27</f>
        <v>127400</v>
      </c>
      <c r="DG28" s="306">
        <f>IF($ND$27&lt;=DG$2,1,0)*('PC-PC_Restaurante'!$C25+'PC-PC_Restaurante'!$C34)*$NB$27</f>
        <v>127400</v>
      </c>
      <c r="DH28" s="306">
        <f>IF($ND$27&lt;=DH$2,1,0)*('PC-PC_Restaurante'!$C25+'PC-PC_Restaurante'!$C34)*$NB$27</f>
        <v>127400</v>
      </c>
      <c r="DI28" s="306">
        <f>IF($ND$27&lt;=DI$2,1,0)*('PC-PC_Restaurante'!$C25+'PC-PC_Restaurante'!$C34)*$NB$27</f>
        <v>127400</v>
      </c>
      <c r="DJ28" s="306">
        <f>IF($ND$27&lt;=DJ$2,1,0)*('PC-PC_Restaurante'!$C25+'PC-PC_Restaurante'!$C34)*$NB$27</f>
        <v>127400</v>
      </c>
      <c r="DK28" s="306">
        <f>IF($ND$27&lt;=DK$2,1,0)*('PC-PC_Restaurante'!$C25+'PC-PC_Restaurante'!$C34)*$NB$27</f>
        <v>127400</v>
      </c>
      <c r="DL28" s="306">
        <f>IF($ND$27&lt;=DL$2,1,0)*('PC-PC_Restaurante'!$C25+'PC-PC_Restaurante'!$C34)*$NB$27</f>
        <v>127400</v>
      </c>
      <c r="DM28" s="306">
        <f>IF($ND$27&lt;=DM$2,1,0)*('PC-PC_Restaurante'!$C25+'PC-PC_Restaurante'!$C34)*$NB$27</f>
        <v>127400</v>
      </c>
      <c r="DN28" s="306">
        <f>IF($ND$27&lt;=DN$2,1,0)*('PC-PC_Restaurante'!$C25+'PC-PC_Restaurante'!$C34)*$NB$27</f>
        <v>127400</v>
      </c>
      <c r="DO28" s="306">
        <f>IF($ND$27&lt;=DO$2,1,0)*('PC-PC_Restaurante'!$C25+'PC-PC_Restaurante'!$C34)*$NB$27</f>
        <v>127400</v>
      </c>
      <c r="DP28" s="306">
        <f>IF($ND$27&lt;=DP$2,1,0)*('PC-PC_Restaurante'!$C25+'PC-PC_Restaurante'!$C34)*$NB$27</f>
        <v>127400</v>
      </c>
      <c r="DQ28" s="306">
        <f>IF($ND$27&lt;=DQ$2,1,0)*('PC-PC_Restaurante'!$C25+'PC-PC_Restaurante'!$C34)*$NB$27</f>
        <v>127400</v>
      </c>
      <c r="DR28" s="306">
        <f>IF($ND$27&lt;=DR$2,1,0)*('PC-PC_Restaurante'!$C25+'PC-PC_Restaurante'!$C34)*$NB$27</f>
        <v>127400</v>
      </c>
      <c r="DS28" s="306">
        <f>IF($ND$27&lt;=DS$2,1,0)*('PC-PC_Restaurante'!$C25+'PC-PC_Restaurante'!$C34)*$NB$27</f>
        <v>127400</v>
      </c>
      <c r="DT28" s="306">
        <f>IF($ND$27&lt;=DT$2,1,0)*('PC-PC_Restaurante'!$C25+'PC-PC_Restaurante'!$C34)*$NB$27</f>
        <v>127400</v>
      </c>
      <c r="DU28" s="306">
        <f>IF($ND$27&lt;=DU$2,1,0)*('PC-PC_Restaurante'!$C25+'PC-PC_Restaurante'!$C34)*$NB$27</f>
        <v>127400</v>
      </c>
      <c r="DV28" s="306">
        <f>IF($ND$27&lt;=DV$2,1,0)*('PC-PC_Restaurante'!$C25+'PC-PC_Restaurante'!$C34)*$NB$27</f>
        <v>127400</v>
      </c>
      <c r="DW28" s="306">
        <f>IF($ND$27&lt;=DW$2,1,0)*('PC-PC_Restaurante'!$C25+'PC-PC_Restaurante'!$C34)*$NB$27</f>
        <v>127400</v>
      </c>
      <c r="DX28" s="306">
        <f>IF($ND$27&lt;=DX$2,1,0)*('PC-PC_Restaurante'!$C25+'PC-PC_Restaurante'!$C34)*$NB$27</f>
        <v>127400</v>
      </c>
      <c r="DY28" s="306">
        <f>IF($ND$27&lt;=DY$2,1,0)*('PC-PC_Restaurante'!$C25+'PC-PC_Restaurante'!$C34)*$NB$27</f>
        <v>127400</v>
      </c>
      <c r="DZ28" s="306">
        <f>IF($ND$27&lt;=DZ$2,1,0)*('PC-PC_Restaurante'!$C25+'PC-PC_Restaurante'!$C34)*$NB$27</f>
        <v>127400</v>
      </c>
      <c r="EA28" s="306">
        <f>IF($ND$27&lt;=EA$2,1,0)*('PC-PC_Restaurante'!$C25+'PC-PC_Restaurante'!$C34)*$NB$27</f>
        <v>127400</v>
      </c>
      <c r="EB28" s="306">
        <f>IF($ND$27&lt;=EB$2,1,0)*('PC-PC_Restaurante'!$C25+'PC-PC_Restaurante'!$C34)*$NB$27</f>
        <v>127400</v>
      </c>
      <c r="EC28" s="306">
        <f>IF($ND$27&lt;=EC$2,1,0)*('PC-PC_Restaurante'!$C25+'PC-PC_Restaurante'!$C34)*$NB$27</f>
        <v>127400</v>
      </c>
      <c r="ED28" s="306">
        <f>IF($ND$27&lt;=ED$2,1,0)*('PC-PC_Restaurante'!$C25+'PC-PC_Restaurante'!$C34)*$NB$27</f>
        <v>127400</v>
      </c>
      <c r="EE28" s="306">
        <f>IF($ND$27&lt;=EE$2,1,0)*('PC-PC_Restaurante'!$C25+'PC-PC_Restaurante'!$C34)*$NB$27</f>
        <v>127400</v>
      </c>
      <c r="EF28" s="306">
        <f>IF($ND$27&lt;=EF$2,1,0)*('PC-PC_Restaurante'!$C25+'PC-PC_Restaurante'!$C34)*$NB$27</f>
        <v>127400</v>
      </c>
      <c r="EG28" s="306">
        <f>IF($ND$27&lt;=EG$2,1,0)*('PC-PC_Restaurante'!$C25+'PC-PC_Restaurante'!$C34)*$NB$27</f>
        <v>127400</v>
      </c>
      <c r="EH28" s="306">
        <f>IF($ND$27&lt;=EH$2,1,0)*('PC-PC_Restaurante'!$C25+'PC-PC_Restaurante'!$C34)*$NB$27</f>
        <v>127400</v>
      </c>
      <c r="EI28" s="306">
        <f>IF($ND$27&lt;=EI$2,1,0)*('PC-PC_Restaurante'!$C25+'PC-PC_Restaurante'!$C34)*$NB$27</f>
        <v>127400</v>
      </c>
      <c r="EJ28" s="306">
        <f>IF($ND$27&lt;=EJ$2,1,0)*('PC-PC_Restaurante'!$C25+'PC-PC_Restaurante'!$C34)*$NB$27</f>
        <v>127400</v>
      </c>
      <c r="EK28" s="306">
        <f>IF($ND$27&lt;=EK$2,1,0)*('PC-PC_Restaurante'!$C25+'PC-PC_Restaurante'!$C34)*$NB$27</f>
        <v>127400</v>
      </c>
      <c r="EL28" s="306">
        <f>IF($ND$27&lt;=EL$2,1,0)*('PC-PC_Restaurante'!$C25+'PC-PC_Restaurante'!$C34)*$NB$27</f>
        <v>127400</v>
      </c>
      <c r="EM28" s="306">
        <f>IF($ND$27&lt;=EM$2,1,0)*('PC-PC_Restaurante'!$C25+'PC-PC_Restaurante'!$C34)*$NB$27</f>
        <v>127400</v>
      </c>
      <c r="EN28" s="306">
        <f>IF($ND$27&lt;=EN$2,1,0)*('PC-PC_Restaurante'!$C25+'PC-PC_Restaurante'!$C34)*$NB$27</f>
        <v>127400</v>
      </c>
      <c r="EO28" s="306">
        <f>IF($ND$27&lt;=EO$2,1,0)*('PC-PC_Restaurante'!$C25+'PC-PC_Restaurante'!$C34)*$NB$27</f>
        <v>127400</v>
      </c>
      <c r="EP28" s="306">
        <f>IF($ND$27&lt;=EP$2,1,0)*('PC-PC_Restaurante'!$C25+'PC-PC_Restaurante'!$C34)*$NB$27</f>
        <v>127400</v>
      </c>
      <c r="EQ28" s="306">
        <f>IF($ND$27&lt;=EQ$2,1,0)*('PC-PC_Restaurante'!$C25+'PC-PC_Restaurante'!$C34)*$NB$27</f>
        <v>127400</v>
      </c>
      <c r="ER28" s="306">
        <f>IF($ND$27&lt;=ER$2,1,0)*('PC-PC_Restaurante'!$C25+'PC-PC_Restaurante'!$C34)*$NB$27</f>
        <v>127400</v>
      </c>
      <c r="ES28" s="306">
        <f>IF($ND$27&lt;=ES$2,1,0)*('PC-PC_Restaurante'!$C25+'PC-PC_Restaurante'!$C34)*$NB$27</f>
        <v>127400</v>
      </c>
      <c r="ET28" s="306">
        <f>IF($ND$27&lt;=ET$2,1,0)*('PC-PC_Restaurante'!$C25+'PC-PC_Restaurante'!$C34)*$NB$27</f>
        <v>127400</v>
      </c>
      <c r="EU28" s="306">
        <f>IF($ND$27&lt;=EU$2,1,0)*('PC-PC_Restaurante'!$C25+'PC-PC_Restaurante'!$C34)*$NB$27</f>
        <v>127400</v>
      </c>
      <c r="EV28" s="306">
        <f>IF($ND$27&lt;=EV$2,1,0)*('PC-PC_Restaurante'!$C25+'PC-PC_Restaurante'!$C34)*$NB$27</f>
        <v>127400</v>
      </c>
      <c r="EW28" s="306">
        <f>IF($ND$27&lt;=EW$2,1,0)*('PC-PC_Restaurante'!$C25+'PC-PC_Restaurante'!$C34)*$NB$27</f>
        <v>127400</v>
      </c>
      <c r="EX28" s="306">
        <f>IF($ND$27&lt;=EX$2,1,0)*('PC-PC_Restaurante'!$C25+'PC-PC_Restaurante'!$C34)*$NB$27</f>
        <v>127400</v>
      </c>
      <c r="EY28" s="306">
        <f>IF($ND$27&lt;=EY$2,1,0)*('PC-PC_Restaurante'!$C25+'PC-PC_Restaurante'!$C34)*$NB$27</f>
        <v>127400</v>
      </c>
      <c r="EZ28" s="306">
        <f>IF($ND$27&lt;=EZ$2,1,0)*('PC-PC_Restaurante'!$C25+'PC-PC_Restaurante'!$C34)*$NB$27</f>
        <v>127400</v>
      </c>
      <c r="FA28" s="306">
        <f>IF($ND$27&lt;=FA$2,1,0)*('PC-PC_Restaurante'!$C25+'PC-PC_Restaurante'!$C34)*$NB$27</f>
        <v>127400</v>
      </c>
      <c r="FB28" s="306">
        <f>IF($ND$27&lt;=FB$2,1,0)*('PC-PC_Restaurante'!$C25+'PC-PC_Restaurante'!$C34)*$NB$27</f>
        <v>127400</v>
      </c>
      <c r="FC28" s="306">
        <f>IF($ND$27&lt;=FC$2,1,0)*('PC-PC_Restaurante'!$C25+'PC-PC_Restaurante'!$C34)*$NB$27</f>
        <v>127400</v>
      </c>
      <c r="FD28" s="306">
        <f>IF($ND$27&lt;=FD$2,1,0)*('PC-PC_Restaurante'!$C25+'PC-PC_Restaurante'!$C34)*$NB$27</f>
        <v>127400</v>
      </c>
      <c r="FE28" s="306">
        <f>IF($ND$27&lt;=FE$2,1,0)*('PC-PC_Restaurante'!$C25+'PC-PC_Restaurante'!$C34)*$NB$27</f>
        <v>127400</v>
      </c>
      <c r="FF28" s="306">
        <f>IF($ND$27&lt;=FF$2,1,0)*('PC-PC_Restaurante'!$C25+'PC-PC_Restaurante'!$C34)*$NB$27</f>
        <v>127400</v>
      </c>
      <c r="FG28" s="306">
        <f>IF($ND$27&lt;=FG$2,1,0)*('PC-PC_Restaurante'!$C25+'PC-PC_Restaurante'!$C34)*$NB$27</f>
        <v>127400</v>
      </c>
      <c r="FH28" s="306">
        <f>IF($ND$27&lt;=FH$2,1,0)*('PC-PC_Restaurante'!$C25+'PC-PC_Restaurante'!$C34)*$NB$27</f>
        <v>127400</v>
      </c>
      <c r="FI28" s="306">
        <f>IF($ND$27&lt;=FI$2,1,0)*('PC-PC_Restaurante'!$C25+'PC-PC_Restaurante'!$C34)*$NB$27</f>
        <v>127400</v>
      </c>
      <c r="FJ28" s="306">
        <f>IF($ND$27&lt;=FJ$2,1,0)*('PC-PC_Restaurante'!$C25+'PC-PC_Restaurante'!$C34)*$NB$27</f>
        <v>127400</v>
      </c>
      <c r="FK28" s="306">
        <f>IF($ND$27&lt;=FK$2,1,0)*('PC-PC_Restaurante'!$C25+'PC-PC_Restaurante'!$C34)*$NB$27</f>
        <v>127400</v>
      </c>
      <c r="FL28" s="306">
        <f>IF($ND$27&lt;=FL$2,1,0)*('PC-PC_Restaurante'!$C25+'PC-PC_Restaurante'!$C34)*$NB$27</f>
        <v>127400</v>
      </c>
      <c r="FM28" s="306">
        <f>IF($ND$27&lt;=FM$2,1,0)*('PC-PC_Restaurante'!$C25+'PC-PC_Restaurante'!$C34)*$NB$27</f>
        <v>127400</v>
      </c>
      <c r="FN28" s="306">
        <f>IF($ND$27&lt;=FN$2,1,0)*('PC-PC_Restaurante'!$C25+'PC-PC_Restaurante'!$C34)*$NB$27</f>
        <v>127400</v>
      </c>
      <c r="FO28" s="306">
        <f>IF($ND$27&lt;=FO$2,1,0)*('PC-PC_Restaurante'!$C25+'PC-PC_Restaurante'!$C34)*$NB$27</f>
        <v>127400</v>
      </c>
      <c r="FP28" s="306">
        <f>IF($ND$27&lt;=FP$2,1,0)*('PC-PC_Restaurante'!$C25+'PC-PC_Restaurante'!$C34)*$NB$27</f>
        <v>127400</v>
      </c>
      <c r="FQ28" s="306">
        <f>IF($ND$27&lt;=FQ$2,1,0)*('PC-PC_Restaurante'!$C25+'PC-PC_Restaurante'!$C34)*$NB$27</f>
        <v>127400</v>
      </c>
      <c r="FR28" s="306">
        <f>IF($ND$27&lt;=FR$2,1,0)*('PC-PC_Restaurante'!$C25+'PC-PC_Restaurante'!$C34)*$NB$27</f>
        <v>127400</v>
      </c>
      <c r="FS28" s="306">
        <f>IF($ND$27&lt;=FS$2,1,0)*('PC-PC_Restaurante'!$C25+'PC-PC_Restaurante'!$C34)*$NB$27</f>
        <v>127400</v>
      </c>
      <c r="FT28" s="306">
        <f>IF($ND$27&lt;=FT$2,1,0)*('PC-PC_Restaurante'!$C25+'PC-PC_Restaurante'!$C34)*$NB$27</f>
        <v>127400</v>
      </c>
      <c r="FU28" s="306">
        <f>IF($ND$27&lt;=FU$2,1,0)*('PC-PC_Restaurante'!$C25+'PC-PC_Restaurante'!$C34)*$NB$27</f>
        <v>127400</v>
      </c>
      <c r="FV28" s="306">
        <f>IF($ND$27&lt;=FV$2,1,0)*('PC-PC_Restaurante'!$C25+'PC-PC_Restaurante'!$C34)*$NB$27</f>
        <v>127400</v>
      </c>
      <c r="FW28" s="306">
        <f>IF($ND$27&lt;=FW$2,1,0)*('PC-PC_Restaurante'!$C25+'PC-PC_Restaurante'!$C34)*$NB$27</f>
        <v>127400</v>
      </c>
      <c r="FX28" s="306">
        <f>IF($ND$27&lt;=FX$2,1,0)*('PC-PC_Restaurante'!$C25+'PC-PC_Restaurante'!$C34)*$NB$27</f>
        <v>127400</v>
      </c>
      <c r="FY28" s="306">
        <f>IF($ND$27&lt;=FY$2,1,0)*('PC-PC_Restaurante'!$C25+'PC-PC_Restaurante'!$C34)*$NB$27</f>
        <v>127400</v>
      </c>
      <c r="FZ28" s="306">
        <f>IF($ND$27&lt;=FZ$2,1,0)*('PC-PC_Restaurante'!$C25+'PC-PC_Restaurante'!$C34)*$NB$27</f>
        <v>127400</v>
      </c>
      <c r="GA28" s="306">
        <f>IF($ND$27&lt;=GA$2,1,0)*('PC-PC_Restaurante'!$C25+'PC-PC_Restaurante'!$C34)*$NB$27</f>
        <v>127400</v>
      </c>
      <c r="GB28" s="306">
        <f>IF($ND$27&lt;=GB$2,1,0)*('PC-PC_Restaurante'!$C25+'PC-PC_Restaurante'!$C34)*$NB$27</f>
        <v>127400</v>
      </c>
      <c r="GC28" s="306">
        <f>IF($ND$27&lt;=GC$2,1,0)*('PC-PC_Restaurante'!$C25+'PC-PC_Restaurante'!$C34)*$NB$27</f>
        <v>127400</v>
      </c>
      <c r="GD28" s="306">
        <f>IF($ND$27&lt;=GD$2,1,0)*('PC-PC_Restaurante'!$C25+'PC-PC_Restaurante'!$C34)*$NB$27</f>
        <v>127400</v>
      </c>
      <c r="GE28" s="306">
        <f>IF($ND$27&lt;=GE$2,1,0)*('PC-PC_Restaurante'!$C25+'PC-PC_Restaurante'!$C34)*$NB$27</f>
        <v>127400</v>
      </c>
      <c r="GF28" s="306">
        <f>IF($ND$27&lt;=GF$2,1,0)*('PC-PC_Restaurante'!$C25+'PC-PC_Restaurante'!$C34)*$NB$27</f>
        <v>127400</v>
      </c>
      <c r="GG28" s="306">
        <f>IF($ND$27&lt;=GG$2,1,0)*('PC-PC_Restaurante'!$C25+'PC-PC_Restaurante'!$C34)*$NB$27</f>
        <v>127400</v>
      </c>
      <c r="GH28" s="306">
        <f>IF($ND$27&lt;=GH$2,1,0)*('PC-PC_Restaurante'!$C25+'PC-PC_Restaurante'!$C34)*$NB$27</f>
        <v>127400</v>
      </c>
      <c r="GI28" s="306">
        <f>IF($ND$27&lt;=GI$2,1,0)*('PC-PC_Restaurante'!$C25+'PC-PC_Restaurante'!$C34)*$NB$27</f>
        <v>127400</v>
      </c>
      <c r="GJ28" s="306">
        <f>IF($ND$27&lt;=GJ$2,1,0)*('PC-PC_Restaurante'!$C25+'PC-PC_Restaurante'!$C34)*$NB$27</f>
        <v>127400</v>
      </c>
      <c r="GK28" s="306">
        <f>IF($ND$27&lt;=GK$2,1,0)*('PC-PC_Restaurante'!$C25+'PC-PC_Restaurante'!$C34)*$NB$27</f>
        <v>127400</v>
      </c>
      <c r="GL28" s="306">
        <f>IF($ND$27&lt;=GL$2,1,0)*('PC-PC_Restaurante'!$C25+'PC-PC_Restaurante'!$C34)*$NB$27</f>
        <v>127400</v>
      </c>
      <c r="GM28" s="306">
        <f>IF($ND$27&lt;=GM$2,1,0)*('PC-PC_Restaurante'!$C25+'PC-PC_Restaurante'!$C34)*$NB$27</f>
        <v>127400</v>
      </c>
      <c r="GN28" s="306">
        <f>IF($ND$27&lt;=GN$2,1,0)*('PC-PC_Restaurante'!$C25+'PC-PC_Restaurante'!$C34)*$NB$27</f>
        <v>127400</v>
      </c>
      <c r="GO28" s="306">
        <f>IF($ND$27&lt;=GO$2,1,0)*('PC-PC_Restaurante'!$C25+'PC-PC_Restaurante'!$C34)*$NB$27</f>
        <v>127400</v>
      </c>
      <c r="GP28" s="306">
        <f>IF($ND$27&lt;=GP$2,1,0)*('PC-PC_Restaurante'!$C25+'PC-PC_Restaurante'!$C34)*$NB$27</f>
        <v>127400</v>
      </c>
      <c r="GQ28" s="306">
        <f>IF($ND$27&lt;=GQ$2,1,0)*('PC-PC_Restaurante'!$C25+'PC-PC_Restaurante'!$C34)*$NB$27</f>
        <v>127400</v>
      </c>
      <c r="GR28" s="306">
        <f>IF($ND$27&lt;=GR$2,1,0)*('PC-PC_Restaurante'!$C25+'PC-PC_Restaurante'!$C34)*$NB$27</f>
        <v>127400</v>
      </c>
      <c r="GS28" s="306">
        <f>IF($ND$27&lt;=GS$2,1,0)*('PC-PC_Restaurante'!$C25+'PC-PC_Restaurante'!$C34)*$NB$27</f>
        <v>127400</v>
      </c>
      <c r="GT28" s="306">
        <f>IF($ND$27&lt;=GT$2,1,0)*('PC-PC_Restaurante'!$C25+'PC-PC_Restaurante'!$C34)*$NB$27</f>
        <v>127400</v>
      </c>
      <c r="GU28" s="306">
        <f>IF($ND$27&lt;=GU$2,1,0)*('PC-PC_Restaurante'!$C25+'PC-PC_Restaurante'!$C34)*$NB$27</f>
        <v>127400</v>
      </c>
      <c r="GV28" s="306">
        <f>IF($ND$27&lt;=GV$2,1,0)*('PC-PC_Restaurante'!$C25+'PC-PC_Restaurante'!$C34)*$NB$27</f>
        <v>127400</v>
      </c>
      <c r="GW28" s="306">
        <f>IF($ND$27&lt;=GW$2,1,0)*('PC-PC_Restaurante'!$C25+'PC-PC_Restaurante'!$C34)*$NB$27</f>
        <v>127400</v>
      </c>
      <c r="GX28" s="306">
        <f>IF($ND$27&lt;=GX$2,1,0)*('PC-PC_Restaurante'!$C25+'PC-PC_Restaurante'!$C34)*$NB$27</f>
        <v>127400</v>
      </c>
      <c r="GY28" s="306">
        <f>IF($ND$27&lt;=GY$2,1,0)*('PC-PC_Restaurante'!$C25+'PC-PC_Restaurante'!$C34)*$NB$27</f>
        <v>127400</v>
      </c>
      <c r="GZ28" s="306">
        <f>IF($ND$27&lt;=GZ$2,1,0)*('PC-PC_Restaurante'!$C25+'PC-PC_Restaurante'!$C34)*$NB$27</f>
        <v>127400</v>
      </c>
      <c r="HA28" s="306">
        <f>IF($ND$27&lt;=HA$2,1,0)*('PC-PC_Restaurante'!$C25+'PC-PC_Restaurante'!$C34)*$NB$27</f>
        <v>127400</v>
      </c>
      <c r="HB28" s="306">
        <f>IF($ND$27&lt;=HB$2,1,0)*('PC-PC_Restaurante'!$C25+'PC-PC_Restaurante'!$C34)*$NB$27</f>
        <v>127400</v>
      </c>
      <c r="HC28" s="306">
        <f>IF($ND$27&lt;=HC$2,1,0)*('PC-PC_Restaurante'!$C25+'PC-PC_Restaurante'!$C34)*$NB$27</f>
        <v>127400</v>
      </c>
      <c r="HD28" s="306">
        <f>IF($ND$27&lt;=HD$2,1,0)*('PC-PC_Restaurante'!$C25+'PC-PC_Restaurante'!$C34)*$NB$27</f>
        <v>127400</v>
      </c>
      <c r="HE28" s="306">
        <f>IF($ND$27&lt;=HE$2,1,0)*('PC-PC_Restaurante'!$C25+'PC-PC_Restaurante'!$C34)*$NB$27</f>
        <v>127400</v>
      </c>
      <c r="HF28" s="306">
        <f>IF($ND$27&lt;=HF$2,1,0)*('PC-PC_Restaurante'!$C25+'PC-PC_Restaurante'!$C34)*$NB$27</f>
        <v>127400</v>
      </c>
      <c r="HG28" s="306">
        <f>IF($ND$27&lt;=HG$2,1,0)*('PC-PC_Restaurante'!$C25+'PC-PC_Restaurante'!$C34)*$NB$27</f>
        <v>127400</v>
      </c>
      <c r="HH28" s="306">
        <f>IF($ND$27&lt;=HH$2,1,0)*('PC-PC_Restaurante'!$C25+'PC-PC_Restaurante'!$C34)*$NB$27</f>
        <v>127400</v>
      </c>
      <c r="HI28" s="306">
        <f>IF($ND$27&lt;=HI$2,1,0)*('PC-PC_Restaurante'!$C25+'PC-PC_Restaurante'!$C34)*$NB$27</f>
        <v>127400</v>
      </c>
      <c r="HJ28" s="306">
        <f>IF($ND$27&lt;=HJ$2,1,0)*('PC-PC_Restaurante'!$C25+'PC-PC_Restaurante'!$C34)*$NB$27</f>
        <v>127400</v>
      </c>
      <c r="HK28" s="306">
        <f>IF($ND$27&lt;=HK$2,1,0)*('PC-PC_Restaurante'!$C25+'PC-PC_Restaurante'!$C34)*$NB$27</f>
        <v>127400</v>
      </c>
      <c r="HL28" s="306">
        <f>IF($ND$27&lt;=HL$2,1,0)*('PC-PC_Restaurante'!$C25+'PC-PC_Restaurante'!$C34)*$NB$27</f>
        <v>127400</v>
      </c>
      <c r="HM28" s="306">
        <f>IF($ND$27&lt;=HM$2,1,0)*('PC-PC_Restaurante'!$C25+'PC-PC_Restaurante'!$C34)*$NB$27</f>
        <v>127400</v>
      </c>
      <c r="HN28" s="306">
        <f>IF($ND$27&lt;=HN$2,1,0)*('PC-PC_Restaurante'!$C25+'PC-PC_Restaurante'!$C34)*$NB$27</f>
        <v>127400</v>
      </c>
      <c r="HO28" s="306">
        <f>IF($ND$27&lt;=HO$2,1,0)*('PC-PC_Restaurante'!$C25+'PC-PC_Restaurante'!$C34)*$NB$27</f>
        <v>127400</v>
      </c>
      <c r="HP28" s="306">
        <f>IF($ND$27&lt;=HP$2,1,0)*('PC-PC_Restaurante'!$C25+'PC-PC_Restaurante'!$C34)*$NB$27</f>
        <v>127400</v>
      </c>
      <c r="HQ28" s="306">
        <f>IF($ND$27&lt;=HQ$2,1,0)*('PC-PC_Restaurante'!$C25+'PC-PC_Restaurante'!$C34)*$NB$27</f>
        <v>127400</v>
      </c>
      <c r="HR28" s="306">
        <f>IF($ND$27&lt;=HR$2,1,0)*('PC-PC_Restaurante'!$C25+'PC-PC_Restaurante'!$C34)*$NB$27</f>
        <v>127400</v>
      </c>
      <c r="HS28" s="306">
        <f>IF($ND$27&lt;=HS$2,1,0)*('PC-PC_Restaurante'!$C25+'PC-PC_Restaurante'!$C34)*$NB$27</f>
        <v>127400</v>
      </c>
      <c r="HT28" s="306">
        <f>IF($ND$27&lt;=HT$2,1,0)*('PC-PC_Restaurante'!$C25+'PC-PC_Restaurante'!$C34)*$NB$27</f>
        <v>127400</v>
      </c>
      <c r="HU28" s="306">
        <f>IF($ND$27&lt;=HU$2,1,0)*('PC-PC_Restaurante'!$C25+'PC-PC_Restaurante'!$C34)*$NB$27</f>
        <v>127400</v>
      </c>
      <c r="HV28" s="306">
        <f>IF($ND$27&lt;=HV$2,1,0)*('PC-PC_Restaurante'!$C25+'PC-PC_Restaurante'!$C34)*$NB$27</f>
        <v>127400</v>
      </c>
      <c r="HW28" s="306">
        <f>IF($ND$27&lt;=HW$2,1,0)*('PC-PC_Restaurante'!$C25+'PC-PC_Restaurante'!$C34)*$NB$27</f>
        <v>127400</v>
      </c>
      <c r="HX28" s="306">
        <f>IF($ND$27&lt;=HX$2,1,0)*('PC-PC_Restaurante'!$C25+'PC-PC_Restaurante'!$C34)*$NB$27</f>
        <v>127400</v>
      </c>
      <c r="HY28" s="306">
        <f>IF($ND$27&lt;=HY$2,1,0)*('PC-PC_Restaurante'!$C25+'PC-PC_Restaurante'!$C34)*$NB$27</f>
        <v>127400</v>
      </c>
      <c r="HZ28" s="306">
        <f>IF($ND$27&lt;=HZ$2,1,0)*('PC-PC_Restaurante'!$C25+'PC-PC_Restaurante'!$C34)*$NB$27</f>
        <v>127400</v>
      </c>
      <c r="IA28" s="306">
        <f>IF($ND$27&lt;=IA$2,1,0)*('PC-PC_Restaurante'!$C25+'PC-PC_Restaurante'!$C34)*$NB$27</f>
        <v>127400</v>
      </c>
      <c r="IB28" s="306">
        <f>IF($ND$27&lt;=IB$2,1,0)*('PC-PC_Restaurante'!$C25+'PC-PC_Restaurante'!$C34)*$NB$27</f>
        <v>127400</v>
      </c>
      <c r="IC28" s="306">
        <f>IF($ND$27&lt;=IC$2,1,0)*('PC-PC_Restaurante'!$C25+'PC-PC_Restaurante'!$C34)*$NB$27</f>
        <v>127400</v>
      </c>
      <c r="ID28" s="306">
        <f>IF($ND$27&lt;=ID$2,1,0)*('PC-PC_Restaurante'!$C25+'PC-PC_Restaurante'!$C34)*$NB$27</f>
        <v>127400</v>
      </c>
      <c r="IE28" s="306">
        <f>IF($ND$27&lt;=IE$2,1,0)*('PC-PC_Restaurante'!$C25+'PC-PC_Restaurante'!$C34)*$NB$27</f>
        <v>127400</v>
      </c>
      <c r="IF28" s="306">
        <f>IF($ND$27&lt;=IF$2,1,0)*('PC-PC_Restaurante'!$C25+'PC-PC_Restaurante'!$C34)*$NB$27</f>
        <v>127400</v>
      </c>
      <c r="IG28" s="306">
        <f>IF($ND$27&lt;=IG$2,1,0)*('PC-PC_Restaurante'!$C25+'PC-PC_Restaurante'!$C34)*$NB$27</f>
        <v>127400</v>
      </c>
      <c r="IH28" s="306">
        <f>IF($ND$27&lt;=IH$2,1,0)*('PC-PC_Restaurante'!$C25+'PC-PC_Restaurante'!$C34)*$NB$27</f>
        <v>127400</v>
      </c>
      <c r="II28" s="306">
        <f>IF($ND$27&lt;=II$2,1,0)*('PC-PC_Restaurante'!$C25+'PC-PC_Restaurante'!$C34)*$NB$27</f>
        <v>127400</v>
      </c>
      <c r="IJ28" s="306">
        <f>IF($ND$27&lt;=IJ$2,1,0)*('PC-PC_Restaurante'!$C25+'PC-PC_Restaurante'!$C34)*$NB$27</f>
        <v>127400</v>
      </c>
      <c r="IK28" s="306">
        <f>IF($ND$27&lt;=IK$2,1,0)*('PC-PC_Restaurante'!$C25+'PC-PC_Restaurante'!$C34)*$NB$27</f>
        <v>127400</v>
      </c>
      <c r="IL28" s="306">
        <f>IF($ND$27&lt;=IL$2,1,0)*('PC-PC_Restaurante'!$C25+'PC-PC_Restaurante'!$C34)*$NB$27</f>
        <v>127400</v>
      </c>
      <c r="IM28" s="306">
        <f>IF($ND$27&lt;=IM$2,1,0)*('PC-PC_Restaurante'!$C25+'PC-PC_Restaurante'!$C34)*$NB$27</f>
        <v>127400</v>
      </c>
      <c r="IN28" s="306">
        <f>IF($ND$27&lt;=IN$2,1,0)*('PC-PC_Restaurante'!$C25+'PC-PC_Restaurante'!$C34)*$NB$27</f>
        <v>127400</v>
      </c>
      <c r="IO28" s="306">
        <f>IF($ND$27&lt;=IO$2,1,0)*('PC-PC_Restaurante'!$C25+'PC-PC_Restaurante'!$C34)*$NB$27</f>
        <v>127400</v>
      </c>
      <c r="IP28" s="306">
        <f>IF($ND$27&lt;=IP$2,1,0)*('PC-PC_Restaurante'!$C25+'PC-PC_Restaurante'!$C34)*$NB$27</f>
        <v>127400</v>
      </c>
      <c r="IQ28" s="306">
        <f>IF($ND$27&lt;=IQ$2,1,0)*('PC-PC_Restaurante'!$C25+'PC-PC_Restaurante'!$C34)*$NB$27</f>
        <v>127400</v>
      </c>
      <c r="IR28" s="306">
        <f>IF($ND$27&lt;=IR$2,1,0)*('PC-PC_Restaurante'!$C25+'PC-PC_Restaurante'!$C34)*$NB$27</f>
        <v>127400</v>
      </c>
      <c r="IS28" s="306">
        <f>IF($ND$27&lt;=IS$2,1,0)*('PC-PC_Restaurante'!$C25+'PC-PC_Restaurante'!$C34)*$NB$27</f>
        <v>127400</v>
      </c>
      <c r="IT28" s="306">
        <f>IF($ND$27&lt;=IT$2,1,0)*('PC-PC_Restaurante'!$C25+'PC-PC_Restaurante'!$C34)*$NB$27</f>
        <v>127400</v>
      </c>
      <c r="IU28" s="306">
        <f>IF($ND$27&lt;=IU$2,1,0)*('PC-PC_Restaurante'!$C25+'PC-PC_Restaurante'!$C34)*$NB$27</f>
        <v>127400</v>
      </c>
      <c r="IV28" s="306">
        <f>IF($ND$27&lt;=IV$2,1,0)*('PC-PC_Restaurante'!$C25+'PC-PC_Restaurante'!$C34)*$NB$27</f>
        <v>127400</v>
      </c>
      <c r="IW28" s="306">
        <f>IF($ND$27&lt;=IW$2,1,0)*('PC-PC_Restaurante'!$C25+'PC-PC_Restaurante'!$C34)*$NB$27</f>
        <v>127400</v>
      </c>
      <c r="IX28" s="306">
        <f>IF($ND$27&lt;=IX$2,1,0)*('PC-PC_Restaurante'!$C25+'PC-PC_Restaurante'!$C34)*$NB$27</f>
        <v>127400</v>
      </c>
      <c r="IY28" s="306">
        <f>IF($ND$27&lt;=IY$2,1,0)*('PC-PC_Restaurante'!$C25+'PC-PC_Restaurante'!$C34)*$NB$27</f>
        <v>127400</v>
      </c>
      <c r="IZ28" s="306">
        <f>IF($ND$27&lt;=IZ$2,1,0)*('PC-PC_Restaurante'!$C25+'PC-PC_Restaurante'!$C34)*$NB$27</f>
        <v>127400</v>
      </c>
      <c r="JA28" s="306">
        <f>IF($ND$27&lt;=JA$2,1,0)*('PC-PC_Restaurante'!$C25+'PC-PC_Restaurante'!$C34)*$NB$27</f>
        <v>127400</v>
      </c>
      <c r="JB28" s="306">
        <f>IF($ND$27&lt;=JB$2,1,0)*('PC-PC_Restaurante'!$C25+'PC-PC_Restaurante'!$C34)*$NB$27</f>
        <v>127400</v>
      </c>
      <c r="JC28" s="306">
        <f>IF($ND$27&lt;=JC$2,1,0)*('PC-PC_Restaurante'!$C25+'PC-PC_Restaurante'!$C34)*$NB$27</f>
        <v>127400</v>
      </c>
      <c r="JD28" s="306">
        <f>IF($ND$27&lt;=JD$2,1,0)*('PC-PC_Restaurante'!$C25+'PC-PC_Restaurante'!$C34)*$NB$27</f>
        <v>127400</v>
      </c>
      <c r="JE28" s="306">
        <f>IF($ND$27&lt;=JE$2,1,0)*('PC-PC_Restaurante'!$C25+'PC-PC_Restaurante'!$C34)*$NB$27</f>
        <v>127400</v>
      </c>
      <c r="JF28" s="306">
        <f>IF($ND$27&lt;=JF$2,1,0)*('PC-PC_Restaurante'!$C25+'PC-PC_Restaurante'!$C34)*$NB$27</f>
        <v>127400</v>
      </c>
      <c r="JG28" s="306">
        <f>IF($ND$27&lt;=JG$2,1,0)*('PC-PC_Restaurante'!$C25+'PC-PC_Restaurante'!$C34)*$NB$27</f>
        <v>127400</v>
      </c>
      <c r="JH28" s="306">
        <f>IF($ND$27&lt;=JH$2,1,0)*('PC-PC_Restaurante'!$C25+'PC-PC_Restaurante'!$C34)*$NB$27</f>
        <v>127400</v>
      </c>
      <c r="JI28" s="306">
        <f>IF($ND$27&lt;=JI$2,1,0)*('PC-PC_Restaurante'!$C25+'PC-PC_Restaurante'!$C34)*$NB$27</f>
        <v>127400</v>
      </c>
      <c r="JJ28" s="306">
        <f>IF($ND$27&lt;=JJ$2,1,0)*('PC-PC_Restaurante'!$C25+'PC-PC_Restaurante'!$C34)*$NB$27</f>
        <v>127400</v>
      </c>
      <c r="JK28" s="306">
        <f>IF($ND$27&lt;=JK$2,1,0)*('PC-PC_Restaurante'!$C25+'PC-PC_Restaurante'!$C34)*$NB$27</f>
        <v>127400</v>
      </c>
      <c r="JL28" s="306">
        <f>IF($ND$27&lt;=JL$2,1,0)*('PC-PC_Restaurante'!$C25+'PC-PC_Restaurante'!$C34)*$NB$27</f>
        <v>127400</v>
      </c>
      <c r="JM28" s="306">
        <f>IF($ND$27&lt;=JM$2,1,0)*('PC-PC_Restaurante'!$C25+'PC-PC_Restaurante'!$C34)*$NB$27</f>
        <v>127400</v>
      </c>
      <c r="JN28" s="306">
        <f>IF($ND$27&lt;=JN$2,1,0)*('PC-PC_Restaurante'!$C25+'PC-PC_Restaurante'!$C34)*$NB$27</f>
        <v>127400</v>
      </c>
      <c r="JO28" s="306">
        <f>IF($ND$27&lt;=JO$2,1,0)*('PC-PC_Restaurante'!$C25+'PC-PC_Restaurante'!$C34)*$NB$27</f>
        <v>127400</v>
      </c>
      <c r="JP28" s="306">
        <f>IF($ND$27&lt;=JP$2,1,0)*('PC-PC_Restaurante'!$C25+'PC-PC_Restaurante'!$C34)*$NB$27</f>
        <v>127400</v>
      </c>
      <c r="JQ28" s="306">
        <f>IF($ND$27&lt;=JQ$2,1,0)*('PC-PC_Restaurante'!$C25+'PC-PC_Restaurante'!$C34)*$NB$27</f>
        <v>127400</v>
      </c>
      <c r="JR28" s="306">
        <f>IF($ND$27&lt;=JR$2,1,0)*('PC-PC_Restaurante'!$C25+'PC-PC_Restaurante'!$C34)*$NB$27</f>
        <v>127400</v>
      </c>
      <c r="JS28" s="306">
        <f>IF($ND$27&lt;=JS$2,1,0)*('PC-PC_Restaurante'!$C25+'PC-PC_Restaurante'!$C34)*$NB$27</f>
        <v>127400</v>
      </c>
      <c r="JT28" s="306">
        <f>IF($ND$27&lt;=JT$2,1,0)*('PC-PC_Restaurante'!$C25+'PC-PC_Restaurante'!$C34)*$NB$27</f>
        <v>127400</v>
      </c>
      <c r="JU28" s="306">
        <f>IF($ND$27&lt;=JU$2,1,0)*('PC-PC_Restaurante'!$C25+'PC-PC_Restaurante'!$C34)*$NB$27</f>
        <v>127400</v>
      </c>
      <c r="JV28" s="306">
        <f>IF($ND$27&lt;=JV$2,1,0)*('PC-PC_Restaurante'!$C25+'PC-PC_Restaurante'!$C34)*$NB$27</f>
        <v>127400</v>
      </c>
      <c r="JW28" s="306">
        <f>IF($ND$27&lt;=JW$2,1,0)*('PC-PC_Restaurante'!$C25+'PC-PC_Restaurante'!$C34)*$NB$27</f>
        <v>127400</v>
      </c>
      <c r="JX28" s="306">
        <f>IF($ND$27&lt;=JX$2,1,0)*('PC-PC_Restaurante'!$C25+'PC-PC_Restaurante'!$C34)*$NB$27</f>
        <v>127400</v>
      </c>
      <c r="JY28" s="306">
        <f>IF($ND$27&lt;=JY$2,1,0)*('PC-PC_Restaurante'!$C25+'PC-PC_Restaurante'!$C34)*$NB$27</f>
        <v>127400</v>
      </c>
      <c r="JZ28" s="306">
        <f>IF($ND$27&lt;=JZ$2,1,0)*('PC-PC_Restaurante'!$C25+'PC-PC_Restaurante'!$C34)*$NB$27</f>
        <v>127400</v>
      </c>
      <c r="KA28" s="306">
        <f>IF($ND$27&lt;=KA$2,1,0)*('PC-PC_Restaurante'!$C25+'PC-PC_Restaurante'!$C34)*$NB$27</f>
        <v>127400</v>
      </c>
      <c r="KB28" s="306">
        <f>IF($ND$27&lt;=KB$2,1,0)*('PC-PC_Restaurante'!$C25+'PC-PC_Restaurante'!$C34)*$NB$27</f>
        <v>127400</v>
      </c>
      <c r="KC28" s="306">
        <f>IF($ND$27&lt;=KC$2,1,0)*('PC-PC_Restaurante'!$C25+'PC-PC_Restaurante'!$C34)*$NB$27</f>
        <v>127400</v>
      </c>
      <c r="KD28" s="306">
        <f>IF($ND$27&lt;=KD$2,1,0)*('PC-PC_Restaurante'!$C25+'PC-PC_Restaurante'!$C34)*$NB$27</f>
        <v>127400</v>
      </c>
      <c r="KE28" s="306">
        <f>IF($ND$27&lt;=KE$2,1,0)*('PC-PC_Restaurante'!$C25+'PC-PC_Restaurante'!$C34)*$NB$27</f>
        <v>127400</v>
      </c>
      <c r="KF28" s="306">
        <f>IF($ND$27&lt;=KF$2,1,0)*('PC-PC_Restaurante'!$C25+'PC-PC_Restaurante'!$C34)*$NB$27</f>
        <v>127400</v>
      </c>
      <c r="KG28" s="306">
        <f>IF($ND$27&lt;=KG$2,1,0)*('PC-PC_Restaurante'!$C25+'PC-PC_Restaurante'!$C34)*$NB$27</f>
        <v>127400</v>
      </c>
      <c r="KH28" s="306">
        <f>IF($ND$27&lt;=KH$2,1,0)*('PC-PC_Restaurante'!$C25+'PC-PC_Restaurante'!$C34)*$NB$27</f>
        <v>127400</v>
      </c>
      <c r="KI28" s="306">
        <f>IF($ND$27&lt;=KI$2,1,0)*('PC-PC_Restaurante'!$C25+'PC-PC_Restaurante'!$C34)*$NB$27</f>
        <v>127400</v>
      </c>
      <c r="KJ28" s="306">
        <f>IF($ND$27&lt;=KJ$2,1,0)*('PC-PC_Restaurante'!$C25+'PC-PC_Restaurante'!$C34)*$NB$27</f>
        <v>127400</v>
      </c>
      <c r="KK28" s="306">
        <f>IF($ND$27&lt;=KK$2,1,0)*('PC-PC_Restaurante'!$C25+'PC-PC_Restaurante'!$C34)*$NB$27</f>
        <v>127400</v>
      </c>
      <c r="KL28" s="306">
        <f>IF($ND$27&lt;=KL$2,1,0)*('PC-PC_Restaurante'!$C25+'PC-PC_Restaurante'!$C34)*$NB$27</f>
        <v>127400</v>
      </c>
      <c r="KM28" s="306">
        <f>IF($ND$27&lt;=KM$2,1,0)*('PC-PC_Restaurante'!$C25+'PC-PC_Restaurante'!$C34)*$NB$27</f>
        <v>127400</v>
      </c>
      <c r="KN28" s="306">
        <f>IF($ND$27&lt;=KN$2,1,0)*('PC-PC_Restaurante'!$C25+'PC-PC_Restaurante'!$C34)*$NB$27</f>
        <v>127400</v>
      </c>
      <c r="KO28" s="306">
        <f>IF($ND$27&lt;=KO$2,1,0)*('PC-PC_Restaurante'!$C25+'PC-PC_Restaurante'!$C34)*$NB$27</f>
        <v>127400</v>
      </c>
      <c r="KP28" s="306">
        <f>IF($ND$27&lt;=KP$2,1,0)*('PC-PC_Restaurante'!$C25+'PC-PC_Restaurante'!$C34)*$NB$27</f>
        <v>127400</v>
      </c>
      <c r="KQ28" s="306">
        <f>IF($ND$27&lt;=KQ$2,1,0)*('PC-PC_Restaurante'!$C25+'PC-PC_Restaurante'!$C34)*$NB$27</f>
        <v>127400</v>
      </c>
      <c r="KR28" s="306">
        <f>IF($ND$27&lt;=KR$2,1,0)*('PC-PC_Restaurante'!$C25+'PC-PC_Restaurante'!$C34)*$NB$27</f>
        <v>127400</v>
      </c>
      <c r="KS28" s="306">
        <f>IF($ND$27&lt;=KS$2,1,0)*('PC-PC_Restaurante'!$C25+'PC-PC_Restaurante'!$C34)*$NB$27</f>
        <v>127400</v>
      </c>
      <c r="KT28" s="306">
        <f>IF($ND$27&lt;=KT$2,1,0)*('PC-PC_Restaurante'!$C25+'PC-PC_Restaurante'!$C34)*$NB$27</f>
        <v>127400</v>
      </c>
      <c r="KU28" s="306">
        <f>IF($ND$27&lt;=KU$2,1,0)*('PC-PC_Restaurante'!$C25+'PC-PC_Restaurante'!$C34)*$NB$27</f>
        <v>127400</v>
      </c>
      <c r="KV28" s="306">
        <f>IF($ND$27&lt;=KV$2,1,0)*('PC-PC_Restaurante'!$C25+'PC-PC_Restaurante'!$C34)*$NB$27</f>
        <v>127400</v>
      </c>
      <c r="KW28" s="306">
        <f>IF($ND$27&lt;=KW$2,1,0)*('PC-PC_Restaurante'!$C25+'PC-PC_Restaurante'!$C34)*$NB$27</f>
        <v>127400</v>
      </c>
      <c r="KX28" s="306">
        <f>IF($ND$27&lt;=KX$2,1,0)*('PC-PC_Restaurante'!$C25+'PC-PC_Restaurante'!$C34)*$NB$27</f>
        <v>127400</v>
      </c>
      <c r="KY28" s="306">
        <f>IF($ND$27&lt;=KY$2,1,0)*('PC-PC_Restaurante'!$C25+'PC-PC_Restaurante'!$C34)*$NB$27</f>
        <v>127400</v>
      </c>
      <c r="KZ28" s="306">
        <f>IF($ND$27&lt;=KZ$2,1,0)*('PC-PC_Restaurante'!$C25+'PC-PC_Restaurante'!$C34)*$NB$27</f>
        <v>127400</v>
      </c>
      <c r="LA28" s="306">
        <f>IF($ND$27&lt;=LA$2,1,0)*('PC-PC_Restaurante'!$C25+'PC-PC_Restaurante'!$C34)*$NB$27</f>
        <v>127400</v>
      </c>
      <c r="LB28" s="306">
        <f>IF($ND$27&lt;=LB$2,1,0)*('PC-PC_Restaurante'!$C25+'PC-PC_Restaurante'!$C34)*$NB$27</f>
        <v>127400</v>
      </c>
      <c r="LC28" s="306">
        <f>IF($ND$27&lt;=LC$2,1,0)*('PC-PC_Restaurante'!$C25+'PC-PC_Restaurante'!$C34)*$NB$27</f>
        <v>127400</v>
      </c>
      <c r="LD28" s="306">
        <f>IF($ND$27&lt;=LD$2,1,0)*('PC-PC_Restaurante'!$C25+'PC-PC_Restaurante'!$C34)*$NB$27</f>
        <v>127400</v>
      </c>
      <c r="LE28" s="306">
        <f>IF($ND$27&lt;=LE$2,1,0)*('PC-PC_Restaurante'!$C25+'PC-PC_Restaurante'!$C34)*$NB$27</f>
        <v>127400</v>
      </c>
      <c r="LF28" s="306">
        <f>IF($ND$27&lt;=LF$2,1,0)*('PC-PC_Restaurante'!$C25+'PC-PC_Restaurante'!$C34)*$NB$27</f>
        <v>127400</v>
      </c>
      <c r="LG28" s="306">
        <f>IF($ND$27&lt;=LG$2,1,0)*('PC-PC_Restaurante'!$C25+'PC-PC_Restaurante'!$C34)*$NB$27</f>
        <v>127400</v>
      </c>
      <c r="LH28" s="306">
        <f>IF($ND$27&lt;=LH$2,1,0)*('PC-PC_Restaurante'!$C25+'PC-PC_Restaurante'!$C34)*$NB$27</f>
        <v>127400</v>
      </c>
      <c r="LI28" s="306">
        <f>IF($ND$27&lt;=LI$2,1,0)*('PC-PC_Restaurante'!$C25+'PC-PC_Restaurante'!$C34)*$NB$27</f>
        <v>127400</v>
      </c>
      <c r="LJ28" s="306">
        <f>IF($ND$27&lt;=LJ$2,1,0)*('PC-PC_Restaurante'!$C25+'PC-PC_Restaurante'!$C34)*$NB$27</f>
        <v>127400</v>
      </c>
      <c r="LK28" s="306">
        <f>IF($ND$27&lt;=LK$2,1,0)*('PC-PC_Restaurante'!$C25+'PC-PC_Restaurante'!$C34)*$NB$27</f>
        <v>127400</v>
      </c>
      <c r="LL28" s="306">
        <f>IF($ND$27&lt;=LL$2,1,0)*('PC-PC_Restaurante'!$C25+'PC-PC_Restaurante'!$C34)*$NB$27</f>
        <v>127400</v>
      </c>
      <c r="LM28" s="306">
        <f>IF($ND$27&lt;=LM$2,1,0)*('PC-PC_Restaurante'!$C25+'PC-PC_Restaurante'!$C34)*$NB$27</f>
        <v>127400</v>
      </c>
      <c r="LN28" s="306">
        <f>IF($ND$27&lt;=LN$2,1,0)*('PC-PC_Restaurante'!$C25+'PC-PC_Restaurante'!$C34)*$NB$27</f>
        <v>127400</v>
      </c>
      <c r="LO28" s="306">
        <f>IF($ND$27&lt;=LO$2,1,0)*('PC-PC_Restaurante'!$C25+'PC-PC_Restaurante'!$C34)*$NB$27</f>
        <v>127400</v>
      </c>
      <c r="LP28" s="306">
        <f>IF($ND$27&lt;=LP$2,1,0)*('PC-PC_Restaurante'!$C25+'PC-PC_Restaurante'!$C34)*$NB$27</f>
        <v>127400</v>
      </c>
      <c r="LQ28" s="306">
        <f>IF($ND$27&lt;=LQ$2,1,0)*('PC-PC_Restaurante'!$C25+'PC-PC_Restaurante'!$C34)*$NB$27</f>
        <v>127400</v>
      </c>
      <c r="LR28" s="306">
        <f>IF($ND$27&lt;=LR$2,1,0)*('PC-PC_Restaurante'!$C25+'PC-PC_Restaurante'!$C34)*$NB$27</f>
        <v>127400</v>
      </c>
      <c r="LS28" s="306">
        <f>IF($ND$27&lt;=LS$2,1,0)*('PC-PC_Restaurante'!$C25+'PC-PC_Restaurante'!$C34)*$NB$27</f>
        <v>127400</v>
      </c>
      <c r="LT28" s="306">
        <f>IF($ND$27&lt;=LT$2,1,0)*('PC-PC_Restaurante'!$C25+'PC-PC_Restaurante'!$C34)*$NB$27</f>
        <v>127400</v>
      </c>
      <c r="LU28" s="306">
        <f>IF($ND$27&lt;=LU$2,1,0)*('PC-PC_Restaurante'!$C25+'PC-PC_Restaurante'!$C34)*$NB$27</f>
        <v>127400</v>
      </c>
      <c r="LV28" s="306">
        <f>IF($ND$27&lt;=LV$2,1,0)*('PC-PC_Restaurante'!$C25+'PC-PC_Restaurante'!$C34)*$NB$27</f>
        <v>127400</v>
      </c>
      <c r="LW28" s="306">
        <f>IF($ND$27&lt;=LW$2,1,0)*('PC-PC_Restaurante'!$C25+'PC-PC_Restaurante'!$C34)*$NB$27</f>
        <v>127400</v>
      </c>
      <c r="LX28" s="306">
        <f>IF($ND$27&lt;=LX$2,1,0)*('PC-PC_Restaurante'!$C25+'PC-PC_Restaurante'!$C34)*$NB$27</f>
        <v>127400</v>
      </c>
      <c r="LY28" s="306">
        <f>IF($ND$27&lt;=LY$2,1,0)*('PC-PC_Restaurante'!$C25+'PC-PC_Restaurante'!$C34)*$NB$27</f>
        <v>127400</v>
      </c>
      <c r="LZ28" s="306">
        <f>IF($ND$27&lt;=LZ$2,1,0)*('PC-PC_Restaurante'!$C25+'PC-PC_Restaurante'!$C34)*$NB$27</f>
        <v>127400</v>
      </c>
      <c r="MA28" s="306">
        <f>IF($ND$27&lt;=MA$2,1,0)*('PC-PC_Restaurante'!$C25+'PC-PC_Restaurante'!$C34)*$NB$27</f>
        <v>127400</v>
      </c>
      <c r="MB28" s="306">
        <f>IF($ND$27&lt;=MB$2,1,0)*('PC-PC_Restaurante'!$C25+'PC-PC_Restaurante'!$C34)*$NB$27</f>
        <v>127400</v>
      </c>
      <c r="MC28" s="306">
        <f>IF($ND$27&lt;=MC$2,1,0)*('PC-PC_Restaurante'!$C25+'PC-PC_Restaurante'!$C34)*$NB$27</f>
        <v>127400</v>
      </c>
      <c r="MD28" s="306">
        <f>IF($ND$27&lt;=MD$2,1,0)*('PC-PC_Restaurante'!$C25+'PC-PC_Restaurante'!$C34)*$NB$27</f>
        <v>127400</v>
      </c>
      <c r="ME28" s="306">
        <f>IF($ND$27&lt;=ME$2,1,0)*('PC-PC_Restaurante'!$C25+'PC-PC_Restaurante'!$C34)*$NB$27</f>
        <v>127400</v>
      </c>
      <c r="MF28" s="306">
        <f>IF($ND$27&lt;=MF$2,1,0)*('PC-PC_Restaurante'!$C25+'PC-PC_Restaurante'!$C34)*$NB$27</f>
        <v>127400</v>
      </c>
      <c r="MG28" s="306">
        <f>IF($ND$27&lt;=MG$2,1,0)*('PC-PC_Restaurante'!$C25+'PC-PC_Restaurante'!$C34)*$NB$27</f>
        <v>127400</v>
      </c>
      <c r="MH28" s="306">
        <f>IF($ND$27&lt;=MH$2,1,0)*('PC-PC_Restaurante'!$C25+'PC-PC_Restaurante'!$C34)*$NB$27</f>
        <v>127400</v>
      </c>
      <c r="MI28" s="306">
        <f>IF($ND$27&lt;=MI$2,1,0)*('PC-PC_Restaurante'!$C25+'PC-PC_Restaurante'!$C34)*$NB$27</f>
        <v>127400</v>
      </c>
      <c r="MJ28" s="306">
        <f>IF($ND$27&lt;=MJ$2,1,0)*('PC-PC_Restaurante'!$C25+'PC-PC_Restaurante'!$C34)*$NB$27</f>
        <v>127400</v>
      </c>
      <c r="MK28" s="306">
        <f>IF($ND$27&lt;=MK$2,1,0)*('PC-PC_Restaurante'!$C25+'PC-PC_Restaurante'!$C34)*$NB$27</f>
        <v>127400</v>
      </c>
      <c r="ML28" s="306">
        <f>IF($ND$27&lt;=ML$2,1,0)*('PC-PC_Restaurante'!$C25+'PC-PC_Restaurante'!$C34)*$NB$27</f>
        <v>127400</v>
      </c>
      <c r="MM28" s="306">
        <f>IF($ND$27&lt;=MM$2,1,0)*('PC-PC_Restaurante'!$C25+'PC-PC_Restaurante'!$C34)*$NB$27</f>
        <v>127400</v>
      </c>
      <c r="MN28" s="306">
        <f>IF($ND$27&lt;=MN$2,1,0)*('PC-PC_Restaurante'!$C25+'PC-PC_Restaurante'!$C34)*$NB$27</f>
        <v>127400</v>
      </c>
      <c r="MO28" s="306">
        <f>IF($ND$27&lt;=MO$2,1,0)*('PC-PC_Restaurante'!$C25+'PC-PC_Restaurante'!$C34)*$NB$27</f>
        <v>127400</v>
      </c>
      <c r="MP28" s="306">
        <f>IF($ND$27&lt;=MP$2,1,0)*('PC-PC_Restaurante'!$C25+'PC-PC_Restaurante'!$C34)*$NB$27</f>
        <v>127400</v>
      </c>
      <c r="MQ28" s="306">
        <f>IF($ND$27&lt;=MQ$2,1,0)*('PC-PC_Restaurante'!$C25+'PC-PC_Restaurante'!$C34)*$NB$27</f>
        <v>127400</v>
      </c>
      <c r="MR28" s="306">
        <f>IF($ND$27&lt;=MR$2,1,0)*('PC-PC_Restaurante'!$C25+'PC-PC_Restaurante'!$C34)*$NB$27</f>
        <v>127400</v>
      </c>
      <c r="MS28" s="306">
        <f>IF($ND$27&lt;=MS$2,1,0)*('PC-PC_Restaurante'!$C25+'PC-PC_Restaurante'!$C34)*$NB$27</f>
        <v>127400</v>
      </c>
      <c r="MT28" s="306">
        <f>IF($ND$27&lt;=MT$2,1,0)*('PC-PC_Restaurante'!$C25+'PC-PC_Restaurante'!$C34)*$NB$27</f>
        <v>127400</v>
      </c>
      <c r="MU28" s="306">
        <f>IF($ND$27&lt;=MU$2,1,0)*('PC-PC_Restaurante'!$C25+'PC-PC_Restaurante'!$C34)*$NB$27</f>
        <v>127400</v>
      </c>
      <c r="MV28" s="306">
        <f>IF($ND$27&lt;=MV$2,1,0)*('PC-PC_Restaurante'!$C25+'PC-PC_Restaurante'!$C34)*$NB$27</f>
        <v>127400</v>
      </c>
      <c r="MW28" s="306">
        <f>IF($ND$27&lt;=MW$2,1,0)*('PC-PC_Restaurante'!$C25+'PC-PC_Restaurante'!$C34)*$NB$27</f>
        <v>127400</v>
      </c>
      <c r="MX28" s="306">
        <f>IF($ND$27&lt;=MX$2,1,0)*('PC-PC_Restaurante'!$C25+'PC-PC_Restaurante'!$C34)*$NB$27</f>
        <v>127400</v>
      </c>
      <c r="MY28" s="306">
        <f>IF($ND$27&lt;=MY$2,1,0)*('PC-PC_Restaurante'!$C25+'PC-PC_Restaurante'!$C34)*$NB$27</f>
        <v>127400</v>
      </c>
      <c r="MZ28" s="306">
        <f>IF($ND$27&lt;=MZ$2,1,0)*('PC-PC_Restaurante'!$C25+'PC-PC_Restaurante'!$C34)*$NB$27</f>
        <v>127400</v>
      </c>
      <c r="NA28" s="307">
        <f>IF($ND$27&lt;=NA$2,1,0)*('PC-PC_Restaurante'!$C25+'PC-PC_Restaurante'!$C34)*$NB$27</f>
        <v>127400</v>
      </c>
      <c r="NB28" s="652"/>
      <c r="NC28" s="652"/>
      <c r="ND28" s="652"/>
    </row>
    <row r="29" spans="1:368" s="314" customFormat="1" x14ac:dyDescent="0.2">
      <c r="A29" s="182"/>
      <c r="B29" s="308"/>
      <c r="C29" s="309"/>
      <c r="D29" s="309"/>
      <c r="E29" s="309" t="s">
        <v>630</v>
      </c>
      <c r="F29" s="310">
        <f>IF($ND27&lt;=F$2,1,0)*'PC-PC_Restaurante'!F41*$NB27</f>
        <v>624406.00746061327</v>
      </c>
      <c r="G29" s="310">
        <f>IF($ND27&lt;=G$2,1,0)*'PC-PC_Restaurante'!G41*$NB27</f>
        <v>445235.3556691634</v>
      </c>
      <c r="H29" s="310">
        <f>IF($ND27&lt;=H$2,1,0)*'PC-PC_Restaurante'!H41*$NB27</f>
        <v>451304.81318440853</v>
      </c>
      <c r="I29" s="310">
        <f>IF($ND27&lt;=I$2,1,0)*'PC-PC_Restaurante'!I41*$NB27</f>
        <v>421936.38396113849</v>
      </c>
      <c r="J29" s="310">
        <f>IF($ND27&lt;=J$2,1,0)*'PC-PC_Restaurante'!J41*$NB27</f>
        <v>348393.20325654023</v>
      </c>
      <c r="K29" s="310">
        <f>IF($ND27&lt;=K$2,1,0)*'PC-PC_Restaurante'!K41*$NB27</f>
        <v>368527.72201242147</v>
      </c>
      <c r="L29" s="310">
        <f>IF($ND27&lt;=L$2,1,0)*'PC-PC_Restaurante'!L41*$NB27</f>
        <v>579376.77066724899</v>
      </c>
      <c r="M29" s="310">
        <f>IF($ND27&lt;=M$2,1,0)*'PC-PC_Restaurante'!M41*$NB27</f>
        <v>421961.67111050291</v>
      </c>
      <c r="N29" s="310">
        <f>IF($ND27&lt;=N$2,1,0)*'PC-PC_Restaurante'!N41*$NB27</f>
        <v>454345.49504580989</v>
      </c>
      <c r="O29" s="310">
        <f>IF($ND27&lt;=O$2,1,0)*'PC-PC_Restaurante'!O41*$NB27</f>
        <v>507420.26597754622</v>
      </c>
      <c r="P29" s="310">
        <f>IF($ND27&lt;=P$2,1,0)*'PC-PC_Restaurante'!P41*$NB27</f>
        <v>525951.48039093893</v>
      </c>
      <c r="Q29" s="310">
        <f>IF($ND27&lt;=Q$2,1,0)*'PC-PC_Restaurante'!Q41*$NB27</f>
        <v>534065.58967192809</v>
      </c>
      <c r="R29" s="310">
        <f>IF($ND27&lt;=R$2,1,0)*'PC-PC_Restaurante'!R41*$NB27</f>
        <v>658694.22352856584</v>
      </c>
      <c r="S29" s="310">
        <f>IF($ND27&lt;=S$2,1,0)*'PC-PC_Restaurante'!S41*$NB27</f>
        <v>506431.5213137074</v>
      </c>
      <c r="T29" s="310">
        <f>IF($ND27&lt;=T$2,1,0)*'PC-PC_Restaurante'!T41*$NB27</f>
        <v>443024.833867596</v>
      </c>
      <c r="U29" s="310">
        <f>IF($ND27&lt;=U$2,1,0)*'PC-PC_Restaurante'!U41*$NB27</f>
        <v>436679.70938119123</v>
      </c>
      <c r="V29" s="310">
        <f>IF($ND27&lt;=V$2,1,0)*'PC-PC_Restaurante'!V41*$NB27</f>
        <v>368141.30057705275</v>
      </c>
      <c r="W29" s="310">
        <f>IF($ND27&lt;=W$2,1,0)*'PC-PC_Restaurante'!W41*$NB27</f>
        <v>381528.45583794167</v>
      </c>
      <c r="X29" s="310">
        <f>IF($ND27&lt;=X$2,1,0)*'PC-PC_Restaurante'!X41*$NB27</f>
        <v>594925.33506036061</v>
      </c>
      <c r="Y29" s="310">
        <f>IF($ND27&lt;=Y$2,1,0)*'PC-PC_Restaurante'!Y41*$NB27</f>
        <v>437645.20776012528</v>
      </c>
      <c r="Z29" s="310">
        <f>IF($ND27&lt;=Z$2,1,0)*'PC-PC_Restaurante'!Z41*$NB27</f>
        <v>469000.98379125155</v>
      </c>
      <c r="AA29" s="310">
        <f>IF($ND27&lt;=AA$2,1,0)*'PC-PC_Restaurante'!AA41*$NB27</f>
        <v>522151.37329423183</v>
      </c>
      <c r="AB29" s="310">
        <f>IF($ND27&lt;=AB$2,1,0)*'PC-PC_Restaurante'!AB41*$NB27</f>
        <v>541537.55789970176</v>
      </c>
      <c r="AC29" s="310">
        <f>IF($ND27&lt;=AC$2,1,0)*'PC-PC_Restaurante'!AC41*$NB27</f>
        <v>528861.012248402</v>
      </c>
      <c r="AD29" s="310">
        <f>IF($ND27&lt;=AD$2,1,0)*'PC-PC_Restaurante'!AD41*$NB27</f>
        <v>666296.54498442682</v>
      </c>
      <c r="AE29" s="310">
        <f>IF($ND27&lt;=AE$2,1,0)*'PC-PC_Restaurante'!AE41*$NB27</f>
        <v>516050.86423591367</v>
      </c>
      <c r="AF29" s="310">
        <f>IF($ND27&lt;=AF$2,1,0)*'PC-PC_Restaurante'!AF41*$NB27</f>
        <v>470461.18649204273</v>
      </c>
      <c r="AG29" s="310">
        <f>IF($ND27&lt;=AG$2,1,0)*'PC-PC_Restaurante'!AG41*$NB27</f>
        <v>436863.68073154223</v>
      </c>
      <c r="AH29" s="310">
        <f>IF($ND27&lt;=AH$2,1,0)*'PC-PC_Restaurante'!AH41*$NB27</f>
        <v>391155.55684079876</v>
      </c>
      <c r="AI29" s="310">
        <f>IF($ND27&lt;=AI$2,1,0)*'PC-PC_Restaurante'!AI41*$NB27</f>
        <v>380183.32871249702</v>
      </c>
      <c r="AJ29" s="310">
        <f>IF($ND27&lt;=AJ$2,1,0)*'PC-PC_Restaurante'!AJ41*$NB27</f>
        <v>603082.83892084553</v>
      </c>
      <c r="AK29" s="310">
        <f>IF($ND27&lt;=AK$2,1,0)*'PC-PC_Restaurante'!AK41*$NB27</f>
        <v>449725.77555905457</v>
      </c>
      <c r="AL29" s="310">
        <f>IF($ND27&lt;=AL$2,1,0)*'PC-PC_Restaurante'!AL41*$NB27</f>
        <v>479215.94112421211</v>
      </c>
      <c r="AM29" s="310">
        <f>IF($ND27&lt;=AM$2,1,0)*'PC-PC_Restaurante'!AM41*$NB27</f>
        <v>533812.92872979736</v>
      </c>
      <c r="AN29" s="310">
        <f>IF($ND27&lt;=AN$2,1,0)*'PC-PC_Restaurante'!AN41*$NB27</f>
        <v>555174.07517112931</v>
      </c>
      <c r="AO29" s="310">
        <f>IF($ND27&lt;=AO$2,1,0)*'PC-PC_Restaurante'!AO41*$NB27</f>
        <v>573839.80404438183</v>
      </c>
      <c r="AP29" s="310">
        <f>IF($ND27&lt;=AP$2,1,0)*'PC-PC_Restaurante'!AP41*$NB27</f>
        <v>693044.91660817317</v>
      </c>
      <c r="AQ29" s="310">
        <f>IF($ND27&lt;=AQ$2,1,0)*'PC-PC_Restaurante'!AQ41*$NB27</f>
        <v>505981.06251397595</v>
      </c>
      <c r="AR29" s="310">
        <f>IF($ND27&lt;=AR$2,1,0)*'PC-PC_Restaurante'!AR41*$NB27</f>
        <v>515927.08965054026</v>
      </c>
      <c r="AS29" s="310">
        <f>IF($ND27&lt;=AS$2,1,0)*'PC-PC_Restaurante'!AS41*$NB27</f>
        <v>481494.19673600158</v>
      </c>
      <c r="AT29" s="310">
        <f>IF($ND27&lt;=AT$2,1,0)*'PC-PC_Restaurante'!AT41*$NB27</f>
        <v>403555.85890683637</v>
      </c>
      <c r="AU29" s="310">
        <f>IF($ND27&lt;=AU$2,1,0)*'PC-PC_Restaurante'!AU41*$NB27</f>
        <v>424971.47703403473</v>
      </c>
      <c r="AV29" s="310">
        <f>IF($ND27&lt;=AV$2,1,0)*'PC-PC_Restaurante'!AV41*$NB27</f>
        <v>636288.52928314672</v>
      </c>
      <c r="AW29" s="310">
        <f>IF($ND27&lt;=AW$2,1,0)*'PC-PC_Restaurante'!AW41*$NB27</f>
        <v>475533.66249836161</v>
      </c>
      <c r="AX29" s="310">
        <f>IF($ND27&lt;=AX$2,1,0)*'PC-PC_Restaurante'!AX41*$NB27</f>
        <v>506344.14767769363</v>
      </c>
      <c r="AY29" s="310">
        <f>IF($ND27&lt;=AY$2,1,0)*'PC-PC_Restaurante'!AY41*$NB27</f>
        <v>558496.87334506004</v>
      </c>
      <c r="AZ29" s="310">
        <f>IF($ND27&lt;=AZ$2,1,0)*'PC-PC_Restaurante'!AZ41*$NB27</f>
        <v>578685.64362505951</v>
      </c>
      <c r="BA29" s="310">
        <f>IF($ND27&lt;=BA$2,1,0)*'PC-PC_Restaurante'!BA41*$NB27</f>
        <v>597566.85406204488</v>
      </c>
      <c r="BB29" s="310">
        <f>IF($ND27&lt;=BB$2,1,0)*'PC-PC_Restaurante'!BB41*$NB27</f>
        <v>715149.59819800057</v>
      </c>
      <c r="BC29" s="310">
        <f>IF($ND27&lt;=BC$2,1,0)*'PC-PC_Restaurante'!BC41*$NB27</f>
        <v>560122.99063821894</v>
      </c>
      <c r="BD29" s="310">
        <f>IF($ND27&lt;=BD$2,1,0)*'PC-PC_Restaurante'!BD41*$NB27</f>
        <v>496946.48404716351</v>
      </c>
      <c r="BE29" s="310">
        <f>IF($ND27&lt;=BE$2,1,0)*'PC-PC_Restaurante'!BE41*$NB27</f>
        <v>489897.79425345373</v>
      </c>
      <c r="BF29" s="310">
        <f>IF($ND27&lt;=BF$2,1,0)*'PC-PC_Restaurante'!BF41*$NB27</f>
        <v>419118.19389310299</v>
      </c>
      <c r="BG29" s="310">
        <f>IF($ND27&lt;=BG$2,1,0)*'PC-PC_Restaurante'!BG41*$NB27</f>
        <v>434544.78430942458</v>
      </c>
      <c r="BH29" s="310">
        <f>IF($ND27&lt;=BH$2,1,0)*'PC-PC_Restaurante'!BH41*$NB27</f>
        <v>649763.73875942163</v>
      </c>
      <c r="BI29" s="310">
        <f>IF($ND27&lt;=BI$2,1,0)*'PC-PC_Restaurante'!BI41*$NB27</f>
        <v>490091.87120277842</v>
      </c>
      <c r="BJ29" s="310">
        <f>IF($ND27&lt;=BJ$2,1,0)*'PC-PC_Restaurante'!BJ41*$NB27</f>
        <v>520529.83047295228</v>
      </c>
      <c r="BK29" s="310">
        <f>IF($ND27&lt;=BK$2,1,0)*'PC-PC_Restaurante'!BK41*$NB27</f>
        <v>573368.25252605241</v>
      </c>
      <c r="BL29" s="310">
        <f>IF($ND27&lt;=BL$2,1,0)*'PC-PC_Restaurante'!BL41*$NB27</f>
        <v>594948.91770349164</v>
      </c>
      <c r="BM29" s="310">
        <f>IF($ND27&lt;=BM$2,1,0)*'PC-PC_Restaurante'!BM41*$NB27</f>
        <v>598823.84659559233</v>
      </c>
      <c r="BN29" s="310">
        <f>IF($ND27&lt;=BN$2,1,0)*'PC-PC_Restaurante'!BN41*$NB27</f>
        <v>725980.03604485933</v>
      </c>
      <c r="BO29" s="310">
        <f>IF($ND27&lt;=BO$2,1,0)*'PC-PC_Restaurante'!BO41*$NB27</f>
        <v>572660.00965525606</v>
      </c>
      <c r="BP29" s="310">
        <f>IF($ND27&lt;=BP$2,1,0)*'PC-PC_Restaurante'!BP41*$NB27</f>
        <v>527647.64057170297</v>
      </c>
      <c r="BQ29" s="310">
        <f>IF($ND27&lt;=BQ$2,1,0)*'PC-PC_Restaurante'!BQ41*$NB27</f>
        <v>492873.5607244728</v>
      </c>
      <c r="BR29" s="310">
        <f>IF($ND27&lt;=BR$2,1,0)*'PC-PC_Restaurante'!BR41*$NB27</f>
        <v>444686.37186614051</v>
      </c>
      <c r="BS29" s="310">
        <f>IF($ND27&lt;=BS$2,1,0)*'PC-PC_Restaurante'!BS41*$NB27</f>
        <v>435732.28173876408</v>
      </c>
      <c r="BT29" s="310">
        <f>IF($ND27&lt;=BT$2,1,0)*'PC-PC_Restaurante'!BT41*$NB27</f>
        <v>660363.18150221917</v>
      </c>
      <c r="BU29" s="310">
        <f>IF($ND27&lt;=BU$2,1,0)*'PC-PC_Restaurante'!BU41*$NB27</f>
        <v>504460.46385424485</v>
      </c>
      <c r="BV29" s="310">
        <f>IF($ND27&lt;=BV$2,1,0)*'PC-PC_Restaurante'!BV41*$NB27</f>
        <v>532942.60050846823</v>
      </c>
      <c r="BW29" s="310">
        <f>IF($ND27&lt;=BW$2,1,0)*'PC-PC_Restaurante'!BW41*$NB27</f>
        <v>587156.35552940262</v>
      </c>
      <c r="BX29" s="310">
        <f>IF($ND27&lt;=BX$2,1,0)*'PC-PC_Restaurante'!BX41*$NB27</f>
        <v>610713.28866101208</v>
      </c>
      <c r="BY29" s="310">
        <f>IF($ND27&lt;=BY$2,1,0)*'PC-PC_Restaurante'!BY41*$NB27</f>
        <v>565676.93592542887</v>
      </c>
      <c r="BZ29" s="310">
        <f>IF($ND27&lt;=BZ$2,1,0)*'PC-PC_Restaurante'!BZ41*$NB27</f>
        <v>723239.14459188422</v>
      </c>
      <c r="CA29" s="310">
        <f>IF($ND27&lt;=CA$2,1,0)*'PC-PC_Restaurante'!CA41*$NB27</f>
        <v>575803.20389383298</v>
      </c>
      <c r="CB29" s="310">
        <f>IF($ND27&lt;=CB$2,1,0)*'PC-PC_Restaurante'!CB41*$NB27</f>
        <v>509005.32659929735</v>
      </c>
      <c r="CC29" s="310">
        <f>IF($ND27&lt;=CC$2,1,0)*'PC-PC_Restaurante'!CC41*$NB27</f>
        <v>509164.11651286908</v>
      </c>
      <c r="CD29" s="310">
        <f>IF($ND27&lt;=CD$2,1,0)*'PC-PC_Restaurante'!CD41*$NB27</f>
        <v>461789.05454514641</v>
      </c>
      <c r="CE29" s="310">
        <f>IF($ND27&lt;=CE$2,1,0)*'PC-PC_Restaurante'!CE41*$NB27</f>
        <v>447256.96209128061</v>
      </c>
      <c r="CF29" s="310">
        <f>IF($ND27&lt;=CF$2,1,0)*'PC-PC_Restaurante'!CF41*$NB27</f>
        <v>676562.74409062252</v>
      </c>
      <c r="CG29" s="310">
        <f>IF($ND27&lt;=CG$2,1,0)*'PC-PC_Restaurante'!CG41*$NB27</f>
        <v>520909.67151829158</v>
      </c>
      <c r="CH29" s="310">
        <f>IF($ND27&lt;=CH$2,1,0)*'PC-PC_Restaurante'!CH41*$NB27</f>
        <v>548849.90274442802</v>
      </c>
      <c r="CI29" s="310">
        <f>IF($ND27&lt;=CI$2,1,0)*'PC-PC_Restaurante'!CI41*$NB27</f>
        <v>603721.44777585496</v>
      </c>
      <c r="CJ29" s="310">
        <f>IF($ND27&lt;=CJ$2,1,0)*'PC-PC_Restaurante'!CJ41*$NB27</f>
        <v>628536.67781200376</v>
      </c>
      <c r="CK29" s="310">
        <f>IF($ND27&lt;=CK$2,1,0)*'PC-PC_Restaurante'!CK41*$NB27</f>
        <v>613691.0182409524</v>
      </c>
      <c r="CL29" s="310">
        <f>IF($ND27&lt;=CL$2,1,0)*'PC-PC_Restaurante'!CL41*$NB27</f>
        <v>753215.85276837635</v>
      </c>
      <c r="CM29" s="310">
        <f>IF($ND27&lt;=CM$2,1,0)*'PC-PC_Restaurante'!CM41*$NB27</f>
        <v>602057.19532274024</v>
      </c>
      <c r="CN29" s="310">
        <f>IF($ND27&lt;=CN$2,1,0)*'PC-PC_Restaurante'!CN41*$NB27</f>
        <v>537060.4237229249</v>
      </c>
      <c r="CO29" s="310">
        <f>IF($ND27&lt;=CO$2,1,0)*'PC-PC_Restaurante'!CO41*$NB27</f>
        <v>534532.07484907599</v>
      </c>
      <c r="CP29" s="310">
        <f>IF($ND27&lt;=CP$2,1,0)*'PC-PC_Restaurante'!CP41*$NB27</f>
        <v>477849.59896808676</v>
      </c>
      <c r="CQ29" s="310">
        <f>IF($ND27&lt;=CQ$2,1,0)*'PC-PC_Restaurante'!CQ41*$NB27</f>
        <v>468006.27466608339</v>
      </c>
      <c r="CR29" s="310">
        <f>IF($ND27&lt;=CR$2,1,0)*'PC-PC_Restaurante'!CR41*$NB27</f>
        <v>698066.53175602772</v>
      </c>
      <c r="CS29" s="310">
        <f>IF($ND27&lt;=CS$2,1,0)*'PC-PC_Restaurante'!CS41*$NB27</f>
        <v>540523.99611435772</v>
      </c>
      <c r="CT29" s="310">
        <f>IF($ND27&lt;=CT$2,1,0)*'PC-PC_Restaurante'!CT41*$NB27</f>
        <v>568446.43792177679</v>
      </c>
      <c r="CU29" s="310">
        <f>IF($ND27&lt;=CU$2,1,0)*'PC-PC_Restaurante'!CU41*$NB27</f>
        <v>623221.44464759214</v>
      </c>
      <c r="CV29" s="310">
        <f>IF($ND27&lt;=CV$2,1,0)*'PC-PC_Restaurante'!CV41*$NB27</f>
        <v>648704.44186552055</v>
      </c>
      <c r="CW29" s="310">
        <f>IF($ND27&lt;=CW$2,1,0)*'PC-PC_Restaurante'!CW41*$NB27</f>
        <v>646338.78291335446</v>
      </c>
      <c r="CX29" s="310">
        <f>IF($ND27&lt;=CX$2,1,0)*'PC-PC_Restaurante'!CX41*$NB27</f>
        <v>778153.08473836281</v>
      </c>
      <c r="CY29" s="310">
        <f>IF($ND27&lt;=CY$2,1,0)*'PC-PC_Restaurante'!CY41*$NB27</f>
        <v>591736.32271574216</v>
      </c>
      <c r="CZ29" s="310">
        <f>IF($ND27&lt;=CZ$2,1,0)*'PC-PC_Restaurante'!CZ41*$NB27</f>
        <v>599794.05049506517</v>
      </c>
      <c r="DA29" s="310">
        <f>IF($ND27&lt;=DA$2,1,0)*'PC-PC_Restaurante'!DA41*$NB27</f>
        <v>568355.44210081047</v>
      </c>
      <c r="DB29" s="310">
        <f>IF($ND27&lt;=DB$2,1,0)*'PC-PC_Restaurante'!DB41*$NB27</f>
        <v>488790.02158669359</v>
      </c>
      <c r="DC29" s="310">
        <f>IF($ND27&lt;=DC$2,1,0)*'PC-PC_Restaurante'!DC41*$NB27</f>
        <v>514878.91092492314</v>
      </c>
      <c r="DD29" s="310">
        <f>IF($ND27&lt;=DD$2,1,0)*'PC-PC_Restaurante'!DD41*$NB27</f>
        <v>730899.84735195804</v>
      </c>
      <c r="DE29" s="310">
        <f>IF($ND27&lt;=DE$2,1,0)*'PC-PC_Restaurante'!DE41*$NB27</f>
        <v>566972.31960064697</v>
      </c>
      <c r="DF29" s="310">
        <f>IF($ND27&lt;=DF$2,1,0)*'PC-PC_Restaurante'!DF41*$NB27</f>
        <v>596926.80192446406</v>
      </c>
      <c r="DG29" s="310">
        <f>IF($ND27&lt;=DG$2,1,0)*'PC-PC_Restaurante'!DG41*$NB27</f>
        <v>649217.72888731479</v>
      </c>
      <c r="DH29" s="310">
        <f>IF($ND27&lt;=DH$2,1,0)*'PC-PC_Restaurante'!DH41*$NB27</f>
        <v>673899.07087619707</v>
      </c>
      <c r="DI29" s="310">
        <f>IF($ND27&lt;=DI$2,1,0)*'PC-PC_Restaurante'!DI41*$NB27</f>
        <v>688829.12840503035</v>
      </c>
      <c r="DJ29" s="310">
        <f>IF($ND27&lt;=DJ$2,1,0)*'PC-PC_Restaurante'!DJ41*$NB27</f>
        <v>808895.18697977846</v>
      </c>
      <c r="DK29" s="310">
        <f>IF($ND27&lt;=DK$2,1,0)*'PC-PC_Restaurante'!DK41*$NB27</f>
        <v>652608.86194798665</v>
      </c>
      <c r="DL29" s="310">
        <f>IF($ND27&lt;=DL$2,1,0)*'PC-PC_Restaurante'!DL41*$NB27</f>
        <v>588641.27662837552</v>
      </c>
      <c r="DM29" s="310">
        <f>IF($ND27&lt;=DM$2,1,0)*'PC-PC_Restaurante'!DM41*$NB27</f>
        <v>583006.0313736971</v>
      </c>
      <c r="DN29" s="310">
        <f>IF($ND27&lt;=DN$2,1,0)*'PC-PC_Restaurante'!DN41*$NB27</f>
        <v>509705.91011276649</v>
      </c>
      <c r="DO29" s="310">
        <f>IF($ND27&lt;=DO$2,1,0)*'PC-PC_Restaurante'!DO41*$NB27</f>
        <v>529588.57605991815</v>
      </c>
      <c r="DP29" s="310">
        <f>IF($ND27&lt;=DP$2,1,0)*'PC-PC_Restaurante'!DP41*$NB27</f>
        <v>749096.46046463482</v>
      </c>
      <c r="DQ29" s="310">
        <f>IF($ND27&lt;=DQ$2,1,0)*'PC-PC_Restaurante'!DQ41*$NB27</f>
        <v>585776.08115344215</v>
      </c>
      <c r="DR29" s="310">
        <f>IF($ND27&lt;=DR$2,1,0)*'PC-PC_Restaurante'!DR41*$NB27</f>
        <v>615058.26201185596</v>
      </c>
      <c r="DS29" s="310">
        <f>IF($ND27&lt;=DS$2,1,0)*'PC-PC_Restaurante'!DS41*$NB27</f>
        <v>667786.37167155882</v>
      </c>
      <c r="DT29" s="310">
        <f>IF($ND27&lt;=DT$2,1,0)*'PC-PC_Restaurante'!DT41*$NB27</f>
        <v>693763.76743113855</v>
      </c>
      <c r="DU29" s="310">
        <f>IF($ND27&lt;=DU$2,1,0)*'PC-PC_Restaurante'!DU41*$NB27</f>
        <v>709749.67702144</v>
      </c>
      <c r="DV29" s="310">
        <f>IF($ND27&lt;=DV$2,1,0)*'PC-PC_Restaurante'!DV41*$NB27</f>
        <v>829398.81564308982</v>
      </c>
      <c r="DW29" s="310">
        <f>IF($ND27&lt;=DW$2,1,0)*'PC-PC_Restaurante'!DW41*$NB27</f>
        <v>672758.44518412242</v>
      </c>
      <c r="DX29" s="310">
        <f>IF($ND27&lt;=DX$2,1,0)*'PC-PC_Restaurante'!DX41*$NB27</f>
        <v>627825.88298697548</v>
      </c>
      <c r="DY29" s="310">
        <f>IF($ND27&lt;=DY$2,1,0)*'PC-PC_Restaurante'!DY41*$NB27</f>
        <v>592802.59576662513</v>
      </c>
      <c r="DZ29" s="310">
        <f>IF($ND27&lt;=DZ$2,1,0)*'PC-PC_Restaurante'!DZ41*$NB27</f>
        <v>541112.66407249321</v>
      </c>
      <c r="EA29" s="310">
        <f>IF($ND27&lt;=EA$2,1,0)*'PC-PC_Restaurante'!EA41*$NB27</f>
        <v>536315.5265420269</v>
      </c>
      <c r="EB29" s="310">
        <f>IF($ND27&lt;=EB$2,1,0)*'PC-PC_Restaurante'!EB41*$NB27</f>
        <v>764764.32369456429</v>
      </c>
      <c r="EC29" s="310">
        <f>IF($ND27&lt;=EC$2,1,0)*'PC-PC_Restaurante'!EC41*$NB27</f>
        <v>604686.71725646337</v>
      </c>
      <c r="ED29" s="310">
        <f>IF($ND27&lt;=ED$2,1,0)*'PC-PC_Restaurante'!ED41*$NB27</f>
        <v>631671.75926489092</v>
      </c>
      <c r="EE29" s="310">
        <f>IF($ND27&lt;=EE$2,1,0)*'PC-PC_Restaurante'!EE41*$NB27</f>
        <v>685494.08591800078</v>
      </c>
      <c r="EF29" s="310">
        <f>IF($ND27&lt;=EF$2,1,0)*'PC-PC_Restaurante'!EF41*$NB27</f>
        <v>713327.5325806574</v>
      </c>
      <c r="EG29" s="310">
        <f>IF($ND27&lt;=EG$2,1,0)*'PC-PC_Restaurante'!EG41*$NB27</f>
        <v>665370.80851614347</v>
      </c>
      <c r="EH29" s="310">
        <f>IF($ND27&lt;=EH$2,1,0)*'PC-PC_Restaurante'!EH41*$NB27</f>
        <v>824315.42066244967</v>
      </c>
      <c r="EI29" s="310">
        <f>IF($ND27&lt;=EI$2,1,0)*'PC-PC_Restaurante'!EI41*$NB27</f>
        <v>641815.75986425974</v>
      </c>
      <c r="EJ29" s="310">
        <f>IF($ND27&lt;=EJ$2,1,0)*'PC-PC_Restaurante'!EJ41*$NB27</f>
        <v>646579.51842745766</v>
      </c>
      <c r="EK29" s="310">
        <f>IF($ND27&lt;=EK$2,1,0)*'PC-PC_Restaurante'!EK41*$NB27</f>
        <v>620100.03156990558</v>
      </c>
      <c r="EL29" s="310">
        <f>IF($ND27&lt;=EL$2,1,0)*'PC-PC_Restaurante'!EL41*$NB27</f>
        <v>541009.77602249326</v>
      </c>
      <c r="EM29" s="310">
        <f>IF($ND27&lt;=EM$2,1,0)*'PC-PC_Restaurante'!EM41*$NB27</f>
        <v>570778.56763754494</v>
      </c>
      <c r="EN29" s="310">
        <f>IF($ND27&lt;=EN$2,1,0)*'PC-PC_Restaurante'!EN41*$NB27</f>
        <v>790856.54865801043</v>
      </c>
      <c r="EO29" s="310">
        <f>IF($ND27&lt;=EO$2,1,0)*'PC-PC_Restaurante'!EO41*$NB27</f>
        <v>625560.02545204537</v>
      </c>
      <c r="EP29" s="310">
        <f>IF($ND27&lt;=EP$2,1,0)*'PC-PC_Restaurante'!EP41*$NB27</f>
        <v>655455.36551576632</v>
      </c>
      <c r="EQ29" s="310">
        <f>IF($ND27&lt;=EQ$2,1,0)*'PC-PC_Restaurante'!EQ41*$NB27</f>
        <v>708293.95356383547</v>
      </c>
      <c r="ER29" s="310">
        <f>IF($ND27&lt;=ER$2,1,0)*'PC-PC_Restaurante'!ER41*$NB27</f>
        <v>736307.15967292222</v>
      </c>
      <c r="ES29" s="310">
        <f>IF($ND27&lt;=ES$2,1,0)*'PC-PC_Restaurante'!ES41*$NB27</f>
        <v>738655.41186845698</v>
      </c>
      <c r="ET29" s="310">
        <f>IF($ND27&lt;=ET$2,1,0)*'PC-PC_Restaurante'!ET41*$NB27</f>
        <v>866858.27123643993</v>
      </c>
      <c r="EU29" s="310">
        <f>IF($ND27&lt;=EU$2,1,0)*'PC-PC_Restaurante'!EU41*$NB27</f>
        <v>711153.74983399152</v>
      </c>
      <c r="EV29" s="310">
        <f>IF($ND27&lt;=EV$2,1,0)*'PC-PC_Restaurante'!EV41*$NB27</f>
        <v>646214.59596153197</v>
      </c>
      <c r="EW29" s="310">
        <f>IF($ND27&lt;=EW$2,1,0)*'PC-PC_Restaurante'!EW41*$NB27</f>
        <v>642666.91654034145</v>
      </c>
      <c r="EX29" s="310">
        <f>IF($ND27&lt;=EX$2,1,0)*'PC-PC_Restaurante'!EX41*$NB27</f>
        <v>568355.7697224596</v>
      </c>
      <c r="EY29" s="310">
        <f>IF($ND27&lt;=EY$2,1,0)*'PC-PC_Restaurante'!EY41*$NB27</f>
        <v>591490.19585978147</v>
      </c>
      <c r="EZ29" s="310">
        <f>IF($ND27&lt;=EZ$2,1,0)*'PC-PC_Restaurante'!EZ41*$NB27</f>
        <v>814234.58988531644</v>
      </c>
      <c r="FA29" s="310">
        <f>IF($ND27&lt;=FA$2,1,0)*'PC-PC_Restaurante'!FA41*$NB27</f>
        <v>648822.22403251752</v>
      </c>
      <c r="FB29" s="310">
        <f>IF($ND27&lt;=FB$2,1,0)*'PC-PC_Restaurante'!FB41*$NB27</f>
        <v>677570.43839064543</v>
      </c>
      <c r="FC29" s="310">
        <f>IF($ND27&lt;=FC$2,1,0)*'PC-PC_Restaurante'!FC41*$NB27</f>
        <v>730426.01908158162</v>
      </c>
      <c r="FD29" s="310">
        <f>IF($ND27&lt;=FD$2,1,0)*'PC-PC_Restaurante'!FD41*$NB27</f>
        <v>759464.53243054706</v>
      </c>
      <c r="FE29" s="310">
        <f>IF($ND27&lt;=FE$2,1,0)*'PC-PC_Restaurante'!FE41*$NB27</f>
        <v>740851.63888223073</v>
      </c>
      <c r="FF29" s="310">
        <f>IF($ND27&lt;=FF$2,1,0)*'PC-PC_Restaurante'!FF41*$NB27</f>
        <v>881649.48008941021</v>
      </c>
      <c r="FG29" s="310">
        <f>IF($ND27&lt;=FG$2,1,0)*'PC-PC_Restaurante'!FG41*$NB27</f>
        <v>727951.75049493567</v>
      </c>
      <c r="FH29" s="310">
        <f>IF($ND27&lt;=FH$2,1,0)*'PC-PC_Restaurante'!FH41*$NB27</f>
        <v>680597.09891912295</v>
      </c>
      <c r="FI29" s="310">
        <f>IF($ND27&lt;=FI$2,1,0)*'PC-PC_Restaurante'!FI41*$NB27</f>
        <v>649729.22491076065</v>
      </c>
      <c r="FJ29" s="310">
        <f>IF($ND27&lt;=FJ$2,1,0)*'PC-PC_Restaurante'!FJ41*$NB27</f>
        <v>598043.65538967948</v>
      </c>
      <c r="FK29" s="310">
        <f>IF($ND27&lt;=FK$2,1,0)*'PC-PC_Restaurante'!FK41*$NB27</f>
        <v>596970.35376235156</v>
      </c>
      <c r="FL29" s="310">
        <f>IF($ND27&lt;=FL$2,1,0)*'PC-PC_Restaurante'!FL41*$NB27</f>
        <v>829373.95134406711</v>
      </c>
      <c r="FM29" s="310">
        <f>IF($ND27&lt;=FM$2,1,0)*'PC-PC_Restaurante'!FM41*$NB27</f>
        <v>667639.11229271989</v>
      </c>
      <c r="FN29" s="310">
        <f>IF($ND27&lt;=FN$2,1,0)*'PC-PC_Restaurante'!FN41*$NB27</f>
        <v>694414.74291132926</v>
      </c>
      <c r="FO29" s="310">
        <f>IF($ND27&lt;=FO$2,1,0)*'PC-PC_Restaurante'!FO41*$NB27</f>
        <v>748672.95487956074</v>
      </c>
      <c r="FP29" s="310">
        <f>IF($ND27&lt;=FP$2,1,0)*'PC-PC_Restaurante'!FP41*$NB27</f>
        <v>779888.50971852848</v>
      </c>
      <c r="FQ29" s="310">
        <f>IF($ND27&lt;=FQ$2,1,0)*'PC-PC_Restaurante'!FQ41*$NB27</f>
        <v>774049.62795163353</v>
      </c>
      <c r="FR29" s="310">
        <f>IF($ND27&lt;=FR$2,1,0)*'PC-PC_Restaurante'!FR41*$NB27</f>
        <v>907773.07810197456</v>
      </c>
      <c r="FS29" s="310">
        <f>IF($ND27&lt;=FS$2,1,0)*'PC-PC_Restaurante'!FS41*$NB27</f>
        <v>752625.24266910506</v>
      </c>
      <c r="FT29" s="310">
        <f>IF($ND27&lt;=FT$2,1,0)*'PC-PC_Restaurante'!FT41*$NB27</f>
        <v>687156.29401202477</v>
      </c>
      <c r="FU29" s="310">
        <f>IF($ND27&lt;=FU$2,1,0)*'PC-PC_Restaurante'!FU41*$NB27</f>
        <v>685120.71955010528</v>
      </c>
      <c r="FV29" s="310">
        <f>IF($ND27&lt;=FV$2,1,0)*'PC-PC_Restaurante'!FV41*$NB27</f>
        <v>610153.60429810046</v>
      </c>
      <c r="FW29" s="310">
        <f>IF($ND27&lt;=FW$2,1,0)*'PC-PC_Restaurante'!FW41*$NB27</f>
        <v>635643.21073676343</v>
      </c>
      <c r="FX29" s="310">
        <f>IF($ND27&lt;=FX$2,1,0)*'PC-PC_Restaurante'!FX41*$NB27</f>
        <v>860711.69595328451</v>
      </c>
      <c r="FY29" s="310">
        <f>IF($ND27&lt;=FY$2,1,0)*'PC-PC_Restaurante'!FY41*$NB27</f>
        <v>693850.44738291425</v>
      </c>
      <c r="FZ29" s="310">
        <f>IF($ND27&lt;=FZ$2,1,0)*'PC-PC_Restaurante'!FZ41*$NB27</f>
        <v>722247.25476021401</v>
      </c>
      <c r="GA29" s="310">
        <f>IF($ND27&lt;=GA$2,1,0)*'PC-PC_Restaurante'!GA41*$NB27</f>
        <v>775213.2526834748</v>
      </c>
      <c r="GB29" s="310">
        <f>IF($ND27&lt;=GB$2,1,0)*'PC-PC_Restaurante'!GB41*$NB27</f>
        <v>806433.83105439565</v>
      </c>
      <c r="GC29" s="310">
        <f>IF($ND27&lt;=GC$2,1,0)*'PC-PC_Restaurante'!GC41*$NB27</f>
        <v>819638.21537065611</v>
      </c>
      <c r="GD29" s="310">
        <f>IF($ND27&lt;=GD$2,1,0)*'PC-PC_Restaurante'!GD41*$NB27</f>
        <v>941189.21950679331</v>
      </c>
      <c r="GE29" s="310">
        <f>IF($ND27&lt;=GE$2,1,0)*'PC-PC_Restaurante'!GE41*$NB27</f>
        <v>782944.16257880698</v>
      </c>
      <c r="GF29" s="310">
        <f>IF($ND27&lt;=GF$2,1,0)*'PC-PC_Restaurante'!GF41*$NB27</f>
        <v>718236.68963172717</v>
      </c>
      <c r="GG29" s="310">
        <f>IF($ND27&lt;=GG$2,1,0)*'PC-PC_Restaurante'!GG41*$NB27</f>
        <v>714290.18545636185</v>
      </c>
      <c r="GH29" s="310">
        <f>IF($ND27&lt;=GH$2,1,0)*'PC-PC_Restaurante'!GH41*$NB27</f>
        <v>637445.59721371753</v>
      </c>
      <c r="GI29" s="310">
        <f>IF($ND27&lt;=GI$2,1,0)*'PC-PC_Restaurante'!GI41*$NB27</f>
        <v>663414.13408390526</v>
      </c>
      <c r="GJ29" s="310">
        <f>IF($ND27&lt;=GJ$2,1,0)*'PC-PC_Restaurante'!GJ41*$NB27</f>
        <v>888728.49279564538</v>
      </c>
      <c r="GK29" s="310">
        <f>IF($ND27&lt;=GK$2,1,0)*'PC-PC_Restaurante'!GK41*$NB27</f>
        <v>720376.85402890644</v>
      </c>
      <c r="GL29" s="310">
        <f>IF($ND27&lt;=GL$2,1,0)*'PC-PC_Restaurante'!GL41*$NB27</f>
        <v>748053.43544597249</v>
      </c>
      <c r="GM29" s="310">
        <f>IF($ND27&lt;=GM$2,1,0)*'PC-PC_Restaurante'!GM41*$NB27</f>
        <v>800605.00508798391</v>
      </c>
      <c r="GN29" s="310">
        <f>IF($ND27&lt;=GN$2,1,0)*'PC-PC_Restaurante'!GN41*$NB27</f>
        <v>832574.25571485783</v>
      </c>
      <c r="GO29" s="310">
        <f>IF($ND27&lt;=GO$2,1,0)*'PC-PC_Restaurante'!GO41*$NB27</f>
        <v>830093.88026067265</v>
      </c>
      <c r="GP29" s="310">
        <f>IF($ND27&lt;=GP$2,1,0)*'PC-PC_Restaurante'!GP41*$NB27</f>
        <v>960806.06810004427</v>
      </c>
      <c r="GQ29" s="310">
        <f>IF($ND27&lt;=GQ$2,1,0)*'PC-PC_Restaurante'!GQ41*$NB27</f>
        <v>770430.16007469164</v>
      </c>
      <c r="GR29" s="310">
        <f>IF($ND27&lt;=GR$2,1,0)*'PC-PC_Restaurante'!GR41*$NB27</f>
        <v>776994.36122639175</v>
      </c>
      <c r="GS29" s="310">
        <f>IF($ND27&lt;=GS$2,1,0)*'PC-PC_Restaurante'!GS41*$NB27</f>
        <v>746895.91758167034</v>
      </c>
      <c r="GT29" s="310">
        <f>IF($ND27&lt;=GT$2,1,0)*'PC-PC_Restaurante'!GT41*$NB27</f>
        <v>661941.92907320638</v>
      </c>
      <c r="GU29" s="310">
        <f>IF($ND27&lt;=GU$2,1,0)*'PC-PC_Restaurante'!GU41*$NB27</f>
        <v>695691.89072872954</v>
      </c>
      <c r="GV29" s="310">
        <f>IF($ND27&lt;=GV$2,1,0)*'PC-PC_Restaurante'!GV41*$NB27</f>
        <v>919037.14722700883</v>
      </c>
      <c r="GW29" s="310">
        <f>IF($ND27&lt;=GW$2,1,0)*'PC-PC_Restaurante'!GW41*$NB27</f>
        <v>748057.85178580228</v>
      </c>
      <c r="GX29" s="310">
        <f>IF($ND27&lt;=GX$2,1,0)*'PC-PC_Restaurante'!GX41*$NB27</f>
        <v>775603.94368417491</v>
      </c>
      <c r="GY29" s="310">
        <f>IF($ND27&lt;=GY$2,1,0)*'PC-PC_Restaurante'!GY41*$NB27</f>
        <v>827438.96546499978</v>
      </c>
      <c r="GZ29" s="310">
        <f>IF($ND27&lt;=GZ$2,1,0)*'PC-PC_Restaurante'!GZ41*$NB27</f>
        <v>859935.57337142504</v>
      </c>
      <c r="HA29" s="310">
        <f>IF($ND27&lt;=HA$2,1,0)*'PC-PC_Restaurante'!HA41*$NB27</f>
        <v>807814.20153270685</v>
      </c>
      <c r="HB29" s="310">
        <f>IF($ND27&lt;=HB$2,1,0)*'PC-PC_Restaurante'!HB41*$NB27</f>
        <v>968229.55531301245</v>
      </c>
      <c r="HC29" s="310">
        <f>IF($ND27&lt;=HC$2,1,0)*'PC-PC_Restaurante'!HC41*$NB27</f>
        <v>816299.6022444804</v>
      </c>
      <c r="HD29" s="310">
        <f>IF($ND27&lt;=HD$2,1,0)*'PC-PC_Restaurante'!HD41*$NB27</f>
        <v>747100.92136823572</v>
      </c>
      <c r="HE29" s="310">
        <f>IF($ND27&lt;=HE$2,1,0)*'PC-PC_Restaurante'!HE41*$NB27</f>
        <v>749826.86453743419</v>
      </c>
      <c r="HF29" s="310">
        <f>IF($ND27&lt;=HF$2,1,0)*'PC-PC_Restaurante'!HF41*$NB27</f>
        <v>674808.37384256127</v>
      </c>
      <c r="HG29" s="310">
        <f>IF($ND27&lt;=HG$2,1,0)*'PC-PC_Restaurante'!HG41*$NB27</f>
        <v>704201.91985193826</v>
      </c>
      <c r="HH29" s="310">
        <f>IF($ND27&lt;=HH$2,1,0)*'PC-PC_Restaurante'!HH41*$NB27</f>
        <v>933571.72785809229</v>
      </c>
      <c r="HI29" s="310">
        <f>IF($ND27&lt;=HI$2,1,0)*'PC-PC_Restaurante'!HI41*$NB27</f>
        <v>764836.50529629469</v>
      </c>
      <c r="HJ29" s="310">
        <f>IF($ND27&lt;=HJ$2,1,0)*'PC-PC_Restaurante'!HJ41*$NB27</f>
        <v>792943.28888494254</v>
      </c>
      <c r="HK29" s="310">
        <f>IF($ND27&lt;=HK$2,1,0)*'PC-PC_Restaurante'!HK41*$NB27</f>
        <v>846350.17818212335</v>
      </c>
      <c r="HL29" s="310">
        <f>IF($ND27&lt;=HL$2,1,0)*'PC-PC_Restaurante'!HL41*$NB27</f>
        <v>881258.0464796389</v>
      </c>
      <c r="HM29" s="310">
        <f>IF($ND27&lt;=HM$2,1,0)*'PC-PC_Restaurante'!HM41*$NB27</f>
        <v>880062.0702020207</v>
      </c>
      <c r="HN29" s="310">
        <f>IF($ND27&lt;=HN$2,1,0)*'PC-PC_Restaurante'!HN41*$NB27</f>
        <v>1010783.9556422058</v>
      </c>
      <c r="HO29" s="310">
        <f>IF($ND27&lt;=HO$2,1,0)*'PC-PC_Restaurante'!HO41*$NB27</f>
        <v>853112.54238035576</v>
      </c>
      <c r="HP29" s="310">
        <f>IF($ND27&lt;=HP$2,1,0)*'PC-PC_Restaurante'!HP41*$NB27</f>
        <v>787243.98267714295</v>
      </c>
      <c r="HQ29" s="310">
        <f>IF($ND27&lt;=HQ$2,1,0)*'PC-PC_Restaurante'!HQ41*$NB27</f>
        <v>785633.99747398577</v>
      </c>
      <c r="HR29" s="310">
        <f>IF($ND27&lt;=HR$2,1,0)*'PC-PC_Restaurante'!HR41*$NB27</f>
        <v>721038.62355036288</v>
      </c>
      <c r="HS29" s="310">
        <f>IF($ND27&lt;=HS$2,1,0)*'PC-PC_Restaurante'!HS41*$NB27</f>
        <v>721812.1426321842</v>
      </c>
      <c r="HT29" s="310">
        <f>IF($ND27&lt;=HT$2,1,0)*'PC-PC_Restaurante'!HT41*$NB27</f>
        <v>961836.37266214401</v>
      </c>
      <c r="HU29" s="310">
        <f>IF($ND27&lt;=HU$2,1,0)*'PC-PC_Restaurante'!HU41*$NB27</f>
        <v>794294.75002893666</v>
      </c>
      <c r="HV29" s="310">
        <f>IF($ND27&lt;=HV$2,1,0)*'PC-PC_Restaurante'!HV41*$NB27</f>
        <v>818754.65036104538</v>
      </c>
      <c r="HW29" s="310">
        <f>IF($ND27&lt;=HW$2,1,0)*'PC-PC_Restaurante'!HW41*$NB27</f>
        <v>872787.86488553858</v>
      </c>
      <c r="HX29" s="310">
        <f>IF($ND27&lt;=HX$2,1,0)*'PC-PC_Restaurante'!HX41*$NB27</f>
        <v>909073.84962441958</v>
      </c>
      <c r="HY29" s="310">
        <f>IF($ND27&lt;=HY$2,1,0)*'PC-PC_Restaurante'!HY41*$NB27</f>
        <v>899605.54901902692</v>
      </c>
      <c r="HZ29" s="310">
        <f>IF($ND27&lt;=HZ$2,1,0)*'PC-PC_Restaurante'!HZ41*$NB27</f>
        <v>1035058.7977937465</v>
      </c>
      <c r="IA29" s="310">
        <f>IF($ND27&lt;=IA$2,1,0)*'PC-PC_Restaurante'!IA41*$NB27</f>
        <v>844478.4276496215</v>
      </c>
      <c r="IB29" s="310">
        <f>IF($ND27&lt;=IB$2,1,0)*'PC-PC_Restaurante'!IB41*$NB27</f>
        <v>850374.34179319232</v>
      </c>
      <c r="IC29" s="310">
        <f>IF($ND27&lt;=IC$2,1,0)*'PC-PC_Restaurante'!IC41*$NB27</f>
        <v>821943.21277193248</v>
      </c>
      <c r="ID29" s="310">
        <f>IF($ND27&lt;=ID$2,1,0)*'PC-PC_Restaurante'!ID41*$NB27</f>
        <v>735381.07810983504</v>
      </c>
      <c r="IE29" s="310">
        <f>IF($ND27&lt;=IE$2,1,0)*'PC-PC_Restaurante'!IE41*$NB27</f>
        <v>772795.95531746384</v>
      </c>
      <c r="IF29" s="310">
        <f>IF($ND27&lt;=IF$2,1,0)*'PC-PC_Restaurante'!IF41*$NB27</f>
        <v>999701.02197452786</v>
      </c>
      <c r="IG29" s="310">
        <f>IF($ND27&lt;=IG$2,1,0)*'PC-PC_Restaurante'!IG41*$NB27</f>
        <v>826053.97333729232</v>
      </c>
      <c r="IH29" s="310">
        <f>IF($ND27&lt;=IH$2,1,0)*'PC-PC_Restaurante'!IH41*$NB27</f>
        <v>852829.43359264429</v>
      </c>
      <c r="II29" s="310">
        <f>IF($ND27&lt;=II$2,1,0)*'PC-PC_Restaurante'!II41*$NB27</f>
        <v>904689.13620436797</v>
      </c>
      <c r="IJ29" s="310">
        <f>IF($ND27&lt;=IJ$2,1,0)*'PC-PC_Restaurante'!IJ41*$NB27</f>
        <v>940698.72184691089</v>
      </c>
      <c r="IK29" s="310">
        <f>IF($ND27&lt;=IK$2,1,0)*'PC-PC_Restaurante'!IK41*$NB27</f>
        <v>948565.24089523952</v>
      </c>
      <c r="IL29" s="310">
        <f>IF($ND27&lt;=IL$2,1,0)*'PC-PC_Restaurante'!IL41*$NB27</f>
        <v>1072547.6869160521</v>
      </c>
      <c r="IM29" s="310">
        <f>IF($ND27&lt;=IM$2,1,0)*'PC-PC_Restaurante'!IM41*$NB27</f>
        <v>912145.12348492723</v>
      </c>
      <c r="IN29" s="310">
        <f>IF($ND27&lt;=IN$2,1,0)*'PC-PC_Restaurante'!IN41*$NB27</f>
        <v>846083.94846177346</v>
      </c>
      <c r="IO29" s="310">
        <f>IF($ND27&lt;=IO$2,1,0)*'PC-PC_Restaurante'!IO41*$NB27</f>
        <v>843624.53205655352</v>
      </c>
      <c r="IP29" s="310">
        <f>IF($ND27&lt;=IP$2,1,0)*'PC-PC_Restaurante'!IP41*$NB27</f>
        <v>763238.052375186</v>
      </c>
      <c r="IQ29" s="310">
        <f>IF($ND27&lt;=IQ$2,1,0)*'PC-PC_Restaurante'!IQ41*$NB27</f>
        <v>794781.52590688528</v>
      </c>
      <c r="IR29" s="310">
        <f>IF($ND27&lt;=IR$2,1,0)*'PC-PC_Restaurante'!IR41*$NB27</f>
        <v>1025486.1475089706</v>
      </c>
      <c r="IS29" s="310">
        <f>IF($ND27&lt;=IS$2,1,0)*'PC-PC_Restaurante'!IS41*$NB27</f>
        <v>852254.64543488016</v>
      </c>
      <c r="IT29" s="310">
        <f>IF($ND27&lt;=IT$2,1,0)*'PC-PC_Restaurante'!IT41*$NB27</f>
        <v>878315.13914953847</v>
      </c>
      <c r="IU29" s="310">
        <f>IF($ND27&lt;=IU$2,1,0)*'PC-PC_Restaurante'!IU41*$NB27</f>
        <v>930628.78558168246</v>
      </c>
      <c r="IV29" s="310">
        <f>IF($ND27&lt;=IV$2,1,0)*'PC-PC_Restaurante'!IV41*$NB27</f>
        <v>968228.10504117911</v>
      </c>
      <c r="IW29" s="310">
        <f>IF($ND27&lt;=IW$2,1,0)*'PC-PC_Restaurante'!IW41*$NB27</f>
        <v>976999.5849769495</v>
      </c>
      <c r="IX29" s="310">
        <f>IF($ND27&lt;=IX$2,1,0)*'PC-PC_Restaurante'!IX41*$NB27</f>
        <v>1100691.9067384708</v>
      </c>
      <c r="IY29" s="310">
        <f>IF($ND27&lt;=IY$2,1,0)*'PC-PC_Restaurante'!IY41*$NB27</f>
        <v>939855.17036137718</v>
      </c>
      <c r="IZ29" s="310">
        <f>IF($ND27&lt;=IZ$2,1,0)*'PC-PC_Restaurante'!IZ41*$NB27</f>
        <v>892795.40447948943</v>
      </c>
      <c r="JA29" s="310">
        <f>IF($ND27&lt;=JA$2,1,0)*'PC-PC_Restaurante'!JA41*$NB27</f>
        <v>861036.08506878326</v>
      </c>
      <c r="JB29" s="310">
        <f>IF($ND27&lt;=JB$2,1,0)*'PC-PC_Restaurante'!JB41*$NB27</f>
        <v>802099.55389515171</v>
      </c>
      <c r="JC29" s="310">
        <f>IF($ND27&lt;=JC$2,1,0)*'PC-PC_Restaurante'!JC41*$NB27</f>
        <v>809250.69578365318</v>
      </c>
      <c r="JD29" s="310">
        <f>IF($ND27&lt;=JD$2,1,0)*'PC-PC_Restaurante'!JD41*$NB27</f>
        <v>1049171.1658531977</v>
      </c>
      <c r="JE29" s="310">
        <f>IF($ND27&lt;=JE$2,1,0)*'PC-PC_Restaurante'!JE41*$NB27</f>
        <v>878949.51076455286</v>
      </c>
      <c r="JF29" s="310">
        <f>IF($ND27&lt;=JF$2,1,0)*'PC-PC_Restaurante'!JF41*$NB27</f>
        <v>902639.36043603218</v>
      </c>
      <c r="JG29" s="310">
        <f>IF($ND27&lt;=JG$2,1,0)*'PC-PC_Restaurante'!JG41*$NB27</f>
        <v>956040.41369957034</v>
      </c>
      <c r="JH29" s="310">
        <f>IF($ND27&lt;=JH$2,1,0)*'PC-PC_Restaurante'!JH41*$NB27</f>
        <v>995777.39889513562</v>
      </c>
      <c r="JI29" s="310">
        <f>IF($ND27&lt;=JI$2,1,0)*'PC-PC_Restaurante'!JI41*$NB27</f>
        <v>989139.05041181017</v>
      </c>
      <c r="JJ29" s="310">
        <f>IF($ND27&lt;=JJ$2,1,0)*'PC-PC_Restaurante'!JJ41*$NB27</f>
        <v>1122625.0928103451</v>
      </c>
      <c r="JK29" s="310">
        <f>IF($ND27&lt;=JK$2,1,0)*'PC-PC_Restaurante'!JK41*$NB27</f>
        <v>930090.35905868013</v>
      </c>
      <c r="JL29" s="310">
        <f>IF($ND27&lt;=JL$2,1,0)*'PC-PC_Restaurante'!JL41*$NB27</f>
        <v>935592.88259916252</v>
      </c>
      <c r="JM29" s="310">
        <f>IF($ND27&lt;=JM$2,1,0)*'PC-PC_Restaurante'!JM41*$NB27</f>
        <v>907603.24777565675</v>
      </c>
      <c r="JN29" s="310">
        <f>IF($ND27&lt;=JN$2,1,0)*'PC-PC_Restaurante'!JN41*$NB27</f>
        <v>818514.36827530456</v>
      </c>
      <c r="JO29" s="310">
        <f>IF($ND27&lt;=JO$2,1,0)*'PC-PC_Restaurante'!JO41*$NB27</f>
        <v>859445.77463772695</v>
      </c>
      <c r="JP29" s="310">
        <f>IF($ND27&lt;=JP$2,1,0)*'PC-PC_Restaurante'!JP41*$NB27</f>
        <v>1089671.3260230497</v>
      </c>
      <c r="JQ29" s="310">
        <f>IF($ND27&lt;=JQ$2,1,0)*'PC-PC_Restaurante'!JQ41*$NB27</f>
        <v>912769.29077764391</v>
      </c>
      <c r="JR29" s="310">
        <f>IF($ND27&lt;=JR$2,1,0)*'PC-PC_Restaurante'!JR41*$NB27</f>
        <v>938428.58338909922</v>
      </c>
      <c r="JS29" s="310">
        <f>IF($ND27&lt;=JS$2,1,0)*'PC-PC_Restaurante'!JS41*$NB27</f>
        <v>990064.9179287533</v>
      </c>
      <c r="JT29" s="310">
        <f>IF($ND27&lt;=JT$2,1,0)*'PC-PC_Restaurante'!JT41*$NB27</f>
        <v>1029643.5701337397</v>
      </c>
      <c r="JU29" s="310">
        <f>IF($ND27&lt;=JU$2,1,0)*'PC-PC_Restaurante'!JU41*$NB27</f>
        <v>1023937.8338050405</v>
      </c>
      <c r="JV29" s="310">
        <f>IF($ND27&lt;=JV$2,1,0)*'PC-PC_Restaurante'!JV41*$NB27</f>
        <v>1156014.7885956485</v>
      </c>
      <c r="JW29" s="310">
        <f>IF($ND27&lt;=JW$2,1,0)*'PC-PC_Restaurante'!JW41*$NB27</f>
        <v>995596.66532033589</v>
      </c>
      <c r="JX29" s="310">
        <f>IF($ND27&lt;=JX$2,1,0)*'PC-PC_Restaurante'!JX41*$NB27</f>
        <v>928177.66892490652</v>
      </c>
      <c r="JY29" s="310">
        <f>IF($ND27&lt;=JY$2,1,0)*'PC-PC_Restaurante'!JY41*$NB27</f>
        <v>927844.70922706695</v>
      </c>
      <c r="JZ29" s="310">
        <f>IF($ND27&lt;=JZ$2,1,0)*'PC-PC_Restaurante'!JZ41*$NB27</f>
        <v>845767.68436317251</v>
      </c>
      <c r="KA29" s="310">
        <f>IF($ND27&lt;=KA$2,1,0)*'PC-PC_Restaurante'!KA41*$NB27</f>
        <v>881293.77908083471</v>
      </c>
      <c r="KB29" s="310">
        <f>IF($ND27&lt;=KB$2,1,0)*'PC-PC_Restaurante'!KB41*$NB27</f>
        <v>1115955.9216822721</v>
      </c>
      <c r="KC29" s="310">
        <f>IF($ND27&lt;=KC$2,1,0)*'PC-PC_Restaurante'!KC41*$NB27</f>
        <v>939815.9693389897</v>
      </c>
      <c r="KD29" s="310">
        <f>IF($ND27&lt;=KD$2,1,0)*'PC-PC_Restaurante'!KD41*$NB27</f>
        <v>965035.30539029697</v>
      </c>
      <c r="KE29" s="310">
        <f>IF($ND27&lt;=KE$2,1,0)*'PC-PC_Restaurante'!KE41*$NB27</f>
        <v>1017389.3934388066</v>
      </c>
      <c r="KF29" s="310">
        <f>IF($ND27&lt;=KF$2,1,0)*'PC-PC_Restaurante'!KF41*$NB27</f>
        <v>1058861.5153074863</v>
      </c>
      <c r="KG29" s="310">
        <f>IF($ND27&lt;=KG$2,1,0)*'PC-PC_Restaurante'!KG41*$NB27</f>
        <v>1032465.5108144141</v>
      </c>
      <c r="KH29" s="310">
        <f>IF($ND27&lt;=KH$2,1,0)*'PC-PC_Restaurante'!KH41*$NB27</f>
        <v>1177634.0170253315</v>
      </c>
      <c r="KI29" s="310">
        <f>IF($ND27&lt;=KI$2,1,0)*'PC-PC_Restaurante'!KI41*$NB27</f>
        <v>1019429.0959335048</v>
      </c>
      <c r="KJ29" s="310">
        <f>IF($ND27&lt;=KJ$2,1,0)*'PC-PC_Restaurante'!KJ41*$NB27</f>
        <v>969794.36367490259</v>
      </c>
      <c r="KK29" s="310">
        <f>IF($ND27&lt;=KK$2,1,0)*'PC-PC_Restaurante'!KK41*$NB27</f>
        <v>942427.62060382625</v>
      </c>
      <c r="KL29" s="310">
        <f>IF($ND27&lt;=KL$2,1,0)*'PC-PC_Restaurante'!KL41*$NB27</f>
        <v>882959.77448112238</v>
      </c>
      <c r="KM29" s="310">
        <f>IF($ND27&lt;=KM$2,1,0)*'PC-PC_Restaurante'!KM41*$NB27</f>
        <v>894713.37150595791</v>
      </c>
      <c r="KN29" s="310">
        <f>IF($ND27&lt;=KN$2,1,0)*'PC-PC_Restaurante'!KN41*$NB27</f>
        <v>1139432.5551845152</v>
      </c>
      <c r="KO29" s="310">
        <f>IF($ND27&lt;=KO$2,1,0)*'PC-PC_Restaurante'!KO41*$NB27</f>
        <v>966803.30906724965</v>
      </c>
      <c r="KP29" s="310">
        <f>IF($ND27&lt;=KP$2,1,0)*'PC-PC_Restaurante'!KP41*$NB27</f>
        <v>990038.83924548468</v>
      </c>
      <c r="KQ29" s="310">
        <f>IF($ND27&lt;=KQ$2,1,0)*'PC-PC_Restaurante'!KQ41*$NB27</f>
        <v>1043843.1292347391</v>
      </c>
      <c r="KR29" s="310">
        <f>IF($ND27&lt;=KR$2,1,0)*'PC-PC_Restaurante'!KR41*$NB27</f>
        <v>1087838.7153568943</v>
      </c>
      <c r="KS29" s="310">
        <f>IF($ND27&lt;=KS$2,1,0)*'PC-PC_Restaurante'!KS41*$NB27</f>
        <v>1074069.4239518067</v>
      </c>
      <c r="KT29" s="310">
        <f>IF($ND27&lt;=KT$2,1,0)*'PC-PC_Restaurante'!KT41*$NB27</f>
        <v>1212321.1993800113</v>
      </c>
      <c r="KU29" s="310">
        <f>IF($ND27&lt;=KU$2,1,0)*'PC-PC_Restaurante'!KU41*$NB27</f>
        <v>1052592.3134252161</v>
      </c>
      <c r="KV29" s="310">
        <f>IF($ND27&lt;=KV$2,1,0)*'PC-PC_Restaurante'!KV41*$NB27</f>
        <v>984817.65096752031</v>
      </c>
      <c r="KW29" s="310">
        <f>IF($ND27&lt;=KW$2,1,0)*'PC-PC_Restaurante'!KW41*$NB27</f>
        <v>986388.9156600422</v>
      </c>
      <c r="KX29" s="310">
        <f>IF($ND27&lt;=KX$2,1,0)*'PC-PC_Restaurante'!KX41*$NB27</f>
        <v>903470.53219151834</v>
      </c>
      <c r="KY29" s="310">
        <f>IF($ND27&lt;=KY$2,1,0)*'PC-PC_Restaurante'!KY41*$NB27</f>
        <v>942108.91026357876</v>
      </c>
      <c r="KZ29" s="310">
        <f>IF($ND27&lt;=KZ$2,1,0)*'PC-PC_Restaurante'!KZ41*$NB27</f>
        <v>1179799.99800846</v>
      </c>
      <c r="LA29" s="310">
        <f>IF($ND27&lt;=LA$2,1,0)*'PC-PC_Restaurante'!LA41*$NB27</f>
        <v>1001792.1392266918</v>
      </c>
      <c r="LB29" s="310">
        <f>IF($ND27&lt;=LB$2,1,0)*'PC-PC_Restaurante'!LB41*$NB27</f>
        <v>1026571.1605181817</v>
      </c>
      <c r="LC29" s="310">
        <f>IF($ND27&lt;=LC$2,1,0)*'PC-PC_Restaurante'!LC41*$NB27</f>
        <v>1079078.1910890699</v>
      </c>
      <c r="LD29" s="310">
        <f>IF($ND27&lt;=LD$2,1,0)*'PC-PC_Restaurante'!LD41*$NB27</f>
        <v>1123390.4868752689</v>
      </c>
      <c r="LE29" s="310">
        <f>IF($ND27&lt;=LE$2,1,0)*'PC-PC_Restaurante'!LE41*$NB27</f>
        <v>1126985.5797015175</v>
      </c>
      <c r="LF29" s="310">
        <f>IF($ND27&lt;=LF$2,1,0)*'PC-PC_Restaurante'!LF41*$NB27</f>
        <v>1254105.9509311309</v>
      </c>
      <c r="LG29" s="310">
        <f>IF($ND27&lt;=LG$2,1,0)*'PC-PC_Restaurante'!LG41*$NB27</f>
        <v>1091357.1796635618</v>
      </c>
      <c r="LH29" s="310">
        <f>IF($ND27&lt;=LH$2,1,0)*'PC-PC_Restaurante'!LH41*$NB27</f>
        <v>1024210.0742905794</v>
      </c>
      <c r="LI29" s="310">
        <f>IF($ND27&lt;=LI$2,1,0)*'PC-PC_Restaurante'!LI41*$NB27</f>
        <v>1024112.4605123013</v>
      </c>
      <c r="LJ29" s="310">
        <f>IF($ND27&lt;=LJ$2,1,0)*'PC-PC_Restaurante'!LJ41*$NB27</f>
        <v>939210.46337540564</v>
      </c>
      <c r="LK29" s="310">
        <f>IF($ND27&lt;=LK$2,1,0)*'PC-PC_Restaurante'!LK41*$NB27</f>
        <v>978680.38887577679</v>
      </c>
      <c r="LL29" s="310">
        <f>IF($ND27&lt;=LL$2,1,0)*'PC-PC_Restaurante'!LL41*$NB27</f>
        <v>1216972.7628174017</v>
      </c>
      <c r="LM29" s="310">
        <f>IF($ND27&lt;=LM$2,1,0)*'PC-PC_Restaurante'!LM41*$NB27</f>
        <v>1037246.559064107</v>
      </c>
      <c r="LN29" s="310">
        <f>IF($ND27&lt;=LN$2,1,0)*'PC-PC_Restaurante'!LN41*$NB27</f>
        <v>1061247.0377418231</v>
      </c>
      <c r="LO29" s="310">
        <f>IF($ND27&lt;=LO$2,1,0)*'PC-PC_Restaurante'!LO41*$NB27</f>
        <v>1113353.8981256306</v>
      </c>
      <c r="LP29" s="310">
        <f>IF($ND27&lt;=LP$2,1,0)*'PC-PC_Restaurante'!LP41*$NB27</f>
        <v>1158749.4858153109</v>
      </c>
      <c r="LQ29" s="310">
        <f>IF($ND27&lt;=LQ$2,1,0)*'PC-PC_Restaurante'!LQ41*$NB27</f>
        <v>1147973.7738887183</v>
      </c>
      <c r="LR29" s="310">
        <f>IF($ND27&lt;=LR$2,1,0)*'PC-PC_Restaurante'!LR41*$NB27</f>
        <v>1283495.3951174614</v>
      </c>
      <c r="LS29" s="310">
        <f>IF($ND27&lt;=LS$2,1,0)*'PC-PC_Restaurante'!LS41*$NB27</f>
        <v>1088346.7560640145</v>
      </c>
      <c r="LT29" s="310">
        <f>IF($ND27&lt;=LT$2,1,0)*'PC-PC_Restaurante'!LT41*$NB27</f>
        <v>1092521.6431068254</v>
      </c>
      <c r="LU29" s="310">
        <f>IF($ND27&lt;=LU$2,1,0)*'PC-PC_Restaurante'!LU41*$NB27</f>
        <v>1066224.2308886901</v>
      </c>
      <c r="LV29" s="310">
        <f>IF($ND27&lt;=LV$2,1,0)*'PC-PC_Restaurante'!LV41*$NB27</f>
        <v>972948.48649803584</v>
      </c>
      <c r="LW29" s="310">
        <f>IF($ND27&lt;=LW$2,1,0)*'PC-PC_Restaurante'!LW41*$NB27</f>
        <v>1020497.3085045501</v>
      </c>
      <c r="LX29" s="310">
        <f>IF($ND27&lt;=LX$2,1,0)*'PC-PC_Restaurante'!LX41*$NB27</f>
        <v>1257088.4436930211</v>
      </c>
      <c r="LY29" s="310">
        <f>IF($ND27&lt;=LY$2,1,0)*'PC-PC_Restaurante'!LY41*$NB27</f>
        <v>1074427.9730845853</v>
      </c>
      <c r="LZ29" s="310">
        <f>IF($ND27&lt;=LZ$2,1,0)*'PC-PC_Restaurante'!LZ41*$NB27</f>
        <v>1098186.7194047268</v>
      </c>
      <c r="MA29" s="310">
        <f>IF($ND27&lt;=MA$2,1,0)*'PC-PC_Restaurante'!MA41*$NB27</f>
        <v>1149545.2919419822</v>
      </c>
      <c r="MB29" s="310">
        <f>IF($ND27&lt;=MB$2,1,0)*'PC-PC_Restaurante'!MB41*$NB27</f>
        <v>1195773.4142932089</v>
      </c>
      <c r="MC29" s="310">
        <f>IF($ND27&lt;=MC$2,1,0)*'PC-PC_Restaurante'!MC41*$NB27</f>
        <v>1135144.5119923926</v>
      </c>
      <c r="MD29" s="310">
        <f>IF($ND27&lt;=MD$2,1,0)*'PC-PC_Restaurante'!MD41*$NB27</f>
        <v>1300496.9580297151</v>
      </c>
      <c r="ME29" s="310">
        <f>IF($ND27&lt;=ME$2,1,0)*'PC-PC_Restaurante'!ME41*$NB27</f>
        <v>1143679.5102535516</v>
      </c>
      <c r="MF29" s="310">
        <f>IF($ND27&lt;=MF$2,1,0)*'PC-PC_Restaurante'!MF41*$NB27</f>
        <v>1072036.3175729772</v>
      </c>
      <c r="MG29" s="310">
        <f>IF($ND27&lt;=MG$2,1,0)*'PC-PC_Restaurante'!MG41*$NB27</f>
        <v>1078653.8118462649</v>
      </c>
      <c r="MH29" s="310">
        <f>IF($ND27&lt;=MH$2,1,0)*'PC-PC_Restaurante'!MH41*$NB27</f>
        <v>995113.25302465062</v>
      </c>
      <c r="MI29" s="310">
        <f>IF($ND27&lt;=MI$2,1,0)*'PC-PC_Restaurante'!MI41*$NB27</f>
        <v>1038636.5921969226</v>
      </c>
      <c r="MJ29" s="310">
        <f>IF($ND27&lt;=MJ$2,1,0)*'PC-PC_Restaurante'!MJ41*$NB27</f>
        <v>1281569.355493559</v>
      </c>
      <c r="MK29" s="310">
        <f>IF($ND27&lt;=MK$2,1,0)*'PC-PC_Restaurante'!MK41*$NB27</f>
        <v>1100872.0462260135</v>
      </c>
      <c r="ML29" s="310">
        <f>IF($ND27&lt;=ML$2,1,0)*'PC-PC_Restaurante'!ML41*$NB27</f>
        <v>1125099.4487627645</v>
      </c>
      <c r="MM29" s="310">
        <f>IF($ND27&lt;=MM$2,1,0)*'PC-PC_Restaurante'!MM41*$NB27</f>
        <v>1178018.0420175444</v>
      </c>
      <c r="MN29" s="310">
        <f>IF($ND27&lt;=MN$2,1,0)*'PC-PC_Restaurante'!MN41*$NB27</f>
        <v>1226986.1297445511</v>
      </c>
      <c r="MO29" s="310">
        <f>IF($ND27&lt;=MO$2,1,0)*'PC-PC_Restaurante'!MO41*$NB27</f>
        <v>1217078.658870969</v>
      </c>
      <c r="MP29" s="310">
        <f>IF($ND27&lt;=MP$2,1,0)*'PC-PC_Restaurante'!MP41*$NB27</f>
        <v>1352879.929202809</v>
      </c>
      <c r="MQ29" s="310">
        <f>IF($ND27&lt;=MQ$2,1,0)*'PC-PC_Restaurante'!MQ41*$NB27</f>
        <v>1190212.8973525467</v>
      </c>
      <c r="MR29" s="310">
        <f>IF($ND27&lt;=MR$2,1,0)*'PC-PC_Restaurante'!MR41*$NB27</f>
        <v>1121850.7262805246</v>
      </c>
      <c r="MS29" s="310">
        <f>IF($ND27&lt;=MS$2,1,0)*'PC-PC_Restaurante'!MS41*$NB27</f>
        <v>1124230.4301543736</v>
      </c>
      <c r="MT29" s="310">
        <f>IF($ND27&lt;=MT$2,1,0)*'PC-PC_Restaurante'!MT41*$NB27</f>
        <v>1037448.5225217692</v>
      </c>
      <c r="MU29" s="310">
        <f>IF($ND27&lt;=MU$2,1,0)*'PC-PC_Restaurante'!MU41*$NB27</f>
        <v>1081601.4107183802</v>
      </c>
      <c r="MV29" s="310">
        <f>IF($ND27&lt;=MV$2,1,0)*'PC-PC_Restaurante'!MV41*$NB27</f>
        <v>1324505.0287931128</v>
      </c>
      <c r="MW29" s="310">
        <f>IF($ND27&lt;=MW$2,1,0)*'PC-PC_Restaurante'!MW41*$NB27</f>
        <v>1141467.6010835073</v>
      </c>
      <c r="MX29" s="310">
        <f>IF($ND27&lt;=MX$2,1,0)*'PC-PC_Restaurante'!MX41*$NB27</f>
        <v>1164536.5509421837</v>
      </c>
      <c r="MY29" s="310">
        <f>IF($ND27&lt;=MY$2,1,0)*'PC-PC_Restaurante'!MY41*$NB27</f>
        <v>1216718.6856760893</v>
      </c>
      <c r="MZ29" s="310">
        <f>IF($ND27&lt;=MZ$2,1,0)*'PC-PC_Restaurante'!MZ41*$NB27</f>
        <v>1266602.0085054536</v>
      </c>
      <c r="NA29" s="311">
        <f>IF($ND27&lt;=NA$2,1,0)*'PC-PC_Restaurante'!NA41*$NB27</f>
        <v>1235130.4894244743</v>
      </c>
      <c r="NB29" s="653"/>
      <c r="NC29" s="653"/>
      <c r="ND29" s="653"/>
    </row>
    <row r="30" spans="1:368" x14ac:dyDescent="0.2">
      <c r="A30" s="2" t="s">
        <v>271</v>
      </c>
      <c r="B30" s="304" t="s">
        <v>271</v>
      </c>
      <c r="C30" s="305" t="s">
        <v>6</v>
      </c>
      <c r="D30" s="316" t="s">
        <v>356</v>
      </c>
      <c r="E30" s="1" t="s">
        <v>628</v>
      </c>
      <c r="F30" s="306">
        <f>IF($ND$30&lt;=F$2,1,0)*'PC-PC_Lanchonete'!$E9*$NB$30</f>
        <v>70750.078059866384</v>
      </c>
      <c r="G30" s="306">
        <f>IF($ND$30&lt;=G$2,1,0)*'PC-PC_Lanchonete'!$E9*$NB$30</f>
        <v>70750.078059866384</v>
      </c>
      <c r="H30" s="306">
        <f>IF($ND$30&lt;=H$2,1,0)*'PC-PC_Lanchonete'!$E9*$NB$30</f>
        <v>70750.078059866384</v>
      </c>
      <c r="I30" s="306">
        <f>IF($ND$30&lt;=I$2,1,0)*'PC-PC_Lanchonete'!$E9*$NB$30</f>
        <v>70750.078059866384</v>
      </c>
      <c r="J30" s="306">
        <f>IF($ND$30&lt;=J$2,1,0)*'PC-PC_Lanchonete'!$E9*$NB$30</f>
        <v>70750.078059866384</v>
      </c>
      <c r="K30" s="306">
        <f>IF($ND$30&lt;=K$2,1,0)*'PC-PC_Lanchonete'!$E9*$NB$30</f>
        <v>70750.078059866384</v>
      </c>
      <c r="L30" s="306">
        <f>IF($ND$30&lt;=L$2,1,0)*'PC-PC_Lanchonete'!$E9*$NB$30</f>
        <v>70750.078059866384</v>
      </c>
      <c r="M30" s="306">
        <f>IF($ND$30&lt;=M$2,1,0)*'PC-PC_Lanchonete'!$E9*$NB$30</f>
        <v>70750.078059866384</v>
      </c>
      <c r="N30" s="306">
        <f>IF($ND$30&lt;=N$2,1,0)*'PC-PC_Lanchonete'!$E9*$NB$30</f>
        <v>70750.078059866384</v>
      </c>
      <c r="O30" s="306">
        <f>IF($ND$30&lt;=O$2,1,0)*'PC-PC_Lanchonete'!$E9*$NB$30</f>
        <v>70750.078059866384</v>
      </c>
      <c r="P30" s="306">
        <f>IF($ND$30&lt;=P$2,1,0)*'PC-PC_Lanchonete'!$E9*$NB$30</f>
        <v>70750.078059866384</v>
      </c>
      <c r="Q30" s="306">
        <f>IF($ND$30&lt;=Q$2,1,0)*'PC-PC_Lanchonete'!$E9*$NB$30</f>
        <v>70750.078059866384</v>
      </c>
      <c r="R30" s="306">
        <f>IF($ND$30&lt;=R$2,1,0)*'PC-PC_Lanchonete'!$E9*$NB$30</f>
        <v>70750.078059866384</v>
      </c>
      <c r="S30" s="306">
        <f>IF($ND$30&lt;=S$2,1,0)*'PC-PC_Lanchonete'!$E9*$NB$30</f>
        <v>70750.078059866384</v>
      </c>
      <c r="T30" s="306">
        <f>IF($ND$30&lt;=T$2,1,0)*'PC-PC_Lanchonete'!$E9*$NB$30</f>
        <v>70750.078059866384</v>
      </c>
      <c r="U30" s="306">
        <f>IF($ND$30&lt;=U$2,1,0)*'PC-PC_Lanchonete'!$E9*$NB$30</f>
        <v>70750.078059866384</v>
      </c>
      <c r="V30" s="306">
        <f>IF($ND$30&lt;=V$2,1,0)*'PC-PC_Lanchonete'!$E9*$NB$30</f>
        <v>70750.078059866384</v>
      </c>
      <c r="W30" s="306">
        <f>IF($ND$30&lt;=W$2,1,0)*'PC-PC_Lanchonete'!$E9*$NB$30</f>
        <v>70750.078059866384</v>
      </c>
      <c r="X30" s="306">
        <f>IF($ND$30&lt;=X$2,1,0)*'PC-PC_Lanchonete'!$E9*$NB$30</f>
        <v>70750.078059866384</v>
      </c>
      <c r="Y30" s="306">
        <f>IF($ND$30&lt;=Y$2,1,0)*'PC-PC_Lanchonete'!$E9*$NB$30</f>
        <v>70750.078059866384</v>
      </c>
      <c r="Z30" s="306">
        <f>IF($ND$30&lt;=Z$2,1,0)*'PC-PC_Lanchonete'!$E9*$NB$30</f>
        <v>70750.078059866384</v>
      </c>
      <c r="AA30" s="306">
        <f>IF($ND$30&lt;=AA$2,1,0)*'PC-PC_Lanchonete'!$E9*$NB$30</f>
        <v>70750.078059866384</v>
      </c>
      <c r="AB30" s="306">
        <f>IF($ND$30&lt;=AB$2,1,0)*'PC-PC_Lanchonete'!$E9*$NB$30</f>
        <v>70750.078059866384</v>
      </c>
      <c r="AC30" s="306">
        <f>IF($ND$30&lt;=AC$2,1,0)*'PC-PC_Lanchonete'!$E9*$NB$30</f>
        <v>70750.078059866384</v>
      </c>
      <c r="AD30" s="306">
        <f>IF($ND$30&lt;=AD$2,1,0)*'PC-PC_Lanchonete'!$E9*$NB$30</f>
        <v>70750.078059866384</v>
      </c>
      <c r="AE30" s="306">
        <f>IF($ND$30&lt;=AE$2,1,0)*'PC-PC_Lanchonete'!$E9*$NB$30</f>
        <v>70750.078059866384</v>
      </c>
      <c r="AF30" s="306">
        <f>IF($ND$30&lt;=AF$2,1,0)*'PC-PC_Lanchonete'!$E9*$NB$30</f>
        <v>70750.078059866384</v>
      </c>
      <c r="AG30" s="306">
        <f>IF($ND$30&lt;=AG$2,1,0)*'PC-PC_Lanchonete'!$E9*$NB$30</f>
        <v>70750.078059866384</v>
      </c>
      <c r="AH30" s="306">
        <f>IF($ND$30&lt;=AH$2,1,0)*'PC-PC_Lanchonete'!$E9*$NB$30</f>
        <v>70750.078059866384</v>
      </c>
      <c r="AI30" s="306">
        <f>IF($ND$30&lt;=AI$2,1,0)*'PC-PC_Lanchonete'!$E9*$NB$30</f>
        <v>70750.078059866384</v>
      </c>
      <c r="AJ30" s="306">
        <f>IF($ND$30&lt;=AJ$2,1,0)*'PC-PC_Lanchonete'!$E9*$NB$30</f>
        <v>70750.078059866384</v>
      </c>
      <c r="AK30" s="306">
        <f>IF($ND$30&lt;=AK$2,1,0)*'PC-PC_Lanchonete'!$E9*$NB$30</f>
        <v>70750.078059866384</v>
      </c>
      <c r="AL30" s="306">
        <f>IF($ND$30&lt;=AL$2,1,0)*'PC-PC_Lanchonete'!$E9*$NB$30</f>
        <v>70750.078059866384</v>
      </c>
      <c r="AM30" s="306">
        <f>IF($ND$30&lt;=AM$2,1,0)*'PC-PC_Lanchonete'!$E9*$NB$30</f>
        <v>70750.078059866384</v>
      </c>
      <c r="AN30" s="306">
        <f>IF($ND$30&lt;=AN$2,1,0)*'PC-PC_Lanchonete'!$E9*$NB$30</f>
        <v>70750.078059866384</v>
      </c>
      <c r="AO30" s="306">
        <f>IF($ND$30&lt;=AO$2,1,0)*'PC-PC_Lanchonete'!$E9*$NB$30</f>
        <v>70750.078059866384</v>
      </c>
      <c r="AP30" s="306">
        <f>IF($ND$30&lt;=AP$2,1,0)*'PC-PC_Lanchonete'!$E9*$NB$30</f>
        <v>70750.078059866384</v>
      </c>
      <c r="AQ30" s="306">
        <f>IF($ND$30&lt;=AQ$2,1,0)*'PC-PC_Lanchonete'!$E9*$NB$30</f>
        <v>70750.078059866384</v>
      </c>
      <c r="AR30" s="306">
        <f>IF($ND$30&lt;=AR$2,1,0)*'PC-PC_Lanchonete'!$E9*$NB$30</f>
        <v>70750.078059866384</v>
      </c>
      <c r="AS30" s="306">
        <f>IF($ND$30&lt;=AS$2,1,0)*'PC-PC_Lanchonete'!$E9*$NB$30</f>
        <v>70750.078059866384</v>
      </c>
      <c r="AT30" s="306">
        <f>IF($ND$30&lt;=AT$2,1,0)*'PC-PC_Lanchonete'!$E9*$NB$30</f>
        <v>70750.078059866384</v>
      </c>
      <c r="AU30" s="306">
        <f>IF($ND$30&lt;=AU$2,1,0)*'PC-PC_Lanchonete'!$E9*$NB$30</f>
        <v>70750.078059866384</v>
      </c>
      <c r="AV30" s="306">
        <f>IF($ND$30&lt;=AV$2,1,0)*'PC-PC_Lanchonete'!$E9*$NB$30</f>
        <v>70750.078059866384</v>
      </c>
      <c r="AW30" s="306">
        <f>IF($ND$30&lt;=AW$2,1,0)*'PC-PC_Lanchonete'!$E9*$NB$30</f>
        <v>70750.078059866384</v>
      </c>
      <c r="AX30" s="306">
        <f>IF($ND$30&lt;=AX$2,1,0)*'PC-PC_Lanchonete'!$E9*$NB$30</f>
        <v>70750.078059866384</v>
      </c>
      <c r="AY30" s="306">
        <f>IF($ND$30&lt;=AY$2,1,0)*'PC-PC_Lanchonete'!$E9*$NB$30</f>
        <v>70750.078059866384</v>
      </c>
      <c r="AZ30" s="306">
        <f>IF($ND$30&lt;=AZ$2,1,0)*'PC-PC_Lanchonete'!$E9*$NB$30</f>
        <v>70750.078059866384</v>
      </c>
      <c r="BA30" s="306">
        <f>IF($ND$30&lt;=BA$2,1,0)*'PC-PC_Lanchonete'!$E9*$NB$30</f>
        <v>70750.078059866384</v>
      </c>
      <c r="BB30" s="306">
        <f>IF($ND$30&lt;=BB$2,1,0)*'PC-PC_Lanchonete'!$E9*$NB$30</f>
        <v>70750.078059866384</v>
      </c>
      <c r="BC30" s="306">
        <f>IF($ND$30&lt;=BC$2,1,0)*'PC-PC_Lanchonete'!$E9*$NB$30</f>
        <v>70750.078059866384</v>
      </c>
      <c r="BD30" s="306">
        <f>IF($ND$30&lt;=BD$2,1,0)*'PC-PC_Lanchonete'!$E9*$NB$30</f>
        <v>70750.078059866384</v>
      </c>
      <c r="BE30" s="306">
        <f>IF($ND$30&lt;=BE$2,1,0)*'PC-PC_Lanchonete'!$E9*$NB$30</f>
        <v>70750.078059866384</v>
      </c>
      <c r="BF30" s="306">
        <f>IF($ND$30&lt;=BF$2,1,0)*'PC-PC_Lanchonete'!$E9*$NB$30</f>
        <v>70750.078059866384</v>
      </c>
      <c r="BG30" s="306">
        <f>IF($ND$30&lt;=BG$2,1,0)*'PC-PC_Lanchonete'!$E9*$NB$30</f>
        <v>70750.078059866384</v>
      </c>
      <c r="BH30" s="306">
        <f>IF($ND$30&lt;=BH$2,1,0)*'PC-PC_Lanchonete'!$E9*$NB$30</f>
        <v>70750.078059866384</v>
      </c>
      <c r="BI30" s="306">
        <f>IF($ND$30&lt;=BI$2,1,0)*'PC-PC_Lanchonete'!$E9*$NB$30</f>
        <v>70750.078059866384</v>
      </c>
      <c r="BJ30" s="306">
        <f>IF($ND$30&lt;=BJ$2,1,0)*'PC-PC_Lanchonete'!$E9*$NB$30</f>
        <v>70750.078059866384</v>
      </c>
      <c r="BK30" s="306">
        <f>IF($ND$30&lt;=BK$2,1,0)*'PC-PC_Lanchonete'!$E9*$NB$30</f>
        <v>70750.078059866384</v>
      </c>
      <c r="BL30" s="306">
        <f>IF($ND$30&lt;=BL$2,1,0)*'PC-PC_Lanchonete'!$E9*$NB$30</f>
        <v>70750.078059866384</v>
      </c>
      <c r="BM30" s="306">
        <f>IF($ND$30&lt;=BM$2,1,0)*'PC-PC_Lanchonete'!$E9*$NB$30</f>
        <v>70750.078059866384</v>
      </c>
      <c r="BN30" s="306">
        <f>IF($ND$30&lt;=BN$2,1,0)*'PC-PC_Lanchonete'!$E9*$NB$30</f>
        <v>70750.078059866384</v>
      </c>
      <c r="BO30" s="306">
        <f>IF($ND$30&lt;=BO$2,1,0)*'PC-PC_Lanchonete'!$E9*$NB$30</f>
        <v>70750.078059866384</v>
      </c>
      <c r="BP30" s="306">
        <f>IF($ND$30&lt;=BP$2,1,0)*'PC-PC_Lanchonete'!$E9*$NB$30</f>
        <v>70750.078059866384</v>
      </c>
      <c r="BQ30" s="306">
        <f>IF($ND$30&lt;=BQ$2,1,0)*'PC-PC_Lanchonete'!$E9*$NB$30</f>
        <v>70750.078059866384</v>
      </c>
      <c r="BR30" s="306">
        <f>IF($ND$30&lt;=BR$2,1,0)*'PC-PC_Lanchonete'!$E9*$NB$30</f>
        <v>70750.078059866384</v>
      </c>
      <c r="BS30" s="306">
        <f>IF($ND$30&lt;=BS$2,1,0)*'PC-PC_Lanchonete'!$E9*$NB$30</f>
        <v>70750.078059866384</v>
      </c>
      <c r="BT30" s="306">
        <f>IF($ND$30&lt;=BT$2,1,0)*'PC-PC_Lanchonete'!$E9*$NB$30</f>
        <v>70750.078059866384</v>
      </c>
      <c r="BU30" s="306">
        <f>IF($ND$30&lt;=BU$2,1,0)*'PC-PC_Lanchonete'!$E9*$NB$30</f>
        <v>70750.078059866384</v>
      </c>
      <c r="BV30" s="306">
        <f>IF($ND$30&lt;=BV$2,1,0)*'PC-PC_Lanchonete'!$E9*$NB$30</f>
        <v>70750.078059866384</v>
      </c>
      <c r="BW30" s="306">
        <f>IF($ND$30&lt;=BW$2,1,0)*'PC-PC_Lanchonete'!$E9*$NB$30</f>
        <v>70750.078059866384</v>
      </c>
      <c r="BX30" s="306">
        <f>IF($ND$30&lt;=BX$2,1,0)*'PC-PC_Lanchonete'!$E9*$NB$30</f>
        <v>70750.078059866384</v>
      </c>
      <c r="BY30" s="306">
        <f>IF($ND$30&lt;=BY$2,1,0)*'PC-PC_Lanchonete'!$E9*$NB$30</f>
        <v>70750.078059866384</v>
      </c>
      <c r="BZ30" s="306">
        <f>IF($ND$30&lt;=BZ$2,1,0)*'PC-PC_Lanchonete'!$E9*$NB$30</f>
        <v>70750.078059866384</v>
      </c>
      <c r="CA30" s="306">
        <f>IF($ND$30&lt;=CA$2,1,0)*'PC-PC_Lanchonete'!$E9*$NB$30</f>
        <v>70750.078059866384</v>
      </c>
      <c r="CB30" s="306">
        <f>IF($ND$30&lt;=CB$2,1,0)*'PC-PC_Lanchonete'!$E9*$NB$30</f>
        <v>70750.078059866384</v>
      </c>
      <c r="CC30" s="306">
        <f>IF($ND$30&lt;=CC$2,1,0)*'PC-PC_Lanchonete'!$E9*$NB$30</f>
        <v>70750.078059866384</v>
      </c>
      <c r="CD30" s="306">
        <f>IF($ND$30&lt;=CD$2,1,0)*'PC-PC_Lanchonete'!$E9*$NB$30</f>
        <v>70750.078059866384</v>
      </c>
      <c r="CE30" s="306">
        <f>IF($ND$30&lt;=CE$2,1,0)*'PC-PC_Lanchonete'!$E9*$NB$30</f>
        <v>70750.078059866384</v>
      </c>
      <c r="CF30" s="306">
        <f>IF($ND$30&lt;=CF$2,1,0)*'PC-PC_Lanchonete'!$E9*$NB$30</f>
        <v>70750.078059866384</v>
      </c>
      <c r="CG30" s="306">
        <f>IF($ND$30&lt;=CG$2,1,0)*'PC-PC_Lanchonete'!$E9*$NB$30</f>
        <v>70750.078059866384</v>
      </c>
      <c r="CH30" s="306">
        <f>IF($ND$30&lt;=CH$2,1,0)*'PC-PC_Lanchonete'!$E9*$NB$30</f>
        <v>70750.078059866384</v>
      </c>
      <c r="CI30" s="306">
        <f>IF($ND$30&lt;=CI$2,1,0)*'PC-PC_Lanchonete'!$E9*$NB$30</f>
        <v>70750.078059866384</v>
      </c>
      <c r="CJ30" s="306">
        <f>IF($ND$30&lt;=CJ$2,1,0)*'PC-PC_Lanchonete'!$E9*$NB$30</f>
        <v>70750.078059866384</v>
      </c>
      <c r="CK30" s="306">
        <f>IF($ND$30&lt;=CK$2,1,0)*'PC-PC_Lanchonete'!$E9*$NB$30</f>
        <v>70750.078059866384</v>
      </c>
      <c r="CL30" s="306">
        <f>IF($ND$30&lt;=CL$2,1,0)*'PC-PC_Lanchonete'!$E9*$NB$30</f>
        <v>70750.078059866384</v>
      </c>
      <c r="CM30" s="306">
        <f>IF($ND$30&lt;=CM$2,1,0)*'PC-PC_Lanchonete'!$E9*$NB$30</f>
        <v>70750.078059866384</v>
      </c>
      <c r="CN30" s="306">
        <f>IF($ND$30&lt;=CN$2,1,0)*'PC-PC_Lanchonete'!$E9*$NB$30</f>
        <v>70750.078059866384</v>
      </c>
      <c r="CO30" s="306">
        <f>IF($ND$30&lt;=CO$2,1,0)*'PC-PC_Lanchonete'!$E9*$NB$30</f>
        <v>70750.078059866384</v>
      </c>
      <c r="CP30" s="306">
        <f>IF($ND$30&lt;=CP$2,1,0)*'PC-PC_Lanchonete'!$E9*$NB$30</f>
        <v>70750.078059866384</v>
      </c>
      <c r="CQ30" s="306">
        <f>IF($ND$30&lt;=CQ$2,1,0)*'PC-PC_Lanchonete'!$E9*$NB$30</f>
        <v>70750.078059866384</v>
      </c>
      <c r="CR30" s="306">
        <f>IF($ND$30&lt;=CR$2,1,0)*'PC-PC_Lanchonete'!$E9*$NB$30</f>
        <v>70750.078059866384</v>
      </c>
      <c r="CS30" s="306">
        <f>IF($ND$30&lt;=CS$2,1,0)*'PC-PC_Lanchonete'!$E9*$NB$30</f>
        <v>70750.078059866384</v>
      </c>
      <c r="CT30" s="306">
        <f>IF($ND$30&lt;=CT$2,1,0)*'PC-PC_Lanchonete'!$E9*$NB$30</f>
        <v>70750.078059866384</v>
      </c>
      <c r="CU30" s="306">
        <f>IF($ND$30&lt;=CU$2,1,0)*'PC-PC_Lanchonete'!$E9*$NB$30</f>
        <v>70750.078059866384</v>
      </c>
      <c r="CV30" s="306">
        <f>IF($ND$30&lt;=CV$2,1,0)*'PC-PC_Lanchonete'!$E9*$NB$30</f>
        <v>70750.078059866384</v>
      </c>
      <c r="CW30" s="306">
        <f>IF($ND$30&lt;=CW$2,1,0)*'PC-PC_Lanchonete'!$E9*$NB$30</f>
        <v>70750.078059866384</v>
      </c>
      <c r="CX30" s="306">
        <f>IF($ND$30&lt;=CX$2,1,0)*'PC-PC_Lanchonete'!$E9*$NB$30</f>
        <v>70750.078059866384</v>
      </c>
      <c r="CY30" s="306">
        <f>IF($ND$30&lt;=CY$2,1,0)*'PC-PC_Lanchonete'!$E9*$NB$30</f>
        <v>70750.078059866384</v>
      </c>
      <c r="CZ30" s="306">
        <f>IF($ND$30&lt;=CZ$2,1,0)*'PC-PC_Lanchonete'!$E9*$NB$30</f>
        <v>70750.078059866384</v>
      </c>
      <c r="DA30" s="306">
        <f>IF($ND$30&lt;=DA$2,1,0)*'PC-PC_Lanchonete'!$E9*$NB$30</f>
        <v>70750.078059866384</v>
      </c>
      <c r="DB30" s="306">
        <f>IF($ND$30&lt;=DB$2,1,0)*'PC-PC_Lanchonete'!$E9*$NB$30</f>
        <v>70750.078059866384</v>
      </c>
      <c r="DC30" s="306">
        <f>IF($ND$30&lt;=DC$2,1,0)*'PC-PC_Lanchonete'!$E9*$NB$30</f>
        <v>70750.078059866384</v>
      </c>
      <c r="DD30" s="306">
        <f>IF($ND$30&lt;=DD$2,1,0)*'PC-PC_Lanchonete'!$E9*$NB$30</f>
        <v>70750.078059866384</v>
      </c>
      <c r="DE30" s="306">
        <f>IF($ND$30&lt;=DE$2,1,0)*'PC-PC_Lanchonete'!$E9*$NB$30</f>
        <v>70750.078059866384</v>
      </c>
      <c r="DF30" s="306">
        <f>IF($ND$30&lt;=DF$2,1,0)*'PC-PC_Lanchonete'!$E9*$NB$30</f>
        <v>70750.078059866384</v>
      </c>
      <c r="DG30" s="306">
        <f>IF($ND$30&lt;=DG$2,1,0)*'PC-PC_Lanchonete'!$E9*$NB$30</f>
        <v>70750.078059866384</v>
      </c>
      <c r="DH30" s="306">
        <f>IF($ND$30&lt;=DH$2,1,0)*'PC-PC_Lanchonete'!$E9*$NB$30</f>
        <v>70750.078059866384</v>
      </c>
      <c r="DI30" s="306">
        <f>IF($ND$30&lt;=DI$2,1,0)*'PC-PC_Lanchonete'!$E9*$NB$30</f>
        <v>70750.078059866384</v>
      </c>
      <c r="DJ30" s="306">
        <f>IF($ND$30&lt;=DJ$2,1,0)*'PC-PC_Lanchonete'!$E9*$NB$30</f>
        <v>70750.078059866384</v>
      </c>
      <c r="DK30" s="306">
        <f>IF($ND$30&lt;=DK$2,1,0)*'PC-PC_Lanchonete'!$E9*$NB$30</f>
        <v>70750.078059866384</v>
      </c>
      <c r="DL30" s="306">
        <f>IF($ND$30&lt;=DL$2,1,0)*'PC-PC_Lanchonete'!$E9*$NB$30</f>
        <v>70750.078059866384</v>
      </c>
      <c r="DM30" s="306">
        <f>IF($ND$30&lt;=DM$2,1,0)*'PC-PC_Lanchonete'!$E9*$NB$30</f>
        <v>70750.078059866384</v>
      </c>
      <c r="DN30" s="306">
        <f>IF($ND$30&lt;=DN$2,1,0)*'PC-PC_Lanchonete'!$E9*$NB$30</f>
        <v>70750.078059866384</v>
      </c>
      <c r="DO30" s="306">
        <f>IF($ND$30&lt;=DO$2,1,0)*'PC-PC_Lanchonete'!$E9*$NB$30</f>
        <v>70750.078059866384</v>
      </c>
      <c r="DP30" s="306">
        <f>IF($ND$30&lt;=DP$2,1,0)*'PC-PC_Lanchonete'!$E9*$NB$30</f>
        <v>70750.078059866384</v>
      </c>
      <c r="DQ30" s="306">
        <f>IF($ND$30&lt;=DQ$2,1,0)*'PC-PC_Lanchonete'!$E9*$NB$30</f>
        <v>70750.078059866384</v>
      </c>
      <c r="DR30" s="306">
        <f>IF($ND$30&lt;=DR$2,1,0)*'PC-PC_Lanchonete'!$E9*$NB$30</f>
        <v>70750.078059866384</v>
      </c>
      <c r="DS30" s="306">
        <f>IF($ND$30&lt;=DS$2,1,0)*'PC-PC_Lanchonete'!$E9*$NB$30</f>
        <v>70750.078059866384</v>
      </c>
      <c r="DT30" s="306">
        <f>IF($ND$30&lt;=DT$2,1,0)*'PC-PC_Lanchonete'!$E9*$NB$30</f>
        <v>70750.078059866384</v>
      </c>
      <c r="DU30" s="306">
        <f>IF($ND$30&lt;=DU$2,1,0)*'PC-PC_Lanchonete'!$E9*$NB$30</f>
        <v>70750.078059866384</v>
      </c>
      <c r="DV30" s="306">
        <f>IF($ND$30&lt;=DV$2,1,0)*'PC-PC_Lanchonete'!$E9*$NB$30</f>
        <v>70750.078059866384</v>
      </c>
      <c r="DW30" s="306">
        <f>IF($ND$30&lt;=DW$2,1,0)*'PC-PC_Lanchonete'!$E9*$NB$30</f>
        <v>70750.078059866384</v>
      </c>
      <c r="DX30" s="306">
        <f>IF($ND$30&lt;=DX$2,1,0)*'PC-PC_Lanchonete'!$E9*$NB$30</f>
        <v>70750.078059866384</v>
      </c>
      <c r="DY30" s="306">
        <f>IF($ND$30&lt;=DY$2,1,0)*'PC-PC_Lanchonete'!$E9*$NB$30</f>
        <v>70750.078059866384</v>
      </c>
      <c r="DZ30" s="306">
        <f>IF($ND$30&lt;=DZ$2,1,0)*'PC-PC_Lanchonete'!$E9*$NB$30</f>
        <v>70750.078059866384</v>
      </c>
      <c r="EA30" s="306">
        <f>IF($ND$30&lt;=EA$2,1,0)*'PC-PC_Lanchonete'!$E9*$NB$30</f>
        <v>70750.078059866384</v>
      </c>
      <c r="EB30" s="306">
        <f>IF($ND$30&lt;=EB$2,1,0)*'PC-PC_Lanchonete'!$E9*$NB$30</f>
        <v>70750.078059866384</v>
      </c>
      <c r="EC30" s="306">
        <f>IF($ND$30&lt;=EC$2,1,0)*'PC-PC_Lanchonete'!$E9*$NB$30</f>
        <v>70750.078059866384</v>
      </c>
      <c r="ED30" s="306">
        <f>IF($ND$30&lt;=ED$2,1,0)*'PC-PC_Lanchonete'!$E9*$NB$30</f>
        <v>70750.078059866384</v>
      </c>
      <c r="EE30" s="306">
        <f>IF($ND$30&lt;=EE$2,1,0)*'PC-PC_Lanchonete'!$E9*$NB$30</f>
        <v>70750.078059866384</v>
      </c>
      <c r="EF30" s="306">
        <f>IF($ND$30&lt;=EF$2,1,0)*'PC-PC_Lanchonete'!$E9*$NB$30</f>
        <v>70750.078059866384</v>
      </c>
      <c r="EG30" s="306">
        <f>IF($ND$30&lt;=EG$2,1,0)*'PC-PC_Lanchonete'!$E9*$NB$30</f>
        <v>70750.078059866384</v>
      </c>
      <c r="EH30" s="306">
        <f>IF($ND$30&lt;=EH$2,1,0)*'PC-PC_Lanchonete'!$E9*$NB$30</f>
        <v>70750.078059866384</v>
      </c>
      <c r="EI30" s="306">
        <f>IF($ND$30&lt;=EI$2,1,0)*'PC-PC_Lanchonete'!$E9*$NB$30</f>
        <v>70750.078059866384</v>
      </c>
      <c r="EJ30" s="306">
        <f>IF($ND$30&lt;=EJ$2,1,0)*'PC-PC_Lanchonete'!$E9*$NB$30</f>
        <v>70750.078059866384</v>
      </c>
      <c r="EK30" s="306">
        <f>IF($ND$30&lt;=EK$2,1,0)*'PC-PC_Lanchonete'!$E9*$NB$30</f>
        <v>70750.078059866384</v>
      </c>
      <c r="EL30" s="306">
        <f>IF($ND$30&lt;=EL$2,1,0)*'PC-PC_Lanchonete'!$E9*$NB$30</f>
        <v>70750.078059866384</v>
      </c>
      <c r="EM30" s="306">
        <f>IF($ND$30&lt;=EM$2,1,0)*'PC-PC_Lanchonete'!$E9*$NB$30</f>
        <v>70750.078059866384</v>
      </c>
      <c r="EN30" s="306">
        <f>IF($ND$30&lt;=EN$2,1,0)*'PC-PC_Lanchonete'!$E9*$NB$30</f>
        <v>70750.078059866384</v>
      </c>
      <c r="EO30" s="306">
        <f>IF($ND$30&lt;=EO$2,1,0)*'PC-PC_Lanchonete'!$E9*$NB$30</f>
        <v>70750.078059866384</v>
      </c>
      <c r="EP30" s="306">
        <f>IF($ND$30&lt;=EP$2,1,0)*'PC-PC_Lanchonete'!$E9*$NB$30</f>
        <v>70750.078059866384</v>
      </c>
      <c r="EQ30" s="306">
        <f>IF($ND$30&lt;=EQ$2,1,0)*'PC-PC_Lanchonete'!$E9*$NB$30</f>
        <v>70750.078059866384</v>
      </c>
      <c r="ER30" s="306">
        <f>IF($ND$30&lt;=ER$2,1,0)*'PC-PC_Lanchonete'!$E9*$NB$30</f>
        <v>70750.078059866384</v>
      </c>
      <c r="ES30" s="306">
        <f>IF($ND$30&lt;=ES$2,1,0)*'PC-PC_Lanchonete'!$E9*$NB$30</f>
        <v>70750.078059866384</v>
      </c>
      <c r="ET30" s="306">
        <f>IF($ND$30&lt;=ET$2,1,0)*'PC-PC_Lanchonete'!$E9*$NB$30</f>
        <v>70750.078059866384</v>
      </c>
      <c r="EU30" s="306">
        <f>IF($ND$30&lt;=EU$2,1,0)*'PC-PC_Lanchonete'!$E9*$NB$30</f>
        <v>70750.078059866384</v>
      </c>
      <c r="EV30" s="306">
        <f>IF($ND$30&lt;=EV$2,1,0)*'PC-PC_Lanchonete'!$E9*$NB$30</f>
        <v>70750.078059866384</v>
      </c>
      <c r="EW30" s="306">
        <f>IF($ND$30&lt;=EW$2,1,0)*'PC-PC_Lanchonete'!$E9*$NB$30</f>
        <v>70750.078059866384</v>
      </c>
      <c r="EX30" s="306">
        <f>IF($ND$30&lt;=EX$2,1,0)*'PC-PC_Lanchonete'!$E9*$NB$30</f>
        <v>70750.078059866384</v>
      </c>
      <c r="EY30" s="306">
        <f>IF($ND$30&lt;=EY$2,1,0)*'PC-PC_Lanchonete'!$E9*$NB$30</f>
        <v>70750.078059866384</v>
      </c>
      <c r="EZ30" s="306">
        <f>IF($ND$30&lt;=EZ$2,1,0)*'PC-PC_Lanchonete'!$E9*$NB$30</f>
        <v>70750.078059866384</v>
      </c>
      <c r="FA30" s="306">
        <f>IF($ND$30&lt;=FA$2,1,0)*'PC-PC_Lanchonete'!$E9*$NB$30</f>
        <v>70750.078059866384</v>
      </c>
      <c r="FB30" s="306">
        <f>IF($ND$30&lt;=FB$2,1,0)*'PC-PC_Lanchonete'!$E9*$NB$30</f>
        <v>70750.078059866384</v>
      </c>
      <c r="FC30" s="306">
        <f>IF($ND$30&lt;=FC$2,1,0)*'PC-PC_Lanchonete'!$E9*$NB$30</f>
        <v>70750.078059866384</v>
      </c>
      <c r="FD30" s="306">
        <f>IF($ND$30&lt;=FD$2,1,0)*'PC-PC_Lanchonete'!$E9*$NB$30</f>
        <v>70750.078059866384</v>
      </c>
      <c r="FE30" s="306">
        <f>IF($ND$30&lt;=FE$2,1,0)*'PC-PC_Lanchonete'!$E9*$NB$30</f>
        <v>70750.078059866384</v>
      </c>
      <c r="FF30" s="306">
        <f>IF($ND$30&lt;=FF$2,1,0)*'PC-PC_Lanchonete'!$E9*$NB$30</f>
        <v>70750.078059866384</v>
      </c>
      <c r="FG30" s="306">
        <f>IF($ND$30&lt;=FG$2,1,0)*'PC-PC_Lanchonete'!$E9*$NB$30</f>
        <v>70750.078059866384</v>
      </c>
      <c r="FH30" s="306">
        <f>IF($ND$30&lt;=FH$2,1,0)*'PC-PC_Lanchonete'!$E9*$NB$30</f>
        <v>70750.078059866384</v>
      </c>
      <c r="FI30" s="306">
        <f>IF($ND$30&lt;=FI$2,1,0)*'PC-PC_Lanchonete'!$E9*$NB$30</f>
        <v>70750.078059866384</v>
      </c>
      <c r="FJ30" s="306">
        <f>IF($ND$30&lt;=FJ$2,1,0)*'PC-PC_Lanchonete'!$E9*$NB$30</f>
        <v>70750.078059866384</v>
      </c>
      <c r="FK30" s="306">
        <f>IF($ND$30&lt;=FK$2,1,0)*'PC-PC_Lanchonete'!$E9*$NB$30</f>
        <v>70750.078059866384</v>
      </c>
      <c r="FL30" s="306">
        <f>IF($ND$30&lt;=FL$2,1,0)*'PC-PC_Lanchonete'!$E9*$NB$30</f>
        <v>70750.078059866384</v>
      </c>
      <c r="FM30" s="306">
        <f>IF($ND$30&lt;=FM$2,1,0)*'PC-PC_Lanchonete'!$E9*$NB$30</f>
        <v>70750.078059866384</v>
      </c>
      <c r="FN30" s="306">
        <f>IF($ND$30&lt;=FN$2,1,0)*'PC-PC_Lanchonete'!$E9*$NB$30</f>
        <v>70750.078059866384</v>
      </c>
      <c r="FO30" s="306">
        <f>IF($ND$30&lt;=FO$2,1,0)*'PC-PC_Lanchonete'!$E9*$NB$30</f>
        <v>70750.078059866384</v>
      </c>
      <c r="FP30" s="306">
        <f>IF($ND$30&lt;=FP$2,1,0)*'PC-PC_Lanchonete'!$E9*$NB$30</f>
        <v>70750.078059866384</v>
      </c>
      <c r="FQ30" s="306">
        <f>IF($ND$30&lt;=FQ$2,1,0)*'PC-PC_Lanchonete'!$E9*$NB$30</f>
        <v>70750.078059866384</v>
      </c>
      <c r="FR30" s="306">
        <f>IF($ND$30&lt;=FR$2,1,0)*'PC-PC_Lanchonete'!$E9*$NB$30</f>
        <v>70750.078059866384</v>
      </c>
      <c r="FS30" s="306">
        <f>IF($ND$30&lt;=FS$2,1,0)*'PC-PC_Lanchonete'!$E9*$NB$30</f>
        <v>70750.078059866384</v>
      </c>
      <c r="FT30" s="306">
        <f>IF($ND$30&lt;=FT$2,1,0)*'PC-PC_Lanchonete'!$E9*$NB$30</f>
        <v>70750.078059866384</v>
      </c>
      <c r="FU30" s="306">
        <f>IF($ND$30&lt;=FU$2,1,0)*'PC-PC_Lanchonete'!$E9*$NB$30</f>
        <v>70750.078059866384</v>
      </c>
      <c r="FV30" s="306">
        <f>IF($ND$30&lt;=FV$2,1,0)*'PC-PC_Lanchonete'!$E9*$NB$30</f>
        <v>70750.078059866384</v>
      </c>
      <c r="FW30" s="306">
        <f>IF($ND$30&lt;=FW$2,1,0)*'PC-PC_Lanchonete'!$E9*$NB$30</f>
        <v>70750.078059866384</v>
      </c>
      <c r="FX30" s="306">
        <f>IF($ND$30&lt;=FX$2,1,0)*'PC-PC_Lanchonete'!$E9*$NB$30</f>
        <v>70750.078059866384</v>
      </c>
      <c r="FY30" s="306">
        <f>IF($ND$30&lt;=FY$2,1,0)*'PC-PC_Lanchonete'!$E9*$NB$30</f>
        <v>70750.078059866384</v>
      </c>
      <c r="FZ30" s="306">
        <f>IF($ND$30&lt;=FZ$2,1,0)*'PC-PC_Lanchonete'!$E9*$NB$30</f>
        <v>70750.078059866384</v>
      </c>
      <c r="GA30" s="306">
        <f>IF($ND$30&lt;=GA$2,1,0)*'PC-PC_Lanchonete'!$E9*$NB$30</f>
        <v>70750.078059866384</v>
      </c>
      <c r="GB30" s="306">
        <f>IF($ND$30&lt;=GB$2,1,0)*'PC-PC_Lanchonete'!$E9*$NB$30</f>
        <v>70750.078059866384</v>
      </c>
      <c r="GC30" s="306">
        <f>IF($ND$30&lt;=GC$2,1,0)*'PC-PC_Lanchonete'!$E9*$NB$30</f>
        <v>70750.078059866384</v>
      </c>
      <c r="GD30" s="306">
        <f>IF($ND$30&lt;=GD$2,1,0)*'PC-PC_Lanchonete'!$E9*$NB$30</f>
        <v>70750.078059866384</v>
      </c>
      <c r="GE30" s="306">
        <f>IF($ND$30&lt;=GE$2,1,0)*'PC-PC_Lanchonete'!$E9*$NB$30</f>
        <v>70750.078059866384</v>
      </c>
      <c r="GF30" s="306">
        <f>IF($ND$30&lt;=GF$2,1,0)*'PC-PC_Lanchonete'!$E9*$NB$30</f>
        <v>70750.078059866384</v>
      </c>
      <c r="GG30" s="306">
        <f>IF($ND$30&lt;=GG$2,1,0)*'PC-PC_Lanchonete'!$E9*$NB$30</f>
        <v>70750.078059866384</v>
      </c>
      <c r="GH30" s="306">
        <f>IF($ND$30&lt;=GH$2,1,0)*'PC-PC_Lanchonete'!$E9*$NB$30</f>
        <v>70750.078059866384</v>
      </c>
      <c r="GI30" s="306">
        <f>IF($ND$30&lt;=GI$2,1,0)*'PC-PC_Lanchonete'!$E9*$NB$30</f>
        <v>70750.078059866384</v>
      </c>
      <c r="GJ30" s="306">
        <f>IF($ND$30&lt;=GJ$2,1,0)*'PC-PC_Lanchonete'!$E9*$NB$30</f>
        <v>70750.078059866384</v>
      </c>
      <c r="GK30" s="306">
        <f>IF($ND$30&lt;=GK$2,1,0)*'PC-PC_Lanchonete'!$E9*$NB$30</f>
        <v>70750.078059866384</v>
      </c>
      <c r="GL30" s="306">
        <f>IF($ND$30&lt;=GL$2,1,0)*'PC-PC_Lanchonete'!$E9*$NB$30</f>
        <v>70750.078059866384</v>
      </c>
      <c r="GM30" s="306">
        <f>IF($ND$30&lt;=GM$2,1,0)*'PC-PC_Lanchonete'!$E9*$NB$30</f>
        <v>70750.078059866384</v>
      </c>
      <c r="GN30" s="306">
        <f>IF($ND$30&lt;=GN$2,1,0)*'PC-PC_Lanchonete'!$E9*$NB$30</f>
        <v>70750.078059866384</v>
      </c>
      <c r="GO30" s="306">
        <f>IF($ND$30&lt;=GO$2,1,0)*'PC-PC_Lanchonete'!$E9*$NB$30</f>
        <v>70750.078059866384</v>
      </c>
      <c r="GP30" s="306">
        <f>IF($ND$30&lt;=GP$2,1,0)*'PC-PC_Lanchonete'!$E9*$NB$30</f>
        <v>70750.078059866384</v>
      </c>
      <c r="GQ30" s="306">
        <f>IF($ND$30&lt;=GQ$2,1,0)*'PC-PC_Lanchonete'!$E9*$NB$30</f>
        <v>70750.078059866384</v>
      </c>
      <c r="GR30" s="306">
        <f>IF($ND$30&lt;=GR$2,1,0)*'PC-PC_Lanchonete'!$E9*$NB$30</f>
        <v>70750.078059866384</v>
      </c>
      <c r="GS30" s="306">
        <f>IF($ND$30&lt;=GS$2,1,0)*'PC-PC_Lanchonete'!$E9*$NB$30</f>
        <v>70750.078059866384</v>
      </c>
      <c r="GT30" s="306">
        <f>IF($ND$30&lt;=GT$2,1,0)*'PC-PC_Lanchonete'!$E9*$NB$30</f>
        <v>70750.078059866384</v>
      </c>
      <c r="GU30" s="306">
        <f>IF($ND$30&lt;=GU$2,1,0)*'PC-PC_Lanchonete'!$E9*$NB$30</f>
        <v>70750.078059866384</v>
      </c>
      <c r="GV30" s="306">
        <f>IF($ND$30&lt;=GV$2,1,0)*'PC-PC_Lanchonete'!$E9*$NB$30</f>
        <v>70750.078059866384</v>
      </c>
      <c r="GW30" s="306">
        <f>IF($ND$30&lt;=GW$2,1,0)*'PC-PC_Lanchonete'!$E9*$NB$30</f>
        <v>70750.078059866384</v>
      </c>
      <c r="GX30" s="306">
        <f>IF($ND$30&lt;=GX$2,1,0)*'PC-PC_Lanchonete'!$E9*$NB$30</f>
        <v>70750.078059866384</v>
      </c>
      <c r="GY30" s="306">
        <f>IF($ND$30&lt;=GY$2,1,0)*'PC-PC_Lanchonete'!$E9*$NB$30</f>
        <v>70750.078059866384</v>
      </c>
      <c r="GZ30" s="306">
        <f>IF($ND$30&lt;=GZ$2,1,0)*'PC-PC_Lanchonete'!$E9*$NB$30</f>
        <v>70750.078059866384</v>
      </c>
      <c r="HA30" s="306">
        <f>IF($ND$30&lt;=HA$2,1,0)*'PC-PC_Lanchonete'!$E9*$NB$30</f>
        <v>70750.078059866384</v>
      </c>
      <c r="HB30" s="306">
        <f>IF($ND$30&lt;=HB$2,1,0)*'PC-PC_Lanchonete'!$E9*$NB$30</f>
        <v>70750.078059866384</v>
      </c>
      <c r="HC30" s="306">
        <f>IF($ND$30&lt;=HC$2,1,0)*'PC-PC_Lanchonete'!$E9*$NB$30</f>
        <v>70750.078059866384</v>
      </c>
      <c r="HD30" s="306">
        <f>IF($ND$30&lt;=HD$2,1,0)*'PC-PC_Lanchonete'!$E9*$NB$30</f>
        <v>70750.078059866384</v>
      </c>
      <c r="HE30" s="306">
        <f>IF($ND$30&lt;=HE$2,1,0)*'PC-PC_Lanchonete'!$E9*$NB$30</f>
        <v>70750.078059866384</v>
      </c>
      <c r="HF30" s="306">
        <f>IF($ND$30&lt;=HF$2,1,0)*'PC-PC_Lanchonete'!$E9*$NB$30</f>
        <v>70750.078059866384</v>
      </c>
      <c r="HG30" s="306">
        <f>IF($ND$30&lt;=HG$2,1,0)*'PC-PC_Lanchonete'!$E9*$NB$30</f>
        <v>70750.078059866384</v>
      </c>
      <c r="HH30" s="306">
        <f>IF($ND$30&lt;=HH$2,1,0)*'PC-PC_Lanchonete'!$E9*$NB$30</f>
        <v>70750.078059866384</v>
      </c>
      <c r="HI30" s="306">
        <f>IF($ND$30&lt;=HI$2,1,0)*'PC-PC_Lanchonete'!$E9*$NB$30</f>
        <v>70750.078059866384</v>
      </c>
      <c r="HJ30" s="306">
        <f>IF($ND$30&lt;=HJ$2,1,0)*'PC-PC_Lanchonete'!$E9*$NB$30</f>
        <v>70750.078059866384</v>
      </c>
      <c r="HK30" s="306">
        <f>IF($ND$30&lt;=HK$2,1,0)*'PC-PC_Lanchonete'!$E9*$NB$30</f>
        <v>70750.078059866384</v>
      </c>
      <c r="HL30" s="306">
        <f>IF($ND$30&lt;=HL$2,1,0)*'PC-PC_Lanchonete'!$E9*$NB$30</f>
        <v>70750.078059866384</v>
      </c>
      <c r="HM30" s="306">
        <f>IF($ND$30&lt;=HM$2,1,0)*'PC-PC_Lanchonete'!$E9*$NB$30</f>
        <v>70750.078059866384</v>
      </c>
      <c r="HN30" s="306">
        <f>IF($ND$30&lt;=HN$2,1,0)*'PC-PC_Lanchonete'!$E9*$NB$30</f>
        <v>70750.078059866384</v>
      </c>
      <c r="HO30" s="306">
        <f>IF($ND$30&lt;=HO$2,1,0)*'PC-PC_Lanchonete'!$E9*$NB$30</f>
        <v>70750.078059866384</v>
      </c>
      <c r="HP30" s="306">
        <f>IF($ND$30&lt;=HP$2,1,0)*'PC-PC_Lanchonete'!$E9*$NB$30</f>
        <v>70750.078059866384</v>
      </c>
      <c r="HQ30" s="306">
        <f>IF($ND$30&lt;=HQ$2,1,0)*'PC-PC_Lanchonete'!$E9*$NB$30</f>
        <v>70750.078059866384</v>
      </c>
      <c r="HR30" s="306">
        <f>IF($ND$30&lt;=HR$2,1,0)*'PC-PC_Lanchonete'!$E9*$NB$30</f>
        <v>70750.078059866384</v>
      </c>
      <c r="HS30" s="306">
        <f>IF($ND$30&lt;=HS$2,1,0)*'PC-PC_Lanchonete'!$E9*$NB$30</f>
        <v>70750.078059866384</v>
      </c>
      <c r="HT30" s="306">
        <f>IF($ND$30&lt;=HT$2,1,0)*'PC-PC_Lanchonete'!$E9*$NB$30</f>
        <v>70750.078059866384</v>
      </c>
      <c r="HU30" s="306">
        <f>IF($ND$30&lt;=HU$2,1,0)*'PC-PC_Lanchonete'!$E9*$NB$30</f>
        <v>70750.078059866384</v>
      </c>
      <c r="HV30" s="306">
        <f>IF($ND$30&lt;=HV$2,1,0)*'PC-PC_Lanchonete'!$E9*$NB$30</f>
        <v>70750.078059866384</v>
      </c>
      <c r="HW30" s="306">
        <f>IF($ND$30&lt;=HW$2,1,0)*'PC-PC_Lanchonete'!$E9*$NB$30</f>
        <v>70750.078059866384</v>
      </c>
      <c r="HX30" s="306">
        <f>IF($ND$30&lt;=HX$2,1,0)*'PC-PC_Lanchonete'!$E9*$NB$30</f>
        <v>70750.078059866384</v>
      </c>
      <c r="HY30" s="306">
        <f>IF($ND$30&lt;=HY$2,1,0)*'PC-PC_Lanchonete'!$E9*$NB$30</f>
        <v>70750.078059866384</v>
      </c>
      <c r="HZ30" s="306">
        <f>IF($ND$30&lt;=HZ$2,1,0)*'PC-PC_Lanchonete'!$E9*$NB$30</f>
        <v>70750.078059866384</v>
      </c>
      <c r="IA30" s="306">
        <f>IF($ND$30&lt;=IA$2,1,0)*'PC-PC_Lanchonete'!$E9*$NB$30</f>
        <v>70750.078059866384</v>
      </c>
      <c r="IB30" s="306">
        <f>IF($ND$30&lt;=IB$2,1,0)*'PC-PC_Lanchonete'!$E9*$NB$30</f>
        <v>70750.078059866384</v>
      </c>
      <c r="IC30" s="306">
        <f>IF($ND$30&lt;=IC$2,1,0)*'PC-PC_Lanchonete'!$E9*$NB$30</f>
        <v>70750.078059866384</v>
      </c>
      <c r="ID30" s="306">
        <f>IF($ND$30&lt;=ID$2,1,0)*'PC-PC_Lanchonete'!$E9*$NB$30</f>
        <v>70750.078059866384</v>
      </c>
      <c r="IE30" s="306">
        <f>IF($ND$30&lt;=IE$2,1,0)*'PC-PC_Lanchonete'!$E9*$NB$30</f>
        <v>70750.078059866384</v>
      </c>
      <c r="IF30" s="306">
        <f>IF($ND$30&lt;=IF$2,1,0)*'PC-PC_Lanchonete'!$E9*$NB$30</f>
        <v>70750.078059866384</v>
      </c>
      <c r="IG30" s="306">
        <f>IF($ND$30&lt;=IG$2,1,0)*'PC-PC_Lanchonete'!$E9*$NB$30</f>
        <v>70750.078059866384</v>
      </c>
      <c r="IH30" s="306">
        <f>IF($ND$30&lt;=IH$2,1,0)*'PC-PC_Lanchonete'!$E9*$NB$30</f>
        <v>70750.078059866384</v>
      </c>
      <c r="II30" s="306">
        <f>IF($ND$30&lt;=II$2,1,0)*'PC-PC_Lanchonete'!$E9*$NB$30</f>
        <v>70750.078059866384</v>
      </c>
      <c r="IJ30" s="306">
        <f>IF($ND$30&lt;=IJ$2,1,0)*'PC-PC_Lanchonete'!$E9*$NB$30</f>
        <v>70750.078059866384</v>
      </c>
      <c r="IK30" s="306">
        <f>IF($ND$30&lt;=IK$2,1,0)*'PC-PC_Lanchonete'!$E9*$NB$30</f>
        <v>70750.078059866384</v>
      </c>
      <c r="IL30" s="306">
        <f>IF($ND$30&lt;=IL$2,1,0)*'PC-PC_Lanchonete'!$E9*$NB$30</f>
        <v>70750.078059866384</v>
      </c>
      <c r="IM30" s="306">
        <f>IF($ND$30&lt;=IM$2,1,0)*'PC-PC_Lanchonete'!$E9*$NB$30</f>
        <v>70750.078059866384</v>
      </c>
      <c r="IN30" s="306">
        <f>IF($ND$30&lt;=IN$2,1,0)*'PC-PC_Lanchonete'!$E9*$NB$30</f>
        <v>70750.078059866384</v>
      </c>
      <c r="IO30" s="306">
        <f>IF($ND$30&lt;=IO$2,1,0)*'PC-PC_Lanchonete'!$E9*$NB$30</f>
        <v>70750.078059866384</v>
      </c>
      <c r="IP30" s="306">
        <f>IF($ND$30&lt;=IP$2,1,0)*'PC-PC_Lanchonete'!$E9*$NB$30</f>
        <v>70750.078059866384</v>
      </c>
      <c r="IQ30" s="306">
        <f>IF($ND$30&lt;=IQ$2,1,0)*'PC-PC_Lanchonete'!$E9*$NB$30</f>
        <v>70750.078059866384</v>
      </c>
      <c r="IR30" s="306">
        <f>IF($ND$30&lt;=IR$2,1,0)*'PC-PC_Lanchonete'!$E9*$NB$30</f>
        <v>70750.078059866384</v>
      </c>
      <c r="IS30" s="306">
        <f>IF($ND$30&lt;=IS$2,1,0)*'PC-PC_Lanchonete'!$E9*$NB$30</f>
        <v>70750.078059866384</v>
      </c>
      <c r="IT30" s="306">
        <f>IF($ND$30&lt;=IT$2,1,0)*'PC-PC_Lanchonete'!$E9*$NB$30</f>
        <v>70750.078059866384</v>
      </c>
      <c r="IU30" s="306">
        <f>IF($ND$30&lt;=IU$2,1,0)*'PC-PC_Lanchonete'!$E9*$NB$30</f>
        <v>70750.078059866384</v>
      </c>
      <c r="IV30" s="306">
        <f>IF($ND$30&lt;=IV$2,1,0)*'PC-PC_Lanchonete'!$E9*$NB$30</f>
        <v>70750.078059866384</v>
      </c>
      <c r="IW30" s="306">
        <f>IF($ND$30&lt;=IW$2,1,0)*'PC-PC_Lanchonete'!$E9*$NB$30</f>
        <v>70750.078059866384</v>
      </c>
      <c r="IX30" s="306">
        <f>IF($ND$30&lt;=IX$2,1,0)*'PC-PC_Lanchonete'!$E9*$NB$30</f>
        <v>70750.078059866384</v>
      </c>
      <c r="IY30" s="306">
        <f>IF($ND$30&lt;=IY$2,1,0)*'PC-PC_Lanchonete'!$E9*$NB$30</f>
        <v>70750.078059866384</v>
      </c>
      <c r="IZ30" s="306">
        <f>IF($ND$30&lt;=IZ$2,1,0)*'PC-PC_Lanchonete'!$E9*$NB$30</f>
        <v>70750.078059866384</v>
      </c>
      <c r="JA30" s="306">
        <f>IF($ND$30&lt;=JA$2,1,0)*'PC-PC_Lanchonete'!$E9*$NB$30</f>
        <v>70750.078059866384</v>
      </c>
      <c r="JB30" s="306">
        <f>IF($ND$30&lt;=JB$2,1,0)*'PC-PC_Lanchonete'!$E9*$NB$30</f>
        <v>70750.078059866384</v>
      </c>
      <c r="JC30" s="306">
        <f>IF($ND$30&lt;=JC$2,1,0)*'PC-PC_Lanchonete'!$E9*$NB$30</f>
        <v>70750.078059866384</v>
      </c>
      <c r="JD30" s="306">
        <f>IF($ND$30&lt;=JD$2,1,0)*'PC-PC_Lanchonete'!$E9*$NB$30</f>
        <v>70750.078059866384</v>
      </c>
      <c r="JE30" s="306">
        <f>IF($ND$30&lt;=JE$2,1,0)*'PC-PC_Lanchonete'!$E9*$NB$30</f>
        <v>70750.078059866384</v>
      </c>
      <c r="JF30" s="306">
        <f>IF($ND$30&lt;=JF$2,1,0)*'PC-PC_Lanchonete'!$E9*$NB$30</f>
        <v>70750.078059866384</v>
      </c>
      <c r="JG30" s="306">
        <f>IF($ND$30&lt;=JG$2,1,0)*'PC-PC_Lanchonete'!$E9*$NB$30</f>
        <v>70750.078059866384</v>
      </c>
      <c r="JH30" s="306">
        <f>IF($ND$30&lt;=JH$2,1,0)*'PC-PC_Lanchonete'!$E9*$NB$30</f>
        <v>70750.078059866384</v>
      </c>
      <c r="JI30" s="306">
        <f>IF($ND$30&lt;=JI$2,1,0)*'PC-PC_Lanchonete'!$E9*$NB$30</f>
        <v>70750.078059866384</v>
      </c>
      <c r="JJ30" s="306">
        <f>IF($ND$30&lt;=JJ$2,1,0)*'PC-PC_Lanchonete'!$E9*$NB$30</f>
        <v>70750.078059866384</v>
      </c>
      <c r="JK30" s="306">
        <f>IF($ND$30&lt;=JK$2,1,0)*'PC-PC_Lanchonete'!$E9*$NB$30</f>
        <v>70750.078059866384</v>
      </c>
      <c r="JL30" s="306">
        <f>IF($ND$30&lt;=JL$2,1,0)*'PC-PC_Lanchonete'!$E9*$NB$30</f>
        <v>70750.078059866384</v>
      </c>
      <c r="JM30" s="306">
        <f>IF($ND$30&lt;=JM$2,1,0)*'PC-PC_Lanchonete'!$E9*$NB$30</f>
        <v>70750.078059866384</v>
      </c>
      <c r="JN30" s="306">
        <f>IF($ND$30&lt;=JN$2,1,0)*'PC-PC_Lanchonete'!$E9*$NB$30</f>
        <v>70750.078059866384</v>
      </c>
      <c r="JO30" s="306">
        <f>IF($ND$30&lt;=JO$2,1,0)*'PC-PC_Lanchonete'!$E9*$NB$30</f>
        <v>70750.078059866384</v>
      </c>
      <c r="JP30" s="306">
        <f>IF($ND$30&lt;=JP$2,1,0)*'PC-PC_Lanchonete'!$E9*$NB$30</f>
        <v>70750.078059866384</v>
      </c>
      <c r="JQ30" s="306">
        <f>IF($ND$30&lt;=JQ$2,1,0)*'PC-PC_Lanchonete'!$E9*$NB$30</f>
        <v>70750.078059866384</v>
      </c>
      <c r="JR30" s="306">
        <f>IF($ND$30&lt;=JR$2,1,0)*'PC-PC_Lanchonete'!$E9*$NB$30</f>
        <v>70750.078059866384</v>
      </c>
      <c r="JS30" s="306">
        <f>IF($ND$30&lt;=JS$2,1,0)*'PC-PC_Lanchonete'!$E9*$NB$30</f>
        <v>70750.078059866384</v>
      </c>
      <c r="JT30" s="306">
        <f>IF($ND$30&lt;=JT$2,1,0)*'PC-PC_Lanchonete'!$E9*$NB$30</f>
        <v>70750.078059866384</v>
      </c>
      <c r="JU30" s="306">
        <f>IF($ND$30&lt;=JU$2,1,0)*'PC-PC_Lanchonete'!$E9*$NB$30</f>
        <v>70750.078059866384</v>
      </c>
      <c r="JV30" s="306">
        <f>IF($ND$30&lt;=JV$2,1,0)*'PC-PC_Lanchonete'!$E9*$NB$30</f>
        <v>70750.078059866384</v>
      </c>
      <c r="JW30" s="306">
        <f>IF($ND$30&lt;=JW$2,1,0)*'PC-PC_Lanchonete'!$E9*$NB$30</f>
        <v>70750.078059866384</v>
      </c>
      <c r="JX30" s="306">
        <f>IF($ND$30&lt;=JX$2,1,0)*'PC-PC_Lanchonete'!$E9*$NB$30</f>
        <v>70750.078059866384</v>
      </c>
      <c r="JY30" s="306">
        <f>IF($ND$30&lt;=JY$2,1,0)*'PC-PC_Lanchonete'!$E9*$NB$30</f>
        <v>70750.078059866384</v>
      </c>
      <c r="JZ30" s="306">
        <f>IF($ND$30&lt;=JZ$2,1,0)*'PC-PC_Lanchonete'!$E9*$NB$30</f>
        <v>70750.078059866384</v>
      </c>
      <c r="KA30" s="306">
        <f>IF($ND$30&lt;=KA$2,1,0)*'PC-PC_Lanchonete'!$E9*$NB$30</f>
        <v>70750.078059866384</v>
      </c>
      <c r="KB30" s="306">
        <f>IF($ND$30&lt;=KB$2,1,0)*'PC-PC_Lanchonete'!$E9*$NB$30</f>
        <v>70750.078059866384</v>
      </c>
      <c r="KC30" s="306">
        <f>IF($ND$30&lt;=KC$2,1,0)*'PC-PC_Lanchonete'!$E9*$NB$30</f>
        <v>70750.078059866384</v>
      </c>
      <c r="KD30" s="306">
        <f>IF($ND$30&lt;=KD$2,1,0)*'PC-PC_Lanchonete'!$E9*$NB$30</f>
        <v>70750.078059866384</v>
      </c>
      <c r="KE30" s="306">
        <f>IF($ND$30&lt;=KE$2,1,0)*'PC-PC_Lanchonete'!$E9*$NB$30</f>
        <v>70750.078059866384</v>
      </c>
      <c r="KF30" s="306">
        <f>IF($ND$30&lt;=KF$2,1,0)*'PC-PC_Lanchonete'!$E9*$NB$30</f>
        <v>70750.078059866384</v>
      </c>
      <c r="KG30" s="306">
        <f>IF($ND$30&lt;=KG$2,1,0)*'PC-PC_Lanchonete'!$E9*$NB$30</f>
        <v>70750.078059866384</v>
      </c>
      <c r="KH30" s="306">
        <f>IF($ND$30&lt;=KH$2,1,0)*'PC-PC_Lanchonete'!$E9*$NB$30</f>
        <v>70750.078059866384</v>
      </c>
      <c r="KI30" s="306">
        <f>IF($ND$30&lt;=KI$2,1,0)*'PC-PC_Lanchonete'!$E9*$NB$30</f>
        <v>70750.078059866384</v>
      </c>
      <c r="KJ30" s="306">
        <f>IF($ND$30&lt;=KJ$2,1,0)*'PC-PC_Lanchonete'!$E9*$NB$30</f>
        <v>70750.078059866384</v>
      </c>
      <c r="KK30" s="306">
        <f>IF($ND$30&lt;=KK$2,1,0)*'PC-PC_Lanchonete'!$E9*$NB$30</f>
        <v>70750.078059866384</v>
      </c>
      <c r="KL30" s="306">
        <f>IF($ND$30&lt;=KL$2,1,0)*'PC-PC_Lanchonete'!$E9*$NB$30</f>
        <v>70750.078059866384</v>
      </c>
      <c r="KM30" s="306">
        <f>IF($ND$30&lt;=KM$2,1,0)*'PC-PC_Lanchonete'!$E9*$NB$30</f>
        <v>70750.078059866384</v>
      </c>
      <c r="KN30" s="306">
        <f>IF($ND$30&lt;=KN$2,1,0)*'PC-PC_Lanchonete'!$E9*$NB$30</f>
        <v>70750.078059866384</v>
      </c>
      <c r="KO30" s="306">
        <f>IF($ND$30&lt;=KO$2,1,0)*'PC-PC_Lanchonete'!$E9*$NB$30</f>
        <v>70750.078059866384</v>
      </c>
      <c r="KP30" s="306">
        <f>IF($ND$30&lt;=KP$2,1,0)*'PC-PC_Lanchonete'!$E9*$NB$30</f>
        <v>70750.078059866384</v>
      </c>
      <c r="KQ30" s="306">
        <f>IF($ND$30&lt;=KQ$2,1,0)*'PC-PC_Lanchonete'!$E9*$NB$30</f>
        <v>70750.078059866384</v>
      </c>
      <c r="KR30" s="306">
        <f>IF($ND$30&lt;=KR$2,1,0)*'PC-PC_Lanchonete'!$E9*$NB$30</f>
        <v>70750.078059866384</v>
      </c>
      <c r="KS30" s="306">
        <f>IF($ND$30&lt;=KS$2,1,0)*'PC-PC_Lanchonete'!$E9*$NB$30</f>
        <v>70750.078059866384</v>
      </c>
      <c r="KT30" s="306">
        <f>IF($ND$30&lt;=KT$2,1,0)*'PC-PC_Lanchonete'!$E9*$NB$30</f>
        <v>70750.078059866384</v>
      </c>
      <c r="KU30" s="306">
        <f>IF($ND$30&lt;=KU$2,1,0)*'PC-PC_Lanchonete'!$E9*$NB$30</f>
        <v>70750.078059866384</v>
      </c>
      <c r="KV30" s="306">
        <f>IF($ND$30&lt;=KV$2,1,0)*'PC-PC_Lanchonete'!$E9*$NB$30</f>
        <v>70750.078059866384</v>
      </c>
      <c r="KW30" s="306">
        <f>IF($ND$30&lt;=KW$2,1,0)*'PC-PC_Lanchonete'!$E9*$NB$30</f>
        <v>70750.078059866384</v>
      </c>
      <c r="KX30" s="306">
        <f>IF($ND$30&lt;=KX$2,1,0)*'PC-PC_Lanchonete'!$E9*$NB$30</f>
        <v>70750.078059866384</v>
      </c>
      <c r="KY30" s="306">
        <f>IF($ND$30&lt;=KY$2,1,0)*'PC-PC_Lanchonete'!$E9*$NB$30</f>
        <v>70750.078059866384</v>
      </c>
      <c r="KZ30" s="306">
        <f>IF($ND$30&lt;=KZ$2,1,0)*'PC-PC_Lanchonete'!$E9*$NB$30</f>
        <v>70750.078059866384</v>
      </c>
      <c r="LA30" s="306">
        <f>IF($ND$30&lt;=LA$2,1,0)*'PC-PC_Lanchonete'!$E9*$NB$30</f>
        <v>70750.078059866384</v>
      </c>
      <c r="LB30" s="306">
        <f>IF($ND$30&lt;=LB$2,1,0)*'PC-PC_Lanchonete'!$E9*$NB$30</f>
        <v>70750.078059866384</v>
      </c>
      <c r="LC30" s="306">
        <f>IF($ND$30&lt;=LC$2,1,0)*'PC-PC_Lanchonete'!$E9*$NB$30</f>
        <v>70750.078059866384</v>
      </c>
      <c r="LD30" s="306">
        <f>IF($ND$30&lt;=LD$2,1,0)*'PC-PC_Lanchonete'!$E9*$NB$30</f>
        <v>70750.078059866384</v>
      </c>
      <c r="LE30" s="306">
        <f>IF($ND$30&lt;=LE$2,1,0)*'PC-PC_Lanchonete'!$E9*$NB$30</f>
        <v>70750.078059866384</v>
      </c>
      <c r="LF30" s="306">
        <f>IF($ND$30&lt;=LF$2,1,0)*'PC-PC_Lanchonete'!$E9*$NB$30</f>
        <v>70750.078059866384</v>
      </c>
      <c r="LG30" s="306">
        <f>IF($ND$30&lt;=LG$2,1,0)*'PC-PC_Lanchonete'!$E9*$NB$30</f>
        <v>70750.078059866384</v>
      </c>
      <c r="LH30" s="306">
        <f>IF($ND$30&lt;=LH$2,1,0)*'PC-PC_Lanchonete'!$E9*$NB$30</f>
        <v>70750.078059866384</v>
      </c>
      <c r="LI30" s="306">
        <f>IF($ND$30&lt;=LI$2,1,0)*'PC-PC_Lanchonete'!$E9*$NB$30</f>
        <v>70750.078059866384</v>
      </c>
      <c r="LJ30" s="306">
        <f>IF($ND$30&lt;=LJ$2,1,0)*'PC-PC_Lanchonete'!$E9*$NB$30</f>
        <v>70750.078059866384</v>
      </c>
      <c r="LK30" s="306">
        <f>IF($ND$30&lt;=LK$2,1,0)*'PC-PC_Lanchonete'!$E9*$NB$30</f>
        <v>70750.078059866384</v>
      </c>
      <c r="LL30" s="306">
        <f>IF($ND$30&lt;=LL$2,1,0)*'PC-PC_Lanchonete'!$E9*$NB$30</f>
        <v>70750.078059866384</v>
      </c>
      <c r="LM30" s="306">
        <f>IF($ND$30&lt;=LM$2,1,0)*'PC-PC_Lanchonete'!$E9*$NB$30</f>
        <v>70750.078059866384</v>
      </c>
      <c r="LN30" s="306">
        <f>IF($ND$30&lt;=LN$2,1,0)*'PC-PC_Lanchonete'!$E9*$NB$30</f>
        <v>70750.078059866384</v>
      </c>
      <c r="LO30" s="306">
        <f>IF($ND$30&lt;=LO$2,1,0)*'PC-PC_Lanchonete'!$E9*$NB$30</f>
        <v>70750.078059866384</v>
      </c>
      <c r="LP30" s="306">
        <f>IF($ND$30&lt;=LP$2,1,0)*'PC-PC_Lanchonete'!$E9*$NB$30</f>
        <v>70750.078059866384</v>
      </c>
      <c r="LQ30" s="306">
        <f>IF($ND$30&lt;=LQ$2,1,0)*'PC-PC_Lanchonete'!$E9*$NB$30</f>
        <v>70750.078059866384</v>
      </c>
      <c r="LR30" s="306">
        <f>IF($ND$30&lt;=LR$2,1,0)*'PC-PC_Lanchonete'!$E9*$NB$30</f>
        <v>70750.078059866384</v>
      </c>
      <c r="LS30" s="306">
        <f>IF($ND$30&lt;=LS$2,1,0)*'PC-PC_Lanchonete'!$E9*$NB$30</f>
        <v>70750.078059866384</v>
      </c>
      <c r="LT30" s="306">
        <f>IF($ND$30&lt;=LT$2,1,0)*'PC-PC_Lanchonete'!$E9*$NB$30</f>
        <v>70750.078059866384</v>
      </c>
      <c r="LU30" s="306">
        <f>IF($ND$30&lt;=LU$2,1,0)*'PC-PC_Lanchonete'!$E9*$NB$30</f>
        <v>70750.078059866384</v>
      </c>
      <c r="LV30" s="306">
        <f>IF($ND$30&lt;=LV$2,1,0)*'PC-PC_Lanchonete'!$E9*$NB$30</f>
        <v>70750.078059866384</v>
      </c>
      <c r="LW30" s="306">
        <f>IF($ND$30&lt;=LW$2,1,0)*'PC-PC_Lanchonete'!$E9*$NB$30</f>
        <v>70750.078059866384</v>
      </c>
      <c r="LX30" s="306">
        <f>IF($ND$30&lt;=LX$2,1,0)*'PC-PC_Lanchonete'!$E9*$NB$30</f>
        <v>70750.078059866384</v>
      </c>
      <c r="LY30" s="306">
        <f>IF($ND$30&lt;=LY$2,1,0)*'PC-PC_Lanchonete'!$E9*$NB$30</f>
        <v>70750.078059866384</v>
      </c>
      <c r="LZ30" s="306">
        <f>IF($ND$30&lt;=LZ$2,1,0)*'PC-PC_Lanchonete'!$E9*$NB$30</f>
        <v>70750.078059866384</v>
      </c>
      <c r="MA30" s="306">
        <f>IF($ND$30&lt;=MA$2,1,0)*'PC-PC_Lanchonete'!$E9*$NB$30</f>
        <v>70750.078059866384</v>
      </c>
      <c r="MB30" s="306">
        <f>IF($ND$30&lt;=MB$2,1,0)*'PC-PC_Lanchonete'!$E9*$NB$30</f>
        <v>70750.078059866384</v>
      </c>
      <c r="MC30" s="306">
        <f>IF($ND$30&lt;=MC$2,1,0)*'PC-PC_Lanchonete'!$E9*$NB$30</f>
        <v>70750.078059866384</v>
      </c>
      <c r="MD30" s="306">
        <f>IF($ND$30&lt;=MD$2,1,0)*'PC-PC_Lanchonete'!$E9*$NB$30</f>
        <v>70750.078059866384</v>
      </c>
      <c r="ME30" s="306">
        <f>IF($ND$30&lt;=ME$2,1,0)*'PC-PC_Lanchonete'!$E9*$NB$30</f>
        <v>70750.078059866384</v>
      </c>
      <c r="MF30" s="306">
        <f>IF($ND$30&lt;=MF$2,1,0)*'PC-PC_Lanchonete'!$E9*$NB$30</f>
        <v>70750.078059866384</v>
      </c>
      <c r="MG30" s="306">
        <f>IF($ND$30&lt;=MG$2,1,0)*'PC-PC_Lanchonete'!$E9*$NB$30</f>
        <v>70750.078059866384</v>
      </c>
      <c r="MH30" s="306">
        <f>IF($ND$30&lt;=MH$2,1,0)*'PC-PC_Lanchonete'!$E9*$NB$30</f>
        <v>70750.078059866384</v>
      </c>
      <c r="MI30" s="306">
        <f>IF($ND$30&lt;=MI$2,1,0)*'PC-PC_Lanchonete'!$E9*$NB$30</f>
        <v>70750.078059866384</v>
      </c>
      <c r="MJ30" s="306">
        <f>IF($ND$30&lt;=MJ$2,1,0)*'PC-PC_Lanchonete'!$E9*$NB$30</f>
        <v>70750.078059866384</v>
      </c>
      <c r="MK30" s="306">
        <f>IF($ND$30&lt;=MK$2,1,0)*'PC-PC_Lanchonete'!$E9*$NB$30</f>
        <v>70750.078059866384</v>
      </c>
      <c r="ML30" s="306">
        <f>IF($ND$30&lt;=ML$2,1,0)*'PC-PC_Lanchonete'!$E9*$NB$30</f>
        <v>70750.078059866384</v>
      </c>
      <c r="MM30" s="306">
        <f>IF($ND$30&lt;=MM$2,1,0)*'PC-PC_Lanchonete'!$E9*$NB$30</f>
        <v>70750.078059866384</v>
      </c>
      <c r="MN30" s="306">
        <f>IF($ND$30&lt;=MN$2,1,0)*'PC-PC_Lanchonete'!$E9*$NB$30</f>
        <v>70750.078059866384</v>
      </c>
      <c r="MO30" s="306">
        <f>IF($ND$30&lt;=MO$2,1,0)*'PC-PC_Lanchonete'!$E9*$NB$30</f>
        <v>70750.078059866384</v>
      </c>
      <c r="MP30" s="306">
        <f>IF($ND$30&lt;=MP$2,1,0)*'PC-PC_Lanchonete'!$E9*$NB$30</f>
        <v>70750.078059866384</v>
      </c>
      <c r="MQ30" s="306">
        <f>IF($ND$30&lt;=MQ$2,1,0)*'PC-PC_Lanchonete'!$E9*$NB$30</f>
        <v>70750.078059866384</v>
      </c>
      <c r="MR30" s="306">
        <f>IF($ND$30&lt;=MR$2,1,0)*'PC-PC_Lanchonete'!$E9*$NB$30</f>
        <v>70750.078059866384</v>
      </c>
      <c r="MS30" s="306">
        <f>IF($ND$30&lt;=MS$2,1,0)*'PC-PC_Lanchonete'!$E9*$NB$30</f>
        <v>70750.078059866384</v>
      </c>
      <c r="MT30" s="306">
        <f>IF($ND$30&lt;=MT$2,1,0)*'PC-PC_Lanchonete'!$E9*$NB$30</f>
        <v>70750.078059866384</v>
      </c>
      <c r="MU30" s="306">
        <f>IF($ND$30&lt;=MU$2,1,0)*'PC-PC_Lanchonete'!$E9*$NB$30</f>
        <v>70750.078059866384</v>
      </c>
      <c r="MV30" s="306">
        <f>IF($ND$30&lt;=MV$2,1,0)*'PC-PC_Lanchonete'!$E9*$NB$30</f>
        <v>70750.078059866384</v>
      </c>
      <c r="MW30" s="306">
        <f>IF($ND$30&lt;=MW$2,1,0)*'PC-PC_Lanchonete'!$E9*$NB$30</f>
        <v>70750.078059866384</v>
      </c>
      <c r="MX30" s="306">
        <f>IF($ND$30&lt;=MX$2,1,0)*'PC-PC_Lanchonete'!$E9*$NB$30</f>
        <v>70750.078059866384</v>
      </c>
      <c r="MY30" s="306">
        <f>IF($ND$30&lt;=MY$2,1,0)*'PC-PC_Lanchonete'!$E9*$NB$30</f>
        <v>70750.078059866384</v>
      </c>
      <c r="MZ30" s="306">
        <f>IF($ND$30&lt;=MZ$2,1,0)*'PC-PC_Lanchonete'!$E9*$NB$30</f>
        <v>70750.078059866384</v>
      </c>
      <c r="NA30" s="307">
        <f>IF($ND$30&lt;=NA$2,1,0)*'PC-PC_Lanchonete'!$E9*$NB$30</f>
        <v>70750.078059866384</v>
      </c>
      <c r="NB30" s="656">
        <v>1</v>
      </c>
      <c r="NC30" s="656"/>
      <c r="ND30" s="656">
        <v>1</v>
      </c>
    </row>
    <row r="31" spans="1:368" x14ac:dyDescent="0.2">
      <c r="A31" s="2"/>
      <c r="B31" s="304"/>
      <c r="C31" s="305"/>
      <c r="D31" s="305"/>
      <c r="E31" s="1" t="s">
        <v>629</v>
      </c>
      <c r="F31" s="306">
        <f>IF($ND$30&lt;=F$2,1,0)*('PC-PC_Lanchonete'!$C15+'PC-PC_Lanchonete'!$C19)*$NB$30</f>
        <v>11000</v>
      </c>
      <c r="G31" s="306">
        <f>IF($ND$30&lt;=G$2,1,0)*('PC-PC_Lanchonete'!$C15+'PC-PC_Lanchonete'!$C19)*$NB$30</f>
        <v>11000</v>
      </c>
      <c r="H31" s="306">
        <f>IF($ND$30&lt;=H$2,1,0)*('PC-PC_Lanchonete'!$C15+'PC-PC_Lanchonete'!$C19)*$NB$30</f>
        <v>11000</v>
      </c>
      <c r="I31" s="306">
        <f>IF($ND$30&lt;=I$2,1,0)*('PC-PC_Lanchonete'!$C15+'PC-PC_Lanchonete'!$C19)*$NB$30</f>
        <v>11000</v>
      </c>
      <c r="J31" s="306">
        <f>IF($ND$30&lt;=J$2,1,0)*('PC-PC_Lanchonete'!$C15+'PC-PC_Lanchonete'!$C19)*$NB$30</f>
        <v>11000</v>
      </c>
      <c r="K31" s="306">
        <f>IF($ND$30&lt;=K$2,1,0)*('PC-PC_Lanchonete'!$C15+'PC-PC_Lanchonete'!$C19)*$NB$30</f>
        <v>11000</v>
      </c>
      <c r="L31" s="306">
        <f>IF($ND$30&lt;=L$2,1,0)*('PC-PC_Lanchonete'!$C15+'PC-PC_Lanchonete'!$C19)*$NB$30</f>
        <v>11000</v>
      </c>
      <c r="M31" s="306">
        <f>IF($ND$30&lt;=M$2,1,0)*('PC-PC_Lanchonete'!$C15+'PC-PC_Lanchonete'!$C19)*$NB$30</f>
        <v>11000</v>
      </c>
      <c r="N31" s="306">
        <f>IF($ND$30&lt;=N$2,1,0)*('PC-PC_Lanchonete'!$C15+'PC-PC_Lanchonete'!$C19)*$NB$30</f>
        <v>11000</v>
      </c>
      <c r="O31" s="306">
        <f>IF($ND$30&lt;=O$2,1,0)*('PC-PC_Lanchonete'!$C15+'PC-PC_Lanchonete'!$C19)*$NB$30</f>
        <v>11000</v>
      </c>
      <c r="P31" s="306">
        <f>IF($ND$30&lt;=P$2,1,0)*('PC-PC_Lanchonete'!$C15+'PC-PC_Lanchonete'!$C19)*$NB$30</f>
        <v>11000</v>
      </c>
      <c r="Q31" s="306">
        <f>IF($ND$30&lt;=Q$2,1,0)*('PC-PC_Lanchonete'!$C15+'PC-PC_Lanchonete'!$C19)*$NB$30</f>
        <v>11000</v>
      </c>
      <c r="R31" s="306">
        <f>IF($ND$30&lt;=R$2,1,0)*('PC-PC_Lanchonete'!$C15+'PC-PC_Lanchonete'!$C19)*$NB$30</f>
        <v>11000</v>
      </c>
      <c r="S31" s="306">
        <f>IF($ND$30&lt;=S$2,1,0)*('PC-PC_Lanchonete'!$C15+'PC-PC_Lanchonete'!$C19)*$NB$30</f>
        <v>11000</v>
      </c>
      <c r="T31" s="306">
        <f>IF($ND$30&lt;=T$2,1,0)*('PC-PC_Lanchonete'!$C15+'PC-PC_Lanchonete'!$C19)*$NB$30</f>
        <v>11000</v>
      </c>
      <c r="U31" s="306">
        <f>IF($ND$30&lt;=U$2,1,0)*('PC-PC_Lanchonete'!$C15+'PC-PC_Lanchonete'!$C19)*$NB$30</f>
        <v>11000</v>
      </c>
      <c r="V31" s="306">
        <f>IF($ND$30&lt;=V$2,1,0)*('PC-PC_Lanchonete'!$C15+'PC-PC_Lanchonete'!$C19)*$NB$30</f>
        <v>11000</v>
      </c>
      <c r="W31" s="306">
        <f>IF($ND$30&lt;=W$2,1,0)*('PC-PC_Lanchonete'!$C15+'PC-PC_Lanchonete'!$C19)*$NB$30</f>
        <v>11000</v>
      </c>
      <c r="X31" s="306">
        <f>IF($ND$30&lt;=X$2,1,0)*('PC-PC_Lanchonete'!$C15+'PC-PC_Lanchonete'!$C19)*$NB$30</f>
        <v>11000</v>
      </c>
      <c r="Y31" s="306">
        <f>IF($ND$30&lt;=Y$2,1,0)*('PC-PC_Lanchonete'!$C15+'PC-PC_Lanchonete'!$C19)*$NB$30</f>
        <v>11000</v>
      </c>
      <c r="Z31" s="306">
        <f>IF($ND$30&lt;=Z$2,1,0)*('PC-PC_Lanchonete'!$C15+'PC-PC_Lanchonete'!$C19)*$NB$30</f>
        <v>11000</v>
      </c>
      <c r="AA31" s="306">
        <f>IF($ND$30&lt;=AA$2,1,0)*('PC-PC_Lanchonete'!$C15+'PC-PC_Lanchonete'!$C19)*$NB$30</f>
        <v>11000</v>
      </c>
      <c r="AB31" s="306">
        <f>IF($ND$30&lt;=AB$2,1,0)*('PC-PC_Lanchonete'!$C15+'PC-PC_Lanchonete'!$C19)*$NB$30</f>
        <v>11000</v>
      </c>
      <c r="AC31" s="306">
        <f>IF($ND$30&lt;=AC$2,1,0)*('PC-PC_Lanchonete'!$C15+'PC-PC_Lanchonete'!$C19)*$NB$30</f>
        <v>11000</v>
      </c>
      <c r="AD31" s="306">
        <f>IF($ND$30&lt;=AD$2,1,0)*('PC-PC_Lanchonete'!$C15+'PC-PC_Lanchonete'!$C19)*$NB$30</f>
        <v>11000</v>
      </c>
      <c r="AE31" s="306">
        <f>IF($ND$30&lt;=AE$2,1,0)*('PC-PC_Lanchonete'!$C15+'PC-PC_Lanchonete'!$C19)*$NB$30</f>
        <v>11000</v>
      </c>
      <c r="AF31" s="306">
        <f>IF($ND$30&lt;=AF$2,1,0)*('PC-PC_Lanchonete'!$C15+'PC-PC_Lanchonete'!$C19)*$NB$30</f>
        <v>11000</v>
      </c>
      <c r="AG31" s="306">
        <f>IF($ND$30&lt;=AG$2,1,0)*('PC-PC_Lanchonete'!$C15+'PC-PC_Lanchonete'!$C19)*$NB$30</f>
        <v>11000</v>
      </c>
      <c r="AH31" s="306">
        <f>IF($ND$30&lt;=AH$2,1,0)*('PC-PC_Lanchonete'!$C15+'PC-PC_Lanchonete'!$C19)*$NB$30</f>
        <v>11000</v>
      </c>
      <c r="AI31" s="306">
        <f>IF($ND$30&lt;=AI$2,1,0)*('PC-PC_Lanchonete'!$C15+'PC-PC_Lanchonete'!$C19)*$NB$30</f>
        <v>11000</v>
      </c>
      <c r="AJ31" s="306">
        <f>IF($ND$30&lt;=AJ$2,1,0)*('PC-PC_Lanchonete'!$C15+'PC-PC_Lanchonete'!$C19)*$NB$30</f>
        <v>11000</v>
      </c>
      <c r="AK31" s="306">
        <f>IF($ND$30&lt;=AK$2,1,0)*('PC-PC_Lanchonete'!$C15+'PC-PC_Lanchonete'!$C19)*$NB$30</f>
        <v>11000</v>
      </c>
      <c r="AL31" s="306">
        <f>IF($ND$30&lt;=AL$2,1,0)*('PC-PC_Lanchonete'!$C15+'PC-PC_Lanchonete'!$C19)*$NB$30</f>
        <v>11000</v>
      </c>
      <c r="AM31" s="306">
        <f>IF($ND$30&lt;=AM$2,1,0)*('PC-PC_Lanchonete'!$C15+'PC-PC_Lanchonete'!$C19)*$NB$30</f>
        <v>11000</v>
      </c>
      <c r="AN31" s="306">
        <f>IF($ND$30&lt;=AN$2,1,0)*('PC-PC_Lanchonete'!$C15+'PC-PC_Lanchonete'!$C19)*$NB$30</f>
        <v>11000</v>
      </c>
      <c r="AO31" s="306">
        <f>IF($ND$30&lt;=AO$2,1,0)*('PC-PC_Lanchonete'!$C15+'PC-PC_Lanchonete'!$C19)*$NB$30</f>
        <v>11000</v>
      </c>
      <c r="AP31" s="306">
        <f>IF($ND$30&lt;=AP$2,1,0)*('PC-PC_Lanchonete'!$C15+'PC-PC_Lanchonete'!$C19)*$NB$30</f>
        <v>11000</v>
      </c>
      <c r="AQ31" s="306">
        <f>IF($ND$30&lt;=AQ$2,1,0)*('PC-PC_Lanchonete'!$C15+'PC-PC_Lanchonete'!$C19)*$NB$30</f>
        <v>11000</v>
      </c>
      <c r="AR31" s="306">
        <f>IF($ND$30&lt;=AR$2,1,0)*('PC-PC_Lanchonete'!$C15+'PC-PC_Lanchonete'!$C19)*$NB$30</f>
        <v>11000</v>
      </c>
      <c r="AS31" s="306">
        <f>IF($ND$30&lt;=AS$2,1,0)*('PC-PC_Lanchonete'!$C15+'PC-PC_Lanchonete'!$C19)*$NB$30</f>
        <v>11000</v>
      </c>
      <c r="AT31" s="306">
        <f>IF($ND$30&lt;=AT$2,1,0)*('PC-PC_Lanchonete'!$C15+'PC-PC_Lanchonete'!$C19)*$NB$30</f>
        <v>11000</v>
      </c>
      <c r="AU31" s="306">
        <f>IF($ND$30&lt;=AU$2,1,0)*('PC-PC_Lanchonete'!$C15+'PC-PC_Lanchonete'!$C19)*$NB$30</f>
        <v>11000</v>
      </c>
      <c r="AV31" s="306">
        <f>IF($ND$30&lt;=AV$2,1,0)*('PC-PC_Lanchonete'!$C15+'PC-PC_Lanchonete'!$C19)*$NB$30</f>
        <v>11000</v>
      </c>
      <c r="AW31" s="306">
        <f>IF($ND$30&lt;=AW$2,1,0)*('PC-PC_Lanchonete'!$C15+'PC-PC_Lanchonete'!$C19)*$NB$30</f>
        <v>11000</v>
      </c>
      <c r="AX31" s="306">
        <f>IF($ND$30&lt;=AX$2,1,0)*('PC-PC_Lanchonete'!$C15+'PC-PC_Lanchonete'!$C19)*$NB$30</f>
        <v>11000</v>
      </c>
      <c r="AY31" s="306">
        <f>IF($ND$30&lt;=AY$2,1,0)*('PC-PC_Lanchonete'!$C15+'PC-PC_Lanchonete'!$C19)*$NB$30</f>
        <v>11000</v>
      </c>
      <c r="AZ31" s="306">
        <f>IF($ND$30&lt;=AZ$2,1,0)*('PC-PC_Lanchonete'!$C15+'PC-PC_Lanchonete'!$C19)*$NB$30</f>
        <v>11000</v>
      </c>
      <c r="BA31" s="306">
        <f>IF($ND$30&lt;=BA$2,1,0)*('PC-PC_Lanchonete'!$C15+'PC-PC_Lanchonete'!$C19)*$NB$30</f>
        <v>11000</v>
      </c>
      <c r="BB31" s="306">
        <f>IF($ND$30&lt;=BB$2,1,0)*('PC-PC_Lanchonete'!$C15+'PC-PC_Lanchonete'!$C19)*$NB$30</f>
        <v>11000</v>
      </c>
      <c r="BC31" s="306">
        <f>IF($ND$30&lt;=BC$2,1,0)*('PC-PC_Lanchonete'!$C15+'PC-PC_Lanchonete'!$C19)*$NB$30</f>
        <v>11000</v>
      </c>
      <c r="BD31" s="306">
        <f>IF($ND$30&lt;=BD$2,1,0)*('PC-PC_Lanchonete'!$C15+'PC-PC_Lanchonete'!$C19)*$NB$30</f>
        <v>11000</v>
      </c>
      <c r="BE31" s="306">
        <f>IF($ND$30&lt;=BE$2,1,0)*('PC-PC_Lanchonete'!$C15+'PC-PC_Lanchonete'!$C19)*$NB$30</f>
        <v>11000</v>
      </c>
      <c r="BF31" s="306">
        <f>IF($ND$30&lt;=BF$2,1,0)*('PC-PC_Lanchonete'!$C15+'PC-PC_Lanchonete'!$C19)*$NB$30</f>
        <v>11000</v>
      </c>
      <c r="BG31" s="306">
        <f>IF($ND$30&lt;=BG$2,1,0)*('PC-PC_Lanchonete'!$C15+'PC-PC_Lanchonete'!$C19)*$NB$30</f>
        <v>11000</v>
      </c>
      <c r="BH31" s="306">
        <f>IF($ND$30&lt;=BH$2,1,0)*('PC-PC_Lanchonete'!$C15+'PC-PC_Lanchonete'!$C19)*$NB$30</f>
        <v>11000</v>
      </c>
      <c r="BI31" s="306">
        <f>IF($ND$30&lt;=BI$2,1,0)*('PC-PC_Lanchonete'!$C15+'PC-PC_Lanchonete'!$C19)*$NB$30</f>
        <v>11000</v>
      </c>
      <c r="BJ31" s="306">
        <f>IF($ND$30&lt;=BJ$2,1,0)*('PC-PC_Lanchonete'!$C15+'PC-PC_Lanchonete'!$C19)*$NB$30</f>
        <v>11000</v>
      </c>
      <c r="BK31" s="306">
        <f>IF($ND$30&lt;=BK$2,1,0)*('PC-PC_Lanchonete'!$C15+'PC-PC_Lanchonete'!$C19)*$NB$30</f>
        <v>11000</v>
      </c>
      <c r="BL31" s="306">
        <f>IF($ND$30&lt;=BL$2,1,0)*('PC-PC_Lanchonete'!$C15+'PC-PC_Lanchonete'!$C19)*$NB$30</f>
        <v>11000</v>
      </c>
      <c r="BM31" s="306">
        <f>IF($ND$30&lt;=BM$2,1,0)*('PC-PC_Lanchonete'!$C15+'PC-PC_Lanchonete'!$C19)*$NB$30</f>
        <v>11000</v>
      </c>
      <c r="BN31" s="306">
        <f>IF($ND$30&lt;=BN$2,1,0)*('PC-PC_Lanchonete'!$C15+'PC-PC_Lanchonete'!$C19)*$NB$30</f>
        <v>11000</v>
      </c>
      <c r="BO31" s="306">
        <f>IF($ND$30&lt;=BO$2,1,0)*('PC-PC_Lanchonete'!$C15+'PC-PC_Lanchonete'!$C19)*$NB$30</f>
        <v>11000</v>
      </c>
      <c r="BP31" s="306">
        <f>IF($ND$30&lt;=BP$2,1,0)*('PC-PC_Lanchonete'!$C15+'PC-PC_Lanchonete'!$C19)*$NB$30</f>
        <v>11000</v>
      </c>
      <c r="BQ31" s="306">
        <f>IF($ND$30&lt;=BQ$2,1,0)*('PC-PC_Lanchonete'!$C15+'PC-PC_Lanchonete'!$C19)*$NB$30</f>
        <v>11000</v>
      </c>
      <c r="BR31" s="306">
        <f>IF($ND$30&lt;=BR$2,1,0)*('PC-PC_Lanchonete'!$C15+'PC-PC_Lanchonete'!$C19)*$NB$30</f>
        <v>11000</v>
      </c>
      <c r="BS31" s="306">
        <f>IF($ND$30&lt;=BS$2,1,0)*('PC-PC_Lanchonete'!$C15+'PC-PC_Lanchonete'!$C19)*$NB$30</f>
        <v>11000</v>
      </c>
      <c r="BT31" s="306">
        <f>IF($ND$30&lt;=BT$2,1,0)*('PC-PC_Lanchonete'!$C15+'PC-PC_Lanchonete'!$C19)*$NB$30</f>
        <v>11000</v>
      </c>
      <c r="BU31" s="306">
        <f>IF($ND$30&lt;=BU$2,1,0)*('PC-PC_Lanchonete'!$C15+'PC-PC_Lanchonete'!$C19)*$NB$30</f>
        <v>11000</v>
      </c>
      <c r="BV31" s="306">
        <f>IF($ND$30&lt;=BV$2,1,0)*('PC-PC_Lanchonete'!$C15+'PC-PC_Lanchonete'!$C19)*$NB$30</f>
        <v>11000</v>
      </c>
      <c r="BW31" s="306">
        <f>IF($ND$30&lt;=BW$2,1,0)*('PC-PC_Lanchonete'!$C15+'PC-PC_Lanchonete'!$C19)*$NB$30</f>
        <v>11000</v>
      </c>
      <c r="BX31" s="306">
        <f>IF($ND$30&lt;=BX$2,1,0)*('PC-PC_Lanchonete'!$C15+'PC-PC_Lanchonete'!$C19)*$NB$30</f>
        <v>11000</v>
      </c>
      <c r="BY31" s="306">
        <f>IF($ND$30&lt;=BY$2,1,0)*('PC-PC_Lanchonete'!$C15+'PC-PC_Lanchonete'!$C19)*$NB$30</f>
        <v>11000</v>
      </c>
      <c r="BZ31" s="306">
        <f>IF($ND$30&lt;=BZ$2,1,0)*('PC-PC_Lanchonete'!$C15+'PC-PC_Lanchonete'!$C19)*$NB$30</f>
        <v>11000</v>
      </c>
      <c r="CA31" s="306">
        <f>IF($ND$30&lt;=CA$2,1,0)*('PC-PC_Lanchonete'!$C15+'PC-PC_Lanchonete'!$C19)*$NB$30</f>
        <v>11000</v>
      </c>
      <c r="CB31" s="306">
        <f>IF($ND$30&lt;=CB$2,1,0)*('PC-PC_Lanchonete'!$C15+'PC-PC_Lanchonete'!$C19)*$NB$30</f>
        <v>11000</v>
      </c>
      <c r="CC31" s="306">
        <f>IF($ND$30&lt;=CC$2,1,0)*('PC-PC_Lanchonete'!$C15+'PC-PC_Lanchonete'!$C19)*$NB$30</f>
        <v>11000</v>
      </c>
      <c r="CD31" s="306">
        <f>IF($ND$30&lt;=CD$2,1,0)*('PC-PC_Lanchonete'!$C15+'PC-PC_Lanchonete'!$C19)*$NB$30</f>
        <v>11000</v>
      </c>
      <c r="CE31" s="306">
        <f>IF($ND$30&lt;=CE$2,1,0)*('PC-PC_Lanchonete'!$C15+'PC-PC_Lanchonete'!$C19)*$NB$30</f>
        <v>11000</v>
      </c>
      <c r="CF31" s="306">
        <f>IF($ND$30&lt;=CF$2,1,0)*('PC-PC_Lanchonete'!$C15+'PC-PC_Lanchonete'!$C19)*$NB$30</f>
        <v>11000</v>
      </c>
      <c r="CG31" s="306">
        <f>IF($ND$30&lt;=CG$2,1,0)*('PC-PC_Lanchonete'!$C15+'PC-PC_Lanchonete'!$C19)*$NB$30</f>
        <v>11000</v>
      </c>
      <c r="CH31" s="306">
        <f>IF($ND$30&lt;=CH$2,1,0)*('PC-PC_Lanchonete'!$C15+'PC-PC_Lanchonete'!$C19)*$NB$30</f>
        <v>11000</v>
      </c>
      <c r="CI31" s="306">
        <f>IF($ND$30&lt;=CI$2,1,0)*('PC-PC_Lanchonete'!$C15+'PC-PC_Lanchonete'!$C19)*$NB$30</f>
        <v>11000</v>
      </c>
      <c r="CJ31" s="306">
        <f>IF($ND$30&lt;=CJ$2,1,0)*('PC-PC_Lanchonete'!$C15+'PC-PC_Lanchonete'!$C19)*$NB$30</f>
        <v>11000</v>
      </c>
      <c r="CK31" s="306">
        <f>IF($ND$30&lt;=CK$2,1,0)*('PC-PC_Lanchonete'!$C15+'PC-PC_Lanchonete'!$C19)*$NB$30</f>
        <v>11000</v>
      </c>
      <c r="CL31" s="306">
        <f>IF($ND$30&lt;=CL$2,1,0)*('PC-PC_Lanchonete'!$C15+'PC-PC_Lanchonete'!$C19)*$NB$30</f>
        <v>11000</v>
      </c>
      <c r="CM31" s="306">
        <f>IF($ND$30&lt;=CM$2,1,0)*('PC-PC_Lanchonete'!$C15+'PC-PC_Lanchonete'!$C19)*$NB$30</f>
        <v>11000</v>
      </c>
      <c r="CN31" s="306">
        <f>IF($ND$30&lt;=CN$2,1,0)*('PC-PC_Lanchonete'!$C15+'PC-PC_Lanchonete'!$C19)*$NB$30</f>
        <v>11000</v>
      </c>
      <c r="CO31" s="306">
        <f>IF($ND$30&lt;=CO$2,1,0)*('PC-PC_Lanchonete'!$C15+'PC-PC_Lanchonete'!$C19)*$NB$30</f>
        <v>11000</v>
      </c>
      <c r="CP31" s="306">
        <f>IF($ND$30&lt;=CP$2,1,0)*('PC-PC_Lanchonete'!$C15+'PC-PC_Lanchonete'!$C19)*$NB$30</f>
        <v>11000</v>
      </c>
      <c r="CQ31" s="306">
        <f>IF($ND$30&lt;=CQ$2,1,0)*('PC-PC_Lanchonete'!$C15+'PC-PC_Lanchonete'!$C19)*$NB$30</f>
        <v>11000</v>
      </c>
      <c r="CR31" s="306">
        <f>IF($ND$30&lt;=CR$2,1,0)*('PC-PC_Lanchonete'!$C15+'PC-PC_Lanchonete'!$C19)*$NB$30</f>
        <v>11000</v>
      </c>
      <c r="CS31" s="306">
        <f>IF($ND$30&lt;=CS$2,1,0)*('PC-PC_Lanchonete'!$C15+'PC-PC_Lanchonete'!$C19)*$NB$30</f>
        <v>11000</v>
      </c>
      <c r="CT31" s="306">
        <f>IF($ND$30&lt;=CT$2,1,0)*('PC-PC_Lanchonete'!$C15+'PC-PC_Lanchonete'!$C19)*$NB$30</f>
        <v>11000</v>
      </c>
      <c r="CU31" s="306">
        <f>IF($ND$30&lt;=CU$2,1,0)*('PC-PC_Lanchonete'!$C15+'PC-PC_Lanchonete'!$C19)*$NB$30</f>
        <v>11000</v>
      </c>
      <c r="CV31" s="306">
        <f>IF($ND$30&lt;=CV$2,1,0)*('PC-PC_Lanchonete'!$C15+'PC-PC_Lanchonete'!$C19)*$NB$30</f>
        <v>11000</v>
      </c>
      <c r="CW31" s="306">
        <f>IF($ND$30&lt;=CW$2,1,0)*('PC-PC_Lanchonete'!$C15+'PC-PC_Lanchonete'!$C19)*$NB$30</f>
        <v>11000</v>
      </c>
      <c r="CX31" s="306">
        <f>IF($ND$30&lt;=CX$2,1,0)*('PC-PC_Lanchonete'!$C15+'PC-PC_Lanchonete'!$C19)*$NB$30</f>
        <v>11000</v>
      </c>
      <c r="CY31" s="306">
        <f>IF($ND$30&lt;=CY$2,1,0)*('PC-PC_Lanchonete'!$C15+'PC-PC_Lanchonete'!$C19)*$NB$30</f>
        <v>11000</v>
      </c>
      <c r="CZ31" s="306">
        <f>IF($ND$30&lt;=CZ$2,1,0)*('PC-PC_Lanchonete'!$C15+'PC-PC_Lanchonete'!$C19)*$NB$30</f>
        <v>11000</v>
      </c>
      <c r="DA31" s="306">
        <f>IF($ND$30&lt;=DA$2,1,0)*('PC-PC_Lanchonete'!$C15+'PC-PC_Lanchonete'!$C19)*$NB$30</f>
        <v>11000</v>
      </c>
      <c r="DB31" s="306">
        <f>IF($ND$30&lt;=DB$2,1,0)*('PC-PC_Lanchonete'!$C15+'PC-PC_Lanchonete'!$C19)*$NB$30</f>
        <v>11000</v>
      </c>
      <c r="DC31" s="306">
        <f>IF($ND$30&lt;=DC$2,1,0)*('PC-PC_Lanchonete'!$C15+'PC-PC_Lanchonete'!$C19)*$NB$30</f>
        <v>11000</v>
      </c>
      <c r="DD31" s="306">
        <f>IF($ND$30&lt;=DD$2,1,0)*('PC-PC_Lanchonete'!$C15+'PC-PC_Lanchonete'!$C19)*$NB$30</f>
        <v>11000</v>
      </c>
      <c r="DE31" s="306">
        <f>IF($ND$30&lt;=DE$2,1,0)*('PC-PC_Lanchonete'!$C15+'PC-PC_Lanchonete'!$C19)*$NB$30</f>
        <v>11000</v>
      </c>
      <c r="DF31" s="306">
        <f>IF($ND$30&lt;=DF$2,1,0)*('PC-PC_Lanchonete'!$C15+'PC-PC_Lanchonete'!$C19)*$NB$30</f>
        <v>11000</v>
      </c>
      <c r="DG31" s="306">
        <f>IF($ND$30&lt;=DG$2,1,0)*('PC-PC_Lanchonete'!$C15+'PC-PC_Lanchonete'!$C19)*$NB$30</f>
        <v>11000</v>
      </c>
      <c r="DH31" s="306">
        <f>IF($ND$30&lt;=DH$2,1,0)*('PC-PC_Lanchonete'!$C15+'PC-PC_Lanchonete'!$C19)*$NB$30</f>
        <v>11000</v>
      </c>
      <c r="DI31" s="306">
        <f>IF($ND$30&lt;=DI$2,1,0)*('PC-PC_Lanchonete'!$C15+'PC-PC_Lanchonete'!$C19)*$NB$30</f>
        <v>11000</v>
      </c>
      <c r="DJ31" s="306">
        <f>IF($ND$30&lt;=DJ$2,1,0)*('PC-PC_Lanchonete'!$C15+'PC-PC_Lanchonete'!$C19)*$NB$30</f>
        <v>11000</v>
      </c>
      <c r="DK31" s="306">
        <f>IF($ND$30&lt;=DK$2,1,0)*('PC-PC_Lanchonete'!$C15+'PC-PC_Lanchonete'!$C19)*$NB$30</f>
        <v>11000</v>
      </c>
      <c r="DL31" s="306">
        <f>IF($ND$30&lt;=DL$2,1,0)*('PC-PC_Lanchonete'!$C15+'PC-PC_Lanchonete'!$C19)*$NB$30</f>
        <v>11000</v>
      </c>
      <c r="DM31" s="306">
        <f>IF($ND$30&lt;=DM$2,1,0)*('PC-PC_Lanchonete'!$C15+'PC-PC_Lanchonete'!$C19)*$NB$30</f>
        <v>11000</v>
      </c>
      <c r="DN31" s="306">
        <f>IF($ND$30&lt;=DN$2,1,0)*('PC-PC_Lanchonete'!$C15+'PC-PC_Lanchonete'!$C19)*$NB$30</f>
        <v>11000</v>
      </c>
      <c r="DO31" s="306">
        <f>IF($ND$30&lt;=DO$2,1,0)*('PC-PC_Lanchonete'!$C15+'PC-PC_Lanchonete'!$C19)*$NB$30</f>
        <v>11000</v>
      </c>
      <c r="DP31" s="306">
        <f>IF($ND$30&lt;=DP$2,1,0)*('PC-PC_Lanchonete'!$C15+'PC-PC_Lanchonete'!$C19)*$NB$30</f>
        <v>11000</v>
      </c>
      <c r="DQ31" s="306">
        <f>IF($ND$30&lt;=DQ$2,1,0)*('PC-PC_Lanchonete'!$C15+'PC-PC_Lanchonete'!$C19)*$NB$30</f>
        <v>11000</v>
      </c>
      <c r="DR31" s="306">
        <f>IF($ND$30&lt;=DR$2,1,0)*('PC-PC_Lanchonete'!$C15+'PC-PC_Lanchonete'!$C19)*$NB$30</f>
        <v>11000</v>
      </c>
      <c r="DS31" s="306">
        <f>IF($ND$30&lt;=DS$2,1,0)*('PC-PC_Lanchonete'!$C15+'PC-PC_Lanchonete'!$C19)*$NB$30</f>
        <v>11000</v>
      </c>
      <c r="DT31" s="306">
        <f>IF($ND$30&lt;=DT$2,1,0)*('PC-PC_Lanchonete'!$C15+'PC-PC_Lanchonete'!$C19)*$NB$30</f>
        <v>11000</v>
      </c>
      <c r="DU31" s="306">
        <f>IF($ND$30&lt;=DU$2,1,0)*('PC-PC_Lanchonete'!$C15+'PC-PC_Lanchonete'!$C19)*$NB$30</f>
        <v>11000</v>
      </c>
      <c r="DV31" s="306">
        <f>IF($ND$30&lt;=DV$2,1,0)*('PC-PC_Lanchonete'!$C15+'PC-PC_Lanchonete'!$C19)*$NB$30</f>
        <v>11000</v>
      </c>
      <c r="DW31" s="306">
        <f>IF($ND$30&lt;=DW$2,1,0)*('PC-PC_Lanchonete'!$C15+'PC-PC_Lanchonete'!$C19)*$NB$30</f>
        <v>11000</v>
      </c>
      <c r="DX31" s="306">
        <f>IF($ND$30&lt;=DX$2,1,0)*('PC-PC_Lanchonete'!$C15+'PC-PC_Lanchonete'!$C19)*$NB$30</f>
        <v>11000</v>
      </c>
      <c r="DY31" s="306">
        <f>IF($ND$30&lt;=DY$2,1,0)*('PC-PC_Lanchonete'!$C15+'PC-PC_Lanchonete'!$C19)*$NB$30</f>
        <v>11000</v>
      </c>
      <c r="DZ31" s="306">
        <f>IF($ND$30&lt;=DZ$2,1,0)*('PC-PC_Lanchonete'!$C15+'PC-PC_Lanchonete'!$C19)*$NB$30</f>
        <v>11000</v>
      </c>
      <c r="EA31" s="306">
        <f>IF($ND$30&lt;=EA$2,1,0)*('PC-PC_Lanchonete'!$C15+'PC-PC_Lanchonete'!$C19)*$NB$30</f>
        <v>11000</v>
      </c>
      <c r="EB31" s="306">
        <f>IF($ND$30&lt;=EB$2,1,0)*('PC-PC_Lanchonete'!$C15+'PC-PC_Lanchonete'!$C19)*$NB$30</f>
        <v>11000</v>
      </c>
      <c r="EC31" s="306">
        <f>IF($ND$30&lt;=EC$2,1,0)*('PC-PC_Lanchonete'!$C15+'PC-PC_Lanchonete'!$C19)*$NB$30</f>
        <v>11000</v>
      </c>
      <c r="ED31" s="306">
        <f>IF($ND$30&lt;=ED$2,1,0)*('PC-PC_Lanchonete'!$C15+'PC-PC_Lanchonete'!$C19)*$NB$30</f>
        <v>11000</v>
      </c>
      <c r="EE31" s="306">
        <f>IF($ND$30&lt;=EE$2,1,0)*('PC-PC_Lanchonete'!$C15+'PC-PC_Lanchonete'!$C19)*$NB$30</f>
        <v>11000</v>
      </c>
      <c r="EF31" s="306">
        <f>IF($ND$30&lt;=EF$2,1,0)*('PC-PC_Lanchonete'!$C15+'PC-PC_Lanchonete'!$C19)*$NB$30</f>
        <v>11000</v>
      </c>
      <c r="EG31" s="306">
        <f>IF($ND$30&lt;=EG$2,1,0)*('PC-PC_Lanchonete'!$C15+'PC-PC_Lanchonete'!$C19)*$NB$30</f>
        <v>11000</v>
      </c>
      <c r="EH31" s="306">
        <f>IF($ND$30&lt;=EH$2,1,0)*('PC-PC_Lanchonete'!$C15+'PC-PC_Lanchonete'!$C19)*$NB$30</f>
        <v>11000</v>
      </c>
      <c r="EI31" s="306">
        <f>IF($ND$30&lt;=EI$2,1,0)*('PC-PC_Lanchonete'!$C15+'PC-PC_Lanchonete'!$C19)*$NB$30</f>
        <v>11000</v>
      </c>
      <c r="EJ31" s="306">
        <f>IF($ND$30&lt;=EJ$2,1,0)*('PC-PC_Lanchonete'!$C15+'PC-PC_Lanchonete'!$C19)*$NB$30</f>
        <v>11000</v>
      </c>
      <c r="EK31" s="306">
        <f>IF($ND$30&lt;=EK$2,1,0)*('PC-PC_Lanchonete'!$C15+'PC-PC_Lanchonete'!$C19)*$NB$30</f>
        <v>11000</v>
      </c>
      <c r="EL31" s="306">
        <f>IF($ND$30&lt;=EL$2,1,0)*('PC-PC_Lanchonete'!$C15+'PC-PC_Lanchonete'!$C19)*$NB$30</f>
        <v>11000</v>
      </c>
      <c r="EM31" s="306">
        <f>IF($ND$30&lt;=EM$2,1,0)*('PC-PC_Lanchonete'!$C15+'PC-PC_Lanchonete'!$C19)*$NB$30</f>
        <v>11000</v>
      </c>
      <c r="EN31" s="306">
        <f>IF($ND$30&lt;=EN$2,1,0)*('PC-PC_Lanchonete'!$C15+'PC-PC_Lanchonete'!$C19)*$NB$30</f>
        <v>11000</v>
      </c>
      <c r="EO31" s="306">
        <f>IF($ND$30&lt;=EO$2,1,0)*('PC-PC_Lanchonete'!$C15+'PC-PC_Lanchonete'!$C19)*$NB$30</f>
        <v>11000</v>
      </c>
      <c r="EP31" s="306">
        <f>IF($ND$30&lt;=EP$2,1,0)*('PC-PC_Lanchonete'!$C15+'PC-PC_Lanchonete'!$C19)*$NB$30</f>
        <v>11000</v>
      </c>
      <c r="EQ31" s="306">
        <f>IF($ND$30&lt;=EQ$2,1,0)*('PC-PC_Lanchonete'!$C15+'PC-PC_Lanchonete'!$C19)*$NB$30</f>
        <v>11000</v>
      </c>
      <c r="ER31" s="306">
        <f>IF($ND$30&lt;=ER$2,1,0)*('PC-PC_Lanchonete'!$C15+'PC-PC_Lanchonete'!$C19)*$NB$30</f>
        <v>11000</v>
      </c>
      <c r="ES31" s="306">
        <f>IF($ND$30&lt;=ES$2,1,0)*('PC-PC_Lanchonete'!$C15+'PC-PC_Lanchonete'!$C19)*$NB$30</f>
        <v>11000</v>
      </c>
      <c r="ET31" s="306">
        <f>IF($ND$30&lt;=ET$2,1,0)*('PC-PC_Lanchonete'!$C15+'PC-PC_Lanchonete'!$C19)*$NB$30</f>
        <v>11000</v>
      </c>
      <c r="EU31" s="306">
        <f>IF($ND$30&lt;=EU$2,1,0)*('PC-PC_Lanchonete'!$C15+'PC-PC_Lanchonete'!$C19)*$NB$30</f>
        <v>11000</v>
      </c>
      <c r="EV31" s="306">
        <f>IF($ND$30&lt;=EV$2,1,0)*('PC-PC_Lanchonete'!$C15+'PC-PC_Lanchonete'!$C19)*$NB$30</f>
        <v>11000</v>
      </c>
      <c r="EW31" s="306">
        <f>IF($ND$30&lt;=EW$2,1,0)*('PC-PC_Lanchonete'!$C15+'PC-PC_Lanchonete'!$C19)*$NB$30</f>
        <v>11000</v>
      </c>
      <c r="EX31" s="306">
        <f>IF($ND$30&lt;=EX$2,1,0)*('PC-PC_Lanchonete'!$C15+'PC-PC_Lanchonete'!$C19)*$NB$30</f>
        <v>11000</v>
      </c>
      <c r="EY31" s="306">
        <f>IF($ND$30&lt;=EY$2,1,0)*('PC-PC_Lanchonete'!$C15+'PC-PC_Lanchonete'!$C19)*$NB$30</f>
        <v>11000</v>
      </c>
      <c r="EZ31" s="306">
        <f>IF($ND$30&lt;=EZ$2,1,0)*('PC-PC_Lanchonete'!$C15+'PC-PC_Lanchonete'!$C19)*$NB$30</f>
        <v>11000</v>
      </c>
      <c r="FA31" s="306">
        <f>IF($ND$30&lt;=FA$2,1,0)*('PC-PC_Lanchonete'!$C15+'PC-PC_Lanchonete'!$C19)*$NB$30</f>
        <v>11000</v>
      </c>
      <c r="FB31" s="306">
        <f>IF($ND$30&lt;=FB$2,1,0)*('PC-PC_Lanchonete'!$C15+'PC-PC_Lanchonete'!$C19)*$NB$30</f>
        <v>11000</v>
      </c>
      <c r="FC31" s="306">
        <f>IF($ND$30&lt;=FC$2,1,0)*('PC-PC_Lanchonete'!$C15+'PC-PC_Lanchonete'!$C19)*$NB$30</f>
        <v>11000</v>
      </c>
      <c r="FD31" s="306">
        <f>IF($ND$30&lt;=FD$2,1,0)*('PC-PC_Lanchonete'!$C15+'PC-PC_Lanchonete'!$C19)*$NB$30</f>
        <v>11000</v>
      </c>
      <c r="FE31" s="306">
        <f>IF($ND$30&lt;=FE$2,1,0)*('PC-PC_Lanchonete'!$C15+'PC-PC_Lanchonete'!$C19)*$NB$30</f>
        <v>11000</v>
      </c>
      <c r="FF31" s="306">
        <f>IF($ND$30&lt;=FF$2,1,0)*('PC-PC_Lanchonete'!$C15+'PC-PC_Lanchonete'!$C19)*$NB$30</f>
        <v>11000</v>
      </c>
      <c r="FG31" s="306">
        <f>IF($ND$30&lt;=FG$2,1,0)*('PC-PC_Lanchonete'!$C15+'PC-PC_Lanchonete'!$C19)*$NB$30</f>
        <v>11000</v>
      </c>
      <c r="FH31" s="306">
        <f>IF($ND$30&lt;=FH$2,1,0)*('PC-PC_Lanchonete'!$C15+'PC-PC_Lanchonete'!$C19)*$NB$30</f>
        <v>11000</v>
      </c>
      <c r="FI31" s="306">
        <f>IF($ND$30&lt;=FI$2,1,0)*('PC-PC_Lanchonete'!$C15+'PC-PC_Lanchonete'!$C19)*$NB$30</f>
        <v>11000</v>
      </c>
      <c r="FJ31" s="306">
        <f>IF($ND$30&lt;=FJ$2,1,0)*('PC-PC_Lanchonete'!$C15+'PC-PC_Lanchonete'!$C19)*$NB$30</f>
        <v>11000</v>
      </c>
      <c r="FK31" s="306">
        <f>IF($ND$30&lt;=FK$2,1,0)*('PC-PC_Lanchonete'!$C15+'PC-PC_Lanchonete'!$C19)*$NB$30</f>
        <v>11000</v>
      </c>
      <c r="FL31" s="306">
        <f>IF($ND$30&lt;=FL$2,1,0)*('PC-PC_Lanchonete'!$C15+'PC-PC_Lanchonete'!$C19)*$NB$30</f>
        <v>11000</v>
      </c>
      <c r="FM31" s="306">
        <f>IF($ND$30&lt;=FM$2,1,0)*('PC-PC_Lanchonete'!$C15+'PC-PC_Lanchonete'!$C19)*$NB$30</f>
        <v>11000</v>
      </c>
      <c r="FN31" s="306">
        <f>IF($ND$30&lt;=FN$2,1,0)*('PC-PC_Lanchonete'!$C15+'PC-PC_Lanchonete'!$C19)*$NB$30</f>
        <v>11000</v>
      </c>
      <c r="FO31" s="306">
        <f>IF($ND$30&lt;=FO$2,1,0)*('PC-PC_Lanchonete'!$C15+'PC-PC_Lanchonete'!$C19)*$NB$30</f>
        <v>11000</v>
      </c>
      <c r="FP31" s="306">
        <f>IF($ND$30&lt;=FP$2,1,0)*('PC-PC_Lanchonete'!$C15+'PC-PC_Lanchonete'!$C19)*$NB$30</f>
        <v>11000</v>
      </c>
      <c r="FQ31" s="306">
        <f>IF($ND$30&lt;=FQ$2,1,0)*('PC-PC_Lanchonete'!$C15+'PC-PC_Lanchonete'!$C19)*$NB$30</f>
        <v>11000</v>
      </c>
      <c r="FR31" s="306">
        <f>IF($ND$30&lt;=FR$2,1,0)*('PC-PC_Lanchonete'!$C15+'PC-PC_Lanchonete'!$C19)*$NB$30</f>
        <v>11000</v>
      </c>
      <c r="FS31" s="306">
        <f>IF($ND$30&lt;=FS$2,1,0)*('PC-PC_Lanchonete'!$C15+'PC-PC_Lanchonete'!$C19)*$NB$30</f>
        <v>11000</v>
      </c>
      <c r="FT31" s="306">
        <f>IF($ND$30&lt;=FT$2,1,0)*('PC-PC_Lanchonete'!$C15+'PC-PC_Lanchonete'!$C19)*$NB$30</f>
        <v>11000</v>
      </c>
      <c r="FU31" s="306">
        <f>IF($ND$30&lt;=FU$2,1,0)*('PC-PC_Lanchonete'!$C15+'PC-PC_Lanchonete'!$C19)*$NB$30</f>
        <v>11000</v>
      </c>
      <c r="FV31" s="306">
        <f>IF($ND$30&lt;=FV$2,1,0)*('PC-PC_Lanchonete'!$C15+'PC-PC_Lanchonete'!$C19)*$NB$30</f>
        <v>11000</v>
      </c>
      <c r="FW31" s="306">
        <f>IF($ND$30&lt;=FW$2,1,0)*('PC-PC_Lanchonete'!$C15+'PC-PC_Lanchonete'!$C19)*$NB$30</f>
        <v>11000</v>
      </c>
      <c r="FX31" s="306">
        <f>IF($ND$30&lt;=FX$2,1,0)*('PC-PC_Lanchonete'!$C15+'PC-PC_Lanchonete'!$C19)*$NB$30</f>
        <v>11000</v>
      </c>
      <c r="FY31" s="306">
        <f>IF($ND$30&lt;=FY$2,1,0)*('PC-PC_Lanchonete'!$C15+'PC-PC_Lanchonete'!$C19)*$NB$30</f>
        <v>11000</v>
      </c>
      <c r="FZ31" s="306">
        <f>IF($ND$30&lt;=FZ$2,1,0)*('PC-PC_Lanchonete'!$C15+'PC-PC_Lanchonete'!$C19)*$NB$30</f>
        <v>11000</v>
      </c>
      <c r="GA31" s="306">
        <f>IF($ND$30&lt;=GA$2,1,0)*('PC-PC_Lanchonete'!$C15+'PC-PC_Lanchonete'!$C19)*$NB$30</f>
        <v>11000</v>
      </c>
      <c r="GB31" s="306">
        <f>IF($ND$30&lt;=GB$2,1,0)*('PC-PC_Lanchonete'!$C15+'PC-PC_Lanchonete'!$C19)*$NB$30</f>
        <v>11000</v>
      </c>
      <c r="GC31" s="306">
        <f>IF($ND$30&lt;=GC$2,1,0)*('PC-PC_Lanchonete'!$C15+'PC-PC_Lanchonete'!$C19)*$NB$30</f>
        <v>11000</v>
      </c>
      <c r="GD31" s="306">
        <f>IF($ND$30&lt;=GD$2,1,0)*('PC-PC_Lanchonete'!$C15+'PC-PC_Lanchonete'!$C19)*$NB$30</f>
        <v>11000</v>
      </c>
      <c r="GE31" s="306">
        <f>IF($ND$30&lt;=GE$2,1,0)*('PC-PC_Lanchonete'!$C15+'PC-PC_Lanchonete'!$C19)*$NB$30</f>
        <v>11000</v>
      </c>
      <c r="GF31" s="306">
        <f>IF($ND$30&lt;=GF$2,1,0)*('PC-PC_Lanchonete'!$C15+'PC-PC_Lanchonete'!$C19)*$NB$30</f>
        <v>11000</v>
      </c>
      <c r="GG31" s="306">
        <f>IF($ND$30&lt;=GG$2,1,0)*('PC-PC_Lanchonete'!$C15+'PC-PC_Lanchonete'!$C19)*$NB$30</f>
        <v>11000</v>
      </c>
      <c r="GH31" s="306">
        <f>IF($ND$30&lt;=GH$2,1,0)*('PC-PC_Lanchonete'!$C15+'PC-PC_Lanchonete'!$C19)*$NB$30</f>
        <v>11000</v>
      </c>
      <c r="GI31" s="306">
        <f>IF($ND$30&lt;=GI$2,1,0)*('PC-PC_Lanchonete'!$C15+'PC-PC_Lanchonete'!$C19)*$NB$30</f>
        <v>11000</v>
      </c>
      <c r="GJ31" s="306">
        <f>IF($ND$30&lt;=GJ$2,1,0)*('PC-PC_Lanchonete'!$C15+'PC-PC_Lanchonete'!$C19)*$NB$30</f>
        <v>11000</v>
      </c>
      <c r="GK31" s="306">
        <f>IF($ND$30&lt;=GK$2,1,0)*('PC-PC_Lanchonete'!$C15+'PC-PC_Lanchonete'!$C19)*$NB$30</f>
        <v>11000</v>
      </c>
      <c r="GL31" s="306">
        <f>IF($ND$30&lt;=GL$2,1,0)*('PC-PC_Lanchonete'!$C15+'PC-PC_Lanchonete'!$C19)*$NB$30</f>
        <v>11000</v>
      </c>
      <c r="GM31" s="306">
        <f>IF($ND$30&lt;=GM$2,1,0)*('PC-PC_Lanchonete'!$C15+'PC-PC_Lanchonete'!$C19)*$NB$30</f>
        <v>11000</v>
      </c>
      <c r="GN31" s="306">
        <f>IF($ND$30&lt;=GN$2,1,0)*('PC-PC_Lanchonete'!$C15+'PC-PC_Lanchonete'!$C19)*$NB$30</f>
        <v>11000</v>
      </c>
      <c r="GO31" s="306">
        <f>IF($ND$30&lt;=GO$2,1,0)*('PC-PC_Lanchonete'!$C15+'PC-PC_Lanchonete'!$C19)*$NB$30</f>
        <v>11000</v>
      </c>
      <c r="GP31" s="306">
        <f>IF($ND$30&lt;=GP$2,1,0)*('PC-PC_Lanchonete'!$C15+'PC-PC_Lanchonete'!$C19)*$NB$30</f>
        <v>11000</v>
      </c>
      <c r="GQ31" s="306">
        <f>IF($ND$30&lt;=GQ$2,1,0)*('PC-PC_Lanchonete'!$C15+'PC-PC_Lanchonete'!$C19)*$NB$30</f>
        <v>11000</v>
      </c>
      <c r="GR31" s="306">
        <f>IF($ND$30&lt;=GR$2,1,0)*('PC-PC_Lanchonete'!$C15+'PC-PC_Lanchonete'!$C19)*$NB$30</f>
        <v>11000</v>
      </c>
      <c r="GS31" s="306">
        <f>IF($ND$30&lt;=GS$2,1,0)*('PC-PC_Lanchonete'!$C15+'PC-PC_Lanchonete'!$C19)*$NB$30</f>
        <v>11000</v>
      </c>
      <c r="GT31" s="306">
        <f>IF($ND$30&lt;=GT$2,1,0)*('PC-PC_Lanchonete'!$C15+'PC-PC_Lanchonete'!$C19)*$NB$30</f>
        <v>11000</v>
      </c>
      <c r="GU31" s="306">
        <f>IF($ND$30&lt;=GU$2,1,0)*('PC-PC_Lanchonete'!$C15+'PC-PC_Lanchonete'!$C19)*$NB$30</f>
        <v>11000</v>
      </c>
      <c r="GV31" s="306">
        <f>IF($ND$30&lt;=GV$2,1,0)*('PC-PC_Lanchonete'!$C15+'PC-PC_Lanchonete'!$C19)*$NB$30</f>
        <v>11000</v>
      </c>
      <c r="GW31" s="306">
        <f>IF($ND$30&lt;=GW$2,1,0)*('PC-PC_Lanchonete'!$C15+'PC-PC_Lanchonete'!$C19)*$NB$30</f>
        <v>11000</v>
      </c>
      <c r="GX31" s="306">
        <f>IF($ND$30&lt;=GX$2,1,0)*('PC-PC_Lanchonete'!$C15+'PC-PC_Lanchonete'!$C19)*$NB$30</f>
        <v>11000</v>
      </c>
      <c r="GY31" s="306">
        <f>IF($ND$30&lt;=GY$2,1,0)*('PC-PC_Lanchonete'!$C15+'PC-PC_Lanchonete'!$C19)*$NB$30</f>
        <v>11000</v>
      </c>
      <c r="GZ31" s="306">
        <f>IF($ND$30&lt;=GZ$2,1,0)*('PC-PC_Lanchonete'!$C15+'PC-PC_Lanchonete'!$C19)*$NB$30</f>
        <v>11000</v>
      </c>
      <c r="HA31" s="306">
        <f>IF($ND$30&lt;=HA$2,1,0)*('PC-PC_Lanchonete'!$C15+'PC-PC_Lanchonete'!$C19)*$NB$30</f>
        <v>11000</v>
      </c>
      <c r="HB31" s="306">
        <f>IF($ND$30&lt;=HB$2,1,0)*('PC-PC_Lanchonete'!$C15+'PC-PC_Lanchonete'!$C19)*$NB$30</f>
        <v>11000</v>
      </c>
      <c r="HC31" s="306">
        <f>IF($ND$30&lt;=HC$2,1,0)*('PC-PC_Lanchonete'!$C15+'PC-PC_Lanchonete'!$C19)*$NB$30</f>
        <v>11000</v>
      </c>
      <c r="HD31" s="306">
        <f>IF($ND$30&lt;=HD$2,1,0)*('PC-PC_Lanchonete'!$C15+'PC-PC_Lanchonete'!$C19)*$NB$30</f>
        <v>11000</v>
      </c>
      <c r="HE31" s="306">
        <f>IF($ND$30&lt;=HE$2,1,0)*('PC-PC_Lanchonete'!$C15+'PC-PC_Lanchonete'!$C19)*$NB$30</f>
        <v>11000</v>
      </c>
      <c r="HF31" s="306">
        <f>IF($ND$30&lt;=HF$2,1,0)*('PC-PC_Lanchonete'!$C15+'PC-PC_Lanchonete'!$C19)*$NB$30</f>
        <v>11000</v>
      </c>
      <c r="HG31" s="306">
        <f>IF($ND$30&lt;=HG$2,1,0)*('PC-PC_Lanchonete'!$C15+'PC-PC_Lanchonete'!$C19)*$NB$30</f>
        <v>11000</v>
      </c>
      <c r="HH31" s="306">
        <f>IF($ND$30&lt;=HH$2,1,0)*('PC-PC_Lanchonete'!$C15+'PC-PC_Lanchonete'!$C19)*$NB$30</f>
        <v>11000</v>
      </c>
      <c r="HI31" s="306">
        <f>IF($ND$30&lt;=HI$2,1,0)*('PC-PC_Lanchonete'!$C15+'PC-PC_Lanchonete'!$C19)*$NB$30</f>
        <v>11000</v>
      </c>
      <c r="HJ31" s="306">
        <f>IF($ND$30&lt;=HJ$2,1,0)*('PC-PC_Lanchonete'!$C15+'PC-PC_Lanchonete'!$C19)*$NB$30</f>
        <v>11000</v>
      </c>
      <c r="HK31" s="306">
        <f>IF($ND$30&lt;=HK$2,1,0)*('PC-PC_Lanchonete'!$C15+'PC-PC_Lanchonete'!$C19)*$NB$30</f>
        <v>11000</v>
      </c>
      <c r="HL31" s="306">
        <f>IF($ND$30&lt;=HL$2,1,0)*('PC-PC_Lanchonete'!$C15+'PC-PC_Lanchonete'!$C19)*$NB$30</f>
        <v>11000</v>
      </c>
      <c r="HM31" s="306">
        <f>IF($ND$30&lt;=HM$2,1,0)*('PC-PC_Lanchonete'!$C15+'PC-PC_Lanchonete'!$C19)*$NB$30</f>
        <v>11000</v>
      </c>
      <c r="HN31" s="306">
        <f>IF($ND$30&lt;=HN$2,1,0)*('PC-PC_Lanchonete'!$C15+'PC-PC_Lanchonete'!$C19)*$NB$30</f>
        <v>11000</v>
      </c>
      <c r="HO31" s="306">
        <f>IF($ND$30&lt;=HO$2,1,0)*('PC-PC_Lanchonete'!$C15+'PC-PC_Lanchonete'!$C19)*$NB$30</f>
        <v>11000</v>
      </c>
      <c r="HP31" s="306">
        <f>IF($ND$30&lt;=HP$2,1,0)*('PC-PC_Lanchonete'!$C15+'PC-PC_Lanchonete'!$C19)*$NB$30</f>
        <v>11000</v>
      </c>
      <c r="HQ31" s="306">
        <f>IF($ND$30&lt;=HQ$2,1,0)*('PC-PC_Lanchonete'!$C15+'PC-PC_Lanchonete'!$C19)*$NB$30</f>
        <v>11000</v>
      </c>
      <c r="HR31" s="306">
        <f>IF($ND$30&lt;=HR$2,1,0)*('PC-PC_Lanchonete'!$C15+'PC-PC_Lanchonete'!$C19)*$NB$30</f>
        <v>11000</v>
      </c>
      <c r="HS31" s="306">
        <f>IF($ND$30&lt;=HS$2,1,0)*('PC-PC_Lanchonete'!$C15+'PC-PC_Lanchonete'!$C19)*$NB$30</f>
        <v>11000</v>
      </c>
      <c r="HT31" s="306">
        <f>IF($ND$30&lt;=HT$2,1,0)*('PC-PC_Lanchonete'!$C15+'PC-PC_Lanchonete'!$C19)*$NB$30</f>
        <v>11000</v>
      </c>
      <c r="HU31" s="306">
        <f>IF($ND$30&lt;=HU$2,1,0)*('PC-PC_Lanchonete'!$C15+'PC-PC_Lanchonete'!$C19)*$NB$30</f>
        <v>11000</v>
      </c>
      <c r="HV31" s="306">
        <f>IF($ND$30&lt;=HV$2,1,0)*('PC-PC_Lanchonete'!$C15+'PC-PC_Lanchonete'!$C19)*$NB$30</f>
        <v>11000</v>
      </c>
      <c r="HW31" s="306">
        <f>IF($ND$30&lt;=HW$2,1,0)*('PC-PC_Lanchonete'!$C15+'PC-PC_Lanchonete'!$C19)*$NB$30</f>
        <v>11000</v>
      </c>
      <c r="HX31" s="306">
        <f>IF($ND$30&lt;=HX$2,1,0)*('PC-PC_Lanchonete'!$C15+'PC-PC_Lanchonete'!$C19)*$NB$30</f>
        <v>11000</v>
      </c>
      <c r="HY31" s="306">
        <f>IF($ND$30&lt;=HY$2,1,0)*('PC-PC_Lanchonete'!$C15+'PC-PC_Lanchonete'!$C19)*$NB$30</f>
        <v>11000</v>
      </c>
      <c r="HZ31" s="306">
        <f>IF($ND$30&lt;=HZ$2,1,0)*('PC-PC_Lanchonete'!$C15+'PC-PC_Lanchonete'!$C19)*$NB$30</f>
        <v>11000</v>
      </c>
      <c r="IA31" s="306">
        <f>IF($ND$30&lt;=IA$2,1,0)*('PC-PC_Lanchonete'!$C15+'PC-PC_Lanchonete'!$C19)*$NB$30</f>
        <v>11000</v>
      </c>
      <c r="IB31" s="306">
        <f>IF($ND$30&lt;=IB$2,1,0)*('PC-PC_Lanchonete'!$C15+'PC-PC_Lanchonete'!$C19)*$NB$30</f>
        <v>11000</v>
      </c>
      <c r="IC31" s="306">
        <f>IF($ND$30&lt;=IC$2,1,0)*('PC-PC_Lanchonete'!$C15+'PC-PC_Lanchonete'!$C19)*$NB$30</f>
        <v>11000</v>
      </c>
      <c r="ID31" s="306">
        <f>IF($ND$30&lt;=ID$2,1,0)*('PC-PC_Lanchonete'!$C15+'PC-PC_Lanchonete'!$C19)*$NB$30</f>
        <v>11000</v>
      </c>
      <c r="IE31" s="306">
        <f>IF($ND$30&lt;=IE$2,1,0)*('PC-PC_Lanchonete'!$C15+'PC-PC_Lanchonete'!$C19)*$NB$30</f>
        <v>11000</v>
      </c>
      <c r="IF31" s="306">
        <f>IF($ND$30&lt;=IF$2,1,0)*('PC-PC_Lanchonete'!$C15+'PC-PC_Lanchonete'!$C19)*$NB$30</f>
        <v>11000</v>
      </c>
      <c r="IG31" s="306">
        <f>IF($ND$30&lt;=IG$2,1,0)*('PC-PC_Lanchonete'!$C15+'PC-PC_Lanchonete'!$C19)*$NB$30</f>
        <v>11000</v>
      </c>
      <c r="IH31" s="306">
        <f>IF($ND$30&lt;=IH$2,1,0)*('PC-PC_Lanchonete'!$C15+'PC-PC_Lanchonete'!$C19)*$NB$30</f>
        <v>11000</v>
      </c>
      <c r="II31" s="306">
        <f>IF($ND$30&lt;=II$2,1,0)*('PC-PC_Lanchonete'!$C15+'PC-PC_Lanchonete'!$C19)*$NB$30</f>
        <v>11000</v>
      </c>
      <c r="IJ31" s="306">
        <f>IF($ND$30&lt;=IJ$2,1,0)*('PC-PC_Lanchonete'!$C15+'PC-PC_Lanchonete'!$C19)*$NB$30</f>
        <v>11000</v>
      </c>
      <c r="IK31" s="306">
        <f>IF($ND$30&lt;=IK$2,1,0)*('PC-PC_Lanchonete'!$C15+'PC-PC_Lanchonete'!$C19)*$NB$30</f>
        <v>11000</v>
      </c>
      <c r="IL31" s="306">
        <f>IF($ND$30&lt;=IL$2,1,0)*('PC-PC_Lanchonete'!$C15+'PC-PC_Lanchonete'!$C19)*$NB$30</f>
        <v>11000</v>
      </c>
      <c r="IM31" s="306">
        <f>IF($ND$30&lt;=IM$2,1,0)*('PC-PC_Lanchonete'!$C15+'PC-PC_Lanchonete'!$C19)*$NB$30</f>
        <v>11000</v>
      </c>
      <c r="IN31" s="306">
        <f>IF($ND$30&lt;=IN$2,1,0)*('PC-PC_Lanchonete'!$C15+'PC-PC_Lanchonete'!$C19)*$NB$30</f>
        <v>11000</v>
      </c>
      <c r="IO31" s="306">
        <f>IF($ND$30&lt;=IO$2,1,0)*('PC-PC_Lanchonete'!$C15+'PC-PC_Lanchonete'!$C19)*$NB$30</f>
        <v>11000</v>
      </c>
      <c r="IP31" s="306">
        <f>IF($ND$30&lt;=IP$2,1,0)*('PC-PC_Lanchonete'!$C15+'PC-PC_Lanchonete'!$C19)*$NB$30</f>
        <v>11000</v>
      </c>
      <c r="IQ31" s="306">
        <f>IF($ND$30&lt;=IQ$2,1,0)*('PC-PC_Lanchonete'!$C15+'PC-PC_Lanchonete'!$C19)*$NB$30</f>
        <v>11000</v>
      </c>
      <c r="IR31" s="306">
        <f>IF($ND$30&lt;=IR$2,1,0)*('PC-PC_Lanchonete'!$C15+'PC-PC_Lanchonete'!$C19)*$NB$30</f>
        <v>11000</v>
      </c>
      <c r="IS31" s="306">
        <f>IF($ND$30&lt;=IS$2,1,0)*('PC-PC_Lanchonete'!$C15+'PC-PC_Lanchonete'!$C19)*$NB$30</f>
        <v>11000</v>
      </c>
      <c r="IT31" s="306">
        <f>IF($ND$30&lt;=IT$2,1,0)*('PC-PC_Lanchonete'!$C15+'PC-PC_Lanchonete'!$C19)*$NB$30</f>
        <v>11000</v>
      </c>
      <c r="IU31" s="306">
        <f>IF($ND$30&lt;=IU$2,1,0)*('PC-PC_Lanchonete'!$C15+'PC-PC_Lanchonete'!$C19)*$NB$30</f>
        <v>11000</v>
      </c>
      <c r="IV31" s="306">
        <f>IF($ND$30&lt;=IV$2,1,0)*('PC-PC_Lanchonete'!$C15+'PC-PC_Lanchonete'!$C19)*$NB$30</f>
        <v>11000</v>
      </c>
      <c r="IW31" s="306">
        <f>IF($ND$30&lt;=IW$2,1,0)*('PC-PC_Lanchonete'!$C15+'PC-PC_Lanchonete'!$C19)*$NB$30</f>
        <v>11000</v>
      </c>
      <c r="IX31" s="306">
        <f>IF($ND$30&lt;=IX$2,1,0)*('PC-PC_Lanchonete'!$C15+'PC-PC_Lanchonete'!$C19)*$NB$30</f>
        <v>11000</v>
      </c>
      <c r="IY31" s="306">
        <f>IF($ND$30&lt;=IY$2,1,0)*('PC-PC_Lanchonete'!$C15+'PC-PC_Lanchonete'!$C19)*$NB$30</f>
        <v>11000</v>
      </c>
      <c r="IZ31" s="306">
        <f>IF($ND$30&lt;=IZ$2,1,0)*('PC-PC_Lanchonete'!$C15+'PC-PC_Lanchonete'!$C19)*$NB$30</f>
        <v>11000</v>
      </c>
      <c r="JA31" s="306">
        <f>IF($ND$30&lt;=JA$2,1,0)*('PC-PC_Lanchonete'!$C15+'PC-PC_Lanchonete'!$C19)*$NB$30</f>
        <v>11000</v>
      </c>
      <c r="JB31" s="306">
        <f>IF($ND$30&lt;=JB$2,1,0)*('PC-PC_Lanchonete'!$C15+'PC-PC_Lanchonete'!$C19)*$NB$30</f>
        <v>11000</v>
      </c>
      <c r="JC31" s="306">
        <f>IF($ND$30&lt;=JC$2,1,0)*('PC-PC_Lanchonete'!$C15+'PC-PC_Lanchonete'!$C19)*$NB$30</f>
        <v>11000</v>
      </c>
      <c r="JD31" s="306">
        <f>IF($ND$30&lt;=JD$2,1,0)*('PC-PC_Lanchonete'!$C15+'PC-PC_Lanchonete'!$C19)*$NB$30</f>
        <v>11000</v>
      </c>
      <c r="JE31" s="306">
        <f>IF($ND$30&lt;=JE$2,1,0)*('PC-PC_Lanchonete'!$C15+'PC-PC_Lanchonete'!$C19)*$NB$30</f>
        <v>11000</v>
      </c>
      <c r="JF31" s="306">
        <f>IF($ND$30&lt;=JF$2,1,0)*('PC-PC_Lanchonete'!$C15+'PC-PC_Lanchonete'!$C19)*$NB$30</f>
        <v>11000</v>
      </c>
      <c r="JG31" s="306">
        <f>IF($ND$30&lt;=JG$2,1,0)*('PC-PC_Lanchonete'!$C15+'PC-PC_Lanchonete'!$C19)*$NB$30</f>
        <v>11000</v>
      </c>
      <c r="JH31" s="306">
        <f>IF($ND$30&lt;=JH$2,1,0)*('PC-PC_Lanchonete'!$C15+'PC-PC_Lanchonete'!$C19)*$NB$30</f>
        <v>11000</v>
      </c>
      <c r="JI31" s="306">
        <f>IF($ND$30&lt;=JI$2,1,0)*('PC-PC_Lanchonete'!$C15+'PC-PC_Lanchonete'!$C19)*$NB$30</f>
        <v>11000</v>
      </c>
      <c r="JJ31" s="306">
        <f>IF($ND$30&lt;=JJ$2,1,0)*('PC-PC_Lanchonete'!$C15+'PC-PC_Lanchonete'!$C19)*$NB$30</f>
        <v>11000</v>
      </c>
      <c r="JK31" s="306">
        <f>IF($ND$30&lt;=JK$2,1,0)*('PC-PC_Lanchonete'!$C15+'PC-PC_Lanchonete'!$C19)*$NB$30</f>
        <v>11000</v>
      </c>
      <c r="JL31" s="306">
        <f>IF($ND$30&lt;=JL$2,1,0)*('PC-PC_Lanchonete'!$C15+'PC-PC_Lanchonete'!$C19)*$NB$30</f>
        <v>11000</v>
      </c>
      <c r="JM31" s="306">
        <f>IF($ND$30&lt;=JM$2,1,0)*('PC-PC_Lanchonete'!$C15+'PC-PC_Lanchonete'!$C19)*$NB$30</f>
        <v>11000</v>
      </c>
      <c r="JN31" s="306">
        <f>IF($ND$30&lt;=JN$2,1,0)*('PC-PC_Lanchonete'!$C15+'PC-PC_Lanchonete'!$C19)*$NB$30</f>
        <v>11000</v>
      </c>
      <c r="JO31" s="306">
        <f>IF($ND$30&lt;=JO$2,1,0)*('PC-PC_Lanchonete'!$C15+'PC-PC_Lanchonete'!$C19)*$NB$30</f>
        <v>11000</v>
      </c>
      <c r="JP31" s="306">
        <f>IF($ND$30&lt;=JP$2,1,0)*('PC-PC_Lanchonete'!$C15+'PC-PC_Lanchonete'!$C19)*$NB$30</f>
        <v>11000</v>
      </c>
      <c r="JQ31" s="306">
        <f>IF($ND$30&lt;=JQ$2,1,0)*('PC-PC_Lanchonete'!$C15+'PC-PC_Lanchonete'!$C19)*$NB$30</f>
        <v>11000</v>
      </c>
      <c r="JR31" s="306">
        <f>IF($ND$30&lt;=JR$2,1,0)*('PC-PC_Lanchonete'!$C15+'PC-PC_Lanchonete'!$C19)*$NB$30</f>
        <v>11000</v>
      </c>
      <c r="JS31" s="306">
        <f>IF($ND$30&lt;=JS$2,1,0)*('PC-PC_Lanchonete'!$C15+'PC-PC_Lanchonete'!$C19)*$NB$30</f>
        <v>11000</v>
      </c>
      <c r="JT31" s="306">
        <f>IF($ND$30&lt;=JT$2,1,0)*('PC-PC_Lanchonete'!$C15+'PC-PC_Lanchonete'!$C19)*$NB$30</f>
        <v>11000</v>
      </c>
      <c r="JU31" s="306">
        <f>IF($ND$30&lt;=JU$2,1,0)*('PC-PC_Lanchonete'!$C15+'PC-PC_Lanchonete'!$C19)*$NB$30</f>
        <v>11000</v>
      </c>
      <c r="JV31" s="306">
        <f>IF($ND$30&lt;=JV$2,1,0)*('PC-PC_Lanchonete'!$C15+'PC-PC_Lanchonete'!$C19)*$NB$30</f>
        <v>11000</v>
      </c>
      <c r="JW31" s="306">
        <f>IF($ND$30&lt;=JW$2,1,0)*('PC-PC_Lanchonete'!$C15+'PC-PC_Lanchonete'!$C19)*$NB$30</f>
        <v>11000</v>
      </c>
      <c r="JX31" s="306">
        <f>IF($ND$30&lt;=JX$2,1,0)*('PC-PC_Lanchonete'!$C15+'PC-PC_Lanchonete'!$C19)*$NB$30</f>
        <v>11000</v>
      </c>
      <c r="JY31" s="306">
        <f>IF($ND$30&lt;=JY$2,1,0)*('PC-PC_Lanchonete'!$C15+'PC-PC_Lanchonete'!$C19)*$NB$30</f>
        <v>11000</v>
      </c>
      <c r="JZ31" s="306">
        <f>IF($ND$30&lt;=JZ$2,1,0)*('PC-PC_Lanchonete'!$C15+'PC-PC_Lanchonete'!$C19)*$NB$30</f>
        <v>11000</v>
      </c>
      <c r="KA31" s="306">
        <f>IF($ND$30&lt;=KA$2,1,0)*('PC-PC_Lanchonete'!$C15+'PC-PC_Lanchonete'!$C19)*$NB$30</f>
        <v>11000</v>
      </c>
      <c r="KB31" s="306">
        <f>IF($ND$30&lt;=KB$2,1,0)*('PC-PC_Lanchonete'!$C15+'PC-PC_Lanchonete'!$C19)*$NB$30</f>
        <v>11000</v>
      </c>
      <c r="KC31" s="306">
        <f>IF($ND$30&lt;=KC$2,1,0)*('PC-PC_Lanchonete'!$C15+'PC-PC_Lanchonete'!$C19)*$NB$30</f>
        <v>11000</v>
      </c>
      <c r="KD31" s="306">
        <f>IF($ND$30&lt;=KD$2,1,0)*('PC-PC_Lanchonete'!$C15+'PC-PC_Lanchonete'!$C19)*$NB$30</f>
        <v>11000</v>
      </c>
      <c r="KE31" s="306">
        <f>IF($ND$30&lt;=KE$2,1,0)*('PC-PC_Lanchonete'!$C15+'PC-PC_Lanchonete'!$C19)*$NB$30</f>
        <v>11000</v>
      </c>
      <c r="KF31" s="306">
        <f>IF($ND$30&lt;=KF$2,1,0)*('PC-PC_Lanchonete'!$C15+'PC-PC_Lanchonete'!$C19)*$NB$30</f>
        <v>11000</v>
      </c>
      <c r="KG31" s="306">
        <f>IF($ND$30&lt;=KG$2,1,0)*('PC-PC_Lanchonete'!$C15+'PC-PC_Lanchonete'!$C19)*$NB$30</f>
        <v>11000</v>
      </c>
      <c r="KH31" s="306">
        <f>IF($ND$30&lt;=KH$2,1,0)*('PC-PC_Lanchonete'!$C15+'PC-PC_Lanchonete'!$C19)*$NB$30</f>
        <v>11000</v>
      </c>
      <c r="KI31" s="306">
        <f>IF($ND$30&lt;=KI$2,1,0)*('PC-PC_Lanchonete'!$C15+'PC-PC_Lanchonete'!$C19)*$NB$30</f>
        <v>11000</v>
      </c>
      <c r="KJ31" s="306">
        <f>IF($ND$30&lt;=KJ$2,1,0)*('PC-PC_Lanchonete'!$C15+'PC-PC_Lanchonete'!$C19)*$NB$30</f>
        <v>11000</v>
      </c>
      <c r="KK31" s="306">
        <f>IF($ND$30&lt;=KK$2,1,0)*('PC-PC_Lanchonete'!$C15+'PC-PC_Lanchonete'!$C19)*$NB$30</f>
        <v>11000</v>
      </c>
      <c r="KL31" s="306">
        <f>IF($ND$30&lt;=KL$2,1,0)*('PC-PC_Lanchonete'!$C15+'PC-PC_Lanchonete'!$C19)*$NB$30</f>
        <v>11000</v>
      </c>
      <c r="KM31" s="306">
        <f>IF($ND$30&lt;=KM$2,1,0)*('PC-PC_Lanchonete'!$C15+'PC-PC_Lanchonete'!$C19)*$NB$30</f>
        <v>11000</v>
      </c>
      <c r="KN31" s="306">
        <f>IF($ND$30&lt;=KN$2,1,0)*('PC-PC_Lanchonete'!$C15+'PC-PC_Lanchonete'!$C19)*$NB$30</f>
        <v>11000</v>
      </c>
      <c r="KO31" s="306">
        <f>IF($ND$30&lt;=KO$2,1,0)*('PC-PC_Lanchonete'!$C15+'PC-PC_Lanchonete'!$C19)*$NB$30</f>
        <v>11000</v>
      </c>
      <c r="KP31" s="306">
        <f>IF($ND$30&lt;=KP$2,1,0)*('PC-PC_Lanchonete'!$C15+'PC-PC_Lanchonete'!$C19)*$NB$30</f>
        <v>11000</v>
      </c>
      <c r="KQ31" s="306">
        <f>IF($ND$30&lt;=KQ$2,1,0)*('PC-PC_Lanchonete'!$C15+'PC-PC_Lanchonete'!$C19)*$NB$30</f>
        <v>11000</v>
      </c>
      <c r="KR31" s="306">
        <f>IF($ND$30&lt;=KR$2,1,0)*('PC-PC_Lanchonete'!$C15+'PC-PC_Lanchonete'!$C19)*$NB$30</f>
        <v>11000</v>
      </c>
      <c r="KS31" s="306">
        <f>IF($ND$30&lt;=KS$2,1,0)*('PC-PC_Lanchonete'!$C15+'PC-PC_Lanchonete'!$C19)*$NB$30</f>
        <v>11000</v>
      </c>
      <c r="KT31" s="306">
        <f>IF($ND$30&lt;=KT$2,1,0)*('PC-PC_Lanchonete'!$C15+'PC-PC_Lanchonete'!$C19)*$NB$30</f>
        <v>11000</v>
      </c>
      <c r="KU31" s="306">
        <f>IF($ND$30&lt;=KU$2,1,0)*('PC-PC_Lanchonete'!$C15+'PC-PC_Lanchonete'!$C19)*$NB$30</f>
        <v>11000</v>
      </c>
      <c r="KV31" s="306">
        <f>IF($ND$30&lt;=KV$2,1,0)*('PC-PC_Lanchonete'!$C15+'PC-PC_Lanchonete'!$C19)*$NB$30</f>
        <v>11000</v>
      </c>
      <c r="KW31" s="306">
        <f>IF($ND$30&lt;=KW$2,1,0)*('PC-PC_Lanchonete'!$C15+'PC-PC_Lanchonete'!$C19)*$NB$30</f>
        <v>11000</v>
      </c>
      <c r="KX31" s="306">
        <f>IF($ND$30&lt;=KX$2,1,0)*('PC-PC_Lanchonete'!$C15+'PC-PC_Lanchonete'!$C19)*$NB$30</f>
        <v>11000</v>
      </c>
      <c r="KY31" s="306">
        <f>IF($ND$30&lt;=KY$2,1,0)*('PC-PC_Lanchonete'!$C15+'PC-PC_Lanchonete'!$C19)*$NB$30</f>
        <v>11000</v>
      </c>
      <c r="KZ31" s="306">
        <f>IF($ND$30&lt;=KZ$2,1,0)*('PC-PC_Lanchonete'!$C15+'PC-PC_Lanchonete'!$C19)*$NB$30</f>
        <v>11000</v>
      </c>
      <c r="LA31" s="306">
        <f>IF($ND$30&lt;=LA$2,1,0)*('PC-PC_Lanchonete'!$C15+'PC-PC_Lanchonete'!$C19)*$NB$30</f>
        <v>11000</v>
      </c>
      <c r="LB31" s="306">
        <f>IF($ND$30&lt;=LB$2,1,0)*('PC-PC_Lanchonete'!$C15+'PC-PC_Lanchonete'!$C19)*$NB$30</f>
        <v>11000</v>
      </c>
      <c r="LC31" s="306">
        <f>IF($ND$30&lt;=LC$2,1,0)*('PC-PC_Lanchonete'!$C15+'PC-PC_Lanchonete'!$C19)*$NB$30</f>
        <v>11000</v>
      </c>
      <c r="LD31" s="306">
        <f>IF($ND$30&lt;=LD$2,1,0)*('PC-PC_Lanchonete'!$C15+'PC-PC_Lanchonete'!$C19)*$NB$30</f>
        <v>11000</v>
      </c>
      <c r="LE31" s="306">
        <f>IF($ND$30&lt;=LE$2,1,0)*('PC-PC_Lanchonete'!$C15+'PC-PC_Lanchonete'!$C19)*$NB$30</f>
        <v>11000</v>
      </c>
      <c r="LF31" s="306">
        <f>IF($ND$30&lt;=LF$2,1,0)*('PC-PC_Lanchonete'!$C15+'PC-PC_Lanchonete'!$C19)*$NB$30</f>
        <v>11000</v>
      </c>
      <c r="LG31" s="306">
        <f>IF($ND$30&lt;=LG$2,1,0)*('PC-PC_Lanchonete'!$C15+'PC-PC_Lanchonete'!$C19)*$NB$30</f>
        <v>11000</v>
      </c>
      <c r="LH31" s="306">
        <f>IF($ND$30&lt;=LH$2,1,0)*('PC-PC_Lanchonete'!$C15+'PC-PC_Lanchonete'!$C19)*$NB$30</f>
        <v>11000</v>
      </c>
      <c r="LI31" s="306">
        <f>IF($ND$30&lt;=LI$2,1,0)*('PC-PC_Lanchonete'!$C15+'PC-PC_Lanchonete'!$C19)*$NB$30</f>
        <v>11000</v>
      </c>
      <c r="LJ31" s="306">
        <f>IF($ND$30&lt;=LJ$2,1,0)*('PC-PC_Lanchonete'!$C15+'PC-PC_Lanchonete'!$C19)*$NB$30</f>
        <v>11000</v>
      </c>
      <c r="LK31" s="306">
        <f>IF($ND$30&lt;=LK$2,1,0)*('PC-PC_Lanchonete'!$C15+'PC-PC_Lanchonete'!$C19)*$NB$30</f>
        <v>11000</v>
      </c>
      <c r="LL31" s="306">
        <f>IF($ND$30&lt;=LL$2,1,0)*('PC-PC_Lanchonete'!$C15+'PC-PC_Lanchonete'!$C19)*$NB$30</f>
        <v>11000</v>
      </c>
      <c r="LM31" s="306">
        <f>IF($ND$30&lt;=LM$2,1,0)*('PC-PC_Lanchonete'!$C15+'PC-PC_Lanchonete'!$C19)*$NB$30</f>
        <v>11000</v>
      </c>
      <c r="LN31" s="306">
        <f>IF($ND$30&lt;=LN$2,1,0)*('PC-PC_Lanchonete'!$C15+'PC-PC_Lanchonete'!$C19)*$NB$30</f>
        <v>11000</v>
      </c>
      <c r="LO31" s="306">
        <f>IF($ND$30&lt;=LO$2,1,0)*('PC-PC_Lanchonete'!$C15+'PC-PC_Lanchonete'!$C19)*$NB$30</f>
        <v>11000</v>
      </c>
      <c r="LP31" s="306">
        <f>IF($ND$30&lt;=LP$2,1,0)*('PC-PC_Lanchonete'!$C15+'PC-PC_Lanchonete'!$C19)*$NB$30</f>
        <v>11000</v>
      </c>
      <c r="LQ31" s="306">
        <f>IF($ND$30&lt;=LQ$2,1,0)*('PC-PC_Lanchonete'!$C15+'PC-PC_Lanchonete'!$C19)*$NB$30</f>
        <v>11000</v>
      </c>
      <c r="LR31" s="306">
        <f>IF($ND$30&lt;=LR$2,1,0)*('PC-PC_Lanchonete'!$C15+'PC-PC_Lanchonete'!$C19)*$NB$30</f>
        <v>11000</v>
      </c>
      <c r="LS31" s="306">
        <f>IF($ND$30&lt;=LS$2,1,0)*('PC-PC_Lanchonete'!$C15+'PC-PC_Lanchonete'!$C19)*$NB$30</f>
        <v>11000</v>
      </c>
      <c r="LT31" s="306">
        <f>IF($ND$30&lt;=LT$2,1,0)*('PC-PC_Lanchonete'!$C15+'PC-PC_Lanchonete'!$C19)*$NB$30</f>
        <v>11000</v>
      </c>
      <c r="LU31" s="306">
        <f>IF($ND$30&lt;=LU$2,1,0)*('PC-PC_Lanchonete'!$C15+'PC-PC_Lanchonete'!$C19)*$NB$30</f>
        <v>11000</v>
      </c>
      <c r="LV31" s="306">
        <f>IF($ND$30&lt;=LV$2,1,0)*('PC-PC_Lanchonete'!$C15+'PC-PC_Lanchonete'!$C19)*$NB$30</f>
        <v>11000</v>
      </c>
      <c r="LW31" s="306">
        <f>IF($ND$30&lt;=LW$2,1,0)*('PC-PC_Lanchonete'!$C15+'PC-PC_Lanchonete'!$C19)*$NB$30</f>
        <v>11000</v>
      </c>
      <c r="LX31" s="306">
        <f>IF($ND$30&lt;=LX$2,1,0)*('PC-PC_Lanchonete'!$C15+'PC-PC_Lanchonete'!$C19)*$NB$30</f>
        <v>11000</v>
      </c>
      <c r="LY31" s="306">
        <f>IF($ND$30&lt;=LY$2,1,0)*('PC-PC_Lanchonete'!$C15+'PC-PC_Lanchonete'!$C19)*$NB$30</f>
        <v>11000</v>
      </c>
      <c r="LZ31" s="306">
        <f>IF($ND$30&lt;=LZ$2,1,0)*('PC-PC_Lanchonete'!$C15+'PC-PC_Lanchonete'!$C19)*$NB$30</f>
        <v>11000</v>
      </c>
      <c r="MA31" s="306">
        <f>IF($ND$30&lt;=MA$2,1,0)*('PC-PC_Lanchonete'!$C15+'PC-PC_Lanchonete'!$C19)*$NB$30</f>
        <v>11000</v>
      </c>
      <c r="MB31" s="306">
        <f>IF($ND$30&lt;=MB$2,1,0)*('PC-PC_Lanchonete'!$C15+'PC-PC_Lanchonete'!$C19)*$NB$30</f>
        <v>11000</v>
      </c>
      <c r="MC31" s="306">
        <f>IF($ND$30&lt;=MC$2,1,0)*('PC-PC_Lanchonete'!$C15+'PC-PC_Lanchonete'!$C19)*$NB$30</f>
        <v>11000</v>
      </c>
      <c r="MD31" s="306">
        <f>IF($ND$30&lt;=MD$2,1,0)*('PC-PC_Lanchonete'!$C15+'PC-PC_Lanchonete'!$C19)*$NB$30</f>
        <v>11000</v>
      </c>
      <c r="ME31" s="306">
        <f>IF($ND$30&lt;=ME$2,1,0)*('PC-PC_Lanchonete'!$C15+'PC-PC_Lanchonete'!$C19)*$NB$30</f>
        <v>11000</v>
      </c>
      <c r="MF31" s="306">
        <f>IF($ND$30&lt;=MF$2,1,0)*('PC-PC_Lanchonete'!$C15+'PC-PC_Lanchonete'!$C19)*$NB$30</f>
        <v>11000</v>
      </c>
      <c r="MG31" s="306">
        <f>IF($ND$30&lt;=MG$2,1,0)*('PC-PC_Lanchonete'!$C15+'PC-PC_Lanchonete'!$C19)*$NB$30</f>
        <v>11000</v>
      </c>
      <c r="MH31" s="306">
        <f>IF($ND$30&lt;=MH$2,1,0)*('PC-PC_Lanchonete'!$C15+'PC-PC_Lanchonete'!$C19)*$NB$30</f>
        <v>11000</v>
      </c>
      <c r="MI31" s="306">
        <f>IF($ND$30&lt;=MI$2,1,0)*('PC-PC_Lanchonete'!$C15+'PC-PC_Lanchonete'!$C19)*$NB$30</f>
        <v>11000</v>
      </c>
      <c r="MJ31" s="306">
        <f>IF($ND$30&lt;=MJ$2,1,0)*('PC-PC_Lanchonete'!$C15+'PC-PC_Lanchonete'!$C19)*$NB$30</f>
        <v>11000</v>
      </c>
      <c r="MK31" s="306">
        <f>IF($ND$30&lt;=MK$2,1,0)*('PC-PC_Lanchonete'!$C15+'PC-PC_Lanchonete'!$C19)*$NB$30</f>
        <v>11000</v>
      </c>
      <c r="ML31" s="306">
        <f>IF($ND$30&lt;=ML$2,1,0)*('PC-PC_Lanchonete'!$C15+'PC-PC_Lanchonete'!$C19)*$NB$30</f>
        <v>11000</v>
      </c>
      <c r="MM31" s="306">
        <f>IF($ND$30&lt;=MM$2,1,0)*('PC-PC_Lanchonete'!$C15+'PC-PC_Lanchonete'!$C19)*$NB$30</f>
        <v>11000</v>
      </c>
      <c r="MN31" s="306">
        <f>IF($ND$30&lt;=MN$2,1,0)*('PC-PC_Lanchonete'!$C15+'PC-PC_Lanchonete'!$C19)*$NB$30</f>
        <v>11000</v>
      </c>
      <c r="MO31" s="306">
        <f>IF($ND$30&lt;=MO$2,1,0)*('PC-PC_Lanchonete'!$C15+'PC-PC_Lanchonete'!$C19)*$NB$30</f>
        <v>11000</v>
      </c>
      <c r="MP31" s="306">
        <f>IF($ND$30&lt;=MP$2,1,0)*('PC-PC_Lanchonete'!$C15+'PC-PC_Lanchonete'!$C19)*$NB$30</f>
        <v>11000</v>
      </c>
      <c r="MQ31" s="306">
        <f>IF($ND$30&lt;=MQ$2,1,0)*('PC-PC_Lanchonete'!$C15+'PC-PC_Lanchonete'!$C19)*$NB$30</f>
        <v>11000</v>
      </c>
      <c r="MR31" s="306">
        <f>IF($ND$30&lt;=MR$2,1,0)*('PC-PC_Lanchonete'!$C15+'PC-PC_Lanchonete'!$C19)*$NB$30</f>
        <v>11000</v>
      </c>
      <c r="MS31" s="306">
        <f>IF($ND$30&lt;=MS$2,1,0)*('PC-PC_Lanchonete'!$C15+'PC-PC_Lanchonete'!$C19)*$NB$30</f>
        <v>11000</v>
      </c>
      <c r="MT31" s="306">
        <f>IF($ND$30&lt;=MT$2,1,0)*('PC-PC_Lanchonete'!$C15+'PC-PC_Lanchonete'!$C19)*$NB$30</f>
        <v>11000</v>
      </c>
      <c r="MU31" s="306">
        <f>IF($ND$30&lt;=MU$2,1,0)*('PC-PC_Lanchonete'!$C15+'PC-PC_Lanchonete'!$C19)*$NB$30</f>
        <v>11000</v>
      </c>
      <c r="MV31" s="306">
        <f>IF($ND$30&lt;=MV$2,1,0)*('PC-PC_Lanchonete'!$C15+'PC-PC_Lanchonete'!$C19)*$NB$30</f>
        <v>11000</v>
      </c>
      <c r="MW31" s="306">
        <f>IF($ND$30&lt;=MW$2,1,0)*('PC-PC_Lanchonete'!$C15+'PC-PC_Lanchonete'!$C19)*$NB$30</f>
        <v>11000</v>
      </c>
      <c r="MX31" s="306">
        <f>IF($ND$30&lt;=MX$2,1,0)*('PC-PC_Lanchonete'!$C15+'PC-PC_Lanchonete'!$C19)*$NB$30</f>
        <v>11000</v>
      </c>
      <c r="MY31" s="306">
        <f>IF($ND$30&lt;=MY$2,1,0)*('PC-PC_Lanchonete'!$C15+'PC-PC_Lanchonete'!$C19)*$NB$30</f>
        <v>11000</v>
      </c>
      <c r="MZ31" s="306">
        <f>IF($ND$30&lt;=MZ$2,1,0)*('PC-PC_Lanchonete'!$C15+'PC-PC_Lanchonete'!$C19)*$NB$30</f>
        <v>11000</v>
      </c>
      <c r="NA31" s="307">
        <f>IF($ND$30&lt;=NA$2,1,0)*('PC-PC_Lanchonete'!$C15+'PC-PC_Lanchonete'!$C19)*$NB$30</f>
        <v>11000</v>
      </c>
      <c r="NB31" s="652"/>
      <c r="NC31" s="652"/>
      <c r="ND31" s="652"/>
    </row>
    <row r="32" spans="1:368" s="314" customFormat="1" x14ac:dyDescent="0.2">
      <c r="A32" s="182"/>
      <c r="B32" s="308"/>
      <c r="C32" s="309"/>
      <c r="D32" s="309"/>
      <c r="E32" s="309" t="s">
        <v>630</v>
      </c>
      <c r="F32" s="310">
        <f>IF($ND30&lt;=F$2,1,0)*'PC-PC_Lanchonete'!F26*$NB30</f>
        <v>293371.32665456476</v>
      </c>
      <c r="G32" s="310">
        <f>IF($ND30&lt;=G$2,1,0)*'PC-PC_Lanchonete'!G26*$NB30</f>
        <v>209189.67051164829</v>
      </c>
      <c r="H32" s="310">
        <f>IF($ND30&lt;=H$2,1,0)*'PC-PC_Lanchonete'!H26*$NB30</f>
        <v>212041.34839758425</v>
      </c>
      <c r="I32" s="310">
        <f>IF($ND30&lt;=I$2,1,0)*'PC-PC_Lanchonete'!I26*$NB30</f>
        <v>198242.86641623511</v>
      </c>
      <c r="J32" s="310">
        <f>IF($ND30&lt;=J$2,1,0)*'PC-PC_Lanchonete'!J26*$NB30</f>
        <v>163689.29032645773</v>
      </c>
      <c r="K32" s="310">
        <f>IF($ND30&lt;=K$2,1,0)*'PC-PC_Lanchonete'!K26*$NB30</f>
        <v>173149.305778562</v>
      </c>
      <c r="L32" s="310">
        <f>IF($ND30&lt;=L$2,1,0)*'PC-PC_Lanchonete'!L26*$NB30</f>
        <v>272214.76060864131</v>
      </c>
      <c r="M32" s="310">
        <f>IF($ND30&lt;=M$2,1,0)*'PC-PC_Lanchonete'!M26*$NB30</f>
        <v>198254.74734702002</v>
      </c>
      <c r="N32" s="310">
        <f>IF($ND30&lt;=N$2,1,0)*'PC-PC_Lanchonete'!N26*$NB30</f>
        <v>213469.98435072249</v>
      </c>
      <c r="O32" s="310">
        <f>IF($ND30&lt;=O$2,1,0)*'PC-PC_Lanchonete'!O26*$NB30</f>
        <v>238406.66941474765</v>
      </c>
      <c r="P32" s="310">
        <f>IF($ND30&lt;=P$2,1,0)*'PC-PC_Lanchonete'!P26*$NB30</f>
        <v>247113.38730666379</v>
      </c>
      <c r="Q32" s="310">
        <f>IF($ND30&lt;=Q$2,1,0)*'PC-PC_Lanchonete'!Q26*$NB30</f>
        <v>250925.72571459305</v>
      </c>
      <c r="R32" s="310">
        <f>IF($ND30&lt;=R$2,1,0)*'PC-PC_Lanchonete'!R26*$NB30</f>
        <v>309481.32450257265</v>
      </c>
      <c r="S32" s="310">
        <f>IF($ND30&lt;=S$2,1,0)*'PC-PC_Lanchonete'!S26*$NB30</f>
        <v>237942.11697565002</v>
      </c>
      <c r="T32" s="310">
        <f>IF($ND30&lt;=T$2,1,0)*'PC-PC_Lanchonete'!T26*$NB30</f>
        <v>208151.07750361162</v>
      </c>
      <c r="U32" s="310">
        <f>IF($ND30&lt;=U$2,1,0)*'PC-PC_Lanchonete'!U26*$NB30</f>
        <v>205169.88006777124</v>
      </c>
      <c r="V32" s="310">
        <f>IF($ND30&lt;=V$2,1,0)*'PC-PC_Lanchonete'!V26*$NB30</f>
        <v>172967.74927880478</v>
      </c>
      <c r="W32" s="310">
        <f>IF($ND30&lt;=W$2,1,0)*'PC-PC_Lanchonete'!W26*$NB30</f>
        <v>179257.57905637202</v>
      </c>
      <c r="X32" s="310">
        <f>IF($ND30&lt;=X$2,1,0)*'PC-PC_Lanchonete'!X26*$NB30</f>
        <v>279520.10826558043</v>
      </c>
      <c r="Y32" s="310">
        <f>IF($ND30&lt;=Y$2,1,0)*'PC-PC_Lanchonete'!Y26*$NB30</f>
        <v>205623.51045717555</v>
      </c>
      <c r="Z32" s="310">
        <f>IF($ND30&lt;=Z$2,1,0)*'PC-PC_Lanchonete'!Z26*$NB30</f>
        <v>220355.72876164969</v>
      </c>
      <c r="AA32" s="310">
        <f>IF($ND30&lt;=AA$2,1,0)*'PC-PC_Lanchonete'!AA26*$NB30</f>
        <v>245327.94250461212</v>
      </c>
      <c r="AB32" s="310">
        <f>IF($ND30&lt;=AB$2,1,0)*'PC-PC_Lanchonete'!AB26*$NB30</f>
        <v>254436.36015037878</v>
      </c>
      <c r="AC32" s="310">
        <f>IF($ND30&lt;=AC$2,1,0)*'PC-PC_Lanchonete'!AC26*$NB30</f>
        <v>248480.40365623267</v>
      </c>
      <c r="AD32" s="310">
        <f>IF($ND30&lt;=AD$2,1,0)*'PC-PC_Lanchonete'!AD26*$NB30</f>
        <v>313053.2041842413</v>
      </c>
      <c r="AE32" s="310">
        <f>IF($ND30&lt;=AE$2,1,0)*'PC-PC_Lanchonete'!AE26*$NB30</f>
        <v>242461.67534138352</v>
      </c>
      <c r="AF32" s="310">
        <f>IF($ND30&lt;=AF$2,1,0)*'PC-PC_Lanchonete'!AF26*$NB30</f>
        <v>221041.79135297207</v>
      </c>
      <c r="AG32" s="310">
        <f>IF($ND30&lt;=AG$2,1,0)*'PC-PC_Lanchonete'!AG26*$NB30</f>
        <v>205256.31728726305</v>
      </c>
      <c r="AH32" s="310">
        <f>IF($ND30&lt;=AH$2,1,0)*'PC-PC_Lanchonete'!AH26*$NB30</f>
        <v>183780.78248378911</v>
      </c>
      <c r="AI32" s="310">
        <f>IF($ND30&lt;=AI$2,1,0)*'PC-PC_Lanchonete'!AI26*$NB30</f>
        <v>178625.58364858333</v>
      </c>
      <c r="AJ32" s="310">
        <f>IF($ND30&lt;=AJ$2,1,0)*'PC-PC_Lanchonete'!AJ26*$NB30</f>
        <v>283352.83521110262</v>
      </c>
      <c r="AK32" s="310">
        <f>IF($ND30&lt;=AK$2,1,0)*'PC-PC_Lanchonete'!AK26*$NB30</f>
        <v>211299.45232763528</v>
      </c>
      <c r="AL32" s="310">
        <f>IF($ND30&lt;=AL$2,1,0)*'PC-PC_Lanchonete'!AL26*$NB30</f>
        <v>225155.13099142312</v>
      </c>
      <c r="AM32" s="310">
        <f>IF($ND30&lt;=AM$2,1,0)*'PC-PC_Lanchonete'!AM26*$NB30</f>
        <v>250807.0153324042</v>
      </c>
      <c r="AN32" s="310">
        <f>IF($ND30&lt;=AN$2,1,0)*'PC-PC_Lanchonete'!AN26*$NB30</f>
        <v>260843.35033795956</v>
      </c>
      <c r="AO32" s="310">
        <f>IF($ND30&lt;=AO$2,1,0)*'PC-PC_Lanchonete'!AO26*$NB30</f>
        <v>269613.26859161432</v>
      </c>
      <c r="AP32" s="310">
        <f>IF($ND30&lt;=AP$2,1,0)*'PC-PC_Lanchonete'!AP26*$NB30</f>
        <v>325620.67659057101</v>
      </c>
      <c r="AQ32" s="310">
        <f>IF($ND30&lt;=AQ$2,1,0)*'PC-PC_Lanchonete'!AQ26*$NB30</f>
        <v>237730.47311876615</v>
      </c>
      <c r="AR32" s="310">
        <f>IF($ND30&lt;=AR$2,1,0)*'PC-PC_Lanchonete'!AR26*$NB30</f>
        <v>242403.52100929309</v>
      </c>
      <c r="AS32" s="310">
        <f>IF($ND30&lt;=AS$2,1,0)*'PC-PC_Lanchonete'!AS26*$NB30</f>
        <v>226225.54809712508</v>
      </c>
      <c r="AT32" s="310">
        <f>IF($ND30&lt;=AT$2,1,0)*'PC-PC_Lanchonete'!AT26*$NB30</f>
        <v>189606.94851128408</v>
      </c>
      <c r="AU32" s="310">
        <f>IF($ND30&lt;=AU$2,1,0)*'PC-PC_Lanchonete'!AU26*$NB30</f>
        <v>199668.87652932943</v>
      </c>
      <c r="AV32" s="310">
        <f>IF($ND30&lt;=AV$2,1,0)*'PC-PC_Lanchonete'!AV26*$NB30</f>
        <v>298954.21847403259</v>
      </c>
      <c r="AW32" s="310">
        <f>IF($ND30&lt;=AW$2,1,0)*'PC-PC_Lanchonete'!AW26*$NB30</f>
        <v>223425.046795131</v>
      </c>
      <c r="AX32" s="310">
        <f>IF($ND30&lt;=AX$2,1,0)*'PC-PC_Lanchonete'!AX26*$NB30</f>
        <v>237901.06528939831</v>
      </c>
      <c r="AY32" s="310">
        <f>IF($ND30&lt;=AY$2,1,0)*'PC-PC_Lanchonete'!AY26*$NB30</f>
        <v>262404.53600376664</v>
      </c>
      <c r="AZ32" s="310">
        <f>IF($ND30&lt;=AZ$2,1,0)*'PC-PC_Lanchonete'!AZ26*$NB30</f>
        <v>271890.04102742125</v>
      </c>
      <c r="BA32" s="310">
        <f>IF($ND30&lt;=BA$2,1,0)*'PC-PC_Lanchonete'!BA26*$NB30</f>
        <v>280761.20127981808</v>
      </c>
      <c r="BB32" s="310">
        <f>IF($ND30&lt;=BB$2,1,0)*'PC-PC_Lanchonete'!BB26*$NB30</f>
        <v>336006.354636267</v>
      </c>
      <c r="BC32" s="310">
        <f>IF($ND30&lt;=BC$2,1,0)*'PC-PC_Lanchonete'!BC26*$NB30</f>
        <v>263168.55201560823</v>
      </c>
      <c r="BD32" s="310">
        <f>IF($ND30&lt;=BD$2,1,0)*'PC-PC_Lanchonete'!BD26*$NB30</f>
        <v>233485.6608669546</v>
      </c>
      <c r="BE32" s="310">
        <f>IF($ND30&lt;=BE$2,1,0)*'PC-PC_Lanchonete'!BE26*$NB30</f>
        <v>230173.89984728259</v>
      </c>
      <c r="BF32" s="310">
        <f>IF($ND30&lt;=BF$2,1,0)*'PC-PC_Lanchonete'!BF26*$NB30</f>
        <v>196918.7661527115</v>
      </c>
      <c r="BG32" s="310">
        <f>IF($ND30&lt;=BG$2,1,0)*'PC-PC_Lanchonete'!BG26*$NB30</f>
        <v>204166.80547667388</v>
      </c>
      <c r="BH32" s="310">
        <f>IF($ND30&lt;=BH$2,1,0)*'PC-PC_Lanchonete'!BH26*$NB30</f>
        <v>305285.41970170877</v>
      </c>
      <c r="BI32" s="310">
        <f>IF($ND30&lt;=BI$2,1,0)*'PC-PC_Lanchonete'!BI26*$NB30</f>
        <v>230265.08508800119</v>
      </c>
      <c r="BJ32" s="310">
        <f>IF($ND30&lt;=BJ$2,1,0)*'PC-PC_Lanchonete'!BJ26*$NB30</f>
        <v>244566.07576562813</v>
      </c>
      <c r="BK32" s="310">
        <f>IF($ND30&lt;=BK$2,1,0)*'PC-PC_Lanchonete'!BK26*$NB30</f>
        <v>269391.71451803821</v>
      </c>
      <c r="BL32" s="310">
        <f>IF($ND30&lt;=BL$2,1,0)*'PC-PC_Lanchonete'!BL26*$NB30</f>
        <v>279531.18835004279</v>
      </c>
      <c r="BM32" s="310">
        <f>IF($ND30&lt;=BM$2,1,0)*'PC-PC_Lanchonete'!BM26*$NB30</f>
        <v>281351.78747334535</v>
      </c>
      <c r="BN32" s="310">
        <f>IF($ND30&lt;=BN$2,1,0)*'PC-PC_Lanchonete'!BN26*$NB30</f>
        <v>341094.934632966</v>
      </c>
      <c r="BO32" s="310">
        <f>IF($ND30&lt;=BO$2,1,0)*'PC-PC_Lanchonete'!BO26*$NB30</f>
        <v>269058.95322471851</v>
      </c>
      <c r="BP32" s="310">
        <f>IF($ND30&lt;=BP$2,1,0)*'PC-PC_Lanchonete'!BP26*$NB30</f>
        <v>247910.31231459742</v>
      </c>
      <c r="BQ32" s="310">
        <f>IF($ND30&lt;=BQ$2,1,0)*'PC-PC_Lanchonete'!BQ26*$NB30</f>
        <v>231572.03591097525</v>
      </c>
      <c r="BR32" s="310">
        <f>IF($ND30&lt;=BR$2,1,0)*'PC-PC_Lanchonete'!BR26*$NB30</f>
        <v>208931.73560282239</v>
      </c>
      <c r="BS32" s="310">
        <f>IF($ND30&lt;=BS$2,1,0)*'PC-PC_Lanchonete'!BS26*$NB30</f>
        <v>204724.74004501832</v>
      </c>
      <c r="BT32" s="310">
        <f>IF($ND30&lt;=BT$2,1,0)*'PC-PC_Lanchonete'!BT26*$NB30</f>
        <v>310265.46880773816</v>
      </c>
      <c r="BU32" s="310">
        <f>IF($ND30&lt;=BU$2,1,0)*'PC-PC_Lanchonete'!BU26*$NB30</f>
        <v>237016.03405062086</v>
      </c>
      <c r="BV32" s="310">
        <f>IF($ND30&lt;=BV$2,1,0)*'PC-PC_Lanchonete'!BV26*$NB30</f>
        <v>250398.09975205184</v>
      </c>
      <c r="BW32" s="310">
        <f>IF($ND30&lt;=BW$2,1,0)*'PC-PC_Lanchonete'!BW26*$NB30</f>
        <v>275869.92584498128</v>
      </c>
      <c r="BX32" s="310">
        <f>IF($ND30&lt;=BX$2,1,0)*'PC-PC_Lanchonete'!BX26*$NB30</f>
        <v>286937.9307042539</v>
      </c>
      <c r="BY32" s="310">
        <f>IF($ND30&lt;=BY$2,1,0)*'PC-PC_Lanchonete'!BY26*$NB30</f>
        <v>265778.02129938744</v>
      </c>
      <c r="BZ32" s="310">
        <f>IF($ND30&lt;=BZ$2,1,0)*'PC-PC_Lanchonete'!BZ26*$NB30</f>
        <v>339807.15240126452</v>
      </c>
      <c r="CA32" s="310">
        <f>IF($ND30&lt;=CA$2,1,0)*'PC-PC_Lanchonete'!CA26*$NB30</f>
        <v>270535.75366015063</v>
      </c>
      <c r="CB32" s="310">
        <f>IF($ND30&lt;=CB$2,1,0)*'PC-PC_Lanchonete'!CB26*$NB30</f>
        <v>239151.39533326047</v>
      </c>
      <c r="CC32" s="310">
        <f>IF($ND30&lt;=CC$2,1,0)*'PC-PC_Lanchonete'!CC26*$NB30</f>
        <v>239226.0012900375</v>
      </c>
      <c r="CD32" s="310">
        <f>IF($ND30&lt;=CD$2,1,0)*'PC-PC_Lanchonete'!CD26*$NB30</f>
        <v>216967.27121097155</v>
      </c>
      <c r="CE32" s="310">
        <f>IF($ND30&lt;=CE$2,1,0)*'PC-PC_Lanchonete'!CE26*$NB30</f>
        <v>210139.50339432972</v>
      </c>
      <c r="CF32" s="310">
        <f>IF($ND30&lt;=CF$2,1,0)*'PC-PC_Lanchonete'!CF26*$NB30</f>
        <v>317876.68188224302</v>
      </c>
      <c r="CG32" s="310">
        <f>IF($ND30&lt;=CG$2,1,0)*'PC-PC_Lanchonete'!CG26*$NB30</f>
        <v>244744.54053063298</v>
      </c>
      <c r="CH32" s="310">
        <f>IF($ND30&lt;=CH$2,1,0)*'PC-PC_Lanchonete'!CH26*$NB30</f>
        <v>257871.99703154431</v>
      </c>
      <c r="CI32" s="310">
        <f>IF($ND30&lt;=CI$2,1,0)*'PC-PC_Lanchonete'!CI26*$NB30</f>
        <v>283652.87961293245</v>
      </c>
      <c r="CJ32" s="310">
        <f>IF($ND30&lt;=CJ$2,1,0)*'PC-PC_Lanchonete'!CJ26*$NB30</f>
        <v>295312.08351225179</v>
      </c>
      <c r="CK32" s="310">
        <f>IF($ND30&lt;=CK$2,1,0)*'PC-PC_Lanchonete'!CK26*$NB30</f>
        <v>288336.98911632539</v>
      </c>
      <c r="CL32" s="310">
        <f>IF($ND30&lt;=CL$2,1,0)*'PC-PC_Lanchonete'!CL26*$NB30</f>
        <v>353891.42856356408</v>
      </c>
      <c r="CM32" s="310">
        <f>IF($ND30&lt;=CM$2,1,0)*'PC-PC_Lanchonete'!CM26*$NB30</f>
        <v>282870.94615261233</v>
      </c>
      <c r="CN32" s="310">
        <f>IF($ND30&lt;=CN$2,1,0)*'PC-PC_Lanchonete'!CN26*$NB30</f>
        <v>252332.82050252499</v>
      </c>
      <c r="CO32" s="310">
        <f>IF($ND30&lt;=CO$2,1,0)*'PC-PC_Lanchonete'!CO26*$NB30</f>
        <v>251144.89941511705</v>
      </c>
      <c r="CP32" s="310">
        <f>IF($ND30&lt;=CP$2,1,0)*'PC-PC_Lanchonete'!CP26*$NB30</f>
        <v>224513.16789975349</v>
      </c>
      <c r="CQ32" s="310">
        <f>IF($ND30&lt;=CQ$2,1,0)*'PC-PC_Lanchonete'!CQ26*$NB30</f>
        <v>219888.37397614282</v>
      </c>
      <c r="CR32" s="310">
        <f>IF($ND30&lt;=CR$2,1,0)*'PC-PC_Lanchonete'!CR26*$NB30</f>
        <v>327980.03553374653</v>
      </c>
      <c r="CS32" s="310">
        <f>IF($ND30&lt;=CS$2,1,0)*'PC-PC_Lanchonete'!CS26*$NB30</f>
        <v>253960.14761869283</v>
      </c>
      <c r="CT32" s="310">
        <f>IF($ND30&lt;=CT$2,1,0)*'PC-PC_Lanchonete'!CT26*$NB30</f>
        <v>267079.24592748692</v>
      </c>
      <c r="CU32" s="310">
        <f>IF($ND30&lt;=CU$2,1,0)*'PC-PC_Lanchonete'!CU26*$NB30</f>
        <v>292814.77088826953</v>
      </c>
      <c r="CV32" s="310">
        <f>IF($ND30&lt;=CV$2,1,0)*'PC-PC_Lanchonete'!CV26*$NB30</f>
        <v>304787.71895672608</v>
      </c>
      <c r="CW32" s="310">
        <f>IF($ND30&lt;=CW$2,1,0)*'PC-PC_Lanchonete'!CW26*$NB30</f>
        <v>303676.236208455</v>
      </c>
      <c r="CX32" s="310">
        <f>IF($ND30&lt;=CX$2,1,0)*'PC-PC_Lanchonete'!CX26*$NB30</f>
        <v>365607.95393121766</v>
      </c>
      <c r="CY32" s="310">
        <f>IF($ND30&lt;=CY$2,1,0)*'PC-PC_Lanchonete'!CY26*$NB30</f>
        <v>278021.78062125924</v>
      </c>
      <c r="CZ32" s="310">
        <f>IF($ND30&lt;=CZ$2,1,0)*'PC-PC_Lanchonete'!CZ26*$NB30</f>
        <v>281807.62870759494</v>
      </c>
      <c r="DA32" s="310">
        <f>IF($ND30&lt;=DA$2,1,0)*'PC-PC_Lanchonete'!DA26*$NB30</f>
        <v>267036.49239148962</v>
      </c>
      <c r="DB32" s="310">
        <f>IF($ND30&lt;=DB$2,1,0)*'PC-PC_Lanchonete'!DB26*$NB30</f>
        <v>229653.42321349625</v>
      </c>
      <c r="DC32" s="310">
        <f>IF($ND30&lt;=DC$2,1,0)*'PC-PC_Lanchonete'!DC26*$NB30</f>
        <v>241911.04403176368</v>
      </c>
      <c r="DD32" s="310">
        <f>IF($ND30&lt;=DD$2,1,0)*'PC-PC_Lanchonete'!DD26*$NB30</f>
        <v>343406.46199306217</v>
      </c>
      <c r="DE32" s="310">
        <f>IF($ND30&lt;=DE$2,1,0)*'PC-PC_Lanchonete'!DE26*$NB30</f>
        <v>266386.64521200955</v>
      </c>
      <c r="DF32" s="310">
        <f>IF($ND30&lt;=DF$2,1,0)*'PC-PC_Lanchonete'!DF26*$NB30</f>
        <v>280460.47876516153</v>
      </c>
      <c r="DG32" s="310">
        <f>IF($ND30&lt;=DG$2,1,0)*'PC-PC_Lanchonete'!DG26*$NB30</f>
        <v>305028.88206652825</v>
      </c>
      <c r="DH32" s="310">
        <f>IF($ND30&lt;=DH$2,1,0)*'PC-PC_Lanchonete'!DH26*$NB30</f>
        <v>316625.17991821113</v>
      </c>
      <c r="DI32" s="310">
        <f>IF($ND30&lt;=DI$2,1,0)*'PC-PC_Lanchonete'!DI26*$NB30</f>
        <v>323639.92790578405</v>
      </c>
      <c r="DJ32" s="310">
        <f>IF($ND30&lt;=DJ$2,1,0)*'PC-PC_Lanchonete'!DJ26*$NB30</f>
        <v>380051.84334123961</v>
      </c>
      <c r="DK32" s="310">
        <f>IF($ND30&lt;=DK$2,1,0)*'PC-PC_Lanchonete'!DK26*$NB30</f>
        <v>306622.17424018518</v>
      </c>
      <c r="DL32" s="310">
        <f>IF($ND30&lt;=DL$2,1,0)*'PC-PC_Lanchonete'!DL26*$NB30</f>
        <v>276567.60214466107</v>
      </c>
      <c r="DM32" s="310">
        <f>IF($ND30&lt;=DM$2,1,0)*'PC-PC_Lanchonete'!DM26*$NB30</f>
        <v>273919.93483102921</v>
      </c>
      <c r="DN32" s="310">
        <f>IF($ND30&lt;=DN$2,1,0)*'PC-PC_Lanchonete'!DN26*$NB30</f>
        <v>239480.55794912737</v>
      </c>
      <c r="DO32" s="310">
        <f>IF($ND30&lt;=DO$2,1,0)*'PC-PC_Lanchonete'!DO26*$NB30</f>
        <v>248822.24271296815</v>
      </c>
      <c r="DP32" s="310">
        <f>IF($ND30&lt;=DP$2,1,0)*'PC-PC_Lanchonete'!DP26*$NB30</f>
        <v>351955.97059115593</v>
      </c>
      <c r="DQ32" s="310">
        <f>IF($ND30&lt;=DQ$2,1,0)*'PC-PC_Lanchonete'!DQ26*$NB30</f>
        <v>275221.41683003819</v>
      </c>
      <c r="DR32" s="310">
        <f>IF($ND30&lt;=DR$2,1,0)*'PC-PC_Lanchonete'!DR26*$NB30</f>
        <v>288979.37582327158</v>
      </c>
      <c r="DS32" s="310">
        <f>IF($ND30&lt;=DS$2,1,0)*'PC-PC_Lanchonete'!DS26*$NB30</f>
        <v>313753.18532866822</v>
      </c>
      <c r="DT32" s="310">
        <f>IF($ND30&lt;=DT$2,1,0)*'PC-PC_Lanchonete'!DT26*$NB30</f>
        <v>325958.42193107109</v>
      </c>
      <c r="DU32" s="310">
        <f>IF($ND30&lt;=DU$2,1,0)*'PC-PC_Lanchonete'!DU26*$NB30</f>
        <v>333469.25214130495</v>
      </c>
      <c r="DV32" s="310">
        <f>IF($ND30&lt;=DV$2,1,0)*'PC-PC_Lanchonete'!DV26*$NB30</f>
        <v>389685.28163349949</v>
      </c>
      <c r="DW32" s="310">
        <f>IF($ND30&lt;=DW$2,1,0)*'PC-PC_Lanchonete'!DW26*$NB30</f>
        <v>316089.2675975383</v>
      </c>
      <c r="DX32" s="310">
        <f>IF($ND30&lt;=DX$2,1,0)*'PC-PC_Lanchonete'!DX26*$NB30</f>
        <v>294978.1232070878</v>
      </c>
      <c r="DY32" s="310">
        <f>IF($ND30&lt;=DY$2,1,0)*'PC-PC_Lanchonete'!DY26*$NB30</f>
        <v>278522.75904839777</v>
      </c>
      <c r="DZ32" s="310">
        <f>IF($ND30&lt;=DZ$2,1,0)*'PC-PC_Lanchonete'!DZ26*$NB30</f>
        <v>254236.72775689425</v>
      </c>
      <c r="EA32" s="310">
        <f>IF($ND30&lt;=EA$2,1,0)*'PC-PC_Lanchonete'!EA26*$NB30</f>
        <v>251982.83752419005</v>
      </c>
      <c r="EB32" s="310">
        <f>IF($ND30&lt;=EB$2,1,0)*'PC-PC_Lanchonete'!EB26*$NB30</f>
        <v>359317.36969155882</v>
      </c>
      <c r="EC32" s="310">
        <f>IF($ND30&lt;=EC$2,1,0)*'PC-PC_Lanchonete'!EC26*$NB30</f>
        <v>284106.40245659783</v>
      </c>
      <c r="ED32" s="310">
        <f>IF($ND30&lt;=ED$2,1,0)*'PC-PC_Lanchonete'!ED26*$NB30</f>
        <v>296785.07223115303</v>
      </c>
      <c r="EE32" s="310">
        <f>IF($ND30&lt;=EE$2,1,0)*'PC-PC_Lanchonete'!EE26*$NB30</f>
        <v>322072.9893639076</v>
      </c>
      <c r="EF32" s="310">
        <f>IF($ND30&lt;=EF$2,1,0)*'PC-PC_Lanchonete'!EF26*$NB30</f>
        <v>335150.27413571969</v>
      </c>
      <c r="EG32" s="310">
        <f>IF($ND30&lt;=EG$2,1,0)*'PC-PC_Lanchonete'!EG26*$NB30</f>
        <v>312618.25555692532</v>
      </c>
      <c r="EH32" s="310">
        <f>IF($ND30&lt;=EH$2,1,0)*'PC-PC_Lanchonete'!EH26*$NB30</f>
        <v>387296.89601330884</v>
      </c>
      <c r="EI32" s="310">
        <f>IF($ND30&lt;=EI$2,1,0)*'PC-PC_Lanchonete'!EI26*$NB30</f>
        <v>301551.13610283879</v>
      </c>
      <c r="EJ32" s="310">
        <f>IF($ND30&lt;=EJ$2,1,0)*'PC-PC_Lanchonete'!EJ26*$NB30</f>
        <v>303789.34353974508</v>
      </c>
      <c r="EK32" s="310">
        <f>IF($ND30&lt;=EK$2,1,0)*'PC-PC_Lanchonete'!EK26*$NB30</f>
        <v>291348.20412770606</v>
      </c>
      <c r="EL32" s="310">
        <f>IF($ND30&lt;=EL$2,1,0)*'PC-PC_Lanchonete'!EL26*$NB30</f>
        <v>254188.38676823504</v>
      </c>
      <c r="EM32" s="310">
        <f>IF($ND30&lt;=EM$2,1,0)*'PC-PC_Lanchonete'!EM26*$NB30</f>
        <v>268174.97527741408</v>
      </c>
      <c r="EN32" s="310">
        <f>IF($ND30&lt;=EN$2,1,0)*'PC-PC_Lanchonete'!EN26*$NB30</f>
        <v>371576.55772215821</v>
      </c>
      <c r="EO32" s="310">
        <f>IF($ND30&lt;=EO$2,1,0)*'PC-PC_Lanchonete'!EO26*$NB30</f>
        <v>293913.5312219208</v>
      </c>
      <c r="EP32" s="310">
        <f>IF($ND30&lt;=EP$2,1,0)*'PC-PC_Lanchonete'!EP26*$NB30</f>
        <v>307959.57733693422</v>
      </c>
      <c r="EQ32" s="310">
        <f>IF($ND30&lt;=EQ$2,1,0)*'PC-PC_Lanchonete'!EQ26*$NB30</f>
        <v>332785.29408052895</v>
      </c>
      <c r="ER32" s="310">
        <f>IF($ND30&lt;=ER$2,1,0)*'PC-PC_Lanchonete'!ER26*$NB30</f>
        <v>345947.03714814177</v>
      </c>
      <c r="ES32" s="310">
        <f>IF($ND30&lt;=ES$2,1,0)*'PC-PC_Lanchonete'!ES26*$NB30</f>
        <v>347050.34149450017</v>
      </c>
      <c r="ET32" s="310">
        <f>IF($ND30&lt;=ET$2,1,0)*'PC-PC_Lanchonete'!ET26*$NB30</f>
        <v>407285.25673282961</v>
      </c>
      <c r="EU32" s="310">
        <f>IF($ND30&lt;=EU$2,1,0)*'PC-PC_Lanchonete'!EU26*$NB30</f>
        <v>334128.94262925046</v>
      </c>
      <c r="EV32" s="310">
        <f>IF($ND30&lt;=EV$2,1,0)*'PC-PC_Lanchonete'!EV26*$NB30</f>
        <v>303617.88812984264</v>
      </c>
      <c r="EW32" s="310">
        <f>IF($ND30&lt;=EW$2,1,0)*'PC-PC_Lanchonete'!EW26*$NB30</f>
        <v>301951.04411184142</v>
      </c>
      <c r="EX32" s="310">
        <f>IF($ND30&lt;=EX$2,1,0)*'PC-PC_Lanchonete'!EX26*$NB30</f>
        <v>267036.64632145938</v>
      </c>
      <c r="EY32" s="310">
        <f>IF($ND30&lt;=EY$2,1,0)*'PC-PC_Lanchonete'!EY26*$NB30</f>
        <v>277906.14021838701</v>
      </c>
      <c r="EZ32" s="310">
        <f>IF($ND30&lt;=EZ$2,1,0)*'PC-PC_Lanchonete'!EZ26*$NB30</f>
        <v>382560.51189218991</v>
      </c>
      <c r="FA32" s="310">
        <f>IF($ND30&lt;=FA$2,1,0)*'PC-PC_Lanchonete'!FA26*$NB30</f>
        <v>304843.05780704989</v>
      </c>
      <c r="FB32" s="310">
        <f>IF($ND30&lt;=FB$2,1,0)*'PC-PC_Lanchonete'!FB26*$NB30</f>
        <v>318350.13763079076</v>
      </c>
      <c r="FC32" s="310">
        <f>IF($ND30&lt;=FC$2,1,0)*'PC-PC_Lanchonete'!FC26*$NB30</f>
        <v>343183.83820881625</v>
      </c>
      <c r="FD32" s="310">
        <f>IF($ND30&lt;=FD$2,1,0)*'PC-PC_Lanchonete'!FD26*$NB30</f>
        <v>356827.31230015046</v>
      </c>
      <c r="FE32" s="310">
        <f>IF($ND30&lt;=FE$2,1,0)*'PC-PC_Lanchonete'!FE26*$NB30</f>
        <v>348082.2182300968</v>
      </c>
      <c r="FF32" s="310">
        <f>IF($ND30&lt;=FF$2,1,0)*'PC-PC_Lanchonete'!FF26*$NB30</f>
        <v>414234.76796778408</v>
      </c>
      <c r="FG32" s="310">
        <f>IF($ND30&lt;=FG$2,1,0)*'PC-PC_Lanchonete'!FG26*$NB30</f>
        <v>342021.32623889454</v>
      </c>
      <c r="FH32" s="310">
        <f>IF($ND30&lt;=FH$2,1,0)*'PC-PC_Lanchonete'!FH26*$NB30</f>
        <v>319772.18579170376</v>
      </c>
      <c r="FI32" s="310">
        <f>IF($ND30&lt;=FI$2,1,0)*'PC-PC_Lanchonete'!FI26*$NB30</f>
        <v>305269.20369249588</v>
      </c>
      <c r="FJ32" s="310">
        <f>IF($ND30&lt;=FJ$2,1,0)*'PC-PC_Lanchonete'!FJ26*$NB30</f>
        <v>280985.22192722943</v>
      </c>
      <c r="FK32" s="310">
        <f>IF($ND30&lt;=FK$2,1,0)*'PC-PC_Lanchonete'!FK26*$NB30</f>
        <v>280480.94118913991</v>
      </c>
      <c r="FL32" s="310">
        <f>IF($ND30&lt;=FL$2,1,0)*'PC-PC_Lanchonete'!FL26*$NB30</f>
        <v>389673.59937499551</v>
      </c>
      <c r="FM32" s="310">
        <f>IF($ND30&lt;=FM$2,1,0)*'PC-PC_Lanchonete'!FM26*$NB30</f>
        <v>313683.99688586622</v>
      </c>
      <c r="FN32" s="310">
        <f>IF($ND30&lt;=FN$2,1,0)*'PC-PC_Lanchonete'!FN26*$NB30</f>
        <v>326264.27667615889</v>
      </c>
      <c r="FO32" s="310">
        <f>IF($ND30&lt;=FO$2,1,0)*'PC-PC_Lanchonete'!FO26*$NB30</f>
        <v>351756.99045026308</v>
      </c>
      <c r="FP32" s="310">
        <f>IF($ND30&lt;=FP$2,1,0)*'PC-PC_Lanchonete'!FP26*$NB30</f>
        <v>366423.32713816571</v>
      </c>
      <c r="FQ32" s="310">
        <f>IF($ND30&lt;=FQ$2,1,0)*'PC-PC_Lanchonete'!FQ26*$NB30</f>
        <v>363679.98311253783</v>
      </c>
      <c r="FR32" s="310">
        <f>IF($ND30&lt;=FR$2,1,0)*'PC-PC_Lanchonete'!FR26*$NB30</f>
        <v>426508.69633228646</v>
      </c>
      <c r="FS32" s="310">
        <f>IF($ND30&lt;=FS$2,1,0)*'PC-PC_Lanchonete'!FS26*$NB30</f>
        <v>353613.93592850212</v>
      </c>
      <c r="FT32" s="310">
        <f>IF($ND30&lt;=FT$2,1,0)*'PC-PC_Lanchonete'!FT26*$NB30</f>
        <v>322853.9623012165</v>
      </c>
      <c r="FU32" s="310">
        <f>IF($ND30&lt;=FU$2,1,0)*'PC-PC_Lanchonete'!FU26*$NB30</f>
        <v>321897.56666558486</v>
      </c>
      <c r="FV32" s="310">
        <f>IF($ND30&lt;=FV$2,1,0)*'PC-PC_Lanchonete'!FV26*$NB30</f>
        <v>286674.96823737607</v>
      </c>
      <c r="FW32" s="310">
        <f>IF($ND30&lt;=FW$2,1,0)*'PC-PC_Lanchonete'!FW26*$NB30</f>
        <v>298651.02158642234</v>
      </c>
      <c r="FX32" s="310">
        <f>IF($ND30&lt;=FX$2,1,0)*'PC-PC_Lanchonete'!FX26*$NB30</f>
        <v>404397.34578441479</v>
      </c>
      <c r="FY32" s="310">
        <f>IF($ND30&lt;=FY$2,1,0)*'PC-PC_Lanchonete'!FY26*$NB30</f>
        <v>325999.14769626694</v>
      </c>
      <c r="FZ32" s="310">
        <f>IF($ND30&lt;=FZ$2,1,0)*'PC-PC_Lanchonete'!FZ26*$NB30</f>
        <v>339341.12223445723</v>
      </c>
      <c r="GA32" s="310">
        <f>IF($ND30&lt;=GA$2,1,0)*'PC-PC_Lanchonete'!GA26*$NB30</f>
        <v>364226.70131708682</v>
      </c>
      <c r="GB32" s="310">
        <f>IF($ND30&lt;=GB$2,1,0)*'PC-PC_Lanchonete'!GB26*$NB30</f>
        <v>378895.3982645254</v>
      </c>
      <c r="GC32" s="310">
        <f>IF($ND30&lt;=GC$2,1,0)*'PC-PC_Lanchonete'!GC26*$NB30</f>
        <v>385099.35482201003</v>
      </c>
      <c r="GD32" s="310">
        <f>IF($ND30&lt;=GD$2,1,0)*'PC-PC_Lanchonete'!GD26*$NB30</f>
        <v>442208.95805058297</v>
      </c>
      <c r="GE32" s="310">
        <f>IF($ND30&lt;=GE$2,1,0)*'PC-PC_Lanchonete'!GE26*$NB30</f>
        <v>367858.99707520136</v>
      </c>
      <c r="GF32" s="310">
        <f>IF($ND30&lt;=GF$2,1,0)*'PC-PC_Lanchonete'!GF26*$NB30</f>
        <v>337456.79569319967</v>
      </c>
      <c r="GG32" s="310">
        <f>IF($ND30&lt;=GG$2,1,0)*'PC-PC_Lanchonete'!GG26*$NB30</f>
        <v>335602.56759202672</v>
      </c>
      <c r="GH32" s="310">
        <f>IF($ND30&lt;=GH$2,1,0)*'PC-PC_Lanchonete'!GH26*$NB30</f>
        <v>299497.85602678708</v>
      </c>
      <c r="GI32" s="310">
        <f>IF($ND30&lt;=GI$2,1,0)*'PC-PC_Lanchonete'!GI26*$NB30</f>
        <v>311698.93036280794</v>
      </c>
      <c r="GJ32" s="310">
        <f>IF($ND30&lt;=GJ$2,1,0)*'PC-PC_Lanchonete'!GJ26*$NB30</f>
        <v>417560.775924496</v>
      </c>
      <c r="GK32" s="310">
        <f>IF($ND30&lt;=GK$2,1,0)*'PC-PC_Lanchonete'!GK26*$NB30</f>
        <v>338462.3319323734</v>
      </c>
      <c r="GL32" s="310">
        <f>IF($ND30&lt;=GL$2,1,0)*'PC-PC_Lanchonete'!GL26*$NB30</f>
        <v>351465.91503467067</v>
      </c>
      <c r="GM32" s="310">
        <f>IF($ND30&lt;=GM$2,1,0)*'PC-PC_Lanchonete'!GM26*$NB30</f>
        <v>376156.77886276908</v>
      </c>
      <c r="GN32" s="310">
        <f>IF($ND30&lt;=GN$2,1,0)*'PC-PC_Lanchonete'!GN26*$NB30</f>
        <v>391177.23247227393</v>
      </c>
      <c r="GO32" s="310">
        <f>IF($ND30&lt;=GO$2,1,0)*'PC-PC_Lanchonete'!GO26*$NB30</f>
        <v>390011.85124771605</v>
      </c>
      <c r="GP32" s="310">
        <f>IF($ND30&lt;=GP$2,1,0)*'PC-PC_Lanchonete'!GP26*$NB30</f>
        <v>451425.75101512991</v>
      </c>
      <c r="GQ32" s="310">
        <f>IF($ND30&lt;=GQ$2,1,0)*'PC-PC_Lanchonete'!GQ26*$NB30</f>
        <v>361979.40995956573</v>
      </c>
      <c r="GR32" s="310">
        <f>IF($ND30&lt;=GR$2,1,0)*'PC-PC_Lanchonete'!GR26*$NB30</f>
        <v>365063.53851901623</v>
      </c>
      <c r="GS32" s="310">
        <f>IF($ND30&lt;=GS$2,1,0)*'PC-PC_Lanchonete'!GS26*$NB30</f>
        <v>350922.0660847578</v>
      </c>
      <c r="GT32" s="310">
        <f>IF($ND30&lt;=GT$2,1,0)*'PC-PC_Lanchonete'!GT26*$NB30</f>
        <v>311007.22859835386</v>
      </c>
      <c r="GU32" s="310">
        <f>IF($ND30&lt;=GU$2,1,0)*'PC-PC_Lanchonete'!GU26*$NB30</f>
        <v>326864.33264142502</v>
      </c>
      <c r="GV32" s="310">
        <f>IF($ND30&lt;=GV$2,1,0)*'PC-PC_Lanchonete'!GV26*$NB30</f>
        <v>431801.01393214322</v>
      </c>
      <c r="GW32" s="310">
        <f>IF($ND30&lt;=GW$2,1,0)*'PC-PC_Lanchonete'!GW26*$NB30</f>
        <v>351467.99001066282</v>
      </c>
      <c r="GX32" s="310">
        <f>IF($ND30&lt;=GX$2,1,0)*'PC-PC_Lanchonete'!GX26*$NB30</f>
        <v>364410.26383220969</v>
      </c>
      <c r="GY32" s="310">
        <f>IF($ND30&lt;=GY$2,1,0)*'PC-PC_Lanchonete'!GY26*$NB30</f>
        <v>388764.46434487542</v>
      </c>
      <c r="GZ32" s="310">
        <f>IF($ND30&lt;=GZ$2,1,0)*'PC-PC_Lanchonete'!GZ26*$NB30</f>
        <v>404032.69184328336</v>
      </c>
      <c r="HA32" s="310">
        <f>IF($ND30&lt;=HA$2,1,0)*'PC-PC_Lanchonete'!HA26*$NB30</f>
        <v>379543.95243225968</v>
      </c>
      <c r="HB32" s="310">
        <f>IF($ND30&lt;=HB$2,1,0)*'PC-PC_Lanchonete'!HB26*$NB30</f>
        <v>454913.60709923238</v>
      </c>
      <c r="HC32" s="310">
        <f>IF($ND30&lt;=HC$2,1,0)*'PC-PC_Lanchonete'!HC26*$NB30</f>
        <v>383530.73864870332</v>
      </c>
      <c r="HD32" s="310">
        <f>IF($ND30&lt;=HD$2,1,0)*'PC-PC_Lanchonete'!HD26*$NB30</f>
        <v>351018.38519782748</v>
      </c>
      <c r="HE32" s="310">
        <f>IF($ND30&lt;=HE$2,1,0)*'PC-PC_Lanchonete'!HE26*$NB30</f>
        <v>352299.14411810914</v>
      </c>
      <c r="HF32" s="310">
        <f>IF($ND30&lt;=HF$2,1,0)*'PC-PC_Lanchonete'!HF26*$NB30</f>
        <v>317052.40741824446</v>
      </c>
      <c r="HG32" s="310">
        <f>IF($ND30&lt;=HG$2,1,0)*'PC-PC_Lanchonete'!HG26*$NB30</f>
        <v>330862.69028679433</v>
      </c>
      <c r="HH32" s="310">
        <f>IF($ND30&lt;=HH$2,1,0)*'PC-PC_Lanchonete'!HH26*$NB30</f>
        <v>438629.9507955953</v>
      </c>
      <c r="HI32" s="310">
        <f>IF($ND30&lt;=HI$2,1,0)*'PC-PC_Lanchonete'!HI26*$NB30</f>
        <v>359351.28354249336</v>
      </c>
      <c r="HJ32" s="310">
        <f>IF($ND30&lt;=HJ$2,1,0)*'PC-PC_Lanchonete'!HJ26*$NB30</f>
        <v>372556.99311426503</v>
      </c>
      <c r="HK32" s="310">
        <f>IF($ND30&lt;=HK$2,1,0)*'PC-PC_Lanchonete'!HK26*$NB30</f>
        <v>397649.72088818176</v>
      </c>
      <c r="HL32" s="310">
        <f>IF($ND30&lt;=HL$2,1,0)*'PC-PC_Lanchonete'!HL26*$NB30</f>
        <v>414050.85654472967</v>
      </c>
      <c r="HM32" s="310">
        <f>IF($ND30&lt;=HM$2,1,0)*'PC-PC_Lanchonete'!HM26*$NB30</f>
        <v>413488.93826876825</v>
      </c>
      <c r="HN32" s="310">
        <f>IF($ND30&lt;=HN$2,1,0)*'PC-PC_Lanchonete'!HN26*$NB30</f>
        <v>474907.39436328656</v>
      </c>
      <c r="HO32" s="310">
        <f>IF($ND30&lt;=HO$2,1,0)*'PC-PC_Lanchonete'!HO26*$NB30</f>
        <v>400826.95450293354</v>
      </c>
      <c r="HP32" s="310">
        <f>IF($ND30&lt;=HP$2,1,0)*'PC-PC_Lanchonete'!HP26*$NB30</f>
        <v>369879.22736054863</v>
      </c>
      <c r="HQ32" s="310">
        <f>IF($ND30&lt;=HQ$2,1,0)*'PC-PC_Lanchonete'!HQ26*$NB30</f>
        <v>369122.79086041753</v>
      </c>
      <c r="HR32" s="310">
        <f>IF($ND30&lt;=HR$2,1,0)*'PC-PC_Lanchonete'!HR26*$NB30</f>
        <v>338773.25815686444</v>
      </c>
      <c r="HS32" s="310">
        <f>IF($ND30&lt;=HS$2,1,0)*'PC-PC_Lanchonete'!HS26*$NB30</f>
        <v>339136.68886783626</v>
      </c>
      <c r="HT32" s="310">
        <f>IF($ND30&lt;=HT$2,1,0)*'PC-PC_Lanchonete'!HT26*$NB30</f>
        <v>451909.82998398971</v>
      </c>
      <c r="HU32" s="310">
        <f>IF($ND30&lt;=HU$2,1,0)*'PC-PC_Lanchonete'!HU26*$NB30</f>
        <v>373191.96450146881</v>
      </c>
      <c r="HV32" s="310">
        <f>IF($ND30&lt;=HV$2,1,0)*'PC-PC_Lanchonete'!HV26*$NB30</f>
        <v>384684.22006039991</v>
      </c>
      <c r="HW32" s="310">
        <f>IF($ND30&lt;=HW$2,1,0)*'PC-PC_Lanchonete'!HW26*$NB30</f>
        <v>410071.22088848089</v>
      </c>
      <c r="HX32" s="310">
        <f>IF($ND30&lt;=HX$2,1,0)*'PC-PC_Lanchonete'!HX26*$NB30</f>
        <v>427119.85167457117</v>
      </c>
      <c r="HY32" s="310">
        <f>IF($ND30&lt;=HY$2,1,0)*'PC-PC_Lanchonete'!HY26*$NB30</f>
        <v>422671.25912969012</v>
      </c>
      <c r="HZ32" s="310">
        <f>IF($ND30&lt;=HZ$2,1,0)*'PC-PC_Lanchonete'!HZ26*$NB30</f>
        <v>486312.70206570619</v>
      </c>
      <c r="IA32" s="310">
        <f>IF($ND30&lt;=IA$2,1,0)*'PC-PC_Lanchonete'!IA26*$NB30</f>
        <v>396770.29639462248</v>
      </c>
      <c r="IB32" s="310">
        <f>IF($ND30&lt;=IB$2,1,0)*'PC-PC_Lanchonete'!IB26*$NB30</f>
        <v>399540.4365493838</v>
      </c>
      <c r="IC32" s="310">
        <f>IF($ND30&lt;=IC$2,1,0)*'PC-PC_Lanchonete'!IC26*$NB30</f>
        <v>386182.33630756265</v>
      </c>
      <c r="ID32" s="310">
        <f>IF($ND30&lt;=ID$2,1,0)*'PC-PC_Lanchonete'!ID26*$NB30</f>
        <v>345511.92638125765</v>
      </c>
      <c r="IE32" s="310">
        <f>IF($ND30&lt;=IE$2,1,0)*'PC-PC_Lanchonete'!IE26*$NB30</f>
        <v>363090.95674270421</v>
      </c>
      <c r="IF32" s="310">
        <f>IF($ND30&lt;=IF$2,1,0)*'PC-PC_Lanchonete'!IF26*$NB30</f>
        <v>469700.18156510353</v>
      </c>
      <c r="IG32" s="310">
        <f>IF($ND30&lt;=IG$2,1,0)*'PC-PC_Lanchonete'!IG26*$NB30</f>
        <v>388113.73873836786</v>
      </c>
      <c r="IH32" s="310">
        <f>IF($ND30&lt;=IH$2,1,0)*'PC-PC_Lanchonete'!IH26*$NB30</f>
        <v>400693.9384850763</v>
      </c>
      <c r="II32" s="310">
        <f>IF($ND30&lt;=II$2,1,0)*'PC-PC_Lanchonete'!II26*$NB30</f>
        <v>425059.7350554631</v>
      </c>
      <c r="IJ32" s="310">
        <f>IF($ND30&lt;=IJ$2,1,0)*'PC-PC_Lanchonete'!IJ26*$NB30</f>
        <v>441978.50230947649</v>
      </c>
      <c r="IK32" s="310">
        <f>IF($ND30&lt;=IK$2,1,0)*'PC-PC_Lanchonete'!IK26*$NB30</f>
        <v>445674.51276066876</v>
      </c>
      <c r="IL32" s="310">
        <f>IF($ND30&lt;=IL$2,1,0)*'PC-PC_Lanchonete'!IL26*$NB30</f>
        <v>503926.50623351836</v>
      </c>
      <c r="IM32" s="310">
        <f>IF($ND30&lt;=IM$2,1,0)*'PC-PC_Lanchonete'!IM26*$NB30</f>
        <v>428562.86099256441</v>
      </c>
      <c r="IN32" s="310">
        <f>IF($ND30&lt;=IN$2,1,0)*'PC-PC_Lanchonete'!IN26*$NB30</f>
        <v>397524.63534236606</v>
      </c>
      <c r="IO32" s="310">
        <f>IF($ND30&lt;=IO$2,1,0)*'PC-PC_Lanchonete'!IO26*$NB30</f>
        <v>396369.10153107269</v>
      </c>
      <c r="IP32" s="310">
        <f>IF($ND30&lt;=IP$2,1,0)*'PC-PC_Lanchonete'!IP26*$NB30</f>
        <v>358600.26537729718</v>
      </c>
      <c r="IQ32" s="310">
        <f>IF($ND30&lt;=IQ$2,1,0)*'PC-PC_Lanchonete'!IQ26*$NB30</f>
        <v>373420.67159811908</v>
      </c>
      <c r="IR32" s="310">
        <f>IF($ND30&lt;=IR$2,1,0)*'PC-PC_Lanchonete'!IR26*$NB30</f>
        <v>481815.08179926116</v>
      </c>
      <c r="IS32" s="310">
        <f>IF($ND30&lt;=IS$2,1,0)*'PC-PC_Lanchonete'!IS26*$NB30</f>
        <v>400423.87964135327</v>
      </c>
      <c r="IT32" s="310">
        <f>IF($ND30&lt;=IT$2,1,0)*'PC-PC_Lanchonete'!IT26*$NB30</f>
        <v>412668.15904128295</v>
      </c>
      <c r="IU32" s="310">
        <f>IF($ND30&lt;=IU$2,1,0)*'PC-PC_Lanchonete'!IU26*$NB30</f>
        <v>437247.2368729515</v>
      </c>
      <c r="IV32" s="310">
        <f>IF($ND30&lt;=IV$2,1,0)*'PC-PC_Lanchonete'!IV26*$NB30</f>
        <v>454912.92570256634</v>
      </c>
      <c r="IW32" s="310">
        <f>IF($ND30&lt;=IW$2,1,0)*'PC-PC_Lanchonete'!IW26*$NB30</f>
        <v>459034.123568593</v>
      </c>
      <c r="IX32" s="310">
        <f>IF($ND30&lt;=IX$2,1,0)*'PC-PC_Lanchonete'!IX26*$NB30</f>
        <v>517149.80486983299</v>
      </c>
      <c r="IY32" s="310">
        <f>IF($ND30&lt;=IY$2,1,0)*'PC-PC_Lanchonete'!IY26*$NB30</f>
        <v>441582.16752817144</v>
      </c>
      <c r="IZ32" s="310">
        <f>IF($ND30&lt;=IZ$2,1,0)*'PC-PC_Lanchonete'!IZ26*$NB30</f>
        <v>419471.57636815048</v>
      </c>
      <c r="JA32" s="310">
        <f>IF($ND30&lt;=JA$2,1,0)*'PC-PC_Lanchonete'!JA26*$NB30</f>
        <v>404549.75697846012</v>
      </c>
      <c r="JB32" s="310">
        <f>IF($ND30&lt;=JB$2,1,0)*'PC-PC_Lanchonete'!JB26*$NB30</f>
        <v>376858.97865115991</v>
      </c>
      <c r="JC32" s="310">
        <f>IF($ND30&lt;=JC$2,1,0)*'PC-PC_Lanchonete'!JC26*$NB30</f>
        <v>380218.87583001127</v>
      </c>
      <c r="JD32" s="310">
        <f>IF($ND30&lt;=JD$2,1,0)*'PC-PC_Lanchonete'!JD26*$NB30</f>
        <v>492943.26629854611</v>
      </c>
      <c r="JE32" s="310">
        <f>IF($ND30&lt;=JE$2,1,0)*'PC-PC_Lanchonete'!JE26*$NB30</f>
        <v>412966.21261550399</v>
      </c>
      <c r="JF32" s="310">
        <f>IF($ND30&lt;=JF$2,1,0)*'PC-PC_Lanchonete'!JF26*$NB30</f>
        <v>424096.6670687428</v>
      </c>
      <c r="JG32" s="310">
        <f>IF($ND30&lt;=JG$2,1,0)*'PC-PC_Lanchonete'!JG26*$NB30</f>
        <v>449186.65283679846</v>
      </c>
      <c r="JH32" s="310">
        <f>IF($ND30&lt;=JH$2,1,0)*'PC-PC_Lanchonete'!JH26*$NB30</f>
        <v>467856.70393301756</v>
      </c>
      <c r="JI32" s="310">
        <f>IF($ND30&lt;=JI$2,1,0)*'PC-PC_Lanchonete'!JI26*$NB30</f>
        <v>464737.73794281401</v>
      </c>
      <c r="JJ32" s="310">
        <f>IF($ND30&lt;=JJ$2,1,0)*'PC-PC_Lanchonete'!JJ26*$NB30</f>
        <v>527454.90734928532</v>
      </c>
      <c r="JK32" s="310">
        <f>IF($ND30&lt;=JK$2,1,0)*'PC-PC_Lanchonete'!JK26*$NB30</f>
        <v>436994.26220347075</v>
      </c>
      <c r="JL32" s="310">
        <f>IF($ND30&lt;=JL$2,1,0)*'PC-PC_Lanchonete'!JL26*$NB30</f>
        <v>439579.57146015851</v>
      </c>
      <c r="JM32" s="310">
        <f>IF($ND30&lt;=JM$2,1,0)*'PC-PC_Lanchonete'!JM26*$NB30</f>
        <v>426428.90314076911</v>
      </c>
      <c r="JN32" s="310">
        <f>IF($ND30&lt;=JN$2,1,0)*'PC-PC_Lanchonete'!JN26*$NB30</f>
        <v>384571.32576818799</v>
      </c>
      <c r="JO32" s="310">
        <f>IF($ND30&lt;=JO$2,1,0)*'PC-PC_Lanchonete'!JO26*$NB30</f>
        <v>403802.56448611215</v>
      </c>
      <c r="JP32" s="310">
        <f>IF($ND30&lt;=JP$2,1,0)*'PC-PC_Lanchonete'!JP26*$NB30</f>
        <v>511971.88802349224</v>
      </c>
      <c r="JQ32" s="310">
        <f>IF($ND30&lt;=JQ$2,1,0)*'PC-PC_Lanchonete'!JQ26*$NB30</f>
        <v>428856.12016132777</v>
      </c>
      <c r="JR32" s="310">
        <f>IF($ND30&lt;=JR$2,1,0)*'PC-PC_Lanchonete'!JR26*$NB30</f>
        <v>440911.89897270501</v>
      </c>
      <c r="JS32" s="310">
        <f>IF($ND30&lt;=JS$2,1,0)*'PC-PC_Lanchonete'!JS26*$NB30</f>
        <v>465172.74814211775</v>
      </c>
      <c r="JT32" s="310">
        <f>IF($ND30&lt;=JT$2,1,0)*'PC-PC_Lanchonete'!JT26*$NB30</f>
        <v>483768.40796255757</v>
      </c>
      <c r="JU32" s="310">
        <f>IF($ND30&lt;=JU$2,1,0)*'PC-PC_Lanchonete'!JU26*$NB30</f>
        <v>481087.62107663497</v>
      </c>
      <c r="JV32" s="310">
        <f>IF($ND30&lt;=JV$2,1,0)*'PC-PC_Lanchonete'!JV26*$NB30</f>
        <v>543142.74384042388</v>
      </c>
      <c r="JW32" s="310">
        <f>IF($ND30&lt;=JW$2,1,0)*'PC-PC_Lanchonete'!JW26*$NB30</f>
        <v>467771.78795210685</v>
      </c>
      <c r="JX32" s="310">
        <f>IF($ND30&lt;=JX$2,1,0)*'PC-PC_Lanchonete'!JX26*$NB30</f>
        <v>436095.60262089199</v>
      </c>
      <c r="JY32" s="310">
        <f>IF($ND30&lt;=JY$2,1,0)*'PC-PC_Lanchonete'!JY26*$NB30</f>
        <v>435939.16461883794</v>
      </c>
      <c r="JZ32" s="310">
        <f>IF($ND30&lt;=JZ$2,1,0)*'PC-PC_Lanchonete'!JZ26*$NB30</f>
        <v>397376.0416115704</v>
      </c>
      <c r="KA32" s="310">
        <f>IF($ND30&lt;=KA$2,1,0)*'PC-PC_Lanchonete'!KA26*$NB30</f>
        <v>414067.64517343004</v>
      </c>
      <c r="KB32" s="310">
        <f>IF($ND30&lt;=KB$2,1,0)*'PC-PC_Lanchonete'!KB26*$NB30</f>
        <v>524321.45962752798</v>
      </c>
      <c r="KC32" s="310">
        <f>IF($ND30&lt;=KC$2,1,0)*'PC-PC_Lanchonete'!KC26*$NB30</f>
        <v>441563.74929419131</v>
      </c>
      <c r="KD32" s="310">
        <f>IF($ND30&lt;=KD$2,1,0)*'PC-PC_Lanchonete'!KD26*$NB30</f>
        <v>453412.81862779486</v>
      </c>
      <c r="KE32" s="310">
        <f>IF($ND30&lt;=KE$2,1,0)*'PC-PC_Lanchonete'!KE26*$NB30</f>
        <v>478010.89757492917</v>
      </c>
      <c r="KF32" s="310">
        <f>IF($ND30&lt;=KF$2,1,0)*'PC-PC_Lanchonete'!KF26*$NB30</f>
        <v>497496.18641972268</v>
      </c>
      <c r="KG32" s="310">
        <f>IF($ND30&lt;=KG$2,1,0)*'PC-PC_Lanchonete'!KG26*$NB30</f>
        <v>485094.27041637473</v>
      </c>
      <c r="KH32" s="310">
        <f>IF($ND30&lt;=KH$2,1,0)*'PC-PC_Lanchonete'!KH26*$NB30</f>
        <v>553300.3362560675</v>
      </c>
      <c r="KI32" s="310">
        <f>IF($ND30&lt;=KI$2,1,0)*'PC-PC_Lanchonete'!KI26*$NB30</f>
        <v>478969.23272817966</v>
      </c>
      <c r="KJ32" s="310">
        <f>IF($ND30&lt;=KJ$2,1,0)*'PC-PC_Lanchonete'!KJ26*$NB30</f>
        <v>455648.81768273533</v>
      </c>
      <c r="KK32" s="310">
        <f>IF($ND30&lt;=KK$2,1,0)*'PC-PC_Lanchonete'!KK26*$NB30</f>
        <v>442790.80923142703</v>
      </c>
      <c r="KL32" s="310">
        <f>IF($ND30&lt;=KL$2,1,0)*'PC-PC_Lanchonete'!KL26*$NB30</f>
        <v>414850.39754118928</v>
      </c>
      <c r="KM32" s="310">
        <f>IF($ND30&lt;=KM$2,1,0)*'PC-PC_Lanchonete'!KM26*$NB30</f>
        <v>420372.71524944215</v>
      </c>
      <c r="KN32" s="310">
        <f>IF($ND30&lt;=KN$2,1,0)*'PC-PC_Lanchonete'!KN26*$NB30</f>
        <v>535351.73645645555</v>
      </c>
      <c r="KO32" s="310">
        <f>IF($ND30&lt;=KO$2,1,0)*'PC-PC_Lanchonete'!KO26*$NB30</f>
        <v>454243.49863093439</v>
      </c>
      <c r="KP32" s="310">
        <f>IF($ND30&lt;=KP$2,1,0)*'PC-PC_Lanchonete'!KP26*$NB30</f>
        <v>465160.49531652592</v>
      </c>
      <c r="KQ32" s="310">
        <f>IF($ND30&lt;=KQ$2,1,0)*'PC-PC_Lanchonete'!KQ26*$NB30</f>
        <v>490439.93809134612</v>
      </c>
      <c r="KR32" s="310">
        <f>IF($ND30&lt;=KR$2,1,0)*'PC-PC_Lanchonete'!KR26*$NB30</f>
        <v>511110.85303031869</v>
      </c>
      <c r="KS32" s="310">
        <f>IF($ND30&lt;=KS$2,1,0)*'PC-PC_Lanchonete'!KS26*$NB30</f>
        <v>504641.48015699862</v>
      </c>
      <c r="KT32" s="310">
        <f>IF($ND30&lt;=KT$2,1,0)*'PC-PC_Lanchonete'!KT26*$NB30</f>
        <v>569597.78468499379</v>
      </c>
      <c r="KU32" s="310">
        <f>IF($ND30&lt;=KU$2,1,0)*'PC-PC_Lanchonete'!KU26*$NB30</f>
        <v>494550.66050983162</v>
      </c>
      <c r="KV32" s="310">
        <f>IF($ND30&lt;=KV$2,1,0)*'PC-PC_Lanchonete'!KV26*$NB30</f>
        <v>462707.36880345939</v>
      </c>
      <c r="KW32" s="310">
        <f>IF($ND30&lt;=KW$2,1,0)*'PC-PC_Lanchonete'!KW26*$NB30</f>
        <v>463445.61283356609</v>
      </c>
      <c r="KX32" s="310">
        <f>IF($ND30&lt;=KX$2,1,0)*'PC-PC_Lanchonete'!KX26*$NB30</f>
        <v>424487.18534959102</v>
      </c>
      <c r="KY32" s="310">
        <f>IF($ND30&lt;=KY$2,1,0)*'PC-PC_Lanchonete'!KY26*$NB30</f>
        <v>442641.0661568573</v>
      </c>
      <c r="KZ32" s="310">
        <f>IF($ND30&lt;=KZ$2,1,0)*'PC-PC_Lanchonete'!KZ26*$NB30</f>
        <v>554318.00217685709</v>
      </c>
      <c r="LA32" s="310">
        <f>IF($ND30&lt;=LA$2,1,0)*'PC-PC_Lanchonete'!LA26*$NB30</f>
        <v>470682.6734616062</v>
      </c>
      <c r="LB32" s="310">
        <f>IF($ND30&lt;=LB$2,1,0)*'PC-PC_Lanchonete'!LB26*$NB30</f>
        <v>482324.86502066918</v>
      </c>
      <c r="LC32" s="310">
        <f>IF($ND30&lt;=LC$2,1,0)*'PC-PC_Lanchonete'!LC26*$NB30</f>
        <v>506994.80258248048</v>
      </c>
      <c r="LD32" s="310">
        <f>IF($ND30&lt;=LD$2,1,0)*'PC-PC_Lanchonete'!LD26*$NB30</f>
        <v>527814.52059700747</v>
      </c>
      <c r="LE32" s="310">
        <f>IF($ND30&lt;=LE$2,1,0)*'PC-PC_Lanchonete'!LE26*$NB30</f>
        <v>529503.64136023051</v>
      </c>
      <c r="LF32" s="310">
        <f>IF($ND30&lt;=LF$2,1,0)*'PC-PC_Lanchonete'!LF26*$NB30</f>
        <v>589229.95966411883</v>
      </c>
      <c r="LG32" s="310">
        <f>IF($ND30&lt;=LG$2,1,0)*'PC-PC_Lanchonete'!LG26*$NB30</f>
        <v>512763.97059981769</v>
      </c>
      <c r="LH32" s="310">
        <f>IF($ND30&lt;=LH$2,1,0)*'PC-PC_Lanchonete'!LH26*$NB30</f>
        <v>481215.53072429582</v>
      </c>
      <c r="LI32" s="310">
        <f>IF($ND30&lt;=LI$2,1,0)*'PC-PC_Lanchonete'!LI26*$NB30</f>
        <v>481169.66780290974</v>
      </c>
      <c r="LJ32" s="310">
        <f>IF($ND30&lt;=LJ$2,1,0)*'PC-PC_Lanchonete'!LJ26*$NB30</f>
        <v>441279.2579765048</v>
      </c>
      <c r="LK32" s="310">
        <f>IF($ND30&lt;=LK$2,1,0)*'PC-PC_Lanchonete'!LK26*$NB30</f>
        <v>459823.83357098466</v>
      </c>
      <c r="LL32" s="310">
        <f>IF($ND30&lt;=LL$2,1,0)*'PC-PC_Lanchonete'!LL26*$NB30</f>
        <v>571783.27829066059</v>
      </c>
      <c r="LM32" s="310">
        <f>IF($ND30&lt;=LM$2,1,0)*'PC-PC_Lanchonete'!LM26*$NB30</f>
        <v>487340.60125088465</v>
      </c>
      <c r="LN32" s="310">
        <f>IF($ND30&lt;=LN$2,1,0)*'PC-PC_Lanchonete'!LN26*$NB30</f>
        <v>498617.0018394395</v>
      </c>
      <c r="LO32" s="310">
        <f>IF($ND30&lt;=LO$2,1,0)*'PC-PC_Lanchonete'!LO26*$NB30</f>
        <v>523098.92317900318</v>
      </c>
      <c r="LP32" s="310">
        <f>IF($ND30&lt;=LP$2,1,0)*'PC-PC_Lanchonete'!LP26*$NB30</f>
        <v>544427.61576949724</v>
      </c>
      <c r="LQ32" s="310">
        <f>IF($ND30&lt;=LQ$2,1,0)*'PC-PC_Lanchonete'!LQ26*$NB30</f>
        <v>539364.74823494488</v>
      </c>
      <c r="LR32" s="310">
        <f>IF($ND30&lt;=LR$2,1,0)*'PC-PC_Lanchonete'!LR26*$NB30</f>
        <v>603038.31532944727</v>
      </c>
      <c r="LS32" s="310">
        <f>IF($ND30&lt;=LS$2,1,0)*'PC-PC_Lanchonete'!LS26*$NB30</f>
        <v>511349.55120820535</v>
      </c>
      <c r="LT32" s="310">
        <f>IF($ND30&lt;=LT$2,1,0)*'PC-PC_Lanchonete'!LT26*$NB30</f>
        <v>513311.08286508918</v>
      </c>
      <c r="LU32" s="310">
        <f>IF($ND30&lt;=LU$2,1,0)*'PC-PC_Lanchonete'!LU26*$NB30</f>
        <v>500955.48952063697</v>
      </c>
      <c r="LV32" s="310">
        <f>IF($ND30&lt;=LV$2,1,0)*'PC-PC_Lanchonete'!LV26*$NB30</f>
        <v>457130.75281147828</v>
      </c>
      <c r="LW32" s="310">
        <f>IF($ND30&lt;=LW$2,1,0)*'PC-PC_Lanchonete'!LW26*$NB30</f>
        <v>479471.12242073903</v>
      </c>
      <c r="LX32" s="310">
        <f>IF($ND30&lt;=LX$2,1,0)*'PC-PC_Lanchonete'!LX26*$NB30</f>
        <v>590631.25601271016</v>
      </c>
      <c r="LY32" s="310">
        <f>IF($ND30&lt;=LY$2,1,0)*'PC-PC_Lanchonete'!LY26*$NB30</f>
        <v>504809.94111588952</v>
      </c>
      <c r="LZ32" s="310">
        <f>IF($ND30&lt;=LZ$2,1,0)*'PC-PC_Lanchonete'!LZ26*$NB30</f>
        <v>515972.7660155663</v>
      </c>
      <c r="MA32" s="310">
        <f>IF($ND30&lt;=MA$2,1,0)*'PC-PC_Lanchonete'!MA26*$NB30</f>
        <v>540103.11130422819</v>
      </c>
      <c r="MB32" s="310">
        <f>IF($ND30&lt;=MB$2,1,0)*'PC-PC_Lanchonete'!MB26*$NB30</f>
        <v>561822.96252424456</v>
      </c>
      <c r="MC32" s="310">
        <f>IF($ND30&lt;=MC$2,1,0)*'PC-PC_Lanchonete'!MC26*$NB30</f>
        <v>533337.03944042081</v>
      </c>
      <c r="MD32" s="310">
        <f>IF($ND30&lt;=MD$2,1,0)*'PC-PC_Lanchonete'!MD26*$NB30</f>
        <v>611026.34076029412</v>
      </c>
      <c r="ME32" s="310">
        <f>IF($ND30&lt;=ME$2,1,0)*'PC-PC_Lanchonete'!ME26*$NB30</f>
        <v>537347.12860188459</v>
      </c>
      <c r="MF32" s="310">
        <f>IF($ND30&lt;=MF$2,1,0)*'PC-PC_Lanchonete'!MF26*$NB30</f>
        <v>503686.24412713904</v>
      </c>
      <c r="MG32" s="310">
        <f>IF($ND30&lt;=MG$2,1,0)*'PC-PC_Lanchonete'!MG26*$NB30</f>
        <v>506795.41196166823</v>
      </c>
      <c r="MH32" s="310">
        <f>IF($ND30&lt;=MH$2,1,0)*'PC-PC_Lanchonete'!MH26*$NB30</f>
        <v>467544.66120314598</v>
      </c>
      <c r="MI32" s="310">
        <f>IF($ND30&lt;=MI$2,1,0)*'PC-PC_Lanchonete'!MI26*$NB30</f>
        <v>487993.69532652665</v>
      </c>
      <c r="MJ32" s="310">
        <f>IF($ND30&lt;=MJ$2,1,0)*'PC-PC_Lanchonete'!MJ26*$NB30</f>
        <v>602133.38361370109</v>
      </c>
      <c r="MK32" s="310">
        <f>IF($ND30&lt;=MK$2,1,0)*'PC-PC_Lanchonete'!MK26*$NB30</f>
        <v>517234.4417243987</v>
      </c>
      <c r="ML32" s="310">
        <f>IF($ND30&lt;=ML$2,1,0)*'PC-PC_Lanchonete'!ML26*$NB30</f>
        <v>528617.46036719903</v>
      </c>
      <c r="MM32" s="310">
        <f>IF($ND30&lt;=MM$2,1,0)*'PC-PC_Lanchonete'!MM26*$NB30</f>
        <v>553480.76680940588</v>
      </c>
      <c r="MN32" s="310">
        <f>IF($ND30&lt;=MN$2,1,0)*'PC-PC_Lanchonete'!MN26*$NB30</f>
        <v>576487.96515240928</v>
      </c>
      <c r="MO32" s="310">
        <f>IF($ND30&lt;=MO$2,1,0)*'PC-PC_Lanchonete'!MO26*$NB30</f>
        <v>571833.03256168193</v>
      </c>
      <c r="MP32" s="310">
        <f>IF($ND30&lt;=MP$2,1,0)*'PC-PC_Lanchonete'!MP26*$NB30</f>
        <v>635637.99017356127</v>
      </c>
      <c r="MQ32" s="310">
        <f>IF($ND30&lt;=MQ$2,1,0)*'PC-PC_Lanchonete'!MQ26*$NB30</f>
        <v>559210.40561051224</v>
      </c>
      <c r="MR32" s="310">
        <f>IF($ND30&lt;=MR$2,1,0)*'PC-PC_Lanchonete'!MR26*$NB30</f>
        <v>527091.07847279159</v>
      </c>
      <c r="MS32" s="310">
        <f>IF($ND30&lt;=MS$2,1,0)*'PC-PC_Lanchonete'!MS26*$NB30</f>
        <v>528209.1600962457</v>
      </c>
      <c r="MT32" s="310">
        <f>IF($ND30&lt;=MT$2,1,0)*'PC-PC_Lanchonete'!MT26*$NB30</f>
        <v>487435.49189383496</v>
      </c>
      <c r="MU32" s="310">
        <f>IF($ND30&lt;=MU$2,1,0)*'PC-PC_Lanchonete'!MU26*$NB30</f>
        <v>508180.31374228193</v>
      </c>
      <c r="MV32" s="310">
        <f>IF($ND30&lt;=MV$2,1,0)*'PC-PC_Lanchonete'!MV26*$NB30</f>
        <v>622306.30841934797</v>
      </c>
      <c r="MW32" s="310">
        <f>IF($ND30&lt;=MW$2,1,0)*'PC-PC_Lanchonete'!MW26*$NB30</f>
        <v>536307.88375173602</v>
      </c>
      <c r="MX32" s="310">
        <f>IF($ND30&lt;=MX$2,1,0)*'PC-PC_Lanchonete'!MX26*$NB30</f>
        <v>547146.61423110985</v>
      </c>
      <c r="MY32" s="310">
        <f>IF($ND30&lt;=MY$2,1,0)*'PC-PC_Lanchonete'!MY26*$NB30</f>
        <v>571663.90252052248</v>
      </c>
      <c r="MZ32" s="310">
        <f>IF($ND30&lt;=MZ$2,1,0)*'PC-PC_Lanchonete'!MZ26*$NB30</f>
        <v>595101.11552221142</v>
      </c>
      <c r="NA32" s="311">
        <f>IF($ND30&lt;=NA$2,1,0)*'PC-PC_Lanchonete'!NA26*$NB30</f>
        <v>580314.51642754534</v>
      </c>
      <c r="NB32" s="653"/>
      <c r="NC32" s="653"/>
      <c r="ND32" s="653"/>
    </row>
    <row r="33" spans="1:368" x14ac:dyDescent="0.2">
      <c r="A33" s="2" t="s">
        <v>482</v>
      </c>
      <c r="B33" s="304" t="s">
        <v>491</v>
      </c>
      <c r="C33" s="305" t="s">
        <v>6</v>
      </c>
      <c r="D33" s="316" t="s">
        <v>356</v>
      </c>
      <c r="E33" s="1" t="s">
        <v>628</v>
      </c>
      <c r="F33" s="306">
        <f>IF($ND$33&lt;=F$2,1,0)*'PR-RA_Lanchonete'!$E9*$NB$33</f>
        <v>0</v>
      </c>
      <c r="G33" s="306">
        <f>IF($ND$33&lt;=G$2,1,0)*'PR-RA_Lanchonete'!$E9*$NB$33</f>
        <v>0</v>
      </c>
      <c r="H33" s="306">
        <f>IF($ND$33&lt;=H$2,1,0)*'PR-RA_Lanchonete'!$E9*$NB$33</f>
        <v>0</v>
      </c>
      <c r="I33" s="306">
        <f>IF($ND$33&lt;=I$2,1,0)*'PR-RA_Lanchonete'!$E9*$NB$33</f>
        <v>0</v>
      </c>
      <c r="J33" s="306">
        <f>IF($ND$33&lt;=J$2,1,0)*'PR-RA_Lanchonete'!$E9*$NB$33</f>
        <v>0</v>
      </c>
      <c r="K33" s="306">
        <f>IF($ND$33&lt;=K$2,1,0)*'PR-RA_Lanchonete'!$E9*$NB$33</f>
        <v>0</v>
      </c>
      <c r="L33" s="306">
        <f>IF($ND$33&lt;=L$2,1,0)*'PR-RA_Lanchonete'!$E9*$NB$33</f>
        <v>0</v>
      </c>
      <c r="M33" s="306">
        <f>IF($ND$33&lt;=M$2,1,0)*'PR-RA_Lanchonete'!$E9*$NB$33</f>
        <v>0</v>
      </c>
      <c r="N33" s="306">
        <f>IF($ND$33&lt;=N$2,1,0)*'PR-RA_Lanchonete'!$E9*$NB$33</f>
        <v>0</v>
      </c>
      <c r="O33" s="306">
        <f>IF($ND$33&lt;=O$2,1,0)*'PR-RA_Lanchonete'!$E9*$NB$33</f>
        <v>0</v>
      </c>
      <c r="P33" s="306">
        <f>IF($ND$33&lt;=P$2,1,0)*'PR-RA_Lanchonete'!$E9*$NB$33</f>
        <v>0</v>
      </c>
      <c r="Q33" s="306">
        <f>IF($ND$33&lt;=Q$2,1,0)*'PR-RA_Lanchonete'!$E9*$NB$33</f>
        <v>0</v>
      </c>
      <c r="R33" s="306">
        <f>IF($ND$33&lt;=R$2,1,0)*'PR-RA_Lanchonete'!$E9*$NB$33</f>
        <v>19220.029906404445</v>
      </c>
      <c r="S33" s="306">
        <f>IF($ND$33&lt;=S$2,1,0)*'PR-RA_Lanchonete'!$E9*$NB$33</f>
        <v>19220.029906404445</v>
      </c>
      <c r="T33" s="306">
        <f>IF($ND$33&lt;=T$2,1,0)*'PR-RA_Lanchonete'!$E9*$NB$33</f>
        <v>19220.029906404445</v>
      </c>
      <c r="U33" s="306">
        <f>IF($ND$33&lt;=U$2,1,0)*'PR-RA_Lanchonete'!$E9*$NB$33</f>
        <v>19220.029906404445</v>
      </c>
      <c r="V33" s="306">
        <f>IF($ND$33&lt;=V$2,1,0)*'PR-RA_Lanchonete'!$E9*$NB$33</f>
        <v>19220.029906404445</v>
      </c>
      <c r="W33" s="306">
        <f>IF($ND$33&lt;=W$2,1,0)*'PR-RA_Lanchonete'!$E9*$NB$33</f>
        <v>19220.029906404445</v>
      </c>
      <c r="X33" s="306">
        <f>IF($ND$33&lt;=X$2,1,0)*'PR-RA_Lanchonete'!$E9*$NB$33</f>
        <v>19220.029906404445</v>
      </c>
      <c r="Y33" s="306">
        <f>IF($ND$33&lt;=Y$2,1,0)*'PR-RA_Lanchonete'!$E9*$NB$33</f>
        <v>19220.029906404445</v>
      </c>
      <c r="Z33" s="306">
        <f>IF($ND$33&lt;=Z$2,1,0)*'PR-RA_Lanchonete'!$E9*$NB$33</f>
        <v>19220.029906404445</v>
      </c>
      <c r="AA33" s="306">
        <f>IF($ND$33&lt;=AA$2,1,0)*'PR-RA_Lanchonete'!$E9*$NB$33</f>
        <v>19220.029906404445</v>
      </c>
      <c r="AB33" s="306">
        <f>IF($ND$33&lt;=AB$2,1,0)*'PR-RA_Lanchonete'!$E9*$NB$33</f>
        <v>19220.029906404445</v>
      </c>
      <c r="AC33" s="306">
        <f>IF($ND$33&lt;=AC$2,1,0)*'PR-RA_Lanchonete'!$E9*$NB$33</f>
        <v>19220.029906404445</v>
      </c>
      <c r="AD33" s="306">
        <f>IF($ND$33&lt;=AD$2,1,0)*'PR-RA_Lanchonete'!$E9*$NB$33</f>
        <v>19220.029906404445</v>
      </c>
      <c r="AE33" s="306">
        <f>IF($ND$33&lt;=AE$2,1,0)*'PR-RA_Lanchonete'!$E9*$NB$33</f>
        <v>19220.029906404445</v>
      </c>
      <c r="AF33" s="306">
        <f>IF($ND$33&lt;=AF$2,1,0)*'PR-RA_Lanchonete'!$E9*$NB$33</f>
        <v>19220.029906404445</v>
      </c>
      <c r="AG33" s="306">
        <f>IF($ND$33&lt;=AG$2,1,0)*'PR-RA_Lanchonete'!$E9*$NB$33</f>
        <v>19220.029906404445</v>
      </c>
      <c r="AH33" s="306">
        <f>IF($ND$33&lt;=AH$2,1,0)*'PR-RA_Lanchonete'!$E9*$NB$33</f>
        <v>19220.029906404445</v>
      </c>
      <c r="AI33" s="306">
        <f>IF($ND$33&lt;=AI$2,1,0)*'PR-RA_Lanchonete'!$E9*$NB$33</f>
        <v>19220.029906404445</v>
      </c>
      <c r="AJ33" s="306">
        <f>IF($ND$33&lt;=AJ$2,1,0)*'PR-RA_Lanchonete'!$E9*$NB$33</f>
        <v>19220.029906404445</v>
      </c>
      <c r="AK33" s="306">
        <f>IF($ND$33&lt;=AK$2,1,0)*'PR-RA_Lanchonete'!$E9*$NB$33</f>
        <v>19220.029906404445</v>
      </c>
      <c r="AL33" s="306">
        <f>IF($ND$33&lt;=AL$2,1,0)*'PR-RA_Lanchonete'!$E9*$NB$33</f>
        <v>19220.029906404445</v>
      </c>
      <c r="AM33" s="306">
        <f>IF($ND$33&lt;=AM$2,1,0)*'PR-RA_Lanchonete'!$E9*$NB$33</f>
        <v>19220.029906404445</v>
      </c>
      <c r="AN33" s="306">
        <f>IF($ND$33&lt;=AN$2,1,0)*'PR-RA_Lanchonete'!$E9*$NB$33</f>
        <v>19220.029906404445</v>
      </c>
      <c r="AO33" s="306">
        <f>IF($ND$33&lt;=AO$2,1,0)*'PR-RA_Lanchonete'!$E9*$NB$33</f>
        <v>19220.029906404445</v>
      </c>
      <c r="AP33" s="306">
        <f>IF($ND$33&lt;=AP$2,1,0)*'PR-RA_Lanchonete'!$E9*$NB$33</f>
        <v>19220.029906404445</v>
      </c>
      <c r="AQ33" s="306">
        <f>IF($ND$33&lt;=AQ$2,1,0)*'PR-RA_Lanchonete'!$E9*$NB$33</f>
        <v>19220.029906404445</v>
      </c>
      <c r="AR33" s="306">
        <f>IF($ND$33&lt;=AR$2,1,0)*'PR-RA_Lanchonete'!$E9*$NB$33</f>
        <v>19220.029906404445</v>
      </c>
      <c r="AS33" s="306">
        <f>IF($ND$33&lt;=AS$2,1,0)*'PR-RA_Lanchonete'!$E9*$NB$33</f>
        <v>19220.029906404445</v>
      </c>
      <c r="AT33" s="306">
        <f>IF($ND$33&lt;=AT$2,1,0)*'PR-RA_Lanchonete'!$E9*$NB$33</f>
        <v>19220.029906404445</v>
      </c>
      <c r="AU33" s="306">
        <f>IF($ND$33&lt;=AU$2,1,0)*'PR-RA_Lanchonete'!$E9*$NB$33</f>
        <v>19220.029906404445</v>
      </c>
      <c r="AV33" s="306">
        <f>IF($ND$33&lt;=AV$2,1,0)*'PR-RA_Lanchonete'!$E9*$NB$33</f>
        <v>19220.029906404445</v>
      </c>
      <c r="AW33" s="306">
        <f>IF($ND$33&lt;=AW$2,1,0)*'PR-RA_Lanchonete'!$E9*$NB$33</f>
        <v>19220.029906404445</v>
      </c>
      <c r="AX33" s="306">
        <f>IF($ND$33&lt;=AX$2,1,0)*'PR-RA_Lanchonete'!$E9*$NB$33</f>
        <v>19220.029906404445</v>
      </c>
      <c r="AY33" s="306">
        <f>IF($ND$33&lt;=AY$2,1,0)*'PR-RA_Lanchonete'!$E9*$NB$33</f>
        <v>19220.029906404445</v>
      </c>
      <c r="AZ33" s="306">
        <f>IF($ND$33&lt;=AZ$2,1,0)*'PR-RA_Lanchonete'!$E9*$NB$33</f>
        <v>19220.029906404445</v>
      </c>
      <c r="BA33" s="306">
        <f>IF($ND$33&lt;=BA$2,1,0)*'PR-RA_Lanchonete'!$E9*$NB$33</f>
        <v>19220.029906404445</v>
      </c>
      <c r="BB33" s="306">
        <f>IF($ND$33&lt;=BB$2,1,0)*'PR-RA_Lanchonete'!$E9*$NB$33</f>
        <v>19220.029906404445</v>
      </c>
      <c r="BC33" s="306">
        <f>IF($ND$33&lt;=BC$2,1,0)*'PR-RA_Lanchonete'!$E9*$NB$33</f>
        <v>19220.029906404445</v>
      </c>
      <c r="BD33" s="306">
        <f>IF($ND$33&lt;=BD$2,1,0)*'PR-RA_Lanchonete'!$E9*$NB$33</f>
        <v>19220.029906404445</v>
      </c>
      <c r="BE33" s="306">
        <f>IF($ND$33&lt;=BE$2,1,0)*'PR-RA_Lanchonete'!$E9*$NB$33</f>
        <v>19220.029906404445</v>
      </c>
      <c r="BF33" s="306">
        <f>IF($ND$33&lt;=BF$2,1,0)*'PR-RA_Lanchonete'!$E9*$NB$33</f>
        <v>19220.029906404445</v>
      </c>
      <c r="BG33" s="306">
        <f>IF($ND$33&lt;=BG$2,1,0)*'PR-RA_Lanchonete'!$E9*$NB$33</f>
        <v>19220.029906404445</v>
      </c>
      <c r="BH33" s="306">
        <f>IF($ND$33&lt;=BH$2,1,0)*'PR-RA_Lanchonete'!$E9*$NB$33</f>
        <v>19220.029906404445</v>
      </c>
      <c r="BI33" s="306">
        <f>IF($ND$33&lt;=BI$2,1,0)*'PR-RA_Lanchonete'!$E9*$NB$33</f>
        <v>19220.029906404445</v>
      </c>
      <c r="BJ33" s="306">
        <f>IF($ND$33&lt;=BJ$2,1,0)*'PR-RA_Lanchonete'!$E9*$NB$33</f>
        <v>19220.029906404445</v>
      </c>
      <c r="BK33" s="306">
        <f>IF($ND$33&lt;=BK$2,1,0)*'PR-RA_Lanchonete'!$E9*$NB$33</f>
        <v>19220.029906404445</v>
      </c>
      <c r="BL33" s="306">
        <f>IF($ND$33&lt;=BL$2,1,0)*'PR-RA_Lanchonete'!$E9*$NB$33</f>
        <v>19220.029906404445</v>
      </c>
      <c r="BM33" s="306">
        <f>IF($ND$33&lt;=BM$2,1,0)*'PR-RA_Lanchonete'!$E9*$NB$33</f>
        <v>19220.029906404445</v>
      </c>
      <c r="BN33" s="306">
        <f>IF($ND$33&lt;=BN$2,1,0)*'PR-RA_Lanchonete'!$E9*$NB$33</f>
        <v>19220.029906404445</v>
      </c>
      <c r="BO33" s="306">
        <f>IF($ND$33&lt;=BO$2,1,0)*'PR-RA_Lanchonete'!$E9*$NB$33</f>
        <v>19220.029906404445</v>
      </c>
      <c r="BP33" s="306">
        <f>IF($ND$33&lt;=BP$2,1,0)*'PR-RA_Lanchonete'!$E9*$NB$33</f>
        <v>19220.029906404445</v>
      </c>
      <c r="BQ33" s="306">
        <f>IF($ND$33&lt;=BQ$2,1,0)*'PR-RA_Lanchonete'!$E9*$NB$33</f>
        <v>19220.029906404445</v>
      </c>
      <c r="BR33" s="306">
        <f>IF($ND$33&lt;=BR$2,1,0)*'PR-RA_Lanchonete'!$E9*$NB$33</f>
        <v>19220.029906404445</v>
      </c>
      <c r="BS33" s="306">
        <f>IF($ND$33&lt;=BS$2,1,0)*'PR-RA_Lanchonete'!$E9*$NB$33</f>
        <v>19220.029906404445</v>
      </c>
      <c r="BT33" s="306">
        <f>IF($ND$33&lt;=BT$2,1,0)*'PR-RA_Lanchonete'!$E9*$NB$33</f>
        <v>19220.029906404445</v>
      </c>
      <c r="BU33" s="306">
        <f>IF($ND$33&lt;=BU$2,1,0)*'PR-RA_Lanchonete'!$E9*$NB$33</f>
        <v>19220.029906404445</v>
      </c>
      <c r="BV33" s="306">
        <f>IF($ND$33&lt;=BV$2,1,0)*'PR-RA_Lanchonete'!$E9*$NB$33</f>
        <v>19220.029906404445</v>
      </c>
      <c r="BW33" s="306">
        <f>IF($ND$33&lt;=BW$2,1,0)*'PR-RA_Lanchonete'!$E9*$NB$33</f>
        <v>19220.029906404445</v>
      </c>
      <c r="BX33" s="306">
        <f>IF($ND$33&lt;=BX$2,1,0)*'PR-RA_Lanchonete'!$E9*$NB$33</f>
        <v>19220.029906404445</v>
      </c>
      <c r="BY33" s="306">
        <f>IF($ND$33&lt;=BY$2,1,0)*'PR-RA_Lanchonete'!$E9*$NB$33</f>
        <v>19220.029906404445</v>
      </c>
      <c r="BZ33" s="306">
        <f>IF($ND$33&lt;=BZ$2,1,0)*'PR-RA_Lanchonete'!$E9*$NB$33</f>
        <v>19220.029906404445</v>
      </c>
      <c r="CA33" s="306">
        <f>IF($ND$33&lt;=CA$2,1,0)*'PR-RA_Lanchonete'!$E9*$NB$33</f>
        <v>19220.029906404445</v>
      </c>
      <c r="CB33" s="306">
        <f>IF($ND$33&lt;=CB$2,1,0)*'PR-RA_Lanchonete'!$E9*$NB$33</f>
        <v>19220.029906404445</v>
      </c>
      <c r="CC33" s="306">
        <f>IF($ND$33&lt;=CC$2,1,0)*'PR-RA_Lanchonete'!$E9*$NB$33</f>
        <v>19220.029906404445</v>
      </c>
      <c r="CD33" s="306">
        <f>IF($ND$33&lt;=CD$2,1,0)*'PR-RA_Lanchonete'!$E9*$NB$33</f>
        <v>19220.029906404445</v>
      </c>
      <c r="CE33" s="306">
        <f>IF($ND$33&lt;=CE$2,1,0)*'PR-RA_Lanchonete'!$E9*$NB$33</f>
        <v>19220.029906404445</v>
      </c>
      <c r="CF33" s="306">
        <f>IF($ND$33&lt;=CF$2,1,0)*'PR-RA_Lanchonete'!$E9*$NB$33</f>
        <v>19220.029906404445</v>
      </c>
      <c r="CG33" s="306">
        <f>IF($ND$33&lt;=CG$2,1,0)*'PR-RA_Lanchonete'!$E9*$NB$33</f>
        <v>19220.029906404445</v>
      </c>
      <c r="CH33" s="306">
        <f>IF($ND$33&lt;=CH$2,1,0)*'PR-RA_Lanchonete'!$E9*$NB$33</f>
        <v>19220.029906404445</v>
      </c>
      <c r="CI33" s="306">
        <f>IF($ND$33&lt;=CI$2,1,0)*'PR-RA_Lanchonete'!$E9*$NB$33</f>
        <v>19220.029906404445</v>
      </c>
      <c r="CJ33" s="306">
        <f>IF($ND$33&lt;=CJ$2,1,0)*'PR-RA_Lanchonete'!$E9*$NB$33</f>
        <v>19220.029906404445</v>
      </c>
      <c r="CK33" s="306">
        <f>IF($ND$33&lt;=CK$2,1,0)*'PR-RA_Lanchonete'!$E9*$NB$33</f>
        <v>19220.029906404445</v>
      </c>
      <c r="CL33" s="306">
        <f>IF($ND$33&lt;=CL$2,1,0)*'PR-RA_Lanchonete'!$E9*$NB$33</f>
        <v>19220.029906404445</v>
      </c>
      <c r="CM33" s="306">
        <f>IF($ND$33&lt;=CM$2,1,0)*'PR-RA_Lanchonete'!$E9*$NB$33</f>
        <v>19220.029906404445</v>
      </c>
      <c r="CN33" s="306">
        <f>IF($ND$33&lt;=CN$2,1,0)*'PR-RA_Lanchonete'!$E9*$NB$33</f>
        <v>19220.029906404445</v>
      </c>
      <c r="CO33" s="306">
        <f>IF($ND$33&lt;=CO$2,1,0)*'PR-RA_Lanchonete'!$E9*$NB$33</f>
        <v>19220.029906404445</v>
      </c>
      <c r="CP33" s="306">
        <f>IF($ND$33&lt;=CP$2,1,0)*'PR-RA_Lanchonete'!$E9*$NB$33</f>
        <v>19220.029906404445</v>
      </c>
      <c r="CQ33" s="306">
        <f>IF($ND$33&lt;=CQ$2,1,0)*'PR-RA_Lanchonete'!$E9*$NB$33</f>
        <v>19220.029906404445</v>
      </c>
      <c r="CR33" s="306">
        <f>IF($ND$33&lt;=CR$2,1,0)*'PR-RA_Lanchonete'!$E9*$NB$33</f>
        <v>19220.029906404445</v>
      </c>
      <c r="CS33" s="306">
        <f>IF($ND$33&lt;=CS$2,1,0)*'PR-RA_Lanchonete'!$E9*$NB$33</f>
        <v>19220.029906404445</v>
      </c>
      <c r="CT33" s="306">
        <f>IF($ND$33&lt;=CT$2,1,0)*'PR-RA_Lanchonete'!$E9*$NB$33</f>
        <v>19220.029906404445</v>
      </c>
      <c r="CU33" s="306">
        <f>IF($ND$33&lt;=CU$2,1,0)*'PR-RA_Lanchonete'!$E9*$NB$33</f>
        <v>19220.029906404445</v>
      </c>
      <c r="CV33" s="306">
        <f>IF($ND$33&lt;=CV$2,1,0)*'PR-RA_Lanchonete'!$E9*$NB$33</f>
        <v>19220.029906404445</v>
      </c>
      <c r="CW33" s="306">
        <f>IF($ND$33&lt;=CW$2,1,0)*'PR-RA_Lanchonete'!$E9*$NB$33</f>
        <v>19220.029906404445</v>
      </c>
      <c r="CX33" s="306">
        <f>IF($ND$33&lt;=CX$2,1,0)*'PR-RA_Lanchonete'!$E9*$NB$33</f>
        <v>19220.029906404445</v>
      </c>
      <c r="CY33" s="306">
        <f>IF($ND$33&lt;=CY$2,1,0)*'PR-RA_Lanchonete'!$E9*$NB$33</f>
        <v>19220.029906404445</v>
      </c>
      <c r="CZ33" s="306">
        <f>IF($ND$33&lt;=CZ$2,1,0)*'PR-RA_Lanchonete'!$E9*$NB$33</f>
        <v>19220.029906404445</v>
      </c>
      <c r="DA33" s="306">
        <f>IF($ND$33&lt;=DA$2,1,0)*'PR-RA_Lanchonete'!$E9*$NB$33</f>
        <v>19220.029906404445</v>
      </c>
      <c r="DB33" s="306">
        <f>IF($ND$33&lt;=DB$2,1,0)*'PR-RA_Lanchonete'!$E9*$NB$33</f>
        <v>19220.029906404445</v>
      </c>
      <c r="DC33" s="306">
        <f>IF($ND$33&lt;=DC$2,1,0)*'PR-RA_Lanchonete'!$E9*$NB$33</f>
        <v>19220.029906404445</v>
      </c>
      <c r="DD33" s="306">
        <f>IF($ND$33&lt;=DD$2,1,0)*'PR-RA_Lanchonete'!$E9*$NB$33</f>
        <v>19220.029906404445</v>
      </c>
      <c r="DE33" s="306">
        <f>IF($ND$33&lt;=DE$2,1,0)*'PR-RA_Lanchonete'!$E9*$NB$33</f>
        <v>19220.029906404445</v>
      </c>
      <c r="DF33" s="306">
        <f>IF($ND$33&lt;=DF$2,1,0)*'PR-RA_Lanchonete'!$E9*$NB$33</f>
        <v>19220.029906404445</v>
      </c>
      <c r="DG33" s="306">
        <f>IF($ND$33&lt;=DG$2,1,0)*'PR-RA_Lanchonete'!$E9*$NB$33</f>
        <v>19220.029906404445</v>
      </c>
      <c r="DH33" s="306">
        <f>IF($ND$33&lt;=DH$2,1,0)*'PR-RA_Lanchonete'!$E9*$NB$33</f>
        <v>19220.029906404445</v>
      </c>
      <c r="DI33" s="306">
        <f>IF($ND$33&lt;=DI$2,1,0)*'PR-RA_Lanchonete'!$E9*$NB$33</f>
        <v>19220.029906404445</v>
      </c>
      <c r="DJ33" s="306">
        <f>IF($ND$33&lt;=DJ$2,1,0)*'PR-RA_Lanchonete'!$E9*$NB$33</f>
        <v>19220.029906404445</v>
      </c>
      <c r="DK33" s="306">
        <f>IF($ND$33&lt;=DK$2,1,0)*'PR-RA_Lanchonete'!$E9*$NB$33</f>
        <v>19220.029906404445</v>
      </c>
      <c r="DL33" s="306">
        <f>IF($ND$33&lt;=DL$2,1,0)*'PR-RA_Lanchonete'!$E9*$NB$33</f>
        <v>19220.029906404445</v>
      </c>
      <c r="DM33" s="306">
        <f>IF($ND$33&lt;=DM$2,1,0)*'PR-RA_Lanchonete'!$E9*$NB$33</f>
        <v>19220.029906404445</v>
      </c>
      <c r="DN33" s="306">
        <f>IF($ND$33&lt;=DN$2,1,0)*'PR-RA_Lanchonete'!$E9*$NB$33</f>
        <v>19220.029906404445</v>
      </c>
      <c r="DO33" s="306">
        <f>IF($ND$33&lt;=DO$2,1,0)*'PR-RA_Lanchonete'!$E9*$NB$33</f>
        <v>19220.029906404445</v>
      </c>
      <c r="DP33" s="306">
        <f>IF($ND$33&lt;=DP$2,1,0)*'PR-RA_Lanchonete'!$E9*$NB$33</f>
        <v>19220.029906404445</v>
      </c>
      <c r="DQ33" s="306">
        <f>IF($ND$33&lt;=DQ$2,1,0)*'PR-RA_Lanchonete'!$E9*$NB$33</f>
        <v>19220.029906404445</v>
      </c>
      <c r="DR33" s="306">
        <f>IF($ND$33&lt;=DR$2,1,0)*'PR-RA_Lanchonete'!$E9*$NB$33</f>
        <v>19220.029906404445</v>
      </c>
      <c r="DS33" s="306">
        <f>IF($ND$33&lt;=DS$2,1,0)*'PR-RA_Lanchonete'!$E9*$NB$33</f>
        <v>19220.029906404445</v>
      </c>
      <c r="DT33" s="306">
        <f>IF($ND$33&lt;=DT$2,1,0)*'PR-RA_Lanchonete'!$E9*$NB$33</f>
        <v>19220.029906404445</v>
      </c>
      <c r="DU33" s="306">
        <f>IF($ND$33&lt;=DU$2,1,0)*'PR-RA_Lanchonete'!$E9*$NB$33</f>
        <v>19220.029906404445</v>
      </c>
      <c r="DV33" s="306">
        <f>IF($ND$33&lt;=DV$2,1,0)*'PR-RA_Lanchonete'!$E9*$NB$33</f>
        <v>19220.029906404445</v>
      </c>
      <c r="DW33" s="306">
        <f>IF($ND$33&lt;=DW$2,1,0)*'PR-RA_Lanchonete'!$E9*$NB$33</f>
        <v>19220.029906404445</v>
      </c>
      <c r="DX33" s="306">
        <f>IF($ND$33&lt;=DX$2,1,0)*'PR-RA_Lanchonete'!$E9*$NB$33</f>
        <v>19220.029906404445</v>
      </c>
      <c r="DY33" s="306">
        <f>IF($ND$33&lt;=DY$2,1,0)*'PR-RA_Lanchonete'!$E9*$NB$33</f>
        <v>19220.029906404445</v>
      </c>
      <c r="DZ33" s="306">
        <f>IF($ND$33&lt;=DZ$2,1,0)*'PR-RA_Lanchonete'!$E9*$NB$33</f>
        <v>19220.029906404445</v>
      </c>
      <c r="EA33" s="306">
        <f>IF($ND$33&lt;=EA$2,1,0)*'PR-RA_Lanchonete'!$E9*$NB$33</f>
        <v>19220.029906404445</v>
      </c>
      <c r="EB33" s="306">
        <f>IF($ND$33&lt;=EB$2,1,0)*'PR-RA_Lanchonete'!$E9*$NB$33</f>
        <v>19220.029906404445</v>
      </c>
      <c r="EC33" s="306">
        <f>IF($ND$33&lt;=EC$2,1,0)*'PR-RA_Lanchonete'!$E9*$NB$33</f>
        <v>19220.029906404445</v>
      </c>
      <c r="ED33" s="306">
        <f>IF($ND$33&lt;=ED$2,1,0)*'PR-RA_Lanchonete'!$E9*$NB$33</f>
        <v>19220.029906404445</v>
      </c>
      <c r="EE33" s="306">
        <f>IF($ND$33&lt;=EE$2,1,0)*'PR-RA_Lanchonete'!$E9*$NB$33</f>
        <v>19220.029906404445</v>
      </c>
      <c r="EF33" s="306">
        <f>IF($ND$33&lt;=EF$2,1,0)*'PR-RA_Lanchonete'!$E9*$NB$33</f>
        <v>19220.029906404445</v>
      </c>
      <c r="EG33" s="306">
        <f>IF($ND$33&lt;=EG$2,1,0)*'PR-RA_Lanchonete'!$E9*$NB$33</f>
        <v>19220.029906404445</v>
      </c>
      <c r="EH33" s="306">
        <f>IF($ND$33&lt;=EH$2,1,0)*'PR-RA_Lanchonete'!$E9*$NB$33</f>
        <v>19220.029906404445</v>
      </c>
      <c r="EI33" s="306">
        <f>IF($ND$33&lt;=EI$2,1,0)*'PR-RA_Lanchonete'!$E9*$NB$33</f>
        <v>19220.029906404445</v>
      </c>
      <c r="EJ33" s="306">
        <f>IF($ND$33&lt;=EJ$2,1,0)*'PR-RA_Lanchonete'!$E9*$NB$33</f>
        <v>19220.029906404445</v>
      </c>
      <c r="EK33" s="306">
        <f>IF($ND$33&lt;=EK$2,1,0)*'PR-RA_Lanchonete'!$E9*$NB$33</f>
        <v>19220.029906404445</v>
      </c>
      <c r="EL33" s="306">
        <f>IF($ND$33&lt;=EL$2,1,0)*'PR-RA_Lanchonete'!$E9*$NB$33</f>
        <v>19220.029906404445</v>
      </c>
      <c r="EM33" s="306">
        <f>IF($ND$33&lt;=EM$2,1,0)*'PR-RA_Lanchonete'!$E9*$NB$33</f>
        <v>19220.029906404445</v>
      </c>
      <c r="EN33" s="306">
        <f>IF($ND$33&lt;=EN$2,1,0)*'PR-RA_Lanchonete'!$E9*$NB$33</f>
        <v>19220.029906404445</v>
      </c>
      <c r="EO33" s="306">
        <f>IF($ND$33&lt;=EO$2,1,0)*'PR-RA_Lanchonete'!$E9*$NB$33</f>
        <v>19220.029906404445</v>
      </c>
      <c r="EP33" s="306">
        <f>IF($ND$33&lt;=EP$2,1,0)*'PR-RA_Lanchonete'!$E9*$NB$33</f>
        <v>19220.029906404445</v>
      </c>
      <c r="EQ33" s="306">
        <f>IF($ND$33&lt;=EQ$2,1,0)*'PR-RA_Lanchonete'!$E9*$NB$33</f>
        <v>19220.029906404445</v>
      </c>
      <c r="ER33" s="306">
        <f>IF($ND$33&lt;=ER$2,1,0)*'PR-RA_Lanchonete'!$E9*$NB$33</f>
        <v>19220.029906404445</v>
      </c>
      <c r="ES33" s="306">
        <f>IF($ND$33&lt;=ES$2,1,0)*'PR-RA_Lanchonete'!$E9*$NB$33</f>
        <v>19220.029906404445</v>
      </c>
      <c r="ET33" s="306">
        <f>IF($ND$33&lt;=ET$2,1,0)*'PR-RA_Lanchonete'!$E9*$NB$33</f>
        <v>19220.029906404445</v>
      </c>
      <c r="EU33" s="306">
        <f>IF($ND$33&lt;=EU$2,1,0)*'PR-RA_Lanchonete'!$E9*$NB$33</f>
        <v>19220.029906404445</v>
      </c>
      <c r="EV33" s="306">
        <f>IF($ND$33&lt;=EV$2,1,0)*'PR-RA_Lanchonete'!$E9*$NB$33</f>
        <v>19220.029906404445</v>
      </c>
      <c r="EW33" s="306">
        <f>IF($ND$33&lt;=EW$2,1,0)*'PR-RA_Lanchonete'!$E9*$NB$33</f>
        <v>19220.029906404445</v>
      </c>
      <c r="EX33" s="306">
        <f>IF($ND$33&lt;=EX$2,1,0)*'PR-RA_Lanchonete'!$E9*$NB$33</f>
        <v>19220.029906404445</v>
      </c>
      <c r="EY33" s="306">
        <f>IF($ND$33&lt;=EY$2,1,0)*'PR-RA_Lanchonete'!$E9*$NB$33</f>
        <v>19220.029906404445</v>
      </c>
      <c r="EZ33" s="306">
        <f>IF($ND$33&lt;=EZ$2,1,0)*'PR-RA_Lanchonete'!$E9*$NB$33</f>
        <v>19220.029906404445</v>
      </c>
      <c r="FA33" s="306">
        <f>IF($ND$33&lt;=FA$2,1,0)*'PR-RA_Lanchonete'!$E9*$NB$33</f>
        <v>19220.029906404445</v>
      </c>
      <c r="FB33" s="306">
        <f>IF($ND$33&lt;=FB$2,1,0)*'PR-RA_Lanchonete'!$E9*$NB$33</f>
        <v>19220.029906404445</v>
      </c>
      <c r="FC33" s="306">
        <f>IF($ND$33&lt;=FC$2,1,0)*'PR-RA_Lanchonete'!$E9*$NB$33</f>
        <v>19220.029906404445</v>
      </c>
      <c r="FD33" s="306">
        <f>IF($ND$33&lt;=FD$2,1,0)*'PR-RA_Lanchonete'!$E9*$NB$33</f>
        <v>19220.029906404445</v>
      </c>
      <c r="FE33" s="306">
        <f>IF($ND$33&lt;=FE$2,1,0)*'PR-RA_Lanchonete'!$E9*$NB$33</f>
        <v>19220.029906404445</v>
      </c>
      <c r="FF33" s="306">
        <f>IF($ND$33&lt;=FF$2,1,0)*'PR-RA_Lanchonete'!$E9*$NB$33</f>
        <v>19220.029906404445</v>
      </c>
      <c r="FG33" s="306">
        <f>IF($ND$33&lt;=FG$2,1,0)*'PR-RA_Lanchonete'!$E9*$NB$33</f>
        <v>19220.029906404445</v>
      </c>
      <c r="FH33" s="306">
        <f>IF($ND$33&lt;=FH$2,1,0)*'PR-RA_Lanchonete'!$E9*$NB$33</f>
        <v>19220.029906404445</v>
      </c>
      <c r="FI33" s="306">
        <f>IF($ND$33&lt;=FI$2,1,0)*'PR-RA_Lanchonete'!$E9*$NB$33</f>
        <v>19220.029906404445</v>
      </c>
      <c r="FJ33" s="306">
        <f>IF($ND$33&lt;=FJ$2,1,0)*'PR-RA_Lanchonete'!$E9*$NB$33</f>
        <v>19220.029906404445</v>
      </c>
      <c r="FK33" s="306">
        <f>IF($ND$33&lt;=FK$2,1,0)*'PR-RA_Lanchonete'!$E9*$NB$33</f>
        <v>19220.029906404445</v>
      </c>
      <c r="FL33" s="306">
        <f>IF($ND$33&lt;=FL$2,1,0)*'PR-RA_Lanchonete'!$E9*$NB$33</f>
        <v>19220.029906404445</v>
      </c>
      <c r="FM33" s="306">
        <f>IF($ND$33&lt;=FM$2,1,0)*'PR-RA_Lanchonete'!$E9*$NB$33</f>
        <v>19220.029906404445</v>
      </c>
      <c r="FN33" s="306">
        <f>IF($ND$33&lt;=FN$2,1,0)*'PR-RA_Lanchonete'!$E9*$NB$33</f>
        <v>19220.029906404445</v>
      </c>
      <c r="FO33" s="306">
        <f>IF($ND$33&lt;=FO$2,1,0)*'PR-RA_Lanchonete'!$E9*$NB$33</f>
        <v>19220.029906404445</v>
      </c>
      <c r="FP33" s="306">
        <f>IF($ND$33&lt;=FP$2,1,0)*'PR-RA_Lanchonete'!$E9*$NB$33</f>
        <v>19220.029906404445</v>
      </c>
      <c r="FQ33" s="306">
        <f>IF($ND$33&lt;=FQ$2,1,0)*'PR-RA_Lanchonete'!$E9*$NB$33</f>
        <v>19220.029906404445</v>
      </c>
      <c r="FR33" s="306">
        <f>IF($ND$33&lt;=FR$2,1,0)*'PR-RA_Lanchonete'!$E9*$NB$33</f>
        <v>19220.029906404445</v>
      </c>
      <c r="FS33" s="306">
        <f>IF($ND$33&lt;=FS$2,1,0)*'PR-RA_Lanchonete'!$E9*$NB$33</f>
        <v>19220.029906404445</v>
      </c>
      <c r="FT33" s="306">
        <f>IF($ND$33&lt;=FT$2,1,0)*'PR-RA_Lanchonete'!$E9*$NB$33</f>
        <v>19220.029906404445</v>
      </c>
      <c r="FU33" s="306">
        <f>IF($ND$33&lt;=FU$2,1,0)*'PR-RA_Lanchonete'!$E9*$NB$33</f>
        <v>19220.029906404445</v>
      </c>
      <c r="FV33" s="306">
        <f>IF($ND$33&lt;=FV$2,1,0)*'PR-RA_Lanchonete'!$E9*$NB$33</f>
        <v>19220.029906404445</v>
      </c>
      <c r="FW33" s="306">
        <f>IF($ND$33&lt;=FW$2,1,0)*'PR-RA_Lanchonete'!$E9*$NB$33</f>
        <v>19220.029906404445</v>
      </c>
      <c r="FX33" s="306">
        <f>IF($ND$33&lt;=FX$2,1,0)*'PR-RA_Lanchonete'!$E9*$NB$33</f>
        <v>19220.029906404445</v>
      </c>
      <c r="FY33" s="306">
        <f>IF($ND$33&lt;=FY$2,1,0)*'PR-RA_Lanchonete'!$E9*$NB$33</f>
        <v>19220.029906404445</v>
      </c>
      <c r="FZ33" s="306">
        <f>IF($ND$33&lt;=FZ$2,1,0)*'PR-RA_Lanchonete'!$E9*$NB$33</f>
        <v>19220.029906404445</v>
      </c>
      <c r="GA33" s="306">
        <f>IF($ND$33&lt;=GA$2,1,0)*'PR-RA_Lanchonete'!$E9*$NB$33</f>
        <v>19220.029906404445</v>
      </c>
      <c r="GB33" s="306">
        <f>IF($ND$33&lt;=GB$2,1,0)*'PR-RA_Lanchonete'!$E9*$NB$33</f>
        <v>19220.029906404445</v>
      </c>
      <c r="GC33" s="306">
        <f>IF($ND$33&lt;=GC$2,1,0)*'PR-RA_Lanchonete'!$E9*$NB$33</f>
        <v>19220.029906404445</v>
      </c>
      <c r="GD33" s="306">
        <f>IF($ND$33&lt;=GD$2,1,0)*'PR-RA_Lanchonete'!$E9*$NB$33</f>
        <v>19220.029906404445</v>
      </c>
      <c r="GE33" s="306">
        <f>IF($ND$33&lt;=GE$2,1,0)*'PR-RA_Lanchonete'!$E9*$NB$33</f>
        <v>19220.029906404445</v>
      </c>
      <c r="GF33" s="306">
        <f>IF($ND$33&lt;=GF$2,1,0)*'PR-RA_Lanchonete'!$E9*$NB$33</f>
        <v>19220.029906404445</v>
      </c>
      <c r="GG33" s="306">
        <f>IF($ND$33&lt;=GG$2,1,0)*'PR-RA_Lanchonete'!$E9*$NB$33</f>
        <v>19220.029906404445</v>
      </c>
      <c r="GH33" s="306">
        <f>IF($ND$33&lt;=GH$2,1,0)*'PR-RA_Lanchonete'!$E9*$NB$33</f>
        <v>19220.029906404445</v>
      </c>
      <c r="GI33" s="306">
        <f>IF($ND$33&lt;=GI$2,1,0)*'PR-RA_Lanchonete'!$E9*$NB$33</f>
        <v>19220.029906404445</v>
      </c>
      <c r="GJ33" s="306">
        <f>IF($ND$33&lt;=GJ$2,1,0)*'PR-RA_Lanchonete'!$E9*$NB$33</f>
        <v>19220.029906404445</v>
      </c>
      <c r="GK33" s="306">
        <f>IF($ND$33&lt;=GK$2,1,0)*'PR-RA_Lanchonete'!$E9*$NB$33</f>
        <v>19220.029906404445</v>
      </c>
      <c r="GL33" s="306">
        <f>IF($ND$33&lt;=GL$2,1,0)*'PR-RA_Lanchonete'!$E9*$NB$33</f>
        <v>19220.029906404445</v>
      </c>
      <c r="GM33" s="306">
        <f>IF($ND$33&lt;=GM$2,1,0)*'PR-RA_Lanchonete'!$E9*$NB$33</f>
        <v>19220.029906404445</v>
      </c>
      <c r="GN33" s="306">
        <f>IF($ND$33&lt;=GN$2,1,0)*'PR-RA_Lanchonete'!$E9*$NB$33</f>
        <v>19220.029906404445</v>
      </c>
      <c r="GO33" s="306">
        <f>IF($ND$33&lt;=GO$2,1,0)*'PR-RA_Lanchonete'!$E9*$NB$33</f>
        <v>19220.029906404445</v>
      </c>
      <c r="GP33" s="306">
        <f>IF($ND$33&lt;=GP$2,1,0)*'PR-RA_Lanchonete'!$E9*$NB$33</f>
        <v>19220.029906404445</v>
      </c>
      <c r="GQ33" s="306">
        <f>IF($ND$33&lt;=GQ$2,1,0)*'PR-RA_Lanchonete'!$E9*$NB$33</f>
        <v>19220.029906404445</v>
      </c>
      <c r="GR33" s="306">
        <f>IF($ND$33&lt;=GR$2,1,0)*'PR-RA_Lanchonete'!$E9*$NB$33</f>
        <v>19220.029906404445</v>
      </c>
      <c r="GS33" s="306">
        <f>IF($ND$33&lt;=GS$2,1,0)*'PR-RA_Lanchonete'!$E9*$NB$33</f>
        <v>19220.029906404445</v>
      </c>
      <c r="GT33" s="306">
        <f>IF($ND$33&lt;=GT$2,1,0)*'PR-RA_Lanchonete'!$E9*$NB$33</f>
        <v>19220.029906404445</v>
      </c>
      <c r="GU33" s="306">
        <f>IF($ND$33&lt;=GU$2,1,0)*'PR-RA_Lanchonete'!$E9*$NB$33</f>
        <v>19220.029906404445</v>
      </c>
      <c r="GV33" s="306">
        <f>IF($ND$33&lt;=GV$2,1,0)*'PR-RA_Lanchonete'!$E9*$NB$33</f>
        <v>19220.029906404445</v>
      </c>
      <c r="GW33" s="306">
        <f>IF($ND$33&lt;=GW$2,1,0)*'PR-RA_Lanchonete'!$E9*$NB$33</f>
        <v>19220.029906404445</v>
      </c>
      <c r="GX33" s="306">
        <f>IF($ND$33&lt;=GX$2,1,0)*'PR-RA_Lanchonete'!$E9*$NB$33</f>
        <v>19220.029906404445</v>
      </c>
      <c r="GY33" s="306">
        <f>IF($ND$33&lt;=GY$2,1,0)*'PR-RA_Lanchonete'!$E9*$NB$33</f>
        <v>19220.029906404445</v>
      </c>
      <c r="GZ33" s="306">
        <f>IF($ND$33&lt;=GZ$2,1,0)*'PR-RA_Lanchonete'!$E9*$NB$33</f>
        <v>19220.029906404445</v>
      </c>
      <c r="HA33" s="306">
        <f>IF($ND$33&lt;=HA$2,1,0)*'PR-RA_Lanchonete'!$E9*$NB$33</f>
        <v>19220.029906404445</v>
      </c>
      <c r="HB33" s="306">
        <f>IF($ND$33&lt;=HB$2,1,0)*'PR-RA_Lanchonete'!$E9*$NB$33</f>
        <v>19220.029906404445</v>
      </c>
      <c r="HC33" s="306">
        <f>IF($ND$33&lt;=HC$2,1,0)*'PR-RA_Lanchonete'!$E9*$NB$33</f>
        <v>19220.029906404445</v>
      </c>
      <c r="HD33" s="306">
        <f>IF($ND$33&lt;=HD$2,1,0)*'PR-RA_Lanchonete'!$E9*$NB$33</f>
        <v>19220.029906404445</v>
      </c>
      <c r="HE33" s="306">
        <f>IF($ND$33&lt;=HE$2,1,0)*'PR-RA_Lanchonete'!$E9*$NB$33</f>
        <v>19220.029906404445</v>
      </c>
      <c r="HF33" s="306">
        <f>IF($ND$33&lt;=HF$2,1,0)*'PR-RA_Lanchonete'!$E9*$NB$33</f>
        <v>19220.029906404445</v>
      </c>
      <c r="HG33" s="306">
        <f>IF($ND$33&lt;=HG$2,1,0)*'PR-RA_Lanchonete'!$E9*$NB$33</f>
        <v>19220.029906404445</v>
      </c>
      <c r="HH33" s="306">
        <f>IF($ND$33&lt;=HH$2,1,0)*'PR-RA_Lanchonete'!$E9*$NB$33</f>
        <v>19220.029906404445</v>
      </c>
      <c r="HI33" s="306">
        <f>IF($ND$33&lt;=HI$2,1,0)*'PR-RA_Lanchonete'!$E9*$NB$33</f>
        <v>19220.029906404445</v>
      </c>
      <c r="HJ33" s="306">
        <f>IF($ND$33&lt;=HJ$2,1,0)*'PR-RA_Lanchonete'!$E9*$NB$33</f>
        <v>19220.029906404445</v>
      </c>
      <c r="HK33" s="306">
        <f>IF($ND$33&lt;=HK$2,1,0)*'PR-RA_Lanchonete'!$E9*$NB$33</f>
        <v>19220.029906404445</v>
      </c>
      <c r="HL33" s="306">
        <f>IF($ND$33&lt;=HL$2,1,0)*'PR-RA_Lanchonete'!$E9*$NB$33</f>
        <v>19220.029906404445</v>
      </c>
      <c r="HM33" s="306">
        <f>IF($ND$33&lt;=HM$2,1,0)*'PR-RA_Lanchonete'!$E9*$NB$33</f>
        <v>19220.029906404445</v>
      </c>
      <c r="HN33" s="306">
        <f>IF($ND$33&lt;=HN$2,1,0)*'PR-RA_Lanchonete'!$E9*$NB$33</f>
        <v>19220.029906404445</v>
      </c>
      <c r="HO33" s="306">
        <f>IF($ND$33&lt;=HO$2,1,0)*'PR-RA_Lanchonete'!$E9*$NB$33</f>
        <v>19220.029906404445</v>
      </c>
      <c r="HP33" s="306">
        <f>IF($ND$33&lt;=HP$2,1,0)*'PR-RA_Lanchonete'!$E9*$NB$33</f>
        <v>19220.029906404445</v>
      </c>
      <c r="HQ33" s="306">
        <f>IF($ND$33&lt;=HQ$2,1,0)*'PR-RA_Lanchonete'!$E9*$NB$33</f>
        <v>19220.029906404445</v>
      </c>
      <c r="HR33" s="306">
        <f>IF($ND$33&lt;=HR$2,1,0)*'PR-RA_Lanchonete'!$E9*$NB$33</f>
        <v>19220.029906404445</v>
      </c>
      <c r="HS33" s="306">
        <f>IF($ND$33&lt;=HS$2,1,0)*'PR-RA_Lanchonete'!$E9*$NB$33</f>
        <v>19220.029906404445</v>
      </c>
      <c r="HT33" s="306">
        <f>IF($ND$33&lt;=HT$2,1,0)*'PR-RA_Lanchonete'!$E9*$NB$33</f>
        <v>19220.029906404445</v>
      </c>
      <c r="HU33" s="306">
        <f>IF($ND$33&lt;=HU$2,1,0)*'PR-RA_Lanchonete'!$E9*$NB$33</f>
        <v>19220.029906404445</v>
      </c>
      <c r="HV33" s="306">
        <f>IF($ND$33&lt;=HV$2,1,0)*'PR-RA_Lanchonete'!$E9*$NB$33</f>
        <v>19220.029906404445</v>
      </c>
      <c r="HW33" s="306">
        <f>IF($ND$33&lt;=HW$2,1,0)*'PR-RA_Lanchonete'!$E9*$NB$33</f>
        <v>19220.029906404445</v>
      </c>
      <c r="HX33" s="306">
        <f>IF($ND$33&lt;=HX$2,1,0)*'PR-RA_Lanchonete'!$E9*$NB$33</f>
        <v>19220.029906404445</v>
      </c>
      <c r="HY33" s="306">
        <f>IF($ND$33&lt;=HY$2,1,0)*'PR-RA_Lanchonete'!$E9*$NB$33</f>
        <v>19220.029906404445</v>
      </c>
      <c r="HZ33" s="306">
        <f>IF($ND$33&lt;=HZ$2,1,0)*'PR-RA_Lanchonete'!$E9*$NB$33</f>
        <v>19220.029906404445</v>
      </c>
      <c r="IA33" s="306">
        <f>IF($ND$33&lt;=IA$2,1,0)*'PR-RA_Lanchonete'!$E9*$NB$33</f>
        <v>19220.029906404445</v>
      </c>
      <c r="IB33" s="306">
        <f>IF($ND$33&lt;=IB$2,1,0)*'PR-RA_Lanchonete'!$E9*$NB$33</f>
        <v>19220.029906404445</v>
      </c>
      <c r="IC33" s="306">
        <f>IF($ND$33&lt;=IC$2,1,0)*'PR-RA_Lanchonete'!$E9*$NB$33</f>
        <v>19220.029906404445</v>
      </c>
      <c r="ID33" s="306">
        <f>IF($ND$33&lt;=ID$2,1,0)*'PR-RA_Lanchonete'!$E9*$NB$33</f>
        <v>19220.029906404445</v>
      </c>
      <c r="IE33" s="306">
        <f>IF($ND$33&lt;=IE$2,1,0)*'PR-RA_Lanchonete'!$E9*$NB$33</f>
        <v>19220.029906404445</v>
      </c>
      <c r="IF33" s="306">
        <f>IF($ND$33&lt;=IF$2,1,0)*'PR-RA_Lanchonete'!$E9*$NB$33</f>
        <v>19220.029906404445</v>
      </c>
      <c r="IG33" s="306">
        <f>IF($ND$33&lt;=IG$2,1,0)*'PR-RA_Lanchonete'!$E9*$NB$33</f>
        <v>19220.029906404445</v>
      </c>
      <c r="IH33" s="306">
        <f>IF($ND$33&lt;=IH$2,1,0)*'PR-RA_Lanchonete'!$E9*$NB$33</f>
        <v>19220.029906404445</v>
      </c>
      <c r="II33" s="306">
        <f>IF($ND$33&lt;=II$2,1,0)*'PR-RA_Lanchonete'!$E9*$NB$33</f>
        <v>19220.029906404445</v>
      </c>
      <c r="IJ33" s="306">
        <f>IF($ND$33&lt;=IJ$2,1,0)*'PR-RA_Lanchonete'!$E9*$NB$33</f>
        <v>19220.029906404445</v>
      </c>
      <c r="IK33" s="306">
        <f>IF($ND$33&lt;=IK$2,1,0)*'PR-RA_Lanchonete'!$E9*$NB$33</f>
        <v>19220.029906404445</v>
      </c>
      <c r="IL33" s="306">
        <f>IF($ND$33&lt;=IL$2,1,0)*'PR-RA_Lanchonete'!$E9*$NB$33</f>
        <v>19220.029906404445</v>
      </c>
      <c r="IM33" s="306">
        <f>IF($ND$33&lt;=IM$2,1,0)*'PR-RA_Lanchonete'!$E9*$NB$33</f>
        <v>19220.029906404445</v>
      </c>
      <c r="IN33" s="306">
        <f>IF($ND$33&lt;=IN$2,1,0)*'PR-RA_Lanchonete'!$E9*$NB$33</f>
        <v>19220.029906404445</v>
      </c>
      <c r="IO33" s="306">
        <f>IF($ND$33&lt;=IO$2,1,0)*'PR-RA_Lanchonete'!$E9*$NB$33</f>
        <v>19220.029906404445</v>
      </c>
      <c r="IP33" s="306">
        <f>IF($ND$33&lt;=IP$2,1,0)*'PR-RA_Lanchonete'!$E9*$NB$33</f>
        <v>19220.029906404445</v>
      </c>
      <c r="IQ33" s="306">
        <f>IF($ND$33&lt;=IQ$2,1,0)*'PR-RA_Lanchonete'!$E9*$NB$33</f>
        <v>19220.029906404445</v>
      </c>
      <c r="IR33" s="306">
        <f>IF($ND$33&lt;=IR$2,1,0)*'PR-RA_Lanchonete'!$E9*$NB$33</f>
        <v>19220.029906404445</v>
      </c>
      <c r="IS33" s="306">
        <f>IF($ND$33&lt;=IS$2,1,0)*'PR-RA_Lanchonete'!$E9*$NB$33</f>
        <v>19220.029906404445</v>
      </c>
      <c r="IT33" s="306">
        <f>IF($ND$33&lt;=IT$2,1,0)*'PR-RA_Lanchonete'!$E9*$NB$33</f>
        <v>19220.029906404445</v>
      </c>
      <c r="IU33" s="306">
        <f>IF($ND$33&lt;=IU$2,1,0)*'PR-RA_Lanchonete'!$E9*$NB$33</f>
        <v>19220.029906404445</v>
      </c>
      <c r="IV33" s="306">
        <f>IF($ND$33&lt;=IV$2,1,0)*'PR-RA_Lanchonete'!$E9*$NB$33</f>
        <v>19220.029906404445</v>
      </c>
      <c r="IW33" s="306">
        <f>IF($ND$33&lt;=IW$2,1,0)*'PR-RA_Lanchonete'!$E9*$NB$33</f>
        <v>19220.029906404445</v>
      </c>
      <c r="IX33" s="306">
        <f>IF($ND$33&lt;=IX$2,1,0)*'PR-RA_Lanchonete'!$E9*$NB$33</f>
        <v>19220.029906404445</v>
      </c>
      <c r="IY33" s="306">
        <f>IF($ND$33&lt;=IY$2,1,0)*'PR-RA_Lanchonete'!$E9*$NB$33</f>
        <v>19220.029906404445</v>
      </c>
      <c r="IZ33" s="306">
        <f>IF($ND$33&lt;=IZ$2,1,0)*'PR-RA_Lanchonete'!$E9*$NB$33</f>
        <v>19220.029906404445</v>
      </c>
      <c r="JA33" s="306">
        <f>IF($ND$33&lt;=JA$2,1,0)*'PR-RA_Lanchonete'!$E9*$NB$33</f>
        <v>19220.029906404445</v>
      </c>
      <c r="JB33" s="306">
        <f>IF($ND$33&lt;=JB$2,1,0)*'PR-RA_Lanchonete'!$E9*$NB$33</f>
        <v>19220.029906404445</v>
      </c>
      <c r="JC33" s="306">
        <f>IF($ND$33&lt;=JC$2,1,0)*'PR-RA_Lanchonete'!$E9*$NB$33</f>
        <v>19220.029906404445</v>
      </c>
      <c r="JD33" s="306">
        <f>IF($ND$33&lt;=JD$2,1,0)*'PR-RA_Lanchonete'!$E9*$NB$33</f>
        <v>19220.029906404445</v>
      </c>
      <c r="JE33" s="306">
        <f>IF($ND$33&lt;=JE$2,1,0)*'PR-RA_Lanchonete'!$E9*$NB$33</f>
        <v>19220.029906404445</v>
      </c>
      <c r="JF33" s="306">
        <f>IF($ND$33&lt;=JF$2,1,0)*'PR-RA_Lanchonete'!$E9*$NB$33</f>
        <v>19220.029906404445</v>
      </c>
      <c r="JG33" s="306">
        <f>IF($ND$33&lt;=JG$2,1,0)*'PR-RA_Lanchonete'!$E9*$NB$33</f>
        <v>19220.029906404445</v>
      </c>
      <c r="JH33" s="306">
        <f>IF($ND$33&lt;=JH$2,1,0)*'PR-RA_Lanchonete'!$E9*$NB$33</f>
        <v>19220.029906404445</v>
      </c>
      <c r="JI33" s="306">
        <f>IF($ND$33&lt;=JI$2,1,0)*'PR-RA_Lanchonete'!$E9*$NB$33</f>
        <v>19220.029906404445</v>
      </c>
      <c r="JJ33" s="306">
        <f>IF($ND$33&lt;=JJ$2,1,0)*'PR-RA_Lanchonete'!$E9*$NB$33</f>
        <v>19220.029906404445</v>
      </c>
      <c r="JK33" s="306">
        <f>IF($ND$33&lt;=JK$2,1,0)*'PR-RA_Lanchonete'!$E9*$NB$33</f>
        <v>19220.029906404445</v>
      </c>
      <c r="JL33" s="306">
        <f>IF($ND$33&lt;=JL$2,1,0)*'PR-RA_Lanchonete'!$E9*$NB$33</f>
        <v>19220.029906404445</v>
      </c>
      <c r="JM33" s="306">
        <f>IF($ND$33&lt;=JM$2,1,0)*'PR-RA_Lanchonete'!$E9*$NB$33</f>
        <v>19220.029906404445</v>
      </c>
      <c r="JN33" s="306">
        <f>IF($ND$33&lt;=JN$2,1,0)*'PR-RA_Lanchonete'!$E9*$NB$33</f>
        <v>19220.029906404445</v>
      </c>
      <c r="JO33" s="306">
        <f>IF($ND$33&lt;=JO$2,1,0)*'PR-RA_Lanchonete'!$E9*$NB$33</f>
        <v>19220.029906404445</v>
      </c>
      <c r="JP33" s="306">
        <f>IF($ND$33&lt;=JP$2,1,0)*'PR-RA_Lanchonete'!$E9*$NB$33</f>
        <v>19220.029906404445</v>
      </c>
      <c r="JQ33" s="306">
        <f>IF($ND$33&lt;=JQ$2,1,0)*'PR-RA_Lanchonete'!$E9*$NB$33</f>
        <v>19220.029906404445</v>
      </c>
      <c r="JR33" s="306">
        <f>IF($ND$33&lt;=JR$2,1,0)*'PR-RA_Lanchonete'!$E9*$NB$33</f>
        <v>19220.029906404445</v>
      </c>
      <c r="JS33" s="306">
        <f>IF($ND$33&lt;=JS$2,1,0)*'PR-RA_Lanchonete'!$E9*$NB$33</f>
        <v>19220.029906404445</v>
      </c>
      <c r="JT33" s="306">
        <f>IF($ND$33&lt;=JT$2,1,0)*'PR-RA_Lanchonete'!$E9*$NB$33</f>
        <v>19220.029906404445</v>
      </c>
      <c r="JU33" s="306">
        <f>IF($ND$33&lt;=JU$2,1,0)*'PR-RA_Lanchonete'!$E9*$NB$33</f>
        <v>19220.029906404445</v>
      </c>
      <c r="JV33" s="306">
        <f>IF($ND$33&lt;=JV$2,1,0)*'PR-RA_Lanchonete'!$E9*$NB$33</f>
        <v>19220.029906404445</v>
      </c>
      <c r="JW33" s="306">
        <f>IF($ND$33&lt;=JW$2,1,0)*'PR-RA_Lanchonete'!$E9*$NB$33</f>
        <v>19220.029906404445</v>
      </c>
      <c r="JX33" s="306">
        <f>IF($ND$33&lt;=JX$2,1,0)*'PR-RA_Lanchonete'!$E9*$NB$33</f>
        <v>19220.029906404445</v>
      </c>
      <c r="JY33" s="306">
        <f>IF($ND$33&lt;=JY$2,1,0)*'PR-RA_Lanchonete'!$E9*$NB$33</f>
        <v>19220.029906404445</v>
      </c>
      <c r="JZ33" s="306">
        <f>IF($ND$33&lt;=JZ$2,1,0)*'PR-RA_Lanchonete'!$E9*$NB$33</f>
        <v>19220.029906404445</v>
      </c>
      <c r="KA33" s="306">
        <f>IF($ND$33&lt;=KA$2,1,0)*'PR-RA_Lanchonete'!$E9*$NB$33</f>
        <v>19220.029906404445</v>
      </c>
      <c r="KB33" s="306">
        <f>IF($ND$33&lt;=KB$2,1,0)*'PR-RA_Lanchonete'!$E9*$NB$33</f>
        <v>19220.029906404445</v>
      </c>
      <c r="KC33" s="306">
        <f>IF($ND$33&lt;=KC$2,1,0)*'PR-RA_Lanchonete'!$E9*$NB$33</f>
        <v>19220.029906404445</v>
      </c>
      <c r="KD33" s="306">
        <f>IF($ND$33&lt;=KD$2,1,0)*'PR-RA_Lanchonete'!$E9*$NB$33</f>
        <v>19220.029906404445</v>
      </c>
      <c r="KE33" s="306">
        <f>IF($ND$33&lt;=KE$2,1,0)*'PR-RA_Lanchonete'!$E9*$NB$33</f>
        <v>19220.029906404445</v>
      </c>
      <c r="KF33" s="306">
        <f>IF($ND$33&lt;=KF$2,1,0)*'PR-RA_Lanchonete'!$E9*$NB$33</f>
        <v>19220.029906404445</v>
      </c>
      <c r="KG33" s="306">
        <f>IF($ND$33&lt;=KG$2,1,0)*'PR-RA_Lanchonete'!$E9*$NB$33</f>
        <v>19220.029906404445</v>
      </c>
      <c r="KH33" s="306">
        <f>IF($ND$33&lt;=KH$2,1,0)*'PR-RA_Lanchonete'!$E9*$NB$33</f>
        <v>19220.029906404445</v>
      </c>
      <c r="KI33" s="306">
        <f>IF($ND$33&lt;=KI$2,1,0)*'PR-RA_Lanchonete'!$E9*$NB$33</f>
        <v>19220.029906404445</v>
      </c>
      <c r="KJ33" s="306">
        <f>IF($ND$33&lt;=KJ$2,1,0)*'PR-RA_Lanchonete'!$E9*$NB$33</f>
        <v>19220.029906404445</v>
      </c>
      <c r="KK33" s="306">
        <f>IF($ND$33&lt;=KK$2,1,0)*'PR-RA_Lanchonete'!$E9*$NB$33</f>
        <v>19220.029906404445</v>
      </c>
      <c r="KL33" s="306">
        <f>IF($ND$33&lt;=KL$2,1,0)*'PR-RA_Lanchonete'!$E9*$NB$33</f>
        <v>19220.029906404445</v>
      </c>
      <c r="KM33" s="306">
        <f>IF($ND$33&lt;=KM$2,1,0)*'PR-RA_Lanchonete'!$E9*$NB$33</f>
        <v>19220.029906404445</v>
      </c>
      <c r="KN33" s="306">
        <f>IF($ND$33&lt;=KN$2,1,0)*'PR-RA_Lanchonete'!$E9*$NB$33</f>
        <v>19220.029906404445</v>
      </c>
      <c r="KO33" s="306">
        <f>IF($ND$33&lt;=KO$2,1,0)*'PR-RA_Lanchonete'!$E9*$NB$33</f>
        <v>19220.029906404445</v>
      </c>
      <c r="KP33" s="306">
        <f>IF($ND$33&lt;=KP$2,1,0)*'PR-RA_Lanchonete'!$E9*$NB$33</f>
        <v>19220.029906404445</v>
      </c>
      <c r="KQ33" s="306">
        <f>IF($ND$33&lt;=KQ$2,1,0)*'PR-RA_Lanchonete'!$E9*$NB$33</f>
        <v>19220.029906404445</v>
      </c>
      <c r="KR33" s="306">
        <f>IF($ND$33&lt;=KR$2,1,0)*'PR-RA_Lanchonete'!$E9*$NB$33</f>
        <v>19220.029906404445</v>
      </c>
      <c r="KS33" s="306">
        <f>IF($ND$33&lt;=KS$2,1,0)*'PR-RA_Lanchonete'!$E9*$NB$33</f>
        <v>19220.029906404445</v>
      </c>
      <c r="KT33" s="306">
        <f>IF($ND$33&lt;=KT$2,1,0)*'PR-RA_Lanchonete'!$E9*$NB$33</f>
        <v>19220.029906404445</v>
      </c>
      <c r="KU33" s="306">
        <f>IF($ND$33&lt;=KU$2,1,0)*'PR-RA_Lanchonete'!$E9*$NB$33</f>
        <v>19220.029906404445</v>
      </c>
      <c r="KV33" s="306">
        <f>IF($ND$33&lt;=KV$2,1,0)*'PR-RA_Lanchonete'!$E9*$NB$33</f>
        <v>19220.029906404445</v>
      </c>
      <c r="KW33" s="306">
        <f>IF($ND$33&lt;=KW$2,1,0)*'PR-RA_Lanchonete'!$E9*$NB$33</f>
        <v>19220.029906404445</v>
      </c>
      <c r="KX33" s="306">
        <f>IF($ND$33&lt;=KX$2,1,0)*'PR-RA_Lanchonete'!$E9*$NB$33</f>
        <v>19220.029906404445</v>
      </c>
      <c r="KY33" s="306">
        <f>IF($ND$33&lt;=KY$2,1,0)*'PR-RA_Lanchonete'!$E9*$NB$33</f>
        <v>19220.029906404445</v>
      </c>
      <c r="KZ33" s="306">
        <f>IF($ND$33&lt;=KZ$2,1,0)*'PR-RA_Lanchonete'!$E9*$NB$33</f>
        <v>19220.029906404445</v>
      </c>
      <c r="LA33" s="306">
        <f>IF($ND$33&lt;=LA$2,1,0)*'PR-RA_Lanchonete'!$E9*$NB$33</f>
        <v>19220.029906404445</v>
      </c>
      <c r="LB33" s="306">
        <f>IF($ND$33&lt;=LB$2,1,0)*'PR-RA_Lanchonete'!$E9*$NB$33</f>
        <v>19220.029906404445</v>
      </c>
      <c r="LC33" s="306">
        <f>IF($ND$33&lt;=LC$2,1,0)*'PR-RA_Lanchonete'!$E9*$NB$33</f>
        <v>19220.029906404445</v>
      </c>
      <c r="LD33" s="306">
        <f>IF($ND$33&lt;=LD$2,1,0)*'PR-RA_Lanchonete'!$E9*$NB$33</f>
        <v>19220.029906404445</v>
      </c>
      <c r="LE33" s="306">
        <f>IF($ND$33&lt;=LE$2,1,0)*'PR-RA_Lanchonete'!$E9*$NB$33</f>
        <v>19220.029906404445</v>
      </c>
      <c r="LF33" s="306">
        <f>IF($ND$33&lt;=LF$2,1,0)*'PR-RA_Lanchonete'!$E9*$NB$33</f>
        <v>19220.029906404445</v>
      </c>
      <c r="LG33" s="306">
        <f>IF($ND$33&lt;=LG$2,1,0)*'PR-RA_Lanchonete'!$E9*$NB$33</f>
        <v>19220.029906404445</v>
      </c>
      <c r="LH33" s="306">
        <f>IF($ND$33&lt;=LH$2,1,0)*'PR-RA_Lanchonete'!$E9*$NB$33</f>
        <v>19220.029906404445</v>
      </c>
      <c r="LI33" s="306">
        <f>IF($ND$33&lt;=LI$2,1,0)*'PR-RA_Lanchonete'!$E9*$NB$33</f>
        <v>19220.029906404445</v>
      </c>
      <c r="LJ33" s="306">
        <f>IF($ND$33&lt;=LJ$2,1,0)*'PR-RA_Lanchonete'!$E9*$NB$33</f>
        <v>19220.029906404445</v>
      </c>
      <c r="LK33" s="306">
        <f>IF($ND$33&lt;=LK$2,1,0)*'PR-RA_Lanchonete'!$E9*$NB$33</f>
        <v>19220.029906404445</v>
      </c>
      <c r="LL33" s="306">
        <f>IF($ND$33&lt;=LL$2,1,0)*'PR-RA_Lanchonete'!$E9*$NB$33</f>
        <v>19220.029906404445</v>
      </c>
      <c r="LM33" s="306">
        <f>IF($ND$33&lt;=LM$2,1,0)*'PR-RA_Lanchonete'!$E9*$NB$33</f>
        <v>19220.029906404445</v>
      </c>
      <c r="LN33" s="306">
        <f>IF($ND$33&lt;=LN$2,1,0)*'PR-RA_Lanchonete'!$E9*$NB$33</f>
        <v>19220.029906404445</v>
      </c>
      <c r="LO33" s="306">
        <f>IF($ND$33&lt;=LO$2,1,0)*'PR-RA_Lanchonete'!$E9*$NB$33</f>
        <v>19220.029906404445</v>
      </c>
      <c r="LP33" s="306">
        <f>IF($ND$33&lt;=LP$2,1,0)*'PR-RA_Lanchonete'!$E9*$NB$33</f>
        <v>19220.029906404445</v>
      </c>
      <c r="LQ33" s="306">
        <f>IF($ND$33&lt;=LQ$2,1,0)*'PR-RA_Lanchonete'!$E9*$NB$33</f>
        <v>19220.029906404445</v>
      </c>
      <c r="LR33" s="306">
        <f>IF($ND$33&lt;=LR$2,1,0)*'PR-RA_Lanchonete'!$E9*$NB$33</f>
        <v>19220.029906404445</v>
      </c>
      <c r="LS33" s="306">
        <f>IF($ND$33&lt;=LS$2,1,0)*'PR-RA_Lanchonete'!$E9*$NB$33</f>
        <v>19220.029906404445</v>
      </c>
      <c r="LT33" s="306">
        <f>IF($ND$33&lt;=LT$2,1,0)*'PR-RA_Lanchonete'!$E9*$NB$33</f>
        <v>19220.029906404445</v>
      </c>
      <c r="LU33" s="306">
        <f>IF($ND$33&lt;=LU$2,1,0)*'PR-RA_Lanchonete'!$E9*$NB$33</f>
        <v>19220.029906404445</v>
      </c>
      <c r="LV33" s="306">
        <f>IF($ND$33&lt;=LV$2,1,0)*'PR-RA_Lanchonete'!$E9*$NB$33</f>
        <v>19220.029906404445</v>
      </c>
      <c r="LW33" s="306">
        <f>IF($ND$33&lt;=LW$2,1,0)*'PR-RA_Lanchonete'!$E9*$NB$33</f>
        <v>19220.029906404445</v>
      </c>
      <c r="LX33" s="306">
        <f>IF($ND$33&lt;=LX$2,1,0)*'PR-RA_Lanchonete'!$E9*$NB$33</f>
        <v>19220.029906404445</v>
      </c>
      <c r="LY33" s="306">
        <f>IF($ND$33&lt;=LY$2,1,0)*'PR-RA_Lanchonete'!$E9*$NB$33</f>
        <v>19220.029906404445</v>
      </c>
      <c r="LZ33" s="306">
        <f>IF($ND$33&lt;=LZ$2,1,0)*'PR-RA_Lanchonete'!$E9*$NB$33</f>
        <v>19220.029906404445</v>
      </c>
      <c r="MA33" s="306">
        <f>IF($ND$33&lt;=MA$2,1,0)*'PR-RA_Lanchonete'!$E9*$NB$33</f>
        <v>19220.029906404445</v>
      </c>
      <c r="MB33" s="306">
        <f>IF($ND$33&lt;=MB$2,1,0)*'PR-RA_Lanchonete'!$E9*$NB$33</f>
        <v>19220.029906404445</v>
      </c>
      <c r="MC33" s="306">
        <f>IF($ND$33&lt;=MC$2,1,0)*'PR-RA_Lanchonete'!$E9*$NB$33</f>
        <v>19220.029906404445</v>
      </c>
      <c r="MD33" s="306">
        <f>IF($ND$33&lt;=MD$2,1,0)*'PR-RA_Lanchonete'!$E9*$NB$33</f>
        <v>19220.029906404445</v>
      </c>
      <c r="ME33" s="306">
        <f>IF($ND$33&lt;=ME$2,1,0)*'PR-RA_Lanchonete'!$E9*$NB$33</f>
        <v>19220.029906404445</v>
      </c>
      <c r="MF33" s="306">
        <f>IF($ND$33&lt;=MF$2,1,0)*'PR-RA_Lanchonete'!$E9*$NB$33</f>
        <v>19220.029906404445</v>
      </c>
      <c r="MG33" s="306">
        <f>IF($ND$33&lt;=MG$2,1,0)*'PR-RA_Lanchonete'!$E9*$NB$33</f>
        <v>19220.029906404445</v>
      </c>
      <c r="MH33" s="306">
        <f>IF($ND$33&lt;=MH$2,1,0)*'PR-RA_Lanchonete'!$E9*$NB$33</f>
        <v>19220.029906404445</v>
      </c>
      <c r="MI33" s="306">
        <f>IF($ND$33&lt;=MI$2,1,0)*'PR-RA_Lanchonete'!$E9*$NB$33</f>
        <v>19220.029906404445</v>
      </c>
      <c r="MJ33" s="306">
        <f>IF($ND$33&lt;=MJ$2,1,0)*'PR-RA_Lanchonete'!$E9*$NB$33</f>
        <v>19220.029906404445</v>
      </c>
      <c r="MK33" s="306">
        <f>IF($ND$33&lt;=MK$2,1,0)*'PR-RA_Lanchonete'!$E9*$NB$33</f>
        <v>19220.029906404445</v>
      </c>
      <c r="ML33" s="306">
        <f>IF($ND$33&lt;=ML$2,1,0)*'PR-RA_Lanchonete'!$E9*$NB$33</f>
        <v>19220.029906404445</v>
      </c>
      <c r="MM33" s="306">
        <f>IF($ND$33&lt;=MM$2,1,0)*'PR-RA_Lanchonete'!$E9*$NB$33</f>
        <v>19220.029906404445</v>
      </c>
      <c r="MN33" s="306">
        <f>IF($ND$33&lt;=MN$2,1,0)*'PR-RA_Lanchonete'!$E9*$NB$33</f>
        <v>19220.029906404445</v>
      </c>
      <c r="MO33" s="306">
        <f>IF($ND$33&lt;=MO$2,1,0)*'PR-RA_Lanchonete'!$E9*$NB$33</f>
        <v>19220.029906404445</v>
      </c>
      <c r="MP33" s="306">
        <f>IF($ND$33&lt;=MP$2,1,0)*'PR-RA_Lanchonete'!$E9*$NB$33</f>
        <v>19220.029906404445</v>
      </c>
      <c r="MQ33" s="306">
        <f>IF($ND$33&lt;=MQ$2,1,0)*'PR-RA_Lanchonete'!$E9*$NB$33</f>
        <v>19220.029906404445</v>
      </c>
      <c r="MR33" s="306">
        <f>IF($ND$33&lt;=MR$2,1,0)*'PR-RA_Lanchonete'!$E9*$NB$33</f>
        <v>19220.029906404445</v>
      </c>
      <c r="MS33" s="306">
        <f>IF($ND$33&lt;=MS$2,1,0)*'PR-RA_Lanchonete'!$E9*$NB$33</f>
        <v>19220.029906404445</v>
      </c>
      <c r="MT33" s="306">
        <f>IF($ND$33&lt;=MT$2,1,0)*'PR-RA_Lanchonete'!$E9*$NB$33</f>
        <v>19220.029906404445</v>
      </c>
      <c r="MU33" s="306">
        <f>IF($ND$33&lt;=MU$2,1,0)*'PR-RA_Lanchonete'!$E9*$NB$33</f>
        <v>19220.029906404445</v>
      </c>
      <c r="MV33" s="306">
        <f>IF($ND$33&lt;=MV$2,1,0)*'PR-RA_Lanchonete'!$E9*$NB$33</f>
        <v>19220.029906404445</v>
      </c>
      <c r="MW33" s="306">
        <f>IF($ND$33&lt;=MW$2,1,0)*'PR-RA_Lanchonete'!$E9*$NB$33</f>
        <v>19220.029906404445</v>
      </c>
      <c r="MX33" s="306">
        <f>IF($ND$33&lt;=MX$2,1,0)*'PR-RA_Lanchonete'!$E9*$NB$33</f>
        <v>19220.029906404445</v>
      </c>
      <c r="MY33" s="306">
        <f>IF($ND$33&lt;=MY$2,1,0)*'PR-RA_Lanchonete'!$E9*$NB$33</f>
        <v>19220.029906404445</v>
      </c>
      <c r="MZ33" s="306">
        <f>IF($ND$33&lt;=MZ$2,1,0)*'PR-RA_Lanchonete'!$E9*$NB$33</f>
        <v>19220.029906404445</v>
      </c>
      <c r="NA33" s="307">
        <f>IF($ND$33&lt;=NA$2,1,0)*'PR-RA_Lanchonete'!$E9*$NB$33</f>
        <v>19220.029906404445</v>
      </c>
      <c r="NB33" s="656">
        <v>1</v>
      </c>
      <c r="NC33" s="656"/>
      <c r="ND33" s="656">
        <v>13</v>
      </c>
    </row>
    <row r="34" spans="1:368" x14ac:dyDescent="0.2">
      <c r="A34" s="2"/>
      <c r="B34" s="316"/>
      <c r="C34" s="305"/>
      <c r="D34" s="305"/>
      <c r="E34" s="1" t="s">
        <v>629</v>
      </c>
      <c r="F34" s="306">
        <f>IF($ND$33&lt;=F$2,1,0)*('PR-RA_Lanchonete'!$C15+'PR-RA_Lanchonete'!$C19)*$NB$33</f>
        <v>0</v>
      </c>
      <c r="G34" s="306">
        <f>IF($ND$33&lt;=G$2,1,0)*('PR-RA_Lanchonete'!$C15+'PR-RA_Lanchonete'!$C19)*$NB$33</f>
        <v>0</v>
      </c>
      <c r="H34" s="306">
        <f>IF($ND$33&lt;=H$2,1,0)*('PR-RA_Lanchonete'!$C15+'PR-RA_Lanchonete'!$C19)*$NB$33</f>
        <v>0</v>
      </c>
      <c r="I34" s="306">
        <f>IF($ND$33&lt;=I$2,1,0)*('PR-RA_Lanchonete'!$C15+'PR-RA_Lanchonete'!$C19)*$NB$33</f>
        <v>0</v>
      </c>
      <c r="J34" s="306">
        <f>IF($ND$33&lt;=J$2,1,0)*('PR-RA_Lanchonete'!$C15+'PR-RA_Lanchonete'!$C19)*$NB$33</f>
        <v>0</v>
      </c>
      <c r="K34" s="306">
        <f>IF($ND$33&lt;=K$2,1,0)*('PR-RA_Lanchonete'!$C15+'PR-RA_Lanchonete'!$C19)*$NB$33</f>
        <v>0</v>
      </c>
      <c r="L34" s="306">
        <f>IF($ND$33&lt;=L$2,1,0)*('PR-RA_Lanchonete'!$C15+'PR-RA_Lanchonete'!$C19)*$NB$33</f>
        <v>0</v>
      </c>
      <c r="M34" s="306">
        <f>IF($ND$33&lt;=M$2,1,0)*('PR-RA_Lanchonete'!$C15+'PR-RA_Lanchonete'!$C19)*$NB$33</f>
        <v>0</v>
      </c>
      <c r="N34" s="306">
        <f>IF($ND$33&lt;=N$2,1,0)*('PR-RA_Lanchonete'!$C15+'PR-RA_Lanchonete'!$C19)*$NB$33</f>
        <v>0</v>
      </c>
      <c r="O34" s="306">
        <f>IF($ND$33&lt;=O$2,1,0)*('PR-RA_Lanchonete'!$C15+'PR-RA_Lanchonete'!$C19)*$NB$33</f>
        <v>0</v>
      </c>
      <c r="P34" s="306">
        <f>IF($ND$33&lt;=P$2,1,0)*('PR-RA_Lanchonete'!$C15+'PR-RA_Lanchonete'!$C19)*$NB$33</f>
        <v>0</v>
      </c>
      <c r="Q34" s="306">
        <f>IF($ND$33&lt;=Q$2,1,0)*('PR-RA_Lanchonete'!$C15+'PR-RA_Lanchonete'!$C19)*$NB$33</f>
        <v>0</v>
      </c>
      <c r="R34" s="306">
        <f>IF($ND$33&lt;=R$2,1,0)*('PR-RA_Lanchonete'!$C15+'PR-RA_Lanchonete'!$C19)*$NB$33</f>
        <v>6000</v>
      </c>
      <c r="S34" s="306">
        <f>IF($ND$33&lt;=S$2,1,0)*('PR-RA_Lanchonete'!$C15+'PR-RA_Lanchonete'!$C19)*$NB$33</f>
        <v>6000</v>
      </c>
      <c r="T34" s="306">
        <f>IF($ND$33&lt;=T$2,1,0)*('PR-RA_Lanchonete'!$C15+'PR-RA_Lanchonete'!$C19)*$NB$33</f>
        <v>6000</v>
      </c>
      <c r="U34" s="306">
        <f>IF($ND$33&lt;=U$2,1,0)*('PR-RA_Lanchonete'!$C15+'PR-RA_Lanchonete'!$C19)*$NB$33</f>
        <v>6000</v>
      </c>
      <c r="V34" s="306">
        <f>IF($ND$33&lt;=V$2,1,0)*('PR-RA_Lanchonete'!$C15+'PR-RA_Lanchonete'!$C19)*$NB$33</f>
        <v>6000</v>
      </c>
      <c r="W34" s="306">
        <f>IF($ND$33&lt;=W$2,1,0)*('PR-RA_Lanchonete'!$C15+'PR-RA_Lanchonete'!$C19)*$NB$33</f>
        <v>6000</v>
      </c>
      <c r="X34" s="306">
        <f>IF($ND$33&lt;=X$2,1,0)*('PR-RA_Lanchonete'!$C15+'PR-RA_Lanchonete'!$C19)*$NB$33</f>
        <v>6000</v>
      </c>
      <c r="Y34" s="306">
        <f>IF($ND$33&lt;=Y$2,1,0)*('PR-RA_Lanchonete'!$C15+'PR-RA_Lanchonete'!$C19)*$NB$33</f>
        <v>6000</v>
      </c>
      <c r="Z34" s="306">
        <f>IF($ND$33&lt;=Z$2,1,0)*('PR-RA_Lanchonete'!$C15+'PR-RA_Lanchonete'!$C19)*$NB$33</f>
        <v>6000</v>
      </c>
      <c r="AA34" s="306">
        <f>IF($ND$33&lt;=AA$2,1,0)*('PR-RA_Lanchonete'!$C15+'PR-RA_Lanchonete'!$C19)*$NB$33</f>
        <v>6000</v>
      </c>
      <c r="AB34" s="306">
        <f>IF($ND$33&lt;=AB$2,1,0)*('PR-RA_Lanchonete'!$C15+'PR-RA_Lanchonete'!$C19)*$NB$33</f>
        <v>6000</v>
      </c>
      <c r="AC34" s="306">
        <f>IF($ND$33&lt;=AC$2,1,0)*('PR-RA_Lanchonete'!$C15+'PR-RA_Lanchonete'!$C19)*$NB$33</f>
        <v>6000</v>
      </c>
      <c r="AD34" s="306">
        <f>IF($ND$33&lt;=AD$2,1,0)*('PR-RA_Lanchonete'!$C15+'PR-RA_Lanchonete'!$C19)*$NB$33</f>
        <v>6000</v>
      </c>
      <c r="AE34" s="306">
        <f>IF($ND$33&lt;=AE$2,1,0)*('PR-RA_Lanchonete'!$C15+'PR-RA_Lanchonete'!$C19)*$NB$33</f>
        <v>6000</v>
      </c>
      <c r="AF34" s="306">
        <f>IF($ND$33&lt;=AF$2,1,0)*('PR-RA_Lanchonete'!$C15+'PR-RA_Lanchonete'!$C19)*$NB$33</f>
        <v>6000</v>
      </c>
      <c r="AG34" s="306">
        <f>IF($ND$33&lt;=AG$2,1,0)*('PR-RA_Lanchonete'!$C15+'PR-RA_Lanchonete'!$C19)*$NB$33</f>
        <v>6000</v>
      </c>
      <c r="AH34" s="306">
        <f>IF($ND$33&lt;=AH$2,1,0)*('PR-RA_Lanchonete'!$C15+'PR-RA_Lanchonete'!$C19)*$NB$33</f>
        <v>6000</v>
      </c>
      <c r="AI34" s="306">
        <f>IF($ND$33&lt;=AI$2,1,0)*('PR-RA_Lanchonete'!$C15+'PR-RA_Lanchonete'!$C19)*$NB$33</f>
        <v>6000</v>
      </c>
      <c r="AJ34" s="306">
        <f>IF($ND$33&lt;=AJ$2,1,0)*('PR-RA_Lanchonete'!$C15+'PR-RA_Lanchonete'!$C19)*$NB$33</f>
        <v>6000</v>
      </c>
      <c r="AK34" s="306">
        <f>IF($ND$33&lt;=AK$2,1,0)*('PR-RA_Lanchonete'!$C15+'PR-RA_Lanchonete'!$C19)*$NB$33</f>
        <v>6000</v>
      </c>
      <c r="AL34" s="306">
        <f>IF($ND$33&lt;=AL$2,1,0)*('PR-RA_Lanchonete'!$C15+'PR-RA_Lanchonete'!$C19)*$NB$33</f>
        <v>6000</v>
      </c>
      <c r="AM34" s="306">
        <f>IF($ND$33&lt;=AM$2,1,0)*('PR-RA_Lanchonete'!$C15+'PR-RA_Lanchonete'!$C19)*$NB$33</f>
        <v>6000</v>
      </c>
      <c r="AN34" s="306">
        <f>IF($ND$33&lt;=AN$2,1,0)*('PR-RA_Lanchonete'!$C15+'PR-RA_Lanchonete'!$C19)*$NB$33</f>
        <v>6000</v>
      </c>
      <c r="AO34" s="306">
        <f>IF($ND$33&lt;=AO$2,1,0)*('PR-RA_Lanchonete'!$C15+'PR-RA_Lanchonete'!$C19)*$NB$33</f>
        <v>6000</v>
      </c>
      <c r="AP34" s="306">
        <f>IF($ND$33&lt;=AP$2,1,0)*('PR-RA_Lanchonete'!$C15+'PR-RA_Lanchonete'!$C19)*$NB$33</f>
        <v>6000</v>
      </c>
      <c r="AQ34" s="306">
        <f>IF($ND$33&lt;=AQ$2,1,0)*('PR-RA_Lanchonete'!$C15+'PR-RA_Lanchonete'!$C19)*$NB$33</f>
        <v>6000</v>
      </c>
      <c r="AR34" s="306">
        <f>IF($ND$33&lt;=AR$2,1,0)*('PR-RA_Lanchonete'!$C15+'PR-RA_Lanchonete'!$C19)*$NB$33</f>
        <v>6000</v>
      </c>
      <c r="AS34" s="306">
        <f>IF($ND$33&lt;=AS$2,1,0)*('PR-RA_Lanchonete'!$C15+'PR-RA_Lanchonete'!$C19)*$NB$33</f>
        <v>6000</v>
      </c>
      <c r="AT34" s="306">
        <f>IF($ND$33&lt;=AT$2,1,0)*('PR-RA_Lanchonete'!$C15+'PR-RA_Lanchonete'!$C19)*$NB$33</f>
        <v>6000</v>
      </c>
      <c r="AU34" s="306">
        <f>IF($ND$33&lt;=AU$2,1,0)*('PR-RA_Lanchonete'!$C15+'PR-RA_Lanchonete'!$C19)*$NB$33</f>
        <v>6000</v>
      </c>
      <c r="AV34" s="306">
        <f>IF($ND$33&lt;=AV$2,1,0)*('PR-RA_Lanchonete'!$C15+'PR-RA_Lanchonete'!$C19)*$NB$33</f>
        <v>6000</v>
      </c>
      <c r="AW34" s="306">
        <f>IF($ND$33&lt;=AW$2,1,0)*('PR-RA_Lanchonete'!$C15+'PR-RA_Lanchonete'!$C19)*$NB$33</f>
        <v>6000</v>
      </c>
      <c r="AX34" s="306">
        <f>IF($ND$33&lt;=AX$2,1,0)*('PR-RA_Lanchonete'!$C15+'PR-RA_Lanchonete'!$C19)*$NB$33</f>
        <v>6000</v>
      </c>
      <c r="AY34" s="306">
        <f>IF($ND$33&lt;=AY$2,1,0)*('PR-RA_Lanchonete'!$C15+'PR-RA_Lanchonete'!$C19)*$NB$33</f>
        <v>6000</v>
      </c>
      <c r="AZ34" s="306">
        <f>IF($ND$33&lt;=AZ$2,1,0)*('PR-RA_Lanchonete'!$C15+'PR-RA_Lanchonete'!$C19)*$NB$33</f>
        <v>6000</v>
      </c>
      <c r="BA34" s="306">
        <f>IF($ND$33&lt;=BA$2,1,0)*('PR-RA_Lanchonete'!$C15+'PR-RA_Lanchonete'!$C19)*$NB$33</f>
        <v>6000</v>
      </c>
      <c r="BB34" s="306">
        <f>IF($ND$33&lt;=BB$2,1,0)*('PR-RA_Lanchonete'!$C15+'PR-RA_Lanchonete'!$C19)*$NB$33</f>
        <v>6000</v>
      </c>
      <c r="BC34" s="306">
        <f>IF($ND$33&lt;=BC$2,1,0)*('PR-RA_Lanchonete'!$C15+'PR-RA_Lanchonete'!$C19)*$NB$33</f>
        <v>6000</v>
      </c>
      <c r="BD34" s="306">
        <f>IF($ND$33&lt;=BD$2,1,0)*('PR-RA_Lanchonete'!$C15+'PR-RA_Lanchonete'!$C19)*$NB$33</f>
        <v>6000</v>
      </c>
      <c r="BE34" s="306">
        <f>IF($ND$33&lt;=BE$2,1,0)*('PR-RA_Lanchonete'!$C15+'PR-RA_Lanchonete'!$C19)*$NB$33</f>
        <v>6000</v>
      </c>
      <c r="BF34" s="306">
        <f>IF($ND$33&lt;=BF$2,1,0)*('PR-RA_Lanchonete'!$C15+'PR-RA_Lanchonete'!$C19)*$NB$33</f>
        <v>6000</v>
      </c>
      <c r="BG34" s="306">
        <f>IF($ND$33&lt;=BG$2,1,0)*('PR-RA_Lanchonete'!$C15+'PR-RA_Lanchonete'!$C19)*$NB$33</f>
        <v>6000</v>
      </c>
      <c r="BH34" s="306">
        <f>IF($ND$33&lt;=BH$2,1,0)*('PR-RA_Lanchonete'!$C15+'PR-RA_Lanchonete'!$C19)*$NB$33</f>
        <v>6000</v>
      </c>
      <c r="BI34" s="306">
        <f>IF($ND$33&lt;=BI$2,1,0)*('PR-RA_Lanchonete'!$C15+'PR-RA_Lanchonete'!$C19)*$NB$33</f>
        <v>6000</v>
      </c>
      <c r="BJ34" s="306">
        <f>IF($ND$33&lt;=BJ$2,1,0)*('PR-RA_Lanchonete'!$C15+'PR-RA_Lanchonete'!$C19)*$NB$33</f>
        <v>6000</v>
      </c>
      <c r="BK34" s="306">
        <f>IF($ND$33&lt;=BK$2,1,0)*('PR-RA_Lanchonete'!$C15+'PR-RA_Lanchonete'!$C19)*$NB$33</f>
        <v>6000</v>
      </c>
      <c r="BL34" s="306">
        <f>IF($ND$33&lt;=BL$2,1,0)*('PR-RA_Lanchonete'!$C15+'PR-RA_Lanchonete'!$C19)*$NB$33</f>
        <v>6000</v>
      </c>
      <c r="BM34" s="306">
        <f>IF($ND$33&lt;=BM$2,1,0)*('PR-RA_Lanchonete'!$C15+'PR-RA_Lanchonete'!$C19)*$NB$33</f>
        <v>6000</v>
      </c>
      <c r="BN34" s="306">
        <f>IF($ND$33&lt;=BN$2,1,0)*('PR-RA_Lanchonete'!$C15+'PR-RA_Lanchonete'!$C19)*$NB$33</f>
        <v>6000</v>
      </c>
      <c r="BO34" s="306">
        <f>IF($ND$33&lt;=BO$2,1,0)*('PR-RA_Lanchonete'!$C15+'PR-RA_Lanchonete'!$C19)*$NB$33</f>
        <v>6000</v>
      </c>
      <c r="BP34" s="306">
        <f>IF($ND$33&lt;=BP$2,1,0)*('PR-RA_Lanchonete'!$C15+'PR-RA_Lanchonete'!$C19)*$NB$33</f>
        <v>6000</v>
      </c>
      <c r="BQ34" s="306">
        <f>IF($ND$33&lt;=BQ$2,1,0)*('PR-RA_Lanchonete'!$C15+'PR-RA_Lanchonete'!$C19)*$NB$33</f>
        <v>6000</v>
      </c>
      <c r="BR34" s="306">
        <f>IF($ND$33&lt;=BR$2,1,0)*('PR-RA_Lanchonete'!$C15+'PR-RA_Lanchonete'!$C19)*$NB$33</f>
        <v>6000</v>
      </c>
      <c r="BS34" s="306">
        <f>IF($ND$33&lt;=BS$2,1,0)*('PR-RA_Lanchonete'!$C15+'PR-RA_Lanchonete'!$C19)*$NB$33</f>
        <v>6000</v>
      </c>
      <c r="BT34" s="306">
        <f>IF($ND$33&lt;=BT$2,1,0)*('PR-RA_Lanchonete'!$C15+'PR-RA_Lanchonete'!$C19)*$NB$33</f>
        <v>6000</v>
      </c>
      <c r="BU34" s="306">
        <f>IF($ND$33&lt;=BU$2,1,0)*('PR-RA_Lanchonete'!$C15+'PR-RA_Lanchonete'!$C19)*$NB$33</f>
        <v>6000</v>
      </c>
      <c r="BV34" s="306">
        <f>IF($ND$33&lt;=BV$2,1,0)*('PR-RA_Lanchonete'!$C15+'PR-RA_Lanchonete'!$C19)*$NB$33</f>
        <v>6000</v>
      </c>
      <c r="BW34" s="306">
        <f>IF($ND$33&lt;=BW$2,1,0)*('PR-RA_Lanchonete'!$C15+'PR-RA_Lanchonete'!$C19)*$NB$33</f>
        <v>6000</v>
      </c>
      <c r="BX34" s="306">
        <f>IF($ND$33&lt;=BX$2,1,0)*('PR-RA_Lanchonete'!$C15+'PR-RA_Lanchonete'!$C19)*$NB$33</f>
        <v>6000</v>
      </c>
      <c r="BY34" s="306">
        <f>IF($ND$33&lt;=BY$2,1,0)*('PR-RA_Lanchonete'!$C15+'PR-RA_Lanchonete'!$C19)*$NB$33</f>
        <v>6000</v>
      </c>
      <c r="BZ34" s="306">
        <f>IF($ND$33&lt;=BZ$2,1,0)*('PR-RA_Lanchonete'!$C15+'PR-RA_Lanchonete'!$C19)*$NB$33</f>
        <v>6000</v>
      </c>
      <c r="CA34" s="306">
        <f>IF($ND$33&lt;=CA$2,1,0)*('PR-RA_Lanchonete'!$C15+'PR-RA_Lanchonete'!$C19)*$NB$33</f>
        <v>6000</v>
      </c>
      <c r="CB34" s="306">
        <f>IF($ND$33&lt;=CB$2,1,0)*('PR-RA_Lanchonete'!$C15+'PR-RA_Lanchonete'!$C19)*$NB$33</f>
        <v>6000</v>
      </c>
      <c r="CC34" s="306">
        <f>IF($ND$33&lt;=CC$2,1,0)*('PR-RA_Lanchonete'!$C15+'PR-RA_Lanchonete'!$C19)*$NB$33</f>
        <v>6000</v>
      </c>
      <c r="CD34" s="306">
        <f>IF($ND$33&lt;=CD$2,1,0)*('PR-RA_Lanchonete'!$C15+'PR-RA_Lanchonete'!$C19)*$NB$33</f>
        <v>6000</v>
      </c>
      <c r="CE34" s="306">
        <f>IF($ND$33&lt;=CE$2,1,0)*('PR-RA_Lanchonete'!$C15+'PR-RA_Lanchonete'!$C19)*$NB$33</f>
        <v>6000</v>
      </c>
      <c r="CF34" s="306">
        <f>IF($ND$33&lt;=CF$2,1,0)*('PR-RA_Lanchonete'!$C15+'PR-RA_Lanchonete'!$C19)*$NB$33</f>
        <v>6000</v>
      </c>
      <c r="CG34" s="306">
        <f>IF($ND$33&lt;=CG$2,1,0)*('PR-RA_Lanchonete'!$C15+'PR-RA_Lanchonete'!$C19)*$NB$33</f>
        <v>6000</v>
      </c>
      <c r="CH34" s="306">
        <f>IF($ND$33&lt;=CH$2,1,0)*('PR-RA_Lanchonete'!$C15+'PR-RA_Lanchonete'!$C19)*$NB$33</f>
        <v>6000</v>
      </c>
      <c r="CI34" s="306">
        <f>IF($ND$33&lt;=CI$2,1,0)*('PR-RA_Lanchonete'!$C15+'PR-RA_Lanchonete'!$C19)*$NB$33</f>
        <v>6000</v>
      </c>
      <c r="CJ34" s="306">
        <f>IF($ND$33&lt;=CJ$2,1,0)*('PR-RA_Lanchonete'!$C15+'PR-RA_Lanchonete'!$C19)*$NB$33</f>
        <v>6000</v>
      </c>
      <c r="CK34" s="306">
        <f>IF($ND$33&lt;=CK$2,1,0)*('PR-RA_Lanchonete'!$C15+'PR-RA_Lanchonete'!$C19)*$NB$33</f>
        <v>6000</v>
      </c>
      <c r="CL34" s="306">
        <f>IF($ND$33&lt;=CL$2,1,0)*('PR-RA_Lanchonete'!$C15+'PR-RA_Lanchonete'!$C19)*$NB$33</f>
        <v>6000</v>
      </c>
      <c r="CM34" s="306">
        <f>IF($ND$33&lt;=CM$2,1,0)*('PR-RA_Lanchonete'!$C15+'PR-RA_Lanchonete'!$C19)*$NB$33</f>
        <v>6000</v>
      </c>
      <c r="CN34" s="306">
        <f>IF($ND$33&lt;=CN$2,1,0)*('PR-RA_Lanchonete'!$C15+'PR-RA_Lanchonete'!$C19)*$NB$33</f>
        <v>6000</v>
      </c>
      <c r="CO34" s="306">
        <f>IF($ND$33&lt;=CO$2,1,0)*('PR-RA_Lanchonete'!$C15+'PR-RA_Lanchonete'!$C19)*$NB$33</f>
        <v>6000</v>
      </c>
      <c r="CP34" s="306">
        <f>IF($ND$33&lt;=CP$2,1,0)*('PR-RA_Lanchonete'!$C15+'PR-RA_Lanchonete'!$C19)*$NB$33</f>
        <v>6000</v>
      </c>
      <c r="CQ34" s="306">
        <f>IF($ND$33&lt;=CQ$2,1,0)*('PR-RA_Lanchonete'!$C15+'PR-RA_Lanchonete'!$C19)*$NB$33</f>
        <v>6000</v>
      </c>
      <c r="CR34" s="306">
        <f>IF($ND$33&lt;=CR$2,1,0)*('PR-RA_Lanchonete'!$C15+'PR-RA_Lanchonete'!$C19)*$NB$33</f>
        <v>6000</v>
      </c>
      <c r="CS34" s="306">
        <f>IF($ND$33&lt;=CS$2,1,0)*('PR-RA_Lanchonete'!$C15+'PR-RA_Lanchonete'!$C19)*$NB$33</f>
        <v>6000</v>
      </c>
      <c r="CT34" s="306">
        <f>IF($ND$33&lt;=CT$2,1,0)*('PR-RA_Lanchonete'!$C15+'PR-RA_Lanchonete'!$C19)*$NB$33</f>
        <v>6000</v>
      </c>
      <c r="CU34" s="306">
        <f>IF($ND$33&lt;=CU$2,1,0)*('PR-RA_Lanchonete'!$C15+'PR-RA_Lanchonete'!$C19)*$NB$33</f>
        <v>6000</v>
      </c>
      <c r="CV34" s="306">
        <f>IF($ND$33&lt;=CV$2,1,0)*('PR-RA_Lanchonete'!$C15+'PR-RA_Lanchonete'!$C19)*$NB$33</f>
        <v>6000</v>
      </c>
      <c r="CW34" s="306">
        <f>IF($ND$33&lt;=CW$2,1,0)*('PR-RA_Lanchonete'!$C15+'PR-RA_Lanchonete'!$C19)*$NB$33</f>
        <v>6000</v>
      </c>
      <c r="CX34" s="306">
        <f>IF($ND$33&lt;=CX$2,1,0)*('PR-RA_Lanchonete'!$C15+'PR-RA_Lanchonete'!$C19)*$NB$33</f>
        <v>6000</v>
      </c>
      <c r="CY34" s="306">
        <f>IF($ND$33&lt;=CY$2,1,0)*('PR-RA_Lanchonete'!$C15+'PR-RA_Lanchonete'!$C19)*$NB$33</f>
        <v>6000</v>
      </c>
      <c r="CZ34" s="306">
        <f>IF($ND$33&lt;=CZ$2,1,0)*('PR-RA_Lanchonete'!$C15+'PR-RA_Lanchonete'!$C19)*$NB$33</f>
        <v>6000</v>
      </c>
      <c r="DA34" s="306">
        <f>IF($ND$33&lt;=DA$2,1,0)*('PR-RA_Lanchonete'!$C15+'PR-RA_Lanchonete'!$C19)*$NB$33</f>
        <v>6000</v>
      </c>
      <c r="DB34" s="306">
        <f>IF($ND$33&lt;=DB$2,1,0)*('PR-RA_Lanchonete'!$C15+'PR-RA_Lanchonete'!$C19)*$NB$33</f>
        <v>6000</v>
      </c>
      <c r="DC34" s="306">
        <f>IF($ND$33&lt;=DC$2,1,0)*('PR-RA_Lanchonete'!$C15+'PR-RA_Lanchonete'!$C19)*$NB$33</f>
        <v>6000</v>
      </c>
      <c r="DD34" s="306">
        <f>IF($ND$33&lt;=DD$2,1,0)*('PR-RA_Lanchonete'!$C15+'PR-RA_Lanchonete'!$C19)*$NB$33</f>
        <v>6000</v>
      </c>
      <c r="DE34" s="306">
        <f>IF($ND$33&lt;=DE$2,1,0)*('PR-RA_Lanchonete'!$C15+'PR-RA_Lanchonete'!$C19)*$NB$33</f>
        <v>6000</v>
      </c>
      <c r="DF34" s="306">
        <f>IF($ND$33&lt;=DF$2,1,0)*('PR-RA_Lanchonete'!$C15+'PR-RA_Lanchonete'!$C19)*$NB$33</f>
        <v>6000</v>
      </c>
      <c r="DG34" s="306">
        <f>IF($ND$33&lt;=DG$2,1,0)*('PR-RA_Lanchonete'!$C15+'PR-RA_Lanchonete'!$C19)*$NB$33</f>
        <v>6000</v>
      </c>
      <c r="DH34" s="306">
        <f>IF($ND$33&lt;=DH$2,1,0)*('PR-RA_Lanchonete'!$C15+'PR-RA_Lanchonete'!$C19)*$NB$33</f>
        <v>6000</v>
      </c>
      <c r="DI34" s="306">
        <f>IF($ND$33&lt;=DI$2,1,0)*('PR-RA_Lanchonete'!$C15+'PR-RA_Lanchonete'!$C19)*$NB$33</f>
        <v>6000</v>
      </c>
      <c r="DJ34" s="306">
        <f>IF($ND$33&lt;=DJ$2,1,0)*('PR-RA_Lanchonete'!$C15+'PR-RA_Lanchonete'!$C19)*$NB$33</f>
        <v>6000</v>
      </c>
      <c r="DK34" s="306">
        <f>IF($ND$33&lt;=DK$2,1,0)*('PR-RA_Lanchonete'!$C15+'PR-RA_Lanchonete'!$C19)*$NB$33</f>
        <v>6000</v>
      </c>
      <c r="DL34" s="306">
        <f>IF($ND$33&lt;=DL$2,1,0)*('PR-RA_Lanchonete'!$C15+'PR-RA_Lanchonete'!$C19)*$NB$33</f>
        <v>6000</v>
      </c>
      <c r="DM34" s="306">
        <f>IF($ND$33&lt;=DM$2,1,0)*('PR-RA_Lanchonete'!$C15+'PR-RA_Lanchonete'!$C19)*$NB$33</f>
        <v>6000</v>
      </c>
      <c r="DN34" s="306">
        <f>IF($ND$33&lt;=DN$2,1,0)*('PR-RA_Lanchonete'!$C15+'PR-RA_Lanchonete'!$C19)*$NB$33</f>
        <v>6000</v>
      </c>
      <c r="DO34" s="306">
        <f>IF($ND$33&lt;=DO$2,1,0)*('PR-RA_Lanchonete'!$C15+'PR-RA_Lanchonete'!$C19)*$NB$33</f>
        <v>6000</v>
      </c>
      <c r="DP34" s="306">
        <f>IF($ND$33&lt;=DP$2,1,0)*('PR-RA_Lanchonete'!$C15+'PR-RA_Lanchonete'!$C19)*$NB$33</f>
        <v>6000</v>
      </c>
      <c r="DQ34" s="306">
        <f>IF($ND$33&lt;=DQ$2,1,0)*('PR-RA_Lanchonete'!$C15+'PR-RA_Lanchonete'!$C19)*$NB$33</f>
        <v>6000</v>
      </c>
      <c r="DR34" s="306">
        <f>IF($ND$33&lt;=DR$2,1,0)*('PR-RA_Lanchonete'!$C15+'PR-RA_Lanchonete'!$C19)*$NB$33</f>
        <v>6000</v>
      </c>
      <c r="DS34" s="306">
        <f>IF($ND$33&lt;=DS$2,1,0)*('PR-RA_Lanchonete'!$C15+'PR-RA_Lanchonete'!$C19)*$NB$33</f>
        <v>6000</v>
      </c>
      <c r="DT34" s="306">
        <f>IF($ND$33&lt;=DT$2,1,0)*('PR-RA_Lanchonete'!$C15+'PR-RA_Lanchonete'!$C19)*$NB$33</f>
        <v>6000</v>
      </c>
      <c r="DU34" s="306">
        <f>IF($ND$33&lt;=DU$2,1,0)*('PR-RA_Lanchonete'!$C15+'PR-RA_Lanchonete'!$C19)*$NB$33</f>
        <v>6000</v>
      </c>
      <c r="DV34" s="306">
        <f>IF($ND$33&lt;=DV$2,1,0)*('PR-RA_Lanchonete'!$C15+'PR-RA_Lanchonete'!$C19)*$NB$33</f>
        <v>6000</v>
      </c>
      <c r="DW34" s="306">
        <f>IF($ND$33&lt;=DW$2,1,0)*('PR-RA_Lanchonete'!$C15+'PR-RA_Lanchonete'!$C19)*$NB$33</f>
        <v>6000</v>
      </c>
      <c r="DX34" s="306">
        <f>IF($ND$33&lt;=DX$2,1,0)*('PR-RA_Lanchonete'!$C15+'PR-RA_Lanchonete'!$C19)*$NB$33</f>
        <v>6000</v>
      </c>
      <c r="DY34" s="306">
        <f>IF($ND$33&lt;=DY$2,1,0)*('PR-RA_Lanchonete'!$C15+'PR-RA_Lanchonete'!$C19)*$NB$33</f>
        <v>6000</v>
      </c>
      <c r="DZ34" s="306">
        <f>IF($ND$33&lt;=DZ$2,1,0)*('PR-RA_Lanchonete'!$C15+'PR-RA_Lanchonete'!$C19)*$NB$33</f>
        <v>6000</v>
      </c>
      <c r="EA34" s="306">
        <f>IF($ND$33&lt;=EA$2,1,0)*('PR-RA_Lanchonete'!$C15+'PR-RA_Lanchonete'!$C19)*$NB$33</f>
        <v>6000</v>
      </c>
      <c r="EB34" s="306">
        <f>IF($ND$33&lt;=EB$2,1,0)*('PR-RA_Lanchonete'!$C15+'PR-RA_Lanchonete'!$C19)*$NB$33</f>
        <v>6000</v>
      </c>
      <c r="EC34" s="306">
        <f>IF($ND$33&lt;=EC$2,1,0)*('PR-RA_Lanchonete'!$C15+'PR-RA_Lanchonete'!$C19)*$NB$33</f>
        <v>6000</v>
      </c>
      <c r="ED34" s="306">
        <f>IF($ND$33&lt;=ED$2,1,0)*('PR-RA_Lanchonete'!$C15+'PR-RA_Lanchonete'!$C19)*$NB$33</f>
        <v>6000</v>
      </c>
      <c r="EE34" s="306">
        <f>IF($ND$33&lt;=EE$2,1,0)*('PR-RA_Lanchonete'!$C15+'PR-RA_Lanchonete'!$C19)*$NB$33</f>
        <v>6000</v>
      </c>
      <c r="EF34" s="306">
        <f>IF($ND$33&lt;=EF$2,1,0)*('PR-RA_Lanchonete'!$C15+'PR-RA_Lanchonete'!$C19)*$NB$33</f>
        <v>6000</v>
      </c>
      <c r="EG34" s="306">
        <f>IF($ND$33&lt;=EG$2,1,0)*('PR-RA_Lanchonete'!$C15+'PR-RA_Lanchonete'!$C19)*$NB$33</f>
        <v>6000</v>
      </c>
      <c r="EH34" s="306">
        <f>IF($ND$33&lt;=EH$2,1,0)*('PR-RA_Lanchonete'!$C15+'PR-RA_Lanchonete'!$C19)*$NB$33</f>
        <v>6000</v>
      </c>
      <c r="EI34" s="306">
        <f>IF($ND$33&lt;=EI$2,1,0)*('PR-RA_Lanchonete'!$C15+'PR-RA_Lanchonete'!$C19)*$NB$33</f>
        <v>6000</v>
      </c>
      <c r="EJ34" s="306">
        <f>IF($ND$33&lt;=EJ$2,1,0)*('PR-RA_Lanchonete'!$C15+'PR-RA_Lanchonete'!$C19)*$NB$33</f>
        <v>6000</v>
      </c>
      <c r="EK34" s="306">
        <f>IF($ND$33&lt;=EK$2,1,0)*('PR-RA_Lanchonete'!$C15+'PR-RA_Lanchonete'!$C19)*$NB$33</f>
        <v>6000</v>
      </c>
      <c r="EL34" s="306">
        <f>IF($ND$33&lt;=EL$2,1,0)*('PR-RA_Lanchonete'!$C15+'PR-RA_Lanchonete'!$C19)*$NB$33</f>
        <v>6000</v>
      </c>
      <c r="EM34" s="306">
        <f>IF($ND$33&lt;=EM$2,1,0)*('PR-RA_Lanchonete'!$C15+'PR-RA_Lanchonete'!$C19)*$NB$33</f>
        <v>6000</v>
      </c>
      <c r="EN34" s="306">
        <f>IF($ND$33&lt;=EN$2,1,0)*('PR-RA_Lanchonete'!$C15+'PR-RA_Lanchonete'!$C19)*$NB$33</f>
        <v>6000</v>
      </c>
      <c r="EO34" s="306">
        <f>IF($ND$33&lt;=EO$2,1,0)*('PR-RA_Lanchonete'!$C15+'PR-RA_Lanchonete'!$C19)*$NB$33</f>
        <v>6000</v>
      </c>
      <c r="EP34" s="306">
        <f>IF($ND$33&lt;=EP$2,1,0)*('PR-RA_Lanchonete'!$C15+'PR-RA_Lanchonete'!$C19)*$NB$33</f>
        <v>6000</v>
      </c>
      <c r="EQ34" s="306">
        <f>IF($ND$33&lt;=EQ$2,1,0)*('PR-RA_Lanchonete'!$C15+'PR-RA_Lanchonete'!$C19)*$NB$33</f>
        <v>6000</v>
      </c>
      <c r="ER34" s="306">
        <f>IF($ND$33&lt;=ER$2,1,0)*('PR-RA_Lanchonete'!$C15+'PR-RA_Lanchonete'!$C19)*$NB$33</f>
        <v>6000</v>
      </c>
      <c r="ES34" s="306">
        <f>IF($ND$33&lt;=ES$2,1,0)*('PR-RA_Lanchonete'!$C15+'PR-RA_Lanchonete'!$C19)*$NB$33</f>
        <v>6000</v>
      </c>
      <c r="ET34" s="306">
        <f>IF($ND$33&lt;=ET$2,1,0)*('PR-RA_Lanchonete'!$C15+'PR-RA_Lanchonete'!$C19)*$NB$33</f>
        <v>6000</v>
      </c>
      <c r="EU34" s="306">
        <f>IF($ND$33&lt;=EU$2,1,0)*('PR-RA_Lanchonete'!$C15+'PR-RA_Lanchonete'!$C19)*$NB$33</f>
        <v>6000</v>
      </c>
      <c r="EV34" s="306">
        <f>IF($ND$33&lt;=EV$2,1,0)*('PR-RA_Lanchonete'!$C15+'PR-RA_Lanchonete'!$C19)*$NB$33</f>
        <v>6000</v>
      </c>
      <c r="EW34" s="306">
        <f>IF($ND$33&lt;=EW$2,1,0)*('PR-RA_Lanchonete'!$C15+'PR-RA_Lanchonete'!$C19)*$NB$33</f>
        <v>6000</v>
      </c>
      <c r="EX34" s="306">
        <f>IF($ND$33&lt;=EX$2,1,0)*('PR-RA_Lanchonete'!$C15+'PR-RA_Lanchonete'!$C19)*$NB$33</f>
        <v>6000</v>
      </c>
      <c r="EY34" s="306">
        <f>IF($ND$33&lt;=EY$2,1,0)*('PR-RA_Lanchonete'!$C15+'PR-RA_Lanchonete'!$C19)*$NB$33</f>
        <v>6000</v>
      </c>
      <c r="EZ34" s="306">
        <f>IF($ND$33&lt;=EZ$2,1,0)*('PR-RA_Lanchonete'!$C15+'PR-RA_Lanchonete'!$C19)*$NB$33</f>
        <v>6000</v>
      </c>
      <c r="FA34" s="306">
        <f>IF($ND$33&lt;=FA$2,1,0)*('PR-RA_Lanchonete'!$C15+'PR-RA_Lanchonete'!$C19)*$NB$33</f>
        <v>6000</v>
      </c>
      <c r="FB34" s="306">
        <f>IF($ND$33&lt;=FB$2,1,0)*('PR-RA_Lanchonete'!$C15+'PR-RA_Lanchonete'!$C19)*$NB$33</f>
        <v>6000</v>
      </c>
      <c r="FC34" s="306">
        <f>IF($ND$33&lt;=FC$2,1,0)*('PR-RA_Lanchonete'!$C15+'PR-RA_Lanchonete'!$C19)*$NB$33</f>
        <v>6000</v>
      </c>
      <c r="FD34" s="306">
        <f>IF($ND$33&lt;=FD$2,1,0)*('PR-RA_Lanchonete'!$C15+'PR-RA_Lanchonete'!$C19)*$NB$33</f>
        <v>6000</v>
      </c>
      <c r="FE34" s="306">
        <f>IF($ND$33&lt;=FE$2,1,0)*('PR-RA_Lanchonete'!$C15+'PR-RA_Lanchonete'!$C19)*$NB$33</f>
        <v>6000</v>
      </c>
      <c r="FF34" s="306">
        <f>IF($ND$33&lt;=FF$2,1,0)*('PR-RA_Lanchonete'!$C15+'PR-RA_Lanchonete'!$C19)*$NB$33</f>
        <v>6000</v>
      </c>
      <c r="FG34" s="306">
        <f>IF($ND$33&lt;=FG$2,1,0)*('PR-RA_Lanchonete'!$C15+'PR-RA_Lanchonete'!$C19)*$NB$33</f>
        <v>6000</v>
      </c>
      <c r="FH34" s="306">
        <f>IF($ND$33&lt;=FH$2,1,0)*('PR-RA_Lanchonete'!$C15+'PR-RA_Lanchonete'!$C19)*$NB$33</f>
        <v>6000</v>
      </c>
      <c r="FI34" s="306">
        <f>IF($ND$33&lt;=FI$2,1,0)*('PR-RA_Lanchonete'!$C15+'PR-RA_Lanchonete'!$C19)*$NB$33</f>
        <v>6000</v>
      </c>
      <c r="FJ34" s="306">
        <f>IF($ND$33&lt;=FJ$2,1,0)*('PR-RA_Lanchonete'!$C15+'PR-RA_Lanchonete'!$C19)*$NB$33</f>
        <v>6000</v>
      </c>
      <c r="FK34" s="306">
        <f>IF($ND$33&lt;=FK$2,1,0)*('PR-RA_Lanchonete'!$C15+'PR-RA_Lanchonete'!$C19)*$NB$33</f>
        <v>6000</v>
      </c>
      <c r="FL34" s="306">
        <f>IF($ND$33&lt;=FL$2,1,0)*('PR-RA_Lanchonete'!$C15+'PR-RA_Lanchonete'!$C19)*$NB$33</f>
        <v>6000</v>
      </c>
      <c r="FM34" s="306">
        <f>IF($ND$33&lt;=FM$2,1,0)*('PR-RA_Lanchonete'!$C15+'PR-RA_Lanchonete'!$C19)*$NB$33</f>
        <v>6000</v>
      </c>
      <c r="FN34" s="306">
        <f>IF($ND$33&lt;=FN$2,1,0)*('PR-RA_Lanchonete'!$C15+'PR-RA_Lanchonete'!$C19)*$NB$33</f>
        <v>6000</v>
      </c>
      <c r="FO34" s="306">
        <f>IF($ND$33&lt;=FO$2,1,0)*('PR-RA_Lanchonete'!$C15+'PR-RA_Lanchonete'!$C19)*$NB$33</f>
        <v>6000</v>
      </c>
      <c r="FP34" s="306">
        <f>IF($ND$33&lt;=FP$2,1,0)*('PR-RA_Lanchonete'!$C15+'PR-RA_Lanchonete'!$C19)*$NB$33</f>
        <v>6000</v>
      </c>
      <c r="FQ34" s="306">
        <f>IF($ND$33&lt;=FQ$2,1,0)*('PR-RA_Lanchonete'!$C15+'PR-RA_Lanchonete'!$C19)*$NB$33</f>
        <v>6000</v>
      </c>
      <c r="FR34" s="306">
        <f>IF($ND$33&lt;=FR$2,1,0)*('PR-RA_Lanchonete'!$C15+'PR-RA_Lanchonete'!$C19)*$NB$33</f>
        <v>6000</v>
      </c>
      <c r="FS34" s="306">
        <f>IF($ND$33&lt;=FS$2,1,0)*('PR-RA_Lanchonete'!$C15+'PR-RA_Lanchonete'!$C19)*$NB$33</f>
        <v>6000</v>
      </c>
      <c r="FT34" s="306">
        <f>IF($ND$33&lt;=FT$2,1,0)*('PR-RA_Lanchonete'!$C15+'PR-RA_Lanchonete'!$C19)*$NB$33</f>
        <v>6000</v>
      </c>
      <c r="FU34" s="306">
        <f>IF($ND$33&lt;=FU$2,1,0)*('PR-RA_Lanchonete'!$C15+'PR-RA_Lanchonete'!$C19)*$NB$33</f>
        <v>6000</v>
      </c>
      <c r="FV34" s="306">
        <f>IF($ND$33&lt;=FV$2,1,0)*('PR-RA_Lanchonete'!$C15+'PR-RA_Lanchonete'!$C19)*$NB$33</f>
        <v>6000</v>
      </c>
      <c r="FW34" s="306">
        <f>IF($ND$33&lt;=FW$2,1,0)*('PR-RA_Lanchonete'!$C15+'PR-RA_Lanchonete'!$C19)*$NB$33</f>
        <v>6000</v>
      </c>
      <c r="FX34" s="306">
        <f>IF($ND$33&lt;=FX$2,1,0)*('PR-RA_Lanchonete'!$C15+'PR-RA_Lanchonete'!$C19)*$NB$33</f>
        <v>6000</v>
      </c>
      <c r="FY34" s="306">
        <f>IF($ND$33&lt;=FY$2,1,0)*('PR-RA_Lanchonete'!$C15+'PR-RA_Lanchonete'!$C19)*$NB$33</f>
        <v>6000</v>
      </c>
      <c r="FZ34" s="306">
        <f>IF($ND$33&lt;=FZ$2,1,0)*('PR-RA_Lanchonete'!$C15+'PR-RA_Lanchonete'!$C19)*$NB$33</f>
        <v>6000</v>
      </c>
      <c r="GA34" s="306">
        <f>IF($ND$33&lt;=GA$2,1,0)*('PR-RA_Lanchonete'!$C15+'PR-RA_Lanchonete'!$C19)*$NB$33</f>
        <v>6000</v>
      </c>
      <c r="GB34" s="306">
        <f>IF($ND$33&lt;=GB$2,1,0)*('PR-RA_Lanchonete'!$C15+'PR-RA_Lanchonete'!$C19)*$NB$33</f>
        <v>6000</v>
      </c>
      <c r="GC34" s="306">
        <f>IF($ND$33&lt;=GC$2,1,0)*('PR-RA_Lanchonete'!$C15+'PR-RA_Lanchonete'!$C19)*$NB$33</f>
        <v>6000</v>
      </c>
      <c r="GD34" s="306">
        <f>IF($ND$33&lt;=GD$2,1,0)*('PR-RA_Lanchonete'!$C15+'PR-RA_Lanchonete'!$C19)*$NB$33</f>
        <v>6000</v>
      </c>
      <c r="GE34" s="306">
        <f>IF($ND$33&lt;=GE$2,1,0)*('PR-RA_Lanchonete'!$C15+'PR-RA_Lanchonete'!$C19)*$NB$33</f>
        <v>6000</v>
      </c>
      <c r="GF34" s="306">
        <f>IF($ND$33&lt;=GF$2,1,0)*('PR-RA_Lanchonete'!$C15+'PR-RA_Lanchonete'!$C19)*$NB$33</f>
        <v>6000</v>
      </c>
      <c r="GG34" s="306">
        <f>IF($ND$33&lt;=GG$2,1,0)*('PR-RA_Lanchonete'!$C15+'PR-RA_Lanchonete'!$C19)*$NB$33</f>
        <v>6000</v>
      </c>
      <c r="GH34" s="306">
        <f>IF($ND$33&lt;=GH$2,1,0)*('PR-RA_Lanchonete'!$C15+'PR-RA_Lanchonete'!$C19)*$NB$33</f>
        <v>6000</v>
      </c>
      <c r="GI34" s="306">
        <f>IF($ND$33&lt;=GI$2,1,0)*('PR-RA_Lanchonete'!$C15+'PR-RA_Lanchonete'!$C19)*$NB$33</f>
        <v>6000</v>
      </c>
      <c r="GJ34" s="306">
        <f>IF($ND$33&lt;=GJ$2,1,0)*('PR-RA_Lanchonete'!$C15+'PR-RA_Lanchonete'!$C19)*$NB$33</f>
        <v>6000</v>
      </c>
      <c r="GK34" s="306">
        <f>IF($ND$33&lt;=GK$2,1,0)*('PR-RA_Lanchonete'!$C15+'PR-RA_Lanchonete'!$C19)*$NB$33</f>
        <v>6000</v>
      </c>
      <c r="GL34" s="306">
        <f>IF($ND$33&lt;=GL$2,1,0)*('PR-RA_Lanchonete'!$C15+'PR-RA_Lanchonete'!$C19)*$NB$33</f>
        <v>6000</v>
      </c>
      <c r="GM34" s="306">
        <f>IF($ND$33&lt;=GM$2,1,0)*('PR-RA_Lanchonete'!$C15+'PR-RA_Lanchonete'!$C19)*$NB$33</f>
        <v>6000</v>
      </c>
      <c r="GN34" s="306">
        <f>IF($ND$33&lt;=GN$2,1,0)*('PR-RA_Lanchonete'!$C15+'PR-RA_Lanchonete'!$C19)*$NB$33</f>
        <v>6000</v>
      </c>
      <c r="GO34" s="306">
        <f>IF($ND$33&lt;=GO$2,1,0)*('PR-RA_Lanchonete'!$C15+'PR-RA_Lanchonete'!$C19)*$NB$33</f>
        <v>6000</v>
      </c>
      <c r="GP34" s="306">
        <f>IF($ND$33&lt;=GP$2,1,0)*('PR-RA_Lanchonete'!$C15+'PR-RA_Lanchonete'!$C19)*$NB$33</f>
        <v>6000</v>
      </c>
      <c r="GQ34" s="306">
        <f>IF($ND$33&lt;=GQ$2,1,0)*('PR-RA_Lanchonete'!$C15+'PR-RA_Lanchonete'!$C19)*$NB$33</f>
        <v>6000</v>
      </c>
      <c r="GR34" s="306">
        <f>IF($ND$33&lt;=GR$2,1,0)*('PR-RA_Lanchonete'!$C15+'PR-RA_Lanchonete'!$C19)*$NB$33</f>
        <v>6000</v>
      </c>
      <c r="GS34" s="306">
        <f>IF($ND$33&lt;=GS$2,1,0)*('PR-RA_Lanchonete'!$C15+'PR-RA_Lanchonete'!$C19)*$NB$33</f>
        <v>6000</v>
      </c>
      <c r="GT34" s="306">
        <f>IF($ND$33&lt;=GT$2,1,0)*('PR-RA_Lanchonete'!$C15+'PR-RA_Lanchonete'!$C19)*$NB$33</f>
        <v>6000</v>
      </c>
      <c r="GU34" s="306">
        <f>IF($ND$33&lt;=GU$2,1,0)*('PR-RA_Lanchonete'!$C15+'PR-RA_Lanchonete'!$C19)*$NB$33</f>
        <v>6000</v>
      </c>
      <c r="GV34" s="306">
        <f>IF($ND$33&lt;=GV$2,1,0)*('PR-RA_Lanchonete'!$C15+'PR-RA_Lanchonete'!$C19)*$NB$33</f>
        <v>6000</v>
      </c>
      <c r="GW34" s="306">
        <f>IF($ND$33&lt;=GW$2,1,0)*('PR-RA_Lanchonete'!$C15+'PR-RA_Lanchonete'!$C19)*$NB$33</f>
        <v>6000</v>
      </c>
      <c r="GX34" s="306">
        <f>IF($ND$33&lt;=GX$2,1,0)*('PR-RA_Lanchonete'!$C15+'PR-RA_Lanchonete'!$C19)*$NB$33</f>
        <v>6000</v>
      </c>
      <c r="GY34" s="306">
        <f>IF($ND$33&lt;=GY$2,1,0)*('PR-RA_Lanchonete'!$C15+'PR-RA_Lanchonete'!$C19)*$NB$33</f>
        <v>6000</v>
      </c>
      <c r="GZ34" s="306">
        <f>IF($ND$33&lt;=GZ$2,1,0)*('PR-RA_Lanchonete'!$C15+'PR-RA_Lanchonete'!$C19)*$NB$33</f>
        <v>6000</v>
      </c>
      <c r="HA34" s="306">
        <f>IF($ND$33&lt;=HA$2,1,0)*('PR-RA_Lanchonete'!$C15+'PR-RA_Lanchonete'!$C19)*$NB$33</f>
        <v>6000</v>
      </c>
      <c r="HB34" s="306">
        <f>IF($ND$33&lt;=HB$2,1,0)*('PR-RA_Lanchonete'!$C15+'PR-RA_Lanchonete'!$C19)*$NB$33</f>
        <v>6000</v>
      </c>
      <c r="HC34" s="306">
        <f>IF($ND$33&lt;=HC$2,1,0)*('PR-RA_Lanchonete'!$C15+'PR-RA_Lanchonete'!$C19)*$NB$33</f>
        <v>6000</v>
      </c>
      <c r="HD34" s="306">
        <f>IF($ND$33&lt;=HD$2,1,0)*('PR-RA_Lanchonete'!$C15+'PR-RA_Lanchonete'!$C19)*$NB$33</f>
        <v>6000</v>
      </c>
      <c r="HE34" s="306">
        <f>IF($ND$33&lt;=HE$2,1,0)*('PR-RA_Lanchonete'!$C15+'PR-RA_Lanchonete'!$C19)*$NB$33</f>
        <v>6000</v>
      </c>
      <c r="HF34" s="306">
        <f>IF($ND$33&lt;=HF$2,1,0)*('PR-RA_Lanchonete'!$C15+'PR-RA_Lanchonete'!$C19)*$NB$33</f>
        <v>6000</v>
      </c>
      <c r="HG34" s="306">
        <f>IF($ND$33&lt;=HG$2,1,0)*('PR-RA_Lanchonete'!$C15+'PR-RA_Lanchonete'!$C19)*$NB$33</f>
        <v>6000</v>
      </c>
      <c r="HH34" s="306">
        <f>IF($ND$33&lt;=HH$2,1,0)*('PR-RA_Lanchonete'!$C15+'PR-RA_Lanchonete'!$C19)*$NB$33</f>
        <v>6000</v>
      </c>
      <c r="HI34" s="306">
        <f>IF($ND$33&lt;=HI$2,1,0)*('PR-RA_Lanchonete'!$C15+'PR-RA_Lanchonete'!$C19)*$NB$33</f>
        <v>6000</v>
      </c>
      <c r="HJ34" s="306">
        <f>IF($ND$33&lt;=HJ$2,1,0)*('PR-RA_Lanchonete'!$C15+'PR-RA_Lanchonete'!$C19)*$NB$33</f>
        <v>6000</v>
      </c>
      <c r="HK34" s="306">
        <f>IF($ND$33&lt;=HK$2,1,0)*('PR-RA_Lanchonete'!$C15+'PR-RA_Lanchonete'!$C19)*$NB$33</f>
        <v>6000</v>
      </c>
      <c r="HL34" s="306">
        <f>IF($ND$33&lt;=HL$2,1,0)*('PR-RA_Lanchonete'!$C15+'PR-RA_Lanchonete'!$C19)*$NB$33</f>
        <v>6000</v>
      </c>
      <c r="HM34" s="306">
        <f>IF($ND$33&lt;=HM$2,1,0)*('PR-RA_Lanchonete'!$C15+'PR-RA_Lanchonete'!$C19)*$NB$33</f>
        <v>6000</v>
      </c>
      <c r="HN34" s="306">
        <f>IF($ND$33&lt;=HN$2,1,0)*('PR-RA_Lanchonete'!$C15+'PR-RA_Lanchonete'!$C19)*$NB$33</f>
        <v>6000</v>
      </c>
      <c r="HO34" s="306">
        <f>IF($ND$33&lt;=HO$2,1,0)*('PR-RA_Lanchonete'!$C15+'PR-RA_Lanchonete'!$C19)*$NB$33</f>
        <v>6000</v>
      </c>
      <c r="HP34" s="306">
        <f>IF($ND$33&lt;=HP$2,1,0)*('PR-RA_Lanchonete'!$C15+'PR-RA_Lanchonete'!$C19)*$NB$33</f>
        <v>6000</v>
      </c>
      <c r="HQ34" s="306">
        <f>IF($ND$33&lt;=HQ$2,1,0)*('PR-RA_Lanchonete'!$C15+'PR-RA_Lanchonete'!$C19)*$NB$33</f>
        <v>6000</v>
      </c>
      <c r="HR34" s="306">
        <f>IF($ND$33&lt;=HR$2,1,0)*('PR-RA_Lanchonete'!$C15+'PR-RA_Lanchonete'!$C19)*$NB$33</f>
        <v>6000</v>
      </c>
      <c r="HS34" s="306">
        <f>IF($ND$33&lt;=HS$2,1,0)*('PR-RA_Lanchonete'!$C15+'PR-RA_Lanchonete'!$C19)*$NB$33</f>
        <v>6000</v>
      </c>
      <c r="HT34" s="306">
        <f>IF($ND$33&lt;=HT$2,1,0)*('PR-RA_Lanchonete'!$C15+'PR-RA_Lanchonete'!$C19)*$NB$33</f>
        <v>6000</v>
      </c>
      <c r="HU34" s="306">
        <f>IF($ND$33&lt;=HU$2,1,0)*('PR-RA_Lanchonete'!$C15+'PR-RA_Lanchonete'!$C19)*$NB$33</f>
        <v>6000</v>
      </c>
      <c r="HV34" s="306">
        <f>IF($ND$33&lt;=HV$2,1,0)*('PR-RA_Lanchonete'!$C15+'PR-RA_Lanchonete'!$C19)*$NB$33</f>
        <v>6000</v>
      </c>
      <c r="HW34" s="306">
        <f>IF($ND$33&lt;=HW$2,1,0)*('PR-RA_Lanchonete'!$C15+'PR-RA_Lanchonete'!$C19)*$NB$33</f>
        <v>6000</v>
      </c>
      <c r="HX34" s="306">
        <f>IF($ND$33&lt;=HX$2,1,0)*('PR-RA_Lanchonete'!$C15+'PR-RA_Lanchonete'!$C19)*$NB$33</f>
        <v>6000</v>
      </c>
      <c r="HY34" s="306">
        <f>IF($ND$33&lt;=HY$2,1,0)*('PR-RA_Lanchonete'!$C15+'PR-RA_Lanchonete'!$C19)*$NB$33</f>
        <v>6000</v>
      </c>
      <c r="HZ34" s="306">
        <f>IF($ND$33&lt;=HZ$2,1,0)*('PR-RA_Lanchonete'!$C15+'PR-RA_Lanchonete'!$C19)*$NB$33</f>
        <v>6000</v>
      </c>
      <c r="IA34" s="306">
        <f>IF($ND$33&lt;=IA$2,1,0)*('PR-RA_Lanchonete'!$C15+'PR-RA_Lanchonete'!$C19)*$NB$33</f>
        <v>6000</v>
      </c>
      <c r="IB34" s="306">
        <f>IF($ND$33&lt;=IB$2,1,0)*('PR-RA_Lanchonete'!$C15+'PR-RA_Lanchonete'!$C19)*$NB$33</f>
        <v>6000</v>
      </c>
      <c r="IC34" s="306">
        <f>IF($ND$33&lt;=IC$2,1,0)*('PR-RA_Lanchonete'!$C15+'PR-RA_Lanchonete'!$C19)*$NB$33</f>
        <v>6000</v>
      </c>
      <c r="ID34" s="306">
        <f>IF($ND$33&lt;=ID$2,1,0)*('PR-RA_Lanchonete'!$C15+'PR-RA_Lanchonete'!$C19)*$NB$33</f>
        <v>6000</v>
      </c>
      <c r="IE34" s="306">
        <f>IF($ND$33&lt;=IE$2,1,0)*('PR-RA_Lanchonete'!$C15+'PR-RA_Lanchonete'!$C19)*$NB$33</f>
        <v>6000</v>
      </c>
      <c r="IF34" s="306">
        <f>IF($ND$33&lt;=IF$2,1,0)*('PR-RA_Lanchonete'!$C15+'PR-RA_Lanchonete'!$C19)*$NB$33</f>
        <v>6000</v>
      </c>
      <c r="IG34" s="306">
        <f>IF($ND$33&lt;=IG$2,1,0)*('PR-RA_Lanchonete'!$C15+'PR-RA_Lanchonete'!$C19)*$NB$33</f>
        <v>6000</v>
      </c>
      <c r="IH34" s="306">
        <f>IF($ND$33&lt;=IH$2,1,0)*('PR-RA_Lanchonete'!$C15+'PR-RA_Lanchonete'!$C19)*$NB$33</f>
        <v>6000</v>
      </c>
      <c r="II34" s="306">
        <f>IF($ND$33&lt;=II$2,1,0)*('PR-RA_Lanchonete'!$C15+'PR-RA_Lanchonete'!$C19)*$NB$33</f>
        <v>6000</v>
      </c>
      <c r="IJ34" s="306">
        <f>IF($ND$33&lt;=IJ$2,1,0)*('PR-RA_Lanchonete'!$C15+'PR-RA_Lanchonete'!$C19)*$NB$33</f>
        <v>6000</v>
      </c>
      <c r="IK34" s="306">
        <f>IF($ND$33&lt;=IK$2,1,0)*('PR-RA_Lanchonete'!$C15+'PR-RA_Lanchonete'!$C19)*$NB$33</f>
        <v>6000</v>
      </c>
      <c r="IL34" s="306">
        <f>IF($ND$33&lt;=IL$2,1,0)*('PR-RA_Lanchonete'!$C15+'PR-RA_Lanchonete'!$C19)*$NB$33</f>
        <v>6000</v>
      </c>
      <c r="IM34" s="306">
        <f>IF($ND$33&lt;=IM$2,1,0)*('PR-RA_Lanchonete'!$C15+'PR-RA_Lanchonete'!$C19)*$NB$33</f>
        <v>6000</v>
      </c>
      <c r="IN34" s="306">
        <f>IF($ND$33&lt;=IN$2,1,0)*('PR-RA_Lanchonete'!$C15+'PR-RA_Lanchonete'!$C19)*$NB$33</f>
        <v>6000</v>
      </c>
      <c r="IO34" s="306">
        <f>IF($ND$33&lt;=IO$2,1,0)*('PR-RA_Lanchonete'!$C15+'PR-RA_Lanchonete'!$C19)*$NB$33</f>
        <v>6000</v>
      </c>
      <c r="IP34" s="306">
        <f>IF($ND$33&lt;=IP$2,1,0)*('PR-RA_Lanchonete'!$C15+'PR-RA_Lanchonete'!$C19)*$NB$33</f>
        <v>6000</v>
      </c>
      <c r="IQ34" s="306">
        <f>IF($ND$33&lt;=IQ$2,1,0)*('PR-RA_Lanchonete'!$C15+'PR-RA_Lanchonete'!$C19)*$NB$33</f>
        <v>6000</v>
      </c>
      <c r="IR34" s="306">
        <f>IF($ND$33&lt;=IR$2,1,0)*('PR-RA_Lanchonete'!$C15+'PR-RA_Lanchonete'!$C19)*$NB$33</f>
        <v>6000</v>
      </c>
      <c r="IS34" s="306">
        <f>IF($ND$33&lt;=IS$2,1,0)*('PR-RA_Lanchonete'!$C15+'PR-RA_Lanchonete'!$C19)*$NB$33</f>
        <v>6000</v>
      </c>
      <c r="IT34" s="306">
        <f>IF($ND$33&lt;=IT$2,1,0)*('PR-RA_Lanchonete'!$C15+'PR-RA_Lanchonete'!$C19)*$NB$33</f>
        <v>6000</v>
      </c>
      <c r="IU34" s="306">
        <f>IF($ND$33&lt;=IU$2,1,0)*('PR-RA_Lanchonete'!$C15+'PR-RA_Lanchonete'!$C19)*$NB$33</f>
        <v>6000</v>
      </c>
      <c r="IV34" s="306">
        <f>IF($ND$33&lt;=IV$2,1,0)*('PR-RA_Lanchonete'!$C15+'PR-RA_Lanchonete'!$C19)*$NB$33</f>
        <v>6000</v>
      </c>
      <c r="IW34" s="306">
        <f>IF($ND$33&lt;=IW$2,1,0)*('PR-RA_Lanchonete'!$C15+'PR-RA_Lanchonete'!$C19)*$NB$33</f>
        <v>6000</v>
      </c>
      <c r="IX34" s="306">
        <f>IF($ND$33&lt;=IX$2,1,0)*('PR-RA_Lanchonete'!$C15+'PR-RA_Lanchonete'!$C19)*$NB$33</f>
        <v>6000</v>
      </c>
      <c r="IY34" s="306">
        <f>IF($ND$33&lt;=IY$2,1,0)*('PR-RA_Lanchonete'!$C15+'PR-RA_Lanchonete'!$C19)*$NB$33</f>
        <v>6000</v>
      </c>
      <c r="IZ34" s="306">
        <f>IF($ND$33&lt;=IZ$2,1,0)*('PR-RA_Lanchonete'!$C15+'PR-RA_Lanchonete'!$C19)*$NB$33</f>
        <v>6000</v>
      </c>
      <c r="JA34" s="306">
        <f>IF($ND$33&lt;=JA$2,1,0)*('PR-RA_Lanchonete'!$C15+'PR-RA_Lanchonete'!$C19)*$NB$33</f>
        <v>6000</v>
      </c>
      <c r="JB34" s="306">
        <f>IF($ND$33&lt;=JB$2,1,0)*('PR-RA_Lanchonete'!$C15+'PR-RA_Lanchonete'!$C19)*$NB$33</f>
        <v>6000</v>
      </c>
      <c r="JC34" s="306">
        <f>IF($ND$33&lt;=JC$2,1,0)*('PR-RA_Lanchonete'!$C15+'PR-RA_Lanchonete'!$C19)*$NB$33</f>
        <v>6000</v>
      </c>
      <c r="JD34" s="306">
        <f>IF($ND$33&lt;=JD$2,1,0)*('PR-RA_Lanchonete'!$C15+'PR-RA_Lanchonete'!$C19)*$NB$33</f>
        <v>6000</v>
      </c>
      <c r="JE34" s="306">
        <f>IF($ND$33&lt;=JE$2,1,0)*('PR-RA_Lanchonete'!$C15+'PR-RA_Lanchonete'!$C19)*$NB$33</f>
        <v>6000</v>
      </c>
      <c r="JF34" s="306">
        <f>IF($ND$33&lt;=JF$2,1,0)*('PR-RA_Lanchonete'!$C15+'PR-RA_Lanchonete'!$C19)*$NB$33</f>
        <v>6000</v>
      </c>
      <c r="JG34" s="306">
        <f>IF($ND$33&lt;=JG$2,1,0)*('PR-RA_Lanchonete'!$C15+'PR-RA_Lanchonete'!$C19)*$NB$33</f>
        <v>6000</v>
      </c>
      <c r="JH34" s="306">
        <f>IF($ND$33&lt;=JH$2,1,0)*('PR-RA_Lanchonete'!$C15+'PR-RA_Lanchonete'!$C19)*$NB$33</f>
        <v>6000</v>
      </c>
      <c r="JI34" s="306">
        <f>IF($ND$33&lt;=JI$2,1,0)*('PR-RA_Lanchonete'!$C15+'PR-RA_Lanchonete'!$C19)*$NB$33</f>
        <v>6000</v>
      </c>
      <c r="JJ34" s="306">
        <f>IF($ND$33&lt;=JJ$2,1,0)*('PR-RA_Lanchonete'!$C15+'PR-RA_Lanchonete'!$C19)*$NB$33</f>
        <v>6000</v>
      </c>
      <c r="JK34" s="306">
        <f>IF($ND$33&lt;=JK$2,1,0)*('PR-RA_Lanchonete'!$C15+'PR-RA_Lanchonete'!$C19)*$NB$33</f>
        <v>6000</v>
      </c>
      <c r="JL34" s="306">
        <f>IF($ND$33&lt;=JL$2,1,0)*('PR-RA_Lanchonete'!$C15+'PR-RA_Lanchonete'!$C19)*$NB$33</f>
        <v>6000</v>
      </c>
      <c r="JM34" s="306">
        <f>IF($ND$33&lt;=JM$2,1,0)*('PR-RA_Lanchonete'!$C15+'PR-RA_Lanchonete'!$C19)*$NB$33</f>
        <v>6000</v>
      </c>
      <c r="JN34" s="306">
        <f>IF($ND$33&lt;=JN$2,1,0)*('PR-RA_Lanchonete'!$C15+'PR-RA_Lanchonete'!$C19)*$NB$33</f>
        <v>6000</v>
      </c>
      <c r="JO34" s="306">
        <f>IF($ND$33&lt;=JO$2,1,0)*('PR-RA_Lanchonete'!$C15+'PR-RA_Lanchonete'!$C19)*$NB$33</f>
        <v>6000</v>
      </c>
      <c r="JP34" s="306">
        <f>IF($ND$33&lt;=JP$2,1,0)*('PR-RA_Lanchonete'!$C15+'PR-RA_Lanchonete'!$C19)*$NB$33</f>
        <v>6000</v>
      </c>
      <c r="JQ34" s="306">
        <f>IF($ND$33&lt;=JQ$2,1,0)*('PR-RA_Lanchonete'!$C15+'PR-RA_Lanchonete'!$C19)*$NB$33</f>
        <v>6000</v>
      </c>
      <c r="JR34" s="306">
        <f>IF($ND$33&lt;=JR$2,1,0)*('PR-RA_Lanchonete'!$C15+'PR-RA_Lanchonete'!$C19)*$NB$33</f>
        <v>6000</v>
      </c>
      <c r="JS34" s="306">
        <f>IF($ND$33&lt;=JS$2,1,0)*('PR-RA_Lanchonete'!$C15+'PR-RA_Lanchonete'!$C19)*$NB$33</f>
        <v>6000</v>
      </c>
      <c r="JT34" s="306">
        <f>IF($ND$33&lt;=JT$2,1,0)*('PR-RA_Lanchonete'!$C15+'PR-RA_Lanchonete'!$C19)*$NB$33</f>
        <v>6000</v>
      </c>
      <c r="JU34" s="306">
        <f>IF($ND$33&lt;=JU$2,1,0)*('PR-RA_Lanchonete'!$C15+'PR-RA_Lanchonete'!$C19)*$NB$33</f>
        <v>6000</v>
      </c>
      <c r="JV34" s="306">
        <f>IF($ND$33&lt;=JV$2,1,0)*('PR-RA_Lanchonete'!$C15+'PR-RA_Lanchonete'!$C19)*$NB$33</f>
        <v>6000</v>
      </c>
      <c r="JW34" s="306">
        <f>IF($ND$33&lt;=JW$2,1,0)*('PR-RA_Lanchonete'!$C15+'PR-RA_Lanchonete'!$C19)*$NB$33</f>
        <v>6000</v>
      </c>
      <c r="JX34" s="306">
        <f>IF($ND$33&lt;=JX$2,1,0)*('PR-RA_Lanchonete'!$C15+'PR-RA_Lanchonete'!$C19)*$NB$33</f>
        <v>6000</v>
      </c>
      <c r="JY34" s="306">
        <f>IF($ND$33&lt;=JY$2,1,0)*('PR-RA_Lanchonete'!$C15+'PR-RA_Lanchonete'!$C19)*$NB$33</f>
        <v>6000</v>
      </c>
      <c r="JZ34" s="306">
        <f>IF($ND$33&lt;=JZ$2,1,0)*('PR-RA_Lanchonete'!$C15+'PR-RA_Lanchonete'!$C19)*$NB$33</f>
        <v>6000</v>
      </c>
      <c r="KA34" s="306">
        <f>IF($ND$33&lt;=KA$2,1,0)*('PR-RA_Lanchonete'!$C15+'PR-RA_Lanchonete'!$C19)*$NB$33</f>
        <v>6000</v>
      </c>
      <c r="KB34" s="306">
        <f>IF($ND$33&lt;=KB$2,1,0)*('PR-RA_Lanchonete'!$C15+'PR-RA_Lanchonete'!$C19)*$NB$33</f>
        <v>6000</v>
      </c>
      <c r="KC34" s="306">
        <f>IF($ND$33&lt;=KC$2,1,0)*('PR-RA_Lanchonete'!$C15+'PR-RA_Lanchonete'!$C19)*$NB$33</f>
        <v>6000</v>
      </c>
      <c r="KD34" s="306">
        <f>IF($ND$33&lt;=KD$2,1,0)*('PR-RA_Lanchonete'!$C15+'PR-RA_Lanchonete'!$C19)*$NB$33</f>
        <v>6000</v>
      </c>
      <c r="KE34" s="306">
        <f>IF($ND$33&lt;=KE$2,1,0)*('PR-RA_Lanchonete'!$C15+'PR-RA_Lanchonete'!$C19)*$NB$33</f>
        <v>6000</v>
      </c>
      <c r="KF34" s="306">
        <f>IF($ND$33&lt;=KF$2,1,0)*('PR-RA_Lanchonete'!$C15+'PR-RA_Lanchonete'!$C19)*$NB$33</f>
        <v>6000</v>
      </c>
      <c r="KG34" s="306">
        <f>IF($ND$33&lt;=KG$2,1,0)*('PR-RA_Lanchonete'!$C15+'PR-RA_Lanchonete'!$C19)*$NB$33</f>
        <v>6000</v>
      </c>
      <c r="KH34" s="306">
        <f>IF($ND$33&lt;=KH$2,1,0)*('PR-RA_Lanchonete'!$C15+'PR-RA_Lanchonete'!$C19)*$NB$33</f>
        <v>6000</v>
      </c>
      <c r="KI34" s="306">
        <f>IF($ND$33&lt;=KI$2,1,0)*('PR-RA_Lanchonete'!$C15+'PR-RA_Lanchonete'!$C19)*$NB$33</f>
        <v>6000</v>
      </c>
      <c r="KJ34" s="306">
        <f>IF($ND$33&lt;=KJ$2,1,0)*('PR-RA_Lanchonete'!$C15+'PR-RA_Lanchonete'!$C19)*$NB$33</f>
        <v>6000</v>
      </c>
      <c r="KK34" s="306">
        <f>IF($ND$33&lt;=KK$2,1,0)*('PR-RA_Lanchonete'!$C15+'PR-RA_Lanchonete'!$C19)*$NB$33</f>
        <v>6000</v>
      </c>
      <c r="KL34" s="306">
        <f>IF($ND$33&lt;=KL$2,1,0)*('PR-RA_Lanchonete'!$C15+'PR-RA_Lanchonete'!$C19)*$NB$33</f>
        <v>6000</v>
      </c>
      <c r="KM34" s="306">
        <f>IF($ND$33&lt;=KM$2,1,0)*('PR-RA_Lanchonete'!$C15+'PR-RA_Lanchonete'!$C19)*$NB$33</f>
        <v>6000</v>
      </c>
      <c r="KN34" s="306">
        <f>IF($ND$33&lt;=KN$2,1,0)*('PR-RA_Lanchonete'!$C15+'PR-RA_Lanchonete'!$C19)*$NB$33</f>
        <v>6000</v>
      </c>
      <c r="KO34" s="306">
        <f>IF($ND$33&lt;=KO$2,1,0)*('PR-RA_Lanchonete'!$C15+'PR-RA_Lanchonete'!$C19)*$NB$33</f>
        <v>6000</v>
      </c>
      <c r="KP34" s="306">
        <f>IF($ND$33&lt;=KP$2,1,0)*('PR-RA_Lanchonete'!$C15+'PR-RA_Lanchonete'!$C19)*$NB$33</f>
        <v>6000</v>
      </c>
      <c r="KQ34" s="306">
        <f>IF($ND$33&lt;=KQ$2,1,0)*('PR-RA_Lanchonete'!$C15+'PR-RA_Lanchonete'!$C19)*$NB$33</f>
        <v>6000</v>
      </c>
      <c r="KR34" s="306">
        <f>IF($ND$33&lt;=KR$2,1,0)*('PR-RA_Lanchonete'!$C15+'PR-RA_Lanchonete'!$C19)*$NB$33</f>
        <v>6000</v>
      </c>
      <c r="KS34" s="306">
        <f>IF($ND$33&lt;=KS$2,1,0)*('PR-RA_Lanchonete'!$C15+'PR-RA_Lanchonete'!$C19)*$NB$33</f>
        <v>6000</v>
      </c>
      <c r="KT34" s="306">
        <f>IF($ND$33&lt;=KT$2,1,0)*('PR-RA_Lanchonete'!$C15+'PR-RA_Lanchonete'!$C19)*$NB$33</f>
        <v>6000</v>
      </c>
      <c r="KU34" s="306">
        <f>IF($ND$33&lt;=KU$2,1,0)*('PR-RA_Lanchonete'!$C15+'PR-RA_Lanchonete'!$C19)*$NB$33</f>
        <v>6000</v>
      </c>
      <c r="KV34" s="306">
        <f>IF($ND$33&lt;=KV$2,1,0)*('PR-RA_Lanchonete'!$C15+'PR-RA_Lanchonete'!$C19)*$NB$33</f>
        <v>6000</v>
      </c>
      <c r="KW34" s="306">
        <f>IF($ND$33&lt;=KW$2,1,0)*('PR-RA_Lanchonete'!$C15+'PR-RA_Lanchonete'!$C19)*$NB$33</f>
        <v>6000</v>
      </c>
      <c r="KX34" s="306">
        <f>IF($ND$33&lt;=KX$2,1,0)*('PR-RA_Lanchonete'!$C15+'PR-RA_Lanchonete'!$C19)*$NB$33</f>
        <v>6000</v>
      </c>
      <c r="KY34" s="306">
        <f>IF($ND$33&lt;=KY$2,1,0)*('PR-RA_Lanchonete'!$C15+'PR-RA_Lanchonete'!$C19)*$NB$33</f>
        <v>6000</v>
      </c>
      <c r="KZ34" s="306">
        <f>IF($ND$33&lt;=KZ$2,1,0)*('PR-RA_Lanchonete'!$C15+'PR-RA_Lanchonete'!$C19)*$NB$33</f>
        <v>6000</v>
      </c>
      <c r="LA34" s="306">
        <f>IF($ND$33&lt;=LA$2,1,0)*('PR-RA_Lanchonete'!$C15+'PR-RA_Lanchonete'!$C19)*$NB$33</f>
        <v>6000</v>
      </c>
      <c r="LB34" s="306">
        <f>IF($ND$33&lt;=LB$2,1,0)*('PR-RA_Lanchonete'!$C15+'PR-RA_Lanchonete'!$C19)*$NB$33</f>
        <v>6000</v>
      </c>
      <c r="LC34" s="306">
        <f>IF($ND$33&lt;=LC$2,1,0)*('PR-RA_Lanchonete'!$C15+'PR-RA_Lanchonete'!$C19)*$NB$33</f>
        <v>6000</v>
      </c>
      <c r="LD34" s="306">
        <f>IF($ND$33&lt;=LD$2,1,0)*('PR-RA_Lanchonete'!$C15+'PR-RA_Lanchonete'!$C19)*$NB$33</f>
        <v>6000</v>
      </c>
      <c r="LE34" s="306">
        <f>IF($ND$33&lt;=LE$2,1,0)*('PR-RA_Lanchonete'!$C15+'PR-RA_Lanchonete'!$C19)*$NB$33</f>
        <v>6000</v>
      </c>
      <c r="LF34" s="306">
        <f>IF($ND$33&lt;=LF$2,1,0)*('PR-RA_Lanchonete'!$C15+'PR-RA_Lanchonete'!$C19)*$NB$33</f>
        <v>6000</v>
      </c>
      <c r="LG34" s="306">
        <f>IF($ND$33&lt;=LG$2,1,0)*('PR-RA_Lanchonete'!$C15+'PR-RA_Lanchonete'!$C19)*$NB$33</f>
        <v>6000</v>
      </c>
      <c r="LH34" s="306">
        <f>IF($ND$33&lt;=LH$2,1,0)*('PR-RA_Lanchonete'!$C15+'PR-RA_Lanchonete'!$C19)*$NB$33</f>
        <v>6000</v>
      </c>
      <c r="LI34" s="306">
        <f>IF($ND$33&lt;=LI$2,1,0)*('PR-RA_Lanchonete'!$C15+'PR-RA_Lanchonete'!$C19)*$NB$33</f>
        <v>6000</v>
      </c>
      <c r="LJ34" s="306">
        <f>IF($ND$33&lt;=LJ$2,1,0)*('PR-RA_Lanchonete'!$C15+'PR-RA_Lanchonete'!$C19)*$NB$33</f>
        <v>6000</v>
      </c>
      <c r="LK34" s="306">
        <f>IF($ND$33&lt;=LK$2,1,0)*('PR-RA_Lanchonete'!$C15+'PR-RA_Lanchonete'!$C19)*$NB$33</f>
        <v>6000</v>
      </c>
      <c r="LL34" s="306">
        <f>IF($ND$33&lt;=LL$2,1,0)*('PR-RA_Lanchonete'!$C15+'PR-RA_Lanchonete'!$C19)*$NB$33</f>
        <v>6000</v>
      </c>
      <c r="LM34" s="306">
        <f>IF($ND$33&lt;=LM$2,1,0)*('PR-RA_Lanchonete'!$C15+'PR-RA_Lanchonete'!$C19)*$NB$33</f>
        <v>6000</v>
      </c>
      <c r="LN34" s="306">
        <f>IF($ND$33&lt;=LN$2,1,0)*('PR-RA_Lanchonete'!$C15+'PR-RA_Lanchonete'!$C19)*$NB$33</f>
        <v>6000</v>
      </c>
      <c r="LO34" s="306">
        <f>IF($ND$33&lt;=LO$2,1,0)*('PR-RA_Lanchonete'!$C15+'PR-RA_Lanchonete'!$C19)*$NB$33</f>
        <v>6000</v>
      </c>
      <c r="LP34" s="306">
        <f>IF($ND$33&lt;=LP$2,1,0)*('PR-RA_Lanchonete'!$C15+'PR-RA_Lanchonete'!$C19)*$NB$33</f>
        <v>6000</v>
      </c>
      <c r="LQ34" s="306">
        <f>IF($ND$33&lt;=LQ$2,1,0)*('PR-RA_Lanchonete'!$C15+'PR-RA_Lanchonete'!$C19)*$NB$33</f>
        <v>6000</v>
      </c>
      <c r="LR34" s="306">
        <f>IF($ND$33&lt;=LR$2,1,0)*('PR-RA_Lanchonete'!$C15+'PR-RA_Lanchonete'!$C19)*$NB$33</f>
        <v>6000</v>
      </c>
      <c r="LS34" s="306">
        <f>IF($ND$33&lt;=LS$2,1,0)*('PR-RA_Lanchonete'!$C15+'PR-RA_Lanchonete'!$C19)*$NB$33</f>
        <v>6000</v>
      </c>
      <c r="LT34" s="306">
        <f>IF($ND$33&lt;=LT$2,1,0)*('PR-RA_Lanchonete'!$C15+'PR-RA_Lanchonete'!$C19)*$NB$33</f>
        <v>6000</v>
      </c>
      <c r="LU34" s="306">
        <f>IF($ND$33&lt;=LU$2,1,0)*('PR-RA_Lanchonete'!$C15+'PR-RA_Lanchonete'!$C19)*$NB$33</f>
        <v>6000</v>
      </c>
      <c r="LV34" s="306">
        <f>IF($ND$33&lt;=LV$2,1,0)*('PR-RA_Lanchonete'!$C15+'PR-RA_Lanchonete'!$C19)*$NB$33</f>
        <v>6000</v>
      </c>
      <c r="LW34" s="306">
        <f>IF($ND$33&lt;=LW$2,1,0)*('PR-RA_Lanchonete'!$C15+'PR-RA_Lanchonete'!$C19)*$NB$33</f>
        <v>6000</v>
      </c>
      <c r="LX34" s="306">
        <f>IF($ND$33&lt;=LX$2,1,0)*('PR-RA_Lanchonete'!$C15+'PR-RA_Lanchonete'!$C19)*$NB$33</f>
        <v>6000</v>
      </c>
      <c r="LY34" s="306">
        <f>IF($ND$33&lt;=LY$2,1,0)*('PR-RA_Lanchonete'!$C15+'PR-RA_Lanchonete'!$C19)*$NB$33</f>
        <v>6000</v>
      </c>
      <c r="LZ34" s="306">
        <f>IF($ND$33&lt;=LZ$2,1,0)*('PR-RA_Lanchonete'!$C15+'PR-RA_Lanchonete'!$C19)*$NB$33</f>
        <v>6000</v>
      </c>
      <c r="MA34" s="306">
        <f>IF($ND$33&lt;=MA$2,1,0)*('PR-RA_Lanchonete'!$C15+'PR-RA_Lanchonete'!$C19)*$NB$33</f>
        <v>6000</v>
      </c>
      <c r="MB34" s="306">
        <f>IF($ND$33&lt;=MB$2,1,0)*('PR-RA_Lanchonete'!$C15+'PR-RA_Lanchonete'!$C19)*$NB$33</f>
        <v>6000</v>
      </c>
      <c r="MC34" s="306">
        <f>IF($ND$33&lt;=MC$2,1,0)*('PR-RA_Lanchonete'!$C15+'PR-RA_Lanchonete'!$C19)*$NB$33</f>
        <v>6000</v>
      </c>
      <c r="MD34" s="306">
        <f>IF($ND$33&lt;=MD$2,1,0)*('PR-RA_Lanchonete'!$C15+'PR-RA_Lanchonete'!$C19)*$NB$33</f>
        <v>6000</v>
      </c>
      <c r="ME34" s="306">
        <f>IF($ND$33&lt;=ME$2,1,0)*('PR-RA_Lanchonete'!$C15+'PR-RA_Lanchonete'!$C19)*$NB$33</f>
        <v>6000</v>
      </c>
      <c r="MF34" s="306">
        <f>IF($ND$33&lt;=MF$2,1,0)*('PR-RA_Lanchonete'!$C15+'PR-RA_Lanchonete'!$C19)*$NB$33</f>
        <v>6000</v>
      </c>
      <c r="MG34" s="306">
        <f>IF($ND$33&lt;=MG$2,1,0)*('PR-RA_Lanchonete'!$C15+'PR-RA_Lanchonete'!$C19)*$NB$33</f>
        <v>6000</v>
      </c>
      <c r="MH34" s="306">
        <f>IF($ND$33&lt;=MH$2,1,0)*('PR-RA_Lanchonete'!$C15+'PR-RA_Lanchonete'!$C19)*$NB$33</f>
        <v>6000</v>
      </c>
      <c r="MI34" s="306">
        <f>IF($ND$33&lt;=MI$2,1,0)*('PR-RA_Lanchonete'!$C15+'PR-RA_Lanchonete'!$C19)*$NB$33</f>
        <v>6000</v>
      </c>
      <c r="MJ34" s="306">
        <f>IF($ND$33&lt;=MJ$2,1,0)*('PR-RA_Lanchonete'!$C15+'PR-RA_Lanchonete'!$C19)*$NB$33</f>
        <v>6000</v>
      </c>
      <c r="MK34" s="306">
        <f>IF($ND$33&lt;=MK$2,1,0)*('PR-RA_Lanchonete'!$C15+'PR-RA_Lanchonete'!$C19)*$NB$33</f>
        <v>6000</v>
      </c>
      <c r="ML34" s="306">
        <f>IF($ND$33&lt;=ML$2,1,0)*('PR-RA_Lanchonete'!$C15+'PR-RA_Lanchonete'!$C19)*$NB$33</f>
        <v>6000</v>
      </c>
      <c r="MM34" s="306">
        <f>IF($ND$33&lt;=MM$2,1,0)*('PR-RA_Lanchonete'!$C15+'PR-RA_Lanchonete'!$C19)*$NB$33</f>
        <v>6000</v>
      </c>
      <c r="MN34" s="306">
        <f>IF($ND$33&lt;=MN$2,1,0)*('PR-RA_Lanchonete'!$C15+'PR-RA_Lanchonete'!$C19)*$NB$33</f>
        <v>6000</v>
      </c>
      <c r="MO34" s="306">
        <f>IF($ND$33&lt;=MO$2,1,0)*('PR-RA_Lanchonete'!$C15+'PR-RA_Lanchonete'!$C19)*$NB$33</f>
        <v>6000</v>
      </c>
      <c r="MP34" s="306">
        <f>IF($ND$33&lt;=MP$2,1,0)*('PR-RA_Lanchonete'!$C15+'PR-RA_Lanchonete'!$C19)*$NB$33</f>
        <v>6000</v>
      </c>
      <c r="MQ34" s="306">
        <f>IF($ND$33&lt;=MQ$2,1,0)*('PR-RA_Lanchonete'!$C15+'PR-RA_Lanchonete'!$C19)*$NB$33</f>
        <v>6000</v>
      </c>
      <c r="MR34" s="306">
        <f>IF($ND$33&lt;=MR$2,1,0)*('PR-RA_Lanchonete'!$C15+'PR-RA_Lanchonete'!$C19)*$NB$33</f>
        <v>6000</v>
      </c>
      <c r="MS34" s="306">
        <f>IF($ND$33&lt;=MS$2,1,0)*('PR-RA_Lanchonete'!$C15+'PR-RA_Lanchonete'!$C19)*$NB$33</f>
        <v>6000</v>
      </c>
      <c r="MT34" s="306">
        <f>IF($ND$33&lt;=MT$2,1,0)*('PR-RA_Lanchonete'!$C15+'PR-RA_Lanchonete'!$C19)*$NB$33</f>
        <v>6000</v>
      </c>
      <c r="MU34" s="306">
        <f>IF($ND$33&lt;=MU$2,1,0)*('PR-RA_Lanchonete'!$C15+'PR-RA_Lanchonete'!$C19)*$NB$33</f>
        <v>6000</v>
      </c>
      <c r="MV34" s="306">
        <f>IF($ND$33&lt;=MV$2,1,0)*('PR-RA_Lanchonete'!$C15+'PR-RA_Lanchonete'!$C19)*$NB$33</f>
        <v>6000</v>
      </c>
      <c r="MW34" s="306">
        <f>IF($ND$33&lt;=MW$2,1,0)*('PR-RA_Lanchonete'!$C15+'PR-RA_Lanchonete'!$C19)*$NB$33</f>
        <v>6000</v>
      </c>
      <c r="MX34" s="306">
        <f>IF($ND$33&lt;=MX$2,1,0)*('PR-RA_Lanchonete'!$C15+'PR-RA_Lanchonete'!$C19)*$NB$33</f>
        <v>6000</v>
      </c>
      <c r="MY34" s="306">
        <f>IF($ND$33&lt;=MY$2,1,0)*('PR-RA_Lanchonete'!$C15+'PR-RA_Lanchonete'!$C19)*$NB$33</f>
        <v>6000</v>
      </c>
      <c r="MZ34" s="306">
        <f>IF($ND$33&lt;=MZ$2,1,0)*('PR-RA_Lanchonete'!$C15+'PR-RA_Lanchonete'!$C19)*$NB$33</f>
        <v>6000</v>
      </c>
      <c r="NA34" s="307">
        <f>IF($ND$33&lt;=NA$2,1,0)*('PR-RA_Lanchonete'!$C15+'PR-RA_Lanchonete'!$C19)*$NB$33</f>
        <v>6000</v>
      </c>
      <c r="NB34" s="652"/>
      <c r="NC34" s="652"/>
      <c r="ND34" s="652"/>
    </row>
    <row r="35" spans="1:368" x14ac:dyDescent="0.2">
      <c r="A35" s="182"/>
      <c r="B35" s="308"/>
      <c r="C35" s="309"/>
      <c r="D35" s="309"/>
      <c r="E35" s="309" t="s">
        <v>630</v>
      </c>
      <c r="F35" s="310">
        <f>IF($ND33&lt;=F$2,1,0)*'PR-RA_Lanchonete'!F26*$NB33</f>
        <v>0</v>
      </c>
      <c r="G35" s="310">
        <f>IF($ND33&lt;=G$2,1,0)*'PR-RA_Lanchonete'!G26*$NB33</f>
        <v>0</v>
      </c>
      <c r="H35" s="310">
        <f>IF($ND33&lt;=H$2,1,0)*'PR-RA_Lanchonete'!H26*$NB33</f>
        <v>0</v>
      </c>
      <c r="I35" s="310">
        <f>IF($ND33&lt;=I$2,1,0)*'PR-RA_Lanchonete'!I26*$NB33</f>
        <v>0</v>
      </c>
      <c r="J35" s="310">
        <f>IF($ND33&lt;=J$2,1,0)*'PR-RA_Lanchonete'!J26*$NB33</f>
        <v>0</v>
      </c>
      <c r="K35" s="310">
        <f>IF($ND33&lt;=K$2,1,0)*'PR-RA_Lanchonete'!K26*$NB33</f>
        <v>0</v>
      </c>
      <c r="L35" s="310">
        <f>IF($ND33&lt;=L$2,1,0)*'PR-RA_Lanchonete'!L26*$NB33</f>
        <v>0</v>
      </c>
      <c r="M35" s="310">
        <f>IF($ND33&lt;=M$2,1,0)*'PR-RA_Lanchonete'!M26*$NB33</f>
        <v>0</v>
      </c>
      <c r="N35" s="310">
        <f>IF($ND33&lt;=N$2,1,0)*'PR-RA_Lanchonete'!N26*$NB33</f>
        <v>0</v>
      </c>
      <c r="O35" s="310">
        <f>IF($ND33&lt;=O$2,1,0)*'PR-RA_Lanchonete'!O26*$NB33</f>
        <v>0</v>
      </c>
      <c r="P35" s="310">
        <f>IF($ND33&lt;=P$2,1,0)*'PR-RA_Lanchonete'!P26*$NB33</f>
        <v>0</v>
      </c>
      <c r="Q35" s="310">
        <f>IF($ND33&lt;=Q$2,1,0)*'PR-RA_Lanchonete'!Q26*$NB33</f>
        <v>0</v>
      </c>
      <c r="R35" s="310">
        <f>IF($ND33&lt;=R$2,1,0)*'PR-RA_Lanchonete'!R26*$NB33</f>
        <v>5611.3361167679541</v>
      </c>
      <c r="S35" s="310">
        <f>IF($ND33&lt;=S$2,1,0)*'PR-RA_Lanchonete'!S26*$NB33</f>
        <v>4314.2286431393113</v>
      </c>
      <c r="T35" s="310">
        <f>IF($ND33&lt;=T$2,1,0)*'PR-RA_Lanchonete'!T26*$NB33</f>
        <v>3774.0747711271752</v>
      </c>
      <c r="U35" s="310">
        <f>IF($ND33&lt;=U$2,1,0)*'PR-RA_Lanchonete'!U26*$NB33</f>
        <v>3720.0214260026037</v>
      </c>
      <c r="V35" s="310">
        <f>IF($ND33&lt;=V$2,1,0)*'PR-RA_Lanchonete'!V26*$NB33</f>
        <v>3136.1510427946796</v>
      </c>
      <c r="W35" s="310">
        <f>IF($ND33&lt;=W$2,1,0)*'PR-RA_Lanchonete'!W26*$NB33</f>
        <v>3250.1945930990928</v>
      </c>
      <c r="X35" s="310">
        <f>IF($ND33&lt;=X$2,1,0)*'PR-RA_Lanchonete'!X26*$NB33</f>
        <v>5068.0966982242007</v>
      </c>
      <c r="Y35" s="310">
        <f>IF($ND33&lt;=Y$2,1,0)*'PR-RA_Lanchonete'!Y26*$NB33</f>
        <v>3728.2463894695229</v>
      </c>
      <c r="Z35" s="310">
        <f>IF($ND33&lt;=Z$2,1,0)*'PR-RA_Lanchonete'!Z26*$NB33</f>
        <v>3995.3624385069784</v>
      </c>
      <c r="AA35" s="310">
        <f>IF($ND33&lt;=AA$2,1,0)*'PR-RA_Lanchonete'!AA26*$NB33</f>
        <v>4448.1441535806098</v>
      </c>
      <c r="AB35" s="310">
        <f>IF($ND33&lt;=AB$2,1,0)*'PR-RA_Lanchonete'!AB26*$NB33</f>
        <v>4613.2927065165495</v>
      </c>
      <c r="AC35" s="310">
        <f>IF($ND33&lt;=AC$2,1,0)*'PR-RA_Lanchonete'!AC26*$NB33</f>
        <v>4505.3027531995967</v>
      </c>
      <c r="AD35" s="310">
        <f>IF($ND33&lt;=AD$2,1,0)*'PR-RA_Lanchonete'!AD26*$NB33</f>
        <v>5597.8481475698572</v>
      </c>
      <c r="AE35" s="310">
        <f>IF($ND33&lt;=AE$2,1,0)*'PR-RA_Lanchonete'!AE26*$NB33</f>
        <v>4335.5685935342071</v>
      </c>
      <c r="AF35" s="310">
        <f>IF($ND33&lt;=AF$2,1,0)*'PR-RA_Lanchonete'!AF26*$NB33</f>
        <v>3952.5498085384065</v>
      </c>
      <c r="AG35" s="310">
        <f>IF($ND33&lt;=AG$2,1,0)*'PR-RA_Lanchonete'!AG26*$NB33</f>
        <v>3670.2824955827596</v>
      </c>
      <c r="AH35" s="310">
        <f>IF($ND33&lt;=AH$2,1,0)*'PR-RA_Lanchonete'!AH26*$NB33</f>
        <v>3286.2685927991706</v>
      </c>
      <c r="AI35" s="310">
        <f>IF($ND33&lt;=AI$2,1,0)*'PR-RA_Lanchonete'!AI26*$NB33</f>
        <v>3194.0861143440807</v>
      </c>
      <c r="AJ35" s="310">
        <f>IF($ND33&lt;=AJ$2,1,0)*'PR-RA_Lanchonete'!AJ26*$NB33</f>
        <v>5066.7622068536039</v>
      </c>
      <c r="AK35" s="310">
        <f>IF($ND33&lt;=AK$2,1,0)*'PR-RA_Lanchonete'!AK26*$NB33</f>
        <v>3778.3425692031956</v>
      </c>
      <c r="AL35" s="310">
        <f>IF($ND33&lt;=AL$2,1,0)*'PR-RA_Lanchonete'!AL26*$NB33</f>
        <v>4026.1023241097782</v>
      </c>
      <c r="AM35" s="310">
        <f>IF($ND33&lt;=AM$2,1,0)*'PR-RA_Lanchonete'!AM26*$NB33</f>
        <v>4484.7954514138728</v>
      </c>
      <c r="AN35" s="310">
        <f>IF($ND33&lt;=AN$2,1,0)*'PR-RA_Lanchonete'!AN26*$NB33</f>
        <v>4664.2597679208338</v>
      </c>
      <c r="AO35" s="310">
        <f>IF($ND33&lt;=AO$2,1,0)*'PR-RA_Lanchonete'!AO26*$NB33</f>
        <v>4821.0787047481581</v>
      </c>
      <c r="AP35" s="310">
        <f>IF($ND33&lt;=AP$2,1,0)*'PR-RA_Lanchonete'!AP26*$NB33</f>
        <v>5805.3861040559805</v>
      </c>
      <c r="AQ35" s="310">
        <f>IF($ND33&lt;=AQ$2,1,0)*'PR-RA_Lanchonete'!AQ26*$NB33</f>
        <v>4238.419991030456</v>
      </c>
      <c r="AR35" s="310">
        <f>IF($ND33&lt;=AR$2,1,0)*'PR-RA_Lanchonete'!AR26*$NB33</f>
        <v>4321.7342558717037</v>
      </c>
      <c r="AS35" s="310">
        <f>IF($ND33&lt;=AS$2,1,0)*'PR-RA_Lanchonete'!AS26*$NB33</f>
        <v>4033.3023905507343</v>
      </c>
      <c r="AT35" s="310">
        <f>IF($ND33&lt;=AT$2,1,0)*'PR-RA_Lanchonete'!AT26*$NB33</f>
        <v>3380.4411797347771</v>
      </c>
      <c r="AU35" s="310">
        <f>IF($ND33&lt;=AU$2,1,0)*'PR-RA_Lanchonete'!AU26*$NB33</f>
        <v>3559.8320516769163</v>
      </c>
      <c r="AV35" s="310">
        <f>IF($ND33&lt;=AV$2,1,0)*'PR-RA_Lanchonete'!AV26*$NB33</f>
        <v>5329.9584161859084</v>
      </c>
      <c r="AW35" s="310">
        <f>IF($ND33&lt;=AW$2,1,0)*'PR-RA_Lanchonete'!AW26*$NB33</f>
        <v>3983.373155364513</v>
      </c>
      <c r="AX35" s="310">
        <f>IF($ND33&lt;=AX$2,1,0)*'PR-RA_Lanchonete'!AX26*$NB33</f>
        <v>4241.4614238633394</v>
      </c>
      <c r="AY35" s="310">
        <f>IF($ND33&lt;=AY$2,1,0)*'PR-RA_Lanchonete'!AY26*$NB33</f>
        <v>4678.325906413389</v>
      </c>
      <c r="AZ35" s="310">
        <f>IF($ND33&lt;=AZ$2,1,0)*'PR-RA_Lanchonete'!AZ26*$NB33</f>
        <v>4847.4399185543243</v>
      </c>
      <c r="BA35" s="310">
        <f>IF($ND33&lt;=BA$2,1,0)*'PR-RA_Lanchonete'!BA26*$NB33</f>
        <v>5005.6009757554739</v>
      </c>
      <c r="BB35" s="310">
        <f>IF($ND33&lt;=BB$2,1,0)*'PR-RA_Lanchonete'!BB26*$NB33</f>
        <v>5977.5942143946932</v>
      </c>
      <c r="BC35" s="310">
        <f>IF($ND33&lt;=BC$2,1,0)*'PR-RA_Lanchonete'!BC26*$NB33</f>
        <v>4681.8007821371548</v>
      </c>
      <c r="BD35" s="310">
        <f>IF($ND33&lt;=BD$2,1,0)*'PR-RA_Lanchonete'!BD26*$NB33</f>
        <v>4153.7385120388008</v>
      </c>
      <c r="BE35" s="310">
        <f>IF($ND33&lt;=BE$2,1,0)*'PR-RA_Lanchonete'!BE26*$NB33</f>
        <v>4094.821877762407</v>
      </c>
      <c r="BF35" s="310">
        <f>IF($ND33&lt;=BF$2,1,0)*'PR-RA_Lanchonete'!BF26*$NB33</f>
        <v>3503.2089751231724</v>
      </c>
      <c r="BG35" s="310">
        <f>IF($ND33&lt;=BG$2,1,0)*'PR-RA_Lanchonete'!BG26*$NB33</f>
        <v>3632.1524826813056</v>
      </c>
      <c r="BH35" s="310">
        <f>IF($ND33&lt;=BH$2,1,0)*'PR-RA_Lanchonete'!BH26*$NB33</f>
        <v>5431.0650181704068</v>
      </c>
      <c r="BI35" s="310">
        <f>IF($ND33&lt;=BI$2,1,0)*'PR-RA_Lanchonete'!BI26*$NB33</f>
        <v>4096.4440743662408</v>
      </c>
      <c r="BJ35" s="310">
        <f>IF($ND33&lt;=BJ$2,1,0)*'PR-RA_Lanchonete'!BJ26*$NB33</f>
        <v>4350.8604505899439</v>
      </c>
      <c r="BK35" s="310">
        <f>IF($ND33&lt;=BK$2,1,0)*'PR-RA_Lanchonete'!BK26*$NB33</f>
        <v>4792.5116054786713</v>
      </c>
      <c r="BL35" s="310">
        <f>IF($ND33&lt;=BL$2,1,0)*'PR-RA_Lanchonete'!BL26*$NB33</f>
        <v>4972.8940871755076</v>
      </c>
      <c r="BM35" s="310">
        <f>IF($ND33&lt;=BM$2,1,0)*'PR-RA_Lanchonete'!BM26*$NB33</f>
        <v>5005.2827686275768</v>
      </c>
      <c r="BN35" s="310">
        <f>IF($ND33&lt;=BN$2,1,0)*'PR-RA_Lanchonete'!BN26*$NB33</f>
        <v>5946.2907649716453</v>
      </c>
      <c r="BO35" s="310">
        <f>IF($ND33&lt;=BO$2,1,0)*'PR-RA_Lanchonete'!BO26*$NB33</f>
        <v>4690.4911399949451</v>
      </c>
      <c r="BP35" s="310">
        <f>IF($ND33&lt;=BP$2,1,0)*'PR-RA_Lanchonete'!BP26*$NB33</f>
        <v>4321.8079513370012</v>
      </c>
      <c r="BQ35" s="310">
        <f>IF($ND33&lt;=BQ$2,1,0)*'PR-RA_Lanchonete'!BQ26*$NB33</f>
        <v>4036.9836041242447</v>
      </c>
      <c r="BR35" s="310">
        <f>IF($ND33&lt;=BR$2,1,0)*'PR-RA_Lanchonete'!BR26*$NB33</f>
        <v>3642.2963925319132</v>
      </c>
      <c r="BS35" s="310">
        <f>IF($ND33&lt;=BS$2,1,0)*'PR-RA_Lanchonete'!BS26*$NB33</f>
        <v>3568.9560514900099</v>
      </c>
      <c r="BT35" s="310">
        <f>IF($ND33&lt;=BT$2,1,0)*'PR-RA_Lanchonete'!BT26*$NB33</f>
        <v>5408.8422445976239</v>
      </c>
      <c r="BU35" s="310">
        <f>IF($ND33&lt;=BU$2,1,0)*'PR-RA_Lanchonete'!BU26*$NB33</f>
        <v>4131.8885486879353</v>
      </c>
      <c r="BV35" s="310">
        <f>IF($ND33&lt;=BV$2,1,0)*'PR-RA_Lanchonete'!BV26*$NB33</f>
        <v>4365.1774240630202</v>
      </c>
      <c r="BW35" s="310">
        <f>IF($ND33&lt;=BW$2,1,0)*'PR-RA_Lanchonete'!BW26*$NB33</f>
        <v>4809.2264816262214</v>
      </c>
      <c r="BX35" s="310">
        <f>IF($ND33&lt;=BX$2,1,0)*'PR-RA_Lanchonete'!BX26*$NB33</f>
        <v>5002.1744512352479</v>
      </c>
      <c r="BY35" s="310">
        <f>IF($ND33&lt;=BY$2,1,0)*'PR-RA_Lanchonete'!BY26*$NB33</f>
        <v>4633.2948194776372</v>
      </c>
      <c r="BZ35" s="310">
        <f>IF($ND33&lt;=BZ$2,1,0)*'PR-RA_Lanchonete'!BZ26*$NB33</f>
        <v>6229.8584401469052</v>
      </c>
      <c r="CA35" s="310">
        <f>IF($ND33&lt;=CA$2,1,0)*'PR-RA_Lanchonete'!CA26*$NB33</f>
        <v>4959.8704335421799</v>
      </c>
      <c r="CB35" s="310">
        <f>IF($ND33&lt;=CB$2,1,0)*'PR-RA_Lanchonete'!CB26*$NB33</f>
        <v>4384.4849296476359</v>
      </c>
      <c r="CC35" s="310">
        <f>IF($ND33&lt;=CC$2,1,0)*'PR-RA_Lanchonete'!CC26*$NB33</f>
        <v>4385.8527188369699</v>
      </c>
      <c r="CD35" s="310">
        <f>IF($ND33&lt;=CD$2,1,0)*'PR-RA_Lanchonete'!CD26*$NB33</f>
        <v>3977.7720281566494</v>
      </c>
      <c r="CE35" s="310">
        <f>IF($ND33&lt;=CE$2,1,0)*'PR-RA_Lanchonete'!CE26*$NB33</f>
        <v>3852.5950662849327</v>
      </c>
      <c r="CF35" s="310">
        <f>IF($ND33&lt;=CF$2,1,0)*'PR-RA_Lanchonete'!CF26*$NB33</f>
        <v>5827.795899985932</v>
      </c>
      <c r="CG35" s="310">
        <f>IF($ND33&lt;=CG$2,1,0)*'PR-RA_Lanchonete'!CG26*$NB33</f>
        <v>4487.0269231536231</v>
      </c>
      <c r="CH35" s="310">
        <f>IF($ND33&lt;=CH$2,1,0)*'PR-RA_Lanchonete'!CH26*$NB33</f>
        <v>4727.6993018894618</v>
      </c>
      <c r="CI35" s="310">
        <f>IF($ND33&lt;=CI$2,1,0)*'PR-RA_Lanchonete'!CI26*$NB33</f>
        <v>5200.353417051926</v>
      </c>
      <c r="CJ35" s="310">
        <f>IF($ND33&lt;=CJ$2,1,0)*'PR-RA_Lanchonete'!CJ26*$NB33</f>
        <v>5414.1075693830007</v>
      </c>
      <c r="CK35" s="310">
        <f>IF($ND33&lt;=CK$2,1,0)*'PR-RA_Lanchonete'!CK26*$NB33</f>
        <v>5286.2295939307041</v>
      </c>
      <c r="CL35" s="310">
        <f>IF($ND33&lt;=CL$2,1,0)*'PR-RA_Lanchonete'!CL26*$NB33</f>
        <v>6352.639998376746</v>
      </c>
      <c r="CM35" s="310">
        <f>IF($ND33&lt;=CM$2,1,0)*'PR-RA_Lanchonete'!CM26*$NB33</f>
        <v>5077.7643702805763</v>
      </c>
      <c r="CN35" s="310">
        <f>IF($ND33&lt;=CN$2,1,0)*'PR-RA_Lanchonete'!CN26*$NB33</f>
        <v>4529.5800888255799</v>
      </c>
      <c r="CO35" s="310">
        <f>IF($ND33&lt;=CO$2,1,0)*'PR-RA_Lanchonete'!CO26*$NB33</f>
        <v>4508.2559356936054</v>
      </c>
      <c r="CP35" s="310">
        <f>IF($ND33&lt;=CP$2,1,0)*'PR-RA_Lanchonete'!CP26*$NB33</f>
        <v>4030.1946174604013</v>
      </c>
      <c r="CQ35" s="310">
        <f>IF($ND33&lt;=CQ$2,1,0)*'PR-RA_Lanchonete'!CQ26*$NB33</f>
        <v>3947.1757916509423</v>
      </c>
      <c r="CR35" s="310">
        <f>IF($ND33&lt;=CR$2,1,0)*'PR-RA_Lanchonete'!CR26*$NB33</f>
        <v>5887.5093439186539</v>
      </c>
      <c r="CS35" s="310">
        <f>IF($ND33&lt;=CS$2,1,0)*'PR-RA_Lanchonete'!CS26*$NB33</f>
        <v>4558.7919388287628</v>
      </c>
      <c r="CT35" s="310">
        <f>IF($ND33&lt;=CT$2,1,0)*'PR-RA_Lanchonete'!CT26*$NB33</f>
        <v>4794.2904616309679</v>
      </c>
      <c r="CU35" s="310">
        <f>IF($ND33&lt;=CU$2,1,0)*'PR-RA_Lanchonete'!CU26*$NB33</f>
        <v>5256.2641407016545</v>
      </c>
      <c r="CV35" s="310">
        <f>IF($ND33&lt;=CV$2,1,0)*'PR-RA_Lanchonete'!CV26*$NB33</f>
        <v>5471.1883311712845</v>
      </c>
      <c r="CW35" s="310">
        <f>IF($ND33&lt;=CW$2,1,0)*'PR-RA_Lanchonete'!CW26*$NB33</f>
        <v>5451.2363086178366</v>
      </c>
      <c r="CX35" s="310">
        <f>IF($ND33&lt;=CX$2,1,0)*'PR-RA_Lanchonete'!CX26*$NB33</f>
        <v>6532.9796027057901</v>
      </c>
      <c r="CY35" s="310">
        <f>IF($ND33&lt;=CY$2,1,0)*'PR-RA_Lanchonete'!CY26*$NB33</f>
        <v>4967.9187839779188</v>
      </c>
      <c r="CZ35" s="310">
        <f>IF($ND33&lt;=CZ$2,1,0)*'PR-RA_Lanchonete'!CZ26*$NB33</f>
        <v>5035.5673897071792</v>
      </c>
      <c r="DA35" s="310">
        <f>IF($ND33&lt;=DA$2,1,0)*'PR-RA_Lanchonete'!DA26*$NB33</f>
        <v>4771.6247395971714</v>
      </c>
      <c r="DB35" s="310">
        <f>IF($ND33&lt;=DB$2,1,0)*'PR-RA_Lanchonete'!DB26*$NB33</f>
        <v>4103.6337240835528</v>
      </c>
      <c r="DC35" s="310">
        <f>IF($ND33&lt;=DC$2,1,0)*'PR-RA_Lanchonete'!DC26*$NB33</f>
        <v>4322.6628396221831</v>
      </c>
      <c r="DD35" s="310">
        <f>IF($ND33&lt;=DD$2,1,0)*'PR-RA_Lanchonete'!DD26*$NB33</f>
        <v>6136.2653287901448</v>
      </c>
      <c r="DE35" s="310">
        <f>IF($ND33&lt;=DE$2,1,0)*'PR-RA_Lanchonete'!DE26*$NB33</f>
        <v>4760.0127428592168</v>
      </c>
      <c r="DF35" s="310">
        <f>IF($ND33&lt;=DF$2,1,0)*'PR-RA_Lanchonete'!DF26*$NB33</f>
        <v>5011.4954213567307</v>
      </c>
      <c r="DG35" s="310">
        <f>IF($ND33&lt;=DG$2,1,0)*'PR-RA_Lanchonete'!DG26*$NB33</f>
        <v>5450.5035882005905</v>
      </c>
      <c r="DH35" s="310">
        <f>IF($ND33&lt;=DH$2,1,0)*'PR-RA_Lanchonete'!DH26*$NB33</f>
        <v>5657.7156483249646</v>
      </c>
      <c r="DI35" s="310">
        <f>IF($ND33&lt;=DI$2,1,0)*'PR-RA_Lanchonete'!DI26*$NB33</f>
        <v>5783.0608576623881</v>
      </c>
      <c r="DJ35" s="310">
        <f>IF($ND33&lt;=DJ$2,1,0)*'PR-RA_Lanchonete'!DJ26*$NB33</f>
        <v>6800.6313880779644</v>
      </c>
      <c r="DK35" s="310">
        <f>IF($ND33&lt;=DK$2,1,0)*'PR-RA_Lanchonete'!DK26*$NB33</f>
        <v>5486.6840378570168</v>
      </c>
      <c r="DL35" s="310">
        <f>IF($ND33&lt;=DL$2,1,0)*'PR-RA_Lanchonete'!DL26*$NB33</f>
        <v>4948.8888135234865</v>
      </c>
      <c r="DM35" s="310">
        <f>IF($ND33&lt;=DM$2,1,0)*'PR-RA_Lanchonete'!DM26*$NB33</f>
        <v>4901.5115681456618</v>
      </c>
      <c r="DN35" s="310">
        <f>IF($ND33&lt;=DN$2,1,0)*'PR-RA_Lanchonete'!DN26*$NB33</f>
        <v>4285.2548349856606</v>
      </c>
      <c r="DO35" s="310">
        <f>IF($ND33&lt;=DO$2,1,0)*'PR-RA_Lanchonete'!DO26*$NB33</f>
        <v>4452.4145415772255</v>
      </c>
      <c r="DP35" s="310">
        <f>IF($ND33&lt;=DP$2,1,0)*'PR-RA_Lanchonete'!DP26*$NB33</f>
        <v>6297.8850458424777</v>
      </c>
      <c r="DQ35" s="310">
        <f>IF($ND33&lt;=DQ$2,1,0)*'PR-RA_Lanchonete'!DQ26*$NB33</f>
        <v>4924.8002312282169</v>
      </c>
      <c r="DR35" s="310">
        <f>IF($ND33&lt;=DR$2,1,0)*'PR-RA_Lanchonete'!DR26*$NB33</f>
        <v>5170.9845595101497</v>
      </c>
      <c r="DS35" s="310">
        <f>IF($ND33&lt;=DS$2,1,0)*'PR-RA_Lanchonete'!DS26*$NB33</f>
        <v>5614.2860444956905</v>
      </c>
      <c r="DT35" s="310">
        <f>IF($ND33&lt;=DT$2,1,0)*'PR-RA_Lanchonete'!DT26*$NB33</f>
        <v>5832.6860248970306</v>
      </c>
      <c r="DU35" s="310">
        <f>IF($ND33&lt;=DU$2,1,0)*'PR-RA_Lanchonete'!DU26*$NB33</f>
        <v>5967.0844986136235</v>
      </c>
      <c r="DV35" s="310">
        <f>IF($ND33&lt;=DV$2,1,0)*'PR-RA_Lanchonete'!DV26*$NB33</f>
        <v>6765.8384082843149</v>
      </c>
      <c r="DW35" s="310">
        <f>IF($ND33&lt;=DW$2,1,0)*'PR-RA_Lanchonete'!DW26*$NB33</f>
        <v>5488.041268053983</v>
      </c>
      <c r="DX35" s="310">
        <f>IF($ND33&lt;=DX$2,1,0)*'PR-RA_Lanchonete'!DX26*$NB33</f>
        <v>5121.5029400960811</v>
      </c>
      <c r="DY35" s="310">
        <f>IF($ND33&lt;=DY$2,1,0)*'PR-RA_Lanchonete'!DY26*$NB33</f>
        <v>4835.7997326757923</v>
      </c>
      <c r="DZ35" s="310">
        <f>IF($ND33&lt;=DZ$2,1,0)*'PR-RA_Lanchonete'!DZ26*$NB33</f>
        <v>4414.1380199006371</v>
      </c>
      <c r="EA35" s="310">
        <f>IF($ND33&lt;=EA$2,1,0)*'PR-RA_Lanchonete'!EA26*$NB33</f>
        <v>4375.0052688750848</v>
      </c>
      <c r="EB35" s="310">
        <f>IF($ND33&lt;=EB$2,1,0)*'PR-RA_Lanchonete'!EB26*$NB33</f>
        <v>6238.5811710211974</v>
      </c>
      <c r="EC35" s="310">
        <f>IF($ND33&lt;=EC$2,1,0)*'PR-RA_Lanchonete'!EC26*$NB33</f>
        <v>4932.744705477955</v>
      </c>
      <c r="ED35" s="310">
        <f>IF($ND33&lt;=ED$2,1,0)*'PR-RA_Lanchonete'!ED26*$NB33</f>
        <v>5152.8757573027897</v>
      </c>
      <c r="EE35" s="310">
        <f>IF($ND33&lt;=EE$2,1,0)*'PR-RA_Lanchonete'!EE26*$NB33</f>
        <v>5591.9325271276684</v>
      </c>
      <c r="EF35" s="310">
        <f>IF($ND33&lt;=EF$2,1,0)*'PR-RA_Lanchonete'!EF26*$NB33</f>
        <v>5818.9844578916645</v>
      </c>
      <c r="EG35" s="310">
        <f>IF($ND33&lt;=EG$2,1,0)*'PR-RA_Lanchonete'!EG26*$NB33</f>
        <v>5427.7764654379989</v>
      </c>
      <c r="EH35" s="310">
        <f>IF($ND33&lt;=EH$2,1,0)*'PR-RA_Lanchonete'!EH26*$NB33</f>
        <v>6931.2551172674575</v>
      </c>
      <c r="EI35" s="310">
        <f>IF($ND33&lt;=EI$2,1,0)*'PR-RA_Lanchonete'!EI26*$NB33</f>
        <v>5396.7069623991829</v>
      </c>
      <c r="EJ35" s="310">
        <f>IF($ND33&lt;=EJ$2,1,0)*'PR-RA_Lanchonete'!EJ26*$NB33</f>
        <v>5436.7630199360619</v>
      </c>
      <c r="EK35" s="310">
        <f>IF($ND33&lt;=EK$2,1,0)*'PR-RA_Lanchonete'!EK26*$NB33</f>
        <v>5214.1102899452426</v>
      </c>
      <c r="EL35" s="310">
        <f>IF($ND33&lt;=EL$2,1,0)*'PR-RA_Lanchonete'!EL26*$NB33</f>
        <v>4549.0799814640022</v>
      </c>
      <c r="EM35" s="310">
        <f>IF($ND33&lt;=EM$2,1,0)*'PR-RA_Lanchonete'!EM26*$NB33</f>
        <v>4799.3908261293582</v>
      </c>
      <c r="EN35" s="310">
        <f>IF($ND33&lt;=EN$2,1,0)*'PR-RA_Lanchonete'!EN26*$NB33</f>
        <v>6649.9162365603706</v>
      </c>
      <c r="EO35" s="310">
        <f>IF($ND33&lt;=EO$2,1,0)*'PR-RA_Lanchonete'!EO26*$NB33</f>
        <v>5260.0206412345806</v>
      </c>
      <c r="EP35" s="310">
        <f>IF($ND33&lt;=EP$2,1,0)*'PR-RA_Lanchonete'!EP26*$NB33</f>
        <v>5511.3955683621034</v>
      </c>
      <c r="EQ35" s="310">
        <f>IF($ND33&lt;=EQ$2,1,0)*'PR-RA_Lanchonete'!EQ26*$NB33</f>
        <v>5955.6887656227391</v>
      </c>
      <c r="ER35" s="310">
        <f>IF($ND33&lt;=ER$2,1,0)*'PR-RA_Lanchonete'!ER26*$NB33</f>
        <v>6191.2377718983171</v>
      </c>
      <c r="ES35" s="310">
        <f>IF($ND33&lt;=ES$2,1,0)*'PR-RA_Lanchonete'!ES26*$NB33</f>
        <v>6210.9830473583561</v>
      </c>
      <c r="ET35" s="310">
        <f>IF($ND33&lt;=ET$2,1,0)*'PR-RA_Lanchonete'!ET26*$NB33</f>
        <v>7299.0245276646883</v>
      </c>
      <c r="EU35" s="310">
        <f>IF($ND33&lt;=EU$2,1,0)*'PR-RA_Lanchonete'!EU26*$NB33</f>
        <v>5987.9784680086714</v>
      </c>
      <c r="EV35" s="310">
        <f>IF($ND33&lt;=EV$2,1,0)*'PR-RA_Lanchonete'!EV26*$NB33</f>
        <v>5441.1849578714291</v>
      </c>
      <c r="EW35" s="310">
        <f>IF($ND33&lt;=EW$2,1,0)*'PR-RA_Lanchonete'!EW26*$NB33</f>
        <v>5411.3131783997678</v>
      </c>
      <c r="EX35" s="310">
        <f>IF($ND33&lt;=EX$2,1,0)*'PR-RA_Lanchonete'!EX26*$NB33</f>
        <v>4785.6066456248518</v>
      </c>
      <c r="EY35" s="310">
        <f>IF($ND33&lt;=EY$2,1,0)*'PR-RA_Lanchonete'!EY26*$NB33</f>
        <v>4980.4005922395691</v>
      </c>
      <c r="EZ35" s="310">
        <f>IF($ND33&lt;=EZ$2,1,0)*'PR-RA_Lanchonete'!EZ26*$NB33</f>
        <v>6855.9284026545438</v>
      </c>
      <c r="FA35" s="310">
        <f>IF($ND33&lt;=FA$2,1,0)*'PR-RA_Lanchonete'!FA26*$NB33</f>
        <v>5463.1414205143974</v>
      </c>
      <c r="FB35" s="310">
        <f>IF($ND33&lt;=FB$2,1,0)*'PR-RA_Lanchonete'!FB26*$NB33</f>
        <v>5705.2039683254052</v>
      </c>
      <c r="FC35" s="310">
        <f>IF($ND33&lt;=FC$2,1,0)*'PR-RA_Lanchonete'!FC26*$NB33</f>
        <v>6150.2527066120292</v>
      </c>
      <c r="FD35" s="310">
        <f>IF($ND33&lt;=FD$2,1,0)*'PR-RA_Lanchonete'!FD26*$NB33</f>
        <v>6394.7595980081278</v>
      </c>
      <c r="FE35" s="310">
        <f>IF($ND33&lt;=FE$2,1,0)*'PR-RA_Lanchonete'!FE26*$NB33</f>
        <v>6238.0373620350047</v>
      </c>
      <c r="FF35" s="310">
        <f>IF($ND33&lt;=FF$2,1,0)*'PR-RA_Lanchonete'!FF26*$NB33</f>
        <v>7327.181646658727</v>
      </c>
      <c r="FG35" s="310">
        <f>IF($ND33&lt;=FG$2,1,0)*'PR-RA_Lanchonete'!FG26*$NB33</f>
        <v>6049.8359340479246</v>
      </c>
      <c r="FH35" s="310">
        <f>IF($ND33&lt;=FH$2,1,0)*'PR-RA_Lanchonete'!FH26*$NB33</f>
        <v>5656.2825528617586</v>
      </c>
      <c r="FI35" s="310">
        <f>IF($ND33&lt;=FI$2,1,0)*'PR-RA_Lanchonete'!FI26*$NB33</f>
        <v>5399.7469057443723</v>
      </c>
      <c r="FJ35" s="310">
        <f>IF($ND33&lt;=FJ$2,1,0)*'PR-RA_Lanchonete'!FJ26*$NB33</f>
        <v>4970.2002832549397</v>
      </c>
      <c r="FK35" s="310">
        <f>IF($ND33&lt;=FK$2,1,0)*'PR-RA_Lanchonete'!FK26*$NB33</f>
        <v>4961.2803256496909</v>
      </c>
      <c r="FL35" s="310">
        <f>IF($ND33&lt;=FL$2,1,0)*'PR-RA_Lanchonete'!FL26*$NB33</f>
        <v>6892.7320116933506</v>
      </c>
      <c r="FM35" s="310">
        <f>IF($ND33&lt;=FM$2,1,0)*'PR-RA_Lanchonete'!FM26*$NB33</f>
        <v>5548.5917710592221</v>
      </c>
      <c r="FN35" s="310">
        <f>IF($ND33&lt;=FN$2,1,0)*'PR-RA_Lanchonete'!FN26*$NB33</f>
        <v>5771.1177450171399</v>
      </c>
      <c r="FO35" s="310">
        <f>IF($ND33&lt;=FO$2,1,0)*'PR-RA_Lanchonete'!FO26*$NB33</f>
        <v>6222.0449943292197</v>
      </c>
      <c r="FP35" s="310">
        <f>IF($ND33&lt;=FP$2,1,0)*'PR-RA_Lanchonete'!FP26*$NB33</f>
        <v>6481.4701351268523</v>
      </c>
      <c r="FQ35" s="310">
        <f>IF($ND33&lt;=FQ$2,1,0)*'PR-RA_Lanchonete'!FQ26*$NB33</f>
        <v>6432.9445608645437</v>
      </c>
      <c r="FR35" s="310">
        <f>IF($ND33&lt;=FR$2,1,0)*'PR-RA_Lanchonete'!FR26*$NB33</f>
        <v>7617.1057543701654</v>
      </c>
      <c r="FS35" s="310">
        <f>IF($ND33&lt;=FS$2,1,0)*'PR-RA_Lanchonete'!FS26*$NB33</f>
        <v>6315.2633682479473</v>
      </c>
      <c r="FT35" s="310">
        <f>IF($ND33&lt;=FT$2,1,0)*'PR-RA_Lanchonete'!FT26*$NB33</f>
        <v>5765.9147286175566</v>
      </c>
      <c r="FU35" s="310">
        <f>IF($ND33&lt;=FU$2,1,0)*'PR-RA_Lanchonete'!FU26*$NB33</f>
        <v>5748.8342639933435</v>
      </c>
      <c r="FV35" s="310">
        <f>IF($ND33&lt;=FV$2,1,0)*'PR-RA_Lanchonete'!FV26*$NB33</f>
        <v>5119.7866983081758</v>
      </c>
      <c r="FW35" s="310">
        <f>IF($ND33&lt;=FW$2,1,0)*'PR-RA_Lanchonete'!FW26*$NB33</f>
        <v>5333.6694764651629</v>
      </c>
      <c r="FX35" s="310">
        <f>IF($ND33&lt;=FX$2,1,0)*'PR-RA_Lanchonete'!FX26*$NB33</f>
        <v>7222.2146373930982</v>
      </c>
      <c r="FY35" s="310">
        <f>IF($ND33&lt;=FY$2,1,0)*'PR-RA_Lanchonete'!FY26*$NB33</f>
        <v>5822.0852357542644</v>
      </c>
      <c r="FZ35" s="310">
        <f>IF($ND33&lt;=FZ$2,1,0)*'PR-RA_Lanchonete'!FZ26*$NB33</f>
        <v>6060.362278880094</v>
      </c>
      <c r="GA35" s="310">
        <f>IF($ND33&lt;=GA$2,1,0)*'PR-RA_Lanchonete'!GA26*$NB33</f>
        <v>6504.7989088039321</v>
      </c>
      <c r="GB35" s="310">
        <f>IF($ND33&lt;=GB$2,1,0)*'PR-RA_Lanchonete'!GB26*$NB33</f>
        <v>6766.7701578975193</v>
      </c>
      <c r="GC35" s="310">
        <f>IF($ND33&lt;=GC$2,1,0)*'PR-RA_Lanchonete'!GC26*$NB33</f>
        <v>6877.5678827745323</v>
      </c>
      <c r="GD35" s="310">
        <f>IF($ND33&lt;=GD$2,1,0)*'PR-RA_Lanchonete'!GD26*$NB33</f>
        <v>7786.0427301470609</v>
      </c>
      <c r="GE35" s="310">
        <f>IF($ND33&lt;=GE$2,1,0)*'PR-RA_Lanchonete'!GE26*$NB33</f>
        <v>6476.9512642232276</v>
      </c>
      <c r="GF35" s="310">
        <f>IF($ND33&lt;=GF$2,1,0)*'PR-RA_Lanchonete'!GF26*$NB33</f>
        <v>5941.6549190421711</v>
      </c>
      <c r="GG35" s="310">
        <f>IF($ND33&lt;=GG$2,1,0)*'PR-RA_Lanchonete'!GG26*$NB33</f>
        <v>5909.0072330006742</v>
      </c>
      <c r="GH35" s="310">
        <f>IF($ND33&lt;=GH$2,1,0)*'PR-RA_Lanchonete'!GH26*$NB33</f>
        <v>5273.3058934216706</v>
      </c>
      <c r="GI35" s="310">
        <f>IF($ND33&lt;=GI$2,1,0)*'PR-RA_Lanchonete'!GI26*$NB33</f>
        <v>5488.1321297619434</v>
      </c>
      <c r="GJ35" s="310">
        <f>IF($ND33&lt;=GJ$2,1,0)*'PR-RA_Lanchonete'!GJ26*$NB33</f>
        <v>7352.0583077143338</v>
      </c>
      <c r="GK35" s="310">
        <f>IF($ND33&lt;=GK$2,1,0)*'PR-RA_Lanchonete'!GK26*$NB33</f>
        <v>5959.3595538813906</v>
      </c>
      <c r="GL35" s="310">
        <f>IF($ND33&lt;=GL$2,1,0)*'PR-RA_Lanchonete'!GL26*$NB33</f>
        <v>6188.3156883881084</v>
      </c>
      <c r="GM35" s="310">
        <f>IF($ND33&lt;=GM$2,1,0)*'PR-RA_Lanchonete'!GM26*$NB33</f>
        <v>6623.051614266451</v>
      </c>
      <c r="GN35" s="310">
        <f>IF($ND33&lt;=GN$2,1,0)*'PR-RA_Lanchonete'!GN26*$NB33</f>
        <v>6887.5191052583878</v>
      </c>
      <c r="GO35" s="310">
        <f>IF($ND33&lt;=GO$2,1,0)*'PR-RA_Lanchonete'!GO26*$NB33</f>
        <v>6867.0000546011624</v>
      </c>
      <c r="GP35" s="310">
        <f>IF($ND33&lt;=GP$2,1,0)*'PR-RA_Lanchonete'!GP26*$NB33</f>
        <v>7848.672184699115</v>
      </c>
      <c r="GQ35" s="310">
        <f>IF($ND33&lt;=GQ$2,1,0)*'PR-RA_Lanchonete'!GQ26*$NB33</f>
        <v>6293.5216256376607</v>
      </c>
      <c r="GR35" s="310">
        <f>IF($ND33&lt;=GR$2,1,0)*'PR-RA_Lanchonete'!GR26*$NB33</f>
        <v>6347.1435423851244</v>
      </c>
      <c r="GS35" s="310">
        <f>IF($ND33&lt;=GS$2,1,0)*'PR-RA_Lanchonete'!GS26*$NB33</f>
        <v>6101.2741361851831</v>
      </c>
      <c r="GT35" s="310">
        <f>IF($ND33&lt;=GT$2,1,0)*'PR-RA_Lanchonete'!GT26*$NB33</f>
        <v>5407.2984956023201</v>
      </c>
      <c r="GU35" s="310">
        <f>IF($ND33&lt;=GU$2,1,0)*'PR-RA_Lanchonete'!GU26*$NB33</f>
        <v>5682.9965725349321</v>
      </c>
      <c r="GV35" s="310">
        <f>IF($ND33&lt;=GV$2,1,0)*'PR-RA_Lanchonete'!GV26*$NB33</f>
        <v>7507.4685034095464</v>
      </c>
      <c r="GW35" s="310">
        <f>IF($ND33&lt;=GW$2,1,0)*'PR-RA_Lanchonete'!GW26*$NB33</f>
        <v>6110.7657921719674</v>
      </c>
      <c r="GX35" s="310">
        <f>IF($ND33&lt;=GX$2,1,0)*'PR-RA_Lanchonete'!GX26*$NB33</f>
        <v>6335.7854422949631</v>
      </c>
      <c r="GY35" s="310">
        <f>IF($ND33&lt;=GY$2,1,0)*'PR-RA_Lanchonete'!GY26*$NB33</f>
        <v>6759.2175033027943</v>
      </c>
      <c r="GZ35" s="310">
        <f>IF($ND33&lt;=GZ$2,1,0)*'PR-RA_Lanchonete'!GZ26*$NB33</f>
        <v>7024.6771325041309</v>
      </c>
      <c r="HA35" s="310">
        <f>IF($ND33&lt;=HA$2,1,0)*'PR-RA_Lanchonete'!HA26*$NB33</f>
        <v>6598.9059233486205</v>
      </c>
      <c r="HB35" s="310">
        <f>IF($ND33&lt;=HB$2,1,0)*'PR-RA_Lanchonete'!HB26*$NB33</f>
        <v>8102.7478950961258</v>
      </c>
      <c r="HC35" s="310">
        <f>IF($ND33&lt;=HC$2,1,0)*'PR-RA_Lanchonete'!HC26*$NB33</f>
        <v>6831.3034316701724</v>
      </c>
      <c r="HD35" s="310">
        <f>IF($ND33&lt;=HD$2,1,0)*'PR-RA_Lanchonete'!HD26*$NB33</f>
        <v>6252.2057758129795</v>
      </c>
      <c r="HE35" s="310">
        <f>IF($ND33&lt;=HE$2,1,0)*'PR-RA_Lanchonete'!HE26*$NB33</f>
        <v>6275.018165865702</v>
      </c>
      <c r="HF35" s="310">
        <f>IF($ND33&lt;=HF$2,1,0)*'PR-RA_Lanchonete'!HF26*$NB33</f>
        <v>5647.2167170918519</v>
      </c>
      <c r="HG35" s="310">
        <f>IF($ND33&lt;=HG$2,1,0)*'PR-RA_Lanchonete'!HG26*$NB33</f>
        <v>5893.200215271575</v>
      </c>
      <c r="HH35" s="310">
        <f>IF($ND33&lt;=HH$2,1,0)*'PR-RA_Lanchonete'!HH26*$NB33</f>
        <v>7812.7096113874941</v>
      </c>
      <c r="HI35" s="310">
        <f>IF($ND33&lt;=HI$2,1,0)*'PR-RA_Lanchonete'!HI26*$NB33</f>
        <v>6400.6281871645115</v>
      </c>
      <c r="HJ35" s="310">
        <f>IF($ND33&lt;=HJ$2,1,0)*'PR-RA_Lanchonete'!HJ26*$NB33</f>
        <v>6635.8432560612819</v>
      </c>
      <c r="HK35" s="310">
        <f>IF($ND33&lt;=HK$2,1,0)*'PR-RA_Lanchonete'!HK26*$NB33</f>
        <v>7082.7853654626679</v>
      </c>
      <c r="HL35" s="310">
        <f>IF($ND33&lt;=HL$2,1,0)*'PR-RA_Lanchonete'!HL26*$NB33</f>
        <v>7374.9161466579872</v>
      </c>
      <c r="HM35" s="310">
        <f>IF($ND33&lt;=HM$2,1,0)*'PR-RA_Lanchonete'!HM26*$NB33</f>
        <v>7364.9074723587173</v>
      </c>
      <c r="HN35" s="310">
        <f>IF($ND33&lt;=HN$2,1,0)*'PR-RA_Lanchonete'!HN26*$NB33</f>
        <v>8330.1307112185732</v>
      </c>
      <c r="HO35" s="310">
        <f>IF($ND33&lt;=HO$2,1,0)*'PR-RA_Lanchonete'!HO26*$NB33</f>
        <v>7030.7200166163993</v>
      </c>
      <c r="HP35" s="310">
        <f>IF($ND33&lt;=HP$2,1,0)*'PR-RA_Lanchonete'!HP26*$NB33</f>
        <v>6487.8802643383233</v>
      </c>
      <c r="HQ35" s="310">
        <f>IF($ND33&lt;=HQ$2,1,0)*'PR-RA_Lanchonete'!HQ26*$NB33</f>
        <v>6474.6119619374358</v>
      </c>
      <c r="HR35" s="310">
        <f>IF($ND33&lt;=HR$2,1,0)*'PR-RA_Lanchonete'!HR26*$NB33</f>
        <v>5942.2648613327965</v>
      </c>
      <c r="HS35" s="310">
        <f>IF($ND33&lt;=HS$2,1,0)*'PR-RA_Lanchonete'!HS26*$NB33</f>
        <v>5948.6396311569761</v>
      </c>
      <c r="HT35" s="310">
        <f>IF($ND33&lt;=HT$2,1,0)*'PR-RA_Lanchonete'!HT26*$NB33</f>
        <v>7926.7410828552383</v>
      </c>
      <c r="HU35" s="310">
        <f>IF($ND33&lt;=HU$2,1,0)*'PR-RA_Lanchonete'!HU26*$NB33</f>
        <v>6545.9874526518915</v>
      </c>
      <c r="HV35" s="310">
        <f>IF($ND33&lt;=HV$2,1,0)*'PR-RA_Lanchonete'!HV26*$NB33</f>
        <v>6747.5677862261318</v>
      </c>
      <c r="HW35" s="310">
        <f>IF($ND33&lt;=HW$2,1,0)*'PR-RA_Lanchonete'!HW26*$NB33</f>
        <v>7192.8694129722435</v>
      </c>
      <c r="HX35" s="310">
        <f>IF($ND33&lt;=HX$2,1,0)*'PR-RA_Lanchonete'!HX26*$NB33</f>
        <v>7491.9115516734973</v>
      </c>
      <c r="HY35" s="310">
        <f>IF($ND33&lt;=HY$2,1,0)*'PR-RA_Lanchonete'!HY26*$NB33</f>
        <v>7413.8808496468537</v>
      </c>
      <c r="HZ35" s="310">
        <f>IF($ND33&lt;=HZ$2,1,0)*'PR-RA_Lanchonete'!HZ26*$NB33</f>
        <v>8528.9159762163526</v>
      </c>
      <c r="IA35" s="310">
        <f>IF($ND33&lt;=IA$2,1,0)*'PR-RA_Lanchonete'!IA26*$NB33</f>
        <v>6958.5279295274813</v>
      </c>
      <c r="IB35" s="310">
        <f>IF($ND33&lt;=IB$2,1,0)*'PR-RA_Lanchonete'!IB26*$NB33</f>
        <v>7007.1104414009023</v>
      </c>
      <c r="IC35" s="310">
        <f>IF($ND33&lt;=IC$2,1,0)*'PR-RA_Lanchonete'!IC26*$NB33</f>
        <v>6772.8370735031931</v>
      </c>
      <c r="ID35" s="310">
        <f>IF($ND33&lt;=ID$2,1,0)*'PR-RA_Lanchonete'!ID26*$NB33</f>
        <v>6059.5624510096513</v>
      </c>
      <c r="IE35" s="310">
        <f>IF($ND33&lt;=IE$2,1,0)*'PR-RA_Lanchonete'!IE26*$NB33</f>
        <v>6367.8621772131355</v>
      </c>
      <c r="IF35" s="310">
        <f>IF($ND33&lt;=IF$2,1,0)*'PR-RA_Lanchonete'!IF26*$NB33</f>
        <v>8237.5668280222617</v>
      </c>
      <c r="IG35" s="310">
        <f>IF($ND33&lt;=IG$2,1,0)*'PR-RA_Lanchonete'!IG26*$NB33</f>
        <v>6806.7098655948403</v>
      </c>
      <c r="IH35" s="310">
        <f>IF($ND33&lt;=IH$2,1,0)*'PR-RA_Lanchonete'!IH26*$NB33</f>
        <v>7027.3404725025666</v>
      </c>
      <c r="II35" s="310">
        <f>IF($ND33&lt;=II$2,1,0)*'PR-RA_Lanchonete'!II26*$NB33</f>
        <v>7454.6659993902667</v>
      </c>
      <c r="IJ35" s="310">
        <f>IF($ND33&lt;=IJ$2,1,0)*'PR-RA_Lanchonete'!IJ26*$NB33</f>
        <v>7751.3860803540292</v>
      </c>
      <c r="IK35" s="310">
        <f>IF($ND33&lt;=IK$2,1,0)*'PR-RA_Lanchonete'!IK26*$NB33</f>
        <v>7816.2064365806627</v>
      </c>
      <c r="IL35" s="310">
        <f>IF($ND33&lt;=IL$2,1,0)*'PR-RA_Lanchonete'!IL26*$NB33</f>
        <v>8837.6334393738744</v>
      </c>
      <c r="IM35" s="310">
        <f>IF($ND33&lt;=IM$2,1,0)*'PR-RA_Lanchonete'!IM26*$NB33</f>
        <v>7515.9401705027885</v>
      </c>
      <c r="IN35" s="310">
        <f>IF($ND33&lt;=IN$2,1,0)*'PR-RA_Lanchonete'!IN26*$NB33</f>
        <v>6971.6059124077938</v>
      </c>
      <c r="IO35" s="310">
        <f>IF($ND33&lt;=IO$2,1,0)*'PR-RA_Lanchonete'!IO26*$NB33</f>
        <v>6951.3406869737473</v>
      </c>
      <c r="IP35" s="310">
        <f>IF($ND33&lt;=IP$2,1,0)*'PR-RA_Lanchonete'!IP26*$NB33</f>
        <v>6288.9680488411486</v>
      </c>
      <c r="IQ35" s="310">
        <f>IF($ND33&lt;=IQ$2,1,0)*'PR-RA_Lanchonete'!IQ26*$NB33</f>
        <v>6548.8815798462947</v>
      </c>
      <c r="IR35" s="310">
        <f>IF($ND33&lt;=IR$2,1,0)*'PR-RA_Lanchonete'!IR26*$NB33</f>
        <v>8449.853353279681</v>
      </c>
      <c r="IS35" s="310">
        <f>IF($ND33&lt;=IS$2,1,0)*'PR-RA_Lanchonete'!IS26*$NB33</f>
        <v>7022.4515378089127</v>
      </c>
      <c r="IT35" s="310">
        <f>IF($ND33&lt;=IT$2,1,0)*'PR-RA_Lanchonete'!IT26*$NB33</f>
        <v>7237.1861305070597</v>
      </c>
      <c r="IU35" s="310">
        <f>IF($ND33&lt;=IU$2,1,0)*'PR-RA_Lanchonete'!IU26*$NB33</f>
        <v>7668.2427974359225</v>
      </c>
      <c r="IV35" s="310">
        <f>IF($ND33&lt;=IV$2,1,0)*'PR-RA_Lanchonete'!IV26*$NB33</f>
        <v>7978.0555983085787</v>
      </c>
      <c r="IW35" s="310">
        <f>IF($ND33&lt;=IW$2,1,0)*'PR-RA_Lanchonete'!IW26*$NB33</f>
        <v>8050.3312885541627</v>
      </c>
      <c r="IX35" s="310">
        <f>IF($ND33&lt;=IX$2,1,0)*'PR-RA_Lanchonete'!IX26*$NB33</f>
        <v>8898.8240105424647</v>
      </c>
      <c r="IY35" s="310">
        <f>IF($ND33&lt;=IY$2,1,0)*'PR-RA_Lanchonete'!IY26*$NB33</f>
        <v>7598.4984583261139</v>
      </c>
      <c r="IZ35" s="310">
        <f>IF($ND33&lt;=IZ$2,1,0)*'PR-RA_Lanchonete'!IZ26*$NB33</f>
        <v>7218.0317973136334</v>
      </c>
      <c r="JA35" s="310">
        <f>IF($ND33&lt;=JA$2,1,0)*'PR-RA_Lanchonete'!JA26*$NB33</f>
        <v>6961.2654920466757</v>
      </c>
      <c r="JB35" s="310">
        <f>IF($ND33&lt;=JB$2,1,0)*'PR-RA_Lanchonete'!JB26*$NB33</f>
        <v>6484.7780976221302</v>
      </c>
      <c r="JC35" s="310">
        <f>IF($ND33&lt;=JC$2,1,0)*'PR-RA_Lanchonete'!JC26*$NB33</f>
        <v>6542.593325253596</v>
      </c>
      <c r="JD35" s="310">
        <f>IF($ND33&lt;=JD$2,1,0)*'PR-RA_Lanchonete'!JD26*$NB33</f>
        <v>8482.2914611305769</v>
      </c>
      <c r="JE35" s="310">
        <f>IF($ND33&lt;=JE$2,1,0)*'PR-RA_Lanchonete'!JE26*$NB33</f>
        <v>7106.0911437269306</v>
      </c>
      <c r="JF35" s="310">
        <f>IF($ND33&lt;=JF$2,1,0)*'PR-RA_Lanchonete'!JF26*$NB33</f>
        <v>7297.6177660016147</v>
      </c>
      <c r="JG35" s="310">
        <f>IF($ND33&lt;=JG$2,1,0)*'PR-RA_Lanchonete'!JG26*$NB33</f>
        <v>7729.3521796559717</v>
      </c>
      <c r="JH35" s="310">
        <f>IF($ND33&lt;=JH$2,1,0)*'PR-RA_Lanchonete'!JH26*$NB33</f>
        <v>8050.6159554682963</v>
      </c>
      <c r="JI35" s="310">
        <f>IF($ND33&lt;=JI$2,1,0)*'PR-RA_Lanchonete'!JI26*$NB33</f>
        <v>7996.9465367035036</v>
      </c>
      <c r="JJ35" s="310">
        <f>IF($ND33&lt;=JJ$2,1,0)*'PR-RA_Lanchonete'!JJ26*$NB33</f>
        <v>9151.6947401536818</v>
      </c>
      <c r="JK35" s="310">
        <f>IF($ND33&lt;=JK$2,1,0)*'PR-RA_Lanchonete'!JK26*$NB33</f>
        <v>7582.1421607070388</v>
      </c>
      <c r="JL35" s="310">
        <f>IF($ND33&lt;=JL$2,1,0)*'PR-RA_Lanchonete'!JL26*$NB33</f>
        <v>7626.9990021098474</v>
      </c>
      <c r="JM35" s="310">
        <f>IF($ND33&lt;=JM$2,1,0)*'PR-RA_Lanchonete'!JM26*$NB33</f>
        <v>7398.8261281614687</v>
      </c>
      <c r="JN35" s="310">
        <f>IF($ND33&lt;=JN$2,1,0)*'PR-RA_Lanchonete'!JN26*$NB33</f>
        <v>6672.5692191086637</v>
      </c>
      <c r="JO35" s="310">
        <f>IF($ND33&lt;=JO$2,1,0)*'PR-RA_Lanchonete'!JO26*$NB33</f>
        <v>7006.2440485001334</v>
      </c>
      <c r="JP35" s="310">
        <f>IF($ND33&lt;=JP$2,1,0)*'PR-RA_Lanchonete'!JP26*$NB33</f>
        <v>8883.0540193048637</v>
      </c>
      <c r="JQ35" s="310">
        <f>IF($ND33&lt;=JQ$2,1,0)*'PR-RA_Lanchonete'!JQ26*$NB33</f>
        <v>7440.9399637344295</v>
      </c>
      <c r="JR35" s="310">
        <f>IF($ND33&lt;=JR$2,1,0)*'PR-RA_Lanchonete'!JR26*$NB33</f>
        <v>7650.1157738354323</v>
      </c>
      <c r="JS35" s="310">
        <f>IF($ND33&lt;=JS$2,1,0)*'PR-RA_Lanchonete'!JS26*$NB33</f>
        <v>8071.057702030158</v>
      </c>
      <c r="JT35" s="310">
        <f>IF($ND33&lt;=JT$2,1,0)*'PR-RA_Lanchonete'!JT26*$NB33</f>
        <v>8393.7048132754608</v>
      </c>
      <c r="JU35" s="310">
        <f>IF($ND33&lt;=JU$2,1,0)*'PR-RA_Lanchonete'!JU26*$NB33</f>
        <v>8347.1913712702171</v>
      </c>
      <c r="JV35" s="310">
        <f>IF($ND33&lt;=JV$2,1,0)*'PR-RA_Lanchonete'!JV26*$NB33</f>
        <v>9488.5941482843646</v>
      </c>
      <c r="JW35" s="310">
        <f>IF($ND33&lt;=JW$2,1,0)*'PR-RA_Lanchonete'!JW26*$NB33</f>
        <v>8171.8787560548017</v>
      </c>
      <c r="JX35" s="310">
        <f>IF($ND33&lt;=JX$2,1,0)*'PR-RA_Lanchonete'!JX26*$NB33</f>
        <v>7618.5021894297261</v>
      </c>
      <c r="JY35" s="310">
        <f>IF($ND33&lt;=JY$2,1,0)*'PR-RA_Lanchonete'!JY26*$NB33</f>
        <v>7615.7692490973868</v>
      </c>
      <c r="JZ35" s="310">
        <f>IF($ND33&lt;=JZ$2,1,0)*'PR-RA_Lanchonete'!JZ26*$NB33</f>
        <v>6942.0792708071976</v>
      </c>
      <c r="KA35" s="310">
        <f>IF($ND33&lt;=KA$2,1,0)*'PR-RA_Lanchonete'!KA26*$NB33</f>
        <v>7233.6782172695612</v>
      </c>
      <c r="KB35" s="310">
        <f>IF($ND33&lt;=KB$2,1,0)*'PR-RA_Lanchonete'!KB26*$NB33</f>
        <v>9159.7901105411129</v>
      </c>
      <c r="KC35" s="310">
        <f>IF($ND33&lt;=KC$2,1,0)*'PR-RA_Lanchonete'!KC26*$NB33</f>
        <v>7714.0296085375739</v>
      </c>
      <c r="KD35" s="310">
        <f>IF($ND33&lt;=KD$2,1,0)*'PR-RA_Lanchonete'!KD26*$NB33</f>
        <v>7921.0304590809747</v>
      </c>
      <c r="KE35" s="310">
        <f>IF($ND33&lt;=KE$2,1,0)*'PR-RA_Lanchonete'!KE26*$NB33</f>
        <v>8350.7539352826388</v>
      </c>
      <c r="KF35" s="310">
        <f>IF($ND33&lt;=KF$2,1,0)*'PR-RA_Lanchonete'!KF26*$NB33</f>
        <v>8691.1579999729674</v>
      </c>
      <c r="KG35" s="310">
        <f>IF($ND33&lt;=KG$2,1,0)*'PR-RA_Lanchonete'!KG26*$NB33</f>
        <v>8474.499029653638</v>
      </c>
      <c r="KH35" s="310">
        <f>IF($ND33&lt;=KH$2,1,0)*'PR-RA_Lanchonete'!KH26*$NB33</f>
        <v>9567.0124436126698</v>
      </c>
      <c r="KI35" s="310">
        <f>IF($ND33&lt;=KI$2,1,0)*'PR-RA_Lanchonete'!KI26*$NB33</f>
        <v>8281.76725975712</v>
      </c>
      <c r="KJ35" s="310">
        <f>IF($ND33&lt;=KJ$2,1,0)*'PR-RA_Lanchonete'!KJ26*$NB33</f>
        <v>7878.5383326980163</v>
      </c>
      <c r="KK35" s="310">
        <f>IF($ND33&lt;=KK$2,1,0)*'PR-RA_Lanchonete'!KK26*$NB33</f>
        <v>7656.2129177414372</v>
      </c>
      <c r="KL35" s="310">
        <f>IF($ND33&lt;=KL$2,1,0)*'PR-RA_Lanchonete'!KL26*$NB33</f>
        <v>7173.1004943351827</v>
      </c>
      <c r="KM35" s="310">
        <f>IF($ND33&lt;=KM$2,1,0)*'PR-RA_Lanchonete'!KM26*$NB33</f>
        <v>7268.5858551248184</v>
      </c>
      <c r="KN35" s="310">
        <f>IF($ND33&lt;=KN$2,1,0)*'PR-RA_Lanchonete'!KN26*$NB33</f>
        <v>9256.6665674647793</v>
      </c>
      <c r="KO35" s="310">
        <f>IF($ND33&lt;=KO$2,1,0)*'PR-RA_Lanchonete'!KO26*$NB33</f>
        <v>7854.2392242846727</v>
      </c>
      <c r="KP35" s="310">
        <f>IF($ND33&lt;=KP$2,1,0)*'PR-RA_Lanchonete'!KP26*$NB33</f>
        <v>8043.0029684830788</v>
      </c>
      <c r="KQ35" s="310">
        <f>IF($ND33&lt;=KQ$2,1,0)*'PR-RA_Lanchonete'!KQ26*$NB33</f>
        <v>8480.1050769523754</v>
      </c>
      <c r="KR35" s="310">
        <f>IF($ND33&lt;=KR$2,1,0)*'PR-RA_Lanchonete'!KR26*$NB33</f>
        <v>8837.5219941011255</v>
      </c>
      <c r="KS35" s="310">
        <f>IF($ND33&lt;=KS$2,1,0)*'PR-RA_Lanchonete'!KS26*$NB33</f>
        <v>8725.6612798998231</v>
      </c>
      <c r="KT35" s="310">
        <f>IF($ND33&lt;=KT$2,1,0)*'PR-RA_Lanchonete'!KT26*$NB33</f>
        <v>9909.2114556890047</v>
      </c>
      <c r="KU35" s="310">
        <f>IF($ND33&lt;=KU$2,1,0)*'PR-RA_Lanchonete'!KU26*$NB33</f>
        <v>8603.6273354763507</v>
      </c>
      <c r="KV35" s="310">
        <f>IF($ND33&lt;=KV$2,1,0)*'PR-RA_Lanchonete'!KV26*$NB33</f>
        <v>8049.6541293864875</v>
      </c>
      <c r="KW35" s="310">
        <f>IF($ND33&lt;=KW$2,1,0)*'PR-RA_Lanchonete'!KW26*$NB33</f>
        <v>8062.4972555307977</v>
      </c>
      <c r="KX35" s="310">
        <f>IF($ND33&lt;=KX$2,1,0)*'PR-RA_Lanchonete'!KX26*$NB33</f>
        <v>7384.7430466844016</v>
      </c>
      <c r="KY35" s="310">
        <f>IF($ND33&lt;=KY$2,1,0)*'PR-RA_Lanchonete'!KY26*$NB33</f>
        <v>7700.5635229878026</v>
      </c>
      <c r="KZ35" s="310">
        <f>IF($ND33&lt;=KZ$2,1,0)*'PR-RA_Lanchonete'!KZ26*$NB33</f>
        <v>9643.3912577509072</v>
      </c>
      <c r="LA35" s="310">
        <f>IF($ND33&lt;=LA$2,1,0)*'PR-RA_Lanchonete'!LA26*$NB33</f>
        <v>8188.3993675282127</v>
      </c>
      <c r="LB35" s="310">
        <f>IF($ND33&lt;=LB$2,1,0)*'PR-RA_Lanchonete'!LB26*$NB33</f>
        <v>8390.9369143169406</v>
      </c>
      <c r="LC35" s="310">
        <f>IF($ND33&lt;=LC$2,1,0)*'PR-RA_Lanchonete'!LC26*$NB33</f>
        <v>8820.1163010201872</v>
      </c>
      <c r="LD35" s="310">
        <f>IF($ND33&lt;=LD$2,1,0)*'PR-RA_Lanchonete'!LD26*$NB33</f>
        <v>9182.3139671643057</v>
      </c>
      <c r="LE35" s="310">
        <f>IF($ND33&lt;=LE$2,1,0)*'PR-RA_Lanchonete'!LE26*$NB33</f>
        <v>9211.6993602732837</v>
      </c>
      <c r="LF35" s="310">
        <f>IF($ND33&lt;=LF$2,1,0)*'PR-RA_Lanchonete'!LF26*$NB33</f>
        <v>10130.209575020535</v>
      </c>
      <c r="LG35" s="310">
        <f>IF($ND33&lt;=LG$2,1,0)*'PR-RA_Lanchonete'!LG26*$NB33</f>
        <v>8815.5844751288805</v>
      </c>
      <c r="LH35" s="310">
        <f>IF($ND33&lt;=LH$2,1,0)*'PR-RA_Lanchonete'!LH26*$NB33</f>
        <v>8273.1946959565012</v>
      </c>
      <c r="LI35" s="310">
        <f>IF($ND33&lt;=LI$2,1,0)*'PR-RA_Lanchonete'!LI26*$NB33</f>
        <v>8272.4062075272486</v>
      </c>
      <c r="LJ35" s="310">
        <f>IF($ND33&lt;=LJ$2,1,0)*'PR-RA_Lanchonete'!LJ26*$NB33</f>
        <v>7586.5989009787327</v>
      </c>
      <c r="LK35" s="310">
        <f>IF($ND33&lt;=LK$2,1,0)*'PR-RA_Lanchonete'!LK26*$NB33</f>
        <v>7905.4225354031914</v>
      </c>
      <c r="LL35" s="310">
        <f>IF($ND33&lt;=LL$2,1,0)*'PR-RA_Lanchonete'!LL26*$NB33</f>
        <v>9830.2612512752785</v>
      </c>
      <c r="LM35" s="310">
        <f>IF($ND33&lt;=LM$2,1,0)*'PR-RA_Lanchonete'!LM26*$NB33</f>
        <v>8378.4986559443732</v>
      </c>
      <c r="LN35" s="310">
        <f>IF($ND33&lt;=LN$2,1,0)*'PR-RA_Lanchonete'!LN26*$NB33</f>
        <v>8572.3657520422403</v>
      </c>
      <c r="LO35" s="310">
        <f>IF($ND33&lt;=LO$2,1,0)*'PR-RA_Lanchonete'!LO26*$NB33</f>
        <v>8993.265928452689</v>
      </c>
      <c r="LP35" s="310">
        <f>IF($ND33&lt;=LP$2,1,0)*'PR-RA_Lanchonete'!LP26*$NB33</f>
        <v>9359.9548965867161</v>
      </c>
      <c r="LQ35" s="310">
        <f>IF($ND33&lt;=LQ$2,1,0)*'PR-RA_Lanchonete'!LQ26*$NB33</f>
        <v>9272.9126334865505</v>
      </c>
      <c r="LR35" s="310">
        <f>IF($ND33&lt;=LR$2,1,0)*'PR-RA_Lanchonete'!LR26*$NB33</f>
        <v>10255.249283679139</v>
      </c>
      <c r="LS35" s="310">
        <f>IF($ND33&lt;=LS$2,1,0)*'PR-RA_Lanchonete'!LS26*$NB33</f>
        <v>8695.9932485761274</v>
      </c>
      <c r="LT35" s="310">
        <f>IF($ND33&lt;=LT$2,1,0)*'PR-RA_Lanchonete'!LT26*$NB33</f>
        <v>8729.3509898801458</v>
      </c>
      <c r="LU35" s="310">
        <f>IF($ND33&lt;=LU$2,1,0)*'PR-RA_Lanchonete'!LU26*$NB33</f>
        <v>8519.2321855287191</v>
      </c>
      <c r="LV35" s="310">
        <f>IF($ND33&lt;=LV$2,1,0)*'PR-RA_Lanchonete'!LV26*$NB33</f>
        <v>7773.9501888143041</v>
      </c>
      <c r="LW35" s="310">
        <f>IF($ND33&lt;=LW$2,1,0)*'PR-RA_Lanchonete'!LW26*$NB33</f>
        <v>8153.8697620960374</v>
      </c>
      <c r="LX35" s="310">
        <f>IF($ND33&lt;=LX$2,1,0)*'PR-RA_Lanchonete'!LX26*$NB33</f>
        <v>10044.255250736105</v>
      </c>
      <c r="LY35" s="310">
        <f>IF($ND33&lt;=LY$2,1,0)*'PR-RA_Lanchonete'!LY26*$NB33</f>
        <v>8584.7808595621318</v>
      </c>
      <c r="LZ35" s="310">
        <f>IF($ND33&lt;=LZ$2,1,0)*'PR-RA_Lanchonete'!LZ26*$NB33</f>
        <v>8774.6154839071969</v>
      </c>
      <c r="MA35" s="310">
        <f>IF($ND33&lt;=MA$2,1,0)*'PR-RA_Lanchonete'!MA26*$NB33</f>
        <v>9184.9753233168813</v>
      </c>
      <c r="MB35" s="310">
        <f>IF($ND33&lt;=MB$2,1,0)*'PR-RA_Lanchonete'!MB26*$NB33</f>
        <v>9554.3423817665644</v>
      </c>
      <c r="MC35" s="310">
        <f>IF($ND33&lt;=MC$2,1,0)*'PR-RA_Lanchonete'!MC26*$NB33</f>
        <v>9069.9117330428126</v>
      </c>
      <c r="MD35" s="310">
        <f>IF($ND33&lt;=MD$2,1,0)*'PR-RA_Lanchonete'!MD26*$NB33</f>
        <v>10558.439606904814</v>
      </c>
      <c r="ME35" s="310">
        <f>IF($ND33&lt;=ME$2,1,0)*'PR-RA_Lanchonete'!ME26*$NB33</f>
        <v>9285.2743438640828</v>
      </c>
      <c r="MF35" s="310">
        <f>IF($ND33&lt;=MF$2,1,0)*'PR-RA_Lanchonete'!MF26*$NB33</f>
        <v>8703.6195245327763</v>
      </c>
      <c r="MG35" s="310">
        <f>IF($ND33&lt;=MG$2,1,0)*'PR-RA_Lanchonete'!MG26*$NB33</f>
        <v>8757.3454584553001</v>
      </c>
      <c r="MH35" s="310">
        <f>IF($ND33&lt;=MH$2,1,0)*'PR-RA_Lanchonete'!MH26*$NB33</f>
        <v>8079.098623967172</v>
      </c>
      <c r="MI35" s="310">
        <f>IF($ND33&lt;=MI$2,1,0)*'PR-RA_Lanchonete'!MI26*$NB33</f>
        <v>8432.454735493553</v>
      </c>
      <c r="MJ35" s="310">
        <f>IF($ND33&lt;=MJ$2,1,0)*'PR-RA_Lanchonete'!MJ26*$NB33</f>
        <v>10404.770698225264</v>
      </c>
      <c r="MK35" s="310">
        <f>IF($ND33&lt;=MK$2,1,0)*'PR-RA_Lanchonete'!MK26*$NB33</f>
        <v>8937.7302601437568</v>
      </c>
      <c r="ML35" s="310">
        <f>IF($ND33&lt;=ML$2,1,0)*'PR-RA_Lanchonete'!ML26*$NB33</f>
        <v>9134.4270420447356</v>
      </c>
      <c r="MM35" s="310">
        <f>IF($ND33&lt;=MM$2,1,0)*'PR-RA_Lanchonete'!MM26*$NB33</f>
        <v>9564.0610888705414</v>
      </c>
      <c r="MN35" s="310">
        <f>IF($ND33&lt;=MN$2,1,0)*'PR-RA_Lanchonete'!MN26*$NB33</f>
        <v>9961.6218780280378</v>
      </c>
      <c r="MO35" s="310">
        <f>IF($ND33&lt;=MO$2,1,0)*'PR-RA_Lanchonete'!MO26*$NB33</f>
        <v>9881.1853708682138</v>
      </c>
      <c r="MP35" s="310">
        <f>IF($ND33&lt;=MP$2,1,0)*'PR-RA_Lanchonete'!MP26*$NB33</f>
        <v>10925.953500032771</v>
      </c>
      <c r="MQ35" s="310">
        <f>IF($ND33&lt;=MQ$2,1,0)*'PR-RA_Lanchonete'!MQ26*$NB33</f>
        <v>9612.2431051778531</v>
      </c>
      <c r="MR35" s="310">
        <f>IF($ND33&lt;=MR$2,1,0)*'PR-RA_Lanchonete'!MR26*$NB33</f>
        <v>9060.1454014782157</v>
      </c>
      <c r="MS35" s="310">
        <f>IF($ND33&lt;=MS$2,1,0)*'PR-RA_Lanchonete'!MS26*$NB33</f>
        <v>9079.3640574049368</v>
      </c>
      <c r="MT35" s="310">
        <f>IF($ND33&lt;=MT$2,1,0)*'PR-RA_Lanchonete'!MT26*$NB33</f>
        <v>8378.5072651863629</v>
      </c>
      <c r="MU35" s="310">
        <f>IF($ND33&lt;=MU$2,1,0)*'PR-RA_Lanchonete'!MU26*$NB33</f>
        <v>8735.0890969625088</v>
      </c>
      <c r="MV35" s="310">
        <f>IF($ND33&lt;=MV$2,1,0)*'PR-RA_Lanchonete'!MV26*$NB33</f>
        <v>10696.795807799812</v>
      </c>
      <c r="MW35" s="310">
        <f>IF($ND33&lt;=MW$2,1,0)*'PR-RA_Lanchonete'!MW26*$NB33</f>
        <v>9218.5726626762189</v>
      </c>
      <c r="MX35" s="310">
        <f>IF($ND33&lt;=MX$2,1,0)*'PR-RA_Lanchonete'!MX26*$NB33</f>
        <v>9404.8791249200713</v>
      </c>
      <c r="MY35" s="310">
        <f>IF($ND33&lt;=MY$2,1,0)*'PR-RA_Lanchonete'!MY26*$NB33</f>
        <v>9826.3057166879371</v>
      </c>
      <c r="MZ35" s="310">
        <f>IF($ND33&lt;=MZ$2,1,0)*'PR-RA_Lanchonete'!MZ26*$NB33</f>
        <v>10229.166941764957</v>
      </c>
      <c r="NA35" s="311">
        <f>IF($ND33&lt;=NA$2,1,0)*'PR-RA_Lanchonete'!NA26*$NB33</f>
        <v>9975.0007392574007</v>
      </c>
      <c r="NB35" s="653"/>
      <c r="NC35" s="653"/>
      <c r="ND35" s="653"/>
    </row>
    <row r="36" spans="1:368" x14ac:dyDescent="0.2">
      <c r="A36" s="2" t="s">
        <v>271</v>
      </c>
      <c r="B36" s="304" t="s">
        <v>4</v>
      </c>
      <c r="C36" s="312" t="s">
        <v>359</v>
      </c>
      <c r="D36" s="316" t="s">
        <v>653</v>
      </c>
      <c r="E36" s="1" t="s">
        <v>628</v>
      </c>
      <c r="F36" s="306">
        <f>IF($ND$36&lt;=F$2,1,0)*'PC-CV_Quiosque 2'!$E6*$NB$36</f>
        <v>0</v>
      </c>
      <c r="G36" s="306">
        <f>IF($ND$36&lt;=G$2,1,0)*'PC-CV_Quiosque 2'!$E6*$NB$36</f>
        <v>0</v>
      </c>
      <c r="H36" s="306">
        <f>IF($ND$36&lt;=H$2,1,0)*'PC-CV_Quiosque 2'!$E6*$NB$36</f>
        <v>0</v>
      </c>
      <c r="I36" s="306">
        <f>IF($ND$36&lt;=I$2,1,0)*'PC-CV_Quiosque 2'!$E6*$NB$36</f>
        <v>0</v>
      </c>
      <c r="J36" s="306">
        <f>IF($ND$36&lt;=J$2,1,0)*'PC-CV_Quiosque 2'!$E6*$NB$36</f>
        <v>0</v>
      </c>
      <c r="K36" s="306">
        <f>IF($ND$36&lt;=K$2,1,0)*'PC-CV_Quiosque 2'!$E6*$NB$36</f>
        <v>0</v>
      </c>
      <c r="L36" s="306">
        <f>IF($ND$36&lt;=L$2,1,0)*'PC-CV_Quiosque 2'!$E6*$NB$36</f>
        <v>0</v>
      </c>
      <c r="M36" s="306">
        <f>IF($ND$36&lt;=M$2,1,0)*'PC-CV_Quiosque 2'!$E6*$NB$36</f>
        <v>0</v>
      </c>
      <c r="N36" s="306">
        <f>IF($ND$36&lt;=N$2,1,0)*'PC-CV_Quiosque 2'!$E6*$NB$36</f>
        <v>0</v>
      </c>
      <c r="O36" s="306">
        <f>IF($ND$36&lt;=O$2,1,0)*'PC-CV_Quiosque 2'!$E6*$NB$36</f>
        <v>0</v>
      </c>
      <c r="P36" s="306">
        <f>IF($ND$36&lt;=P$2,1,0)*'PC-CV_Quiosque 2'!$E6*$NB$36</f>
        <v>0</v>
      </c>
      <c r="Q36" s="306">
        <f>IF($ND$36&lt;=Q$2,1,0)*'PC-CV_Quiosque 2'!$E6*$NB$36</f>
        <v>0</v>
      </c>
      <c r="R36" s="306">
        <f>IF($ND$36&lt;=R$2,1,0)*'PC-CV_Quiosque 2'!$E6*$NB$36</f>
        <v>13615.038951071556</v>
      </c>
      <c r="S36" s="306">
        <f>IF($ND$36&lt;=S$2,1,0)*'PC-CV_Quiosque 2'!$E6*$NB$36</f>
        <v>13615.038951071556</v>
      </c>
      <c r="T36" s="306">
        <f>IF($ND$36&lt;=T$2,1,0)*'PC-CV_Quiosque 2'!$E6*$NB$36</f>
        <v>13615.038951071556</v>
      </c>
      <c r="U36" s="306">
        <f>IF($ND$36&lt;=U$2,1,0)*'PC-CV_Quiosque 2'!$E6*$NB$36</f>
        <v>13615.038951071556</v>
      </c>
      <c r="V36" s="306">
        <f>IF($ND$36&lt;=V$2,1,0)*'PC-CV_Quiosque 2'!$E6*$NB$36</f>
        <v>13615.038951071556</v>
      </c>
      <c r="W36" s="306">
        <f>IF($ND$36&lt;=W$2,1,0)*'PC-CV_Quiosque 2'!$E6*$NB$36</f>
        <v>13615.038951071556</v>
      </c>
      <c r="X36" s="306">
        <f>IF($ND$36&lt;=X$2,1,0)*'PC-CV_Quiosque 2'!$E6*$NB$36</f>
        <v>13615.038951071556</v>
      </c>
      <c r="Y36" s="306">
        <f>IF($ND$36&lt;=Y$2,1,0)*'PC-CV_Quiosque 2'!$E6*$NB$36</f>
        <v>13615.038951071556</v>
      </c>
      <c r="Z36" s="306">
        <f>IF($ND$36&lt;=Z$2,1,0)*'PC-CV_Quiosque 2'!$E6*$NB$36</f>
        <v>13615.038951071556</v>
      </c>
      <c r="AA36" s="306">
        <f>IF($ND$36&lt;=AA$2,1,0)*'PC-CV_Quiosque 2'!$E6*$NB$36</f>
        <v>13615.038951071556</v>
      </c>
      <c r="AB36" s="306">
        <f>IF($ND$36&lt;=AB$2,1,0)*'PC-CV_Quiosque 2'!$E6*$NB$36</f>
        <v>13615.038951071556</v>
      </c>
      <c r="AC36" s="306">
        <f>IF($ND$36&lt;=AC$2,1,0)*'PC-CV_Quiosque 2'!$E6*$NB$36</f>
        <v>13615.038951071556</v>
      </c>
      <c r="AD36" s="306">
        <f>IF($ND$36&lt;=AD$2,1,0)*'PC-CV_Quiosque 2'!$E6*$NB$36</f>
        <v>13615.038951071556</v>
      </c>
      <c r="AE36" s="306">
        <f>IF($ND$36&lt;=AE$2,1,0)*'PC-CV_Quiosque 2'!$E6*$NB$36</f>
        <v>13615.038951071556</v>
      </c>
      <c r="AF36" s="306">
        <f>IF($ND$36&lt;=AF$2,1,0)*'PC-CV_Quiosque 2'!$E6*$NB$36</f>
        <v>13615.038951071556</v>
      </c>
      <c r="AG36" s="306">
        <f>IF($ND$36&lt;=AG$2,1,0)*'PC-CV_Quiosque 2'!$E6*$NB$36</f>
        <v>13615.038951071556</v>
      </c>
      <c r="AH36" s="306">
        <f>IF($ND$36&lt;=AH$2,1,0)*'PC-CV_Quiosque 2'!$E6*$NB$36</f>
        <v>13615.038951071556</v>
      </c>
      <c r="AI36" s="306">
        <f>IF($ND$36&lt;=AI$2,1,0)*'PC-CV_Quiosque 2'!$E6*$NB$36</f>
        <v>13615.038951071556</v>
      </c>
      <c r="AJ36" s="306">
        <f>IF($ND$36&lt;=AJ$2,1,0)*'PC-CV_Quiosque 2'!$E6*$NB$36</f>
        <v>13615.038951071556</v>
      </c>
      <c r="AK36" s="306">
        <f>IF($ND$36&lt;=AK$2,1,0)*'PC-CV_Quiosque 2'!$E6*$NB$36</f>
        <v>13615.038951071556</v>
      </c>
      <c r="AL36" s="306">
        <f>IF($ND$36&lt;=AL$2,1,0)*'PC-CV_Quiosque 2'!$E6*$NB$36</f>
        <v>13615.038951071556</v>
      </c>
      <c r="AM36" s="306">
        <f>IF($ND$36&lt;=AM$2,1,0)*'PC-CV_Quiosque 2'!$E6*$NB$36</f>
        <v>13615.038951071556</v>
      </c>
      <c r="AN36" s="306">
        <f>IF($ND$36&lt;=AN$2,1,0)*'PC-CV_Quiosque 2'!$E6*$NB$36</f>
        <v>13615.038951071556</v>
      </c>
      <c r="AO36" s="306">
        <f>IF($ND$36&lt;=AO$2,1,0)*'PC-CV_Quiosque 2'!$E6*$NB$36</f>
        <v>13615.038951071556</v>
      </c>
      <c r="AP36" s="306">
        <f>IF($ND$36&lt;=AP$2,1,0)*'PC-CV_Quiosque 2'!$E6*$NB$36</f>
        <v>13615.038951071556</v>
      </c>
      <c r="AQ36" s="306">
        <f>IF($ND$36&lt;=AQ$2,1,0)*'PC-CV_Quiosque 2'!$E6*$NB$36</f>
        <v>13615.038951071556</v>
      </c>
      <c r="AR36" s="306">
        <f>IF($ND$36&lt;=AR$2,1,0)*'PC-CV_Quiosque 2'!$E6*$NB$36</f>
        <v>13615.038951071556</v>
      </c>
      <c r="AS36" s="306">
        <f>IF($ND$36&lt;=AS$2,1,0)*'PC-CV_Quiosque 2'!$E6*$NB$36</f>
        <v>13615.038951071556</v>
      </c>
      <c r="AT36" s="306">
        <f>IF($ND$36&lt;=AT$2,1,0)*'PC-CV_Quiosque 2'!$E6*$NB$36</f>
        <v>13615.038951071556</v>
      </c>
      <c r="AU36" s="306">
        <f>IF($ND$36&lt;=AU$2,1,0)*'PC-CV_Quiosque 2'!$E6*$NB$36</f>
        <v>13615.038951071556</v>
      </c>
      <c r="AV36" s="306">
        <f>IF($ND$36&lt;=AV$2,1,0)*'PC-CV_Quiosque 2'!$E6*$NB$36</f>
        <v>13615.038951071556</v>
      </c>
      <c r="AW36" s="306">
        <f>IF($ND$36&lt;=AW$2,1,0)*'PC-CV_Quiosque 2'!$E6*$NB$36</f>
        <v>13615.038951071556</v>
      </c>
      <c r="AX36" s="306">
        <f>IF($ND$36&lt;=AX$2,1,0)*'PC-CV_Quiosque 2'!$E6*$NB$36</f>
        <v>13615.038951071556</v>
      </c>
      <c r="AY36" s="306">
        <f>IF($ND$36&lt;=AY$2,1,0)*'PC-CV_Quiosque 2'!$E6*$NB$36</f>
        <v>13615.038951071556</v>
      </c>
      <c r="AZ36" s="306">
        <f>IF($ND$36&lt;=AZ$2,1,0)*'PC-CV_Quiosque 2'!$E6*$NB$36</f>
        <v>13615.038951071556</v>
      </c>
      <c r="BA36" s="306">
        <f>IF($ND$36&lt;=BA$2,1,0)*'PC-CV_Quiosque 2'!$E6*$NB$36</f>
        <v>13615.038951071556</v>
      </c>
      <c r="BB36" s="306">
        <f>IF($ND$36&lt;=BB$2,1,0)*'PC-CV_Quiosque 2'!$E6*$NB$36</f>
        <v>13615.038951071556</v>
      </c>
      <c r="BC36" s="306">
        <f>IF($ND$36&lt;=BC$2,1,0)*'PC-CV_Quiosque 2'!$E6*$NB$36</f>
        <v>13615.038951071556</v>
      </c>
      <c r="BD36" s="306">
        <f>IF($ND$36&lt;=BD$2,1,0)*'PC-CV_Quiosque 2'!$E6*$NB$36</f>
        <v>13615.038951071556</v>
      </c>
      <c r="BE36" s="306">
        <f>IF($ND$36&lt;=BE$2,1,0)*'PC-CV_Quiosque 2'!$E6*$NB$36</f>
        <v>13615.038951071556</v>
      </c>
      <c r="BF36" s="306">
        <f>IF($ND$36&lt;=BF$2,1,0)*'PC-CV_Quiosque 2'!$E6*$NB$36</f>
        <v>13615.038951071556</v>
      </c>
      <c r="BG36" s="306">
        <f>IF($ND$36&lt;=BG$2,1,0)*'PC-CV_Quiosque 2'!$E6*$NB$36</f>
        <v>13615.038951071556</v>
      </c>
      <c r="BH36" s="306">
        <f>IF($ND$36&lt;=BH$2,1,0)*'PC-CV_Quiosque 2'!$E6*$NB$36</f>
        <v>13615.038951071556</v>
      </c>
      <c r="BI36" s="306">
        <f>IF($ND$36&lt;=BI$2,1,0)*'PC-CV_Quiosque 2'!$E6*$NB$36</f>
        <v>13615.038951071556</v>
      </c>
      <c r="BJ36" s="306">
        <f>IF($ND$36&lt;=BJ$2,1,0)*'PC-CV_Quiosque 2'!$E6*$NB$36</f>
        <v>13615.038951071556</v>
      </c>
      <c r="BK36" s="306">
        <f>IF($ND$36&lt;=BK$2,1,0)*'PC-CV_Quiosque 2'!$E6*$NB$36</f>
        <v>13615.038951071556</v>
      </c>
      <c r="BL36" s="306">
        <f>IF($ND$36&lt;=BL$2,1,0)*'PC-CV_Quiosque 2'!$E6*$NB$36</f>
        <v>13615.038951071556</v>
      </c>
      <c r="BM36" s="306">
        <f>IF($ND$36&lt;=BM$2,1,0)*'PC-CV_Quiosque 2'!$E6*$NB$36</f>
        <v>13615.038951071556</v>
      </c>
      <c r="BN36" s="306">
        <f>IF($ND$36&lt;=BN$2,1,0)*'PC-CV_Quiosque 2'!$E6*$NB$36</f>
        <v>13615.038951071556</v>
      </c>
      <c r="BO36" s="306">
        <f>IF($ND$36&lt;=BO$2,1,0)*'PC-CV_Quiosque 2'!$E6*$NB$36</f>
        <v>13615.038951071556</v>
      </c>
      <c r="BP36" s="306">
        <f>IF($ND$36&lt;=BP$2,1,0)*'PC-CV_Quiosque 2'!$E6*$NB$36</f>
        <v>13615.038951071556</v>
      </c>
      <c r="BQ36" s="306">
        <f>IF($ND$36&lt;=BQ$2,1,0)*'PC-CV_Quiosque 2'!$E6*$NB$36</f>
        <v>13615.038951071556</v>
      </c>
      <c r="BR36" s="306">
        <f>IF($ND$36&lt;=BR$2,1,0)*'PC-CV_Quiosque 2'!$E6*$NB$36</f>
        <v>13615.038951071556</v>
      </c>
      <c r="BS36" s="306">
        <f>IF($ND$36&lt;=BS$2,1,0)*'PC-CV_Quiosque 2'!$E6*$NB$36</f>
        <v>13615.038951071556</v>
      </c>
      <c r="BT36" s="306">
        <f>IF($ND$36&lt;=BT$2,1,0)*'PC-CV_Quiosque 2'!$E6*$NB$36</f>
        <v>13615.038951071556</v>
      </c>
      <c r="BU36" s="306">
        <f>IF($ND$36&lt;=BU$2,1,0)*'PC-CV_Quiosque 2'!$E6*$NB$36</f>
        <v>13615.038951071556</v>
      </c>
      <c r="BV36" s="306">
        <f>IF($ND$36&lt;=BV$2,1,0)*'PC-CV_Quiosque 2'!$E6*$NB$36</f>
        <v>13615.038951071556</v>
      </c>
      <c r="BW36" s="306">
        <f>IF($ND$36&lt;=BW$2,1,0)*'PC-CV_Quiosque 2'!$E6*$NB$36</f>
        <v>13615.038951071556</v>
      </c>
      <c r="BX36" s="306">
        <f>IF($ND$36&lt;=BX$2,1,0)*'PC-CV_Quiosque 2'!$E6*$NB$36</f>
        <v>13615.038951071556</v>
      </c>
      <c r="BY36" s="306">
        <f>IF($ND$36&lt;=BY$2,1,0)*'PC-CV_Quiosque 2'!$E6*$NB$36</f>
        <v>13615.038951071556</v>
      </c>
      <c r="BZ36" s="306">
        <f>IF($ND$36&lt;=BZ$2,1,0)*'PC-CV_Quiosque 2'!$E6*$NB$36</f>
        <v>13615.038951071556</v>
      </c>
      <c r="CA36" s="306">
        <f>IF($ND$36&lt;=CA$2,1,0)*'PC-CV_Quiosque 2'!$E6*$NB$36</f>
        <v>13615.038951071556</v>
      </c>
      <c r="CB36" s="306">
        <f>IF($ND$36&lt;=CB$2,1,0)*'PC-CV_Quiosque 2'!$E6*$NB$36</f>
        <v>13615.038951071556</v>
      </c>
      <c r="CC36" s="306">
        <f>IF($ND$36&lt;=CC$2,1,0)*'PC-CV_Quiosque 2'!$E6*$NB$36</f>
        <v>13615.038951071556</v>
      </c>
      <c r="CD36" s="306">
        <f>IF($ND$36&lt;=CD$2,1,0)*'PC-CV_Quiosque 2'!$E6*$NB$36</f>
        <v>13615.038951071556</v>
      </c>
      <c r="CE36" s="306">
        <f>IF($ND$36&lt;=CE$2,1,0)*'PC-CV_Quiosque 2'!$E6*$NB$36</f>
        <v>13615.038951071556</v>
      </c>
      <c r="CF36" s="306">
        <f>IF($ND$36&lt;=CF$2,1,0)*'PC-CV_Quiosque 2'!$E6*$NB$36</f>
        <v>13615.038951071556</v>
      </c>
      <c r="CG36" s="306">
        <f>IF($ND$36&lt;=CG$2,1,0)*'PC-CV_Quiosque 2'!$E6*$NB$36</f>
        <v>13615.038951071556</v>
      </c>
      <c r="CH36" s="306">
        <f>IF($ND$36&lt;=CH$2,1,0)*'PC-CV_Quiosque 2'!$E6*$NB$36</f>
        <v>13615.038951071556</v>
      </c>
      <c r="CI36" s="306">
        <f>IF($ND$36&lt;=CI$2,1,0)*'PC-CV_Quiosque 2'!$E6*$NB$36</f>
        <v>13615.038951071556</v>
      </c>
      <c r="CJ36" s="306">
        <f>IF($ND$36&lt;=CJ$2,1,0)*'PC-CV_Quiosque 2'!$E6*$NB$36</f>
        <v>13615.038951071556</v>
      </c>
      <c r="CK36" s="306">
        <f>IF($ND$36&lt;=CK$2,1,0)*'PC-CV_Quiosque 2'!$E6*$NB$36</f>
        <v>13615.038951071556</v>
      </c>
      <c r="CL36" s="306">
        <f>IF($ND$36&lt;=CL$2,1,0)*'PC-CV_Quiosque 2'!$E6*$NB$36</f>
        <v>13615.038951071556</v>
      </c>
      <c r="CM36" s="306">
        <f>IF($ND$36&lt;=CM$2,1,0)*'PC-CV_Quiosque 2'!$E6*$NB$36</f>
        <v>13615.038951071556</v>
      </c>
      <c r="CN36" s="306">
        <f>IF($ND$36&lt;=CN$2,1,0)*'PC-CV_Quiosque 2'!$E6*$NB$36</f>
        <v>13615.038951071556</v>
      </c>
      <c r="CO36" s="306">
        <f>IF($ND$36&lt;=CO$2,1,0)*'PC-CV_Quiosque 2'!$E6*$NB$36</f>
        <v>13615.038951071556</v>
      </c>
      <c r="CP36" s="306">
        <f>IF($ND$36&lt;=CP$2,1,0)*'PC-CV_Quiosque 2'!$E6*$NB$36</f>
        <v>13615.038951071556</v>
      </c>
      <c r="CQ36" s="306">
        <f>IF($ND$36&lt;=CQ$2,1,0)*'PC-CV_Quiosque 2'!$E6*$NB$36</f>
        <v>13615.038951071556</v>
      </c>
      <c r="CR36" s="306">
        <f>IF($ND$36&lt;=CR$2,1,0)*'PC-CV_Quiosque 2'!$E6*$NB$36</f>
        <v>13615.038951071556</v>
      </c>
      <c r="CS36" s="306">
        <f>IF($ND$36&lt;=CS$2,1,0)*'PC-CV_Quiosque 2'!$E6*$NB$36</f>
        <v>13615.038951071556</v>
      </c>
      <c r="CT36" s="306">
        <f>IF($ND$36&lt;=CT$2,1,0)*'PC-CV_Quiosque 2'!$E6*$NB$36</f>
        <v>13615.038951071556</v>
      </c>
      <c r="CU36" s="306">
        <f>IF($ND$36&lt;=CU$2,1,0)*'PC-CV_Quiosque 2'!$E6*$NB$36</f>
        <v>13615.038951071556</v>
      </c>
      <c r="CV36" s="306">
        <f>IF($ND$36&lt;=CV$2,1,0)*'PC-CV_Quiosque 2'!$E6*$NB$36</f>
        <v>13615.038951071556</v>
      </c>
      <c r="CW36" s="306">
        <f>IF($ND$36&lt;=CW$2,1,0)*'PC-CV_Quiosque 2'!$E6*$NB$36</f>
        <v>13615.038951071556</v>
      </c>
      <c r="CX36" s="306">
        <f>IF($ND$36&lt;=CX$2,1,0)*'PC-CV_Quiosque 2'!$E6*$NB$36</f>
        <v>13615.038951071556</v>
      </c>
      <c r="CY36" s="306">
        <f>IF($ND$36&lt;=CY$2,1,0)*'PC-CV_Quiosque 2'!$E6*$NB$36</f>
        <v>13615.038951071556</v>
      </c>
      <c r="CZ36" s="306">
        <f>IF($ND$36&lt;=CZ$2,1,0)*'PC-CV_Quiosque 2'!$E6*$NB$36</f>
        <v>13615.038951071556</v>
      </c>
      <c r="DA36" s="306">
        <f>IF($ND$36&lt;=DA$2,1,0)*'PC-CV_Quiosque 2'!$E6*$NB$36</f>
        <v>13615.038951071556</v>
      </c>
      <c r="DB36" s="306">
        <f>IF($ND$36&lt;=DB$2,1,0)*'PC-CV_Quiosque 2'!$E6*$NB$36</f>
        <v>13615.038951071556</v>
      </c>
      <c r="DC36" s="306">
        <f>IF($ND$36&lt;=DC$2,1,0)*'PC-CV_Quiosque 2'!$E6*$NB$36</f>
        <v>13615.038951071556</v>
      </c>
      <c r="DD36" s="306">
        <f>IF($ND$36&lt;=DD$2,1,0)*'PC-CV_Quiosque 2'!$E6*$NB$36</f>
        <v>13615.038951071556</v>
      </c>
      <c r="DE36" s="306">
        <f>IF($ND$36&lt;=DE$2,1,0)*'PC-CV_Quiosque 2'!$E6*$NB$36</f>
        <v>13615.038951071556</v>
      </c>
      <c r="DF36" s="306">
        <f>IF($ND$36&lt;=DF$2,1,0)*'PC-CV_Quiosque 2'!$E6*$NB$36</f>
        <v>13615.038951071556</v>
      </c>
      <c r="DG36" s="306">
        <f>IF($ND$36&lt;=DG$2,1,0)*'PC-CV_Quiosque 2'!$E6*$NB$36</f>
        <v>13615.038951071556</v>
      </c>
      <c r="DH36" s="306">
        <f>IF($ND$36&lt;=DH$2,1,0)*'PC-CV_Quiosque 2'!$E6*$NB$36</f>
        <v>13615.038951071556</v>
      </c>
      <c r="DI36" s="306">
        <f>IF($ND$36&lt;=DI$2,1,0)*'PC-CV_Quiosque 2'!$E6*$NB$36</f>
        <v>13615.038951071556</v>
      </c>
      <c r="DJ36" s="306">
        <f>IF($ND$36&lt;=DJ$2,1,0)*'PC-CV_Quiosque 2'!$E6*$NB$36</f>
        <v>13615.038951071556</v>
      </c>
      <c r="DK36" s="306">
        <f>IF($ND$36&lt;=DK$2,1,0)*'PC-CV_Quiosque 2'!$E6*$NB$36</f>
        <v>13615.038951071556</v>
      </c>
      <c r="DL36" s="306">
        <f>IF($ND$36&lt;=DL$2,1,0)*'PC-CV_Quiosque 2'!$E6*$NB$36</f>
        <v>13615.038951071556</v>
      </c>
      <c r="DM36" s="306">
        <f>IF($ND$36&lt;=DM$2,1,0)*'PC-CV_Quiosque 2'!$E6*$NB$36</f>
        <v>13615.038951071556</v>
      </c>
      <c r="DN36" s="306">
        <f>IF($ND$36&lt;=DN$2,1,0)*'PC-CV_Quiosque 2'!$E6*$NB$36</f>
        <v>13615.038951071556</v>
      </c>
      <c r="DO36" s="306">
        <f>IF($ND$36&lt;=DO$2,1,0)*'PC-CV_Quiosque 2'!$E6*$NB$36</f>
        <v>13615.038951071556</v>
      </c>
      <c r="DP36" s="306">
        <f>IF($ND$36&lt;=DP$2,1,0)*'PC-CV_Quiosque 2'!$E6*$NB$36</f>
        <v>13615.038951071556</v>
      </c>
      <c r="DQ36" s="306">
        <f>IF($ND$36&lt;=DQ$2,1,0)*'PC-CV_Quiosque 2'!$E6*$NB$36</f>
        <v>13615.038951071556</v>
      </c>
      <c r="DR36" s="306">
        <f>IF($ND$36&lt;=DR$2,1,0)*'PC-CV_Quiosque 2'!$E6*$NB$36</f>
        <v>13615.038951071556</v>
      </c>
      <c r="DS36" s="306">
        <f>IF($ND$36&lt;=DS$2,1,0)*'PC-CV_Quiosque 2'!$E6*$NB$36</f>
        <v>13615.038951071556</v>
      </c>
      <c r="DT36" s="306">
        <f>IF($ND$36&lt;=DT$2,1,0)*'PC-CV_Quiosque 2'!$E6*$NB$36</f>
        <v>13615.038951071556</v>
      </c>
      <c r="DU36" s="306">
        <f>IF($ND$36&lt;=DU$2,1,0)*'PC-CV_Quiosque 2'!$E6*$NB$36</f>
        <v>13615.038951071556</v>
      </c>
      <c r="DV36" s="306">
        <f>IF($ND$36&lt;=DV$2,1,0)*'PC-CV_Quiosque 2'!$E6*$NB$36</f>
        <v>13615.038951071556</v>
      </c>
      <c r="DW36" s="306">
        <f>IF($ND$36&lt;=DW$2,1,0)*'PC-CV_Quiosque 2'!$E6*$NB$36</f>
        <v>13615.038951071556</v>
      </c>
      <c r="DX36" s="306">
        <f>IF($ND$36&lt;=DX$2,1,0)*'PC-CV_Quiosque 2'!$E6*$NB$36</f>
        <v>13615.038951071556</v>
      </c>
      <c r="DY36" s="306">
        <f>IF($ND$36&lt;=DY$2,1,0)*'PC-CV_Quiosque 2'!$E6*$NB$36</f>
        <v>13615.038951071556</v>
      </c>
      <c r="DZ36" s="306">
        <f>IF($ND$36&lt;=DZ$2,1,0)*'PC-CV_Quiosque 2'!$E6*$NB$36</f>
        <v>13615.038951071556</v>
      </c>
      <c r="EA36" s="306">
        <f>IF($ND$36&lt;=EA$2,1,0)*'PC-CV_Quiosque 2'!$E6*$NB$36</f>
        <v>13615.038951071556</v>
      </c>
      <c r="EB36" s="306">
        <f>IF($ND$36&lt;=EB$2,1,0)*'PC-CV_Quiosque 2'!$E6*$NB$36</f>
        <v>13615.038951071556</v>
      </c>
      <c r="EC36" s="306">
        <f>IF($ND$36&lt;=EC$2,1,0)*'PC-CV_Quiosque 2'!$E6*$NB$36</f>
        <v>13615.038951071556</v>
      </c>
      <c r="ED36" s="306">
        <f>IF($ND$36&lt;=ED$2,1,0)*'PC-CV_Quiosque 2'!$E6*$NB$36</f>
        <v>13615.038951071556</v>
      </c>
      <c r="EE36" s="306">
        <f>IF($ND$36&lt;=EE$2,1,0)*'PC-CV_Quiosque 2'!$E6*$NB$36</f>
        <v>13615.038951071556</v>
      </c>
      <c r="EF36" s="306">
        <f>IF($ND$36&lt;=EF$2,1,0)*'PC-CV_Quiosque 2'!$E6*$NB$36</f>
        <v>13615.038951071556</v>
      </c>
      <c r="EG36" s="306">
        <f>IF($ND$36&lt;=EG$2,1,0)*'PC-CV_Quiosque 2'!$E6*$NB$36</f>
        <v>13615.038951071556</v>
      </c>
      <c r="EH36" s="306">
        <f>IF($ND$36&lt;=EH$2,1,0)*'PC-CV_Quiosque 2'!$E6*$NB$36</f>
        <v>13615.038951071556</v>
      </c>
      <c r="EI36" s="306">
        <f>IF($ND$36&lt;=EI$2,1,0)*'PC-CV_Quiosque 2'!$E6*$NB$36</f>
        <v>13615.038951071556</v>
      </c>
      <c r="EJ36" s="306">
        <f>IF($ND$36&lt;=EJ$2,1,0)*'PC-CV_Quiosque 2'!$E6*$NB$36</f>
        <v>13615.038951071556</v>
      </c>
      <c r="EK36" s="306">
        <f>IF($ND$36&lt;=EK$2,1,0)*'PC-CV_Quiosque 2'!$E6*$NB$36</f>
        <v>13615.038951071556</v>
      </c>
      <c r="EL36" s="306">
        <f>IF($ND$36&lt;=EL$2,1,0)*'PC-CV_Quiosque 2'!$E6*$NB$36</f>
        <v>13615.038951071556</v>
      </c>
      <c r="EM36" s="306">
        <f>IF($ND$36&lt;=EM$2,1,0)*'PC-CV_Quiosque 2'!$E6*$NB$36</f>
        <v>13615.038951071556</v>
      </c>
      <c r="EN36" s="306">
        <f>IF($ND$36&lt;=EN$2,1,0)*'PC-CV_Quiosque 2'!$E6*$NB$36</f>
        <v>13615.038951071556</v>
      </c>
      <c r="EO36" s="306">
        <f>IF($ND$36&lt;=EO$2,1,0)*'PC-CV_Quiosque 2'!$E6*$NB$36</f>
        <v>13615.038951071556</v>
      </c>
      <c r="EP36" s="306">
        <f>IF($ND$36&lt;=EP$2,1,0)*'PC-CV_Quiosque 2'!$E6*$NB$36</f>
        <v>13615.038951071556</v>
      </c>
      <c r="EQ36" s="306">
        <f>IF($ND$36&lt;=EQ$2,1,0)*'PC-CV_Quiosque 2'!$E6*$NB$36</f>
        <v>13615.038951071556</v>
      </c>
      <c r="ER36" s="306">
        <f>IF($ND$36&lt;=ER$2,1,0)*'PC-CV_Quiosque 2'!$E6*$NB$36</f>
        <v>13615.038951071556</v>
      </c>
      <c r="ES36" s="306">
        <f>IF($ND$36&lt;=ES$2,1,0)*'PC-CV_Quiosque 2'!$E6*$NB$36</f>
        <v>13615.038951071556</v>
      </c>
      <c r="ET36" s="306">
        <f>IF($ND$36&lt;=ET$2,1,0)*'PC-CV_Quiosque 2'!$E6*$NB$36</f>
        <v>13615.038951071556</v>
      </c>
      <c r="EU36" s="306">
        <f>IF($ND$36&lt;=EU$2,1,0)*'PC-CV_Quiosque 2'!$E6*$NB$36</f>
        <v>13615.038951071556</v>
      </c>
      <c r="EV36" s="306">
        <f>IF($ND$36&lt;=EV$2,1,0)*'PC-CV_Quiosque 2'!$E6*$NB$36</f>
        <v>13615.038951071556</v>
      </c>
      <c r="EW36" s="306">
        <f>IF($ND$36&lt;=EW$2,1,0)*'PC-CV_Quiosque 2'!$E6*$NB$36</f>
        <v>13615.038951071556</v>
      </c>
      <c r="EX36" s="306">
        <f>IF($ND$36&lt;=EX$2,1,0)*'PC-CV_Quiosque 2'!$E6*$NB$36</f>
        <v>13615.038951071556</v>
      </c>
      <c r="EY36" s="306">
        <f>IF($ND$36&lt;=EY$2,1,0)*'PC-CV_Quiosque 2'!$E6*$NB$36</f>
        <v>13615.038951071556</v>
      </c>
      <c r="EZ36" s="306">
        <f>IF($ND$36&lt;=EZ$2,1,0)*'PC-CV_Quiosque 2'!$E6*$NB$36</f>
        <v>13615.038951071556</v>
      </c>
      <c r="FA36" s="306">
        <f>IF($ND$36&lt;=FA$2,1,0)*'PC-CV_Quiosque 2'!$E6*$NB$36</f>
        <v>13615.038951071556</v>
      </c>
      <c r="FB36" s="306">
        <f>IF($ND$36&lt;=FB$2,1,0)*'PC-CV_Quiosque 2'!$E6*$NB$36</f>
        <v>13615.038951071556</v>
      </c>
      <c r="FC36" s="306">
        <f>IF($ND$36&lt;=FC$2,1,0)*'PC-CV_Quiosque 2'!$E6*$NB$36</f>
        <v>13615.038951071556</v>
      </c>
      <c r="FD36" s="306">
        <f>IF($ND$36&lt;=FD$2,1,0)*'PC-CV_Quiosque 2'!$E6*$NB$36</f>
        <v>13615.038951071556</v>
      </c>
      <c r="FE36" s="306">
        <f>IF($ND$36&lt;=FE$2,1,0)*'PC-CV_Quiosque 2'!$E6*$NB$36</f>
        <v>13615.038951071556</v>
      </c>
      <c r="FF36" s="306">
        <f>IF($ND$36&lt;=FF$2,1,0)*'PC-CV_Quiosque 2'!$E6*$NB$36</f>
        <v>13615.038951071556</v>
      </c>
      <c r="FG36" s="306">
        <f>IF($ND$36&lt;=FG$2,1,0)*'PC-CV_Quiosque 2'!$E6*$NB$36</f>
        <v>13615.038951071556</v>
      </c>
      <c r="FH36" s="306">
        <f>IF($ND$36&lt;=FH$2,1,0)*'PC-CV_Quiosque 2'!$E6*$NB$36</f>
        <v>13615.038951071556</v>
      </c>
      <c r="FI36" s="306">
        <f>IF($ND$36&lt;=FI$2,1,0)*'PC-CV_Quiosque 2'!$E6*$NB$36</f>
        <v>13615.038951071556</v>
      </c>
      <c r="FJ36" s="306">
        <f>IF($ND$36&lt;=FJ$2,1,0)*'PC-CV_Quiosque 2'!$E6*$NB$36</f>
        <v>13615.038951071556</v>
      </c>
      <c r="FK36" s="306">
        <f>IF($ND$36&lt;=FK$2,1,0)*'PC-CV_Quiosque 2'!$E6*$NB$36</f>
        <v>13615.038951071556</v>
      </c>
      <c r="FL36" s="306">
        <f>IF($ND$36&lt;=FL$2,1,0)*'PC-CV_Quiosque 2'!$E6*$NB$36</f>
        <v>13615.038951071556</v>
      </c>
      <c r="FM36" s="306">
        <f>IF($ND$36&lt;=FM$2,1,0)*'PC-CV_Quiosque 2'!$E6*$NB$36</f>
        <v>13615.038951071556</v>
      </c>
      <c r="FN36" s="306">
        <f>IF($ND$36&lt;=FN$2,1,0)*'PC-CV_Quiosque 2'!$E6*$NB$36</f>
        <v>13615.038951071556</v>
      </c>
      <c r="FO36" s="306">
        <f>IF($ND$36&lt;=FO$2,1,0)*'PC-CV_Quiosque 2'!$E6*$NB$36</f>
        <v>13615.038951071556</v>
      </c>
      <c r="FP36" s="306">
        <f>IF($ND$36&lt;=FP$2,1,0)*'PC-CV_Quiosque 2'!$E6*$NB$36</f>
        <v>13615.038951071556</v>
      </c>
      <c r="FQ36" s="306">
        <f>IF($ND$36&lt;=FQ$2,1,0)*'PC-CV_Quiosque 2'!$E6*$NB$36</f>
        <v>13615.038951071556</v>
      </c>
      <c r="FR36" s="306">
        <f>IF($ND$36&lt;=FR$2,1,0)*'PC-CV_Quiosque 2'!$E6*$NB$36</f>
        <v>13615.038951071556</v>
      </c>
      <c r="FS36" s="306">
        <f>IF($ND$36&lt;=FS$2,1,0)*'PC-CV_Quiosque 2'!$E6*$NB$36</f>
        <v>13615.038951071556</v>
      </c>
      <c r="FT36" s="306">
        <f>IF($ND$36&lt;=FT$2,1,0)*'PC-CV_Quiosque 2'!$E6*$NB$36</f>
        <v>13615.038951071556</v>
      </c>
      <c r="FU36" s="306">
        <f>IF($ND$36&lt;=FU$2,1,0)*'PC-CV_Quiosque 2'!$E6*$NB$36</f>
        <v>13615.038951071556</v>
      </c>
      <c r="FV36" s="306">
        <f>IF($ND$36&lt;=FV$2,1,0)*'PC-CV_Quiosque 2'!$E6*$NB$36</f>
        <v>13615.038951071556</v>
      </c>
      <c r="FW36" s="306">
        <f>IF($ND$36&lt;=FW$2,1,0)*'PC-CV_Quiosque 2'!$E6*$NB$36</f>
        <v>13615.038951071556</v>
      </c>
      <c r="FX36" s="306">
        <f>IF($ND$36&lt;=FX$2,1,0)*'PC-CV_Quiosque 2'!$E6*$NB$36</f>
        <v>13615.038951071556</v>
      </c>
      <c r="FY36" s="306">
        <f>IF($ND$36&lt;=FY$2,1,0)*'PC-CV_Quiosque 2'!$E6*$NB$36</f>
        <v>13615.038951071556</v>
      </c>
      <c r="FZ36" s="306">
        <f>IF($ND$36&lt;=FZ$2,1,0)*'PC-CV_Quiosque 2'!$E6*$NB$36</f>
        <v>13615.038951071556</v>
      </c>
      <c r="GA36" s="306">
        <f>IF($ND$36&lt;=GA$2,1,0)*'PC-CV_Quiosque 2'!$E6*$NB$36</f>
        <v>13615.038951071556</v>
      </c>
      <c r="GB36" s="306">
        <f>IF($ND$36&lt;=GB$2,1,0)*'PC-CV_Quiosque 2'!$E6*$NB$36</f>
        <v>13615.038951071556</v>
      </c>
      <c r="GC36" s="306">
        <f>IF($ND$36&lt;=GC$2,1,0)*'PC-CV_Quiosque 2'!$E6*$NB$36</f>
        <v>13615.038951071556</v>
      </c>
      <c r="GD36" s="306">
        <f>IF($ND$36&lt;=GD$2,1,0)*'PC-CV_Quiosque 2'!$E6*$NB$36</f>
        <v>13615.038951071556</v>
      </c>
      <c r="GE36" s="306">
        <f>IF($ND$36&lt;=GE$2,1,0)*'PC-CV_Quiosque 2'!$E6*$NB$36</f>
        <v>13615.038951071556</v>
      </c>
      <c r="GF36" s="306">
        <f>IF($ND$36&lt;=GF$2,1,0)*'PC-CV_Quiosque 2'!$E6*$NB$36</f>
        <v>13615.038951071556</v>
      </c>
      <c r="GG36" s="306">
        <f>IF($ND$36&lt;=GG$2,1,0)*'PC-CV_Quiosque 2'!$E6*$NB$36</f>
        <v>13615.038951071556</v>
      </c>
      <c r="GH36" s="306">
        <f>IF($ND$36&lt;=GH$2,1,0)*'PC-CV_Quiosque 2'!$E6*$NB$36</f>
        <v>13615.038951071556</v>
      </c>
      <c r="GI36" s="306">
        <f>IF($ND$36&lt;=GI$2,1,0)*'PC-CV_Quiosque 2'!$E6*$NB$36</f>
        <v>13615.038951071556</v>
      </c>
      <c r="GJ36" s="306">
        <f>IF($ND$36&lt;=GJ$2,1,0)*'PC-CV_Quiosque 2'!$E6*$NB$36</f>
        <v>13615.038951071556</v>
      </c>
      <c r="GK36" s="306">
        <f>IF($ND$36&lt;=GK$2,1,0)*'PC-CV_Quiosque 2'!$E6*$NB$36</f>
        <v>13615.038951071556</v>
      </c>
      <c r="GL36" s="306">
        <f>IF($ND$36&lt;=GL$2,1,0)*'PC-CV_Quiosque 2'!$E6*$NB$36</f>
        <v>13615.038951071556</v>
      </c>
      <c r="GM36" s="306">
        <f>IF($ND$36&lt;=GM$2,1,0)*'PC-CV_Quiosque 2'!$E6*$NB$36</f>
        <v>13615.038951071556</v>
      </c>
      <c r="GN36" s="306">
        <f>IF($ND$36&lt;=GN$2,1,0)*'PC-CV_Quiosque 2'!$E6*$NB$36</f>
        <v>13615.038951071556</v>
      </c>
      <c r="GO36" s="306">
        <f>IF($ND$36&lt;=GO$2,1,0)*'PC-CV_Quiosque 2'!$E6*$NB$36</f>
        <v>13615.038951071556</v>
      </c>
      <c r="GP36" s="306">
        <f>IF($ND$36&lt;=GP$2,1,0)*'PC-CV_Quiosque 2'!$E6*$NB$36</f>
        <v>13615.038951071556</v>
      </c>
      <c r="GQ36" s="306">
        <f>IF($ND$36&lt;=GQ$2,1,0)*'PC-CV_Quiosque 2'!$E6*$NB$36</f>
        <v>13615.038951071556</v>
      </c>
      <c r="GR36" s="306">
        <f>IF($ND$36&lt;=GR$2,1,0)*'PC-CV_Quiosque 2'!$E6*$NB$36</f>
        <v>13615.038951071556</v>
      </c>
      <c r="GS36" s="306">
        <f>IF($ND$36&lt;=GS$2,1,0)*'PC-CV_Quiosque 2'!$E6*$NB$36</f>
        <v>13615.038951071556</v>
      </c>
      <c r="GT36" s="306">
        <f>IF($ND$36&lt;=GT$2,1,0)*'PC-CV_Quiosque 2'!$E6*$NB$36</f>
        <v>13615.038951071556</v>
      </c>
      <c r="GU36" s="306">
        <f>IF($ND$36&lt;=GU$2,1,0)*'PC-CV_Quiosque 2'!$E6*$NB$36</f>
        <v>13615.038951071556</v>
      </c>
      <c r="GV36" s="306">
        <f>IF($ND$36&lt;=GV$2,1,0)*'PC-CV_Quiosque 2'!$E6*$NB$36</f>
        <v>13615.038951071556</v>
      </c>
      <c r="GW36" s="306">
        <f>IF($ND$36&lt;=GW$2,1,0)*'PC-CV_Quiosque 2'!$E6*$NB$36</f>
        <v>13615.038951071556</v>
      </c>
      <c r="GX36" s="306">
        <f>IF($ND$36&lt;=GX$2,1,0)*'PC-CV_Quiosque 2'!$E6*$NB$36</f>
        <v>13615.038951071556</v>
      </c>
      <c r="GY36" s="306">
        <f>IF($ND$36&lt;=GY$2,1,0)*'PC-CV_Quiosque 2'!$E6*$NB$36</f>
        <v>13615.038951071556</v>
      </c>
      <c r="GZ36" s="306">
        <f>IF($ND$36&lt;=GZ$2,1,0)*'PC-CV_Quiosque 2'!$E6*$NB$36</f>
        <v>13615.038951071556</v>
      </c>
      <c r="HA36" s="306">
        <f>IF($ND$36&lt;=HA$2,1,0)*'PC-CV_Quiosque 2'!$E6*$NB$36</f>
        <v>13615.038951071556</v>
      </c>
      <c r="HB36" s="306">
        <f>IF($ND$36&lt;=HB$2,1,0)*'PC-CV_Quiosque 2'!$E6*$NB$36</f>
        <v>13615.038951071556</v>
      </c>
      <c r="HC36" s="306">
        <f>IF($ND$36&lt;=HC$2,1,0)*'PC-CV_Quiosque 2'!$E6*$NB$36</f>
        <v>13615.038951071556</v>
      </c>
      <c r="HD36" s="306">
        <f>IF($ND$36&lt;=HD$2,1,0)*'PC-CV_Quiosque 2'!$E6*$NB$36</f>
        <v>13615.038951071556</v>
      </c>
      <c r="HE36" s="306">
        <f>IF($ND$36&lt;=HE$2,1,0)*'PC-CV_Quiosque 2'!$E6*$NB$36</f>
        <v>13615.038951071556</v>
      </c>
      <c r="HF36" s="306">
        <f>IF($ND$36&lt;=HF$2,1,0)*'PC-CV_Quiosque 2'!$E6*$NB$36</f>
        <v>13615.038951071556</v>
      </c>
      <c r="HG36" s="306">
        <f>IF($ND$36&lt;=HG$2,1,0)*'PC-CV_Quiosque 2'!$E6*$NB$36</f>
        <v>13615.038951071556</v>
      </c>
      <c r="HH36" s="306">
        <f>IF($ND$36&lt;=HH$2,1,0)*'PC-CV_Quiosque 2'!$E6*$NB$36</f>
        <v>13615.038951071556</v>
      </c>
      <c r="HI36" s="306">
        <f>IF($ND$36&lt;=HI$2,1,0)*'PC-CV_Quiosque 2'!$E6*$NB$36</f>
        <v>13615.038951071556</v>
      </c>
      <c r="HJ36" s="306">
        <f>IF($ND$36&lt;=HJ$2,1,0)*'PC-CV_Quiosque 2'!$E6*$NB$36</f>
        <v>13615.038951071556</v>
      </c>
      <c r="HK36" s="306">
        <f>IF($ND$36&lt;=HK$2,1,0)*'PC-CV_Quiosque 2'!$E6*$NB$36</f>
        <v>13615.038951071556</v>
      </c>
      <c r="HL36" s="306">
        <f>IF($ND$36&lt;=HL$2,1,0)*'PC-CV_Quiosque 2'!$E6*$NB$36</f>
        <v>13615.038951071556</v>
      </c>
      <c r="HM36" s="306">
        <f>IF($ND$36&lt;=HM$2,1,0)*'PC-CV_Quiosque 2'!$E6*$NB$36</f>
        <v>13615.038951071556</v>
      </c>
      <c r="HN36" s="306">
        <f>IF($ND$36&lt;=HN$2,1,0)*'PC-CV_Quiosque 2'!$E6*$NB$36</f>
        <v>13615.038951071556</v>
      </c>
      <c r="HO36" s="306">
        <f>IF($ND$36&lt;=HO$2,1,0)*'PC-CV_Quiosque 2'!$E6*$NB$36</f>
        <v>13615.038951071556</v>
      </c>
      <c r="HP36" s="306">
        <f>IF($ND$36&lt;=HP$2,1,0)*'PC-CV_Quiosque 2'!$E6*$NB$36</f>
        <v>13615.038951071556</v>
      </c>
      <c r="HQ36" s="306">
        <f>IF($ND$36&lt;=HQ$2,1,0)*'PC-CV_Quiosque 2'!$E6*$NB$36</f>
        <v>13615.038951071556</v>
      </c>
      <c r="HR36" s="306">
        <f>IF($ND$36&lt;=HR$2,1,0)*'PC-CV_Quiosque 2'!$E6*$NB$36</f>
        <v>13615.038951071556</v>
      </c>
      <c r="HS36" s="306">
        <f>IF($ND$36&lt;=HS$2,1,0)*'PC-CV_Quiosque 2'!$E6*$NB$36</f>
        <v>13615.038951071556</v>
      </c>
      <c r="HT36" s="306">
        <f>IF($ND$36&lt;=HT$2,1,0)*'PC-CV_Quiosque 2'!$E6*$NB$36</f>
        <v>13615.038951071556</v>
      </c>
      <c r="HU36" s="306">
        <f>IF($ND$36&lt;=HU$2,1,0)*'PC-CV_Quiosque 2'!$E6*$NB$36</f>
        <v>13615.038951071556</v>
      </c>
      <c r="HV36" s="306">
        <f>IF($ND$36&lt;=HV$2,1,0)*'PC-CV_Quiosque 2'!$E6*$NB$36</f>
        <v>13615.038951071556</v>
      </c>
      <c r="HW36" s="306">
        <f>IF($ND$36&lt;=HW$2,1,0)*'PC-CV_Quiosque 2'!$E6*$NB$36</f>
        <v>13615.038951071556</v>
      </c>
      <c r="HX36" s="306">
        <f>IF($ND$36&lt;=HX$2,1,0)*'PC-CV_Quiosque 2'!$E6*$NB$36</f>
        <v>13615.038951071556</v>
      </c>
      <c r="HY36" s="306">
        <f>IF($ND$36&lt;=HY$2,1,0)*'PC-CV_Quiosque 2'!$E6*$NB$36</f>
        <v>13615.038951071556</v>
      </c>
      <c r="HZ36" s="306">
        <f>IF($ND$36&lt;=HZ$2,1,0)*'PC-CV_Quiosque 2'!$E6*$NB$36</f>
        <v>13615.038951071556</v>
      </c>
      <c r="IA36" s="306">
        <f>IF($ND$36&lt;=IA$2,1,0)*'PC-CV_Quiosque 2'!$E6*$NB$36</f>
        <v>13615.038951071556</v>
      </c>
      <c r="IB36" s="306">
        <f>IF($ND$36&lt;=IB$2,1,0)*'PC-CV_Quiosque 2'!$E6*$NB$36</f>
        <v>13615.038951071556</v>
      </c>
      <c r="IC36" s="306">
        <f>IF($ND$36&lt;=IC$2,1,0)*'PC-CV_Quiosque 2'!$E6*$NB$36</f>
        <v>13615.038951071556</v>
      </c>
      <c r="ID36" s="306">
        <f>IF($ND$36&lt;=ID$2,1,0)*'PC-CV_Quiosque 2'!$E6*$NB$36</f>
        <v>13615.038951071556</v>
      </c>
      <c r="IE36" s="306">
        <f>IF($ND$36&lt;=IE$2,1,0)*'PC-CV_Quiosque 2'!$E6*$NB$36</f>
        <v>13615.038951071556</v>
      </c>
      <c r="IF36" s="306">
        <f>IF($ND$36&lt;=IF$2,1,0)*'PC-CV_Quiosque 2'!$E6*$NB$36</f>
        <v>13615.038951071556</v>
      </c>
      <c r="IG36" s="306">
        <f>IF($ND$36&lt;=IG$2,1,0)*'PC-CV_Quiosque 2'!$E6*$NB$36</f>
        <v>13615.038951071556</v>
      </c>
      <c r="IH36" s="306">
        <f>IF($ND$36&lt;=IH$2,1,0)*'PC-CV_Quiosque 2'!$E6*$NB$36</f>
        <v>13615.038951071556</v>
      </c>
      <c r="II36" s="306">
        <f>IF($ND$36&lt;=II$2,1,0)*'PC-CV_Quiosque 2'!$E6*$NB$36</f>
        <v>13615.038951071556</v>
      </c>
      <c r="IJ36" s="306">
        <f>IF($ND$36&lt;=IJ$2,1,0)*'PC-CV_Quiosque 2'!$E6*$NB$36</f>
        <v>13615.038951071556</v>
      </c>
      <c r="IK36" s="306">
        <f>IF($ND$36&lt;=IK$2,1,0)*'PC-CV_Quiosque 2'!$E6*$NB$36</f>
        <v>13615.038951071556</v>
      </c>
      <c r="IL36" s="306">
        <f>IF($ND$36&lt;=IL$2,1,0)*'PC-CV_Quiosque 2'!$E6*$NB$36</f>
        <v>13615.038951071556</v>
      </c>
      <c r="IM36" s="306">
        <f>IF($ND$36&lt;=IM$2,1,0)*'PC-CV_Quiosque 2'!$E6*$NB$36</f>
        <v>13615.038951071556</v>
      </c>
      <c r="IN36" s="306">
        <f>IF($ND$36&lt;=IN$2,1,0)*'PC-CV_Quiosque 2'!$E6*$NB$36</f>
        <v>13615.038951071556</v>
      </c>
      <c r="IO36" s="306">
        <f>IF($ND$36&lt;=IO$2,1,0)*'PC-CV_Quiosque 2'!$E6*$NB$36</f>
        <v>13615.038951071556</v>
      </c>
      <c r="IP36" s="306">
        <f>IF($ND$36&lt;=IP$2,1,0)*'PC-CV_Quiosque 2'!$E6*$NB$36</f>
        <v>13615.038951071556</v>
      </c>
      <c r="IQ36" s="306">
        <f>IF($ND$36&lt;=IQ$2,1,0)*'PC-CV_Quiosque 2'!$E6*$NB$36</f>
        <v>13615.038951071556</v>
      </c>
      <c r="IR36" s="306">
        <f>IF($ND$36&lt;=IR$2,1,0)*'PC-CV_Quiosque 2'!$E6*$NB$36</f>
        <v>13615.038951071556</v>
      </c>
      <c r="IS36" s="306">
        <f>IF($ND$36&lt;=IS$2,1,0)*'PC-CV_Quiosque 2'!$E6*$NB$36</f>
        <v>13615.038951071556</v>
      </c>
      <c r="IT36" s="306">
        <f>IF($ND$36&lt;=IT$2,1,0)*'PC-CV_Quiosque 2'!$E6*$NB$36</f>
        <v>13615.038951071556</v>
      </c>
      <c r="IU36" s="306">
        <f>IF($ND$36&lt;=IU$2,1,0)*'PC-CV_Quiosque 2'!$E6*$NB$36</f>
        <v>13615.038951071556</v>
      </c>
      <c r="IV36" s="306">
        <f>IF($ND$36&lt;=IV$2,1,0)*'PC-CV_Quiosque 2'!$E6*$NB$36</f>
        <v>13615.038951071556</v>
      </c>
      <c r="IW36" s="306">
        <f>IF($ND$36&lt;=IW$2,1,0)*'PC-CV_Quiosque 2'!$E6*$NB$36</f>
        <v>13615.038951071556</v>
      </c>
      <c r="IX36" s="306">
        <f>IF($ND$36&lt;=IX$2,1,0)*'PC-CV_Quiosque 2'!$E6*$NB$36</f>
        <v>13615.038951071556</v>
      </c>
      <c r="IY36" s="306">
        <f>IF($ND$36&lt;=IY$2,1,0)*'PC-CV_Quiosque 2'!$E6*$NB$36</f>
        <v>13615.038951071556</v>
      </c>
      <c r="IZ36" s="306">
        <f>IF($ND$36&lt;=IZ$2,1,0)*'PC-CV_Quiosque 2'!$E6*$NB$36</f>
        <v>13615.038951071556</v>
      </c>
      <c r="JA36" s="306">
        <f>IF($ND$36&lt;=JA$2,1,0)*'PC-CV_Quiosque 2'!$E6*$NB$36</f>
        <v>13615.038951071556</v>
      </c>
      <c r="JB36" s="306">
        <f>IF($ND$36&lt;=JB$2,1,0)*'PC-CV_Quiosque 2'!$E6*$NB$36</f>
        <v>13615.038951071556</v>
      </c>
      <c r="JC36" s="306">
        <f>IF($ND$36&lt;=JC$2,1,0)*'PC-CV_Quiosque 2'!$E6*$NB$36</f>
        <v>13615.038951071556</v>
      </c>
      <c r="JD36" s="306">
        <f>IF($ND$36&lt;=JD$2,1,0)*'PC-CV_Quiosque 2'!$E6*$NB$36</f>
        <v>13615.038951071556</v>
      </c>
      <c r="JE36" s="306">
        <f>IF($ND$36&lt;=JE$2,1,0)*'PC-CV_Quiosque 2'!$E6*$NB$36</f>
        <v>13615.038951071556</v>
      </c>
      <c r="JF36" s="306">
        <f>IF($ND$36&lt;=JF$2,1,0)*'PC-CV_Quiosque 2'!$E6*$NB$36</f>
        <v>13615.038951071556</v>
      </c>
      <c r="JG36" s="306">
        <f>IF($ND$36&lt;=JG$2,1,0)*'PC-CV_Quiosque 2'!$E6*$NB$36</f>
        <v>13615.038951071556</v>
      </c>
      <c r="JH36" s="306">
        <f>IF($ND$36&lt;=JH$2,1,0)*'PC-CV_Quiosque 2'!$E6*$NB$36</f>
        <v>13615.038951071556</v>
      </c>
      <c r="JI36" s="306">
        <f>IF($ND$36&lt;=JI$2,1,0)*'PC-CV_Quiosque 2'!$E6*$NB$36</f>
        <v>13615.038951071556</v>
      </c>
      <c r="JJ36" s="306">
        <f>IF($ND$36&lt;=JJ$2,1,0)*'PC-CV_Quiosque 2'!$E6*$NB$36</f>
        <v>13615.038951071556</v>
      </c>
      <c r="JK36" s="306">
        <f>IF($ND$36&lt;=JK$2,1,0)*'PC-CV_Quiosque 2'!$E6*$NB$36</f>
        <v>13615.038951071556</v>
      </c>
      <c r="JL36" s="306">
        <f>IF($ND$36&lt;=JL$2,1,0)*'PC-CV_Quiosque 2'!$E6*$NB$36</f>
        <v>13615.038951071556</v>
      </c>
      <c r="JM36" s="306">
        <f>IF($ND$36&lt;=JM$2,1,0)*'PC-CV_Quiosque 2'!$E6*$NB$36</f>
        <v>13615.038951071556</v>
      </c>
      <c r="JN36" s="306">
        <f>IF($ND$36&lt;=JN$2,1,0)*'PC-CV_Quiosque 2'!$E6*$NB$36</f>
        <v>13615.038951071556</v>
      </c>
      <c r="JO36" s="306">
        <f>IF($ND$36&lt;=JO$2,1,0)*'PC-CV_Quiosque 2'!$E6*$NB$36</f>
        <v>13615.038951071556</v>
      </c>
      <c r="JP36" s="306">
        <f>IF($ND$36&lt;=JP$2,1,0)*'PC-CV_Quiosque 2'!$E6*$NB$36</f>
        <v>13615.038951071556</v>
      </c>
      <c r="JQ36" s="306">
        <f>IF($ND$36&lt;=JQ$2,1,0)*'PC-CV_Quiosque 2'!$E6*$NB$36</f>
        <v>13615.038951071556</v>
      </c>
      <c r="JR36" s="306">
        <f>IF($ND$36&lt;=JR$2,1,0)*'PC-CV_Quiosque 2'!$E6*$NB$36</f>
        <v>13615.038951071556</v>
      </c>
      <c r="JS36" s="306">
        <f>IF($ND$36&lt;=JS$2,1,0)*'PC-CV_Quiosque 2'!$E6*$NB$36</f>
        <v>13615.038951071556</v>
      </c>
      <c r="JT36" s="306">
        <f>IF($ND$36&lt;=JT$2,1,0)*'PC-CV_Quiosque 2'!$E6*$NB$36</f>
        <v>13615.038951071556</v>
      </c>
      <c r="JU36" s="306">
        <f>IF($ND$36&lt;=JU$2,1,0)*'PC-CV_Quiosque 2'!$E6*$NB$36</f>
        <v>13615.038951071556</v>
      </c>
      <c r="JV36" s="306">
        <f>IF($ND$36&lt;=JV$2,1,0)*'PC-CV_Quiosque 2'!$E6*$NB$36</f>
        <v>13615.038951071556</v>
      </c>
      <c r="JW36" s="306">
        <f>IF($ND$36&lt;=JW$2,1,0)*'PC-CV_Quiosque 2'!$E6*$NB$36</f>
        <v>13615.038951071556</v>
      </c>
      <c r="JX36" s="306">
        <f>IF($ND$36&lt;=JX$2,1,0)*'PC-CV_Quiosque 2'!$E6*$NB$36</f>
        <v>13615.038951071556</v>
      </c>
      <c r="JY36" s="306">
        <f>IF($ND$36&lt;=JY$2,1,0)*'PC-CV_Quiosque 2'!$E6*$NB$36</f>
        <v>13615.038951071556</v>
      </c>
      <c r="JZ36" s="306">
        <f>IF($ND$36&lt;=JZ$2,1,0)*'PC-CV_Quiosque 2'!$E6*$NB$36</f>
        <v>13615.038951071556</v>
      </c>
      <c r="KA36" s="306">
        <f>IF($ND$36&lt;=KA$2,1,0)*'PC-CV_Quiosque 2'!$E6*$NB$36</f>
        <v>13615.038951071556</v>
      </c>
      <c r="KB36" s="306">
        <f>IF($ND$36&lt;=KB$2,1,0)*'PC-CV_Quiosque 2'!$E6*$NB$36</f>
        <v>13615.038951071556</v>
      </c>
      <c r="KC36" s="306">
        <f>IF($ND$36&lt;=KC$2,1,0)*'PC-CV_Quiosque 2'!$E6*$NB$36</f>
        <v>13615.038951071556</v>
      </c>
      <c r="KD36" s="306">
        <f>IF($ND$36&lt;=KD$2,1,0)*'PC-CV_Quiosque 2'!$E6*$NB$36</f>
        <v>13615.038951071556</v>
      </c>
      <c r="KE36" s="306">
        <f>IF($ND$36&lt;=KE$2,1,0)*'PC-CV_Quiosque 2'!$E6*$NB$36</f>
        <v>13615.038951071556</v>
      </c>
      <c r="KF36" s="306">
        <f>IF($ND$36&lt;=KF$2,1,0)*'PC-CV_Quiosque 2'!$E6*$NB$36</f>
        <v>13615.038951071556</v>
      </c>
      <c r="KG36" s="306">
        <f>IF($ND$36&lt;=KG$2,1,0)*'PC-CV_Quiosque 2'!$E6*$NB$36</f>
        <v>13615.038951071556</v>
      </c>
      <c r="KH36" s="306">
        <f>IF($ND$36&lt;=KH$2,1,0)*'PC-CV_Quiosque 2'!$E6*$NB$36</f>
        <v>13615.038951071556</v>
      </c>
      <c r="KI36" s="306">
        <f>IF($ND$36&lt;=KI$2,1,0)*'PC-CV_Quiosque 2'!$E6*$NB$36</f>
        <v>13615.038951071556</v>
      </c>
      <c r="KJ36" s="306">
        <f>IF($ND$36&lt;=KJ$2,1,0)*'PC-CV_Quiosque 2'!$E6*$NB$36</f>
        <v>13615.038951071556</v>
      </c>
      <c r="KK36" s="306">
        <f>IF($ND$36&lt;=KK$2,1,0)*'PC-CV_Quiosque 2'!$E6*$NB$36</f>
        <v>13615.038951071556</v>
      </c>
      <c r="KL36" s="306">
        <f>IF($ND$36&lt;=KL$2,1,0)*'PC-CV_Quiosque 2'!$E6*$NB$36</f>
        <v>13615.038951071556</v>
      </c>
      <c r="KM36" s="306">
        <f>IF($ND$36&lt;=KM$2,1,0)*'PC-CV_Quiosque 2'!$E6*$NB$36</f>
        <v>13615.038951071556</v>
      </c>
      <c r="KN36" s="306">
        <f>IF($ND$36&lt;=KN$2,1,0)*'PC-CV_Quiosque 2'!$E6*$NB$36</f>
        <v>13615.038951071556</v>
      </c>
      <c r="KO36" s="306">
        <f>IF($ND$36&lt;=KO$2,1,0)*'PC-CV_Quiosque 2'!$E6*$NB$36</f>
        <v>13615.038951071556</v>
      </c>
      <c r="KP36" s="306">
        <f>IF($ND$36&lt;=KP$2,1,0)*'PC-CV_Quiosque 2'!$E6*$NB$36</f>
        <v>13615.038951071556</v>
      </c>
      <c r="KQ36" s="306">
        <f>IF($ND$36&lt;=KQ$2,1,0)*'PC-CV_Quiosque 2'!$E6*$NB$36</f>
        <v>13615.038951071556</v>
      </c>
      <c r="KR36" s="306">
        <f>IF($ND$36&lt;=KR$2,1,0)*'PC-CV_Quiosque 2'!$E6*$NB$36</f>
        <v>13615.038951071556</v>
      </c>
      <c r="KS36" s="306">
        <f>IF($ND$36&lt;=KS$2,1,0)*'PC-CV_Quiosque 2'!$E6*$NB$36</f>
        <v>13615.038951071556</v>
      </c>
      <c r="KT36" s="306">
        <f>IF($ND$36&lt;=KT$2,1,0)*'PC-CV_Quiosque 2'!$E6*$NB$36</f>
        <v>13615.038951071556</v>
      </c>
      <c r="KU36" s="306">
        <f>IF($ND$36&lt;=KU$2,1,0)*'PC-CV_Quiosque 2'!$E6*$NB$36</f>
        <v>13615.038951071556</v>
      </c>
      <c r="KV36" s="306">
        <f>IF($ND$36&lt;=KV$2,1,0)*'PC-CV_Quiosque 2'!$E6*$NB$36</f>
        <v>13615.038951071556</v>
      </c>
      <c r="KW36" s="306">
        <f>IF($ND$36&lt;=KW$2,1,0)*'PC-CV_Quiosque 2'!$E6*$NB$36</f>
        <v>13615.038951071556</v>
      </c>
      <c r="KX36" s="306">
        <f>IF($ND$36&lt;=KX$2,1,0)*'PC-CV_Quiosque 2'!$E6*$NB$36</f>
        <v>13615.038951071556</v>
      </c>
      <c r="KY36" s="306">
        <f>IF($ND$36&lt;=KY$2,1,0)*'PC-CV_Quiosque 2'!$E6*$NB$36</f>
        <v>13615.038951071556</v>
      </c>
      <c r="KZ36" s="306">
        <f>IF($ND$36&lt;=KZ$2,1,0)*'PC-CV_Quiosque 2'!$E6*$NB$36</f>
        <v>13615.038951071556</v>
      </c>
      <c r="LA36" s="306">
        <f>IF($ND$36&lt;=LA$2,1,0)*'PC-CV_Quiosque 2'!$E6*$NB$36</f>
        <v>13615.038951071556</v>
      </c>
      <c r="LB36" s="306">
        <f>IF($ND$36&lt;=LB$2,1,0)*'PC-CV_Quiosque 2'!$E6*$NB$36</f>
        <v>13615.038951071556</v>
      </c>
      <c r="LC36" s="306">
        <f>IF($ND$36&lt;=LC$2,1,0)*'PC-CV_Quiosque 2'!$E6*$NB$36</f>
        <v>13615.038951071556</v>
      </c>
      <c r="LD36" s="306">
        <f>IF($ND$36&lt;=LD$2,1,0)*'PC-CV_Quiosque 2'!$E6*$NB$36</f>
        <v>13615.038951071556</v>
      </c>
      <c r="LE36" s="306">
        <f>IF($ND$36&lt;=LE$2,1,0)*'PC-CV_Quiosque 2'!$E6*$NB$36</f>
        <v>13615.038951071556</v>
      </c>
      <c r="LF36" s="306">
        <f>IF($ND$36&lt;=LF$2,1,0)*'PC-CV_Quiosque 2'!$E6*$NB$36</f>
        <v>13615.038951071556</v>
      </c>
      <c r="LG36" s="306">
        <f>IF($ND$36&lt;=LG$2,1,0)*'PC-CV_Quiosque 2'!$E6*$NB$36</f>
        <v>13615.038951071556</v>
      </c>
      <c r="LH36" s="306">
        <f>IF($ND$36&lt;=LH$2,1,0)*'PC-CV_Quiosque 2'!$E6*$NB$36</f>
        <v>13615.038951071556</v>
      </c>
      <c r="LI36" s="306">
        <f>IF($ND$36&lt;=LI$2,1,0)*'PC-CV_Quiosque 2'!$E6*$NB$36</f>
        <v>13615.038951071556</v>
      </c>
      <c r="LJ36" s="306">
        <f>IF($ND$36&lt;=LJ$2,1,0)*'PC-CV_Quiosque 2'!$E6*$NB$36</f>
        <v>13615.038951071556</v>
      </c>
      <c r="LK36" s="306">
        <f>IF($ND$36&lt;=LK$2,1,0)*'PC-CV_Quiosque 2'!$E6*$NB$36</f>
        <v>13615.038951071556</v>
      </c>
      <c r="LL36" s="306">
        <f>IF($ND$36&lt;=LL$2,1,0)*'PC-CV_Quiosque 2'!$E6*$NB$36</f>
        <v>13615.038951071556</v>
      </c>
      <c r="LM36" s="306">
        <f>IF($ND$36&lt;=LM$2,1,0)*'PC-CV_Quiosque 2'!$E6*$NB$36</f>
        <v>13615.038951071556</v>
      </c>
      <c r="LN36" s="306">
        <f>IF($ND$36&lt;=LN$2,1,0)*'PC-CV_Quiosque 2'!$E6*$NB$36</f>
        <v>13615.038951071556</v>
      </c>
      <c r="LO36" s="306">
        <f>IF($ND$36&lt;=LO$2,1,0)*'PC-CV_Quiosque 2'!$E6*$NB$36</f>
        <v>13615.038951071556</v>
      </c>
      <c r="LP36" s="306">
        <f>IF($ND$36&lt;=LP$2,1,0)*'PC-CV_Quiosque 2'!$E6*$NB$36</f>
        <v>13615.038951071556</v>
      </c>
      <c r="LQ36" s="306">
        <f>IF($ND$36&lt;=LQ$2,1,0)*'PC-CV_Quiosque 2'!$E6*$NB$36</f>
        <v>13615.038951071556</v>
      </c>
      <c r="LR36" s="306">
        <f>IF($ND$36&lt;=LR$2,1,0)*'PC-CV_Quiosque 2'!$E6*$NB$36</f>
        <v>13615.038951071556</v>
      </c>
      <c r="LS36" s="306">
        <f>IF($ND$36&lt;=LS$2,1,0)*'PC-CV_Quiosque 2'!$E6*$NB$36</f>
        <v>13615.038951071556</v>
      </c>
      <c r="LT36" s="306">
        <f>IF($ND$36&lt;=LT$2,1,0)*'PC-CV_Quiosque 2'!$E6*$NB$36</f>
        <v>13615.038951071556</v>
      </c>
      <c r="LU36" s="306">
        <f>IF($ND$36&lt;=LU$2,1,0)*'PC-CV_Quiosque 2'!$E6*$NB$36</f>
        <v>13615.038951071556</v>
      </c>
      <c r="LV36" s="306">
        <f>IF($ND$36&lt;=LV$2,1,0)*'PC-CV_Quiosque 2'!$E6*$NB$36</f>
        <v>13615.038951071556</v>
      </c>
      <c r="LW36" s="306">
        <f>IF($ND$36&lt;=LW$2,1,0)*'PC-CV_Quiosque 2'!$E6*$NB$36</f>
        <v>13615.038951071556</v>
      </c>
      <c r="LX36" s="306">
        <f>IF($ND$36&lt;=LX$2,1,0)*'PC-CV_Quiosque 2'!$E6*$NB$36</f>
        <v>13615.038951071556</v>
      </c>
      <c r="LY36" s="306">
        <f>IF($ND$36&lt;=LY$2,1,0)*'PC-CV_Quiosque 2'!$E6*$NB$36</f>
        <v>13615.038951071556</v>
      </c>
      <c r="LZ36" s="306">
        <f>IF($ND$36&lt;=LZ$2,1,0)*'PC-CV_Quiosque 2'!$E6*$NB$36</f>
        <v>13615.038951071556</v>
      </c>
      <c r="MA36" s="306">
        <f>IF($ND$36&lt;=MA$2,1,0)*'PC-CV_Quiosque 2'!$E6*$NB$36</f>
        <v>13615.038951071556</v>
      </c>
      <c r="MB36" s="306">
        <f>IF($ND$36&lt;=MB$2,1,0)*'PC-CV_Quiosque 2'!$E6*$NB$36</f>
        <v>13615.038951071556</v>
      </c>
      <c r="MC36" s="306">
        <f>IF($ND$36&lt;=MC$2,1,0)*'PC-CV_Quiosque 2'!$E6*$NB$36</f>
        <v>13615.038951071556</v>
      </c>
      <c r="MD36" s="306">
        <f>IF($ND$36&lt;=MD$2,1,0)*'PC-CV_Quiosque 2'!$E6*$NB$36</f>
        <v>13615.038951071556</v>
      </c>
      <c r="ME36" s="306">
        <f>IF($ND$36&lt;=ME$2,1,0)*'PC-CV_Quiosque 2'!$E6*$NB$36</f>
        <v>13615.038951071556</v>
      </c>
      <c r="MF36" s="306">
        <f>IF($ND$36&lt;=MF$2,1,0)*'PC-CV_Quiosque 2'!$E6*$NB$36</f>
        <v>13615.038951071556</v>
      </c>
      <c r="MG36" s="306">
        <f>IF($ND$36&lt;=MG$2,1,0)*'PC-CV_Quiosque 2'!$E6*$NB$36</f>
        <v>13615.038951071556</v>
      </c>
      <c r="MH36" s="306">
        <f>IF($ND$36&lt;=MH$2,1,0)*'PC-CV_Quiosque 2'!$E6*$NB$36</f>
        <v>13615.038951071556</v>
      </c>
      <c r="MI36" s="306">
        <f>IF($ND$36&lt;=MI$2,1,0)*'PC-CV_Quiosque 2'!$E6*$NB$36</f>
        <v>13615.038951071556</v>
      </c>
      <c r="MJ36" s="306">
        <f>IF($ND$36&lt;=MJ$2,1,0)*'PC-CV_Quiosque 2'!$E6*$NB$36</f>
        <v>13615.038951071556</v>
      </c>
      <c r="MK36" s="306">
        <f>IF($ND$36&lt;=MK$2,1,0)*'PC-CV_Quiosque 2'!$E6*$NB$36</f>
        <v>13615.038951071556</v>
      </c>
      <c r="ML36" s="306">
        <f>IF($ND$36&lt;=ML$2,1,0)*'PC-CV_Quiosque 2'!$E6*$NB$36</f>
        <v>13615.038951071556</v>
      </c>
      <c r="MM36" s="306">
        <f>IF($ND$36&lt;=MM$2,1,0)*'PC-CV_Quiosque 2'!$E6*$NB$36</f>
        <v>13615.038951071556</v>
      </c>
      <c r="MN36" s="306">
        <f>IF($ND$36&lt;=MN$2,1,0)*'PC-CV_Quiosque 2'!$E6*$NB$36</f>
        <v>13615.038951071556</v>
      </c>
      <c r="MO36" s="306">
        <f>IF($ND$36&lt;=MO$2,1,0)*'PC-CV_Quiosque 2'!$E6*$NB$36</f>
        <v>13615.038951071556</v>
      </c>
      <c r="MP36" s="306">
        <f>IF($ND$36&lt;=MP$2,1,0)*'PC-CV_Quiosque 2'!$E6*$NB$36</f>
        <v>13615.038951071556</v>
      </c>
      <c r="MQ36" s="306">
        <f>IF($ND$36&lt;=MQ$2,1,0)*'PC-CV_Quiosque 2'!$E6*$NB$36</f>
        <v>13615.038951071556</v>
      </c>
      <c r="MR36" s="306">
        <f>IF($ND$36&lt;=MR$2,1,0)*'PC-CV_Quiosque 2'!$E6*$NB$36</f>
        <v>13615.038951071556</v>
      </c>
      <c r="MS36" s="306">
        <f>IF($ND$36&lt;=MS$2,1,0)*'PC-CV_Quiosque 2'!$E6*$NB$36</f>
        <v>13615.038951071556</v>
      </c>
      <c r="MT36" s="306">
        <f>IF($ND$36&lt;=MT$2,1,0)*'PC-CV_Quiosque 2'!$E6*$NB$36</f>
        <v>13615.038951071556</v>
      </c>
      <c r="MU36" s="306">
        <f>IF($ND$36&lt;=MU$2,1,0)*'PC-CV_Quiosque 2'!$E6*$NB$36</f>
        <v>13615.038951071556</v>
      </c>
      <c r="MV36" s="306">
        <f>IF($ND$36&lt;=MV$2,1,0)*'PC-CV_Quiosque 2'!$E6*$NB$36</f>
        <v>13615.038951071556</v>
      </c>
      <c r="MW36" s="306">
        <f>IF($ND$36&lt;=MW$2,1,0)*'PC-CV_Quiosque 2'!$E6*$NB$36</f>
        <v>13615.038951071556</v>
      </c>
      <c r="MX36" s="306">
        <f>IF($ND$36&lt;=MX$2,1,0)*'PC-CV_Quiosque 2'!$E6*$NB$36</f>
        <v>13615.038951071556</v>
      </c>
      <c r="MY36" s="306">
        <f>IF($ND$36&lt;=MY$2,1,0)*'PC-CV_Quiosque 2'!$E6*$NB$36</f>
        <v>13615.038951071556</v>
      </c>
      <c r="MZ36" s="306">
        <f>IF($ND$36&lt;=MZ$2,1,0)*'PC-CV_Quiosque 2'!$E6*$NB$36</f>
        <v>13615.038951071556</v>
      </c>
      <c r="NA36" s="307">
        <f>IF($ND$36&lt;=NA$2,1,0)*'PC-CV_Quiosque 2'!$E6*$NB$36</f>
        <v>13615.038951071556</v>
      </c>
      <c r="NB36" s="656">
        <v>1</v>
      </c>
      <c r="NC36" s="671"/>
      <c r="ND36" s="656">
        <v>13</v>
      </c>
    </row>
    <row r="37" spans="1:368" x14ac:dyDescent="0.2">
      <c r="A37" s="2"/>
      <c r="B37" s="316"/>
      <c r="C37" s="305"/>
      <c r="D37" s="305"/>
      <c r="E37" s="1" t="s">
        <v>629</v>
      </c>
      <c r="F37" s="306">
        <f>IF($ND$36&lt;=F$2,1,0)*('PC-CV_Quiosque 2'!$C10+'PC-CV_Quiosque 2'!$C15)*$NB$36</f>
        <v>0</v>
      </c>
      <c r="G37" s="306">
        <f>IF($ND$36&lt;=G$2,1,0)*('PC-CV_Quiosque 2'!$C10+'PC-CV_Quiosque 2'!$C15)*$NB$36</f>
        <v>0</v>
      </c>
      <c r="H37" s="306">
        <f>IF($ND$36&lt;=H$2,1,0)*('PC-CV_Quiosque 2'!$C10+'PC-CV_Quiosque 2'!$C15)*$NB$36</f>
        <v>0</v>
      </c>
      <c r="I37" s="306">
        <f>IF($ND$36&lt;=I$2,1,0)*('PC-CV_Quiosque 2'!$C10+'PC-CV_Quiosque 2'!$C15)*$NB$36</f>
        <v>0</v>
      </c>
      <c r="J37" s="306">
        <f>IF($ND$36&lt;=J$2,1,0)*('PC-CV_Quiosque 2'!$C10+'PC-CV_Quiosque 2'!$C15)*$NB$36</f>
        <v>0</v>
      </c>
      <c r="K37" s="306">
        <f>IF($ND$36&lt;=K$2,1,0)*('PC-CV_Quiosque 2'!$C10+'PC-CV_Quiosque 2'!$C15)*$NB$36</f>
        <v>0</v>
      </c>
      <c r="L37" s="306">
        <f>IF($ND$36&lt;=L$2,1,0)*('PC-CV_Quiosque 2'!$C10+'PC-CV_Quiosque 2'!$C15)*$NB$36</f>
        <v>0</v>
      </c>
      <c r="M37" s="306">
        <f>IF($ND$36&lt;=M$2,1,0)*('PC-CV_Quiosque 2'!$C10+'PC-CV_Quiosque 2'!$C15)*$NB$36</f>
        <v>0</v>
      </c>
      <c r="N37" s="306">
        <f>IF($ND$36&lt;=N$2,1,0)*('PC-CV_Quiosque 2'!$C10+'PC-CV_Quiosque 2'!$C15)*$NB$36</f>
        <v>0</v>
      </c>
      <c r="O37" s="306">
        <f>IF($ND$36&lt;=O$2,1,0)*('PC-CV_Quiosque 2'!$C10+'PC-CV_Quiosque 2'!$C15)*$NB$36</f>
        <v>0</v>
      </c>
      <c r="P37" s="306">
        <f>IF($ND$36&lt;=P$2,1,0)*('PC-CV_Quiosque 2'!$C10+'PC-CV_Quiosque 2'!$C15)*$NB$36</f>
        <v>0</v>
      </c>
      <c r="Q37" s="306">
        <f>IF($ND$36&lt;=Q$2,1,0)*('PC-CV_Quiosque 2'!$C10+'PC-CV_Quiosque 2'!$C15)*$NB$36</f>
        <v>0</v>
      </c>
      <c r="R37" s="306">
        <f>IF($ND$36&lt;=R$2,1,0)*('PC-CV_Quiosque 2'!$C10+'PC-CV_Quiosque 2'!$C15)*$NB$36</f>
        <v>2400</v>
      </c>
      <c r="S37" s="306">
        <f>IF($ND$36&lt;=S$2,1,0)*('PC-CV_Quiosque 2'!$C10+'PC-CV_Quiosque 2'!$C15)*$NB$36</f>
        <v>2400</v>
      </c>
      <c r="T37" s="306">
        <f>IF($ND$36&lt;=T$2,1,0)*('PC-CV_Quiosque 2'!$C10+'PC-CV_Quiosque 2'!$C15)*$NB$36</f>
        <v>2400</v>
      </c>
      <c r="U37" s="306">
        <f>IF($ND$36&lt;=U$2,1,0)*('PC-CV_Quiosque 2'!$C10+'PC-CV_Quiosque 2'!$C15)*$NB$36</f>
        <v>2400</v>
      </c>
      <c r="V37" s="306">
        <f>IF($ND$36&lt;=V$2,1,0)*('PC-CV_Quiosque 2'!$C10+'PC-CV_Quiosque 2'!$C15)*$NB$36</f>
        <v>2400</v>
      </c>
      <c r="W37" s="306">
        <f>IF($ND$36&lt;=W$2,1,0)*('PC-CV_Quiosque 2'!$C10+'PC-CV_Quiosque 2'!$C15)*$NB$36</f>
        <v>2400</v>
      </c>
      <c r="X37" s="306">
        <f>IF($ND$36&lt;=X$2,1,0)*('PC-CV_Quiosque 2'!$C10+'PC-CV_Quiosque 2'!$C15)*$NB$36</f>
        <v>2400</v>
      </c>
      <c r="Y37" s="306">
        <f>IF($ND$36&lt;=Y$2,1,0)*('PC-CV_Quiosque 2'!$C10+'PC-CV_Quiosque 2'!$C15)*$NB$36</f>
        <v>2400</v>
      </c>
      <c r="Z37" s="306">
        <f>IF($ND$36&lt;=Z$2,1,0)*('PC-CV_Quiosque 2'!$C10+'PC-CV_Quiosque 2'!$C15)*$NB$36</f>
        <v>2400</v>
      </c>
      <c r="AA37" s="306">
        <f>IF($ND$36&lt;=AA$2,1,0)*('PC-CV_Quiosque 2'!$C10+'PC-CV_Quiosque 2'!$C15)*$NB$36</f>
        <v>2400</v>
      </c>
      <c r="AB37" s="306">
        <f>IF($ND$36&lt;=AB$2,1,0)*('PC-CV_Quiosque 2'!$C10+'PC-CV_Quiosque 2'!$C15)*$NB$36</f>
        <v>2400</v>
      </c>
      <c r="AC37" s="306">
        <f>IF($ND$36&lt;=AC$2,1,0)*('PC-CV_Quiosque 2'!$C10+'PC-CV_Quiosque 2'!$C15)*$NB$36</f>
        <v>2400</v>
      </c>
      <c r="AD37" s="306">
        <f>IF($ND$36&lt;=AD$2,1,0)*('PC-CV_Quiosque 2'!$C10+'PC-CV_Quiosque 2'!$C15)*$NB$36</f>
        <v>2400</v>
      </c>
      <c r="AE37" s="306">
        <f>IF($ND$36&lt;=AE$2,1,0)*('PC-CV_Quiosque 2'!$C10+'PC-CV_Quiosque 2'!$C15)*$NB$36</f>
        <v>2400</v>
      </c>
      <c r="AF37" s="306">
        <f>IF($ND$36&lt;=AF$2,1,0)*('PC-CV_Quiosque 2'!$C10+'PC-CV_Quiosque 2'!$C15)*$NB$36</f>
        <v>2400</v>
      </c>
      <c r="AG37" s="306">
        <f>IF($ND$36&lt;=AG$2,1,0)*('PC-CV_Quiosque 2'!$C10+'PC-CV_Quiosque 2'!$C15)*$NB$36</f>
        <v>2400</v>
      </c>
      <c r="AH37" s="306">
        <f>IF($ND$36&lt;=AH$2,1,0)*('PC-CV_Quiosque 2'!$C10+'PC-CV_Quiosque 2'!$C15)*$NB$36</f>
        <v>2400</v>
      </c>
      <c r="AI37" s="306">
        <f>IF($ND$36&lt;=AI$2,1,0)*('PC-CV_Quiosque 2'!$C10+'PC-CV_Quiosque 2'!$C15)*$NB$36</f>
        <v>2400</v>
      </c>
      <c r="AJ37" s="306">
        <f>IF($ND$36&lt;=AJ$2,1,0)*('PC-CV_Quiosque 2'!$C10+'PC-CV_Quiosque 2'!$C15)*$NB$36</f>
        <v>2400</v>
      </c>
      <c r="AK37" s="306">
        <f>IF($ND$36&lt;=AK$2,1,0)*('PC-CV_Quiosque 2'!$C10+'PC-CV_Quiosque 2'!$C15)*$NB$36</f>
        <v>2400</v>
      </c>
      <c r="AL37" s="306">
        <f>IF($ND$36&lt;=AL$2,1,0)*('PC-CV_Quiosque 2'!$C10+'PC-CV_Quiosque 2'!$C15)*$NB$36</f>
        <v>2400</v>
      </c>
      <c r="AM37" s="306">
        <f>IF($ND$36&lt;=AM$2,1,0)*('PC-CV_Quiosque 2'!$C10+'PC-CV_Quiosque 2'!$C15)*$NB$36</f>
        <v>2400</v>
      </c>
      <c r="AN37" s="306">
        <f>IF($ND$36&lt;=AN$2,1,0)*('PC-CV_Quiosque 2'!$C10+'PC-CV_Quiosque 2'!$C15)*$NB$36</f>
        <v>2400</v>
      </c>
      <c r="AO37" s="306">
        <f>IF($ND$36&lt;=AO$2,1,0)*('PC-CV_Quiosque 2'!$C10+'PC-CV_Quiosque 2'!$C15)*$NB$36</f>
        <v>2400</v>
      </c>
      <c r="AP37" s="306">
        <f>IF($ND$36&lt;=AP$2,1,0)*('PC-CV_Quiosque 2'!$C10+'PC-CV_Quiosque 2'!$C15)*$NB$36</f>
        <v>2400</v>
      </c>
      <c r="AQ37" s="306">
        <f>IF($ND$36&lt;=AQ$2,1,0)*('PC-CV_Quiosque 2'!$C10+'PC-CV_Quiosque 2'!$C15)*$NB$36</f>
        <v>2400</v>
      </c>
      <c r="AR37" s="306">
        <f>IF($ND$36&lt;=AR$2,1,0)*('PC-CV_Quiosque 2'!$C10+'PC-CV_Quiosque 2'!$C15)*$NB$36</f>
        <v>2400</v>
      </c>
      <c r="AS37" s="306">
        <f>IF($ND$36&lt;=AS$2,1,0)*('PC-CV_Quiosque 2'!$C10+'PC-CV_Quiosque 2'!$C15)*$NB$36</f>
        <v>2400</v>
      </c>
      <c r="AT37" s="306">
        <f>IF($ND$36&lt;=AT$2,1,0)*('PC-CV_Quiosque 2'!$C10+'PC-CV_Quiosque 2'!$C15)*$NB$36</f>
        <v>2400</v>
      </c>
      <c r="AU37" s="306">
        <f>IF($ND$36&lt;=AU$2,1,0)*('PC-CV_Quiosque 2'!$C10+'PC-CV_Quiosque 2'!$C15)*$NB$36</f>
        <v>2400</v>
      </c>
      <c r="AV37" s="306">
        <f>IF($ND$36&lt;=AV$2,1,0)*('PC-CV_Quiosque 2'!$C10+'PC-CV_Quiosque 2'!$C15)*$NB$36</f>
        <v>2400</v>
      </c>
      <c r="AW37" s="306">
        <f>IF($ND$36&lt;=AW$2,1,0)*('PC-CV_Quiosque 2'!$C10+'PC-CV_Quiosque 2'!$C15)*$NB$36</f>
        <v>2400</v>
      </c>
      <c r="AX37" s="306">
        <f>IF($ND$36&lt;=AX$2,1,0)*('PC-CV_Quiosque 2'!$C10+'PC-CV_Quiosque 2'!$C15)*$NB$36</f>
        <v>2400</v>
      </c>
      <c r="AY37" s="306">
        <f>IF($ND$36&lt;=AY$2,1,0)*('PC-CV_Quiosque 2'!$C10+'PC-CV_Quiosque 2'!$C15)*$NB$36</f>
        <v>2400</v>
      </c>
      <c r="AZ37" s="306">
        <f>IF($ND$36&lt;=AZ$2,1,0)*('PC-CV_Quiosque 2'!$C10+'PC-CV_Quiosque 2'!$C15)*$NB$36</f>
        <v>2400</v>
      </c>
      <c r="BA37" s="306">
        <f>IF($ND$36&lt;=BA$2,1,0)*('PC-CV_Quiosque 2'!$C10+'PC-CV_Quiosque 2'!$C15)*$NB$36</f>
        <v>2400</v>
      </c>
      <c r="BB37" s="306">
        <f>IF($ND$36&lt;=BB$2,1,0)*('PC-CV_Quiosque 2'!$C10+'PC-CV_Quiosque 2'!$C15)*$NB$36</f>
        <v>2400</v>
      </c>
      <c r="BC37" s="306">
        <f>IF($ND$36&lt;=BC$2,1,0)*('PC-CV_Quiosque 2'!$C10+'PC-CV_Quiosque 2'!$C15)*$NB$36</f>
        <v>2400</v>
      </c>
      <c r="BD37" s="306">
        <f>IF($ND$36&lt;=BD$2,1,0)*('PC-CV_Quiosque 2'!$C10+'PC-CV_Quiosque 2'!$C15)*$NB$36</f>
        <v>2400</v>
      </c>
      <c r="BE37" s="306">
        <f>IF($ND$36&lt;=BE$2,1,0)*('PC-CV_Quiosque 2'!$C10+'PC-CV_Quiosque 2'!$C15)*$NB$36</f>
        <v>2400</v>
      </c>
      <c r="BF37" s="306">
        <f>IF($ND$36&lt;=BF$2,1,0)*('PC-CV_Quiosque 2'!$C10+'PC-CV_Quiosque 2'!$C15)*$NB$36</f>
        <v>2400</v>
      </c>
      <c r="BG37" s="306">
        <f>IF($ND$36&lt;=BG$2,1,0)*('PC-CV_Quiosque 2'!$C10+'PC-CV_Quiosque 2'!$C15)*$NB$36</f>
        <v>2400</v>
      </c>
      <c r="BH37" s="306">
        <f>IF($ND$36&lt;=BH$2,1,0)*('PC-CV_Quiosque 2'!$C10+'PC-CV_Quiosque 2'!$C15)*$NB$36</f>
        <v>2400</v>
      </c>
      <c r="BI37" s="306">
        <f>IF($ND$36&lt;=BI$2,1,0)*('PC-CV_Quiosque 2'!$C10+'PC-CV_Quiosque 2'!$C15)*$NB$36</f>
        <v>2400</v>
      </c>
      <c r="BJ37" s="306">
        <f>IF($ND$36&lt;=BJ$2,1,0)*('PC-CV_Quiosque 2'!$C10+'PC-CV_Quiosque 2'!$C15)*$NB$36</f>
        <v>2400</v>
      </c>
      <c r="BK37" s="306">
        <f>IF($ND$36&lt;=BK$2,1,0)*('PC-CV_Quiosque 2'!$C10+'PC-CV_Quiosque 2'!$C15)*$NB$36</f>
        <v>2400</v>
      </c>
      <c r="BL37" s="306">
        <f>IF($ND$36&lt;=BL$2,1,0)*('PC-CV_Quiosque 2'!$C10+'PC-CV_Quiosque 2'!$C15)*$NB$36</f>
        <v>2400</v>
      </c>
      <c r="BM37" s="306">
        <f>IF($ND$36&lt;=BM$2,1,0)*('PC-CV_Quiosque 2'!$C10+'PC-CV_Quiosque 2'!$C15)*$NB$36</f>
        <v>2400</v>
      </c>
      <c r="BN37" s="306">
        <f>IF($ND$36&lt;=BN$2,1,0)*('PC-CV_Quiosque 2'!$C10+'PC-CV_Quiosque 2'!$C15)*$NB$36</f>
        <v>2400</v>
      </c>
      <c r="BO37" s="306">
        <f>IF($ND$36&lt;=BO$2,1,0)*('PC-CV_Quiosque 2'!$C10+'PC-CV_Quiosque 2'!$C15)*$NB$36</f>
        <v>2400</v>
      </c>
      <c r="BP37" s="306">
        <f>IF($ND$36&lt;=BP$2,1,0)*('PC-CV_Quiosque 2'!$C10+'PC-CV_Quiosque 2'!$C15)*$NB$36</f>
        <v>2400</v>
      </c>
      <c r="BQ37" s="306">
        <f>IF($ND$36&lt;=BQ$2,1,0)*('PC-CV_Quiosque 2'!$C10+'PC-CV_Quiosque 2'!$C15)*$NB$36</f>
        <v>2400</v>
      </c>
      <c r="BR37" s="306">
        <f>IF($ND$36&lt;=BR$2,1,0)*('PC-CV_Quiosque 2'!$C10+'PC-CV_Quiosque 2'!$C15)*$NB$36</f>
        <v>2400</v>
      </c>
      <c r="BS37" s="306">
        <f>IF($ND$36&lt;=BS$2,1,0)*('PC-CV_Quiosque 2'!$C10+'PC-CV_Quiosque 2'!$C15)*$NB$36</f>
        <v>2400</v>
      </c>
      <c r="BT37" s="306">
        <f>IF($ND$36&lt;=BT$2,1,0)*('PC-CV_Quiosque 2'!$C10+'PC-CV_Quiosque 2'!$C15)*$NB$36</f>
        <v>2400</v>
      </c>
      <c r="BU37" s="306">
        <f>IF($ND$36&lt;=BU$2,1,0)*('PC-CV_Quiosque 2'!$C10+'PC-CV_Quiosque 2'!$C15)*$NB$36</f>
        <v>2400</v>
      </c>
      <c r="BV37" s="306">
        <f>IF($ND$36&lt;=BV$2,1,0)*('PC-CV_Quiosque 2'!$C10+'PC-CV_Quiosque 2'!$C15)*$NB$36</f>
        <v>2400</v>
      </c>
      <c r="BW37" s="306">
        <f>IF($ND$36&lt;=BW$2,1,0)*('PC-CV_Quiosque 2'!$C10+'PC-CV_Quiosque 2'!$C15)*$NB$36</f>
        <v>2400</v>
      </c>
      <c r="BX37" s="306">
        <f>IF($ND$36&lt;=BX$2,1,0)*('PC-CV_Quiosque 2'!$C10+'PC-CV_Quiosque 2'!$C15)*$NB$36</f>
        <v>2400</v>
      </c>
      <c r="BY37" s="306">
        <f>IF($ND$36&lt;=BY$2,1,0)*('PC-CV_Quiosque 2'!$C10+'PC-CV_Quiosque 2'!$C15)*$NB$36</f>
        <v>2400</v>
      </c>
      <c r="BZ37" s="306">
        <f>IF($ND$36&lt;=BZ$2,1,0)*('PC-CV_Quiosque 2'!$C10+'PC-CV_Quiosque 2'!$C15)*$NB$36</f>
        <v>2400</v>
      </c>
      <c r="CA37" s="306">
        <f>IF($ND$36&lt;=CA$2,1,0)*('PC-CV_Quiosque 2'!$C10+'PC-CV_Quiosque 2'!$C15)*$NB$36</f>
        <v>2400</v>
      </c>
      <c r="CB37" s="306">
        <f>IF($ND$36&lt;=CB$2,1,0)*('PC-CV_Quiosque 2'!$C10+'PC-CV_Quiosque 2'!$C15)*$NB$36</f>
        <v>2400</v>
      </c>
      <c r="CC37" s="306">
        <f>IF($ND$36&lt;=CC$2,1,0)*('PC-CV_Quiosque 2'!$C10+'PC-CV_Quiosque 2'!$C15)*$NB$36</f>
        <v>2400</v>
      </c>
      <c r="CD37" s="306">
        <f>IF($ND$36&lt;=CD$2,1,0)*('PC-CV_Quiosque 2'!$C10+'PC-CV_Quiosque 2'!$C15)*$NB$36</f>
        <v>2400</v>
      </c>
      <c r="CE37" s="306">
        <f>IF($ND$36&lt;=CE$2,1,0)*('PC-CV_Quiosque 2'!$C10+'PC-CV_Quiosque 2'!$C15)*$NB$36</f>
        <v>2400</v>
      </c>
      <c r="CF37" s="306">
        <f>IF($ND$36&lt;=CF$2,1,0)*('PC-CV_Quiosque 2'!$C10+'PC-CV_Quiosque 2'!$C15)*$NB$36</f>
        <v>2400</v>
      </c>
      <c r="CG37" s="306">
        <f>IF($ND$36&lt;=CG$2,1,0)*('PC-CV_Quiosque 2'!$C10+'PC-CV_Quiosque 2'!$C15)*$NB$36</f>
        <v>2400</v>
      </c>
      <c r="CH37" s="306">
        <f>IF($ND$36&lt;=CH$2,1,0)*('PC-CV_Quiosque 2'!$C10+'PC-CV_Quiosque 2'!$C15)*$NB$36</f>
        <v>2400</v>
      </c>
      <c r="CI37" s="306">
        <f>IF($ND$36&lt;=CI$2,1,0)*('PC-CV_Quiosque 2'!$C10+'PC-CV_Quiosque 2'!$C15)*$NB$36</f>
        <v>2400</v>
      </c>
      <c r="CJ37" s="306">
        <f>IF($ND$36&lt;=CJ$2,1,0)*('PC-CV_Quiosque 2'!$C10+'PC-CV_Quiosque 2'!$C15)*$NB$36</f>
        <v>2400</v>
      </c>
      <c r="CK37" s="306">
        <f>IF($ND$36&lt;=CK$2,1,0)*('PC-CV_Quiosque 2'!$C10+'PC-CV_Quiosque 2'!$C15)*$NB$36</f>
        <v>2400</v>
      </c>
      <c r="CL37" s="306">
        <f>IF($ND$36&lt;=CL$2,1,0)*('PC-CV_Quiosque 2'!$C10+'PC-CV_Quiosque 2'!$C15)*$NB$36</f>
        <v>2400</v>
      </c>
      <c r="CM37" s="306">
        <f>IF($ND$36&lt;=CM$2,1,0)*('PC-CV_Quiosque 2'!$C10+'PC-CV_Quiosque 2'!$C15)*$NB$36</f>
        <v>2400</v>
      </c>
      <c r="CN37" s="306">
        <f>IF($ND$36&lt;=CN$2,1,0)*('PC-CV_Quiosque 2'!$C10+'PC-CV_Quiosque 2'!$C15)*$NB$36</f>
        <v>2400</v>
      </c>
      <c r="CO37" s="306">
        <f>IF($ND$36&lt;=CO$2,1,0)*('PC-CV_Quiosque 2'!$C10+'PC-CV_Quiosque 2'!$C15)*$NB$36</f>
        <v>2400</v>
      </c>
      <c r="CP37" s="306">
        <f>IF($ND$36&lt;=CP$2,1,0)*('PC-CV_Quiosque 2'!$C10+'PC-CV_Quiosque 2'!$C15)*$NB$36</f>
        <v>2400</v>
      </c>
      <c r="CQ37" s="306">
        <f>IF($ND$36&lt;=CQ$2,1,0)*('PC-CV_Quiosque 2'!$C10+'PC-CV_Quiosque 2'!$C15)*$NB$36</f>
        <v>2400</v>
      </c>
      <c r="CR37" s="306">
        <f>IF($ND$36&lt;=CR$2,1,0)*('PC-CV_Quiosque 2'!$C10+'PC-CV_Quiosque 2'!$C15)*$NB$36</f>
        <v>2400</v>
      </c>
      <c r="CS37" s="306">
        <f>IF($ND$36&lt;=CS$2,1,0)*('PC-CV_Quiosque 2'!$C10+'PC-CV_Quiosque 2'!$C15)*$NB$36</f>
        <v>2400</v>
      </c>
      <c r="CT37" s="306">
        <f>IF($ND$36&lt;=CT$2,1,0)*('PC-CV_Quiosque 2'!$C10+'PC-CV_Quiosque 2'!$C15)*$NB$36</f>
        <v>2400</v>
      </c>
      <c r="CU37" s="306">
        <f>IF($ND$36&lt;=CU$2,1,0)*('PC-CV_Quiosque 2'!$C10+'PC-CV_Quiosque 2'!$C15)*$NB$36</f>
        <v>2400</v>
      </c>
      <c r="CV37" s="306">
        <f>IF($ND$36&lt;=CV$2,1,0)*('PC-CV_Quiosque 2'!$C10+'PC-CV_Quiosque 2'!$C15)*$NB$36</f>
        <v>2400</v>
      </c>
      <c r="CW37" s="306">
        <f>IF($ND$36&lt;=CW$2,1,0)*('PC-CV_Quiosque 2'!$C10+'PC-CV_Quiosque 2'!$C15)*$NB$36</f>
        <v>2400</v>
      </c>
      <c r="CX37" s="306">
        <f>IF($ND$36&lt;=CX$2,1,0)*('PC-CV_Quiosque 2'!$C10+'PC-CV_Quiosque 2'!$C15)*$NB$36</f>
        <v>2400</v>
      </c>
      <c r="CY37" s="306">
        <f>IF($ND$36&lt;=CY$2,1,0)*('PC-CV_Quiosque 2'!$C10+'PC-CV_Quiosque 2'!$C15)*$NB$36</f>
        <v>2400</v>
      </c>
      <c r="CZ37" s="306">
        <f>IF($ND$36&lt;=CZ$2,1,0)*('PC-CV_Quiosque 2'!$C10+'PC-CV_Quiosque 2'!$C15)*$NB$36</f>
        <v>2400</v>
      </c>
      <c r="DA37" s="306">
        <f>IF($ND$36&lt;=DA$2,1,0)*('PC-CV_Quiosque 2'!$C10+'PC-CV_Quiosque 2'!$C15)*$NB$36</f>
        <v>2400</v>
      </c>
      <c r="DB37" s="306">
        <f>IF($ND$36&lt;=DB$2,1,0)*('PC-CV_Quiosque 2'!$C10+'PC-CV_Quiosque 2'!$C15)*$NB$36</f>
        <v>2400</v>
      </c>
      <c r="DC37" s="306">
        <f>IF($ND$36&lt;=DC$2,1,0)*('PC-CV_Quiosque 2'!$C10+'PC-CV_Quiosque 2'!$C15)*$NB$36</f>
        <v>2400</v>
      </c>
      <c r="DD37" s="306">
        <f>IF($ND$36&lt;=DD$2,1,0)*('PC-CV_Quiosque 2'!$C10+'PC-CV_Quiosque 2'!$C15)*$NB$36</f>
        <v>2400</v>
      </c>
      <c r="DE37" s="306">
        <f>IF($ND$36&lt;=DE$2,1,0)*('PC-CV_Quiosque 2'!$C10+'PC-CV_Quiosque 2'!$C15)*$NB$36</f>
        <v>2400</v>
      </c>
      <c r="DF37" s="306">
        <f>IF($ND$36&lt;=DF$2,1,0)*('PC-CV_Quiosque 2'!$C10+'PC-CV_Quiosque 2'!$C15)*$NB$36</f>
        <v>2400</v>
      </c>
      <c r="DG37" s="306">
        <f>IF($ND$36&lt;=DG$2,1,0)*('PC-CV_Quiosque 2'!$C10+'PC-CV_Quiosque 2'!$C15)*$NB$36</f>
        <v>2400</v>
      </c>
      <c r="DH37" s="306">
        <f>IF($ND$36&lt;=DH$2,1,0)*('PC-CV_Quiosque 2'!$C10+'PC-CV_Quiosque 2'!$C15)*$NB$36</f>
        <v>2400</v>
      </c>
      <c r="DI37" s="306">
        <f>IF($ND$36&lt;=DI$2,1,0)*('PC-CV_Quiosque 2'!$C10+'PC-CV_Quiosque 2'!$C15)*$NB$36</f>
        <v>2400</v>
      </c>
      <c r="DJ37" s="306">
        <f>IF($ND$36&lt;=DJ$2,1,0)*('PC-CV_Quiosque 2'!$C10+'PC-CV_Quiosque 2'!$C15)*$NB$36</f>
        <v>2400</v>
      </c>
      <c r="DK37" s="306">
        <f>IF($ND$36&lt;=DK$2,1,0)*('PC-CV_Quiosque 2'!$C10+'PC-CV_Quiosque 2'!$C15)*$NB$36</f>
        <v>2400</v>
      </c>
      <c r="DL37" s="306">
        <f>IF($ND$36&lt;=DL$2,1,0)*('PC-CV_Quiosque 2'!$C10+'PC-CV_Quiosque 2'!$C15)*$NB$36</f>
        <v>2400</v>
      </c>
      <c r="DM37" s="306">
        <f>IF($ND$36&lt;=DM$2,1,0)*('PC-CV_Quiosque 2'!$C10+'PC-CV_Quiosque 2'!$C15)*$NB$36</f>
        <v>2400</v>
      </c>
      <c r="DN37" s="306">
        <f>IF($ND$36&lt;=DN$2,1,0)*('PC-CV_Quiosque 2'!$C10+'PC-CV_Quiosque 2'!$C15)*$NB$36</f>
        <v>2400</v>
      </c>
      <c r="DO37" s="306">
        <f>IF($ND$36&lt;=DO$2,1,0)*('PC-CV_Quiosque 2'!$C10+'PC-CV_Quiosque 2'!$C15)*$NB$36</f>
        <v>2400</v>
      </c>
      <c r="DP37" s="306">
        <f>IF($ND$36&lt;=DP$2,1,0)*('PC-CV_Quiosque 2'!$C10+'PC-CV_Quiosque 2'!$C15)*$NB$36</f>
        <v>2400</v>
      </c>
      <c r="DQ37" s="306">
        <f>IF($ND$36&lt;=DQ$2,1,0)*('PC-CV_Quiosque 2'!$C10+'PC-CV_Quiosque 2'!$C15)*$NB$36</f>
        <v>2400</v>
      </c>
      <c r="DR37" s="306">
        <f>IF($ND$36&lt;=DR$2,1,0)*('PC-CV_Quiosque 2'!$C10+'PC-CV_Quiosque 2'!$C15)*$NB$36</f>
        <v>2400</v>
      </c>
      <c r="DS37" s="306">
        <f>IF($ND$36&lt;=DS$2,1,0)*('PC-CV_Quiosque 2'!$C10+'PC-CV_Quiosque 2'!$C15)*$NB$36</f>
        <v>2400</v>
      </c>
      <c r="DT37" s="306">
        <f>IF($ND$36&lt;=DT$2,1,0)*('PC-CV_Quiosque 2'!$C10+'PC-CV_Quiosque 2'!$C15)*$NB$36</f>
        <v>2400</v>
      </c>
      <c r="DU37" s="306">
        <f>IF($ND$36&lt;=DU$2,1,0)*('PC-CV_Quiosque 2'!$C10+'PC-CV_Quiosque 2'!$C15)*$NB$36</f>
        <v>2400</v>
      </c>
      <c r="DV37" s="306">
        <f>IF($ND$36&lt;=DV$2,1,0)*('PC-CV_Quiosque 2'!$C10+'PC-CV_Quiosque 2'!$C15)*$NB$36</f>
        <v>2400</v>
      </c>
      <c r="DW37" s="306">
        <f>IF($ND$36&lt;=DW$2,1,0)*('PC-CV_Quiosque 2'!$C10+'PC-CV_Quiosque 2'!$C15)*$NB$36</f>
        <v>2400</v>
      </c>
      <c r="DX37" s="306">
        <f>IF($ND$36&lt;=DX$2,1,0)*('PC-CV_Quiosque 2'!$C10+'PC-CV_Quiosque 2'!$C15)*$NB$36</f>
        <v>2400</v>
      </c>
      <c r="DY37" s="306">
        <f>IF($ND$36&lt;=DY$2,1,0)*('PC-CV_Quiosque 2'!$C10+'PC-CV_Quiosque 2'!$C15)*$NB$36</f>
        <v>2400</v>
      </c>
      <c r="DZ37" s="306">
        <f>IF($ND$36&lt;=DZ$2,1,0)*('PC-CV_Quiosque 2'!$C10+'PC-CV_Quiosque 2'!$C15)*$NB$36</f>
        <v>2400</v>
      </c>
      <c r="EA37" s="306">
        <f>IF($ND$36&lt;=EA$2,1,0)*('PC-CV_Quiosque 2'!$C10+'PC-CV_Quiosque 2'!$C15)*$NB$36</f>
        <v>2400</v>
      </c>
      <c r="EB37" s="306">
        <f>IF($ND$36&lt;=EB$2,1,0)*('PC-CV_Quiosque 2'!$C10+'PC-CV_Quiosque 2'!$C15)*$NB$36</f>
        <v>2400</v>
      </c>
      <c r="EC37" s="306">
        <f>IF($ND$36&lt;=EC$2,1,0)*('PC-CV_Quiosque 2'!$C10+'PC-CV_Quiosque 2'!$C15)*$NB$36</f>
        <v>2400</v>
      </c>
      <c r="ED37" s="306">
        <f>IF($ND$36&lt;=ED$2,1,0)*('PC-CV_Quiosque 2'!$C10+'PC-CV_Quiosque 2'!$C15)*$NB$36</f>
        <v>2400</v>
      </c>
      <c r="EE37" s="306">
        <f>IF($ND$36&lt;=EE$2,1,0)*('PC-CV_Quiosque 2'!$C10+'PC-CV_Quiosque 2'!$C15)*$NB$36</f>
        <v>2400</v>
      </c>
      <c r="EF37" s="306">
        <f>IF($ND$36&lt;=EF$2,1,0)*('PC-CV_Quiosque 2'!$C10+'PC-CV_Quiosque 2'!$C15)*$NB$36</f>
        <v>2400</v>
      </c>
      <c r="EG37" s="306">
        <f>IF($ND$36&lt;=EG$2,1,0)*('PC-CV_Quiosque 2'!$C10+'PC-CV_Quiosque 2'!$C15)*$NB$36</f>
        <v>2400</v>
      </c>
      <c r="EH37" s="306">
        <f>IF($ND$36&lt;=EH$2,1,0)*('PC-CV_Quiosque 2'!$C10+'PC-CV_Quiosque 2'!$C15)*$NB$36</f>
        <v>2400</v>
      </c>
      <c r="EI37" s="306">
        <f>IF($ND$36&lt;=EI$2,1,0)*('PC-CV_Quiosque 2'!$C10+'PC-CV_Quiosque 2'!$C15)*$NB$36</f>
        <v>2400</v>
      </c>
      <c r="EJ37" s="306">
        <f>IF($ND$36&lt;=EJ$2,1,0)*('PC-CV_Quiosque 2'!$C10+'PC-CV_Quiosque 2'!$C15)*$NB$36</f>
        <v>2400</v>
      </c>
      <c r="EK37" s="306">
        <f>IF($ND$36&lt;=EK$2,1,0)*('PC-CV_Quiosque 2'!$C10+'PC-CV_Quiosque 2'!$C15)*$NB$36</f>
        <v>2400</v>
      </c>
      <c r="EL37" s="306">
        <f>IF($ND$36&lt;=EL$2,1,0)*('PC-CV_Quiosque 2'!$C10+'PC-CV_Quiosque 2'!$C15)*$NB$36</f>
        <v>2400</v>
      </c>
      <c r="EM37" s="306">
        <f>IF($ND$36&lt;=EM$2,1,0)*('PC-CV_Quiosque 2'!$C10+'PC-CV_Quiosque 2'!$C15)*$NB$36</f>
        <v>2400</v>
      </c>
      <c r="EN37" s="306">
        <f>IF($ND$36&lt;=EN$2,1,0)*('PC-CV_Quiosque 2'!$C10+'PC-CV_Quiosque 2'!$C15)*$NB$36</f>
        <v>2400</v>
      </c>
      <c r="EO37" s="306">
        <f>IF($ND$36&lt;=EO$2,1,0)*('PC-CV_Quiosque 2'!$C10+'PC-CV_Quiosque 2'!$C15)*$NB$36</f>
        <v>2400</v>
      </c>
      <c r="EP37" s="306">
        <f>IF($ND$36&lt;=EP$2,1,0)*('PC-CV_Quiosque 2'!$C10+'PC-CV_Quiosque 2'!$C15)*$NB$36</f>
        <v>2400</v>
      </c>
      <c r="EQ37" s="306">
        <f>IF($ND$36&lt;=EQ$2,1,0)*('PC-CV_Quiosque 2'!$C10+'PC-CV_Quiosque 2'!$C15)*$NB$36</f>
        <v>2400</v>
      </c>
      <c r="ER37" s="306">
        <f>IF($ND$36&lt;=ER$2,1,0)*('PC-CV_Quiosque 2'!$C10+'PC-CV_Quiosque 2'!$C15)*$NB$36</f>
        <v>2400</v>
      </c>
      <c r="ES37" s="306">
        <f>IF($ND$36&lt;=ES$2,1,0)*('PC-CV_Quiosque 2'!$C10+'PC-CV_Quiosque 2'!$C15)*$NB$36</f>
        <v>2400</v>
      </c>
      <c r="ET37" s="306">
        <f>IF($ND$36&lt;=ET$2,1,0)*('PC-CV_Quiosque 2'!$C10+'PC-CV_Quiosque 2'!$C15)*$NB$36</f>
        <v>2400</v>
      </c>
      <c r="EU37" s="306">
        <f>IF($ND$36&lt;=EU$2,1,0)*('PC-CV_Quiosque 2'!$C10+'PC-CV_Quiosque 2'!$C15)*$NB$36</f>
        <v>2400</v>
      </c>
      <c r="EV37" s="306">
        <f>IF($ND$36&lt;=EV$2,1,0)*('PC-CV_Quiosque 2'!$C10+'PC-CV_Quiosque 2'!$C15)*$NB$36</f>
        <v>2400</v>
      </c>
      <c r="EW37" s="306">
        <f>IF($ND$36&lt;=EW$2,1,0)*('PC-CV_Quiosque 2'!$C10+'PC-CV_Quiosque 2'!$C15)*$NB$36</f>
        <v>2400</v>
      </c>
      <c r="EX37" s="306">
        <f>IF($ND$36&lt;=EX$2,1,0)*('PC-CV_Quiosque 2'!$C10+'PC-CV_Quiosque 2'!$C15)*$NB$36</f>
        <v>2400</v>
      </c>
      <c r="EY37" s="306">
        <f>IF($ND$36&lt;=EY$2,1,0)*('PC-CV_Quiosque 2'!$C10+'PC-CV_Quiosque 2'!$C15)*$NB$36</f>
        <v>2400</v>
      </c>
      <c r="EZ37" s="306">
        <f>IF($ND$36&lt;=EZ$2,1,0)*('PC-CV_Quiosque 2'!$C10+'PC-CV_Quiosque 2'!$C15)*$NB$36</f>
        <v>2400</v>
      </c>
      <c r="FA37" s="306">
        <f>IF($ND$36&lt;=FA$2,1,0)*('PC-CV_Quiosque 2'!$C10+'PC-CV_Quiosque 2'!$C15)*$NB$36</f>
        <v>2400</v>
      </c>
      <c r="FB37" s="306">
        <f>IF($ND$36&lt;=FB$2,1,0)*('PC-CV_Quiosque 2'!$C10+'PC-CV_Quiosque 2'!$C15)*$NB$36</f>
        <v>2400</v>
      </c>
      <c r="FC37" s="306">
        <f>IF($ND$36&lt;=FC$2,1,0)*('PC-CV_Quiosque 2'!$C10+'PC-CV_Quiosque 2'!$C15)*$NB$36</f>
        <v>2400</v>
      </c>
      <c r="FD37" s="306">
        <f>IF($ND$36&lt;=FD$2,1,0)*('PC-CV_Quiosque 2'!$C10+'PC-CV_Quiosque 2'!$C15)*$NB$36</f>
        <v>2400</v>
      </c>
      <c r="FE37" s="306">
        <f>IF($ND$36&lt;=FE$2,1,0)*('PC-CV_Quiosque 2'!$C10+'PC-CV_Quiosque 2'!$C15)*$NB$36</f>
        <v>2400</v>
      </c>
      <c r="FF37" s="306">
        <f>IF($ND$36&lt;=FF$2,1,0)*('PC-CV_Quiosque 2'!$C10+'PC-CV_Quiosque 2'!$C15)*$NB$36</f>
        <v>2400</v>
      </c>
      <c r="FG37" s="306">
        <f>IF($ND$36&lt;=FG$2,1,0)*('PC-CV_Quiosque 2'!$C10+'PC-CV_Quiosque 2'!$C15)*$NB$36</f>
        <v>2400</v>
      </c>
      <c r="FH37" s="306">
        <f>IF($ND$36&lt;=FH$2,1,0)*('PC-CV_Quiosque 2'!$C10+'PC-CV_Quiosque 2'!$C15)*$NB$36</f>
        <v>2400</v>
      </c>
      <c r="FI37" s="306">
        <f>IF($ND$36&lt;=FI$2,1,0)*('PC-CV_Quiosque 2'!$C10+'PC-CV_Quiosque 2'!$C15)*$NB$36</f>
        <v>2400</v>
      </c>
      <c r="FJ37" s="306">
        <f>IF($ND$36&lt;=FJ$2,1,0)*('PC-CV_Quiosque 2'!$C10+'PC-CV_Quiosque 2'!$C15)*$NB$36</f>
        <v>2400</v>
      </c>
      <c r="FK37" s="306">
        <f>IF($ND$36&lt;=FK$2,1,0)*('PC-CV_Quiosque 2'!$C10+'PC-CV_Quiosque 2'!$C15)*$NB$36</f>
        <v>2400</v>
      </c>
      <c r="FL37" s="306">
        <f>IF($ND$36&lt;=FL$2,1,0)*('PC-CV_Quiosque 2'!$C10+'PC-CV_Quiosque 2'!$C15)*$NB$36</f>
        <v>2400</v>
      </c>
      <c r="FM37" s="306">
        <f>IF($ND$36&lt;=FM$2,1,0)*('PC-CV_Quiosque 2'!$C10+'PC-CV_Quiosque 2'!$C15)*$NB$36</f>
        <v>2400</v>
      </c>
      <c r="FN37" s="306">
        <f>IF($ND$36&lt;=FN$2,1,0)*('PC-CV_Quiosque 2'!$C10+'PC-CV_Quiosque 2'!$C15)*$NB$36</f>
        <v>2400</v>
      </c>
      <c r="FO37" s="306">
        <f>IF($ND$36&lt;=FO$2,1,0)*('PC-CV_Quiosque 2'!$C10+'PC-CV_Quiosque 2'!$C15)*$NB$36</f>
        <v>2400</v>
      </c>
      <c r="FP37" s="306">
        <f>IF($ND$36&lt;=FP$2,1,0)*('PC-CV_Quiosque 2'!$C10+'PC-CV_Quiosque 2'!$C15)*$NB$36</f>
        <v>2400</v>
      </c>
      <c r="FQ37" s="306">
        <f>IF($ND$36&lt;=FQ$2,1,0)*('PC-CV_Quiosque 2'!$C10+'PC-CV_Quiosque 2'!$C15)*$NB$36</f>
        <v>2400</v>
      </c>
      <c r="FR37" s="306">
        <f>IF($ND$36&lt;=FR$2,1,0)*('PC-CV_Quiosque 2'!$C10+'PC-CV_Quiosque 2'!$C15)*$NB$36</f>
        <v>2400</v>
      </c>
      <c r="FS37" s="306">
        <f>IF($ND$36&lt;=FS$2,1,0)*('PC-CV_Quiosque 2'!$C10+'PC-CV_Quiosque 2'!$C15)*$NB$36</f>
        <v>2400</v>
      </c>
      <c r="FT37" s="306">
        <f>IF($ND$36&lt;=FT$2,1,0)*('PC-CV_Quiosque 2'!$C10+'PC-CV_Quiosque 2'!$C15)*$NB$36</f>
        <v>2400</v>
      </c>
      <c r="FU37" s="306">
        <f>IF($ND$36&lt;=FU$2,1,0)*('PC-CV_Quiosque 2'!$C10+'PC-CV_Quiosque 2'!$C15)*$NB$36</f>
        <v>2400</v>
      </c>
      <c r="FV37" s="306">
        <f>IF($ND$36&lt;=FV$2,1,0)*('PC-CV_Quiosque 2'!$C10+'PC-CV_Quiosque 2'!$C15)*$NB$36</f>
        <v>2400</v>
      </c>
      <c r="FW37" s="306">
        <f>IF($ND$36&lt;=FW$2,1,0)*('PC-CV_Quiosque 2'!$C10+'PC-CV_Quiosque 2'!$C15)*$NB$36</f>
        <v>2400</v>
      </c>
      <c r="FX37" s="306">
        <f>IF($ND$36&lt;=FX$2,1,0)*('PC-CV_Quiosque 2'!$C10+'PC-CV_Quiosque 2'!$C15)*$NB$36</f>
        <v>2400</v>
      </c>
      <c r="FY37" s="306">
        <f>IF($ND$36&lt;=FY$2,1,0)*('PC-CV_Quiosque 2'!$C10+'PC-CV_Quiosque 2'!$C15)*$NB$36</f>
        <v>2400</v>
      </c>
      <c r="FZ37" s="306">
        <f>IF($ND$36&lt;=FZ$2,1,0)*('PC-CV_Quiosque 2'!$C10+'PC-CV_Quiosque 2'!$C15)*$NB$36</f>
        <v>2400</v>
      </c>
      <c r="GA37" s="306">
        <f>IF($ND$36&lt;=GA$2,1,0)*('PC-CV_Quiosque 2'!$C10+'PC-CV_Quiosque 2'!$C15)*$NB$36</f>
        <v>2400</v>
      </c>
      <c r="GB37" s="306">
        <f>IF($ND$36&lt;=GB$2,1,0)*('PC-CV_Quiosque 2'!$C10+'PC-CV_Quiosque 2'!$C15)*$NB$36</f>
        <v>2400</v>
      </c>
      <c r="GC37" s="306">
        <f>IF($ND$36&lt;=GC$2,1,0)*('PC-CV_Quiosque 2'!$C10+'PC-CV_Quiosque 2'!$C15)*$NB$36</f>
        <v>2400</v>
      </c>
      <c r="GD37" s="306">
        <f>IF($ND$36&lt;=GD$2,1,0)*('PC-CV_Quiosque 2'!$C10+'PC-CV_Quiosque 2'!$C15)*$NB$36</f>
        <v>2400</v>
      </c>
      <c r="GE37" s="306">
        <f>IF($ND$36&lt;=GE$2,1,0)*('PC-CV_Quiosque 2'!$C10+'PC-CV_Quiosque 2'!$C15)*$NB$36</f>
        <v>2400</v>
      </c>
      <c r="GF37" s="306">
        <f>IF($ND$36&lt;=GF$2,1,0)*('PC-CV_Quiosque 2'!$C10+'PC-CV_Quiosque 2'!$C15)*$NB$36</f>
        <v>2400</v>
      </c>
      <c r="GG37" s="306">
        <f>IF($ND$36&lt;=GG$2,1,0)*('PC-CV_Quiosque 2'!$C10+'PC-CV_Quiosque 2'!$C15)*$NB$36</f>
        <v>2400</v>
      </c>
      <c r="GH37" s="306">
        <f>IF($ND$36&lt;=GH$2,1,0)*('PC-CV_Quiosque 2'!$C10+'PC-CV_Quiosque 2'!$C15)*$NB$36</f>
        <v>2400</v>
      </c>
      <c r="GI37" s="306">
        <f>IF($ND$36&lt;=GI$2,1,0)*('PC-CV_Quiosque 2'!$C10+'PC-CV_Quiosque 2'!$C15)*$NB$36</f>
        <v>2400</v>
      </c>
      <c r="GJ37" s="306">
        <f>IF($ND$36&lt;=GJ$2,1,0)*('PC-CV_Quiosque 2'!$C10+'PC-CV_Quiosque 2'!$C15)*$NB$36</f>
        <v>2400</v>
      </c>
      <c r="GK37" s="306">
        <f>IF($ND$36&lt;=GK$2,1,0)*('PC-CV_Quiosque 2'!$C10+'PC-CV_Quiosque 2'!$C15)*$NB$36</f>
        <v>2400</v>
      </c>
      <c r="GL37" s="306">
        <f>IF($ND$36&lt;=GL$2,1,0)*('PC-CV_Quiosque 2'!$C10+'PC-CV_Quiosque 2'!$C15)*$NB$36</f>
        <v>2400</v>
      </c>
      <c r="GM37" s="306">
        <f>IF($ND$36&lt;=GM$2,1,0)*('PC-CV_Quiosque 2'!$C10+'PC-CV_Quiosque 2'!$C15)*$NB$36</f>
        <v>2400</v>
      </c>
      <c r="GN37" s="306">
        <f>IF($ND$36&lt;=GN$2,1,0)*('PC-CV_Quiosque 2'!$C10+'PC-CV_Quiosque 2'!$C15)*$NB$36</f>
        <v>2400</v>
      </c>
      <c r="GO37" s="306">
        <f>IF($ND$36&lt;=GO$2,1,0)*('PC-CV_Quiosque 2'!$C10+'PC-CV_Quiosque 2'!$C15)*$NB$36</f>
        <v>2400</v>
      </c>
      <c r="GP37" s="306">
        <f>IF($ND$36&lt;=GP$2,1,0)*('PC-CV_Quiosque 2'!$C10+'PC-CV_Quiosque 2'!$C15)*$NB$36</f>
        <v>2400</v>
      </c>
      <c r="GQ37" s="306">
        <f>IF($ND$36&lt;=GQ$2,1,0)*('PC-CV_Quiosque 2'!$C10+'PC-CV_Quiosque 2'!$C15)*$NB$36</f>
        <v>2400</v>
      </c>
      <c r="GR37" s="306">
        <f>IF($ND$36&lt;=GR$2,1,0)*('PC-CV_Quiosque 2'!$C10+'PC-CV_Quiosque 2'!$C15)*$NB$36</f>
        <v>2400</v>
      </c>
      <c r="GS37" s="306">
        <f>IF($ND$36&lt;=GS$2,1,0)*('PC-CV_Quiosque 2'!$C10+'PC-CV_Quiosque 2'!$C15)*$NB$36</f>
        <v>2400</v>
      </c>
      <c r="GT37" s="306">
        <f>IF($ND$36&lt;=GT$2,1,0)*('PC-CV_Quiosque 2'!$C10+'PC-CV_Quiosque 2'!$C15)*$NB$36</f>
        <v>2400</v>
      </c>
      <c r="GU37" s="306">
        <f>IF($ND$36&lt;=GU$2,1,0)*('PC-CV_Quiosque 2'!$C10+'PC-CV_Quiosque 2'!$C15)*$NB$36</f>
        <v>2400</v>
      </c>
      <c r="GV37" s="306">
        <f>IF($ND$36&lt;=GV$2,1,0)*('PC-CV_Quiosque 2'!$C10+'PC-CV_Quiosque 2'!$C15)*$NB$36</f>
        <v>2400</v>
      </c>
      <c r="GW37" s="306">
        <f>IF($ND$36&lt;=GW$2,1,0)*('PC-CV_Quiosque 2'!$C10+'PC-CV_Quiosque 2'!$C15)*$NB$36</f>
        <v>2400</v>
      </c>
      <c r="GX37" s="306">
        <f>IF($ND$36&lt;=GX$2,1,0)*('PC-CV_Quiosque 2'!$C10+'PC-CV_Quiosque 2'!$C15)*$NB$36</f>
        <v>2400</v>
      </c>
      <c r="GY37" s="306">
        <f>IF($ND$36&lt;=GY$2,1,0)*('PC-CV_Quiosque 2'!$C10+'PC-CV_Quiosque 2'!$C15)*$NB$36</f>
        <v>2400</v>
      </c>
      <c r="GZ37" s="306">
        <f>IF($ND$36&lt;=GZ$2,1,0)*('PC-CV_Quiosque 2'!$C10+'PC-CV_Quiosque 2'!$C15)*$NB$36</f>
        <v>2400</v>
      </c>
      <c r="HA37" s="306">
        <f>IF($ND$36&lt;=HA$2,1,0)*('PC-CV_Quiosque 2'!$C10+'PC-CV_Quiosque 2'!$C15)*$NB$36</f>
        <v>2400</v>
      </c>
      <c r="HB37" s="306">
        <f>IF($ND$36&lt;=HB$2,1,0)*('PC-CV_Quiosque 2'!$C10+'PC-CV_Quiosque 2'!$C15)*$NB$36</f>
        <v>2400</v>
      </c>
      <c r="HC37" s="306">
        <f>IF($ND$36&lt;=HC$2,1,0)*('PC-CV_Quiosque 2'!$C10+'PC-CV_Quiosque 2'!$C15)*$NB$36</f>
        <v>2400</v>
      </c>
      <c r="HD37" s="306">
        <f>IF($ND$36&lt;=HD$2,1,0)*('PC-CV_Quiosque 2'!$C10+'PC-CV_Quiosque 2'!$C15)*$NB$36</f>
        <v>2400</v>
      </c>
      <c r="HE37" s="306">
        <f>IF($ND$36&lt;=HE$2,1,0)*('PC-CV_Quiosque 2'!$C10+'PC-CV_Quiosque 2'!$C15)*$NB$36</f>
        <v>2400</v>
      </c>
      <c r="HF37" s="306">
        <f>IF($ND$36&lt;=HF$2,1,0)*('PC-CV_Quiosque 2'!$C10+'PC-CV_Quiosque 2'!$C15)*$NB$36</f>
        <v>2400</v>
      </c>
      <c r="HG37" s="306">
        <f>IF($ND$36&lt;=HG$2,1,0)*('PC-CV_Quiosque 2'!$C10+'PC-CV_Quiosque 2'!$C15)*$NB$36</f>
        <v>2400</v>
      </c>
      <c r="HH37" s="306">
        <f>IF($ND$36&lt;=HH$2,1,0)*('PC-CV_Quiosque 2'!$C10+'PC-CV_Quiosque 2'!$C15)*$NB$36</f>
        <v>2400</v>
      </c>
      <c r="HI37" s="306">
        <f>IF($ND$36&lt;=HI$2,1,0)*('PC-CV_Quiosque 2'!$C10+'PC-CV_Quiosque 2'!$C15)*$NB$36</f>
        <v>2400</v>
      </c>
      <c r="HJ37" s="306">
        <f>IF($ND$36&lt;=HJ$2,1,0)*('PC-CV_Quiosque 2'!$C10+'PC-CV_Quiosque 2'!$C15)*$NB$36</f>
        <v>2400</v>
      </c>
      <c r="HK37" s="306">
        <f>IF($ND$36&lt;=HK$2,1,0)*('PC-CV_Quiosque 2'!$C10+'PC-CV_Quiosque 2'!$C15)*$NB$36</f>
        <v>2400</v>
      </c>
      <c r="HL37" s="306">
        <f>IF($ND$36&lt;=HL$2,1,0)*('PC-CV_Quiosque 2'!$C10+'PC-CV_Quiosque 2'!$C15)*$NB$36</f>
        <v>2400</v>
      </c>
      <c r="HM37" s="306">
        <f>IF($ND$36&lt;=HM$2,1,0)*('PC-CV_Quiosque 2'!$C10+'PC-CV_Quiosque 2'!$C15)*$NB$36</f>
        <v>2400</v>
      </c>
      <c r="HN37" s="306">
        <f>IF($ND$36&lt;=HN$2,1,0)*('PC-CV_Quiosque 2'!$C10+'PC-CV_Quiosque 2'!$C15)*$NB$36</f>
        <v>2400</v>
      </c>
      <c r="HO37" s="306">
        <f>IF($ND$36&lt;=HO$2,1,0)*('PC-CV_Quiosque 2'!$C10+'PC-CV_Quiosque 2'!$C15)*$NB$36</f>
        <v>2400</v>
      </c>
      <c r="HP37" s="306">
        <f>IF($ND$36&lt;=HP$2,1,0)*('PC-CV_Quiosque 2'!$C10+'PC-CV_Quiosque 2'!$C15)*$NB$36</f>
        <v>2400</v>
      </c>
      <c r="HQ37" s="306">
        <f>IF($ND$36&lt;=HQ$2,1,0)*('PC-CV_Quiosque 2'!$C10+'PC-CV_Quiosque 2'!$C15)*$NB$36</f>
        <v>2400</v>
      </c>
      <c r="HR37" s="306">
        <f>IF($ND$36&lt;=HR$2,1,0)*('PC-CV_Quiosque 2'!$C10+'PC-CV_Quiosque 2'!$C15)*$NB$36</f>
        <v>2400</v>
      </c>
      <c r="HS37" s="306">
        <f>IF($ND$36&lt;=HS$2,1,0)*('PC-CV_Quiosque 2'!$C10+'PC-CV_Quiosque 2'!$C15)*$NB$36</f>
        <v>2400</v>
      </c>
      <c r="HT37" s="306">
        <f>IF($ND$36&lt;=HT$2,1,0)*('PC-CV_Quiosque 2'!$C10+'PC-CV_Quiosque 2'!$C15)*$NB$36</f>
        <v>2400</v>
      </c>
      <c r="HU37" s="306">
        <f>IF($ND$36&lt;=HU$2,1,0)*('PC-CV_Quiosque 2'!$C10+'PC-CV_Quiosque 2'!$C15)*$NB$36</f>
        <v>2400</v>
      </c>
      <c r="HV37" s="306">
        <f>IF($ND$36&lt;=HV$2,1,0)*('PC-CV_Quiosque 2'!$C10+'PC-CV_Quiosque 2'!$C15)*$NB$36</f>
        <v>2400</v>
      </c>
      <c r="HW37" s="306">
        <f>IF($ND$36&lt;=HW$2,1,0)*('PC-CV_Quiosque 2'!$C10+'PC-CV_Quiosque 2'!$C15)*$NB$36</f>
        <v>2400</v>
      </c>
      <c r="HX37" s="306">
        <f>IF($ND$36&lt;=HX$2,1,0)*('PC-CV_Quiosque 2'!$C10+'PC-CV_Quiosque 2'!$C15)*$NB$36</f>
        <v>2400</v>
      </c>
      <c r="HY37" s="306">
        <f>IF($ND$36&lt;=HY$2,1,0)*('PC-CV_Quiosque 2'!$C10+'PC-CV_Quiosque 2'!$C15)*$NB$36</f>
        <v>2400</v>
      </c>
      <c r="HZ37" s="306">
        <f>IF($ND$36&lt;=HZ$2,1,0)*('PC-CV_Quiosque 2'!$C10+'PC-CV_Quiosque 2'!$C15)*$NB$36</f>
        <v>2400</v>
      </c>
      <c r="IA37" s="306">
        <f>IF($ND$36&lt;=IA$2,1,0)*('PC-CV_Quiosque 2'!$C10+'PC-CV_Quiosque 2'!$C15)*$NB$36</f>
        <v>2400</v>
      </c>
      <c r="IB37" s="306">
        <f>IF($ND$36&lt;=IB$2,1,0)*('PC-CV_Quiosque 2'!$C10+'PC-CV_Quiosque 2'!$C15)*$NB$36</f>
        <v>2400</v>
      </c>
      <c r="IC37" s="306">
        <f>IF($ND$36&lt;=IC$2,1,0)*('PC-CV_Quiosque 2'!$C10+'PC-CV_Quiosque 2'!$C15)*$NB$36</f>
        <v>2400</v>
      </c>
      <c r="ID37" s="306">
        <f>IF($ND$36&lt;=ID$2,1,0)*('PC-CV_Quiosque 2'!$C10+'PC-CV_Quiosque 2'!$C15)*$NB$36</f>
        <v>2400</v>
      </c>
      <c r="IE37" s="306">
        <f>IF($ND$36&lt;=IE$2,1,0)*('PC-CV_Quiosque 2'!$C10+'PC-CV_Quiosque 2'!$C15)*$NB$36</f>
        <v>2400</v>
      </c>
      <c r="IF37" s="306">
        <f>IF($ND$36&lt;=IF$2,1,0)*('PC-CV_Quiosque 2'!$C10+'PC-CV_Quiosque 2'!$C15)*$NB$36</f>
        <v>2400</v>
      </c>
      <c r="IG37" s="306">
        <f>IF($ND$36&lt;=IG$2,1,0)*('PC-CV_Quiosque 2'!$C10+'PC-CV_Quiosque 2'!$C15)*$NB$36</f>
        <v>2400</v>
      </c>
      <c r="IH37" s="306">
        <f>IF($ND$36&lt;=IH$2,1,0)*('PC-CV_Quiosque 2'!$C10+'PC-CV_Quiosque 2'!$C15)*$NB$36</f>
        <v>2400</v>
      </c>
      <c r="II37" s="306">
        <f>IF($ND$36&lt;=II$2,1,0)*('PC-CV_Quiosque 2'!$C10+'PC-CV_Quiosque 2'!$C15)*$NB$36</f>
        <v>2400</v>
      </c>
      <c r="IJ37" s="306">
        <f>IF($ND$36&lt;=IJ$2,1,0)*('PC-CV_Quiosque 2'!$C10+'PC-CV_Quiosque 2'!$C15)*$NB$36</f>
        <v>2400</v>
      </c>
      <c r="IK37" s="306">
        <f>IF($ND$36&lt;=IK$2,1,0)*('PC-CV_Quiosque 2'!$C10+'PC-CV_Quiosque 2'!$C15)*$NB$36</f>
        <v>2400</v>
      </c>
      <c r="IL37" s="306">
        <f>IF($ND$36&lt;=IL$2,1,0)*('PC-CV_Quiosque 2'!$C10+'PC-CV_Quiosque 2'!$C15)*$NB$36</f>
        <v>2400</v>
      </c>
      <c r="IM37" s="306">
        <f>IF($ND$36&lt;=IM$2,1,0)*('PC-CV_Quiosque 2'!$C10+'PC-CV_Quiosque 2'!$C15)*$NB$36</f>
        <v>2400</v>
      </c>
      <c r="IN37" s="306">
        <f>IF($ND$36&lt;=IN$2,1,0)*('PC-CV_Quiosque 2'!$C10+'PC-CV_Quiosque 2'!$C15)*$NB$36</f>
        <v>2400</v>
      </c>
      <c r="IO37" s="306">
        <f>IF($ND$36&lt;=IO$2,1,0)*('PC-CV_Quiosque 2'!$C10+'PC-CV_Quiosque 2'!$C15)*$NB$36</f>
        <v>2400</v>
      </c>
      <c r="IP37" s="306">
        <f>IF($ND$36&lt;=IP$2,1,0)*('PC-CV_Quiosque 2'!$C10+'PC-CV_Quiosque 2'!$C15)*$NB$36</f>
        <v>2400</v>
      </c>
      <c r="IQ37" s="306">
        <f>IF($ND$36&lt;=IQ$2,1,0)*('PC-CV_Quiosque 2'!$C10+'PC-CV_Quiosque 2'!$C15)*$NB$36</f>
        <v>2400</v>
      </c>
      <c r="IR37" s="306">
        <f>IF($ND$36&lt;=IR$2,1,0)*('PC-CV_Quiosque 2'!$C10+'PC-CV_Quiosque 2'!$C15)*$NB$36</f>
        <v>2400</v>
      </c>
      <c r="IS37" s="306">
        <f>IF($ND$36&lt;=IS$2,1,0)*('PC-CV_Quiosque 2'!$C10+'PC-CV_Quiosque 2'!$C15)*$NB$36</f>
        <v>2400</v>
      </c>
      <c r="IT37" s="306">
        <f>IF($ND$36&lt;=IT$2,1,0)*('PC-CV_Quiosque 2'!$C10+'PC-CV_Quiosque 2'!$C15)*$NB$36</f>
        <v>2400</v>
      </c>
      <c r="IU37" s="306">
        <f>IF($ND$36&lt;=IU$2,1,0)*('PC-CV_Quiosque 2'!$C10+'PC-CV_Quiosque 2'!$C15)*$NB$36</f>
        <v>2400</v>
      </c>
      <c r="IV37" s="306">
        <f>IF($ND$36&lt;=IV$2,1,0)*('PC-CV_Quiosque 2'!$C10+'PC-CV_Quiosque 2'!$C15)*$NB$36</f>
        <v>2400</v>
      </c>
      <c r="IW37" s="306">
        <f>IF($ND$36&lt;=IW$2,1,0)*('PC-CV_Quiosque 2'!$C10+'PC-CV_Quiosque 2'!$C15)*$NB$36</f>
        <v>2400</v>
      </c>
      <c r="IX37" s="306">
        <f>IF($ND$36&lt;=IX$2,1,0)*('PC-CV_Quiosque 2'!$C10+'PC-CV_Quiosque 2'!$C15)*$NB$36</f>
        <v>2400</v>
      </c>
      <c r="IY37" s="306">
        <f>IF($ND$36&lt;=IY$2,1,0)*('PC-CV_Quiosque 2'!$C10+'PC-CV_Quiosque 2'!$C15)*$NB$36</f>
        <v>2400</v>
      </c>
      <c r="IZ37" s="306">
        <f>IF($ND$36&lt;=IZ$2,1,0)*('PC-CV_Quiosque 2'!$C10+'PC-CV_Quiosque 2'!$C15)*$NB$36</f>
        <v>2400</v>
      </c>
      <c r="JA37" s="306">
        <f>IF($ND$36&lt;=JA$2,1,0)*('PC-CV_Quiosque 2'!$C10+'PC-CV_Quiosque 2'!$C15)*$NB$36</f>
        <v>2400</v>
      </c>
      <c r="JB37" s="306">
        <f>IF($ND$36&lt;=JB$2,1,0)*('PC-CV_Quiosque 2'!$C10+'PC-CV_Quiosque 2'!$C15)*$NB$36</f>
        <v>2400</v>
      </c>
      <c r="JC37" s="306">
        <f>IF($ND$36&lt;=JC$2,1,0)*('PC-CV_Quiosque 2'!$C10+'PC-CV_Quiosque 2'!$C15)*$NB$36</f>
        <v>2400</v>
      </c>
      <c r="JD37" s="306">
        <f>IF($ND$36&lt;=JD$2,1,0)*('PC-CV_Quiosque 2'!$C10+'PC-CV_Quiosque 2'!$C15)*$NB$36</f>
        <v>2400</v>
      </c>
      <c r="JE37" s="306">
        <f>IF($ND$36&lt;=JE$2,1,0)*('PC-CV_Quiosque 2'!$C10+'PC-CV_Quiosque 2'!$C15)*$NB$36</f>
        <v>2400</v>
      </c>
      <c r="JF37" s="306">
        <f>IF($ND$36&lt;=JF$2,1,0)*('PC-CV_Quiosque 2'!$C10+'PC-CV_Quiosque 2'!$C15)*$NB$36</f>
        <v>2400</v>
      </c>
      <c r="JG37" s="306">
        <f>IF($ND$36&lt;=JG$2,1,0)*('PC-CV_Quiosque 2'!$C10+'PC-CV_Quiosque 2'!$C15)*$NB$36</f>
        <v>2400</v>
      </c>
      <c r="JH37" s="306">
        <f>IF($ND$36&lt;=JH$2,1,0)*('PC-CV_Quiosque 2'!$C10+'PC-CV_Quiosque 2'!$C15)*$NB$36</f>
        <v>2400</v>
      </c>
      <c r="JI37" s="306">
        <f>IF($ND$36&lt;=JI$2,1,0)*('PC-CV_Quiosque 2'!$C10+'PC-CV_Quiosque 2'!$C15)*$NB$36</f>
        <v>2400</v>
      </c>
      <c r="JJ37" s="306">
        <f>IF($ND$36&lt;=JJ$2,1,0)*('PC-CV_Quiosque 2'!$C10+'PC-CV_Quiosque 2'!$C15)*$NB$36</f>
        <v>2400</v>
      </c>
      <c r="JK37" s="306">
        <f>IF($ND$36&lt;=JK$2,1,0)*('PC-CV_Quiosque 2'!$C10+'PC-CV_Quiosque 2'!$C15)*$NB$36</f>
        <v>2400</v>
      </c>
      <c r="JL37" s="306">
        <f>IF($ND$36&lt;=JL$2,1,0)*('PC-CV_Quiosque 2'!$C10+'PC-CV_Quiosque 2'!$C15)*$NB$36</f>
        <v>2400</v>
      </c>
      <c r="JM37" s="306">
        <f>IF($ND$36&lt;=JM$2,1,0)*('PC-CV_Quiosque 2'!$C10+'PC-CV_Quiosque 2'!$C15)*$NB$36</f>
        <v>2400</v>
      </c>
      <c r="JN37" s="306">
        <f>IF($ND$36&lt;=JN$2,1,0)*('PC-CV_Quiosque 2'!$C10+'PC-CV_Quiosque 2'!$C15)*$NB$36</f>
        <v>2400</v>
      </c>
      <c r="JO37" s="306">
        <f>IF($ND$36&lt;=JO$2,1,0)*('PC-CV_Quiosque 2'!$C10+'PC-CV_Quiosque 2'!$C15)*$NB$36</f>
        <v>2400</v>
      </c>
      <c r="JP37" s="306">
        <f>IF($ND$36&lt;=JP$2,1,0)*('PC-CV_Quiosque 2'!$C10+'PC-CV_Quiosque 2'!$C15)*$NB$36</f>
        <v>2400</v>
      </c>
      <c r="JQ37" s="306">
        <f>IF($ND$36&lt;=JQ$2,1,0)*('PC-CV_Quiosque 2'!$C10+'PC-CV_Quiosque 2'!$C15)*$NB$36</f>
        <v>2400</v>
      </c>
      <c r="JR37" s="306">
        <f>IF($ND$36&lt;=JR$2,1,0)*('PC-CV_Quiosque 2'!$C10+'PC-CV_Quiosque 2'!$C15)*$NB$36</f>
        <v>2400</v>
      </c>
      <c r="JS37" s="306">
        <f>IF($ND$36&lt;=JS$2,1,0)*('PC-CV_Quiosque 2'!$C10+'PC-CV_Quiosque 2'!$C15)*$NB$36</f>
        <v>2400</v>
      </c>
      <c r="JT37" s="306">
        <f>IF($ND$36&lt;=JT$2,1,0)*('PC-CV_Quiosque 2'!$C10+'PC-CV_Quiosque 2'!$C15)*$NB$36</f>
        <v>2400</v>
      </c>
      <c r="JU37" s="306">
        <f>IF($ND$36&lt;=JU$2,1,0)*('PC-CV_Quiosque 2'!$C10+'PC-CV_Quiosque 2'!$C15)*$NB$36</f>
        <v>2400</v>
      </c>
      <c r="JV37" s="306">
        <f>IF($ND$36&lt;=JV$2,1,0)*('PC-CV_Quiosque 2'!$C10+'PC-CV_Quiosque 2'!$C15)*$NB$36</f>
        <v>2400</v>
      </c>
      <c r="JW37" s="306">
        <f>IF($ND$36&lt;=JW$2,1,0)*('PC-CV_Quiosque 2'!$C10+'PC-CV_Quiosque 2'!$C15)*$NB$36</f>
        <v>2400</v>
      </c>
      <c r="JX37" s="306">
        <f>IF($ND$36&lt;=JX$2,1,0)*('PC-CV_Quiosque 2'!$C10+'PC-CV_Quiosque 2'!$C15)*$NB$36</f>
        <v>2400</v>
      </c>
      <c r="JY37" s="306">
        <f>IF($ND$36&lt;=JY$2,1,0)*('PC-CV_Quiosque 2'!$C10+'PC-CV_Quiosque 2'!$C15)*$NB$36</f>
        <v>2400</v>
      </c>
      <c r="JZ37" s="306">
        <f>IF($ND$36&lt;=JZ$2,1,0)*('PC-CV_Quiosque 2'!$C10+'PC-CV_Quiosque 2'!$C15)*$NB$36</f>
        <v>2400</v>
      </c>
      <c r="KA37" s="306">
        <f>IF($ND$36&lt;=KA$2,1,0)*('PC-CV_Quiosque 2'!$C10+'PC-CV_Quiosque 2'!$C15)*$NB$36</f>
        <v>2400</v>
      </c>
      <c r="KB37" s="306">
        <f>IF($ND$36&lt;=KB$2,1,0)*('PC-CV_Quiosque 2'!$C10+'PC-CV_Quiosque 2'!$C15)*$NB$36</f>
        <v>2400</v>
      </c>
      <c r="KC37" s="306">
        <f>IF($ND$36&lt;=KC$2,1,0)*('PC-CV_Quiosque 2'!$C10+'PC-CV_Quiosque 2'!$C15)*$NB$36</f>
        <v>2400</v>
      </c>
      <c r="KD37" s="306">
        <f>IF($ND$36&lt;=KD$2,1,0)*('PC-CV_Quiosque 2'!$C10+'PC-CV_Quiosque 2'!$C15)*$NB$36</f>
        <v>2400</v>
      </c>
      <c r="KE37" s="306">
        <f>IF($ND$36&lt;=KE$2,1,0)*('PC-CV_Quiosque 2'!$C10+'PC-CV_Quiosque 2'!$C15)*$NB$36</f>
        <v>2400</v>
      </c>
      <c r="KF37" s="306">
        <f>IF($ND$36&lt;=KF$2,1,0)*('PC-CV_Quiosque 2'!$C10+'PC-CV_Quiosque 2'!$C15)*$NB$36</f>
        <v>2400</v>
      </c>
      <c r="KG37" s="306">
        <f>IF($ND$36&lt;=KG$2,1,0)*('PC-CV_Quiosque 2'!$C10+'PC-CV_Quiosque 2'!$C15)*$NB$36</f>
        <v>2400</v>
      </c>
      <c r="KH37" s="306">
        <f>IF($ND$36&lt;=KH$2,1,0)*('PC-CV_Quiosque 2'!$C10+'PC-CV_Quiosque 2'!$C15)*$NB$36</f>
        <v>2400</v>
      </c>
      <c r="KI37" s="306">
        <f>IF($ND$36&lt;=KI$2,1,0)*('PC-CV_Quiosque 2'!$C10+'PC-CV_Quiosque 2'!$C15)*$NB$36</f>
        <v>2400</v>
      </c>
      <c r="KJ37" s="306">
        <f>IF($ND$36&lt;=KJ$2,1,0)*('PC-CV_Quiosque 2'!$C10+'PC-CV_Quiosque 2'!$C15)*$NB$36</f>
        <v>2400</v>
      </c>
      <c r="KK37" s="306">
        <f>IF($ND$36&lt;=KK$2,1,0)*('PC-CV_Quiosque 2'!$C10+'PC-CV_Quiosque 2'!$C15)*$NB$36</f>
        <v>2400</v>
      </c>
      <c r="KL37" s="306">
        <f>IF($ND$36&lt;=KL$2,1,0)*('PC-CV_Quiosque 2'!$C10+'PC-CV_Quiosque 2'!$C15)*$NB$36</f>
        <v>2400</v>
      </c>
      <c r="KM37" s="306">
        <f>IF($ND$36&lt;=KM$2,1,0)*('PC-CV_Quiosque 2'!$C10+'PC-CV_Quiosque 2'!$C15)*$NB$36</f>
        <v>2400</v>
      </c>
      <c r="KN37" s="306">
        <f>IF($ND$36&lt;=KN$2,1,0)*('PC-CV_Quiosque 2'!$C10+'PC-CV_Quiosque 2'!$C15)*$NB$36</f>
        <v>2400</v>
      </c>
      <c r="KO37" s="306">
        <f>IF($ND$36&lt;=KO$2,1,0)*('PC-CV_Quiosque 2'!$C10+'PC-CV_Quiosque 2'!$C15)*$NB$36</f>
        <v>2400</v>
      </c>
      <c r="KP37" s="306">
        <f>IF($ND$36&lt;=KP$2,1,0)*('PC-CV_Quiosque 2'!$C10+'PC-CV_Quiosque 2'!$C15)*$NB$36</f>
        <v>2400</v>
      </c>
      <c r="KQ37" s="306">
        <f>IF($ND$36&lt;=KQ$2,1,0)*('PC-CV_Quiosque 2'!$C10+'PC-CV_Quiosque 2'!$C15)*$NB$36</f>
        <v>2400</v>
      </c>
      <c r="KR37" s="306">
        <f>IF($ND$36&lt;=KR$2,1,0)*('PC-CV_Quiosque 2'!$C10+'PC-CV_Quiosque 2'!$C15)*$NB$36</f>
        <v>2400</v>
      </c>
      <c r="KS37" s="306">
        <f>IF($ND$36&lt;=KS$2,1,0)*('PC-CV_Quiosque 2'!$C10+'PC-CV_Quiosque 2'!$C15)*$NB$36</f>
        <v>2400</v>
      </c>
      <c r="KT37" s="306">
        <f>IF($ND$36&lt;=KT$2,1,0)*('PC-CV_Quiosque 2'!$C10+'PC-CV_Quiosque 2'!$C15)*$NB$36</f>
        <v>2400</v>
      </c>
      <c r="KU37" s="306">
        <f>IF($ND$36&lt;=KU$2,1,0)*('PC-CV_Quiosque 2'!$C10+'PC-CV_Quiosque 2'!$C15)*$NB$36</f>
        <v>2400</v>
      </c>
      <c r="KV37" s="306">
        <f>IF($ND$36&lt;=KV$2,1,0)*('PC-CV_Quiosque 2'!$C10+'PC-CV_Quiosque 2'!$C15)*$NB$36</f>
        <v>2400</v>
      </c>
      <c r="KW37" s="306">
        <f>IF($ND$36&lt;=KW$2,1,0)*('PC-CV_Quiosque 2'!$C10+'PC-CV_Quiosque 2'!$C15)*$NB$36</f>
        <v>2400</v>
      </c>
      <c r="KX37" s="306">
        <f>IF($ND$36&lt;=KX$2,1,0)*('PC-CV_Quiosque 2'!$C10+'PC-CV_Quiosque 2'!$C15)*$NB$36</f>
        <v>2400</v>
      </c>
      <c r="KY37" s="306">
        <f>IF($ND$36&lt;=KY$2,1,0)*('PC-CV_Quiosque 2'!$C10+'PC-CV_Quiosque 2'!$C15)*$NB$36</f>
        <v>2400</v>
      </c>
      <c r="KZ37" s="306">
        <f>IF($ND$36&lt;=KZ$2,1,0)*('PC-CV_Quiosque 2'!$C10+'PC-CV_Quiosque 2'!$C15)*$NB$36</f>
        <v>2400</v>
      </c>
      <c r="LA37" s="306">
        <f>IF($ND$36&lt;=LA$2,1,0)*('PC-CV_Quiosque 2'!$C10+'PC-CV_Quiosque 2'!$C15)*$NB$36</f>
        <v>2400</v>
      </c>
      <c r="LB37" s="306">
        <f>IF($ND$36&lt;=LB$2,1,0)*('PC-CV_Quiosque 2'!$C10+'PC-CV_Quiosque 2'!$C15)*$NB$36</f>
        <v>2400</v>
      </c>
      <c r="LC37" s="306">
        <f>IF($ND$36&lt;=LC$2,1,0)*('PC-CV_Quiosque 2'!$C10+'PC-CV_Quiosque 2'!$C15)*$NB$36</f>
        <v>2400</v>
      </c>
      <c r="LD37" s="306">
        <f>IF($ND$36&lt;=LD$2,1,0)*('PC-CV_Quiosque 2'!$C10+'PC-CV_Quiosque 2'!$C15)*$NB$36</f>
        <v>2400</v>
      </c>
      <c r="LE37" s="306">
        <f>IF($ND$36&lt;=LE$2,1,0)*('PC-CV_Quiosque 2'!$C10+'PC-CV_Quiosque 2'!$C15)*$NB$36</f>
        <v>2400</v>
      </c>
      <c r="LF37" s="306">
        <f>IF($ND$36&lt;=LF$2,1,0)*('PC-CV_Quiosque 2'!$C10+'PC-CV_Quiosque 2'!$C15)*$NB$36</f>
        <v>2400</v>
      </c>
      <c r="LG37" s="306">
        <f>IF($ND$36&lt;=LG$2,1,0)*('PC-CV_Quiosque 2'!$C10+'PC-CV_Quiosque 2'!$C15)*$NB$36</f>
        <v>2400</v>
      </c>
      <c r="LH37" s="306">
        <f>IF($ND$36&lt;=LH$2,1,0)*('PC-CV_Quiosque 2'!$C10+'PC-CV_Quiosque 2'!$C15)*$NB$36</f>
        <v>2400</v>
      </c>
      <c r="LI37" s="306">
        <f>IF($ND$36&lt;=LI$2,1,0)*('PC-CV_Quiosque 2'!$C10+'PC-CV_Quiosque 2'!$C15)*$NB$36</f>
        <v>2400</v>
      </c>
      <c r="LJ37" s="306">
        <f>IF($ND$36&lt;=LJ$2,1,0)*('PC-CV_Quiosque 2'!$C10+'PC-CV_Quiosque 2'!$C15)*$NB$36</f>
        <v>2400</v>
      </c>
      <c r="LK37" s="306">
        <f>IF($ND$36&lt;=LK$2,1,0)*('PC-CV_Quiosque 2'!$C10+'PC-CV_Quiosque 2'!$C15)*$NB$36</f>
        <v>2400</v>
      </c>
      <c r="LL37" s="306">
        <f>IF($ND$36&lt;=LL$2,1,0)*('PC-CV_Quiosque 2'!$C10+'PC-CV_Quiosque 2'!$C15)*$NB$36</f>
        <v>2400</v>
      </c>
      <c r="LM37" s="306">
        <f>IF($ND$36&lt;=LM$2,1,0)*('PC-CV_Quiosque 2'!$C10+'PC-CV_Quiosque 2'!$C15)*$NB$36</f>
        <v>2400</v>
      </c>
      <c r="LN37" s="306">
        <f>IF($ND$36&lt;=LN$2,1,0)*('PC-CV_Quiosque 2'!$C10+'PC-CV_Quiosque 2'!$C15)*$NB$36</f>
        <v>2400</v>
      </c>
      <c r="LO37" s="306">
        <f>IF($ND$36&lt;=LO$2,1,0)*('PC-CV_Quiosque 2'!$C10+'PC-CV_Quiosque 2'!$C15)*$NB$36</f>
        <v>2400</v>
      </c>
      <c r="LP37" s="306">
        <f>IF($ND$36&lt;=LP$2,1,0)*('PC-CV_Quiosque 2'!$C10+'PC-CV_Quiosque 2'!$C15)*$NB$36</f>
        <v>2400</v>
      </c>
      <c r="LQ37" s="306">
        <f>IF($ND$36&lt;=LQ$2,1,0)*('PC-CV_Quiosque 2'!$C10+'PC-CV_Quiosque 2'!$C15)*$NB$36</f>
        <v>2400</v>
      </c>
      <c r="LR37" s="306">
        <f>IF($ND$36&lt;=LR$2,1,0)*('PC-CV_Quiosque 2'!$C10+'PC-CV_Quiosque 2'!$C15)*$NB$36</f>
        <v>2400</v>
      </c>
      <c r="LS37" s="306">
        <f>IF($ND$36&lt;=LS$2,1,0)*('PC-CV_Quiosque 2'!$C10+'PC-CV_Quiosque 2'!$C15)*$NB$36</f>
        <v>2400</v>
      </c>
      <c r="LT37" s="306">
        <f>IF($ND$36&lt;=LT$2,1,0)*('PC-CV_Quiosque 2'!$C10+'PC-CV_Quiosque 2'!$C15)*$NB$36</f>
        <v>2400</v>
      </c>
      <c r="LU37" s="306">
        <f>IF($ND$36&lt;=LU$2,1,0)*('PC-CV_Quiosque 2'!$C10+'PC-CV_Quiosque 2'!$C15)*$NB$36</f>
        <v>2400</v>
      </c>
      <c r="LV37" s="306">
        <f>IF($ND$36&lt;=LV$2,1,0)*('PC-CV_Quiosque 2'!$C10+'PC-CV_Quiosque 2'!$C15)*$NB$36</f>
        <v>2400</v>
      </c>
      <c r="LW37" s="306">
        <f>IF($ND$36&lt;=LW$2,1,0)*('PC-CV_Quiosque 2'!$C10+'PC-CV_Quiosque 2'!$C15)*$NB$36</f>
        <v>2400</v>
      </c>
      <c r="LX37" s="306">
        <f>IF($ND$36&lt;=LX$2,1,0)*('PC-CV_Quiosque 2'!$C10+'PC-CV_Quiosque 2'!$C15)*$NB$36</f>
        <v>2400</v>
      </c>
      <c r="LY37" s="306">
        <f>IF($ND$36&lt;=LY$2,1,0)*('PC-CV_Quiosque 2'!$C10+'PC-CV_Quiosque 2'!$C15)*$NB$36</f>
        <v>2400</v>
      </c>
      <c r="LZ37" s="306">
        <f>IF($ND$36&lt;=LZ$2,1,0)*('PC-CV_Quiosque 2'!$C10+'PC-CV_Quiosque 2'!$C15)*$NB$36</f>
        <v>2400</v>
      </c>
      <c r="MA37" s="306">
        <f>IF($ND$36&lt;=MA$2,1,0)*('PC-CV_Quiosque 2'!$C10+'PC-CV_Quiosque 2'!$C15)*$NB$36</f>
        <v>2400</v>
      </c>
      <c r="MB37" s="306">
        <f>IF($ND$36&lt;=MB$2,1,0)*('PC-CV_Quiosque 2'!$C10+'PC-CV_Quiosque 2'!$C15)*$NB$36</f>
        <v>2400</v>
      </c>
      <c r="MC37" s="306">
        <f>IF($ND$36&lt;=MC$2,1,0)*('PC-CV_Quiosque 2'!$C10+'PC-CV_Quiosque 2'!$C15)*$NB$36</f>
        <v>2400</v>
      </c>
      <c r="MD37" s="306">
        <f>IF($ND$36&lt;=MD$2,1,0)*('PC-CV_Quiosque 2'!$C10+'PC-CV_Quiosque 2'!$C15)*$NB$36</f>
        <v>2400</v>
      </c>
      <c r="ME37" s="306">
        <f>IF($ND$36&lt;=ME$2,1,0)*('PC-CV_Quiosque 2'!$C10+'PC-CV_Quiosque 2'!$C15)*$NB$36</f>
        <v>2400</v>
      </c>
      <c r="MF37" s="306">
        <f>IF($ND$36&lt;=MF$2,1,0)*('PC-CV_Quiosque 2'!$C10+'PC-CV_Quiosque 2'!$C15)*$NB$36</f>
        <v>2400</v>
      </c>
      <c r="MG37" s="306">
        <f>IF($ND$36&lt;=MG$2,1,0)*('PC-CV_Quiosque 2'!$C10+'PC-CV_Quiosque 2'!$C15)*$NB$36</f>
        <v>2400</v>
      </c>
      <c r="MH37" s="306">
        <f>IF($ND$36&lt;=MH$2,1,0)*('PC-CV_Quiosque 2'!$C10+'PC-CV_Quiosque 2'!$C15)*$NB$36</f>
        <v>2400</v>
      </c>
      <c r="MI37" s="306">
        <f>IF($ND$36&lt;=MI$2,1,0)*('PC-CV_Quiosque 2'!$C10+'PC-CV_Quiosque 2'!$C15)*$NB$36</f>
        <v>2400</v>
      </c>
      <c r="MJ37" s="306">
        <f>IF($ND$36&lt;=MJ$2,1,0)*('PC-CV_Quiosque 2'!$C10+'PC-CV_Quiosque 2'!$C15)*$NB$36</f>
        <v>2400</v>
      </c>
      <c r="MK37" s="306">
        <f>IF($ND$36&lt;=MK$2,1,0)*('PC-CV_Quiosque 2'!$C10+'PC-CV_Quiosque 2'!$C15)*$NB$36</f>
        <v>2400</v>
      </c>
      <c r="ML37" s="306">
        <f>IF($ND$36&lt;=ML$2,1,0)*('PC-CV_Quiosque 2'!$C10+'PC-CV_Quiosque 2'!$C15)*$NB$36</f>
        <v>2400</v>
      </c>
      <c r="MM37" s="306">
        <f>IF($ND$36&lt;=MM$2,1,0)*('PC-CV_Quiosque 2'!$C10+'PC-CV_Quiosque 2'!$C15)*$NB$36</f>
        <v>2400</v>
      </c>
      <c r="MN37" s="306">
        <f>IF($ND$36&lt;=MN$2,1,0)*('PC-CV_Quiosque 2'!$C10+'PC-CV_Quiosque 2'!$C15)*$NB$36</f>
        <v>2400</v>
      </c>
      <c r="MO37" s="306">
        <f>IF($ND$36&lt;=MO$2,1,0)*('PC-CV_Quiosque 2'!$C10+'PC-CV_Quiosque 2'!$C15)*$NB$36</f>
        <v>2400</v>
      </c>
      <c r="MP37" s="306">
        <f>IF($ND$36&lt;=MP$2,1,0)*('PC-CV_Quiosque 2'!$C10+'PC-CV_Quiosque 2'!$C15)*$NB$36</f>
        <v>2400</v>
      </c>
      <c r="MQ37" s="306">
        <f>IF($ND$36&lt;=MQ$2,1,0)*('PC-CV_Quiosque 2'!$C10+'PC-CV_Quiosque 2'!$C15)*$NB$36</f>
        <v>2400</v>
      </c>
      <c r="MR37" s="306">
        <f>IF($ND$36&lt;=MR$2,1,0)*('PC-CV_Quiosque 2'!$C10+'PC-CV_Quiosque 2'!$C15)*$NB$36</f>
        <v>2400</v>
      </c>
      <c r="MS37" s="306">
        <f>IF($ND$36&lt;=MS$2,1,0)*('PC-CV_Quiosque 2'!$C10+'PC-CV_Quiosque 2'!$C15)*$NB$36</f>
        <v>2400</v>
      </c>
      <c r="MT37" s="306">
        <f>IF($ND$36&lt;=MT$2,1,0)*('PC-CV_Quiosque 2'!$C10+'PC-CV_Quiosque 2'!$C15)*$NB$36</f>
        <v>2400</v>
      </c>
      <c r="MU37" s="306">
        <f>IF($ND$36&lt;=MU$2,1,0)*('PC-CV_Quiosque 2'!$C10+'PC-CV_Quiosque 2'!$C15)*$NB$36</f>
        <v>2400</v>
      </c>
      <c r="MV37" s="306">
        <f>IF($ND$36&lt;=MV$2,1,0)*('PC-CV_Quiosque 2'!$C10+'PC-CV_Quiosque 2'!$C15)*$NB$36</f>
        <v>2400</v>
      </c>
      <c r="MW37" s="306">
        <f>IF($ND$36&lt;=MW$2,1,0)*('PC-CV_Quiosque 2'!$C10+'PC-CV_Quiosque 2'!$C15)*$NB$36</f>
        <v>2400</v>
      </c>
      <c r="MX37" s="306">
        <f>IF($ND$36&lt;=MX$2,1,0)*('PC-CV_Quiosque 2'!$C10+'PC-CV_Quiosque 2'!$C15)*$NB$36</f>
        <v>2400</v>
      </c>
      <c r="MY37" s="306">
        <f>IF($ND$36&lt;=MY$2,1,0)*('PC-CV_Quiosque 2'!$C10+'PC-CV_Quiosque 2'!$C15)*$NB$36</f>
        <v>2400</v>
      </c>
      <c r="MZ37" s="306">
        <f>IF($ND$36&lt;=MZ$2,1,0)*('PC-CV_Quiosque 2'!$C10+'PC-CV_Quiosque 2'!$C15)*$NB$36</f>
        <v>2400</v>
      </c>
      <c r="NA37" s="307">
        <f>IF($ND$36&lt;=NA$2,1,0)*('PC-CV_Quiosque 2'!$C10+'PC-CV_Quiosque 2'!$C15)*$NB$36</f>
        <v>2400</v>
      </c>
      <c r="NB37" s="652"/>
      <c r="NC37" s="669"/>
      <c r="ND37" s="652"/>
    </row>
    <row r="38" spans="1:368" x14ac:dyDescent="0.2">
      <c r="A38" s="182"/>
      <c r="B38" s="308"/>
      <c r="C38" s="309"/>
      <c r="D38" s="309"/>
      <c r="E38" s="309" t="s">
        <v>630</v>
      </c>
      <c r="F38" s="310">
        <f>IF($ND36&lt;=F$2,1,0)*'PC-CV_Quiosque 2'!F22*$NB36</f>
        <v>0</v>
      </c>
      <c r="G38" s="310">
        <f>IF($ND36&lt;=G$2,1,0)*'PC-CV_Quiosque 2'!G22*$NB36</f>
        <v>0</v>
      </c>
      <c r="H38" s="310">
        <f>IF($ND36&lt;=H$2,1,0)*'PC-CV_Quiosque 2'!H22*$NB36</f>
        <v>0</v>
      </c>
      <c r="I38" s="310">
        <f>IF($ND36&lt;=I$2,1,0)*'PC-CV_Quiosque 2'!I22*$NB36</f>
        <v>0</v>
      </c>
      <c r="J38" s="310">
        <f>IF($ND36&lt;=J$2,1,0)*'PC-CV_Quiosque 2'!J22*$NB36</f>
        <v>0</v>
      </c>
      <c r="K38" s="310">
        <f>IF($ND36&lt;=K$2,1,0)*'PC-CV_Quiosque 2'!K22*$NB36</f>
        <v>0</v>
      </c>
      <c r="L38" s="310">
        <f>IF($ND36&lt;=L$2,1,0)*'PC-CV_Quiosque 2'!L22*$NB36</f>
        <v>0</v>
      </c>
      <c r="M38" s="310">
        <f>IF($ND36&lt;=M$2,1,0)*'PC-CV_Quiosque 2'!M22*$NB36</f>
        <v>0</v>
      </c>
      <c r="N38" s="310">
        <f>IF($ND36&lt;=N$2,1,0)*'PC-CV_Quiosque 2'!N22*$NB36</f>
        <v>0</v>
      </c>
      <c r="O38" s="310">
        <f>IF($ND36&lt;=O$2,1,0)*'PC-CV_Quiosque 2'!O22*$NB36</f>
        <v>0</v>
      </c>
      <c r="P38" s="310">
        <f>IF($ND36&lt;=P$2,1,0)*'PC-CV_Quiosque 2'!P22*$NB36</f>
        <v>0</v>
      </c>
      <c r="Q38" s="310">
        <f>IF($ND36&lt;=Q$2,1,0)*'PC-CV_Quiosque 2'!Q22*$NB36</f>
        <v>0</v>
      </c>
      <c r="R38" s="310">
        <f>IF($ND36&lt;=R$2,1,0)*'PC-CV_Quiosque 2'!R22*$NB36</f>
        <v>66885.664517341997</v>
      </c>
      <c r="S38" s="310">
        <f>IF($ND36&lt;=S$2,1,0)*'PC-CV_Quiosque 2'!S22*$NB36</f>
        <v>51424.481384004088</v>
      </c>
      <c r="T38" s="310">
        <f>IF($ND36&lt;=T$2,1,0)*'PC-CV_Quiosque 2'!T22*$NB36</f>
        <v>44985.987962947635</v>
      </c>
      <c r="U38" s="310">
        <f>IF($ND36&lt;=U$2,1,0)*'PC-CV_Quiosque 2'!U22*$NB36</f>
        <v>44341.686172285226</v>
      </c>
      <c r="V38" s="310">
        <f>IF($ND36&lt;=V$2,1,0)*'PC-CV_Quiosque 2'!V22*$NB36</f>
        <v>37382.103327807403</v>
      </c>
      <c r="W38" s="310">
        <f>IF($ND36&lt;=W$2,1,0)*'PC-CV_Quiosque 2'!W22*$NB36</f>
        <v>38741.472734183502</v>
      </c>
      <c r="X38" s="310">
        <f>IF($ND36&lt;=X$2,1,0)*'PC-CV_Quiosque 2'!X22*$NB36</f>
        <v>60410.39218554629</v>
      </c>
      <c r="Y38" s="310">
        <f>IF($ND36&lt;=Y$2,1,0)*'PC-CV_Quiosque 2'!Y22*$NB36</f>
        <v>44439.725593853982</v>
      </c>
      <c r="Z38" s="310">
        <f>IF($ND36&lt;=Z$2,1,0)*'PC-CV_Quiosque 2'!Z22*$NB36</f>
        <v>47623.67930315483</v>
      </c>
      <c r="AA38" s="310">
        <f>IF($ND36&lt;=AA$2,1,0)*'PC-CV_Quiosque 2'!AA22*$NB36</f>
        <v>53020.719377711102</v>
      </c>
      <c r="AB38" s="310">
        <f>IF($ND36&lt;=AB$2,1,0)*'PC-CV_Quiosque 2'!AB22*$NB36</f>
        <v>54989.247100402572</v>
      </c>
      <c r="AC38" s="310">
        <f>IF($ND36&lt;=AC$2,1,0)*'PC-CV_Quiosque 2'!AC22*$NB36</f>
        <v>53702.034992894514</v>
      </c>
      <c r="AD38" s="310">
        <f>IF($ND36&lt;=AD$2,1,0)*'PC-CV_Quiosque 2'!AD22*$NB36</f>
        <v>67657.625625070854</v>
      </c>
      <c r="AE38" s="310">
        <f>IF($ND36&lt;=AE$2,1,0)*'PC-CV_Quiosque 2'!AE22*$NB36</f>
        <v>52401.256525776778</v>
      </c>
      <c r="AF38" s="310">
        <f>IF($ND36&lt;=AF$2,1,0)*'PC-CV_Quiosque 2'!AF22*$NB36</f>
        <v>47771.952393283435</v>
      </c>
      <c r="AG38" s="310">
        <f>IF($ND36&lt;=AG$2,1,0)*'PC-CV_Quiosque 2'!AG22*$NB36</f>
        <v>44360.367140754104</v>
      </c>
      <c r="AH38" s="310">
        <f>IF($ND36&lt;=AH$2,1,0)*'PC-CV_Quiosque 2'!AH22*$NB36</f>
        <v>39719.035653290739</v>
      </c>
      <c r="AI38" s="310">
        <f>IF($ND36&lt;=AI$2,1,0)*'PC-CV_Quiosque 2'!AI22*$NB36</f>
        <v>38604.884741709975</v>
      </c>
      <c r="AJ38" s="310">
        <f>IF($ND36&lt;=AJ$2,1,0)*'PC-CV_Quiosque 2'!AJ22*$NB36</f>
        <v>61238.728076498061</v>
      </c>
      <c r="AK38" s="310">
        <f>IF($ND36&lt;=AK$2,1,0)*'PC-CV_Quiosque 2'!AK22*$NB36</f>
        <v>45666.420433607876</v>
      </c>
      <c r="AL38" s="310">
        <f>IF($ND36&lt;=AL$2,1,0)*'PC-CV_Quiosque 2'!AL22*$NB36</f>
        <v>48660.934807797545</v>
      </c>
      <c r="AM38" s="310">
        <f>IF($ND36&lt;=AM$2,1,0)*'PC-CV_Quiosque 2'!AM22*$NB36</f>
        <v>54204.866523309691</v>
      </c>
      <c r="AN38" s="310">
        <f>IF($ND36&lt;=AN$2,1,0)*'PC-CV_Quiosque 2'!AN22*$NB36</f>
        <v>56373.937426842174</v>
      </c>
      <c r="AO38" s="310">
        <f>IF($ND36&lt;=AO$2,1,0)*'PC-CV_Quiosque 2'!AO22*$NB36</f>
        <v>58269.30804767456</v>
      </c>
      <c r="AP38" s="310">
        <f>IF($ND36&lt;=AP$2,1,0)*'PC-CV_Quiosque 2'!AP22*$NB36</f>
        <v>70373.73052914477</v>
      </c>
      <c r="AQ38" s="310">
        <f>IF($ND36&lt;=AQ$2,1,0)*'PC-CV_Quiosque 2'!AQ22*$NB36</f>
        <v>51378.740530233852</v>
      </c>
      <c r="AR38" s="310">
        <f>IF($ND36&lt;=AR$2,1,0)*'PC-CV_Quiosque 2'!AR22*$NB36</f>
        <v>52388.688106171234</v>
      </c>
      <c r="AS38" s="310">
        <f>IF($ND36&lt;=AS$2,1,0)*'PC-CV_Quiosque 2'!AS22*$NB36</f>
        <v>48892.275291882259</v>
      </c>
      <c r="AT38" s="310">
        <f>IF($ND36&lt;=AT$2,1,0)*'PC-CV_Quiosque 2'!AT22*$NB36</f>
        <v>40978.197210013765</v>
      </c>
      <c r="AU38" s="310">
        <f>IF($ND36&lt;=AU$2,1,0)*'PC-CV_Quiosque 2'!AU22*$NB36</f>
        <v>43152.79932177069</v>
      </c>
      <c r="AV38" s="310">
        <f>IF($ND36&lt;=AV$2,1,0)*'PC-CV_Quiosque 2'!AV22*$NB36</f>
        <v>64610.527291226244</v>
      </c>
      <c r="AW38" s="310">
        <f>IF($ND36&lt;=AW$2,1,0)*'PC-CV_Quiosque 2'!AW22*$NB36</f>
        <v>48287.025877021362</v>
      </c>
      <c r="AX38" s="310">
        <f>IF($ND36&lt;=AX$2,1,0)*'PC-CV_Quiosque 2'!AX22*$NB36</f>
        <v>51415.609219200865</v>
      </c>
      <c r="AY38" s="310">
        <f>IF($ND36&lt;=AY$2,1,0)*'PC-CV_Quiosque 2'!AY22*$NB36</f>
        <v>56711.343701228201</v>
      </c>
      <c r="AZ38" s="310">
        <f>IF($ND36&lt;=AZ$2,1,0)*'PC-CV_Quiosque 2'!AZ22*$NB36</f>
        <v>58761.368231171829</v>
      </c>
      <c r="BA38" s="310">
        <f>IF($ND36&lt;=BA$2,1,0)*'PC-CV_Quiosque 2'!BA22*$NB36</f>
        <v>60678.61945618545</v>
      </c>
      <c r="BB38" s="310">
        <f>IF($ND36&lt;=BB$2,1,0)*'PC-CV_Quiosque 2'!BB22*$NB36</f>
        <v>72618.302083393006</v>
      </c>
      <c r="BC38" s="310">
        <f>IF($ND36&lt;=BC$2,1,0)*'PC-CV_Quiosque 2'!BC22*$NB36</f>
        <v>56876.464225822187</v>
      </c>
      <c r="BD38" s="310">
        <f>IF($ND36&lt;=BD$2,1,0)*'PC-CV_Quiosque 2'!BD22*$NB36</f>
        <v>50461.344016340467</v>
      </c>
      <c r="BE38" s="310">
        <f>IF($ND36&lt;=BE$2,1,0)*'PC-CV_Quiosque 2'!BE22*$NB36</f>
        <v>49745.600225081245</v>
      </c>
      <c r="BF38" s="310">
        <f>IF($ND36&lt;=BF$2,1,0)*'PC-CV_Quiosque 2'!BF22*$NB36</f>
        <v>42558.440484991843</v>
      </c>
      <c r="BG38" s="310">
        <f>IF($ND36&lt;=BG$2,1,0)*'PC-CV_Quiosque 2'!BG22*$NB36</f>
        <v>44124.899874456605</v>
      </c>
      <c r="BH38" s="310">
        <f>IF($ND36&lt;=BH$2,1,0)*'PC-CV_Quiosque 2'!BH22*$NB36</f>
        <v>65978.837970349676</v>
      </c>
      <c r="BI38" s="310">
        <f>IF($ND36&lt;=BI$2,1,0)*'PC-CV_Quiosque 2'!BI22*$NB36</f>
        <v>49765.307344499335</v>
      </c>
      <c r="BJ38" s="310">
        <f>IF($ND36&lt;=BJ$2,1,0)*'PC-CV_Quiosque 2'!BJ22*$NB36</f>
        <v>52856.063357860774</v>
      </c>
      <c r="BK38" s="310">
        <f>IF($ND36&lt;=BK$2,1,0)*'PC-CV_Quiosque 2'!BK22*$NB36</f>
        <v>58221.425379919136</v>
      </c>
      <c r="BL38" s="310">
        <f>IF($ND36&lt;=BL$2,1,0)*'PC-CV_Quiosque 2'!BL22*$NB36</f>
        <v>60412.786833473299</v>
      </c>
      <c r="BM38" s="310">
        <f>IF($ND36&lt;=BM$2,1,0)*'PC-CV_Quiosque 2'!BM22*$NB36</f>
        <v>60806.258014254578</v>
      </c>
      <c r="BN38" s="310">
        <f>IF($ND36&lt;=BN$2,1,0)*'PC-CV_Quiosque 2'!BN22*$NB36</f>
        <v>73718.055210906954</v>
      </c>
      <c r="BO38" s="310">
        <f>IF($ND36&lt;=BO$2,1,0)*'PC-CV_Quiosque 2'!BO22*$NB36</f>
        <v>58149.508406366338</v>
      </c>
      <c r="BP38" s="310">
        <f>IF($ND36&lt;=BP$2,1,0)*'PC-CV_Quiosque 2'!BP22*$NB36</f>
        <v>53578.825819345373</v>
      </c>
      <c r="BQ38" s="310">
        <f>IF($ND36&lt;=BQ$2,1,0)*'PC-CV_Quiosque 2'!BQ22*$NB36</f>
        <v>50047.767924072628</v>
      </c>
      <c r="BR38" s="310">
        <f>IF($ND36&lt;=BR$2,1,0)*'PC-CV_Quiosque 2'!BR22*$NB36</f>
        <v>45154.705205613187</v>
      </c>
      <c r="BS38" s="310">
        <f>IF($ND36&lt;=BS$2,1,0)*'PC-CV_Quiosque 2'!BS22*$NB36</f>
        <v>44245.481704138569</v>
      </c>
      <c r="BT38" s="310">
        <f>IF($ND36&lt;=BT$2,1,0)*'PC-CV_Quiosque 2'!BT22*$NB36</f>
        <v>67055.13520515422</v>
      </c>
      <c r="BU38" s="310">
        <f>IF($ND36&lt;=BU$2,1,0)*'PC-CV_Quiosque 2'!BU22*$NB36</f>
        <v>51224.334664526599</v>
      </c>
      <c r="BV38" s="310">
        <f>IF($ND36&lt;=BV$2,1,0)*'PC-CV_Quiosque 2'!BV22*$NB36</f>
        <v>54116.490947279934</v>
      </c>
      <c r="BW38" s="310">
        <f>IF($ND36&lt;=BW$2,1,0)*'PC-CV_Quiosque 2'!BW22*$NB36</f>
        <v>59621.508148024128</v>
      </c>
      <c r="BX38" s="310">
        <f>IF($ND36&lt;=BX$2,1,0)*'PC-CV_Quiosque 2'!BX22*$NB36</f>
        <v>62013.545409346712</v>
      </c>
      <c r="BY38" s="310">
        <f>IF($ND36&lt;=BY$2,1,0)*'PC-CV_Quiosque 2'!BY22*$NB36</f>
        <v>57440.427454827033</v>
      </c>
      <c r="BZ38" s="310">
        <f>IF($ND36&lt;=BZ$2,1,0)*'PC-CV_Quiosque 2'!BZ22*$NB36</f>
        <v>73439.737382005915</v>
      </c>
      <c r="CA38" s="310">
        <f>IF($ND36&lt;=CA$2,1,0)*'PC-CV_Quiosque 2'!CA22*$NB36</f>
        <v>58468.677191888826</v>
      </c>
      <c r="CB38" s="310">
        <f>IF($ND36&lt;=CB$2,1,0)*'PC-CV_Quiosque 2'!CB22*$NB36</f>
        <v>51685.832813416579</v>
      </c>
      <c r="CC38" s="310">
        <f>IF($ND36&lt;=CC$2,1,0)*'PC-CV_Quiosque 2'!CC22*$NB36</f>
        <v>51701.956787953655</v>
      </c>
      <c r="CD38" s="310">
        <f>IF($ND36&lt;=CD$2,1,0)*'PC-CV_Quiosque 2'!CD22*$NB36</f>
        <v>46891.359718668784</v>
      </c>
      <c r="CE38" s="310">
        <f>IF($ND36&lt;=CE$2,1,0)*'PC-CV_Quiosque 2'!CE22*$NB36</f>
        <v>45415.730168742863</v>
      </c>
      <c r="CF38" s="310">
        <f>IF($ND36&lt;=CF$2,1,0)*'PC-CV_Quiosque 2'!CF22*$NB36</f>
        <v>68700.08436352291</v>
      </c>
      <c r="CG38" s="310">
        <f>IF($ND36&lt;=CG$2,1,0)*'PC-CV_Quiosque 2'!CG22*$NB36</f>
        <v>52894.633486185863</v>
      </c>
      <c r="CH38" s="310">
        <f>IF($ND36&lt;=CH$2,1,0)*'PC-CV_Quiosque 2'!CH22*$NB36</f>
        <v>55731.763167265082</v>
      </c>
      <c r="CI38" s="310">
        <f>IF($ND36&lt;=CI$2,1,0)*'PC-CV_Quiosque 2'!CI22*$NB36</f>
        <v>61303.574216191155</v>
      </c>
      <c r="CJ38" s="310">
        <f>IF($ND36&lt;=CJ$2,1,0)*'PC-CV_Quiosque 2'!CJ22*$NB36</f>
        <v>63823.382485082926</v>
      </c>
      <c r="CK38" s="310">
        <f>IF($ND36&lt;=CK$2,1,0)*'PC-CV_Quiosque 2'!CK22*$NB36</f>
        <v>62315.91244794066</v>
      </c>
      <c r="CL38" s="310">
        <f>IF($ND36&lt;=CL$2,1,0)*'PC-CV_Quiosque 2'!CL22*$NB36</f>
        <v>76483.656661708199</v>
      </c>
      <c r="CM38" s="310">
        <f>IF($ND36&lt;=CM$2,1,0)*'PC-CV_Quiosque 2'!CM22*$NB36</f>
        <v>61134.581340172153</v>
      </c>
      <c r="CN38" s="310">
        <f>IF($ND36&lt;=CN$2,1,0)*'PC-CV_Quiosque 2'!CN22*$NB36</f>
        <v>54534.626300871569</v>
      </c>
      <c r="CO38" s="310">
        <f>IF($ND36&lt;=CO$2,1,0)*'PC-CV_Quiosque 2'!CO22*$NB36</f>
        <v>54277.890643386731</v>
      </c>
      <c r="CP38" s="310">
        <f>IF($ND36&lt;=CP$2,1,0)*'PC-CV_Quiosque 2'!CP22*$NB36</f>
        <v>48522.192581425901</v>
      </c>
      <c r="CQ38" s="310">
        <f>IF($ND36&lt;=CQ$2,1,0)*'PC-CV_Quiosque 2'!CQ22*$NB36</f>
        <v>47522.673740236838</v>
      </c>
      <c r="CR38" s="310">
        <f>IF($ND36&lt;=CR$2,1,0)*'PC-CV_Quiosque 2'!CR22*$NB36</f>
        <v>70883.639458230769</v>
      </c>
      <c r="CS38" s="310">
        <f>IF($ND36&lt;=CS$2,1,0)*'PC-CV_Quiosque 2'!CS22*$NB36</f>
        <v>54886.327185333408</v>
      </c>
      <c r="CT38" s="310">
        <f>IF($ND36&lt;=CT$2,1,0)*'PC-CV_Quiosque 2'!CT22*$NB36</f>
        <v>57721.650478790267</v>
      </c>
      <c r="CU38" s="310">
        <f>IF($ND36&lt;=CU$2,1,0)*'PC-CV_Quiosque 2'!CU22*$NB36</f>
        <v>63283.65875657984</v>
      </c>
      <c r="CV38" s="310">
        <f>IF($ND36&lt;=CV$2,1,0)*'PC-CV_Quiosque 2'!CV22*$NB36</f>
        <v>65871.273983694089</v>
      </c>
      <c r="CW38" s="310">
        <f>IF($ND36&lt;=CW$2,1,0)*'PC-CV_Quiosque 2'!CW22*$NB36</f>
        <v>65631.058318541574</v>
      </c>
      <c r="CX38" s="310">
        <f>IF($ND36&lt;=CX$2,1,0)*'PC-CV_Quiosque 2'!CX22*$NB36</f>
        <v>79015.853350181656</v>
      </c>
      <c r="CY38" s="310">
        <f>IF($ND36&lt;=CY$2,1,0)*'PC-CV_Quiosque 2'!CY22*$NB36</f>
        <v>60086.570900639352</v>
      </c>
      <c r="CZ38" s="310">
        <f>IF($ND36&lt;=CZ$2,1,0)*'PC-CV_Quiosque 2'!CZ22*$NB36</f>
        <v>60904.77524761657</v>
      </c>
      <c r="DA38" s="310">
        <f>IF($ND36&lt;=DA$2,1,0)*'PC-CV_Quiosque 2'!DA22*$NB36</f>
        <v>57712.410507136912</v>
      </c>
      <c r="DB38" s="310">
        <f>IF($ND36&lt;=DB$2,1,0)*'PC-CV_Quiosque 2'!DB22*$NB36</f>
        <v>49633.113872075934</v>
      </c>
      <c r="DC38" s="310">
        <f>IF($ND36&lt;=DC$2,1,0)*'PC-CV_Quiosque 2'!DC22*$NB36</f>
        <v>52282.253089601189</v>
      </c>
      <c r="DD38" s="310">
        <f>IF($ND36&lt;=DD$2,1,0)*'PC-CV_Quiosque 2'!DD22*$NB36</f>
        <v>74217.626691604703</v>
      </c>
      <c r="DE38" s="310">
        <f>IF($ND36&lt;=DE$2,1,0)*'PC-CV_Quiosque 2'!DE22*$NB36</f>
        <v>57571.964357424651</v>
      </c>
      <c r="DF38" s="310">
        <f>IF($ND36&lt;=DF$2,1,0)*'PC-CV_Quiosque 2'!DF22*$NB36</f>
        <v>60613.626761519765</v>
      </c>
      <c r="DG38" s="310">
        <f>IF($ND36&lt;=DG$2,1,0)*'PC-CV_Quiosque 2'!DG22*$NB36</f>
        <v>65923.394591883014</v>
      </c>
      <c r="DH38" s="310">
        <f>IF($ND36&lt;=DH$2,1,0)*'PC-CV_Quiosque 2'!DH22*$NB36</f>
        <v>68429.607491797069</v>
      </c>
      <c r="DI38" s="310">
        <f>IF($ND36&lt;=DI$2,1,0)*'PC-CV_Quiosque 2'!DI22*$NB36</f>
        <v>69945.64753500362</v>
      </c>
      <c r="DJ38" s="310">
        <f>IF($ND36&lt;=DJ$2,1,0)*'PC-CV_Quiosque 2'!DJ22*$NB36</f>
        <v>82137.492896468</v>
      </c>
      <c r="DK38" s="310">
        <f>IF($ND36&lt;=DK$2,1,0)*'PC-CV_Quiosque 2'!DK22*$NB36</f>
        <v>66267.739782910663</v>
      </c>
      <c r="DL38" s="310">
        <f>IF($ND36&lt;=DL$2,1,0)*'PC-CV_Quiosque 2'!DL22*$NB36</f>
        <v>59772.291213842684</v>
      </c>
      <c r="DM38" s="310">
        <f>IF($ND36&lt;=DM$2,1,0)*'PC-CV_Quiosque 2'!DM22*$NB36</f>
        <v>59200.072557425374</v>
      </c>
      <c r="DN38" s="310">
        <f>IF($ND36&lt;=DN$2,1,0)*'PC-CV_Quiosque 2'!DN22*$NB36</f>
        <v>51756.972034278799</v>
      </c>
      <c r="DO38" s="310">
        <f>IF($ND36&lt;=DO$2,1,0)*'PC-CV_Quiosque 2'!DO22*$NB36</f>
        <v>53775.913869122305</v>
      </c>
      <c r="DP38" s="310">
        <f>IF($ND36&lt;=DP$2,1,0)*'PC-CV_Quiosque 2'!DP22*$NB36</f>
        <v>76065.361978376357</v>
      </c>
      <c r="DQ38" s="310">
        <f>IF($ND36&lt;=DQ$2,1,0)*'PC-CV_Quiosque 2'!DQ22*$NB36</f>
        <v>59481.351204855826</v>
      </c>
      <c r="DR38" s="310">
        <f>IF($ND36&lt;=DR$2,1,0)*'PC-CV_Quiosque 2'!DR22*$NB36</f>
        <v>62454.746226813331</v>
      </c>
      <c r="DS38" s="310">
        <f>IF($ND36&lt;=DS$2,1,0)*'PC-CV_Quiosque 2'!DS22*$NB36</f>
        <v>67808.906818111675</v>
      </c>
      <c r="DT38" s="310">
        <f>IF($ND36&lt;=DT$2,1,0)*'PC-CV_Quiosque 2'!DT22*$NB36</f>
        <v>70446.724664003443</v>
      </c>
      <c r="DU38" s="310">
        <f>IF($ND36&lt;=DU$2,1,0)*'PC-CV_Quiosque 2'!DU22*$NB36</f>
        <v>72069.978895889231</v>
      </c>
      <c r="DV38" s="310">
        <f>IF($ND36&lt;=DV$2,1,0)*'PC-CV_Quiosque 2'!DV22*$NB36</f>
        <v>84219.489032423095</v>
      </c>
      <c r="DW38" s="310">
        <f>IF($ND36&lt;=DW$2,1,0)*'PC-CV_Quiosque 2'!DW22*$NB36</f>
        <v>68313.785150178097</v>
      </c>
      <c r="DX38" s="310">
        <f>IF($ND36&lt;=DX$2,1,0)*'PC-CV_Quiosque 2'!DX22*$NB36</f>
        <v>63751.206378918163</v>
      </c>
      <c r="DY38" s="310">
        <f>IF($ND36&lt;=DY$2,1,0)*'PC-CV_Quiosque 2'!DY22*$NB36</f>
        <v>60194.843265900396</v>
      </c>
      <c r="DZ38" s="310">
        <f>IF($ND36&lt;=DZ$2,1,0)*'PC-CV_Quiosque 2'!DZ22*$NB36</f>
        <v>54946.102185862546</v>
      </c>
      <c r="EA38" s="310">
        <f>IF($ND36&lt;=EA$2,1,0)*'PC-CV_Quiosque 2'!EA22*$NB36</f>
        <v>54458.987345553935</v>
      </c>
      <c r="EB38" s="310">
        <f>IF($ND36&lt;=EB$2,1,0)*'PC-CV_Quiosque 2'!EB22*$NB36</f>
        <v>77656.320888091475</v>
      </c>
      <c r="EC38" s="310">
        <f>IF($ND36&lt;=EC$2,1,0)*'PC-CV_Quiosque 2'!EC22*$NB36</f>
        <v>61401.590394779967</v>
      </c>
      <c r="ED38" s="310">
        <f>IF($ND36&lt;=ED$2,1,0)*'PC-CV_Quiosque 2'!ED22*$NB36</f>
        <v>64141.72747552333</v>
      </c>
      <c r="EE38" s="310">
        <f>IF($ND36&lt;=EE$2,1,0)*'PC-CV_Quiosque 2'!EE22*$NB36</f>
        <v>69606.997938619432</v>
      </c>
      <c r="EF38" s="310">
        <f>IF($ND36&lt;=EF$2,1,0)*'PC-CV_Quiosque 2'!EF22*$NB36</f>
        <v>72433.284414713082</v>
      </c>
      <c r="EG38" s="310">
        <f>IF($ND36&lt;=EG$2,1,0)*'PC-CV_Quiosque 2'!EG22*$NB36</f>
        <v>67563.623739769086</v>
      </c>
      <c r="EH38" s="310">
        <f>IF($ND36&lt;=EH$2,1,0)*'PC-CV_Quiosque 2'!EH22*$NB36</f>
        <v>83703.306805314947</v>
      </c>
      <c r="EI38" s="310">
        <f>IF($ND36&lt;=EI$2,1,0)*'PC-CV_Quiosque 2'!EI22*$NB36</f>
        <v>65171.777833819324</v>
      </c>
      <c r="EJ38" s="310">
        <f>IF($ND36&lt;=EJ$2,1,0)*'PC-CV_Quiosque 2'!EJ22*$NB36</f>
        <v>65655.503279888682</v>
      </c>
      <c r="EK38" s="310">
        <f>IF($ND36&lt;=EK$2,1,0)*'PC-CV_Quiosque 2'!EK22*$NB36</f>
        <v>62966.701691409595</v>
      </c>
      <c r="EL38" s="310">
        <f>IF($ND36&lt;=EL$2,1,0)*'PC-CV_Quiosque 2'!EL22*$NB36</f>
        <v>54935.654643817499</v>
      </c>
      <c r="EM38" s="310">
        <f>IF($ND36&lt;=EM$2,1,0)*'PC-CV_Quiosque 2'!EM22*$NB36</f>
        <v>57958.461490953378</v>
      </c>
      <c r="EN38" s="310">
        <f>IF($ND36&lt;=EN$2,1,0)*'PC-CV_Quiosque 2'!EN22*$NB36</f>
        <v>80305.798814385169</v>
      </c>
      <c r="EO38" s="310">
        <f>IF($ND36&lt;=EO$2,1,0)*'PC-CV_Quiosque 2'!EO22*$NB36</f>
        <v>63521.124830436456</v>
      </c>
      <c r="EP38" s="310">
        <f>IF($ND36&lt;=EP$2,1,0)*'PC-CV_Quiosque 2'!EP22*$NB36</f>
        <v>66556.78176306047</v>
      </c>
      <c r="EQ38" s="310">
        <f>IF($ND36&lt;=EQ$2,1,0)*'PC-CV_Quiosque 2'!EQ22*$NB36</f>
        <v>71922.160640714952</v>
      </c>
      <c r="ER38" s="310">
        <f>IF($ND36&lt;=ER$2,1,0)*'PC-CV_Quiosque 2'!ER22*$NB36</f>
        <v>74766.700396704269</v>
      </c>
      <c r="ES38" s="310">
        <f>IF($ND36&lt;=ES$2,1,0)*'PC-CV_Quiosque 2'!ES22*$NB36</f>
        <v>75005.148530819191</v>
      </c>
      <c r="ET38" s="310">
        <f>IF($ND36&lt;=ET$2,1,0)*'PC-CV_Quiosque 2'!ET22*$NB36</f>
        <v>88023.227535544225</v>
      </c>
      <c r="EU38" s="310">
        <f>IF($ND36&lt;=EU$2,1,0)*'PC-CV_Quiosque 2'!EU22*$NB36</f>
        <v>72212.552399259512</v>
      </c>
      <c r="EV38" s="310">
        <f>IF($ND36&lt;=EV$2,1,0)*'PC-CV_Quiosque 2'!EV22*$NB36</f>
        <v>65618.448026086684</v>
      </c>
      <c r="EW38" s="310">
        <f>IF($ND36&lt;=EW$2,1,0)*'PC-CV_Quiosque 2'!EW22*$NB36</f>
        <v>65258.20667721059</v>
      </c>
      <c r="EX38" s="310">
        <f>IF($ND36&lt;=EX$2,1,0)*'PC-CV_Quiosque 2'!EX22*$NB36</f>
        <v>57712.443774760861</v>
      </c>
      <c r="EY38" s="310">
        <f>IF($ND36&lt;=EY$2,1,0)*'PC-CV_Quiosque 2'!EY22*$NB36</f>
        <v>60061.57848727292</v>
      </c>
      <c r="EZ38" s="310">
        <f>IF($ND36&lt;=EZ$2,1,0)*'PC-CV_Quiosque 2'!EZ22*$NB36</f>
        <v>82679.670888480177</v>
      </c>
      <c r="FA38" s="310">
        <f>IF($ND36&lt;=FA$2,1,0)*'PC-CV_Quiosque 2'!FA22*$NB36</f>
        <v>65883.233916279627</v>
      </c>
      <c r="FB38" s="310">
        <f>IF($ND36&lt;=FB$2,1,0)*'PC-CV_Quiosque 2'!FB22*$NB36</f>
        <v>68802.408477625984</v>
      </c>
      <c r="FC38" s="310">
        <f>IF($ND36&lt;=FC$2,1,0)*'PC-CV_Quiosque 2'!FC22*$NB36</f>
        <v>74169.512836041438</v>
      </c>
      <c r="FD38" s="310">
        <f>IF($ND36&lt;=FD$2,1,0)*'PC-CV_Quiosque 2'!FD22*$NB36</f>
        <v>77118.165173596106</v>
      </c>
      <c r="FE38" s="310">
        <f>IF($ND36&lt;=FE$2,1,0)*'PC-CV_Quiosque 2'!FE22*$NB36</f>
        <v>75228.159600295839</v>
      </c>
      <c r="FF38" s="310">
        <f>IF($ND36&lt;=FF$2,1,0)*'PC-CV_Quiosque 2'!FF22*$NB36</f>
        <v>89525.168493589998</v>
      </c>
      <c r="FG38" s="310">
        <f>IF($ND36&lt;=FG$2,1,0)*'PC-CV_Quiosque 2'!FG22*$NB36</f>
        <v>73918.268643059622</v>
      </c>
      <c r="FH38" s="310">
        <f>IF($ND36&lt;=FH$2,1,0)*'PC-CV_Quiosque 2'!FH22*$NB36</f>
        <v>69109.744102388519</v>
      </c>
      <c r="FI38" s="310">
        <f>IF($ND36&lt;=FI$2,1,0)*'PC-CV_Quiosque 2'!FI22*$NB36</f>
        <v>65975.333337061136</v>
      </c>
      <c r="FJ38" s="310">
        <f>IF($ND36&lt;=FJ$2,1,0)*'PC-CV_Quiosque 2'!FJ22*$NB36</f>
        <v>60727.035204346648</v>
      </c>
      <c r="FK38" s="310">
        <f>IF($ND36&lt;=FK$2,1,0)*'PC-CV_Quiosque 2'!FK22*$NB36</f>
        <v>60618.049137660324</v>
      </c>
      <c r="FL38" s="310">
        <f>IF($ND36&lt;=FL$2,1,0)*'PC-CV_Quiosque 2'!FL22*$NB36</f>
        <v>84216.964241551279</v>
      </c>
      <c r="FM38" s="310">
        <f>IF($ND36&lt;=FM$2,1,0)*'PC-CV_Quiosque 2'!FM22*$NB36</f>
        <v>67793.953686509427</v>
      </c>
      <c r="FN38" s="310">
        <f>IF($ND36&lt;=FN$2,1,0)*'PC-CV_Quiosque 2'!FN22*$NB36</f>
        <v>70512.826545607633</v>
      </c>
      <c r="FO38" s="310">
        <f>IF($ND36&lt;=FO$2,1,0)*'PC-CV_Quiosque 2'!FO22*$NB36</f>
        <v>76022.35802984811</v>
      </c>
      <c r="FP38" s="310">
        <f>IF($ND36&lt;=FP$2,1,0)*'PC-CV_Quiosque 2'!FP22*$NB36</f>
        <v>79192.073284822298</v>
      </c>
      <c r="FQ38" s="310">
        <f>IF($ND36&lt;=FQ$2,1,0)*'PC-CV_Quiosque 2'!FQ22*$NB36</f>
        <v>78599.176804077579</v>
      </c>
      <c r="FR38" s="310">
        <f>IF($ND36&lt;=FR$2,1,0)*'PC-CV_Quiosque 2'!FR22*$NB36</f>
        <v>92177.832127550806</v>
      </c>
      <c r="FS38" s="310">
        <f>IF($ND36&lt;=FS$2,1,0)*'PC-CV_Quiosque 2'!FS22*$NB36</f>
        <v>76423.684450704401</v>
      </c>
      <c r="FT38" s="310">
        <f>IF($ND36&lt;=FT$2,1,0)*'PC-CV_Quiosque 2'!FT22*$NB36</f>
        <v>69775.783224665123</v>
      </c>
      <c r="FU38" s="310">
        <f>IF($ND36&lt;=FU$2,1,0)*'PC-CV_Quiosque 2'!FU22*$NB36</f>
        <v>69569.085267256785</v>
      </c>
      <c r="FV38" s="310">
        <f>IF($ND36&lt;=FV$2,1,0)*'PC-CV_Quiosque 2'!FV22*$NB36</f>
        <v>61956.713484614236</v>
      </c>
      <c r="FW38" s="310">
        <f>IF($ND36&lt;=FW$2,1,0)*'PC-CV_Quiosque 2'!FW22*$NB36</f>
        <v>64544.999830595138</v>
      </c>
      <c r="FX38" s="310">
        <f>IF($ND36&lt;=FX$2,1,0)*'PC-CV_Quiosque 2'!FX22*$NB36</f>
        <v>87399.0869895449</v>
      </c>
      <c r="FY38" s="310">
        <f>IF($ND36&lt;=FY$2,1,0)*'PC-CV_Quiosque 2'!FY22*$NB36</f>
        <v>70455.526390157625</v>
      </c>
      <c r="FZ38" s="310">
        <f>IF($ND36&lt;=FZ$2,1,0)*'PC-CV_Quiosque 2'!FZ22*$NB36</f>
        <v>73339.018098081011</v>
      </c>
      <c r="GA38" s="310">
        <f>IF($ND36&lt;=GA$2,1,0)*'PC-CV_Quiosque 2'!GA22*$NB36</f>
        <v>78717.334532896144</v>
      </c>
      <c r="GB38" s="310">
        <f>IF($ND36&lt;=GB$2,1,0)*'PC-CV_Quiosque 2'!GB22*$NB36</f>
        <v>81887.559891437209</v>
      </c>
      <c r="GC38" s="310">
        <f>IF($ND36&lt;=GC$2,1,0)*'PC-CV_Quiosque 2'!GC22*$NB36</f>
        <v>83228.370221918507</v>
      </c>
      <c r="GD38" s="310">
        <f>IF($ND36&lt;=GD$2,1,0)*'PC-CV_Quiosque 2'!GD22*$NB36</f>
        <v>95571.001133184051</v>
      </c>
      <c r="GE38" s="310">
        <f>IF($ND36&lt;=GE$2,1,0)*'PC-CV_Quiosque 2'!GE22*$NB36</f>
        <v>79502.352872518095</v>
      </c>
      <c r="GF38" s="310">
        <f>IF($ND36&lt;=GF$2,1,0)*'PC-CV_Quiosque 2'!GF22*$NB36</f>
        <v>72931.774032280751</v>
      </c>
      <c r="GG38" s="310">
        <f>IF($ND36&lt;=GG$2,1,0)*'PC-CV_Quiosque 2'!GG22*$NB36</f>
        <v>72531.034895878824</v>
      </c>
      <c r="GH38" s="310">
        <f>IF($ND36&lt;=GH$2,1,0)*'PC-CV_Quiosque 2'!GH22*$NB36</f>
        <v>64728.019223997959</v>
      </c>
      <c r="GI38" s="310">
        <f>IF($ND36&lt;=GI$2,1,0)*'PC-CV_Quiosque 2'!GI22*$NB36</f>
        <v>67364.937513338766</v>
      </c>
      <c r="GJ38" s="310">
        <f>IF($ND36&lt;=GJ$2,1,0)*'PC-CV_Quiosque 2'!GJ22*$NB36</f>
        <v>90243.991358692452</v>
      </c>
      <c r="GK38" s="310">
        <f>IF($ND36&lt;=GK$2,1,0)*'PC-CV_Quiosque 2'!GK22*$NB36</f>
        <v>73149.092345951212</v>
      </c>
      <c r="GL38" s="310">
        <f>IF($ND36&lt;=GL$2,1,0)*'PC-CV_Quiosque 2'!GL22*$NB36</f>
        <v>75959.450283709099</v>
      </c>
      <c r="GM38" s="310">
        <f>IF($ND36&lt;=GM$2,1,0)*'PC-CV_Quiosque 2'!GM22*$NB36</f>
        <v>81295.684504962876</v>
      </c>
      <c r="GN38" s="310">
        <f>IF($ND36&lt;=GN$2,1,0)*'PC-CV_Quiosque 2'!GN22*$NB36</f>
        <v>84541.932150562847</v>
      </c>
      <c r="GO38" s="310">
        <f>IF($ND36&lt;=GO$2,1,0)*'PC-CV_Quiosque 2'!GO22*$NB36</f>
        <v>84290.067849071071</v>
      </c>
      <c r="GP38" s="310">
        <f>IF($ND36&lt;=GP$2,1,0)*'PC-CV_Quiosque 2'!GP22*$NB36</f>
        <v>97562.951126106287</v>
      </c>
      <c r="GQ38" s="310">
        <f>IF($ND36&lt;=GQ$2,1,0)*'PC-CV_Quiosque 2'!GQ22*$NB36</f>
        <v>78231.645853446855</v>
      </c>
      <c r="GR38" s="310">
        <f>IF($ND36&lt;=GR$2,1,0)*'PC-CV_Quiosque 2'!GR22*$NB36</f>
        <v>78898.193305017034</v>
      </c>
      <c r="GS38" s="310">
        <f>IF($ND36&lt;=GS$2,1,0)*'PC-CV_Quiosque 2'!GS22*$NB36</f>
        <v>75841.912663400537</v>
      </c>
      <c r="GT38" s="310">
        <f>IF($ND36&lt;=GT$2,1,0)*'PC-CV_Quiosque 2'!GT22*$NB36</f>
        <v>67215.445674896837</v>
      </c>
      <c r="GU38" s="310">
        <f>IF($ND36&lt;=GU$2,1,0)*'PC-CV_Quiosque 2'!GU22*$NB36</f>
        <v>70642.51172790071</v>
      </c>
      <c r="GV38" s="310">
        <f>IF($ND36&lt;=GV$2,1,0)*'PC-CV_Quiosque 2'!GV22*$NB36</f>
        <v>93321.617394956455</v>
      </c>
      <c r="GW38" s="310">
        <f>IF($ND36&lt;=GW$2,1,0)*'PC-CV_Quiosque 2'!GW22*$NB36</f>
        <v>75959.898731279623</v>
      </c>
      <c r="GX38" s="310">
        <f>IF($ND36&lt;=GX$2,1,0)*'PC-CV_Quiosque 2'!GX22*$NB36</f>
        <v>78757.006396211975</v>
      </c>
      <c r="GY38" s="310">
        <f>IF($ND36&lt;=GY$2,1,0)*'PC-CV_Quiosque 2'!GY22*$NB36</f>
        <v>84020.480331824845</v>
      </c>
      <c r="GZ38" s="310">
        <f>IF($ND36&lt;=GZ$2,1,0)*'PC-CV_Quiosque 2'!GZ22*$NB36</f>
        <v>87320.277319169298</v>
      </c>
      <c r="HA38" s="310">
        <f>IF($ND36&lt;=HA$2,1,0)*'PC-CV_Quiosque 2'!HA22*$NB36</f>
        <v>82027.726593108557</v>
      </c>
      <c r="HB38" s="310">
        <f>IF($ND36&lt;=HB$2,1,0)*'PC-CV_Quiosque 2'!HB22*$NB36</f>
        <v>98316.752901709464</v>
      </c>
      <c r="HC38" s="310">
        <f>IF($ND36&lt;=HC$2,1,0)*'PC-CV_Quiosque 2'!HC22*$NB36</f>
        <v>82889.358052790369</v>
      </c>
      <c r="HD38" s="310">
        <f>IF($ND36&lt;=HD$2,1,0)*'PC-CV_Quiosque 2'!HD22*$NB36</f>
        <v>75862.729324611777</v>
      </c>
      <c r="HE38" s="310">
        <f>IF($ND36&lt;=HE$2,1,0)*'PC-CV_Quiosque 2'!HE22*$NB36</f>
        <v>76139.529262725162</v>
      </c>
      <c r="HF38" s="310">
        <f>IF($ND36&lt;=HF$2,1,0)*'PC-CV_Quiosque 2'!HF22*$NB36</f>
        <v>68521.940673082703</v>
      </c>
      <c r="HG38" s="310">
        <f>IF($ND36&lt;=HG$2,1,0)*'PC-CV_Quiosque 2'!HG22*$NB36</f>
        <v>71506.644025765097</v>
      </c>
      <c r="HH38" s="310">
        <f>IF($ND36&lt;=HH$2,1,0)*'PC-CV_Quiosque 2'!HH22*$NB36</f>
        <v>94797.499601396921</v>
      </c>
      <c r="HI38" s="310">
        <f>IF($ND36&lt;=HI$2,1,0)*'PC-CV_Quiosque 2'!HI22*$NB36</f>
        <v>77663.650410994844</v>
      </c>
      <c r="HJ38" s="310">
        <f>IF($ND36&lt;=HJ$2,1,0)*'PC-CV_Quiosque 2'!HJ22*$NB36</f>
        <v>80517.692287514044</v>
      </c>
      <c r="HK38" s="310">
        <f>IF($ND36&lt;=HK$2,1,0)*'PC-CV_Quiosque 2'!HK22*$NB36</f>
        <v>85940.778072767105</v>
      </c>
      <c r="HL38" s="310">
        <f>IF($ND36&lt;=HL$2,1,0)*'PC-CV_Quiosque 2'!HL22*$NB36</f>
        <v>89485.421223659927</v>
      </c>
      <c r="HM38" s="310">
        <f>IF($ND36&lt;=HM$2,1,0)*'PC-CV_Quiosque 2'!HM22*$NB36</f>
        <v>89363.978427870781</v>
      </c>
      <c r="HN38" s="310">
        <f>IF($ND36&lt;=HN$2,1,0)*'PC-CV_Quiosque 2'!HN22*$NB36</f>
        <v>102637.84642657418</v>
      </c>
      <c r="HO38" s="310">
        <f>IF($ND36&lt;=HO$2,1,0)*'PC-CV_Quiosque 2'!HO22*$NB36</f>
        <v>86627.447557560983</v>
      </c>
      <c r="HP38" s="310">
        <f>IF($ND36&lt;=HP$2,1,0)*'PC-CV_Quiosque 2'!HP22*$NB36</f>
        <v>79938.968701698439</v>
      </c>
      <c r="HQ38" s="310">
        <f>IF($ND36&lt;=HQ$2,1,0)*'PC-CV_Quiosque 2'!HQ22*$NB36</f>
        <v>79775.486274906521</v>
      </c>
      <c r="HR38" s="310">
        <f>IF($ND36&lt;=HR$2,1,0)*'PC-CV_Quiosque 2'!HR22*$NB36</f>
        <v>73216.290284871677</v>
      </c>
      <c r="HS38" s="310">
        <f>IF($ND36&lt;=HS$2,1,0)*'PC-CV_Quiosque 2'!HS22*$NB36</f>
        <v>73294.835588529124</v>
      </c>
      <c r="HT38" s="310">
        <f>IF($ND36&lt;=HT$2,1,0)*'PC-CV_Quiosque 2'!HT22*$NB36</f>
        <v>97667.571149828582</v>
      </c>
      <c r="HU38" s="310">
        <f>IF($ND36&lt;=HU$2,1,0)*'PC-CV_Quiosque 2'!HU22*$NB36</f>
        <v>80654.923454050149</v>
      </c>
      <c r="HV38" s="310">
        <f>IF($ND36&lt;=HV$2,1,0)*'PC-CV_Quiosque 2'!HV22*$NB36</f>
        <v>83138.650545168493</v>
      </c>
      <c r="HW38" s="310">
        <f>IF($ND36&lt;=HW$2,1,0)*'PC-CV_Quiosque 2'!HW22*$NB36</f>
        <v>88625.335156001544</v>
      </c>
      <c r="HX38" s="310">
        <f>IF($ND36&lt;=HX$2,1,0)*'PC-CV_Quiosque 2'!HX22*$NB36</f>
        <v>92309.916127313074</v>
      </c>
      <c r="HY38" s="310">
        <f>IF($ND36&lt;=HY$2,1,0)*'PC-CV_Quiosque 2'!HY22*$NB36</f>
        <v>91348.478247306877</v>
      </c>
      <c r="HZ38" s="310">
        <f>IF($ND36&lt;=HZ$2,1,0)*'PC-CV_Quiosque 2'!HZ22*$NB36</f>
        <v>105102.78218942587</v>
      </c>
      <c r="IA38" s="310">
        <f>IF($ND36&lt;=IA$2,1,0)*'PC-CV_Quiosque 2'!IA22*$NB36</f>
        <v>85750.715258026714</v>
      </c>
      <c r="IB38" s="310">
        <f>IF($ND36&lt;=IB$2,1,0)*'PC-CV_Quiosque 2'!IB22*$NB36</f>
        <v>86349.402966744456</v>
      </c>
      <c r="IC38" s="310">
        <f>IF($ND36&lt;=IC$2,1,0)*'PC-CV_Quiosque 2'!IC22*$NB36</f>
        <v>83462.426142538578</v>
      </c>
      <c r="ID38" s="310">
        <f>IF($ND36&lt;=ID$2,1,0)*'PC-CV_Quiosque 2'!ID22*$NB36</f>
        <v>74672.663469505293</v>
      </c>
      <c r="IE38" s="310">
        <f>IF($ND36&lt;=IE$2,1,0)*'PC-CV_Quiosque 2'!IE22*$NB36</f>
        <v>78471.875357930912</v>
      </c>
      <c r="IF38" s="310">
        <f>IF($ND36&lt;=IF$2,1,0)*'PC-CV_Quiosque 2'!IF22*$NB36</f>
        <v>101512.45416308468</v>
      </c>
      <c r="IG38" s="310">
        <f>IF($ND36&lt;=IG$2,1,0)*'PC-CV_Quiosque 2'!IG22*$NB36</f>
        <v>83879.844334872003</v>
      </c>
      <c r="IH38" s="310">
        <f>IF($ND36&lt;=IH$2,1,0)*'PC-CV_Quiosque 2'!IH22*$NB36</f>
        <v>86598.699894805803</v>
      </c>
      <c r="II38" s="310">
        <f>IF($ND36&lt;=II$2,1,0)*'PC-CV_Quiosque 2'!II22*$NB36</f>
        <v>91864.679991421071</v>
      </c>
      <c r="IJ38" s="310">
        <f>IF($ND36&lt;=IJ$2,1,0)*'PC-CV_Quiosque 2'!IJ22*$NB36</f>
        <v>95521.194620915398</v>
      </c>
      <c r="IK38" s="310">
        <f>IF($ND36&lt;=IK$2,1,0)*'PC-CV_Quiosque 2'!IK22*$NB36</f>
        <v>96319.983095432792</v>
      </c>
      <c r="IL38" s="310">
        <f>IF($ND36&lt;=IL$2,1,0)*'PC-CV_Quiosque 2'!IL22*$NB36</f>
        <v>108909.50945588051</v>
      </c>
      <c r="IM38" s="310">
        <f>IF($ND36&lt;=IM$2,1,0)*'PC-CV_Quiosque 2'!IM22*$NB36</f>
        <v>92621.781915317668</v>
      </c>
      <c r="IN38" s="310">
        <f>IF($ND36&lt;=IN$2,1,0)*'PC-CV_Quiosque 2'!IN22*$NB36</f>
        <v>85913.744357996591</v>
      </c>
      <c r="IO38" s="310">
        <f>IF($ND36&lt;=IO$2,1,0)*'PC-CV_Quiosque 2'!IO22*$NB36</f>
        <v>85664.008297299428</v>
      </c>
      <c r="IP38" s="310">
        <f>IF($ND36&lt;=IP$2,1,0)*'PC-CV_Quiosque 2'!IP22*$NB36</f>
        <v>77501.339004565161</v>
      </c>
      <c r="IQ38" s="310">
        <f>IF($ND36&lt;=IQ$2,1,0)*'PC-CV_Quiosque 2'!IQ22*$NB36</f>
        <v>80704.352046110987</v>
      </c>
      <c r="IR38" s="310">
        <f>IF($ND36&lt;=IR$2,1,0)*'PC-CV_Quiosque 2'!IR22*$NB36</f>
        <v>104130.74834941512</v>
      </c>
      <c r="IS38" s="310">
        <f>IF($ND36&lt;=IS$2,1,0)*'PC-CV_Quiosque 2'!IS22*$NB36</f>
        <v>86540.334288253463</v>
      </c>
      <c r="IT38" s="310">
        <f>IF($ND36&lt;=IT$2,1,0)*'PC-CV_Quiosque 2'!IT22*$NB36</f>
        <v>89186.590134277838</v>
      </c>
      <c r="IU38" s="310">
        <f>IF($ND36&lt;=IU$2,1,0)*'PC-CV_Quiosque 2'!IU22*$NB36</f>
        <v>94498.664963468269</v>
      </c>
      <c r="IV38" s="310">
        <f>IF($ND36&lt;=IV$2,1,0)*'PC-CV_Quiosque 2'!IV22*$NB36</f>
        <v>98316.605637027547</v>
      </c>
      <c r="IW38" s="310">
        <f>IF($ND36&lt;=IW$2,1,0)*'PC-CV_Quiosque 2'!IW22*$NB36</f>
        <v>99207.286385921485</v>
      </c>
      <c r="IX38" s="310">
        <f>IF($ND36&lt;=IX$2,1,0)*'PC-CV_Quiosque 2'!IX22*$NB36</f>
        <v>111767.35271289365</v>
      </c>
      <c r="IY38" s="310">
        <f>IF($ND36&lt;=IY$2,1,0)*'PC-CV_Quiosque 2'!IY22*$NB36</f>
        <v>95435.538029967516</v>
      </c>
      <c r="IZ38" s="310">
        <f>IF($ND36&lt;=IZ$2,1,0)*'PC-CV_Quiosque 2'!IZ22*$NB36</f>
        <v>90656.957012239669</v>
      </c>
      <c r="JA38" s="310">
        <f>IF($ND36&lt;=JA$2,1,0)*'PC-CV_Quiosque 2'!JA22*$NB36</f>
        <v>87432.026372914755</v>
      </c>
      <c r="JB38" s="310">
        <f>IF($ND36&lt;=JB$2,1,0)*'PC-CV_Quiosque 2'!JB22*$NB36</f>
        <v>81447.445195356529</v>
      </c>
      <c r="JC38" s="310">
        <f>IF($ND36&lt;=JC$2,1,0)*'PC-CV_Quiosque 2'!JC22*$NB36</f>
        <v>82173.592260542529</v>
      </c>
      <c r="JD38" s="310">
        <f>IF($ND36&lt;=JD$2,1,0)*'PC-CV_Quiosque 2'!JD22*$NB36</f>
        <v>106535.79174356046</v>
      </c>
      <c r="JE38" s="310">
        <f>IF($ND36&lt;=JE$2,1,0)*'PC-CV_Quiosque 2'!JE22*$NB36</f>
        <v>89251.006012701473</v>
      </c>
      <c r="JF38" s="310">
        <f>IF($ND36&lt;=JF$2,1,0)*'PC-CV_Quiosque 2'!JF22*$NB36</f>
        <v>91656.539993407627</v>
      </c>
      <c r="JG38" s="310">
        <f>IF($ND36&lt;=JG$2,1,0)*'PC-CV_Quiosque 2'!JG22*$NB36</f>
        <v>97079.033171386502</v>
      </c>
      <c r="JH38" s="310">
        <f>IF($ND36&lt;=JH$2,1,0)*'PC-CV_Quiosque 2'!JH22*$NB36</f>
        <v>101114.03843753772</v>
      </c>
      <c r="JI38" s="310">
        <f>IF($ND36&lt;=JI$2,1,0)*'PC-CV_Quiosque 2'!JI22*$NB36</f>
        <v>100439.96185732061</v>
      </c>
      <c r="JJ38" s="310">
        <f>IF($ND36&lt;=JJ$2,1,0)*'PC-CV_Quiosque 2'!JJ22*$NB36</f>
        <v>113994.51012979215</v>
      </c>
      <c r="JK38" s="310">
        <f>IF($ND36&lt;=JK$2,1,0)*'PC-CV_Quiosque 2'!JK22*$NB36</f>
        <v>94443.991619603403</v>
      </c>
      <c r="JL38" s="310">
        <f>IF($ND36&lt;=JL$2,1,0)*'PC-CV_Quiosque 2'!JL22*$NB36</f>
        <v>95002.733339784187</v>
      </c>
      <c r="JM38" s="310">
        <f>IF($ND36&lt;=JM$2,1,0)*'PC-CV_Quiosque 2'!JM22*$NB36</f>
        <v>92160.587078444238</v>
      </c>
      <c r="JN38" s="310">
        <f>IF($ND36&lt;=JN$2,1,0)*'PC-CV_Quiosque 2'!JN22*$NB36</f>
        <v>83114.251626212892</v>
      </c>
      <c r="JO38" s="310">
        <f>IF($ND36&lt;=JO$2,1,0)*'PC-CV_Quiosque 2'!JO22*$NB36</f>
        <v>87270.541777831721</v>
      </c>
      <c r="JP38" s="310">
        <f>IF($ND36&lt;=JP$2,1,0)*'PC-CV_Quiosque 2'!JP22*$NB36</f>
        <v>110648.29194358973</v>
      </c>
      <c r="JQ38" s="310">
        <f>IF($ND36&lt;=JQ$2,1,0)*'PC-CV_Quiosque 2'!JQ22*$NB36</f>
        <v>92685.161618148079</v>
      </c>
      <c r="JR38" s="310">
        <f>IF($ND36&lt;=JR$2,1,0)*'PC-CV_Quiosque 2'!JR22*$NB36</f>
        <v>95290.67837548106</v>
      </c>
      <c r="JS38" s="310">
        <f>IF($ND36&lt;=JS$2,1,0)*'PC-CV_Quiosque 2'!JS22*$NB36</f>
        <v>100533.97704967197</v>
      </c>
      <c r="JT38" s="310">
        <f>IF($ND36&lt;=JT$2,1,0)*'PC-CV_Quiosque 2'!JT22*$NB36</f>
        <v>104552.90473853226</v>
      </c>
      <c r="JU38" s="310">
        <f>IF($ND36&lt;=JU$2,1,0)*'PC-CV_Quiosque 2'!JU22*$NB36</f>
        <v>103973.52822015104</v>
      </c>
      <c r="JV38" s="310">
        <f>IF($ND36&lt;=JV$2,1,0)*'PC-CV_Quiosque 2'!JV22*$NB36</f>
        <v>117384.99377282207</v>
      </c>
      <c r="JW38" s="310">
        <f>IF($ND36&lt;=JW$2,1,0)*'PC-CV_Quiosque 2'!JW22*$NB36</f>
        <v>101095.68624190692</v>
      </c>
      <c r="JX38" s="310">
        <f>IF($ND36&lt;=JX$2,1,0)*'PC-CV_Quiosque 2'!JX22*$NB36</f>
        <v>94249.771682577237</v>
      </c>
      <c r="JY38" s="310">
        <f>IF($ND36&lt;=JY$2,1,0)*'PC-CV_Quiosque 2'!JY22*$NB36</f>
        <v>94215.962018165461</v>
      </c>
      <c r="JZ38" s="310">
        <f>IF($ND36&lt;=JZ$2,1,0)*'PC-CV_Quiosque 2'!JZ22*$NB36</f>
        <v>85881.630011700065</v>
      </c>
      <c r="KA38" s="310">
        <f>IF($ND36&lt;=KA$2,1,0)*'PC-CV_Quiosque 2'!KA22*$NB36</f>
        <v>89489.049612509421</v>
      </c>
      <c r="KB38" s="310">
        <f>IF($ND36&lt;=KB$2,1,0)*'PC-CV_Quiosque 2'!KB22*$NB36</f>
        <v>113317.30373151608</v>
      </c>
      <c r="KC38" s="310">
        <f>IF($ND36&lt;=KC$2,1,0)*'PC-CV_Quiosque 2'!KC22*$NB36</f>
        <v>95431.557447872707</v>
      </c>
      <c r="KD38" s="310">
        <f>IF($ND36&lt;=KD$2,1,0)*'PC-CV_Quiosque 2'!KD22*$NB36</f>
        <v>97992.399778388019</v>
      </c>
      <c r="KE38" s="310">
        <f>IF($ND36&lt;=KE$2,1,0)*'PC-CV_Quiosque 2'!KE22*$NB36</f>
        <v>103308.58116307588</v>
      </c>
      <c r="KF38" s="310">
        <f>IF($ND36&lt;=KF$2,1,0)*'PC-CV_Quiosque 2'!KF22*$NB36</f>
        <v>107519.77708835869</v>
      </c>
      <c r="KG38" s="310">
        <f>IF($ND36&lt;=KG$2,1,0)*'PC-CV_Quiosque 2'!KG22*$NB36</f>
        <v>104839.45253402427</v>
      </c>
      <c r="KH38" s="310">
        <f>IF($ND36&lt;=KH$2,1,0)*'PC-CV_Quiosque 2'!KH22*$NB36</f>
        <v>119580.27104749648</v>
      </c>
      <c r="KI38" s="310">
        <f>IF($ND36&lt;=KI$2,1,0)*'PC-CV_Quiosque 2'!KI22*$NB36</f>
        <v>103515.69829254565</v>
      </c>
      <c r="KJ38" s="310">
        <f>IF($ND36&lt;=KJ$2,1,0)*'PC-CV_Quiosque 2'!KJ22*$NB36</f>
        <v>98475.647944946104</v>
      </c>
      <c r="KK38" s="310">
        <f>IF($ND36&lt;=KK$2,1,0)*'PC-CV_Quiosque 2'!KK22*$NB36</f>
        <v>95696.751864487465</v>
      </c>
      <c r="KL38" s="310">
        <f>IF($ND36&lt;=KL$2,1,0)*'PC-CV_Quiosque 2'!KL22*$NB36</f>
        <v>89658.219472287718</v>
      </c>
      <c r="KM38" s="310">
        <f>IF($ND36&lt;=KM$2,1,0)*'PC-CV_Quiosque 2'!KM22*$NB36</f>
        <v>90851.712779795227</v>
      </c>
      <c r="KN38" s="310">
        <f>IF($ND36&lt;=KN$2,1,0)*'PC-CV_Quiosque 2'!KN22*$NB36</f>
        <v>115701.18714257125</v>
      </c>
      <c r="KO38" s="310">
        <f>IF($ND36&lt;=KO$2,1,0)*'PC-CV_Quiosque 2'!KO22*$NB36</f>
        <v>98171.927845551865</v>
      </c>
      <c r="KP38" s="310">
        <f>IF($ND36&lt;=KP$2,1,0)*'PC-CV_Quiosque 2'!KP22*$NB36</f>
        <v>100531.32894680745</v>
      </c>
      <c r="KQ38" s="310">
        <f>IF($ND36&lt;=KQ$2,1,0)*'PC-CV_Quiosque 2'!KQ22*$NB36</f>
        <v>105994.76791631433</v>
      </c>
      <c r="KR38" s="310">
        <f>IF($ND36&lt;=KR$2,1,0)*'PC-CV_Quiosque 2'!KR22*$NB36</f>
        <v>110462.20350098771</v>
      </c>
      <c r="KS38" s="310">
        <f>IF($ND36&lt;=KS$2,1,0)*'PC-CV_Quiosque 2'!KS22*$NB36</f>
        <v>109064.03091549173</v>
      </c>
      <c r="KT38" s="310">
        <f>IF($ND36&lt;=KT$2,1,0)*'PC-CV_Quiosque 2'!KT22*$NB36</f>
        <v>123102.50512691279</v>
      </c>
      <c r="KU38" s="310">
        <f>IF($ND36&lt;=KU$2,1,0)*'PC-CV_Quiosque 2'!KU22*$NB36</f>
        <v>106883.18469250809</v>
      </c>
      <c r="KV38" s="310">
        <f>IF($ND36&lt;=KV$2,1,0)*'PC-CV_Quiosque 2'!KV22*$NB36</f>
        <v>100001.15480064438</v>
      </c>
      <c r="KW38" s="310">
        <f>IF($ND36&lt;=KW$2,1,0)*'PC-CV_Quiosque 2'!KW22*$NB36</f>
        <v>100160.70543785655</v>
      </c>
      <c r="KX38" s="310">
        <f>IF($ND36&lt;=KX$2,1,0)*'PC-CV_Quiosque 2'!KX22*$NB36</f>
        <v>91740.939511739416</v>
      </c>
      <c r="KY38" s="310">
        <f>IF($ND36&lt;=KY$2,1,0)*'PC-CV_Quiosque 2'!KY22*$NB36</f>
        <v>95664.389119932282</v>
      </c>
      <c r="KZ38" s="310">
        <f>IF($ND36&lt;=KZ$2,1,0)*'PC-CV_Quiosque 2'!KZ22*$NB36</f>
        <v>119800.21084993229</v>
      </c>
      <c r="LA38" s="310">
        <f>IF($ND36&lt;=LA$2,1,0)*'PC-CV_Quiosque 2'!LA22*$NB36</f>
        <v>101724.79209166924</v>
      </c>
      <c r="LB38" s="310">
        <f>IF($ND36&lt;=LB$2,1,0)*'PC-CV_Quiosque 2'!LB22*$NB36</f>
        <v>104240.92362276475</v>
      </c>
      <c r="LC38" s="310">
        <f>IF($ND36&lt;=LC$2,1,0)*'PC-CV_Quiosque 2'!LC22*$NB36</f>
        <v>109572.63522143786</v>
      </c>
      <c r="LD38" s="310">
        <f>IF($ND36&lt;=LD$2,1,0)*'PC-CV_Quiosque 2'!LD22*$NB36</f>
        <v>114072.23039637624</v>
      </c>
      <c r="LE38" s="310">
        <f>IF($ND36&lt;=LE$2,1,0)*'PC-CV_Quiosque 2'!LE22*$NB36</f>
        <v>114437.28623578689</v>
      </c>
      <c r="LF38" s="310">
        <f>IF($ND36&lt;=LF$2,1,0)*'PC-CV_Quiosque 2'!LF22*$NB36</f>
        <v>127345.44634965074</v>
      </c>
      <c r="LG38" s="310">
        <f>IF($ND36&lt;=LG$2,1,0)*'PC-CV_Quiosque 2'!LG22*$NB36</f>
        <v>110819.47826494623</v>
      </c>
      <c r="LH38" s="310">
        <f>IF($ND36&lt;=LH$2,1,0)*'PC-CV_Quiosque 2'!LH22*$NB36</f>
        <v>104001.17228492854</v>
      </c>
      <c r="LI38" s="310">
        <f>IF($ND36&lt;=LI$2,1,0)*'PC-CV_Quiosque 2'!LI22*$NB36</f>
        <v>103991.26030727191</v>
      </c>
      <c r="LJ38" s="310">
        <f>IF($ND36&lt;=LJ$2,1,0)*'PC-CV_Quiosque 2'!LJ22*$NB36</f>
        <v>95370.072668901106</v>
      </c>
      <c r="LK38" s="310">
        <f>IF($ND36&lt;=LK$2,1,0)*'PC-CV_Quiosque 2'!LK22*$NB36</f>
        <v>99377.959942301211</v>
      </c>
      <c r="LL38" s="310">
        <f>IF($ND36&lt;=LL$2,1,0)*'PC-CV_Quiosque 2'!LL22*$NB36</f>
        <v>123574.83796427664</v>
      </c>
      <c r="LM38" s="310">
        <f>IF($ND36&lt;=LM$2,1,0)*'PC-CV_Quiosque 2'!LM22*$NB36</f>
        <v>105324.93362350027</v>
      </c>
      <c r="LN38" s="310">
        <f>IF($ND36&lt;=LN$2,1,0)*'PC-CV_Quiosque 2'!LN22*$NB36</f>
        <v>107762.00974737143</v>
      </c>
      <c r="LO38" s="310">
        <f>IF($ND36&lt;=LO$2,1,0)*'PC-CV_Quiosque 2'!LO22*$NB36</f>
        <v>113053.08693947644</v>
      </c>
      <c r="LP38" s="310">
        <f>IF($ND36&lt;=LP$2,1,0)*'PC-CV_Quiosque 2'!LP22*$NB36</f>
        <v>117662.68262184678</v>
      </c>
      <c r="LQ38" s="310">
        <f>IF($ND36&lt;=LQ$2,1,0)*'PC-CV_Quiosque 2'!LQ22*$NB36</f>
        <v>116568.48651823339</v>
      </c>
      <c r="LR38" s="310">
        <f>IF($ND36&lt;=LR$2,1,0)*'PC-CV_Quiosque 2'!LR22*$NB36</f>
        <v>130329.73319168156</v>
      </c>
      <c r="LS38" s="310">
        <f>IF($ND36&lt;=LS$2,1,0)*'PC-CV_Quiosque 2'!LS22*$NB36</f>
        <v>110513.7913836255</v>
      </c>
      <c r="LT38" s="310">
        <f>IF($ND36&lt;=LT$2,1,0)*'PC-CV_Quiosque 2'!LT22*$NB36</f>
        <v>110937.72115888205</v>
      </c>
      <c r="LU38" s="310">
        <f>IF($ND36&lt;=LU$2,1,0)*'PC-CV_Quiosque 2'!LU22*$NB36</f>
        <v>108267.40794150774</v>
      </c>
      <c r="LV38" s="310">
        <f>IF($ND36&lt;=LV$2,1,0)*'PC-CV_Quiosque 2'!LV22*$NB36</f>
        <v>98795.926449689097</v>
      </c>
      <c r="LW38" s="310">
        <f>IF($ND36&lt;=LW$2,1,0)*'PC-CV_Quiosque 2'!LW22*$NB36</f>
        <v>103624.16760214034</v>
      </c>
      <c r="LX38" s="310">
        <f>IF($ND36&lt;=LX$2,1,0)*'PC-CV_Quiosque 2'!LX22*$NB36</f>
        <v>127648.2970551397</v>
      </c>
      <c r="LY38" s="310">
        <f>IF($ND36&lt;=LY$2,1,0)*'PC-CV_Quiosque 2'!LY22*$NB36</f>
        <v>109100.43900311625</v>
      </c>
      <c r="LZ38" s="310">
        <f>IF($ND36&lt;=LZ$2,1,0)*'PC-CV_Quiosque 2'!LZ22*$NB36</f>
        <v>111512.96894334992</v>
      </c>
      <c r="MA38" s="310">
        <f>IF($ND36&lt;=MA$2,1,0)*'PC-CV_Quiosque 2'!MA22*$NB36</f>
        <v>116728.06288240808</v>
      </c>
      <c r="MB38" s="310">
        <f>IF($ND36&lt;=MB$2,1,0)*'PC-CV_Quiosque 2'!MB22*$NB36</f>
        <v>121422.19647642568</v>
      </c>
      <c r="MC38" s="310">
        <f>IF($ND36&lt;=MC$2,1,0)*'PC-CV_Quiosque 2'!MC22*$NB36</f>
        <v>115265.76717357898</v>
      </c>
      <c r="MD38" s="310">
        <f>IF($ND36&lt;=MD$2,1,0)*'PC-CV_Quiosque 2'!MD22*$NB36</f>
        <v>132056.11971914768</v>
      </c>
      <c r="ME38" s="310">
        <f>IF($ND36&lt;=ME$2,1,0)*'PC-CV_Quiosque 2'!ME22*$NB36</f>
        <v>116132.43490795491</v>
      </c>
      <c r="MF38" s="310">
        <f>IF($ND36&lt;=MF$2,1,0)*'PC-CV_Quiosque 2'!MF22*$NB36</f>
        <v>108857.58357418362</v>
      </c>
      <c r="MG38" s="310">
        <f>IF($ND36&lt;=MG$2,1,0)*'PC-CV_Quiosque 2'!MG22*$NB36</f>
        <v>109529.54255924581</v>
      </c>
      <c r="MH38" s="310">
        <f>IF($ND36&lt;=MH$2,1,0)*'PC-CV_Quiosque 2'!MH22*$NB36</f>
        <v>101046.59919745169</v>
      </c>
      <c r="MI38" s="310">
        <f>IF($ND36&lt;=MI$2,1,0)*'PC-CV_Quiosque 2'!MI22*$NB36</f>
        <v>105466.08149829324</v>
      </c>
      <c r="MJ38" s="310">
        <f>IF($ND36&lt;=MJ$2,1,0)*'PC-CV_Quiosque 2'!MJ22*$NB36</f>
        <v>130134.15770987248</v>
      </c>
      <c r="MK38" s="310">
        <f>IF($ND36&lt;=MK$2,1,0)*'PC-CV_Quiosque 2'!MK22*$NB36</f>
        <v>111785.64458323311</v>
      </c>
      <c r="ML38" s="310">
        <f>IF($ND36&lt;=ML$2,1,0)*'PC-CV_Quiosque 2'!ML22*$NB36</f>
        <v>114245.76319414031</v>
      </c>
      <c r="MM38" s="310">
        <f>IF($ND36&lt;=MM$2,1,0)*'PC-CV_Quiosque 2'!MM22*$NB36</f>
        <v>119619.26602555749</v>
      </c>
      <c r="MN38" s="310">
        <f>IF($ND36&lt;=MN$2,1,0)*'PC-CV_Quiosque 2'!MN22*$NB36</f>
        <v>124591.62341199254</v>
      </c>
      <c r="MO38" s="310">
        <f>IF($ND36&lt;=MO$2,1,0)*'PC-CV_Quiosque 2'!MO22*$NB36</f>
        <v>123585.59094746615</v>
      </c>
      <c r="MP38" s="310">
        <f>IF($ND36&lt;=MP$2,1,0)*'PC-CV_Quiosque 2'!MP22*$NB36</f>
        <v>137375.23397756083</v>
      </c>
      <c r="MQ38" s="310">
        <f>IF($ND36&lt;=MQ$2,1,0)*'PC-CV_Quiosque 2'!MQ22*$NB36</f>
        <v>120857.56594324175</v>
      </c>
      <c r="MR38" s="310">
        <f>IF($ND36&lt;=MR$2,1,0)*'PC-CV_Quiosque 2'!MR22*$NB36</f>
        <v>113915.87877388082</v>
      </c>
      <c r="MS38" s="310">
        <f>IF($ND36&lt;=MS$2,1,0)*'PC-CV_Quiosque 2'!MS22*$NB36</f>
        <v>114157.5205998926</v>
      </c>
      <c r="MT38" s="310">
        <f>IF($ND36&lt;=MT$2,1,0)*'PC-CV_Quiosque 2'!MT22*$NB36</f>
        <v>105345.44156116148</v>
      </c>
      <c r="MU38" s="310">
        <f>IF($ND36&lt;=MU$2,1,0)*'PC-CV_Quiosque 2'!MU22*$NB36</f>
        <v>109828.85004100247</v>
      </c>
      <c r="MV38" s="310">
        <f>IF($ND36&lt;=MV$2,1,0)*'PC-CV_Quiosque 2'!MV22*$NB36</f>
        <v>134493.96676475726</v>
      </c>
      <c r="MW38" s="310">
        <f>IF($ND36&lt;=MW$2,1,0)*'PC-CV_Quiosque 2'!MW22*$NB36</f>
        <v>115907.83142821299</v>
      </c>
      <c r="MX38" s="310">
        <f>IF($ND36&lt;=MX$2,1,0)*'PC-CV_Quiosque 2'!MX22*$NB36</f>
        <v>118250.31749519135</v>
      </c>
      <c r="MY38" s="310">
        <f>IF($ND36&lt;=MY$2,1,0)*'PC-CV_Quiosque 2'!MY22*$NB36</f>
        <v>123549.03825656959</v>
      </c>
      <c r="MZ38" s="310">
        <f>IF($ND36&lt;=MZ$2,1,0)*'PC-CV_Quiosque 2'!MZ22*$NB36</f>
        <v>128614.33119006749</v>
      </c>
      <c r="NA38" s="311">
        <f>IF($ND36&lt;=NA$2,1,0)*'PC-CV_Quiosque 2'!NA22*$NB36</f>
        <v>125418.62460587242</v>
      </c>
      <c r="NB38" s="653"/>
      <c r="NC38" s="670"/>
      <c r="ND38" s="653"/>
    </row>
    <row r="39" spans="1:368" x14ac:dyDescent="0.2">
      <c r="A39" s="2" t="s">
        <v>271</v>
      </c>
      <c r="B39" s="304" t="s">
        <v>4</v>
      </c>
      <c r="C39" s="312" t="s">
        <v>654</v>
      </c>
      <c r="D39" s="316" t="s">
        <v>653</v>
      </c>
      <c r="E39" s="1" t="s">
        <v>628</v>
      </c>
      <c r="F39" s="306">
        <f>IF($ND$39&lt;=F$2,1,0)*'PC-CV_Área comercial'!$E14*$NB$39</f>
        <v>63998.812027205466</v>
      </c>
      <c r="G39" s="306">
        <f>IF($ND$39&lt;=G$2,1,0)*'PC-CV_Área comercial'!$E14*$NB$39</f>
        <v>63998.812027205466</v>
      </c>
      <c r="H39" s="306">
        <f>IF($ND$39&lt;=H$2,1,0)*'PC-CV_Área comercial'!$E14*$NB$39</f>
        <v>63998.812027205466</v>
      </c>
      <c r="I39" s="306">
        <f>IF($ND$39&lt;=I$2,1,0)*'PC-CV_Área comercial'!$E14*$NB$39</f>
        <v>63998.812027205466</v>
      </c>
      <c r="J39" s="306">
        <f>IF($ND$39&lt;=J$2,1,0)*'PC-CV_Área comercial'!$E14*$NB$39</f>
        <v>63998.812027205466</v>
      </c>
      <c r="K39" s="306">
        <f>IF($ND$39&lt;=K$2,1,0)*'PC-CV_Área comercial'!$E14*$NB$39</f>
        <v>63998.812027205466</v>
      </c>
      <c r="L39" s="306">
        <f>IF($ND$39&lt;=L$2,1,0)*'PC-CV_Área comercial'!$E14*$NB$39</f>
        <v>63998.812027205466</v>
      </c>
      <c r="M39" s="306">
        <f>IF($ND$39&lt;=M$2,1,0)*'PC-CV_Área comercial'!$E14*$NB$39</f>
        <v>63998.812027205466</v>
      </c>
      <c r="N39" s="306">
        <f>IF($ND$39&lt;=N$2,1,0)*'PC-CV_Área comercial'!$E14*$NB$39</f>
        <v>63998.812027205466</v>
      </c>
      <c r="O39" s="306">
        <f>IF($ND$39&lt;=O$2,1,0)*'PC-CV_Área comercial'!$E14*$NB$39</f>
        <v>63998.812027205466</v>
      </c>
      <c r="P39" s="306">
        <f>IF($ND$39&lt;=P$2,1,0)*'PC-CV_Área comercial'!$E14*$NB$39</f>
        <v>63998.812027205466</v>
      </c>
      <c r="Q39" s="306">
        <f>IF($ND$39&lt;=Q$2,1,0)*'PC-CV_Área comercial'!$E14*$NB$39</f>
        <v>63998.812027205466</v>
      </c>
      <c r="R39" s="306">
        <f>IF($ND$39&lt;=R$2,1,0)*'PC-CV_Área comercial'!$E14*$NB$39</f>
        <v>63998.812027205466</v>
      </c>
      <c r="S39" s="306">
        <f>IF($ND$39&lt;=S$2,1,0)*'PC-CV_Área comercial'!$E14*$NB$39</f>
        <v>63998.812027205466</v>
      </c>
      <c r="T39" s="306">
        <f>IF($ND$39&lt;=T$2,1,0)*'PC-CV_Área comercial'!$E14*$NB$39</f>
        <v>63998.812027205466</v>
      </c>
      <c r="U39" s="306">
        <f>IF($ND$39&lt;=U$2,1,0)*'PC-CV_Área comercial'!$E14*$NB$39</f>
        <v>63998.812027205466</v>
      </c>
      <c r="V39" s="306">
        <f>IF($ND$39&lt;=V$2,1,0)*'PC-CV_Área comercial'!$E14*$NB$39</f>
        <v>63998.812027205466</v>
      </c>
      <c r="W39" s="306">
        <f>IF($ND$39&lt;=W$2,1,0)*'PC-CV_Área comercial'!$E14*$NB$39</f>
        <v>63998.812027205466</v>
      </c>
      <c r="X39" s="306">
        <f>IF($ND$39&lt;=X$2,1,0)*'PC-CV_Área comercial'!$E14*$NB$39</f>
        <v>63998.812027205466</v>
      </c>
      <c r="Y39" s="306">
        <f>IF($ND$39&lt;=Y$2,1,0)*'PC-CV_Área comercial'!$E14*$NB$39</f>
        <v>63998.812027205466</v>
      </c>
      <c r="Z39" s="306">
        <f>IF($ND$39&lt;=Z$2,1,0)*'PC-CV_Área comercial'!$E14*$NB$39</f>
        <v>63998.812027205466</v>
      </c>
      <c r="AA39" s="306">
        <f>IF($ND$39&lt;=AA$2,1,0)*'PC-CV_Área comercial'!$E14*$NB$39</f>
        <v>63998.812027205466</v>
      </c>
      <c r="AB39" s="306">
        <f>IF($ND$39&lt;=AB$2,1,0)*'PC-CV_Área comercial'!$E14*$NB$39</f>
        <v>63998.812027205466</v>
      </c>
      <c r="AC39" s="306">
        <f>IF($ND$39&lt;=AC$2,1,0)*'PC-CV_Área comercial'!$E14*$NB$39</f>
        <v>63998.812027205466</v>
      </c>
      <c r="AD39" s="306">
        <f>IF($ND$39&lt;=AD$2,1,0)*'PC-CV_Área comercial'!$E14*$NB$39</f>
        <v>63998.812027205466</v>
      </c>
      <c r="AE39" s="306">
        <f>IF($ND$39&lt;=AE$2,1,0)*'PC-CV_Área comercial'!$E14*$NB$39</f>
        <v>63998.812027205466</v>
      </c>
      <c r="AF39" s="306">
        <f>IF($ND$39&lt;=AF$2,1,0)*'PC-CV_Área comercial'!$E14*$NB$39</f>
        <v>63998.812027205466</v>
      </c>
      <c r="AG39" s="306">
        <f>IF($ND$39&lt;=AG$2,1,0)*'PC-CV_Área comercial'!$E14*$NB$39</f>
        <v>63998.812027205466</v>
      </c>
      <c r="AH39" s="306">
        <f>IF($ND$39&lt;=AH$2,1,0)*'PC-CV_Área comercial'!$E14*$NB$39</f>
        <v>63998.812027205466</v>
      </c>
      <c r="AI39" s="306">
        <f>IF($ND$39&lt;=AI$2,1,0)*'PC-CV_Área comercial'!$E14*$NB$39</f>
        <v>63998.812027205466</v>
      </c>
      <c r="AJ39" s="306">
        <f>IF($ND$39&lt;=AJ$2,1,0)*'PC-CV_Área comercial'!$E14*$NB$39</f>
        <v>63998.812027205466</v>
      </c>
      <c r="AK39" s="306">
        <f>IF($ND$39&lt;=AK$2,1,0)*'PC-CV_Área comercial'!$E14*$NB$39</f>
        <v>63998.812027205466</v>
      </c>
      <c r="AL39" s="306">
        <f>IF($ND$39&lt;=AL$2,1,0)*'PC-CV_Área comercial'!$E14*$NB$39</f>
        <v>63998.812027205466</v>
      </c>
      <c r="AM39" s="306">
        <f>IF($ND$39&lt;=AM$2,1,0)*'PC-CV_Área comercial'!$E14*$NB$39</f>
        <v>63998.812027205466</v>
      </c>
      <c r="AN39" s="306">
        <f>IF($ND$39&lt;=AN$2,1,0)*'PC-CV_Área comercial'!$E14*$NB$39</f>
        <v>63998.812027205466</v>
      </c>
      <c r="AO39" s="306">
        <f>IF($ND$39&lt;=AO$2,1,0)*'PC-CV_Área comercial'!$E14*$NB$39</f>
        <v>63998.812027205466</v>
      </c>
      <c r="AP39" s="306">
        <f>IF($ND$39&lt;=AP$2,1,0)*'PC-CV_Área comercial'!$E14*$NB$39</f>
        <v>63998.812027205466</v>
      </c>
      <c r="AQ39" s="306">
        <f>IF($ND$39&lt;=AQ$2,1,0)*'PC-CV_Área comercial'!$E14*$NB$39</f>
        <v>63998.812027205466</v>
      </c>
      <c r="AR39" s="306">
        <f>IF($ND$39&lt;=AR$2,1,0)*'PC-CV_Área comercial'!$E14*$NB$39</f>
        <v>63998.812027205466</v>
      </c>
      <c r="AS39" s="306">
        <f>IF($ND$39&lt;=AS$2,1,0)*'PC-CV_Área comercial'!$E14*$NB$39</f>
        <v>63998.812027205466</v>
      </c>
      <c r="AT39" s="306">
        <f>IF($ND$39&lt;=AT$2,1,0)*'PC-CV_Área comercial'!$E14*$NB$39</f>
        <v>63998.812027205466</v>
      </c>
      <c r="AU39" s="306">
        <f>IF($ND$39&lt;=AU$2,1,0)*'PC-CV_Área comercial'!$E14*$NB$39</f>
        <v>63998.812027205466</v>
      </c>
      <c r="AV39" s="306">
        <f>IF($ND$39&lt;=AV$2,1,0)*'PC-CV_Área comercial'!$E14*$NB$39</f>
        <v>63998.812027205466</v>
      </c>
      <c r="AW39" s="306">
        <f>IF($ND$39&lt;=AW$2,1,0)*'PC-CV_Área comercial'!$E14*$NB$39</f>
        <v>63998.812027205466</v>
      </c>
      <c r="AX39" s="306">
        <f>IF($ND$39&lt;=AX$2,1,0)*'PC-CV_Área comercial'!$E14*$NB$39</f>
        <v>63998.812027205466</v>
      </c>
      <c r="AY39" s="306">
        <f>IF($ND$39&lt;=AY$2,1,0)*'PC-CV_Área comercial'!$E14*$NB$39</f>
        <v>63998.812027205466</v>
      </c>
      <c r="AZ39" s="306">
        <f>IF($ND$39&lt;=AZ$2,1,0)*'PC-CV_Área comercial'!$E14*$NB$39</f>
        <v>63998.812027205466</v>
      </c>
      <c r="BA39" s="306">
        <f>IF($ND$39&lt;=BA$2,1,0)*'PC-CV_Área comercial'!$E14*$NB$39</f>
        <v>63998.812027205466</v>
      </c>
      <c r="BB39" s="306">
        <f>IF($ND$39&lt;=BB$2,1,0)*'PC-CV_Área comercial'!$E14*$NB$39</f>
        <v>63998.812027205466</v>
      </c>
      <c r="BC39" s="306">
        <f>IF($ND$39&lt;=BC$2,1,0)*'PC-CV_Área comercial'!$E14*$NB$39</f>
        <v>63998.812027205466</v>
      </c>
      <c r="BD39" s="306">
        <f>IF($ND$39&lt;=BD$2,1,0)*'PC-CV_Área comercial'!$E14*$NB$39</f>
        <v>63998.812027205466</v>
      </c>
      <c r="BE39" s="306">
        <f>IF($ND$39&lt;=BE$2,1,0)*'PC-CV_Área comercial'!$E14*$NB$39</f>
        <v>63998.812027205466</v>
      </c>
      <c r="BF39" s="306">
        <f>IF($ND$39&lt;=BF$2,1,0)*'PC-CV_Área comercial'!$E14*$NB$39</f>
        <v>63998.812027205466</v>
      </c>
      <c r="BG39" s="306">
        <f>IF($ND$39&lt;=BG$2,1,0)*'PC-CV_Área comercial'!$E14*$NB$39</f>
        <v>63998.812027205466</v>
      </c>
      <c r="BH39" s="306">
        <f>IF($ND$39&lt;=BH$2,1,0)*'PC-CV_Área comercial'!$E14*$NB$39</f>
        <v>63998.812027205466</v>
      </c>
      <c r="BI39" s="306">
        <f>IF($ND$39&lt;=BI$2,1,0)*'PC-CV_Área comercial'!$E14*$NB$39</f>
        <v>63998.812027205466</v>
      </c>
      <c r="BJ39" s="306">
        <f>IF($ND$39&lt;=BJ$2,1,0)*'PC-CV_Área comercial'!$E14*$NB$39</f>
        <v>63998.812027205466</v>
      </c>
      <c r="BK39" s="306">
        <f>IF($ND$39&lt;=BK$2,1,0)*'PC-CV_Área comercial'!$E14*$NB$39</f>
        <v>63998.812027205466</v>
      </c>
      <c r="BL39" s="306">
        <f>IF($ND$39&lt;=BL$2,1,0)*'PC-CV_Área comercial'!$E14*$NB$39</f>
        <v>63998.812027205466</v>
      </c>
      <c r="BM39" s="306">
        <f>IF($ND$39&lt;=BM$2,1,0)*'PC-CV_Área comercial'!$E14*$NB$39</f>
        <v>63998.812027205466</v>
      </c>
      <c r="BN39" s="306">
        <f>IF($ND$39&lt;=BN$2,1,0)*'PC-CV_Área comercial'!$E14*$NB$39</f>
        <v>63998.812027205466</v>
      </c>
      <c r="BO39" s="306">
        <f>IF($ND$39&lt;=BO$2,1,0)*'PC-CV_Área comercial'!$E14*$NB$39</f>
        <v>63998.812027205466</v>
      </c>
      <c r="BP39" s="306">
        <f>IF($ND$39&lt;=BP$2,1,0)*'PC-CV_Área comercial'!$E14*$NB$39</f>
        <v>63998.812027205466</v>
      </c>
      <c r="BQ39" s="306">
        <f>IF($ND$39&lt;=BQ$2,1,0)*'PC-CV_Área comercial'!$E14*$NB$39</f>
        <v>63998.812027205466</v>
      </c>
      <c r="BR39" s="306">
        <f>IF($ND$39&lt;=BR$2,1,0)*'PC-CV_Área comercial'!$E14*$NB$39</f>
        <v>63998.812027205466</v>
      </c>
      <c r="BS39" s="306">
        <f>IF($ND$39&lt;=BS$2,1,0)*'PC-CV_Área comercial'!$E14*$NB$39</f>
        <v>63998.812027205466</v>
      </c>
      <c r="BT39" s="306">
        <f>IF($ND$39&lt;=BT$2,1,0)*'PC-CV_Área comercial'!$E14*$NB$39</f>
        <v>63998.812027205466</v>
      </c>
      <c r="BU39" s="306">
        <f>IF($ND$39&lt;=BU$2,1,0)*'PC-CV_Área comercial'!$E14*$NB$39</f>
        <v>63998.812027205466</v>
      </c>
      <c r="BV39" s="306">
        <f>IF($ND$39&lt;=BV$2,1,0)*'PC-CV_Área comercial'!$E14*$NB$39</f>
        <v>63998.812027205466</v>
      </c>
      <c r="BW39" s="306">
        <f>IF($ND$39&lt;=BW$2,1,0)*'PC-CV_Área comercial'!$E14*$NB$39</f>
        <v>63998.812027205466</v>
      </c>
      <c r="BX39" s="306">
        <f>IF($ND$39&lt;=BX$2,1,0)*'PC-CV_Área comercial'!$E14*$NB$39</f>
        <v>63998.812027205466</v>
      </c>
      <c r="BY39" s="306">
        <f>IF($ND$39&lt;=BY$2,1,0)*'PC-CV_Área comercial'!$E14*$NB$39</f>
        <v>63998.812027205466</v>
      </c>
      <c r="BZ39" s="306">
        <f>IF($ND$39&lt;=BZ$2,1,0)*'PC-CV_Área comercial'!$E14*$NB$39</f>
        <v>63998.812027205466</v>
      </c>
      <c r="CA39" s="306">
        <f>IF($ND$39&lt;=CA$2,1,0)*'PC-CV_Área comercial'!$E14*$NB$39</f>
        <v>63998.812027205466</v>
      </c>
      <c r="CB39" s="306">
        <f>IF($ND$39&lt;=CB$2,1,0)*'PC-CV_Área comercial'!$E14*$NB$39</f>
        <v>63998.812027205466</v>
      </c>
      <c r="CC39" s="306">
        <f>IF($ND$39&lt;=CC$2,1,0)*'PC-CV_Área comercial'!$E14*$NB$39</f>
        <v>63998.812027205466</v>
      </c>
      <c r="CD39" s="306">
        <f>IF($ND$39&lt;=CD$2,1,0)*'PC-CV_Área comercial'!$E14*$NB$39</f>
        <v>63998.812027205466</v>
      </c>
      <c r="CE39" s="306">
        <f>IF($ND$39&lt;=CE$2,1,0)*'PC-CV_Área comercial'!$E14*$NB$39</f>
        <v>63998.812027205466</v>
      </c>
      <c r="CF39" s="306">
        <f>IF($ND$39&lt;=CF$2,1,0)*'PC-CV_Área comercial'!$E14*$NB$39</f>
        <v>63998.812027205466</v>
      </c>
      <c r="CG39" s="306">
        <f>IF($ND$39&lt;=CG$2,1,0)*'PC-CV_Área comercial'!$E14*$NB$39</f>
        <v>63998.812027205466</v>
      </c>
      <c r="CH39" s="306">
        <f>IF($ND$39&lt;=CH$2,1,0)*'PC-CV_Área comercial'!$E14*$NB$39</f>
        <v>63998.812027205466</v>
      </c>
      <c r="CI39" s="306">
        <f>IF($ND$39&lt;=CI$2,1,0)*'PC-CV_Área comercial'!$E14*$NB$39</f>
        <v>63998.812027205466</v>
      </c>
      <c r="CJ39" s="306">
        <f>IF($ND$39&lt;=CJ$2,1,0)*'PC-CV_Área comercial'!$E14*$NB$39</f>
        <v>63998.812027205466</v>
      </c>
      <c r="CK39" s="306">
        <f>IF($ND$39&lt;=CK$2,1,0)*'PC-CV_Área comercial'!$E14*$NB$39</f>
        <v>63998.812027205466</v>
      </c>
      <c r="CL39" s="306">
        <f>IF($ND$39&lt;=CL$2,1,0)*'PC-CV_Área comercial'!$E14*$NB$39</f>
        <v>63998.812027205466</v>
      </c>
      <c r="CM39" s="306">
        <f>IF($ND$39&lt;=CM$2,1,0)*'PC-CV_Área comercial'!$E14*$NB$39</f>
        <v>63998.812027205466</v>
      </c>
      <c r="CN39" s="306">
        <f>IF($ND$39&lt;=CN$2,1,0)*'PC-CV_Área comercial'!$E14*$NB$39</f>
        <v>63998.812027205466</v>
      </c>
      <c r="CO39" s="306">
        <f>IF($ND$39&lt;=CO$2,1,0)*'PC-CV_Área comercial'!$E14*$NB$39</f>
        <v>63998.812027205466</v>
      </c>
      <c r="CP39" s="306">
        <f>IF($ND$39&lt;=CP$2,1,0)*'PC-CV_Área comercial'!$E14*$NB$39</f>
        <v>63998.812027205466</v>
      </c>
      <c r="CQ39" s="306">
        <f>IF($ND$39&lt;=CQ$2,1,0)*'PC-CV_Área comercial'!$E14*$NB$39</f>
        <v>63998.812027205466</v>
      </c>
      <c r="CR39" s="306">
        <f>IF($ND$39&lt;=CR$2,1,0)*'PC-CV_Área comercial'!$E14*$NB$39</f>
        <v>63998.812027205466</v>
      </c>
      <c r="CS39" s="306">
        <f>IF($ND$39&lt;=CS$2,1,0)*'PC-CV_Área comercial'!$E14*$NB$39</f>
        <v>63998.812027205466</v>
      </c>
      <c r="CT39" s="306">
        <f>IF($ND$39&lt;=CT$2,1,0)*'PC-CV_Área comercial'!$E14*$NB$39</f>
        <v>63998.812027205466</v>
      </c>
      <c r="CU39" s="306">
        <f>IF($ND$39&lt;=CU$2,1,0)*'PC-CV_Área comercial'!$E14*$NB$39</f>
        <v>63998.812027205466</v>
      </c>
      <c r="CV39" s="306">
        <f>IF($ND$39&lt;=CV$2,1,0)*'PC-CV_Área comercial'!$E14*$NB$39</f>
        <v>63998.812027205466</v>
      </c>
      <c r="CW39" s="306">
        <f>IF($ND$39&lt;=CW$2,1,0)*'PC-CV_Área comercial'!$E14*$NB$39</f>
        <v>63998.812027205466</v>
      </c>
      <c r="CX39" s="306">
        <f>IF($ND$39&lt;=CX$2,1,0)*'PC-CV_Área comercial'!$E14*$NB$39</f>
        <v>63998.812027205466</v>
      </c>
      <c r="CY39" s="306">
        <f>IF($ND$39&lt;=CY$2,1,0)*'PC-CV_Área comercial'!$E14*$NB$39</f>
        <v>63998.812027205466</v>
      </c>
      <c r="CZ39" s="306">
        <f>IF($ND$39&lt;=CZ$2,1,0)*'PC-CV_Área comercial'!$E14*$NB$39</f>
        <v>63998.812027205466</v>
      </c>
      <c r="DA39" s="306">
        <f>IF($ND$39&lt;=DA$2,1,0)*'PC-CV_Área comercial'!$E14*$NB$39</f>
        <v>63998.812027205466</v>
      </c>
      <c r="DB39" s="306">
        <f>IF($ND$39&lt;=DB$2,1,0)*'PC-CV_Área comercial'!$E14*$NB$39</f>
        <v>63998.812027205466</v>
      </c>
      <c r="DC39" s="306">
        <f>IF($ND$39&lt;=DC$2,1,0)*'PC-CV_Área comercial'!$E14*$NB$39</f>
        <v>63998.812027205466</v>
      </c>
      <c r="DD39" s="306">
        <f>IF($ND$39&lt;=DD$2,1,0)*'PC-CV_Área comercial'!$E14*$NB$39</f>
        <v>63998.812027205466</v>
      </c>
      <c r="DE39" s="306">
        <f>IF($ND$39&lt;=DE$2,1,0)*'PC-CV_Área comercial'!$E14*$NB$39</f>
        <v>63998.812027205466</v>
      </c>
      <c r="DF39" s="306">
        <f>IF($ND$39&lt;=DF$2,1,0)*'PC-CV_Área comercial'!$E14*$NB$39</f>
        <v>63998.812027205466</v>
      </c>
      <c r="DG39" s="306">
        <f>IF($ND$39&lt;=DG$2,1,0)*'PC-CV_Área comercial'!$E14*$NB$39</f>
        <v>63998.812027205466</v>
      </c>
      <c r="DH39" s="306">
        <f>IF($ND$39&lt;=DH$2,1,0)*'PC-CV_Área comercial'!$E14*$NB$39</f>
        <v>63998.812027205466</v>
      </c>
      <c r="DI39" s="306">
        <f>IF($ND$39&lt;=DI$2,1,0)*'PC-CV_Área comercial'!$E14*$NB$39</f>
        <v>63998.812027205466</v>
      </c>
      <c r="DJ39" s="306">
        <f>IF($ND$39&lt;=DJ$2,1,0)*'PC-CV_Área comercial'!$E14*$NB$39</f>
        <v>63998.812027205466</v>
      </c>
      <c r="DK39" s="306">
        <f>IF($ND$39&lt;=DK$2,1,0)*'PC-CV_Área comercial'!$E14*$NB$39</f>
        <v>63998.812027205466</v>
      </c>
      <c r="DL39" s="306">
        <f>IF($ND$39&lt;=DL$2,1,0)*'PC-CV_Área comercial'!$E14*$NB$39</f>
        <v>63998.812027205466</v>
      </c>
      <c r="DM39" s="306">
        <f>IF($ND$39&lt;=DM$2,1,0)*'PC-CV_Área comercial'!$E14*$NB$39</f>
        <v>63998.812027205466</v>
      </c>
      <c r="DN39" s="306">
        <f>IF($ND$39&lt;=DN$2,1,0)*'PC-CV_Área comercial'!$E14*$NB$39</f>
        <v>63998.812027205466</v>
      </c>
      <c r="DO39" s="306">
        <f>IF($ND$39&lt;=DO$2,1,0)*'PC-CV_Área comercial'!$E14*$NB$39</f>
        <v>63998.812027205466</v>
      </c>
      <c r="DP39" s="306">
        <f>IF($ND$39&lt;=DP$2,1,0)*'PC-CV_Área comercial'!$E14*$NB$39</f>
        <v>63998.812027205466</v>
      </c>
      <c r="DQ39" s="306">
        <f>IF($ND$39&lt;=DQ$2,1,0)*'PC-CV_Área comercial'!$E14*$NB$39</f>
        <v>63998.812027205466</v>
      </c>
      <c r="DR39" s="306">
        <f>IF($ND$39&lt;=DR$2,1,0)*'PC-CV_Área comercial'!$E14*$NB$39</f>
        <v>63998.812027205466</v>
      </c>
      <c r="DS39" s="306">
        <f>IF($ND$39&lt;=DS$2,1,0)*'PC-CV_Área comercial'!$E14*$NB$39</f>
        <v>63998.812027205466</v>
      </c>
      <c r="DT39" s="306">
        <f>IF($ND$39&lt;=DT$2,1,0)*'PC-CV_Área comercial'!$E14*$NB$39</f>
        <v>63998.812027205466</v>
      </c>
      <c r="DU39" s="306">
        <f>IF($ND$39&lt;=DU$2,1,0)*'PC-CV_Área comercial'!$E14*$NB$39</f>
        <v>63998.812027205466</v>
      </c>
      <c r="DV39" s="306">
        <f>IF($ND$39&lt;=DV$2,1,0)*'PC-CV_Área comercial'!$E14*$NB$39</f>
        <v>63998.812027205466</v>
      </c>
      <c r="DW39" s="306">
        <f>IF($ND$39&lt;=DW$2,1,0)*'PC-CV_Área comercial'!$E14*$NB$39</f>
        <v>63998.812027205466</v>
      </c>
      <c r="DX39" s="306">
        <f>IF($ND$39&lt;=DX$2,1,0)*'PC-CV_Área comercial'!$E14*$NB$39</f>
        <v>63998.812027205466</v>
      </c>
      <c r="DY39" s="306">
        <f>IF($ND$39&lt;=DY$2,1,0)*'PC-CV_Área comercial'!$E14*$NB$39</f>
        <v>63998.812027205466</v>
      </c>
      <c r="DZ39" s="306">
        <f>IF($ND$39&lt;=DZ$2,1,0)*'PC-CV_Área comercial'!$E14*$NB$39</f>
        <v>63998.812027205466</v>
      </c>
      <c r="EA39" s="306">
        <f>IF($ND$39&lt;=EA$2,1,0)*'PC-CV_Área comercial'!$E14*$NB$39</f>
        <v>63998.812027205466</v>
      </c>
      <c r="EB39" s="306">
        <f>IF($ND$39&lt;=EB$2,1,0)*'PC-CV_Área comercial'!$E14*$NB$39</f>
        <v>63998.812027205466</v>
      </c>
      <c r="EC39" s="306">
        <f>IF($ND$39&lt;=EC$2,1,0)*'PC-CV_Área comercial'!$E14*$NB$39</f>
        <v>63998.812027205466</v>
      </c>
      <c r="ED39" s="306">
        <f>IF($ND$39&lt;=ED$2,1,0)*'PC-CV_Área comercial'!$E14*$NB$39</f>
        <v>63998.812027205466</v>
      </c>
      <c r="EE39" s="306">
        <f>IF($ND$39&lt;=EE$2,1,0)*'PC-CV_Área comercial'!$E14*$NB$39</f>
        <v>63998.812027205466</v>
      </c>
      <c r="EF39" s="306">
        <f>IF($ND$39&lt;=EF$2,1,0)*'PC-CV_Área comercial'!$E14*$NB$39</f>
        <v>63998.812027205466</v>
      </c>
      <c r="EG39" s="306">
        <f>IF($ND$39&lt;=EG$2,1,0)*'PC-CV_Área comercial'!$E14*$NB$39</f>
        <v>63998.812027205466</v>
      </c>
      <c r="EH39" s="306">
        <f>IF($ND$39&lt;=EH$2,1,0)*'PC-CV_Área comercial'!$E14*$NB$39</f>
        <v>63998.812027205466</v>
      </c>
      <c r="EI39" s="306">
        <f>IF($ND$39&lt;=EI$2,1,0)*'PC-CV_Área comercial'!$E14*$NB$39</f>
        <v>63998.812027205466</v>
      </c>
      <c r="EJ39" s="306">
        <f>IF($ND$39&lt;=EJ$2,1,0)*'PC-CV_Área comercial'!$E14*$NB$39</f>
        <v>63998.812027205466</v>
      </c>
      <c r="EK39" s="306">
        <f>IF($ND$39&lt;=EK$2,1,0)*'PC-CV_Área comercial'!$E14*$NB$39</f>
        <v>63998.812027205466</v>
      </c>
      <c r="EL39" s="306">
        <f>IF($ND$39&lt;=EL$2,1,0)*'PC-CV_Área comercial'!$E14*$NB$39</f>
        <v>63998.812027205466</v>
      </c>
      <c r="EM39" s="306">
        <f>IF($ND$39&lt;=EM$2,1,0)*'PC-CV_Área comercial'!$E14*$NB$39</f>
        <v>63998.812027205466</v>
      </c>
      <c r="EN39" s="306">
        <f>IF($ND$39&lt;=EN$2,1,0)*'PC-CV_Área comercial'!$E14*$NB$39</f>
        <v>63998.812027205466</v>
      </c>
      <c r="EO39" s="306">
        <f>IF($ND$39&lt;=EO$2,1,0)*'PC-CV_Área comercial'!$E14*$NB$39</f>
        <v>63998.812027205466</v>
      </c>
      <c r="EP39" s="306">
        <f>IF($ND$39&lt;=EP$2,1,0)*'PC-CV_Área comercial'!$E14*$NB$39</f>
        <v>63998.812027205466</v>
      </c>
      <c r="EQ39" s="306">
        <f>IF($ND$39&lt;=EQ$2,1,0)*'PC-CV_Área comercial'!$E14*$NB$39</f>
        <v>63998.812027205466</v>
      </c>
      <c r="ER39" s="306">
        <f>IF($ND$39&lt;=ER$2,1,0)*'PC-CV_Área comercial'!$E14*$NB$39</f>
        <v>63998.812027205466</v>
      </c>
      <c r="ES39" s="306">
        <f>IF($ND$39&lt;=ES$2,1,0)*'PC-CV_Área comercial'!$E14*$NB$39</f>
        <v>63998.812027205466</v>
      </c>
      <c r="ET39" s="306">
        <f>IF($ND$39&lt;=ET$2,1,0)*'PC-CV_Área comercial'!$E14*$NB$39</f>
        <v>63998.812027205466</v>
      </c>
      <c r="EU39" s="306">
        <f>IF($ND$39&lt;=EU$2,1,0)*'PC-CV_Área comercial'!$E14*$NB$39</f>
        <v>63998.812027205466</v>
      </c>
      <c r="EV39" s="306">
        <f>IF($ND$39&lt;=EV$2,1,0)*'PC-CV_Área comercial'!$E14*$NB$39</f>
        <v>63998.812027205466</v>
      </c>
      <c r="EW39" s="306">
        <f>IF($ND$39&lt;=EW$2,1,0)*'PC-CV_Área comercial'!$E14*$NB$39</f>
        <v>63998.812027205466</v>
      </c>
      <c r="EX39" s="306">
        <f>IF($ND$39&lt;=EX$2,1,0)*'PC-CV_Área comercial'!$E14*$NB$39</f>
        <v>63998.812027205466</v>
      </c>
      <c r="EY39" s="306">
        <f>IF($ND$39&lt;=EY$2,1,0)*'PC-CV_Área comercial'!$E14*$NB$39</f>
        <v>63998.812027205466</v>
      </c>
      <c r="EZ39" s="306">
        <f>IF($ND$39&lt;=EZ$2,1,0)*'PC-CV_Área comercial'!$E14*$NB$39</f>
        <v>63998.812027205466</v>
      </c>
      <c r="FA39" s="306">
        <f>IF($ND$39&lt;=FA$2,1,0)*'PC-CV_Área comercial'!$E14*$NB$39</f>
        <v>63998.812027205466</v>
      </c>
      <c r="FB39" s="306">
        <f>IF($ND$39&lt;=FB$2,1,0)*'PC-CV_Área comercial'!$E14*$NB$39</f>
        <v>63998.812027205466</v>
      </c>
      <c r="FC39" s="306">
        <f>IF($ND$39&lt;=FC$2,1,0)*'PC-CV_Área comercial'!$E14*$NB$39</f>
        <v>63998.812027205466</v>
      </c>
      <c r="FD39" s="306">
        <f>IF($ND$39&lt;=FD$2,1,0)*'PC-CV_Área comercial'!$E14*$NB$39</f>
        <v>63998.812027205466</v>
      </c>
      <c r="FE39" s="306">
        <f>IF($ND$39&lt;=FE$2,1,0)*'PC-CV_Área comercial'!$E14*$NB$39</f>
        <v>63998.812027205466</v>
      </c>
      <c r="FF39" s="306">
        <f>IF($ND$39&lt;=FF$2,1,0)*'PC-CV_Área comercial'!$E14*$NB$39</f>
        <v>63998.812027205466</v>
      </c>
      <c r="FG39" s="306">
        <f>IF($ND$39&lt;=FG$2,1,0)*'PC-CV_Área comercial'!$E14*$NB$39</f>
        <v>63998.812027205466</v>
      </c>
      <c r="FH39" s="306">
        <f>IF($ND$39&lt;=FH$2,1,0)*'PC-CV_Área comercial'!$E14*$NB$39</f>
        <v>63998.812027205466</v>
      </c>
      <c r="FI39" s="306">
        <f>IF($ND$39&lt;=FI$2,1,0)*'PC-CV_Área comercial'!$E14*$NB$39</f>
        <v>63998.812027205466</v>
      </c>
      <c r="FJ39" s="306">
        <f>IF($ND$39&lt;=FJ$2,1,0)*'PC-CV_Área comercial'!$E14*$NB$39</f>
        <v>63998.812027205466</v>
      </c>
      <c r="FK39" s="306">
        <f>IF($ND$39&lt;=FK$2,1,0)*'PC-CV_Área comercial'!$E14*$NB$39</f>
        <v>63998.812027205466</v>
      </c>
      <c r="FL39" s="306">
        <f>IF($ND$39&lt;=FL$2,1,0)*'PC-CV_Área comercial'!$E14*$NB$39</f>
        <v>63998.812027205466</v>
      </c>
      <c r="FM39" s="306">
        <f>IF($ND$39&lt;=FM$2,1,0)*'PC-CV_Área comercial'!$E14*$NB$39</f>
        <v>63998.812027205466</v>
      </c>
      <c r="FN39" s="306">
        <f>IF($ND$39&lt;=FN$2,1,0)*'PC-CV_Área comercial'!$E14*$NB$39</f>
        <v>63998.812027205466</v>
      </c>
      <c r="FO39" s="306">
        <f>IF($ND$39&lt;=FO$2,1,0)*'PC-CV_Área comercial'!$E14*$NB$39</f>
        <v>63998.812027205466</v>
      </c>
      <c r="FP39" s="306">
        <f>IF($ND$39&lt;=FP$2,1,0)*'PC-CV_Área comercial'!$E14*$NB$39</f>
        <v>63998.812027205466</v>
      </c>
      <c r="FQ39" s="306">
        <f>IF($ND$39&lt;=FQ$2,1,0)*'PC-CV_Área comercial'!$E14*$NB$39</f>
        <v>63998.812027205466</v>
      </c>
      <c r="FR39" s="306">
        <f>IF($ND$39&lt;=FR$2,1,0)*'PC-CV_Área comercial'!$E14*$NB$39</f>
        <v>63998.812027205466</v>
      </c>
      <c r="FS39" s="306">
        <f>IF($ND$39&lt;=FS$2,1,0)*'PC-CV_Área comercial'!$E14*$NB$39</f>
        <v>63998.812027205466</v>
      </c>
      <c r="FT39" s="306">
        <f>IF($ND$39&lt;=FT$2,1,0)*'PC-CV_Área comercial'!$E14*$NB$39</f>
        <v>63998.812027205466</v>
      </c>
      <c r="FU39" s="306">
        <f>IF($ND$39&lt;=FU$2,1,0)*'PC-CV_Área comercial'!$E14*$NB$39</f>
        <v>63998.812027205466</v>
      </c>
      <c r="FV39" s="306">
        <f>IF($ND$39&lt;=FV$2,1,0)*'PC-CV_Área comercial'!$E14*$NB$39</f>
        <v>63998.812027205466</v>
      </c>
      <c r="FW39" s="306">
        <f>IF($ND$39&lt;=FW$2,1,0)*'PC-CV_Área comercial'!$E14*$NB$39</f>
        <v>63998.812027205466</v>
      </c>
      <c r="FX39" s="306">
        <f>IF($ND$39&lt;=FX$2,1,0)*'PC-CV_Área comercial'!$E14*$NB$39</f>
        <v>63998.812027205466</v>
      </c>
      <c r="FY39" s="306">
        <f>IF($ND$39&lt;=FY$2,1,0)*'PC-CV_Área comercial'!$E14*$NB$39</f>
        <v>63998.812027205466</v>
      </c>
      <c r="FZ39" s="306">
        <f>IF($ND$39&lt;=FZ$2,1,0)*'PC-CV_Área comercial'!$E14*$NB$39</f>
        <v>63998.812027205466</v>
      </c>
      <c r="GA39" s="306">
        <f>IF($ND$39&lt;=GA$2,1,0)*'PC-CV_Área comercial'!$E14*$NB$39</f>
        <v>63998.812027205466</v>
      </c>
      <c r="GB39" s="306">
        <f>IF($ND$39&lt;=GB$2,1,0)*'PC-CV_Área comercial'!$E14*$NB$39</f>
        <v>63998.812027205466</v>
      </c>
      <c r="GC39" s="306">
        <f>IF($ND$39&lt;=GC$2,1,0)*'PC-CV_Área comercial'!$E14*$NB$39</f>
        <v>63998.812027205466</v>
      </c>
      <c r="GD39" s="306">
        <f>IF($ND$39&lt;=GD$2,1,0)*'PC-CV_Área comercial'!$E14*$NB$39</f>
        <v>63998.812027205466</v>
      </c>
      <c r="GE39" s="306">
        <f>IF($ND$39&lt;=GE$2,1,0)*'PC-CV_Área comercial'!$E14*$NB$39</f>
        <v>63998.812027205466</v>
      </c>
      <c r="GF39" s="306">
        <f>IF($ND$39&lt;=GF$2,1,0)*'PC-CV_Área comercial'!$E14*$NB$39</f>
        <v>63998.812027205466</v>
      </c>
      <c r="GG39" s="306">
        <f>IF($ND$39&lt;=GG$2,1,0)*'PC-CV_Área comercial'!$E14*$NB$39</f>
        <v>63998.812027205466</v>
      </c>
      <c r="GH39" s="306">
        <f>IF($ND$39&lt;=GH$2,1,0)*'PC-CV_Área comercial'!$E14*$NB$39</f>
        <v>63998.812027205466</v>
      </c>
      <c r="GI39" s="306">
        <f>IF($ND$39&lt;=GI$2,1,0)*'PC-CV_Área comercial'!$E14*$NB$39</f>
        <v>63998.812027205466</v>
      </c>
      <c r="GJ39" s="306">
        <f>IF($ND$39&lt;=GJ$2,1,0)*'PC-CV_Área comercial'!$E14*$NB$39</f>
        <v>63998.812027205466</v>
      </c>
      <c r="GK39" s="306">
        <f>IF($ND$39&lt;=GK$2,1,0)*'PC-CV_Área comercial'!$E14*$NB$39</f>
        <v>63998.812027205466</v>
      </c>
      <c r="GL39" s="306">
        <f>IF($ND$39&lt;=GL$2,1,0)*'PC-CV_Área comercial'!$E14*$NB$39</f>
        <v>63998.812027205466</v>
      </c>
      <c r="GM39" s="306">
        <f>IF($ND$39&lt;=GM$2,1,0)*'PC-CV_Área comercial'!$E14*$NB$39</f>
        <v>63998.812027205466</v>
      </c>
      <c r="GN39" s="306">
        <f>IF($ND$39&lt;=GN$2,1,0)*'PC-CV_Área comercial'!$E14*$NB$39</f>
        <v>63998.812027205466</v>
      </c>
      <c r="GO39" s="306">
        <f>IF($ND$39&lt;=GO$2,1,0)*'PC-CV_Área comercial'!$E14*$NB$39</f>
        <v>63998.812027205466</v>
      </c>
      <c r="GP39" s="306">
        <f>IF($ND$39&lt;=GP$2,1,0)*'PC-CV_Área comercial'!$E14*$NB$39</f>
        <v>63998.812027205466</v>
      </c>
      <c r="GQ39" s="306">
        <f>IF($ND$39&lt;=GQ$2,1,0)*'PC-CV_Área comercial'!$E14*$NB$39</f>
        <v>63998.812027205466</v>
      </c>
      <c r="GR39" s="306">
        <f>IF($ND$39&lt;=GR$2,1,0)*'PC-CV_Área comercial'!$E14*$NB$39</f>
        <v>63998.812027205466</v>
      </c>
      <c r="GS39" s="306">
        <f>IF($ND$39&lt;=GS$2,1,0)*'PC-CV_Área comercial'!$E14*$NB$39</f>
        <v>63998.812027205466</v>
      </c>
      <c r="GT39" s="306">
        <f>IF($ND$39&lt;=GT$2,1,0)*'PC-CV_Área comercial'!$E14*$NB$39</f>
        <v>63998.812027205466</v>
      </c>
      <c r="GU39" s="306">
        <f>IF($ND$39&lt;=GU$2,1,0)*'PC-CV_Área comercial'!$E14*$NB$39</f>
        <v>63998.812027205466</v>
      </c>
      <c r="GV39" s="306">
        <f>IF($ND$39&lt;=GV$2,1,0)*'PC-CV_Área comercial'!$E14*$NB$39</f>
        <v>63998.812027205466</v>
      </c>
      <c r="GW39" s="306">
        <f>IF($ND$39&lt;=GW$2,1,0)*'PC-CV_Área comercial'!$E14*$NB$39</f>
        <v>63998.812027205466</v>
      </c>
      <c r="GX39" s="306">
        <f>IF($ND$39&lt;=GX$2,1,0)*'PC-CV_Área comercial'!$E14*$NB$39</f>
        <v>63998.812027205466</v>
      </c>
      <c r="GY39" s="306">
        <f>IF($ND$39&lt;=GY$2,1,0)*'PC-CV_Área comercial'!$E14*$NB$39</f>
        <v>63998.812027205466</v>
      </c>
      <c r="GZ39" s="306">
        <f>IF($ND$39&lt;=GZ$2,1,0)*'PC-CV_Área comercial'!$E14*$NB$39</f>
        <v>63998.812027205466</v>
      </c>
      <c r="HA39" s="306">
        <f>IF($ND$39&lt;=HA$2,1,0)*'PC-CV_Área comercial'!$E14*$NB$39</f>
        <v>63998.812027205466</v>
      </c>
      <c r="HB39" s="306">
        <f>IF($ND$39&lt;=HB$2,1,0)*'PC-CV_Área comercial'!$E14*$NB$39</f>
        <v>63998.812027205466</v>
      </c>
      <c r="HC39" s="306">
        <f>IF($ND$39&lt;=HC$2,1,0)*'PC-CV_Área comercial'!$E14*$NB$39</f>
        <v>63998.812027205466</v>
      </c>
      <c r="HD39" s="306">
        <f>IF($ND$39&lt;=HD$2,1,0)*'PC-CV_Área comercial'!$E14*$NB$39</f>
        <v>63998.812027205466</v>
      </c>
      <c r="HE39" s="306">
        <f>IF($ND$39&lt;=HE$2,1,0)*'PC-CV_Área comercial'!$E14*$NB$39</f>
        <v>63998.812027205466</v>
      </c>
      <c r="HF39" s="306">
        <f>IF($ND$39&lt;=HF$2,1,0)*'PC-CV_Área comercial'!$E14*$NB$39</f>
        <v>63998.812027205466</v>
      </c>
      <c r="HG39" s="306">
        <f>IF($ND$39&lt;=HG$2,1,0)*'PC-CV_Área comercial'!$E14*$NB$39</f>
        <v>63998.812027205466</v>
      </c>
      <c r="HH39" s="306">
        <f>IF($ND$39&lt;=HH$2,1,0)*'PC-CV_Área comercial'!$E14*$NB$39</f>
        <v>63998.812027205466</v>
      </c>
      <c r="HI39" s="306">
        <f>IF($ND$39&lt;=HI$2,1,0)*'PC-CV_Área comercial'!$E14*$NB$39</f>
        <v>63998.812027205466</v>
      </c>
      <c r="HJ39" s="306">
        <f>IF($ND$39&lt;=HJ$2,1,0)*'PC-CV_Área comercial'!$E14*$NB$39</f>
        <v>63998.812027205466</v>
      </c>
      <c r="HK39" s="306">
        <f>IF($ND$39&lt;=HK$2,1,0)*'PC-CV_Área comercial'!$E14*$NB$39</f>
        <v>63998.812027205466</v>
      </c>
      <c r="HL39" s="306">
        <f>IF($ND$39&lt;=HL$2,1,0)*'PC-CV_Área comercial'!$E14*$NB$39</f>
        <v>63998.812027205466</v>
      </c>
      <c r="HM39" s="306">
        <f>IF($ND$39&lt;=HM$2,1,0)*'PC-CV_Área comercial'!$E14*$NB$39</f>
        <v>63998.812027205466</v>
      </c>
      <c r="HN39" s="306">
        <f>IF($ND$39&lt;=HN$2,1,0)*'PC-CV_Área comercial'!$E14*$NB$39</f>
        <v>63998.812027205466</v>
      </c>
      <c r="HO39" s="306">
        <f>IF($ND$39&lt;=HO$2,1,0)*'PC-CV_Área comercial'!$E14*$NB$39</f>
        <v>63998.812027205466</v>
      </c>
      <c r="HP39" s="306">
        <f>IF($ND$39&lt;=HP$2,1,0)*'PC-CV_Área comercial'!$E14*$NB$39</f>
        <v>63998.812027205466</v>
      </c>
      <c r="HQ39" s="306">
        <f>IF($ND$39&lt;=HQ$2,1,0)*'PC-CV_Área comercial'!$E14*$NB$39</f>
        <v>63998.812027205466</v>
      </c>
      <c r="HR39" s="306">
        <f>IF($ND$39&lt;=HR$2,1,0)*'PC-CV_Área comercial'!$E14*$NB$39</f>
        <v>63998.812027205466</v>
      </c>
      <c r="HS39" s="306">
        <f>IF($ND$39&lt;=HS$2,1,0)*'PC-CV_Área comercial'!$E14*$NB$39</f>
        <v>63998.812027205466</v>
      </c>
      <c r="HT39" s="306">
        <f>IF($ND$39&lt;=HT$2,1,0)*'PC-CV_Área comercial'!$E14*$NB$39</f>
        <v>63998.812027205466</v>
      </c>
      <c r="HU39" s="306">
        <f>IF($ND$39&lt;=HU$2,1,0)*'PC-CV_Área comercial'!$E14*$NB$39</f>
        <v>63998.812027205466</v>
      </c>
      <c r="HV39" s="306">
        <f>IF($ND$39&lt;=HV$2,1,0)*'PC-CV_Área comercial'!$E14*$NB$39</f>
        <v>63998.812027205466</v>
      </c>
      <c r="HW39" s="306">
        <f>IF($ND$39&lt;=HW$2,1,0)*'PC-CV_Área comercial'!$E14*$NB$39</f>
        <v>63998.812027205466</v>
      </c>
      <c r="HX39" s="306">
        <f>IF($ND$39&lt;=HX$2,1,0)*'PC-CV_Área comercial'!$E14*$NB$39</f>
        <v>63998.812027205466</v>
      </c>
      <c r="HY39" s="306">
        <f>IF($ND$39&lt;=HY$2,1,0)*'PC-CV_Área comercial'!$E14*$NB$39</f>
        <v>63998.812027205466</v>
      </c>
      <c r="HZ39" s="306">
        <f>IF($ND$39&lt;=HZ$2,1,0)*'PC-CV_Área comercial'!$E14*$NB$39</f>
        <v>63998.812027205466</v>
      </c>
      <c r="IA39" s="306">
        <f>IF($ND$39&lt;=IA$2,1,0)*'PC-CV_Área comercial'!$E14*$NB$39</f>
        <v>63998.812027205466</v>
      </c>
      <c r="IB39" s="306">
        <f>IF($ND$39&lt;=IB$2,1,0)*'PC-CV_Área comercial'!$E14*$NB$39</f>
        <v>63998.812027205466</v>
      </c>
      <c r="IC39" s="306">
        <f>IF($ND$39&lt;=IC$2,1,0)*'PC-CV_Área comercial'!$E14*$NB$39</f>
        <v>63998.812027205466</v>
      </c>
      <c r="ID39" s="306">
        <f>IF($ND$39&lt;=ID$2,1,0)*'PC-CV_Área comercial'!$E14*$NB$39</f>
        <v>63998.812027205466</v>
      </c>
      <c r="IE39" s="306">
        <f>IF($ND$39&lt;=IE$2,1,0)*'PC-CV_Área comercial'!$E14*$NB$39</f>
        <v>63998.812027205466</v>
      </c>
      <c r="IF39" s="306">
        <f>IF($ND$39&lt;=IF$2,1,0)*'PC-CV_Área comercial'!$E14*$NB$39</f>
        <v>63998.812027205466</v>
      </c>
      <c r="IG39" s="306">
        <f>IF($ND$39&lt;=IG$2,1,0)*'PC-CV_Área comercial'!$E14*$NB$39</f>
        <v>63998.812027205466</v>
      </c>
      <c r="IH39" s="306">
        <f>IF($ND$39&lt;=IH$2,1,0)*'PC-CV_Área comercial'!$E14*$NB$39</f>
        <v>63998.812027205466</v>
      </c>
      <c r="II39" s="306">
        <f>IF($ND$39&lt;=II$2,1,0)*'PC-CV_Área comercial'!$E14*$NB$39</f>
        <v>63998.812027205466</v>
      </c>
      <c r="IJ39" s="306">
        <f>IF($ND$39&lt;=IJ$2,1,0)*'PC-CV_Área comercial'!$E14*$NB$39</f>
        <v>63998.812027205466</v>
      </c>
      <c r="IK39" s="306">
        <f>IF($ND$39&lt;=IK$2,1,0)*'PC-CV_Área comercial'!$E14*$NB$39</f>
        <v>63998.812027205466</v>
      </c>
      <c r="IL39" s="306">
        <f>IF($ND$39&lt;=IL$2,1,0)*'PC-CV_Área comercial'!$E14*$NB$39</f>
        <v>63998.812027205466</v>
      </c>
      <c r="IM39" s="306">
        <f>IF($ND$39&lt;=IM$2,1,0)*'PC-CV_Área comercial'!$E14*$NB$39</f>
        <v>63998.812027205466</v>
      </c>
      <c r="IN39" s="306">
        <f>IF($ND$39&lt;=IN$2,1,0)*'PC-CV_Área comercial'!$E14*$NB$39</f>
        <v>63998.812027205466</v>
      </c>
      <c r="IO39" s="306">
        <f>IF($ND$39&lt;=IO$2,1,0)*'PC-CV_Área comercial'!$E14*$NB$39</f>
        <v>63998.812027205466</v>
      </c>
      <c r="IP39" s="306">
        <f>IF($ND$39&lt;=IP$2,1,0)*'PC-CV_Área comercial'!$E14*$NB$39</f>
        <v>63998.812027205466</v>
      </c>
      <c r="IQ39" s="306">
        <f>IF($ND$39&lt;=IQ$2,1,0)*'PC-CV_Área comercial'!$E14*$NB$39</f>
        <v>63998.812027205466</v>
      </c>
      <c r="IR39" s="306">
        <f>IF($ND$39&lt;=IR$2,1,0)*'PC-CV_Área comercial'!$E14*$NB$39</f>
        <v>63998.812027205466</v>
      </c>
      <c r="IS39" s="306">
        <f>IF($ND$39&lt;=IS$2,1,0)*'PC-CV_Área comercial'!$E14*$NB$39</f>
        <v>63998.812027205466</v>
      </c>
      <c r="IT39" s="306">
        <f>IF($ND$39&lt;=IT$2,1,0)*'PC-CV_Área comercial'!$E14*$NB$39</f>
        <v>63998.812027205466</v>
      </c>
      <c r="IU39" s="306">
        <f>IF($ND$39&lt;=IU$2,1,0)*'PC-CV_Área comercial'!$E14*$NB$39</f>
        <v>63998.812027205466</v>
      </c>
      <c r="IV39" s="306">
        <f>IF($ND$39&lt;=IV$2,1,0)*'PC-CV_Área comercial'!$E14*$NB$39</f>
        <v>63998.812027205466</v>
      </c>
      <c r="IW39" s="306">
        <f>IF($ND$39&lt;=IW$2,1,0)*'PC-CV_Área comercial'!$E14*$NB$39</f>
        <v>63998.812027205466</v>
      </c>
      <c r="IX39" s="306">
        <f>IF($ND$39&lt;=IX$2,1,0)*'PC-CV_Área comercial'!$E14*$NB$39</f>
        <v>63998.812027205466</v>
      </c>
      <c r="IY39" s="306">
        <f>IF($ND$39&lt;=IY$2,1,0)*'PC-CV_Área comercial'!$E14*$NB$39</f>
        <v>63998.812027205466</v>
      </c>
      <c r="IZ39" s="306">
        <f>IF($ND$39&lt;=IZ$2,1,0)*'PC-CV_Área comercial'!$E14*$NB$39</f>
        <v>63998.812027205466</v>
      </c>
      <c r="JA39" s="306">
        <f>IF($ND$39&lt;=JA$2,1,0)*'PC-CV_Área comercial'!$E14*$NB$39</f>
        <v>63998.812027205466</v>
      </c>
      <c r="JB39" s="306">
        <f>IF($ND$39&lt;=JB$2,1,0)*'PC-CV_Área comercial'!$E14*$NB$39</f>
        <v>63998.812027205466</v>
      </c>
      <c r="JC39" s="306">
        <f>IF($ND$39&lt;=JC$2,1,0)*'PC-CV_Área comercial'!$E14*$NB$39</f>
        <v>63998.812027205466</v>
      </c>
      <c r="JD39" s="306">
        <f>IF($ND$39&lt;=JD$2,1,0)*'PC-CV_Área comercial'!$E14*$NB$39</f>
        <v>63998.812027205466</v>
      </c>
      <c r="JE39" s="306">
        <f>IF($ND$39&lt;=JE$2,1,0)*'PC-CV_Área comercial'!$E14*$NB$39</f>
        <v>63998.812027205466</v>
      </c>
      <c r="JF39" s="306">
        <f>IF($ND$39&lt;=JF$2,1,0)*'PC-CV_Área comercial'!$E14*$NB$39</f>
        <v>63998.812027205466</v>
      </c>
      <c r="JG39" s="306">
        <f>IF($ND$39&lt;=JG$2,1,0)*'PC-CV_Área comercial'!$E14*$NB$39</f>
        <v>63998.812027205466</v>
      </c>
      <c r="JH39" s="306">
        <f>IF($ND$39&lt;=JH$2,1,0)*'PC-CV_Área comercial'!$E14*$NB$39</f>
        <v>63998.812027205466</v>
      </c>
      <c r="JI39" s="306">
        <f>IF($ND$39&lt;=JI$2,1,0)*'PC-CV_Área comercial'!$E14*$NB$39</f>
        <v>63998.812027205466</v>
      </c>
      <c r="JJ39" s="306">
        <f>IF($ND$39&lt;=JJ$2,1,0)*'PC-CV_Área comercial'!$E14*$NB$39</f>
        <v>63998.812027205466</v>
      </c>
      <c r="JK39" s="306">
        <f>IF($ND$39&lt;=JK$2,1,0)*'PC-CV_Área comercial'!$E14*$NB$39</f>
        <v>63998.812027205466</v>
      </c>
      <c r="JL39" s="306">
        <f>IF($ND$39&lt;=JL$2,1,0)*'PC-CV_Área comercial'!$E14*$NB$39</f>
        <v>63998.812027205466</v>
      </c>
      <c r="JM39" s="306">
        <f>IF($ND$39&lt;=JM$2,1,0)*'PC-CV_Área comercial'!$E14*$NB$39</f>
        <v>63998.812027205466</v>
      </c>
      <c r="JN39" s="306">
        <f>IF($ND$39&lt;=JN$2,1,0)*'PC-CV_Área comercial'!$E14*$NB$39</f>
        <v>63998.812027205466</v>
      </c>
      <c r="JO39" s="306">
        <f>IF($ND$39&lt;=JO$2,1,0)*'PC-CV_Área comercial'!$E14*$NB$39</f>
        <v>63998.812027205466</v>
      </c>
      <c r="JP39" s="306">
        <f>IF($ND$39&lt;=JP$2,1,0)*'PC-CV_Área comercial'!$E14*$NB$39</f>
        <v>63998.812027205466</v>
      </c>
      <c r="JQ39" s="306">
        <f>IF($ND$39&lt;=JQ$2,1,0)*'PC-CV_Área comercial'!$E14*$NB$39</f>
        <v>63998.812027205466</v>
      </c>
      <c r="JR39" s="306">
        <f>IF($ND$39&lt;=JR$2,1,0)*'PC-CV_Área comercial'!$E14*$NB$39</f>
        <v>63998.812027205466</v>
      </c>
      <c r="JS39" s="306">
        <f>IF($ND$39&lt;=JS$2,1,0)*'PC-CV_Área comercial'!$E14*$NB$39</f>
        <v>63998.812027205466</v>
      </c>
      <c r="JT39" s="306">
        <f>IF($ND$39&lt;=JT$2,1,0)*'PC-CV_Área comercial'!$E14*$NB$39</f>
        <v>63998.812027205466</v>
      </c>
      <c r="JU39" s="306">
        <f>IF($ND$39&lt;=JU$2,1,0)*'PC-CV_Área comercial'!$E14*$NB$39</f>
        <v>63998.812027205466</v>
      </c>
      <c r="JV39" s="306">
        <f>IF($ND$39&lt;=JV$2,1,0)*'PC-CV_Área comercial'!$E14*$NB$39</f>
        <v>63998.812027205466</v>
      </c>
      <c r="JW39" s="306">
        <f>IF($ND$39&lt;=JW$2,1,0)*'PC-CV_Área comercial'!$E14*$NB$39</f>
        <v>63998.812027205466</v>
      </c>
      <c r="JX39" s="306">
        <f>IF($ND$39&lt;=JX$2,1,0)*'PC-CV_Área comercial'!$E14*$NB$39</f>
        <v>63998.812027205466</v>
      </c>
      <c r="JY39" s="306">
        <f>IF($ND$39&lt;=JY$2,1,0)*'PC-CV_Área comercial'!$E14*$NB$39</f>
        <v>63998.812027205466</v>
      </c>
      <c r="JZ39" s="306">
        <f>IF($ND$39&lt;=JZ$2,1,0)*'PC-CV_Área comercial'!$E14*$NB$39</f>
        <v>63998.812027205466</v>
      </c>
      <c r="KA39" s="306">
        <f>IF($ND$39&lt;=KA$2,1,0)*'PC-CV_Área comercial'!$E14*$NB$39</f>
        <v>63998.812027205466</v>
      </c>
      <c r="KB39" s="306">
        <f>IF($ND$39&lt;=KB$2,1,0)*'PC-CV_Área comercial'!$E14*$NB$39</f>
        <v>63998.812027205466</v>
      </c>
      <c r="KC39" s="306">
        <f>IF($ND$39&lt;=KC$2,1,0)*'PC-CV_Área comercial'!$E14*$NB$39</f>
        <v>63998.812027205466</v>
      </c>
      <c r="KD39" s="306">
        <f>IF($ND$39&lt;=KD$2,1,0)*'PC-CV_Área comercial'!$E14*$NB$39</f>
        <v>63998.812027205466</v>
      </c>
      <c r="KE39" s="306">
        <f>IF($ND$39&lt;=KE$2,1,0)*'PC-CV_Área comercial'!$E14*$NB$39</f>
        <v>63998.812027205466</v>
      </c>
      <c r="KF39" s="306">
        <f>IF($ND$39&lt;=KF$2,1,0)*'PC-CV_Área comercial'!$E14*$NB$39</f>
        <v>63998.812027205466</v>
      </c>
      <c r="KG39" s="306">
        <f>IF($ND$39&lt;=KG$2,1,0)*'PC-CV_Área comercial'!$E14*$NB$39</f>
        <v>63998.812027205466</v>
      </c>
      <c r="KH39" s="306">
        <f>IF($ND$39&lt;=KH$2,1,0)*'PC-CV_Área comercial'!$E14*$NB$39</f>
        <v>63998.812027205466</v>
      </c>
      <c r="KI39" s="306">
        <f>IF($ND$39&lt;=KI$2,1,0)*'PC-CV_Área comercial'!$E14*$NB$39</f>
        <v>63998.812027205466</v>
      </c>
      <c r="KJ39" s="306">
        <f>IF($ND$39&lt;=KJ$2,1,0)*'PC-CV_Área comercial'!$E14*$NB$39</f>
        <v>63998.812027205466</v>
      </c>
      <c r="KK39" s="306">
        <f>IF($ND$39&lt;=KK$2,1,0)*'PC-CV_Área comercial'!$E14*$NB$39</f>
        <v>63998.812027205466</v>
      </c>
      <c r="KL39" s="306">
        <f>IF($ND$39&lt;=KL$2,1,0)*'PC-CV_Área comercial'!$E14*$NB$39</f>
        <v>63998.812027205466</v>
      </c>
      <c r="KM39" s="306">
        <f>IF($ND$39&lt;=KM$2,1,0)*'PC-CV_Área comercial'!$E14*$NB$39</f>
        <v>63998.812027205466</v>
      </c>
      <c r="KN39" s="306">
        <f>IF($ND$39&lt;=KN$2,1,0)*'PC-CV_Área comercial'!$E14*$NB$39</f>
        <v>63998.812027205466</v>
      </c>
      <c r="KO39" s="306">
        <f>IF($ND$39&lt;=KO$2,1,0)*'PC-CV_Área comercial'!$E14*$NB$39</f>
        <v>63998.812027205466</v>
      </c>
      <c r="KP39" s="306">
        <f>IF($ND$39&lt;=KP$2,1,0)*'PC-CV_Área comercial'!$E14*$NB$39</f>
        <v>63998.812027205466</v>
      </c>
      <c r="KQ39" s="306">
        <f>IF($ND$39&lt;=KQ$2,1,0)*'PC-CV_Área comercial'!$E14*$NB$39</f>
        <v>63998.812027205466</v>
      </c>
      <c r="KR39" s="306">
        <f>IF($ND$39&lt;=KR$2,1,0)*'PC-CV_Área comercial'!$E14*$NB$39</f>
        <v>63998.812027205466</v>
      </c>
      <c r="KS39" s="306">
        <f>IF($ND$39&lt;=KS$2,1,0)*'PC-CV_Área comercial'!$E14*$NB$39</f>
        <v>63998.812027205466</v>
      </c>
      <c r="KT39" s="306">
        <f>IF($ND$39&lt;=KT$2,1,0)*'PC-CV_Área comercial'!$E14*$NB$39</f>
        <v>63998.812027205466</v>
      </c>
      <c r="KU39" s="306">
        <f>IF($ND$39&lt;=KU$2,1,0)*'PC-CV_Área comercial'!$E14*$NB$39</f>
        <v>63998.812027205466</v>
      </c>
      <c r="KV39" s="306">
        <f>IF($ND$39&lt;=KV$2,1,0)*'PC-CV_Área comercial'!$E14*$NB$39</f>
        <v>63998.812027205466</v>
      </c>
      <c r="KW39" s="306">
        <f>IF($ND$39&lt;=KW$2,1,0)*'PC-CV_Área comercial'!$E14*$NB$39</f>
        <v>63998.812027205466</v>
      </c>
      <c r="KX39" s="306">
        <f>IF($ND$39&lt;=KX$2,1,0)*'PC-CV_Área comercial'!$E14*$NB$39</f>
        <v>63998.812027205466</v>
      </c>
      <c r="KY39" s="306">
        <f>IF($ND$39&lt;=KY$2,1,0)*'PC-CV_Área comercial'!$E14*$NB$39</f>
        <v>63998.812027205466</v>
      </c>
      <c r="KZ39" s="306">
        <f>IF($ND$39&lt;=KZ$2,1,0)*'PC-CV_Área comercial'!$E14*$NB$39</f>
        <v>63998.812027205466</v>
      </c>
      <c r="LA39" s="306">
        <f>IF($ND$39&lt;=LA$2,1,0)*'PC-CV_Área comercial'!$E14*$NB$39</f>
        <v>63998.812027205466</v>
      </c>
      <c r="LB39" s="306">
        <f>IF($ND$39&lt;=LB$2,1,0)*'PC-CV_Área comercial'!$E14*$NB$39</f>
        <v>63998.812027205466</v>
      </c>
      <c r="LC39" s="306">
        <f>IF($ND$39&lt;=LC$2,1,0)*'PC-CV_Área comercial'!$E14*$NB$39</f>
        <v>63998.812027205466</v>
      </c>
      <c r="LD39" s="306">
        <f>IF($ND$39&lt;=LD$2,1,0)*'PC-CV_Área comercial'!$E14*$NB$39</f>
        <v>63998.812027205466</v>
      </c>
      <c r="LE39" s="306">
        <f>IF($ND$39&lt;=LE$2,1,0)*'PC-CV_Área comercial'!$E14*$NB$39</f>
        <v>63998.812027205466</v>
      </c>
      <c r="LF39" s="306">
        <f>IF($ND$39&lt;=LF$2,1,0)*'PC-CV_Área comercial'!$E14*$NB$39</f>
        <v>63998.812027205466</v>
      </c>
      <c r="LG39" s="306">
        <f>IF($ND$39&lt;=LG$2,1,0)*'PC-CV_Área comercial'!$E14*$NB$39</f>
        <v>63998.812027205466</v>
      </c>
      <c r="LH39" s="306">
        <f>IF($ND$39&lt;=LH$2,1,0)*'PC-CV_Área comercial'!$E14*$NB$39</f>
        <v>63998.812027205466</v>
      </c>
      <c r="LI39" s="306">
        <f>IF($ND$39&lt;=LI$2,1,0)*'PC-CV_Área comercial'!$E14*$NB$39</f>
        <v>63998.812027205466</v>
      </c>
      <c r="LJ39" s="306">
        <f>IF($ND$39&lt;=LJ$2,1,0)*'PC-CV_Área comercial'!$E14*$NB$39</f>
        <v>63998.812027205466</v>
      </c>
      <c r="LK39" s="306">
        <f>IF($ND$39&lt;=LK$2,1,0)*'PC-CV_Área comercial'!$E14*$NB$39</f>
        <v>63998.812027205466</v>
      </c>
      <c r="LL39" s="306">
        <f>IF($ND$39&lt;=LL$2,1,0)*'PC-CV_Área comercial'!$E14*$NB$39</f>
        <v>63998.812027205466</v>
      </c>
      <c r="LM39" s="306">
        <f>IF($ND$39&lt;=LM$2,1,0)*'PC-CV_Área comercial'!$E14*$NB$39</f>
        <v>63998.812027205466</v>
      </c>
      <c r="LN39" s="306">
        <f>IF($ND$39&lt;=LN$2,1,0)*'PC-CV_Área comercial'!$E14*$NB$39</f>
        <v>63998.812027205466</v>
      </c>
      <c r="LO39" s="306">
        <f>IF($ND$39&lt;=LO$2,1,0)*'PC-CV_Área comercial'!$E14*$NB$39</f>
        <v>63998.812027205466</v>
      </c>
      <c r="LP39" s="306">
        <f>IF($ND$39&lt;=LP$2,1,0)*'PC-CV_Área comercial'!$E14*$NB$39</f>
        <v>63998.812027205466</v>
      </c>
      <c r="LQ39" s="306">
        <f>IF($ND$39&lt;=LQ$2,1,0)*'PC-CV_Área comercial'!$E14*$NB$39</f>
        <v>63998.812027205466</v>
      </c>
      <c r="LR39" s="306">
        <f>IF($ND$39&lt;=LR$2,1,0)*'PC-CV_Área comercial'!$E14*$NB$39</f>
        <v>63998.812027205466</v>
      </c>
      <c r="LS39" s="306">
        <f>IF($ND$39&lt;=LS$2,1,0)*'PC-CV_Área comercial'!$E14*$NB$39</f>
        <v>63998.812027205466</v>
      </c>
      <c r="LT39" s="306">
        <f>IF($ND$39&lt;=LT$2,1,0)*'PC-CV_Área comercial'!$E14*$NB$39</f>
        <v>63998.812027205466</v>
      </c>
      <c r="LU39" s="306">
        <f>IF($ND$39&lt;=LU$2,1,0)*'PC-CV_Área comercial'!$E14*$NB$39</f>
        <v>63998.812027205466</v>
      </c>
      <c r="LV39" s="306">
        <f>IF($ND$39&lt;=LV$2,1,0)*'PC-CV_Área comercial'!$E14*$NB$39</f>
        <v>63998.812027205466</v>
      </c>
      <c r="LW39" s="306">
        <f>IF($ND$39&lt;=LW$2,1,0)*'PC-CV_Área comercial'!$E14*$NB$39</f>
        <v>63998.812027205466</v>
      </c>
      <c r="LX39" s="306">
        <f>IF($ND$39&lt;=LX$2,1,0)*'PC-CV_Área comercial'!$E14*$NB$39</f>
        <v>63998.812027205466</v>
      </c>
      <c r="LY39" s="306">
        <f>IF($ND$39&lt;=LY$2,1,0)*'PC-CV_Área comercial'!$E14*$NB$39</f>
        <v>63998.812027205466</v>
      </c>
      <c r="LZ39" s="306">
        <f>IF($ND$39&lt;=LZ$2,1,0)*'PC-CV_Área comercial'!$E14*$NB$39</f>
        <v>63998.812027205466</v>
      </c>
      <c r="MA39" s="306">
        <f>IF($ND$39&lt;=MA$2,1,0)*'PC-CV_Área comercial'!$E14*$NB$39</f>
        <v>63998.812027205466</v>
      </c>
      <c r="MB39" s="306">
        <f>IF($ND$39&lt;=MB$2,1,0)*'PC-CV_Área comercial'!$E14*$NB$39</f>
        <v>63998.812027205466</v>
      </c>
      <c r="MC39" s="306">
        <f>IF($ND$39&lt;=MC$2,1,0)*'PC-CV_Área comercial'!$E14*$NB$39</f>
        <v>63998.812027205466</v>
      </c>
      <c r="MD39" s="306">
        <f>IF($ND$39&lt;=MD$2,1,0)*'PC-CV_Área comercial'!$E14*$NB$39</f>
        <v>63998.812027205466</v>
      </c>
      <c r="ME39" s="306">
        <f>IF($ND$39&lt;=ME$2,1,0)*'PC-CV_Área comercial'!$E14*$NB$39</f>
        <v>63998.812027205466</v>
      </c>
      <c r="MF39" s="306">
        <f>IF($ND$39&lt;=MF$2,1,0)*'PC-CV_Área comercial'!$E14*$NB$39</f>
        <v>63998.812027205466</v>
      </c>
      <c r="MG39" s="306">
        <f>IF($ND$39&lt;=MG$2,1,0)*'PC-CV_Área comercial'!$E14*$NB$39</f>
        <v>63998.812027205466</v>
      </c>
      <c r="MH39" s="306">
        <f>IF($ND$39&lt;=MH$2,1,0)*'PC-CV_Área comercial'!$E14*$NB$39</f>
        <v>63998.812027205466</v>
      </c>
      <c r="MI39" s="306">
        <f>IF($ND$39&lt;=MI$2,1,0)*'PC-CV_Área comercial'!$E14*$NB$39</f>
        <v>63998.812027205466</v>
      </c>
      <c r="MJ39" s="306">
        <f>IF($ND$39&lt;=MJ$2,1,0)*'PC-CV_Área comercial'!$E14*$NB$39</f>
        <v>63998.812027205466</v>
      </c>
      <c r="MK39" s="306">
        <f>IF($ND$39&lt;=MK$2,1,0)*'PC-CV_Área comercial'!$E14*$NB$39</f>
        <v>63998.812027205466</v>
      </c>
      <c r="ML39" s="306">
        <f>IF($ND$39&lt;=ML$2,1,0)*'PC-CV_Área comercial'!$E14*$NB$39</f>
        <v>63998.812027205466</v>
      </c>
      <c r="MM39" s="306">
        <f>IF($ND$39&lt;=MM$2,1,0)*'PC-CV_Área comercial'!$E14*$NB$39</f>
        <v>63998.812027205466</v>
      </c>
      <c r="MN39" s="306">
        <f>IF($ND$39&lt;=MN$2,1,0)*'PC-CV_Área comercial'!$E14*$NB$39</f>
        <v>63998.812027205466</v>
      </c>
      <c r="MO39" s="306">
        <f>IF($ND$39&lt;=MO$2,1,0)*'PC-CV_Área comercial'!$E14*$NB$39</f>
        <v>63998.812027205466</v>
      </c>
      <c r="MP39" s="306">
        <f>IF($ND$39&lt;=MP$2,1,0)*'PC-CV_Área comercial'!$E14*$NB$39</f>
        <v>63998.812027205466</v>
      </c>
      <c r="MQ39" s="306">
        <f>IF($ND$39&lt;=MQ$2,1,0)*'PC-CV_Área comercial'!$E14*$NB$39</f>
        <v>63998.812027205466</v>
      </c>
      <c r="MR39" s="306">
        <f>IF($ND$39&lt;=MR$2,1,0)*'PC-CV_Área comercial'!$E14*$NB$39</f>
        <v>63998.812027205466</v>
      </c>
      <c r="MS39" s="306">
        <f>IF($ND$39&lt;=MS$2,1,0)*'PC-CV_Área comercial'!$E14*$NB$39</f>
        <v>63998.812027205466</v>
      </c>
      <c r="MT39" s="306">
        <f>IF($ND$39&lt;=MT$2,1,0)*'PC-CV_Área comercial'!$E14*$NB$39</f>
        <v>63998.812027205466</v>
      </c>
      <c r="MU39" s="306">
        <f>IF($ND$39&lt;=MU$2,1,0)*'PC-CV_Área comercial'!$E14*$NB$39</f>
        <v>63998.812027205466</v>
      </c>
      <c r="MV39" s="306">
        <f>IF($ND$39&lt;=MV$2,1,0)*'PC-CV_Área comercial'!$E14*$NB$39</f>
        <v>63998.812027205466</v>
      </c>
      <c r="MW39" s="306">
        <f>IF($ND$39&lt;=MW$2,1,0)*'PC-CV_Área comercial'!$E14*$NB$39</f>
        <v>63998.812027205466</v>
      </c>
      <c r="MX39" s="306">
        <f>IF($ND$39&lt;=MX$2,1,0)*'PC-CV_Área comercial'!$E14*$NB$39</f>
        <v>63998.812027205466</v>
      </c>
      <c r="MY39" s="306">
        <f>IF($ND$39&lt;=MY$2,1,0)*'PC-CV_Área comercial'!$E14*$NB$39</f>
        <v>63998.812027205466</v>
      </c>
      <c r="MZ39" s="306">
        <f>IF($ND$39&lt;=MZ$2,1,0)*'PC-CV_Área comercial'!$E14*$NB$39</f>
        <v>63998.812027205466</v>
      </c>
      <c r="NA39" s="307">
        <f>IF($ND$39&lt;=NA$2,1,0)*'PC-CV_Área comercial'!$E14*$NB$39</f>
        <v>63998.812027205466</v>
      </c>
      <c r="NB39" s="656">
        <v>1</v>
      </c>
      <c r="NC39" s="671"/>
      <c r="ND39" s="656">
        <v>1</v>
      </c>
    </row>
    <row r="40" spans="1:368" x14ac:dyDescent="0.2">
      <c r="A40" s="2"/>
      <c r="B40" s="316"/>
      <c r="C40" s="305"/>
      <c r="D40" s="305"/>
      <c r="E40" s="1" t="s">
        <v>629</v>
      </c>
      <c r="F40" s="306">
        <f>IF($ND$39&lt;=F$2,1,0)*('PC-CV_Área comercial'!$C18+'PC-CV_Área comercial'!$C23)*$NB$39</f>
        <v>3900</v>
      </c>
      <c r="G40" s="306">
        <f>IF($ND$39&lt;=G$2,1,0)*('PC-CV_Área comercial'!$C18+'PC-CV_Área comercial'!$C23)*$NB$39</f>
        <v>3900</v>
      </c>
      <c r="H40" s="306">
        <f>IF($ND$39&lt;=H$2,1,0)*('PC-CV_Área comercial'!$C18+'PC-CV_Área comercial'!$C23)*$NB$39</f>
        <v>3900</v>
      </c>
      <c r="I40" s="306">
        <f>IF($ND$39&lt;=I$2,1,0)*('PC-CV_Área comercial'!$C18+'PC-CV_Área comercial'!$C23)*$NB$39</f>
        <v>3900</v>
      </c>
      <c r="J40" s="306">
        <f>IF($ND$39&lt;=J$2,1,0)*('PC-CV_Área comercial'!$C18+'PC-CV_Área comercial'!$C23)*$NB$39</f>
        <v>3900</v>
      </c>
      <c r="K40" s="306">
        <f>IF($ND$39&lt;=K$2,1,0)*('PC-CV_Área comercial'!$C18+'PC-CV_Área comercial'!$C23)*$NB$39</f>
        <v>3900</v>
      </c>
      <c r="L40" s="306">
        <f>IF($ND$39&lt;=L$2,1,0)*('PC-CV_Área comercial'!$C18+'PC-CV_Área comercial'!$C23)*$NB$39</f>
        <v>3900</v>
      </c>
      <c r="M40" s="306">
        <f>IF($ND$39&lt;=M$2,1,0)*('PC-CV_Área comercial'!$C18+'PC-CV_Área comercial'!$C23)*$NB$39</f>
        <v>3900</v>
      </c>
      <c r="N40" s="306">
        <f>IF($ND$39&lt;=N$2,1,0)*('PC-CV_Área comercial'!$C18+'PC-CV_Área comercial'!$C23)*$NB$39</f>
        <v>3900</v>
      </c>
      <c r="O40" s="306">
        <f>IF($ND$39&lt;=O$2,1,0)*('PC-CV_Área comercial'!$C18+'PC-CV_Área comercial'!$C23)*$NB$39</f>
        <v>3900</v>
      </c>
      <c r="P40" s="306">
        <f>IF($ND$39&lt;=P$2,1,0)*('PC-CV_Área comercial'!$C18+'PC-CV_Área comercial'!$C23)*$NB$39</f>
        <v>3900</v>
      </c>
      <c r="Q40" s="306">
        <f>IF($ND$39&lt;=Q$2,1,0)*('PC-CV_Área comercial'!$C18+'PC-CV_Área comercial'!$C23)*$NB$39</f>
        <v>3900</v>
      </c>
      <c r="R40" s="306">
        <f>IF($ND$39&lt;=R$2,1,0)*('PC-CV_Área comercial'!$C18+'PC-CV_Área comercial'!$C23)*$NB$39</f>
        <v>3900</v>
      </c>
      <c r="S40" s="306">
        <f>IF($ND$39&lt;=S$2,1,0)*('PC-CV_Área comercial'!$C18+'PC-CV_Área comercial'!$C23)*$NB$39</f>
        <v>3900</v>
      </c>
      <c r="T40" s="306">
        <f>IF($ND$39&lt;=T$2,1,0)*('PC-CV_Área comercial'!$C18+'PC-CV_Área comercial'!$C23)*$NB$39</f>
        <v>3900</v>
      </c>
      <c r="U40" s="306">
        <f>IF($ND$39&lt;=U$2,1,0)*('PC-CV_Área comercial'!$C18+'PC-CV_Área comercial'!$C23)*$NB$39</f>
        <v>3900</v>
      </c>
      <c r="V40" s="306">
        <f>IF($ND$39&lt;=V$2,1,0)*('PC-CV_Área comercial'!$C18+'PC-CV_Área comercial'!$C23)*$NB$39</f>
        <v>3900</v>
      </c>
      <c r="W40" s="306">
        <f>IF($ND$39&lt;=W$2,1,0)*('PC-CV_Área comercial'!$C18+'PC-CV_Área comercial'!$C23)*$NB$39</f>
        <v>3900</v>
      </c>
      <c r="X40" s="306">
        <f>IF($ND$39&lt;=X$2,1,0)*('PC-CV_Área comercial'!$C18+'PC-CV_Área comercial'!$C23)*$NB$39</f>
        <v>3900</v>
      </c>
      <c r="Y40" s="306">
        <f>IF($ND$39&lt;=Y$2,1,0)*('PC-CV_Área comercial'!$C18+'PC-CV_Área comercial'!$C23)*$NB$39</f>
        <v>3900</v>
      </c>
      <c r="Z40" s="306">
        <f>IF($ND$39&lt;=Z$2,1,0)*('PC-CV_Área comercial'!$C18+'PC-CV_Área comercial'!$C23)*$NB$39</f>
        <v>3900</v>
      </c>
      <c r="AA40" s="306">
        <f>IF($ND$39&lt;=AA$2,1,0)*('PC-CV_Área comercial'!$C18+'PC-CV_Área comercial'!$C23)*$NB$39</f>
        <v>3900</v>
      </c>
      <c r="AB40" s="306">
        <f>IF($ND$39&lt;=AB$2,1,0)*('PC-CV_Área comercial'!$C18+'PC-CV_Área comercial'!$C23)*$NB$39</f>
        <v>3900</v>
      </c>
      <c r="AC40" s="306">
        <f>IF($ND$39&lt;=AC$2,1,0)*('PC-CV_Área comercial'!$C18+'PC-CV_Área comercial'!$C23)*$NB$39</f>
        <v>3900</v>
      </c>
      <c r="AD40" s="306">
        <f>IF($ND$39&lt;=AD$2,1,0)*('PC-CV_Área comercial'!$C18+'PC-CV_Área comercial'!$C23)*$NB$39</f>
        <v>3900</v>
      </c>
      <c r="AE40" s="306">
        <f>IF($ND$39&lt;=AE$2,1,0)*('PC-CV_Área comercial'!$C18+'PC-CV_Área comercial'!$C23)*$NB$39</f>
        <v>3900</v>
      </c>
      <c r="AF40" s="306">
        <f>IF($ND$39&lt;=AF$2,1,0)*('PC-CV_Área comercial'!$C18+'PC-CV_Área comercial'!$C23)*$NB$39</f>
        <v>3900</v>
      </c>
      <c r="AG40" s="306">
        <f>IF($ND$39&lt;=AG$2,1,0)*('PC-CV_Área comercial'!$C18+'PC-CV_Área comercial'!$C23)*$NB$39</f>
        <v>3900</v>
      </c>
      <c r="AH40" s="306">
        <f>IF($ND$39&lt;=AH$2,1,0)*('PC-CV_Área comercial'!$C18+'PC-CV_Área comercial'!$C23)*$NB$39</f>
        <v>3900</v>
      </c>
      <c r="AI40" s="306">
        <f>IF($ND$39&lt;=AI$2,1,0)*('PC-CV_Área comercial'!$C18+'PC-CV_Área comercial'!$C23)*$NB$39</f>
        <v>3900</v>
      </c>
      <c r="AJ40" s="306">
        <f>IF($ND$39&lt;=AJ$2,1,0)*('PC-CV_Área comercial'!$C18+'PC-CV_Área comercial'!$C23)*$NB$39</f>
        <v>3900</v>
      </c>
      <c r="AK40" s="306">
        <f>IF($ND$39&lt;=AK$2,1,0)*('PC-CV_Área comercial'!$C18+'PC-CV_Área comercial'!$C23)*$NB$39</f>
        <v>3900</v>
      </c>
      <c r="AL40" s="306">
        <f>IF($ND$39&lt;=AL$2,1,0)*('PC-CV_Área comercial'!$C18+'PC-CV_Área comercial'!$C23)*$NB$39</f>
        <v>3900</v>
      </c>
      <c r="AM40" s="306">
        <f>IF($ND$39&lt;=AM$2,1,0)*('PC-CV_Área comercial'!$C18+'PC-CV_Área comercial'!$C23)*$NB$39</f>
        <v>3900</v>
      </c>
      <c r="AN40" s="306">
        <f>IF($ND$39&lt;=AN$2,1,0)*('PC-CV_Área comercial'!$C18+'PC-CV_Área comercial'!$C23)*$NB$39</f>
        <v>3900</v>
      </c>
      <c r="AO40" s="306">
        <f>IF($ND$39&lt;=AO$2,1,0)*('PC-CV_Área comercial'!$C18+'PC-CV_Área comercial'!$C23)*$NB$39</f>
        <v>3900</v>
      </c>
      <c r="AP40" s="306">
        <f>IF($ND$39&lt;=AP$2,1,0)*('PC-CV_Área comercial'!$C18+'PC-CV_Área comercial'!$C23)*$NB$39</f>
        <v>3900</v>
      </c>
      <c r="AQ40" s="306">
        <f>IF($ND$39&lt;=AQ$2,1,0)*('PC-CV_Área comercial'!$C18+'PC-CV_Área comercial'!$C23)*$NB$39</f>
        <v>3900</v>
      </c>
      <c r="AR40" s="306">
        <f>IF($ND$39&lt;=AR$2,1,0)*('PC-CV_Área comercial'!$C18+'PC-CV_Área comercial'!$C23)*$NB$39</f>
        <v>3900</v>
      </c>
      <c r="AS40" s="306">
        <f>IF($ND$39&lt;=AS$2,1,0)*('PC-CV_Área comercial'!$C18+'PC-CV_Área comercial'!$C23)*$NB$39</f>
        <v>3900</v>
      </c>
      <c r="AT40" s="306">
        <f>IF($ND$39&lt;=AT$2,1,0)*('PC-CV_Área comercial'!$C18+'PC-CV_Área comercial'!$C23)*$NB$39</f>
        <v>3900</v>
      </c>
      <c r="AU40" s="306">
        <f>IF($ND$39&lt;=AU$2,1,0)*('PC-CV_Área comercial'!$C18+'PC-CV_Área comercial'!$C23)*$NB$39</f>
        <v>3900</v>
      </c>
      <c r="AV40" s="306">
        <f>IF($ND$39&lt;=AV$2,1,0)*('PC-CV_Área comercial'!$C18+'PC-CV_Área comercial'!$C23)*$NB$39</f>
        <v>3900</v>
      </c>
      <c r="AW40" s="306">
        <f>IF($ND$39&lt;=AW$2,1,0)*('PC-CV_Área comercial'!$C18+'PC-CV_Área comercial'!$C23)*$NB$39</f>
        <v>3900</v>
      </c>
      <c r="AX40" s="306">
        <f>IF($ND$39&lt;=AX$2,1,0)*('PC-CV_Área comercial'!$C18+'PC-CV_Área comercial'!$C23)*$NB$39</f>
        <v>3900</v>
      </c>
      <c r="AY40" s="306">
        <f>IF($ND$39&lt;=AY$2,1,0)*('PC-CV_Área comercial'!$C18+'PC-CV_Área comercial'!$C23)*$NB$39</f>
        <v>3900</v>
      </c>
      <c r="AZ40" s="306">
        <f>IF($ND$39&lt;=AZ$2,1,0)*('PC-CV_Área comercial'!$C18+'PC-CV_Área comercial'!$C23)*$NB$39</f>
        <v>3900</v>
      </c>
      <c r="BA40" s="306">
        <f>IF($ND$39&lt;=BA$2,1,0)*('PC-CV_Área comercial'!$C18+'PC-CV_Área comercial'!$C23)*$NB$39</f>
        <v>3900</v>
      </c>
      <c r="BB40" s="306">
        <f>IF($ND$39&lt;=BB$2,1,0)*('PC-CV_Área comercial'!$C18+'PC-CV_Área comercial'!$C23)*$NB$39</f>
        <v>3900</v>
      </c>
      <c r="BC40" s="306">
        <f>IF($ND$39&lt;=BC$2,1,0)*('PC-CV_Área comercial'!$C18+'PC-CV_Área comercial'!$C23)*$NB$39</f>
        <v>3900</v>
      </c>
      <c r="BD40" s="306">
        <f>IF($ND$39&lt;=BD$2,1,0)*('PC-CV_Área comercial'!$C18+'PC-CV_Área comercial'!$C23)*$NB$39</f>
        <v>3900</v>
      </c>
      <c r="BE40" s="306">
        <f>IF($ND$39&lt;=BE$2,1,0)*('PC-CV_Área comercial'!$C18+'PC-CV_Área comercial'!$C23)*$NB$39</f>
        <v>3900</v>
      </c>
      <c r="BF40" s="306">
        <f>IF($ND$39&lt;=BF$2,1,0)*('PC-CV_Área comercial'!$C18+'PC-CV_Área comercial'!$C23)*$NB$39</f>
        <v>3900</v>
      </c>
      <c r="BG40" s="306">
        <f>IF($ND$39&lt;=BG$2,1,0)*('PC-CV_Área comercial'!$C18+'PC-CV_Área comercial'!$C23)*$NB$39</f>
        <v>3900</v>
      </c>
      <c r="BH40" s="306">
        <f>IF($ND$39&lt;=BH$2,1,0)*('PC-CV_Área comercial'!$C18+'PC-CV_Área comercial'!$C23)*$NB$39</f>
        <v>3900</v>
      </c>
      <c r="BI40" s="306">
        <f>IF($ND$39&lt;=BI$2,1,0)*('PC-CV_Área comercial'!$C18+'PC-CV_Área comercial'!$C23)*$NB$39</f>
        <v>3900</v>
      </c>
      <c r="BJ40" s="306">
        <f>IF($ND$39&lt;=BJ$2,1,0)*('PC-CV_Área comercial'!$C18+'PC-CV_Área comercial'!$C23)*$NB$39</f>
        <v>3900</v>
      </c>
      <c r="BK40" s="306">
        <f>IF($ND$39&lt;=BK$2,1,0)*('PC-CV_Área comercial'!$C18+'PC-CV_Área comercial'!$C23)*$NB$39</f>
        <v>3900</v>
      </c>
      <c r="BL40" s="306">
        <f>IF($ND$39&lt;=BL$2,1,0)*('PC-CV_Área comercial'!$C18+'PC-CV_Área comercial'!$C23)*$NB$39</f>
        <v>3900</v>
      </c>
      <c r="BM40" s="306">
        <f>IF($ND$39&lt;=BM$2,1,0)*('PC-CV_Área comercial'!$C18+'PC-CV_Área comercial'!$C23)*$NB$39</f>
        <v>3900</v>
      </c>
      <c r="BN40" s="306">
        <f>IF($ND$39&lt;=BN$2,1,0)*('PC-CV_Área comercial'!$C18+'PC-CV_Área comercial'!$C23)*$NB$39</f>
        <v>3900</v>
      </c>
      <c r="BO40" s="306">
        <f>IF($ND$39&lt;=BO$2,1,0)*('PC-CV_Área comercial'!$C18+'PC-CV_Área comercial'!$C23)*$NB$39</f>
        <v>3900</v>
      </c>
      <c r="BP40" s="306">
        <f>IF($ND$39&lt;=BP$2,1,0)*('PC-CV_Área comercial'!$C18+'PC-CV_Área comercial'!$C23)*$NB$39</f>
        <v>3900</v>
      </c>
      <c r="BQ40" s="306">
        <f>IF($ND$39&lt;=BQ$2,1,0)*('PC-CV_Área comercial'!$C18+'PC-CV_Área comercial'!$C23)*$NB$39</f>
        <v>3900</v>
      </c>
      <c r="BR40" s="306">
        <f>IF($ND$39&lt;=BR$2,1,0)*('PC-CV_Área comercial'!$C18+'PC-CV_Área comercial'!$C23)*$NB$39</f>
        <v>3900</v>
      </c>
      <c r="BS40" s="306">
        <f>IF($ND$39&lt;=BS$2,1,0)*('PC-CV_Área comercial'!$C18+'PC-CV_Área comercial'!$C23)*$NB$39</f>
        <v>3900</v>
      </c>
      <c r="BT40" s="306">
        <f>IF($ND$39&lt;=BT$2,1,0)*('PC-CV_Área comercial'!$C18+'PC-CV_Área comercial'!$C23)*$NB$39</f>
        <v>3900</v>
      </c>
      <c r="BU40" s="306">
        <f>IF($ND$39&lt;=BU$2,1,0)*('PC-CV_Área comercial'!$C18+'PC-CV_Área comercial'!$C23)*$NB$39</f>
        <v>3900</v>
      </c>
      <c r="BV40" s="306">
        <f>IF($ND$39&lt;=BV$2,1,0)*('PC-CV_Área comercial'!$C18+'PC-CV_Área comercial'!$C23)*$NB$39</f>
        <v>3900</v>
      </c>
      <c r="BW40" s="306">
        <f>IF($ND$39&lt;=BW$2,1,0)*('PC-CV_Área comercial'!$C18+'PC-CV_Área comercial'!$C23)*$NB$39</f>
        <v>3900</v>
      </c>
      <c r="BX40" s="306">
        <f>IF($ND$39&lt;=BX$2,1,0)*('PC-CV_Área comercial'!$C18+'PC-CV_Área comercial'!$C23)*$NB$39</f>
        <v>3900</v>
      </c>
      <c r="BY40" s="306">
        <f>IF($ND$39&lt;=BY$2,1,0)*('PC-CV_Área comercial'!$C18+'PC-CV_Área comercial'!$C23)*$NB$39</f>
        <v>3900</v>
      </c>
      <c r="BZ40" s="306">
        <f>IF($ND$39&lt;=BZ$2,1,0)*('PC-CV_Área comercial'!$C18+'PC-CV_Área comercial'!$C23)*$NB$39</f>
        <v>3900</v>
      </c>
      <c r="CA40" s="306">
        <f>IF($ND$39&lt;=CA$2,1,0)*('PC-CV_Área comercial'!$C18+'PC-CV_Área comercial'!$C23)*$NB$39</f>
        <v>3900</v>
      </c>
      <c r="CB40" s="306">
        <f>IF($ND$39&lt;=CB$2,1,0)*('PC-CV_Área comercial'!$C18+'PC-CV_Área comercial'!$C23)*$NB$39</f>
        <v>3900</v>
      </c>
      <c r="CC40" s="306">
        <f>IF($ND$39&lt;=CC$2,1,0)*('PC-CV_Área comercial'!$C18+'PC-CV_Área comercial'!$C23)*$NB$39</f>
        <v>3900</v>
      </c>
      <c r="CD40" s="306">
        <f>IF($ND$39&lt;=CD$2,1,0)*('PC-CV_Área comercial'!$C18+'PC-CV_Área comercial'!$C23)*$NB$39</f>
        <v>3900</v>
      </c>
      <c r="CE40" s="306">
        <f>IF($ND$39&lt;=CE$2,1,0)*('PC-CV_Área comercial'!$C18+'PC-CV_Área comercial'!$C23)*$NB$39</f>
        <v>3900</v>
      </c>
      <c r="CF40" s="306">
        <f>IF($ND$39&lt;=CF$2,1,0)*('PC-CV_Área comercial'!$C18+'PC-CV_Área comercial'!$C23)*$NB$39</f>
        <v>3900</v>
      </c>
      <c r="CG40" s="306">
        <f>IF($ND$39&lt;=CG$2,1,0)*('PC-CV_Área comercial'!$C18+'PC-CV_Área comercial'!$C23)*$NB$39</f>
        <v>3900</v>
      </c>
      <c r="CH40" s="306">
        <f>IF($ND$39&lt;=CH$2,1,0)*('PC-CV_Área comercial'!$C18+'PC-CV_Área comercial'!$C23)*$NB$39</f>
        <v>3900</v>
      </c>
      <c r="CI40" s="306">
        <f>IF($ND$39&lt;=CI$2,1,0)*('PC-CV_Área comercial'!$C18+'PC-CV_Área comercial'!$C23)*$NB$39</f>
        <v>3900</v>
      </c>
      <c r="CJ40" s="306">
        <f>IF($ND$39&lt;=CJ$2,1,0)*('PC-CV_Área comercial'!$C18+'PC-CV_Área comercial'!$C23)*$NB$39</f>
        <v>3900</v>
      </c>
      <c r="CK40" s="306">
        <f>IF($ND$39&lt;=CK$2,1,0)*('PC-CV_Área comercial'!$C18+'PC-CV_Área comercial'!$C23)*$NB$39</f>
        <v>3900</v>
      </c>
      <c r="CL40" s="306">
        <f>IF($ND$39&lt;=CL$2,1,0)*('PC-CV_Área comercial'!$C18+'PC-CV_Área comercial'!$C23)*$NB$39</f>
        <v>3900</v>
      </c>
      <c r="CM40" s="306">
        <f>IF($ND$39&lt;=CM$2,1,0)*('PC-CV_Área comercial'!$C18+'PC-CV_Área comercial'!$C23)*$NB$39</f>
        <v>3900</v>
      </c>
      <c r="CN40" s="306">
        <f>IF($ND$39&lt;=CN$2,1,0)*('PC-CV_Área comercial'!$C18+'PC-CV_Área comercial'!$C23)*$NB$39</f>
        <v>3900</v>
      </c>
      <c r="CO40" s="306">
        <f>IF($ND$39&lt;=CO$2,1,0)*('PC-CV_Área comercial'!$C18+'PC-CV_Área comercial'!$C23)*$NB$39</f>
        <v>3900</v>
      </c>
      <c r="CP40" s="306">
        <f>IF($ND$39&lt;=CP$2,1,0)*('PC-CV_Área comercial'!$C18+'PC-CV_Área comercial'!$C23)*$NB$39</f>
        <v>3900</v>
      </c>
      <c r="CQ40" s="306">
        <f>IF($ND$39&lt;=CQ$2,1,0)*('PC-CV_Área comercial'!$C18+'PC-CV_Área comercial'!$C23)*$NB$39</f>
        <v>3900</v>
      </c>
      <c r="CR40" s="306">
        <f>IF($ND$39&lt;=CR$2,1,0)*('PC-CV_Área comercial'!$C18+'PC-CV_Área comercial'!$C23)*$NB$39</f>
        <v>3900</v>
      </c>
      <c r="CS40" s="306">
        <f>IF($ND$39&lt;=CS$2,1,0)*('PC-CV_Área comercial'!$C18+'PC-CV_Área comercial'!$C23)*$NB$39</f>
        <v>3900</v>
      </c>
      <c r="CT40" s="306">
        <f>IF($ND$39&lt;=CT$2,1,0)*('PC-CV_Área comercial'!$C18+'PC-CV_Área comercial'!$C23)*$NB$39</f>
        <v>3900</v>
      </c>
      <c r="CU40" s="306">
        <f>IF($ND$39&lt;=CU$2,1,0)*('PC-CV_Área comercial'!$C18+'PC-CV_Área comercial'!$C23)*$NB$39</f>
        <v>3900</v>
      </c>
      <c r="CV40" s="306">
        <f>IF($ND$39&lt;=CV$2,1,0)*('PC-CV_Área comercial'!$C18+'PC-CV_Área comercial'!$C23)*$NB$39</f>
        <v>3900</v>
      </c>
      <c r="CW40" s="306">
        <f>IF($ND$39&lt;=CW$2,1,0)*('PC-CV_Área comercial'!$C18+'PC-CV_Área comercial'!$C23)*$NB$39</f>
        <v>3900</v>
      </c>
      <c r="CX40" s="306">
        <f>IF($ND$39&lt;=CX$2,1,0)*('PC-CV_Área comercial'!$C18+'PC-CV_Área comercial'!$C23)*$NB$39</f>
        <v>3900</v>
      </c>
      <c r="CY40" s="306">
        <f>IF($ND$39&lt;=CY$2,1,0)*('PC-CV_Área comercial'!$C18+'PC-CV_Área comercial'!$C23)*$NB$39</f>
        <v>3900</v>
      </c>
      <c r="CZ40" s="306">
        <f>IF($ND$39&lt;=CZ$2,1,0)*('PC-CV_Área comercial'!$C18+'PC-CV_Área comercial'!$C23)*$NB$39</f>
        <v>3900</v>
      </c>
      <c r="DA40" s="306">
        <f>IF($ND$39&lt;=DA$2,1,0)*('PC-CV_Área comercial'!$C18+'PC-CV_Área comercial'!$C23)*$NB$39</f>
        <v>3900</v>
      </c>
      <c r="DB40" s="306">
        <f>IF($ND$39&lt;=DB$2,1,0)*('PC-CV_Área comercial'!$C18+'PC-CV_Área comercial'!$C23)*$NB$39</f>
        <v>3900</v>
      </c>
      <c r="DC40" s="306">
        <f>IF($ND$39&lt;=DC$2,1,0)*('PC-CV_Área comercial'!$C18+'PC-CV_Área comercial'!$C23)*$NB$39</f>
        <v>3900</v>
      </c>
      <c r="DD40" s="306">
        <f>IF($ND$39&lt;=DD$2,1,0)*('PC-CV_Área comercial'!$C18+'PC-CV_Área comercial'!$C23)*$NB$39</f>
        <v>3900</v>
      </c>
      <c r="DE40" s="306">
        <f>IF($ND$39&lt;=DE$2,1,0)*('PC-CV_Área comercial'!$C18+'PC-CV_Área comercial'!$C23)*$NB$39</f>
        <v>3900</v>
      </c>
      <c r="DF40" s="306">
        <f>IF($ND$39&lt;=DF$2,1,0)*('PC-CV_Área comercial'!$C18+'PC-CV_Área comercial'!$C23)*$NB$39</f>
        <v>3900</v>
      </c>
      <c r="DG40" s="306">
        <f>IF($ND$39&lt;=DG$2,1,0)*('PC-CV_Área comercial'!$C18+'PC-CV_Área comercial'!$C23)*$NB$39</f>
        <v>3900</v>
      </c>
      <c r="DH40" s="306">
        <f>IF($ND$39&lt;=DH$2,1,0)*('PC-CV_Área comercial'!$C18+'PC-CV_Área comercial'!$C23)*$NB$39</f>
        <v>3900</v>
      </c>
      <c r="DI40" s="306">
        <f>IF($ND$39&lt;=DI$2,1,0)*('PC-CV_Área comercial'!$C18+'PC-CV_Área comercial'!$C23)*$NB$39</f>
        <v>3900</v>
      </c>
      <c r="DJ40" s="306">
        <f>IF($ND$39&lt;=DJ$2,1,0)*('PC-CV_Área comercial'!$C18+'PC-CV_Área comercial'!$C23)*$NB$39</f>
        <v>3900</v>
      </c>
      <c r="DK40" s="306">
        <f>IF($ND$39&lt;=DK$2,1,0)*('PC-CV_Área comercial'!$C18+'PC-CV_Área comercial'!$C23)*$NB$39</f>
        <v>3900</v>
      </c>
      <c r="DL40" s="306">
        <f>IF($ND$39&lt;=DL$2,1,0)*('PC-CV_Área comercial'!$C18+'PC-CV_Área comercial'!$C23)*$NB$39</f>
        <v>3900</v>
      </c>
      <c r="DM40" s="306">
        <f>IF($ND$39&lt;=DM$2,1,0)*('PC-CV_Área comercial'!$C18+'PC-CV_Área comercial'!$C23)*$NB$39</f>
        <v>3900</v>
      </c>
      <c r="DN40" s="306">
        <f>IF($ND$39&lt;=DN$2,1,0)*('PC-CV_Área comercial'!$C18+'PC-CV_Área comercial'!$C23)*$NB$39</f>
        <v>3900</v>
      </c>
      <c r="DO40" s="306">
        <f>IF($ND$39&lt;=DO$2,1,0)*('PC-CV_Área comercial'!$C18+'PC-CV_Área comercial'!$C23)*$NB$39</f>
        <v>3900</v>
      </c>
      <c r="DP40" s="306">
        <f>IF($ND$39&lt;=DP$2,1,0)*('PC-CV_Área comercial'!$C18+'PC-CV_Área comercial'!$C23)*$NB$39</f>
        <v>3900</v>
      </c>
      <c r="DQ40" s="306">
        <f>IF($ND$39&lt;=DQ$2,1,0)*('PC-CV_Área comercial'!$C18+'PC-CV_Área comercial'!$C23)*$NB$39</f>
        <v>3900</v>
      </c>
      <c r="DR40" s="306">
        <f>IF($ND$39&lt;=DR$2,1,0)*('PC-CV_Área comercial'!$C18+'PC-CV_Área comercial'!$C23)*$NB$39</f>
        <v>3900</v>
      </c>
      <c r="DS40" s="306">
        <f>IF($ND$39&lt;=DS$2,1,0)*('PC-CV_Área comercial'!$C18+'PC-CV_Área comercial'!$C23)*$NB$39</f>
        <v>3900</v>
      </c>
      <c r="DT40" s="306">
        <f>IF($ND$39&lt;=DT$2,1,0)*('PC-CV_Área comercial'!$C18+'PC-CV_Área comercial'!$C23)*$NB$39</f>
        <v>3900</v>
      </c>
      <c r="DU40" s="306">
        <f>IF($ND$39&lt;=DU$2,1,0)*('PC-CV_Área comercial'!$C18+'PC-CV_Área comercial'!$C23)*$NB$39</f>
        <v>3900</v>
      </c>
      <c r="DV40" s="306">
        <f>IF($ND$39&lt;=DV$2,1,0)*('PC-CV_Área comercial'!$C18+'PC-CV_Área comercial'!$C23)*$NB$39</f>
        <v>3900</v>
      </c>
      <c r="DW40" s="306">
        <f>IF($ND$39&lt;=DW$2,1,0)*('PC-CV_Área comercial'!$C18+'PC-CV_Área comercial'!$C23)*$NB$39</f>
        <v>3900</v>
      </c>
      <c r="DX40" s="306">
        <f>IF($ND$39&lt;=DX$2,1,0)*('PC-CV_Área comercial'!$C18+'PC-CV_Área comercial'!$C23)*$NB$39</f>
        <v>3900</v>
      </c>
      <c r="DY40" s="306">
        <f>IF($ND$39&lt;=DY$2,1,0)*('PC-CV_Área comercial'!$C18+'PC-CV_Área comercial'!$C23)*$NB$39</f>
        <v>3900</v>
      </c>
      <c r="DZ40" s="306">
        <f>IF($ND$39&lt;=DZ$2,1,0)*('PC-CV_Área comercial'!$C18+'PC-CV_Área comercial'!$C23)*$NB$39</f>
        <v>3900</v>
      </c>
      <c r="EA40" s="306">
        <f>IF($ND$39&lt;=EA$2,1,0)*('PC-CV_Área comercial'!$C18+'PC-CV_Área comercial'!$C23)*$NB$39</f>
        <v>3900</v>
      </c>
      <c r="EB40" s="306">
        <f>IF($ND$39&lt;=EB$2,1,0)*('PC-CV_Área comercial'!$C18+'PC-CV_Área comercial'!$C23)*$NB$39</f>
        <v>3900</v>
      </c>
      <c r="EC40" s="306">
        <f>IF($ND$39&lt;=EC$2,1,0)*('PC-CV_Área comercial'!$C18+'PC-CV_Área comercial'!$C23)*$NB$39</f>
        <v>3900</v>
      </c>
      <c r="ED40" s="306">
        <f>IF($ND$39&lt;=ED$2,1,0)*('PC-CV_Área comercial'!$C18+'PC-CV_Área comercial'!$C23)*$NB$39</f>
        <v>3900</v>
      </c>
      <c r="EE40" s="306">
        <f>IF($ND$39&lt;=EE$2,1,0)*('PC-CV_Área comercial'!$C18+'PC-CV_Área comercial'!$C23)*$NB$39</f>
        <v>3900</v>
      </c>
      <c r="EF40" s="306">
        <f>IF($ND$39&lt;=EF$2,1,0)*('PC-CV_Área comercial'!$C18+'PC-CV_Área comercial'!$C23)*$NB$39</f>
        <v>3900</v>
      </c>
      <c r="EG40" s="306">
        <f>IF($ND$39&lt;=EG$2,1,0)*('PC-CV_Área comercial'!$C18+'PC-CV_Área comercial'!$C23)*$NB$39</f>
        <v>3900</v>
      </c>
      <c r="EH40" s="306">
        <f>IF($ND$39&lt;=EH$2,1,0)*('PC-CV_Área comercial'!$C18+'PC-CV_Área comercial'!$C23)*$NB$39</f>
        <v>3900</v>
      </c>
      <c r="EI40" s="306">
        <f>IF($ND$39&lt;=EI$2,1,0)*('PC-CV_Área comercial'!$C18+'PC-CV_Área comercial'!$C23)*$NB$39</f>
        <v>3900</v>
      </c>
      <c r="EJ40" s="306">
        <f>IF($ND$39&lt;=EJ$2,1,0)*('PC-CV_Área comercial'!$C18+'PC-CV_Área comercial'!$C23)*$NB$39</f>
        <v>3900</v>
      </c>
      <c r="EK40" s="306">
        <f>IF($ND$39&lt;=EK$2,1,0)*('PC-CV_Área comercial'!$C18+'PC-CV_Área comercial'!$C23)*$NB$39</f>
        <v>3900</v>
      </c>
      <c r="EL40" s="306">
        <f>IF($ND$39&lt;=EL$2,1,0)*('PC-CV_Área comercial'!$C18+'PC-CV_Área comercial'!$C23)*$NB$39</f>
        <v>3900</v>
      </c>
      <c r="EM40" s="306">
        <f>IF($ND$39&lt;=EM$2,1,0)*('PC-CV_Área comercial'!$C18+'PC-CV_Área comercial'!$C23)*$NB$39</f>
        <v>3900</v>
      </c>
      <c r="EN40" s="306">
        <f>IF($ND$39&lt;=EN$2,1,0)*('PC-CV_Área comercial'!$C18+'PC-CV_Área comercial'!$C23)*$NB$39</f>
        <v>3900</v>
      </c>
      <c r="EO40" s="306">
        <f>IF($ND$39&lt;=EO$2,1,0)*('PC-CV_Área comercial'!$C18+'PC-CV_Área comercial'!$C23)*$NB$39</f>
        <v>3900</v>
      </c>
      <c r="EP40" s="306">
        <f>IF($ND$39&lt;=EP$2,1,0)*('PC-CV_Área comercial'!$C18+'PC-CV_Área comercial'!$C23)*$NB$39</f>
        <v>3900</v>
      </c>
      <c r="EQ40" s="306">
        <f>IF($ND$39&lt;=EQ$2,1,0)*('PC-CV_Área comercial'!$C18+'PC-CV_Área comercial'!$C23)*$NB$39</f>
        <v>3900</v>
      </c>
      <c r="ER40" s="306">
        <f>IF($ND$39&lt;=ER$2,1,0)*('PC-CV_Área comercial'!$C18+'PC-CV_Área comercial'!$C23)*$NB$39</f>
        <v>3900</v>
      </c>
      <c r="ES40" s="306">
        <f>IF($ND$39&lt;=ES$2,1,0)*('PC-CV_Área comercial'!$C18+'PC-CV_Área comercial'!$C23)*$NB$39</f>
        <v>3900</v>
      </c>
      <c r="ET40" s="306">
        <f>IF($ND$39&lt;=ET$2,1,0)*('PC-CV_Área comercial'!$C18+'PC-CV_Área comercial'!$C23)*$NB$39</f>
        <v>3900</v>
      </c>
      <c r="EU40" s="306">
        <f>IF($ND$39&lt;=EU$2,1,0)*('PC-CV_Área comercial'!$C18+'PC-CV_Área comercial'!$C23)*$NB$39</f>
        <v>3900</v>
      </c>
      <c r="EV40" s="306">
        <f>IF($ND$39&lt;=EV$2,1,0)*('PC-CV_Área comercial'!$C18+'PC-CV_Área comercial'!$C23)*$NB$39</f>
        <v>3900</v>
      </c>
      <c r="EW40" s="306">
        <f>IF($ND$39&lt;=EW$2,1,0)*('PC-CV_Área comercial'!$C18+'PC-CV_Área comercial'!$C23)*$NB$39</f>
        <v>3900</v>
      </c>
      <c r="EX40" s="306">
        <f>IF($ND$39&lt;=EX$2,1,0)*('PC-CV_Área comercial'!$C18+'PC-CV_Área comercial'!$C23)*$NB$39</f>
        <v>3900</v>
      </c>
      <c r="EY40" s="306">
        <f>IF($ND$39&lt;=EY$2,1,0)*('PC-CV_Área comercial'!$C18+'PC-CV_Área comercial'!$C23)*$NB$39</f>
        <v>3900</v>
      </c>
      <c r="EZ40" s="306">
        <f>IF($ND$39&lt;=EZ$2,1,0)*('PC-CV_Área comercial'!$C18+'PC-CV_Área comercial'!$C23)*$NB$39</f>
        <v>3900</v>
      </c>
      <c r="FA40" s="306">
        <f>IF($ND$39&lt;=FA$2,1,0)*('PC-CV_Área comercial'!$C18+'PC-CV_Área comercial'!$C23)*$NB$39</f>
        <v>3900</v>
      </c>
      <c r="FB40" s="306">
        <f>IF($ND$39&lt;=FB$2,1,0)*('PC-CV_Área comercial'!$C18+'PC-CV_Área comercial'!$C23)*$NB$39</f>
        <v>3900</v>
      </c>
      <c r="FC40" s="306">
        <f>IF($ND$39&lt;=FC$2,1,0)*('PC-CV_Área comercial'!$C18+'PC-CV_Área comercial'!$C23)*$NB$39</f>
        <v>3900</v>
      </c>
      <c r="FD40" s="306">
        <f>IF($ND$39&lt;=FD$2,1,0)*('PC-CV_Área comercial'!$C18+'PC-CV_Área comercial'!$C23)*$NB$39</f>
        <v>3900</v>
      </c>
      <c r="FE40" s="306">
        <f>IF($ND$39&lt;=FE$2,1,0)*('PC-CV_Área comercial'!$C18+'PC-CV_Área comercial'!$C23)*$NB$39</f>
        <v>3900</v>
      </c>
      <c r="FF40" s="306">
        <f>IF($ND$39&lt;=FF$2,1,0)*('PC-CV_Área comercial'!$C18+'PC-CV_Área comercial'!$C23)*$NB$39</f>
        <v>3900</v>
      </c>
      <c r="FG40" s="306">
        <f>IF($ND$39&lt;=FG$2,1,0)*('PC-CV_Área comercial'!$C18+'PC-CV_Área comercial'!$C23)*$NB$39</f>
        <v>3900</v>
      </c>
      <c r="FH40" s="306">
        <f>IF($ND$39&lt;=FH$2,1,0)*('PC-CV_Área comercial'!$C18+'PC-CV_Área comercial'!$C23)*$NB$39</f>
        <v>3900</v>
      </c>
      <c r="FI40" s="306">
        <f>IF($ND$39&lt;=FI$2,1,0)*('PC-CV_Área comercial'!$C18+'PC-CV_Área comercial'!$C23)*$NB$39</f>
        <v>3900</v>
      </c>
      <c r="FJ40" s="306">
        <f>IF($ND$39&lt;=FJ$2,1,0)*('PC-CV_Área comercial'!$C18+'PC-CV_Área comercial'!$C23)*$NB$39</f>
        <v>3900</v>
      </c>
      <c r="FK40" s="306">
        <f>IF($ND$39&lt;=FK$2,1,0)*('PC-CV_Área comercial'!$C18+'PC-CV_Área comercial'!$C23)*$NB$39</f>
        <v>3900</v>
      </c>
      <c r="FL40" s="306">
        <f>IF($ND$39&lt;=FL$2,1,0)*('PC-CV_Área comercial'!$C18+'PC-CV_Área comercial'!$C23)*$NB$39</f>
        <v>3900</v>
      </c>
      <c r="FM40" s="306">
        <f>IF($ND$39&lt;=FM$2,1,0)*('PC-CV_Área comercial'!$C18+'PC-CV_Área comercial'!$C23)*$NB$39</f>
        <v>3900</v>
      </c>
      <c r="FN40" s="306">
        <f>IF($ND$39&lt;=FN$2,1,0)*('PC-CV_Área comercial'!$C18+'PC-CV_Área comercial'!$C23)*$NB$39</f>
        <v>3900</v>
      </c>
      <c r="FO40" s="306">
        <f>IF($ND$39&lt;=FO$2,1,0)*('PC-CV_Área comercial'!$C18+'PC-CV_Área comercial'!$C23)*$NB$39</f>
        <v>3900</v>
      </c>
      <c r="FP40" s="306">
        <f>IF($ND$39&lt;=FP$2,1,0)*('PC-CV_Área comercial'!$C18+'PC-CV_Área comercial'!$C23)*$NB$39</f>
        <v>3900</v>
      </c>
      <c r="FQ40" s="306">
        <f>IF($ND$39&lt;=FQ$2,1,0)*('PC-CV_Área comercial'!$C18+'PC-CV_Área comercial'!$C23)*$NB$39</f>
        <v>3900</v>
      </c>
      <c r="FR40" s="306">
        <f>IF($ND$39&lt;=FR$2,1,0)*('PC-CV_Área comercial'!$C18+'PC-CV_Área comercial'!$C23)*$NB$39</f>
        <v>3900</v>
      </c>
      <c r="FS40" s="306">
        <f>IF($ND$39&lt;=FS$2,1,0)*('PC-CV_Área comercial'!$C18+'PC-CV_Área comercial'!$C23)*$NB$39</f>
        <v>3900</v>
      </c>
      <c r="FT40" s="306">
        <f>IF($ND$39&lt;=FT$2,1,0)*('PC-CV_Área comercial'!$C18+'PC-CV_Área comercial'!$C23)*$NB$39</f>
        <v>3900</v>
      </c>
      <c r="FU40" s="306">
        <f>IF($ND$39&lt;=FU$2,1,0)*('PC-CV_Área comercial'!$C18+'PC-CV_Área comercial'!$C23)*$NB$39</f>
        <v>3900</v>
      </c>
      <c r="FV40" s="306">
        <f>IF($ND$39&lt;=FV$2,1,0)*('PC-CV_Área comercial'!$C18+'PC-CV_Área comercial'!$C23)*$NB$39</f>
        <v>3900</v>
      </c>
      <c r="FW40" s="306">
        <f>IF($ND$39&lt;=FW$2,1,0)*('PC-CV_Área comercial'!$C18+'PC-CV_Área comercial'!$C23)*$NB$39</f>
        <v>3900</v>
      </c>
      <c r="FX40" s="306">
        <f>IF($ND$39&lt;=FX$2,1,0)*('PC-CV_Área comercial'!$C18+'PC-CV_Área comercial'!$C23)*$NB$39</f>
        <v>3900</v>
      </c>
      <c r="FY40" s="306">
        <f>IF($ND$39&lt;=FY$2,1,0)*('PC-CV_Área comercial'!$C18+'PC-CV_Área comercial'!$C23)*$NB$39</f>
        <v>3900</v>
      </c>
      <c r="FZ40" s="306">
        <f>IF($ND$39&lt;=FZ$2,1,0)*('PC-CV_Área comercial'!$C18+'PC-CV_Área comercial'!$C23)*$NB$39</f>
        <v>3900</v>
      </c>
      <c r="GA40" s="306">
        <f>IF($ND$39&lt;=GA$2,1,0)*('PC-CV_Área comercial'!$C18+'PC-CV_Área comercial'!$C23)*$NB$39</f>
        <v>3900</v>
      </c>
      <c r="GB40" s="306">
        <f>IF($ND$39&lt;=GB$2,1,0)*('PC-CV_Área comercial'!$C18+'PC-CV_Área comercial'!$C23)*$NB$39</f>
        <v>3900</v>
      </c>
      <c r="GC40" s="306">
        <f>IF($ND$39&lt;=GC$2,1,0)*('PC-CV_Área comercial'!$C18+'PC-CV_Área comercial'!$C23)*$NB$39</f>
        <v>3900</v>
      </c>
      <c r="GD40" s="306">
        <f>IF($ND$39&lt;=GD$2,1,0)*('PC-CV_Área comercial'!$C18+'PC-CV_Área comercial'!$C23)*$NB$39</f>
        <v>3900</v>
      </c>
      <c r="GE40" s="306">
        <f>IF($ND$39&lt;=GE$2,1,0)*('PC-CV_Área comercial'!$C18+'PC-CV_Área comercial'!$C23)*$NB$39</f>
        <v>3900</v>
      </c>
      <c r="GF40" s="306">
        <f>IF($ND$39&lt;=GF$2,1,0)*('PC-CV_Área comercial'!$C18+'PC-CV_Área comercial'!$C23)*$NB$39</f>
        <v>3900</v>
      </c>
      <c r="GG40" s="306">
        <f>IF($ND$39&lt;=GG$2,1,0)*('PC-CV_Área comercial'!$C18+'PC-CV_Área comercial'!$C23)*$NB$39</f>
        <v>3900</v>
      </c>
      <c r="GH40" s="306">
        <f>IF($ND$39&lt;=GH$2,1,0)*('PC-CV_Área comercial'!$C18+'PC-CV_Área comercial'!$C23)*$NB$39</f>
        <v>3900</v>
      </c>
      <c r="GI40" s="306">
        <f>IF($ND$39&lt;=GI$2,1,0)*('PC-CV_Área comercial'!$C18+'PC-CV_Área comercial'!$C23)*$NB$39</f>
        <v>3900</v>
      </c>
      <c r="GJ40" s="306">
        <f>IF($ND$39&lt;=GJ$2,1,0)*('PC-CV_Área comercial'!$C18+'PC-CV_Área comercial'!$C23)*$NB$39</f>
        <v>3900</v>
      </c>
      <c r="GK40" s="306">
        <f>IF($ND$39&lt;=GK$2,1,0)*('PC-CV_Área comercial'!$C18+'PC-CV_Área comercial'!$C23)*$NB$39</f>
        <v>3900</v>
      </c>
      <c r="GL40" s="306">
        <f>IF($ND$39&lt;=GL$2,1,0)*('PC-CV_Área comercial'!$C18+'PC-CV_Área comercial'!$C23)*$NB$39</f>
        <v>3900</v>
      </c>
      <c r="GM40" s="306">
        <f>IF($ND$39&lt;=GM$2,1,0)*('PC-CV_Área comercial'!$C18+'PC-CV_Área comercial'!$C23)*$NB$39</f>
        <v>3900</v>
      </c>
      <c r="GN40" s="306">
        <f>IF($ND$39&lt;=GN$2,1,0)*('PC-CV_Área comercial'!$C18+'PC-CV_Área comercial'!$C23)*$NB$39</f>
        <v>3900</v>
      </c>
      <c r="GO40" s="306">
        <f>IF($ND$39&lt;=GO$2,1,0)*('PC-CV_Área comercial'!$C18+'PC-CV_Área comercial'!$C23)*$NB$39</f>
        <v>3900</v>
      </c>
      <c r="GP40" s="306">
        <f>IF($ND$39&lt;=GP$2,1,0)*('PC-CV_Área comercial'!$C18+'PC-CV_Área comercial'!$C23)*$NB$39</f>
        <v>3900</v>
      </c>
      <c r="GQ40" s="306">
        <f>IF($ND$39&lt;=GQ$2,1,0)*('PC-CV_Área comercial'!$C18+'PC-CV_Área comercial'!$C23)*$NB$39</f>
        <v>3900</v>
      </c>
      <c r="GR40" s="306">
        <f>IF($ND$39&lt;=GR$2,1,0)*('PC-CV_Área comercial'!$C18+'PC-CV_Área comercial'!$C23)*$NB$39</f>
        <v>3900</v>
      </c>
      <c r="GS40" s="306">
        <f>IF($ND$39&lt;=GS$2,1,0)*('PC-CV_Área comercial'!$C18+'PC-CV_Área comercial'!$C23)*$NB$39</f>
        <v>3900</v>
      </c>
      <c r="GT40" s="306">
        <f>IF($ND$39&lt;=GT$2,1,0)*('PC-CV_Área comercial'!$C18+'PC-CV_Área comercial'!$C23)*$NB$39</f>
        <v>3900</v>
      </c>
      <c r="GU40" s="306">
        <f>IF($ND$39&lt;=GU$2,1,0)*('PC-CV_Área comercial'!$C18+'PC-CV_Área comercial'!$C23)*$NB$39</f>
        <v>3900</v>
      </c>
      <c r="GV40" s="306">
        <f>IF($ND$39&lt;=GV$2,1,0)*('PC-CV_Área comercial'!$C18+'PC-CV_Área comercial'!$C23)*$NB$39</f>
        <v>3900</v>
      </c>
      <c r="GW40" s="306">
        <f>IF($ND$39&lt;=GW$2,1,0)*('PC-CV_Área comercial'!$C18+'PC-CV_Área comercial'!$C23)*$NB$39</f>
        <v>3900</v>
      </c>
      <c r="GX40" s="306">
        <f>IF($ND$39&lt;=GX$2,1,0)*('PC-CV_Área comercial'!$C18+'PC-CV_Área comercial'!$C23)*$NB$39</f>
        <v>3900</v>
      </c>
      <c r="GY40" s="306">
        <f>IF($ND$39&lt;=GY$2,1,0)*('PC-CV_Área comercial'!$C18+'PC-CV_Área comercial'!$C23)*$NB$39</f>
        <v>3900</v>
      </c>
      <c r="GZ40" s="306">
        <f>IF($ND$39&lt;=GZ$2,1,0)*('PC-CV_Área comercial'!$C18+'PC-CV_Área comercial'!$C23)*$NB$39</f>
        <v>3900</v>
      </c>
      <c r="HA40" s="306">
        <f>IF($ND$39&lt;=HA$2,1,0)*('PC-CV_Área comercial'!$C18+'PC-CV_Área comercial'!$C23)*$NB$39</f>
        <v>3900</v>
      </c>
      <c r="HB40" s="306">
        <f>IF($ND$39&lt;=HB$2,1,0)*('PC-CV_Área comercial'!$C18+'PC-CV_Área comercial'!$C23)*$NB$39</f>
        <v>3900</v>
      </c>
      <c r="HC40" s="306">
        <f>IF($ND$39&lt;=HC$2,1,0)*('PC-CV_Área comercial'!$C18+'PC-CV_Área comercial'!$C23)*$NB$39</f>
        <v>3900</v>
      </c>
      <c r="HD40" s="306">
        <f>IF($ND$39&lt;=HD$2,1,0)*('PC-CV_Área comercial'!$C18+'PC-CV_Área comercial'!$C23)*$NB$39</f>
        <v>3900</v>
      </c>
      <c r="HE40" s="306">
        <f>IF($ND$39&lt;=HE$2,1,0)*('PC-CV_Área comercial'!$C18+'PC-CV_Área comercial'!$C23)*$NB$39</f>
        <v>3900</v>
      </c>
      <c r="HF40" s="306">
        <f>IF($ND$39&lt;=HF$2,1,0)*('PC-CV_Área comercial'!$C18+'PC-CV_Área comercial'!$C23)*$NB$39</f>
        <v>3900</v>
      </c>
      <c r="HG40" s="306">
        <f>IF($ND$39&lt;=HG$2,1,0)*('PC-CV_Área comercial'!$C18+'PC-CV_Área comercial'!$C23)*$NB$39</f>
        <v>3900</v>
      </c>
      <c r="HH40" s="306">
        <f>IF($ND$39&lt;=HH$2,1,0)*('PC-CV_Área comercial'!$C18+'PC-CV_Área comercial'!$C23)*$NB$39</f>
        <v>3900</v>
      </c>
      <c r="HI40" s="306">
        <f>IF($ND$39&lt;=HI$2,1,0)*('PC-CV_Área comercial'!$C18+'PC-CV_Área comercial'!$C23)*$NB$39</f>
        <v>3900</v>
      </c>
      <c r="HJ40" s="306">
        <f>IF($ND$39&lt;=HJ$2,1,0)*('PC-CV_Área comercial'!$C18+'PC-CV_Área comercial'!$C23)*$NB$39</f>
        <v>3900</v>
      </c>
      <c r="HK40" s="306">
        <f>IF($ND$39&lt;=HK$2,1,0)*('PC-CV_Área comercial'!$C18+'PC-CV_Área comercial'!$C23)*$NB$39</f>
        <v>3900</v>
      </c>
      <c r="HL40" s="306">
        <f>IF($ND$39&lt;=HL$2,1,0)*('PC-CV_Área comercial'!$C18+'PC-CV_Área comercial'!$C23)*$NB$39</f>
        <v>3900</v>
      </c>
      <c r="HM40" s="306">
        <f>IF($ND$39&lt;=HM$2,1,0)*('PC-CV_Área comercial'!$C18+'PC-CV_Área comercial'!$C23)*$NB$39</f>
        <v>3900</v>
      </c>
      <c r="HN40" s="306">
        <f>IF($ND$39&lt;=HN$2,1,0)*('PC-CV_Área comercial'!$C18+'PC-CV_Área comercial'!$C23)*$NB$39</f>
        <v>3900</v>
      </c>
      <c r="HO40" s="306">
        <f>IF($ND$39&lt;=HO$2,1,0)*('PC-CV_Área comercial'!$C18+'PC-CV_Área comercial'!$C23)*$NB$39</f>
        <v>3900</v>
      </c>
      <c r="HP40" s="306">
        <f>IF($ND$39&lt;=HP$2,1,0)*('PC-CV_Área comercial'!$C18+'PC-CV_Área comercial'!$C23)*$NB$39</f>
        <v>3900</v>
      </c>
      <c r="HQ40" s="306">
        <f>IF($ND$39&lt;=HQ$2,1,0)*('PC-CV_Área comercial'!$C18+'PC-CV_Área comercial'!$C23)*$NB$39</f>
        <v>3900</v>
      </c>
      <c r="HR40" s="306">
        <f>IF($ND$39&lt;=HR$2,1,0)*('PC-CV_Área comercial'!$C18+'PC-CV_Área comercial'!$C23)*$NB$39</f>
        <v>3900</v>
      </c>
      <c r="HS40" s="306">
        <f>IF($ND$39&lt;=HS$2,1,0)*('PC-CV_Área comercial'!$C18+'PC-CV_Área comercial'!$C23)*$NB$39</f>
        <v>3900</v>
      </c>
      <c r="HT40" s="306">
        <f>IF($ND$39&lt;=HT$2,1,0)*('PC-CV_Área comercial'!$C18+'PC-CV_Área comercial'!$C23)*$NB$39</f>
        <v>3900</v>
      </c>
      <c r="HU40" s="306">
        <f>IF($ND$39&lt;=HU$2,1,0)*('PC-CV_Área comercial'!$C18+'PC-CV_Área comercial'!$C23)*$NB$39</f>
        <v>3900</v>
      </c>
      <c r="HV40" s="306">
        <f>IF($ND$39&lt;=HV$2,1,0)*('PC-CV_Área comercial'!$C18+'PC-CV_Área comercial'!$C23)*$NB$39</f>
        <v>3900</v>
      </c>
      <c r="HW40" s="306">
        <f>IF($ND$39&lt;=HW$2,1,0)*('PC-CV_Área comercial'!$C18+'PC-CV_Área comercial'!$C23)*$NB$39</f>
        <v>3900</v>
      </c>
      <c r="HX40" s="306">
        <f>IF($ND$39&lt;=HX$2,1,0)*('PC-CV_Área comercial'!$C18+'PC-CV_Área comercial'!$C23)*$NB$39</f>
        <v>3900</v>
      </c>
      <c r="HY40" s="306">
        <f>IF($ND$39&lt;=HY$2,1,0)*('PC-CV_Área comercial'!$C18+'PC-CV_Área comercial'!$C23)*$NB$39</f>
        <v>3900</v>
      </c>
      <c r="HZ40" s="306">
        <f>IF($ND$39&lt;=HZ$2,1,0)*('PC-CV_Área comercial'!$C18+'PC-CV_Área comercial'!$C23)*$NB$39</f>
        <v>3900</v>
      </c>
      <c r="IA40" s="306">
        <f>IF($ND$39&lt;=IA$2,1,0)*('PC-CV_Área comercial'!$C18+'PC-CV_Área comercial'!$C23)*$NB$39</f>
        <v>3900</v>
      </c>
      <c r="IB40" s="306">
        <f>IF($ND$39&lt;=IB$2,1,0)*('PC-CV_Área comercial'!$C18+'PC-CV_Área comercial'!$C23)*$NB$39</f>
        <v>3900</v>
      </c>
      <c r="IC40" s="306">
        <f>IF($ND$39&lt;=IC$2,1,0)*('PC-CV_Área comercial'!$C18+'PC-CV_Área comercial'!$C23)*$NB$39</f>
        <v>3900</v>
      </c>
      <c r="ID40" s="306">
        <f>IF($ND$39&lt;=ID$2,1,0)*('PC-CV_Área comercial'!$C18+'PC-CV_Área comercial'!$C23)*$NB$39</f>
        <v>3900</v>
      </c>
      <c r="IE40" s="306">
        <f>IF($ND$39&lt;=IE$2,1,0)*('PC-CV_Área comercial'!$C18+'PC-CV_Área comercial'!$C23)*$NB$39</f>
        <v>3900</v>
      </c>
      <c r="IF40" s="306">
        <f>IF($ND$39&lt;=IF$2,1,0)*('PC-CV_Área comercial'!$C18+'PC-CV_Área comercial'!$C23)*$NB$39</f>
        <v>3900</v>
      </c>
      <c r="IG40" s="306">
        <f>IF($ND$39&lt;=IG$2,1,0)*('PC-CV_Área comercial'!$C18+'PC-CV_Área comercial'!$C23)*$NB$39</f>
        <v>3900</v>
      </c>
      <c r="IH40" s="306">
        <f>IF($ND$39&lt;=IH$2,1,0)*('PC-CV_Área comercial'!$C18+'PC-CV_Área comercial'!$C23)*$NB$39</f>
        <v>3900</v>
      </c>
      <c r="II40" s="306">
        <f>IF($ND$39&lt;=II$2,1,0)*('PC-CV_Área comercial'!$C18+'PC-CV_Área comercial'!$C23)*$NB$39</f>
        <v>3900</v>
      </c>
      <c r="IJ40" s="306">
        <f>IF($ND$39&lt;=IJ$2,1,0)*('PC-CV_Área comercial'!$C18+'PC-CV_Área comercial'!$C23)*$NB$39</f>
        <v>3900</v>
      </c>
      <c r="IK40" s="306">
        <f>IF($ND$39&lt;=IK$2,1,0)*('PC-CV_Área comercial'!$C18+'PC-CV_Área comercial'!$C23)*$NB$39</f>
        <v>3900</v>
      </c>
      <c r="IL40" s="306">
        <f>IF($ND$39&lt;=IL$2,1,0)*('PC-CV_Área comercial'!$C18+'PC-CV_Área comercial'!$C23)*$NB$39</f>
        <v>3900</v>
      </c>
      <c r="IM40" s="306">
        <f>IF($ND$39&lt;=IM$2,1,0)*('PC-CV_Área comercial'!$C18+'PC-CV_Área comercial'!$C23)*$NB$39</f>
        <v>3900</v>
      </c>
      <c r="IN40" s="306">
        <f>IF($ND$39&lt;=IN$2,1,0)*('PC-CV_Área comercial'!$C18+'PC-CV_Área comercial'!$C23)*$NB$39</f>
        <v>3900</v>
      </c>
      <c r="IO40" s="306">
        <f>IF($ND$39&lt;=IO$2,1,0)*('PC-CV_Área comercial'!$C18+'PC-CV_Área comercial'!$C23)*$NB$39</f>
        <v>3900</v>
      </c>
      <c r="IP40" s="306">
        <f>IF($ND$39&lt;=IP$2,1,0)*('PC-CV_Área comercial'!$C18+'PC-CV_Área comercial'!$C23)*$NB$39</f>
        <v>3900</v>
      </c>
      <c r="IQ40" s="306">
        <f>IF($ND$39&lt;=IQ$2,1,0)*('PC-CV_Área comercial'!$C18+'PC-CV_Área comercial'!$C23)*$NB$39</f>
        <v>3900</v>
      </c>
      <c r="IR40" s="306">
        <f>IF($ND$39&lt;=IR$2,1,0)*('PC-CV_Área comercial'!$C18+'PC-CV_Área comercial'!$C23)*$NB$39</f>
        <v>3900</v>
      </c>
      <c r="IS40" s="306">
        <f>IF($ND$39&lt;=IS$2,1,0)*('PC-CV_Área comercial'!$C18+'PC-CV_Área comercial'!$C23)*$NB$39</f>
        <v>3900</v>
      </c>
      <c r="IT40" s="306">
        <f>IF($ND$39&lt;=IT$2,1,0)*('PC-CV_Área comercial'!$C18+'PC-CV_Área comercial'!$C23)*$NB$39</f>
        <v>3900</v>
      </c>
      <c r="IU40" s="306">
        <f>IF($ND$39&lt;=IU$2,1,0)*('PC-CV_Área comercial'!$C18+'PC-CV_Área comercial'!$C23)*$NB$39</f>
        <v>3900</v>
      </c>
      <c r="IV40" s="306">
        <f>IF($ND$39&lt;=IV$2,1,0)*('PC-CV_Área comercial'!$C18+'PC-CV_Área comercial'!$C23)*$NB$39</f>
        <v>3900</v>
      </c>
      <c r="IW40" s="306">
        <f>IF($ND$39&lt;=IW$2,1,0)*('PC-CV_Área comercial'!$C18+'PC-CV_Área comercial'!$C23)*$NB$39</f>
        <v>3900</v>
      </c>
      <c r="IX40" s="306">
        <f>IF($ND$39&lt;=IX$2,1,0)*('PC-CV_Área comercial'!$C18+'PC-CV_Área comercial'!$C23)*$NB$39</f>
        <v>3900</v>
      </c>
      <c r="IY40" s="306">
        <f>IF($ND$39&lt;=IY$2,1,0)*('PC-CV_Área comercial'!$C18+'PC-CV_Área comercial'!$C23)*$NB$39</f>
        <v>3900</v>
      </c>
      <c r="IZ40" s="306">
        <f>IF($ND$39&lt;=IZ$2,1,0)*('PC-CV_Área comercial'!$C18+'PC-CV_Área comercial'!$C23)*$NB$39</f>
        <v>3900</v>
      </c>
      <c r="JA40" s="306">
        <f>IF($ND$39&lt;=JA$2,1,0)*('PC-CV_Área comercial'!$C18+'PC-CV_Área comercial'!$C23)*$NB$39</f>
        <v>3900</v>
      </c>
      <c r="JB40" s="306">
        <f>IF($ND$39&lt;=JB$2,1,0)*('PC-CV_Área comercial'!$C18+'PC-CV_Área comercial'!$C23)*$NB$39</f>
        <v>3900</v>
      </c>
      <c r="JC40" s="306">
        <f>IF($ND$39&lt;=JC$2,1,0)*('PC-CV_Área comercial'!$C18+'PC-CV_Área comercial'!$C23)*$NB$39</f>
        <v>3900</v>
      </c>
      <c r="JD40" s="306">
        <f>IF($ND$39&lt;=JD$2,1,0)*('PC-CV_Área comercial'!$C18+'PC-CV_Área comercial'!$C23)*$NB$39</f>
        <v>3900</v>
      </c>
      <c r="JE40" s="306">
        <f>IF($ND$39&lt;=JE$2,1,0)*('PC-CV_Área comercial'!$C18+'PC-CV_Área comercial'!$C23)*$NB$39</f>
        <v>3900</v>
      </c>
      <c r="JF40" s="306">
        <f>IF($ND$39&lt;=JF$2,1,0)*('PC-CV_Área comercial'!$C18+'PC-CV_Área comercial'!$C23)*$NB$39</f>
        <v>3900</v>
      </c>
      <c r="JG40" s="306">
        <f>IF($ND$39&lt;=JG$2,1,0)*('PC-CV_Área comercial'!$C18+'PC-CV_Área comercial'!$C23)*$NB$39</f>
        <v>3900</v>
      </c>
      <c r="JH40" s="306">
        <f>IF($ND$39&lt;=JH$2,1,0)*('PC-CV_Área comercial'!$C18+'PC-CV_Área comercial'!$C23)*$NB$39</f>
        <v>3900</v>
      </c>
      <c r="JI40" s="306">
        <f>IF($ND$39&lt;=JI$2,1,0)*('PC-CV_Área comercial'!$C18+'PC-CV_Área comercial'!$C23)*$NB$39</f>
        <v>3900</v>
      </c>
      <c r="JJ40" s="306">
        <f>IF($ND$39&lt;=JJ$2,1,0)*('PC-CV_Área comercial'!$C18+'PC-CV_Área comercial'!$C23)*$NB$39</f>
        <v>3900</v>
      </c>
      <c r="JK40" s="306">
        <f>IF($ND$39&lt;=JK$2,1,0)*('PC-CV_Área comercial'!$C18+'PC-CV_Área comercial'!$C23)*$NB$39</f>
        <v>3900</v>
      </c>
      <c r="JL40" s="306">
        <f>IF($ND$39&lt;=JL$2,1,0)*('PC-CV_Área comercial'!$C18+'PC-CV_Área comercial'!$C23)*$NB$39</f>
        <v>3900</v>
      </c>
      <c r="JM40" s="306">
        <f>IF($ND$39&lt;=JM$2,1,0)*('PC-CV_Área comercial'!$C18+'PC-CV_Área comercial'!$C23)*$NB$39</f>
        <v>3900</v>
      </c>
      <c r="JN40" s="306">
        <f>IF($ND$39&lt;=JN$2,1,0)*('PC-CV_Área comercial'!$C18+'PC-CV_Área comercial'!$C23)*$NB$39</f>
        <v>3900</v>
      </c>
      <c r="JO40" s="306">
        <f>IF($ND$39&lt;=JO$2,1,0)*('PC-CV_Área comercial'!$C18+'PC-CV_Área comercial'!$C23)*$NB$39</f>
        <v>3900</v>
      </c>
      <c r="JP40" s="306">
        <f>IF($ND$39&lt;=JP$2,1,0)*('PC-CV_Área comercial'!$C18+'PC-CV_Área comercial'!$C23)*$NB$39</f>
        <v>3900</v>
      </c>
      <c r="JQ40" s="306">
        <f>IF($ND$39&lt;=JQ$2,1,0)*('PC-CV_Área comercial'!$C18+'PC-CV_Área comercial'!$C23)*$NB$39</f>
        <v>3900</v>
      </c>
      <c r="JR40" s="306">
        <f>IF($ND$39&lt;=JR$2,1,0)*('PC-CV_Área comercial'!$C18+'PC-CV_Área comercial'!$C23)*$NB$39</f>
        <v>3900</v>
      </c>
      <c r="JS40" s="306">
        <f>IF($ND$39&lt;=JS$2,1,0)*('PC-CV_Área comercial'!$C18+'PC-CV_Área comercial'!$C23)*$NB$39</f>
        <v>3900</v>
      </c>
      <c r="JT40" s="306">
        <f>IF($ND$39&lt;=JT$2,1,0)*('PC-CV_Área comercial'!$C18+'PC-CV_Área comercial'!$C23)*$NB$39</f>
        <v>3900</v>
      </c>
      <c r="JU40" s="306">
        <f>IF($ND$39&lt;=JU$2,1,0)*('PC-CV_Área comercial'!$C18+'PC-CV_Área comercial'!$C23)*$NB$39</f>
        <v>3900</v>
      </c>
      <c r="JV40" s="306">
        <f>IF($ND$39&lt;=JV$2,1,0)*('PC-CV_Área comercial'!$C18+'PC-CV_Área comercial'!$C23)*$NB$39</f>
        <v>3900</v>
      </c>
      <c r="JW40" s="306">
        <f>IF($ND$39&lt;=JW$2,1,0)*('PC-CV_Área comercial'!$C18+'PC-CV_Área comercial'!$C23)*$NB$39</f>
        <v>3900</v>
      </c>
      <c r="JX40" s="306">
        <f>IF($ND$39&lt;=JX$2,1,0)*('PC-CV_Área comercial'!$C18+'PC-CV_Área comercial'!$C23)*$NB$39</f>
        <v>3900</v>
      </c>
      <c r="JY40" s="306">
        <f>IF($ND$39&lt;=JY$2,1,0)*('PC-CV_Área comercial'!$C18+'PC-CV_Área comercial'!$C23)*$NB$39</f>
        <v>3900</v>
      </c>
      <c r="JZ40" s="306">
        <f>IF($ND$39&lt;=JZ$2,1,0)*('PC-CV_Área comercial'!$C18+'PC-CV_Área comercial'!$C23)*$NB$39</f>
        <v>3900</v>
      </c>
      <c r="KA40" s="306">
        <f>IF($ND$39&lt;=KA$2,1,0)*('PC-CV_Área comercial'!$C18+'PC-CV_Área comercial'!$C23)*$NB$39</f>
        <v>3900</v>
      </c>
      <c r="KB40" s="306">
        <f>IF($ND$39&lt;=KB$2,1,0)*('PC-CV_Área comercial'!$C18+'PC-CV_Área comercial'!$C23)*$NB$39</f>
        <v>3900</v>
      </c>
      <c r="KC40" s="306">
        <f>IF($ND$39&lt;=KC$2,1,0)*('PC-CV_Área comercial'!$C18+'PC-CV_Área comercial'!$C23)*$NB$39</f>
        <v>3900</v>
      </c>
      <c r="KD40" s="306">
        <f>IF($ND$39&lt;=KD$2,1,0)*('PC-CV_Área comercial'!$C18+'PC-CV_Área comercial'!$C23)*$NB$39</f>
        <v>3900</v>
      </c>
      <c r="KE40" s="306">
        <f>IF($ND$39&lt;=KE$2,1,0)*('PC-CV_Área comercial'!$C18+'PC-CV_Área comercial'!$C23)*$NB$39</f>
        <v>3900</v>
      </c>
      <c r="KF40" s="306">
        <f>IF($ND$39&lt;=KF$2,1,0)*('PC-CV_Área comercial'!$C18+'PC-CV_Área comercial'!$C23)*$NB$39</f>
        <v>3900</v>
      </c>
      <c r="KG40" s="306">
        <f>IF($ND$39&lt;=KG$2,1,0)*('PC-CV_Área comercial'!$C18+'PC-CV_Área comercial'!$C23)*$NB$39</f>
        <v>3900</v>
      </c>
      <c r="KH40" s="306">
        <f>IF($ND$39&lt;=KH$2,1,0)*('PC-CV_Área comercial'!$C18+'PC-CV_Área comercial'!$C23)*$NB$39</f>
        <v>3900</v>
      </c>
      <c r="KI40" s="306">
        <f>IF($ND$39&lt;=KI$2,1,0)*('PC-CV_Área comercial'!$C18+'PC-CV_Área comercial'!$C23)*$NB$39</f>
        <v>3900</v>
      </c>
      <c r="KJ40" s="306">
        <f>IF($ND$39&lt;=KJ$2,1,0)*('PC-CV_Área comercial'!$C18+'PC-CV_Área comercial'!$C23)*$NB$39</f>
        <v>3900</v>
      </c>
      <c r="KK40" s="306">
        <f>IF($ND$39&lt;=KK$2,1,0)*('PC-CV_Área comercial'!$C18+'PC-CV_Área comercial'!$C23)*$NB$39</f>
        <v>3900</v>
      </c>
      <c r="KL40" s="306">
        <f>IF($ND$39&lt;=KL$2,1,0)*('PC-CV_Área comercial'!$C18+'PC-CV_Área comercial'!$C23)*$NB$39</f>
        <v>3900</v>
      </c>
      <c r="KM40" s="306">
        <f>IF($ND$39&lt;=KM$2,1,0)*('PC-CV_Área comercial'!$C18+'PC-CV_Área comercial'!$C23)*$NB$39</f>
        <v>3900</v>
      </c>
      <c r="KN40" s="306">
        <f>IF($ND$39&lt;=KN$2,1,0)*('PC-CV_Área comercial'!$C18+'PC-CV_Área comercial'!$C23)*$NB$39</f>
        <v>3900</v>
      </c>
      <c r="KO40" s="306">
        <f>IF($ND$39&lt;=KO$2,1,0)*('PC-CV_Área comercial'!$C18+'PC-CV_Área comercial'!$C23)*$NB$39</f>
        <v>3900</v>
      </c>
      <c r="KP40" s="306">
        <f>IF($ND$39&lt;=KP$2,1,0)*('PC-CV_Área comercial'!$C18+'PC-CV_Área comercial'!$C23)*$NB$39</f>
        <v>3900</v>
      </c>
      <c r="KQ40" s="306">
        <f>IF($ND$39&lt;=KQ$2,1,0)*('PC-CV_Área comercial'!$C18+'PC-CV_Área comercial'!$C23)*$NB$39</f>
        <v>3900</v>
      </c>
      <c r="KR40" s="306">
        <f>IF($ND$39&lt;=KR$2,1,0)*('PC-CV_Área comercial'!$C18+'PC-CV_Área comercial'!$C23)*$NB$39</f>
        <v>3900</v>
      </c>
      <c r="KS40" s="306">
        <f>IF($ND$39&lt;=KS$2,1,0)*('PC-CV_Área comercial'!$C18+'PC-CV_Área comercial'!$C23)*$NB$39</f>
        <v>3900</v>
      </c>
      <c r="KT40" s="306">
        <f>IF($ND$39&lt;=KT$2,1,0)*('PC-CV_Área comercial'!$C18+'PC-CV_Área comercial'!$C23)*$NB$39</f>
        <v>3900</v>
      </c>
      <c r="KU40" s="306">
        <f>IF($ND$39&lt;=KU$2,1,0)*('PC-CV_Área comercial'!$C18+'PC-CV_Área comercial'!$C23)*$NB$39</f>
        <v>3900</v>
      </c>
      <c r="KV40" s="306">
        <f>IF($ND$39&lt;=KV$2,1,0)*('PC-CV_Área comercial'!$C18+'PC-CV_Área comercial'!$C23)*$NB$39</f>
        <v>3900</v>
      </c>
      <c r="KW40" s="306">
        <f>IF($ND$39&lt;=KW$2,1,0)*('PC-CV_Área comercial'!$C18+'PC-CV_Área comercial'!$C23)*$NB$39</f>
        <v>3900</v>
      </c>
      <c r="KX40" s="306">
        <f>IF($ND$39&lt;=KX$2,1,0)*('PC-CV_Área comercial'!$C18+'PC-CV_Área comercial'!$C23)*$NB$39</f>
        <v>3900</v>
      </c>
      <c r="KY40" s="306">
        <f>IF($ND$39&lt;=KY$2,1,0)*('PC-CV_Área comercial'!$C18+'PC-CV_Área comercial'!$C23)*$NB$39</f>
        <v>3900</v>
      </c>
      <c r="KZ40" s="306">
        <f>IF($ND$39&lt;=KZ$2,1,0)*('PC-CV_Área comercial'!$C18+'PC-CV_Área comercial'!$C23)*$NB$39</f>
        <v>3900</v>
      </c>
      <c r="LA40" s="306">
        <f>IF($ND$39&lt;=LA$2,1,0)*('PC-CV_Área comercial'!$C18+'PC-CV_Área comercial'!$C23)*$NB$39</f>
        <v>3900</v>
      </c>
      <c r="LB40" s="306">
        <f>IF($ND$39&lt;=LB$2,1,0)*('PC-CV_Área comercial'!$C18+'PC-CV_Área comercial'!$C23)*$NB$39</f>
        <v>3900</v>
      </c>
      <c r="LC40" s="306">
        <f>IF($ND$39&lt;=LC$2,1,0)*('PC-CV_Área comercial'!$C18+'PC-CV_Área comercial'!$C23)*$NB$39</f>
        <v>3900</v>
      </c>
      <c r="LD40" s="306">
        <f>IF($ND$39&lt;=LD$2,1,0)*('PC-CV_Área comercial'!$C18+'PC-CV_Área comercial'!$C23)*$NB$39</f>
        <v>3900</v>
      </c>
      <c r="LE40" s="306">
        <f>IF($ND$39&lt;=LE$2,1,0)*('PC-CV_Área comercial'!$C18+'PC-CV_Área comercial'!$C23)*$NB$39</f>
        <v>3900</v>
      </c>
      <c r="LF40" s="306">
        <f>IF($ND$39&lt;=LF$2,1,0)*('PC-CV_Área comercial'!$C18+'PC-CV_Área comercial'!$C23)*$NB$39</f>
        <v>3900</v>
      </c>
      <c r="LG40" s="306">
        <f>IF($ND$39&lt;=LG$2,1,0)*('PC-CV_Área comercial'!$C18+'PC-CV_Área comercial'!$C23)*$NB$39</f>
        <v>3900</v>
      </c>
      <c r="LH40" s="306">
        <f>IF($ND$39&lt;=LH$2,1,0)*('PC-CV_Área comercial'!$C18+'PC-CV_Área comercial'!$C23)*$NB$39</f>
        <v>3900</v>
      </c>
      <c r="LI40" s="306">
        <f>IF($ND$39&lt;=LI$2,1,0)*('PC-CV_Área comercial'!$C18+'PC-CV_Área comercial'!$C23)*$NB$39</f>
        <v>3900</v>
      </c>
      <c r="LJ40" s="306">
        <f>IF($ND$39&lt;=LJ$2,1,0)*('PC-CV_Área comercial'!$C18+'PC-CV_Área comercial'!$C23)*$NB$39</f>
        <v>3900</v>
      </c>
      <c r="LK40" s="306">
        <f>IF($ND$39&lt;=LK$2,1,0)*('PC-CV_Área comercial'!$C18+'PC-CV_Área comercial'!$C23)*$NB$39</f>
        <v>3900</v>
      </c>
      <c r="LL40" s="306">
        <f>IF($ND$39&lt;=LL$2,1,0)*('PC-CV_Área comercial'!$C18+'PC-CV_Área comercial'!$C23)*$NB$39</f>
        <v>3900</v>
      </c>
      <c r="LM40" s="306">
        <f>IF($ND$39&lt;=LM$2,1,0)*('PC-CV_Área comercial'!$C18+'PC-CV_Área comercial'!$C23)*$NB$39</f>
        <v>3900</v>
      </c>
      <c r="LN40" s="306">
        <f>IF($ND$39&lt;=LN$2,1,0)*('PC-CV_Área comercial'!$C18+'PC-CV_Área comercial'!$C23)*$NB$39</f>
        <v>3900</v>
      </c>
      <c r="LO40" s="306">
        <f>IF($ND$39&lt;=LO$2,1,0)*('PC-CV_Área comercial'!$C18+'PC-CV_Área comercial'!$C23)*$NB$39</f>
        <v>3900</v>
      </c>
      <c r="LP40" s="306">
        <f>IF($ND$39&lt;=LP$2,1,0)*('PC-CV_Área comercial'!$C18+'PC-CV_Área comercial'!$C23)*$NB$39</f>
        <v>3900</v>
      </c>
      <c r="LQ40" s="306">
        <f>IF($ND$39&lt;=LQ$2,1,0)*('PC-CV_Área comercial'!$C18+'PC-CV_Área comercial'!$C23)*$NB$39</f>
        <v>3900</v>
      </c>
      <c r="LR40" s="306">
        <f>IF($ND$39&lt;=LR$2,1,0)*('PC-CV_Área comercial'!$C18+'PC-CV_Área comercial'!$C23)*$NB$39</f>
        <v>3900</v>
      </c>
      <c r="LS40" s="306">
        <f>IF($ND$39&lt;=LS$2,1,0)*('PC-CV_Área comercial'!$C18+'PC-CV_Área comercial'!$C23)*$NB$39</f>
        <v>3900</v>
      </c>
      <c r="LT40" s="306">
        <f>IF($ND$39&lt;=LT$2,1,0)*('PC-CV_Área comercial'!$C18+'PC-CV_Área comercial'!$C23)*$NB$39</f>
        <v>3900</v>
      </c>
      <c r="LU40" s="306">
        <f>IF($ND$39&lt;=LU$2,1,0)*('PC-CV_Área comercial'!$C18+'PC-CV_Área comercial'!$C23)*$NB$39</f>
        <v>3900</v>
      </c>
      <c r="LV40" s="306">
        <f>IF($ND$39&lt;=LV$2,1,0)*('PC-CV_Área comercial'!$C18+'PC-CV_Área comercial'!$C23)*$NB$39</f>
        <v>3900</v>
      </c>
      <c r="LW40" s="306">
        <f>IF($ND$39&lt;=LW$2,1,0)*('PC-CV_Área comercial'!$C18+'PC-CV_Área comercial'!$C23)*$NB$39</f>
        <v>3900</v>
      </c>
      <c r="LX40" s="306">
        <f>IF($ND$39&lt;=LX$2,1,0)*('PC-CV_Área comercial'!$C18+'PC-CV_Área comercial'!$C23)*$NB$39</f>
        <v>3900</v>
      </c>
      <c r="LY40" s="306">
        <f>IF($ND$39&lt;=LY$2,1,0)*('PC-CV_Área comercial'!$C18+'PC-CV_Área comercial'!$C23)*$NB$39</f>
        <v>3900</v>
      </c>
      <c r="LZ40" s="306">
        <f>IF($ND$39&lt;=LZ$2,1,0)*('PC-CV_Área comercial'!$C18+'PC-CV_Área comercial'!$C23)*$NB$39</f>
        <v>3900</v>
      </c>
      <c r="MA40" s="306">
        <f>IF($ND$39&lt;=MA$2,1,0)*('PC-CV_Área comercial'!$C18+'PC-CV_Área comercial'!$C23)*$NB$39</f>
        <v>3900</v>
      </c>
      <c r="MB40" s="306">
        <f>IF($ND$39&lt;=MB$2,1,0)*('PC-CV_Área comercial'!$C18+'PC-CV_Área comercial'!$C23)*$NB$39</f>
        <v>3900</v>
      </c>
      <c r="MC40" s="306">
        <f>IF($ND$39&lt;=MC$2,1,0)*('PC-CV_Área comercial'!$C18+'PC-CV_Área comercial'!$C23)*$NB$39</f>
        <v>3900</v>
      </c>
      <c r="MD40" s="306">
        <f>IF($ND$39&lt;=MD$2,1,0)*('PC-CV_Área comercial'!$C18+'PC-CV_Área comercial'!$C23)*$NB$39</f>
        <v>3900</v>
      </c>
      <c r="ME40" s="306">
        <f>IF($ND$39&lt;=ME$2,1,0)*('PC-CV_Área comercial'!$C18+'PC-CV_Área comercial'!$C23)*$NB$39</f>
        <v>3900</v>
      </c>
      <c r="MF40" s="306">
        <f>IF($ND$39&lt;=MF$2,1,0)*('PC-CV_Área comercial'!$C18+'PC-CV_Área comercial'!$C23)*$NB$39</f>
        <v>3900</v>
      </c>
      <c r="MG40" s="306">
        <f>IF($ND$39&lt;=MG$2,1,0)*('PC-CV_Área comercial'!$C18+'PC-CV_Área comercial'!$C23)*$NB$39</f>
        <v>3900</v>
      </c>
      <c r="MH40" s="306">
        <f>IF($ND$39&lt;=MH$2,1,0)*('PC-CV_Área comercial'!$C18+'PC-CV_Área comercial'!$C23)*$NB$39</f>
        <v>3900</v>
      </c>
      <c r="MI40" s="306">
        <f>IF($ND$39&lt;=MI$2,1,0)*('PC-CV_Área comercial'!$C18+'PC-CV_Área comercial'!$C23)*$NB$39</f>
        <v>3900</v>
      </c>
      <c r="MJ40" s="306">
        <f>IF($ND$39&lt;=MJ$2,1,0)*('PC-CV_Área comercial'!$C18+'PC-CV_Área comercial'!$C23)*$NB$39</f>
        <v>3900</v>
      </c>
      <c r="MK40" s="306">
        <f>IF($ND$39&lt;=MK$2,1,0)*('PC-CV_Área comercial'!$C18+'PC-CV_Área comercial'!$C23)*$NB$39</f>
        <v>3900</v>
      </c>
      <c r="ML40" s="306">
        <f>IF($ND$39&lt;=ML$2,1,0)*('PC-CV_Área comercial'!$C18+'PC-CV_Área comercial'!$C23)*$NB$39</f>
        <v>3900</v>
      </c>
      <c r="MM40" s="306">
        <f>IF($ND$39&lt;=MM$2,1,0)*('PC-CV_Área comercial'!$C18+'PC-CV_Área comercial'!$C23)*$NB$39</f>
        <v>3900</v>
      </c>
      <c r="MN40" s="306">
        <f>IF($ND$39&lt;=MN$2,1,0)*('PC-CV_Área comercial'!$C18+'PC-CV_Área comercial'!$C23)*$NB$39</f>
        <v>3900</v>
      </c>
      <c r="MO40" s="306">
        <f>IF($ND$39&lt;=MO$2,1,0)*('PC-CV_Área comercial'!$C18+'PC-CV_Área comercial'!$C23)*$NB$39</f>
        <v>3900</v>
      </c>
      <c r="MP40" s="306">
        <f>IF($ND$39&lt;=MP$2,1,0)*('PC-CV_Área comercial'!$C18+'PC-CV_Área comercial'!$C23)*$NB$39</f>
        <v>3900</v>
      </c>
      <c r="MQ40" s="306">
        <f>IF($ND$39&lt;=MQ$2,1,0)*('PC-CV_Área comercial'!$C18+'PC-CV_Área comercial'!$C23)*$NB$39</f>
        <v>3900</v>
      </c>
      <c r="MR40" s="306">
        <f>IF($ND$39&lt;=MR$2,1,0)*('PC-CV_Área comercial'!$C18+'PC-CV_Área comercial'!$C23)*$NB$39</f>
        <v>3900</v>
      </c>
      <c r="MS40" s="306">
        <f>IF($ND$39&lt;=MS$2,1,0)*('PC-CV_Área comercial'!$C18+'PC-CV_Área comercial'!$C23)*$NB$39</f>
        <v>3900</v>
      </c>
      <c r="MT40" s="306">
        <f>IF($ND$39&lt;=MT$2,1,0)*('PC-CV_Área comercial'!$C18+'PC-CV_Área comercial'!$C23)*$NB$39</f>
        <v>3900</v>
      </c>
      <c r="MU40" s="306">
        <f>IF($ND$39&lt;=MU$2,1,0)*('PC-CV_Área comercial'!$C18+'PC-CV_Área comercial'!$C23)*$NB$39</f>
        <v>3900</v>
      </c>
      <c r="MV40" s="306">
        <f>IF($ND$39&lt;=MV$2,1,0)*('PC-CV_Área comercial'!$C18+'PC-CV_Área comercial'!$C23)*$NB$39</f>
        <v>3900</v>
      </c>
      <c r="MW40" s="306">
        <f>IF($ND$39&lt;=MW$2,1,0)*('PC-CV_Área comercial'!$C18+'PC-CV_Área comercial'!$C23)*$NB$39</f>
        <v>3900</v>
      </c>
      <c r="MX40" s="306">
        <f>IF($ND$39&lt;=MX$2,1,0)*('PC-CV_Área comercial'!$C18+'PC-CV_Área comercial'!$C23)*$NB$39</f>
        <v>3900</v>
      </c>
      <c r="MY40" s="306">
        <f>IF($ND$39&lt;=MY$2,1,0)*('PC-CV_Área comercial'!$C18+'PC-CV_Área comercial'!$C23)*$NB$39</f>
        <v>3900</v>
      </c>
      <c r="MZ40" s="306">
        <f>IF($ND$39&lt;=MZ$2,1,0)*('PC-CV_Área comercial'!$C18+'PC-CV_Área comercial'!$C23)*$NB$39</f>
        <v>3900</v>
      </c>
      <c r="NA40" s="307">
        <f>IF($ND$39&lt;=NA$2,1,0)*('PC-CV_Área comercial'!$C18+'PC-CV_Área comercial'!$C23)*$NB$39</f>
        <v>3900</v>
      </c>
      <c r="NB40" s="652"/>
      <c r="NC40" s="669"/>
      <c r="ND40" s="652"/>
    </row>
    <row r="41" spans="1:368" x14ac:dyDescent="0.2">
      <c r="A41" s="182"/>
      <c r="B41" s="308"/>
      <c r="C41" s="309"/>
      <c r="D41" s="309"/>
      <c r="E41" s="309" t="s">
        <v>630</v>
      </c>
      <c r="F41" s="310">
        <f>IF($ND39&lt;=F$2,1,0)*'PC-CV_Área comercial'!F30*$NB39</f>
        <v>317938.41691690404</v>
      </c>
      <c r="G41" s="310">
        <f>IF($ND39&lt;=G$2,1,0)*'PC-CV_Área comercial'!G30*$NB39</f>
        <v>226707.33856739485</v>
      </c>
      <c r="H41" s="310">
        <f>IF($ND39&lt;=H$2,1,0)*'PC-CV_Área comercial'!H30*$NB39</f>
        <v>229797.81766414375</v>
      </c>
      <c r="I41" s="310">
        <f>IF($ND39&lt;=I$2,1,0)*'PC-CV_Área comercial'!I30*$NB39</f>
        <v>214843.84255337156</v>
      </c>
      <c r="J41" s="310">
        <f>IF($ND39&lt;=J$2,1,0)*'PC-CV_Área comercial'!J30*$NB39</f>
        <v>177396.72934677947</v>
      </c>
      <c r="K41" s="310">
        <f>IF($ND39&lt;=K$2,1,0)*'PC-CV_Área comercial'!K30*$NB39</f>
        <v>187648.93214774693</v>
      </c>
      <c r="L41" s="310">
        <f>IF($ND39&lt;=L$2,1,0)*'PC-CV_Área comercial'!L30*$NB39</f>
        <v>295010.18738355546</v>
      </c>
      <c r="M41" s="310">
        <f>IF($ND39&lt;=M$2,1,0)*'PC-CV_Área comercial'!M30*$NB39</f>
        <v>214856.7184004024</v>
      </c>
      <c r="N41" s="310">
        <f>IF($ND39&lt;=N$2,1,0)*'PC-CV_Área comercial'!N30*$NB39</f>
        <v>231346.08844599203</v>
      </c>
      <c r="O41" s="310">
        <f>IF($ND39&lt;=O$2,1,0)*'PC-CV_Área comercial'!O30*$NB39</f>
        <v>258370.98642365608</v>
      </c>
      <c r="P41" s="310">
        <f>IF($ND39&lt;=P$2,1,0)*'PC-CV_Área comercial'!P30*$NB39</f>
        <v>267806.81007644732</v>
      </c>
      <c r="Q41" s="310">
        <f>IF($ND39&lt;=Q$2,1,0)*'PC-CV_Área comercial'!Q30*$NB39</f>
        <v>271938.39598155435</v>
      </c>
      <c r="R41" s="310">
        <f>IF($ND39&lt;=R$2,1,0)*'PC-CV_Área comercial'!R30*$NB39</f>
        <v>335397.47561476135</v>
      </c>
      <c r="S41" s="310">
        <f>IF($ND39&lt;=S$2,1,0)*'PC-CV_Área comercial'!S30*$NB39</f>
        <v>257867.53208561341</v>
      </c>
      <c r="T41" s="310">
        <f>IF($ND39&lt;=T$2,1,0)*'PC-CV_Área comercial'!T30*$NB39</f>
        <v>225581.77316002644</v>
      </c>
      <c r="U41" s="310">
        <f>IF($ND39&lt;=U$2,1,0)*'PC-CV_Área comercial'!U30*$NB39</f>
        <v>222350.92846884142</v>
      </c>
      <c r="V41" s="310">
        <f>IF($ND39&lt;=V$2,1,0)*'PC-CV_Área comercial'!V30*$NB39</f>
        <v>187452.17199817119</v>
      </c>
      <c r="W41" s="310">
        <f>IF($ND39&lt;=W$2,1,0)*'PC-CV_Área comercial'!W30*$NB39</f>
        <v>194268.71588117725</v>
      </c>
      <c r="X41" s="310">
        <f>IF($ND39&lt;=X$2,1,0)*'PC-CV_Área comercial'!X30*$NB39</f>
        <v>302927.28922019701</v>
      </c>
      <c r="Y41" s="310">
        <f>IF($ND39&lt;=Y$2,1,0)*'PC-CV_Área comercial'!Y30*$NB39</f>
        <v>222842.54613822055</v>
      </c>
      <c r="Z41" s="310">
        <f>IF($ND39&lt;=Z$2,1,0)*'PC-CV_Área comercial'!Z30*$NB39</f>
        <v>238808.44920997487</v>
      </c>
      <c r="AA41" s="310">
        <f>IF($ND39&lt;=AA$2,1,0)*'PC-CV_Área comercial'!AA30*$NB39</f>
        <v>265871.85105938831</v>
      </c>
      <c r="AB41" s="310">
        <f>IF($ND39&lt;=AB$2,1,0)*'PC-CV_Área comercial'!AB30*$NB39</f>
        <v>275743.01304354123</v>
      </c>
      <c r="AC41" s="310">
        <f>IF($ND39&lt;=AC$2,1,0)*'PC-CV_Área comercial'!AC30*$NB39</f>
        <v>269288.3011922891</v>
      </c>
      <c r="AD41" s="310">
        <f>IF($ND39&lt;=AD$2,1,0)*'PC-CV_Área comercial'!AD30*$NB39</f>
        <v>339268.46663613193</v>
      </c>
      <c r="AE41" s="310">
        <f>IF($ND39&lt;=AE$2,1,0)*'PC-CV_Área comercial'!AE30*$NB39</f>
        <v>262765.56097054534</v>
      </c>
      <c r="AF41" s="310">
        <f>IF($ND39&lt;=AF$2,1,0)*'PC-CV_Área comercial'!AF30*$NB39</f>
        <v>239551.96309280154</v>
      </c>
      <c r="AG41" s="310">
        <f>IF($ND39&lt;=AG$2,1,0)*'PC-CV_Área comercial'!AG30*$NB39</f>
        <v>222444.60399276295</v>
      </c>
      <c r="AH41" s="310">
        <f>IF($ND39&lt;=AH$2,1,0)*'PC-CV_Área comercial'!AH30*$NB39</f>
        <v>199170.69506743705</v>
      </c>
      <c r="AI41" s="310">
        <f>IF($ND39&lt;=AI$2,1,0)*'PC-CV_Área comercial'!AI30*$NB39</f>
        <v>193583.7968001531</v>
      </c>
      <c r="AJ41" s="310">
        <f>IF($ND39&lt;=AJ$2,1,0)*'PC-CV_Área comercial'!AJ30*$NB39</f>
        <v>307080.97101122257</v>
      </c>
      <c r="AK41" s="310">
        <f>IF($ND39&lt;=AK$2,1,0)*'PC-CV_Área comercial'!AK30*$NB39</f>
        <v>228993.79477381476</v>
      </c>
      <c r="AL41" s="310">
        <f>IF($ND39&lt;=AL$2,1,0)*'PC-CV_Área comercial'!AL30*$NB39</f>
        <v>244009.75625140342</v>
      </c>
      <c r="AM41" s="310">
        <f>IF($ND39&lt;=AM$2,1,0)*'PC-CV_Área comercial'!AM30*$NB39</f>
        <v>271809.74472099968</v>
      </c>
      <c r="AN41" s="310">
        <f>IF($ND39&lt;=AN$2,1,0)*'PC-CV_Área comercial'!AN30*$NB39</f>
        <v>282686.52841933019</v>
      </c>
      <c r="AO41" s="310">
        <f>IF($ND39&lt;=AO$2,1,0)*'PC-CV_Área comercial'!AO30*$NB39</f>
        <v>292190.84486993134</v>
      </c>
      <c r="AP41" s="310">
        <f>IF($ND39&lt;=AP$2,1,0)*'PC-CV_Área comercial'!AP30*$NB39</f>
        <v>352888.34669421316</v>
      </c>
      <c r="AQ41" s="310">
        <f>IF($ND39&lt;=AQ$2,1,0)*'PC-CV_Área comercial'!AQ30*$NB39</f>
        <v>257638.16504563991</v>
      </c>
      <c r="AR41" s="310">
        <f>IF($ND39&lt;=AR$2,1,0)*'PC-CV_Área comercial'!AR30*$NB39</f>
        <v>262702.5367599228</v>
      </c>
      <c r="AS41" s="310">
        <f>IF($ND39&lt;=AS$2,1,0)*'PC-CV_Área comercial'!AS30*$NB39</f>
        <v>245169.81072539903</v>
      </c>
      <c r="AT41" s="310">
        <f>IF($ND39&lt;=AT$2,1,0)*'PC-CV_Área comercial'!AT30*$NB39</f>
        <v>205484.74772077586</v>
      </c>
      <c r="AU41" s="310">
        <f>IF($ND39&lt;=AU$2,1,0)*'PC-CV_Área comercial'!AU30*$NB39</f>
        <v>216389.26760576101</v>
      </c>
      <c r="AV41" s="310">
        <f>IF($ND39&lt;=AV$2,1,0)*'PC-CV_Área comercial'!AV30*$NB39</f>
        <v>323988.8234346137</v>
      </c>
      <c r="AW41" s="310">
        <f>IF($ND39&lt;=AW$2,1,0)*'PC-CV_Área comercial'!AW30*$NB39</f>
        <v>242134.7937703231</v>
      </c>
      <c r="AX41" s="310">
        <f>IF($ND39&lt;=AX$2,1,0)*'PC-CV_Área comercial'!AX30*$NB39</f>
        <v>257823.04270661547</v>
      </c>
      <c r="AY41" s="310">
        <f>IF($ND39&lt;=AY$2,1,0)*'PC-CV_Área comercial'!AY30*$NB39</f>
        <v>284378.44870602043</v>
      </c>
      <c r="AZ41" s="310">
        <f>IF($ND39&lt;=AZ$2,1,0)*'PC-CV_Área comercial'!AZ30*$NB39</f>
        <v>294658.27559049666</v>
      </c>
      <c r="BA41" s="310">
        <f>IF($ND39&lt;=BA$2,1,0)*'PC-CV_Área comercial'!BA30*$NB39</f>
        <v>304272.3121053339</v>
      </c>
      <c r="BB41" s="310">
        <f>IF($ND39&lt;=BB$2,1,0)*'PC-CV_Área comercial'!BB30*$NB39</f>
        <v>364143.72762769216</v>
      </c>
      <c r="BC41" s="310">
        <f>IF($ND39&lt;=BC$2,1,0)*'PC-CV_Área comercial'!BC30*$NB39</f>
        <v>285206.44387539866</v>
      </c>
      <c r="BD41" s="310">
        <f>IF($ND39&lt;=BD$2,1,0)*'PC-CV_Área comercial'!BD30*$NB39</f>
        <v>253037.88967844448</v>
      </c>
      <c r="BE41" s="310">
        <f>IF($ND39&lt;=BE$2,1,0)*'PC-CV_Área comercial'!BE30*$NB39</f>
        <v>249448.799811317</v>
      </c>
      <c r="BF41" s="310">
        <f>IF($ND39&lt;=BF$2,1,0)*'PC-CV_Área comercial'!BF30*$NB39</f>
        <v>213408.86134227441</v>
      </c>
      <c r="BG41" s="310">
        <f>IF($ND39&lt;=BG$2,1,0)*'PC-CV_Área comercial'!BG30*$NB39</f>
        <v>221263.8558118786</v>
      </c>
      <c r="BH41" s="310">
        <f>IF($ND39&lt;=BH$2,1,0)*'PC-CV_Área comercial'!BH30*$NB39</f>
        <v>330850.20323769131</v>
      </c>
      <c r="BI41" s="310">
        <f>IF($ND39&lt;=BI$2,1,0)*'PC-CV_Área comercial'!BI30*$NB39</f>
        <v>249547.62095860112</v>
      </c>
      <c r="BJ41" s="310">
        <f>IF($ND39&lt;=BJ$2,1,0)*'PC-CV_Área comercial'!BJ30*$NB39</f>
        <v>265046.18514426152</v>
      </c>
      <c r="BK41" s="310">
        <f>IF($ND39&lt;=BK$2,1,0)*'PC-CV_Área comercial'!BK30*$NB39</f>
        <v>291950.73772579565</v>
      </c>
      <c r="BL41" s="310">
        <f>IF($ND39&lt;=BL$2,1,0)*'PC-CV_Área comercial'!BL30*$NB39</f>
        <v>302939.29715755553</v>
      </c>
      <c r="BM41" s="310">
        <f>IF($ND39&lt;=BM$2,1,0)*'PC-CV_Área comercial'!BM30*$NB39</f>
        <v>304912.35433974105</v>
      </c>
      <c r="BN41" s="310">
        <f>IF($ND39&lt;=BN$2,1,0)*'PC-CV_Área comercial'!BN30*$NB39</f>
        <v>369658.42835511011</v>
      </c>
      <c r="BO41" s="310">
        <f>IF($ND39&lt;=BO$2,1,0)*'PC-CV_Área comercial'!BO30*$NB39</f>
        <v>291590.11080285907</v>
      </c>
      <c r="BP41" s="310">
        <f>IF($ND39&lt;=BP$2,1,0)*'PC-CV_Área comercial'!BP30*$NB39</f>
        <v>268670.47006092244</v>
      </c>
      <c r="BQ41" s="310">
        <f>IF($ND39&lt;=BQ$2,1,0)*'PC-CV_Área comercial'!BQ30*$NB39</f>
        <v>250964.01662474568</v>
      </c>
      <c r="BR41" s="310">
        <f>IF($ND39&lt;=BR$2,1,0)*'PC-CV_Área comercial'!BR30*$NB39</f>
        <v>226427.8040351184</v>
      </c>
      <c r="BS41" s="310">
        <f>IF($ND39&lt;=BS$2,1,0)*'PC-CV_Área comercial'!BS30*$NB39</f>
        <v>221868.51215449223</v>
      </c>
      <c r="BT41" s="310">
        <f>IF($ND39&lt;=BT$2,1,0)*'PC-CV_Área comercial'!BT30*$NB39</f>
        <v>336247.28463277861</v>
      </c>
      <c r="BU41" s="310">
        <f>IF($ND39&lt;=BU$2,1,0)*'PC-CV_Área comercial'!BU30*$NB39</f>
        <v>256863.89842285859</v>
      </c>
      <c r="BV41" s="310">
        <f>IF($ND39&lt;=BV$2,1,0)*'PC-CV_Área comercial'!BV30*$NB39</f>
        <v>271366.58630551153</v>
      </c>
      <c r="BW41" s="310">
        <f>IF($ND39&lt;=BW$2,1,0)*'PC-CV_Área comercial'!BW30*$NB39</f>
        <v>298971.43834173091</v>
      </c>
      <c r="BX41" s="310">
        <f>IF($ND39&lt;=BX$2,1,0)*'PC-CV_Área comercial'!BX30*$NB39</f>
        <v>310966.28454402933</v>
      </c>
      <c r="BY41" s="310">
        <f>IF($ND39&lt;=BY$2,1,0)*'PC-CV_Área comercial'!BY30*$NB39</f>
        <v>288034.43167686136</v>
      </c>
      <c r="BZ41" s="310">
        <f>IF($ND39&lt;=BZ$2,1,0)*'PC-CV_Área comercial'!BZ30*$NB39</f>
        <v>368262.80646952969</v>
      </c>
      <c r="CA41" s="310">
        <f>IF($ND39&lt;=CA$2,1,0)*'PC-CV_Área comercial'!CA30*$NB39</f>
        <v>293190.57938953978</v>
      </c>
      <c r="CB41" s="310">
        <f>IF($ND39&lt;=CB$2,1,0)*'PC-CV_Área comercial'!CB30*$NB39</f>
        <v>259178.0761357593</v>
      </c>
      <c r="CC41" s="310">
        <f>IF($ND39&lt;=CC$2,1,0)*'PC-CV_Área comercial'!CC30*$NB39</f>
        <v>259258.92963995389</v>
      </c>
      <c r="CD41" s="310">
        <f>IF($ND39&lt;=CD$2,1,0)*'PC-CV_Área comercial'!CD30*$NB39</f>
        <v>235136.24019848803</v>
      </c>
      <c r="CE41" s="310">
        <f>IF($ND39&lt;=CE$2,1,0)*'PC-CV_Área comercial'!CE30*$NB39</f>
        <v>227736.71102345263</v>
      </c>
      <c r="CF41" s="310">
        <f>IF($ND39&lt;=CF$2,1,0)*'PC-CV_Área comercial'!CF30*$NB39</f>
        <v>344495.86523988971</v>
      </c>
      <c r="CG41" s="310">
        <f>IF($ND39&lt;=CG$2,1,0)*'PC-CV_Área comercial'!CG30*$NB39</f>
        <v>265239.59465536854</v>
      </c>
      <c r="CH41" s="310">
        <f>IF($ND39&lt;=CH$2,1,0)*'PC-CV_Área comercial'!CH30*$NB39</f>
        <v>279466.35221085284</v>
      </c>
      <c r="CI41" s="310">
        <f>IF($ND39&lt;=CI$2,1,0)*'PC-CV_Área comercial'!CI30*$NB39</f>
        <v>307406.14131061896</v>
      </c>
      <c r="CJ41" s="310">
        <f>IF($ND39&lt;=CJ$2,1,0)*'PC-CV_Área comercial'!CJ30*$NB39</f>
        <v>320041.69391397788</v>
      </c>
      <c r="CK41" s="310">
        <f>IF($ND39&lt;=CK$2,1,0)*'PC-CV_Área comercial'!CK30*$NB39</f>
        <v>312482.50094384135</v>
      </c>
      <c r="CL41" s="310">
        <f>IF($ND39&lt;=CL$2,1,0)*'PC-CV_Área comercial'!CL30*$NB39</f>
        <v>383526.50833680411</v>
      </c>
      <c r="CM41" s="310">
        <f>IF($ND39&lt;=CM$2,1,0)*'PC-CV_Área comercial'!CM30*$NB39</f>
        <v>306558.72827491595</v>
      </c>
      <c r="CN41" s="310">
        <f>IF($ND39&lt;=CN$2,1,0)*'PC-CV_Área comercial'!CN30*$NB39</f>
        <v>273463.32172814535</v>
      </c>
      <c r="CO41" s="310">
        <f>IF($ND39&lt;=CO$2,1,0)*'PC-CV_Área comercial'!CO30*$NB39</f>
        <v>272175.92341877543</v>
      </c>
      <c r="CP41" s="310">
        <f>IF($ND39&lt;=CP$2,1,0)*'PC-CV_Área comercial'!CP30*$NB39</f>
        <v>243314.03478669174</v>
      </c>
      <c r="CQ41" s="310">
        <f>IF($ND39&lt;=CQ$2,1,0)*'PC-CV_Área comercial'!CQ30*$NB39</f>
        <v>238301.95785535942</v>
      </c>
      <c r="CR41" s="310">
        <f>IF($ND39&lt;=CR$2,1,0)*'PC-CV_Área comercial'!CR30*$NB39</f>
        <v>355445.27976564184</v>
      </c>
      <c r="CS41" s="310">
        <f>IF($ND39&lt;=CS$2,1,0)*'PC-CV_Área comercial'!CS30*$NB39</f>
        <v>275226.92218978686</v>
      </c>
      <c r="CT41" s="310">
        <f>IF($ND39&lt;=CT$2,1,0)*'PC-CV_Área comercial'!CT30*$NB39</f>
        <v>289444.62163314968</v>
      </c>
      <c r="CU41" s="310">
        <f>IF($ND39&lt;=CU$2,1,0)*'PC-CV_Área comercial'!CU30*$NB39</f>
        <v>317335.25483804732</v>
      </c>
      <c r="CV41" s="310">
        <f>IF($ND39&lt;=CV$2,1,0)*'PC-CV_Área comercial'!CV30*$NB39</f>
        <v>330310.82473481371</v>
      </c>
      <c r="CW41" s="310">
        <f>IF($ND39&lt;=CW$2,1,0)*'PC-CV_Área comercial'!CW30*$NB39</f>
        <v>329106.26575679251</v>
      </c>
      <c r="CX41" s="310">
        <f>IF($ND39&lt;=CX$2,1,0)*'PC-CV_Área comercial'!CX30*$NB39</f>
        <v>396224.18254252058</v>
      </c>
      <c r="CY41" s="310">
        <f>IF($ND39&lt;=CY$2,1,0)*'PC-CV_Área comercial'!CY30*$NB39</f>
        <v>301303.49072328664</v>
      </c>
      <c r="CZ41" s="310">
        <f>IF($ND39&lt;=CZ$2,1,0)*'PC-CV_Área comercial'!CZ30*$NB39</f>
        <v>305406.3679914347</v>
      </c>
      <c r="DA41" s="310">
        <f>IF($ND39&lt;=DA$2,1,0)*'PC-CV_Área comercial'!DA30*$NB39</f>
        <v>289398.28789049125</v>
      </c>
      <c r="DB41" s="310">
        <f>IF($ND39&lt;=DB$2,1,0)*'PC-CV_Área comercial'!DB30*$NB39</f>
        <v>248884.73815309259</v>
      </c>
      <c r="DC41" s="310">
        <f>IF($ND39&lt;=DC$2,1,0)*'PC-CV_Área comercial'!DC30*$NB39</f>
        <v>262168.81946590758</v>
      </c>
      <c r="DD41" s="310">
        <f>IF($ND39&lt;=DD$2,1,0)*'PC-CV_Área comercial'!DD30*$NB39</f>
        <v>372163.52439810021</v>
      </c>
      <c r="DE41" s="310">
        <f>IF($ND39&lt;=DE$2,1,0)*'PC-CV_Área comercial'!DE30*$NB39</f>
        <v>288694.02211974299</v>
      </c>
      <c r="DF41" s="310">
        <f>IF($ND39&lt;=DF$2,1,0)*'PC-CV_Área comercial'!DF30*$NB39</f>
        <v>303946.40690753749</v>
      </c>
      <c r="DG41" s="310">
        <f>IF($ND39&lt;=DG$2,1,0)*'PC-CV_Área comercial'!DG30*$NB39</f>
        <v>330572.18298759055</v>
      </c>
      <c r="DH41" s="310">
        <f>IF($ND39&lt;=DH$2,1,0)*'PC-CV_Área comercial'!DH30*$NB39</f>
        <v>343139.56175328075</v>
      </c>
      <c r="DI41" s="310">
        <f>IF($ND39&lt;=DI$2,1,0)*'PC-CV_Área comercial'!DI30*$NB39</f>
        <v>350741.72893053194</v>
      </c>
      <c r="DJ41" s="310">
        <f>IF($ND39&lt;=DJ$2,1,0)*'PC-CV_Área comercial'!DJ30*$NB39</f>
        <v>411877.61188584706</v>
      </c>
      <c r="DK41" s="310">
        <f>IF($ND39&lt;=DK$2,1,0)*'PC-CV_Área comercial'!DK30*$NB39</f>
        <v>332298.89840029029</v>
      </c>
      <c r="DL41" s="310">
        <f>IF($ND39&lt;=DL$2,1,0)*'PC-CV_Área comercial'!DL30*$NB39</f>
        <v>299727.53847179527</v>
      </c>
      <c r="DM41" s="310">
        <f>IF($ND39&lt;=DM$2,1,0)*'PC-CV_Área comercial'!DM30*$NB39</f>
        <v>296858.1539146264</v>
      </c>
      <c r="DN41" s="310">
        <f>IF($ND39&lt;=DN$2,1,0)*'PC-CV_Área comercial'!DN30*$NB39</f>
        <v>259534.80302584206</v>
      </c>
      <c r="DO41" s="310">
        <f>IF($ND39&lt;=DO$2,1,0)*'PC-CV_Área comercial'!DO30*$NB39</f>
        <v>269658.76605597645</v>
      </c>
      <c r="DP41" s="310">
        <f>IF($ND39&lt;=DP$2,1,0)*'PC-CV_Área comercial'!DP30*$NB39</f>
        <v>381428.97395682952</v>
      </c>
      <c r="DQ41" s="310">
        <f>IF($ND39&lt;=DQ$2,1,0)*'PC-CV_Área comercial'!DQ30*$NB39</f>
        <v>298268.62279421795</v>
      </c>
      <c r="DR41" s="310">
        <f>IF($ND39&lt;=DR$2,1,0)*'PC-CV_Área comercial'!DR30*$NB39</f>
        <v>313178.68149762624</v>
      </c>
      <c r="DS41" s="310">
        <f>IF($ND39&lt;=DS$2,1,0)*'PC-CV_Área comercial'!DS30*$NB39</f>
        <v>340027.0646200201</v>
      </c>
      <c r="DT41" s="310">
        <f>IF($ND39&lt;=DT$2,1,0)*'PC-CV_Área comercial'!DT30*$NB39</f>
        <v>353254.37503142044</v>
      </c>
      <c r="DU41" s="310">
        <f>IF($ND39&lt;=DU$2,1,0)*'PC-CV_Área comercial'!DU30*$NB39</f>
        <v>361394.16665320081</v>
      </c>
      <c r="DV41" s="310">
        <f>IF($ND39&lt;=DV$2,1,0)*'PC-CV_Área comercial'!DV30*$NB39</f>
        <v>422317.76005927165</v>
      </c>
      <c r="DW41" s="310">
        <f>IF($ND39&lt;=DW$2,1,0)*'PC-CV_Área comercial'!DW30*$NB39</f>
        <v>342558.77181452315</v>
      </c>
      <c r="DX41" s="310">
        <f>IF($ND39&lt;=DX$2,1,0)*'PC-CV_Área comercial'!DX30*$NB39</f>
        <v>319679.76757322846</v>
      </c>
      <c r="DY41" s="310">
        <f>IF($ND39&lt;=DY$2,1,0)*'PC-CV_Área comercial'!DY30*$NB39</f>
        <v>301846.4213833831</v>
      </c>
      <c r="DZ41" s="310">
        <f>IF($ND39&lt;=DZ$2,1,0)*'PC-CV_Área comercial'!DZ30*$NB39</f>
        <v>275526.66331409226</v>
      </c>
      <c r="EA41" s="310">
        <f>IF($ND39&lt;=EA$2,1,0)*'PC-CV_Área comercial'!EA30*$NB39</f>
        <v>273084.03096599574</v>
      </c>
      <c r="EB41" s="310">
        <f>IF($ND39&lt;=EB$2,1,0)*'PC-CV_Área comercial'!EB30*$NB39</f>
        <v>389406.82101831632</v>
      </c>
      <c r="EC41" s="310">
        <f>IF($ND39&lt;=EC$2,1,0)*'PC-CV_Área comercial'!EC30*$NB39</f>
        <v>307897.6424283146</v>
      </c>
      <c r="ED41" s="310">
        <f>IF($ND39&lt;=ED$2,1,0)*'PC-CV_Área comercial'!ED30*$NB39</f>
        <v>321638.03158870694</v>
      </c>
      <c r="EE41" s="310">
        <f>IF($ND39&lt;=EE$2,1,0)*'PC-CV_Área comercial'!EE30*$NB39</f>
        <v>349043.57401849149</v>
      </c>
      <c r="EF41" s="310">
        <f>IF($ND39&lt;=EF$2,1,0)*'PC-CV_Área comercial'!EF30*$NB39</f>
        <v>363215.95843429066</v>
      </c>
      <c r="EG41" s="310">
        <f>IF($ND39&lt;=EG$2,1,0)*'PC-CV_Área comercial'!EG30*$NB39</f>
        <v>338797.09515076567</v>
      </c>
      <c r="EH41" s="310">
        <f>IF($ND39&lt;=EH$2,1,0)*'PC-CV_Área comercial'!EH30*$NB39</f>
        <v>419729.3695995434</v>
      </c>
      <c r="EI41" s="310">
        <f>IF($ND39&lt;=EI$2,1,0)*'PC-CV_Área comercial'!EI30*$NB39</f>
        <v>326803.20849801286</v>
      </c>
      <c r="EJ41" s="310">
        <f>IF($ND39&lt;=EJ$2,1,0)*'PC-CV_Área comercial'!EJ30*$NB39</f>
        <v>329228.84476361691</v>
      </c>
      <c r="EK41" s="310">
        <f>IF($ND39&lt;=EK$2,1,0)*'PC-CV_Área comercial'!EK30*$NB39</f>
        <v>315745.87690028612</v>
      </c>
      <c r="EL41" s="310">
        <f>IF($ND39&lt;=EL$2,1,0)*'PC-CV_Área comercial'!EL30*$NB39</f>
        <v>275474.27422214596</v>
      </c>
      <c r="EM41" s="310">
        <f>IF($ND39&lt;=EM$2,1,0)*'PC-CV_Área comercial'!EM30*$NB39</f>
        <v>290632.10801383271</v>
      </c>
      <c r="EN41" s="310">
        <f>IF($ND39&lt;=EN$2,1,0)*'PC-CV_Área comercial'!EN30*$NB39</f>
        <v>402692.60078276077</v>
      </c>
      <c r="EO41" s="310">
        <f>IF($ND39&lt;=EO$2,1,0)*'PC-CV_Área comercial'!EO30*$NB39</f>
        <v>318526.02601884364</v>
      </c>
      <c r="EP41" s="310">
        <f>IF($ND39&lt;=EP$2,1,0)*'PC-CV_Área comercial'!EP30*$NB39</f>
        <v>333748.29643181921</v>
      </c>
      <c r="EQ41" s="310">
        <f>IF($ND39&lt;=EQ$2,1,0)*'PC-CV_Área comercial'!EQ30*$NB39</f>
        <v>360652.93353556644</v>
      </c>
      <c r="ER41" s="310">
        <f>IF($ND39&lt;=ER$2,1,0)*'PC-CV_Área comercial'!ER30*$NB39</f>
        <v>374916.8488353432</v>
      </c>
      <c r="ES41" s="310">
        <f>IF($ND39&lt;=ES$2,1,0)*'PC-CV_Área comercial'!ES30*$NB39</f>
        <v>376112.54454718676</v>
      </c>
      <c r="ET41" s="310">
        <f>IF($ND39&lt;=ET$2,1,0)*'PC-CV_Área comercial'!ET30*$NB39</f>
        <v>441391.5675941392</v>
      </c>
      <c r="EU41" s="310">
        <f>IF($ND39&lt;=EU$2,1,0)*'PC-CV_Área comercial'!EU30*$NB39</f>
        <v>362109.10001694935</v>
      </c>
      <c r="EV41" s="310">
        <f>IF($ND39&lt;=EV$2,1,0)*'PC-CV_Área comercial'!EV30*$NB39</f>
        <v>329043.0315751984</v>
      </c>
      <c r="EW41" s="310">
        <f>IF($ND39&lt;=EW$2,1,0)*'PC-CV_Área comercial'!EW30*$NB39</f>
        <v>327236.6050427421</v>
      </c>
      <c r="EX41" s="310">
        <f>IF($ND39&lt;=EX$2,1,0)*'PC-CV_Área comercial'!EX30*$NB39</f>
        <v>289398.45471064869</v>
      </c>
      <c r="EY41" s="310">
        <f>IF($ND39&lt;=EY$2,1,0)*'PC-CV_Área comercial'!EY30*$NB39</f>
        <v>301178.16652395163</v>
      </c>
      <c r="EZ41" s="310">
        <f>IF($ND39&lt;=EZ$2,1,0)*'PC-CV_Área comercial'!EZ30*$NB39</f>
        <v>414596.3578408584</v>
      </c>
      <c r="FA41" s="310">
        <f>IF($ND39&lt;=FA$2,1,0)*'PC-CV_Área comercial'!FA30*$NB39</f>
        <v>330370.79769354337</v>
      </c>
      <c r="FB41" s="310">
        <f>IF($ND39&lt;=FB$2,1,0)*'PC-CV_Área comercial'!FB30*$NB39</f>
        <v>345008.96845583798</v>
      </c>
      <c r="FC41" s="310">
        <f>IF($ND39&lt;=FC$2,1,0)*'PC-CV_Área comercial'!FC30*$NB39</f>
        <v>371922.25796508399</v>
      </c>
      <c r="FD41" s="310">
        <f>IF($ND39&lt;=FD$2,1,0)*'PC-CV_Área comercial'!FD30*$NB39</f>
        <v>386708.24473247235</v>
      </c>
      <c r="FE41" s="310">
        <f>IF($ND39&lt;=FE$2,1,0)*'PC-CV_Área comercial'!FE30*$NB39</f>
        <v>377230.83125744626</v>
      </c>
      <c r="FF41" s="310">
        <f>IF($ND39&lt;=FF$2,1,0)*'PC-CV_Área comercial'!FF30*$NB39</f>
        <v>448923.03505411133</v>
      </c>
      <c r="FG41" s="310">
        <f>IF($ND39&lt;=FG$2,1,0)*'PC-CV_Área comercial'!FG30*$NB39</f>
        <v>370662.39654788724</v>
      </c>
      <c r="FH41" s="310">
        <f>IF($ND39&lt;=FH$2,1,0)*'PC-CV_Área comercial'!FH30*$NB39</f>
        <v>346550.0997798022</v>
      </c>
      <c r="FI41" s="310">
        <f>IF($ND39&lt;=FI$2,1,0)*'PC-CV_Área comercial'!FI30*$NB39</f>
        <v>330832.62929017341</v>
      </c>
      <c r="FJ41" s="310">
        <f>IF($ND39&lt;=FJ$2,1,0)*'PC-CV_Área comercial'!FJ30*$NB39</f>
        <v>304515.09237567201</v>
      </c>
      <c r="FK41" s="310">
        <f>IF($ND39&lt;=FK$2,1,0)*'PC-CV_Área comercial'!FK30*$NB39</f>
        <v>303968.58286713151</v>
      </c>
      <c r="FL41" s="310">
        <f>IF($ND39&lt;=FL$2,1,0)*'PC-CV_Área comercial'!FL30*$NB39</f>
        <v>422305.09952145733</v>
      </c>
      <c r="FM41" s="310">
        <f>IF($ND39&lt;=FM$2,1,0)*'PC-CV_Área comercial'!FM30*$NB39</f>
        <v>339952.08229565941</v>
      </c>
      <c r="FN41" s="310">
        <f>IF($ND39&lt;=FN$2,1,0)*'PC-CV_Área comercial'!FN30*$NB39</f>
        <v>353585.84223569237</v>
      </c>
      <c r="FO41" s="310">
        <f>IF($ND39&lt;=FO$2,1,0)*'PC-CV_Área comercial'!FO30*$NB39</f>
        <v>381213.33109999419</v>
      </c>
      <c r="FP41" s="310">
        <f>IF($ND39&lt;=FP$2,1,0)*'PC-CV_Área comercial'!FP30*$NB39</f>
        <v>397107.83558922319</v>
      </c>
      <c r="FQ41" s="310">
        <f>IF($ND39&lt;=FQ$2,1,0)*'PC-CV_Área comercial'!FQ30*$NB39</f>
        <v>394134.76229500328</v>
      </c>
      <c r="FR41" s="310">
        <f>IF($ND39&lt;=FR$2,1,0)*'PC-CV_Área comercial'!FR30*$NB39</f>
        <v>462224.78951683105</v>
      </c>
      <c r="FS41" s="310">
        <f>IF($ND39&lt;=FS$2,1,0)*'PC-CV_Área comercial'!FS30*$NB39</f>
        <v>383225.77830260538</v>
      </c>
      <c r="FT41" s="310">
        <f>IF($ND39&lt;=FT$2,1,0)*'PC-CV_Área comercial'!FT30*$NB39</f>
        <v>349889.94609641208</v>
      </c>
      <c r="FU41" s="310">
        <f>IF($ND39&lt;=FU$2,1,0)*'PC-CV_Área comercial'!FU30*$NB39</f>
        <v>348853.461318549</v>
      </c>
      <c r="FV41" s="310">
        <f>IF($ND39&lt;=FV$2,1,0)*'PC-CV_Área comercial'!FV30*$NB39</f>
        <v>310681.30144298438</v>
      </c>
      <c r="FW41" s="310">
        <f>IF($ND39&lt;=FW$2,1,0)*'PC-CV_Área comercial'!FW30*$NB39</f>
        <v>323660.23665839323</v>
      </c>
      <c r="FX41" s="310">
        <f>IF($ND39&lt;=FX$2,1,0)*'PC-CV_Área comercial'!FX30*$NB39</f>
        <v>438261.82125660055</v>
      </c>
      <c r="FY41" s="310">
        <f>IF($ND39&lt;=FY$2,1,0)*'PC-CV_Área comercial'!FY30*$NB39</f>
        <v>353298.5111965384</v>
      </c>
      <c r="FZ41" s="310">
        <f>IF($ND39&lt;=FZ$2,1,0)*'PC-CV_Área comercial'!FZ30*$NB39</f>
        <v>367757.75065797562</v>
      </c>
      <c r="GA41" s="310">
        <f>IF($ND39&lt;=GA$2,1,0)*'PC-CV_Área comercial'!GA30*$NB39</f>
        <v>394727.26300881233</v>
      </c>
      <c r="GB41" s="310">
        <f>IF($ND39&lt;=GB$2,1,0)*'PC-CV_Área comercial'!GB30*$NB39</f>
        <v>410624.32540712185</v>
      </c>
      <c r="GC41" s="310">
        <f>IF($ND39&lt;=GC$2,1,0)*'PC-CV_Área comercial'!GC30*$NB39</f>
        <v>417347.80499526311</v>
      </c>
      <c r="GD41" s="310">
        <f>IF($ND39&lt;=GD$2,1,0)*'PC-CV_Área comercial'!GD30*$NB39</f>
        <v>479239.80053654755</v>
      </c>
      <c r="GE41" s="310">
        <f>IF($ND39&lt;=GE$2,1,0)*'PC-CV_Área comercial'!GE30*$NB39</f>
        <v>398663.72938498529</v>
      </c>
      <c r="GF41" s="310">
        <f>IF($ND39&lt;=GF$2,1,0)*'PC-CV_Área comercial'!GF30*$NB39</f>
        <v>365715.62948576116</v>
      </c>
      <c r="GG41" s="310">
        <f>IF($ND39&lt;=GG$2,1,0)*'PC-CV_Área comercial'!GG30*$NB39</f>
        <v>363706.12721499579</v>
      </c>
      <c r="GH41" s="310">
        <f>IF($ND39&lt;=GH$2,1,0)*'PC-CV_Área comercial'!GH30*$NB39</f>
        <v>324577.98552100541</v>
      </c>
      <c r="GI41" s="310">
        <f>IF($ND39&lt;=GI$2,1,0)*'PC-CV_Área comercial'!GI30*$NB39</f>
        <v>337800.78511534882</v>
      </c>
      <c r="GJ41" s="310">
        <f>IF($ND39&lt;=GJ$2,1,0)*'PC-CV_Área comercial'!GJ30*$NB39</f>
        <v>452527.56490530277</v>
      </c>
      <c r="GK41" s="310">
        <f>IF($ND39&lt;=GK$2,1,0)*'PC-CV_Área comercial'!GK30*$NB39</f>
        <v>366805.36993068166</v>
      </c>
      <c r="GL41" s="310">
        <f>IF($ND39&lt;=GL$2,1,0)*'PC-CV_Área comercial'!GL30*$NB39</f>
        <v>380897.88085510419</v>
      </c>
      <c r="GM41" s="310">
        <f>IF($ND39&lt;=GM$2,1,0)*'PC-CV_Área comercial'!GM30*$NB39</f>
        <v>407656.37237960065</v>
      </c>
      <c r="GN41" s="310">
        <f>IF($ND39&lt;=GN$2,1,0)*'PC-CV_Área comercial'!GN30*$NB39</f>
        <v>423934.64775312709</v>
      </c>
      <c r="GO41" s="310">
        <f>IF($ND39&lt;=GO$2,1,0)*'PC-CV_Área comercial'!GO30*$NB39</f>
        <v>422671.67680819595</v>
      </c>
      <c r="GP41" s="310">
        <f>IF($ND39&lt;=GP$2,1,0)*'PC-CV_Área comercial'!GP30*$NB39</f>
        <v>489228.41325345862</v>
      </c>
      <c r="GQ41" s="310">
        <f>IF($ND39&lt;=GQ$2,1,0)*'PC-CV_Área comercial'!GQ30*$NB39</f>
        <v>392291.7821296514</v>
      </c>
      <c r="GR41" s="310">
        <f>IF($ND39&lt;=GR$2,1,0)*'PC-CV_Área comercial'!GR30*$NB39</f>
        <v>395634.17745826673</v>
      </c>
      <c r="GS41" s="310">
        <f>IF($ND39&lt;=GS$2,1,0)*'PC-CV_Área comercial'!GS30*$NB39</f>
        <v>380308.48966902954</v>
      </c>
      <c r="GT41" s="310">
        <f>IF($ND39&lt;=GT$2,1,0)*'PC-CV_Área comercial'!GT30*$NB39</f>
        <v>337051.1598316615</v>
      </c>
      <c r="GU41" s="310">
        <f>IF($ND39&lt;=GU$2,1,0)*'PC-CV_Área comercial'!GU30*$NB39</f>
        <v>354236.14724618464</v>
      </c>
      <c r="GV41" s="310">
        <f>IF($ND39&lt;=GV$2,1,0)*'PC-CV_Área comercial'!GV30*$NB39</f>
        <v>467960.28895608312</v>
      </c>
      <c r="GW41" s="310">
        <f>IF($ND39&lt;=GW$2,1,0)*'PC-CV_Área comercial'!GW30*$NB39</f>
        <v>380900.12959082623</v>
      </c>
      <c r="GX41" s="310">
        <f>IF($ND39&lt;=GX$2,1,0)*'PC-CV_Área comercial'!GX30*$NB39</f>
        <v>394926.19715867966</v>
      </c>
      <c r="GY41" s="310">
        <f>IF($ND39&lt;=GY$2,1,0)*'PC-CV_Área comercial'!GY30*$NB39</f>
        <v>421319.83298046218</v>
      </c>
      <c r="GZ41" s="310">
        <f>IF($ND39&lt;=GZ$2,1,0)*'PC-CV_Área comercial'!GZ30*$NB39</f>
        <v>437866.63097645983</v>
      </c>
      <c r="HA41" s="310">
        <f>IF($ND39&lt;=HA$2,1,0)*'PC-CV_Área comercial'!HA30*$NB39</f>
        <v>411327.1898885477</v>
      </c>
      <c r="HB41" s="310">
        <f>IF($ND39&lt;=HB$2,1,0)*'PC-CV_Área comercial'!HB30*$NB39</f>
        <v>493008.34449097625</v>
      </c>
      <c r="HC41" s="310">
        <f>IF($ND39&lt;=HC$2,1,0)*'PC-CV_Área comercial'!HC30*$NB39</f>
        <v>415647.83196593355</v>
      </c>
      <c r="HD41" s="310">
        <f>IF($ND39&lt;=HD$2,1,0)*'PC-CV_Área comercial'!HD30*$NB39</f>
        <v>380412.87460220425</v>
      </c>
      <c r="HE41" s="310">
        <f>IF($ND39&lt;=HE$2,1,0)*'PC-CV_Área comercial'!HE30*$NB39</f>
        <v>381800.88504006836</v>
      </c>
      <c r="HF41" s="310">
        <f>IF($ND39&lt;=HF$2,1,0)*'PC-CV_Área comercial'!HF30*$NB39</f>
        <v>343602.56553955027</v>
      </c>
      <c r="HG41" s="310">
        <f>IF($ND39&lt;=HG$2,1,0)*'PC-CV_Área comercial'!HG30*$NB39</f>
        <v>358569.32975087152</v>
      </c>
      <c r="HH41" s="310">
        <f>IF($ND39&lt;=HH$2,1,0)*'PC-CV_Área comercial'!HH30*$NB39</f>
        <v>475361.08507460746</v>
      </c>
      <c r="HI41" s="310">
        <f>IF($ND39&lt;=HI$2,1,0)*'PC-CV_Área comercial'!HI30*$NB39</f>
        <v>389443.57483540074</v>
      </c>
      <c r="HJ41" s="310">
        <f>IF($ND39&lt;=HJ$2,1,0)*'PC-CV_Área comercial'!HJ30*$NB39</f>
        <v>403755.13842067646</v>
      </c>
      <c r="HK41" s="310">
        <f>IF($ND39&lt;=HK$2,1,0)*'PC-CV_Área comercial'!HK30*$NB39</f>
        <v>430949.14621803601</v>
      </c>
      <c r="HL41" s="310">
        <f>IF($ND39&lt;=HL$2,1,0)*'PC-CV_Área comercial'!HL30*$NB39</f>
        <v>448723.72277855384</v>
      </c>
      <c r="HM41" s="310">
        <f>IF($ND39&lt;=HM$2,1,0)*'PC-CV_Área comercial'!HM30*$NB39</f>
        <v>448114.7491302659</v>
      </c>
      <c r="HN41" s="310">
        <f>IF($ND39&lt;=HN$2,1,0)*'PC-CV_Área comercial'!HN30*$NB39</f>
        <v>514676.42345218855</v>
      </c>
      <c r="HO41" s="310">
        <f>IF($ND39&lt;=HO$2,1,0)*'PC-CV_Área comercial'!HO30*$NB39</f>
        <v>434392.44327493891</v>
      </c>
      <c r="HP41" s="310">
        <f>IF($ND39&lt;=HP$2,1,0)*'PC-CV_Área comercial'!HP30*$NB39</f>
        <v>400853.13496205857</v>
      </c>
      <c r="HQ41" s="310">
        <f>IF($ND39&lt;=HQ$2,1,0)*'PC-CV_Área comercial'!HQ30*$NB39</f>
        <v>400033.35401723208</v>
      </c>
      <c r="HR41" s="310">
        <f>IF($ND39&lt;=HR$2,1,0)*'PC-CV_Área comercial'!HR30*$NB39</f>
        <v>367142.3333030736</v>
      </c>
      <c r="HS41" s="310">
        <f>IF($ND39&lt;=HS$2,1,0)*'PC-CV_Área comercial'!HS30*$NB39</f>
        <v>367536.19791902992</v>
      </c>
      <c r="HT41" s="310">
        <f>IF($ND39&lt;=HT$2,1,0)*'PC-CV_Área comercial'!HT30*$NB39</f>
        <v>489753.02928453829</v>
      </c>
      <c r="HU41" s="310">
        <f>IF($ND39&lt;=HU$2,1,0)*'PC-CV_Área comercial'!HU30*$NB39</f>
        <v>404443.28269141103</v>
      </c>
      <c r="HV41" s="310">
        <f>IF($ND39&lt;=HV$2,1,0)*'PC-CV_Área comercial'!HV30*$NB39</f>
        <v>416897.90660056111</v>
      </c>
      <c r="HW41" s="310">
        <f>IF($ND39&lt;=HW$2,1,0)*'PC-CV_Área comercial'!HW30*$NB39</f>
        <v>444410.83005354763</v>
      </c>
      <c r="HX41" s="310">
        <f>IF($ND39&lt;=HX$2,1,0)*'PC-CV_Área comercial'!HX30*$NB39</f>
        <v>462887.12337280822</v>
      </c>
      <c r="HY41" s="310">
        <f>IF($ND39&lt;=HY$2,1,0)*'PC-CV_Área comercial'!HY30*$NB39</f>
        <v>458066.00302898814</v>
      </c>
      <c r="HZ41" s="310">
        <f>IF($ND39&lt;=HZ$2,1,0)*'PC-CV_Área comercial'!HZ30*$NB39</f>
        <v>527036.81843934825</v>
      </c>
      <c r="IA41" s="310">
        <f>IF($ND39&lt;=IA$2,1,0)*'PC-CV_Área comercial'!IA30*$NB39</f>
        <v>429996.07819169329</v>
      </c>
      <c r="IB41" s="310">
        <f>IF($ND39&lt;=IB$2,1,0)*'PC-CV_Área comercial'!IB30*$NB39</f>
        <v>432998.1915389183</v>
      </c>
      <c r="IC41" s="310">
        <f>IF($ND39&lt;=IC$2,1,0)*'PC-CV_Área comercial'!IC30*$NB39</f>
        <v>418521.47599778872</v>
      </c>
      <c r="ID41" s="310">
        <f>IF($ND39&lt;=ID$2,1,0)*'PC-CV_Área comercial'!ID30*$NB39</f>
        <v>374445.30163274455</v>
      </c>
      <c r="IE41" s="310">
        <f>IF($ND39&lt;=IE$2,1,0)*'PC-CV_Área comercial'!IE30*$NB39</f>
        <v>393496.41050485801</v>
      </c>
      <c r="IF41" s="310">
        <f>IF($ND39&lt;=IF$2,1,0)*'PC-CV_Área comercial'!IF30*$NB39</f>
        <v>509033.15554157528</v>
      </c>
      <c r="IG41" s="310">
        <f>IF($ND39&lt;=IG$2,1,0)*'PC-CV_Área comercial'!IG30*$NB39</f>
        <v>420614.61522268213</v>
      </c>
      <c r="IH41" s="310">
        <f>IF($ND39&lt;=IH$2,1,0)*'PC-CV_Área comercial'!IH30*$NB39</f>
        <v>434248.2884162335</v>
      </c>
      <c r="II41" s="310">
        <f>IF($ND39&lt;=II$2,1,0)*'PC-CV_Área comercial'!II30*$NB39</f>
        <v>460654.49135654216</v>
      </c>
      <c r="IJ41" s="310">
        <f>IF($ND39&lt;=IJ$2,1,0)*'PC-CV_Área comercial'!IJ30*$NB39</f>
        <v>478990.04629392142</v>
      </c>
      <c r="IK41" s="310">
        <f>IF($ND39&lt;=IK$2,1,0)*'PC-CV_Área comercial'!IK30*$NB39</f>
        <v>482995.56286965701</v>
      </c>
      <c r="IL41" s="310">
        <f>IF($ND39&lt;=IL$2,1,0)*'PC-CV_Área comercial'!IL30*$NB39</f>
        <v>546125.61309715919</v>
      </c>
      <c r="IM41" s="310">
        <f>IF($ND39&lt;=IM$2,1,0)*'PC-CV_Área comercial'!IM30*$NB39</f>
        <v>464450.97115367657</v>
      </c>
      <c r="IN41" s="310">
        <f>IF($ND39&lt;=IN$2,1,0)*'PC-CV_Área comercial'!IN30*$NB39</f>
        <v>430813.58593384124</v>
      </c>
      <c r="IO41" s="310">
        <f>IF($ND39&lt;=IO$2,1,0)*'PC-CV_Área comercial'!IO30*$NB39</f>
        <v>429561.28703044791</v>
      </c>
      <c r="IP41" s="310">
        <f>IF($ND39&lt;=IP$2,1,0)*'PC-CV_Área comercial'!IP30*$NB39</f>
        <v>388629.66596011579</v>
      </c>
      <c r="IQ41" s="310">
        <f>IF($ND39&lt;=IQ$2,1,0)*'PC-CV_Área comercial'!IQ30*$NB39</f>
        <v>404691.14185704879</v>
      </c>
      <c r="IR41" s="310">
        <f>IF($ND39&lt;=IR$2,1,0)*'PC-CV_Área comercial'!IR30*$NB39</f>
        <v>522162.56476325309</v>
      </c>
      <c r="IS41" s="310">
        <f>IF($ND39&lt;=IS$2,1,0)*'PC-CV_Área comercial'!IS30*$NB39</f>
        <v>433955.6146835041</v>
      </c>
      <c r="IT41" s="310">
        <f>IF($ND39&lt;=IT$2,1,0)*'PC-CV_Área comercial'!IT30*$NB39</f>
        <v>447225.23735963454</v>
      </c>
      <c r="IU41" s="310">
        <f>IF($ND39&lt;=IU$2,1,0)*'PC-CV_Área comercial'!IU30*$NB39</f>
        <v>473862.58186153806</v>
      </c>
      <c r="IV41" s="310">
        <f>IF($ND39&lt;=IV$2,1,0)*'PC-CV_Área comercial'!IV30*$NB39</f>
        <v>493007.60603374609</v>
      </c>
      <c r="IW41" s="310">
        <f>IF($ND39&lt;=IW$2,1,0)*'PC-CV_Área comercial'!IW30*$NB39</f>
        <v>497473.91547259799</v>
      </c>
      <c r="IX41" s="310">
        <f>IF($ND39&lt;=IX$2,1,0)*'PC-CV_Área comercial'!IX30*$NB39</f>
        <v>560456.23866575689</v>
      </c>
      <c r="IY41" s="310">
        <f>IF($ND39&lt;=IY$2,1,0)*'PC-CV_Área comercial'!IY30*$NB39</f>
        <v>478560.52220111329</v>
      </c>
      <c r="IZ41" s="310">
        <f>IF($ND39&lt;=IZ$2,1,0)*'PC-CV_Área comercial'!IZ30*$NB39</f>
        <v>454598.37692032609</v>
      </c>
      <c r="JA41" s="310">
        <f>IF($ND39&lt;=JA$2,1,0)*'PC-CV_Área comercial'!JA30*$NB39</f>
        <v>438426.99545514199</v>
      </c>
      <c r="JB41" s="310">
        <f>IF($ND39&lt;=JB$2,1,0)*'PC-CV_Área comercial'!JB30*$NB39</f>
        <v>408417.37479802466</v>
      </c>
      <c r="JC41" s="310">
        <f>IF($ND39&lt;=JC$2,1,0)*'PC-CV_Área comercial'!JC30*$NB39</f>
        <v>412058.63177507534</v>
      </c>
      <c r="JD41" s="310">
        <f>IF($ND39&lt;=JD$2,1,0)*'PC-CV_Área comercial'!JD30*$NB39</f>
        <v>534222.63008459203</v>
      </c>
      <c r="JE41" s="310">
        <f>IF($ND39&lt;=JE$2,1,0)*'PC-CV_Área comercial'!JE30*$NB39</f>
        <v>447548.25011832808</v>
      </c>
      <c r="JF41" s="310">
        <f>IF($ND39&lt;=JF$2,1,0)*'PC-CV_Área comercial'!JF30*$NB39</f>
        <v>459610.77548092185</v>
      </c>
      <c r="JG41" s="310">
        <f>IF($ND39&lt;=JG$2,1,0)*'PC-CV_Área comercial'!JG30*$NB39</f>
        <v>486801.81165521045</v>
      </c>
      <c r="JH41" s="310">
        <f>IF($ND39&lt;=JH$2,1,0)*'PC-CV_Área comercial'!JH30*$NB39</f>
        <v>507035.30399060465</v>
      </c>
      <c r="JI41" s="310">
        <f>IF($ND39&lt;=JI$2,1,0)*'PC-CV_Área comercial'!JI30*$NB39</f>
        <v>503655.15392396017</v>
      </c>
      <c r="JJ41" s="310">
        <f>IF($ND39&lt;=JJ$2,1,0)*'PC-CV_Área comercial'!JJ30*$NB39</f>
        <v>571624.29658690945</v>
      </c>
      <c r="JK41" s="310">
        <f>IF($ND39&lt;=JK$2,1,0)*'PC-CV_Área comercial'!JK30*$NB39</f>
        <v>473588.42294201447</v>
      </c>
      <c r="JL41" s="310">
        <f>IF($ND39&lt;=JL$2,1,0)*'PC-CV_Área comercial'!JL30*$NB39</f>
        <v>476390.22754127509</v>
      </c>
      <c r="JM41" s="310">
        <f>IF($ND39&lt;=JM$2,1,0)*'PC-CV_Área comercial'!JM30*$NB39</f>
        <v>462138.31439575792</v>
      </c>
      <c r="JN41" s="310">
        <f>IF($ND39&lt;=JN$2,1,0)*'PC-CV_Área comercial'!JN30*$NB39</f>
        <v>416775.55847283464</v>
      </c>
      <c r="JO41" s="310">
        <f>IF($ND39&lt;=JO$2,1,0)*'PC-CV_Área comercial'!JO30*$NB39</f>
        <v>437617.23261683615</v>
      </c>
      <c r="JP41" s="310">
        <f>IF($ND39&lt;=JP$2,1,0)*'PC-CV_Área comercial'!JP30*$NB39</f>
        <v>554844.71996750543</v>
      </c>
      <c r="JQ41" s="310">
        <f>IF($ND39&lt;=JQ$2,1,0)*'PC-CV_Área comercial'!JQ30*$NB39</f>
        <v>464768.78802053339</v>
      </c>
      <c r="JR41" s="310">
        <f>IF($ND39&lt;=JR$2,1,0)*'PC-CV_Área comercial'!JR30*$NB39</f>
        <v>477834.12495614623</v>
      </c>
      <c r="JS41" s="310">
        <f>IF($ND39&lt;=JS$2,1,0)*'PC-CV_Área comercial'!JS30*$NB39</f>
        <v>504126.59213738941</v>
      </c>
      <c r="JT41" s="310">
        <f>IF($ND39&lt;=JT$2,1,0)*'PC-CV_Área comercial'!JT30*$NB39</f>
        <v>524279.46362710174</v>
      </c>
      <c r="JU41" s="310">
        <f>IF($ND39&lt;=JU$2,1,0)*'PC-CV_Área comercial'!JU30*$NB39</f>
        <v>521374.18604486075</v>
      </c>
      <c r="JV41" s="310">
        <f>IF($ND39&lt;=JV$2,1,0)*'PC-CV_Área comercial'!JV30*$NB39</f>
        <v>588625.84188351838</v>
      </c>
      <c r="JW41" s="310">
        <f>IF($ND39&lt;=JW$2,1,0)*'PC-CV_Área comercial'!JW30*$NB39</f>
        <v>506943.27709469228</v>
      </c>
      <c r="JX41" s="310">
        <f>IF($ND39&lt;=JX$2,1,0)*'PC-CV_Área comercial'!JX30*$NB39</f>
        <v>472614.50906879967</v>
      </c>
      <c r="JY41" s="310">
        <f>IF($ND39&lt;=JY$2,1,0)*'PC-CV_Área comercial'!JY30*$NB39</f>
        <v>472444.97085493983</v>
      </c>
      <c r="JZ41" s="310">
        <f>IF($ND39&lt;=JZ$2,1,0)*'PC-CV_Área comercial'!JZ30*$NB39</f>
        <v>430652.54887520411</v>
      </c>
      <c r="KA41" s="310">
        <f>IF($ND39&lt;=KA$2,1,0)*'PC-CV_Área comercial'!KA30*$NB39</f>
        <v>448741.91729705723</v>
      </c>
      <c r="KB41" s="310">
        <f>IF($ND39&lt;=KB$2,1,0)*'PC-CV_Área comercial'!KB30*$NB39</f>
        <v>568228.45207985421</v>
      </c>
      <c r="KC41" s="310">
        <f>IF($ND39&lt;=KC$2,1,0)*'PC-CV_Área comercial'!KC30*$NB39</f>
        <v>478540.56161320984</v>
      </c>
      <c r="KD41" s="310">
        <f>IF($ND39&lt;=KD$2,1,0)*'PC-CV_Área comercial'!KD30*$NB39</f>
        <v>491381.87909581576</v>
      </c>
      <c r="KE41" s="310">
        <f>IF($ND39&lt;=KE$2,1,0)*'PC-CV_Área comercial'!KE30*$NB39</f>
        <v>518039.81587795221</v>
      </c>
      <c r="KF41" s="310">
        <f>IF($ND39&lt;=KF$2,1,0)*'PC-CV_Área comercial'!KF30*$NB39</f>
        <v>539156.81445831049</v>
      </c>
      <c r="KG41" s="310">
        <f>IF($ND39&lt;=KG$2,1,0)*'PC-CV_Área comercial'!KG30*$NB39</f>
        <v>525716.35459536128</v>
      </c>
      <c r="KH41" s="310">
        <f>IF($ND39&lt;=KH$2,1,0)*'PC-CV_Área comercial'!KH30*$NB39</f>
        <v>599634.03715994174</v>
      </c>
      <c r="KI41" s="310">
        <f>IF($ND39&lt;=KI$2,1,0)*'PC-CV_Área comercial'!KI30*$NB39</f>
        <v>519078.40258979879</v>
      </c>
      <c r="KJ41" s="310">
        <f>IF($ND39&lt;=KJ$2,1,0)*'PC-CV_Área comercial'!KJ30*$NB39</f>
        <v>493805.12204822781</v>
      </c>
      <c r="KK41" s="310">
        <f>IF($ND39&lt;=KK$2,1,0)*'PC-CV_Área comercial'!KK30*$NB39</f>
        <v>479870.37628308806</v>
      </c>
      <c r="KL41" s="310">
        <f>IF($ND39&lt;=KL$2,1,0)*'PC-CV_Área comercial'!KL30*$NB39</f>
        <v>449590.21781599772</v>
      </c>
      <c r="KM41" s="310">
        <f>IF($ND39&lt;=KM$2,1,0)*'PC-CV_Área comercial'!KM30*$NB39</f>
        <v>455574.97771020996</v>
      </c>
      <c r="KN41" s="310">
        <f>IF($ND39&lt;=KN$2,1,0)*'PC-CV_Área comercial'!KN30*$NB39</f>
        <v>580182.41088399373</v>
      </c>
      <c r="KO41" s="310">
        <f>IF($ND39&lt;=KO$2,1,0)*'PC-CV_Área comercial'!KO30*$NB39</f>
        <v>492282.12073897303</v>
      </c>
      <c r="KP41" s="310">
        <f>IF($ND39&lt;=KP$2,1,0)*'PC-CV_Área comercial'!KP30*$NB39</f>
        <v>504113.31325285818</v>
      </c>
      <c r="KQ41" s="310">
        <f>IF($ND39&lt;=KQ$2,1,0)*'PC-CV_Área comercial'!KQ30*$NB39</f>
        <v>531509.67167690897</v>
      </c>
      <c r="KR41" s="310">
        <f>IF($ND39&lt;=KR$2,1,0)*'PC-CV_Área comercial'!KR30*$NB39</f>
        <v>553911.58138930344</v>
      </c>
      <c r="KS41" s="310">
        <f>IF($ND39&lt;=KS$2,1,0)*'PC-CV_Área comercial'!KS30*$NB39</f>
        <v>546900.4593643808</v>
      </c>
      <c r="KT41" s="310">
        <f>IF($ND39&lt;=KT$2,1,0)*'PC-CV_Área comercial'!KT30*$NB39</f>
        <v>617296.24366241612</v>
      </c>
      <c r="KU41" s="310">
        <f>IF($ND39&lt;=KU$2,1,0)*'PC-CV_Área comercial'!KU30*$NB39</f>
        <v>535964.62844798097</v>
      </c>
      <c r="KV41" s="310">
        <f>IF($ND39&lt;=KV$2,1,0)*'PC-CV_Área comercial'!KV30*$NB39</f>
        <v>501454.76045918436</v>
      </c>
      <c r="KW41" s="310">
        <f>IF($ND39&lt;=KW$2,1,0)*'PC-CV_Área comercial'!KW30*$NB39</f>
        <v>502254.82548567164</v>
      </c>
      <c r="KX41" s="310">
        <f>IF($ND39&lt;=KX$2,1,0)*'PC-CV_Área comercial'!KX30*$NB39</f>
        <v>460033.99599604798</v>
      </c>
      <c r="KY41" s="310">
        <f>IF($ND39&lt;=KY$2,1,0)*'PC-CV_Área comercial'!KY30*$NB39</f>
        <v>479708.09363394202</v>
      </c>
      <c r="KZ41" s="310">
        <f>IF($ND39&lt;=KZ$2,1,0)*'PC-CV_Área comercial'!KZ30*$NB39</f>
        <v>600736.92303326749</v>
      </c>
      <c r="LA41" s="310">
        <f>IF($ND39&lt;=LA$2,1,0)*'PC-CV_Área comercial'!LA30*$NB39</f>
        <v>510097.92189679423</v>
      </c>
      <c r="LB41" s="310">
        <f>IF($ND39&lt;=LB$2,1,0)*'PC-CV_Área comercial'!LB30*$NB39</f>
        <v>522715.03753635444</v>
      </c>
      <c r="LC41" s="310">
        <f>IF($ND39&lt;=LC$2,1,0)*'PC-CV_Área comercial'!LC30*$NB39</f>
        <v>549450.85041651584</v>
      </c>
      <c r="LD41" s="310">
        <f>IF($ND39&lt;=LD$2,1,0)*'PC-CV_Área comercial'!LD30*$NB39</f>
        <v>572014.02406296146</v>
      </c>
      <c r="LE41" s="310">
        <f>IF($ND39&lt;=LE$2,1,0)*'PC-CV_Área comercial'!LE30*$NB39</f>
        <v>573844.59280860075</v>
      </c>
      <c r="LF41" s="310">
        <f>IF($ND39&lt;=LF$2,1,0)*'PC-CV_Área comercial'!LF30*$NB39</f>
        <v>638572.42870979861</v>
      </c>
      <c r="LG41" s="310">
        <f>IF($ND39&lt;=LG$2,1,0)*'PC-CV_Área comercial'!LG30*$NB39</f>
        <v>555703.13201225467</v>
      </c>
      <c r="LH41" s="310">
        <f>IF($ND39&lt;=LH$2,1,0)*'PC-CV_Área comercial'!LH30*$NB39</f>
        <v>521512.80692287715</v>
      </c>
      <c r="LI41" s="310">
        <f>IF($ND39&lt;=LI$2,1,0)*'PC-CV_Área comercial'!LI30*$NB39</f>
        <v>521463.10341303865</v>
      </c>
      <c r="LJ41" s="310">
        <f>IF($ND39&lt;=LJ$2,1,0)*'PC-CV_Área comercial'!LJ30*$NB39</f>
        <v>478232.2468225201</v>
      </c>
      <c r="LK41" s="310">
        <f>IF($ND39&lt;=LK$2,1,0)*'PC-CV_Área comercial'!LK30*$NB39</f>
        <v>498329.75626265421</v>
      </c>
      <c r="LL41" s="310">
        <f>IF($ND39&lt;=LL$2,1,0)*'PC-CV_Área comercial'!LL30*$NB39</f>
        <v>619664.75180904171</v>
      </c>
      <c r="LM41" s="310">
        <f>IF($ND39&lt;=LM$2,1,0)*'PC-CV_Área comercial'!LM30*$NB39</f>
        <v>528150.79451673978</v>
      </c>
      <c r="LN41" s="310">
        <f>IF($ND39&lt;=LN$2,1,0)*'PC-CV_Área comercial'!LN30*$NB39</f>
        <v>540371.48763126309</v>
      </c>
      <c r="LO41" s="310">
        <f>IF($ND39&lt;=LO$2,1,0)*'PC-CV_Área comercial'!LO30*$NB39</f>
        <v>566903.53969833557</v>
      </c>
      <c r="LP41" s="310">
        <f>IF($ND39&lt;=LP$2,1,0)*'PC-CV_Área comercial'!LP30*$NB39</f>
        <v>590018.30975598888</v>
      </c>
      <c r="LQ41" s="310">
        <f>IF($ND39&lt;=LQ$2,1,0)*'PC-CV_Área comercial'!LQ30*$NB39</f>
        <v>584531.47466766788</v>
      </c>
      <c r="LR41" s="310">
        <f>IF($ND39&lt;=LR$2,1,0)*'PC-CV_Área comercial'!LR30*$NB39</f>
        <v>653537.10433274868</v>
      </c>
      <c r="LS41" s="310">
        <f>IF($ND39&lt;=LS$2,1,0)*'PC-CV_Área comercial'!LS30*$NB39</f>
        <v>554170.26829529274</v>
      </c>
      <c r="LT41" s="310">
        <f>IF($ND39&lt;=LT$2,1,0)*'PC-CV_Área comercial'!LT30*$NB39</f>
        <v>556296.05978566688</v>
      </c>
      <c r="LU41" s="310">
        <f>IF($ND39&lt;=LU$2,1,0)*'PC-CV_Área comercial'!LU30*$NB39</f>
        <v>542905.80166875944</v>
      </c>
      <c r="LV41" s="310">
        <f>IF($ND39&lt;=LV$2,1,0)*'PC-CV_Área comercial'!LV30*$NB39</f>
        <v>495411.15531050652</v>
      </c>
      <c r="LW41" s="310">
        <f>IF($ND39&lt;=LW$2,1,0)*'PC-CV_Área comercial'!LW30*$NB39</f>
        <v>519622.32082522719</v>
      </c>
      <c r="LX41" s="310">
        <f>IF($ND39&lt;=LX$2,1,0)*'PC-CV_Área comercial'!LX30*$NB39</f>
        <v>640091.07045227266</v>
      </c>
      <c r="LY41" s="310">
        <f>IF($ND39&lt;=LY$2,1,0)*'PC-CV_Área comercial'!LY30*$NB39</f>
        <v>547083.02734467015</v>
      </c>
      <c r="LZ41" s="310">
        <f>IF($ND39&lt;=LZ$2,1,0)*'PC-CV_Área comercial'!LZ30*$NB39</f>
        <v>559180.63387423661</v>
      </c>
      <c r="MA41" s="310">
        <f>IF($ND39&lt;=MA$2,1,0)*'PC-CV_Área comercial'!MA30*$NB39</f>
        <v>585331.66870174359</v>
      </c>
      <c r="MB41" s="310">
        <f>IF($ND39&lt;=MB$2,1,0)*'PC-CV_Área comercial'!MB30*$NB39</f>
        <v>608870.3532463779</v>
      </c>
      <c r="MC41" s="310">
        <f>IF($ND39&lt;=MC$2,1,0)*'PC-CV_Área comercial'!MC30*$NB39</f>
        <v>577999.00193551276</v>
      </c>
      <c r="MD41" s="310">
        <f>IF($ND39&lt;=MD$2,1,0)*'PC-CV_Área comercial'!MD30*$NB39</f>
        <v>662194.05178816861</v>
      </c>
      <c r="ME41" s="310">
        <f>IF($ND39&lt;=ME$2,1,0)*'PC-CV_Área comercial'!ME30*$NB39</f>
        <v>582344.89836046461</v>
      </c>
      <c r="MF41" s="310">
        <f>IF($ND39&lt;=MF$2,1,0)*'PC-CV_Área comercial'!MF30*$NB39</f>
        <v>545865.2312983704</v>
      </c>
      <c r="MG41" s="310">
        <f>IF($ND39&lt;=MG$2,1,0)*'PC-CV_Área comercial'!MG30*$NB39</f>
        <v>549234.76270592748</v>
      </c>
      <c r="MH41" s="310">
        <f>IF($ND39&lt;=MH$2,1,0)*'PC-CV_Área comercial'!MH30*$NB39</f>
        <v>506697.13061600411</v>
      </c>
      <c r="MI41" s="310">
        <f>IF($ND39&lt;=MI$2,1,0)*'PC-CV_Área comercial'!MI30*$NB39</f>
        <v>528858.5790806755</v>
      </c>
      <c r="MJ41" s="310">
        <f>IF($ND39&lt;=MJ$2,1,0)*'PC-CV_Área comercial'!MJ30*$NB39</f>
        <v>652556.39309418586</v>
      </c>
      <c r="MK41" s="310">
        <f>IF($ND39&lt;=MK$2,1,0)*'PC-CV_Área comercial'!MK30*$NB39</f>
        <v>560547.9630611171</v>
      </c>
      <c r="ML41" s="310">
        <f>IF($ND39&lt;=ML$2,1,0)*'PC-CV_Área comercial'!ML30*$NB39</f>
        <v>572884.20248948131</v>
      </c>
      <c r="MM41" s="310">
        <f>IF($ND39&lt;=MM$2,1,0)*'PC-CV_Área comercial'!MM30*$NB39</f>
        <v>599829.57707567257</v>
      </c>
      <c r="MN41" s="310">
        <f>IF($ND39&lt;=MN$2,1,0)*'PC-CV_Área comercial'!MN30*$NB39</f>
        <v>624763.41196090903</v>
      </c>
      <c r="MO41" s="310">
        <f>IF($ND39&lt;=MO$2,1,0)*'PC-CV_Área comercial'!MO30*$NB39</f>
        <v>619718.67253245995</v>
      </c>
      <c r="MP41" s="310">
        <f>IF($ND39&lt;=MP$2,1,0)*'PC-CV_Área comercial'!MP30*$NB39</f>
        <v>688866.69543538382</v>
      </c>
      <c r="MQ41" s="310">
        <f>IF($ND39&lt;=MQ$2,1,0)*'PC-CV_Área comercial'!MQ30*$NB39</f>
        <v>606039.0192549841</v>
      </c>
      <c r="MR41" s="310">
        <f>IF($ND39&lt;=MR$2,1,0)*'PC-CV_Área comercial'!MR30*$NB39</f>
        <v>571230.0004628126</v>
      </c>
      <c r="MS41" s="310">
        <f>IF($ND39&lt;=MS$2,1,0)*'PC-CV_Área comercial'!MS30*$NB39</f>
        <v>572441.71090976917</v>
      </c>
      <c r="MT41" s="310">
        <f>IF($ND39&lt;=MT$2,1,0)*'PC-CV_Área comercial'!MT30*$NB39</f>
        <v>528253.63135885354</v>
      </c>
      <c r="MU41" s="310">
        <f>IF($ND39&lt;=MU$2,1,0)*'PC-CV_Área comercial'!MU30*$NB39</f>
        <v>550735.63698950084</v>
      </c>
      <c r="MV41" s="310">
        <f>IF($ND39&lt;=MV$2,1,0)*'PC-CV_Área comercial'!MV30*$NB39</f>
        <v>674418.61068180669</v>
      </c>
      <c r="MW41" s="310">
        <f>IF($ND39&lt;=MW$2,1,0)*'PC-CV_Área comercial'!MW30*$NB39</f>
        <v>581218.62652533618</v>
      </c>
      <c r="MX41" s="310">
        <f>IF($ND39&lt;=MX$2,1,0)*'PC-CV_Área comercial'!MX30*$NB39</f>
        <v>592964.99877410999</v>
      </c>
      <c r="MY41" s="310">
        <f>IF($ND39&lt;=MY$2,1,0)*'PC-CV_Área comercial'!MY30*$NB39</f>
        <v>619535.37944055302</v>
      </c>
      <c r="MZ41" s="310">
        <f>IF($ND39&lt;=MZ$2,1,0)*'PC-CV_Área comercial'!MZ30*$NB39</f>
        <v>644935.23866904294</v>
      </c>
      <c r="NA41" s="311">
        <f>IF($ND39&lt;=NA$2,1,0)*'PC-CV_Área comercial'!NA30*$NB39</f>
        <v>628910.40092721861</v>
      </c>
      <c r="NB41" s="653"/>
      <c r="NC41" s="670"/>
      <c r="ND41" s="653"/>
    </row>
    <row r="42" spans="1:368" x14ac:dyDescent="0.2">
      <c r="A42" s="2" t="s">
        <v>271</v>
      </c>
      <c r="B42" s="316" t="s">
        <v>269</v>
      </c>
      <c r="C42" s="312" t="s">
        <v>654</v>
      </c>
      <c r="D42" s="316" t="s">
        <v>653</v>
      </c>
      <c r="E42" s="1" t="s">
        <v>628</v>
      </c>
      <c r="F42" s="306">
        <f>IF($ND$42&lt;=F$2,1,0)*'PC-BN_Área Comercial'!$E6*$NB$42</f>
        <v>0</v>
      </c>
      <c r="G42" s="306">
        <f>IF($ND$42&lt;=G$2,1,0)*'PC-BN_Área Comercial'!$E6*$NB$42</f>
        <v>0</v>
      </c>
      <c r="H42" s="306">
        <f>IF($ND$42&lt;=H$2,1,0)*'PC-BN_Área Comercial'!$E6*$NB$42</f>
        <v>0</v>
      </c>
      <c r="I42" s="306">
        <f>IF($ND$42&lt;=I$2,1,0)*'PC-BN_Área Comercial'!$E6*$NB$42</f>
        <v>0</v>
      </c>
      <c r="J42" s="306">
        <f>IF($ND$42&lt;=J$2,1,0)*'PC-BN_Área Comercial'!$E6*$NB$42</f>
        <v>0</v>
      </c>
      <c r="K42" s="306">
        <f>IF($ND$42&lt;=K$2,1,0)*'PC-BN_Área Comercial'!$E6*$NB$42</f>
        <v>0</v>
      </c>
      <c r="L42" s="306">
        <f>IF($ND$42&lt;=L$2,1,0)*'PC-BN_Área Comercial'!$E6*$NB$42</f>
        <v>0</v>
      </c>
      <c r="M42" s="306">
        <f>IF($ND$42&lt;=M$2,1,0)*'PC-BN_Área Comercial'!$E6*$NB$42</f>
        <v>0</v>
      </c>
      <c r="N42" s="306">
        <f>IF($ND$42&lt;=N$2,1,0)*'PC-BN_Área Comercial'!$E6*$NB$42</f>
        <v>0</v>
      </c>
      <c r="O42" s="306">
        <f>IF($ND$42&lt;=O$2,1,0)*'PC-BN_Área Comercial'!$E6*$NB$42</f>
        <v>0</v>
      </c>
      <c r="P42" s="306">
        <f>IF($ND$42&lt;=P$2,1,0)*'PC-BN_Área Comercial'!$E6*$NB$42</f>
        <v>0</v>
      </c>
      <c r="Q42" s="306">
        <f>IF($ND$42&lt;=Q$2,1,0)*'PC-BN_Área Comercial'!$E6*$NB$42</f>
        <v>0</v>
      </c>
      <c r="R42" s="306">
        <f>IF($ND$42&lt;=R$2,1,0)*'PC-BN_Área Comercial'!$E6*$NB$42</f>
        <v>17052.176610718445</v>
      </c>
      <c r="S42" s="306">
        <f>IF($ND$42&lt;=S$2,1,0)*'PC-BN_Área Comercial'!$E6*$NB$42</f>
        <v>17052.176610718445</v>
      </c>
      <c r="T42" s="306">
        <f>IF($ND$42&lt;=T$2,1,0)*'PC-BN_Área Comercial'!$E6*$NB$42</f>
        <v>17052.176610718445</v>
      </c>
      <c r="U42" s="306">
        <f>IF($ND$42&lt;=U$2,1,0)*'PC-BN_Área Comercial'!$E6*$NB$42</f>
        <v>17052.176610718445</v>
      </c>
      <c r="V42" s="306">
        <f>IF($ND$42&lt;=V$2,1,0)*'PC-BN_Área Comercial'!$E6*$NB$42</f>
        <v>17052.176610718445</v>
      </c>
      <c r="W42" s="306">
        <f>IF($ND$42&lt;=W$2,1,0)*'PC-BN_Área Comercial'!$E6*$NB$42</f>
        <v>17052.176610718445</v>
      </c>
      <c r="X42" s="306">
        <f>IF($ND$42&lt;=X$2,1,0)*'PC-BN_Área Comercial'!$E6*$NB$42</f>
        <v>17052.176610718445</v>
      </c>
      <c r="Y42" s="306">
        <f>IF($ND$42&lt;=Y$2,1,0)*'PC-BN_Área Comercial'!$E6*$NB$42</f>
        <v>17052.176610718445</v>
      </c>
      <c r="Z42" s="306">
        <f>IF($ND$42&lt;=Z$2,1,0)*'PC-BN_Área Comercial'!$E6*$NB$42</f>
        <v>17052.176610718445</v>
      </c>
      <c r="AA42" s="306">
        <f>IF($ND$42&lt;=AA$2,1,0)*'PC-BN_Área Comercial'!$E6*$NB$42</f>
        <v>17052.176610718445</v>
      </c>
      <c r="AB42" s="306">
        <f>IF($ND$42&lt;=AB$2,1,0)*'PC-BN_Área Comercial'!$E6*$NB$42</f>
        <v>17052.176610718445</v>
      </c>
      <c r="AC42" s="306">
        <f>IF($ND$42&lt;=AC$2,1,0)*'PC-BN_Área Comercial'!$E6*$NB$42</f>
        <v>17052.176610718445</v>
      </c>
      <c r="AD42" s="306">
        <f>IF($ND$42&lt;=AD$2,1,0)*'PC-BN_Área Comercial'!$E6*$NB$42</f>
        <v>17052.176610718445</v>
      </c>
      <c r="AE42" s="306">
        <f>IF($ND$42&lt;=AE$2,1,0)*'PC-BN_Área Comercial'!$E6*$NB$42</f>
        <v>17052.176610718445</v>
      </c>
      <c r="AF42" s="306">
        <f>IF($ND$42&lt;=AF$2,1,0)*'PC-BN_Área Comercial'!$E6*$NB$42</f>
        <v>17052.176610718445</v>
      </c>
      <c r="AG42" s="306">
        <f>IF($ND$42&lt;=AG$2,1,0)*'PC-BN_Área Comercial'!$E6*$NB$42</f>
        <v>17052.176610718445</v>
      </c>
      <c r="AH42" s="306">
        <f>IF($ND$42&lt;=AH$2,1,0)*'PC-BN_Área Comercial'!$E6*$NB$42</f>
        <v>17052.176610718445</v>
      </c>
      <c r="AI42" s="306">
        <f>IF($ND$42&lt;=AI$2,1,0)*'PC-BN_Área Comercial'!$E6*$NB$42</f>
        <v>17052.176610718445</v>
      </c>
      <c r="AJ42" s="306">
        <f>IF($ND$42&lt;=AJ$2,1,0)*'PC-BN_Área Comercial'!$E6*$NB$42</f>
        <v>17052.176610718445</v>
      </c>
      <c r="AK42" s="306">
        <f>IF($ND$42&lt;=AK$2,1,0)*'PC-BN_Área Comercial'!$E6*$NB$42</f>
        <v>17052.176610718445</v>
      </c>
      <c r="AL42" s="306">
        <f>IF($ND$42&lt;=AL$2,1,0)*'PC-BN_Área Comercial'!$E6*$NB$42</f>
        <v>17052.176610718445</v>
      </c>
      <c r="AM42" s="306">
        <f>IF($ND$42&lt;=AM$2,1,0)*'PC-BN_Área Comercial'!$E6*$NB$42</f>
        <v>17052.176610718445</v>
      </c>
      <c r="AN42" s="306">
        <f>IF($ND$42&lt;=AN$2,1,0)*'PC-BN_Área Comercial'!$E6*$NB$42</f>
        <v>17052.176610718445</v>
      </c>
      <c r="AO42" s="306">
        <f>IF($ND$42&lt;=AO$2,1,0)*'PC-BN_Área Comercial'!$E6*$NB$42</f>
        <v>17052.176610718445</v>
      </c>
      <c r="AP42" s="306">
        <f>IF($ND$42&lt;=AP$2,1,0)*'PC-BN_Área Comercial'!$E6*$NB$42</f>
        <v>17052.176610718445</v>
      </c>
      <c r="AQ42" s="306">
        <f>IF($ND$42&lt;=AQ$2,1,0)*'PC-BN_Área Comercial'!$E6*$NB$42</f>
        <v>17052.176610718445</v>
      </c>
      <c r="AR42" s="306">
        <f>IF($ND$42&lt;=AR$2,1,0)*'PC-BN_Área Comercial'!$E6*$NB$42</f>
        <v>17052.176610718445</v>
      </c>
      <c r="AS42" s="306">
        <f>IF($ND$42&lt;=AS$2,1,0)*'PC-BN_Área Comercial'!$E6*$NB$42</f>
        <v>17052.176610718445</v>
      </c>
      <c r="AT42" s="306">
        <f>IF($ND$42&lt;=AT$2,1,0)*'PC-BN_Área Comercial'!$E6*$NB$42</f>
        <v>17052.176610718445</v>
      </c>
      <c r="AU42" s="306">
        <f>IF($ND$42&lt;=AU$2,1,0)*'PC-BN_Área Comercial'!$E6*$NB$42</f>
        <v>17052.176610718445</v>
      </c>
      <c r="AV42" s="306">
        <f>IF($ND$42&lt;=AV$2,1,0)*'PC-BN_Área Comercial'!$E6*$NB$42</f>
        <v>17052.176610718445</v>
      </c>
      <c r="AW42" s="306">
        <f>IF($ND$42&lt;=AW$2,1,0)*'PC-BN_Área Comercial'!$E6*$NB$42</f>
        <v>17052.176610718445</v>
      </c>
      <c r="AX42" s="306">
        <f>IF($ND$42&lt;=AX$2,1,0)*'PC-BN_Área Comercial'!$E6*$NB$42</f>
        <v>17052.176610718445</v>
      </c>
      <c r="AY42" s="306">
        <f>IF($ND$42&lt;=AY$2,1,0)*'PC-BN_Área Comercial'!$E6*$NB$42</f>
        <v>17052.176610718445</v>
      </c>
      <c r="AZ42" s="306">
        <f>IF($ND$42&lt;=AZ$2,1,0)*'PC-BN_Área Comercial'!$E6*$NB$42</f>
        <v>17052.176610718445</v>
      </c>
      <c r="BA42" s="306">
        <f>IF($ND$42&lt;=BA$2,1,0)*'PC-BN_Área Comercial'!$E6*$NB$42</f>
        <v>17052.176610718445</v>
      </c>
      <c r="BB42" s="306">
        <f>IF($ND$42&lt;=BB$2,1,0)*'PC-BN_Área Comercial'!$E6*$NB$42</f>
        <v>17052.176610718445</v>
      </c>
      <c r="BC42" s="306">
        <f>IF($ND$42&lt;=BC$2,1,0)*'PC-BN_Área Comercial'!$E6*$NB$42</f>
        <v>17052.176610718445</v>
      </c>
      <c r="BD42" s="306">
        <f>IF($ND$42&lt;=BD$2,1,0)*'PC-BN_Área Comercial'!$E6*$NB$42</f>
        <v>17052.176610718445</v>
      </c>
      <c r="BE42" s="306">
        <f>IF($ND$42&lt;=BE$2,1,0)*'PC-BN_Área Comercial'!$E6*$NB$42</f>
        <v>17052.176610718445</v>
      </c>
      <c r="BF42" s="306">
        <f>IF($ND$42&lt;=BF$2,1,0)*'PC-BN_Área Comercial'!$E6*$NB$42</f>
        <v>17052.176610718445</v>
      </c>
      <c r="BG42" s="306">
        <f>IF($ND$42&lt;=BG$2,1,0)*'PC-BN_Área Comercial'!$E6*$NB$42</f>
        <v>17052.176610718445</v>
      </c>
      <c r="BH42" s="306">
        <f>IF($ND$42&lt;=BH$2,1,0)*'PC-BN_Área Comercial'!$E6*$NB$42</f>
        <v>17052.176610718445</v>
      </c>
      <c r="BI42" s="306">
        <f>IF($ND$42&lt;=BI$2,1,0)*'PC-BN_Área Comercial'!$E6*$NB$42</f>
        <v>17052.176610718445</v>
      </c>
      <c r="BJ42" s="306">
        <f>IF($ND$42&lt;=BJ$2,1,0)*'PC-BN_Área Comercial'!$E6*$NB$42</f>
        <v>17052.176610718445</v>
      </c>
      <c r="BK42" s="306">
        <f>IF($ND$42&lt;=BK$2,1,0)*'PC-BN_Área Comercial'!$E6*$NB$42</f>
        <v>17052.176610718445</v>
      </c>
      <c r="BL42" s="306">
        <f>IF($ND$42&lt;=BL$2,1,0)*'PC-BN_Área Comercial'!$E6*$NB$42</f>
        <v>17052.176610718445</v>
      </c>
      <c r="BM42" s="306">
        <f>IF($ND$42&lt;=BM$2,1,0)*'PC-BN_Área Comercial'!$E6*$NB$42</f>
        <v>17052.176610718445</v>
      </c>
      <c r="BN42" s="306">
        <f>IF($ND$42&lt;=BN$2,1,0)*'PC-BN_Área Comercial'!$E6*$NB$42</f>
        <v>17052.176610718445</v>
      </c>
      <c r="BO42" s="306">
        <f>IF($ND$42&lt;=BO$2,1,0)*'PC-BN_Área Comercial'!$E6*$NB$42</f>
        <v>17052.176610718445</v>
      </c>
      <c r="BP42" s="306">
        <f>IF($ND$42&lt;=BP$2,1,0)*'PC-BN_Área Comercial'!$E6*$NB$42</f>
        <v>17052.176610718445</v>
      </c>
      <c r="BQ42" s="306">
        <f>IF($ND$42&lt;=BQ$2,1,0)*'PC-BN_Área Comercial'!$E6*$NB$42</f>
        <v>17052.176610718445</v>
      </c>
      <c r="BR42" s="306">
        <f>IF($ND$42&lt;=BR$2,1,0)*'PC-BN_Área Comercial'!$E6*$NB$42</f>
        <v>17052.176610718445</v>
      </c>
      <c r="BS42" s="306">
        <f>IF($ND$42&lt;=BS$2,1,0)*'PC-BN_Área Comercial'!$E6*$NB$42</f>
        <v>17052.176610718445</v>
      </c>
      <c r="BT42" s="306">
        <f>IF($ND$42&lt;=BT$2,1,0)*'PC-BN_Área Comercial'!$E6*$NB$42</f>
        <v>17052.176610718445</v>
      </c>
      <c r="BU42" s="306">
        <f>IF($ND$42&lt;=BU$2,1,0)*'PC-BN_Área Comercial'!$E6*$NB$42</f>
        <v>17052.176610718445</v>
      </c>
      <c r="BV42" s="306">
        <f>IF($ND$42&lt;=BV$2,1,0)*'PC-BN_Área Comercial'!$E6*$NB$42</f>
        <v>17052.176610718445</v>
      </c>
      <c r="BW42" s="306">
        <f>IF($ND$42&lt;=BW$2,1,0)*'PC-BN_Área Comercial'!$E6*$NB$42</f>
        <v>17052.176610718445</v>
      </c>
      <c r="BX42" s="306">
        <f>IF($ND$42&lt;=BX$2,1,0)*'PC-BN_Área Comercial'!$E6*$NB$42</f>
        <v>17052.176610718445</v>
      </c>
      <c r="BY42" s="306">
        <f>IF($ND$42&lt;=BY$2,1,0)*'PC-BN_Área Comercial'!$E6*$NB$42</f>
        <v>17052.176610718445</v>
      </c>
      <c r="BZ42" s="306">
        <f>IF($ND$42&lt;=BZ$2,1,0)*'PC-BN_Área Comercial'!$E6*$NB$42</f>
        <v>17052.176610718445</v>
      </c>
      <c r="CA42" s="306">
        <f>IF($ND$42&lt;=CA$2,1,0)*'PC-BN_Área Comercial'!$E6*$NB$42</f>
        <v>17052.176610718445</v>
      </c>
      <c r="CB42" s="306">
        <f>IF($ND$42&lt;=CB$2,1,0)*'PC-BN_Área Comercial'!$E6*$NB$42</f>
        <v>17052.176610718445</v>
      </c>
      <c r="CC42" s="306">
        <f>IF($ND$42&lt;=CC$2,1,0)*'PC-BN_Área Comercial'!$E6*$NB$42</f>
        <v>17052.176610718445</v>
      </c>
      <c r="CD42" s="306">
        <f>IF($ND$42&lt;=CD$2,1,0)*'PC-BN_Área Comercial'!$E6*$NB$42</f>
        <v>17052.176610718445</v>
      </c>
      <c r="CE42" s="306">
        <f>IF($ND$42&lt;=CE$2,1,0)*'PC-BN_Área Comercial'!$E6*$NB$42</f>
        <v>17052.176610718445</v>
      </c>
      <c r="CF42" s="306">
        <f>IF($ND$42&lt;=CF$2,1,0)*'PC-BN_Área Comercial'!$E6*$NB$42</f>
        <v>17052.176610718445</v>
      </c>
      <c r="CG42" s="306">
        <f>IF($ND$42&lt;=CG$2,1,0)*'PC-BN_Área Comercial'!$E6*$NB$42</f>
        <v>17052.176610718445</v>
      </c>
      <c r="CH42" s="306">
        <f>IF($ND$42&lt;=CH$2,1,0)*'PC-BN_Área Comercial'!$E6*$NB$42</f>
        <v>17052.176610718445</v>
      </c>
      <c r="CI42" s="306">
        <f>IF($ND$42&lt;=CI$2,1,0)*'PC-BN_Área Comercial'!$E6*$NB$42</f>
        <v>17052.176610718445</v>
      </c>
      <c r="CJ42" s="306">
        <f>IF($ND$42&lt;=CJ$2,1,0)*'PC-BN_Área Comercial'!$E6*$NB$42</f>
        <v>17052.176610718445</v>
      </c>
      <c r="CK42" s="306">
        <f>IF($ND$42&lt;=CK$2,1,0)*'PC-BN_Área Comercial'!$E6*$NB$42</f>
        <v>17052.176610718445</v>
      </c>
      <c r="CL42" s="306">
        <f>IF($ND$42&lt;=CL$2,1,0)*'PC-BN_Área Comercial'!$E6*$NB$42</f>
        <v>17052.176610718445</v>
      </c>
      <c r="CM42" s="306">
        <f>IF($ND$42&lt;=CM$2,1,0)*'PC-BN_Área Comercial'!$E6*$NB$42</f>
        <v>17052.176610718445</v>
      </c>
      <c r="CN42" s="306">
        <f>IF($ND$42&lt;=CN$2,1,0)*'PC-BN_Área Comercial'!$E6*$NB$42</f>
        <v>17052.176610718445</v>
      </c>
      <c r="CO42" s="306">
        <f>IF($ND$42&lt;=CO$2,1,0)*'PC-BN_Área Comercial'!$E6*$NB$42</f>
        <v>17052.176610718445</v>
      </c>
      <c r="CP42" s="306">
        <f>IF($ND$42&lt;=CP$2,1,0)*'PC-BN_Área Comercial'!$E6*$NB$42</f>
        <v>17052.176610718445</v>
      </c>
      <c r="CQ42" s="306">
        <f>IF($ND$42&lt;=CQ$2,1,0)*'PC-BN_Área Comercial'!$E6*$NB$42</f>
        <v>17052.176610718445</v>
      </c>
      <c r="CR42" s="306">
        <f>IF($ND$42&lt;=CR$2,1,0)*'PC-BN_Área Comercial'!$E6*$NB$42</f>
        <v>17052.176610718445</v>
      </c>
      <c r="CS42" s="306">
        <f>IF($ND$42&lt;=CS$2,1,0)*'PC-BN_Área Comercial'!$E6*$NB$42</f>
        <v>17052.176610718445</v>
      </c>
      <c r="CT42" s="306">
        <f>IF($ND$42&lt;=CT$2,1,0)*'PC-BN_Área Comercial'!$E6*$NB$42</f>
        <v>17052.176610718445</v>
      </c>
      <c r="CU42" s="306">
        <f>IF($ND$42&lt;=CU$2,1,0)*'PC-BN_Área Comercial'!$E6*$NB$42</f>
        <v>17052.176610718445</v>
      </c>
      <c r="CV42" s="306">
        <f>IF($ND$42&lt;=CV$2,1,0)*'PC-BN_Área Comercial'!$E6*$NB$42</f>
        <v>17052.176610718445</v>
      </c>
      <c r="CW42" s="306">
        <f>IF($ND$42&lt;=CW$2,1,0)*'PC-BN_Área Comercial'!$E6*$NB$42</f>
        <v>17052.176610718445</v>
      </c>
      <c r="CX42" s="306">
        <f>IF($ND$42&lt;=CX$2,1,0)*'PC-BN_Área Comercial'!$E6*$NB$42</f>
        <v>17052.176610718445</v>
      </c>
      <c r="CY42" s="306">
        <f>IF($ND$42&lt;=CY$2,1,0)*'PC-BN_Área Comercial'!$E6*$NB$42</f>
        <v>17052.176610718445</v>
      </c>
      <c r="CZ42" s="306">
        <f>IF($ND$42&lt;=CZ$2,1,0)*'PC-BN_Área Comercial'!$E6*$NB$42</f>
        <v>17052.176610718445</v>
      </c>
      <c r="DA42" s="306">
        <f>IF($ND$42&lt;=DA$2,1,0)*'PC-BN_Área Comercial'!$E6*$NB$42</f>
        <v>17052.176610718445</v>
      </c>
      <c r="DB42" s="306">
        <f>IF($ND$42&lt;=DB$2,1,0)*'PC-BN_Área Comercial'!$E6*$NB$42</f>
        <v>17052.176610718445</v>
      </c>
      <c r="DC42" s="306">
        <f>IF($ND$42&lt;=DC$2,1,0)*'PC-BN_Área Comercial'!$E6*$NB$42</f>
        <v>17052.176610718445</v>
      </c>
      <c r="DD42" s="306">
        <f>IF($ND$42&lt;=DD$2,1,0)*'PC-BN_Área Comercial'!$E6*$NB$42</f>
        <v>17052.176610718445</v>
      </c>
      <c r="DE42" s="306">
        <f>IF($ND$42&lt;=DE$2,1,0)*'PC-BN_Área Comercial'!$E6*$NB$42</f>
        <v>17052.176610718445</v>
      </c>
      <c r="DF42" s="306">
        <f>IF($ND$42&lt;=DF$2,1,0)*'PC-BN_Área Comercial'!$E6*$NB$42</f>
        <v>17052.176610718445</v>
      </c>
      <c r="DG42" s="306">
        <f>IF($ND$42&lt;=DG$2,1,0)*'PC-BN_Área Comercial'!$E6*$NB$42</f>
        <v>17052.176610718445</v>
      </c>
      <c r="DH42" s="306">
        <f>IF($ND$42&lt;=DH$2,1,0)*'PC-BN_Área Comercial'!$E6*$NB$42</f>
        <v>17052.176610718445</v>
      </c>
      <c r="DI42" s="306">
        <f>IF($ND$42&lt;=DI$2,1,0)*'PC-BN_Área Comercial'!$E6*$NB$42</f>
        <v>17052.176610718445</v>
      </c>
      <c r="DJ42" s="306">
        <f>IF($ND$42&lt;=DJ$2,1,0)*'PC-BN_Área Comercial'!$E6*$NB$42</f>
        <v>17052.176610718445</v>
      </c>
      <c r="DK42" s="306">
        <f>IF($ND$42&lt;=DK$2,1,0)*'PC-BN_Área Comercial'!$E6*$NB$42</f>
        <v>17052.176610718445</v>
      </c>
      <c r="DL42" s="306">
        <f>IF($ND$42&lt;=DL$2,1,0)*'PC-BN_Área Comercial'!$E6*$NB$42</f>
        <v>17052.176610718445</v>
      </c>
      <c r="DM42" s="306">
        <f>IF($ND$42&lt;=DM$2,1,0)*'PC-BN_Área Comercial'!$E6*$NB$42</f>
        <v>17052.176610718445</v>
      </c>
      <c r="DN42" s="306">
        <f>IF($ND$42&lt;=DN$2,1,0)*'PC-BN_Área Comercial'!$E6*$NB$42</f>
        <v>17052.176610718445</v>
      </c>
      <c r="DO42" s="306">
        <f>IF($ND$42&lt;=DO$2,1,0)*'PC-BN_Área Comercial'!$E6*$NB$42</f>
        <v>17052.176610718445</v>
      </c>
      <c r="DP42" s="306">
        <f>IF($ND$42&lt;=DP$2,1,0)*'PC-BN_Área Comercial'!$E6*$NB$42</f>
        <v>17052.176610718445</v>
      </c>
      <c r="DQ42" s="306">
        <f>IF($ND$42&lt;=DQ$2,1,0)*'PC-BN_Área Comercial'!$E6*$NB$42</f>
        <v>17052.176610718445</v>
      </c>
      <c r="DR42" s="306">
        <f>IF($ND$42&lt;=DR$2,1,0)*'PC-BN_Área Comercial'!$E6*$NB$42</f>
        <v>17052.176610718445</v>
      </c>
      <c r="DS42" s="306">
        <f>IF($ND$42&lt;=DS$2,1,0)*'PC-BN_Área Comercial'!$E6*$NB$42</f>
        <v>17052.176610718445</v>
      </c>
      <c r="DT42" s="306">
        <f>IF($ND$42&lt;=DT$2,1,0)*'PC-BN_Área Comercial'!$E6*$NB$42</f>
        <v>17052.176610718445</v>
      </c>
      <c r="DU42" s="306">
        <f>IF($ND$42&lt;=DU$2,1,0)*'PC-BN_Área Comercial'!$E6*$NB$42</f>
        <v>17052.176610718445</v>
      </c>
      <c r="DV42" s="306">
        <f>IF($ND$42&lt;=DV$2,1,0)*'PC-BN_Área Comercial'!$E6*$NB$42</f>
        <v>17052.176610718445</v>
      </c>
      <c r="DW42" s="306">
        <f>IF($ND$42&lt;=DW$2,1,0)*'PC-BN_Área Comercial'!$E6*$NB$42</f>
        <v>17052.176610718445</v>
      </c>
      <c r="DX42" s="306">
        <f>IF($ND$42&lt;=DX$2,1,0)*'PC-BN_Área Comercial'!$E6*$NB$42</f>
        <v>17052.176610718445</v>
      </c>
      <c r="DY42" s="306">
        <f>IF($ND$42&lt;=DY$2,1,0)*'PC-BN_Área Comercial'!$E6*$NB$42</f>
        <v>17052.176610718445</v>
      </c>
      <c r="DZ42" s="306">
        <f>IF($ND$42&lt;=DZ$2,1,0)*'PC-BN_Área Comercial'!$E6*$NB$42</f>
        <v>17052.176610718445</v>
      </c>
      <c r="EA42" s="306">
        <f>IF($ND$42&lt;=EA$2,1,0)*'PC-BN_Área Comercial'!$E6*$NB$42</f>
        <v>17052.176610718445</v>
      </c>
      <c r="EB42" s="306">
        <f>IF($ND$42&lt;=EB$2,1,0)*'PC-BN_Área Comercial'!$E6*$NB$42</f>
        <v>17052.176610718445</v>
      </c>
      <c r="EC42" s="306">
        <f>IF($ND$42&lt;=EC$2,1,0)*'PC-BN_Área Comercial'!$E6*$NB$42</f>
        <v>17052.176610718445</v>
      </c>
      <c r="ED42" s="306">
        <f>IF($ND$42&lt;=ED$2,1,0)*'PC-BN_Área Comercial'!$E6*$NB$42</f>
        <v>17052.176610718445</v>
      </c>
      <c r="EE42" s="306">
        <f>IF($ND$42&lt;=EE$2,1,0)*'PC-BN_Área Comercial'!$E6*$NB$42</f>
        <v>17052.176610718445</v>
      </c>
      <c r="EF42" s="306">
        <f>IF($ND$42&lt;=EF$2,1,0)*'PC-BN_Área Comercial'!$E6*$NB$42</f>
        <v>17052.176610718445</v>
      </c>
      <c r="EG42" s="306">
        <f>IF($ND$42&lt;=EG$2,1,0)*'PC-BN_Área Comercial'!$E6*$NB$42</f>
        <v>17052.176610718445</v>
      </c>
      <c r="EH42" s="306">
        <f>IF($ND$42&lt;=EH$2,1,0)*'PC-BN_Área Comercial'!$E6*$NB$42</f>
        <v>17052.176610718445</v>
      </c>
      <c r="EI42" s="306">
        <f>IF($ND$42&lt;=EI$2,1,0)*'PC-BN_Área Comercial'!$E6*$NB$42</f>
        <v>17052.176610718445</v>
      </c>
      <c r="EJ42" s="306">
        <f>IF($ND$42&lt;=EJ$2,1,0)*'PC-BN_Área Comercial'!$E6*$NB$42</f>
        <v>17052.176610718445</v>
      </c>
      <c r="EK42" s="306">
        <f>IF($ND$42&lt;=EK$2,1,0)*'PC-BN_Área Comercial'!$E6*$NB$42</f>
        <v>17052.176610718445</v>
      </c>
      <c r="EL42" s="306">
        <f>IF($ND$42&lt;=EL$2,1,0)*'PC-BN_Área Comercial'!$E6*$NB$42</f>
        <v>17052.176610718445</v>
      </c>
      <c r="EM42" s="306">
        <f>IF($ND$42&lt;=EM$2,1,0)*'PC-BN_Área Comercial'!$E6*$NB$42</f>
        <v>17052.176610718445</v>
      </c>
      <c r="EN42" s="306">
        <f>IF($ND$42&lt;=EN$2,1,0)*'PC-BN_Área Comercial'!$E6*$NB$42</f>
        <v>17052.176610718445</v>
      </c>
      <c r="EO42" s="306">
        <f>IF($ND$42&lt;=EO$2,1,0)*'PC-BN_Área Comercial'!$E6*$NB$42</f>
        <v>17052.176610718445</v>
      </c>
      <c r="EP42" s="306">
        <f>IF($ND$42&lt;=EP$2,1,0)*'PC-BN_Área Comercial'!$E6*$NB$42</f>
        <v>17052.176610718445</v>
      </c>
      <c r="EQ42" s="306">
        <f>IF($ND$42&lt;=EQ$2,1,0)*'PC-BN_Área Comercial'!$E6*$NB$42</f>
        <v>17052.176610718445</v>
      </c>
      <c r="ER42" s="306">
        <f>IF($ND$42&lt;=ER$2,1,0)*'PC-BN_Área Comercial'!$E6*$NB$42</f>
        <v>17052.176610718445</v>
      </c>
      <c r="ES42" s="306">
        <f>IF($ND$42&lt;=ES$2,1,0)*'PC-BN_Área Comercial'!$E6*$NB$42</f>
        <v>17052.176610718445</v>
      </c>
      <c r="ET42" s="306">
        <f>IF($ND$42&lt;=ET$2,1,0)*'PC-BN_Área Comercial'!$E6*$NB$42</f>
        <v>17052.176610718445</v>
      </c>
      <c r="EU42" s="306">
        <f>IF($ND$42&lt;=EU$2,1,0)*'PC-BN_Área Comercial'!$E6*$NB$42</f>
        <v>17052.176610718445</v>
      </c>
      <c r="EV42" s="306">
        <f>IF($ND$42&lt;=EV$2,1,0)*'PC-BN_Área Comercial'!$E6*$NB$42</f>
        <v>17052.176610718445</v>
      </c>
      <c r="EW42" s="306">
        <f>IF($ND$42&lt;=EW$2,1,0)*'PC-BN_Área Comercial'!$E6*$NB$42</f>
        <v>17052.176610718445</v>
      </c>
      <c r="EX42" s="306">
        <f>IF($ND$42&lt;=EX$2,1,0)*'PC-BN_Área Comercial'!$E6*$NB$42</f>
        <v>17052.176610718445</v>
      </c>
      <c r="EY42" s="306">
        <f>IF($ND$42&lt;=EY$2,1,0)*'PC-BN_Área Comercial'!$E6*$NB$42</f>
        <v>17052.176610718445</v>
      </c>
      <c r="EZ42" s="306">
        <f>IF($ND$42&lt;=EZ$2,1,0)*'PC-BN_Área Comercial'!$E6*$NB$42</f>
        <v>17052.176610718445</v>
      </c>
      <c r="FA42" s="306">
        <f>IF($ND$42&lt;=FA$2,1,0)*'PC-BN_Área Comercial'!$E6*$NB$42</f>
        <v>17052.176610718445</v>
      </c>
      <c r="FB42" s="306">
        <f>IF($ND$42&lt;=FB$2,1,0)*'PC-BN_Área Comercial'!$E6*$NB$42</f>
        <v>17052.176610718445</v>
      </c>
      <c r="FC42" s="306">
        <f>IF($ND$42&lt;=FC$2,1,0)*'PC-BN_Área Comercial'!$E6*$NB$42</f>
        <v>17052.176610718445</v>
      </c>
      <c r="FD42" s="306">
        <f>IF($ND$42&lt;=FD$2,1,0)*'PC-BN_Área Comercial'!$E6*$NB$42</f>
        <v>17052.176610718445</v>
      </c>
      <c r="FE42" s="306">
        <f>IF($ND$42&lt;=FE$2,1,0)*'PC-BN_Área Comercial'!$E6*$NB$42</f>
        <v>17052.176610718445</v>
      </c>
      <c r="FF42" s="306">
        <f>IF($ND$42&lt;=FF$2,1,0)*'PC-BN_Área Comercial'!$E6*$NB$42</f>
        <v>17052.176610718445</v>
      </c>
      <c r="FG42" s="306">
        <f>IF($ND$42&lt;=FG$2,1,0)*'PC-BN_Área Comercial'!$E6*$NB$42</f>
        <v>17052.176610718445</v>
      </c>
      <c r="FH42" s="306">
        <f>IF($ND$42&lt;=FH$2,1,0)*'PC-BN_Área Comercial'!$E6*$NB$42</f>
        <v>17052.176610718445</v>
      </c>
      <c r="FI42" s="306">
        <f>IF($ND$42&lt;=FI$2,1,0)*'PC-BN_Área Comercial'!$E6*$NB$42</f>
        <v>17052.176610718445</v>
      </c>
      <c r="FJ42" s="306">
        <f>IF($ND$42&lt;=FJ$2,1,0)*'PC-BN_Área Comercial'!$E6*$NB$42</f>
        <v>17052.176610718445</v>
      </c>
      <c r="FK42" s="306">
        <f>IF($ND$42&lt;=FK$2,1,0)*'PC-BN_Área Comercial'!$E6*$NB$42</f>
        <v>17052.176610718445</v>
      </c>
      <c r="FL42" s="306">
        <f>IF($ND$42&lt;=FL$2,1,0)*'PC-BN_Área Comercial'!$E6*$NB$42</f>
        <v>17052.176610718445</v>
      </c>
      <c r="FM42" s="306">
        <f>IF($ND$42&lt;=FM$2,1,0)*'PC-BN_Área Comercial'!$E6*$NB$42</f>
        <v>17052.176610718445</v>
      </c>
      <c r="FN42" s="306">
        <f>IF($ND$42&lt;=FN$2,1,0)*'PC-BN_Área Comercial'!$E6*$NB$42</f>
        <v>17052.176610718445</v>
      </c>
      <c r="FO42" s="306">
        <f>IF($ND$42&lt;=FO$2,1,0)*'PC-BN_Área Comercial'!$E6*$NB$42</f>
        <v>17052.176610718445</v>
      </c>
      <c r="FP42" s="306">
        <f>IF($ND$42&lt;=FP$2,1,0)*'PC-BN_Área Comercial'!$E6*$NB$42</f>
        <v>17052.176610718445</v>
      </c>
      <c r="FQ42" s="306">
        <f>IF($ND$42&lt;=FQ$2,1,0)*'PC-BN_Área Comercial'!$E6*$NB$42</f>
        <v>17052.176610718445</v>
      </c>
      <c r="FR42" s="306">
        <f>IF($ND$42&lt;=FR$2,1,0)*'PC-BN_Área Comercial'!$E6*$NB$42</f>
        <v>17052.176610718445</v>
      </c>
      <c r="FS42" s="306">
        <f>IF($ND$42&lt;=FS$2,1,0)*'PC-BN_Área Comercial'!$E6*$NB$42</f>
        <v>17052.176610718445</v>
      </c>
      <c r="FT42" s="306">
        <f>IF($ND$42&lt;=FT$2,1,0)*'PC-BN_Área Comercial'!$E6*$NB$42</f>
        <v>17052.176610718445</v>
      </c>
      <c r="FU42" s="306">
        <f>IF($ND$42&lt;=FU$2,1,0)*'PC-BN_Área Comercial'!$E6*$NB$42</f>
        <v>17052.176610718445</v>
      </c>
      <c r="FV42" s="306">
        <f>IF($ND$42&lt;=FV$2,1,0)*'PC-BN_Área Comercial'!$E6*$NB$42</f>
        <v>17052.176610718445</v>
      </c>
      <c r="FW42" s="306">
        <f>IF($ND$42&lt;=FW$2,1,0)*'PC-BN_Área Comercial'!$E6*$NB$42</f>
        <v>17052.176610718445</v>
      </c>
      <c r="FX42" s="306">
        <f>IF($ND$42&lt;=FX$2,1,0)*'PC-BN_Área Comercial'!$E6*$NB$42</f>
        <v>17052.176610718445</v>
      </c>
      <c r="FY42" s="306">
        <f>IF($ND$42&lt;=FY$2,1,0)*'PC-BN_Área Comercial'!$E6*$NB$42</f>
        <v>17052.176610718445</v>
      </c>
      <c r="FZ42" s="306">
        <f>IF($ND$42&lt;=FZ$2,1,0)*'PC-BN_Área Comercial'!$E6*$NB$42</f>
        <v>17052.176610718445</v>
      </c>
      <c r="GA42" s="306">
        <f>IF($ND$42&lt;=GA$2,1,0)*'PC-BN_Área Comercial'!$E6*$NB$42</f>
        <v>17052.176610718445</v>
      </c>
      <c r="GB42" s="306">
        <f>IF($ND$42&lt;=GB$2,1,0)*'PC-BN_Área Comercial'!$E6*$NB$42</f>
        <v>17052.176610718445</v>
      </c>
      <c r="GC42" s="306">
        <f>IF($ND$42&lt;=GC$2,1,0)*'PC-BN_Área Comercial'!$E6*$NB$42</f>
        <v>17052.176610718445</v>
      </c>
      <c r="GD42" s="306">
        <f>IF($ND$42&lt;=GD$2,1,0)*'PC-BN_Área Comercial'!$E6*$NB$42</f>
        <v>17052.176610718445</v>
      </c>
      <c r="GE42" s="306">
        <f>IF($ND$42&lt;=GE$2,1,0)*'PC-BN_Área Comercial'!$E6*$NB$42</f>
        <v>17052.176610718445</v>
      </c>
      <c r="GF42" s="306">
        <f>IF($ND$42&lt;=GF$2,1,0)*'PC-BN_Área Comercial'!$E6*$NB$42</f>
        <v>17052.176610718445</v>
      </c>
      <c r="GG42" s="306">
        <f>IF($ND$42&lt;=GG$2,1,0)*'PC-BN_Área Comercial'!$E6*$NB$42</f>
        <v>17052.176610718445</v>
      </c>
      <c r="GH42" s="306">
        <f>IF($ND$42&lt;=GH$2,1,0)*'PC-BN_Área Comercial'!$E6*$NB$42</f>
        <v>17052.176610718445</v>
      </c>
      <c r="GI42" s="306">
        <f>IF($ND$42&lt;=GI$2,1,0)*'PC-BN_Área Comercial'!$E6*$NB$42</f>
        <v>17052.176610718445</v>
      </c>
      <c r="GJ42" s="306">
        <f>IF($ND$42&lt;=GJ$2,1,0)*'PC-BN_Área Comercial'!$E6*$NB$42</f>
        <v>17052.176610718445</v>
      </c>
      <c r="GK42" s="306">
        <f>IF($ND$42&lt;=GK$2,1,0)*'PC-BN_Área Comercial'!$E6*$NB$42</f>
        <v>17052.176610718445</v>
      </c>
      <c r="GL42" s="306">
        <f>IF($ND$42&lt;=GL$2,1,0)*'PC-BN_Área Comercial'!$E6*$NB$42</f>
        <v>17052.176610718445</v>
      </c>
      <c r="GM42" s="306">
        <f>IF($ND$42&lt;=GM$2,1,0)*'PC-BN_Área Comercial'!$E6*$NB$42</f>
        <v>17052.176610718445</v>
      </c>
      <c r="GN42" s="306">
        <f>IF($ND$42&lt;=GN$2,1,0)*'PC-BN_Área Comercial'!$E6*$NB$42</f>
        <v>17052.176610718445</v>
      </c>
      <c r="GO42" s="306">
        <f>IF($ND$42&lt;=GO$2,1,0)*'PC-BN_Área Comercial'!$E6*$NB$42</f>
        <v>17052.176610718445</v>
      </c>
      <c r="GP42" s="306">
        <f>IF($ND$42&lt;=GP$2,1,0)*'PC-BN_Área Comercial'!$E6*$NB$42</f>
        <v>17052.176610718445</v>
      </c>
      <c r="GQ42" s="306">
        <f>IF($ND$42&lt;=GQ$2,1,0)*'PC-BN_Área Comercial'!$E6*$NB$42</f>
        <v>17052.176610718445</v>
      </c>
      <c r="GR42" s="306">
        <f>IF($ND$42&lt;=GR$2,1,0)*'PC-BN_Área Comercial'!$E6*$NB$42</f>
        <v>17052.176610718445</v>
      </c>
      <c r="GS42" s="306">
        <f>IF($ND$42&lt;=GS$2,1,0)*'PC-BN_Área Comercial'!$E6*$NB$42</f>
        <v>17052.176610718445</v>
      </c>
      <c r="GT42" s="306">
        <f>IF($ND$42&lt;=GT$2,1,0)*'PC-BN_Área Comercial'!$E6*$NB$42</f>
        <v>17052.176610718445</v>
      </c>
      <c r="GU42" s="306">
        <f>IF($ND$42&lt;=GU$2,1,0)*'PC-BN_Área Comercial'!$E6*$NB$42</f>
        <v>17052.176610718445</v>
      </c>
      <c r="GV42" s="306">
        <f>IF($ND$42&lt;=GV$2,1,0)*'PC-BN_Área Comercial'!$E6*$NB$42</f>
        <v>17052.176610718445</v>
      </c>
      <c r="GW42" s="306">
        <f>IF($ND$42&lt;=GW$2,1,0)*'PC-BN_Área Comercial'!$E6*$NB$42</f>
        <v>17052.176610718445</v>
      </c>
      <c r="GX42" s="306">
        <f>IF($ND$42&lt;=GX$2,1,0)*'PC-BN_Área Comercial'!$E6*$NB$42</f>
        <v>17052.176610718445</v>
      </c>
      <c r="GY42" s="306">
        <f>IF($ND$42&lt;=GY$2,1,0)*'PC-BN_Área Comercial'!$E6*$NB$42</f>
        <v>17052.176610718445</v>
      </c>
      <c r="GZ42" s="306">
        <f>IF($ND$42&lt;=GZ$2,1,0)*'PC-BN_Área Comercial'!$E6*$NB$42</f>
        <v>17052.176610718445</v>
      </c>
      <c r="HA42" s="306">
        <f>IF($ND$42&lt;=HA$2,1,0)*'PC-BN_Área Comercial'!$E6*$NB$42</f>
        <v>17052.176610718445</v>
      </c>
      <c r="HB42" s="306">
        <f>IF($ND$42&lt;=HB$2,1,0)*'PC-BN_Área Comercial'!$E6*$NB$42</f>
        <v>17052.176610718445</v>
      </c>
      <c r="HC42" s="306">
        <f>IF($ND$42&lt;=HC$2,1,0)*'PC-BN_Área Comercial'!$E6*$NB$42</f>
        <v>17052.176610718445</v>
      </c>
      <c r="HD42" s="306">
        <f>IF($ND$42&lt;=HD$2,1,0)*'PC-BN_Área Comercial'!$E6*$NB$42</f>
        <v>17052.176610718445</v>
      </c>
      <c r="HE42" s="306">
        <f>IF($ND$42&lt;=HE$2,1,0)*'PC-BN_Área Comercial'!$E6*$NB$42</f>
        <v>17052.176610718445</v>
      </c>
      <c r="HF42" s="306">
        <f>IF($ND$42&lt;=HF$2,1,0)*'PC-BN_Área Comercial'!$E6*$NB$42</f>
        <v>17052.176610718445</v>
      </c>
      <c r="HG42" s="306">
        <f>IF($ND$42&lt;=HG$2,1,0)*'PC-BN_Área Comercial'!$E6*$NB$42</f>
        <v>17052.176610718445</v>
      </c>
      <c r="HH42" s="306">
        <f>IF($ND$42&lt;=HH$2,1,0)*'PC-BN_Área Comercial'!$E6*$NB$42</f>
        <v>17052.176610718445</v>
      </c>
      <c r="HI42" s="306">
        <f>IF($ND$42&lt;=HI$2,1,0)*'PC-BN_Área Comercial'!$E6*$NB$42</f>
        <v>17052.176610718445</v>
      </c>
      <c r="HJ42" s="306">
        <f>IF($ND$42&lt;=HJ$2,1,0)*'PC-BN_Área Comercial'!$E6*$NB$42</f>
        <v>17052.176610718445</v>
      </c>
      <c r="HK42" s="306">
        <f>IF($ND$42&lt;=HK$2,1,0)*'PC-BN_Área Comercial'!$E6*$NB$42</f>
        <v>17052.176610718445</v>
      </c>
      <c r="HL42" s="306">
        <f>IF($ND$42&lt;=HL$2,1,0)*'PC-BN_Área Comercial'!$E6*$NB$42</f>
        <v>17052.176610718445</v>
      </c>
      <c r="HM42" s="306">
        <f>IF($ND$42&lt;=HM$2,1,0)*'PC-BN_Área Comercial'!$E6*$NB$42</f>
        <v>17052.176610718445</v>
      </c>
      <c r="HN42" s="306">
        <f>IF($ND$42&lt;=HN$2,1,0)*'PC-BN_Área Comercial'!$E6*$NB$42</f>
        <v>17052.176610718445</v>
      </c>
      <c r="HO42" s="306">
        <f>IF($ND$42&lt;=HO$2,1,0)*'PC-BN_Área Comercial'!$E6*$NB$42</f>
        <v>17052.176610718445</v>
      </c>
      <c r="HP42" s="306">
        <f>IF($ND$42&lt;=HP$2,1,0)*'PC-BN_Área Comercial'!$E6*$NB$42</f>
        <v>17052.176610718445</v>
      </c>
      <c r="HQ42" s="306">
        <f>IF($ND$42&lt;=HQ$2,1,0)*'PC-BN_Área Comercial'!$E6*$NB$42</f>
        <v>17052.176610718445</v>
      </c>
      <c r="HR42" s="306">
        <f>IF($ND$42&lt;=HR$2,1,0)*'PC-BN_Área Comercial'!$E6*$NB$42</f>
        <v>17052.176610718445</v>
      </c>
      <c r="HS42" s="306">
        <f>IF($ND$42&lt;=HS$2,1,0)*'PC-BN_Área Comercial'!$E6*$NB$42</f>
        <v>17052.176610718445</v>
      </c>
      <c r="HT42" s="306">
        <f>IF($ND$42&lt;=HT$2,1,0)*'PC-BN_Área Comercial'!$E6*$NB$42</f>
        <v>17052.176610718445</v>
      </c>
      <c r="HU42" s="306">
        <f>IF($ND$42&lt;=HU$2,1,0)*'PC-BN_Área Comercial'!$E6*$NB$42</f>
        <v>17052.176610718445</v>
      </c>
      <c r="HV42" s="306">
        <f>IF($ND$42&lt;=HV$2,1,0)*'PC-BN_Área Comercial'!$E6*$NB$42</f>
        <v>17052.176610718445</v>
      </c>
      <c r="HW42" s="306">
        <f>IF($ND$42&lt;=HW$2,1,0)*'PC-BN_Área Comercial'!$E6*$NB$42</f>
        <v>17052.176610718445</v>
      </c>
      <c r="HX42" s="306">
        <f>IF($ND$42&lt;=HX$2,1,0)*'PC-BN_Área Comercial'!$E6*$NB$42</f>
        <v>17052.176610718445</v>
      </c>
      <c r="HY42" s="306">
        <f>IF($ND$42&lt;=HY$2,1,0)*'PC-BN_Área Comercial'!$E6*$NB$42</f>
        <v>17052.176610718445</v>
      </c>
      <c r="HZ42" s="306">
        <f>IF($ND$42&lt;=HZ$2,1,0)*'PC-BN_Área Comercial'!$E6*$NB$42</f>
        <v>17052.176610718445</v>
      </c>
      <c r="IA42" s="306">
        <f>IF($ND$42&lt;=IA$2,1,0)*'PC-BN_Área Comercial'!$E6*$NB$42</f>
        <v>17052.176610718445</v>
      </c>
      <c r="IB42" s="306">
        <f>IF($ND$42&lt;=IB$2,1,0)*'PC-BN_Área Comercial'!$E6*$NB$42</f>
        <v>17052.176610718445</v>
      </c>
      <c r="IC42" s="306">
        <f>IF($ND$42&lt;=IC$2,1,0)*'PC-BN_Área Comercial'!$E6*$NB$42</f>
        <v>17052.176610718445</v>
      </c>
      <c r="ID42" s="306">
        <f>IF($ND$42&lt;=ID$2,1,0)*'PC-BN_Área Comercial'!$E6*$NB$42</f>
        <v>17052.176610718445</v>
      </c>
      <c r="IE42" s="306">
        <f>IF($ND$42&lt;=IE$2,1,0)*'PC-BN_Área Comercial'!$E6*$NB$42</f>
        <v>17052.176610718445</v>
      </c>
      <c r="IF42" s="306">
        <f>IF($ND$42&lt;=IF$2,1,0)*'PC-BN_Área Comercial'!$E6*$NB$42</f>
        <v>17052.176610718445</v>
      </c>
      <c r="IG42" s="306">
        <f>IF($ND$42&lt;=IG$2,1,0)*'PC-BN_Área Comercial'!$E6*$NB$42</f>
        <v>17052.176610718445</v>
      </c>
      <c r="IH42" s="306">
        <f>IF($ND$42&lt;=IH$2,1,0)*'PC-BN_Área Comercial'!$E6*$NB$42</f>
        <v>17052.176610718445</v>
      </c>
      <c r="II42" s="306">
        <f>IF($ND$42&lt;=II$2,1,0)*'PC-BN_Área Comercial'!$E6*$NB$42</f>
        <v>17052.176610718445</v>
      </c>
      <c r="IJ42" s="306">
        <f>IF($ND$42&lt;=IJ$2,1,0)*'PC-BN_Área Comercial'!$E6*$NB$42</f>
        <v>17052.176610718445</v>
      </c>
      <c r="IK42" s="306">
        <f>IF($ND$42&lt;=IK$2,1,0)*'PC-BN_Área Comercial'!$E6*$NB$42</f>
        <v>17052.176610718445</v>
      </c>
      <c r="IL42" s="306">
        <f>IF($ND$42&lt;=IL$2,1,0)*'PC-BN_Área Comercial'!$E6*$NB$42</f>
        <v>17052.176610718445</v>
      </c>
      <c r="IM42" s="306">
        <f>IF($ND$42&lt;=IM$2,1,0)*'PC-BN_Área Comercial'!$E6*$NB$42</f>
        <v>17052.176610718445</v>
      </c>
      <c r="IN42" s="306">
        <f>IF($ND$42&lt;=IN$2,1,0)*'PC-BN_Área Comercial'!$E6*$NB$42</f>
        <v>17052.176610718445</v>
      </c>
      <c r="IO42" s="306">
        <f>IF($ND$42&lt;=IO$2,1,0)*'PC-BN_Área Comercial'!$E6*$NB$42</f>
        <v>17052.176610718445</v>
      </c>
      <c r="IP42" s="306">
        <f>IF($ND$42&lt;=IP$2,1,0)*'PC-BN_Área Comercial'!$E6*$NB$42</f>
        <v>17052.176610718445</v>
      </c>
      <c r="IQ42" s="306">
        <f>IF($ND$42&lt;=IQ$2,1,0)*'PC-BN_Área Comercial'!$E6*$NB$42</f>
        <v>17052.176610718445</v>
      </c>
      <c r="IR42" s="306">
        <f>IF($ND$42&lt;=IR$2,1,0)*'PC-BN_Área Comercial'!$E6*$NB$42</f>
        <v>17052.176610718445</v>
      </c>
      <c r="IS42" s="306">
        <f>IF($ND$42&lt;=IS$2,1,0)*'PC-BN_Área Comercial'!$E6*$NB$42</f>
        <v>17052.176610718445</v>
      </c>
      <c r="IT42" s="306">
        <f>IF($ND$42&lt;=IT$2,1,0)*'PC-BN_Área Comercial'!$E6*$NB$42</f>
        <v>17052.176610718445</v>
      </c>
      <c r="IU42" s="306">
        <f>IF($ND$42&lt;=IU$2,1,0)*'PC-BN_Área Comercial'!$E6*$NB$42</f>
        <v>17052.176610718445</v>
      </c>
      <c r="IV42" s="306">
        <f>IF($ND$42&lt;=IV$2,1,0)*'PC-BN_Área Comercial'!$E6*$NB$42</f>
        <v>17052.176610718445</v>
      </c>
      <c r="IW42" s="306">
        <f>IF($ND$42&lt;=IW$2,1,0)*'PC-BN_Área Comercial'!$E6*$NB$42</f>
        <v>17052.176610718445</v>
      </c>
      <c r="IX42" s="306">
        <f>IF($ND$42&lt;=IX$2,1,0)*'PC-BN_Área Comercial'!$E6*$NB$42</f>
        <v>17052.176610718445</v>
      </c>
      <c r="IY42" s="306">
        <f>IF($ND$42&lt;=IY$2,1,0)*'PC-BN_Área Comercial'!$E6*$NB$42</f>
        <v>17052.176610718445</v>
      </c>
      <c r="IZ42" s="306">
        <f>IF($ND$42&lt;=IZ$2,1,0)*'PC-BN_Área Comercial'!$E6*$NB$42</f>
        <v>17052.176610718445</v>
      </c>
      <c r="JA42" s="306">
        <f>IF($ND$42&lt;=JA$2,1,0)*'PC-BN_Área Comercial'!$E6*$NB$42</f>
        <v>17052.176610718445</v>
      </c>
      <c r="JB42" s="306">
        <f>IF($ND$42&lt;=JB$2,1,0)*'PC-BN_Área Comercial'!$E6*$NB$42</f>
        <v>17052.176610718445</v>
      </c>
      <c r="JC42" s="306">
        <f>IF($ND$42&lt;=JC$2,1,0)*'PC-BN_Área Comercial'!$E6*$NB$42</f>
        <v>17052.176610718445</v>
      </c>
      <c r="JD42" s="306">
        <f>IF($ND$42&lt;=JD$2,1,0)*'PC-BN_Área Comercial'!$E6*$NB$42</f>
        <v>17052.176610718445</v>
      </c>
      <c r="JE42" s="306">
        <f>IF($ND$42&lt;=JE$2,1,0)*'PC-BN_Área Comercial'!$E6*$NB$42</f>
        <v>17052.176610718445</v>
      </c>
      <c r="JF42" s="306">
        <f>IF($ND$42&lt;=JF$2,1,0)*'PC-BN_Área Comercial'!$E6*$NB$42</f>
        <v>17052.176610718445</v>
      </c>
      <c r="JG42" s="306">
        <f>IF($ND$42&lt;=JG$2,1,0)*'PC-BN_Área Comercial'!$E6*$NB$42</f>
        <v>17052.176610718445</v>
      </c>
      <c r="JH42" s="306">
        <f>IF($ND$42&lt;=JH$2,1,0)*'PC-BN_Área Comercial'!$E6*$NB$42</f>
        <v>17052.176610718445</v>
      </c>
      <c r="JI42" s="306">
        <f>IF($ND$42&lt;=JI$2,1,0)*'PC-BN_Área Comercial'!$E6*$NB$42</f>
        <v>17052.176610718445</v>
      </c>
      <c r="JJ42" s="306">
        <f>IF($ND$42&lt;=JJ$2,1,0)*'PC-BN_Área Comercial'!$E6*$NB$42</f>
        <v>17052.176610718445</v>
      </c>
      <c r="JK42" s="306">
        <f>IF($ND$42&lt;=JK$2,1,0)*'PC-BN_Área Comercial'!$E6*$NB$42</f>
        <v>17052.176610718445</v>
      </c>
      <c r="JL42" s="306">
        <f>IF($ND$42&lt;=JL$2,1,0)*'PC-BN_Área Comercial'!$E6*$NB$42</f>
        <v>17052.176610718445</v>
      </c>
      <c r="JM42" s="306">
        <f>IF($ND$42&lt;=JM$2,1,0)*'PC-BN_Área Comercial'!$E6*$NB$42</f>
        <v>17052.176610718445</v>
      </c>
      <c r="JN42" s="306">
        <f>IF($ND$42&lt;=JN$2,1,0)*'PC-BN_Área Comercial'!$E6*$NB$42</f>
        <v>17052.176610718445</v>
      </c>
      <c r="JO42" s="306">
        <f>IF($ND$42&lt;=JO$2,1,0)*'PC-BN_Área Comercial'!$E6*$NB$42</f>
        <v>17052.176610718445</v>
      </c>
      <c r="JP42" s="306">
        <f>IF($ND$42&lt;=JP$2,1,0)*'PC-BN_Área Comercial'!$E6*$NB$42</f>
        <v>17052.176610718445</v>
      </c>
      <c r="JQ42" s="306">
        <f>IF($ND$42&lt;=JQ$2,1,0)*'PC-BN_Área Comercial'!$E6*$NB$42</f>
        <v>17052.176610718445</v>
      </c>
      <c r="JR42" s="306">
        <f>IF($ND$42&lt;=JR$2,1,0)*'PC-BN_Área Comercial'!$E6*$NB$42</f>
        <v>17052.176610718445</v>
      </c>
      <c r="JS42" s="306">
        <f>IF($ND$42&lt;=JS$2,1,0)*'PC-BN_Área Comercial'!$E6*$NB$42</f>
        <v>17052.176610718445</v>
      </c>
      <c r="JT42" s="306">
        <f>IF($ND$42&lt;=JT$2,1,0)*'PC-BN_Área Comercial'!$E6*$NB$42</f>
        <v>17052.176610718445</v>
      </c>
      <c r="JU42" s="306">
        <f>IF($ND$42&lt;=JU$2,1,0)*'PC-BN_Área Comercial'!$E6*$NB$42</f>
        <v>17052.176610718445</v>
      </c>
      <c r="JV42" s="306">
        <f>IF($ND$42&lt;=JV$2,1,0)*'PC-BN_Área Comercial'!$E6*$NB$42</f>
        <v>17052.176610718445</v>
      </c>
      <c r="JW42" s="306">
        <f>IF($ND$42&lt;=JW$2,1,0)*'PC-BN_Área Comercial'!$E6*$NB$42</f>
        <v>17052.176610718445</v>
      </c>
      <c r="JX42" s="306">
        <f>IF($ND$42&lt;=JX$2,1,0)*'PC-BN_Área Comercial'!$E6*$NB$42</f>
        <v>17052.176610718445</v>
      </c>
      <c r="JY42" s="306">
        <f>IF($ND$42&lt;=JY$2,1,0)*'PC-BN_Área Comercial'!$E6*$NB$42</f>
        <v>17052.176610718445</v>
      </c>
      <c r="JZ42" s="306">
        <f>IF($ND$42&lt;=JZ$2,1,0)*'PC-BN_Área Comercial'!$E6*$NB$42</f>
        <v>17052.176610718445</v>
      </c>
      <c r="KA42" s="306">
        <f>IF($ND$42&lt;=KA$2,1,0)*'PC-BN_Área Comercial'!$E6*$NB$42</f>
        <v>17052.176610718445</v>
      </c>
      <c r="KB42" s="306">
        <f>IF($ND$42&lt;=KB$2,1,0)*'PC-BN_Área Comercial'!$E6*$NB$42</f>
        <v>17052.176610718445</v>
      </c>
      <c r="KC42" s="306">
        <f>IF($ND$42&lt;=KC$2,1,0)*'PC-BN_Área Comercial'!$E6*$NB$42</f>
        <v>17052.176610718445</v>
      </c>
      <c r="KD42" s="306">
        <f>IF($ND$42&lt;=KD$2,1,0)*'PC-BN_Área Comercial'!$E6*$NB$42</f>
        <v>17052.176610718445</v>
      </c>
      <c r="KE42" s="306">
        <f>IF($ND$42&lt;=KE$2,1,0)*'PC-BN_Área Comercial'!$E6*$NB$42</f>
        <v>17052.176610718445</v>
      </c>
      <c r="KF42" s="306">
        <f>IF($ND$42&lt;=KF$2,1,0)*'PC-BN_Área Comercial'!$E6*$NB$42</f>
        <v>17052.176610718445</v>
      </c>
      <c r="KG42" s="306">
        <f>IF($ND$42&lt;=KG$2,1,0)*'PC-BN_Área Comercial'!$E6*$NB$42</f>
        <v>17052.176610718445</v>
      </c>
      <c r="KH42" s="306">
        <f>IF($ND$42&lt;=KH$2,1,0)*'PC-BN_Área Comercial'!$E6*$NB$42</f>
        <v>17052.176610718445</v>
      </c>
      <c r="KI42" s="306">
        <f>IF($ND$42&lt;=KI$2,1,0)*'PC-BN_Área Comercial'!$E6*$NB$42</f>
        <v>17052.176610718445</v>
      </c>
      <c r="KJ42" s="306">
        <f>IF($ND$42&lt;=KJ$2,1,0)*'PC-BN_Área Comercial'!$E6*$NB$42</f>
        <v>17052.176610718445</v>
      </c>
      <c r="KK42" s="306">
        <f>IF($ND$42&lt;=KK$2,1,0)*'PC-BN_Área Comercial'!$E6*$NB$42</f>
        <v>17052.176610718445</v>
      </c>
      <c r="KL42" s="306">
        <f>IF($ND$42&lt;=KL$2,1,0)*'PC-BN_Área Comercial'!$E6*$NB$42</f>
        <v>17052.176610718445</v>
      </c>
      <c r="KM42" s="306">
        <f>IF($ND$42&lt;=KM$2,1,0)*'PC-BN_Área Comercial'!$E6*$NB$42</f>
        <v>17052.176610718445</v>
      </c>
      <c r="KN42" s="306">
        <f>IF($ND$42&lt;=KN$2,1,0)*'PC-BN_Área Comercial'!$E6*$NB$42</f>
        <v>17052.176610718445</v>
      </c>
      <c r="KO42" s="306">
        <f>IF($ND$42&lt;=KO$2,1,0)*'PC-BN_Área Comercial'!$E6*$NB$42</f>
        <v>17052.176610718445</v>
      </c>
      <c r="KP42" s="306">
        <f>IF($ND$42&lt;=KP$2,1,0)*'PC-BN_Área Comercial'!$E6*$NB$42</f>
        <v>17052.176610718445</v>
      </c>
      <c r="KQ42" s="306">
        <f>IF($ND$42&lt;=KQ$2,1,0)*'PC-BN_Área Comercial'!$E6*$NB$42</f>
        <v>17052.176610718445</v>
      </c>
      <c r="KR42" s="306">
        <f>IF($ND$42&lt;=KR$2,1,0)*'PC-BN_Área Comercial'!$E6*$NB$42</f>
        <v>17052.176610718445</v>
      </c>
      <c r="KS42" s="306">
        <f>IF($ND$42&lt;=KS$2,1,0)*'PC-BN_Área Comercial'!$E6*$NB$42</f>
        <v>17052.176610718445</v>
      </c>
      <c r="KT42" s="306">
        <f>IF($ND$42&lt;=KT$2,1,0)*'PC-BN_Área Comercial'!$E6*$NB$42</f>
        <v>17052.176610718445</v>
      </c>
      <c r="KU42" s="306">
        <f>IF($ND$42&lt;=KU$2,1,0)*'PC-BN_Área Comercial'!$E6*$NB$42</f>
        <v>17052.176610718445</v>
      </c>
      <c r="KV42" s="306">
        <f>IF($ND$42&lt;=KV$2,1,0)*'PC-BN_Área Comercial'!$E6*$NB$42</f>
        <v>17052.176610718445</v>
      </c>
      <c r="KW42" s="306">
        <f>IF($ND$42&lt;=KW$2,1,0)*'PC-BN_Área Comercial'!$E6*$NB$42</f>
        <v>17052.176610718445</v>
      </c>
      <c r="KX42" s="306">
        <f>IF($ND$42&lt;=KX$2,1,0)*'PC-BN_Área Comercial'!$E6*$NB$42</f>
        <v>17052.176610718445</v>
      </c>
      <c r="KY42" s="306">
        <f>IF($ND$42&lt;=KY$2,1,0)*'PC-BN_Área Comercial'!$E6*$NB$42</f>
        <v>17052.176610718445</v>
      </c>
      <c r="KZ42" s="306">
        <f>IF($ND$42&lt;=KZ$2,1,0)*'PC-BN_Área Comercial'!$E6*$NB$42</f>
        <v>17052.176610718445</v>
      </c>
      <c r="LA42" s="306">
        <f>IF($ND$42&lt;=LA$2,1,0)*'PC-BN_Área Comercial'!$E6*$NB$42</f>
        <v>17052.176610718445</v>
      </c>
      <c r="LB42" s="306">
        <f>IF($ND$42&lt;=LB$2,1,0)*'PC-BN_Área Comercial'!$E6*$NB$42</f>
        <v>17052.176610718445</v>
      </c>
      <c r="LC42" s="306">
        <f>IF($ND$42&lt;=LC$2,1,0)*'PC-BN_Área Comercial'!$E6*$NB$42</f>
        <v>17052.176610718445</v>
      </c>
      <c r="LD42" s="306">
        <f>IF($ND$42&lt;=LD$2,1,0)*'PC-BN_Área Comercial'!$E6*$NB$42</f>
        <v>17052.176610718445</v>
      </c>
      <c r="LE42" s="306">
        <f>IF($ND$42&lt;=LE$2,1,0)*'PC-BN_Área Comercial'!$E6*$NB$42</f>
        <v>17052.176610718445</v>
      </c>
      <c r="LF42" s="306">
        <f>IF($ND$42&lt;=LF$2,1,0)*'PC-BN_Área Comercial'!$E6*$NB$42</f>
        <v>17052.176610718445</v>
      </c>
      <c r="LG42" s="306">
        <f>IF($ND$42&lt;=LG$2,1,0)*'PC-BN_Área Comercial'!$E6*$NB$42</f>
        <v>17052.176610718445</v>
      </c>
      <c r="LH42" s="306">
        <f>IF($ND$42&lt;=LH$2,1,0)*'PC-BN_Área Comercial'!$E6*$NB$42</f>
        <v>17052.176610718445</v>
      </c>
      <c r="LI42" s="306">
        <f>IF($ND$42&lt;=LI$2,1,0)*'PC-BN_Área Comercial'!$E6*$NB$42</f>
        <v>17052.176610718445</v>
      </c>
      <c r="LJ42" s="306">
        <f>IF($ND$42&lt;=LJ$2,1,0)*'PC-BN_Área Comercial'!$E6*$NB$42</f>
        <v>17052.176610718445</v>
      </c>
      <c r="LK42" s="306">
        <f>IF($ND$42&lt;=LK$2,1,0)*'PC-BN_Área Comercial'!$E6*$NB$42</f>
        <v>17052.176610718445</v>
      </c>
      <c r="LL42" s="306">
        <f>IF($ND$42&lt;=LL$2,1,0)*'PC-BN_Área Comercial'!$E6*$NB$42</f>
        <v>17052.176610718445</v>
      </c>
      <c r="LM42" s="306">
        <f>IF($ND$42&lt;=LM$2,1,0)*'PC-BN_Área Comercial'!$E6*$NB$42</f>
        <v>17052.176610718445</v>
      </c>
      <c r="LN42" s="306">
        <f>IF($ND$42&lt;=LN$2,1,0)*'PC-BN_Área Comercial'!$E6*$NB$42</f>
        <v>17052.176610718445</v>
      </c>
      <c r="LO42" s="306">
        <f>IF($ND$42&lt;=LO$2,1,0)*'PC-BN_Área Comercial'!$E6*$NB$42</f>
        <v>17052.176610718445</v>
      </c>
      <c r="LP42" s="306">
        <f>IF($ND$42&lt;=LP$2,1,0)*'PC-BN_Área Comercial'!$E6*$NB$42</f>
        <v>17052.176610718445</v>
      </c>
      <c r="LQ42" s="306">
        <f>IF($ND$42&lt;=LQ$2,1,0)*'PC-BN_Área Comercial'!$E6*$NB$42</f>
        <v>17052.176610718445</v>
      </c>
      <c r="LR42" s="306">
        <f>IF($ND$42&lt;=LR$2,1,0)*'PC-BN_Área Comercial'!$E6*$NB$42</f>
        <v>17052.176610718445</v>
      </c>
      <c r="LS42" s="306">
        <f>IF($ND$42&lt;=LS$2,1,0)*'PC-BN_Área Comercial'!$E6*$NB$42</f>
        <v>17052.176610718445</v>
      </c>
      <c r="LT42" s="306">
        <f>IF($ND$42&lt;=LT$2,1,0)*'PC-BN_Área Comercial'!$E6*$NB$42</f>
        <v>17052.176610718445</v>
      </c>
      <c r="LU42" s="306">
        <f>IF($ND$42&lt;=LU$2,1,0)*'PC-BN_Área Comercial'!$E6*$NB$42</f>
        <v>17052.176610718445</v>
      </c>
      <c r="LV42" s="306">
        <f>IF($ND$42&lt;=LV$2,1,0)*'PC-BN_Área Comercial'!$E6*$NB$42</f>
        <v>17052.176610718445</v>
      </c>
      <c r="LW42" s="306">
        <f>IF($ND$42&lt;=LW$2,1,0)*'PC-BN_Área Comercial'!$E6*$NB$42</f>
        <v>17052.176610718445</v>
      </c>
      <c r="LX42" s="306">
        <f>IF($ND$42&lt;=LX$2,1,0)*'PC-BN_Área Comercial'!$E6*$NB$42</f>
        <v>17052.176610718445</v>
      </c>
      <c r="LY42" s="306">
        <f>IF($ND$42&lt;=LY$2,1,0)*'PC-BN_Área Comercial'!$E6*$NB$42</f>
        <v>17052.176610718445</v>
      </c>
      <c r="LZ42" s="306">
        <f>IF($ND$42&lt;=LZ$2,1,0)*'PC-BN_Área Comercial'!$E6*$NB$42</f>
        <v>17052.176610718445</v>
      </c>
      <c r="MA42" s="306">
        <f>IF($ND$42&lt;=MA$2,1,0)*'PC-BN_Área Comercial'!$E6*$NB$42</f>
        <v>17052.176610718445</v>
      </c>
      <c r="MB42" s="306">
        <f>IF($ND$42&lt;=MB$2,1,0)*'PC-BN_Área Comercial'!$E6*$NB$42</f>
        <v>17052.176610718445</v>
      </c>
      <c r="MC42" s="306">
        <f>IF($ND$42&lt;=MC$2,1,0)*'PC-BN_Área Comercial'!$E6*$NB$42</f>
        <v>17052.176610718445</v>
      </c>
      <c r="MD42" s="306">
        <f>IF($ND$42&lt;=MD$2,1,0)*'PC-BN_Área Comercial'!$E6*$NB$42</f>
        <v>17052.176610718445</v>
      </c>
      <c r="ME42" s="306">
        <f>IF($ND$42&lt;=ME$2,1,0)*'PC-BN_Área Comercial'!$E6*$NB$42</f>
        <v>17052.176610718445</v>
      </c>
      <c r="MF42" s="306">
        <f>IF($ND$42&lt;=MF$2,1,0)*'PC-BN_Área Comercial'!$E6*$NB$42</f>
        <v>17052.176610718445</v>
      </c>
      <c r="MG42" s="306">
        <f>IF($ND$42&lt;=MG$2,1,0)*'PC-BN_Área Comercial'!$E6*$NB$42</f>
        <v>17052.176610718445</v>
      </c>
      <c r="MH42" s="306">
        <f>IF($ND$42&lt;=MH$2,1,0)*'PC-BN_Área Comercial'!$E6*$NB$42</f>
        <v>17052.176610718445</v>
      </c>
      <c r="MI42" s="306">
        <f>IF($ND$42&lt;=MI$2,1,0)*'PC-BN_Área Comercial'!$E6*$NB$42</f>
        <v>17052.176610718445</v>
      </c>
      <c r="MJ42" s="306">
        <f>IF($ND$42&lt;=MJ$2,1,0)*'PC-BN_Área Comercial'!$E6*$NB$42</f>
        <v>17052.176610718445</v>
      </c>
      <c r="MK42" s="306">
        <f>IF($ND$42&lt;=MK$2,1,0)*'PC-BN_Área Comercial'!$E6*$NB$42</f>
        <v>17052.176610718445</v>
      </c>
      <c r="ML42" s="306">
        <f>IF($ND$42&lt;=ML$2,1,0)*'PC-BN_Área Comercial'!$E6*$NB$42</f>
        <v>17052.176610718445</v>
      </c>
      <c r="MM42" s="306">
        <f>IF($ND$42&lt;=MM$2,1,0)*'PC-BN_Área Comercial'!$E6*$NB$42</f>
        <v>17052.176610718445</v>
      </c>
      <c r="MN42" s="306">
        <f>IF($ND$42&lt;=MN$2,1,0)*'PC-BN_Área Comercial'!$E6*$NB$42</f>
        <v>17052.176610718445</v>
      </c>
      <c r="MO42" s="306">
        <f>IF($ND$42&lt;=MO$2,1,0)*'PC-BN_Área Comercial'!$E6*$NB$42</f>
        <v>17052.176610718445</v>
      </c>
      <c r="MP42" s="306">
        <f>IF($ND$42&lt;=MP$2,1,0)*'PC-BN_Área Comercial'!$E6*$NB$42</f>
        <v>17052.176610718445</v>
      </c>
      <c r="MQ42" s="306">
        <f>IF($ND$42&lt;=MQ$2,1,0)*'PC-BN_Área Comercial'!$E6*$NB$42</f>
        <v>17052.176610718445</v>
      </c>
      <c r="MR42" s="306">
        <f>IF($ND$42&lt;=MR$2,1,0)*'PC-BN_Área Comercial'!$E6*$NB$42</f>
        <v>17052.176610718445</v>
      </c>
      <c r="MS42" s="306">
        <f>IF($ND$42&lt;=MS$2,1,0)*'PC-BN_Área Comercial'!$E6*$NB$42</f>
        <v>17052.176610718445</v>
      </c>
      <c r="MT42" s="306">
        <f>IF($ND$42&lt;=MT$2,1,0)*'PC-BN_Área Comercial'!$E6*$NB$42</f>
        <v>17052.176610718445</v>
      </c>
      <c r="MU42" s="306">
        <f>IF($ND$42&lt;=MU$2,1,0)*'PC-BN_Área Comercial'!$E6*$NB$42</f>
        <v>17052.176610718445</v>
      </c>
      <c r="MV42" s="306">
        <f>IF($ND$42&lt;=MV$2,1,0)*'PC-BN_Área Comercial'!$E6*$NB$42</f>
        <v>17052.176610718445</v>
      </c>
      <c r="MW42" s="306">
        <f>IF($ND$42&lt;=MW$2,1,0)*'PC-BN_Área Comercial'!$E6*$NB$42</f>
        <v>17052.176610718445</v>
      </c>
      <c r="MX42" s="306">
        <f>IF($ND$42&lt;=MX$2,1,0)*'PC-BN_Área Comercial'!$E6*$NB$42</f>
        <v>17052.176610718445</v>
      </c>
      <c r="MY42" s="306">
        <f>IF($ND$42&lt;=MY$2,1,0)*'PC-BN_Área Comercial'!$E6*$NB$42</f>
        <v>17052.176610718445</v>
      </c>
      <c r="MZ42" s="306">
        <f>IF($ND$42&lt;=MZ$2,1,0)*'PC-BN_Área Comercial'!$E6*$NB$42</f>
        <v>17052.176610718445</v>
      </c>
      <c r="NA42" s="307">
        <f>IF($ND$42&lt;=NA$2,1,0)*'PC-BN_Área Comercial'!$E6*$NB$42</f>
        <v>17052.176610718445</v>
      </c>
      <c r="NB42" s="656">
        <v>1</v>
      </c>
      <c r="NC42" s="671"/>
      <c r="ND42" s="656">
        <v>13</v>
      </c>
    </row>
    <row r="43" spans="1:368" x14ac:dyDescent="0.2">
      <c r="A43" s="2"/>
      <c r="B43" s="316"/>
      <c r="C43" s="305"/>
      <c r="D43" s="305"/>
      <c r="E43" s="1" t="s">
        <v>629</v>
      </c>
      <c r="F43" s="306">
        <f>IF($ND$42&lt;=F$2,1,0)*('PC-BN_Área Comercial'!$C10+'PC-BN_Área Comercial'!$C15)*$NB$42</f>
        <v>0</v>
      </c>
      <c r="G43" s="306">
        <f>IF($ND$42&lt;=G$2,1,0)*('PC-BN_Área Comercial'!$C10+'PC-BN_Área Comercial'!$C15)*$NB$42</f>
        <v>0</v>
      </c>
      <c r="H43" s="306">
        <f>IF($ND$42&lt;=H$2,1,0)*('PC-BN_Área Comercial'!$C10+'PC-BN_Área Comercial'!$C15)*$NB$42</f>
        <v>0</v>
      </c>
      <c r="I43" s="306">
        <f>IF($ND$42&lt;=I$2,1,0)*('PC-BN_Área Comercial'!$C10+'PC-BN_Área Comercial'!$C15)*$NB$42</f>
        <v>0</v>
      </c>
      <c r="J43" s="306">
        <f>IF($ND$42&lt;=J$2,1,0)*('PC-BN_Área Comercial'!$C10+'PC-BN_Área Comercial'!$C15)*$NB$42</f>
        <v>0</v>
      </c>
      <c r="K43" s="306">
        <f>IF($ND$42&lt;=K$2,1,0)*('PC-BN_Área Comercial'!$C10+'PC-BN_Área Comercial'!$C15)*$NB$42</f>
        <v>0</v>
      </c>
      <c r="L43" s="306">
        <f>IF($ND$42&lt;=L$2,1,0)*('PC-BN_Área Comercial'!$C10+'PC-BN_Área Comercial'!$C15)*$NB$42</f>
        <v>0</v>
      </c>
      <c r="M43" s="306">
        <f>IF($ND$42&lt;=M$2,1,0)*('PC-BN_Área Comercial'!$C10+'PC-BN_Área Comercial'!$C15)*$NB$42</f>
        <v>0</v>
      </c>
      <c r="N43" s="306">
        <f>IF($ND$42&lt;=N$2,1,0)*('PC-BN_Área Comercial'!$C10+'PC-BN_Área Comercial'!$C15)*$NB$42</f>
        <v>0</v>
      </c>
      <c r="O43" s="306">
        <f>IF($ND$42&lt;=O$2,1,0)*('PC-BN_Área Comercial'!$C10+'PC-BN_Área Comercial'!$C15)*$NB$42</f>
        <v>0</v>
      </c>
      <c r="P43" s="306">
        <f>IF($ND$42&lt;=P$2,1,0)*('PC-BN_Área Comercial'!$C10+'PC-BN_Área Comercial'!$C15)*$NB$42</f>
        <v>0</v>
      </c>
      <c r="Q43" s="306">
        <f>IF($ND$42&lt;=Q$2,1,0)*('PC-BN_Área Comercial'!$C10+'PC-BN_Área Comercial'!$C15)*$NB$42</f>
        <v>0</v>
      </c>
      <c r="R43" s="306">
        <f>IF($ND$42&lt;=R$2,1,0)*('PC-BN_Área Comercial'!$C10+'PC-BN_Área Comercial'!$C15)*$NB$42</f>
        <v>2400</v>
      </c>
      <c r="S43" s="306">
        <f>IF($ND$42&lt;=S$2,1,0)*('PC-BN_Área Comercial'!$C10+'PC-BN_Área Comercial'!$C15)*$NB$42</f>
        <v>2400</v>
      </c>
      <c r="T43" s="306">
        <f>IF($ND$42&lt;=T$2,1,0)*('PC-BN_Área Comercial'!$C10+'PC-BN_Área Comercial'!$C15)*$NB$42</f>
        <v>2400</v>
      </c>
      <c r="U43" s="306">
        <f>IF($ND$42&lt;=U$2,1,0)*('PC-BN_Área Comercial'!$C10+'PC-BN_Área Comercial'!$C15)*$NB$42</f>
        <v>2400</v>
      </c>
      <c r="V43" s="306">
        <f>IF($ND$42&lt;=V$2,1,0)*('PC-BN_Área Comercial'!$C10+'PC-BN_Área Comercial'!$C15)*$NB$42</f>
        <v>2400</v>
      </c>
      <c r="W43" s="306">
        <f>IF($ND$42&lt;=W$2,1,0)*('PC-BN_Área Comercial'!$C10+'PC-BN_Área Comercial'!$C15)*$NB$42</f>
        <v>2400</v>
      </c>
      <c r="X43" s="306">
        <f>IF($ND$42&lt;=X$2,1,0)*('PC-BN_Área Comercial'!$C10+'PC-BN_Área Comercial'!$C15)*$NB$42</f>
        <v>2400</v>
      </c>
      <c r="Y43" s="306">
        <f>IF($ND$42&lt;=Y$2,1,0)*('PC-BN_Área Comercial'!$C10+'PC-BN_Área Comercial'!$C15)*$NB$42</f>
        <v>2400</v>
      </c>
      <c r="Z43" s="306">
        <f>IF($ND$42&lt;=Z$2,1,0)*('PC-BN_Área Comercial'!$C10+'PC-BN_Área Comercial'!$C15)*$NB$42</f>
        <v>2400</v>
      </c>
      <c r="AA43" s="306">
        <f>IF($ND$42&lt;=AA$2,1,0)*('PC-BN_Área Comercial'!$C10+'PC-BN_Área Comercial'!$C15)*$NB$42</f>
        <v>2400</v>
      </c>
      <c r="AB43" s="306">
        <f>IF($ND$42&lt;=AB$2,1,0)*('PC-BN_Área Comercial'!$C10+'PC-BN_Área Comercial'!$C15)*$NB$42</f>
        <v>2400</v>
      </c>
      <c r="AC43" s="306">
        <f>IF($ND$42&lt;=AC$2,1,0)*('PC-BN_Área Comercial'!$C10+'PC-BN_Área Comercial'!$C15)*$NB$42</f>
        <v>2400</v>
      </c>
      <c r="AD43" s="306">
        <f>IF($ND$42&lt;=AD$2,1,0)*('PC-BN_Área Comercial'!$C10+'PC-BN_Área Comercial'!$C15)*$NB$42</f>
        <v>2400</v>
      </c>
      <c r="AE43" s="306">
        <f>IF($ND$42&lt;=AE$2,1,0)*('PC-BN_Área Comercial'!$C10+'PC-BN_Área Comercial'!$C15)*$NB$42</f>
        <v>2400</v>
      </c>
      <c r="AF43" s="306">
        <f>IF($ND$42&lt;=AF$2,1,0)*('PC-BN_Área Comercial'!$C10+'PC-BN_Área Comercial'!$C15)*$NB$42</f>
        <v>2400</v>
      </c>
      <c r="AG43" s="306">
        <f>IF($ND$42&lt;=AG$2,1,0)*('PC-BN_Área Comercial'!$C10+'PC-BN_Área Comercial'!$C15)*$NB$42</f>
        <v>2400</v>
      </c>
      <c r="AH43" s="306">
        <f>IF($ND$42&lt;=AH$2,1,0)*('PC-BN_Área Comercial'!$C10+'PC-BN_Área Comercial'!$C15)*$NB$42</f>
        <v>2400</v>
      </c>
      <c r="AI43" s="306">
        <f>IF($ND$42&lt;=AI$2,1,0)*('PC-BN_Área Comercial'!$C10+'PC-BN_Área Comercial'!$C15)*$NB$42</f>
        <v>2400</v>
      </c>
      <c r="AJ43" s="306">
        <f>IF($ND$42&lt;=AJ$2,1,0)*('PC-BN_Área Comercial'!$C10+'PC-BN_Área Comercial'!$C15)*$NB$42</f>
        <v>2400</v>
      </c>
      <c r="AK43" s="306">
        <f>IF($ND$42&lt;=AK$2,1,0)*('PC-BN_Área Comercial'!$C10+'PC-BN_Área Comercial'!$C15)*$NB$42</f>
        <v>2400</v>
      </c>
      <c r="AL43" s="306">
        <f>IF($ND$42&lt;=AL$2,1,0)*('PC-BN_Área Comercial'!$C10+'PC-BN_Área Comercial'!$C15)*$NB$42</f>
        <v>2400</v>
      </c>
      <c r="AM43" s="306">
        <f>IF($ND$42&lt;=AM$2,1,0)*('PC-BN_Área Comercial'!$C10+'PC-BN_Área Comercial'!$C15)*$NB$42</f>
        <v>2400</v>
      </c>
      <c r="AN43" s="306">
        <f>IF($ND$42&lt;=AN$2,1,0)*('PC-BN_Área Comercial'!$C10+'PC-BN_Área Comercial'!$C15)*$NB$42</f>
        <v>2400</v>
      </c>
      <c r="AO43" s="306">
        <f>IF($ND$42&lt;=AO$2,1,0)*('PC-BN_Área Comercial'!$C10+'PC-BN_Área Comercial'!$C15)*$NB$42</f>
        <v>2400</v>
      </c>
      <c r="AP43" s="306">
        <f>IF($ND$42&lt;=AP$2,1,0)*('PC-BN_Área Comercial'!$C10+'PC-BN_Área Comercial'!$C15)*$NB$42</f>
        <v>2400</v>
      </c>
      <c r="AQ43" s="306">
        <f>IF($ND$42&lt;=AQ$2,1,0)*('PC-BN_Área Comercial'!$C10+'PC-BN_Área Comercial'!$C15)*$NB$42</f>
        <v>2400</v>
      </c>
      <c r="AR43" s="306">
        <f>IF($ND$42&lt;=AR$2,1,0)*('PC-BN_Área Comercial'!$C10+'PC-BN_Área Comercial'!$C15)*$NB$42</f>
        <v>2400</v>
      </c>
      <c r="AS43" s="306">
        <f>IF($ND$42&lt;=AS$2,1,0)*('PC-BN_Área Comercial'!$C10+'PC-BN_Área Comercial'!$C15)*$NB$42</f>
        <v>2400</v>
      </c>
      <c r="AT43" s="306">
        <f>IF($ND$42&lt;=AT$2,1,0)*('PC-BN_Área Comercial'!$C10+'PC-BN_Área Comercial'!$C15)*$NB$42</f>
        <v>2400</v>
      </c>
      <c r="AU43" s="306">
        <f>IF($ND$42&lt;=AU$2,1,0)*('PC-BN_Área Comercial'!$C10+'PC-BN_Área Comercial'!$C15)*$NB$42</f>
        <v>2400</v>
      </c>
      <c r="AV43" s="306">
        <f>IF($ND$42&lt;=AV$2,1,0)*('PC-BN_Área Comercial'!$C10+'PC-BN_Área Comercial'!$C15)*$NB$42</f>
        <v>2400</v>
      </c>
      <c r="AW43" s="306">
        <f>IF($ND$42&lt;=AW$2,1,0)*('PC-BN_Área Comercial'!$C10+'PC-BN_Área Comercial'!$C15)*$NB$42</f>
        <v>2400</v>
      </c>
      <c r="AX43" s="306">
        <f>IF($ND$42&lt;=AX$2,1,0)*('PC-BN_Área Comercial'!$C10+'PC-BN_Área Comercial'!$C15)*$NB$42</f>
        <v>2400</v>
      </c>
      <c r="AY43" s="306">
        <f>IF($ND$42&lt;=AY$2,1,0)*('PC-BN_Área Comercial'!$C10+'PC-BN_Área Comercial'!$C15)*$NB$42</f>
        <v>2400</v>
      </c>
      <c r="AZ43" s="306">
        <f>IF($ND$42&lt;=AZ$2,1,0)*('PC-BN_Área Comercial'!$C10+'PC-BN_Área Comercial'!$C15)*$NB$42</f>
        <v>2400</v>
      </c>
      <c r="BA43" s="306">
        <f>IF($ND$42&lt;=BA$2,1,0)*('PC-BN_Área Comercial'!$C10+'PC-BN_Área Comercial'!$C15)*$NB$42</f>
        <v>2400</v>
      </c>
      <c r="BB43" s="306">
        <f>IF($ND$42&lt;=BB$2,1,0)*('PC-BN_Área Comercial'!$C10+'PC-BN_Área Comercial'!$C15)*$NB$42</f>
        <v>2400</v>
      </c>
      <c r="BC43" s="306">
        <f>IF($ND$42&lt;=BC$2,1,0)*('PC-BN_Área Comercial'!$C10+'PC-BN_Área Comercial'!$C15)*$NB$42</f>
        <v>2400</v>
      </c>
      <c r="BD43" s="306">
        <f>IF($ND$42&lt;=BD$2,1,0)*('PC-BN_Área Comercial'!$C10+'PC-BN_Área Comercial'!$C15)*$NB$42</f>
        <v>2400</v>
      </c>
      <c r="BE43" s="306">
        <f>IF($ND$42&lt;=BE$2,1,0)*('PC-BN_Área Comercial'!$C10+'PC-BN_Área Comercial'!$C15)*$NB$42</f>
        <v>2400</v>
      </c>
      <c r="BF43" s="306">
        <f>IF($ND$42&lt;=BF$2,1,0)*('PC-BN_Área Comercial'!$C10+'PC-BN_Área Comercial'!$C15)*$NB$42</f>
        <v>2400</v>
      </c>
      <c r="BG43" s="306">
        <f>IF($ND$42&lt;=BG$2,1,0)*('PC-BN_Área Comercial'!$C10+'PC-BN_Área Comercial'!$C15)*$NB$42</f>
        <v>2400</v>
      </c>
      <c r="BH43" s="306">
        <f>IF($ND$42&lt;=BH$2,1,0)*('PC-BN_Área Comercial'!$C10+'PC-BN_Área Comercial'!$C15)*$NB$42</f>
        <v>2400</v>
      </c>
      <c r="BI43" s="306">
        <f>IF($ND$42&lt;=BI$2,1,0)*('PC-BN_Área Comercial'!$C10+'PC-BN_Área Comercial'!$C15)*$NB$42</f>
        <v>2400</v>
      </c>
      <c r="BJ43" s="306">
        <f>IF($ND$42&lt;=BJ$2,1,0)*('PC-BN_Área Comercial'!$C10+'PC-BN_Área Comercial'!$C15)*$NB$42</f>
        <v>2400</v>
      </c>
      <c r="BK43" s="306">
        <f>IF($ND$42&lt;=BK$2,1,0)*('PC-BN_Área Comercial'!$C10+'PC-BN_Área Comercial'!$C15)*$NB$42</f>
        <v>2400</v>
      </c>
      <c r="BL43" s="306">
        <f>IF($ND$42&lt;=BL$2,1,0)*('PC-BN_Área Comercial'!$C10+'PC-BN_Área Comercial'!$C15)*$NB$42</f>
        <v>2400</v>
      </c>
      <c r="BM43" s="306">
        <f>IF($ND$42&lt;=BM$2,1,0)*('PC-BN_Área Comercial'!$C10+'PC-BN_Área Comercial'!$C15)*$NB$42</f>
        <v>2400</v>
      </c>
      <c r="BN43" s="306">
        <f>IF($ND$42&lt;=BN$2,1,0)*('PC-BN_Área Comercial'!$C10+'PC-BN_Área Comercial'!$C15)*$NB$42</f>
        <v>2400</v>
      </c>
      <c r="BO43" s="306">
        <f>IF($ND$42&lt;=BO$2,1,0)*('PC-BN_Área Comercial'!$C10+'PC-BN_Área Comercial'!$C15)*$NB$42</f>
        <v>2400</v>
      </c>
      <c r="BP43" s="306">
        <f>IF($ND$42&lt;=BP$2,1,0)*('PC-BN_Área Comercial'!$C10+'PC-BN_Área Comercial'!$C15)*$NB$42</f>
        <v>2400</v>
      </c>
      <c r="BQ43" s="306">
        <f>IF($ND$42&lt;=BQ$2,1,0)*('PC-BN_Área Comercial'!$C10+'PC-BN_Área Comercial'!$C15)*$NB$42</f>
        <v>2400</v>
      </c>
      <c r="BR43" s="306">
        <f>IF($ND$42&lt;=BR$2,1,0)*('PC-BN_Área Comercial'!$C10+'PC-BN_Área Comercial'!$C15)*$NB$42</f>
        <v>2400</v>
      </c>
      <c r="BS43" s="306">
        <f>IF($ND$42&lt;=BS$2,1,0)*('PC-BN_Área Comercial'!$C10+'PC-BN_Área Comercial'!$C15)*$NB$42</f>
        <v>2400</v>
      </c>
      <c r="BT43" s="306">
        <f>IF($ND$42&lt;=BT$2,1,0)*('PC-BN_Área Comercial'!$C10+'PC-BN_Área Comercial'!$C15)*$NB$42</f>
        <v>2400</v>
      </c>
      <c r="BU43" s="306">
        <f>IF($ND$42&lt;=BU$2,1,0)*('PC-BN_Área Comercial'!$C10+'PC-BN_Área Comercial'!$C15)*$NB$42</f>
        <v>2400</v>
      </c>
      <c r="BV43" s="306">
        <f>IF($ND$42&lt;=BV$2,1,0)*('PC-BN_Área Comercial'!$C10+'PC-BN_Área Comercial'!$C15)*$NB$42</f>
        <v>2400</v>
      </c>
      <c r="BW43" s="306">
        <f>IF($ND$42&lt;=BW$2,1,0)*('PC-BN_Área Comercial'!$C10+'PC-BN_Área Comercial'!$C15)*$NB$42</f>
        <v>2400</v>
      </c>
      <c r="BX43" s="306">
        <f>IF($ND$42&lt;=BX$2,1,0)*('PC-BN_Área Comercial'!$C10+'PC-BN_Área Comercial'!$C15)*$NB$42</f>
        <v>2400</v>
      </c>
      <c r="BY43" s="306">
        <f>IF($ND$42&lt;=BY$2,1,0)*('PC-BN_Área Comercial'!$C10+'PC-BN_Área Comercial'!$C15)*$NB$42</f>
        <v>2400</v>
      </c>
      <c r="BZ43" s="306">
        <f>IF($ND$42&lt;=BZ$2,1,0)*('PC-BN_Área Comercial'!$C10+'PC-BN_Área Comercial'!$C15)*$NB$42</f>
        <v>2400</v>
      </c>
      <c r="CA43" s="306">
        <f>IF($ND$42&lt;=CA$2,1,0)*('PC-BN_Área Comercial'!$C10+'PC-BN_Área Comercial'!$C15)*$NB$42</f>
        <v>2400</v>
      </c>
      <c r="CB43" s="306">
        <f>IF($ND$42&lt;=CB$2,1,0)*('PC-BN_Área Comercial'!$C10+'PC-BN_Área Comercial'!$C15)*$NB$42</f>
        <v>2400</v>
      </c>
      <c r="CC43" s="306">
        <f>IF($ND$42&lt;=CC$2,1,0)*('PC-BN_Área Comercial'!$C10+'PC-BN_Área Comercial'!$C15)*$NB$42</f>
        <v>2400</v>
      </c>
      <c r="CD43" s="306">
        <f>IF($ND$42&lt;=CD$2,1,0)*('PC-BN_Área Comercial'!$C10+'PC-BN_Área Comercial'!$C15)*$NB$42</f>
        <v>2400</v>
      </c>
      <c r="CE43" s="306">
        <f>IF($ND$42&lt;=CE$2,1,0)*('PC-BN_Área Comercial'!$C10+'PC-BN_Área Comercial'!$C15)*$NB$42</f>
        <v>2400</v>
      </c>
      <c r="CF43" s="306">
        <f>IF($ND$42&lt;=CF$2,1,0)*('PC-BN_Área Comercial'!$C10+'PC-BN_Área Comercial'!$C15)*$NB$42</f>
        <v>2400</v>
      </c>
      <c r="CG43" s="306">
        <f>IF($ND$42&lt;=CG$2,1,0)*('PC-BN_Área Comercial'!$C10+'PC-BN_Área Comercial'!$C15)*$NB$42</f>
        <v>2400</v>
      </c>
      <c r="CH43" s="306">
        <f>IF($ND$42&lt;=CH$2,1,0)*('PC-BN_Área Comercial'!$C10+'PC-BN_Área Comercial'!$C15)*$NB$42</f>
        <v>2400</v>
      </c>
      <c r="CI43" s="306">
        <f>IF($ND$42&lt;=CI$2,1,0)*('PC-BN_Área Comercial'!$C10+'PC-BN_Área Comercial'!$C15)*$NB$42</f>
        <v>2400</v>
      </c>
      <c r="CJ43" s="306">
        <f>IF($ND$42&lt;=CJ$2,1,0)*('PC-BN_Área Comercial'!$C10+'PC-BN_Área Comercial'!$C15)*$NB$42</f>
        <v>2400</v>
      </c>
      <c r="CK43" s="306">
        <f>IF($ND$42&lt;=CK$2,1,0)*('PC-BN_Área Comercial'!$C10+'PC-BN_Área Comercial'!$C15)*$NB$42</f>
        <v>2400</v>
      </c>
      <c r="CL43" s="306">
        <f>IF($ND$42&lt;=CL$2,1,0)*('PC-BN_Área Comercial'!$C10+'PC-BN_Área Comercial'!$C15)*$NB$42</f>
        <v>2400</v>
      </c>
      <c r="CM43" s="306">
        <f>IF($ND$42&lt;=CM$2,1,0)*('PC-BN_Área Comercial'!$C10+'PC-BN_Área Comercial'!$C15)*$NB$42</f>
        <v>2400</v>
      </c>
      <c r="CN43" s="306">
        <f>IF($ND$42&lt;=CN$2,1,0)*('PC-BN_Área Comercial'!$C10+'PC-BN_Área Comercial'!$C15)*$NB$42</f>
        <v>2400</v>
      </c>
      <c r="CO43" s="306">
        <f>IF($ND$42&lt;=CO$2,1,0)*('PC-BN_Área Comercial'!$C10+'PC-BN_Área Comercial'!$C15)*$NB$42</f>
        <v>2400</v>
      </c>
      <c r="CP43" s="306">
        <f>IF($ND$42&lt;=CP$2,1,0)*('PC-BN_Área Comercial'!$C10+'PC-BN_Área Comercial'!$C15)*$NB$42</f>
        <v>2400</v>
      </c>
      <c r="CQ43" s="306">
        <f>IF($ND$42&lt;=CQ$2,1,0)*('PC-BN_Área Comercial'!$C10+'PC-BN_Área Comercial'!$C15)*$NB$42</f>
        <v>2400</v>
      </c>
      <c r="CR43" s="306">
        <f>IF($ND$42&lt;=CR$2,1,0)*('PC-BN_Área Comercial'!$C10+'PC-BN_Área Comercial'!$C15)*$NB$42</f>
        <v>2400</v>
      </c>
      <c r="CS43" s="306">
        <f>IF($ND$42&lt;=CS$2,1,0)*('PC-BN_Área Comercial'!$C10+'PC-BN_Área Comercial'!$C15)*$NB$42</f>
        <v>2400</v>
      </c>
      <c r="CT43" s="306">
        <f>IF($ND$42&lt;=CT$2,1,0)*('PC-BN_Área Comercial'!$C10+'PC-BN_Área Comercial'!$C15)*$NB$42</f>
        <v>2400</v>
      </c>
      <c r="CU43" s="306">
        <f>IF($ND$42&lt;=CU$2,1,0)*('PC-BN_Área Comercial'!$C10+'PC-BN_Área Comercial'!$C15)*$NB$42</f>
        <v>2400</v>
      </c>
      <c r="CV43" s="306">
        <f>IF($ND$42&lt;=CV$2,1,0)*('PC-BN_Área Comercial'!$C10+'PC-BN_Área Comercial'!$C15)*$NB$42</f>
        <v>2400</v>
      </c>
      <c r="CW43" s="306">
        <f>IF($ND$42&lt;=CW$2,1,0)*('PC-BN_Área Comercial'!$C10+'PC-BN_Área Comercial'!$C15)*$NB$42</f>
        <v>2400</v>
      </c>
      <c r="CX43" s="306">
        <f>IF($ND$42&lt;=CX$2,1,0)*('PC-BN_Área Comercial'!$C10+'PC-BN_Área Comercial'!$C15)*$NB$42</f>
        <v>2400</v>
      </c>
      <c r="CY43" s="306">
        <f>IF($ND$42&lt;=CY$2,1,0)*('PC-BN_Área Comercial'!$C10+'PC-BN_Área Comercial'!$C15)*$NB$42</f>
        <v>2400</v>
      </c>
      <c r="CZ43" s="306">
        <f>IF($ND$42&lt;=CZ$2,1,0)*('PC-BN_Área Comercial'!$C10+'PC-BN_Área Comercial'!$C15)*$NB$42</f>
        <v>2400</v>
      </c>
      <c r="DA43" s="306">
        <f>IF($ND$42&lt;=DA$2,1,0)*('PC-BN_Área Comercial'!$C10+'PC-BN_Área Comercial'!$C15)*$NB$42</f>
        <v>2400</v>
      </c>
      <c r="DB43" s="306">
        <f>IF($ND$42&lt;=DB$2,1,0)*('PC-BN_Área Comercial'!$C10+'PC-BN_Área Comercial'!$C15)*$NB$42</f>
        <v>2400</v>
      </c>
      <c r="DC43" s="306">
        <f>IF($ND$42&lt;=DC$2,1,0)*('PC-BN_Área Comercial'!$C10+'PC-BN_Área Comercial'!$C15)*$NB$42</f>
        <v>2400</v>
      </c>
      <c r="DD43" s="306">
        <f>IF($ND$42&lt;=DD$2,1,0)*('PC-BN_Área Comercial'!$C10+'PC-BN_Área Comercial'!$C15)*$NB$42</f>
        <v>2400</v>
      </c>
      <c r="DE43" s="306">
        <f>IF($ND$42&lt;=DE$2,1,0)*('PC-BN_Área Comercial'!$C10+'PC-BN_Área Comercial'!$C15)*$NB$42</f>
        <v>2400</v>
      </c>
      <c r="DF43" s="306">
        <f>IF($ND$42&lt;=DF$2,1,0)*('PC-BN_Área Comercial'!$C10+'PC-BN_Área Comercial'!$C15)*$NB$42</f>
        <v>2400</v>
      </c>
      <c r="DG43" s="306">
        <f>IF($ND$42&lt;=DG$2,1,0)*('PC-BN_Área Comercial'!$C10+'PC-BN_Área Comercial'!$C15)*$NB$42</f>
        <v>2400</v>
      </c>
      <c r="DH43" s="306">
        <f>IF($ND$42&lt;=DH$2,1,0)*('PC-BN_Área Comercial'!$C10+'PC-BN_Área Comercial'!$C15)*$NB$42</f>
        <v>2400</v>
      </c>
      <c r="DI43" s="306">
        <f>IF($ND$42&lt;=DI$2,1,0)*('PC-BN_Área Comercial'!$C10+'PC-BN_Área Comercial'!$C15)*$NB$42</f>
        <v>2400</v>
      </c>
      <c r="DJ43" s="306">
        <f>IF($ND$42&lt;=DJ$2,1,0)*('PC-BN_Área Comercial'!$C10+'PC-BN_Área Comercial'!$C15)*$NB$42</f>
        <v>2400</v>
      </c>
      <c r="DK43" s="306">
        <f>IF($ND$42&lt;=DK$2,1,0)*('PC-BN_Área Comercial'!$C10+'PC-BN_Área Comercial'!$C15)*$NB$42</f>
        <v>2400</v>
      </c>
      <c r="DL43" s="306">
        <f>IF($ND$42&lt;=DL$2,1,0)*('PC-BN_Área Comercial'!$C10+'PC-BN_Área Comercial'!$C15)*$NB$42</f>
        <v>2400</v>
      </c>
      <c r="DM43" s="306">
        <f>IF($ND$42&lt;=DM$2,1,0)*('PC-BN_Área Comercial'!$C10+'PC-BN_Área Comercial'!$C15)*$NB$42</f>
        <v>2400</v>
      </c>
      <c r="DN43" s="306">
        <f>IF($ND$42&lt;=DN$2,1,0)*('PC-BN_Área Comercial'!$C10+'PC-BN_Área Comercial'!$C15)*$NB$42</f>
        <v>2400</v>
      </c>
      <c r="DO43" s="306">
        <f>IF($ND$42&lt;=DO$2,1,0)*('PC-BN_Área Comercial'!$C10+'PC-BN_Área Comercial'!$C15)*$NB$42</f>
        <v>2400</v>
      </c>
      <c r="DP43" s="306">
        <f>IF($ND$42&lt;=DP$2,1,0)*('PC-BN_Área Comercial'!$C10+'PC-BN_Área Comercial'!$C15)*$NB$42</f>
        <v>2400</v>
      </c>
      <c r="DQ43" s="306">
        <f>IF($ND$42&lt;=DQ$2,1,0)*('PC-BN_Área Comercial'!$C10+'PC-BN_Área Comercial'!$C15)*$NB$42</f>
        <v>2400</v>
      </c>
      <c r="DR43" s="306">
        <f>IF($ND$42&lt;=DR$2,1,0)*('PC-BN_Área Comercial'!$C10+'PC-BN_Área Comercial'!$C15)*$NB$42</f>
        <v>2400</v>
      </c>
      <c r="DS43" s="306">
        <f>IF($ND$42&lt;=DS$2,1,0)*('PC-BN_Área Comercial'!$C10+'PC-BN_Área Comercial'!$C15)*$NB$42</f>
        <v>2400</v>
      </c>
      <c r="DT43" s="306">
        <f>IF($ND$42&lt;=DT$2,1,0)*('PC-BN_Área Comercial'!$C10+'PC-BN_Área Comercial'!$C15)*$NB$42</f>
        <v>2400</v>
      </c>
      <c r="DU43" s="306">
        <f>IF($ND$42&lt;=DU$2,1,0)*('PC-BN_Área Comercial'!$C10+'PC-BN_Área Comercial'!$C15)*$NB$42</f>
        <v>2400</v>
      </c>
      <c r="DV43" s="306">
        <f>IF($ND$42&lt;=DV$2,1,0)*('PC-BN_Área Comercial'!$C10+'PC-BN_Área Comercial'!$C15)*$NB$42</f>
        <v>2400</v>
      </c>
      <c r="DW43" s="306">
        <f>IF($ND$42&lt;=DW$2,1,0)*('PC-BN_Área Comercial'!$C10+'PC-BN_Área Comercial'!$C15)*$NB$42</f>
        <v>2400</v>
      </c>
      <c r="DX43" s="306">
        <f>IF($ND$42&lt;=DX$2,1,0)*('PC-BN_Área Comercial'!$C10+'PC-BN_Área Comercial'!$C15)*$NB$42</f>
        <v>2400</v>
      </c>
      <c r="DY43" s="306">
        <f>IF($ND$42&lt;=DY$2,1,0)*('PC-BN_Área Comercial'!$C10+'PC-BN_Área Comercial'!$C15)*$NB$42</f>
        <v>2400</v>
      </c>
      <c r="DZ43" s="306">
        <f>IF($ND$42&lt;=DZ$2,1,0)*('PC-BN_Área Comercial'!$C10+'PC-BN_Área Comercial'!$C15)*$NB$42</f>
        <v>2400</v>
      </c>
      <c r="EA43" s="306">
        <f>IF($ND$42&lt;=EA$2,1,0)*('PC-BN_Área Comercial'!$C10+'PC-BN_Área Comercial'!$C15)*$NB$42</f>
        <v>2400</v>
      </c>
      <c r="EB43" s="306">
        <f>IF($ND$42&lt;=EB$2,1,0)*('PC-BN_Área Comercial'!$C10+'PC-BN_Área Comercial'!$C15)*$NB$42</f>
        <v>2400</v>
      </c>
      <c r="EC43" s="306">
        <f>IF($ND$42&lt;=EC$2,1,0)*('PC-BN_Área Comercial'!$C10+'PC-BN_Área Comercial'!$C15)*$NB$42</f>
        <v>2400</v>
      </c>
      <c r="ED43" s="306">
        <f>IF($ND$42&lt;=ED$2,1,0)*('PC-BN_Área Comercial'!$C10+'PC-BN_Área Comercial'!$C15)*$NB$42</f>
        <v>2400</v>
      </c>
      <c r="EE43" s="306">
        <f>IF($ND$42&lt;=EE$2,1,0)*('PC-BN_Área Comercial'!$C10+'PC-BN_Área Comercial'!$C15)*$NB$42</f>
        <v>2400</v>
      </c>
      <c r="EF43" s="306">
        <f>IF($ND$42&lt;=EF$2,1,0)*('PC-BN_Área Comercial'!$C10+'PC-BN_Área Comercial'!$C15)*$NB$42</f>
        <v>2400</v>
      </c>
      <c r="EG43" s="306">
        <f>IF($ND$42&lt;=EG$2,1,0)*('PC-BN_Área Comercial'!$C10+'PC-BN_Área Comercial'!$C15)*$NB$42</f>
        <v>2400</v>
      </c>
      <c r="EH43" s="306">
        <f>IF($ND$42&lt;=EH$2,1,0)*('PC-BN_Área Comercial'!$C10+'PC-BN_Área Comercial'!$C15)*$NB$42</f>
        <v>2400</v>
      </c>
      <c r="EI43" s="306">
        <f>IF($ND$42&lt;=EI$2,1,0)*('PC-BN_Área Comercial'!$C10+'PC-BN_Área Comercial'!$C15)*$NB$42</f>
        <v>2400</v>
      </c>
      <c r="EJ43" s="306">
        <f>IF($ND$42&lt;=EJ$2,1,0)*('PC-BN_Área Comercial'!$C10+'PC-BN_Área Comercial'!$C15)*$NB$42</f>
        <v>2400</v>
      </c>
      <c r="EK43" s="306">
        <f>IF($ND$42&lt;=EK$2,1,0)*('PC-BN_Área Comercial'!$C10+'PC-BN_Área Comercial'!$C15)*$NB$42</f>
        <v>2400</v>
      </c>
      <c r="EL43" s="306">
        <f>IF($ND$42&lt;=EL$2,1,0)*('PC-BN_Área Comercial'!$C10+'PC-BN_Área Comercial'!$C15)*$NB$42</f>
        <v>2400</v>
      </c>
      <c r="EM43" s="306">
        <f>IF($ND$42&lt;=EM$2,1,0)*('PC-BN_Área Comercial'!$C10+'PC-BN_Área Comercial'!$C15)*$NB$42</f>
        <v>2400</v>
      </c>
      <c r="EN43" s="306">
        <f>IF($ND$42&lt;=EN$2,1,0)*('PC-BN_Área Comercial'!$C10+'PC-BN_Área Comercial'!$C15)*$NB$42</f>
        <v>2400</v>
      </c>
      <c r="EO43" s="306">
        <f>IF($ND$42&lt;=EO$2,1,0)*('PC-BN_Área Comercial'!$C10+'PC-BN_Área Comercial'!$C15)*$NB$42</f>
        <v>2400</v>
      </c>
      <c r="EP43" s="306">
        <f>IF($ND$42&lt;=EP$2,1,0)*('PC-BN_Área Comercial'!$C10+'PC-BN_Área Comercial'!$C15)*$NB$42</f>
        <v>2400</v>
      </c>
      <c r="EQ43" s="306">
        <f>IF($ND$42&lt;=EQ$2,1,0)*('PC-BN_Área Comercial'!$C10+'PC-BN_Área Comercial'!$C15)*$NB$42</f>
        <v>2400</v>
      </c>
      <c r="ER43" s="306">
        <f>IF($ND$42&lt;=ER$2,1,0)*('PC-BN_Área Comercial'!$C10+'PC-BN_Área Comercial'!$C15)*$NB$42</f>
        <v>2400</v>
      </c>
      <c r="ES43" s="306">
        <f>IF($ND$42&lt;=ES$2,1,0)*('PC-BN_Área Comercial'!$C10+'PC-BN_Área Comercial'!$C15)*$NB$42</f>
        <v>2400</v>
      </c>
      <c r="ET43" s="306">
        <f>IF($ND$42&lt;=ET$2,1,0)*('PC-BN_Área Comercial'!$C10+'PC-BN_Área Comercial'!$C15)*$NB$42</f>
        <v>2400</v>
      </c>
      <c r="EU43" s="306">
        <f>IF($ND$42&lt;=EU$2,1,0)*('PC-BN_Área Comercial'!$C10+'PC-BN_Área Comercial'!$C15)*$NB$42</f>
        <v>2400</v>
      </c>
      <c r="EV43" s="306">
        <f>IF($ND$42&lt;=EV$2,1,0)*('PC-BN_Área Comercial'!$C10+'PC-BN_Área Comercial'!$C15)*$NB$42</f>
        <v>2400</v>
      </c>
      <c r="EW43" s="306">
        <f>IF($ND$42&lt;=EW$2,1,0)*('PC-BN_Área Comercial'!$C10+'PC-BN_Área Comercial'!$C15)*$NB$42</f>
        <v>2400</v>
      </c>
      <c r="EX43" s="306">
        <f>IF($ND$42&lt;=EX$2,1,0)*('PC-BN_Área Comercial'!$C10+'PC-BN_Área Comercial'!$C15)*$NB$42</f>
        <v>2400</v>
      </c>
      <c r="EY43" s="306">
        <f>IF($ND$42&lt;=EY$2,1,0)*('PC-BN_Área Comercial'!$C10+'PC-BN_Área Comercial'!$C15)*$NB$42</f>
        <v>2400</v>
      </c>
      <c r="EZ43" s="306">
        <f>IF($ND$42&lt;=EZ$2,1,0)*('PC-BN_Área Comercial'!$C10+'PC-BN_Área Comercial'!$C15)*$NB$42</f>
        <v>2400</v>
      </c>
      <c r="FA43" s="306">
        <f>IF($ND$42&lt;=FA$2,1,0)*('PC-BN_Área Comercial'!$C10+'PC-BN_Área Comercial'!$C15)*$NB$42</f>
        <v>2400</v>
      </c>
      <c r="FB43" s="306">
        <f>IF($ND$42&lt;=FB$2,1,0)*('PC-BN_Área Comercial'!$C10+'PC-BN_Área Comercial'!$C15)*$NB$42</f>
        <v>2400</v>
      </c>
      <c r="FC43" s="306">
        <f>IF($ND$42&lt;=FC$2,1,0)*('PC-BN_Área Comercial'!$C10+'PC-BN_Área Comercial'!$C15)*$NB$42</f>
        <v>2400</v>
      </c>
      <c r="FD43" s="306">
        <f>IF($ND$42&lt;=FD$2,1,0)*('PC-BN_Área Comercial'!$C10+'PC-BN_Área Comercial'!$C15)*$NB$42</f>
        <v>2400</v>
      </c>
      <c r="FE43" s="306">
        <f>IF($ND$42&lt;=FE$2,1,0)*('PC-BN_Área Comercial'!$C10+'PC-BN_Área Comercial'!$C15)*$NB$42</f>
        <v>2400</v>
      </c>
      <c r="FF43" s="306">
        <f>IF($ND$42&lt;=FF$2,1,0)*('PC-BN_Área Comercial'!$C10+'PC-BN_Área Comercial'!$C15)*$NB$42</f>
        <v>2400</v>
      </c>
      <c r="FG43" s="306">
        <f>IF($ND$42&lt;=FG$2,1,0)*('PC-BN_Área Comercial'!$C10+'PC-BN_Área Comercial'!$C15)*$NB$42</f>
        <v>2400</v>
      </c>
      <c r="FH43" s="306">
        <f>IF($ND$42&lt;=FH$2,1,0)*('PC-BN_Área Comercial'!$C10+'PC-BN_Área Comercial'!$C15)*$NB$42</f>
        <v>2400</v>
      </c>
      <c r="FI43" s="306">
        <f>IF($ND$42&lt;=FI$2,1,0)*('PC-BN_Área Comercial'!$C10+'PC-BN_Área Comercial'!$C15)*$NB$42</f>
        <v>2400</v>
      </c>
      <c r="FJ43" s="306">
        <f>IF($ND$42&lt;=FJ$2,1,0)*('PC-BN_Área Comercial'!$C10+'PC-BN_Área Comercial'!$C15)*$NB$42</f>
        <v>2400</v>
      </c>
      <c r="FK43" s="306">
        <f>IF($ND$42&lt;=FK$2,1,0)*('PC-BN_Área Comercial'!$C10+'PC-BN_Área Comercial'!$C15)*$NB$42</f>
        <v>2400</v>
      </c>
      <c r="FL43" s="306">
        <f>IF($ND$42&lt;=FL$2,1,0)*('PC-BN_Área Comercial'!$C10+'PC-BN_Área Comercial'!$C15)*$NB$42</f>
        <v>2400</v>
      </c>
      <c r="FM43" s="306">
        <f>IF($ND$42&lt;=FM$2,1,0)*('PC-BN_Área Comercial'!$C10+'PC-BN_Área Comercial'!$C15)*$NB$42</f>
        <v>2400</v>
      </c>
      <c r="FN43" s="306">
        <f>IF($ND$42&lt;=FN$2,1,0)*('PC-BN_Área Comercial'!$C10+'PC-BN_Área Comercial'!$C15)*$NB$42</f>
        <v>2400</v>
      </c>
      <c r="FO43" s="306">
        <f>IF($ND$42&lt;=FO$2,1,0)*('PC-BN_Área Comercial'!$C10+'PC-BN_Área Comercial'!$C15)*$NB$42</f>
        <v>2400</v>
      </c>
      <c r="FP43" s="306">
        <f>IF($ND$42&lt;=FP$2,1,0)*('PC-BN_Área Comercial'!$C10+'PC-BN_Área Comercial'!$C15)*$NB$42</f>
        <v>2400</v>
      </c>
      <c r="FQ43" s="306">
        <f>IF($ND$42&lt;=FQ$2,1,0)*('PC-BN_Área Comercial'!$C10+'PC-BN_Área Comercial'!$C15)*$NB$42</f>
        <v>2400</v>
      </c>
      <c r="FR43" s="306">
        <f>IF($ND$42&lt;=FR$2,1,0)*('PC-BN_Área Comercial'!$C10+'PC-BN_Área Comercial'!$C15)*$NB$42</f>
        <v>2400</v>
      </c>
      <c r="FS43" s="306">
        <f>IF($ND$42&lt;=FS$2,1,0)*('PC-BN_Área Comercial'!$C10+'PC-BN_Área Comercial'!$C15)*$NB$42</f>
        <v>2400</v>
      </c>
      <c r="FT43" s="306">
        <f>IF($ND$42&lt;=FT$2,1,0)*('PC-BN_Área Comercial'!$C10+'PC-BN_Área Comercial'!$C15)*$NB$42</f>
        <v>2400</v>
      </c>
      <c r="FU43" s="306">
        <f>IF($ND$42&lt;=FU$2,1,0)*('PC-BN_Área Comercial'!$C10+'PC-BN_Área Comercial'!$C15)*$NB$42</f>
        <v>2400</v>
      </c>
      <c r="FV43" s="306">
        <f>IF($ND$42&lt;=FV$2,1,0)*('PC-BN_Área Comercial'!$C10+'PC-BN_Área Comercial'!$C15)*$NB$42</f>
        <v>2400</v>
      </c>
      <c r="FW43" s="306">
        <f>IF($ND$42&lt;=FW$2,1,0)*('PC-BN_Área Comercial'!$C10+'PC-BN_Área Comercial'!$C15)*$NB$42</f>
        <v>2400</v>
      </c>
      <c r="FX43" s="306">
        <f>IF($ND$42&lt;=FX$2,1,0)*('PC-BN_Área Comercial'!$C10+'PC-BN_Área Comercial'!$C15)*$NB$42</f>
        <v>2400</v>
      </c>
      <c r="FY43" s="306">
        <f>IF($ND$42&lt;=FY$2,1,0)*('PC-BN_Área Comercial'!$C10+'PC-BN_Área Comercial'!$C15)*$NB$42</f>
        <v>2400</v>
      </c>
      <c r="FZ43" s="306">
        <f>IF($ND$42&lt;=FZ$2,1,0)*('PC-BN_Área Comercial'!$C10+'PC-BN_Área Comercial'!$C15)*$NB$42</f>
        <v>2400</v>
      </c>
      <c r="GA43" s="306">
        <f>IF($ND$42&lt;=GA$2,1,0)*('PC-BN_Área Comercial'!$C10+'PC-BN_Área Comercial'!$C15)*$NB$42</f>
        <v>2400</v>
      </c>
      <c r="GB43" s="306">
        <f>IF($ND$42&lt;=GB$2,1,0)*('PC-BN_Área Comercial'!$C10+'PC-BN_Área Comercial'!$C15)*$NB$42</f>
        <v>2400</v>
      </c>
      <c r="GC43" s="306">
        <f>IF($ND$42&lt;=GC$2,1,0)*('PC-BN_Área Comercial'!$C10+'PC-BN_Área Comercial'!$C15)*$NB$42</f>
        <v>2400</v>
      </c>
      <c r="GD43" s="306">
        <f>IF($ND$42&lt;=GD$2,1,0)*('PC-BN_Área Comercial'!$C10+'PC-BN_Área Comercial'!$C15)*$NB$42</f>
        <v>2400</v>
      </c>
      <c r="GE43" s="306">
        <f>IF($ND$42&lt;=GE$2,1,0)*('PC-BN_Área Comercial'!$C10+'PC-BN_Área Comercial'!$C15)*$NB$42</f>
        <v>2400</v>
      </c>
      <c r="GF43" s="306">
        <f>IF($ND$42&lt;=GF$2,1,0)*('PC-BN_Área Comercial'!$C10+'PC-BN_Área Comercial'!$C15)*$NB$42</f>
        <v>2400</v>
      </c>
      <c r="GG43" s="306">
        <f>IF($ND$42&lt;=GG$2,1,0)*('PC-BN_Área Comercial'!$C10+'PC-BN_Área Comercial'!$C15)*$NB$42</f>
        <v>2400</v>
      </c>
      <c r="GH43" s="306">
        <f>IF($ND$42&lt;=GH$2,1,0)*('PC-BN_Área Comercial'!$C10+'PC-BN_Área Comercial'!$C15)*$NB$42</f>
        <v>2400</v>
      </c>
      <c r="GI43" s="306">
        <f>IF($ND$42&lt;=GI$2,1,0)*('PC-BN_Área Comercial'!$C10+'PC-BN_Área Comercial'!$C15)*$NB$42</f>
        <v>2400</v>
      </c>
      <c r="GJ43" s="306">
        <f>IF($ND$42&lt;=GJ$2,1,0)*('PC-BN_Área Comercial'!$C10+'PC-BN_Área Comercial'!$C15)*$NB$42</f>
        <v>2400</v>
      </c>
      <c r="GK43" s="306">
        <f>IF($ND$42&lt;=GK$2,1,0)*('PC-BN_Área Comercial'!$C10+'PC-BN_Área Comercial'!$C15)*$NB$42</f>
        <v>2400</v>
      </c>
      <c r="GL43" s="306">
        <f>IF($ND$42&lt;=GL$2,1,0)*('PC-BN_Área Comercial'!$C10+'PC-BN_Área Comercial'!$C15)*$NB$42</f>
        <v>2400</v>
      </c>
      <c r="GM43" s="306">
        <f>IF($ND$42&lt;=GM$2,1,0)*('PC-BN_Área Comercial'!$C10+'PC-BN_Área Comercial'!$C15)*$NB$42</f>
        <v>2400</v>
      </c>
      <c r="GN43" s="306">
        <f>IF($ND$42&lt;=GN$2,1,0)*('PC-BN_Área Comercial'!$C10+'PC-BN_Área Comercial'!$C15)*$NB$42</f>
        <v>2400</v>
      </c>
      <c r="GO43" s="306">
        <f>IF($ND$42&lt;=GO$2,1,0)*('PC-BN_Área Comercial'!$C10+'PC-BN_Área Comercial'!$C15)*$NB$42</f>
        <v>2400</v>
      </c>
      <c r="GP43" s="306">
        <f>IF($ND$42&lt;=GP$2,1,0)*('PC-BN_Área Comercial'!$C10+'PC-BN_Área Comercial'!$C15)*$NB$42</f>
        <v>2400</v>
      </c>
      <c r="GQ43" s="306">
        <f>IF($ND$42&lt;=GQ$2,1,0)*('PC-BN_Área Comercial'!$C10+'PC-BN_Área Comercial'!$C15)*$NB$42</f>
        <v>2400</v>
      </c>
      <c r="GR43" s="306">
        <f>IF($ND$42&lt;=GR$2,1,0)*('PC-BN_Área Comercial'!$C10+'PC-BN_Área Comercial'!$C15)*$NB$42</f>
        <v>2400</v>
      </c>
      <c r="GS43" s="306">
        <f>IF($ND$42&lt;=GS$2,1,0)*('PC-BN_Área Comercial'!$C10+'PC-BN_Área Comercial'!$C15)*$NB$42</f>
        <v>2400</v>
      </c>
      <c r="GT43" s="306">
        <f>IF($ND$42&lt;=GT$2,1,0)*('PC-BN_Área Comercial'!$C10+'PC-BN_Área Comercial'!$C15)*$NB$42</f>
        <v>2400</v>
      </c>
      <c r="GU43" s="306">
        <f>IF($ND$42&lt;=GU$2,1,0)*('PC-BN_Área Comercial'!$C10+'PC-BN_Área Comercial'!$C15)*$NB$42</f>
        <v>2400</v>
      </c>
      <c r="GV43" s="306">
        <f>IF($ND$42&lt;=GV$2,1,0)*('PC-BN_Área Comercial'!$C10+'PC-BN_Área Comercial'!$C15)*$NB$42</f>
        <v>2400</v>
      </c>
      <c r="GW43" s="306">
        <f>IF($ND$42&lt;=GW$2,1,0)*('PC-BN_Área Comercial'!$C10+'PC-BN_Área Comercial'!$C15)*$NB$42</f>
        <v>2400</v>
      </c>
      <c r="GX43" s="306">
        <f>IF($ND$42&lt;=GX$2,1,0)*('PC-BN_Área Comercial'!$C10+'PC-BN_Área Comercial'!$C15)*$NB$42</f>
        <v>2400</v>
      </c>
      <c r="GY43" s="306">
        <f>IF($ND$42&lt;=GY$2,1,0)*('PC-BN_Área Comercial'!$C10+'PC-BN_Área Comercial'!$C15)*$NB$42</f>
        <v>2400</v>
      </c>
      <c r="GZ43" s="306">
        <f>IF($ND$42&lt;=GZ$2,1,0)*('PC-BN_Área Comercial'!$C10+'PC-BN_Área Comercial'!$C15)*$NB$42</f>
        <v>2400</v>
      </c>
      <c r="HA43" s="306">
        <f>IF($ND$42&lt;=HA$2,1,0)*('PC-BN_Área Comercial'!$C10+'PC-BN_Área Comercial'!$C15)*$NB$42</f>
        <v>2400</v>
      </c>
      <c r="HB43" s="306">
        <f>IF($ND$42&lt;=HB$2,1,0)*('PC-BN_Área Comercial'!$C10+'PC-BN_Área Comercial'!$C15)*$NB$42</f>
        <v>2400</v>
      </c>
      <c r="HC43" s="306">
        <f>IF($ND$42&lt;=HC$2,1,0)*('PC-BN_Área Comercial'!$C10+'PC-BN_Área Comercial'!$C15)*$NB$42</f>
        <v>2400</v>
      </c>
      <c r="HD43" s="306">
        <f>IF($ND$42&lt;=HD$2,1,0)*('PC-BN_Área Comercial'!$C10+'PC-BN_Área Comercial'!$C15)*$NB$42</f>
        <v>2400</v>
      </c>
      <c r="HE43" s="306">
        <f>IF($ND$42&lt;=HE$2,1,0)*('PC-BN_Área Comercial'!$C10+'PC-BN_Área Comercial'!$C15)*$NB$42</f>
        <v>2400</v>
      </c>
      <c r="HF43" s="306">
        <f>IF($ND$42&lt;=HF$2,1,0)*('PC-BN_Área Comercial'!$C10+'PC-BN_Área Comercial'!$C15)*$NB$42</f>
        <v>2400</v>
      </c>
      <c r="HG43" s="306">
        <f>IF($ND$42&lt;=HG$2,1,0)*('PC-BN_Área Comercial'!$C10+'PC-BN_Área Comercial'!$C15)*$NB$42</f>
        <v>2400</v>
      </c>
      <c r="HH43" s="306">
        <f>IF($ND$42&lt;=HH$2,1,0)*('PC-BN_Área Comercial'!$C10+'PC-BN_Área Comercial'!$C15)*$NB$42</f>
        <v>2400</v>
      </c>
      <c r="HI43" s="306">
        <f>IF($ND$42&lt;=HI$2,1,0)*('PC-BN_Área Comercial'!$C10+'PC-BN_Área Comercial'!$C15)*$NB$42</f>
        <v>2400</v>
      </c>
      <c r="HJ43" s="306">
        <f>IF($ND$42&lt;=HJ$2,1,0)*('PC-BN_Área Comercial'!$C10+'PC-BN_Área Comercial'!$C15)*$NB$42</f>
        <v>2400</v>
      </c>
      <c r="HK43" s="306">
        <f>IF($ND$42&lt;=HK$2,1,0)*('PC-BN_Área Comercial'!$C10+'PC-BN_Área Comercial'!$C15)*$NB$42</f>
        <v>2400</v>
      </c>
      <c r="HL43" s="306">
        <f>IF($ND$42&lt;=HL$2,1,0)*('PC-BN_Área Comercial'!$C10+'PC-BN_Área Comercial'!$C15)*$NB$42</f>
        <v>2400</v>
      </c>
      <c r="HM43" s="306">
        <f>IF($ND$42&lt;=HM$2,1,0)*('PC-BN_Área Comercial'!$C10+'PC-BN_Área Comercial'!$C15)*$NB$42</f>
        <v>2400</v>
      </c>
      <c r="HN43" s="306">
        <f>IF($ND$42&lt;=HN$2,1,0)*('PC-BN_Área Comercial'!$C10+'PC-BN_Área Comercial'!$C15)*$NB$42</f>
        <v>2400</v>
      </c>
      <c r="HO43" s="306">
        <f>IF($ND$42&lt;=HO$2,1,0)*('PC-BN_Área Comercial'!$C10+'PC-BN_Área Comercial'!$C15)*$NB$42</f>
        <v>2400</v>
      </c>
      <c r="HP43" s="306">
        <f>IF($ND$42&lt;=HP$2,1,0)*('PC-BN_Área Comercial'!$C10+'PC-BN_Área Comercial'!$C15)*$NB$42</f>
        <v>2400</v>
      </c>
      <c r="HQ43" s="306">
        <f>IF($ND$42&lt;=HQ$2,1,0)*('PC-BN_Área Comercial'!$C10+'PC-BN_Área Comercial'!$C15)*$NB$42</f>
        <v>2400</v>
      </c>
      <c r="HR43" s="306">
        <f>IF($ND$42&lt;=HR$2,1,0)*('PC-BN_Área Comercial'!$C10+'PC-BN_Área Comercial'!$C15)*$NB$42</f>
        <v>2400</v>
      </c>
      <c r="HS43" s="306">
        <f>IF($ND$42&lt;=HS$2,1,0)*('PC-BN_Área Comercial'!$C10+'PC-BN_Área Comercial'!$C15)*$NB$42</f>
        <v>2400</v>
      </c>
      <c r="HT43" s="306">
        <f>IF($ND$42&lt;=HT$2,1,0)*('PC-BN_Área Comercial'!$C10+'PC-BN_Área Comercial'!$C15)*$NB$42</f>
        <v>2400</v>
      </c>
      <c r="HU43" s="306">
        <f>IF($ND$42&lt;=HU$2,1,0)*('PC-BN_Área Comercial'!$C10+'PC-BN_Área Comercial'!$C15)*$NB$42</f>
        <v>2400</v>
      </c>
      <c r="HV43" s="306">
        <f>IF($ND$42&lt;=HV$2,1,0)*('PC-BN_Área Comercial'!$C10+'PC-BN_Área Comercial'!$C15)*$NB$42</f>
        <v>2400</v>
      </c>
      <c r="HW43" s="306">
        <f>IF($ND$42&lt;=HW$2,1,0)*('PC-BN_Área Comercial'!$C10+'PC-BN_Área Comercial'!$C15)*$NB$42</f>
        <v>2400</v>
      </c>
      <c r="HX43" s="306">
        <f>IF($ND$42&lt;=HX$2,1,0)*('PC-BN_Área Comercial'!$C10+'PC-BN_Área Comercial'!$C15)*$NB$42</f>
        <v>2400</v>
      </c>
      <c r="HY43" s="306">
        <f>IF($ND$42&lt;=HY$2,1,0)*('PC-BN_Área Comercial'!$C10+'PC-BN_Área Comercial'!$C15)*$NB$42</f>
        <v>2400</v>
      </c>
      <c r="HZ43" s="306">
        <f>IF($ND$42&lt;=HZ$2,1,0)*('PC-BN_Área Comercial'!$C10+'PC-BN_Área Comercial'!$C15)*$NB$42</f>
        <v>2400</v>
      </c>
      <c r="IA43" s="306">
        <f>IF($ND$42&lt;=IA$2,1,0)*('PC-BN_Área Comercial'!$C10+'PC-BN_Área Comercial'!$C15)*$NB$42</f>
        <v>2400</v>
      </c>
      <c r="IB43" s="306">
        <f>IF($ND$42&lt;=IB$2,1,0)*('PC-BN_Área Comercial'!$C10+'PC-BN_Área Comercial'!$C15)*$NB$42</f>
        <v>2400</v>
      </c>
      <c r="IC43" s="306">
        <f>IF($ND$42&lt;=IC$2,1,0)*('PC-BN_Área Comercial'!$C10+'PC-BN_Área Comercial'!$C15)*$NB$42</f>
        <v>2400</v>
      </c>
      <c r="ID43" s="306">
        <f>IF($ND$42&lt;=ID$2,1,0)*('PC-BN_Área Comercial'!$C10+'PC-BN_Área Comercial'!$C15)*$NB$42</f>
        <v>2400</v>
      </c>
      <c r="IE43" s="306">
        <f>IF($ND$42&lt;=IE$2,1,0)*('PC-BN_Área Comercial'!$C10+'PC-BN_Área Comercial'!$C15)*$NB$42</f>
        <v>2400</v>
      </c>
      <c r="IF43" s="306">
        <f>IF($ND$42&lt;=IF$2,1,0)*('PC-BN_Área Comercial'!$C10+'PC-BN_Área Comercial'!$C15)*$NB$42</f>
        <v>2400</v>
      </c>
      <c r="IG43" s="306">
        <f>IF($ND$42&lt;=IG$2,1,0)*('PC-BN_Área Comercial'!$C10+'PC-BN_Área Comercial'!$C15)*$NB$42</f>
        <v>2400</v>
      </c>
      <c r="IH43" s="306">
        <f>IF($ND$42&lt;=IH$2,1,0)*('PC-BN_Área Comercial'!$C10+'PC-BN_Área Comercial'!$C15)*$NB$42</f>
        <v>2400</v>
      </c>
      <c r="II43" s="306">
        <f>IF($ND$42&lt;=II$2,1,0)*('PC-BN_Área Comercial'!$C10+'PC-BN_Área Comercial'!$C15)*$NB$42</f>
        <v>2400</v>
      </c>
      <c r="IJ43" s="306">
        <f>IF($ND$42&lt;=IJ$2,1,0)*('PC-BN_Área Comercial'!$C10+'PC-BN_Área Comercial'!$C15)*$NB$42</f>
        <v>2400</v>
      </c>
      <c r="IK43" s="306">
        <f>IF($ND$42&lt;=IK$2,1,0)*('PC-BN_Área Comercial'!$C10+'PC-BN_Área Comercial'!$C15)*$NB$42</f>
        <v>2400</v>
      </c>
      <c r="IL43" s="306">
        <f>IF($ND$42&lt;=IL$2,1,0)*('PC-BN_Área Comercial'!$C10+'PC-BN_Área Comercial'!$C15)*$NB$42</f>
        <v>2400</v>
      </c>
      <c r="IM43" s="306">
        <f>IF($ND$42&lt;=IM$2,1,0)*('PC-BN_Área Comercial'!$C10+'PC-BN_Área Comercial'!$C15)*$NB$42</f>
        <v>2400</v>
      </c>
      <c r="IN43" s="306">
        <f>IF($ND$42&lt;=IN$2,1,0)*('PC-BN_Área Comercial'!$C10+'PC-BN_Área Comercial'!$C15)*$NB$42</f>
        <v>2400</v>
      </c>
      <c r="IO43" s="306">
        <f>IF($ND$42&lt;=IO$2,1,0)*('PC-BN_Área Comercial'!$C10+'PC-BN_Área Comercial'!$C15)*$NB$42</f>
        <v>2400</v>
      </c>
      <c r="IP43" s="306">
        <f>IF($ND$42&lt;=IP$2,1,0)*('PC-BN_Área Comercial'!$C10+'PC-BN_Área Comercial'!$C15)*$NB$42</f>
        <v>2400</v>
      </c>
      <c r="IQ43" s="306">
        <f>IF($ND$42&lt;=IQ$2,1,0)*('PC-BN_Área Comercial'!$C10+'PC-BN_Área Comercial'!$C15)*$NB$42</f>
        <v>2400</v>
      </c>
      <c r="IR43" s="306">
        <f>IF($ND$42&lt;=IR$2,1,0)*('PC-BN_Área Comercial'!$C10+'PC-BN_Área Comercial'!$C15)*$NB$42</f>
        <v>2400</v>
      </c>
      <c r="IS43" s="306">
        <f>IF($ND$42&lt;=IS$2,1,0)*('PC-BN_Área Comercial'!$C10+'PC-BN_Área Comercial'!$C15)*$NB$42</f>
        <v>2400</v>
      </c>
      <c r="IT43" s="306">
        <f>IF($ND$42&lt;=IT$2,1,0)*('PC-BN_Área Comercial'!$C10+'PC-BN_Área Comercial'!$C15)*$NB$42</f>
        <v>2400</v>
      </c>
      <c r="IU43" s="306">
        <f>IF($ND$42&lt;=IU$2,1,0)*('PC-BN_Área Comercial'!$C10+'PC-BN_Área Comercial'!$C15)*$NB$42</f>
        <v>2400</v>
      </c>
      <c r="IV43" s="306">
        <f>IF($ND$42&lt;=IV$2,1,0)*('PC-BN_Área Comercial'!$C10+'PC-BN_Área Comercial'!$C15)*$NB$42</f>
        <v>2400</v>
      </c>
      <c r="IW43" s="306">
        <f>IF($ND$42&lt;=IW$2,1,0)*('PC-BN_Área Comercial'!$C10+'PC-BN_Área Comercial'!$C15)*$NB$42</f>
        <v>2400</v>
      </c>
      <c r="IX43" s="306">
        <f>IF($ND$42&lt;=IX$2,1,0)*('PC-BN_Área Comercial'!$C10+'PC-BN_Área Comercial'!$C15)*$NB$42</f>
        <v>2400</v>
      </c>
      <c r="IY43" s="306">
        <f>IF($ND$42&lt;=IY$2,1,0)*('PC-BN_Área Comercial'!$C10+'PC-BN_Área Comercial'!$C15)*$NB$42</f>
        <v>2400</v>
      </c>
      <c r="IZ43" s="306">
        <f>IF($ND$42&lt;=IZ$2,1,0)*('PC-BN_Área Comercial'!$C10+'PC-BN_Área Comercial'!$C15)*$NB$42</f>
        <v>2400</v>
      </c>
      <c r="JA43" s="306">
        <f>IF($ND$42&lt;=JA$2,1,0)*('PC-BN_Área Comercial'!$C10+'PC-BN_Área Comercial'!$C15)*$NB$42</f>
        <v>2400</v>
      </c>
      <c r="JB43" s="306">
        <f>IF($ND$42&lt;=JB$2,1,0)*('PC-BN_Área Comercial'!$C10+'PC-BN_Área Comercial'!$C15)*$NB$42</f>
        <v>2400</v>
      </c>
      <c r="JC43" s="306">
        <f>IF($ND$42&lt;=JC$2,1,0)*('PC-BN_Área Comercial'!$C10+'PC-BN_Área Comercial'!$C15)*$NB$42</f>
        <v>2400</v>
      </c>
      <c r="JD43" s="306">
        <f>IF($ND$42&lt;=JD$2,1,0)*('PC-BN_Área Comercial'!$C10+'PC-BN_Área Comercial'!$C15)*$NB$42</f>
        <v>2400</v>
      </c>
      <c r="JE43" s="306">
        <f>IF($ND$42&lt;=JE$2,1,0)*('PC-BN_Área Comercial'!$C10+'PC-BN_Área Comercial'!$C15)*$NB$42</f>
        <v>2400</v>
      </c>
      <c r="JF43" s="306">
        <f>IF($ND$42&lt;=JF$2,1,0)*('PC-BN_Área Comercial'!$C10+'PC-BN_Área Comercial'!$C15)*$NB$42</f>
        <v>2400</v>
      </c>
      <c r="JG43" s="306">
        <f>IF($ND$42&lt;=JG$2,1,0)*('PC-BN_Área Comercial'!$C10+'PC-BN_Área Comercial'!$C15)*$NB$42</f>
        <v>2400</v>
      </c>
      <c r="JH43" s="306">
        <f>IF($ND$42&lt;=JH$2,1,0)*('PC-BN_Área Comercial'!$C10+'PC-BN_Área Comercial'!$C15)*$NB$42</f>
        <v>2400</v>
      </c>
      <c r="JI43" s="306">
        <f>IF($ND$42&lt;=JI$2,1,0)*('PC-BN_Área Comercial'!$C10+'PC-BN_Área Comercial'!$C15)*$NB$42</f>
        <v>2400</v>
      </c>
      <c r="JJ43" s="306">
        <f>IF($ND$42&lt;=JJ$2,1,0)*('PC-BN_Área Comercial'!$C10+'PC-BN_Área Comercial'!$C15)*$NB$42</f>
        <v>2400</v>
      </c>
      <c r="JK43" s="306">
        <f>IF($ND$42&lt;=JK$2,1,0)*('PC-BN_Área Comercial'!$C10+'PC-BN_Área Comercial'!$C15)*$NB$42</f>
        <v>2400</v>
      </c>
      <c r="JL43" s="306">
        <f>IF($ND$42&lt;=JL$2,1,0)*('PC-BN_Área Comercial'!$C10+'PC-BN_Área Comercial'!$C15)*$NB$42</f>
        <v>2400</v>
      </c>
      <c r="JM43" s="306">
        <f>IF($ND$42&lt;=JM$2,1,0)*('PC-BN_Área Comercial'!$C10+'PC-BN_Área Comercial'!$C15)*$NB$42</f>
        <v>2400</v>
      </c>
      <c r="JN43" s="306">
        <f>IF($ND$42&lt;=JN$2,1,0)*('PC-BN_Área Comercial'!$C10+'PC-BN_Área Comercial'!$C15)*$NB$42</f>
        <v>2400</v>
      </c>
      <c r="JO43" s="306">
        <f>IF($ND$42&lt;=JO$2,1,0)*('PC-BN_Área Comercial'!$C10+'PC-BN_Área Comercial'!$C15)*$NB$42</f>
        <v>2400</v>
      </c>
      <c r="JP43" s="306">
        <f>IF($ND$42&lt;=JP$2,1,0)*('PC-BN_Área Comercial'!$C10+'PC-BN_Área Comercial'!$C15)*$NB$42</f>
        <v>2400</v>
      </c>
      <c r="JQ43" s="306">
        <f>IF($ND$42&lt;=JQ$2,1,0)*('PC-BN_Área Comercial'!$C10+'PC-BN_Área Comercial'!$C15)*$NB$42</f>
        <v>2400</v>
      </c>
      <c r="JR43" s="306">
        <f>IF($ND$42&lt;=JR$2,1,0)*('PC-BN_Área Comercial'!$C10+'PC-BN_Área Comercial'!$C15)*$NB$42</f>
        <v>2400</v>
      </c>
      <c r="JS43" s="306">
        <f>IF($ND$42&lt;=JS$2,1,0)*('PC-BN_Área Comercial'!$C10+'PC-BN_Área Comercial'!$C15)*$NB$42</f>
        <v>2400</v>
      </c>
      <c r="JT43" s="306">
        <f>IF($ND$42&lt;=JT$2,1,0)*('PC-BN_Área Comercial'!$C10+'PC-BN_Área Comercial'!$C15)*$NB$42</f>
        <v>2400</v>
      </c>
      <c r="JU43" s="306">
        <f>IF($ND$42&lt;=JU$2,1,0)*('PC-BN_Área Comercial'!$C10+'PC-BN_Área Comercial'!$C15)*$NB$42</f>
        <v>2400</v>
      </c>
      <c r="JV43" s="306">
        <f>IF($ND$42&lt;=JV$2,1,0)*('PC-BN_Área Comercial'!$C10+'PC-BN_Área Comercial'!$C15)*$NB$42</f>
        <v>2400</v>
      </c>
      <c r="JW43" s="306">
        <f>IF($ND$42&lt;=JW$2,1,0)*('PC-BN_Área Comercial'!$C10+'PC-BN_Área Comercial'!$C15)*$NB$42</f>
        <v>2400</v>
      </c>
      <c r="JX43" s="306">
        <f>IF($ND$42&lt;=JX$2,1,0)*('PC-BN_Área Comercial'!$C10+'PC-BN_Área Comercial'!$C15)*$NB$42</f>
        <v>2400</v>
      </c>
      <c r="JY43" s="306">
        <f>IF($ND$42&lt;=JY$2,1,0)*('PC-BN_Área Comercial'!$C10+'PC-BN_Área Comercial'!$C15)*$NB$42</f>
        <v>2400</v>
      </c>
      <c r="JZ43" s="306">
        <f>IF($ND$42&lt;=JZ$2,1,0)*('PC-BN_Área Comercial'!$C10+'PC-BN_Área Comercial'!$C15)*$NB$42</f>
        <v>2400</v>
      </c>
      <c r="KA43" s="306">
        <f>IF($ND$42&lt;=KA$2,1,0)*('PC-BN_Área Comercial'!$C10+'PC-BN_Área Comercial'!$C15)*$NB$42</f>
        <v>2400</v>
      </c>
      <c r="KB43" s="306">
        <f>IF($ND$42&lt;=KB$2,1,0)*('PC-BN_Área Comercial'!$C10+'PC-BN_Área Comercial'!$C15)*$NB$42</f>
        <v>2400</v>
      </c>
      <c r="KC43" s="306">
        <f>IF($ND$42&lt;=KC$2,1,0)*('PC-BN_Área Comercial'!$C10+'PC-BN_Área Comercial'!$C15)*$NB$42</f>
        <v>2400</v>
      </c>
      <c r="KD43" s="306">
        <f>IF($ND$42&lt;=KD$2,1,0)*('PC-BN_Área Comercial'!$C10+'PC-BN_Área Comercial'!$C15)*$NB$42</f>
        <v>2400</v>
      </c>
      <c r="KE43" s="306">
        <f>IF($ND$42&lt;=KE$2,1,0)*('PC-BN_Área Comercial'!$C10+'PC-BN_Área Comercial'!$C15)*$NB$42</f>
        <v>2400</v>
      </c>
      <c r="KF43" s="306">
        <f>IF($ND$42&lt;=KF$2,1,0)*('PC-BN_Área Comercial'!$C10+'PC-BN_Área Comercial'!$C15)*$NB$42</f>
        <v>2400</v>
      </c>
      <c r="KG43" s="306">
        <f>IF($ND$42&lt;=KG$2,1,0)*('PC-BN_Área Comercial'!$C10+'PC-BN_Área Comercial'!$C15)*$NB$42</f>
        <v>2400</v>
      </c>
      <c r="KH43" s="306">
        <f>IF($ND$42&lt;=KH$2,1,0)*('PC-BN_Área Comercial'!$C10+'PC-BN_Área Comercial'!$C15)*$NB$42</f>
        <v>2400</v>
      </c>
      <c r="KI43" s="306">
        <f>IF($ND$42&lt;=KI$2,1,0)*('PC-BN_Área Comercial'!$C10+'PC-BN_Área Comercial'!$C15)*$NB$42</f>
        <v>2400</v>
      </c>
      <c r="KJ43" s="306">
        <f>IF($ND$42&lt;=KJ$2,1,0)*('PC-BN_Área Comercial'!$C10+'PC-BN_Área Comercial'!$C15)*$NB$42</f>
        <v>2400</v>
      </c>
      <c r="KK43" s="306">
        <f>IF($ND$42&lt;=KK$2,1,0)*('PC-BN_Área Comercial'!$C10+'PC-BN_Área Comercial'!$C15)*$NB$42</f>
        <v>2400</v>
      </c>
      <c r="KL43" s="306">
        <f>IF($ND$42&lt;=KL$2,1,0)*('PC-BN_Área Comercial'!$C10+'PC-BN_Área Comercial'!$C15)*$NB$42</f>
        <v>2400</v>
      </c>
      <c r="KM43" s="306">
        <f>IF($ND$42&lt;=KM$2,1,0)*('PC-BN_Área Comercial'!$C10+'PC-BN_Área Comercial'!$C15)*$NB$42</f>
        <v>2400</v>
      </c>
      <c r="KN43" s="306">
        <f>IF($ND$42&lt;=KN$2,1,0)*('PC-BN_Área Comercial'!$C10+'PC-BN_Área Comercial'!$C15)*$NB$42</f>
        <v>2400</v>
      </c>
      <c r="KO43" s="306">
        <f>IF($ND$42&lt;=KO$2,1,0)*('PC-BN_Área Comercial'!$C10+'PC-BN_Área Comercial'!$C15)*$NB$42</f>
        <v>2400</v>
      </c>
      <c r="KP43" s="306">
        <f>IF($ND$42&lt;=KP$2,1,0)*('PC-BN_Área Comercial'!$C10+'PC-BN_Área Comercial'!$C15)*$NB$42</f>
        <v>2400</v>
      </c>
      <c r="KQ43" s="306">
        <f>IF($ND$42&lt;=KQ$2,1,0)*('PC-BN_Área Comercial'!$C10+'PC-BN_Área Comercial'!$C15)*$NB$42</f>
        <v>2400</v>
      </c>
      <c r="KR43" s="306">
        <f>IF($ND$42&lt;=KR$2,1,0)*('PC-BN_Área Comercial'!$C10+'PC-BN_Área Comercial'!$C15)*$NB$42</f>
        <v>2400</v>
      </c>
      <c r="KS43" s="306">
        <f>IF($ND$42&lt;=KS$2,1,0)*('PC-BN_Área Comercial'!$C10+'PC-BN_Área Comercial'!$C15)*$NB$42</f>
        <v>2400</v>
      </c>
      <c r="KT43" s="306">
        <f>IF($ND$42&lt;=KT$2,1,0)*('PC-BN_Área Comercial'!$C10+'PC-BN_Área Comercial'!$C15)*$NB$42</f>
        <v>2400</v>
      </c>
      <c r="KU43" s="306">
        <f>IF($ND$42&lt;=KU$2,1,0)*('PC-BN_Área Comercial'!$C10+'PC-BN_Área Comercial'!$C15)*$NB$42</f>
        <v>2400</v>
      </c>
      <c r="KV43" s="306">
        <f>IF($ND$42&lt;=KV$2,1,0)*('PC-BN_Área Comercial'!$C10+'PC-BN_Área Comercial'!$C15)*$NB$42</f>
        <v>2400</v>
      </c>
      <c r="KW43" s="306">
        <f>IF($ND$42&lt;=KW$2,1,0)*('PC-BN_Área Comercial'!$C10+'PC-BN_Área Comercial'!$C15)*$NB$42</f>
        <v>2400</v>
      </c>
      <c r="KX43" s="306">
        <f>IF($ND$42&lt;=KX$2,1,0)*('PC-BN_Área Comercial'!$C10+'PC-BN_Área Comercial'!$C15)*$NB$42</f>
        <v>2400</v>
      </c>
      <c r="KY43" s="306">
        <f>IF($ND$42&lt;=KY$2,1,0)*('PC-BN_Área Comercial'!$C10+'PC-BN_Área Comercial'!$C15)*$NB$42</f>
        <v>2400</v>
      </c>
      <c r="KZ43" s="306">
        <f>IF($ND$42&lt;=KZ$2,1,0)*('PC-BN_Área Comercial'!$C10+'PC-BN_Área Comercial'!$C15)*$NB$42</f>
        <v>2400</v>
      </c>
      <c r="LA43" s="306">
        <f>IF($ND$42&lt;=LA$2,1,0)*('PC-BN_Área Comercial'!$C10+'PC-BN_Área Comercial'!$C15)*$NB$42</f>
        <v>2400</v>
      </c>
      <c r="LB43" s="306">
        <f>IF($ND$42&lt;=LB$2,1,0)*('PC-BN_Área Comercial'!$C10+'PC-BN_Área Comercial'!$C15)*$NB$42</f>
        <v>2400</v>
      </c>
      <c r="LC43" s="306">
        <f>IF($ND$42&lt;=LC$2,1,0)*('PC-BN_Área Comercial'!$C10+'PC-BN_Área Comercial'!$C15)*$NB$42</f>
        <v>2400</v>
      </c>
      <c r="LD43" s="306">
        <f>IF($ND$42&lt;=LD$2,1,0)*('PC-BN_Área Comercial'!$C10+'PC-BN_Área Comercial'!$C15)*$NB$42</f>
        <v>2400</v>
      </c>
      <c r="LE43" s="306">
        <f>IF($ND$42&lt;=LE$2,1,0)*('PC-BN_Área Comercial'!$C10+'PC-BN_Área Comercial'!$C15)*$NB$42</f>
        <v>2400</v>
      </c>
      <c r="LF43" s="306">
        <f>IF($ND$42&lt;=LF$2,1,0)*('PC-BN_Área Comercial'!$C10+'PC-BN_Área Comercial'!$C15)*$NB$42</f>
        <v>2400</v>
      </c>
      <c r="LG43" s="306">
        <f>IF($ND$42&lt;=LG$2,1,0)*('PC-BN_Área Comercial'!$C10+'PC-BN_Área Comercial'!$C15)*$NB$42</f>
        <v>2400</v>
      </c>
      <c r="LH43" s="306">
        <f>IF($ND$42&lt;=LH$2,1,0)*('PC-BN_Área Comercial'!$C10+'PC-BN_Área Comercial'!$C15)*$NB$42</f>
        <v>2400</v>
      </c>
      <c r="LI43" s="306">
        <f>IF($ND$42&lt;=LI$2,1,0)*('PC-BN_Área Comercial'!$C10+'PC-BN_Área Comercial'!$C15)*$NB$42</f>
        <v>2400</v>
      </c>
      <c r="LJ43" s="306">
        <f>IF($ND$42&lt;=LJ$2,1,0)*('PC-BN_Área Comercial'!$C10+'PC-BN_Área Comercial'!$C15)*$NB$42</f>
        <v>2400</v>
      </c>
      <c r="LK43" s="306">
        <f>IF($ND$42&lt;=LK$2,1,0)*('PC-BN_Área Comercial'!$C10+'PC-BN_Área Comercial'!$C15)*$NB$42</f>
        <v>2400</v>
      </c>
      <c r="LL43" s="306">
        <f>IF($ND$42&lt;=LL$2,1,0)*('PC-BN_Área Comercial'!$C10+'PC-BN_Área Comercial'!$C15)*$NB$42</f>
        <v>2400</v>
      </c>
      <c r="LM43" s="306">
        <f>IF($ND$42&lt;=LM$2,1,0)*('PC-BN_Área Comercial'!$C10+'PC-BN_Área Comercial'!$C15)*$NB$42</f>
        <v>2400</v>
      </c>
      <c r="LN43" s="306">
        <f>IF($ND$42&lt;=LN$2,1,0)*('PC-BN_Área Comercial'!$C10+'PC-BN_Área Comercial'!$C15)*$NB$42</f>
        <v>2400</v>
      </c>
      <c r="LO43" s="306">
        <f>IF($ND$42&lt;=LO$2,1,0)*('PC-BN_Área Comercial'!$C10+'PC-BN_Área Comercial'!$C15)*$NB$42</f>
        <v>2400</v>
      </c>
      <c r="LP43" s="306">
        <f>IF($ND$42&lt;=LP$2,1,0)*('PC-BN_Área Comercial'!$C10+'PC-BN_Área Comercial'!$C15)*$NB$42</f>
        <v>2400</v>
      </c>
      <c r="LQ43" s="306">
        <f>IF($ND$42&lt;=LQ$2,1,0)*('PC-BN_Área Comercial'!$C10+'PC-BN_Área Comercial'!$C15)*$NB$42</f>
        <v>2400</v>
      </c>
      <c r="LR43" s="306">
        <f>IF($ND$42&lt;=LR$2,1,0)*('PC-BN_Área Comercial'!$C10+'PC-BN_Área Comercial'!$C15)*$NB$42</f>
        <v>2400</v>
      </c>
      <c r="LS43" s="306">
        <f>IF($ND$42&lt;=LS$2,1,0)*('PC-BN_Área Comercial'!$C10+'PC-BN_Área Comercial'!$C15)*$NB$42</f>
        <v>2400</v>
      </c>
      <c r="LT43" s="306">
        <f>IF($ND$42&lt;=LT$2,1,0)*('PC-BN_Área Comercial'!$C10+'PC-BN_Área Comercial'!$C15)*$NB$42</f>
        <v>2400</v>
      </c>
      <c r="LU43" s="306">
        <f>IF($ND$42&lt;=LU$2,1,0)*('PC-BN_Área Comercial'!$C10+'PC-BN_Área Comercial'!$C15)*$NB$42</f>
        <v>2400</v>
      </c>
      <c r="LV43" s="306">
        <f>IF($ND$42&lt;=LV$2,1,0)*('PC-BN_Área Comercial'!$C10+'PC-BN_Área Comercial'!$C15)*$NB$42</f>
        <v>2400</v>
      </c>
      <c r="LW43" s="306">
        <f>IF($ND$42&lt;=LW$2,1,0)*('PC-BN_Área Comercial'!$C10+'PC-BN_Área Comercial'!$C15)*$NB$42</f>
        <v>2400</v>
      </c>
      <c r="LX43" s="306">
        <f>IF($ND$42&lt;=LX$2,1,0)*('PC-BN_Área Comercial'!$C10+'PC-BN_Área Comercial'!$C15)*$NB$42</f>
        <v>2400</v>
      </c>
      <c r="LY43" s="306">
        <f>IF($ND$42&lt;=LY$2,1,0)*('PC-BN_Área Comercial'!$C10+'PC-BN_Área Comercial'!$C15)*$NB$42</f>
        <v>2400</v>
      </c>
      <c r="LZ43" s="306">
        <f>IF($ND$42&lt;=LZ$2,1,0)*('PC-BN_Área Comercial'!$C10+'PC-BN_Área Comercial'!$C15)*$NB$42</f>
        <v>2400</v>
      </c>
      <c r="MA43" s="306">
        <f>IF($ND$42&lt;=MA$2,1,0)*('PC-BN_Área Comercial'!$C10+'PC-BN_Área Comercial'!$C15)*$NB$42</f>
        <v>2400</v>
      </c>
      <c r="MB43" s="306">
        <f>IF($ND$42&lt;=MB$2,1,0)*('PC-BN_Área Comercial'!$C10+'PC-BN_Área Comercial'!$C15)*$NB$42</f>
        <v>2400</v>
      </c>
      <c r="MC43" s="306">
        <f>IF($ND$42&lt;=MC$2,1,0)*('PC-BN_Área Comercial'!$C10+'PC-BN_Área Comercial'!$C15)*$NB$42</f>
        <v>2400</v>
      </c>
      <c r="MD43" s="306">
        <f>IF($ND$42&lt;=MD$2,1,0)*('PC-BN_Área Comercial'!$C10+'PC-BN_Área Comercial'!$C15)*$NB$42</f>
        <v>2400</v>
      </c>
      <c r="ME43" s="306">
        <f>IF($ND$42&lt;=ME$2,1,0)*('PC-BN_Área Comercial'!$C10+'PC-BN_Área Comercial'!$C15)*$NB$42</f>
        <v>2400</v>
      </c>
      <c r="MF43" s="306">
        <f>IF($ND$42&lt;=MF$2,1,0)*('PC-BN_Área Comercial'!$C10+'PC-BN_Área Comercial'!$C15)*$NB$42</f>
        <v>2400</v>
      </c>
      <c r="MG43" s="306">
        <f>IF($ND$42&lt;=MG$2,1,0)*('PC-BN_Área Comercial'!$C10+'PC-BN_Área Comercial'!$C15)*$NB$42</f>
        <v>2400</v>
      </c>
      <c r="MH43" s="306">
        <f>IF($ND$42&lt;=MH$2,1,0)*('PC-BN_Área Comercial'!$C10+'PC-BN_Área Comercial'!$C15)*$NB$42</f>
        <v>2400</v>
      </c>
      <c r="MI43" s="306">
        <f>IF($ND$42&lt;=MI$2,1,0)*('PC-BN_Área Comercial'!$C10+'PC-BN_Área Comercial'!$C15)*$NB$42</f>
        <v>2400</v>
      </c>
      <c r="MJ43" s="306">
        <f>IF($ND$42&lt;=MJ$2,1,0)*('PC-BN_Área Comercial'!$C10+'PC-BN_Área Comercial'!$C15)*$NB$42</f>
        <v>2400</v>
      </c>
      <c r="MK43" s="306">
        <f>IF($ND$42&lt;=MK$2,1,0)*('PC-BN_Área Comercial'!$C10+'PC-BN_Área Comercial'!$C15)*$NB$42</f>
        <v>2400</v>
      </c>
      <c r="ML43" s="306">
        <f>IF($ND$42&lt;=ML$2,1,0)*('PC-BN_Área Comercial'!$C10+'PC-BN_Área Comercial'!$C15)*$NB$42</f>
        <v>2400</v>
      </c>
      <c r="MM43" s="306">
        <f>IF($ND$42&lt;=MM$2,1,0)*('PC-BN_Área Comercial'!$C10+'PC-BN_Área Comercial'!$C15)*$NB$42</f>
        <v>2400</v>
      </c>
      <c r="MN43" s="306">
        <f>IF($ND$42&lt;=MN$2,1,0)*('PC-BN_Área Comercial'!$C10+'PC-BN_Área Comercial'!$C15)*$NB$42</f>
        <v>2400</v>
      </c>
      <c r="MO43" s="306">
        <f>IF($ND$42&lt;=MO$2,1,0)*('PC-BN_Área Comercial'!$C10+'PC-BN_Área Comercial'!$C15)*$NB$42</f>
        <v>2400</v>
      </c>
      <c r="MP43" s="306">
        <f>IF($ND$42&lt;=MP$2,1,0)*('PC-BN_Área Comercial'!$C10+'PC-BN_Área Comercial'!$C15)*$NB$42</f>
        <v>2400</v>
      </c>
      <c r="MQ43" s="306">
        <f>IF($ND$42&lt;=MQ$2,1,0)*('PC-BN_Área Comercial'!$C10+'PC-BN_Área Comercial'!$C15)*$NB$42</f>
        <v>2400</v>
      </c>
      <c r="MR43" s="306">
        <f>IF($ND$42&lt;=MR$2,1,0)*('PC-BN_Área Comercial'!$C10+'PC-BN_Área Comercial'!$C15)*$NB$42</f>
        <v>2400</v>
      </c>
      <c r="MS43" s="306">
        <f>IF($ND$42&lt;=MS$2,1,0)*('PC-BN_Área Comercial'!$C10+'PC-BN_Área Comercial'!$C15)*$NB$42</f>
        <v>2400</v>
      </c>
      <c r="MT43" s="306">
        <f>IF($ND$42&lt;=MT$2,1,0)*('PC-BN_Área Comercial'!$C10+'PC-BN_Área Comercial'!$C15)*$NB$42</f>
        <v>2400</v>
      </c>
      <c r="MU43" s="306">
        <f>IF($ND$42&lt;=MU$2,1,0)*('PC-BN_Área Comercial'!$C10+'PC-BN_Área Comercial'!$C15)*$NB$42</f>
        <v>2400</v>
      </c>
      <c r="MV43" s="306">
        <f>IF($ND$42&lt;=MV$2,1,0)*('PC-BN_Área Comercial'!$C10+'PC-BN_Área Comercial'!$C15)*$NB$42</f>
        <v>2400</v>
      </c>
      <c r="MW43" s="306">
        <f>IF($ND$42&lt;=MW$2,1,0)*('PC-BN_Área Comercial'!$C10+'PC-BN_Área Comercial'!$C15)*$NB$42</f>
        <v>2400</v>
      </c>
      <c r="MX43" s="306">
        <f>IF($ND$42&lt;=MX$2,1,0)*('PC-BN_Área Comercial'!$C10+'PC-BN_Área Comercial'!$C15)*$NB$42</f>
        <v>2400</v>
      </c>
      <c r="MY43" s="306">
        <f>IF($ND$42&lt;=MY$2,1,0)*('PC-BN_Área Comercial'!$C10+'PC-BN_Área Comercial'!$C15)*$NB$42</f>
        <v>2400</v>
      </c>
      <c r="MZ43" s="306">
        <f>IF($ND$42&lt;=MZ$2,1,0)*('PC-BN_Área Comercial'!$C10+'PC-BN_Área Comercial'!$C15)*$NB$42</f>
        <v>2400</v>
      </c>
      <c r="NA43" s="307">
        <f>IF($ND$42&lt;=NA$2,1,0)*('PC-BN_Área Comercial'!$C10+'PC-BN_Área Comercial'!$C15)*$NB$42</f>
        <v>2400</v>
      </c>
      <c r="NB43" s="652"/>
      <c r="NC43" s="669"/>
      <c r="ND43" s="652"/>
    </row>
    <row r="44" spans="1:368" x14ac:dyDescent="0.2">
      <c r="A44" s="182"/>
      <c r="B44" s="308"/>
      <c r="C44" s="309"/>
      <c r="D44" s="309"/>
      <c r="E44" s="309" t="s">
        <v>630</v>
      </c>
      <c r="F44" s="310">
        <f>IF($ND42&lt;=F$2,1,0)*'PC-BN_Área Comercial'!F22*$NB42</f>
        <v>0</v>
      </c>
      <c r="G44" s="310">
        <f>IF($ND42&lt;=G$2,1,0)*'PC-BN_Área Comercial'!G22*$NB42</f>
        <v>0</v>
      </c>
      <c r="H44" s="310">
        <f>IF($ND42&lt;=H$2,1,0)*'PC-BN_Área Comercial'!H22*$NB42</f>
        <v>0</v>
      </c>
      <c r="I44" s="310">
        <f>IF($ND42&lt;=I$2,1,0)*'PC-BN_Área Comercial'!I22*$NB42</f>
        <v>0</v>
      </c>
      <c r="J44" s="310">
        <f>IF($ND42&lt;=J$2,1,0)*'PC-BN_Área Comercial'!J22*$NB42</f>
        <v>0</v>
      </c>
      <c r="K44" s="310">
        <f>IF($ND42&lt;=K$2,1,0)*'PC-BN_Área Comercial'!K22*$NB42</f>
        <v>0</v>
      </c>
      <c r="L44" s="310">
        <f>IF($ND42&lt;=L$2,1,0)*'PC-BN_Área Comercial'!L22*$NB42</f>
        <v>0</v>
      </c>
      <c r="M44" s="310">
        <f>IF($ND42&lt;=M$2,1,0)*'PC-BN_Área Comercial'!M22*$NB42</f>
        <v>0</v>
      </c>
      <c r="N44" s="310">
        <f>IF($ND42&lt;=N$2,1,0)*'PC-BN_Área Comercial'!N22*$NB42</f>
        <v>0</v>
      </c>
      <c r="O44" s="310">
        <f>IF($ND42&lt;=O$2,1,0)*'PC-BN_Área Comercial'!O22*$NB42</f>
        <v>0</v>
      </c>
      <c r="P44" s="310">
        <f>IF($ND42&lt;=P$2,1,0)*'PC-BN_Área Comercial'!P22*$NB42</f>
        <v>0</v>
      </c>
      <c r="Q44" s="310">
        <f>IF($ND42&lt;=Q$2,1,0)*'PC-BN_Área Comercial'!Q22*$NB42</f>
        <v>0</v>
      </c>
      <c r="R44" s="310">
        <f>IF($ND42&lt;=R$2,1,0)*'PC-BN_Área Comercial'!R22*$NB42</f>
        <v>234307.89524036131</v>
      </c>
      <c r="S44" s="310">
        <f>IF($ND42&lt;=S$2,1,0)*'PC-BN_Área Comercial'!S22*$NB42</f>
        <v>180145.65727741338</v>
      </c>
      <c r="T44" s="310">
        <f>IF($ND42&lt;=T$2,1,0)*'PC-BN_Área Comercial'!T22*$NB42</f>
        <v>157590.90129355816</v>
      </c>
      <c r="U44" s="310">
        <f>IF($ND42&lt;=U$2,1,0)*'PC-BN_Área Comercial'!U22*$NB42</f>
        <v>155333.84071773686</v>
      </c>
      <c r="V44" s="310">
        <f>IF($ND42&lt;=V$2,1,0)*'PC-BN_Área Comercial'!V22*$NB42</f>
        <v>130953.65073520738</v>
      </c>
      <c r="W44" s="310">
        <f>IF($ND42&lt;=W$2,1,0)*'PC-BN_Área Comercial'!W22*$NB42</f>
        <v>135715.67241444986</v>
      </c>
      <c r="X44" s="310">
        <f>IF($ND42&lt;=X$2,1,0)*'PC-BN_Área Comercial'!X22*$NB42</f>
        <v>211624.29865625588</v>
      </c>
      <c r="Y44" s="310">
        <f>IF($ND42&lt;=Y$2,1,0)*'PC-BN_Área Comercial'!Y22*$NB42</f>
        <v>155677.2836764653</v>
      </c>
      <c r="Z44" s="310">
        <f>IF($ND42&lt;=Z$2,1,0)*'PC-BN_Área Comercial'!Z22*$NB42</f>
        <v>166831.02637383502</v>
      </c>
      <c r="AA44" s="310">
        <f>IF($ND42&lt;=AA$2,1,0)*'PC-BN_Área Comercial'!AA22*$NB42</f>
        <v>185737.45586844353</v>
      </c>
      <c r="AB44" s="310">
        <f>IF($ND42&lt;=AB$2,1,0)*'PC-BN_Área Comercial'!AB22*$NB42</f>
        <v>192633.42663818225</v>
      </c>
      <c r="AC44" s="310">
        <f>IF($ND42&lt;=AC$2,1,0)*'PC-BN_Área Comercial'!AC22*$NB42</f>
        <v>188124.17997352622</v>
      </c>
      <c r="AD44" s="310">
        <f>IF($ND42&lt;=AD$2,1,0)*'PC-BN_Área Comercial'!AD22*$NB42</f>
        <v>237012.16055139023</v>
      </c>
      <c r="AE44" s="310">
        <f>IF($ND42&lt;=AE$2,1,0)*'PC-BN_Área Comercial'!AE22*$NB42</f>
        <v>183567.4088476997</v>
      </c>
      <c r="AF44" s="310">
        <f>IF($ND42&lt;=AF$2,1,0)*'PC-BN_Área Comercial'!AF22*$NB42</f>
        <v>167350.44344054905</v>
      </c>
      <c r="AG44" s="310">
        <f>IF($ND42&lt;=AG$2,1,0)*'PC-BN_Área Comercial'!AG22*$NB42</f>
        <v>155399.2822205548</v>
      </c>
      <c r="AH44" s="310">
        <f>IF($ND42&lt;=AH$2,1,0)*'PC-BN_Área Comercial'!AH22*$NB42</f>
        <v>139140.18365604265</v>
      </c>
      <c r="AI44" s="310">
        <f>IF($ND42&lt;=AI$2,1,0)*'PC-BN_Área Comercial'!AI22*$NB42</f>
        <v>135237.18953979324</v>
      </c>
      <c r="AJ44" s="310">
        <f>IF($ND42&lt;=AJ$2,1,0)*'PC-BN_Área Comercial'!AJ22*$NB42</f>
        <v>214526.05108050868</v>
      </c>
      <c r="AK44" s="310">
        <f>IF($ND42&lt;=AK$2,1,0)*'PC-BN_Área Comercial'!AK22*$NB42</f>
        <v>159974.53164550397</v>
      </c>
      <c r="AL44" s="310">
        <f>IF($ND42&lt;=AL$2,1,0)*'PC-BN_Área Comercial'!AL22*$NB42</f>
        <v>170464.64735783971</v>
      </c>
      <c r="AM44" s="310">
        <f>IF($ND42&lt;=AM$2,1,0)*'PC-BN_Área Comercial'!AM22*$NB42</f>
        <v>189885.65454961453</v>
      </c>
      <c r="AN44" s="310">
        <f>IF($ND42&lt;=AN$2,1,0)*'PC-BN_Área Comercial'!AN22*$NB42</f>
        <v>197484.15030653466</v>
      </c>
      <c r="AO44" s="310">
        <f>IF($ND42&lt;=AO$2,1,0)*'PC-BN_Área Comercial'!AO22*$NB42</f>
        <v>204123.84364100851</v>
      </c>
      <c r="AP44" s="310">
        <f>IF($ND42&lt;=AP$2,1,0)*'PC-BN_Área Comercial'!AP22*$NB42</f>
        <v>246526.97703587881</v>
      </c>
      <c r="AQ44" s="310">
        <f>IF($ND42&lt;=AQ$2,1,0)*'PC-BN_Área Comercial'!AQ22*$NB42</f>
        <v>179985.42199754078</v>
      </c>
      <c r="AR44" s="310">
        <f>IF($ND42&lt;=AR$2,1,0)*'PC-BN_Área Comercial'!AR22*$NB42</f>
        <v>183523.38028095791</v>
      </c>
      <c r="AS44" s="310">
        <f>IF($ND42&lt;=AS$2,1,0)*'PC-BN_Área Comercial'!AS22*$NB42</f>
        <v>171275.05871131772</v>
      </c>
      <c r="AT44" s="310">
        <f>IF($ND42&lt;=AT$2,1,0)*'PC-BN_Área Comercial'!AT22*$NB42</f>
        <v>143551.16613266669</v>
      </c>
      <c r="AU44" s="310">
        <f>IF($ND42&lt;=AU$2,1,0)*'PC-BN_Área Comercial'!AU22*$NB42</f>
        <v>151169.03832497931</v>
      </c>
      <c r="AV44" s="310">
        <f>IF($ND42&lt;=AV$2,1,0)*'PC-BN_Área Comercial'!AV22*$NB42</f>
        <v>226337.83740089761</v>
      </c>
      <c r="AW44" s="310">
        <f>IF($ND42&lt;=AW$2,1,0)*'PC-BN_Área Comercial'!AW22*$NB42</f>
        <v>169154.80293581073</v>
      </c>
      <c r="AX44" s="310">
        <f>IF($ND42&lt;=AX$2,1,0)*'PC-BN_Área Comercial'!AX22*$NB42</f>
        <v>180114.57710087229</v>
      </c>
      <c r="AY44" s="310">
        <f>IF($ND42&lt;=AY$2,1,0)*'PC-BN_Área Comercial'!AY22*$NB42</f>
        <v>198666.12187791345</v>
      </c>
      <c r="AZ44" s="310">
        <f>IF($ND42&lt;=AZ$2,1,0)*'PC-BN_Área Comercial'!AZ22*$NB42</f>
        <v>205847.5849951359</v>
      </c>
      <c r="BA44" s="310">
        <f>IF($ND42&lt;=BA$2,1,0)*'PC-BN_Área Comercial'!BA22*$NB42</f>
        <v>212563.92851091977</v>
      </c>
      <c r="BB44" s="310">
        <f>IF($ND42&lt;=BB$2,1,0)*'PC-BN_Área Comercial'!BB22*$NB42</f>
        <v>254389.95993942663</v>
      </c>
      <c r="BC44" s="310">
        <f>IF($ND42&lt;=BC$2,1,0)*'PC-BN_Área Comercial'!BC22*$NB42</f>
        <v>199244.55737463452</v>
      </c>
      <c r="BD44" s="310">
        <f>IF($ND42&lt;=BD$2,1,0)*'PC-BN_Área Comercial'!BD22*$NB42</f>
        <v>176771.68034120314</v>
      </c>
      <c r="BE44" s="310">
        <f>IF($ND42&lt;=BE$2,1,0)*'PC-BN_Área Comercial'!BE22*$NB42</f>
        <v>174264.35051991057</v>
      </c>
      <c r="BF44" s="310">
        <f>IF($ND42&lt;=BF$2,1,0)*'PC-BN_Área Comercial'!BF22*$NB42</f>
        <v>149086.93345141475</v>
      </c>
      <c r="BG44" s="310">
        <f>IF($ND42&lt;=BG$2,1,0)*'PC-BN_Área Comercial'!BG22*$NB42</f>
        <v>154574.41429164511</v>
      </c>
      <c r="BH44" s="310">
        <f>IF($ND42&lt;=BH$2,1,0)*'PC-BN_Área Comercial'!BH22*$NB42</f>
        <v>231131.18134946816</v>
      </c>
      <c r="BI44" s="310">
        <f>IF($ND42&lt;=BI$2,1,0)*'PC-BN_Área Comercial'!BI22*$NB42</f>
        <v>174333.38674322423</v>
      </c>
      <c r="BJ44" s="310">
        <f>IF($ND42&lt;=BJ$2,1,0)*'PC-BN_Área Comercial'!BJ22*$NB42</f>
        <v>185160.64758331716</v>
      </c>
      <c r="BK44" s="310">
        <f>IF($ND42&lt;=BK$2,1,0)*'PC-BN_Área Comercial'!BK22*$NB42</f>
        <v>203956.10534938468</v>
      </c>
      <c r="BL44" s="310">
        <f>IF($ND42&lt;=BL$2,1,0)*'PC-BN_Área Comercial'!BL22*$NB42</f>
        <v>211632.68737332511</v>
      </c>
      <c r="BM44" s="310">
        <f>IF($ND42&lt;=BM$2,1,0)*'PC-BN_Área Comercial'!BM22*$NB42</f>
        <v>213011.06052505918</v>
      </c>
      <c r="BN44" s="310">
        <f>IF($ND42&lt;=BN$2,1,0)*'PC-BN_Área Comercial'!BN22*$NB42</f>
        <v>258242.51702249164</v>
      </c>
      <c r="BO44" s="310">
        <f>IF($ND42&lt;=BO$2,1,0)*'PC-BN_Área Comercial'!BO22*$NB42</f>
        <v>203704.1722210109</v>
      </c>
      <c r="BP44" s="310">
        <f>IF($ND42&lt;=BP$2,1,0)*'PC-BN_Área Comercial'!BP22*$NB42</f>
        <v>187692.56458423578</v>
      </c>
      <c r="BQ44" s="310">
        <f>IF($ND42&lt;=BQ$2,1,0)*'PC-BN_Área Comercial'!BQ22*$NB42</f>
        <v>175322.87745645514</v>
      </c>
      <c r="BR44" s="310">
        <f>IF($ND42&lt;=BR$2,1,0)*'PC-BN_Área Comercial'!BR22*$NB42</f>
        <v>158181.93649228106</v>
      </c>
      <c r="BS44" s="310">
        <f>IF($ND42&lt;=BS$2,1,0)*'PC-BN_Área Comercial'!BS22*$NB42</f>
        <v>154996.82580420002</v>
      </c>
      <c r="BT44" s="310">
        <f>IF($ND42&lt;=BT$2,1,0)*'PC-BN_Área Comercial'!BT22*$NB42</f>
        <v>234901.56984093165</v>
      </c>
      <c r="BU44" s="310">
        <f>IF($ND42&lt;=BU$2,1,0)*'PC-BN_Área Comercial'!BU22*$NB42</f>
        <v>179444.52113832525</v>
      </c>
      <c r="BV44" s="310">
        <f>IF($ND42&lt;=BV$2,1,0)*'PC-BN_Área Comercial'!BV22*$NB42</f>
        <v>189576.06511278063</v>
      </c>
      <c r="BW44" s="310">
        <f>IF($ND42&lt;=BW$2,1,0)*'PC-BN_Área Comercial'!BW22*$NB42</f>
        <v>208860.75044671973</v>
      </c>
      <c r="BX44" s="310">
        <f>IF($ND42&lt;=BX$2,1,0)*'PC-BN_Área Comercial'!BX22*$NB42</f>
        <v>217240.32206466631</v>
      </c>
      <c r="BY44" s="310">
        <f>IF($ND42&lt;=BY$2,1,0)*'PC-BN_Área Comercial'!BY22*$NB42</f>
        <v>201220.18306564965</v>
      </c>
      <c r="BZ44" s="310">
        <f>IF($ND42&lt;=BZ$2,1,0)*'PC-BN_Área Comercial'!BZ22*$NB42</f>
        <v>257267.53882397554</v>
      </c>
      <c r="CA44" s="310">
        <f>IF($ND42&lt;=CA$2,1,0)*'PC-BN_Área Comercial'!CA22*$NB42</f>
        <v>204822.2558477768</v>
      </c>
      <c r="CB44" s="310">
        <f>IF($ND42&lt;=CB$2,1,0)*'PC-BN_Área Comercial'!CB22*$NB42</f>
        <v>181061.20029826238</v>
      </c>
      <c r="CC44" s="310">
        <f>IF($ND42&lt;=CC$2,1,0)*'PC-BN_Área Comercial'!CC22*$NB42</f>
        <v>181117.68436796483</v>
      </c>
      <c r="CD44" s="310">
        <f>IF($ND42&lt;=CD$2,1,0)*'PC-BN_Área Comercial'!CD22*$NB42</f>
        <v>164265.62971189813</v>
      </c>
      <c r="CE44" s="310">
        <f>IF($ND42&lt;=CE$2,1,0)*'PC-BN_Área Comercial'!CE22*$NB42</f>
        <v>159096.33586556162</v>
      </c>
      <c r="CF44" s="310">
        <f>IF($ND42&lt;=CF$2,1,0)*'PC-BN_Área Comercial'!CF22*$NB42</f>
        <v>240664.00904006438</v>
      </c>
      <c r="CG44" s="310">
        <f>IF($ND42&lt;=CG$2,1,0)*'PC-BN_Área Comercial'!CG22*$NB42</f>
        <v>185295.7630172777</v>
      </c>
      <c r="CH44" s="310">
        <f>IF($ND42&lt;=CH$2,1,0)*'PC-BN_Área Comercial'!CH22*$NB42</f>
        <v>195234.54270788346</v>
      </c>
      <c r="CI44" s="310">
        <f>IF($ND42&lt;=CI$2,1,0)*'PC-BN_Área Comercial'!CI22*$NB42</f>
        <v>214753.2142942645</v>
      </c>
      <c r="CJ44" s="310">
        <f>IF($ND42&lt;=CJ$2,1,0)*'PC-BN_Área Comercial'!CJ22*$NB42</f>
        <v>223580.38191162748</v>
      </c>
      <c r="CK44" s="310">
        <f>IF($ND42&lt;=CK$2,1,0)*'PC-BN_Área Comercial'!CK22*$NB42</f>
        <v>218299.54730992997</v>
      </c>
      <c r="CL44" s="310">
        <f>IF($ND42&lt;=CL$2,1,0)*'PC-BN_Área Comercial'!CL22*$NB42</f>
        <v>267930.72539549676</v>
      </c>
      <c r="CM44" s="310">
        <f>IF($ND42&lt;=CM$2,1,0)*'PC-BN_Área Comercial'!CM22*$NB42</f>
        <v>214161.21352135806</v>
      </c>
      <c r="CN44" s="310">
        <f>IF($ND42&lt;=CN$2,1,0)*'PC-BN_Área Comercial'!CN22*$NB42</f>
        <v>191040.83959521455</v>
      </c>
      <c r="CO44" s="310">
        <f>IF($ND42&lt;=CO$2,1,0)*'PC-BN_Área Comercial'!CO22*$NB42</f>
        <v>190141.46613495948</v>
      </c>
      <c r="CP44" s="310">
        <f>IF($ND42&lt;=CP$2,1,0)*'PC-BN_Área Comercial'!CP22*$NB42</f>
        <v>169978.61796310038</v>
      </c>
      <c r="CQ44" s="310">
        <f>IF($ND42&lt;=CQ$2,1,0)*'PC-BN_Área Comercial'!CQ22*$NB42</f>
        <v>166477.19269324496</v>
      </c>
      <c r="CR44" s="310">
        <f>IF($ND42&lt;=CR$2,1,0)*'PC-BN_Área Comercial'!CR22*$NB42</f>
        <v>248313.24452384602</v>
      </c>
      <c r="CS44" s="310">
        <f>IF($ND42&lt;=CS$2,1,0)*'PC-BN_Área Comercial'!CS22*$NB42</f>
        <v>192272.8867698533</v>
      </c>
      <c r="CT44" s="310">
        <f>IF($ND42&lt;=CT$2,1,0)*'PC-BN_Área Comercial'!CT22*$NB42</f>
        <v>202205.33848442961</v>
      </c>
      <c r="CU44" s="310">
        <f>IF($ND42&lt;=CU$2,1,0)*'PC-BN_Área Comercial'!CU22*$NB42</f>
        <v>221689.6698771519</v>
      </c>
      <c r="CV44" s="310">
        <f>IF($ND42&lt;=CV$2,1,0)*'PC-BN_Área Comercial'!CV22*$NB42</f>
        <v>230754.37278370446</v>
      </c>
      <c r="CW44" s="310">
        <f>IF($ND42&lt;=CW$2,1,0)*'PC-BN_Área Comercial'!CW22*$NB42</f>
        <v>229912.87068737624</v>
      </c>
      <c r="CX44" s="310">
        <f>IF($ND42&lt;=CX$2,1,0)*'PC-BN_Área Comercial'!CX22*$NB42</f>
        <v>276801.29101957008</v>
      </c>
      <c r="CY44" s="310">
        <f>IF($ND42&lt;=CY$2,1,0)*'PC-BN_Área Comercial'!CY22*$NB42</f>
        <v>210489.91680854469</v>
      </c>
      <c r="CZ44" s="310">
        <f>IF($ND42&lt;=CZ$2,1,0)*'PC-BN_Área Comercial'!CZ22*$NB42</f>
        <v>213356.1773114517</v>
      </c>
      <c r="DA44" s="310">
        <f>IF($ND42&lt;=DA$2,1,0)*'PC-BN_Área Comercial'!DA22*$NB42</f>
        <v>202172.9698397312</v>
      </c>
      <c r="DB44" s="310">
        <f>IF($ND42&lt;=DB$2,1,0)*'PC-BN_Área Comercial'!DB22*$NB42</f>
        <v>173870.29835931482</v>
      </c>
      <c r="DC44" s="310">
        <f>IF($ND42&lt;=DC$2,1,0)*'PC-BN_Área Comercial'!DC22*$NB42</f>
        <v>183150.52662251913</v>
      </c>
      <c r="DD44" s="310">
        <f>IF($ND42&lt;=DD$2,1,0)*'PC-BN_Área Comercial'!DD22*$NB42</f>
        <v>259992.57128313303</v>
      </c>
      <c r="DE44" s="310">
        <f>IF($ND42&lt;=DE$2,1,0)*'PC-BN_Área Comercial'!DE22*$NB42</f>
        <v>201680.97141269661</v>
      </c>
      <c r="DF44" s="310">
        <f>IF($ND42&lt;=DF$2,1,0)*'PC-BN_Área Comercial'!DF22*$NB42</f>
        <v>212336.2518988534</v>
      </c>
      <c r="DG44" s="310">
        <f>IF($ND42&lt;=DG$2,1,0)*'PC-BN_Área Comercial'!DG22*$NB42</f>
        <v>230936.95705032599</v>
      </c>
      <c r="DH44" s="310">
        <f>IF($ND42&lt;=DH$2,1,0)*'PC-BN_Área Comercial'!DH22*$NB42</f>
        <v>239716.49858348741</v>
      </c>
      <c r="DI44" s="310">
        <f>IF($ND42&lt;=DI$2,1,0)*'PC-BN_Área Comercial'!DI22*$NB42</f>
        <v>245027.3548661776</v>
      </c>
      <c r="DJ44" s="310">
        <f>IF($ND42&lt;=DJ$2,1,0)*'PC-BN_Área Comercial'!DJ22*$NB42</f>
        <v>287736.74029808905</v>
      </c>
      <c r="DK44" s="310">
        <f>IF($ND42&lt;=DK$2,1,0)*'PC-BN_Área Comercial'!DK22*$NB42</f>
        <v>232143.23641568859</v>
      </c>
      <c r="DL44" s="310">
        <f>IF($ND42&lt;=DL$2,1,0)*'PC-BN_Área Comercial'!DL22*$NB42</f>
        <v>209388.96023643747</v>
      </c>
      <c r="DM44" s="310">
        <f>IF($ND42&lt;=DM$2,1,0)*'PC-BN_Área Comercial'!DM22*$NB42</f>
        <v>207384.41486830934</v>
      </c>
      <c r="DN44" s="310">
        <f>IF($ND42&lt;=DN$2,1,0)*'PC-BN_Área Comercial'!DN22*$NB42</f>
        <v>181310.4088727686</v>
      </c>
      <c r="DO44" s="310">
        <f>IF($ND42&lt;=DO$2,1,0)*'PC-BN_Área Comercial'!DO22*$NB42</f>
        <v>188382.98586439344</v>
      </c>
      <c r="DP44" s="310">
        <f>IF($ND42&lt;=DP$2,1,0)*'PC-BN_Área Comercial'!DP22*$NB42</f>
        <v>266465.39276332565</v>
      </c>
      <c r="DQ44" s="310">
        <f>IF($ND42&lt;=DQ$2,1,0)*'PC-BN_Área Comercial'!DQ22*$NB42</f>
        <v>208369.76514225928</v>
      </c>
      <c r="DR44" s="310">
        <f>IF($ND42&lt;=DR$2,1,0)*'PC-BN_Área Comercial'!DR22*$NB42</f>
        <v>218785.8974232265</v>
      </c>
      <c r="DS44" s="310">
        <f>IF($ND42&lt;=DS$2,1,0)*'PC-BN_Área Comercial'!DS22*$NB42</f>
        <v>237542.1153359712</v>
      </c>
      <c r="DT44" s="310">
        <f>IF($ND42&lt;=DT$2,1,0)*'PC-BN_Área Comercial'!DT22*$NB42</f>
        <v>246782.68357968083</v>
      </c>
      <c r="DU44" s="310">
        <f>IF($ND42&lt;=DU$2,1,0)*'PC-BN_Área Comercial'!DU22*$NB42</f>
        <v>252469.12304705803</v>
      </c>
      <c r="DV44" s="310">
        <f>IF($ND42&lt;=DV$2,1,0)*'PC-BN_Área Comercial'!DV22*$NB42</f>
        <v>295030.20349434257</v>
      </c>
      <c r="DW44" s="310">
        <f>IF($ND42&lt;=DW$2,1,0)*'PC-BN_Área Comercial'!DW22*$NB42</f>
        <v>239310.76008507551</v>
      </c>
      <c r="DX44" s="310">
        <f>IF($ND42&lt;=DX$2,1,0)*'PC-BN_Área Comercial'!DX22*$NB42</f>
        <v>223327.54101299631</v>
      </c>
      <c r="DY44" s="310">
        <f>IF($ND42&lt;=DY$2,1,0)*'PC-BN_Área Comercial'!DY22*$NB42</f>
        <v>210869.20690306762</v>
      </c>
      <c r="DZ44" s="310">
        <f>IF($ND42&lt;=DZ$2,1,0)*'PC-BN_Área Comercial'!DZ22*$NB42</f>
        <v>192482.28522112148</v>
      </c>
      <c r="EA44" s="310">
        <f>IF($ND42&lt;=EA$2,1,0)*'PC-BN_Área Comercial'!EA22*$NB42</f>
        <v>190775.86795223923</v>
      </c>
      <c r="EB44" s="310">
        <f>IF($ND42&lt;=EB$2,1,0)*'PC-BN_Área Comercial'!EB22*$NB42</f>
        <v>272038.69813809096</v>
      </c>
      <c r="EC44" s="310">
        <f>IF($ND42&lt;=EC$2,1,0)*'PC-BN_Área Comercial'!EC22*$NB42</f>
        <v>215096.57583025846</v>
      </c>
      <c r="ED44" s="310">
        <f>IF($ND42&lt;=ED$2,1,0)*'PC-BN_Área Comercial'!ED22*$NB42</f>
        <v>224695.57969292588</v>
      </c>
      <c r="EE44" s="310">
        <f>IF($ND42&lt;=EE$2,1,0)*'PC-BN_Área Comercial'!EE22*$NB42</f>
        <v>243841.02780005118</v>
      </c>
      <c r="EF44" s="310">
        <f>IF($ND42&lt;=EF$2,1,0)*'PC-BN_Área Comercial'!EF22*$NB42</f>
        <v>253741.82254192143</v>
      </c>
      <c r="EG44" s="310">
        <f>IF($ND42&lt;=EG$2,1,0)*'PC-BN_Área Comercial'!EG22*$NB42</f>
        <v>236682.86152965477</v>
      </c>
      <c r="EH44" s="310">
        <f>IF($ND42&lt;=EH$2,1,0)*'PC-BN_Área Comercial'!EH22*$NB42</f>
        <v>293221.95994818147</v>
      </c>
      <c r="EI44" s="310">
        <f>IF($ND42&lt;=EI$2,1,0)*'PC-BN_Área Comercial'!EI22*$NB42</f>
        <v>228303.96025078578</v>
      </c>
      <c r="EJ44" s="310">
        <f>IF($ND42&lt;=EJ$2,1,0)*'PC-BN_Área Comercial'!EJ22*$NB42</f>
        <v>229998.50409602671</v>
      </c>
      <c r="EK44" s="310">
        <f>IF($ND42&lt;=EK$2,1,0)*'PC-BN_Área Comercial'!EK22*$NB42</f>
        <v>220579.33415188832</v>
      </c>
      <c r="EL44" s="310">
        <f>IF($ND42&lt;=EL$2,1,0)*'PC-BN_Área Comercial'!EL22*$NB42</f>
        <v>192445.68632351505</v>
      </c>
      <c r="EM44" s="310">
        <f>IF($ND42&lt;=EM$2,1,0)*'PC-BN_Área Comercial'!EM22*$NB42</f>
        <v>203034.91370402378</v>
      </c>
      <c r="EN44" s="310">
        <f>IF($ND42&lt;=EN$2,1,0)*'PC-BN_Área Comercial'!EN22*$NB42</f>
        <v>281320.11293564754</v>
      </c>
      <c r="EO44" s="310">
        <f>IF($ND42&lt;=EO$2,1,0)*'PC-BN_Área Comercial'!EO22*$NB42</f>
        <v>222521.53985045399</v>
      </c>
      <c r="EP44" s="310">
        <f>IF($ND42&lt;=EP$2,1,0)*'PC-BN_Área Comercial'!EP22*$NB42</f>
        <v>233155.78250450618</v>
      </c>
      <c r="EQ44" s="310">
        <f>IF($ND42&lt;=EQ$2,1,0)*'PC-BN_Área Comercial'!EQ22*$NB42</f>
        <v>251951.299317595</v>
      </c>
      <c r="ER44" s="310">
        <f>IF($ND42&lt;=ER$2,1,0)*'PC-BN_Área Comercial'!ER22*$NB42</f>
        <v>261916.03732181381</v>
      </c>
      <c r="ES44" s="310">
        <f>IF($ND42&lt;=ES$2,1,0)*'PC-BN_Área Comercial'!ES22*$NB42</f>
        <v>262751.34756103513</v>
      </c>
      <c r="ET44" s="310">
        <f>IF($ND42&lt;=ET$2,1,0)*'PC-BN_Área Comercial'!ET22*$NB42</f>
        <v>308355.12101056101</v>
      </c>
      <c r="EU44" s="310">
        <f>IF($ND42&lt;=EU$2,1,0)*'PC-BN_Área Comercial'!EU22*$NB42</f>
        <v>252968.57382971526</v>
      </c>
      <c r="EV44" s="310">
        <f>IF($ND42&lt;=EV$2,1,0)*'PC-BN_Área Comercial'!EV22*$NB42</f>
        <v>229868.69543540271</v>
      </c>
      <c r="EW44" s="310">
        <f>IF($ND42&lt;=EW$2,1,0)*'PC-BN_Área Comercial'!EW22*$NB42</f>
        <v>228606.73006744529</v>
      </c>
      <c r="EX44" s="310">
        <f>IF($ND42&lt;=EX$2,1,0)*'PC-BN_Área Comercial'!EX22*$NB42</f>
        <v>202173.08637990465</v>
      </c>
      <c r="EY44" s="310">
        <f>IF($ND42&lt;=EY$2,1,0)*'PC-BN_Área Comercial'!EY22*$NB42</f>
        <v>210402.36561480048</v>
      </c>
      <c r="EZ44" s="310">
        <f>IF($ND42&lt;=EZ$2,1,0)*'PC-BN_Área Comercial'!EZ22*$NB42</f>
        <v>289636.04988962464</v>
      </c>
      <c r="FA44" s="310">
        <f>IF($ND42&lt;=FA$2,1,0)*'PC-BN_Área Comercial'!FA22*$NB42</f>
        <v>230796.26975298114</v>
      </c>
      <c r="FB44" s="310">
        <f>IF($ND42&lt;=FB$2,1,0)*'PC-BN_Área Comercial'!FB22*$NB42</f>
        <v>241022.46175158091</v>
      </c>
      <c r="FC44" s="310">
        <f>IF($ND42&lt;=FC$2,1,0)*'PC-BN_Área Comercial'!FC22*$NB42</f>
        <v>259824.02311499737</v>
      </c>
      <c r="FD44" s="310">
        <f>IF($ND42&lt;=FD$2,1,0)*'PC-BN_Área Comercial'!FD22*$NB42</f>
        <v>270153.47903045552</v>
      </c>
      <c r="FE44" s="310">
        <f>IF($ND42&lt;=FE$2,1,0)*'PC-BN_Área Comercial'!FE22*$NB42</f>
        <v>263532.58005205455</v>
      </c>
      <c r="FF44" s="310">
        <f>IF($ND42&lt;=FF$2,1,0)*'PC-BN_Área Comercial'!FF22*$NB42</f>
        <v>313616.58663543721</v>
      </c>
      <c r="FG44" s="310">
        <f>IF($ND42&lt;=FG$2,1,0)*'PC-BN_Área Comercial'!FG22*$NB42</f>
        <v>258943.88686347424</v>
      </c>
      <c r="FH44" s="310">
        <f>IF($ND42&lt;=FH$2,1,0)*'PC-BN_Área Comercial'!FH22*$NB42</f>
        <v>242099.09250482428</v>
      </c>
      <c r="FI44" s="310">
        <f>IF($ND42&lt;=FI$2,1,0)*'PC-BN_Área Comercial'!FI22*$NB42</f>
        <v>231118.90423066626</v>
      </c>
      <c r="FJ44" s="310">
        <f>IF($ND42&lt;=FJ$2,1,0)*'PC-BN_Área Comercial'!FJ22*$NB42</f>
        <v>212733.53424228239</v>
      </c>
      <c r="FK44" s="310">
        <f>IF($ND42&lt;=FK$2,1,0)*'PC-BN_Área Comercial'!FK22*$NB42</f>
        <v>212351.74397257253</v>
      </c>
      <c r="FL44" s="310">
        <f>IF($ND42&lt;=FL$2,1,0)*'PC-BN_Área Comercial'!FL22*$NB42</f>
        <v>295021.35887211509</v>
      </c>
      <c r="FM44" s="310">
        <f>IF($ND42&lt;=FM$2,1,0)*'PC-BN_Área Comercial'!FM22*$NB42</f>
        <v>237489.73285882524</v>
      </c>
      <c r="FN44" s="310">
        <f>IF($ND42&lt;=FN$2,1,0)*'PC-BN_Área Comercial'!FN22*$NB42</f>
        <v>247014.24579651564</v>
      </c>
      <c r="FO44" s="310">
        <f>IF($ND42&lt;=FO$2,1,0)*'PC-BN_Área Comercial'!FO22*$NB42</f>
        <v>266314.74516582635</v>
      </c>
      <c r="FP44" s="310">
        <f>IF($ND42&lt;=FP$2,1,0)*'PC-BN_Área Comercial'!FP22*$NB42</f>
        <v>277418.60897974879</v>
      </c>
      <c r="FQ44" s="310">
        <f>IF($ND42&lt;=FQ$2,1,0)*'PC-BN_Área Comercial'!FQ22*$NB42</f>
        <v>275341.62690143374</v>
      </c>
      <c r="FR44" s="310">
        <f>IF($ND42&lt;=FR$2,1,0)*'PC-BN_Área Comercial'!FR22*$NB42</f>
        <v>322909.16131999984</v>
      </c>
      <c r="FS44" s="310">
        <f>IF($ND42&lt;=FS$2,1,0)*'PC-BN_Área Comercial'!FS22*$NB42</f>
        <v>267720.63609408069</v>
      </c>
      <c r="FT44" s="310">
        <f>IF($ND42&lt;=FT$2,1,0)*'PC-BN_Área Comercial'!FT22*$NB42</f>
        <v>244432.30136227544</v>
      </c>
      <c r="FU44" s="310">
        <f>IF($ND42&lt;=FU$2,1,0)*'PC-BN_Área Comercial'!FU22*$NB42</f>
        <v>243708.21551069105</v>
      </c>
      <c r="FV44" s="310">
        <f>IF($ND42&lt;=FV$2,1,0)*'PC-BN_Área Comercial'!FV22*$NB42</f>
        <v>217041.23353407279</v>
      </c>
      <c r="FW44" s="310">
        <f>IF($ND42&lt;=FW$2,1,0)*'PC-BN_Área Comercial'!FW22*$NB42</f>
        <v>226108.28744439036</v>
      </c>
      <c r="FX44" s="310">
        <f>IF($ND42&lt;=FX$2,1,0)*'PC-BN_Área Comercial'!FX22*$NB42</f>
        <v>306168.68750911398</v>
      </c>
      <c r="FY44" s="310">
        <f>IF($ND42&lt;=FY$2,1,0)*'PC-BN_Área Comercial'!FY22*$NB42</f>
        <v>246813.51700182818</v>
      </c>
      <c r="FZ44" s="310">
        <f>IF($ND42&lt;=FZ$2,1,0)*'PC-BN_Área Comercial'!FZ22*$NB42</f>
        <v>256914.70801042445</v>
      </c>
      <c r="GA44" s="310">
        <f>IF($ND42&lt;=GA$2,1,0)*'PC-BN_Área Comercial'!GA22*$NB42</f>
        <v>275755.5465200193</v>
      </c>
      <c r="GB44" s="310">
        <f>IF($ND42&lt;=GB$2,1,0)*'PC-BN_Área Comercial'!GB22*$NB42</f>
        <v>286861.19728326745</v>
      </c>
      <c r="GC44" s="310">
        <f>IF($ND42&lt;=GC$2,1,0)*'PC-BN_Área Comercial'!GC22*$NB42</f>
        <v>291558.20446288731</v>
      </c>
      <c r="GD44" s="310">
        <f>IF($ND42&lt;=GD$2,1,0)*'PC-BN_Área Comercial'!GD22*$NB42</f>
        <v>334795.8083861827</v>
      </c>
      <c r="GE44" s="310">
        <f>IF($ND42&lt;=GE$2,1,0)*'PC-BN_Área Comercial'!GE22*$NB42</f>
        <v>278505.55276140478</v>
      </c>
      <c r="GF44" s="310">
        <f>IF($ND42&lt;=GF$2,1,0)*'PC-BN_Área Comercial'!GF22*$NB42</f>
        <v>255488.0869161234</v>
      </c>
      <c r="GG44" s="310">
        <f>IF($ND42&lt;=GG$2,1,0)*'PC-BN_Área Comercial'!GG22*$NB42</f>
        <v>254084.25331039712</v>
      </c>
      <c r="GH44" s="310">
        <f>IF($ND42&lt;=GH$2,1,0)*'PC-BN_Área Comercial'!GH22*$NB42</f>
        <v>226749.4246621459</v>
      </c>
      <c r="GI44" s="310">
        <f>IF($ND42&lt;=GI$2,1,0)*'PC-BN_Área Comercial'!GI22*$NB42</f>
        <v>235986.84165956639</v>
      </c>
      <c r="GJ44" s="310">
        <f>IF($ND42&lt;=GJ$2,1,0)*'PC-BN_Área Comercial'!GJ22*$NB42</f>
        <v>316134.70279363339</v>
      </c>
      <c r="GK44" s="310">
        <f>IF($ND42&lt;=GK$2,1,0)*'PC-BN_Área Comercial'!GK22*$NB42</f>
        <v>256249.37705266837</v>
      </c>
      <c r="GL44" s="310">
        <f>IF($ND42&lt;=GL$2,1,0)*'PC-BN_Área Comercial'!GL22*$NB42</f>
        <v>266094.37235950812</v>
      </c>
      <c r="GM44" s="310">
        <f>IF($ND42&lt;=GM$2,1,0)*'PC-BN_Área Comercial'!GM22*$NB42</f>
        <v>284787.79221134167</v>
      </c>
      <c r="GN44" s="310">
        <f>IF($ND42&lt;=GN$2,1,0)*'PC-BN_Área Comercial'!GN22*$NB42</f>
        <v>296159.75747113657</v>
      </c>
      <c r="GO44" s="310">
        <f>IF($ND42&lt;=GO$2,1,0)*'PC-BN_Área Comercial'!GO22*$NB42</f>
        <v>295277.44891078107</v>
      </c>
      <c r="GP44" s="310">
        <f>IF($ND42&lt;=GP$2,1,0)*'PC-BN_Área Comercial'!GP22*$NB42</f>
        <v>341773.82996425434</v>
      </c>
      <c r="GQ44" s="310">
        <f>IF($ND42&lt;=GQ$2,1,0)*'PC-BN_Área Comercial'!GQ22*$NB42</f>
        <v>274054.12525067793</v>
      </c>
      <c r="GR44" s="310">
        <f>IF($ND42&lt;=GR$2,1,0)*'PC-BN_Área Comercial'!GR22*$NB42</f>
        <v>276389.11484197882</v>
      </c>
      <c r="GS44" s="310">
        <f>IF($ND42&lt;=GS$2,1,0)*'PC-BN_Área Comercial'!GS22*$NB42</f>
        <v>265682.62504975504</v>
      </c>
      <c r="GT44" s="310">
        <f>IF($ND42&lt;=GT$2,1,0)*'PC-BN_Área Comercial'!GT22*$NB42</f>
        <v>235463.15518244609</v>
      </c>
      <c r="GU44" s="310">
        <f>IF($ND42&lt;=GU$2,1,0)*'PC-BN_Área Comercial'!GU22*$NB42</f>
        <v>247468.54736212347</v>
      </c>
      <c r="GV44" s="310">
        <f>IF($ND42&lt;=GV$2,1,0)*'PC-BN_Área Comercial'!GV22*$NB42</f>
        <v>326915.96786885714</v>
      </c>
      <c r="GW44" s="310">
        <f>IF($ND42&lt;=GW$2,1,0)*'PC-BN_Área Comercial'!GW22*$NB42</f>
        <v>266095.94332104572</v>
      </c>
      <c r="GX44" s="310">
        <f>IF($ND42&lt;=GX$2,1,0)*'PC-BN_Área Comercial'!GX22*$NB42</f>
        <v>275894.5214537495</v>
      </c>
      <c r="GY44" s="310">
        <f>IF($ND42&lt;=GY$2,1,0)*'PC-BN_Área Comercial'!GY22*$NB42</f>
        <v>294333.05396150664</v>
      </c>
      <c r="GZ44" s="310">
        <f>IF($ND42&lt;=GZ$2,1,0)*'PC-BN_Área Comercial'!GZ22*$NB42</f>
        <v>305892.6084999041</v>
      </c>
      <c r="HA44" s="310">
        <f>IF($ND42&lt;=HA$2,1,0)*'PC-BN_Área Comercial'!HA22*$NB42</f>
        <v>287352.21677284542</v>
      </c>
      <c r="HB44" s="310">
        <f>IF($ND42&lt;=HB$2,1,0)*'PC-BN_Área Comercial'!HB22*$NB42</f>
        <v>344414.48112238449</v>
      </c>
      <c r="HC44" s="310">
        <f>IF($ND42&lt;=HC$2,1,0)*'PC-BN_Área Comercial'!HC22*$NB42</f>
        <v>290370.6072642575</v>
      </c>
      <c r="HD44" s="310">
        <f>IF($ND42&lt;=HD$2,1,0)*'PC-BN_Área Comercial'!HD22*$NB42</f>
        <v>265755.54812093242</v>
      </c>
      <c r="HE44" s="310">
        <f>IF($ND42&lt;=HE$2,1,0)*'PC-BN_Área Comercial'!HE22*$NB42</f>
        <v>266725.2089798029</v>
      </c>
      <c r="HF44" s="310">
        <f>IF($ND42&lt;=HF$2,1,0)*'PC-BN_Área Comercial'!HF22*$NB42</f>
        <v>240039.95195012432</v>
      </c>
      <c r="HG44" s="310">
        <f>IF($ND42&lt;=HG$2,1,0)*'PC-BN_Área Comercial'!HG22*$NB42</f>
        <v>250495.69856683834</v>
      </c>
      <c r="HH44" s="310">
        <f>IF($ND42&lt;=HH$2,1,0)*'PC-BN_Área Comercial'!HH22*$NB42</f>
        <v>332086.14679896407</v>
      </c>
      <c r="HI44" s="310">
        <f>IF($ND42&lt;=HI$2,1,0)*'PC-BN_Área Comercial'!HI22*$NB42</f>
        <v>272064.3742690974</v>
      </c>
      <c r="HJ44" s="310">
        <f>IF($ND42&lt;=HJ$2,1,0)*'PC-BN_Área Comercial'!HJ22*$NB42</f>
        <v>282062.39925458113</v>
      </c>
      <c r="HK44" s="310">
        <f>IF($ND42&lt;=HK$2,1,0)*'PC-BN_Área Comercial'!HK22*$NB42</f>
        <v>301060.06976021104</v>
      </c>
      <c r="HL44" s="310">
        <f>IF($ND42&lt;=HL$2,1,0)*'PC-BN_Área Comercial'!HL22*$NB42</f>
        <v>313477.34754398069</v>
      </c>
      <c r="HM44" s="310">
        <f>IF($ND42&lt;=HM$2,1,0)*'PC-BN_Área Comercial'!HM22*$NB42</f>
        <v>313051.91997173784</v>
      </c>
      <c r="HN44" s="310">
        <f>IF($ND42&lt;=HN$2,1,0)*'PC-BN_Área Comercial'!HN22*$NB42</f>
        <v>359551.75061434408</v>
      </c>
      <c r="HO44" s="310">
        <f>IF($ND42&lt;=HO$2,1,0)*'PC-BN_Área Comercial'!HO22*$NB42</f>
        <v>303465.54906386836</v>
      </c>
      <c r="HP44" s="310">
        <f>IF($ND42&lt;=HP$2,1,0)*'PC-BN_Área Comercial'!HP22*$NB42</f>
        <v>280035.06639787822</v>
      </c>
      <c r="HQ44" s="310">
        <f>IF($ND42&lt;=HQ$2,1,0)*'PC-BN_Área Comercial'!HQ22*$NB42</f>
        <v>279462.36933929607</v>
      </c>
      <c r="HR44" s="310">
        <f>IF($ND42&lt;=HR$2,1,0)*'PC-BN_Área Comercial'!HR22*$NB42</f>
        <v>256484.77887974991</v>
      </c>
      <c r="HS44" s="310">
        <f>IF($ND42&lt;=HS$2,1,0)*'PC-BN_Área Comercial'!HS22*$NB42</f>
        <v>256759.93178304835</v>
      </c>
      <c r="HT44" s="310">
        <f>IF($ND42&lt;=HT$2,1,0)*'PC-BN_Área Comercial'!HT22*$NB42</f>
        <v>342140.32550160534</v>
      </c>
      <c r="HU44" s="310">
        <f>IF($ND42&lt;=HU$2,1,0)*'PC-BN_Área Comercial'!HU22*$NB42</f>
        <v>282543.13523925713</v>
      </c>
      <c r="HV44" s="310">
        <f>IF($ND42&lt;=HV$2,1,0)*'PC-BN_Área Comercial'!HV22*$NB42</f>
        <v>291243.90649227367</v>
      </c>
      <c r="HW44" s="310">
        <f>IF($ND42&lt;=HW$2,1,0)*'PC-BN_Área Comercial'!HW22*$NB42</f>
        <v>310464.37073209084</v>
      </c>
      <c r="HX44" s="310">
        <f>IF($ND42&lt;=HX$2,1,0)*'PC-BN_Área Comercial'!HX22*$NB42</f>
        <v>323371.86620904534</v>
      </c>
      <c r="HY44" s="310">
        <f>IF($ND42&lt;=HY$2,1,0)*'PC-BN_Área Comercial'!HY22*$NB42</f>
        <v>320003.84276644059</v>
      </c>
      <c r="HZ44" s="310">
        <f>IF($ND42&lt;=HZ$2,1,0)*'PC-BN_Área Comercial'!HZ22*$NB42</f>
        <v>368186.69376194087</v>
      </c>
      <c r="IA44" s="310">
        <f>IF($ND42&lt;=IA$2,1,0)*'PC-BN_Área Comercial'!IA22*$NB42</f>
        <v>300394.25865694042</v>
      </c>
      <c r="IB44" s="310">
        <f>IF($ND42&lt;=IB$2,1,0)*'PC-BN_Área Comercial'!IB22*$NB42</f>
        <v>302491.52804864326</v>
      </c>
      <c r="IC44" s="310">
        <f>IF($ND42&lt;=IC$2,1,0)*'PC-BN_Área Comercial'!IC22*$NB42</f>
        <v>292378.12829148007</v>
      </c>
      <c r="ID44" s="310">
        <f>IF($ND42&lt;=ID$2,1,0)*'PC-BN_Área Comercial'!ID22*$NB42</f>
        <v>261586.61554442908</v>
      </c>
      <c r="IE44" s="310">
        <f>IF($ND42&lt;=IE$2,1,0)*'PC-BN_Área Comercial'!IE22*$NB42</f>
        <v>274895.67582771828</v>
      </c>
      <c r="IF44" s="310">
        <f>IF($ND42&lt;=IF$2,1,0)*'PC-BN_Área Comercial'!IF22*$NB42</f>
        <v>355609.37679656374</v>
      </c>
      <c r="IG44" s="310">
        <f>IF($ND42&lt;=IG$2,1,0)*'PC-BN_Área Comercial'!IG22*$NB42</f>
        <v>293840.390478549</v>
      </c>
      <c r="IH44" s="310">
        <f>IF($ND42&lt;=IH$2,1,0)*'PC-BN_Área Comercial'!IH22*$NB42</f>
        <v>303364.84281534929</v>
      </c>
      <c r="II44" s="310">
        <f>IF($ND42&lt;=II$2,1,0)*'PC-BN_Área Comercial'!II22*$NB42</f>
        <v>321812.1546828369</v>
      </c>
      <c r="IJ44" s="310">
        <f>IF($ND42&lt;=IJ$2,1,0)*'PC-BN_Área Comercial'!IJ22*$NB42</f>
        <v>334621.33065402391</v>
      </c>
      <c r="IK44" s="310">
        <f>IF($ND42&lt;=IK$2,1,0)*'PC-BN_Área Comercial'!IK22*$NB42</f>
        <v>337419.5752039887</v>
      </c>
      <c r="IL44" s="310">
        <f>IF($ND42&lt;=IL$2,1,0)*'PC-BN_Área Comercial'!IL22*$NB42</f>
        <v>381522.08124733868</v>
      </c>
      <c r="IM44" s="310">
        <f>IF($ND42&lt;=IM$2,1,0)*'PC-BN_Área Comercial'!IM22*$NB42</f>
        <v>324464.36662616959</v>
      </c>
      <c r="IN44" s="310">
        <f>IF($ND42&lt;=IN$2,1,0)*'PC-BN_Área Comercial'!IN22*$NB42</f>
        <v>300965.36766142619</v>
      </c>
      <c r="IO44" s="310">
        <f>IF($ND42&lt;=IO$2,1,0)*'PC-BN_Área Comercial'!IO22*$NB42</f>
        <v>300090.5145644311</v>
      </c>
      <c r="IP44" s="310">
        <f>IF($ND42&lt;=IP$2,1,0)*'PC-BN_Área Comercial'!IP22*$NB42</f>
        <v>271495.7794246194</v>
      </c>
      <c r="IQ44" s="310">
        <f>IF($ND42&lt;=IQ$2,1,0)*'PC-BN_Área Comercial'!IQ22*$NB42</f>
        <v>282716.28907504596</v>
      </c>
      <c r="IR44" s="310">
        <f>IF($ND42&lt;=IR$2,1,0)*'PC-BN_Área Comercial'!IR22*$NB42</f>
        <v>364781.55149716936</v>
      </c>
      <c r="IS44" s="310">
        <f>IF($ND42&lt;=IS$2,1,0)*'PC-BN_Área Comercial'!IS22*$NB42</f>
        <v>303160.38162737445</v>
      </c>
      <c r="IT44" s="310">
        <f>IF($ND42&lt;=IT$2,1,0)*'PC-BN_Área Comercial'!IT22*$NB42</f>
        <v>312430.50912066875</v>
      </c>
      <c r="IU44" s="310">
        <f>IF($ND42&lt;=IU$2,1,0)*'PC-BN_Área Comercial'!IU22*$NB42</f>
        <v>331039.29594470037</v>
      </c>
      <c r="IV44" s="310">
        <f>IF($ND42&lt;=IV$2,1,0)*'PC-BN_Área Comercial'!IV22*$NB42</f>
        <v>344413.96523788344</v>
      </c>
      <c r="IW44" s="310">
        <f>IF($ND42&lt;=IW$2,1,0)*'PC-BN_Área Comercial'!IW22*$NB42</f>
        <v>347534.11860872037</v>
      </c>
      <c r="IX44" s="310">
        <f>IF($ND42&lt;=IX$2,1,0)*'PC-BN_Área Comercial'!IX22*$NB42</f>
        <v>391533.42288997106</v>
      </c>
      <c r="IY44" s="310">
        <f>IF($ND42&lt;=IY$2,1,0)*'PC-BN_Área Comercial'!IY22*$NB42</f>
        <v>334321.26612325647</v>
      </c>
      <c r="IZ44" s="310">
        <f>IF($ND42&lt;=IZ$2,1,0)*'PC-BN_Área Comercial'!IZ22*$NB42</f>
        <v>317581.36724389269</v>
      </c>
      <c r="JA44" s="310">
        <f>IF($ND42&lt;=JA$2,1,0)*'PC-BN_Área Comercial'!JA22*$NB42</f>
        <v>306284.07781948318</v>
      </c>
      <c r="JB44" s="310">
        <f>IF($ND42&lt;=JB$2,1,0)*'PC-BN_Área Comercial'!JB22*$NB42</f>
        <v>285319.42672828882</v>
      </c>
      <c r="JC44" s="310">
        <f>IF($ND42&lt;=JC$2,1,0)*'PC-BN_Área Comercial'!JC22*$NB42</f>
        <v>287863.20037106361</v>
      </c>
      <c r="JD44" s="310">
        <f>IF($ND42&lt;=JD$2,1,0)*'PC-BN_Área Comercial'!JD22*$NB42</f>
        <v>373206.68503976607</v>
      </c>
      <c r="JE44" s="310">
        <f>IF($ND42&lt;=JE$2,1,0)*'PC-BN_Área Comercial'!JE22*$NB42</f>
        <v>312656.16508151509</v>
      </c>
      <c r="JF44" s="310">
        <f>IF($ND42&lt;=JF$2,1,0)*'PC-BN_Área Comercial'!JF22*$NB42</f>
        <v>321083.01720320235</v>
      </c>
      <c r="JG44" s="310">
        <f>IF($ND42&lt;=JG$2,1,0)*'PC-BN_Área Comercial'!JG22*$NB42</f>
        <v>340078.61173987656</v>
      </c>
      <c r="JH44" s="310">
        <f>IF($ND42&lt;=JH$2,1,0)*'PC-BN_Área Comercial'!JH22*$NB42</f>
        <v>354213.68235654867</v>
      </c>
      <c r="JI44" s="310">
        <f>IF($ND42&lt;=JI$2,1,0)*'PC-BN_Área Comercial'!JI22*$NB42</f>
        <v>351852.31739320076</v>
      </c>
      <c r="JJ44" s="310">
        <f>IF($ND42&lt;=JJ$2,1,0)*'PC-BN_Área Comercial'!JJ22*$NB42</f>
        <v>399335.40214050451</v>
      </c>
      <c r="JK44" s="310">
        <f>IF($ND42&lt;=JK$2,1,0)*'PC-BN_Área Comercial'!JK22*$NB42</f>
        <v>330847.76916210551</v>
      </c>
      <c r="JL44" s="310">
        <f>IF($ND42&lt;=JL$2,1,0)*'PC-BN_Área Comercial'!JL22*$NB42</f>
        <v>332805.10332904931</v>
      </c>
      <c r="JM44" s="310">
        <f>IF($ND42&lt;=JM$2,1,0)*'PC-BN_Área Comercial'!JM22*$NB42</f>
        <v>322848.75000184024</v>
      </c>
      <c r="JN44" s="310">
        <f>IF($ND42&lt;=JN$2,1,0)*'PC-BN_Área Comercial'!JN22*$NB42</f>
        <v>291158.43437522324</v>
      </c>
      <c r="JO44" s="310">
        <f>IF($ND42&lt;=JO$2,1,0)*'PC-BN_Área Comercial'!JO22*$NB42</f>
        <v>305718.37938678171</v>
      </c>
      <c r="JP44" s="310">
        <f>IF($ND42&lt;=JP$2,1,0)*'PC-BN_Área Comercial'!JP22*$NB42</f>
        <v>387613.2289979948</v>
      </c>
      <c r="JQ44" s="310">
        <f>IF($ND42&lt;=JQ$2,1,0)*'PC-BN_Área Comercial'!JQ22*$NB42</f>
        <v>324686.39274908131</v>
      </c>
      <c r="JR44" s="310">
        <f>IF($ND42&lt;=JR$2,1,0)*'PC-BN_Área Comercial'!JR22*$NB42</f>
        <v>333813.80669988226</v>
      </c>
      <c r="JS44" s="310">
        <f>IF($ND42&lt;=JS$2,1,0)*'PC-BN_Área Comercial'!JS22*$NB42</f>
        <v>352181.66303100553</v>
      </c>
      <c r="JT44" s="310">
        <f>IF($ND42&lt;=JT$2,1,0)*'PC-BN_Área Comercial'!JT22*$NB42</f>
        <v>366260.41211267031</v>
      </c>
      <c r="JU44" s="310">
        <f>IF($ND42&lt;=JU$2,1,0)*'PC-BN_Área Comercial'!JU22*$NB42</f>
        <v>364230.79196083051</v>
      </c>
      <c r="JV44" s="310">
        <f>IF($ND42&lt;=JV$2,1,0)*'PC-BN_Área Comercial'!JV22*$NB42</f>
        <v>411212.6420838894</v>
      </c>
      <c r="JW44" s="310">
        <f>IF($ND42&lt;=JW$2,1,0)*'PC-BN_Área Comercial'!JW22*$NB42</f>
        <v>354149.39258141775</v>
      </c>
      <c r="JX44" s="310">
        <f>IF($ND42&lt;=JX$2,1,0)*'PC-BN_Área Comercial'!JX22*$NB42</f>
        <v>330167.39519876509</v>
      </c>
      <c r="JY44" s="310">
        <f>IF($ND42&lt;=JY$2,1,0)*'PC-BN_Área Comercial'!JY22*$NB42</f>
        <v>330048.95619745931</v>
      </c>
      <c r="JZ44" s="310">
        <f>IF($ND42&lt;=JZ$2,1,0)*'PC-BN_Área Comercial'!JZ22*$NB42</f>
        <v>300852.86754735757</v>
      </c>
      <c r="KA44" s="310">
        <f>IF($ND42&lt;=KA$2,1,0)*'PC-BN_Área Comercial'!KA22*$NB42</f>
        <v>313490.05819222756</v>
      </c>
      <c r="KB44" s="310">
        <f>IF($ND42&lt;=KB$2,1,0)*'PC-BN_Área Comercial'!KB22*$NB42</f>
        <v>396963.07307764189</v>
      </c>
      <c r="KC44" s="310">
        <f>IF($ND42&lt;=KC$2,1,0)*'PC-BN_Área Comercial'!KC22*$NB42</f>
        <v>334307.32170304033</v>
      </c>
      <c r="KD44" s="310">
        <f>IF($ND42&lt;=KD$2,1,0)*'PC-BN_Área Comercial'!KD22*$NB42</f>
        <v>343278.23618576751</v>
      </c>
      <c r="KE44" s="310">
        <f>IF($ND42&lt;=KE$2,1,0)*'PC-BN_Área Comercial'!KE22*$NB42</f>
        <v>361901.40872880537</v>
      </c>
      <c r="KF44" s="310">
        <f>IF($ND42&lt;=KF$2,1,0)*'PC-BN_Área Comercial'!KF22*$NB42</f>
        <v>376653.69475030358</v>
      </c>
      <c r="KG44" s="310">
        <f>IF($ND42&lt;=KG$2,1,0)*'PC-BN_Área Comercial'!KG22*$NB42</f>
        <v>367264.22079621995</v>
      </c>
      <c r="KH44" s="310">
        <f>IF($ND42&lt;=KH$2,1,0)*'PC-BN_Área Comercial'!KH22*$NB42</f>
        <v>418902.94166317501</v>
      </c>
      <c r="KI44" s="310">
        <f>IF($ND42&lt;=KI$2,1,0)*'PC-BN_Área Comercial'!KI22*$NB42</f>
        <v>362626.9629865748</v>
      </c>
      <c r="KJ44" s="310">
        <f>IF($ND42&lt;=KJ$2,1,0)*'PC-BN_Área Comercial'!KJ22*$NB42</f>
        <v>344971.10806798737</v>
      </c>
      <c r="KK44" s="310">
        <f>IF($ND42&lt;=KK$2,1,0)*'PC-BN_Área Comercial'!KK22*$NB42</f>
        <v>335236.32713394816</v>
      </c>
      <c r="KL44" s="310">
        <f>IF($ND42&lt;=KL$2,1,0)*'PC-BN_Área Comercial'!KL22*$NB42</f>
        <v>314082.67895885656</v>
      </c>
      <c r="KM44" s="310">
        <f>IF($ND42&lt;=KM$2,1,0)*'PC-BN_Área Comercial'!KM22*$NB42</f>
        <v>318263.61828095943</v>
      </c>
      <c r="KN44" s="310">
        <f>IF($ND42&lt;=KN$2,1,0)*'PC-BN_Área Comercial'!KN22*$NB42</f>
        <v>405314.08085447166</v>
      </c>
      <c r="KO44" s="310">
        <f>IF($ND42&lt;=KO$2,1,0)*'PC-BN_Área Comercial'!KO22*$NB42</f>
        <v>343907.14290079067</v>
      </c>
      <c r="KP44" s="310">
        <f>IF($ND42&lt;=KP$2,1,0)*'PC-BN_Área Comercial'!KP22*$NB42</f>
        <v>352172.38643320178</v>
      </c>
      <c r="KQ44" s="310">
        <f>IF($ND42&lt;=KQ$2,1,0)*'PC-BN_Área Comercial'!KQ22*$NB42</f>
        <v>371311.41861531348</v>
      </c>
      <c r="KR44" s="310">
        <f>IF($ND42&lt;=KR$2,1,0)*'PC-BN_Área Comercial'!KR22*$NB42</f>
        <v>386961.34056077467</v>
      </c>
      <c r="KS44" s="310">
        <f>IF($ND42&lt;=KS$2,1,0)*'PC-BN_Área Comercial'!KS22*$NB42</f>
        <v>382063.38704481017</v>
      </c>
      <c r="KT44" s="310">
        <f>IF($ND42&lt;=KT$2,1,0)*'PC-BN_Área Comercial'!KT22*$NB42</f>
        <v>431241.71798613336</v>
      </c>
      <c r="KU44" s="310">
        <f>IF($ND42&lt;=KU$2,1,0)*'PC-BN_Área Comercial'!KU22*$NB42</f>
        <v>374423.64103888226</v>
      </c>
      <c r="KV44" s="310">
        <f>IF($ND42&lt;=KV$2,1,0)*'PC-BN_Área Comercial'!KV22*$NB42</f>
        <v>350315.12764397182</v>
      </c>
      <c r="KW44" s="310">
        <f>IF($ND42&lt;=KW$2,1,0)*'PC-BN_Área Comercial'!KW22*$NB42</f>
        <v>350874.05120792548</v>
      </c>
      <c r="KX44" s="310">
        <f>IF($ND42&lt;=KX$2,1,0)*'PC-BN_Área Comercial'!KX22*$NB42</f>
        <v>321378.67806928366</v>
      </c>
      <c r="KY44" s="310">
        <f>IF($ND42&lt;=KY$2,1,0)*'PC-BN_Área Comercial'!KY22*$NB42</f>
        <v>335122.95685325144</v>
      </c>
      <c r="KZ44" s="310">
        <f>IF($ND42&lt;=KZ$2,1,0)*'PC-BN_Área Comercial'!KZ22*$NB42</f>
        <v>419673.415165385</v>
      </c>
      <c r="LA44" s="310">
        <f>IF($ND42&lt;=LA$2,1,0)*'PC-BN_Área Comercial'!LA22*$NB42</f>
        <v>356353.22009221418</v>
      </c>
      <c r="LB44" s="310">
        <f>IF($ND42&lt;=LB$2,1,0)*'PC-BN_Área Comercial'!LB22*$NB42</f>
        <v>365167.50768961158</v>
      </c>
      <c r="LC44" s="310">
        <f>IF($ND42&lt;=LC$2,1,0)*'PC-BN_Área Comercial'!LC22*$NB42</f>
        <v>383845.08429333678</v>
      </c>
      <c r="LD44" s="310">
        <f>IF($ND42&lt;=LD$2,1,0)*'PC-BN_Área Comercial'!LD22*$NB42</f>
        <v>399607.66484750231</v>
      </c>
      <c r="LE44" s="310">
        <f>IF($ND42&lt;=LE$2,1,0)*'PC-BN_Área Comercial'!LE22*$NB42</f>
        <v>400886.49590935622</v>
      </c>
      <c r="LF44" s="310">
        <f>IF($ND42&lt;=LF$2,1,0)*'PC-BN_Área Comercial'!LF22*$NB42</f>
        <v>446105.21130270982</v>
      </c>
      <c r="LG44" s="310">
        <f>IF($ND42&lt;=LG$2,1,0)*'PC-BN_Área Comercial'!LG22*$NB42</f>
        <v>388212.91365300148</v>
      </c>
      <c r="LH44" s="310">
        <f>IF($ND42&lt;=LH$2,1,0)*'PC-BN_Área Comercial'!LH22*$NB42</f>
        <v>364327.63218333031</v>
      </c>
      <c r="LI44" s="310">
        <f>IF($ND42&lt;=LI$2,1,0)*'PC-BN_Área Comercial'!LI22*$NB42</f>
        <v>364292.90942712897</v>
      </c>
      <c r="LJ44" s="310">
        <f>IF($ND42&lt;=LJ$2,1,0)*'PC-BN_Área Comercial'!LJ22*$NB42</f>
        <v>334091.93370840617</v>
      </c>
      <c r="LK44" s="310">
        <f>IF($ND42&lt;=LK$2,1,0)*'PC-BN_Área Comercial'!LK22*$NB42</f>
        <v>348132.00699118752</v>
      </c>
      <c r="LL44" s="310">
        <f>IF($ND42&lt;=LL$2,1,0)*'PC-BN_Área Comercial'!LL22*$NB42</f>
        <v>432896.35226052161</v>
      </c>
      <c r="LM44" s="310">
        <f>IF($ND42&lt;=LM$2,1,0)*'PC-BN_Área Comercial'!LM22*$NB42</f>
        <v>368964.91485487926</v>
      </c>
      <c r="LN44" s="310">
        <f>IF($ND42&lt;=LN$2,1,0)*'PC-BN_Área Comercial'!LN22*$NB42</f>
        <v>377502.2625996524</v>
      </c>
      <c r="LO44" s="310">
        <f>IF($ND42&lt;=LO$2,1,0)*'PC-BN_Área Comercial'!LO22*$NB42</f>
        <v>396037.49237396335</v>
      </c>
      <c r="LP44" s="310">
        <f>IF($ND42&lt;=LP$2,1,0)*'PC-BN_Área Comercial'!LP22*$NB42</f>
        <v>412185.41689619346</v>
      </c>
      <c r="LQ44" s="310">
        <f>IF($ND42&lt;=LQ$2,1,0)*'PC-BN_Área Comercial'!LQ22*$NB42</f>
        <v>408352.32668369549</v>
      </c>
      <c r="LR44" s="310">
        <f>IF($ND42&lt;=LR$2,1,0)*'PC-BN_Área Comercial'!LR22*$NB42</f>
        <v>456559.49883645249</v>
      </c>
      <c r="LS44" s="310">
        <f>IF($ND42&lt;=LS$2,1,0)*'PC-BN_Área Comercial'!LS22*$NB42</f>
        <v>387142.05863075267</v>
      </c>
      <c r="LT44" s="310">
        <f>IF($ND42&lt;=LT$2,1,0)*'PC-BN_Área Comercial'!LT22*$NB42</f>
        <v>388627.13161443098</v>
      </c>
      <c r="LU44" s="310">
        <f>IF($ND42&lt;=LU$2,1,0)*'PC-BN_Área Comercial'!LU22*$NB42</f>
        <v>379272.72848319996</v>
      </c>
      <c r="LV44" s="310">
        <f>IF($ND42&lt;=LV$2,1,0)*'PC-BN_Área Comercial'!LV22*$NB42</f>
        <v>346093.07916416449</v>
      </c>
      <c r="LW44" s="310">
        <f>IF($ND42&lt;=LW$2,1,0)*'PC-BN_Área Comercial'!LW22*$NB42</f>
        <v>363006.94299892423</v>
      </c>
      <c r="LX44" s="310">
        <f>IF($ND42&lt;=LX$2,1,0)*'PC-BN_Área Comercial'!LX22*$NB42</f>
        <v>447166.13088670798</v>
      </c>
      <c r="LY44" s="310">
        <f>IF($ND42&lt;=LY$2,1,0)*'PC-BN_Área Comercial'!LY22*$NB42</f>
        <v>382190.92861059395</v>
      </c>
      <c r="LZ44" s="310">
        <f>IF($ND42&lt;=LZ$2,1,0)*'PC-BN_Área Comercial'!LZ22*$NB42</f>
        <v>390642.28835381567</v>
      </c>
      <c r="MA44" s="310">
        <f>IF($ND42&lt;=MA$2,1,0)*'PC-BN_Área Comercial'!MA22*$NB42</f>
        <v>408911.34037204989</v>
      </c>
      <c r="MB44" s="310">
        <f>IF($ND42&lt;=MB$2,1,0)*'PC-BN_Área Comercial'!MB22*$NB42</f>
        <v>425355.4105674827</v>
      </c>
      <c r="MC44" s="310">
        <f>IF($ND42&lt;=MC$2,1,0)*'PC-BN_Área Comercial'!MC22*$NB42</f>
        <v>403788.75644876517</v>
      </c>
      <c r="MD44" s="310">
        <f>IF($ND42&lt;=MD$2,1,0)*'PC-BN_Área Comercial'!MD22*$NB42</f>
        <v>462607.22216462588</v>
      </c>
      <c r="ME44" s="310">
        <f>IF($ND42&lt;=ME$2,1,0)*'PC-BN_Área Comercial'!ME22*$NB42</f>
        <v>406824.78956856317</v>
      </c>
      <c r="MF44" s="310">
        <f>IF($ND42&lt;=MF$2,1,0)*'PC-BN_Área Comercial'!MF22*$NB42</f>
        <v>381340.17912919872</v>
      </c>
      <c r="MG44" s="310">
        <f>IF($ND42&lt;=MG$2,1,0)*'PC-BN_Área Comercial'!MG22*$NB42</f>
        <v>383694.12592204171</v>
      </c>
      <c r="MH44" s="310">
        <f>IF($ND42&lt;=MH$2,1,0)*'PC-BN_Área Comercial'!MH22*$NB42</f>
        <v>353977.43522474257</v>
      </c>
      <c r="MI44" s="310">
        <f>IF($ND42&lt;=MI$2,1,0)*'PC-BN_Área Comercial'!MI22*$NB42</f>
        <v>369459.37150263845</v>
      </c>
      <c r="MJ44" s="310">
        <f>IF($ND42&lt;=MJ$2,1,0)*'PC-BN_Área Comercial'!MJ22*$NB42</f>
        <v>455874.37624951277</v>
      </c>
      <c r="MK44" s="310">
        <f>IF($ND42&lt;=MK$2,1,0)*'PC-BN_Área Comercial'!MK22*$NB42</f>
        <v>391597.50133892085</v>
      </c>
      <c r="ML44" s="310">
        <f>IF($ND42&lt;=ML$2,1,0)*'PC-BN_Área Comercial'!ML22*$NB42</f>
        <v>400215.56946940714</v>
      </c>
      <c r="MM44" s="310">
        <f>IF($ND42&lt;=MM$2,1,0)*'PC-BN_Área Comercial'!MM22*$NB42</f>
        <v>419039.54539284343</v>
      </c>
      <c r="MN44" s="310">
        <f>IF($ND42&lt;=MN$2,1,0)*'PC-BN_Área Comercial'!MN22*$NB42</f>
        <v>436458.264366569</v>
      </c>
      <c r="MO44" s="310">
        <f>IF($ND42&lt;=MO$2,1,0)*'PC-BN_Área Comercial'!MO22*$NB42</f>
        <v>432934.02115230687</v>
      </c>
      <c r="MP44" s="310">
        <f>IF($ND42&lt;=MP$2,1,0)*'PC-BN_Área Comercial'!MP22*$NB42</f>
        <v>481240.66888935177</v>
      </c>
      <c r="MQ44" s="310">
        <f>IF($ND42&lt;=MQ$2,1,0)*'PC-BN_Área Comercial'!MQ22*$NB42</f>
        <v>423377.44723597582</v>
      </c>
      <c r="MR44" s="310">
        <f>IF($ND42&lt;=MR$2,1,0)*'PC-BN_Área Comercial'!MR22*$NB42</f>
        <v>399059.94778662414</v>
      </c>
      <c r="MS44" s="310">
        <f>IF($ND42&lt;=MS$2,1,0)*'PC-BN_Área Comercial'!MS22*$NB42</f>
        <v>399906.44588249316</v>
      </c>
      <c r="MT44" s="310">
        <f>IF($ND42&lt;=MT$2,1,0)*'PC-BN_Área Comercial'!MT22*$NB42</f>
        <v>369036.75643324736</v>
      </c>
      <c r="MU44" s="310">
        <f>IF($ND42&lt;=MU$2,1,0)*'PC-BN_Área Comercial'!MU22*$NB42</f>
        <v>384742.63320063683</v>
      </c>
      <c r="MV44" s="310">
        <f>IF($ND42&lt;=MV$2,1,0)*'PC-BN_Área Comercial'!MV22*$NB42</f>
        <v>471147.27053368441</v>
      </c>
      <c r="MW44" s="310">
        <f>IF($ND42&lt;=MW$2,1,0)*'PC-BN_Área Comercial'!MW22*$NB42</f>
        <v>406037.97868790955</v>
      </c>
      <c r="MX44" s="310">
        <f>IF($ND42&lt;=MX$2,1,0)*'PC-BN_Área Comercial'!MX22*$NB42</f>
        <v>414243.96698068146</v>
      </c>
      <c r="MY44" s="310">
        <f>IF($ND42&lt;=MY$2,1,0)*'PC-BN_Área Comercial'!MY22*$NB42</f>
        <v>432805.97302523587</v>
      </c>
      <c r="MZ44" s="310">
        <f>IF($ND42&lt;=MZ$2,1,0)*'PC-BN_Área Comercial'!MZ22*$NB42</f>
        <v>450550.2555196716</v>
      </c>
      <c r="NA44" s="311">
        <f>IF($ND42&lt;=NA$2,1,0)*'PC-BN_Área Comercial'!NA22*$NB42</f>
        <v>439355.34119906445</v>
      </c>
      <c r="NB44" s="653"/>
      <c r="NC44" s="670"/>
      <c r="ND44" s="653"/>
    </row>
    <row r="45" spans="1:368" x14ac:dyDescent="0.2">
      <c r="A45" s="2" t="s">
        <v>271</v>
      </c>
      <c r="B45" s="304" t="s">
        <v>270</v>
      </c>
      <c r="C45" s="312" t="s">
        <v>654</v>
      </c>
      <c r="D45" s="316" t="s">
        <v>653</v>
      </c>
      <c r="E45" s="1" t="s">
        <v>628</v>
      </c>
      <c r="F45" s="306">
        <f>IF($ND$45&lt;=F$2,1,0)*'PC-CT_Área Comercial'!$E6*$NB$45</f>
        <v>17052.176610718445</v>
      </c>
      <c r="G45" s="306">
        <f>IF($ND$45&lt;=G$2,1,0)*'PC-CT_Área Comercial'!$E6*$NB$45</f>
        <v>17052.176610718445</v>
      </c>
      <c r="H45" s="306">
        <f>IF($ND$45&lt;=H$2,1,0)*'PC-CT_Área Comercial'!$E6*$NB$45</f>
        <v>17052.176610718445</v>
      </c>
      <c r="I45" s="306">
        <f>IF($ND$45&lt;=I$2,1,0)*'PC-CT_Área Comercial'!$E6*$NB$45</f>
        <v>17052.176610718445</v>
      </c>
      <c r="J45" s="306">
        <f>IF($ND$45&lt;=J$2,1,0)*'PC-CT_Área Comercial'!$E6*$NB$45</f>
        <v>17052.176610718445</v>
      </c>
      <c r="K45" s="306">
        <f>IF($ND$45&lt;=K$2,1,0)*'PC-CT_Área Comercial'!$E6*$NB$45</f>
        <v>17052.176610718445</v>
      </c>
      <c r="L45" s="306">
        <f>IF($ND$45&lt;=L$2,1,0)*'PC-CT_Área Comercial'!$E6*$NB$45</f>
        <v>17052.176610718445</v>
      </c>
      <c r="M45" s="306">
        <f>IF($ND$45&lt;=M$2,1,0)*'PC-CT_Área Comercial'!$E6*$NB$45</f>
        <v>17052.176610718445</v>
      </c>
      <c r="N45" s="306">
        <f>IF($ND$45&lt;=N$2,1,0)*'PC-CT_Área Comercial'!$E6*$NB$45</f>
        <v>17052.176610718445</v>
      </c>
      <c r="O45" s="306">
        <f>IF($ND$45&lt;=O$2,1,0)*'PC-CT_Área Comercial'!$E6*$NB$45</f>
        <v>17052.176610718445</v>
      </c>
      <c r="P45" s="306">
        <f>IF($ND$45&lt;=P$2,1,0)*'PC-CT_Área Comercial'!$E6*$NB$45</f>
        <v>17052.176610718445</v>
      </c>
      <c r="Q45" s="306">
        <f>IF($ND$45&lt;=Q$2,1,0)*'PC-CT_Área Comercial'!$E6*$NB$45</f>
        <v>17052.176610718445</v>
      </c>
      <c r="R45" s="306">
        <f>IF($ND$45&lt;=R$2,1,0)*'PC-CT_Área Comercial'!$E6*$NB$45</f>
        <v>17052.176610718445</v>
      </c>
      <c r="S45" s="306">
        <f>IF($ND$45&lt;=S$2,1,0)*'PC-CT_Área Comercial'!$E6*$NB$45</f>
        <v>17052.176610718445</v>
      </c>
      <c r="T45" s="306">
        <f>IF($ND$45&lt;=T$2,1,0)*'PC-CT_Área Comercial'!$E6*$NB$45</f>
        <v>17052.176610718445</v>
      </c>
      <c r="U45" s="306">
        <f>IF($ND$45&lt;=U$2,1,0)*'PC-CT_Área Comercial'!$E6*$NB$45</f>
        <v>17052.176610718445</v>
      </c>
      <c r="V45" s="306">
        <f>IF($ND$45&lt;=V$2,1,0)*'PC-CT_Área Comercial'!$E6*$NB$45</f>
        <v>17052.176610718445</v>
      </c>
      <c r="W45" s="306">
        <f>IF($ND$45&lt;=W$2,1,0)*'PC-CT_Área Comercial'!$E6*$NB$45</f>
        <v>17052.176610718445</v>
      </c>
      <c r="X45" s="306">
        <f>IF($ND$45&lt;=X$2,1,0)*'PC-CT_Área Comercial'!$E6*$NB$45</f>
        <v>17052.176610718445</v>
      </c>
      <c r="Y45" s="306">
        <f>IF($ND$45&lt;=Y$2,1,0)*'PC-CT_Área Comercial'!$E6*$NB$45</f>
        <v>17052.176610718445</v>
      </c>
      <c r="Z45" s="306">
        <f>IF($ND$45&lt;=Z$2,1,0)*'PC-CT_Área Comercial'!$E6*$NB$45</f>
        <v>17052.176610718445</v>
      </c>
      <c r="AA45" s="306">
        <f>IF($ND$45&lt;=AA$2,1,0)*'PC-CT_Área Comercial'!$E6*$NB$45</f>
        <v>17052.176610718445</v>
      </c>
      <c r="AB45" s="306">
        <f>IF($ND$45&lt;=AB$2,1,0)*'PC-CT_Área Comercial'!$E6*$NB$45</f>
        <v>17052.176610718445</v>
      </c>
      <c r="AC45" s="306">
        <f>IF($ND$45&lt;=AC$2,1,0)*'PC-CT_Área Comercial'!$E6*$NB$45</f>
        <v>17052.176610718445</v>
      </c>
      <c r="AD45" s="306">
        <f>IF($ND$45&lt;=AD$2,1,0)*'PC-CT_Área Comercial'!$E6*$NB$45</f>
        <v>17052.176610718445</v>
      </c>
      <c r="AE45" s="306">
        <f>IF($ND$45&lt;=AE$2,1,0)*'PC-CT_Área Comercial'!$E6*$NB$45</f>
        <v>17052.176610718445</v>
      </c>
      <c r="AF45" s="306">
        <f>IF($ND$45&lt;=AF$2,1,0)*'PC-CT_Área Comercial'!$E6*$NB$45</f>
        <v>17052.176610718445</v>
      </c>
      <c r="AG45" s="306">
        <f>IF($ND$45&lt;=AG$2,1,0)*'PC-CT_Área Comercial'!$E6*$NB$45</f>
        <v>17052.176610718445</v>
      </c>
      <c r="AH45" s="306">
        <f>IF($ND$45&lt;=AH$2,1,0)*'PC-CT_Área Comercial'!$E6*$NB$45</f>
        <v>17052.176610718445</v>
      </c>
      <c r="AI45" s="306">
        <f>IF($ND$45&lt;=AI$2,1,0)*'PC-CT_Área Comercial'!$E6*$NB$45</f>
        <v>17052.176610718445</v>
      </c>
      <c r="AJ45" s="306">
        <f>IF($ND$45&lt;=AJ$2,1,0)*'PC-CT_Área Comercial'!$E6*$NB$45</f>
        <v>17052.176610718445</v>
      </c>
      <c r="AK45" s="306">
        <f>IF($ND$45&lt;=AK$2,1,0)*'PC-CT_Área Comercial'!$E6*$NB$45</f>
        <v>17052.176610718445</v>
      </c>
      <c r="AL45" s="306">
        <f>IF($ND$45&lt;=AL$2,1,0)*'PC-CT_Área Comercial'!$E6*$NB$45</f>
        <v>17052.176610718445</v>
      </c>
      <c r="AM45" s="306">
        <f>IF($ND$45&lt;=AM$2,1,0)*'PC-CT_Área Comercial'!$E6*$NB$45</f>
        <v>17052.176610718445</v>
      </c>
      <c r="AN45" s="306">
        <f>IF($ND$45&lt;=AN$2,1,0)*'PC-CT_Área Comercial'!$E6*$NB$45</f>
        <v>17052.176610718445</v>
      </c>
      <c r="AO45" s="306">
        <f>IF($ND$45&lt;=AO$2,1,0)*'PC-CT_Área Comercial'!$E6*$NB$45</f>
        <v>17052.176610718445</v>
      </c>
      <c r="AP45" s="306">
        <f>IF($ND$45&lt;=AP$2,1,0)*'PC-CT_Área Comercial'!$E6*$NB$45</f>
        <v>17052.176610718445</v>
      </c>
      <c r="AQ45" s="306">
        <f>IF($ND$45&lt;=AQ$2,1,0)*'PC-CT_Área Comercial'!$E6*$NB$45</f>
        <v>17052.176610718445</v>
      </c>
      <c r="AR45" s="306">
        <f>IF($ND$45&lt;=AR$2,1,0)*'PC-CT_Área Comercial'!$E6*$NB$45</f>
        <v>17052.176610718445</v>
      </c>
      <c r="AS45" s="306">
        <f>IF($ND$45&lt;=AS$2,1,0)*'PC-CT_Área Comercial'!$E6*$NB$45</f>
        <v>17052.176610718445</v>
      </c>
      <c r="AT45" s="306">
        <f>IF($ND$45&lt;=AT$2,1,0)*'PC-CT_Área Comercial'!$E6*$NB$45</f>
        <v>17052.176610718445</v>
      </c>
      <c r="AU45" s="306">
        <f>IF($ND$45&lt;=AU$2,1,0)*'PC-CT_Área Comercial'!$E6*$NB$45</f>
        <v>17052.176610718445</v>
      </c>
      <c r="AV45" s="306">
        <f>IF($ND$45&lt;=AV$2,1,0)*'PC-CT_Área Comercial'!$E6*$NB$45</f>
        <v>17052.176610718445</v>
      </c>
      <c r="AW45" s="306">
        <f>IF($ND$45&lt;=AW$2,1,0)*'PC-CT_Área Comercial'!$E6*$NB$45</f>
        <v>17052.176610718445</v>
      </c>
      <c r="AX45" s="306">
        <f>IF($ND$45&lt;=AX$2,1,0)*'PC-CT_Área Comercial'!$E6*$NB$45</f>
        <v>17052.176610718445</v>
      </c>
      <c r="AY45" s="306">
        <f>IF($ND$45&lt;=AY$2,1,0)*'PC-CT_Área Comercial'!$E6*$NB$45</f>
        <v>17052.176610718445</v>
      </c>
      <c r="AZ45" s="306">
        <f>IF($ND$45&lt;=AZ$2,1,0)*'PC-CT_Área Comercial'!$E6*$NB$45</f>
        <v>17052.176610718445</v>
      </c>
      <c r="BA45" s="306">
        <f>IF($ND$45&lt;=BA$2,1,0)*'PC-CT_Área Comercial'!$E6*$NB$45</f>
        <v>17052.176610718445</v>
      </c>
      <c r="BB45" s="306">
        <f>IF($ND$45&lt;=BB$2,1,0)*'PC-CT_Área Comercial'!$E6*$NB$45</f>
        <v>17052.176610718445</v>
      </c>
      <c r="BC45" s="306">
        <f>IF($ND$45&lt;=BC$2,1,0)*'PC-CT_Área Comercial'!$E6*$NB$45</f>
        <v>17052.176610718445</v>
      </c>
      <c r="BD45" s="306">
        <f>IF($ND$45&lt;=BD$2,1,0)*'PC-CT_Área Comercial'!$E6*$NB$45</f>
        <v>17052.176610718445</v>
      </c>
      <c r="BE45" s="306">
        <f>IF($ND$45&lt;=BE$2,1,0)*'PC-CT_Área Comercial'!$E6*$NB$45</f>
        <v>17052.176610718445</v>
      </c>
      <c r="BF45" s="306">
        <f>IF($ND$45&lt;=BF$2,1,0)*'PC-CT_Área Comercial'!$E6*$NB$45</f>
        <v>17052.176610718445</v>
      </c>
      <c r="BG45" s="306">
        <f>IF($ND$45&lt;=BG$2,1,0)*'PC-CT_Área Comercial'!$E6*$NB$45</f>
        <v>17052.176610718445</v>
      </c>
      <c r="BH45" s="306">
        <f>IF($ND$45&lt;=BH$2,1,0)*'PC-CT_Área Comercial'!$E6*$NB$45</f>
        <v>17052.176610718445</v>
      </c>
      <c r="BI45" s="306">
        <f>IF($ND$45&lt;=BI$2,1,0)*'PC-CT_Área Comercial'!$E6*$NB$45</f>
        <v>17052.176610718445</v>
      </c>
      <c r="BJ45" s="306">
        <f>IF($ND$45&lt;=BJ$2,1,0)*'PC-CT_Área Comercial'!$E6*$NB$45</f>
        <v>17052.176610718445</v>
      </c>
      <c r="BK45" s="306">
        <f>IF($ND$45&lt;=BK$2,1,0)*'PC-CT_Área Comercial'!$E6*$NB$45</f>
        <v>17052.176610718445</v>
      </c>
      <c r="BL45" s="306">
        <f>IF($ND$45&lt;=BL$2,1,0)*'PC-CT_Área Comercial'!$E6*$NB$45</f>
        <v>17052.176610718445</v>
      </c>
      <c r="BM45" s="306">
        <f>IF($ND$45&lt;=BM$2,1,0)*'PC-CT_Área Comercial'!$E6*$NB$45</f>
        <v>17052.176610718445</v>
      </c>
      <c r="BN45" s="306">
        <f>IF($ND$45&lt;=BN$2,1,0)*'PC-CT_Área Comercial'!$E6*$NB$45</f>
        <v>17052.176610718445</v>
      </c>
      <c r="BO45" s="306">
        <f>IF($ND$45&lt;=BO$2,1,0)*'PC-CT_Área Comercial'!$E6*$NB$45</f>
        <v>17052.176610718445</v>
      </c>
      <c r="BP45" s="306">
        <f>IF($ND$45&lt;=BP$2,1,0)*'PC-CT_Área Comercial'!$E6*$NB$45</f>
        <v>17052.176610718445</v>
      </c>
      <c r="BQ45" s="306">
        <f>IF($ND$45&lt;=BQ$2,1,0)*'PC-CT_Área Comercial'!$E6*$NB$45</f>
        <v>17052.176610718445</v>
      </c>
      <c r="BR45" s="306">
        <f>IF($ND$45&lt;=BR$2,1,0)*'PC-CT_Área Comercial'!$E6*$NB$45</f>
        <v>17052.176610718445</v>
      </c>
      <c r="BS45" s="306">
        <f>IF($ND$45&lt;=BS$2,1,0)*'PC-CT_Área Comercial'!$E6*$NB$45</f>
        <v>17052.176610718445</v>
      </c>
      <c r="BT45" s="306">
        <f>IF($ND$45&lt;=BT$2,1,0)*'PC-CT_Área Comercial'!$E6*$NB$45</f>
        <v>17052.176610718445</v>
      </c>
      <c r="BU45" s="306">
        <f>IF($ND$45&lt;=BU$2,1,0)*'PC-CT_Área Comercial'!$E6*$NB$45</f>
        <v>17052.176610718445</v>
      </c>
      <c r="BV45" s="306">
        <f>IF($ND$45&lt;=BV$2,1,0)*'PC-CT_Área Comercial'!$E6*$NB$45</f>
        <v>17052.176610718445</v>
      </c>
      <c r="BW45" s="306">
        <f>IF($ND$45&lt;=BW$2,1,0)*'PC-CT_Área Comercial'!$E6*$NB$45</f>
        <v>17052.176610718445</v>
      </c>
      <c r="BX45" s="306">
        <f>IF($ND$45&lt;=BX$2,1,0)*'PC-CT_Área Comercial'!$E6*$NB$45</f>
        <v>17052.176610718445</v>
      </c>
      <c r="BY45" s="306">
        <f>IF($ND$45&lt;=BY$2,1,0)*'PC-CT_Área Comercial'!$E6*$NB$45</f>
        <v>17052.176610718445</v>
      </c>
      <c r="BZ45" s="306">
        <f>IF($ND$45&lt;=BZ$2,1,0)*'PC-CT_Área Comercial'!$E6*$NB$45</f>
        <v>17052.176610718445</v>
      </c>
      <c r="CA45" s="306">
        <f>IF($ND$45&lt;=CA$2,1,0)*'PC-CT_Área Comercial'!$E6*$NB$45</f>
        <v>17052.176610718445</v>
      </c>
      <c r="CB45" s="306">
        <f>IF($ND$45&lt;=CB$2,1,0)*'PC-CT_Área Comercial'!$E6*$NB$45</f>
        <v>17052.176610718445</v>
      </c>
      <c r="CC45" s="306">
        <f>IF($ND$45&lt;=CC$2,1,0)*'PC-CT_Área Comercial'!$E6*$NB$45</f>
        <v>17052.176610718445</v>
      </c>
      <c r="CD45" s="306">
        <f>IF($ND$45&lt;=CD$2,1,0)*'PC-CT_Área Comercial'!$E6*$NB$45</f>
        <v>17052.176610718445</v>
      </c>
      <c r="CE45" s="306">
        <f>IF($ND$45&lt;=CE$2,1,0)*'PC-CT_Área Comercial'!$E6*$NB$45</f>
        <v>17052.176610718445</v>
      </c>
      <c r="CF45" s="306">
        <f>IF($ND$45&lt;=CF$2,1,0)*'PC-CT_Área Comercial'!$E6*$NB$45</f>
        <v>17052.176610718445</v>
      </c>
      <c r="CG45" s="306">
        <f>IF($ND$45&lt;=CG$2,1,0)*'PC-CT_Área Comercial'!$E6*$NB$45</f>
        <v>17052.176610718445</v>
      </c>
      <c r="CH45" s="306">
        <f>IF($ND$45&lt;=CH$2,1,0)*'PC-CT_Área Comercial'!$E6*$NB$45</f>
        <v>17052.176610718445</v>
      </c>
      <c r="CI45" s="306">
        <f>IF($ND$45&lt;=CI$2,1,0)*'PC-CT_Área Comercial'!$E6*$NB$45</f>
        <v>17052.176610718445</v>
      </c>
      <c r="CJ45" s="306">
        <f>IF($ND$45&lt;=CJ$2,1,0)*'PC-CT_Área Comercial'!$E6*$NB$45</f>
        <v>17052.176610718445</v>
      </c>
      <c r="CK45" s="306">
        <f>IF($ND$45&lt;=CK$2,1,0)*'PC-CT_Área Comercial'!$E6*$NB$45</f>
        <v>17052.176610718445</v>
      </c>
      <c r="CL45" s="306">
        <f>IF($ND$45&lt;=CL$2,1,0)*'PC-CT_Área Comercial'!$E6*$NB$45</f>
        <v>17052.176610718445</v>
      </c>
      <c r="CM45" s="306">
        <f>IF($ND$45&lt;=CM$2,1,0)*'PC-CT_Área Comercial'!$E6*$NB$45</f>
        <v>17052.176610718445</v>
      </c>
      <c r="CN45" s="306">
        <f>IF($ND$45&lt;=CN$2,1,0)*'PC-CT_Área Comercial'!$E6*$NB$45</f>
        <v>17052.176610718445</v>
      </c>
      <c r="CO45" s="306">
        <f>IF($ND$45&lt;=CO$2,1,0)*'PC-CT_Área Comercial'!$E6*$NB$45</f>
        <v>17052.176610718445</v>
      </c>
      <c r="CP45" s="306">
        <f>IF($ND$45&lt;=CP$2,1,0)*'PC-CT_Área Comercial'!$E6*$NB$45</f>
        <v>17052.176610718445</v>
      </c>
      <c r="CQ45" s="306">
        <f>IF($ND$45&lt;=CQ$2,1,0)*'PC-CT_Área Comercial'!$E6*$NB$45</f>
        <v>17052.176610718445</v>
      </c>
      <c r="CR45" s="306">
        <f>IF($ND$45&lt;=CR$2,1,0)*'PC-CT_Área Comercial'!$E6*$NB$45</f>
        <v>17052.176610718445</v>
      </c>
      <c r="CS45" s="306">
        <f>IF($ND$45&lt;=CS$2,1,0)*'PC-CT_Área Comercial'!$E6*$NB$45</f>
        <v>17052.176610718445</v>
      </c>
      <c r="CT45" s="306">
        <f>IF($ND$45&lt;=CT$2,1,0)*'PC-CT_Área Comercial'!$E6*$NB$45</f>
        <v>17052.176610718445</v>
      </c>
      <c r="CU45" s="306">
        <f>IF($ND$45&lt;=CU$2,1,0)*'PC-CT_Área Comercial'!$E6*$NB$45</f>
        <v>17052.176610718445</v>
      </c>
      <c r="CV45" s="306">
        <f>IF($ND$45&lt;=CV$2,1,0)*'PC-CT_Área Comercial'!$E6*$NB$45</f>
        <v>17052.176610718445</v>
      </c>
      <c r="CW45" s="306">
        <f>IF($ND$45&lt;=CW$2,1,0)*'PC-CT_Área Comercial'!$E6*$NB$45</f>
        <v>17052.176610718445</v>
      </c>
      <c r="CX45" s="306">
        <f>IF($ND$45&lt;=CX$2,1,0)*'PC-CT_Área Comercial'!$E6*$NB$45</f>
        <v>17052.176610718445</v>
      </c>
      <c r="CY45" s="306">
        <f>IF($ND$45&lt;=CY$2,1,0)*'PC-CT_Área Comercial'!$E6*$NB$45</f>
        <v>17052.176610718445</v>
      </c>
      <c r="CZ45" s="306">
        <f>IF($ND$45&lt;=CZ$2,1,0)*'PC-CT_Área Comercial'!$E6*$NB$45</f>
        <v>17052.176610718445</v>
      </c>
      <c r="DA45" s="306">
        <f>IF($ND$45&lt;=DA$2,1,0)*'PC-CT_Área Comercial'!$E6*$NB$45</f>
        <v>17052.176610718445</v>
      </c>
      <c r="DB45" s="306">
        <f>IF($ND$45&lt;=DB$2,1,0)*'PC-CT_Área Comercial'!$E6*$NB$45</f>
        <v>17052.176610718445</v>
      </c>
      <c r="DC45" s="306">
        <f>IF($ND$45&lt;=DC$2,1,0)*'PC-CT_Área Comercial'!$E6*$NB$45</f>
        <v>17052.176610718445</v>
      </c>
      <c r="DD45" s="306">
        <f>IF($ND$45&lt;=DD$2,1,0)*'PC-CT_Área Comercial'!$E6*$NB$45</f>
        <v>17052.176610718445</v>
      </c>
      <c r="DE45" s="306">
        <f>IF($ND$45&lt;=DE$2,1,0)*'PC-CT_Área Comercial'!$E6*$NB$45</f>
        <v>17052.176610718445</v>
      </c>
      <c r="DF45" s="306">
        <f>IF($ND$45&lt;=DF$2,1,0)*'PC-CT_Área Comercial'!$E6*$NB$45</f>
        <v>17052.176610718445</v>
      </c>
      <c r="DG45" s="306">
        <f>IF($ND$45&lt;=DG$2,1,0)*'PC-CT_Área Comercial'!$E6*$NB$45</f>
        <v>17052.176610718445</v>
      </c>
      <c r="DH45" s="306">
        <f>IF($ND$45&lt;=DH$2,1,0)*'PC-CT_Área Comercial'!$E6*$NB$45</f>
        <v>17052.176610718445</v>
      </c>
      <c r="DI45" s="306">
        <f>IF($ND$45&lt;=DI$2,1,0)*'PC-CT_Área Comercial'!$E6*$NB$45</f>
        <v>17052.176610718445</v>
      </c>
      <c r="DJ45" s="306">
        <f>IF($ND$45&lt;=DJ$2,1,0)*'PC-CT_Área Comercial'!$E6*$NB$45</f>
        <v>17052.176610718445</v>
      </c>
      <c r="DK45" s="306">
        <f>IF($ND$45&lt;=DK$2,1,0)*'PC-CT_Área Comercial'!$E6*$NB$45</f>
        <v>17052.176610718445</v>
      </c>
      <c r="DL45" s="306">
        <f>IF($ND$45&lt;=DL$2,1,0)*'PC-CT_Área Comercial'!$E6*$NB$45</f>
        <v>17052.176610718445</v>
      </c>
      <c r="DM45" s="306">
        <f>IF($ND$45&lt;=DM$2,1,0)*'PC-CT_Área Comercial'!$E6*$NB$45</f>
        <v>17052.176610718445</v>
      </c>
      <c r="DN45" s="306">
        <f>IF($ND$45&lt;=DN$2,1,0)*'PC-CT_Área Comercial'!$E6*$NB$45</f>
        <v>17052.176610718445</v>
      </c>
      <c r="DO45" s="306">
        <f>IF($ND$45&lt;=DO$2,1,0)*'PC-CT_Área Comercial'!$E6*$NB$45</f>
        <v>17052.176610718445</v>
      </c>
      <c r="DP45" s="306">
        <f>IF($ND$45&lt;=DP$2,1,0)*'PC-CT_Área Comercial'!$E6*$NB$45</f>
        <v>17052.176610718445</v>
      </c>
      <c r="DQ45" s="306">
        <f>IF($ND$45&lt;=DQ$2,1,0)*'PC-CT_Área Comercial'!$E6*$NB$45</f>
        <v>17052.176610718445</v>
      </c>
      <c r="DR45" s="306">
        <f>IF($ND$45&lt;=DR$2,1,0)*'PC-CT_Área Comercial'!$E6*$NB$45</f>
        <v>17052.176610718445</v>
      </c>
      <c r="DS45" s="306">
        <f>IF($ND$45&lt;=DS$2,1,0)*'PC-CT_Área Comercial'!$E6*$NB$45</f>
        <v>17052.176610718445</v>
      </c>
      <c r="DT45" s="306">
        <f>IF($ND$45&lt;=DT$2,1,0)*'PC-CT_Área Comercial'!$E6*$NB$45</f>
        <v>17052.176610718445</v>
      </c>
      <c r="DU45" s="306">
        <f>IF($ND$45&lt;=DU$2,1,0)*'PC-CT_Área Comercial'!$E6*$NB$45</f>
        <v>17052.176610718445</v>
      </c>
      <c r="DV45" s="306">
        <f>IF($ND$45&lt;=DV$2,1,0)*'PC-CT_Área Comercial'!$E6*$NB$45</f>
        <v>17052.176610718445</v>
      </c>
      <c r="DW45" s="306">
        <f>IF($ND$45&lt;=DW$2,1,0)*'PC-CT_Área Comercial'!$E6*$NB$45</f>
        <v>17052.176610718445</v>
      </c>
      <c r="DX45" s="306">
        <f>IF($ND$45&lt;=DX$2,1,0)*'PC-CT_Área Comercial'!$E6*$NB$45</f>
        <v>17052.176610718445</v>
      </c>
      <c r="DY45" s="306">
        <f>IF($ND$45&lt;=DY$2,1,0)*'PC-CT_Área Comercial'!$E6*$NB$45</f>
        <v>17052.176610718445</v>
      </c>
      <c r="DZ45" s="306">
        <f>IF($ND$45&lt;=DZ$2,1,0)*'PC-CT_Área Comercial'!$E6*$NB$45</f>
        <v>17052.176610718445</v>
      </c>
      <c r="EA45" s="306">
        <f>IF($ND$45&lt;=EA$2,1,0)*'PC-CT_Área Comercial'!$E6*$NB$45</f>
        <v>17052.176610718445</v>
      </c>
      <c r="EB45" s="306">
        <f>IF($ND$45&lt;=EB$2,1,0)*'PC-CT_Área Comercial'!$E6*$NB$45</f>
        <v>17052.176610718445</v>
      </c>
      <c r="EC45" s="306">
        <f>IF($ND$45&lt;=EC$2,1,0)*'PC-CT_Área Comercial'!$E6*$NB$45</f>
        <v>17052.176610718445</v>
      </c>
      <c r="ED45" s="306">
        <f>IF($ND$45&lt;=ED$2,1,0)*'PC-CT_Área Comercial'!$E6*$NB$45</f>
        <v>17052.176610718445</v>
      </c>
      <c r="EE45" s="306">
        <f>IF($ND$45&lt;=EE$2,1,0)*'PC-CT_Área Comercial'!$E6*$NB$45</f>
        <v>17052.176610718445</v>
      </c>
      <c r="EF45" s="306">
        <f>IF($ND$45&lt;=EF$2,1,0)*'PC-CT_Área Comercial'!$E6*$NB$45</f>
        <v>17052.176610718445</v>
      </c>
      <c r="EG45" s="306">
        <f>IF($ND$45&lt;=EG$2,1,0)*'PC-CT_Área Comercial'!$E6*$NB$45</f>
        <v>17052.176610718445</v>
      </c>
      <c r="EH45" s="306">
        <f>IF($ND$45&lt;=EH$2,1,0)*'PC-CT_Área Comercial'!$E6*$NB$45</f>
        <v>17052.176610718445</v>
      </c>
      <c r="EI45" s="306">
        <f>IF($ND$45&lt;=EI$2,1,0)*'PC-CT_Área Comercial'!$E6*$NB$45</f>
        <v>17052.176610718445</v>
      </c>
      <c r="EJ45" s="306">
        <f>IF($ND$45&lt;=EJ$2,1,0)*'PC-CT_Área Comercial'!$E6*$NB$45</f>
        <v>17052.176610718445</v>
      </c>
      <c r="EK45" s="306">
        <f>IF($ND$45&lt;=EK$2,1,0)*'PC-CT_Área Comercial'!$E6*$NB$45</f>
        <v>17052.176610718445</v>
      </c>
      <c r="EL45" s="306">
        <f>IF($ND$45&lt;=EL$2,1,0)*'PC-CT_Área Comercial'!$E6*$NB$45</f>
        <v>17052.176610718445</v>
      </c>
      <c r="EM45" s="306">
        <f>IF($ND$45&lt;=EM$2,1,0)*'PC-CT_Área Comercial'!$E6*$NB$45</f>
        <v>17052.176610718445</v>
      </c>
      <c r="EN45" s="306">
        <f>IF($ND$45&lt;=EN$2,1,0)*'PC-CT_Área Comercial'!$E6*$NB$45</f>
        <v>17052.176610718445</v>
      </c>
      <c r="EO45" s="306">
        <f>IF($ND$45&lt;=EO$2,1,0)*'PC-CT_Área Comercial'!$E6*$NB$45</f>
        <v>17052.176610718445</v>
      </c>
      <c r="EP45" s="306">
        <f>IF($ND$45&lt;=EP$2,1,0)*'PC-CT_Área Comercial'!$E6*$NB$45</f>
        <v>17052.176610718445</v>
      </c>
      <c r="EQ45" s="306">
        <f>IF($ND$45&lt;=EQ$2,1,0)*'PC-CT_Área Comercial'!$E6*$NB$45</f>
        <v>17052.176610718445</v>
      </c>
      <c r="ER45" s="306">
        <f>IF($ND$45&lt;=ER$2,1,0)*'PC-CT_Área Comercial'!$E6*$NB$45</f>
        <v>17052.176610718445</v>
      </c>
      <c r="ES45" s="306">
        <f>IF($ND$45&lt;=ES$2,1,0)*'PC-CT_Área Comercial'!$E6*$NB$45</f>
        <v>17052.176610718445</v>
      </c>
      <c r="ET45" s="306">
        <f>IF($ND$45&lt;=ET$2,1,0)*'PC-CT_Área Comercial'!$E6*$NB$45</f>
        <v>17052.176610718445</v>
      </c>
      <c r="EU45" s="306">
        <f>IF($ND$45&lt;=EU$2,1,0)*'PC-CT_Área Comercial'!$E6*$NB$45</f>
        <v>17052.176610718445</v>
      </c>
      <c r="EV45" s="306">
        <f>IF($ND$45&lt;=EV$2,1,0)*'PC-CT_Área Comercial'!$E6*$NB$45</f>
        <v>17052.176610718445</v>
      </c>
      <c r="EW45" s="306">
        <f>IF($ND$45&lt;=EW$2,1,0)*'PC-CT_Área Comercial'!$E6*$NB$45</f>
        <v>17052.176610718445</v>
      </c>
      <c r="EX45" s="306">
        <f>IF($ND$45&lt;=EX$2,1,0)*'PC-CT_Área Comercial'!$E6*$NB$45</f>
        <v>17052.176610718445</v>
      </c>
      <c r="EY45" s="306">
        <f>IF($ND$45&lt;=EY$2,1,0)*'PC-CT_Área Comercial'!$E6*$NB$45</f>
        <v>17052.176610718445</v>
      </c>
      <c r="EZ45" s="306">
        <f>IF($ND$45&lt;=EZ$2,1,0)*'PC-CT_Área Comercial'!$E6*$NB$45</f>
        <v>17052.176610718445</v>
      </c>
      <c r="FA45" s="306">
        <f>IF($ND$45&lt;=FA$2,1,0)*'PC-CT_Área Comercial'!$E6*$NB$45</f>
        <v>17052.176610718445</v>
      </c>
      <c r="FB45" s="306">
        <f>IF($ND$45&lt;=FB$2,1,0)*'PC-CT_Área Comercial'!$E6*$NB$45</f>
        <v>17052.176610718445</v>
      </c>
      <c r="FC45" s="306">
        <f>IF($ND$45&lt;=FC$2,1,0)*'PC-CT_Área Comercial'!$E6*$NB$45</f>
        <v>17052.176610718445</v>
      </c>
      <c r="FD45" s="306">
        <f>IF($ND$45&lt;=FD$2,1,0)*'PC-CT_Área Comercial'!$E6*$NB$45</f>
        <v>17052.176610718445</v>
      </c>
      <c r="FE45" s="306">
        <f>IF($ND$45&lt;=FE$2,1,0)*'PC-CT_Área Comercial'!$E6*$NB$45</f>
        <v>17052.176610718445</v>
      </c>
      <c r="FF45" s="306">
        <f>IF($ND$45&lt;=FF$2,1,0)*'PC-CT_Área Comercial'!$E6*$NB$45</f>
        <v>17052.176610718445</v>
      </c>
      <c r="FG45" s="306">
        <f>IF($ND$45&lt;=FG$2,1,0)*'PC-CT_Área Comercial'!$E6*$NB$45</f>
        <v>17052.176610718445</v>
      </c>
      <c r="FH45" s="306">
        <f>IF($ND$45&lt;=FH$2,1,0)*'PC-CT_Área Comercial'!$E6*$NB$45</f>
        <v>17052.176610718445</v>
      </c>
      <c r="FI45" s="306">
        <f>IF($ND$45&lt;=FI$2,1,0)*'PC-CT_Área Comercial'!$E6*$NB$45</f>
        <v>17052.176610718445</v>
      </c>
      <c r="FJ45" s="306">
        <f>IF($ND$45&lt;=FJ$2,1,0)*'PC-CT_Área Comercial'!$E6*$NB$45</f>
        <v>17052.176610718445</v>
      </c>
      <c r="FK45" s="306">
        <f>IF($ND$45&lt;=FK$2,1,0)*'PC-CT_Área Comercial'!$E6*$NB$45</f>
        <v>17052.176610718445</v>
      </c>
      <c r="FL45" s="306">
        <f>IF($ND$45&lt;=FL$2,1,0)*'PC-CT_Área Comercial'!$E6*$NB$45</f>
        <v>17052.176610718445</v>
      </c>
      <c r="FM45" s="306">
        <f>IF($ND$45&lt;=FM$2,1,0)*'PC-CT_Área Comercial'!$E6*$NB$45</f>
        <v>17052.176610718445</v>
      </c>
      <c r="FN45" s="306">
        <f>IF($ND$45&lt;=FN$2,1,0)*'PC-CT_Área Comercial'!$E6*$NB$45</f>
        <v>17052.176610718445</v>
      </c>
      <c r="FO45" s="306">
        <f>IF($ND$45&lt;=FO$2,1,0)*'PC-CT_Área Comercial'!$E6*$NB$45</f>
        <v>17052.176610718445</v>
      </c>
      <c r="FP45" s="306">
        <f>IF($ND$45&lt;=FP$2,1,0)*'PC-CT_Área Comercial'!$E6*$NB$45</f>
        <v>17052.176610718445</v>
      </c>
      <c r="FQ45" s="306">
        <f>IF($ND$45&lt;=FQ$2,1,0)*'PC-CT_Área Comercial'!$E6*$NB$45</f>
        <v>17052.176610718445</v>
      </c>
      <c r="FR45" s="306">
        <f>IF($ND$45&lt;=FR$2,1,0)*'PC-CT_Área Comercial'!$E6*$NB$45</f>
        <v>17052.176610718445</v>
      </c>
      <c r="FS45" s="306">
        <f>IF($ND$45&lt;=FS$2,1,0)*'PC-CT_Área Comercial'!$E6*$NB$45</f>
        <v>17052.176610718445</v>
      </c>
      <c r="FT45" s="306">
        <f>IF($ND$45&lt;=FT$2,1,0)*'PC-CT_Área Comercial'!$E6*$NB$45</f>
        <v>17052.176610718445</v>
      </c>
      <c r="FU45" s="306">
        <f>IF($ND$45&lt;=FU$2,1,0)*'PC-CT_Área Comercial'!$E6*$NB$45</f>
        <v>17052.176610718445</v>
      </c>
      <c r="FV45" s="306">
        <f>IF($ND$45&lt;=FV$2,1,0)*'PC-CT_Área Comercial'!$E6*$NB$45</f>
        <v>17052.176610718445</v>
      </c>
      <c r="FW45" s="306">
        <f>IF($ND$45&lt;=FW$2,1,0)*'PC-CT_Área Comercial'!$E6*$NB$45</f>
        <v>17052.176610718445</v>
      </c>
      <c r="FX45" s="306">
        <f>IF($ND$45&lt;=FX$2,1,0)*'PC-CT_Área Comercial'!$E6*$NB$45</f>
        <v>17052.176610718445</v>
      </c>
      <c r="FY45" s="306">
        <f>IF($ND$45&lt;=FY$2,1,0)*'PC-CT_Área Comercial'!$E6*$NB$45</f>
        <v>17052.176610718445</v>
      </c>
      <c r="FZ45" s="306">
        <f>IF($ND$45&lt;=FZ$2,1,0)*'PC-CT_Área Comercial'!$E6*$NB$45</f>
        <v>17052.176610718445</v>
      </c>
      <c r="GA45" s="306">
        <f>IF($ND$45&lt;=GA$2,1,0)*'PC-CT_Área Comercial'!$E6*$NB$45</f>
        <v>17052.176610718445</v>
      </c>
      <c r="GB45" s="306">
        <f>IF($ND$45&lt;=GB$2,1,0)*'PC-CT_Área Comercial'!$E6*$NB$45</f>
        <v>17052.176610718445</v>
      </c>
      <c r="GC45" s="306">
        <f>IF($ND$45&lt;=GC$2,1,0)*'PC-CT_Área Comercial'!$E6*$NB$45</f>
        <v>17052.176610718445</v>
      </c>
      <c r="GD45" s="306">
        <f>IF($ND$45&lt;=GD$2,1,0)*'PC-CT_Área Comercial'!$E6*$NB$45</f>
        <v>17052.176610718445</v>
      </c>
      <c r="GE45" s="306">
        <f>IF($ND$45&lt;=GE$2,1,0)*'PC-CT_Área Comercial'!$E6*$NB$45</f>
        <v>17052.176610718445</v>
      </c>
      <c r="GF45" s="306">
        <f>IF($ND$45&lt;=GF$2,1,0)*'PC-CT_Área Comercial'!$E6*$NB$45</f>
        <v>17052.176610718445</v>
      </c>
      <c r="GG45" s="306">
        <f>IF($ND$45&lt;=GG$2,1,0)*'PC-CT_Área Comercial'!$E6*$NB$45</f>
        <v>17052.176610718445</v>
      </c>
      <c r="GH45" s="306">
        <f>IF($ND$45&lt;=GH$2,1,0)*'PC-CT_Área Comercial'!$E6*$NB$45</f>
        <v>17052.176610718445</v>
      </c>
      <c r="GI45" s="306">
        <f>IF($ND$45&lt;=GI$2,1,0)*'PC-CT_Área Comercial'!$E6*$NB$45</f>
        <v>17052.176610718445</v>
      </c>
      <c r="GJ45" s="306">
        <f>IF($ND$45&lt;=GJ$2,1,0)*'PC-CT_Área Comercial'!$E6*$NB$45</f>
        <v>17052.176610718445</v>
      </c>
      <c r="GK45" s="306">
        <f>IF($ND$45&lt;=GK$2,1,0)*'PC-CT_Área Comercial'!$E6*$NB$45</f>
        <v>17052.176610718445</v>
      </c>
      <c r="GL45" s="306">
        <f>IF($ND$45&lt;=GL$2,1,0)*'PC-CT_Área Comercial'!$E6*$NB$45</f>
        <v>17052.176610718445</v>
      </c>
      <c r="GM45" s="306">
        <f>IF($ND$45&lt;=GM$2,1,0)*'PC-CT_Área Comercial'!$E6*$NB$45</f>
        <v>17052.176610718445</v>
      </c>
      <c r="GN45" s="306">
        <f>IF($ND$45&lt;=GN$2,1,0)*'PC-CT_Área Comercial'!$E6*$NB$45</f>
        <v>17052.176610718445</v>
      </c>
      <c r="GO45" s="306">
        <f>IF($ND$45&lt;=GO$2,1,0)*'PC-CT_Área Comercial'!$E6*$NB$45</f>
        <v>17052.176610718445</v>
      </c>
      <c r="GP45" s="306">
        <f>IF($ND$45&lt;=GP$2,1,0)*'PC-CT_Área Comercial'!$E6*$NB$45</f>
        <v>17052.176610718445</v>
      </c>
      <c r="GQ45" s="306">
        <f>IF($ND$45&lt;=GQ$2,1,0)*'PC-CT_Área Comercial'!$E6*$NB$45</f>
        <v>17052.176610718445</v>
      </c>
      <c r="GR45" s="306">
        <f>IF($ND$45&lt;=GR$2,1,0)*'PC-CT_Área Comercial'!$E6*$NB$45</f>
        <v>17052.176610718445</v>
      </c>
      <c r="GS45" s="306">
        <f>IF($ND$45&lt;=GS$2,1,0)*'PC-CT_Área Comercial'!$E6*$NB$45</f>
        <v>17052.176610718445</v>
      </c>
      <c r="GT45" s="306">
        <f>IF($ND$45&lt;=GT$2,1,0)*'PC-CT_Área Comercial'!$E6*$NB$45</f>
        <v>17052.176610718445</v>
      </c>
      <c r="GU45" s="306">
        <f>IF($ND$45&lt;=GU$2,1,0)*'PC-CT_Área Comercial'!$E6*$NB$45</f>
        <v>17052.176610718445</v>
      </c>
      <c r="GV45" s="306">
        <f>IF($ND$45&lt;=GV$2,1,0)*'PC-CT_Área Comercial'!$E6*$NB$45</f>
        <v>17052.176610718445</v>
      </c>
      <c r="GW45" s="306">
        <f>IF($ND$45&lt;=GW$2,1,0)*'PC-CT_Área Comercial'!$E6*$NB$45</f>
        <v>17052.176610718445</v>
      </c>
      <c r="GX45" s="306">
        <f>IF($ND$45&lt;=GX$2,1,0)*'PC-CT_Área Comercial'!$E6*$NB$45</f>
        <v>17052.176610718445</v>
      </c>
      <c r="GY45" s="306">
        <f>IF($ND$45&lt;=GY$2,1,0)*'PC-CT_Área Comercial'!$E6*$NB$45</f>
        <v>17052.176610718445</v>
      </c>
      <c r="GZ45" s="306">
        <f>IF($ND$45&lt;=GZ$2,1,0)*'PC-CT_Área Comercial'!$E6*$NB$45</f>
        <v>17052.176610718445</v>
      </c>
      <c r="HA45" s="306">
        <f>IF($ND$45&lt;=HA$2,1,0)*'PC-CT_Área Comercial'!$E6*$NB$45</f>
        <v>17052.176610718445</v>
      </c>
      <c r="HB45" s="306">
        <f>IF($ND$45&lt;=HB$2,1,0)*'PC-CT_Área Comercial'!$E6*$NB$45</f>
        <v>17052.176610718445</v>
      </c>
      <c r="HC45" s="306">
        <f>IF($ND$45&lt;=HC$2,1,0)*'PC-CT_Área Comercial'!$E6*$NB$45</f>
        <v>17052.176610718445</v>
      </c>
      <c r="HD45" s="306">
        <f>IF($ND$45&lt;=HD$2,1,0)*'PC-CT_Área Comercial'!$E6*$NB$45</f>
        <v>17052.176610718445</v>
      </c>
      <c r="HE45" s="306">
        <f>IF($ND$45&lt;=HE$2,1,0)*'PC-CT_Área Comercial'!$E6*$NB$45</f>
        <v>17052.176610718445</v>
      </c>
      <c r="HF45" s="306">
        <f>IF($ND$45&lt;=HF$2,1,0)*'PC-CT_Área Comercial'!$E6*$NB$45</f>
        <v>17052.176610718445</v>
      </c>
      <c r="HG45" s="306">
        <f>IF($ND$45&lt;=HG$2,1,0)*'PC-CT_Área Comercial'!$E6*$NB$45</f>
        <v>17052.176610718445</v>
      </c>
      <c r="HH45" s="306">
        <f>IF($ND$45&lt;=HH$2,1,0)*'PC-CT_Área Comercial'!$E6*$NB$45</f>
        <v>17052.176610718445</v>
      </c>
      <c r="HI45" s="306">
        <f>IF($ND$45&lt;=HI$2,1,0)*'PC-CT_Área Comercial'!$E6*$NB$45</f>
        <v>17052.176610718445</v>
      </c>
      <c r="HJ45" s="306">
        <f>IF($ND$45&lt;=HJ$2,1,0)*'PC-CT_Área Comercial'!$E6*$NB$45</f>
        <v>17052.176610718445</v>
      </c>
      <c r="HK45" s="306">
        <f>IF($ND$45&lt;=HK$2,1,0)*'PC-CT_Área Comercial'!$E6*$NB$45</f>
        <v>17052.176610718445</v>
      </c>
      <c r="HL45" s="306">
        <f>IF($ND$45&lt;=HL$2,1,0)*'PC-CT_Área Comercial'!$E6*$NB$45</f>
        <v>17052.176610718445</v>
      </c>
      <c r="HM45" s="306">
        <f>IF($ND$45&lt;=HM$2,1,0)*'PC-CT_Área Comercial'!$E6*$NB$45</f>
        <v>17052.176610718445</v>
      </c>
      <c r="HN45" s="306">
        <f>IF($ND$45&lt;=HN$2,1,0)*'PC-CT_Área Comercial'!$E6*$NB$45</f>
        <v>17052.176610718445</v>
      </c>
      <c r="HO45" s="306">
        <f>IF($ND$45&lt;=HO$2,1,0)*'PC-CT_Área Comercial'!$E6*$NB$45</f>
        <v>17052.176610718445</v>
      </c>
      <c r="HP45" s="306">
        <f>IF($ND$45&lt;=HP$2,1,0)*'PC-CT_Área Comercial'!$E6*$NB$45</f>
        <v>17052.176610718445</v>
      </c>
      <c r="HQ45" s="306">
        <f>IF($ND$45&lt;=HQ$2,1,0)*'PC-CT_Área Comercial'!$E6*$NB$45</f>
        <v>17052.176610718445</v>
      </c>
      <c r="HR45" s="306">
        <f>IF($ND$45&lt;=HR$2,1,0)*'PC-CT_Área Comercial'!$E6*$NB$45</f>
        <v>17052.176610718445</v>
      </c>
      <c r="HS45" s="306">
        <f>IF($ND$45&lt;=HS$2,1,0)*'PC-CT_Área Comercial'!$E6*$NB$45</f>
        <v>17052.176610718445</v>
      </c>
      <c r="HT45" s="306">
        <f>IF($ND$45&lt;=HT$2,1,0)*'PC-CT_Área Comercial'!$E6*$NB$45</f>
        <v>17052.176610718445</v>
      </c>
      <c r="HU45" s="306">
        <f>IF($ND$45&lt;=HU$2,1,0)*'PC-CT_Área Comercial'!$E6*$NB$45</f>
        <v>17052.176610718445</v>
      </c>
      <c r="HV45" s="306">
        <f>IF($ND$45&lt;=HV$2,1,0)*'PC-CT_Área Comercial'!$E6*$NB$45</f>
        <v>17052.176610718445</v>
      </c>
      <c r="HW45" s="306">
        <f>IF($ND$45&lt;=HW$2,1,0)*'PC-CT_Área Comercial'!$E6*$NB$45</f>
        <v>17052.176610718445</v>
      </c>
      <c r="HX45" s="306">
        <f>IF($ND$45&lt;=HX$2,1,0)*'PC-CT_Área Comercial'!$E6*$NB$45</f>
        <v>17052.176610718445</v>
      </c>
      <c r="HY45" s="306">
        <f>IF($ND$45&lt;=HY$2,1,0)*'PC-CT_Área Comercial'!$E6*$NB$45</f>
        <v>17052.176610718445</v>
      </c>
      <c r="HZ45" s="306">
        <f>IF($ND$45&lt;=HZ$2,1,0)*'PC-CT_Área Comercial'!$E6*$NB$45</f>
        <v>17052.176610718445</v>
      </c>
      <c r="IA45" s="306">
        <f>IF($ND$45&lt;=IA$2,1,0)*'PC-CT_Área Comercial'!$E6*$NB$45</f>
        <v>17052.176610718445</v>
      </c>
      <c r="IB45" s="306">
        <f>IF($ND$45&lt;=IB$2,1,0)*'PC-CT_Área Comercial'!$E6*$NB$45</f>
        <v>17052.176610718445</v>
      </c>
      <c r="IC45" s="306">
        <f>IF($ND$45&lt;=IC$2,1,0)*'PC-CT_Área Comercial'!$E6*$NB$45</f>
        <v>17052.176610718445</v>
      </c>
      <c r="ID45" s="306">
        <f>IF($ND$45&lt;=ID$2,1,0)*'PC-CT_Área Comercial'!$E6*$NB$45</f>
        <v>17052.176610718445</v>
      </c>
      <c r="IE45" s="306">
        <f>IF($ND$45&lt;=IE$2,1,0)*'PC-CT_Área Comercial'!$E6*$NB$45</f>
        <v>17052.176610718445</v>
      </c>
      <c r="IF45" s="306">
        <f>IF($ND$45&lt;=IF$2,1,0)*'PC-CT_Área Comercial'!$E6*$NB$45</f>
        <v>17052.176610718445</v>
      </c>
      <c r="IG45" s="306">
        <f>IF($ND$45&lt;=IG$2,1,0)*'PC-CT_Área Comercial'!$E6*$NB$45</f>
        <v>17052.176610718445</v>
      </c>
      <c r="IH45" s="306">
        <f>IF($ND$45&lt;=IH$2,1,0)*'PC-CT_Área Comercial'!$E6*$NB$45</f>
        <v>17052.176610718445</v>
      </c>
      <c r="II45" s="306">
        <f>IF($ND$45&lt;=II$2,1,0)*'PC-CT_Área Comercial'!$E6*$NB$45</f>
        <v>17052.176610718445</v>
      </c>
      <c r="IJ45" s="306">
        <f>IF($ND$45&lt;=IJ$2,1,0)*'PC-CT_Área Comercial'!$E6*$NB$45</f>
        <v>17052.176610718445</v>
      </c>
      <c r="IK45" s="306">
        <f>IF($ND$45&lt;=IK$2,1,0)*'PC-CT_Área Comercial'!$E6*$NB$45</f>
        <v>17052.176610718445</v>
      </c>
      <c r="IL45" s="306">
        <f>IF($ND$45&lt;=IL$2,1,0)*'PC-CT_Área Comercial'!$E6*$NB$45</f>
        <v>17052.176610718445</v>
      </c>
      <c r="IM45" s="306">
        <f>IF($ND$45&lt;=IM$2,1,0)*'PC-CT_Área Comercial'!$E6*$NB$45</f>
        <v>17052.176610718445</v>
      </c>
      <c r="IN45" s="306">
        <f>IF($ND$45&lt;=IN$2,1,0)*'PC-CT_Área Comercial'!$E6*$NB$45</f>
        <v>17052.176610718445</v>
      </c>
      <c r="IO45" s="306">
        <f>IF($ND$45&lt;=IO$2,1,0)*'PC-CT_Área Comercial'!$E6*$NB$45</f>
        <v>17052.176610718445</v>
      </c>
      <c r="IP45" s="306">
        <f>IF($ND$45&lt;=IP$2,1,0)*'PC-CT_Área Comercial'!$E6*$NB$45</f>
        <v>17052.176610718445</v>
      </c>
      <c r="IQ45" s="306">
        <f>IF($ND$45&lt;=IQ$2,1,0)*'PC-CT_Área Comercial'!$E6*$NB$45</f>
        <v>17052.176610718445</v>
      </c>
      <c r="IR45" s="306">
        <f>IF($ND$45&lt;=IR$2,1,0)*'PC-CT_Área Comercial'!$E6*$NB$45</f>
        <v>17052.176610718445</v>
      </c>
      <c r="IS45" s="306">
        <f>IF($ND$45&lt;=IS$2,1,0)*'PC-CT_Área Comercial'!$E6*$NB$45</f>
        <v>17052.176610718445</v>
      </c>
      <c r="IT45" s="306">
        <f>IF($ND$45&lt;=IT$2,1,0)*'PC-CT_Área Comercial'!$E6*$NB$45</f>
        <v>17052.176610718445</v>
      </c>
      <c r="IU45" s="306">
        <f>IF($ND$45&lt;=IU$2,1,0)*'PC-CT_Área Comercial'!$E6*$NB$45</f>
        <v>17052.176610718445</v>
      </c>
      <c r="IV45" s="306">
        <f>IF($ND$45&lt;=IV$2,1,0)*'PC-CT_Área Comercial'!$E6*$NB$45</f>
        <v>17052.176610718445</v>
      </c>
      <c r="IW45" s="306">
        <f>IF($ND$45&lt;=IW$2,1,0)*'PC-CT_Área Comercial'!$E6*$NB$45</f>
        <v>17052.176610718445</v>
      </c>
      <c r="IX45" s="306">
        <f>IF($ND$45&lt;=IX$2,1,0)*'PC-CT_Área Comercial'!$E6*$NB$45</f>
        <v>17052.176610718445</v>
      </c>
      <c r="IY45" s="306">
        <f>IF($ND$45&lt;=IY$2,1,0)*'PC-CT_Área Comercial'!$E6*$NB$45</f>
        <v>17052.176610718445</v>
      </c>
      <c r="IZ45" s="306">
        <f>IF($ND$45&lt;=IZ$2,1,0)*'PC-CT_Área Comercial'!$E6*$NB$45</f>
        <v>17052.176610718445</v>
      </c>
      <c r="JA45" s="306">
        <f>IF($ND$45&lt;=JA$2,1,0)*'PC-CT_Área Comercial'!$E6*$NB$45</f>
        <v>17052.176610718445</v>
      </c>
      <c r="JB45" s="306">
        <f>IF($ND$45&lt;=JB$2,1,0)*'PC-CT_Área Comercial'!$E6*$NB$45</f>
        <v>17052.176610718445</v>
      </c>
      <c r="JC45" s="306">
        <f>IF($ND$45&lt;=JC$2,1,0)*'PC-CT_Área Comercial'!$E6*$NB$45</f>
        <v>17052.176610718445</v>
      </c>
      <c r="JD45" s="306">
        <f>IF($ND$45&lt;=JD$2,1,0)*'PC-CT_Área Comercial'!$E6*$NB$45</f>
        <v>17052.176610718445</v>
      </c>
      <c r="JE45" s="306">
        <f>IF($ND$45&lt;=JE$2,1,0)*'PC-CT_Área Comercial'!$E6*$NB$45</f>
        <v>17052.176610718445</v>
      </c>
      <c r="JF45" s="306">
        <f>IF($ND$45&lt;=JF$2,1,0)*'PC-CT_Área Comercial'!$E6*$NB$45</f>
        <v>17052.176610718445</v>
      </c>
      <c r="JG45" s="306">
        <f>IF($ND$45&lt;=JG$2,1,0)*'PC-CT_Área Comercial'!$E6*$NB$45</f>
        <v>17052.176610718445</v>
      </c>
      <c r="JH45" s="306">
        <f>IF($ND$45&lt;=JH$2,1,0)*'PC-CT_Área Comercial'!$E6*$NB$45</f>
        <v>17052.176610718445</v>
      </c>
      <c r="JI45" s="306">
        <f>IF($ND$45&lt;=JI$2,1,0)*'PC-CT_Área Comercial'!$E6*$NB$45</f>
        <v>17052.176610718445</v>
      </c>
      <c r="JJ45" s="306">
        <f>IF($ND$45&lt;=JJ$2,1,0)*'PC-CT_Área Comercial'!$E6*$NB$45</f>
        <v>17052.176610718445</v>
      </c>
      <c r="JK45" s="306">
        <f>IF($ND$45&lt;=JK$2,1,0)*'PC-CT_Área Comercial'!$E6*$NB$45</f>
        <v>17052.176610718445</v>
      </c>
      <c r="JL45" s="306">
        <f>IF($ND$45&lt;=JL$2,1,0)*'PC-CT_Área Comercial'!$E6*$NB$45</f>
        <v>17052.176610718445</v>
      </c>
      <c r="JM45" s="306">
        <f>IF($ND$45&lt;=JM$2,1,0)*'PC-CT_Área Comercial'!$E6*$NB$45</f>
        <v>17052.176610718445</v>
      </c>
      <c r="JN45" s="306">
        <f>IF($ND$45&lt;=JN$2,1,0)*'PC-CT_Área Comercial'!$E6*$NB$45</f>
        <v>17052.176610718445</v>
      </c>
      <c r="JO45" s="306">
        <f>IF($ND$45&lt;=JO$2,1,0)*'PC-CT_Área Comercial'!$E6*$NB$45</f>
        <v>17052.176610718445</v>
      </c>
      <c r="JP45" s="306">
        <f>IF($ND$45&lt;=JP$2,1,0)*'PC-CT_Área Comercial'!$E6*$NB$45</f>
        <v>17052.176610718445</v>
      </c>
      <c r="JQ45" s="306">
        <f>IF($ND$45&lt;=JQ$2,1,0)*'PC-CT_Área Comercial'!$E6*$NB$45</f>
        <v>17052.176610718445</v>
      </c>
      <c r="JR45" s="306">
        <f>IF($ND$45&lt;=JR$2,1,0)*'PC-CT_Área Comercial'!$E6*$NB$45</f>
        <v>17052.176610718445</v>
      </c>
      <c r="JS45" s="306">
        <f>IF($ND$45&lt;=JS$2,1,0)*'PC-CT_Área Comercial'!$E6*$NB$45</f>
        <v>17052.176610718445</v>
      </c>
      <c r="JT45" s="306">
        <f>IF($ND$45&lt;=JT$2,1,0)*'PC-CT_Área Comercial'!$E6*$NB$45</f>
        <v>17052.176610718445</v>
      </c>
      <c r="JU45" s="306">
        <f>IF($ND$45&lt;=JU$2,1,0)*'PC-CT_Área Comercial'!$E6*$NB$45</f>
        <v>17052.176610718445</v>
      </c>
      <c r="JV45" s="306">
        <f>IF($ND$45&lt;=JV$2,1,0)*'PC-CT_Área Comercial'!$E6*$NB$45</f>
        <v>17052.176610718445</v>
      </c>
      <c r="JW45" s="306">
        <f>IF($ND$45&lt;=JW$2,1,0)*'PC-CT_Área Comercial'!$E6*$NB$45</f>
        <v>17052.176610718445</v>
      </c>
      <c r="JX45" s="306">
        <f>IF($ND$45&lt;=JX$2,1,0)*'PC-CT_Área Comercial'!$E6*$NB$45</f>
        <v>17052.176610718445</v>
      </c>
      <c r="JY45" s="306">
        <f>IF($ND$45&lt;=JY$2,1,0)*'PC-CT_Área Comercial'!$E6*$NB$45</f>
        <v>17052.176610718445</v>
      </c>
      <c r="JZ45" s="306">
        <f>IF($ND$45&lt;=JZ$2,1,0)*'PC-CT_Área Comercial'!$E6*$NB$45</f>
        <v>17052.176610718445</v>
      </c>
      <c r="KA45" s="306">
        <f>IF($ND$45&lt;=KA$2,1,0)*'PC-CT_Área Comercial'!$E6*$NB$45</f>
        <v>17052.176610718445</v>
      </c>
      <c r="KB45" s="306">
        <f>IF($ND$45&lt;=KB$2,1,0)*'PC-CT_Área Comercial'!$E6*$NB$45</f>
        <v>17052.176610718445</v>
      </c>
      <c r="KC45" s="306">
        <f>IF($ND$45&lt;=KC$2,1,0)*'PC-CT_Área Comercial'!$E6*$NB$45</f>
        <v>17052.176610718445</v>
      </c>
      <c r="KD45" s="306">
        <f>IF($ND$45&lt;=KD$2,1,0)*'PC-CT_Área Comercial'!$E6*$NB$45</f>
        <v>17052.176610718445</v>
      </c>
      <c r="KE45" s="306">
        <f>IF($ND$45&lt;=KE$2,1,0)*'PC-CT_Área Comercial'!$E6*$NB$45</f>
        <v>17052.176610718445</v>
      </c>
      <c r="KF45" s="306">
        <f>IF($ND$45&lt;=KF$2,1,0)*'PC-CT_Área Comercial'!$E6*$NB$45</f>
        <v>17052.176610718445</v>
      </c>
      <c r="KG45" s="306">
        <f>IF($ND$45&lt;=KG$2,1,0)*'PC-CT_Área Comercial'!$E6*$NB$45</f>
        <v>17052.176610718445</v>
      </c>
      <c r="KH45" s="306">
        <f>IF($ND$45&lt;=KH$2,1,0)*'PC-CT_Área Comercial'!$E6*$NB$45</f>
        <v>17052.176610718445</v>
      </c>
      <c r="KI45" s="306">
        <f>IF($ND$45&lt;=KI$2,1,0)*'PC-CT_Área Comercial'!$E6*$NB$45</f>
        <v>17052.176610718445</v>
      </c>
      <c r="KJ45" s="306">
        <f>IF($ND$45&lt;=KJ$2,1,0)*'PC-CT_Área Comercial'!$E6*$NB$45</f>
        <v>17052.176610718445</v>
      </c>
      <c r="KK45" s="306">
        <f>IF($ND$45&lt;=KK$2,1,0)*'PC-CT_Área Comercial'!$E6*$NB$45</f>
        <v>17052.176610718445</v>
      </c>
      <c r="KL45" s="306">
        <f>IF($ND$45&lt;=KL$2,1,0)*'PC-CT_Área Comercial'!$E6*$NB$45</f>
        <v>17052.176610718445</v>
      </c>
      <c r="KM45" s="306">
        <f>IF($ND$45&lt;=KM$2,1,0)*'PC-CT_Área Comercial'!$E6*$NB$45</f>
        <v>17052.176610718445</v>
      </c>
      <c r="KN45" s="306">
        <f>IF($ND$45&lt;=KN$2,1,0)*'PC-CT_Área Comercial'!$E6*$NB$45</f>
        <v>17052.176610718445</v>
      </c>
      <c r="KO45" s="306">
        <f>IF($ND$45&lt;=KO$2,1,0)*'PC-CT_Área Comercial'!$E6*$NB$45</f>
        <v>17052.176610718445</v>
      </c>
      <c r="KP45" s="306">
        <f>IF($ND$45&lt;=KP$2,1,0)*'PC-CT_Área Comercial'!$E6*$NB$45</f>
        <v>17052.176610718445</v>
      </c>
      <c r="KQ45" s="306">
        <f>IF($ND$45&lt;=KQ$2,1,0)*'PC-CT_Área Comercial'!$E6*$NB$45</f>
        <v>17052.176610718445</v>
      </c>
      <c r="KR45" s="306">
        <f>IF($ND$45&lt;=KR$2,1,0)*'PC-CT_Área Comercial'!$E6*$NB$45</f>
        <v>17052.176610718445</v>
      </c>
      <c r="KS45" s="306">
        <f>IF($ND$45&lt;=KS$2,1,0)*'PC-CT_Área Comercial'!$E6*$NB$45</f>
        <v>17052.176610718445</v>
      </c>
      <c r="KT45" s="306">
        <f>IF($ND$45&lt;=KT$2,1,0)*'PC-CT_Área Comercial'!$E6*$NB$45</f>
        <v>17052.176610718445</v>
      </c>
      <c r="KU45" s="306">
        <f>IF($ND$45&lt;=KU$2,1,0)*'PC-CT_Área Comercial'!$E6*$NB$45</f>
        <v>17052.176610718445</v>
      </c>
      <c r="KV45" s="306">
        <f>IF($ND$45&lt;=KV$2,1,0)*'PC-CT_Área Comercial'!$E6*$NB$45</f>
        <v>17052.176610718445</v>
      </c>
      <c r="KW45" s="306">
        <f>IF($ND$45&lt;=KW$2,1,0)*'PC-CT_Área Comercial'!$E6*$NB$45</f>
        <v>17052.176610718445</v>
      </c>
      <c r="KX45" s="306">
        <f>IF($ND$45&lt;=KX$2,1,0)*'PC-CT_Área Comercial'!$E6*$NB$45</f>
        <v>17052.176610718445</v>
      </c>
      <c r="KY45" s="306">
        <f>IF($ND$45&lt;=KY$2,1,0)*'PC-CT_Área Comercial'!$E6*$NB$45</f>
        <v>17052.176610718445</v>
      </c>
      <c r="KZ45" s="306">
        <f>IF($ND$45&lt;=KZ$2,1,0)*'PC-CT_Área Comercial'!$E6*$NB$45</f>
        <v>17052.176610718445</v>
      </c>
      <c r="LA45" s="306">
        <f>IF($ND$45&lt;=LA$2,1,0)*'PC-CT_Área Comercial'!$E6*$NB$45</f>
        <v>17052.176610718445</v>
      </c>
      <c r="LB45" s="306">
        <f>IF($ND$45&lt;=LB$2,1,0)*'PC-CT_Área Comercial'!$E6*$NB$45</f>
        <v>17052.176610718445</v>
      </c>
      <c r="LC45" s="306">
        <f>IF($ND$45&lt;=LC$2,1,0)*'PC-CT_Área Comercial'!$E6*$NB$45</f>
        <v>17052.176610718445</v>
      </c>
      <c r="LD45" s="306">
        <f>IF($ND$45&lt;=LD$2,1,0)*'PC-CT_Área Comercial'!$E6*$NB$45</f>
        <v>17052.176610718445</v>
      </c>
      <c r="LE45" s="306">
        <f>IF($ND$45&lt;=LE$2,1,0)*'PC-CT_Área Comercial'!$E6*$NB$45</f>
        <v>17052.176610718445</v>
      </c>
      <c r="LF45" s="306">
        <f>IF($ND$45&lt;=LF$2,1,0)*'PC-CT_Área Comercial'!$E6*$NB$45</f>
        <v>17052.176610718445</v>
      </c>
      <c r="LG45" s="306">
        <f>IF($ND$45&lt;=LG$2,1,0)*'PC-CT_Área Comercial'!$E6*$NB$45</f>
        <v>17052.176610718445</v>
      </c>
      <c r="LH45" s="306">
        <f>IF($ND$45&lt;=LH$2,1,0)*'PC-CT_Área Comercial'!$E6*$NB$45</f>
        <v>17052.176610718445</v>
      </c>
      <c r="LI45" s="306">
        <f>IF($ND$45&lt;=LI$2,1,0)*'PC-CT_Área Comercial'!$E6*$NB$45</f>
        <v>17052.176610718445</v>
      </c>
      <c r="LJ45" s="306">
        <f>IF($ND$45&lt;=LJ$2,1,0)*'PC-CT_Área Comercial'!$E6*$NB$45</f>
        <v>17052.176610718445</v>
      </c>
      <c r="LK45" s="306">
        <f>IF($ND$45&lt;=LK$2,1,0)*'PC-CT_Área Comercial'!$E6*$NB$45</f>
        <v>17052.176610718445</v>
      </c>
      <c r="LL45" s="306">
        <f>IF($ND$45&lt;=LL$2,1,0)*'PC-CT_Área Comercial'!$E6*$NB$45</f>
        <v>17052.176610718445</v>
      </c>
      <c r="LM45" s="306">
        <f>IF($ND$45&lt;=LM$2,1,0)*'PC-CT_Área Comercial'!$E6*$NB$45</f>
        <v>17052.176610718445</v>
      </c>
      <c r="LN45" s="306">
        <f>IF($ND$45&lt;=LN$2,1,0)*'PC-CT_Área Comercial'!$E6*$NB$45</f>
        <v>17052.176610718445</v>
      </c>
      <c r="LO45" s="306">
        <f>IF($ND$45&lt;=LO$2,1,0)*'PC-CT_Área Comercial'!$E6*$NB$45</f>
        <v>17052.176610718445</v>
      </c>
      <c r="LP45" s="306">
        <f>IF($ND$45&lt;=LP$2,1,0)*'PC-CT_Área Comercial'!$E6*$NB$45</f>
        <v>17052.176610718445</v>
      </c>
      <c r="LQ45" s="306">
        <f>IF($ND$45&lt;=LQ$2,1,0)*'PC-CT_Área Comercial'!$E6*$NB$45</f>
        <v>17052.176610718445</v>
      </c>
      <c r="LR45" s="306">
        <f>IF($ND$45&lt;=LR$2,1,0)*'PC-CT_Área Comercial'!$E6*$NB$45</f>
        <v>17052.176610718445</v>
      </c>
      <c r="LS45" s="306">
        <f>IF($ND$45&lt;=LS$2,1,0)*'PC-CT_Área Comercial'!$E6*$NB$45</f>
        <v>17052.176610718445</v>
      </c>
      <c r="LT45" s="306">
        <f>IF($ND$45&lt;=LT$2,1,0)*'PC-CT_Área Comercial'!$E6*$NB$45</f>
        <v>17052.176610718445</v>
      </c>
      <c r="LU45" s="306">
        <f>IF($ND$45&lt;=LU$2,1,0)*'PC-CT_Área Comercial'!$E6*$NB$45</f>
        <v>17052.176610718445</v>
      </c>
      <c r="LV45" s="306">
        <f>IF($ND$45&lt;=LV$2,1,0)*'PC-CT_Área Comercial'!$E6*$NB$45</f>
        <v>17052.176610718445</v>
      </c>
      <c r="LW45" s="306">
        <f>IF($ND$45&lt;=LW$2,1,0)*'PC-CT_Área Comercial'!$E6*$NB$45</f>
        <v>17052.176610718445</v>
      </c>
      <c r="LX45" s="306">
        <f>IF($ND$45&lt;=LX$2,1,0)*'PC-CT_Área Comercial'!$E6*$NB$45</f>
        <v>17052.176610718445</v>
      </c>
      <c r="LY45" s="306">
        <f>IF($ND$45&lt;=LY$2,1,0)*'PC-CT_Área Comercial'!$E6*$NB$45</f>
        <v>17052.176610718445</v>
      </c>
      <c r="LZ45" s="306">
        <f>IF($ND$45&lt;=LZ$2,1,0)*'PC-CT_Área Comercial'!$E6*$NB$45</f>
        <v>17052.176610718445</v>
      </c>
      <c r="MA45" s="306">
        <f>IF($ND$45&lt;=MA$2,1,0)*'PC-CT_Área Comercial'!$E6*$NB$45</f>
        <v>17052.176610718445</v>
      </c>
      <c r="MB45" s="306">
        <f>IF($ND$45&lt;=MB$2,1,0)*'PC-CT_Área Comercial'!$E6*$NB$45</f>
        <v>17052.176610718445</v>
      </c>
      <c r="MC45" s="306">
        <f>IF($ND$45&lt;=MC$2,1,0)*'PC-CT_Área Comercial'!$E6*$NB$45</f>
        <v>17052.176610718445</v>
      </c>
      <c r="MD45" s="306">
        <f>IF($ND$45&lt;=MD$2,1,0)*'PC-CT_Área Comercial'!$E6*$NB$45</f>
        <v>17052.176610718445</v>
      </c>
      <c r="ME45" s="306">
        <f>IF($ND$45&lt;=ME$2,1,0)*'PC-CT_Área Comercial'!$E6*$NB$45</f>
        <v>17052.176610718445</v>
      </c>
      <c r="MF45" s="306">
        <f>IF($ND$45&lt;=MF$2,1,0)*'PC-CT_Área Comercial'!$E6*$NB$45</f>
        <v>17052.176610718445</v>
      </c>
      <c r="MG45" s="306">
        <f>IF($ND$45&lt;=MG$2,1,0)*'PC-CT_Área Comercial'!$E6*$NB$45</f>
        <v>17052.176610718445</v>
      </c>
      <c r="MH45" s="306">
        <f>IF($ND$45&lt;=MH$2,1,0)*'PC-CT_Área Comercial'!$E6*$NB$45</f>
        <v>17052.176610718445</v>
      </c>
      <c r="MI45" s="306">
        <f>IF($ND$45&lt;=MI$2,1,0)*'PC-CT_Área Comercial'!$E6*$NB$45</f>
        <v>17052.176610718445</v>
      </c>
      <c r="MJ45" s="306">
        <f>IF($ND$45&lt;=MJ$2,1,0)*'PC-CT_Área Comercial'!$E6*$NB$45</f>
        <v>17052.176610718445</v>
      </c>
      <c r="MK45" s="306">
        <f>IF($ND$45&lt;=MK$2,1,0)*'PC-CT_Área Comercial'!$E6*$NB$45</f>
        <v>17052.176610718445</v>
      </c>
      <c r="ML45" s="306">
        <f>IF($ND$45&lt;=ML$2,1,0)*'PC-CT_Área Comercial'!$E6*$NB$45</f>
        <v>17052.176610718445</v>
      </c>
      <c r="MM45" s="306">
        <f>IF($ND$45&lt;=MM$2,1,0)*'PC-CT_Área Comercial'!$E6*$NB$45</f>
        <v>17052.176610718445</v>
      </c>
      <c r="MN45" s="306">
        <f>IF($ND$45&lt;=MN$2,1,0)*'PC-CT_Área Comercial'!$E6*$NB$45</f>
        <v>17052.176610718445</v>
      </c>
      <c r="MO45" s="306">
        <f>IF($ND$45&lt;=MO$2,1,0)*'PC-CT_Área Comercial'!$E6*$NB$45</f>
        <v>17052.176610718445</v>
      </c>
      <c r="MP45" s="306">
        <f>IF($ND$45&lt;=MP$2,1,0)*'PC-CT_Área Comercial'!$E6*$NB$45</f>
        <v>17052.176610718445</v>
      </c>
      <c r="MQ45" s="306">
        <f>IF($ND$45&lt;=MQ$2,1,0)*'PC-CT_Área Comercial'!$E6*$NB$45</f>
        <v>17052.176610718445</v>
      </c>
      <c r="MR45" s="306">
        <f>IF($ND$45&lt;=MR$2,1,0)*'PC-CT_Área Comercial'!$E6*$NB$45</f>
        <v>17052.176610718445</v>
      </c>
      <c r="MS45" s="306">
        <f>IF($ND$45&lt;=MS$2,1,0)*'PC-CT_Área Comercial'!$E6*$NB$45</f>
        <v>17052.176610718445</v>
      </c>
      <c r="MT45" s="306">
        <f>IF($ND$45&lt;=MT$2,1,0)*'PC-CT_Área Comercial'!$E6*$NB$45</f>
        <v>17052.176610718445</v>
      </c>
      <c r="MU45" s="306">
        <f>IF($ND$45&lt;=MU$2,1,0)*'PC-CT_Área Comercial'!$E6*$NB$45</f>
        <v>17052.176610718445</v>
      </c>
      <c r="MV45" s="306">
        <f>IF($ND$45&lt;=MV$2,1,0)*'PC-CT_Área Comercial'!$E6*$NB$45</f>
        <v>17052.176610718445</v>
      </c>
      <c r="MW45" s="306">
        <f>IF($ND$45&lt;=MW$2,1,0)*'PC-CT_Área Comercial'!$E6*$NB$45</f>
        <v>17052.176610718445</v>
      </c>
      <c r="MX45" s="306">
        <f>IF($ND$45&lt;=MX$2,1,0)*'PC-CT_Área Comercial'!$E6*$NB$45</f>
        <v>17052.176610718445</v>
      </c>
      <c r="MY45" s="306">
        <f>IF($ND$45&lt;=MY$2,1,0)*'PC-CT_Área Comercial'!$E6*$NB$45</f>
        <v>17052.176610718445</v>
      </c>
      <c r="MZ45" s="306">
        <f>IF($ND$45&lt;=MZ$2,1,0)*'PC-CT_Área Comercial'!$E6*$NB$45</f>
        <v>17052.176610718445</v>
      </c>
      <c r="NA45" s="307">
        <f>IF($ND$45&lt;=NA$2,1,0)*'PC-CT_Área Comercial'!$E6*$NB$45</f>
        <v>17052.176610718445</v>
      </c>
      <c r="NB45" s="656">
        <v>1</v>
      </c>
      <c r="NC45" s="671"/>
      <c r="ND45" s="656">
        <v>1</v>
      </c>
    </row>
    <row r="46" spans="1:368" x14ac:dyDescent="0.2">
      <c r="A46" s="2"/>
      <c r="B46" s="316"/>
      <c r="C46" s="305"/>
      <c r="D46" s="305"/>
      <c r="E46" s="1" t="s">
        <v>629</v>
      </c>
      <c r="F46" s="306">
        <f>IF($ND$45&lt;=F$2,1,0)*('PC-CT_Área Comercial'!$C10+'PC-CT_Área Comercial'!$C15)*$NB$45</f>
        <v>2400</v>
      </c>
      <c r="G46" s="306">
        <f>IF($ND$45&lt;=G$2,1,0)*('PC-CT_Área Comercial'!$C10+'PC-CT_Área Comercial'!$C15)*$NB$45</f>
        <v>2400</v>
      </c>
      <c r="H46" s="306">
        <f>IF($ND$45&lt;=H$2,1,0)*('PC-CT_Área Comercial'!$C10+'PC-CT_Área Comercial'!$C15)*$NB$45</f>
        <v>2400</v>
      </c>
      <c r="I46" s="306">
        <f>IF($ND$45&lt;=I$2,1,0)*('PC-CT_Área Comercial'!$C10+'PC-CT_Área Comercial'!$C15)*$NB$45</f>
        <v>2400</v>
      </c>
      <c r="J46" s="306">
        <f>IF($ND$45&lt;=J$2,1,0)*('PC-CT_Área Comercial'!$C10+'PC-CT_Área Comercial'!$C15)*$NB$45</f>
        <v>2400</v>
      </c>
      <c r="K46" s="306">
        <f>IF($ND$45&lt;=K$2,1,0)*('PC-CT_Área Comercial'!$C10+'PC-CT_Área Comercial'!$C15)*$NB$45</f>
        <v>2400</v>
      </c>
      <c r="L46" s="306">
        <f>IF($ND$45&lt;=L$2,1,0)*('PC-CT_Área Comercial'!$C10+'PC-CT_Área Comercial'!$C15)*$NB$45</f>
        <v>2400</v>
      </c>
      <c r="M46" s="306">
        <f>IF($ND$45&lt;=M$2,1,0)*('PC-CT_Área Comercial'!$C10+'PC-CT_Área Comercial'!$C15)*$NB$45</f>
        <v>2400</v>
      </c>
      <c r="N46" s="306">
        <f>IF($ND$45&lt;=N$2,1,0)*('PC-CT_Área Comercial'!$C10+'PC-CT_Área Comercial'!$C15)*$NB$45</f>
        <v>2400</v>
      </c>
      <c r="O46" s="306">
        <f>IF($ND$45&lt;=O$2,1,0)*('PC-CT_Área Comercial'!$C10+'PC-CT_Área Comercial'!$C15)*$NB$45</f>
        <v>2400</v>
      </c>
      <c r="P46" s="306">
        <f>IF($ND$45&lt;=P$2,1,0)*('PC-CT_Área Comercial'!$C10+'PC-CT_Área Comercial'!$C15)*$NB$45</f>
        <v>2400</v>
      </c>
      <c r="Q46" s="306">
        <f>IF($ND$45&lt;=Q$2,1,0)*('PC-CT_Área Comercial'!$C10+'PC-CT_Área Comercial'!$C15)*$NB$45</f>
        <v>2400</v>
      </c>
      <c r="R46" s="306">
        <f>IF($ND$45&lt;=R$2,1,0)*('PC-CT_Área Comercial'!$C10+'PC-CT_Área Comercial'!$C15)*$NB$45</f>
        <v>2400</v>
      </c>
      <c r="S46" s="306">
        <f>IF($ND$45&lt;=S$2,1,0)*('PC-CT_Área Comercial'!$C10+'PC-CT_Área Comercial'!$C15)*$NB$45</f>
        <v>2400</v>
      </c>
      <c r="T46" s="306">
        <f>IF($ND$45&lt;=T$2,1,0)*('PC-CT_Área Comercial'!$C10+'PC-CT_Área Comercial'!$C15)*$NB$45</f>
        <v>2400</v>
      </c>
      <c r="U46" s="306">
        <f>IF($ND$45&lt;=U$2,1,0)*('PC-CT_Área Comercial'!$C10+'PC-CT_Área Comercial'!$C15)*$NB$45</f>
        <v>2400</v>
      </c>
      <c r="V46" s="306">
        <f>IF($ND$45&lt;=V$2,1,0)*('PC-CT_Área Comercial'!$C10+'PC-CT_Área Comercial'!$C15)*$NB$45</f>
        <v>2400</v>
      </c>
      <c r="W46" s="306">
        <f>IF($ND$45&lt;=W$2,1,0)*('PC-CT_Área Comercial'!$C10+'PC-CT_Área Comercial'!$C15)*$NB$45</f>
        <v>2400</v>
      </c>
      <c r="X46" s="306">
        <f>IF($ND$45&lt;=X$2,1,0)*('PC-CT_Área Comercial'!$C10+'PC-CT_Área Comercial'!$C15)*$NB$45</f>
        <v>2400</v>
      </c>
      <c r="Y46" s="306">
        <f>IF($ND$45&lt;=Y$2,1,0)*('PC-CT_Área Comercial'!$C10+'PC-CT_Área Comercial'!$C15)*$NB$45</f>
        <v>2400</v>
      </c>
      <c r="Z46" s="306">
        <f>IF($ND$45&lt;=Z$2,1,0)*('PC-CT_Área Comercial'!$C10+'PC-CT_Área Comercial'!$C15)*$NB$45</f>
        <v>2400</v>
      </c>
      <c r="AA46" s="306">
        <f>IF($ND$45&lt;=AA$2,1,0)*('PC-CT_Área Comercial'!$C10+'PC-CT_Área Comercial'!$C15)*$NB$45</f>
        <v>2400</v>
      </c>
      <c r="AB46" s="306">
        <f>IF($ND$45&lt;=AB$2,1,0)*('PC-CT_Área Comercial'!$C10+'PC-CT_Área Comercial'!$C15)*$NB$45</f>
        <v>2400</v>
      </c>
      <c r="AC46" s="306">
        <f>IF($ND$45&lt;=AC$2,1,0)*('PC-CT_Área Comercial'!$C10+'PC-CT_Área Comercial'!$C15)*$NB$45</f>
        <v>2400</v>
      </c>
      <c r="AD46" s="306">
        <f>IF($ND$45&lt;=AD$2,1,0)*('PC-CT_Área Comercial'!$C10+'PC-CT_Área Comercial'!$C15)*$NB$45</f>
        <v>2400</v>
      </c>
      <c r="AE46" s="306">
        <f>IF($ND$45&lt;=AE$2,1,0)*('PC-CT_Área Comercial'!$C10+'PC-CT_Área Comercial'!$C15)*$NB$45</f>
        <v>2400</v>
      </c>
      <c r="AF46" s="306">
        <f>IF($ND$45&lt;=AF$2,1,0)*('PC-CT_Área Comercial'!$C10+'PC-CT_Área Comercial'!$C15)*$NB$45</f>
        <v>2400</v>
      </c>
      <c r="AG46" s="306">
        <f>IF($ND$45&lt;=AG$2,1,0)*('PC-CT_Área Comercial'!$C10+'PC-CT_Área Comercial'!$C15)*$NB$45</f>
        <v>2400</v>
      </c>
      <c r="AH46" s="306">
        <f>IF($ND$45&lt;=AH$2,1,0)*('PC-CT_Área Comercial'!$C10+'PC-CT_Área Comercial'!$C15)*$NB$45</f>
        <v>2400</v>
      </c>
      <c r="AI46" s="306">
        <f>IF($ND$45&lt;=AI$2,1,0)*('PC-CT_Área Comercial'!$C10+'PC-CT_Área Comercial'!$C15)*$NB$45</f>
        <v>2400</v>
      </c>
      <c r="AJ46" s="306">
        <f>IF($ND$45&lt;=AJ$2,1,0)*('PC-CT_Área Comercial'!$C10+'PC-CT_Área Comercial'!$C15)*$NB$45</f>
        <v>2400</v>
      </c>
      <c r="AK46" s="306">
        <f>IF($ND$45&lt;=AK$2,1,0)*('PC-CT_Área Comercial'!$C10+'PC-CT_Área Comercial'!$C15)*$NB$45</f>
        <v>2400</v>
      </c>
      <c r="AL46" s="306">
        <f>IF($ND$45&lt;=AL$2,1,0)*('PC-CT_Área Comercial'!$C10+'PC-CT_Área Comercial'!$C15)*$NB$45</f>
        <v>2400</v>
      </c>
      <c r="AM46" s="306">
        <f>IF($ND$45&lt;=AM$2,1,0)*('PC-CT_Área Comercial'!$C10+'PC-CT_Área Comercial'!$C15)*$NB$45</f>
        <v>2400</v>
      </c>
      <c r="AN46" s="306">
        <f>IF($ND$45&lt;=AN$2,1,0)*('PC-CT_Área Comercial'!$C10+'PC-CT_Área Comercial'!$C15)*$NB$45</f>
        <v>2400</v>
      </c>
      <c r="AO46" s="306">
        <f>IF($ND$45&lt;=AO$2,1,0)*('PC-CT_Área Comercial'!$C10+'PC-CT_Área Comercial'!$C15)*$NB$45</f>
        <v>2400</v>
      </c>
      <c r="AP46" s="306">
        <f>IF($ND$45&lt;=AP$2,1,0)*('PC-CT_Área Comercial'!$C10+'PC-CT_Área Comercial'!$C15)*$NB$45</f>
        <v>2400</v>
      </c>
      <c r="AQ46" s="306">
        <f>IF($ND$45&lt;=AQ$2,1,0)*('PC-CT_Área Comercial'!$C10+'PC-CT_Área Comercial'!$C15)*$NB$45</f>
        <v>2400</v>
      </c>
      <c r="AR46" s="306">
        <f>IF($ND$45&lt;=AR$2,1,0)*('PC-CT_Área Comercial'!$C10+'PC-CT_Área Comercial'!$C15)*$NB$45</f>
        <v>2400</v>
      </c>
      <c r="AS46" s="306">
        <f>IF($ND$45&lt;=AS$2,1,0)*('PC-CT_Área Comercial'!$C10+'PC-CT_Área Comercial'!$C15)*$NB$45</f>
        <v>2400</v>
      </c>
      <c r="AT46" s="306">
        <f>IF($ND$45&lt;=AT$2,1,0)*('PC-CT_Área Comercial'!$C10+'PC-CT_Área Comercial'!$C15)*$NB$45</f>
        <v>2400</v>
      </c>
      <c r="AU46" s="306">
        <f>IF($ND$45&lt;=AU$2,1,0)*('PC-CT_Área Comercial'!$C10+'PC-CT_Área Comercial'!$C15)*$NB$45</f>
        <v>2400</v>
      </c>
      <c r="AV46" s="306">
        <f>IF($ND$45&lt;=AV$2,1,0)*('PC-CT_Área Comercial'!$C10+'PC-CT_Área Comercial'!$C15)*$NB$45</f>
        <v>2400</v>
      </c>
      <c r="AW46" s="306">
        <f>IF($ND$45&lt;=AW$2,1,0)*('PC-CT_Área Comercial'!$C10+'PC-CT_Área Comercial'!$C15)*$NB$45</f>
        <v>2400</v>
      </c>
      <c r="AX46" s="306">
        <f>IF($ND$45&lt;=AX$2,1,0)*('PC-CT_Área Comercial'!$C10+'PC-CT_Área Comercial'!$C15)*$NB$45</f>
        <v>2400</v>
      </c>
      <c r="AY46" s="306">
        <f>IF($ND$45&lt;=AY$2,1,0)*('PC-CT_Área Comercial'!$C10+'PC-CT_Área Comercial'!$C15)*$NB$45</f>
        <v>2400</v>
      </c>
      <c r="AZ46" s="306">
        <f>IF($ND$45&lt;=AZ$2,1,0)*('PC-CT_Área Comercial'!$C10+'PC-CT_Área Comercial'!$C15)*$NB$45</f>
        <v>2400</v>
      </c>
      <c r="BA46" s="306">
        <f>IF($ND$45&lt;=BA$2,1,0)*('PC-CT_Área Comercial'!$C10+'PC-CT_Área Comercial'!$C15)*$NB$45</f>
        <v>2400</v>
      </c>
      <c r="BB46" s="306">
        <f>IF($ND$45&lt;=BB$2,1,0)*('PC-CT_Área Comercial'!$C10+'PC-CT_Área Comercial'!$C15)*$NB$45</f>
        <v>2400</v>
      </c>
      <c r="BC46" s="306">
        <f>IF($ND$45&lt;=BC$2,1,0)*('PC-CT_Área Comercial'!$C10+'PC-CT_Área Comercial'!$C15)*$NB$45</f>
        <v>2400</v>
      </c>
      <c r="BD46" s="306">
        <f>IF($ND$45&lt;=BD$2,1,0)*('PC-CT_Área Comercial'!$C10+'PC-CT_Área Comercial'!$C15)*$NB$45</f>
        <v>2400</v>
      </c>
      <c r="BE46" s="306">
        <f>IF($ND$45&lt;=BE$2,1,0)*('PC-CT_Área Comercial'!$C10+'PC-CT_Área Comercial'!$C15)*$NB$45</f>
        <v>2400</v>
      </c>
      <c r="BF46" s="306">
        <f>IF($ND$45&lt;=BF$2,1,0)*('PC-CT_Área Comercial'!$C10+'PC-CT_Área Comercial'!$C15)*$NB$45</f>
        <v>2400</v>
      </c>
      <c r="BG46" s="306">
        <f>IF($ND$45&lt;=BG$2,1,0)*('PC-CT_Área Comercial'!$C10+'PC-CT_Área Comercial'!$C15)*$NB$45</f>
        <v>2400</v>
      </c>
      <c r="BH46" s="306">
        <f>IF($ND$45&lt;=BH$2,1,0)*('PC-CT_Área Comercial'!$C10+'PC-CT_Área Comercial'!$C15)*$NB$45</f>
        <v>2400</v>
      </c>
      <c r="BI46" s="306">
        <f>IF($ND$45&lt;=BI$2,1,0)*('PC-CT_Área Comercial'!$C10+'PC-CT_Área Comercial'!$C15)*$NB$45</f>
        <v>2400</v>
      </c>
      <c r="BJ46" s="306">
        <f>IF($ND$45&lt;=BJ$2,1,0)*('PC-CT_Área Comercial'!$C10+'PC-CT_Área Comercial'!$C15)*$NB$45</f>
        <v>2400</v>
      </c>
      <c r="BK46" s="306">
        <f>IF($ND$45&lt;=BK$2,1,0)*('PC-CT_Área Comercial'!$C10+'PC-CT_Área Comercial'!$C15)*$NB$45</f>
        <v>2400</v>
      </c>
      <c r="BL46" s="306">
        <f>IF($ND$45&lt;=BL$2,1,0)*('PC-CT_Área Comercial'!$C10+'PC-CT_Área Comercial'!$C15)*$NB$45</f>
        <v>2400</v>
      </c>
      <c r="BM46" s="306">
        <f>IF($ND$45&lt;=BM$2,1,0)*('PC-CT_Área Comercial'!$C10+'PC-CT_Área Comercial'!$C15)*$NB$45</f>
        <v>2400</v>
      </c>
      <c r="BN46" s="306">
        <f>IF($ND$45&lt;=BN$2,1,0)*('PC-CT_Área Comercial'!$C10+'PC-CT_Área Comercial'!$C15)*$NB$45</f>
        <v>2400</v>
      </c>
      <c r="BO46" s="306">
        <f>IF($ND$45&lt;=BO$2,1,0)*('PC-CT_Área Comercial'!$C10+'PC-CT_Área Comercial'!$C15)*$NB$45</f>
        <v>2400</v>
      </c>
      <c r="BP46" s="306">
        <f>IF($ND$45&lt;=BP$2,1,0)*('PC-CT_Área Comercial'!$C10+'PC-CT_Área Comercial'!$C15)*$NB$45</f>
        <v>2400</v>
      </c>
      <c r="BQ46" s="306">
        <f>IF($ND$45&lt;=BQ$2,1,0)*('PC-CT_Área Comercial'!$C10+'PC-CT_Área Comercial'!$C15)*$NB$45</f>
        <v>2400</v>
      </c>
      <c r="BR46" s="306">
        <f>IF($ND$45&lt;=BR$2,1,0)*('PC-CT_Área Comercial'!$C10+'PC-CT_Área Comercial'!$C15)*$NB$45</f>
        <v>2400</v>
      </c>
      <c r="BS46" s="306">
        <f>IF($ND$45&lt;=BS$2,1,0)*('PC-CT_Área Comercial'!$C10+'PC-CT_Área Comercial'!$C15)*$NB$45</f>
        <v>2400</v>
      </c>
      <c r="BT46" s="306">
        <f>IF($ND$45&lt;=BT$2,1,0)*('PC-CT_Área Comercial'!$C10+'PC-CT_Área Comercial'!$C15)*$NB$45</f>
        <v>2400</v>
      </c>
      <c r="BU46" s="306">
        <f>IF($ND$45&lt;=BU$2,1,0)*('PC-CT_Área Comercial'!$C10+'PC-CT_Área Comercial'!$C15)*$NB$45</f>
        <v>2400</v>
      </c>
      <c r="BV46" s="306">
        <f>IF($ND$45&lt;=BV$2,1,0)*('PC-CT_Área Comercial'!$C10+'PC-CT_Área Comercial'!$C15)*$NB$45</f>
        <v>2400</v>
      </c>
      <c r="BW46" s="306">
        <f>IF($ND$45&lt;=BW$2,1,0)*('PC-CT_Área Comercial'!$C10+'PC-CT_Área Comercial'!$C15)*$NB$45</f>
        <v>2400</v>
      </c>
      <c r="BX46" s="306">
        <f>IF($ND$45&lt;=BX$2,1,0)*('PC-CT_Área Comercial'!$C10+'PC-CT_Área Comercial'!$C15)*$NB$45</f>
        <v>2400</v>
      </c>
      <c r="BY46" s="306">
        <f>IF($ND$45&lt;=BY$2,1,0)*('PC-CT_Área Comercial'!$C10+'PC-CT_Área Comercial'!$C15)*$NB$45</f>
        <v>2400</v>
      </c>
      <c r="BZ46" s="306">
        <f>IF($ND$45&lt;=BZ$2,1,0)*('PC-CT_Área Comercial'!$C10+'PC-CT_Área Comercial'!$C15)*$NB$45</f>
        <v>2400</v>
      </c>
      <c r="CA46" s="306">
        <f>IF($ND$45&lt;=CA$2,1,0)*('PC-CT_Área Comercial'!$C10+'PC-CT_Área Comercial'!$C15)*$NB$45</f>
        <v>2400</v>
      </c>
      <c r="CB46" s="306">
        <f>IF($ND$45&lt;=CB$2,1,0)*('PC-CT_Área Comercial'!$C10+'PC-CT_Área Comercial'!$C15)*$NB$45</f>
        <v>2400</v>
      </c>
      <c r="CC46" s="306">
        <f>IF($ND$45&lt;=CC$2,1,0)*('PC-CT_Área Comercial'!$C10+'PC-CT_Área Comercial'!$C15)*$NB$45</f>
        <v>2400</v>
      </c>
      <c r="CD46" s="306">
        <f>IF($ND$45&lt;=CD$2,1,0)*('PC-CT_Área Comercial'!$C10+'PC-CT_Área Comercial'!$C15)*$NB$45</f>
        <v>2400</v>
      </c>
      <c r="CE46" s="306">
        <f>IF($ND$45&lt;=CE$2,1,0)*('PC-CT_Área Comercial'!$C10+'PC-CT_Área Comercial'!$C15)*$NB$45</f>
        <v>2400</v>
      </c>
      <c r="CF46" s="306">
        <f>IF($ND$45&lt;=CF$2,1,0)*('PC-CT_Área Comercial'!$C10+'PC-CT_Área Comercial'!$C15)*$NB$45</f>
        <v>2400</v>
      </c>
      <c r="CG46" s="306">
        <f>IF($ND$45&lt;=CG$2,1,0)*('PC-CT_Área Comercial'!$C10+'PC-CT_Área Comercial'!$C15)*$NB$45</f>
        <v>2400</v>
      </c>
      <c r="CH46" s="306">
        <f>IF($ND$45&lt;=CH$2,1,0)*('PC-CT_Área Comercial'!$C10+'PC-CT_Área Comercial'!$C15)*$NB$45</f>
        <v>2400</v>
      </c>
      <c r="CI46" s="306">
        <f>IF($ND$45&lt;=CI$2,1,0)*('PC-CT_Área Comercial'!$C10+'PC-CT_Área Comercial'!$C15)*$NB$45</f>
        <v>2400</v>
      </c>
      <c r="CJ46" s="306">
        <f>IF($ND$45&lt;=CJ$2,1,0)*('PC-CT_Área Comercial'!$C10+'PC-CT_Área Comercial'!$C15)*$NB$45</f>
        <v>2400</v>
      </c>
      <c r="CK46" s="306">
        <f>IF($ND$45&lt;=CK$2,1,0)*('PC-CT_Área Comercial'!$C10+'PC-CT_Área Comercial'!$C15)*$NB$45</f>
        <v>2400</v>
      </c>
      <c r="CL46" s="306">
        <f>IF($ND$45&lt;=CL$2,1,0)*('PC-CT_Área Comercial'!$C10+'PC-CT_Área Comercial'!$C15)*$NB$45</f>
        <v>2400</v>
      </c>
      <c r="CM46" s="306">
        <f>IF($ND$45&lt;=CM$2,1,0)*('PC-CT_Área Comercial'!$C10+'PC-CT_Área Comercial'!$C15)*$NB$45</f>
        <v>2400</v>
      </c>
      <c r="CN46" s="306">
        <f>IF($ND$45&lt;=CN$2,1,0)*('PC-CT_Área Comercial'!$C10+'PC-CT_Área Comercial'!$C15)*$NB$45</f>
        <v>2400</v>
      </c>
      <c r="CO46" s="306">
        <f>IF($ND$45&lt;=CO$2,1,0)*('PC-CT_Área Comercial'!$C10+'PC-CT_Área Comercial'!$C15)*$NB$45</f>
        <v>2400</v>
      </c>
      <c r="CP46" s="306">
        <f>IF($ND$45&lt;=CP$2,1,0)*('PC-CT_Área Comercial'!$C10+'PC-CT_Área Comercial'!$C15)*$NB$45</f>
        <v>2400</v>
      </c>
      <c r="CQ46" s="306">
        <f>IF($ND$45&lt;=CQ$2,1,0)*('PC-CT_Área Comercial'!$C10+'PC-CT_Área Comercial'!$C15)*$NB$45</f>
        <v>2400</v>
      </c>
      <c r="CR46" s="306">
        <f>IF($ND$45&lt;=CR$2,1,0)*('PC-CT_Área Comercial'!$C10+'PC-CT_Área Comercial'!$C15)*$NB$45</f>
        <v>2400</v>
      </c>
      <c r="CS46" s="306">
        <f>IF($ND$45&lt;=CS$2,1,0)*('PC-CT_Área Comercial'!$C10+'PC-CT_Área Comercial'!$C15)*$NB$45</f>
        <v>2400</v>
      </c>
      <c r="CT46" s="306">
        <f>IF($ND$45&lt;=CT$2,1,0)*('PC-CT_Área Comercial'!$C10+'PC-CT_Área Comercial'!$C15)*$NB$45</f>
        <v>2400</v>
      </c>
      <c r="CU46" s="306">
        <f>IF($ND$45&lt;=CU$2,1,0)*('PC-CT_Área Comercial'!$C10+'PC-CT_Área Comercial'!$C15)*$NB$45</f>
        <v>2400</v>
      </c>
      <c r="CV46" s="306">
        <f>IF($ND$45&lt;=CV$2,1,0)*('PC-CT_Área Comercial'!$C10+'PC-CT_Área Comercial'!$C15)*$NB$45</f>
        <v>2400</v>
      </c>
      <c r="CW46" s="306">
        <f>IF($ND$45&lt;=CW$2,1,0)*('PC-CT_Área Comercial'!$C10+'PC-CT_Área Comercial'!$C15)*$NB$45</f>
        <v>2400</v>
      </c>
      <c r="CX46" s="306">
        <f>IF($ND$45&lt;=CX$2,1,0)*('PC-CT_Área Comercial'!$C10+'PC-CT_Área Comercial'!$C15)*$NB$45</f>
        <v>2400</v>
      </c>
      <c r="CY46" s="306">
        <f>IF($ND$45&lt;=CY$2,1,0)*('PC-CT_Área Comercial'!$C10+'PC-CT_Área Comercial'!$C15)*$NB$45</f>
        <v>2400</v>
      </c>
      <c r="CZ46" s="306">
        <f>IF($ND$45&lt;=CZ$2,1,0)*('PC-CT_Área Comercial'!$C10+'PC-CT_Área Comercial'!$C15)*$NB$45</f>
        <v>2400</v>
      </c>
      <c r="DA46" s="306">
        <f>IF($ND$45&lt;=DA$2,1,0)*('PC-CT_Área Comercial'!$C10+'PC-CT_Área Comercial'!$C15)*$NB$45</f>
        <v>2400</v>
      </c>
      <c r="DB46" s="306">
        <f>IF($ND$45&lt;=DB$2,1,0)*('PC-CT_Área Comercial'!$C10+'PC-CT_Área Comercial'!$C15)*$NB$45</f>
        <v>2400</v>
      </c>
      <c r="DC46" s="306">
        <f>IF($ND$45&lt;=DC$2,1,0)*('PC-CT_Área Comercial'!$C10+'PC-CT_Área Comercial'!$C15)*$NB$45</f>
        <v>2400</v>
      </c>
      <c r="DD46" s="306">
        <f>IF($ND$45&lt;=DD$2,1,0)*('PC-CT_Área Comercial'!$C10+'PC-CT_Área Comercial'!$C15)*$NB$45</f>
        <v>2400</v>
      </c>
      <c r="DE46" s="306">
        <f>IF($ND$45&lt;=DE$2,1,0)*('PC-CT_Área Comercial'!$C10+'PC-CT_Área Comercial'!$C15)*$NB$45</f>
        <v>2400</v>
      </c>
      <c r="DF46" s="306">
        <f>IF($ND$45&lt;=DF$2,1,0)*('PC-CT_Área Comercial'!$C10+'PC-CT_Área Comercial'!$C15)*$NB$45</f>
        <v>2400</v>
      </c>
      <c r="DG46" s="306">
        <f>IF($ND$45&lt;=DG$2,1,0)*('PC-CT_Área Comercial'!$C10+'PC-CT_Área Comercial'!$C15)*$NB$45</f>
        <v>2400</v>
      </c>
      <c r="DH46" s="306">
        <f>IF($ND$45&lt;=DH$2,1,0)*('PC-CT_Área Comercial'!$C10+'PC-CT_Área Comercial'!$C15)*$NB$45</f>
        <v>2400</v>
      </c>
      <c r="DI46" s="306">
        <f>IF($ND$45&lt;=DI$2,1,0)*('PC-CT_Área Comercial'!$C10+'PC-CT_Área Comercial'!$C15)*$NB$45</f>
        <v>2400</v>
      </c>
      <c r="DJ46" s="306">
        <f>IF($ND$45&lt;=DJ$2,1,0)*('PC-CT_Área Comercial'!$C10+'PC-CT_Área Comercial'!$C15)*$NB$45</f>
        <v>2400</v>
      </c>
      <c r="DK46" s="306">
        <f>IF($ND$45&lt;=DK$2,1,0)*('PC-CT_Área Comercial'!$C10+'PC-CT_Área Comercial'!$C15)*$NB$45</f>
        <v>2400</v>
      </c>
      <c r="DL46" s="306">
        <f>IF($ND$45&lt;=DL$2,1,0)*('PC-CT_Área Comercial'!$C10+'PC-CT_Área Comercial'!$C15)*$NB$45</f>
        <v>2400</v>
      </c>
      <c r="DM46" s="306">
        <f>IF($ND$45&lt;=DM$2,1,0)*('PC-CT_Área Comercial'!$C10+'PC-CT_Área Comercial'!$C15)*$NB$45</f>
        <v>2400</v>
      </c>
      <c r="DN46" s="306">
        <f>IF($ND$45&lt;=DN$2,1,0)*('PC-CT_Área Comercial'!$C10+'PC-CT_Área Comercial'!$C15)*$NB$45</f>
        <v>2400</v>
      </c>
      <c r="DO46" s="306">
        <f>IF($ND$45&lt;=DO$2,1,0)*('PC-CT_Área Comercial'!$C10+'PC-CT_Área Comercial'!$C15)*$NB$45</f>
        <v>2400</v>
      </c>
      <c r="DP46" s="306">
        <f>IF($ND$45&lt;=DP$2,1,0)*('PC-CT_Área Comercial'!$C10+'PC-CT_Área Comercial'!$C15)*$NB$45</f>
        <v>2400</v>
      </c>
      <c r="DQ46" s="306">
        <f>IF($ND$45&lt;=DQ$2,1,0)*('PC-CT_Área Comercial'!$C10+'PC-CT_Área Comercial'!$C15)*$NB$45</f>
        <v>2400</v>
      </c>
      <c r="DR46" s="306">
        <f>IF($ND$45&lt;=DR$2,1,0)*('PC-CT_Área Comercial'!$C10+'PC-CT_Área Comercial'!$C15)*$NB$45</f>
        <v>2400</v>
      </c>
      <c r="DS46" s="306">
        <f>IF($ND$45&lt;=DS$2,1,0)*('PC-CT_Área Comercial'!$C10+'PC-CT_Área Comercial'!$C15)*$NB$45</f>
        <v>2400</v>
      </c>
      <c r="DT46" s="306">
        <f>IF($ND$45&lt;=DT$2,1,0)*('PC-CT_Área Comercial'!$C10+'PC-CT_Área Comercial'!$C15)*$NB$45</f>
        <v>2400</v>
      </c>
      <c r="DU46" s="306">
        <f>IF($ND$45&lt;=DU$2,1,0)*('PC-CT_Área Comercial'!$C10+'PC-CT_Área Comercial'!$C15)*$NB$45</f>
        <v>2400</v>
      </c>
      <c r="DV46" s="306">
        <f>IF($ND$45&lt;=DV$2,1,0)*('PC-CT_Área Comercial'!$C10+'PC-CT_Área Comercial'!$C15)*$NB$45</f>
        <v>2400</v>
      </c>
      <c r="DW46" s="306">
        <f>IF($ND$45&lt;=DW$2,1,0)*('PC-CT_Área Comercial'!$C10+'PC-CT_Área Comercial'!$C15)*$NB$45</f>
        <v>2400</v>
      </c>
      <c r="DX46" s="306">
        <f>IF($ND$45&lt;=DX$2,1,0)*('PC-CT_Área Comercial'!$C10+'PC-CT_Área Comercial'!$C15)*$NB$45</f>
        <v>2400</v>
      </c>
      <c r="DY46" s="306">
        <f>IF($ND$45&lt;=DY$2,1,0)*('PC-CT_Área Comercial'!$C10+'PC-CT_Área Comercial'!$C15)*$NB$45</f>
        <v>2400</v>
      </c>
      <c r="DZ46" s="306">
        <f>IF($ND$45&lt;=DZ$2,1,0)*('PC-CT_Área Comercial'!$C10+'PC-CT_Área Comercial'!$C15)*$NB$45</f>
        <v>2400</v>
      </c>
      <c r="EA46" s="306">
        <f>IF($ND$45&lt;=EA$2,1,0)*('PC-CT_Área Comercial'!$C10+'PC-CT_Área Comercial'!$C15)*$NB$45</f>
        <v>2400</v>
      </c>
      <c r="EB46" s="306">
        <f>IF($ND$45&lt;=EB$2,1,0)*('PC-CT_Área Comercial'!$C10+'PC-CT_Área Comercial'!$C15)*$NB$45</f>
        <v>2400</v>
      </c>
      <c r="EC46" s="306">
        <f>IF($ND$45&lt;=EC$2,1,0)*('PC-CT_Área Comercial'!$C10+'PC-CT_Área Comercial'!$C15)*$NB$45</f>
        <v>2400</v>
      </c>
      <c r="ED46" s="306">
        <f>IF($ND$45&lt;=ED$2,1,0)*('PC-CT_Área Comercial'!$C10+'PC-CT_Área Comercial'!$C15)*$NB$45</f>
        <v>2400</v>
      </c>
      <c r="EE46" s="306">
        <f>IF($ND$45&lt;=EE$2,1,0)*('PC-CT_Área Comercial'!$C10+'PC-CT_Área Comercial'!$C15)*$NB$45</f>
        <v>2400</v>
      </c>
      <c r="EF46" s="306">
        <f>IF($ND$45&lt;=EF$2,1,0)*('PC-CT_Área Comercial'!$C10+'PC-CT_Área Comercial'!$C15)*$NB$45</f>
        <v>2400</v>
      </c>
      <c r="EG46" s="306">
        <f>IF($ND$45&lt;=EG$2,1,0)*('PC-CT_Área Comercial'!$C10+'PC-CT_Área Comercial'!$C15)*$NB$45</f>
        <v>2400</v>
      </c>
      <c r="EH46" s="306">
        <f>IF($ND$45&lt;=EH$2,1,0)*('PC-CT_Área Comercial'!$C10+'PC-CT_Área Comercial'!$C15)*$NB$45</f>
        <v>2400</v>
      </c>
      <c r="EI46" s="306">
        <f>IF($ND$45&lt;=EI$2,1,0)*('PC-CT_Área Comercial'!$C10+'PC-CT_Área Comercial'!$C15)*$NB$45</f>
        <v>2400</v>
      </c>
      <c r="EJ46" s="306">
        <f>IF($ND$45&lt;=EJ$2,1,0)*('PC-CT_Área Comercial'!$C10+'PC-CT_Área Comercial'!$C15)*$NB$45</f>
        <v>2400</v>
      </c>
      <c r="EK46" s="306">
        <f>IF($ND$45&lt;=EK$2,1,0)*('PC-CT_Área Comercial'!$C10+'PC-CT_Área Comercial'!$C15)*$NB$45</f>
        <v>2400</v>
      </c>
      <c r="EL46" s="306">
        <f>IF($ND$45&lt;=EL$2,1,0)*('PC-CT_Área Comercial'!$C10+'PC-CT_Área Comercial'!$C15)*$NB$45</f>
        <v>2400</v>
      </c>
      <c r="EM46" s="306">
        <f>IF($ND$45&lt;=EM$2,1,0)*('PC-CT_Área Comercial'!$C10+'PC-CT_Área Comercial'!$C15)*$NB$45</f>
        <v>2400</v>
      </c>
      <c r="EN46" s="306">
        <f>IF($ND$45&lt;=EN$2,1,0)*('PC-CT_Área Comercial'!$C10+'PC-CT_Área Comercial'!$C15)*$NB$45</f>
        <v>2400</v>
      </c>
      <c r="EO46" s="306">
        <f>IF($ND$45&lt;=EO$2,1,0)*('PC-CT_Área Comercial'!$C10+'PC-CT_Área Comercial'!$C15)*$NB$45</f>
        <v>2400</v>
      </c>
      <c r="EP46" s="306">
        <f>IF($ND$45&lt;=EP$2,1,0)*('PC-CT_Área Comercial'!$C10+'PC-CT_Área Comercial'!$C15)*$NB$45</f>
        <v>2400</v>
      </c>
      <c r="EQ46" s="306">
        <f>IF($ND$45&lt;=EQ$2,1,0)*('PC-CT_Área Comercial'!$C10+'PC-CT_Área Comercial'!$C15)*$NB$45</f>
        <v>2400</v>
      </c>
      <c r="ER46" s="306">
        <f>IF($ND$45&lt;=ER$2,1,0)*('PC-CT_Área Comercial'!$C10+'PC-CT_Área Comercial'!$C15)*$NB$45</f>
        <v>2400</v>
      </c>
      <c r="ES46" s="306">
        <f>IF($ND$45&lt;=ES$2,1,0)*('PC-CT_Área Comercial'!$C10+'PC-CT_Área Comercial'!$C15)*$NB$45</f>
        <v>2400</v>
      </c>
      <c r="ET46" s="306">
        <f>IF($ND$45&lt;=ET$2,1,0)*('PC-CT_Área Comercial'!$C10+'PC-CT_Área Comercial'!$C15)*$NB$45</f>
        <v>2400</v>
      </c>
      <c r="EU46" s="306">
        <f>IF($ND$45&lt;=EU$2,1,0)*('PC-CT_Área Comercial'!$C10+'PC-CT_Área Comercial'!$C15)*$NB$45</f>
        <v>2400</v>
      </c>
      <c r="EV46" s="306">
        <f>IF($ND$45&lt;=EV$2,1,0)*('PC-CT_Área Comercial'!$C10+'PC-CT_Área Comercial'!$C15)*$NB$45</f>
        <v>2400</v>
      </c>
      <c r="EW46" s="306">
        <f>IF($ND$45&lt;=EW$2,1,0)*('PC-CT_Área Comercial'!$C10+'PC-CT_Área Comercial'!$C15)*$NB$45</f>
        <v>2400</v>
      </c>
      <c r="EX46" s="306">
        <f>IF($ND$45&lt;=EX$2,1,0)*('PC-CT_Área Comercial'!$C10+'PC-CT_Área Comercial'!$C15)*$NB$45</f>
        <v>2400</v>
      </c>
      <c r="EY46" s="306">
        <f>IF($ND$45&lt;=EY$2,1,0)*('PC-CT_Área Comercial'!$C10+'PC-CT_Área Comercial'!$C15)*$NB$45</f>
        <v>2400</v>
      </c>
      <c r="EZ46" s="306">
        <f>IF($ND$45&lt;=EZ$2,1,0)*('PC-CT_Área Comercial'!$C10+'PC-CT_Área Comercial'!$C15)*$NB$45</f>
        <v>2400</v>
      </c>
      <c r="FA46" s="306">
        <f>IF($ND$45&lt;=FA$2,1,0)*('PC-CT_Área Comercial'!$C10+'PC-CT_Área Comercial'!$C15)*$NB$45</f>
        <v>2400</v>
      </c>
      <c r="FB46" s="306">
        <f>IF($ND$45&lt;=FB$2,1,0)*('PC-CT_Área Comercial'!$C10+'PC-CT_Área Comercial'!$C15)*$NB$45</f>
        <v>2400</v>
      </c>
      <c r="FC46" s="306">
        <f>IF($ND$45&lt;=FC$2,1,0)*('PC-CT_Área Comercial'!$C10+'PC-CT_Área Comercial'!$C15)*$NB$45</f>
        <v>2400</v>
      </c>
      <c r="FD46" s="306">
        <f>IF($ND$45&lt;=FD$2,1,0)*('PC-CT_Área Comercial'!$C10+'PC-CT_Área Comercial'!$C15)*$NB$45</f>
        <v>2400</v>
      </c>
      <c r="FE46" s="306">
        <f>IF($ND$45&lt;=FE$2,1,0)*('PC-CT_Área Comercial'!$C10+'PC-CT_Área Comercial'!$C15)*$NB$45</f>
        <v>2400</v>
      </c>
      <c r="FF46" s="306">
        <f>IF($ND$45&lt;=FF$2,1,0)*('PC-CT_Área Comercial'!$C10+'PC-CT_Área Comercial'!$C15)*$NB$45</f>
        <v>2400</v>
      </c>
      <c r="FG46" s="306">
        <f>IF($ND$45&lt;=FG$2,1,0)*('PC-CT_Área Comercial'!$C10+'PC-CT_Área Comercial'!$C15)*$NB$45</f>
        <v>2400</v>
      </c>
      <c r="FH46" s="306">
        <f>IF($ND$45&lt;=FH$2,1,0)*('PC-CT_Área Comercial'!$C10+'PC-CT_Área Comercial'!$C15)*$NB$45</f>
        <v>2400</v>
      </c>
      <c r="FI46" s="306">
        <f>IF($ND$45&lt;=FI$2,1,0)*('PC-CT_Área Comercial'!$C10+'PC-CT_Área Comercial'!$C15)*$NB$45</f>
        <v>2400</v>
      </c>
      <c r="FJ46" s="306">
        <f>IF($ND$45&lt;=FJ$2,1,0)*('PC-CT_Área Comercial'!$C10+'PC-CT_Área Comercial'!$C15)*$NB$45</f>
        <v>2400</v>
      </c>
      <c r="FK46" s="306">
        <f>IF($ND$45&lt;=FK$2,1,0)*('PC-CT_Área Comercial'!$C10+'PC-CT_Área Comercial'!$C15)*$NB$45</f>
        <v>2400</v>
      </c>
      <c r="FL46" s="306">
        <f>IF($ND$45&lt;=FL$2,1,0)*('PC-CT_Área Comercial'!$C10+'PC-CT_Área Comercial'!$C15)*$NB$45</f>
        <v>2400</v>
      </c>
      <c r="FM46" s="306">
        <f>IF($ND$45&lt;=FM$2,1,0)*('PC-CT_Área Comercial'!$C10+'PC-CT_Área Comercial'!$C15)*$NB$45</f>
        <v>2400</v>
      </c>
      <c r="FN46" s="306">
        <f>IF($ND$45&lt;=FN$2,1,0)*('PC-CT_Área Comercial'!$C10+'PC-CT_Área Comercial'!$C15)*$NB$45</f>
        <v>2400</v>
      </c>
      <c r="FO46" s="306">
        <f>IF($ND$45&lt;=FO$2,1,0)*('PC-CT_Área Comercial'!$C10+'PC-CT_Área Comercial'!$C15)*$NB$45</f>
        <v>2400</v>
      </c>
      <c r="FP46" s="306">
        <f>IF($ND$45&lt;=FP$2,1,0)*('PC-CT_Área Comercial'!$C10+'PC-CT_Área Comercial'!$C15)*$NB$45</f>
        <v>2400</v>
      </c>
      <c r="FQ46" s="306">
        <f>IF($ND$45&lt;=FQ$2,1,0)*('PC-CT_Área Comercial'!$C10+'PC-CT_Área Comercial'!$C15)*$NB$45</f>
        <v>2400</v>
      </c>
      <c r="FR46" s="306">
        <f>IF($ND$45&lt;=FR$2,1,0)*('PC-CT_Área Comercial'!$C10+'PC-CT_Área Comercial'!$C15)*$NB$45</f>
        <v>2400</v>
      </c>
      <c r="FS46" s="306">
        <f>IF($ND$45&lt;=FS$2,1,0)*('PC-CT_Área Comercial'!$C10+'PC-CT_Área Comercial'!$C15)*$NB$45</f>
        <v>2400</v>
      </c>
      <c r="FT46" s="306">
        <f>IF($ND$45&lt;=FT$2,1,0)*('PC-CT_Área Comercial'!$C10+'PC-CT_Área Comercial'!$C15)*$NB$45</f>
        <v>2400</v>
      </c>
      <c r="FU46" s="306">
        <f>IF($ND$45&lt;=FU$2,1,0)*('PC-CT_Área Comercial'!$C10+'PC-CT_Área Comercial'!$C15)*$NB$45</f>
        <v>2400</v>
      </c>
      <c r="FV46" s="306">
        <f>IF($ND$45&lt;=FV$2,1,0)*('PC-CT_Área Comercial'!$C10+'PC-CT_Área Comercial'!$C15)*$NB$45</f>
        <v>2400</v>
      </c>
      <c r="FW46" s="306">
        <f>IF($ND$45&lt;=FW$2,1,0)*('PC-CT_Área Comercial'!$C10+'PC-CT_Área Comercial'!$C15)*$NB$45</f>
        <v>2400</v>
      </c>
      <c r="FX46" s="306">
        <f>IF($ND$45&lt;=FX$2,1,0)*('PC-CT_Área Comercial'!$C10+'PC-CT_Área Comercial'!$C15)*$NB$45</f>
        <v>2400</v>
      </c>
      <c r="FY46" s="306">
        <f>IF($ND$45&lt;=FY$2,1,0)*('PC-CT_Área Comercial'!$C10+'PC-CT_Área Comercial'!$C15)*$NB$45</f>
        <v>2400</v>
      </c>
      <c r="FZ46" s="306">
        <f>IF($ND$45&lt;=FZ$2,1,0)*('PC-CT_Área Comercial'!$C10+'PC-CT_Área Comercial'!$C15)*$NB$45</f>
        <v>2400</v>
      </c>
      <c r="GA46" s="306">
        <f>IF($ND$45&lt;=GA$2,1,0)*('PC-CT_Área Comercial'!$C10+'PC-CT_Área Comercial'!$C15)*$NB$45</f>
        <v>2400</v>
      </c>
      <c r="GB46" s="306">
        <f>IF($ND$45&lt;=GB$2,1,0)*('PC-CT_Área Comercial'!$C10+'PC-CT_Área Comercial'!$C15)*$NB$45</f>
        <v>2400</v>
      </c>
      <c r="GC46" s="306">
        <f>IF($ND$45&lt;=GC$2,1,0)*('PC-CT_Área Comercial'!$C10+'PC-CT_Área Comercial'!$C15)*$NB$45</f>
        <v>2400</v>
      </c>
      <c r="GD46" s="306">
        <f>IF($ND$45&lt;=GD$2,1,0)*('PC-CT_Área Comercial'!$C10+'PC-CT_Área Comercial'!$C15)*$NB$45</f>
        <v>2400</v>
      </c>
      <c r="GE46" s="306">
        <f>IF($ND$45&lt;=GE$2,1,0)*('PC-CT_Área Comercial'!$C10+'PC-CT_Área Comercial'!$C15)*$NB$45</f>
        <v>2400</v>
      </c>
      <c r="GF46" s="306">
        <f>IF($ND$45&lt;=GF$2,1,0)*('PC-CT_Área Comercial'!$C10+'PC-CT_Área Comercial'!$C15)*$NB$45</f>
        <v>2400</v>
      </c>
      <c r="GG46" s="306">
        <f>IF($ND$45&lt;=GG$2,1,0)*('PC-CT_Área Comercial'!$C10+'PC-CT_Área Comercial'!$C15)*$NB$45</f>
        <v>2400</v>
      </c>
      <c r="GH46" s="306">
        <f>IF($ND$45&lt;=GH$2,1,0)*('PC-CT_Área Comercial'!$C10+'PC-CT_Área Comercial'!$C15)*$NB$45</f>
        <v>2400</v>
      </c>
      <c r="GI46" s="306">
        <f>IF($ND$45&lt;=GI$2,1,0)*('PC-CT_Área Comercial'!$C10+'PC-CT_Área Comercial'!$C15)*$NB$45</f>
        <v>2400</v>
      </c>
      <c r="GJ46" s="306">
        <f>IF($ND$45&lt;=GJ$2,1,0)*('PC-CT_Área Comercial'!$C10+'PC-CT_Área Comercial'!$C15)*$NB$45</f>
        <v>2400</v>
      </c>
      <c r="GK46" s="306">
        <f>IF($ND$45&lt;=GK$2,1,0)*('PC-CT_Área Comercial'!$C10+'PC-CT_Área Comercial'!$C15)*$NB$45</f>
        <v>2400</v>
      </c>
      <c r="GL46" s="306">
        <f>IF($ND$45&lt;=GL$2,1,0)*('PC-CT_Área Comercial'!$C10+'PC-CT_Área Comercial'!$C15)*$NB$45</f>
        <v>2400</v>
      </c>
      <c r="GM46" s="306">
        <f>IF($ND$45&lt;=GM$2,1,0)*('PC-CT_Área Comercial'!$C10+'PC-CT_Área Comercial'!$C15)*$NB$45</f>
        <v>2400</v>
      </c>
      <c r="GN46" s="306">
        <f>IF($ND$45&lt;=GN$2,1,0)*('PC-CT_Área Comercial'!$C10+'PC-CT_Área Comercial'!$C15)*$NB$45</f>
        <v>2400</v>
      </c>
      <c r="GO46" s="306">
        <f>IF($ND$45&lt;=GO$2,1,0)*('PC-CT_Área Comercial'!$C10+'PC-CT_Área Comercial'!$C15)*$NB$45</f>
        <v>2400</v>
      </c>
      <c r="GP46" s="306">
        <f>IF($ND$45&lt;=GP$2,1,0)*('PC-CT_Área Comercial'!$C10+'PC-CT_Área Comercial'!$C15)*$NB$45</f>
        <v>2400</v>
      </c>
      <c r="GQ46" s="306">
        <f>IF($ND$45&lt;=GQ$2,1,0)*('PC-CT_Área Comercial'!$C10+'PC-CT_Área Comercial'!$C15)*$NB$45</f>
        <v>2400</v>
      </c>
      <c r="GR46" s="306">
        <f>IF($ND$45&lt;=GR$2,1,0)*('PC-CT_Área Comercial'!$C10+'PC-CT_Área Comercial'!$C15)*$NB$45</f>
        <v>2400</v>
      </c>
      <c r="GS46" s="306">
        <f>IF($ND$45&lt;=GS$2,1,0)*('PC-CT_Área Comercial'!$C10+'PC-CT_Área Comercial'!$C15)*$NB$45</f>
        <v>2400</v>
      </c>
      <c r="GT46" s="306">
        <f>IF($ND$45&lt;=GT$2,1,0)*('PC-CT_Área Comercial'!$C10+'PC-CT_Área Comercial'!$C15)*$NB$45</f>
        <v>2400</v>
      </c>
      <c r="GU46" s="306">
        <f>IF($ND$45&lt;=GU$2,1,0)*('PC-CT_Área Comercial'!$C10+'PC-CT_Área Comercial'!$C15)*$NB$45</f>
        <v>2400</v>
      </c>
      <c r="GV46" s="306">
        <f>IF($ND$45&lt;=GV$2,1,0)*('PC-CT_Área Comercial'!$C10+'PC-CT_Área Comercial'!$C15)*$NB$45</f>
        <v>2400</v>
      </c>
      <c r="GW46" s="306">
        <f>IF($ND$45&lt;=GW$2,1,0)*('PC-CT_Área Comercial'!$C10+'PC-CT_Área Comercial'!$C15)*$NB$45</f>
        <v>2400</v>
      </c>
      <c r="GX46" s="306">
        <f>IF($ND$45&lt;=GX$2,1,0)*('PC-CT_Área Comercial'!$C10+'PC-CT_Área Comercial'!$C15)*$NB$45</f>
        <v>2400</v>
      </c>
      <c r="GY46" s="306">
        <f>IF($ND$45&lt;=GY$2,1,0)*('PC-CT_Área Comercial'!$C10+'PC-CT_Área Comercial'!$C15)*$NB$45</f>
        <v>2400</v>
      </c>
      <c r="GZ46" s="306">
        <f>IF($ND$45&lt;=GZ$2,1,0)*('PC-CT_Área Comercial'!$C10+'PC-CT_Área Comercial'!$C15)*$NB$45</f>
        <v>2400</v>
      </c>
      <c r="HA46" s="306">
        <f>IF($ND$45&lt;=HA$2,1,0)*('PC-CT_Área Comercial'!$C10+'PC-CT_Área Comercial'!$C15)*$NB$45</f>
        <v>2400</v>
      </c>
      <c r="HB46" s="306">
        <f>IF($ND$45&lt;=HB$2,1,0)*('PC-CT_Área Comercial'!$C10+'PC-CT_Área Comercial'!$C15)*$NB$45</f>
        <v>2400</v>
      </c>
      <c r="HC46" s="306">
        <f>IF($ND$45&lt;=HC$2,1,0)*('PC-CT_Área Comercial'!$C10+'PC-CT_Área Comercial'!$C15)*$NB$45</f>
        <v>2400</v>
      </c>
      <c r="HD46" s="306">
        <f>IF($ND$45&lt;=HD$2,1,0)*('PC-CT_Área Comercial'!$C10+'PC-CT_Área Comercial'!$C15)*$NB$45</f>
        <v>2400</v>
      </c>
      <c r="HE46" s="306">
        <f>IF($ND$45&lt;=HE$2,1,0)*('PC-CT_Área Comercial'!$C10+'PC-CT_Área Comercial'!$C15)*$NB$45</f>
        <v>2400</v>
      </c>
      <c r="HF46" s="306">
        <f>IF($ND$45&lt;=HF$2,1,0)*('PC-CT_Área Comercial'!$C10+'PC-CT_Área Comercial'!$C15)*$NB$45</f>
        <v>2400</v>
      </c>
      <c r="HG46" s="306">
        <f>IF($ND$45&lt;=HG$2,1,0)*('PC-CT_Área Comercial'!$C10+'PC-CT_Área Comercial'!$C15)*$NB$45</f>
        <v>2400</v>
      </c>
      <c r="HH46" s="306">
        <f>IF($ND$45&lt;=HH$2,1,0)*('PC-CT_Área Comercial'!$C10+'PC-CT_Área Comercial'!$C15)*$NB$45</f>
        <v>2400</v>
      </c>
      <c r="HI46" s="306">
        <f>IF($ND$45&lt;=HI$2,1,0)*('PC-CT_Área Comercial'!$C10+'PC-CT_Área Comercial'!$C15)*$NB$45</f>
        <v>2400</v>
      </c>
      <c r="HJ46" s="306">
        <f>IF($ND$45&lt;=HJ$2,1,0)*('PC-CT_Área Comercial'!$C10+'PC-CT_Área Comercial'!$C15)*$NB$45</f>
        <v>2400</v>
      </c>
      <c r="HK46" s="306">
        <f>IF($ND$45&lt;=HK$2,1,0)*('PC-CT_Área Comercial'!$C10+'PC-CT_Área Comercial'!$C15)*$NB$45</f>
        <v>2400</v>
      </c>
      <c r="HL46" s="306">
        <f>IF($ND$45&lt;=HL$2,1,0)*('PC-CT_Área Comercial'!$C10+'PC-CT_Área Comercial'!$C15)*$NB$45</f>
        <v>2400</v>
      </c>
      <c r="HM46" s="306">
        <f>IF($ND$45&lt;=HM$2,1,0)*('PC-CT_Área Comercial'!$C10+'PC-CT_Área Comercial'!$C15)*$NB$45</f>
        <v>2400</v>
      </c>
      <c r="HN46" s="306">
        <f>IF($ND$45&lt;=HN$2,1,0)*('PC-CT_Área Comercial'!$C10+'PC-CT_Área Comercial'!$C15)*$NB$45</f>
        <v>2400</v>
      </c>
      <c r="HO46" s="306">
        <f>IF($ND$45&lt;=HO$2,1,0)*('PC-CT_Área Comercial'!$C10+'PC-CT_Área Comercial'!$C15)*$NB$45</f>
        <v>2400</v>
      </c>
      <c r="HP46" s="306">
        <f>IF($ND$45&lt;=HP$2,1,0)*('PC-CT_Área Comercial'!$C10+'PC-CT_Área Comercial'!$C15)*$NB$45</f>
        <v>2400</v>
      </c>
      <c r="HQ46" s="306">
        <f>IF($ND$45&lt;=HQ$2,1,0)*('PC-CT_Área Comercial'!$C10+'PC-CT_Área Comercial'!$C15)*$NB$45</f>
        <v>2400</v>
      </c>
      <c r="HR46" s="306">
        <f>IF($ND$45&lt;=HR$2,1,0)*('PC-CT_Área Comercial'!$C10+'PC-CT_Área Comercial'!$C15)*$NB$45</f>
        <v>2400</v>
      </c>
      <c r="HS46" s="306">
        <f>IF($ND$45&lt;=HS$2,1,0)*('PC-CT_Área Comercial'!$C10+'PC-CT_Área Comercial'!$C15)*$NB$45</f>
        <v>2400</v>
      </c>
      <c r="HT46" s="306">
        <f>IF($ND$45&lt;=HT$2,1,0)*('PC-CT_Área Comercial'!$C10+'PC-CT_Área Comercial'!$C15)*$NB$45</f>
        <v>2400</v>
      </c>
      <c r="HU46" s="306">
        <f>IF($ND$45&lt;=HU$2,1,0)*('PC-CT_Área Comercial'!$C10+'PC-CT_Área Comercial'!$C15)*$NB$45</f>
        <v>2400</v>
      </c>
      <c r="HV46" s="306">
        <f>IF($ND$45&lt;=HV$2,1,0)*('PC-CT_Área Comercial'!$C10+'PC-CT_Área Comercial'!$C15)*$NB$45</f>
        <v>2400</v>
      </c>
      <c r="HW46" s="306">
        <f>IF($ND$45&lt;=HW$2,1,0)*('PC-CT_Área Comercial'!$C10+'PC-CT_Área Comercial'!$C15)*$NB$45</f>
        <v>2400</v>
      </c>
      <c r="HX46" s="306">
        <f>IF($ND$45&lt;=HX$2,1,0)*('PC-CT_Área Comercial'!$C10+'PC-CT_Área Comercial'!$C15)*$NB$45</f>
        <v>2400</v>
      </c>
      <c r="HY46" s="306">
        <f>IF($ND$45&lt;=HY$2,1,0)*('PC-CT_Área Comercial'!$C10+'PC-CT_Área Comercial'!$C15)*$NB$45</f>
        <v>2400</v>
      </c>
      <c r="HZ46" s="306">
        <f>IF($ND$45&lt;=HZ$2,1,0)*('PC-CT_Área Comercial'!$C10+'PC-CT_Área Comercial'!$C15)*$NB$45</f>
        <v>2400</v>
      </c>
      <c r="IA46" s="306">
        <f>IF($ND$45&lt;=IA$2,1,0)*('PC-CT_Área Comercial'!$C10+'PC-CT_Área Comercial'!$C15)*$NB$45</f>
        <v>2400</v>
      </c>
      <c r="IB46" s="306">
        <f>IF($ND$45&lt;=IB$2,1,0)*('PC-CT_Área Comercial'!$C10+'PC-CT_Área Comercial'!$C15)*$NB$45</f>
        <v>2400</v>
      </c>
      <c r="IC46" s="306">
        <f>IF($ND$45&lt;=IC$2,1,0)*('PC-CT_Área Comercial'!$C10+'PC-CT_Área Comercial'!$C15)*$NB$45</f>
        <v>2400</v>
      </c>
      <c r="ID46" s="306">
        <f>IF($ND$45&lt;=ID$2,1,0)*('PC-CT_Área Comercial'!$C10+'PC-CT_Área Comercial'!$C15)*$NB$45</f>
        <v>2400</v>
      </c>
      <c r="IE46" s="306">
        <f>IF($ND$45&lt;=IE$2,1,0)*('PC-CT_Área Comercial'!$C10+'PC-CT_Área Comercial'!$C15)*$NB$45</f>
        <v>2400</v>
      </c>
      <c r="IF46" s="306">
        <f>IF($ND$45&lt;=IF$2,1,0)*('PC-CT_Área Comercial'!$C10+'PC-CT_Área Comercial'!$C15)*$NB$45</f>
        <v>2400</v>
      </c>
      <c r="IG46" s="306">
        <f>IF($ND$45&lt;=IG$2,1,0)*('PC-CT_Área Comercial'!$C10+'PC-CT_Área Comercial'!$C15)*$NB$45</f>
        <v>2400</v>
      </c>
      <c r="IH46" s="306">
        <f>IF($ND$45&lt;=IH$2,1,0)*('PC-CT_Área Comercial'!$C10+'PC-CT_Área Comercial'!$C15)*$NB$45</f>
        <v>2400</v>
      </c>
      <c r="II46" s="306">
        <f>IF($ND$45&lt;=II$2,1,0)*('PC-CT_Área Comercial'!$C10+'PC-CT_Área Comercial'!$C15)*$NB$45</f>
        <v>2400</v>
      </c>
      <c r="IJ46" s="306">
        <f>IF($ND$45&lt;=IJ$2,1,0)*('PC-CT_Área Comercial'!$C10+'PC-CT_Área Comercial'!$C15)*$NB$45</f>
        <v>2400</v>
      </c>
      <c r="IK46" s="306">
        <f>IF($ND$45&lt;=IK$2,1,0)*('PC-CT_Área Comercial'!$C10+'PC-CT_Área Comercial'!$C15)*$NB$45</f>
        <v>2400</v>
      </c>
      <c r="IL46" s="306">
        <f>IF($ND$45&lt;=IL$2,1,0)*('PC-CT_Área Comercial'!$C10+'PC-CT_Área Comercial'!$C15)*$NB$45</f>
        <v>2400</v>
      </c>
      <c r="IM46" s="306">
        <f>IF($ND$45&lt;=IM$2,1,0)*('PC-CT_Área Comercial'!$C10+'PC-CT_Área Comercial'!$C15)*$NB$45</f>
        <v>2400</v>
      </c>
      <c r="IN46" s="306">
        <f>IF($ND$45&lt;=IN$2,1,0)*('PC-CT_Área Comercial'!$C10+'PC-CT_Área Comercial'!$C15)*$NB$45</f>
        <v>2400</v>
      </c>
      <c r="IO46" s="306">
        <f>IF($ND$45&lt;=IO$2,1,0)*('PC-CT_Área Comercial'!$C10+'PC-CT_Área Comercial'!$C15)*$NB$45</f>
        <v>2400</v>
      </c>
      <c r="IP46" s="306">
        <f>IF($ND$45&lt;=IP$2,1,0)*('PC-CT_Área Comercial'!$C10+'PC-CT_Área Comercial'!$C15)*$NB$45</f>
        <v>2400</v>
      </c>
      <c r="IQ46" s="306">
        <f>IF($ND$45&lt;=IQ$2,1,0)*('PC-CT_Área Comercial'!$C10+'PC-CT_Área Comercial'!$C15)*$NB$45</f>
        <v>2400</v>
      </c>
      <c r="IR46" s="306">
        <f>IF($ND$45&lt;=IR$2,1,0)*('PC-CT_Área Comercial'!$C10+'PC-CT_Área Comercial'!$C15)*$NB$45</f>
        <v>2400</v>
      </c>
      <c r="IS46" s="306">
        <f>IF($ND$45&lt;=IS$2,1,0)*('PC-CT_Área Comercial'!$C10+'PC-CT_Área Comercial'!$C15)*$NB$45</f>
        <v>2400</v>
      </c>
      <c r="IT46" s="306">
        <f>IF($ND$45&lt;=IT$2,1,0)*('PC-CT_Área Comercial'!$C10+'PC-CT_Área Comercial'!$C15)*$NB$45</f>
        <v>2400</v>
      </c>
      <c r="IU46" s="306">
        <f>IF($ND$45&lt;=IU$2,1,0)*('PC-CT_Área Comercial'!$C10+'PC-CT_Área Comercial'!$C15)*$NB$45</f>
        <v>2400</v>
      </c>
      <c r="IV46" s="306">
        <f>IF($ND$45&lt;=IV$2,1,0)*('PC-CT_Área Comercial'!$C10+'PC-CT_Área Comercial'!$C15)*$NB$45</f>
        <v>2400</v>
      </c>
      <c r="IW46" s="306">
        <f>IF($ND$45&lt;=IW$2,1,0)*('PC-CT_Área Comercial'!$C10+'PC-CT_Área Comercial'!$C15)*$NB$45</f>
        <v>2400</v>
      </c>
      <c r="IX46" s="306">
        <f>IF($ND$45&lt;=IX$2,1,0)*('PC-CT_Área Comercial'!$C10+'PC-CT_Área Comercial'!$C15)*$NB$45</f>
        <v>2400</v>
      </c>
      <c r="IY46" s="306">
        <f>IF($ND$45&lt;=IY$2,1,0)*('PC-CT_Área Comercial'!$C10+'PC-CT_Área Comercial'!$C15)*$NB$45</f>
        <v>2400</v>
      </c>
      <c r="IZ46" s="306">
        <f>IF($ND$45&lt;=IZ$2,1,0)*('PC-CT_Área Comercial'!$C10+'PC-CT_Área Comercial'!$C15)*$NB$45</f>
        <v>2400</v>
      </c>
      <c r="JA46" s="306">
        <f>IF($ND$45&lt;=JA$2,1,0)*('PC-CT_Área Comercial'!$C10+'PC-CT_Área Comercial'!$C15)*$NB$45</f>
        <v>2400</v>
      </c>
      <c r="JB46" s="306">
        <f>IF($ND$45&lt;=JB$2,1,0)*('PC-CT_Área Comercial'!$C10+'PC-CT_Área Comercial'!$C15)*$NB$45</f>
        <v>2400</v>
      </c>
      <c r="JC46" s="306">
        <f>IF($ND$45&lt;=JC$2,1,0)*('PC-CT_Área Comercial'!$C10+'PC-CT_Área Comercial'!$C15)*$NB$45</f>
        <v>2400</v>
      </c>
      <c r="JD46" s="306">
        <f>IF($ND$45&lt;=JD$2,1,0)*('PC-CT_Área Comercial'!$C10+'PC-CT_Área Comercial'!$C15)*$NB$45</f>
        <v>2400</v>
      </c>
      <c r="JE46" s="306">
        <f>IF($ND$45&lt;=JE$2,1,0)*('PC-CT_Área Comercial'!$C10+'PC-CT_Área Comercial'!$C15)*$NB$45</f>
        <v>2400</v>
      </c>
      <c r="JF46" s="306">
        <f>IF($ND$45&lt;=JF$2,1,0)*('PC-CT_Área Comercial'!$C10+'PC-CT_Área Comercial'!$C15)*$NB$45</f>
        <v>2400</v>
      </c>
      <c r="JG46" s="306">
        <f>IF($ND$45&lt;=JG$2,1,0)*('PC-CT_Área Comercial'!$C10+'PC-CT_Área Comercial'!$C15)*$NB$45</f>
        <v>2400</v>
      </c>
      <c r="JH46" s="306">
        <f>IF($ND$45&lt;=JH$2,1,0)*('PC-CT_Área Comercial'!$C10+'PC-CT_Área Comercial'!$C15)*$NB$45</f>
        <v>2400</v>
      </c>
      <c r="JI46" s="306">
        <f>IF($ND$45&lt;=JI$2,1,0)*('PC-CT_Área Comercial'!$C10+'PC-CT_Área Comercial'!$C15)*$NB$45</f>
        <v>2400</v>
      </c>
      <c r="JJ46" s="306">
        <f>IF($ND$45&lt;=JJ$2,1,0)*('PC-CT_Área Comercial'!$C10+'PC-CT_Área Comercial'!$C15)*$NB$45</f>
        <v>2400</v>
      </c>
      <c r="JK46" s="306">
        <f>IF($ND$45&lt;=JK$2,1,0)*('PC-CT_Área Comercial'!$C10+'PC-CT_Área Comercial'!$C15)*$NB$45</f>
        <v>2400</v>
      </c>
      <c r="JL46" s="306">
        <f>IF($ND$45&lt;=JL$2,1,0)*('PC-CT_Área Comercial'!$C10+'PC-CT_Área Comercial'!$C15)*$NB$45</f>
        <v>2400</v>
      </c>
      <c r="JM46" s="306">
        <f>IF($ND$45&lt;=JM$2,1,0)*('PC-CT_Área Comercial'!$C10+'PC-CT_Área Comercial'!$C15)*$NB$45</f>
        <v>2400</v>
      </c>
      <c r="JN46" s="306">
        <f>IF($ND$45&lt;=JN$2,1,0)*('PC-CT_Área Comercial'!$C10+'PC-CT_Área Comercial'!$C15)*$NB$45</f>
        <v>2400</v>
      </c>
      <c r="JO46" s="306">
        <f>IF($ND$45&lt;=JO$2,1,0)*('PC-CT_Área Comercial'!$C10+'PC-CT_Área Comercial'!$C15)*$NB$45</f>
        <v>2400</v>
      </c>
      <c r="JP46" s="306">
        <f>IF($ND$45&lt;=JP$2,1,0)*('PC-CT_Área Comercial'!$C10+'PC-CT_Área Comercial'!$C15)*$NB$45</f>
        <v>2400</v>
      </c>
      <c r="JQ46" s="306">
        <f>IF($ND$45&lt;=JQ$2,1,0)*('PC-CT_Área Comercial'!$C10+'PC-CT_Área Comercial'!$C15)*$NB$45</f>
        <v>2400</v>
      </c>
      <c r="JR46" s="306">
        <f>IF($ND$45&lt;=JR$2,1,0)*('PC-CT_Área Comercial'!$C10+'PC-CT_Área Comercial'!$C15)*$NB$45</f>
        <v>2400</v>
      </c>
      <c r="JS46" s="306">
        <f>IF($ND$45&lt;=JS$2,1,0)*('PC-CT_Área Comercial'!$C10+'PC-CT_Área Comercial'!$C15)*$NB$45</f>
        <v>2400</v>
      </c>
      <c r="JT46" s="306">
        <f>IF($ND$45&lt;=JT$2,1,0)*('PC-CT_Área Comercial'!$C10+'PC-CT_Área Comercial'!$C15)*$NB$45</f>
        <v>2400</v>
      </c>
      <c r="JU46" s="306">
        <f>IF($ND$45&lt;=JU$2,1,0)*('PC-CT_Área Comercial'!$C10+'PC-CT_Área Comercial'!$C15)*$NB$45</f>
        <v>2400</v>
      </c>
      <c r="JV46" s="306">
        <f>IF($ND$45&lt;=JV$2,1,0)*('PC-CT_Área Comercial'!$C10+'PC-CT_Área Comercial'!$C15)*$NB$45</f>
        <v>2400</v>
      </c>
      <c r="JW46" s="306">
        <f>IF($ND$45&lt;=JW$2,1,0)*('PC-CT_Área Comercial'!$C10+'PC-CT_Área Comercial'!$C15)*$NB$45</f>
        <v>2400</v>
      </c>
      <c r="JX46" s="306">
        <f>IF($ND$45&lt;=JX$2,1,0)*('PC-CT_Área Comercial'!$C10+'PC-CT_Área Comercial'!$C15)*$NB$45</f>
        <v>2400</v>
      </c>
      <c r="JY46" s="306">
        <f>IF($ND$45&lt;=JY$2,1,0)*('PC-CT_Área Comercial'!$C10+'PC-CT_Área Comercial'!$C15)*$NB$45</f>
        <v>2400</v>
      </c>
      <c r="JZ46" s="306">
        <f>IF($ND$45&lt;=JZ$2,1,0)*('PC-CT_Área Comercial'!$C10+'PC-CT_Área Comercial'!$C15)*$NB$45</f>
        <v>2400</v>
      </c>
      <c r="KA46" s="306">
        <f>IF($ND$45&lt;=KA$2,1,0)*('PC-CT_Área Comercial'!$C10+'PC-CT_Área Comercial'!$C15)*$NB$45</f>
        <v>2400</v>
      </c>
      <c r="KB46" s="306">
        <f>IF($ND$45&lt;=KB$2,1,0)*('PC-CT_Área Comercial'!$C10+'PC-CT_Área Comercial'!$C15)*$NB$45</f>
        <v>2400</v>
      </c>
      <c r="KC46" s="306">
        <f>IF($ND$45&lt;=KC$2,1,0)*('PC-CT_Área Comercial'!$C10+'PC-CT_Área Comercial'!$C15)*$NB$45</f>
        <v>2400</v>
      </c>
      <c r="KD46" s="306">
        <f>IF($ND$45&lt;=KD$2,1,0)*('PC-CT_Área Comercial'!$C10+'PC-CT_Área Comercial'!$C15)*$NB$45</f>
        <v>2400</v>
      </c>
      <c r="KE46" s="306">
        <f>IF($ND$45&lt;=KE$2,1,0)*('PC-CT_Área Comercial'!$C10+'PC-CT_Área Comercial'!$C15)*$NB$45</f>
        <v>2400</v>
      </c>
      <c r="KF46" s="306">
        <f>IF($ND$45&lt;=KF$2,1,0)*('PC-CT_Área Comercial'!$C10+'PC-CT_Área Comercial'!$C15)*$NB$45</f>
        <v>2400</v>
      </c>
      <c r="KG46" s="306">
        <f>IF($ND$45&lt;=KG$2,1,0)*('PC-CT_Área Comercial'!$C10+'PC-CT_Área Comercial'!$C15)*$NB$45</f>
        <v>2400</v>
      </c>
      <c r="KH46" s="306">
        <f>IF($ND$45&lt;=KH$2,1,0)*('PC-CT_Área Comercial'!$C10+'PC-CT_Área Comercial'!$C15)*$NB$45</f>
        <v>2400</v>
      </c>
      <c r="KI46" s="306">
        <f>IF($ND$45&lt;=KI$2,1,0)*('PC-CT_Área Comercial'!$C10+'PC-CT_Área Comercial'!$C15)*$NB$45</f>
        <v>2400</v>
      </c>
      <c r="KJ46" s="306">
        <f>IF($ND$45&lt;=KJ$2,1,0)*('PC-CT_Área Comercial'!$C10+'PC-CT_Área Comercial'!$C15)*$NB$45</f>
        <v>2400</v>
      </c>
      <c r="KK46" s="306">
        <f>IF($ND$45&lt;=KK$2,1,0)*('PC-CT_Área Comercial'!$C10+'PC-CT_Área Comercial'!$C15)*$NB$45</f>
        <v>2400</v>
      </c>
      <c r="KL46" s="306">
        <f>IF($ND$45&lt;=KL$2,1,0)*('PC-CT_Área Comercial'!$C10+'PC-CT_Área Comercial'!$C15)*$NB$45</f>
        <v>2400</v>
      </c>
      <c r="KM46" s="306">
        <f>IF($ND$45&lt;=KM$2,1,0)*('PC-CT_Área Comercial'!$C10+'PC-CT_Área Comercial'!$C15)*$NB$45</f>
        <v>2400</v>
      </c>
      <c r="KN46" s="306">
        <f>IF($ND$45&lt;=KN$2,1,0)*('PC-CT_Área Comercial'!$C10+'PC-CT_Área Comercial'!$C15)*$NB$45</f>
        <v>2400</v>
      </c>
      <c r="KO46" s="306">
        <f>IF($ND$45&lt;=KO$2,1,0)*('PC-CT_Área Comercial'!$C10+'PC-CT_Área Comercial'!$C15)*$NB$45</f>
        <v>2400</v>
      </c>
      <c r="KP46" s="306">
        <f>IF($ND$45&lt;=KP$2,1,0)*('PC-CT_Área Comercial'!$C10+'PC-CT_Área Comercial'!$C15)*$NB$45</f>
        <v>2400</v>
      </c>
      <c r="KQ46" s="306">
        <f>IF($ND$45&lt;=KQ$2,1,0)*('PC-CT_Área Comercial'!$C10+'PC-CT_Área Comercial'!$C15)*$NB$45</f>
        <v>2400</v>
      </c>
      <c r="KR46" s="306">
        <f>IF($ND$45&lt;=KR$2,1,0)*('PC-CT_Área Comercial'!$C10+'PC-CT_Área Comercial'!$C15)*$NB$45</f>
        <v>2400</v>
      </c>
      <c r="KS46" s="306">
        <f>IF($ND$45&lt;=KS$2,1,0)*('PC-CT_Área Comercial'!$C10+'PC-CT_Área Comercial'!$C15)*$NB$45</f>
        <v>2400</v>
      </c>
      <c r="KT46" s="306">
        <f>IF($ND$45&lt;=KT$2,1,0)*('PC-CT_Área Comercial'!$C10+'PC-CT_Área Comercial'!$C15)*$NB$45</f>
        <v>2400</v>
      </c>
      <c r="KU46" s="306">
        <f>IF($ND$45&lt;=KU$2,1,0)*('PC-CT_Área Comercial'!$C10+'PC-CT_Área Comercial'!$C15)*$NB$45</f>
        <v>2400</v>
      </c>
      <c r="KV46" s="306">
        <f>IF($ND$45&lt;=KV$2,1,0)*('PC-CT_Área Comercial'!$C10+'PC-CT_Área Comercial'!$C15)*$NB$45</f>
        <v>2400</v>
      </c>
      <c r="KW46" s="306">
        <f>IF($ND$45&lt;=KW$2,1,0)*('PC-CT_Área Comercial'!$C10+'PC-CT_Área Comercial'!$C15)*$NB$45</f>
        <v>2400</v>
      </c>
      <c r="KX46" s="306">
        <f>IF($ND$45&lt;=KX$2,1,0)*('PC-CT_Área Comercial'!$C10+'PC-CT_Área Comercial'!$C15)*$NB$45</f>
        <v>2400</v>
      </c>
      <c r="KY46" s="306">
        <f>IF($ND$45&lt;=KY$2,1,0)*('PC-CT_Área Comercial'!$C10+'PC-CT_Área Comercial'!$C15)*$NB$45</f>
        <v>2400</v>
      </c>
      <c r="KZ46" s="306">
        <f>IF($ND$45&lt;=KZ$2,1,0)*('PC-CT_Área Comercial'!$C10+'PC-CT_Área Comercial'!$C15)*$NB$45</f>
        <v>2400</v>
      </c>
      <c r="LA46" s="306">
        <f>IF($ND$45&lt;=LA$2,1,0)*('PC-CT_Área Comercial'!$C10+'PC-CT_Área Comercial'!$C15)*$NB$45</f>
        <v>2400</v>
      </c>
      <c r="LB46" s="306">
        <f>IF($ND$45&lt;=LB$2,1,0)*('PC-CT_Área Comercial'!$C10+'PC-CT_Área Comercial'!$C15)*$NB$45</f>
        <v>2400</v>
      </c>
      <c r="LC46" s="306">
        <f>IF($ND$45&lt;=LC$2,1,0)*('PC-CT_Área Comercial'!$C10+'PC-CT_Área Comercial'!$C15)*$NB$45</f>
        <v>2400</v>
      </c>
      <c r="LD46" s="306">
        <f>IF($ND$45&lt;=LD$2,1,0)*('PC-CT_Área Comercial'!$C10+'PC-CT_Área Comercial'!$C15)*$NB$45</f>
        <v>2400</v>
      </c>
      <c r="LE46" s="306">
        <f>IF($ND$45&lt;=LE$2,1,0)*('PC-CT_Área Comercial'!$C10+'PC-CT_Área Comercial'!$C15)*$NB$45</f>
        <v>2400</v>
      </c>
      <c r="LF46" s="306">
        <f>IF($ND$45&lt;=LF$2,1,0)*('PC-CT_Área Comercial'!$C10+'PC-CT_Área Comercial'!$C15)*$NB$45</f>
        <v>2400</v>
      </c>
      <c r="LG46" s="306">
        <f>IF($ND$45&lt;=LG$2,1,0)*('PC-CT_Área Comercial'!$C10+'PC-CT_Área Comercial'!$C15)*$NB$45</f>
        <v>2400</v>
      </c>
      <c r="LH46" s="306">
        <f>IF($ND$45&lt;=LH$2,1,0)*('PC-CT_Área Comercial'!$C10+'PC-CT_Área Comercial'!$C15)*$NB$45</f>
        <v>2400</v>
      </c>
      <c r="LI46" s="306">
        <f>IF($ND$45&lt;=LI$2,1,0)*('PC-CT_Área Comercial'!$C10+'PC-CT_Área Comercial'!$C15)*$NB$45</f>
        <v>2400</v>
      </c>
      <c r="LJ46" s="306">
        <f>IF($ND$45&lt;=LJ$2,1,0)*('PC-CT_Área Comercial'!$C10+'PC-CT_Área Comercial'!$C15)*$NB$45</f>
        <v>2400</v>
      </c>
      <c r="LK46" s="306">
        <f>IF($ND$45&lt;=LK$2,1,0)*('PC-CT_Área Comercial'!$C10+'PC-CT_Área Comercial'!$C15)*$NB$45</f>
        <v>2400</v>
      </c>
      <c r="LL46" s="306">
        <f>IF($ND$45&lt;=LL$2,1,0)*('PC-CT_Área Comercial'!$C10+'PC-CT_Área Comercial'!$C15)*$NB$45</f>
        <v>2400</v>
      </c>
      <c r="LM46" s="306">
        <f>IF($ND$45&lt;=LM$2,1,0)*('PC-CT_Área Comercial'!$C10+'PC-CT_Área Comercial'!$C15)*$NB$45</f>
        <v>2400</v>
      </c>
      <c r="LN46" s="306">
        <f>IF($ND$45&lt;=LN$2,1,0)*('PC-CT_Área Comercial'!$C10+'PC-CT_Área Comercial'!$C15)*$NB$45</f>
        <v>2400</v>
      </c>
      <c r="LO46" s="306">
        <f>IF($ND$45&lt;=LO$2,1,0)*('PC-CT_Área Comercial'!$C10+'PC-CT_Área Comercial'!$C15)*$NB$45</f>
        <v>2400</v>
      </c>
      <c r="LP46" s="306">
        <f>IF($ND$45&lt;=LP$2,1,0)*('PC-CT_Área Comercial'!$C10+'PC-CT_Área Comercial'!$C15)*$NB$45</f>
        <v>2400</v>
      </c>
      <c r="LQ46" s="306">
        <f>IF($ND$45&lt;=LQ$2,1,0)*('PC-CT_Área Comercial'!$C10+'PC-CT_Área Comercial'!$C15)*$NB$45</f>
        <v>2400</v>
      </c>
      <c r="LR46" s="306">
        <f>IF($ND$45&lt;=LR$2,1,0)*('PC-CT_Área Comercial'!$C10+'PC-CT_Área Comercial'!$C15)*$NB$45</f>
        <v>2400</v>
      </c>
      <c r="LS46" s="306">
        <f>IF($ND$45&lt;=LS$2,1,0)*('PC-CT_Área Comercial'!$C10+'PC-CT_Área Comercial'!$C15)*$NB$45</f>
        <v>2400</v>
      </c>
      <c r="LT46" s="306">
        <f>IF($ND$45&lt;=LT$2,1,0)*('PC-CT_Área Comercial'!$C10+'PC-CT_Área Comercial'!$C15)*$NB$45</f>
        <v>2400</v>
      </c>
      <c r="LU46" s="306">
        <f>IF($ND$45&lt;=LU$2,1,0)*('PC-CT_Área Comercial'!$C10+'PC-CT_Área Comercial'!$C15)*$NB$45</f>
        <v>2400</v>
      </c>
      <c r="LV46" s="306">
        <f>IF($ND$45&lt;=LV$2,1,0)*('PC-CT_Área Comercial'!$C10+'PC-CT_Área Comercial'!$C15)*$NB$45</f>
        <v>2400</v>
      </c>
      <c r="LW46" s="306">
        <f>IF($ND$45&lt;=LW$2,1,0)*('PC-CT_Área Comercial'!$C10+'PC-CT_Área Comercial'!$C15)*$NB$45</f>
        <v>2400</v>
      </c>
      <c r="LX46" s="306">
        <f>IF($ND$45&lt;=LX$2,1,0)*('PC-CT_Área Comercial'!$C10+'PC-CT_Área Comercial'!$C15)*$NB$45</f>
        <v>2400</v>
      </c>
      <c r="LY46" s="306">
        <f>IF($ND$45&lt;=LY$2,1,0)*('PC-CT_Área Comercial'!$C10+'PC-CT_Área Comercial'!$C15)*$NB$45</f>
        <v>2400</v>
      </c>
      <c r="LZ46" s="306">
        <f>IF($ND$45&lt;=LZ$2,1,0)*('PC-CT_Área Comercial'!$C10+'PC-CT_Área Comercial'!$C15)*$NB$45</f>
        <v>2400</v>
      </c>
      <c r="MA46" s="306">
        <f>IF($ND$45&lt;=MA$2,1,0)*('PC-CT_Área Comercial'!$C10+'PC-CT_Área Comercial'!$C15)*$NB$45</f>
        <v>2400</v>
      </c>
      <c r="MB46" s="306">
        <f>IF($ND$45&lt;=MB$2,1,0)*('PC-CT_Área Comercial'!$C10+'PC-CT_Área Comercial'!$C15)*$NB$45</f>
        <v>2400</v>
      </c>
      <c r="MC46" s="306">
        <f>IF($ND$45&lt;=MC$2,1,0)*('PC-CT_Área Comercial'!$C10+'PC-CT_Área Comercial'!$C15)*$NB$45</f>
        <v>2400</v>
      </c>
      <c r="MD46" s="306">
        <f>IF($ND$45&lt;=MD$2,1,0)*('PC-CT_Área Comercial'!$C10+'PC-CT_Área Comercial'!$C15)*$NB$45</f>
        <v>2400</v>
      </c>
      <c r="ME46" s="306">
        <f>IF($ND$45&lt;=ME$2,1,0)*('PC-CT_Área Comercial'!$C10+'PC-CT_Área Comercial'!$C15)*$NB$45</f>
        <v>2400</v>
      </c>
      <c r="MF46" s="306">
        <f>IF($ND$45&lt;=MF$2,1,0)*('PC-CT_Área Comercial'!$C10+'PC-CT_Área Comercial'!$C15)*$NB$45</f>
        <v>2400</v>
      </c>
      <c r="MG46" s="306">
        <f>IF($ND$45&lt;=MG$2,1,0)*('PC-CT_Área Comercial'!$C10+'PC-CT_Área Comercial'!$C15)*$NB$45</f>
        <v>2400</v>
      </c>
      <c r="MH46" s="306">
        <f>IF($ND$45&lt;=MH$2,1,0)*('PC-CT_Área Comercial'!$C10+'PC-CT_Área Comercial'!$C15)*$NB$45</f>
        <v>2400</v>
      </c>
      <c r="MI46" s="306">
        <f>IF($ND$45&lt;=MI$2,1,0)*('PC-CT_Área Comercial'!$C10+'PC-CT_Área Comercial'!$C15)*$NB$45</f>
        <v>2400</v>
      </c>
      <c r="MJ46" s="306">
        <f>IF($ND$45&lt;=MJ$2,1,0)*('PC-CT_Área Comercial'!$C10+'PC-CT_Área Comercial'!$C15)*$NB$45</f>
        <v>2400</v>
      </c>
      <c r="MK46" s="306">
        <f>IF($ND$45&lt;=MK$2,1,0)*('PC-CT_Área Comercial'!$C10+'PC-CT_Área Comercial'!$C15)*$NB$45</f>
        <v>2400</v>
      </c>
      <c r="ML46" s="306">
        <f>IF($ND$45&lt;=ML$2,1,0)*('PC-CT_Área Comercial'!$C10+'PC-CT_Área Comercial'!$C15)*$NB$45</f>
        <v>2400</v>
      </c>
      <c r="MM46" s="306">
        <f>IF($ND$45&lt;=MM$2,1,0)*('PC-CT_Área Comercial'!$C10+'PC-CT_Área Comercial'!$C15)*$NB$45</f>
        <v>2400</v>
      </c>
      <c r="MN46" s="306">
        <f>IF($ND$45&lt;=MN$2,1,0)*('PC-CT_Área Comercial'!$C10+'PC-CT_Área Comercial'!$C15)*$NB$45</f>
        <v>2400</v>
      </c>
      <c r="MO46" s="306">
        <f>IF($ND$45&lt;=MO$2,1,0)*('PC-CT_Área Comercial'!$C10+'PC-CT_Área Comercial'!$C15)*$NB$45</f>
        <v>2400</v>
      </c>
      <c r="MP46" s="306">
        <f>IF($ND$45&lt;=MP$2,1,0)*('PC-CT_Área Comercial'!$C10+'PC-CT_Área Comercial'!$C15)*$NB$45</f>
        <v>2400</v>
      </c>
      <c r="MQ46" s="306">
        <f>IF($ND$45&lt;=MQ$2,1,0)*('PC-CT_Área Comercial'!$C10+'PC-CT_Área Comercial'!$C15)*$NB$45</f>
        <v>2400</v>
      </c>
      <c r="MR46" s="306">
        <f>IF($ND$45&lt;=MR$2,1,0)*('PC-CT_Área Comercial'!$C10+'PC-CT_Área Comercial'!$C15)*$NB$45</f>
        <v>2400</v>
      </c>
      <c r="MS46" s="306">
        <f>IF($ND$45&lt;=MS$2,1,0)*('PC-CT_Área Comercial'!$C10+'PC-CT_Área Comercial'!$C15)*$NB$45</f>
        <v>2400</v>
      </c>
      <c r="MT46" s="306">
        <f>IF($ND$45&lt;=MT$2,1,0)*('PC-CT_Área Comercial'!$C10+'PC-CT_Área Comercial'!$C15)*$NB$45</f>
        <v>2400</v>
      </c>
      <c r="MU46" s="306">
        <f>IF($ND$45&lt;=MU$2,1,0)*('PC-CT_Área Comercial'!$C10+'PC-CT_Área Comercial'!$C15)*$NB$45</f>
        <v>2400</v>
      </c>
      <c r="MV46" s="306">
        <f>IF($ND$45&lt;=MV$2,1,0)*('PC-CT_Área Comercial'!$C10+'PC-CT_Área Comercial'!$C15)*$NB$45</f>
        <v>2400</v>
      </c>
      <c r="MW46" s="306">
        <f>IF($ND$45&lt;=MW$2,1,0)*('PC-CT_Área Comercial'!$C10+'PC-CT_Área Comercial'!$C15)*$NB$45</f>
        <v>2400</v>
      </c>
      <c r="MX46" s="306">
        <f>IF($ND$45&lt;=MX$2,1,0)*('PC-CT_Área Comercial'!$C10+'PC-CT_Área Comercial'!$C15)*$NB$45</f>
        <v>2400</v>
      </c>
      <c r="MY46" s="306">
        <f>IF($ND$45&lt;=MY$2,1,0)*('PC-CT_Área Comercial'!$C10+'PC-CT_Área Comercial'!$C15)*$NB$45</f>
        <v>2400</v>
      </c>
      <c r="MZ46" s="306">
        <f>IF($ND$45&lt;=MZ$2,1,0)*('PC-CT_Área Comercial'!$C10+'PC-CT_Área Comercial'!$C15)*$NB$45</f>
        <v>2400</v>
      </c>
      <c r="NA46" s="307">
        <f>IF($ND$45&lt;=NA$2,1,0)*('PC-CT_Área Comercial'!$C10+'PC-CT_Área Comercial'!$C15)*$NB$45</f>
        <v>2400</v>
      </c>
      <c r="NB46" s="652"/>
      <c r="NC46" s="669"/>
      <c r="ND46" s="652"/>
    </row>
    <row r="47" spans="1:368" x14ac:dyDescent="0.2">
      <c r="A47" s="182"/>
      <c r="B47" s="308"/>
      <c r="C47" s="309"/>
      <c r="D47" s="309"/>
      <c r="E47" s="309" t="s">
        <v>630</v>
      </c>
      <c r="F47" s="310">
        <f>IF($ND45&lt;=F$2,1,0)*'PC-CT_Área Comercial'!F22*$NB45</f>
        <v>222111.03750052679</v>
      </c>
      <c r="G47" s="310">
        <f>IF($ND45&lt;=G$2,1,0)*'PC-CT_Área Comercial'!G22*$NB45</f>
        <v>158377.21866542401</v>
      </c>
      <c r="H47" s="310">
        <f>IF($ND45&lt;=H$2,1,0)*'PC-CT_Área Comercial'!H22*$NB45</f>
        <v>160536.22016391857</v>
      </c>
      <c r="I47" s="310">
        <f>IF($ND45&lt;=I$2,1,0)*'PC-CT_Área Comercial'!I22*$NB45</f>
        <v>150089.40798305918</v>
      </c>
      <c r="J47" s="310">
        <f>IF($ND45&lt;=J$2,1,0)*'PC-CT_Área Comercial'!J22*$NB45</f>
        <v>123928.94192057112</v>
      </c>
      <c r="K47" s="310">
        <f>IF($ND45&lt;=K$2,1,0)*'PC-CT_Área Comercial'!K22*$NB45</f>
        <v>131091.10691739764</v>
      </c>
      <c r="L47" s="310">
        <f>IF($ND45&lt;=L$2,1,0)*'PC-CT_Área Comercial'!L22*$NB45</f>
        <v>206093.42975407673</v>
      </c>
      <c r="M47" s="310">
        <f>IF($ND45&lt;=M$2,1,0)*'PC-CT_Área Comercial'!M22*$NB45</f>
        <v>150098.4030198039</v>
      </c>
      <c r="N47" s="310">
        <f>IF($ND45&lt;=N$2,1,0)*'PC-CT_Área Comercial'!N22*$NB45</f>
        <v>161617.83852581022</v>
      </c>
      <c r="O47" s="310">
        <f>IF($ND45&lt;=O$2,1,0)*'PC-CT_Área Comercial'!O22*$NB45</f>
        <v>180497.36930529968</v>
      </c>
      <c r="P47" s="310">
        <f>IF($ND45&lt;=P$2,1,0)*'PC-CT_Área Comercial'!P22*$NB45</f>
        <v>187089.21373076033</v>
      </c>
      <c r="Q47" s="310">
        <f>IF($ND45&lt;=Q$2,1,0)*'PC-CT_Área Comercial'!Q22*$NB45</f>
        <v>189975.53002057725</v>
      </c>
      <c r="R47" s="310">
        <f>IF($ND45&lt;=R$2,1,0)*'PC-CT_Área Comercial'!R22*$NB45</f>
        <v>234307.89524036131</v>
      </c>
      <c r="S47" s="310">
        <f>IF($ND45&lt;=S$2,1,0)*'PC-CT_Área Comercial'!S22*$NB45</f>
        <v>180145.65727741338</v>
      </c>
      <c r="T47" s="310">
        <f>IF($ND45&lt;=T$2,1,0)*'PC-CT_Área Comercial'!T22*$NB45</f>
        <v>157590.90129355816</v>
      </c>
      <c r="U47" s="310">
        <f>IF($ND45&lt;=U$2,1,0)*'PC-CT_Área Comercial'!U22*$NB45</f>
        <v>155333.84071773686</v>
      </c>
      <c r="V47" s="310">
        <f>IF($ND45&lt;=V$2,1,0)*'PC-CT_Área Comercial'!V22*$NB45</f>
        <v>130953.65073520738</v>
      </c>
      <c r="W47" s="310">
        <f>IF($ND45&lt;=W$2,1,0)*'PC-CT_Área Comercial'!W22*$NB45</f>
        <v>135715.67241444986</v>
      </c>
      <c r="X47" s="310">
        <f>IF($ND45&lt;=X$2,1,0)*'PC-CT_Área Comercial'!X22*$NB45</f>
        <v>211624.29865625588</v>
      </c>
      <c r="Y47" s="310">
        <f>IF($ND45&lt;=Y$2,1,0)*'PC-CT_Área Comercial'!Y22*$NB45</f>
        <v>155677.2836764653</v>
      </c>
      <c r="Z47" s="310">
        <f>IF($ND45&lt;=Z$2,1,0)*'PC-CT_Área Comercial'!Z22*$NB45</f>
        <v>166831.02637383502</v>
      </c>
      <c r="AA47" s="310">
        <f>IF($ND45&lt;=AA$2,1,0)*'PC-CT_Área Comercial'!AA22*$NB45</f>
        <v>185737.45586844353</v>
      </c>
      <c r="AB47" s="310">
        <f>IF($ND45&lt;=AB$2,1,0)*'PC-CT_Área Comercial'!AB22*$NB45</f>
        <v>192633.42663818225</v>
      </c>
      <c r="AC47" s="310">
        <f>IF($ND45&lt;=AC$2,1,0)*'PC-CT_Área Comercial'!AC22*$NB45</f>
        <v>188124.17997352622</v>
      </c>
      <c r="AD47" s="310">
        <f>IF($ND45&lt;=AD$2,1,0)*'PC-CT_Área Comercial'!AD22*$NB45</f>
        <v>237012.16055139023</v>
      </c>
      <c r="AE47" s="310">
        <f>IF($ND45&lt;=AE$2,1,0)*'PC-CT_Área Comercial'!AE22*$NB45</f>
        <v>183567.4088476997</v>
      </c>
      <c r="AF47" s="310">
        <f>IF($ND45&lt;=AF$2,1,0)*'PC-CT_Área Comercial'!AF22*$NB45</f>
        <v>167350.44344054905</v>
      </c>
      <c r="AG47" s="310">
        <f>IF($ND45&lt;=AG$2,1,0)*'PC-CT_Área Comercial'!AG22*$NB45</f>
        <v>155399.2822205548</v>
      </c>
      <c r="AH47" s="310">
        <f>IF($ND45&lt;=AH$2,1,0)*'PC-CT_Área Comercial'!AH22*$NB45</f>
        <v>139140.18365604265</v>
      </c>
      <c r="AI47" s="310">
        <f>IF($ND45&lt;=AI$2,1,0)*'PC-CT_Área Comercial'!AI22*$NB45</f>
        <v>135237.18953979324</v>
      </c>
      <c r="AJ47" s="310">
        <f>IF($ND45&lt;=AJ$2,1,0)*'PC-CT_Área Comercial'!AJ22*$NB45</f>
        <v>214526.05108050868</v>
      </c>
      <c r="AK47" s="310">
        <f>IF($ND45&lt;=AK$2,1,0)*'PC-CT_Área Comercial'!AK22*$NB45</f>
        <v>159974.53164550397</v>
      </c>
      <c r="AL47" s="310">
        <f>IF($ND45&lt;=AL$2,1,0)*'PC-CT_Área Comercial'!AL22*$NB45</f>
        <v>170464.64735783971</v>
      </c>
      <c r="AM47" s="310">
        <f>IF($ND45&lt;=AM$2,1,0)*'PC-CT_Área Comercial'!AM22*$NB45</f>
        <v>189885.65454961453</v>
      </c>
      <c r="AN47" s="310">
        <f>IF($ND45&lt;=AN$2,1,0)*'PC-CT_Área Comercial'!AN22*$NB45</f>
        <v>197484.15030653466</v>
      </c>
      <c r="AO47" s="310">
        <f>IF($ND45&lt;=AO$2,1,0)*'PC-CT_Área Comercial'!AO22*$NB45</f>
        <v>204123.84364100851</v>
      </c>
      <c r="AP47" s="310">
        <f>IF($ND45&lt;=AP$2,1,0)*'PC-CT_Área Comercial'!AP22*$NB45</f>
        <v>246526.97703587881</v>
      </c>
      <c r="AQ47" s="310">
        <f>IF($ND45&lt;=AQ$2,1,0)*'PC-CT_Área Comercial'!AQ22*$NB45</f>
        <v>179985.42199754078</v>
      </c>
      <c r="AR47" s="310">
        <f>IF($ND45&lt;=AR$2,1,0)*'PC-CT_Área Comercial'!AR22*$NB45</f>
        <v>183523.38028095791</v>
      </c>
      <c r="AS47" s="310">
        <f>IF($ND45&lt;=AS$2,1,0)*'PC-CT_Área Comercial'!AS22*$NB45</f>
        <v>171275.05871131772</v>
      </c>
      <c r="AT47" s="310">
        <f>IF($ND45&lt;=AT$2,1,0)*'PC-CT_Área Comercial'!AT22*$NB45</f>
        <v>143551.16613266669</v>
      </c>
      <c r="AU47" s="310">
        <f>IF($ND45&lt;=AU$2,1,0)*'PC-CT_Área Comercial'!AU22*$NB45</f>
        <v>151169.03832497931</v>
      </c>
      <c r="AV47" s="310">
        <f>IF($ND45&lt;=AV$2,1,0)*'PC-CT_Área Comercial'!AV22*$NB45</f>
        <v>226337.83740089761</v>
      </c>
      <c r="AW47" s="310">
        <f>IF($ND45&lt;=AW$2,1,0)*'PC-CT_Área Comercial'!AW22*$NB45</f>
        <v>169154.80293581073</v>
      </c>
      <c r="AX47" s="310">
        <f>IF($ND45&lt;=AX$2,1,0)*'PC-CT_Área Comercial'!AX22*$NB45</f>
        <v>180114.57710087229</v>
      </c>
      <c r="AY47" s="310">
        <f>IF($ND45&lt;=AY$2,1,0)*'PC-CT_Área Comercial'!AY22*$NB45</f>
        <v>198666.12187791345</v>
      </c>
      <c r="AZ47" s="310">
        <f>IF($ND45&lt;=AZ$2,1,0)*'PC-CT_Área Comercial'!AZ22*$NB45</f>
        <v>205847.5849951359</v>
      </c>
      <c r="BA47" s="310">
        <f>IF($ND45&lt;=BA$2,1,0)*'PC-CT_Área Comercial'!BA22*$NB45</f>
        <v>212563.92851091977</v>
      </c>
      <c r="BB47" s="310">
        <f>IF($ND45&lt;=BB$2,1,0)*'PC-CT_Área Comercial'!BB22*$NB45</f>
        <v>254389.95993942663</v>
      </c>
      <c r="BC47" s="310">
        <f>IF($ND45&lt;=BC$2,1,0)*'PC-CT_Área Comercial'!BC22*$NB45</f>
        <v>199244.55737463452</v>
      </c>
      <c r="BD47" s="310">
        <f>IF($ND45&lt;=BD$2,1,0)*'PC-CT_Área Comercial'!BD22*$NB45</f>
        <v>176771.68034120314</v>
      </c>
      <c r="BE47" s="310">
        <f>IF($ND45&lt;=BE$2,1,0)*'PC-CT_Área Comercial'!BE22*$NB45</f>
        <v>174264.35051991057</v>
      </c>
      <c r="BF47" s="310">
        <f>IF($ND45&lt;=BF$2,1,0)*'PC-CT_Área Comercial'!BF22*$NB45</f>
        <v>149086.93345141475</v>
      </c>
      <c r="BG47" s="310">
        <f>IF($ND45&lt;=BG$2,1,0)*'PC-CT_Área Comercial'!BG22*$NB45</f>
        <v>154574.41429164511</v>
      </c>
      <c r="BH47" s="310">
        <f>IF($ND45&lt;=BH$2,1,0)*'PC-CT_Área Comercial'!BH22*$NB45</f>
        <v>231131.18134946816</v>
      </c>
      <c r="BI47" s="310">
        <f>IF($ND45&lt;=BI$2,1,0)*'PC-CT_Área Comercial'!BI22*$NB45</f>
        <v>174333.38674322423</v>
      </c>
      <c r="BJ47" s="310">
        <f>IF($ND45&lt;=BJ$2,1,0)*'PC-CT_Área Comercial'!BJ22*$NB45</f>
        <v>185160.64758331716</v>
      </c>
      <c r="BK47" s="310">
        <f>IF($ND45&lt;=BK$2,1,0)*'PC-CT_Área Comercial'!BK22*$NB45</f>
        <v>203956.10534938468</v>
      </c>
      <c r="BL47" s="310">
        <f>IF($ND45&lt;=BL$2,1,0)*'PC-CT_Área Comercial'!BL22*$NB45</f>
        <v>211632.68737332511</v>
      </c>
      <c r="BM47" s="310">
        <f>IF($ND45&lt;=BM$2,1,0)*'PC-CT_Área Comercial'!BM22*$NB45</f>
        <v>213011.06052505918</v>
      </c>
      <c r="BN47" s="310">
        <f>IF($ND45&lt;=BN$2,1,0)*'PC-CT_Área Comercial'!BN22*$NB45</f>
        <v>258242.51702249164</v>
      </c>
      <c r="BO47" s="310">
        <f>IF($ND45&lt;=BO$2,1,0)*'PC-CT_Área Comercial'!BO22*$NB45</f>
        <v>203704.1722210109</v>
      </c>
      <c r="BP47" s="310">
        <f>IF($ND45&lt;=BP$2,1,0)*'PC-CT_Área Comercial'!BP22*$NB45</f>
        <v>187692.56458423578</v>
      </c>
      <c r="BQ47" s="310">
        <f>IF($ND45&lt;=BQ$2,1,0)*'PC-CT_Área Comercial'!BQ22*$NB45</f>
        <v>175322.87745645514</v>
      </c>
      <c r="BR47" s="310">
        <f>IF($ND45&lt;=BR$2,1,0)*'PC-CT_Área Comercial'!BR22*$NB45</f>
        <v>158181.93649228106</v>
      </c>
      <c r="BS47" s="310">
        <f>IF($ND45&lt;=BS$2,1,0)*'PC-CT_Área Comercial'!BS22*$NB45</f>
        <v>154996.82580420002</v>
      </c>
      <c r="BT47" s="310">
        <f>IF($ND45&lt;=BT$2,1,0)*'PC-CT_Área Comercial'!BT22*$NB45</f>
        <v>234901.56984093165</v>
      </c>
      <c r="BU47" s="310">
        <f>IF($ND45&lt;=BU$2,1,0)*'PC-CT_Área Comercial'!BU22*$NB45</f>
        <v>179444.52113832525</v>
      </c>
      <c r="BV47" s="310">
        <f>IF($ND45&lt;=BV$2,1,0)*'PC-CT_Área Comercial'!BV22*$NB45</f>
        <v>189576.06511278063</v>
      </c>
      <c r="BW47" s="310">
        <f>IF($ND45&lt;=BW$2,1,0)*'PC-CT_Área Comercial'!BW22*$NB45</f>
        <v>208860.75044671973</v>
      </c>
      <c r="BX47" s="310">
        <f>IF($ND45&lt;=BX$2,1,0)*'PC-CT_Área Comercial'!BX22*$NB45</f>
        <v>217240.32206466631</v>
      </c>
      <c r="BY47" s="310">
        <f>IF($ND45&lt;=BY$2,1,0)*'PC-CT_Área Comercial'!BY22*$NB45</f>
        <v>201220.18306564965</v>
      </c>
      <c r="BZ47" s="310">
        <f>IF($ND45&lt;=BZ$2,1,0)*'PC-CT_Área Comercial'!BZ22*$NB45</f>
        <v>257267.53882397554</v>
      </c>
      <c r="CA47" s="310">
        <f>IF($ND45&lt;=CA$2,1,0)*'PC-CT_Área Comercial'!CA22*$NB45</f>
        <v>204822.2558477768</v>
      </c>
      <c r="CB47" s="310">
        <f>IF($ND45&lt;=CB$2,1,0)*'PC-CT_Área Comercial'!CB22*$NB45</f>
        <v>181061.20029826238</v>
      </c>
      <c r="CC47" s="310">
        <f>IF($ND45&lt;=CC$2,1,0)*'PC-CT_Área Comercial'!CC22*$NB45</f>
        <v>181117.68436796483</v>
      </c>
      <c r="CD47" s="310">
        <f>IF($ND45&lt;=CD$2,1,0)*'PC-CT_Área Comercial'!CD22*$NB45</f>
        <v>164265.62971189813</v>
      </c>
      <c r="CE47" s="310">
        <f>IF($ND45&lt;=CE$2,1,0)*'PC-CT_Área Comercial'!CE22*$NB45</f>
        <v>159096.33586556162</v>
      </c>
      <c r="CF47" s="310">
        <f>IF($ND45&lt;=CF$2,1,0)*'PC-CT_Área Comercial'!CF22*$NB45</f>
        <v>240664.00904006438</v>
      </c>
      <c r="CG47" s="310">
        <f>IF($ND45&lt;=CG$2,1,0)*'PC-CT_Área Comercial'!CG22*$NB45</f>
        <v>185295.7630172777</v>
      </c>
      <c r="CH47" s="310">
        <f>IF($ND45&lt;=CH$2,1,0)*'PC-CT_Área Comercial'!CH22*$NB45</f>
        <v>195234.54270788346</v>
      </c>
      <c r="CI47" s="310">
        <f>IF($ND45&lt;=CI$2,1,0)*'PC-CT_Área Comercial'!CI22*$NB45</f>
        <v>214753.2142942645</v>
      </c>
      <c r="CJ47" s="310">
        <f>IF($ND45&lt;=CJ$2,1,0)*'PC-CT_Área Comercial'!CJ22*$NB45</f>
        <v>223580.38191162748</v>
      </c>
      <c r="CK47" s="310">
        <f>IF($ND45&lt;=CK$2,1,0)*'PC-CT_Área Comercial'!CK22*$NB45</f>
        <v>218299.54730992997</v>
      </c>
      <c r="CL47" s="310">
        <f>IF($ND45&lt;=CL$2,1,0)*'PC-CT_Área Comercial'!CL22*$NB45</f>
        <v>267930.72539549676</v>
      </c>
      <c r="CM47" s="310">
        <f>IF($ND45&lt;=CM$2,1,0)*'PC-CT_Área Comercial'!CM22*$NB45</f>
        <v>214161.21352135806</v>
      </c>
      <c r="CN47" s="310">
        <f>IF($ND45&lt;=CN$2,1,0)*'PC-CT_Área Comercial'!CN22*$NB45</f>
        <v>191040.83959521455</v>
      </c>
      <c r="CO47" s="310">
        <f>IF($ND45&lt;=CO$2,1,0)*'PC-CT_Área Comercial'!CO22*$NB45</f>
        <v>190141.46613495948</v>
      </c>
      <c r="CP47" s="310">
        <f>IF($ND45&lt;=CP$2,1,0)*'PC-CT_Área Comercial'!CP22*$NB45</f>
        <v>169978.61796310038</v>
      </c>
      <c r="CQ47" s="310">
        <f>IF($ND45&lt;=CQ$2,1,0)*'PC-CT_Área Comercial'!CQ22*$NB45</f>
        <v>166477.19269324496</v>
      </c>
      <c r="CR47" s="310">
        <f>IF($ND45&lt;=CR$2,1,0)*'PC-CT_Área Comercial'!CR22*$NB45</f>
        <v>248313.24452384602</v>
      </c>
      <c r="CS47" s="310">
        <f>IF($ND45&lt;=CS$2,1,0)*'PC-CT_Área Comercial'!CS22*$NB45</f>
        <v>192272.8867698533</v>
      </c>
      <c r="CT47" s="310">
        <f>IF($ND45&lt;=CT$2,1,0)*'PC-CT_Área Comercial'!CT22*$NB45</f>
        <v>202205.33848442961</v>
      </c>
      <c r="CU47" s="310">
        <f>IF($ND45&lt;=CU$2,1,0)*'PC-CT_Área Comercial'!CU22*$NB45</f>
        <v>221689.6698771519</v>
      </c>
      <c r="CV47" s="310">
        <f>IF($ND45&lt;=CV$2,1,0)*'PC-CT_Área Comercial'!CV22*$NB45</f>
        <v>230754.37278370446</v>
      </c>
      <c r="CW47" s="310">
        <f>IF($ND45&lt;=CW$2,1,0)*'PC-CT_Área Comercial'!CW22*$NB45</f>
        <v>229912.87068737624</v>
      </c>
      <c r="CX47" s="310">
        <f>IF($ND45&lt;=CX$2,1,0)*'PC-CT_Área Comercial'!CX22*$NB45</f>
        <v>276801.29101957008</v>
      </c>
      <c r="CY47" s="310">
        <f>IF($ND45&lt;=CY$2,1,0)*'PC-CT_Área Comercial'!CY22*$NB45</f>
        <v>210489.91680854469</v>
      </c>
      <c r="CZ47" s="310">
        <f>IF($ND45&lt;=CZ$2,1,0)*'PC-CT_Área Comercial'!CZ22*$NB45</f>
        <v>213356.1773114517</v>
      </c>
      <c r="DA47" s="310">
        <f>IF($ND45&lt;=DA$2,1,0)*'PC-CT_Área Comercial'!DA22*$NB45</f>
        <v>202172.9698397312</v>
      </c>
      <c r="DB47" s="310">
        <f>IF($ND45&lt;=DB$2,1,0)*'PC-CT_Área Comercial'!DB22*$NB45</f>
        <v>173870.29835931482</v>
      </c>
      <c r="DC47" s="310">
        <f>IF($ND45&lt;=DC$2,1,0)*'PC-CT_Área Comercial'!DC22*$NB45</f>
        <v>183150.52662251913</v>
      </c>
      <c r="DD47" s="310">
        <f>IF($ND45&lt;=DD$2,1,0)*'PC-CT_Área Comercial'!DD22*$NB45</f>
        <v>259992.57128313303</v>
      </c>
      <c r="DE47" s="310">
        <f>IF($ND45&lt;=DE$2,1,0)*'PC-CT_Área Comercial'!DE22*$NB45</f>
        <v>201680.97141269661</v>
      </c>
      <c r="DF47" s="310">
        <f>IF($ND45&lt;=DF$2,1,0)*'PC-CT_Área Comercial'!DF22*$NB45</f>
        <v>212336.2518988534</v>
      </c>
      <c r="DG47" s="310">
        <f>IF($ND45&lt;=DG$2,1,0)*'PC-CT_Área Comercial'!DG22*$NB45</f>
        <v>230936.95705032599</v>
      </c>
      <c r="DH47" s="310">
        <f>IF($ND45&lt;=DH$2,1,0)*'PC-CT_Área Comercial'!DH22*$NB45</f>
        <v>239716.49858348741</v>
      </c>
      <c r="DI47" s="310">
        <f>IF($ND45&lt;=DI$2,1,0)*'PC-CT_Área Comercial'!DI22*$NB45</f>
        <v>245027.3548661776</v>
      </c>
      <c r="DJ47" s="310">
        <f>IF($ND45&lt;=DJ$2,1,0)*'PC-CT_Área Comercial'!DJ22*$NB45</f>
        <v>287736.74029808905</v>
      </c>
      <c r="DK47" s="310">
        <f>IF($ND45&lt;=DK$2,1,0)*'PC-CT_Área Comercial'!DK22*$NB45</f>
        <v>232143.23641568859</v>
      </c>
      <c r="DL47" s="310">
        <f>IF($ND45&lt;=DL$2,1,0)*'PC-CT_Área Comercial'!DL22*$NB45</f>
        <v>209388.96023643747</v>
      </c>
      <c r="DM47" s="310">
        <f>IF($ND45&lt;=DM$2,1,0)*'PC-CT_Área Comercial'!DM22*$NB45</f>
        <v>207384.41486830934</v>
      </c>
      <c r="DN47" s="310">
        <f>IF($ND45&lt;=DN$2,1,0)*'PC-CT_Área Comercial'!DN22*$NB45</f>
        <v>181310.4088727686</v>
      </c>
      <c r="DO47" s="310">
        <f>IF($ND45&lt;=DO$2,1,0)*'PC-CT_Área Comercial'!DO22*$NB45</f>
        <v>188382.98586439344</v>
      </c>
      <c r="DP47" s="310">
        <f>IF($ND45&lt;=DP$2,1,0)*'PC-CT_Área Comercial'!DP22*$NB45</f>
        <v>266465.39276332565</v>
      </c>
      <c r="DQ47" s="310">
        <f>IF($ND45&lt;=DQ$2,1,0)*'PC-CT_Área Comercial'!DQ22*$NB45</f>
        <v>208369.76514225928</v>
      </c>
      <c r="DR47" s="310">
        <f>IF($ND45&lt;=DR$2,1,0)*'PC-CT_Área Comercial'!DR22*$NB45</f>
        <v>218785.8974232265</v>
      </c>
      <c r="DS47" s="310">
        <f>IF($ND45&lt;=DS$2,1,0)*'PC-CT_Área Comercial'!DS22*$NB45</f>
        <v>237542.1153359712</v>
      </c>
      <c r="DT47" s="310">
        <f>IF($ND45&lt;=DT$2,1,0)*'PC-CT_Área Comercial'!DT22*$NB45</f>
        <v>246782.68357968083</v>
      </c>
      <c r="DU47" s="310">
        <f>IF($ND45&lt;=DU$2,1,0)*'PC-CT_Área Comercial'!DU22*$NB45</f>
        <v>252469.12304705803</v>
      </c>
      <c r="DV47" s="310">
        <f>IF($ND45&lt;=DV$2,1,0)*'PC-CT_Área Comercial'!DV22*$NB45</f>
        <v>295030.20349434257</v>
      </c>
      <c r="DW47" s="310">
        <f>IF($ND45&lt;=DW$2,1,0)*'PC-CT_Área Comercial'!DW22*$NB45</f>
        <v>239310.76008507551</v>
      </c>
      <c r="DX47" s="310">
        <f>IF($ND45&lt;=DX$2,1,0)*'PC-CT_Área Comercial'!DX22*$NB45</f>
        <v>223327.54101299631</v>
      </c>
      <c r="DY47" s="310">
        <f>IF($ND45&lt;=DY$2,1,0)*'PC-CT_Área Comercial'!DY22*$NB45</f>
        <v>210869.20690306762</v>
      </c>
      <c r="DZ47" s="310">
        <f>IF($ND45&lt;=DZ$2,1,0)*'PC-CT_Área Comercial'!DZ22*$NB45</f>
        <v>192482.28522112148</v>
      </c>
      <c r="EA47" s="310">
        <f>IF($ND45&lt;=EA$2,1,0)*'PC-CT_Área Comercial'!EA22*$NB45</f>
        <v>190775.86795223923</v>
      </c>
      <c r="EB47" s="310">
        <f>IF($ND45&lt;=EB$2,1,0)*'PC-CT_Área Comercial'!EB22*$NB45</f>
        <v>272038.69813809096</v>
      </c>
      <c r="EC47" s="310">
        <f>IF($ND45&lt;=EC$2,1,0)*'PC-CT_Área Comercial'!EC22*$NB45</f>
        <v>215096.57583025846</v>
      </c>
      <c r="ED47" s="310">
        <f>IF($ND45&lt;=ED$2,1,0)*'PC-CT_Área Comercial'!ED22*$NB45</f>
        <v>224695.57969292588</v>
      </c>
      <c r="EE47" s="310">
        <f>IF($ND45&lt;=EE$2,1,0)*'PC-CT_Área Comercial'!EE22*$NB45</f>
        <v>243841.02780005118</v>
      </c>
      <c r="EF47" s="310">
        <f>IF($ND45&lt;=EF$2,1,0)*'PC-CT_Área Comercial'!EF22*$NB45</f>
        <v>253741.82254192143</v>
      </c>
      <c r="EG47" s="310">
        <f>IF($ND45&lt;=EG$2,1,0)*'PC-CT_Área Comercial'!EG22*$NB45</f>
        <v>236682.86152965477</v>
      </c>
      <c r="EH47" s="310">
        <f>IF($ND45&lt;=EH$2,1,0)*'PC-CT_Área Comercial'!EH22*$NB45</f>
        <v>293221.95994818147</v>
      </c>
      <c r="EI47" s="310">
        <f>IF($ND45&lt;=EI$2,1,0)*'PC-CT_Área Comercial'!EI22*$NB45</f>
        <v>228303.96025078578</v>
      </c>
      <c r="EJ47" s="310">
        <f>IF($ND45&lt;=EJ$2,1,0)*'PC-CT_Área Comercial'!EJ22*$NB45</f>
        <v>229998.50409602671</v>
      </c>
      <c r="EK47" s="310">
        <f>IF($ND45&lt;=EK$2,1,0)*'PC-CT_Área Comercial'!EK22*$NB45</f>
        <v>220579.33415188832</v>
      </c>
      <c r="EL47" s="310">
        <f>IF($ND45&lt;=EL$2,1,0)*'PC-CT_Área Comercial'!EL22*$NB45</f>
        <v>192445.68632351505</v>
      </c>
      <c r="EM47" s="310">
        <f>IF($ND45&lt;=EM$2,1,0)*'PC-CT_Área Comercial'!EM22*$NB45</f>
        <v>203034.91370402378</v>
      </c>
      <c r="EN47" s="310">
        <f>IF($ND45&lt;=EN$2,1,0)*'PC-CT_Área Comercial'!EN22*$NB45</f>
        <v>281320.11293564754</v>
      </c>
      <c r="EO47" s="310">
        <f>IF($ND45&lt;=EO$2,1,0)*'PC-CT_Área Comercial'!EO22*$NB45</f>
        <v>222521.53985045399</v>
      </c>
      <c r="EP47" s="310">
        <f>IF($ND45&lt;=EP$2,1,0)*'PC-CT_Área Comercial'!EP22*$NB45</f>
        <v>233155.78250450618</v>
      </c>
      <c r="EQ47" s="310">
        <f>IF($ND45&lt;=EQ$2,1,0)*'PC-CT_Área Comercial'!EQ22*$NB45</f>
        <v>251951.299317595</v>
      </c>
      <c r="ER47" s="310">
        <f>IF($ND45&lt;=ER$2,1,0)*'PC-CT_Área Comercial'!ER22*$NB45</f>
        <v>261916.03732181381</v>
      </c>
      <c r="ES47" s="310">
        <f>IF($ND45&lt;=ES$2,1,0)*'PC-CT_Área Comercial'!ES22*$NB45</f>
        <v>262751.34756103513</v>
      </c>
      <c r="ET47" s="310">
        <f>IF($ND45&lt;=ET$2,1,0)*'PC-CT_Área Comercial'!ET22*$NB45</f>
        <v>308355.12101056101</v>
      </c>
      <c r="EU47" s="310">
        <f>IF($ND45&lt;=EU$2,1,0)*'PC-CT_Área Comercial'!EU22*$NB45</f>
        <v>252968.57382971526</v>
      </c>
      <c r="EV47" s="310">
        <f>IF($ND45&lt;=EV$2,1,0)*'PC-CT_Área Comercial'!EV22*$NB45</f>
        <v>229868.69543540271</v>
      </c>
      <c r="EW47" s="310">
        <f>IF($ND45&lt;=EW$2,1,0)*'PC-CT_Área Comercial'!EW22*$NB45</f>
        <v>228606.73006744529</v>
      </c>
      <c r="EX47" s="310">
        <f>IF($ND45&lt;=EX$2,1,0)*'PC-CT_Área Comercial'!EX22*$NB45</f>
        <v>202173.08637990465</v>
      </c>
      <c r="EY47" s="310">
        <f>IF($ND45&lt;=EY$2,1,0)*'PC-CT_Área Comercial'!EY22*$NB45</f>
        <v>210402.36561480048</v>
      </c>
      <c r="EZ47" s="310">
        <f>IF($ND45&lt;=EZ$2,1,0)*'PC-CT_Área Comercial'!EZ22*$NB45</f>
        <v>289636.04988962464</v>
      </c>
      <c r="FA47" s="310">
        <f>IF($ND45&lt;=FA$2,1,0)*'PC-CT_Área Comercial'!FA22*$NB45</f>
        <v>230796.26975298114</v>
      </c>
      <c r="FB47" s="310">
        <f>IF($ND45&lt;=FB$2,1,0)*'PC-CT_Área Comercial'!FB22*$NB45</f>
        <v>241022.46175158091</v>
      </c>
      <c r="FC47" s="310">
        <f>IF($ND45&lt;=FC$2,1,0)*'PC-CT_Área Comercial'!FC22*$NB45</f>
        <v>259824.02311499737</v>
      </c>
      <c r="FD47" s="310">
        <f>IF($ND45&lt;=FD$2,1,0)*'PC-CT_Área Comercial'!FD22*$NB45</f>
        <v>270153.47903045552</v>
      </c>
      <c r="FE47" s="310">
        <f>IF($ND45&lt;=FE$2,1,0)*'PC-CT_Área Comercial'!FE22*$NB45</f>
        <v>263532.58005205455</v>
      </c>
      <c r="FF47" s="310">
        <f>IF($ND45&lt;=FF$2,1,0)*'PC-CT_Área Comercial'!FF22*$NB45</f>
        <v>313616.58663543721</v>
      </c>
      <c r="FG47" s="310">
        <f>IF($ND45&lt;=FG$2,1,0)*'PC-CT_Área Comercial'!FG22*$NB45</f>
        <v>258943.88686347424</v>
      </c>
      <c r="FH47" s="310">
        <f>IF($ND45&lt;=FH$2,1,0)*'PC-CT_Área Comercial'!FH22*$NB45</f>
        <v>242099.09250482428</v>
      </c>
      <c r="FI47" s="310">
        <f>IF($ND45&lt;=FI$2,1,0)*'PC-CT_Área Comercial'!FI22*$NB45</f>
        <v>231118.90423066626</v>
      </c>
      <c r="FJ47" s="310">
        <f>IF($ND45&lt;=FJ$2,1,0)*'PC-CT_Área Comercial'!FJ22*$NB45</f>
        <v>212733.53424228239</v>
      </c>
      <c r="FK47" s="310">
        <f>IF($ND45&lt;=FK$2,1,0)*'PC-CT_Área Comercial'!FK22*$NB45</f>
        <v>212351.74397257253</v>
      </c>
      <c r="FL47" s="310">
        <f>IF($ND45&lt;=FL$2,1,0)*'PC-CT_Área Comercial'!FL22*$NB45</f>
        <v>295021.35887211509</v>
      </c>
      <c r="FM47" s="310">
        <f>IF($ND45&lt;=FM$2,1,0)*'PC-CT_Área Comercial'!FM22*$NB45</f>
        <v>237489.73285882524</v>
      </c>
      <c r="FN47" s="310">
        <f>IF($ND45&lt;=FN$2,1,0)*'PC-CT_Área Comercial'!FN22*$NB45</f>
        <v>247014.24579651564</v>
      </c>
      <c r="FO47" s="310">
        <f>IF($ND45&lt;=FO$2,1,0)*'PC-CT_Área Comercial'!FO22*$NB45</f>
        <v>266314.74516582635</v>
      </c>
      <c r="FP47" s="310">
        <f>IF($ND45&lt;=FP$2,1,0)*'PC-CT_Área Comercial'!FP22*$NB45</f>
        <v>277418.60897974879</v>
      </c>
      <c r="FQ47" s="310">
        <f>IF($ND45&lt;=FQ$2,1,0)*'PC-CT_Área Comercial'!FQ22*$NB45</f>
        <v>275341.62690143374</v>
      </c>
      <c r="FR47" s="310">
        <f>IF($ND45&lt;=FR$2,1,0)*'PC-CT_Área Comercial'!FR22*$NB45</f>
        <v>322909.16131999984</v>
      </c>
      <c r="FS47" s="310">
        <f>IF($ND45&lt;=FS$2,1,0)*'PC-CT_Área Comercial'!FS22*$NB45</f>
        <v>267720.63609408069</v>
      </c>
      <c r="FT47" s="310">
        <f>IF($ND45&lt;=FT$2,1,0)*'PC-CT_Área Comercial'!FT22*$NB45</f>
        <v>244432.30136227544</v>
      </c>
      <c r="FU47" s="310">
        <f>IF($ND45&lt;=FU$2,1,0)*'PC-CT_Área Comercial'!FU22*$NB45</f>
        <v>243708.21551069105</v>
      </c>
      <c r="FV47" s="310">
        <f>IF($ND45&lt;=FV$2,1,0)*'PC-CT_Área Comercial'!FV22*$NB45</f>
        <v>217041.23353407279</v>
      </c>
      <c r="FW47" s="310">
        <f>IF($ND45&lt;=FW$2,1,0)*'PC-CT_Área Comercial'!FW22*$NB45</f>
        <v>226108.28744439036</v>
      </c>
      <c r="FX47" s="310">
        <f>IF($ND45&lt;=FX$2,1,0)*'PC-CT_Área Comercial'!FX22*$NB45</f>
        <v>306168.68750911398</v>
      </c>
      <c r="FY47" s="310">
        <f>IF($ND45&lt;=FY$2,1,0)*'PC-CT_Área Comercial'!FY22*$NB45</f>
        <v>246813.51700182818</v>
      </c>
      <c r="FZ47" s="310">
        <f>IF($ND45&lt;=FZ$2,1,0)*'PC-CT_Área Comercial'!FZ22*$NB45</f>
        <v>256914.70801042445</v>
      </c>
      <c r="GA47" s="310">
        <f>IF($ND45&lt;=GA$2,1,0)*'PC-CT_Área Comercial'!GA22*$NB45</f>
        <v>275755.5465200193</v>
      </c>
      <c r="GB47" s="310">
        <f>IF($ND45&lt;=GB$2,1,0)*'PC-CT_Área Comercial'!GB22*$NB45</f>
        <v>286861.19728326745</v>
      </c>
      <c r="GC47" s="310">
        <f>IF($ND45&lt;=GC$2,1,0)*'PC-CT_Área Comercial'!GC22*$NB45</f>
        <v>291558.20446288731</v>
      </c>
      <c r="GD47" s="310">
        <f>IF($ND45&lt;=GD$2,1,0)*'PC-CT_Área Comercial'!GD22*$NB45</f>
        <v>334795.8083861827</v>
      </c>
      <c r="GE47" s="310">
        <f>IF($ND45&lt;=GE$2,1,0)*'PC-CT_Área Comercial'!GE22*$NB45</f>
        <v>278505.55276140478</v>
      </c>
      <c r="GF47" s="310">
        <f>IF($ND45&lt;=GF$2,1,0)*'PC-CT_Área Comercial'!GF22*$NB45</f>
        <v>255488.0869161234</v>
      </c>
      <c r="GG47" s="310">
        <f>IF($ND45&lt;=GG$2,1,0)*'PC-CT_Área Comercial'!GG22*$NB45</f>
        <v>254084.25331039712</v>
      </c>
      <c r="GH47" s="310">
        <f>IF($ND45&lt;=GH$2,1,0)*'PC-CT_Área Comercial'!GH22*$NB45</f>
        <v>226749.4246621459</v>
      </c>
      <c r="GI47" s="310">
        <f>IF($ND45&lt;=GI$2,1,0)*'PC-CT_Área Comercial'!GI22*$NB45</f>
        <v>235986.84165956639</v>
      </c>
      <c r="GJ47" s="310">
        <f>IF($ND45&lt;=GJ$2,1,0)*'PC-CT_Área Comercial'!GJ22*$NB45</f>
        <v>316134.70279363339</v>
      </c>
      <c r="GK47" s="310">
        <f>IF($ND45&lt;=GK$2,1,0)*'PC-CT_Área Comercial'!GK22*$NB45</f>
        <v>256249.37705266837</v>
      </c>
      <c r="GL47" s="310">
        <f>IF($ND45&lt;=GL$2,1,0)*'PC-CT_Área Comercial'!GL22*$NB45</f>
        <v>266094.37235950812</v>
      </c>
      <c r="GM47" s="310">
        <f>IF($ND45&lt;=GM$2,1,0)*'PC-CT_Área Comercial'!GM22*$NB45</f>
        <v>284787.79221134167</v>
      </c>
      <c r="GN47" s="310">
        <f>IF($ND45&lt;=GN$2,1,0)*'PC-CT_Área Comercial'!GN22*$NB45</f>
        <v>296159.75747113657</v>
      </c>
      <c r="GO47" s="310">
        <f>IF($ND45&lt;=GO$2,1,0)*'PC-CT_Área Comercial'!GO22*$NB45</f>
        <v>295277.44891078107</v>
      </c>
      <c r="GP47" s="310">
        <f>IF($ND45&lt;=GP$2,1,0)*'PC-CT_Área Comercial'!GP22*$NB45</f>
        <v>341773.82996425434</v>
      </c>
      <c r="GQ47" s="310">
        <f>IF($ND45&lt;=GQ$2,1,0)*'PC-CT_Área Comercial'!GQ22*$NB45</f>
        <v>274054.12525067793</v>
      </c>
      <c r="GR47" s="310">
        <f>IF($ND45&lt;=GR$2,1,0)*'PC-CT_Área Comercial'!GR22*$NB45</f>
        <v>276389.11484197882</v>
      </c>
      <c r="GS47" s="310">
        <f>IF($ND45&lt;=GS$2,1,0)*'PC-CT_Área Comercial'!GS22*$NB45</f>
        <v>265682.62504975504</v>
      </c>
      <c r="GT47" s="310">
        <f>IF($ND45&lt;=GT$2,1,0)*'PC-CT_Área Comercial'!GT22*$NB45</f>
        <v>235463.15518244609</v>
      </c>
      <c r="GU47" s="310">
        <f>IF($ND45&lt;=GU$2,1,0)*'PC-CT_Área Comercial'!GU22*$NB45</f>
        <v>247468.54736212347</v>
      </c>
      <c r="GV47" s="310">
        <f>IF($ND45&lt;=GV$2,1,0)*'PC-CT_Área Comercial'!GV22*$NB45</f>
        <v>326915.96786885714</v>
      </c>
      <c r="GW47" s="310">
        <f>IF($ND45&lt;=GW$2,1,0)*'PC-CT_Área Comercial'!GW22*$NB45</f>
        <v>266095.94332104572</v>
      </c>
      <c r="GX47" s="310">
        <f>IF($ND45&lt;=GX$2,1,0)*'PC-CT_Área Comercial'!GX22*$NB45</f>
        <v>275894.5214537495</v>
      </c>
      <c r="GY47" s="310">
        <f>IF($ND45&lt;=GY$2,1,0)*'PC-CT_Área Comercial'!GY22*$NB45</f>
        <v>294333.05396150664</v>
      </c>
      <c r="GZ47" s="310">
        <f>IF($ND45&lt;=GZ$2,1,0)*'PC-CT_Área Comercial'!GZ22*$NB45</f>
        <v>305892.6084999041</v>
      </c>
      <c r="HA47" s="310">
        <f>IF($ND45&lt;=HA$2,1,0)*'PC-CT_Área Comercial'!HA22*$NB45</f>
        <v>287352.21677284542</v>
      </c>
      <c r="HB47" s="310">
        <f>IF($ND45&lt;=HB$2,1,0)*'PC-CT_Área Comercial'!HB22*$NB45</f>
        <v>344414.48112238449</v>
      </c>
      <c r="HC47" s="310">
        <f>IF($ND45&lt;=HC$2,1,0)*'PC-CT_Área Comercial'!HC22*$NB45</f>
        <v>290370.6072642575</v>
      </c>
      <c r="HD47" s="310">
        <f>IF($ND45&lt;=HD$2,1,0)*'PC-CT_Área Comercial'!HD22*$NB45</f>
        <v>265755.54812093242</v>
      </c>
      <c r="HE47" s="310">
        <f>IF($ND45&lt;=HE$2,1,0)*'PC-CT_Área Comercial'!HE22*$NB45</f>
        <v>266725.2089798029</v>
      </c>
      <c r="HF47" s="310">
        <f>IF($ND45&lt;=HF$2,1,0)*'PC-CT_Área Comercial'!HF22*$NB45</f>
        <v>240039.95195012432</v>
      </c>
      <c r="HG47" s="310">
        <f>IF($ND45&lt;=HG$2,1,0)*'PC-CT_Área Comercial'!HG22*$NB45</f>
        <v>250495.69856683834</v>
      </c>
      <c r="HH47" s="310">
        <f>IF($ND45&lt;=HH$2,1,0)*'PC-CT_Área Comercial'!HH22*$NB45</f>
        <v>332086.14679896407</v>
      </c>
      <c r="HI47" s="310">
        <f>IF($ND45&lt;=HI$2,1,0)*'PC-CT_Área Comercial'!HI22*$NB45</f>
        <v>272064.3742690974</v>
      </c>
      <c r="HJ47" s="310">
        <f>IF($ND45&lt;=HJ$2,1,0)*'PC-CT_Área Comercial'!HJ22*$NB45</f>
        <v>282062.39925458113</v>
      </c>
      <c r="HK47" s="310">
        <f>IF($ND45&lt;=HK$2,1,0)*'PC-CT_Área Comercial'!HK22*$NB45</f>
        <v>301060.06976021104</v>
      </c>
      <c r="HL47" s="310">
        <f>IF($ND45&lt;=HL$2,1,0)*'PC-CT_Área Comercial'!HL22*$NB45</f>
        <v>313477.34754398069</v>
      </c>
      <c r="HM47" s="310">
        <f>IF($ND45&lt;=HM$2,1,0)*'PC-CT_Área Comercial'!HM22*$NB45</f>
        <v>313051.91997173784</v>
      </c>
      <c r="HN47" s="310">
        <f>IF($ND45&lt;=HN$2,1,0)*'PC-CT_Área Comercial'!HN22*$NB45</f>
        <v>359551.75061434408</v>
      </c>
      <c r="HO47" s="310">
        <f>IF($ND45&lt;=HO$2,1,0)*'PC-CT_Área Comercial'!HO22*$NB45</f>
        <v>303465.54906386836</v>
      </c>
      <c r="HP47" s="310">
        <f>IF($ND45&lt;=HP$2,1,0)*'PC-CT_Área Comercial'!HP22*$NB45</f>
        <v>280035.06639787822</v>
      </c>
      <c r="HQ47" s="310">
        <f>IF($ND45&lt;=HQ$2,1,0)*'PC-CT_Área Comercial'!HQ22*$NB45</f>
        <v>279462.36933929607</v>
      </c>
      <c r="HR47" s="310">
        <f>IF($ND45&lt;=HR$2,1,0)*'PC-CT_Área Comercial'!HR22*$NB45</f>
        <v>256484.77887974991</v>
      </c>
      <c r="HS47" s="310">
        <f>IF($ND45&lt;=HS$2,1,0)*'PC-CT_Área Comercial'!HS22*$NB45</f>
        <v>256759.93178304835</v>
      </c>
      <c r="HT47" s="310">
        <f>IF($ND45&lt;=HT$2,1,0)*'PC-CT_Área Comercial'!HT22*$NB45</f>
        <v>342140.32550160534</v>
      </c>
      <c r="HU47" s="310">
        <f>IF($ND45&lt;=HU$2,1,0)*'PC-CT_Área Comercial'!HU22*$NB45</f>
        <v>282543.13523925713</v>
      </c>
      <c r="HV47" s="310">
        <f>IF($ND45&lt;=HV$2,1,0)*'PC-CT_Área Comercial'!HV22*$NB45</f>
        <v>291243.90649227367</v>
      </c>
      <c r="HW47" s="310">
        <f>IF($ND45&lt;=HW$2,1,0)*'PC-CT_Área Comercial'!HW22*$NB45</f>
        <v>310464.37073209084</v>
      </c>
      <c r="HX47" s="310">
        <f>IF($ND45&lt;=HX$2,1,0)*'PC-CT_Área Comercial'!HX22*$NB45</f>
        <v>323371.86620904534</v>
      </c>
      <c r="HY47" s="310">
        <f>IF($ND45&lt;=HY$2,1,0)*'PC-CT_Área Comercial'!HY22*$NB45</f>
        <v>320003.84276644059</v>
      </c>
      <c r="HZ47" s="310">
        <f>IF($ND45&lt;=HZ$2,1,0)*'PC-CT_Área Comercial'!HZ22*$NB45</f>
        <v>368186.69376194087</v>
      </c>
      <c r="IA47" s="310">
        <f>IF($ND45&lt;=IA$2,1,0)*'PC-CT_Área Comercial'!IA22*$NB45</f>
        <v>300394.25865694042</v>
      </c>
      <c r="IB47" s="310">
        <f>IF($ND45&lt;=IB$2,1,0)*'PC-CT_Área Comercial'!IB22*$NB45</f>
        <v>302491.52804864326</v>
      </c>
      <c r="IC47" s="310">
        <f>IF($ND45&lt;=IC$2,1,0)*'PC-CT_Área Comercial'!IC22*$NB45</f>
        <v>292378.12829148007</v>
      </c>
      <c r="ID47" s="310">
        <f>IF($ND45&lt;=ID$2,1,0)*'PC-CT_Área Comercial'!ID22*$NB45</f>
        <v>261586.61554442908</v>
      </c>
      <c r="IE47" s="310">
        <f>IF($ND45&lt;=IE$2,1,0)*'PC-CT_Área Comercial'!IE22*$NB45</f>
        <v>274895.67582771828</v>
      </c>
      <c r="IF47" s="310">
        <f>IF($ND45&lt;=IF$2,1,0)*'PC-CT_Área Comercial'!IF22*$NB45</f>
        <v>355609.37679656374</v>
      </c>
      <c r="IG47" s="310">
        <f>IF($ND45&lt;=IG$2,1,0)*'PC-CT_Área Comercial'!IG22*$NB45</f>
        <v>293840.390478549</v>
      </c>
      <c r="IH47" s="310">
        <f>IF($ND45&lt;=IH$2,1,0)*'PC-CT_Área Comercial'!IH22*$NB45</f>
        <v>303364.84281534929</v>
      </c>
      <c r="II47" s="310">
        <f>IF($ND45&lt;=II$2,1,0)*'PC-CT_Área Comercial'!II22*$NB45</f>
        <v>321812.1546828369</v>
      </c>
      <c r="IJ47" s="310">
        <f>IF($ND45&lt;=IJ$2,1,0)*'PC-CT_Área Comercial'!IJ22*$NB45</f>
        <v>334621.33065402391</v>
      </c>
      <c r="IK47" s="310">
        <f>IF($ND45&lt;=IK$2,1,0)*'PC-CT_Área Comercial'!IK22*$NB45</f>
        <v>337419.5752039887</v>
      </c>
      <c r="IL47" s="310">
        <f>IF($ND45&lt;=IL$2,1,0)*'PC-CT_Área Comercial'!IL22*$NB45</f>
        <v>381522.08124733868</v>
      </c>
      <c r="IM47" s="310">
        <f>IF($ND45&lt;=IM$2,1,0)*'PC-CT_Área Comercial'!IM22*$NB45</f>
        <v>324464.36662616959</v>
      </c>
      <c r="IN47" s="310">
        <f>IF($ND45&lt;=IN$2,1,0)*'PC-CT_Área Comercial'!IN22*$NB45</f>
        <v>300965.36766142619</v>
      </c>
      <c r="IO47" s="310">
        <f>IF($ND45&lt;=IO$2,1,0)*'PC-CT_Área Comercial'!IO22*$NB45</f>
        <v>300090.5145644311</v>
      </c>
      <c r="IP47" s="310">
        <f>IF($ND45&lt;=IP$2,1,0)*'PC-CT_Área Comercial'!IP22*$NB45</f>
        <v>271495.7794246194</v>
      </c>
      <c r="IQ47" s="310">
        <f>IF($ND45&lt;=IQ$2,1,0)*'PC-CT_Área Comercial'!IQ22*$NB45</f>
        <v>282716.28907504596</v>
      </c>
      <c r="IR47" s="310">
        <f>IF($ND45&lt;=IR$2,1,0)*'PC-CT_Área Comercial'!IR22*$NB45</f>
        <v>364781.55149716936</v>
      </c>
      <c r="IS47" s="310">
        <f>IF($ND45&lt;=IS$2,1,0)*'PC-CT_Área Comercial'!IS22*$NB45</f>
        <v>303160.38162737445</v>
      </c>
      <c r="IT47" s="310">
        <f>IF($ND45&lt;=IT$2,1,0)*'PC-CT_Área Comercial'!IT22*$NB45</f>
        <v>312430.50912066875</v>
      </c>
      <c r="IU47" s="310">
        <f>IF($ND45&lt;=IU$2,1,0)*'PC-CT_Área Comercial'!IU22*$NB45</f>
        <v>331039.29594470037</v>
      </c>
      <c r="IV47" s="310">
        <f>IF($ND45&lt;=IV$2,1,0)*'PC-CT_Área Comercial'!IV22*$NB45</f>
        <v>344413.96523788344</v>
      </c>
      <c r="IW47" s="310">
        <f>IF($ND45&lt;=IW$2,1,0)*'PC-CT_Área Comercial'!IW22*$NB45</f>
        <v>347534.11860872037</v>
      </c>
      <c r="IX47" s="310">
        <f>IF($ND45&lt;=IX$2,1,0)*'PC-CT_Área Comercial'!IX22*$NB45</f>
        <v>391533.42288997106</v>
      </c>
      <c r="IY47" s="310">
        <f>IF($ND45&lt;=IY$2,1,0)*'PC-CT_Área Comercial'!IY22*$NB45</f>
        <v>334321.26612325647</v>
      </c>
      <c r="IZ47" s="310">
        <f>IF($ND45&lt;=IZ$2,1,0)*'PC-CT_Área Comercial'!IZ22*$NB45</f>
        <v>317581.36724389269</v>
      </c>
      <c r="JA47" s="310">
        <f>IF($ND45&lt;=JA$2,1,0)*'PC-CT_Área Comercial'!JA22*$NB45</f>
        <v>306284.07781948318</v>
      </c>
      <c r="JB47" s="310">
        <f>IF($ND45&lt;=JB$2,1,0)*'PC-CT_Área Comercial'!JB22*$NB45</f>
        <v>285319.42672828882</v>
      </c>
      <c r="JC47" s="310">
        <f>IF($ND45&lt;=JC$2,1,0)*'PC-CT_Área Comercial'!JC22*$NB45</f>
        <v>287863.20037106361</v>
      </c>
      <c r="JD47" s="310">
        <f>IF($ND45&lt;=JD$2,1,0)*'PC-CT_Área Comercial'!JD22*$NB45</f>
        <v>373206.68503976607</v>
      </c>
      <c r="JE47" s="310">
        <f>IF($ND45&lt;=JE$2,1,0)*'PC-CT_Área Comercial'!JE22*$NB45</f>
        <v>312656.16508151509</v>
      </c>
      <c r="JF47" s="310">
        <f>IF($ND45&lt;=JF$2,1,0)*'PC-CT_Área Comercial'!JF22*$NB45</f>
        <v>321083.01720320235</v>
      </c>
      <c r="JG47" s="310">
        <f>IF($ND45&lt;=JG$2,1,0)*'PC-CT_Área Comercial'!JG22*$NB45</f>
        <v>340078.61173987656</v>
      </c>
      <c r="JH47" s="310">
        <f>IF($ND45&lt;=JH$2,1,0)*'PC-CT_Área Comercial'!JH22*$NB45</f>
        <v>354213.68235654867</v>
      </c>
      <c r="JI47" s="310">
        <f>IF($ND45&lt;=JI$2,1,0)*'PC-CT_Área Comercial'!JI22*$NB45</f>
        <v>351852.31739320076</v>
      </c>
      <c r="JJ47" s="310">
        <f>IF($ND45&lt;=JJ$2,1,0)*'PC-CT_Área Comercial'!JJ22*$NB45</f>
        <v>399335.40214050451</v>
      </c>
      <c r="JK47" s="310">
        <f>IF($ND45&lt;=JK$2,1,0)*'PC-CT_Área Comercial'!JK22*$NB45</f>
        <v>330847.76916210551</v>
      </c>
      <c r="JL47" s="310">
        <f>IF($ND45&lt;=JL$2,1,0)*'PC-CT_Área Comercial'!JL22*$NB45</f>
        <v>332805.10332904931</v>
      </c>
      <c r="JM47" s="310">
        <f>IF($ND45&lt;=JM$2,1,0)*'PC-CT_Área Comercial'!JM22*$NB45</f>
        <v>322848.75000184024</v>
      </c>
      <c r="JN47" s="310">
        <f>IF($ND45&lt;=JN$2,1,0)*'PC-CT_Área Comercial'!JN22*$NB45</f>
        <v>291158.43437522324</v>
      </c>
      <c r="JO47" s="310">
        <f>IF($ND45&lt;=JO$2,1,0)*'PC-CT_Área Comercial'!JO22*$NB45</f>
        <v>305718.37938678171</v>
      </c>
      <c r="JP47" s="310">
        <f>IF($ND45&lt;=JP$2,1,0)*'PC-CT_Área Comercial'!JP22*$NB45</f>
        <v>387613.2289979948</v>
      </c>
      <c r="JQ47" s="310">
        <f>IF($ND45&lt;=JQ$2,1,0)*'PC-CT_Área Comercial'!JQ22*$NB45</f>
        <v>324686.39274908131</v>
      </c>
      <c r="JR47" s="310">
        <f>IF($ND45&lt;=JR$2,1,0)*'PC-CT_Área Comercial'!JR22*$NB45</f>
        <v>333813.80669988226</v>
      </c>
      <c r="JS47" s="310">
        <f>IF($ND45&lt;=JS$2,1,0)*'PC-CT_Área Comercial'!JS22*$NB45</f>
        <v>352181.66303100553</v>
      </c>
      <c r="JT47" s="310">
        <f>IF($ND45&lt;=JT$2,1,0)*'PC-CT_Área Comercial'!JT22*$NB45</f>
        <v>366260.41211267031</v>
      </c>
      <c r="JU47" s="310">
        <f>IF($ND45&lt;=JU$2,1,0)*'PC-CT_Área Comercial'!JU22*$NB45</f>
        <v>364230.79196083051</v>
      </c>
      <c r="JV47" s="310">
        <f>IF($ND45&lt;=JV$2,1,0)*'PC-CT_Área Comercial'!JV22*$NB45</f>
        <v>411212.6420838894</v>
      </c>
      <c r="JW47" s="310">
        <f>IF($ND45&lt;=JW$2,1,0)*'PC-CT_Área Comercial'!JW22*$NB45</f>
        <v>354149.39258141775</v>
      </c>
      <c r="JX47" s="310">
        <f>IF($ND45&lt;=JX$2,1,0)*'PC-CT_Área Comercial'!JX22*$NB45</f>
        <v>330167.39519876509</v>
      </c>
      <c r="JY47" s="310">
        <f>IF($ND45&lt;=JY$2,1,0)*'PC-CT_Área Comercial'!JY22*$NB45</f>
        <v>330048.95619745931</v>
      </c>
      <c r="JZ47" s="310">
        <f>IF($ND45&lt;=JZ$2,1,0)*'PC-CT_Área Comercial'!JZ22*$NB45</f>
        <v>300852.86754735757</v>
      </c>
      <c r="KA47" s="310">
        <f>IF($ND45&lt;=KA$2,1,0)*'PC-CT_Área Comercial'!KA22*$NB45</f>
        <v>313490.05819222756</v>
      </c>
      <c r="KB47" s="310">
        <f>IF($ND45&lt;=KB$2,1,0)*'PC-CT_Área Comercial'!KB22*$NB45</f>
        <v>396963.07307764189</v>
      </c>
      <c r="KC47" s="310">
        <f>IF($ND45&lt;=KC$2,1,0)*'PC-CT_Área Comercial'!KC22*$NB45</f>
        <v>334307.32170304033</v>
      </c>
      <c r="KD47" s="310">
        <f>IF($ND45&lt;=KD$2,1,0)*'PC-CT_Área Comercial'!KD22*$NB45</f>
        <v>343278.23618576751</v>
      </c>
      <c r="KE47" s="310">
        <f>IF($ND45&lt;=KE$2,1,0)*'PC-CT_Área Comercial'!KE22*$NB45</f>
        <v>361901.40872880537</v>
      </c>
      <c r="KF47" s="310">
        <f>IF($ND45&lt;=KF$2,1,0)*'PC-CT_Área Comercial'!KF22*$NB45</f>
        <v>376653.69475030358</v>
      </c>
      <c r="KG47" s="310">
        <f>IF($ND45&lt;=KG$2,1,0)*'PC-CT_Área Comercial'!KG22*$NB45</f>
        <v>367264.22079621995</v>
      </c>
      <c r="KH47" s="310">
        <f>IF($ND45&lt;=KH$2,1,0)*'PC-CT_Área Comercial'!KH22*$NB45</f>
        <v>418902.94166317501</v>
      </c>
      <c r="KI47" s="310">
        <f>IF($ND45&lt;=KI$2,1,0)*'PC-CT_Área Comercial'!KI22*$NB45</f>
        <v>362626.9629865748</v>
      </c>
      <c r="KJ47" s="310">
        <f>IF($ND45&lt;=KJ$2,1,0)*'PC-CT_Área Comercial'!KJ22*$NB45</f>
        <v>344971.10806798737</v>
      </c>
      <c r="KK47" s="310">
        <f>IF($ND45&lt;=KK$2,1,0)*'PC-CT_Área Comercial'!KK22*$NB45</f>
        <v>335236.32713394816</v>
      </c>
      <c r="KL47" s="310">
        <f>IF($ND45&lt;=KL$2,1,0)*'PC-CT_Área Comercial'!KL22*$NB45</f>
        <v>314082.67895885656</v>
      </c>
      <c r="KM47" s="310">
        <f>IF($ND45&lt;=KM$2,1,0)*'PC-CT_Área Comercial'!KM22*$NB45</f>
        <v>318263.61828095943</v>
      </c>
      <c r="KN47" s="310">
        <f>IF($ND45&lt;=KN$2,1,0)*'PC-CT_Área Comercial'!KN22*$NB45</f>
        <v>405314.08085447166</v>
      </c>
      <c r="KO47" s="310">
        <f>IF($ND45&lt;=KO$2,1,0)*'PC-CT_Área Comercial'!KO22*$NB45</f>
        <v>343907.14290079067</v>
      </c>
      <c r="KP47" s="310">
        <f>IF($ND45&lt;=KP$2,1,0)*'PC-CT_Área Comercial'!KP22*$NB45</f>
        <v>352172.38643320178</v>
      </c>
      <c r="KQ47" s="310">
        <f>IF($ND45&lt;=KQ$2,1,0)*'PC-CT_Área Comercial'!KQ22*$NB45</f>
        <v>371311.41861531348</v>
      </c>
      <c r="KR47" s="310">
        <f>IF($ND45&lt;=KR$2,1,0)*'PC-CT_Área Comercial'!KR22*$NB45</f>
        <v>386961.34056077467</v>
      </c>
      <c r="KS47" s="310">
        <f>IF($ND45&lt;=KS$2,1,0)*'PC-CT_Área Comercial'!KS22*$NB45</f>
        <v>382063.38704481017</v>
      </c>
      <c r="KT47" s="310">
        <f>IF($ND45&lt;=KT$2,1,0)*'PC-CT_Área Comercial'!KT22*$NB45</f>
        <v>431241.71798613336</v>
      </c>
      <c r="KU47" s="310">
        <f>IF($ND45&lt;=KU$2,1,0)*'PC-CT_Área Comercial'!KU22*$NB45</f>
        <v>374423.64103888226</v>
      </c>
      <c r="KV47" s="310">
        <f>IF($ND45&lt;=KV$2,1,0)*'PC-CT_Área Comercial'!KV22*$NB45</f>
        <v>350315.12764397182</v>
      </c>
      <c r="KW47" s="310">
        <f>IF($ND45&lt;=KW$2,1,0)*'PC-CT_Área Comercial'!KW22*$NB45</f>
        <v>350874.05120792548</v>
      </c>
      <c r="KX47" s="310">
        <f>IF($ND45&lt;=KX$2,1,0)*'PC-CT_Área Comercial'!KX22*$NB45</f>
        <v>321378.67806928366</v>
      </c>
      <c r="KY47" s="310">
        <f>IF($ND45&lt;=KY$2,1,0)*'PC-CT_Área Comercial'!KY22*$NB45</f>
        <v>335122.95685325144</v>
      </c>
      <c r="KZ47" s="310">
        <f>IF($ND45&lt;=KZ$2,1,0)*'PC-CT_Área Comercial'!KZ22*$NB45</f>
        <v>419673.415165385</v>
      </c>
      <c r="LA47" s="310">
        <f>IF($ND45&lt;=LA$2,1,0)*'PC-CT_Área Comercial'!LA22*$NB45</f>
        <v>356353.22009221418</v>
      </c>
      <c r="LB47" s="310">
        <f>IF($ND45&lt;=LB$2,1,0)*'PC-CT_Área Comercial'!LB22*$NB45</f>
        <v>365167.50768961158</v>
      </c>
      <c r="LC47" s="310">
        <f>IF($ND45&lt;=LC$2,1,0)*'PC-CT_Área Comercial'!LC22*$NB45</f>
        <v>383845.08429333678</v>
      </c>
      <c r="LD47" s="310">
        <f>IF($ND45&lt;=LD$2,1,0)*'PC-CT_Área Comercial'!LD22*$NB45</f>
        <v>399607.66484750231</v>
      </c>
      <c r="LE47" s="310">
        <f>IF($ND45&lt;=LE$2,1,0)*'PC-CT_Área Comercial'!LE22*$NB45</f>
        <v>400886.49590935622</v>
      </c>
      <c r="LF47" s="310">
        <f>IF($ND45&lt;=LF$2,1,0)*'PC-CT_Área Comercial'!LF22*$NB45</f>
        <v>446105.21130270982</v>
      </c>
      <c r="LG47" s="310">
        <f>IF($ND45&lt;=LG$2,1,0)*'PC-CT_Área Comercial'!LG22*$NB45</f>
        <v>388212.91365300148</v>
      </c>
      <c r="LH47" s="310">
        <f>IF($ND45&lt;=LH$2,1,0)*'PC-CT_Área Comercial'!LH22*$NB45</f>
        <v>364327.63218333031</v>
      </c>
      <c r="LI47" s="310">
        <f>IF($ND45&lt;=LI$2,1,0)*'PC-CT_Área Comercial'!LI22*$NB45</f>
        <v>364292.90942712897</v>
      </c>
      <c r="LJ47" s="310">
        <f>IF($ND45&lt;=LJ$2,1,0)*'PC-CT_Área Comercial'!LJ22*$NB45</f>
        <v>334091.93370840617</v>
      </c>
      <c r="LK47" s="310">
        <f>IF($ND45&lt;=LK$2,1,0)*'PC-CT_Área Comercial'!LK22*$NB45</f>
        <v>348132.00699118752</v>
      </c>
      <c r="LL47" s="310">
        <f>IF($ND45&lt;=LL$2,1,0)*'PC-CT_Área Comercial'!LL22*$NB45</f>
        <v>432896.35226052161</v>
      </c>
      <c r="LM47" s="310">
        <f>IF($ND45&lt;=LM$2,1,0)*'PC-CT_Área Comercial'!LM22*$NB45</f>
        <v>368964.91485487926</v>
      </c>
      <c r="LN47" s="310">
        <f>IF($ND45&lt;=LN$2,1,0)*'PC-CT_Área Comercial'!LN22*$NB45</f>
        <v>377502.2625996524</v>
      </c>
      <c r="LO47" s="310">
        <f>IF($ND45&lt;=LO$2,1,0)*'PC-CT_Área Comercial'!LO22*$NB45</f>
        <v>396037.49237396335</v>
      </c>
      <c r="LP47" s="310">
        <f>IF($ND45&lt;=LP$2,1,0)*'PC-CT_Área Comercial'!LP22*$NB45</f>
        <v>412185.41689619346</v>
      </c>
      <c r="LQ47" s="310">
        <f>IF($ND45&lt;=LQ$2,1,0)*'PC-CT_Área Comercial'!LQ22*$NB45</f>
        <v>408352.32668369549</v>
      </c>
      <c r="LR47" s="310">
        <f>IF($ND45&lt;=LR$2,1,0)*'PC-CT_Área Comercial'!LR22*$NB45</f>
        <v>456559.49883645249</v>
      </c>
      <c r="LS47" s="310">
        <f>IF($ND45&lt;=LS$2,1,0)*'PC-CT_Área Comercial'!LS22*$NB45</f>
        <v>387142.05863075267</v>
      </c>
      <c r="LT47" s="310">
        <f>IF($ND45&lt;=LT$2,1,0)*'PC-CT_Área Comercial'!LT22*$NB45</f>
        <v>388627.13161443098</v>
      </c>
      <c r="LU47" s="310">
        <f>IF($ND45&lt;=LU$2,1,0)*'PC-CT_Área Comercial'!LU22*$NB45</f>
        <v>379272.72848319996</v>
      </c>
      <c r="LV47" s="310">
        <f>IF($ND45&lt;=LV$2,1,0)*'PC-CT_Área Comercial'!LV22*$NB45</f>
        <v>346093.07916416449</v>
      </c>
      <c r="LW47" s="310">
        <f>IF($ND45&lt;=LW$2,1,0)*'PC-CT_Área Comercial'!LW22*$NB45</f>
        <v>363006.94299892423</v>
      </c>
      <c r="LX47" s="310">
        <f>IF($ND45&lt;=LX$2,1,0)*'PC-CT_Área Comercial'!LX22*$NB45</f>
        <v>447166.13088670798</v>
      </c>
      <c r="LY47" s="310">
        <f>IF($ND45&lt;=LY$2,1,0)*'PC-CT_Área Comercial'!LY22*$NB45</f>
        <v>382190.92861059395</v>
      </c>
      <c r="LZ47" s="310">
        <f>IF($ND45&lt;=LZ$2,1,0)*'PC-CT_Área Comercial'!LZ22*$NB45</f>
        <v>390642.28835381567</v>
      </c>
      <c r="MA47" s="310">
        <f>IF($ND45&lt;=MA$2,1,0)*'PC-CT_Área Comercial'!MA22*$NB45</f>
        <v>408911.34037204989</v>
      </c>
      <c r="MB47" s="310">
        <f>IF($ND45&lt;=MB$2,1,0)*'PC-CT_Área Comercial'!MB22*$NB45</f>
        <v>425355.4105674827</v>
      </c>
      <c r="MC47" s="310">
        <f>IF($ND45&lt;=MC$2,1,0)*'PC-CT_Área Comercial'!MC22*$NB45</f>
        <v>403788.75644876517</v>
      </c>
      <c r="MD47" s="310">
        <f>IF($ND45&lt;=MD$2,1,0)*'PC-CT_Área Comercial'!MD22*$NB45</f>
        <v>462607.22216462588</v>
      </c>
      <c r="ME47" s="310">
        <f>IF($ND45&lt;=ME$2,1,0)*'PC-CT_Área Comercial'!ME22*$NB45</f>
        <v>406824.78956856317</v>
      </c>
      <c r="MF47" s="310">
        <f>IF($ND45&lt;=MF$2,1,0)*'PC-CT_Área Comercial'!MF22*$NB45</f>
        <v>381340.17912919872</v>
      </c>
      <c r="MG47" s="310">
        <f>IF($ND45&lt;=MG$2,1,0)*'PC-CT_Área Comercial'!MG22*$NB45</f>
        <v>383694.12592204171</v>
      </c>
      <c r="MH47" s="310">
        <f>IF($ND45&lt;=MH$2,1,0)*'PC-CT_Área Comercial'!MH22*$NB45</f>
        <v>353977.43522474257</v>
      </c>
      <c r="MI47" s="310">
        <f>IF($ND45&lt;=MI$2,1,0)*'PC-CT_Área Comercial'!MI22*$NB45</f>
        <v>369459.37150263845</v>
      </c>
      <c r="MJ47" s="310">
        <f>IF($ND45&lt;=MJ$2,1,0)*'PC-CT_Área Comercial'!MJ22*$NB45</f>
        <v>455874.37624951277</v>
      </c>
      <c r="MK47" s="310">
        <f>IF($ND45&lt;=MK$2,1,0)*'PC-CT_Área Comercial'!MK22*$NB45</f>
        <v>391597.50133892085</v>
      </c>
      <c r="ML47" s="310">
        <f>IF($ND45&lt;=ML$2,1,0)*'PC-CT_Área Comercial'!ML22*$NB45</f>
        <v>400215.56946940714</v>
      </c>
      <c r="MM47" s="310">
        <f>IF($ND45&lt;=MM$2,1,0)*'PC-CT_Área Comercial'!MM22*$NB45</f>
        <v>419039.54539284343</v>
      </c>
      <c r="MN47" s="310">
        <f>IF($ND45&lt;=MN$2,1,0)*'PC-CT_Área Comercial'!MN22*$NB45</f>
        <v>436458.264366569</v>
      </c>
      <c r="MO47" s="310">
        <f>IF($ND45&lt;=MO$2,1,0)*'PC-CT_Área Comercial'!MO22*$NB45</f>
        <v>432934.02115230687</v>
      </c>
      <c r="MP47" s="310">
        <f>IF($ND45&lt;=MP$2,1,0)*'PC-CT_Área Comercial'!MP22*$NB45</f>
        <v>481240.66888935177</v>
      </c>
      <c r="MQ47" s="310">
        <f>IF($ND45&lt;=MQ$2,1,0)*'PC-CT_Área Comercial'!MQ22*$NB45</f>
        <v>423377.44723597582</v>
      </c>
      <c r="MR47" s="310">
        <f>IF($ND45&lt;=MR$2,1,0)*'PC-CT_Área Comercial'!MR22*$NB45</f>
        <v>399059.94778662414</v>
      </c>
      <c r="MS47" s="310">
        <f>IF($ND45&lt;=MS$2,1,0)*'PC-CT_Área Comercial'!MS22*$NB45</f>
        <v>399906.44588249316</v>
      </c>
      <c r="MT47" s="310">
        <f>IF($ND45&lt;=MT$2,1,0)*'PC-CT_Área Comercial'!MT22*$NB45</f>
        <v>369036.75643324736</v>
      </c>
      <c r="MU47" s="310">
        <f>IF($ND45&lt;=MU$2,1,0)*'PC-CT_Área Comercial'!MU22*$NB45</f>
        <v>384742.63320063683</v>
      </c>
      <c r="MV47" s="310">
        <f>IF($ND45&lt;=MV$2,1,0)*'PC-CT_Área Comercial'!MV22*$NB45</f>
        <v>471147.27053368441</v>
      </c>
      <c r="MW47" s="310">
        <f>IF($ND45&lt;=MW$2,1,0)*'PC-CT_Área Comercial'!MW22*$NB45</f>
        <v>406037.97868790955</v>
      </c>
      <c r="MX47" s="310">
        <f>IF($ND45&lt;=MX$2,1,0)*'PC-CT_Área Comercial'!MX22*$NB45</f>
        <v>414243.96698068146</v>
      </c>
      <c r="MY47" s="310">
        <f>IF($ND45&lt;=MY$2,1,0)*'PC-CT_Área Comercial'!MY22*$NB45</f>
        <v>432805.97302523587</v>
      </c>
      <c r="MZ47" s="310">
        <f>IF($ND45&lt;=MZ$2,1,0)*'PC-CT_Área Comercial'!MZ22*$NB45</f>
        <v>450550.2555196716</v>
      </c>
      <c r="NA47" s="311">
        <f>IF($ND45&lt;=NA$2,1,0)*'PC-CT_Área Comercial'!NA22*$NB45</f>
        <v>439355.34119906445</v>
      </c>
      <c r="NB47" s="653"/>
      <c r="NC47" s="670"/>
      <c r="ND47" s="653"/>
    </row>
    <row r="48" spans="1:368" x14ac:dyDescent="0.2">
      <c r="A48" s="2" t="s">
        <v>271</v>
      </c>
      <c r="B48" s="304" t="s">
        <v>443</v>
      </c>
      <c r="C48" s="312" t="s">
        <v>654</v>
      </c>
      <c r="D48" s="316" t="s">
        <v>653</v>
      </c>
      <c r="E48" s="1" t="s">
        <v>628</v>
      </c>
      <c r="F48" s="306">
        <f>IF($ND$48&lt;=F$2,1,0)*'PC-CT-NAP_Área Comercial'!$E6*$NB$48</f>
        <v>13615.038951071556</v>
      </c>
      <c r="G48" s="306">
        <f>IF($ND$48&lt;=G$2,1,0)*'PC-CT-NAP_Área Comercial'!$E6*$NB$48</f>
        <v>13615.038951071556</v>
      </c>
      <c r="H48" s="306">
        <f>IF($ND$48&lt;=H$2,1,0)*'PC-CT-NAP_Área Comercial'!$E6*$NB$48</f>
        <v>13615.038951071556</v>
      </c>
      <c r="I48" s="306">
        <f>IF($ND$48&lt;=I$2,1,0)*'PC-CT-NAP_Área Comercial'!$E6*$NB$48</f>
        <v>13615.038951071556</v>
      </c>
      <c r="J48" s="306">
        <f>IF($ND$48&lt;=J$2,1,0)*'PC-CT-NAP_Área Comercial'!$E6*$NB$48</f>
        <v>13615.038951071556</v>
      </c>
      <c r="K48" s="306">
        <f>IF($ND$48&lt;=K$2,1,0)*'PC-CT-NAP_Área Comercial'!$E6*$NB$48</f>
        <v>13615.038951071556</v>
      </c>
      <c r="L48" s="306">
        <f>IF($ND$48&lt;=L$2,1,0)*'PC-CT-NAP_Área Comercial'!$E6*$NB$48</f>
        <v>13615.038951071556</v>
      </c>
      <c r="M48" s="306">
        <f>IF($ND$48&lt;=M$2,1,0)*'PC-CT-NAP_Área Comercial'!$E6*$NB$48</f>
        <v>13615.038951071556</v>
      </c>
      <c r="N48" s="306">
        <f>IF($ND$48&lt;=N$2,1,0)*'PC-CT-NAP_Área Comercial'!$E6*$NB$48</f>
        <v>13615.038951071556</v>
      </c>
      <c r="O48" s="306">
        <f>IF($ND$48&lt;=O$2,1,0)*'PC-CT-NAP_Área Comercial'!$E6*$NB$48</f>
        <v>13615.038951071556</v>
      </c>
      <c r="P48" s="306">
        <f>IF($ND$48&lt;=P$2,1,0)*'PC-CT-NAP_Área Comercial'!$E6*$NB$48</f>
        <v>13615.038951071556</v>
      </c>
      <c r="Q48" s="306">
        <f>IF($ND$48&lt;=Q$2,1,0)*'PC-CT-NAP_Área Comercial'!$E6*$NB$48</f>
        <v>13615.038951071556</v>
      </c>
      <c r="R48" s="306">
        <f>IF($ND$48&lt;=R$2,1,0)*'PC-CT-NAP_Área Comercial'!$E6*$NB$48</f>
        <v>13615.038951071556</v>
      </c>
      <c r="S48" s="306">
        <f>IF($ND$48&lt;=S$2,1,0)*'PC-CT-NAP_Área Comercial'!$E6*$NB$48</f>
        <v>13615.038951071556</v>
      </c>
      <c r="T48" s="306">
        <f>IF($ND$48&lt;=T$2,1,0)*'PC-CT-NAP_Área Comercial'!$E6*$NB$48</f>
        <v>13615.038951071556</v>
      </c>
      <c r="U48" s="306">
        <f>IF($ND$48&lt;=U$2,1,0)*'PC-CT-NAP_Área Comercial'!$E6*$NB$48</f>
        <v>13615.038951071556</v>
      </c>
      <c r="V48" s="306">
        <f>IF($ND$48&lt;=V$2,1,0)*'PC-CT-NAP_Área Comercial'!$E6*$NB$48</f>
        <v>13615.038951071556</v>
      </c>
      <c r="W48" s="306">
        <f>IF($ND$48&lt;=W$2,1,0)*'PC-CT-NAP_Área Comercial'!$E6*$NB$48</f>
        <v>13615.038951071556</v>
      </c>
      <c r="X48" s="306">
        <f>IF($ND$48&lt;=X$2,1,0)*'PC-CT-NAP_Área Comercial'!$E6*$NB$48</f>
        <v>13615.038951071556</v>
      </c>
      <c r="Y48" s="306">
        <f>IF($ND$48&lt;=Y$2,1,0)*'PC-CT-NAP_Área Comercial'!$E6*$NB$48</f>
        <v>13615.038951071556</v>
      </c>
      <c r="Z48" s="306">
        <f>IF($ND$48&lt;=Z$2,1,0)*'PC-CT-NAP_Área Comercial'!$E6*$NB$48</f>
        <v>13615.038951071556</v>
      </c>
      <c r="AA48" s="306">
        <f>IF($ND$48&lt;=AA$2,1,0)*'PC-CT-NAP_Área Comercial'!$E6*$NB$48</f>
        <v>13615.038951071556</v>
      </c>
      <c r="AB48" s="306">
        <f>IF($ND$48&lt;=AB$2,1,0)*'PC-CT-NAP_Área Comercial'!$E6*$NB$48</f>
        <v>13615.038951071556</v>
      </c>
      <c r="AC48" s="306">
        <f>IF($ND$48&lt;=AC$2,1,0)*'PC-CT-NAP_Área Comercial'!$E6*$NB$48</f>
        <v>13615.038951071556</v>
      </c>
      <c r="AD48" s="306">
        <f>IF($ND$48&lt;=AD$2,1,0)*'PC-CT-NAP_Área Comercial'!$E6*$NB$48</f>
        <v>13615.038951071556</v>
      </c>
      <c r="AE48" s="306">
        <f>IF($ND$48&lt;=AE$2,1,0)*'PC-CT-NAP_Área Comercial'!$E6*$NB$48</f>
        <v>13615.038951071556</v>
      </c>
      <c r="AF48" s="306">
        <f>IF($ND$48&lt;=AF$2,1,0)*'PC-CT-NAP_Área Comercial'!$E6*$NB$48</f>
        <v>13615.038951071556</v>
      </c>
      <c r="AG48" s="306">
        <f>IF($ND$48&lt;=AG$2,1,0)*'PC-CT-NAP_Área Comercial'!$E6*$NB$48</f>
        <v>13615.038951071556</v>
      </c>
      <c r="AH48" s="306">
        <f>IF($ND$48&lt;=AH$2,1,0)*'PC-CT-NAP_Área Comercial'!$E6*$NB$48</f>
        <v>13615.038951071556</v>
      </c>
      <c r="AI48" s="306">
        <f>IF($ND$48&lt;=AI$2,1,0)*'PC-CT-NAP_Área Comercial'!$E6*$NB$48</f>
        <v>13615.038951071556</v>
      </c>
      <c r="AJ48" s="306">
        <f>IF($ND$48&lt;=AJ$2,1,0)*'PC-CT-NAP_Área Comercial'!$E6*$NB$48</f>
        <v>13615.038951071556</v>
      </c>
      <c r="AK48" s="306">
        <f>IF($ND$48&lt;=AK$2,1,0)*'PC-CT-NAP_Área Comercial'!$E6*$NB$48</f>
        <v>13615.038951071556</v>
      </c>
      <c r="AL48" s="306">
        <f>IF($ND$48&lt;=AL$2,1,0)*'PC-CT-NAP_Área Comercial'!$E6*$NB$48</f>
        <v>13615.038951071556</v>
      </c>
      <c r="AM48" s="306">
        <f>IF($ND$48&lt;=AM$2,1,0)*'PC-CT-NAP_Área Comercial'!$E6*$NB$48</f>
        <v>13615.038951071556</v>
      </c>
      <c r="AN48" s="306">
        <f>IF($ND$48&lt;=AN$2,1,0)*'PC-CT-NAP_Área Comercial'!$E6*$NB$48</f>
        <v>13615.038951071556</v>
      </c>
      <c r="AO48" s="306">
        <f>IF($ND$48&lt;=AO$2,1,0)*'PC-CT-NAP_Área Comercial'!$E6*$NB$48</f>
        <v>13615.038951071556</v>
      </c>
      <c r="AP48" s="306">
        <f>IF($ND$48&lt;=AP$2,1,0)*'PC-CT-NAP_Área Comercial'!$E6*$NB$48</f>
        <v>13615.038951071556</v>
      </c>
      <c r="AQ48" s="306">
        <f>IF($ND$48&lt;=AQ$2,1,0)*'PC-CT-NAP_Área Comercial'!$E6*$NB$48</f>
        <v>13615.038951071556</v>
      </c>
      <c r="AR48" s="306">
        <f>IF($ND$48&lt;=AR$2,1,0)*'PC-CT-NAP_Área Comercial'!$E6*$NB$48</f>
        <v>13615.038951071556</v>
      </c>
      <c r="AS48" s="306">
        <f>IF($ND$48&lt;=AS$2,1,0)*'PC-CT-NAP_Área Comercial'!$E6*$NB$48</f>
        <v>13615.038951071556</v>
      </c>
      <c r="AT48" s="306">
        <f>IF($ND$48&lt;=AT$2,1,0)*'PC-CT-NAP_Área Comercial'!$E6*$NB$48</f>
        <v>13615.038951071556</v>
      </c>
      <c r="AU48" s="306">
        <f>IF($ND$48&lt;=AU$2,1,0)*'PC-CT-NAP_Área Comercial'!$E6*$NB$48</f>
        <v>13615.038951071556</v>
      </c>
      <c r="AV48" s="306">
        <f>IF($ND$48&lt;=AV$2,1,0)*'PC-CT-NAP_Área Comercial'!$E6*$NB$48</f>
        <v>13615.038951071556</v>
      </c>
      <c r="AW48" s="306">
        <f>IF($ND$48&lt;=AW$2,1,0)*'PC-CT-NAP_Área Comercial'!$E6*$NB$48</f>
        <v>13615.038951071556</v>
      </c>
      <c r="AX48" s="306">
        <f>IF($ND$48&lt;=AX$2,1,0)*'PC-CT-NAP_Área Comercial'!$E6*$NB$48</f>
        <v>13615.038951071556</v>
      </c>
      <c r="AY48" s="306">
        <f>IF($ND$48&lt;=AY$2,1,0)*'PC-CT-NAP_Área Comercial'!$E6*$NB$48</f>
        <v>13615.038951071556</v>
      </c>
      <c r="AZ48" s="306">
        <f>IF($ND$48&lt;=AZ$2,1,0)*'PC-CT-NAP_Área Comercial'!$E6*$NB$48</f>
        <v>13615.038951071556</v>
      </c>
      <c r="BA48" s="306">
        <f>IF($ND$48&lt;=BA$2,1,0)*'PC-CT-NAP_Área Comercial'!$E6*$NB$48</f>
        <v>13615.038951071556</v>
      </c>
      <c r="BB48" s="306">
        <f>IF($ND$48&lt;=BB$2,1,0)*'PC-CT-NAP_Área Comercial'!$E6*$NB$48</f>
        <v>13615.038951071556</v>
      </c>
      <c r="BC48" s="306">
        <f>IF($ND$48&lt;=BC$2,1,0)*'PC-CT-NAP_Área Comercial'!$E6*$NB$48</f>
        <v>13615.038951071556</v>
      </c>
      <c r="BD48" s="306">
        <f>IF($ND$48&lt;=BD$2,1,0)*'PC-CT-NAP_Área Comercial'!$E6*$NB$48</f>
        <v>13615.038951071556</v>
      </c>
      <c r="BE48" s="306">
        <f>IF($ND$48&lt;=BE$2,1,0)*'PC-CT-NAP_Área Comercial'!$E6*$NB$48</f>
        <v>13615.038951071556</v>
      </c>
      <c r="BF48" s="306">
        <f>IF($ND$48&lt;=BF$2,1,0)*'PC-CT-NAP_Área Comercial'!$E6*$NB$48</f>
        <v>13615.038951071556</v>
      </c>
      <c r="BG48" s="306">
        <f>IF($ND$48&lt;=BG$2,1,0)*'PC-CT-NAP_Área Comercial'!$E6*$NB$48</f>
        <v>13615.038951071556</v>
      </c>
      <c r="BH48" s="306">
        <f>IF($ND$48&lt;=BH$2,1,0)*'PC-CT-NAP_Área Comercial'!$E6*$NB$48</f>
        <v>13615.038951071556</v>
      </c>
      <c r="BI48" s="306">
        <f>IF($ND$48&lt;=BI$2,1,0)*'PC-CT-NAP_Área Comercial'!$E6*$NB$48</f>
        <v>13615.038951071556</v>
      </c>
      <c r="BJ48" s="306">
        <f>IF($ND$48&lt;=BJ$2,1,0)*'PC-CT-NAP_Área Comercial'!$E6*$NB$48</f>
        <v>13615.038951071556</v>
      </c>
      <c r="BK48" s="306">
        <f>IF($ND$48&lt;=BK$2,1,0)*'PC-CT-NAP_Área Comercial'!$E6*$NB$48</f>
        <v>13615.038951071556</v>
      </c>
      <c r="BL48" s="306">
        <f>IF($ND$48&lt;=BL$2,1,0)*'PC-CT-NAP_Área Comercial'!$E6*$NB$48</f>
        <v>13615.038951071556</v>
      </c>
      <c r="BM48" s="306">
        <f>IF($ND$48&lt;=BM$2,1,0)*'PC-CT-NAP_Área Comercial'!$E6*$NB$48</f>
        <v>13615.038951071556</v>
      </c>
      <c r="BN48" s="306">
        <f>IF($ND$48&lt;=BN$2,1,0)*'PC-CT-NAP_Área Comercial'!$E6*$NB$48</f>
        <v>13615.038951071556</v>
      </c>
      <c r="BO48" s="306">
        <f>IF($ND$48&lt;=BO$2,1,0)*'PC-CT-NAP_Área Comercial'!$E6*$NB$48</f>
        <v>13615.038951071556</v>
      </c>
      <c r="BP48" s="306">
        <f>IF($ND$48&lt;=BP$2,1,0)*'PC-CT-NAP_Área Comercial'!$E6*$NB$48</f>
        <v>13615.038951071556</v>
      </c>
      <c r="BQ48" s="306">
        <f>IF($ND$48&lt;=BQ$2,1,0)*'PC-CT-NAP_Área Comercial'!$E6*$NB$48</f>
        <v>13615.038951071556</v>
      </c>
      <c r="BR48" s="306">
        <f>IF($ND$48&lt;=BR$2,1,0)*'PC-CT-NAP_Área Comercial'!$E6*$NB$48</f>
        <v>13615.038951071556</v>
      </c>
      <c r="BS48" s="306">
        <f>IF($ND$48&lt;=BS$2,1,0)*'PC-CT-NAP_Área Comercial'!$E6*$NB$48</f>
        <v>13615.038951071556</v>
      </c>
      <c r="BT48" s="306">
        <f>IF($ND$48&lt;=BT$2,1,0)*'PC-CT-NAP_Área Comercial'!$E6*$NB$48</f>
        <v>13615.038951071556</v>
      </c>
      <c r="BU48" s="306">
        <f>IF($ND$48&lt;=BU$2,1,0)*'PC-CT-NAP_Área Comercial'!$E6*$NB$48</f>
        <v>13615.038951071556</v>
      </c>
      <c r="BV48" s="306">
        <f>IF($ND$48&lt;=BV$2,1,0)*'PC-CT-NAP_Área Comercial'!$E6*$NB$48</f>
        <v>13615.038951071556</v>
      </c>
      <c r="BW48" s="306">
        <f>IF($ND$48&lt;=BW$2,1,0)*'PC-CT-NAP_Área Comercial'!$E6*$NB$48</f>
        <v>13615.038951071556</v>
      </c>
      <c r="BX48" s="306">
        <f>IF($ND$48&lt;=BX$2,1,0)*'PC-CT-NAP_Área Comercial'!$E6*$NB$48</f>
        <v>13615.038951071556</v>
      </c>
      <c r="BY48" s="306">
        <f>IF($ND$48&lt;=BY$2,1,0)*'PC-CT-NAP_Área Comercial'!$E6*$NB$48</f>
        <v>13615.038951071556</v>
      </c>
      <c r="BZ48" s="306">
        <f>IF($ND$48&lt;=BZ$2,1,0)*'PC-CT-NAP_Área Comercial'!$E6*$NB$48</f>
        <v>13615.038951071556</v>
      </c>
      <c r="CA48" s="306">
        <f>IF($ND$48&lt;=CA$2,1,0)*'PC-CT-NAP_Área Comercial'!$E6*$NB$48</f>
        <v>13615.038951071556</v>
      </c>
      <c r="CB48" s="306">
        <f>IF($ND$48&lt;=CB$2,1,0)*'PC-CT-NAP_Área Comercial'!$E6*$NB$48</f>
        <v>13615.038951071556</v>
      </c>
      <c r="CC48" s="306">
        <f>IF($ND$48&lt;=CC$2,1,0)*'PC-CT-NAP_Área Comercial'!$E6*$NB$48</f>
        <v>13615.038951071556</v>
      </c>
      <c r="CD48" s="306">
        <f>IF($ND$48&lt;=CD$2,1,0)*'PC-CT-NAP_Área Comercial'!$E6*$NB$48</f>
        <v>13615.038951071556</v>
      </c>
      <c r="CE48" s="306">
        <f>IF($ND$48&lt;=CE$2,1,0)*'PC-CT-NAP_Área Comercial'!$E6*$NB$48</f>
        <v>13615.038951071556</v>
      </c>
      <c r="CF48" s="306">
        <f>IF($ND$48&lt;=CF$2,1,0)*'PC-CT-NAP_Área Comercial'!$E6*$NB$48</f>
        <v>13615.038951071556</v>
      </c>
      <c r="CG48" s="306">
        <f>IF($ND$48&lt;=CG$2,1,0)*'PC-CT-NAP_Área Comercial'!$E6*$NB$48</f>
        <v>13615.038951071556</v>
      </c>
      <c r="CH48" s="306">
        <f>IF($ND$48&lt;=CH$2,1,0)*'PC-CT-NAP_Área Comercial'!$E6*$NB$48</f>
        <v>13615.038951071556</v>
      </c>
      <c r="CI48" s="306">
        <f>IF($ND$48&lt;=CI$2,1,0)*'PC-CT-NAP_Área Comercial'!$E6*$NB$48</f>
        <v>13615.038951071556</v>
      </c>
      <c r="CJ48" s="306">
        <f>IF($ND$48&lt;=CJ$2,1,0)*'PC-CT-NAP_Área Comercial'!$E6*$NB$48</f>
        <v>13615.038951071556</v>
      </c>
      <c r="CK48" s="306">
        <f>IF($ND$48&lt;=CK$2,1,0)*'PC-CT-NAP_Área Comercial'!$E6*$NB$48</f>
        <v>13615.038951071556</v>
      </c>
      <c r="CL48" s="306">
        <f>IF($ND$48&lt;=CL$2,1,0)*'PC-CT-NAP_Área Comercial'!$E6*$NB$48</f>
        <v>13615.038951071556</v>
      </c>
      <c r="CM48" s="306">
        <f>IF($ND$48&lt;=CM$2,1,0)*'PC-CT-NAP_Área Comercial'!$E6*$NB$48</f>
        <v>13615.038951071556</v>
      </c>
      <c r="CN48" s="306">
        <f>IF($ND$48&lt;=CN$2,1,0)*'PC-CT-NAP_Área Comercial'!$E6*$NB$48</f>
        <v>13615.038951071556</v>
      </c>
      <c r="CO48" s="306">
        <f>IF($ND$48&lt;=CO$2,1,0)*'PC-CT-NAP_Área Comercial'!$E6*$NB$48</f>
        <v>13615.038951071556</v>
      </c>
      <c r="CP48" s="306">
        <f>IF($ND$48&lt;=CP$2,1,0)*'PC-CT-NAP_Área Comercial'!$E6*$NB$48</f>
        <v>13615.038951071556</v>
      </c>
      <c r="CQ48" s="306">
        <f>IF($ND$48&lt;=CQ$2,1,0)*'PC-CT-NAP_Área Comercial'!$E6*$NB$48</f>
        <v>13615.038951071556</v>
      </c>
      <c r="CR48" s="306">
        <f>IF($ND$48&lt;=CR$2,1,0)*'PC-CT-NAP_Área Comercial'!$E6*$NB$48</f>
        <v>13615.038951071556</v>
      </c>
      <c r="CS48" s="306">
        <f>IF($ND$48&lt;=CS$2,1,0)*'PC-CT-NAP_Área Comercial'!$E6*$NB$48</f>
        <v>13615.038951071556</v>
      </c>
      <c r="CT48" s="306">
        <f>IF($ND$48&lt;=CT$2,1,0)*'PC-CT-NAP_Área Comercial'!$E6*$NB$48</f>
        <v>13615.038951071556</v>
      </c>
      <c r="CU48" s="306">
        <f>IF($ND$48&lt;=CU$2,1,0)*'PC-CT-NAP_Área Comercial'!$E6*$NB$48</f>
        <v>13615.038951071556</v>
      </c>
      <c r="CV48" s="306">
        <f>IF($ND$48&lt;=CV$2,1,0)*'PC-CT-NAP_Área Comercial'!$E6*$NB$48</f>
        <v>13615.038951071556</v>
      </c>
      <c r="CW48" s="306">
        <f>IF($ND$48&lt;=CW$2,1,0)*'PC-CT-NAP_Área Comercial'!$E6*$NB$48</f>
        <v>13615.038951071556</v>
      </c>
      <c r="CX48" s="306">
        <f>IF($ND$48&lt;=CX$2,1,0)*'PC-CT-NAP_Área Comercial'!$E6*$NB$48</f>
        <v>13615.038951071556</v>
      </c>
      <c r="CY48" s="306">
        <f>IF($ND$48&lt;=CY$2,1,0)*'PC-CT-NAP_Área Comercial'!$E6*$NB$48</f>
        <v>13615.038951071556</v>
      </c>
      <c r="CZ48" s="306">
        <f>IF($ND$48&lt;=CZ$2,1,0)*'PC-CT-NAP_Área Comercial'!$E6*$NB$48</f>
        <v>13615.038951071556</v>
      </c>
      <c r="DA48" s="306">
        <f>IF($ND$48&lt;=DA$2,1,0)*'PC-CT-NAP_Área Comercial'!$E6*$NB$48</f>
        <v>13615.038951071556</v>
      </c>
      <c r="DB48" s="306">
        <f>IF($ND$48&lt;=DB$2,1,0)*'PC-CT-NAP_Área Comercial'!$E6*$NB$48</f>
        <v>13615.038951071556</v>
      </c>
      <c r="DC48" s="306">
        <f>IF($ND$48&lt;=DC$2,1,0)*'PC-CT-NAP_Área Comercial'!$E6*$NB$48</f>
        <v>13615.038951071556</v>
      </c>
      <c r="DD48" s="306">
        <f>IF($ND$48&lt;=DD$2,1,0)*'PC-CT-NAP_Área Comercial'!$E6*$NB$48</f>
        <v>13615.038951071556</v>
      </c>
      <c r="DE48" s="306">
        <f>IF($ND$48&lt;=DE$2,1,0)*'PC-CT-NAP_Área Comercial'!$E6*$NB$48</f>
        <v>13615.038951071556</v>
      </c>
      <c r="DF48" s="306">
        <f>IF($ND$48&lt;=DF$2,1,0)*'PC-CT-NAP_Área Comercial'!$E6*$NB$48</f>
        <v>13615.038951071556</v>
      </c>
      <c r="DG48" s="306">
        <f>IF($ND$48&lt;=DG$2,1,0)*'PC-CT-NAP_Área Comercial'!$E6*$NB$48</f>
        <v>13615.038951071556</v>
      </c>
      <c r="DH48" s="306">
        <f>IF($ND$48&lt;=DH$2,1,0)*'PC-CT-NAP_Área Comercial'!$E6*$NB$48</f>
        <v>13615.038951071556</v>
      </c>
      <c r="DI48" s="306">
        <f>IF($ND$48&lt;=DI$2,1,0)*'PC-CT-NAP_Área Comercial'!$E6*$NB$48</f>
        <v>13615.038951071556</v>
      </c>
      <c r="DJ48" s="306">
        <f>IF($ND$48&lt;=DJ$2,1,0)*'PC-CT-NAP_Área Comercial'!$E6*$NB$48</f>
        <v>13615.038951071556</v>
      </c>
      <c r="DK48" s="306">
        <f>IF($ND$48&lt;=DK$2,1,0)*'PC-CT-NAP_Área Comercial'!$E6*$NB$48</f>
        <v>13615.038951071556</v>
      </c>
      <c r="DL48" s="306">
        <f>IF($ND$48&lt;=DL$2,1,0)*'PC-CT-NAP_Área Comercial'!$E6*$NB$48</f>
        <v>13615.038951071556</v>
      </c>
      <c r="DM48" s="306">
        <f>IF($ND$48&lt;=DM$2,1,0)*'PC-CT-NAP_Área Comercial'!$E6*$NB$48</f>
        <v>13615.038951071556</v>
      </c>
      <c r="DN48" s="306">
        <f>IF($ND$48&lt;=DN$2,1,0)*'PC-CT-NAP_Área Comercial'!$E6*$NB$48</f>
        <v>13615.038951071556</v>
      </c>
      <c r="DO48" s="306">
        <f>IF($ND$48&lt;=DO$2,1,0)*'PC-CT-NAP_Área Comercial'!$E6*$NB$48</f>
        <v>13615.038951071556</v>
      </c>
      <c r="DP48" s="306">
        <f>IF($ND$48&lt;=DP$2,1,0)*'PC-CT-NAP_Área Comercial'!$E6*$NB$48</f>
        <v>13615.038951071556</v>
      </c>
      <c r="DQ48" s="306">
        <f>IF($ND$48&lt;=DQ$2,1,0)*'PC-CT-NAP_Área Comercial'!$E6*$NB$48</f>
        <v>13615.038951071556</v>
      </c>
      <c r="DR48" s="306">
        <f>IF($ND$48&lt;=DR$2,1,0)*'PC-CT-NAP_Área Comercial'!$E6*$NB$48</f>
        <v>13615.038951071556</v>
      </c>
      <c r="DS48" s="306">
        <f>IF($ND$48&lt;=DS$2,1,0)*'PC-CT-NAP_Área Comercial'!$E6*$NB$48</f>
        <v>13615.038951071556</v>
      </c>
      <c r="DT48" s="306">
        <f>IF($ND$48&lt;=DT$2,1,0)*'PC-CT-NAP_Área Comercial'!$E6*$NB$48</f>
        <v>13615.038951071556</v>
      </c>
      <c r="DU48" s="306">
        <f>IF($ND$48&lt;=DU$2,1,0)*'PC-CT-NAP_Área Comercial'!$E6*$NB$48</f>
        <v>13615.038951071556</v>
      </c>
      <c r="DV48" s="306">
        <f>IF($ND$48&lt;=DV$2,1,0)*'PC-CT-NAP_Área Comercial'!$E6*$NB$48</f>
        <v>13615.038951071556</v>
      </c>
      <c r="DW48" s="306">
        <f>IF($ND$48&lt;=DW$2,1,0)*'PC-CT-NAP_Área Comercial'!$E6*$NB$48</f>
        <v>13615.038951071556</v>
      </c>
      <c r="DX48" s="306">
        <f>IF($ND$48&lt;=DX$2,1,0)*'PC-CT-NAP_Área Comercial'!$E6*$NB$48</f>
        <v>13615.038951071556</v>
      </c>
      <c r="DY48" s="306">
        <f>IF($ND$48&lt;=DY$2,1,0)*'PC-CT-NAP_Área Comercial'!$E6*$NB$48</f>
        <v>13615.038951071556</v>
      </c>
      <c r="DZ48" s="306">
        <f>IF($ND$48&lt;=DZ$2,1,0)*'PC-CT-NAP_Área Comercial'!$E6*$NB$48</f>
        <v>13615.038951071556</v>
      </c>
      <c r="EA48" s="306">
        <f>IF($ND$48&lt;=EA$2,1,0)*'PC-CT-NAP_Área Comercial'!$E6*$NB$48</f>
        <v>13615.038951071556</v>
      </c>
      <c r="EB48" s="306">
        <f>IF($ND$48&lt;=EB$2,1,0)*'PC-CT-NAP_Área Comercial'!$E6*$NB$48</f>
        <v>13615.038951071556</v>
      </c>
      <c r="EC48" s="306">
        <f>IF($ND$48&lt;=EC$2,1,0)*'PC-CT-NAP_Área Comercial'!$E6*$NB$48</f>
        <v>13615.038951071556</v>
      </c>
      <c r="ED48" s="306">
        <f>IF($ND$48&lt;=ED$2,1,0)*'PC-CT-NAP_Área Comercial'!$E6*$NB$48</f>
        <v>13615.038951071556</v>
      </c>
      <c r="EE48" s="306">
        <f>IF($ND$48&lt;=EE$2,1,0)*'PC-CT-NAP_Área Comercial'!$E6*$NB$48</f>
        <v>13615.038951071556</v>
      </c>
      <c r="EF48" s="306">
        <f>IF($ND$48&lt;=EF$2,1,0)*'PC-CT-NAP_Área Comercial'!$E6*$NB$48</f>
        <v>13615.038951071556</v>
      </c>
      <c r="EG48" s="306">
        <f>IF($ND$48&lt;=EG$2,1,0)*'PC-CT-NAP_Área Comercial'!$E6*$NB$48</f>
        <v>13615.038951071556</v>
      </c>
      <c r="EH48" s="306">
        <f>IF($ND$48&lt;=EH$2,1,0)*'PC-CT-NAP_Área Comercial'!$E6*$NB$48</f>
        <v>13615.038951071556</v>
      </c>
      <c r="EI48" s="306">
        <f>IF($ND$48&lt;=EI$2,1,0)*'PC-CT-NAP_Área Comercial'!$E6*$NB$48</f>
        <v>13615.038951071556</v>
      </c>
      <c r="EJ48" s="306">
        <f>IF($ND$48&lt;=EJ$2,1,0)*'PC-CT-NAP_Área Comercial'!$E6*$NB$48</f>
        <v>13615.038951071556</v>
      </c>
      <c r="EK48" s="306">
        <f>IF($ND$48&lt;=EK$2,1,0)*'PC-CT-NAP_Área Comercial'!$E6*$NB$48</f>
        <v>13615.038951071556</v>
      </c>
      <c r="EL48" s="306">
        <f>IF($ND$48&lt;=EL$2,1,0)*'PC-CT-NAP_Área Comercial'!$E6*$NB$48</f>
        <v>13615.038951071556</v>
      </c>
      <c r="EM48" s="306">
        <f>IF($ND$48&lt;=EM$2,1,0)*'PC-CT-NAP_Área Comercial'!$E6*$NB$48</f>
        <v>13615.038951071556</v>
      </c>
      <c r="EN48" s="306">
        <f>IF($ND$48&lt;=EN$2,1,0)*'PC-CT-NAP_Área Comercial'!$E6*$NB$48</f>
        <v>13615.038951071556</v>
      </c>
      <c r="EO48" s="306">
        <f>IF($ND$48&lt;=EO$2,1,0)*'PC-CT-NAP_Área Comercial'!$E6*$NB$48</f>
        <v>13615.038951071556</v>
      </c>
      <c r="EP48" s="306">
        <f>IF($ND$48&lt;=EP$2,1,0)*'PC-CT-NAP_Área Comercial'!$E6*$NB$48</f>
        <v>13615.038951071556</v>
      </c>
      <c r="EQ48" s="306">
        <f>IF($ND$48&lt;=EQ$2,1,0)*'PC-CT-NAP_Área Comercial'!$E6*$NB$48</f>
        <v>13615.038951071556</v>
      </c>
      <c r="ER48" s="306">
        <f>IF($ND$48&lt;=ER$2,1,0)*'PC-CT-NAP_Área Comercial'!$E6*$NB$48</f>
        <v>13615.038951071556</v>
      </c>
      <c r="ES48" s="306">
        <f>IF($ND$48&lt;=ES$2,1,0)*'PC-CT-NAP_Área Comercial'!$E6*$NB$48</f>
        <v>13615.038951071556</v>
      </c>
      <c r="ET48" s="306">
        <f>IF($ND$48&lt;=ET$2,1,0)*'PC-CT-NAP_Área Comercial'!$E6*$NB$48</f>
        <v>13615.038951071556</v>
      </c>
      <c r="EU48" s="306">
        <f>IF($ND$48&lt;=EU$2,1,0)*'PC-CT-NAP_Área Comercial'!$E6*$NB$48</f>
        <v>13615.038951071556</v>
      </c>
      <c r="EV48" s="306">
        <f>IF($ND$48&lt;=EV$2,1,0)*'PC-CT-NAP_Área Comercial'!$E6*$NB$48</f>
        <v>13615.038951071556</v>
      </c>
      <c r="EW48" s="306">
        <f>IF($ND$48&lt;=EW$2,1,0)*'PC-CT-NAP_Área Comercial'!$E6*$NB$48</f>
        <v>13615.038951071556</v>
      </c>
      <c r="EX48" s="306">
        <f>IF($ND$48&lt;=EX$2,1,0)*'PC-CT-NAP_Área Comercial'!$E6*$NB$48</f>
        <v>13615.038951071556</v>
      </c>
      <c r="EY48" s="306">
        <f>IF($ND$48&lt;=EY$2,1,0)*'PC-CT-NAP_Área Comercial'!$E6*$NB$48</f>
        <v>13615.038951071556</v>
      </c>
      <c r="EZ48" s="306">
        <f>IF($ND$48&lt;=EZ$2,1,0)*'PC-CT-NAP_Área Comercial'!$E6*$NB$48</f>
        <v>13615.038951071556</v>
      </c>
      <c r="FA48" s="306">
        <f>IF($ND$48&lt;=FA$2,1,0)*'PC-CT-NAP_Área Comercial'!$E6*$NB$48</f>
        <v>13615.038951071556</v>
      </c>
      <c r="FB48" s="306">
        <f>IF($ND$48&lt;=FB$2,1,0)*'PC-CT-NAP_Área Comercial'!$E6*$NB$48</f>
        <v>13615.038951071556</v>
      </c>
      <c r="FC48" s="306">
        <f>IF($ND$48&lt;=FC$2,1,0)*'PC-CT-NAP_Área Comercial'!$E6*$NB$48</f>
        <v>13615.038951071556</v>
      </c>
      <c r="FD48" s="306">
        <f>IF($ND$48&lt;=FD$2,1,0)*'PC-CT-NAP_Área Comercial'!$E6*$NB$48</f>
        <v>13615.038951071556</v>
      </c>
      <c r="FE48" s="306">
        <f>IF($ND$48&lt;=FE$2,1,0)*'PC-CT-NAP_Área Comercial'!$E6*$NB$48</f>
        <v>13615.038951071556</v>
      </c>
      <c r="FF48" s="306">
        <f>IF($ND$48&lt;=FF$2,1,0)*'PC-CT-NAP_Área Comercial'!$E6*$NB$48</f>
        <v>13615.038951071556</v>
      </c>
      <c r="FG48" s="306">
        <f>IF($ND$48&lt;=FG$2,1,0)*'PC-CT-NAP_Área Comercial'!$E6*$NB$48</f>
        <v>13615.038951071556</v>
      </c>
      <c r="FH48" s="306">
        <f>IF($ND$48&lt;=FH$2,1,0)*'PC-CT-NAP_Área Comercial'!$E6*$NB$48</f>
        <v>13615.038951071556</v>
      </c>
      <c r="FI48" s="306">
        <f>IF($ND$48&lt;=FI$2,1,0)*'PC-CT-NAP_Área Comercial'!$E6*$NB$48</f>
        <v>13615.038951071556</v>
      </c>
      <c r="FJ48" s="306">
        <f>IF($ND$48&lt;=FJ$2,1,0)*'PC-CT-NAP_Área Comercial'!$E6*$NB$48</f>
        <v>13615.038951071556</v>
      </c>
      <c r="FK48" s="306">
        <f>IF($ND$48&lt;=FK$2,1,0)*'PC-CT-NAP_Área Comercial'!$E6*$NB$48</f>
        <v>13615.038951071556</v>
      </c>
      <c r="FL48" s="306">
        <f>IF($ND$48&lt;=FL$2,1,0)*'PC-CT-NAP_Área Comercial'!$E6*$NB$48</f>
        <v>13615.038951071556</v>
      </c>
      <c r="FM48" s="306">
        <f>IF($ND$48&lt;=FM$2,1,0)*'PC-CT-NAP_Área Comercial'!$E6*$NB$48</f>
        <v>13615.038951071556</v>
      </c>
      <c r="FN48" s="306">
        <f>IF($ND$48&lt;=FN$2,1,0)*'PC-CT-NAP_Área Comercial'!$E6*$NB$48</f>
        <v>13615.038951071556</v>
      </c>
      <c r="FO48" s="306">
        <f>IF($ND$48&lt;=FO$2,1,0)*'PC-CT-NAP_Área Comercial'!$E6*$NB$48</f>
        <v>13615.038951071556</v>
      </c>
      <c r="FP48" s="306">
        <f>IF($ND$48&lt;=FP$2,1,0)*'PC-CT-NAP_Área Comercial'!$E6*$NB$48</f>
        <v>13615.038951071556</v>
      </c>
      <c r="FQ48" s="306">
        <f>IF($ND$48&lt;=FQ$2,1,0)*'PC-CT-NAP_Área Comercial'!$E6*$NB$48</f>
        <v>13615.038951071556</v>
      </c>
      <c r="FR48" s="306">
        <f>IF($ND$48&lt;=FR$2,1,0)*'PC-CT-NAP_Área Comercial'!$E6*$NB$48</f>
        <v>13615.038951071556</v>
      </c>
      <c r="FS48" s="306">
        <f>IF($ND$48&lt;=FS$2,1,0)*'PC-CT-NAP_Área Comercial'!$E6*$NB$48</f>
        <v>13615.038951071556</v>
      </c>
      <c r="FT48" s="306">
        <f>IF($ND$48&lt;=FT$2,1,0)*'PC-CT-NAP_Área Comercial'!$E6*$NB$48</f>
        <v>13615.038951071556</v>
      </c>
      <c r="FU48" s="306">
        <f>IF($ND$48&lt;=FU$2,1,0)*'PC-CT-NAP_Área Comercial'!$E6*$NB$48</f>
        <v>13615.038951071556</v>
      </c>
      <c r="FV48" s="306">
        <f>IF($ND$48&lt;=FV$2,1,0)*'PC-CT-NAP_Área Comercial'!$E6*$NB$48</f>
        <v>13615.038951071556</v>
      </c>
      <c r="FW48" s="306">
        <f>IF($ND$48&lt;=FW$2,1,0)*'PC-CT-NAP_Área Comercial'!$E6*$NB$48</f>
        <v>13615.038951071556</v>
      </c>
      <c r="FX48" s="306">
        <f>IF($ND$48&lt;=FX$2,1,0)*'PC-CT-NAP_Área Comercial'!$E6*$NB$48</f>
        <v>13615.038951071556</v>
      </c>
      <c r="FY48" s="306">
        <f>IF($ND$48&lt;=FY$2,1,0)*'PC-CT-NAP_Área Comercial'!$E6*$NB$48</f>
        <v>13615.038951071556</v>
      </c>
      <c r="FZ48" s="306">
        <f>IF($ND$48&lt;=FZ$2,1,0)*'PC-CT-NAP_Área Comercial'!$E6*$NB$48</f>
        <v>13615.038951071556</v>
      </c>
      <c r="GA48" s="306">
        <f>IF($ND$48&lt;=GA$2,1,0)*'PC-CT-NAP_Área Comercial'!$E6*$NB$48</f>
        <v>13615.038951071556</v>
      </c>
      <c r="GB48" s="306">
        <f>IF($ND$48&lt;=GB$2,1,0)*'PC-CT-NAP_Área Comercial'!$E6*$NB$48</f>
        <v>13615.038951071556</v>
      </c>
      <c r="GC48" s="306">
        <f>IF($ND$48&lt;=GC$2,1,0)*'PC-CT-NAP_Área Comercial'!$E6*$NB$48</f>
        <v>13615.038951071556</v>
      </c>
      <c r="GD48" s="306">
        <f>IF($ND$48&lt;=GD$2,1,0)*'PC-CT-NAP_Área Comercial'!$E6*$NB$48</f>
        <v>13615.038951071556</v>
      </c>
      <c r="GE48" s="306">
        <f>IF($ND$48&lt;=GE$2,1,0)*'PC-CT-NAP_Área Comercial'!$E6*$NB$48</f>
        <v>13615.038951071556</v>
      </c>
      <c r="GF48" s="306">
        <f>IF($ND$48&lt;=GF$2,1,0)*'PC-CT-NAP_Área Comercial'!$E6*$NB$48</f>
        <v>13615.038951071556</v>
      </c>
      <c r="GG48" s="306">
        <f>IF($ND$48&lt;=GG$2,1,0)*'PC-CT-NAP_Área Comercial'!$E6*$NB$48</f>
        <v>13615.038951071556</v>
      </c>
      <c r="GH48" s="306">
        <f>IF($ND$48&lt;=GH$2,1,0)*'PC-CT-NAP_Área Comercial'!$E6*$NB$48</f>
        <v>13615.038951071556</v>
      </c>
      <c r="GI48" s="306">
        <f>IF($ND$48&lt;=GI$2,1,0)*'PC-CT-NAP_Área Comercial'!$E6*$NB$48</f>
        <v>13615.038951071556</v>
      </c>
      <c r="GJ48" s="306">
        <f>IF($ND$48&lt;=GJ$2,1,0)*'PC-CT-NAP_Área Comercial'!$E6*$NB$48</f>
        <v>13615.038951071556</v>
      </c>
      <c r="GK48" s="306">
        <f>IF($ND$48&lt;=GK$2,1,0)*'PC-CT-NAP_Área Comercial'!$E6*$NB$48</f>
        <v>13615.038951071556</v>
      </c>
      <c r="GL48" s="306">
        <f>IF($ND$48&lt;=GL$2,1,0)*'PC-CT-NAP_Área Comercial'!$E6*$NB$48</f>
        <v>13615.038951071556</v>
      </c>
      <c r="GM48" s="306">
        <f>IF($ND$48&lt;=GM$2,1,0)*'PC-CT-NAP_Área Comercial'!$E6*$NB$48</f>
        <v>13615.038951071556</v>
      </c>
      <c r="GN48" s="306">
        <f>IF($ND$48&lt;=GN$2,1,0)*'PC-CT-NAP_Área Comercial'!$E6*$NB$48</f>
        <v>13615.038951071556</v>
      </c>
      <c r="GO48" s="306">
        <f>IF($ND$48&lt;=GO$2,1,0)*'PC-CT-NAP_Área Comercial'!$E6*$NB$48</f>
        <v>13615.038951071556</v>
      </c>
      <c r="GP48" s="306">
        <f>IF($ND$48&lt;=GP$2,1,0)*'PC-CT-NAP_Área Comercial'!$E6*$NB$48</f>
        <v>13615.038951071556</v>
      </c>
      <c r="GQ48" s="306">
        <f>IF($ND$48&lt;=GQ$2,1,0)*'PC-CT-NAP_Área Comercial'!$E6*$NB$48</f>
        <v>13615.038951071556</v>
      </c>
      <c r="GR48" s="306">
        <f>IF($ND$48&lt;=GR$2,1,0)*'PC-CT-NAP_Área Comercial'!$E6*$NB$48</f>
        <v>13615.038951071556</v>
      </c>
      <c r="GS48" s="306">
        <f>IF($ND$48&lt;=GS$2,1,0)*'PC-CT-NAP_Área Comercial'!$E6*$NB$48</f>
        <v>13615.038951071556</v>
      </c>
      <c r="GT48" s="306">
        <f>IF($ND$48&lt;=GT$2,1,0)*'PC-CT-NAP_Área Comercial'!$E6*$NB$48</f>
        <v>13615.038951071556</v>
      </c>
      <c r="GU48" s="306">
        <f>IF($ND$48&lt;=GU$2,1,0)*'PC-CT-NAP_Área Comercial'!$E6*$NB$48</f>
        <v>13615.038951071556</v>
      </c>
      <c r="GV48" s="306">
        <f>IF($ND$48&lt;=GV$2,1,0)*'PC-CT-NAP_Área Comercial'!$E6*$NB$48</f>
        <v>13615.038951071556</v>
      </c>
      <c r="GW48" s="306">
        <f>IF($ND$48&lt;=GW$2,1,0)*'PC-CT-NAP_Área Comercial'!$E6*$NB$48</f>
        <v>13615.038951071556</v>
      </c>
      <c r="GX48" s="306">
        <f>IF($ND$48&lt;=GX$2,1,0)*'PC-CT-NAP_Área Comercial'!$E6*$NB$48</f>
        <v>13615.038951071556</v>
      </c>
      <c r="GY48" s="306">
        <f>IF($ND$48&lt;=GY$2,1,0)*'PC-CT-NAP_Área Comercial'!$E6*$NB$48</f>
        <v>13615.038951071556</v>
      </c>
      <c r="GZ48" s="306">
        <f>IF($ND$48&lt;=GZ$2,1,0)*'PC-CT-NAP_Área Comercial'!$E6*$NB$48</f>
        <v>13615.038951071556</v>
      </c>
      <c r="HA48" s="306">
        <f>IF($ND$48&lt;=HA$2,1,0)*'PC-CT-NAP_Área Comercial'!$E6*$NB$48</f>
        <v>13615.038951071556</v>
      </c>
      <c r="HB48" s="306">
        <f>IF($ND$48&lt;=HB$2,1,0)*'PC-CT-NAP_Área Comercial'!$E6*$NB$48</f>
        <v>13615.038951071556</v>
      </c>
      <c r="HC48" s="306">
        <f>IF($ND$48&lt;=HC$2,1,0)*'PC-CT-NAP_Área Comercial'!$E6*$NB$48</f>
        <v>13615.038951071556</v>
      </c>
      <c r="HD48" s="306">
        <f>IF($ND$48&lt;=HD$2,1,0)*'PC-CT-NAP_Área Comercial'!$E6*$NB$48</f>
        <v>13615.038951071556</v>
      </c>
      <c r="HE48" s="306">
        <f>IF($ND$48&lt;=HE$2,1,0)*'PC-CT-NAP_Área Comercial'!$E6*$NB$48</f>
        <v>13615.038951071556</v>
      </c>
      <c r="HF48" s="306">
        <f>IF($ND$48&lt;=HF$2,1,0)*'PC-CT-NAP_Área Comercial'!$E6*$NB$48</f>
        <v>13615.038951071556</v>
      </c>
      <c r="HG48" s="306">
        <f>IF($ND$48&lt;=HG$2,1,0)*'PC-CT-NAP_Área Comercial'!$E6*$NB$48</f>
        <v>13615.038951071556</v>
      </c>
      <c r="HH48" s="306">
        <f>IF($ND$48&lt;=HH$2,1,0)*'PC-CT-NAP_Área Comercial'!$E6*$NB$48</f>
        <v>13615.038951071556</v>
      </c>
      <c r="HI48" s="306">
        <f>IF($ND$48&lt;=HI$2,1,0)*'PC-CT-NAP_Área Comercial'!$E6*$NB$48</f>
        <v>13615.038951071556</v>
      </c>
      <c r="HJ48" s="306">
        <f>IF($ND$48&lt;=HJ$2,1,0)*'PC-CT-NAP_Área Comercial'!$E6*$NB$48</f>
        <v>13615.038951071556</v>
      </c>
      <c r="HK48" s="306">
        <f>IF($ND$48&lt;=HK$2,1,0)*'PC-CT-NAP_Área Comercial'!$E6*$NB$48</f>
        <v>13615.038951071556</v>
      </c>
      <c r="HL48" s="306">
        <f>IF($ND$48&lt;=HL$2,1,0)*'PC-CT-NAP_Área Comercial'!$E6*$NB$48</f>
        <v>13615.038951071556</v>
      </c>
      <c r="HM48" s="306">
        <f>IF($ND$48&lt;=HM$2,1,0)*'PC-CT-NAP_Área Comercial'!$E6*$NB$48</f>
        <v>13615.038951071556</v>
      </c>
      <c r="HN48" s="306">
        <f>IF($ND$48&lt;=HN$2,1,0)*'PC-CT-NAP_Área Comercial'!$E6*$NB$48</f>
        <v>13615.038951071556</v>
      </c>
      <c r="HO48" s="306">
        <f>IF($ND$48&lt;=HO$2,1,0)*'PC-CT-NAP_Área Comercial'!$E6*$NB$48</f>
        <v>13615.038951071556</v>
      </c>
      <c r="HP48" s="306">
        <f>IF($ND$48&lt;=HP$2,1,0)*'PC-CT-NAP_Área Comercial'!$E6*$NB$48</f>
        <v>13615.038951071556</v>
      </c>
      <c r="HQ48" s="306">
        <f>IF($ND$48&lt;=HQ$2,1,0)*'PC-CT-NAP_Área Comercial'!$E6*$NB$48</f>
        <v>13615.038951071556</v>
      </c>
      <c r="HR48" s="306">
        <f>IF($ND$48&lt;=HR$2,1,0)*'PC-CT-NAP_Área Comercial'!$E6*$NB$48</f>
        <v>13615.038951071556</v>
      </c>
      <c r="HS48" s="306">
        <f>IF($ND$48&lt;=HS$2,1,0)*'PC-CT-NAP_Área Comercial'!$E6*$NB$48</f>
        <v>13615.038951071556</v>
      </c>
      <c r="HT48" s="306">
        <f>IF($ND$48&lt;=HT$2,1,0)*'PC-CT-NAP_Área Comercial'!$E6*$NB$48</f>
        <v>13615.038951071556</v>
      </c>
      <c r="HU48" s="306">
        <f>IF($ND$48&lt;=HU$2,1,0)*'PC-CT-NAP_Área Comercial'!$E6*$NB$48</f>
        <v>13615.038951071556</v>
      </c>
      <c r="HV48" s="306">
        <f>IF($ND$48&lt;=HV$2,1,0)*'PC-CT-NAP_Área Comercial'!$E6*$NB$48</f>
        <v>13615.038951071556</v>
      </c>
      <c r="HW48" s="306">
        <f>IF($ND$48&lt;=HW$2,1,0)*'PC-CT-NAP_Área Comercial'!$E6*$NB$48</f>
        <v>13615.038951071556</v>
      </c>
      <c r="HX48" s="306">
        <f>IF($ND$48&lt;=HX$2,1,0)*'PC-CT-NAP_Área Comercial'!$E6*$NB$48</f>
        <v>13615.038951071556</v>
      </c>
      <c r="HY48" s="306">
        <f>IF($ND$48&lt;=HY$2,1,0)*'PC-CT-NAP_Área Comercial'!$E6*$NB$48</f>
        <v>13615.038951071556</v>
      </c>
      <c r="HZ48" s="306">
        <f>IF($ND$48&lt;=HZ$2,1,0)*'PC-CT-NAP_Área Comercial'!$E6*$NB$48</f>
        <v>13615.038951071556</v>
      </c>
      <c r="IA48" s="306">
        <f>IF($ND$48&lt;=IA$2,1,0)*'PC-CT-NAP_Área Comercial'!$E6*$NB$48</f>
        <v>13615.038951071556</v>
      </c>
      <c r="IB48" s="306">
        <f>IF($ND$48&lt;=IB$2,1,0)*'PC-CT-NAP_Área Comercial'!$E6*$NB$48</f>
        <v>13615.038951071556</v>
      </c>
      <c r="IC48" s="306">
        <f>IF($ND$48&lt;=IC$2,1,0)*'PC-CT-NAP_Área Comercial'!$E6*$NB$48</f>
        <v>13615.038951071556</v>
      </c>
      <c r="ID48" s="306">
        <f>IF($ND$48&lt;=ID$2,1,0)*'PC-CT-NAP_Área Comercial'!$E6*$NB$48</f>
        <v>13615.038951071556</v>
      </c>
      <c r="IE48" s="306">
        <f>IF($ND$48&lt;=IE$2,1,0)*'PC-CT-NAP_Área Comercial'!$E6*$NB$48</f>
        <v>13615.038951071556</v>
      </c>
      <c r="IF48" s="306">
        <f>IF($ND$48&lt;=IF$2,1,0)*'PC-CT-NAP_Área Comercial'!$E6*$NB$48</f>
        <v>13615.038951071556</v>
      </c>
      <c r="IG48" s="306">
        <f>IF($ND$48&lt;=IG$2,1,0)*'PC-CT-NAP_Área Comercial'!$E6*$NB$48</f>
        <v>13615.038951071556</v>
      </c>
      <c r="IH48" s="306">
        <f>IF($ND$48&lt;=IH$2,1,0)*'PC-CT-NAP_Área Comercial'!$E6*$NB$48</f>
        <v>13615.038951071556</v>
      </c>
      <c r="II48" s="306">
        <f>IF($ND$48&lt;=II$2,1,0)*'PC-CT-NAP_Área Comercial'!$E6*$NB$48</f>
        <v>13615.038951071556</v>
      </c>
      <c r="IJ48" s="306">
        <f>IF($ND$48&lt;=IJ$2,1,0)*'PC-CT-NAP_Área Comercial'!$E6*$NB$48</f>
        <v>13615.038951071556</v>
      </c>
      <c r="IK48" s="306">
        <f>IF($ND$48&lt;=IK$2,1,0)*'PC-CT-NAP_Área Comercial'!$E6*$NB$48</f>
        <v>13615.038951071556</v>
      </c>
      <c r="IL48" s="306">
        <f>IF($ND$48&lt;=IL$2,1,0)*'PC-CT-NAP_Área Comercial'!$E6*$NB$48</f>
        <v>13615.038951071556</v>
      </c>
      <c r="IM48" s="306">
        <f>IF($ND$48&lt;=IM$2,1,0)*'PC-CT-NAP_Área Comercial'!$E6*$NB$48</f>
        <v>13615.038951071556</v>
      </c>
      <c r="IN48" s="306">
        <f>IF($ND$48&lt;=IN$2,1,0)*'PC-CT-NAP_Área Comercial'!$E6*$NB$48</f>
        <v>13615.038951071556</v>
      </c>
      <c r="IO48" s="306">
        <f>IF($ND$48&lt;=IO$2,1,0)*'PC-CT-NAP_Área Comercial'!$E6*$NB$48</f>
        <v>13615.038951071556</v>
      </c>
      <c r="IP48" s="306">
        <f>IF($ND$48&lt;=IP$2,1,0)*'PC-CT-NAP_Área Comercial'!$E6*$NB$48</f>
        <v>13615.038951071556</v>
      </c>
      <c r="IQ48" s="306">
        <f>IF($ND$48&lt;=IQ$2,1,0)*'PC-CT-NAP_Área Comercial'!$E6*$NB$48</f>
        <v>13615.038951071556</v>
      </c>
      <c r="IR48" s="306">
        <f>IF($ND$48&lt;=IR$2,1,0)*'PC-CT-NAP_Área Comercial'!$E6*$NB$48</f>
        <v>13615.038951071556</v>
      </c>
      <c r="IS48" s="306">
        <f>IF($ND$48&lt;=IS$2,1,0)*'PC-CT-NAP_Área Comercial'!$E6*$NB$48</f>
        <v>13615.038951071556</v>
      </c>
      <c r="IT48" s="306">
        <f>IF($ND$48&lt;=IT$2,1,0)*'PC-CT-NAP_Área Comercial'!$E6*$NB$48</f>
        <v>13615.038951071556</v>
      </c>
      <c r="IU48" s="306">
        <f>IF($ND$48&lt;=IU$2,1,0)*'PC-CT-NAP_Área Comercial'!$E6*$NB$48</f>
        <v>13615.038951071556</v>
      </c>
      <c r="IV48" s="306">
        <f>IF($ND$48&lt;=IV$2,1,0)*'PC-CT-NAP_Área Comercial'!$E6*$NB$48</f>
        <v>13615.038951071556</v>
      </c>
      <c r="IW48" s="306">
        <f>IF($ND$48&lt;=IW$2,1,0)*'PC-CT-NAP_Área Comercial'!$E6*$NB$48</f>
        <v>13615.038951071556</v>
      </c>
      <c r="IX48" s="306">
        <f>IF($ND$48&lt;=IX$2,1,0)*'PC-CT-NAP_Área Comercial'!$E6*$NB$48</f>
        <v>13615.038951071556</v>
      </c>
      <c r="IY48" s="306">
        <f>IF($ND$48&lt;=IY$2,1,0)*'PC-CT-NAP_Área Comercial'!$E6*$NB$48</f>
        <v>13615.038951071556</v>
      </c>
      <c r="IZ48" s="306">
        <f>IF($ND$48&lt;=IZ$2,1,0)*'PC-CT-NAP_Área Comercial'!$E6*$NB$48</f>
        <v>13615.038951071556</v>
      </c>
      <c r="JA48" s="306">
        <f>IF($ND$48&lt;=JA$2,1,0)*'PC-CT-NAP_Área Comercial'!$E6*$NB$48</f>
        <v>13615.038951071556</v>
      </c>
      <c r="JB48" s="306">
        <f>IF($ND$48&lt;=JB$2,1,0)*'PC-CT-NAP_Área Comercial'!$E6*$NB$48</f>
        <v>13615.038951071556</v>
      </c>
      <c r="JC48" s="306">
        <f>IF($ND$48&lt;=JC$2,1,0)*'PC-CT-NAP_Área Comercial'!$E6*$NB$48</f>
        <v>13615.038951071556</v>
      </c>
      <c r="JD48" s="306">
        <f>IF($ND$48&lt;=JD$2,1,0)*'PC-CT-NAP_Área Comercial'!$E6*$NB$48</f>
        <v>13615.038951071556</v>
      </c>
      <c r="JE48" s="306">
        <f>IF($ND$48&lt;=JE$2,1,0)*'PC-CT-NAP_Área Comercial'!$E6*$NB$48</f>
        <v>13615.038951071556</v>
      </c>
      <c r="JF48" s="306">
        <f>IF($ND$48&lt;=JF$2,1,0)*'PC-CT-NAP_Área Comercial'!$E6*$NB$48</f>
        <v>13615.038951071556</v>
      </c>
      <c r="JG48" s="306">
        <f>IF($ND$48&lt;=JG$2,1,0)*'PC-CT-NAP_Área Comercial'!$E6*$NB$48</f>
        <v>13615.038951071556</v>
      </c>
      <c r="JH48" s="306">
        <f>IF($ND$48&lt;=JH$2,1,0)*'PC-CT-NAP_Área Comercial'!$E6*$NB$48</f>
        <v>13615.038951071556</v>
      </c>
      <c r="JI48" s="306">
        <f>IF($ND$48&lt;=JI$2,1,0)*'PC-CT-NAP_Área Comercial'!$E6*$NB$48</f>
        <v>13615.038951071556</v>
      </c>
      <c r="JJ48" s="306">
        <f>IF($ND$48&lt;=JJ$2,1,0)*'PC-CT-NAP_Área Comercial'!$E6*$NB$48</f>
        <v>13615.038951071556</v>
      </c>
      <c r="JK48" s="306">
        <f>IF($ND$48&lt;=JK$2,1,0)*'PC-CT-NAP_Área Comercial'!$E6*$NB$48</f>
        <v>13615.038951071556</v>
      </c>
      <c r="JL48" s="306">
        <f>IF($ND$48&lt;=JL$2,1,0)*'PC-CT-NAP_Área Comercial'!$E6*$NB$48</f>
        <v>13615.038951071556</v>
      </c>
      <c r="JM48" s="306">
        <f>IF($ND$48&lt;=JM$2,1,0)*'PC-CT-NAP_Área Comercial'!$E6*$NB$48</f>
        <v>13615.038951071556</v>
      </c>
      <c r="JN48" s="306">
        <f>IF($ND$48&lt;=JN$2,1,0)*'PC-CT-NAP_Área Comercial'!$E6*$NB$48</f>
        <v>13615.038951071556</v>
      </c>
      <c r="JO48" s="306">
        <f>IF($ND$48&lt;=JO$2,1,0)*'PC-CT-NAP_Área Comercial'!$E6*$NB$48</f>
        <v>13615.038951071556</v>
      </c>
      <c r="JP48" s="306">
        <f>IF($ND$48&lt;=JP$2,1,0)*'PC-CT-NAP_Área Comercial'!$E6*$NB$48</f>
        <v>13615.038951071556</v>
      </c>
      <c r="JQ48" s="306">
        <f>IF($ND$48&lt;=JQ$2,1,0)*'PC-CT-NAP_Área Comercial'!$E6*$NB$48</f>
        <v>13615.038951071556</v>
      </c>
      <c r="JR48" s="306">
        <f>IF($ND$48&lt;=JR$2,1,0)*'PC-CT-NAP_Área Comercial'!$E6*$NB$48</f>
        <v>13615.038951071556</v>
      </c>
      <c r="JS48" s="306">
        <f>IF($ND$48&lt;=JS$2,1,0)*'PC-CT-NAP_Área Comercial'!$E6*$NB$48</f>
        <v>13615.038951071556</v>
      </c>
      <c r="JT48" s="306">
        <f>IF($ND$48&lt;=JT$2,1,0)*'PC-CT-NAP_Área Comercial'!$E6*$NB$48</f>
        <v>13615.038951071556</v>
      </c>
      <c r="JU48" s="306">
        <f>IF($ND$48&lt;=JU$2,1,0)*'PC-CT-NAP_Área Comercial'!$E6*$NB$48</f>
        <v>13615.038951071556</v>
      </c>
      <c r="JV48" s="306">
        <f>IF($ND$48&lt;=JV$2,1,0)*'PC-CT-NAP_Área Comercial'!$E6*$NB$48</f>
        <v>13615.038951071556</v>
      </c>
      <c r="JW48" s="306">
        <f>IF($ND$48&lt;=JW$2,1,0)*'PC-CT-NAP_Área Comercial'!$E6*$NB$48</f>
        <v>13615.038951071556</v>
      </c>
      <c r="JX48" s="306">
        <f>IF($ND$48&lt;=JX$2,1,0)*'PC-CT-NAP_Área Comercial'!$E6*$NB$48</f>
        <v>13615.038951071556</v>
      </c>
      <c r="JY48" s="306">
        <f>IF($ND$48&lt;=JY$2,1,0)*'PC-CT-NAP_Área Comercial'!$E6*$NB$48</f>
        <v>13615.038951071556</v>
      </c>
      <c r="JZ48" s="306">
        <f>IF($ND$48&lt;=JZ$2,1,0)*'PC-CT-NAP_Área Comercial'!$E6*$NB$48</f>
        <v>13615.038951071556</v>
      </c>
      <c r="KA48" s="306">
        <f>IF($ND$48&lt;=KA$2,1,0)*'PC-CT-NAP_Área Comercial'!$E6*$NB$48</f>
        <v>13615.038951071556</v>
      </c>
      <c r="KB48" s="306">
        <f>IF($ND$48&lt;=KB$2,1,0)*'PC-CT-NAP_Área Comercial'!$E6*$NB$48</f>
        <v>13615.038951071556</v>
      </c>
      <c r="KC48" s="306">
        <f>IF($ND$48&lt;=KC$2,1,0)*'PC-CT-NAP_Área Comercial'!$E6*$NB$48</f>
        <v>13615.038951071556</v>
      </c>
      <c r="KD48" s="306">
        <f>IF($ND$48&lt;=KD$2,1,0)*'PC-CT-NAP_Área Comercial'!$E6*$NB$48</f>
        <v>13615.038951071556</v>
      </c>
      <c r="KE48" s="306">
        <f>IF($ND$48&lt;=KE$2,1,0)*'PC-CT-NAP_Área Comercial'!$E6*$NB$48</f>
        <v>13615.038951071556</v>
      </c>
      <c r="KF48" s="306">
        <f>IF($ND$48&lt;=KF$2,1,0)*'PC-CT-NAP_Área Comercial'!$E6*$NB$48</f>
        <v>13615.038951071556</v>
      </c>
      <c r="KG48" s="306">
        <f>IF($ND$48&lt;=KG$2,1,0)*'PC-CT-NAP_Área Comercial'!$E6*$NB$48</f>
        <v>13615.038951071556</v>
      </c>
      <c r="KH48" s="306">
        <f>IF($ND$48&lt;=KH$2,1,0)*'PC-CT-NAP_Área Comercial'!$E6*$NB$48</f>
        <v>13615.038951071556</v>
      </c>
      <c r="KI48" s="306">
        <f>IF($ND$48&lt;=KI$2,1,0)*'PC-CT-NAP_Área Comercial'!$E6*$NB$48</f>
        <v>13615.038951071556</v>
      </c>
      <c r="KJ48" s="306">
        <f>IF($ND$48&lt;=KJ$2,1,0)*'PC-CT-NAP_Área Comercial'!$E6*$NB$48</f>
        <v>13615.038951071556</v>
      </c>
      <c r="KK48" s="306">
        <f>IF($ND$48&lt;=KK$2,1,0)*'PC-CT-NAP_Área Comercial'!$E6*$NB$48</f>
        <v>13615.038951071556</v>
      </c>
      <c r="KL48" s="306">
        <f>IF($ND$48&lt;=KL$2,1,0)*'PC-CT-NAP_Área Comercial'!$E6*$NB$48</f>
        <v>13615.038951071556</v>
      </c>
      <c r="KM48" s="306">
        <f>IF($ND$48&lt;=KM$2,1,0)*'PC-CT-NAP_Área Comercial'!$E6*$NB$48</f>
        <v>13615.038951071556</v>
      </c>
      <c r="KN48" s="306">
        <f>IF($ND$48&lt;=KN$2,1,0)*'PC-CT-NAP_Área Comercial'!$E6*$NB$48</f>
        <v>13615.038951071556</v>
      </c>
      <c r="KO48" s="306">
        <f>IF($ND$48&lt;=KO$2,1,0)*'PC-CT-NAP_Área Comercial'!$E6*$NB$48</f>
        <v>13615.038951071556</v>
      </c>
      <c r="KP48" s="306">
        <f>IF($ND$48&lt;=KP$2,1,0)*'PC-CT-NAP_Área Comercial'!$E6*$NB$48</f>
        <v>13615.038951071556</v>
      </c>
      <c r="KQ48" s="306">
        <f>IF($ND$48&lt;=KQ$2,1,0)*'PC-CT-NAP_Área Comercial'!$E6*$NB$48</f>
        <v>13615.038951071556</v>
      </c>
      <c r="KR48" s="306">
        <f>IF($ND$48&lt;=KR$2,1,0)*'PC-CT-NAP_Área Comercial'!$E6*$NB$48</f>
        <v>13615.038951071556</v>
      </c>
      <c r="KS48" s="306">
        <f>IF($ND$48&lt;=KS$2,1,0)*'PC-CT-NAP_Área Comercial'!$E6*$NB$48</f>
        <v>13615.038951071556</v>
      </c>
      <c r="KT48" s="306">
        <f>IF($ND$48&lt;=KT$2,1,0)*'PC-CT-NAP_Área Comercial'!$E6*$NB$48</f>
        <v>13615.038951071556</v>
      </c>
      <c r="KU48" s="306">
        <f>IF($ND$48&lt;=KU$2,1,0)*'PC-CT-NAP_Área Comercial'!$E6*$NB$48</f>
        <v>13615.038951071556</v>
      </c>
      <c r="KV48" s="306">
        <f>IF($ND$48&lt;=KV$2,1,0)*'PC-CT-NAP_Área Comercial'!$E6*$NB$48</f>
        <v>13615.038951071556</v>
      </c>
      <c r="KW48" s="306">
        <f>IF($ND$48&lt;=KW$2,1,0)*'PC-CT-NAP_Área Comercial'!$E6*$NB$48</f>
        <v>13615.038951071556</v>
      </c>
      <c r="KX48" s="306">
        <f>IF($ND$48&lt;=KX$2,1,0)*'PC-CT-NAP_Área Comercial'!$E6*$NB$48</f>
        <v>13615.038951071556</v>
      </c>
      <c r="KY48" s="306">
        <f>IF($ND$48&lt;=KY$2,1,0)*'PC-CT-NAP_Área Comercial'!$E6*$NB$48</f>
        <v>13615.038951071556</v>
      </c>
      <c r="KZ48" s="306">
        <f>IF($ND$48&lt;=KZ$2,1,0)*'PC-CT-NAP_Área Comercial'!$E6*$NB$48</f>
        <v>13615.038951071556</v>
      </c>
      <c r="LA48" s="306">
        <f>IF($ND$48&lt;=LA$2,1,0)*'PC-CT-NAP_Área Comercial'!$E6*$NB$48</f>
        <v>13615.038951071556</v>
      </c>
      <c r="LB48" s="306">
        <f>IF($ND$48&lt;=LB$2,1,0)*'PC-CT-NAP_Área Comercial'!$E6*$NB$48</f>
        <v>13615.038951071556</v>
      </c>
      <c r="LC48" s="306">
        <f>IF($ND$48&lt;=LC$2,1,0)*'PC-CT-NAP_Área Comercial'!$E6*$NB$48</f>
        <v>13615.038951071556</v>
      </c>
      <c r="LD48" s="306">
        <f>IF($ND$48&lt;=LD$2,1,0)*'PC-CT-NAP_Área Comercial'!$E6*$NB$48</f>
        <v>13615.038951071556</v>
      </c>
      <c r="LE48" s="306">
        <f>IF($ND$48&lt;=LE$2,1,0)*'PC-CT-NAP_Área Comercial'!$E6*$NB$48</f>
        <v>13615.038951071556</v>
      </c>
      <c r="LF48" s="306">
        <f>IF($ND$48&lt;=LF$2,1,0)*'PC-CT-NAP_Área Comercial'!$E6*$NB$48</f>
        <v>13615.038951071556</v>
      </c>
      <c r="LG48" s="306">
        <f>IF($ND$48&lt;=LG$2,1,0)*'PC-CT-NAP_Área Comercial'!$E6*$NB$48</f>
        <v>13615.038951071556</v>
      </c>
      <c r="LH48" s="306">
        <f>IF($ND$48&lt;=LH$2,1,0)*'PC-CT-NAP_Área Comercial'!$E6*$NB$48</f>
        <v>13615.038951071556</v>
      </c>
      <c r="LI48" s="306">
        <f>IF($ND$48&lt;=LI$2,1,0)*'PC-CT-NAP_Área Comercial'!$E6*$NB$48</f>
        <v>13615.038951071556</v>
      </c>
      <c r="LJ48" s="306">
        <f>IF($ND$48&lt;=LJ$2,1,0)*'PC-CT-NAP_Área Comercial'!$E6*$NB$48</f>
        <v>13615.038951071556</v>
      </c>
      <c r="LK48" s="306">
        <f>IF($ND$48&lt;=LK$2,1,0)*'PC-CT-NAP_Área Comercial'!$E6*$NB$48</f>
        <v>13615.038951071556</v>
      </c>
      <c r="LL48" s="306">
        <f>IF($ND$48&lt;=LL$2,1,0)*'PC-CT-NAP_Área Comercial'!$E6*$NB$48</f>
        <v>13615.038951071556</v>
      </c>
      <c r="LM48" s="306">
        <f>IF($ND$48&lt;=LM$2,1,0)*'PC-CT-NAP_Área Comercial'!$E6*$NB$48</f>
        <v>13615.038951071556</v>
      </c>
      <c r="LN48" s="306">
        <f>IF($ND$48&lt;=LN$2,1,0)*'PC-CT-NAP_Área Comercial'!$E6*$NB$48</f>
        <v>13615.038951071556</v>
      </c>
      <c r="LO48" s="306">
        <f>IF($ND$48&lt;=LO$2,1,0)*'PC-CT-NAP_Área Comercial'!$E6*$NB$48</f>
        <v>13615.038951071556</v>
      </c>
      <c r="LP48" s="306">
        <f>IF($ND$48&lt;=LP$2,1,0)*'PC-CT-NAP_Área Comercial'!$E6*$NB$48</f>
        <v>13615.038951071556</v>
      </c>
      <c r="LQ48" s="306">
        <f>IF($ND$48&lt;=LQ$2,1,0)*'PC-CT-NAP_Área Comercial'!$E6*$NB$48</f>
        <v>13615.038951071556</v>
      </c>
      <c r="LR48" s="306">
        <f>IF($ND$48&lt;=LR$2,1,0)*'PC-CT-NAP_Área Comercial'!$E6*$NB$48</f>
        <v>13615.038951071556</v>
      </c>
      <c r="LS48" s="306">
        <f>IF($ND$48&lt;=LS$2,1,0)*'PC-CT-NAP_Área Comercial'!$E6*$NB$48</f>
        <v>13615.038951071556</v>
      </c>
      <c r="LT48" s="306">
        <f>IF($ND$48&lt;=LT$2,1,0)*'PC-CT-NAP_Área Comercial'!$E6*$NB$48</f>
        <v>13615.038951071556</v>
      </c>
      <c r="LU48" s="306">
        <f>IF($ND$48&lt;=LU$2,1,0)*'PC-CT-NAP_Área Comercial'!$E6*$NB$48</f>
        <v>13615.038951071556</v>
      </c>
      <c r="LV48" s="306">
        <f>IF($ND$48&lt;=LV$2,1,0)*'PC-CT-NAP_Área Comercial'!$E6*$NB$48</f>
        <v>13615.038951071556</v>
      </c>
      <c r="LW48" s="306">
        <f>IF($ND$48&lt;=LW$2,1,0)*'PC-CT-NAP_Área Comercial'!$E6*$NB$48</f>
        <v>13615.038951071556</v>
      </c>
      <c r="LX48" s="306">
        <f>IF($ND$48&lt;=LX$2,1,0)*'PC-CT-NAP_Área Comercial'!$E6*$NB$48</f>
        <v>13615.038951071556</v>
      </c>
      <c r="LY48" s="306">
        <f>IF($ND$48&lt;=LY$2,1,0)*'PC-CT-NAP_Área Comercial'!$E6*$NB$48</f>
        <v>13615.038951071556</v>
      </c>
      <c r="LZ48" s="306">
        <f>IF($ND$48&lt;=LZ$2,1,0)*'PC-CT-NAP_Área Comercial'!$E6*$NB$48</f>
        <v>13615.038951071556</v>
      </c>
      <c r="MA48" s="306">
        <f>IF($ND$48&lt;=MA$2,1,0)*'PC-CT-NAP_Área Comercial'!$E6*$NB$48</f>
        <v>13615.038951071556</v>
      </c>
      <c r="MB48" s="306">
        <f>IF($ND$48&lt;=MB$2,1,0)*'PC-CT-NAP_Área Comercial'!$E6*$NB$48</f>
        <v>13615.038951071556</v>
      </c>
      <c r="MC48" s="306">
        <f>IF($ND$48&lt;=MC$2,1,0)*'PC-CT-NAP_Área Comercial'!$E6*$NB$48</f>
        <v>13615.038951071556</v>
      </c>
      <c r="MD48" s="306">
        <f>IF($ND$48&lt;=MD$2,1,0)*'PC-CT-NAP_Área Comercial'!$E6*$NB$48</f>
        <v>13615.038951071556</v>
      </c>
      <c r="ME48" s="306">
        <f>IF($ND$48&lt;=ME$2,1,0)*'PC-CT-NAP_Área Comercial'!$E6*$NB$48</f>
        <v>13615.038951071556</v>
      </c>
      <c r="MF48" s="306">
        <f>IF($ND$48&lt;=MF$2,1,0)*'PC-CT-NAP_Área Comercial'!$E6*$NB$48</f>
        <v>13615.038951071556</v>
      </c>
      <c r="MG48" s="306">
        <f>IF($ND$48&lt;=MG$2,1,0)*'PC-CT-NAP_Área Comercial'!$E6*$NB$48</f>
        <v>13615.038951071556</v>
      </c>
      <c r="MH48" s="306">
        <f>IF($ND$48&lt;=MH$2,1,0)*'PC-CT-NAP_Área Comercial'!$E6*$NB$48</f>
        <v>13615.038951071556</v>
      </c>
      <c r="MI48" s="306">
        <f>IF($ND$48&lt;=MI$2,1,0)*'PC-CT-NAP_Área Comercial'!$E6*$NB$48</f>
        <v>13615.038951071556</v>
      </c>
      <c r="MJ48" s="306">
        <f>IF($ND$48&lt;=MJ$2,1,0)*'PC-CT-NAP_Área Comercial'!$E6*$NB$48</f>
        <v>13615.038951071556</v>
      </c>
      <c r="MK48" s="306">
        <f>IF($ND$48&lt;=MK$2,1,0)*'PC-CT-NAP_Área Comercial'!$E6*$NB$48</f>
        <v>13615.038951071556</v>
      </c>
      <c r="ML48" s="306">
        <f>IF($ND$48&lt;=ML$2,1,0)*'PC-CT-NAP_Área Comercial'!$E6*$NB$48</f>
        <v>13615.038951071556</v>
      </c>
      <c r="MM48" s="306">
        <f>IF($ND$48&lt;=MM$2,1,0)*'PC-CT-NAP_Área Comercial'!$E6*$NB$48</f>
        <v>13615.038951071556</v>
      </c>
      <c r="MN48" s="306">
        <f>IF($ND$48&lt;=MN$2,1,0)*'PC-CT-NAP_Área Comercial'!$E6*$NB$48</f>
        <v>13615.038951071556</v>
      </c>
      <c r="MO48" s="306">
        <f>IF($ND$48&lt;=MO$2,1,0)*'PC-CT-NAP_Área Comercial'!$E6*$NB$48</f>
        <v>13615.038951071556</v>
      </c>
      <c r="MP48" s="306">
        <f>IF($ND$48&lt;=MP$2,1,0)*'PC-CT-NAP_Área Comercial'!$E6*$NB$48</f>
        <v>13615.038951071556</v>
      </c>
      <c r="MQ48" s="306">
        <f>IF($ND$48&lt;=MQ$2,1,0)*'PC-CT-NAP_Área Comercial'!$E6*$NB$48</f>
        <v>13615.038951071556</v>
      </c>
      <c r="MR48" s="306">
        <f>IF($ND$48&lt;=MR$2,1,0)*'PC-CT-NAP_Área Comercial'!$E6*$NB$48</f>
        <v>13615.038951071556</v>
      </c>
      <c r="MS48" s="306">
        <f>IF($ND$48&lt;=MS$2,1,0)*'PC-CT-NAP_Área Comercial'!$E6*$NB$48</f>
        <v>13615.038951071556</v>
      </c>
      <c r="MT48" s="306">
        <f>IF($ND$48&lt;=MT$2,1,0)*'PC-CT-NAP_Área Comercial'!$E6*$NB$48</f>
        <v>13615.038951071556</v>
      </c>
      <c r="MU48" s="306">
        <f>IF($ND$48&lt;=MU$2,1,0)*'PC-CT-NAP_Área Comercial'!$E6*$NB$48</f>
        <v>13615.038951071556</v>
      </c>
      <c r="MV48" s="306">
        <f>IF($ND$48&lt;=MV$2,1,0)*'PC-CT-NAP_Área Comercial'!$E6*$NB$48</f>
        <v>13615.038951071556</v>
      </c>
      <c r="MW48" s="306">
        <f>IF($ND$48&lt;=MW$2,1,0)*'PC-CT-NAP_Área Comercial'!$E6*$NB$48</f>
        <v>13615.038951071556</v>
      </c>
      <c r="MX48" s="306">
        <f>IF($ND$48&lt;=MX$2,1,0)*'PC-CT-NAP_Área Comercial'!$E6*$NB$48</f>
        <v>13615.038951071556</v>
      </c>
      <c r="MY48" s="306">
        <f>IF($ND$48&lt;=MY$2,1,0)*'PC-CT-NAP_Área Comercial'!$E6*$NB$48</f>
        <v>13615.038951071556</v>
      </c>
      <c r="MZ48" s="306">
        <f>IF($ND$48&lt;=MZ$2,1,0)*'PC-CT-NAP_Área Comercial'!$E6*$NB$48</f>
        <v>13615.038951071556</v>
      </c>
      <c r="NA48" s="307">
        <f>IF($ND$48&lt;=NA$2,1,0)*'PC-CT-NAP_Área Comercial'!$E6*$NB$48</f>
        <v>13615.038951071556</v>
      </c>
      <c r="NB48" s="656">
        <v>1</v>
      </c>
      <c r="NC48" s="656"/>
      <c r="ND48" s="656">
        <v>1</v>
      </c>
    </row>
    <row r="49" spans="1:368" x14ac:dyDescent="0.2">
      <c r="A49" s="2"/>
      <c r="B49" s="316"/>
      <c r="C49" s="305"/>
      <c r="D49" s="305"/>
      <c r="E49" s="1" t="s">
        <v>629</v>
      </c>
      <c r="F49" s="306">
        <f>IF($ND$48&lt;=F$2,1,0)*('PC-CT-NAP_Área Comercial'!$C10+'PC-CT-NAP_Área Comercial'!$C15)*$NB$48</f>
        <v>2400</v>
      </c>
      <c r="G49" s="306">
        <f>IF($ND$48&lt;=G$2,1,0)*('PC-CT-NAP_Área Comercial'!$C10+'PC-CT-NAP_Área Comercial'!$C15)*$NB$48</f>
        <v>2400</v>
      </c>
      <c r="H49" s="306">
        <f>IF($ND$48&lt;=H$2,1,0)*('PC-CT-NAP_Área Comercial'!$C10+'PC-CT-NAP_Área Comercial'!$C15)*$NB$48</f>
        <v>2400</v>
      </c>
      <c r="I49" s="306">
        <f>IF($ND$48&lt;=I$2,1,0)*('PC-CT-NAP_Área Comercial'!$C10+'PC-CT-NAP_Área Comercial'!$C15)*$NB$48</f>
        <v>2400</v>
      </c>
      <c r="J49" s="306">
        <f>IF($ND$48&lt;=J$2,1,0)*('PC-CT-NAP_Área Comercial'!$C10+'PC-CT-NAP_Área Comercial'!$C15)*$NB$48</f>
        <v>2400</v>
      </c>
      <c r="K49" s="306">
        <f>IF($ND$48&lt;=K$2,1,0)*('PC-CT-NAP_Área Comercial'!$C10+'PC-CT-NAP_Área Comercial'!$C15)*$NB$48</f>
        <v>2400</v>
      </c>
      <c r="L49" s="306">
        <f>IF($ND$48&lt;=L$2,1,0)*('PC-CT-NAP_Área Comercial'!$C10+'PC-CT-NAP_Área Comercial'!$C15)*$NB$48</f>
        <v>2400</v>
      </c>
      <c r="M49" s="306">
        <f>IF($ND$48&lt;=M$2,1,0)*('PC-CT-NAP_Área Comercial'!$C10+'PC-CT-NAP_Área Comercial'!$C15)*$NB$48</f>
        <v>2400</v>
      </c>
      <c r="N49" s="306">
        <f>IF($ND$48&lt;=N$2,1,0)*('PC-CT-NAP_Área Comercial'!$C10+'PC-CT-NAP_Área Comercial'!$C15)*$NB$48</f>
        <v>2400</v>
      </c>
      <c r="O49" s="306">
        <f>IF($ND$48&lt;=O$2,1,0)*('PC-CT-NAP_Área Comercial'!$C10+'PC-CT-NAP_Área Comercial'!$C15)*$NB$48</f>
        <v>2400</v>
      </c>
      <c r="P49" s="306">
        <f>IF($ND$48&lt;=P$2,1,0)*('PC-CT-NAP_Área Comercial'!$C10+'PC-CT-NAP_Área Comercial'!$C15)*$NB$48</f>
        <v>2400</v>
      </c>
      <c r="Q49" s="306">
        <f>IF($ND$48&lt;=Q$2,1,0)*('PC-CT-NAP_Área Comercial'!$C10+'PC-CT-NAP_Área Comercial'!$C15)*$NB$48</f>
        <v>2400</v>
      </c>
      <c r="R49" s="306">
        <f>IF($ND$48&lt;=R$2,1,0)*('PC-CT-NAP_Área Comercial'!$C10+'PC-CT-NAP_Área Comercial'!$C15)*$NB$48</f>
        <v>2400</v>
      </c>
      <c r="S49" s="306">
        <f>IF($ND$48&lt;=S$2,1,0)*('PC-CT-NAP_Área Comercial'!$C10+'PC-CT-NAP_Área Comercial'!$C15)*$NB$48</f>
        <v>2400</v>
      </c>
      <c r="T49" s="306">
        <f>IF($ND$48&lt;=T$2,1,0)*('PC-CT-NAP_Área Comercial'!$C10+'PC-CT-NAP_Área Comercial'!$C15)*$NB$48</f>
        <v>2400</v>
      </c>
      <c r="U49" s="306">
        <f>IF($ND$48&lt;=U$2,1,0)*('PC-CT-NAP_Área Comercial'!$C10+'PC-CT-NAP_Área Comercial'!$C15)*$NB$48</f>
        <v>2400</v>
      </c>
      <c r="V49" s="306">
        <f>IF($ND$48&lt;=V$2,1,0)*('PC-CT-NAP_Área Comercial'!$C10+'PC-CT-NAP_Área Comercial'!$C15)*$NB$48</f>
        <v>2400</v>
      </c>
      <c r="W49" s="306">
        <f>IF($ND$48&lt;=W$2,1,0)*('PC-CT-NAP_Área Comercial'!$C10+'PC-CT-NAP_Área Comercial'!$C15)*$NB$48</f>
        <v>2400</v>
      </c>
      <c r="X49" s="306">
        <f>IF($ND$48&lt;=X$2,1,0)*('PC-CT-NAP_Área Comercial'!$C10+'PC-CT-NAP_Área Comercial'!$C15)*$NB$48</f>
        <v>2400</v>
      </c>
      <c r="Y49" s="306">
        <f>IF($ND$48&lt;=Y$2,1,0)*('PC-CT-NAP_Área Comercial'!$C10+'PC-CT-NAP_Área Comercial'!$C15)*$NB$48</f>
        <v>2400</v>
      </c>
      <c r="Z49" s="306">
        <f>IF($ND$48&lt;=Z$2,1,0)*('PC-CT-NAP_Área Comercial'!$C10+'PC-CT-NAP_Área Comercial'!$C15)*$NB$48</f>
        <v>2400</v>
      </c>
      <c r="AA49" s="306">
        <f>IF($ND$48&lt;=AA$2,1,0)*('PC-CT-NAP_Área Comercial'!$C10+'PC-CT-NAP_Área Comercial'!$C15)*$NB$48</f>
        <v>2400</v>
      </c>
      <c r="AB49" s="306">
        <f>IF($ND$48&lt;=AB$2,1,0)*('PC-CT-NAP_Área Comercial'!$C10+'PC-CT-NAP_Área Comercial'!$C15)*$NB$48</f>
        <v>2400</v>
      </c>
      <c r="AC49" s="306">
        <f>IF($ND$48&lt;=AC$2,1,0)*('PC-CT-NAP_Área Comercial'!$C10+'PC-CT-NAP_Área Comercial'!$C15)*$NB$48</f>
        <v>2400</v>
      </c>
      <c r="AD49" s="306">
        <f>IF($ND$48&lt;=AD$2,1,0)*('PC-CT-NAP_Área Comercial'!$C10+'PC-CT-NAP_Área Comercial'!$C15)*$NB$48</f>
        <v>2400</v>
      </c>
      <c r="AE49" s="306">
        <f>IF($ND$48&lt;=AE$2,1,0)*('PC-CT-NAP_Área Comercial'!$C10+'PC-CT-NAP_Área Comercial'!$C15)*$NB$48</f>
        <v>2400</v>
      </c>
      <c r="AF49" s="306">
        <f>IF($ND$48&lt;=AF$2,1,0)*('PC-CT-NAP_Área Comercial'!$C10+'PC-CT-NAP_Área Comercial'!$C15)*$NB$48</f>
        <v>2400</v>
      </c>
      <c r="AG49" s="306">
        <f>IF($ND$48&lt;=AG$2,1,0)*('PC-CT-NAP_Área Comercial'!$C10+'PC-CT-NAP_Área Comercial'!$C15)*$NB$48</f>
        <v>2400</v>
      </c>
      <c r="AH49" s="306">
        <f>IF($ND$48&lt;=AH$2,1,0)*('PC-CT-NAP_Área Comercial'!$C10+'PC-CT-NAP_Área Comercial'!$C15)*$NB$48</f>
        <v>2400</v>
      </c>
      <c r="AI49" s="306">
        <f>IF($ND$48&lt;=AI$2,1,0)*('PC-CT-NAP_Área Comercial'!$C10+'PC-CT-NAP_Área Comercial'!$C15)*$NB$48</f>
        <v>2400</v>
      </c>
      <c r="AJ49" s="306">
        <f>IF($ND$48&lt;=AJ$2,1,0)*('PC-CT-NAP_Área Comercial'!$C10+'PC-CT-NAP_Área Comercial'!$C15)*$NB$48</f>
        <v>2400</v>
      </c>
      <c r="AK49" s="306">
        <f>IF($ND$48&lt;=AK$2,1,0)*('PC-CT-NAP_Área Comercial'!$C10+'PC-CT-NAP_Área Comercial'!$C15)*$NB$48</f>
        <v>2400</v>
      </c>
      <c r="AL49" s="306">
        <f>IF($ND$48&lt;=AL$2,1,0)*('PC-CT-NAP_Área Comercial'!$C10+'PC-CT-NAP_Área Comercial'!$C15)*$NB$48</f>
        <v>2400</v>
      </c>
      <c r="AM49" s="306">
        <f>IF($ND$48&lt;=AM$2,1,0)*('PC-CT-NAP_Área Comercial'!$C10+'PC-CT-NAP_Área Comercial'!$C15)*$NB$48</f>
        <v>2400</v>
      </c>
      <c r="AN49" s="306">
        <f>IF($ND$48&lt;=AN$2,1,0)*('PC-CT-NAP_Área Comercial'!$C10+'PC-CT-NAP_Área Comercial'!$C15)*$NB$48</f>
        <v>2400</v>
      </c>
      <c r="AO49" s="306">
        <f>IF($ND$48&lt;=AO$2,1,0)*('PC-CT-NAP_Área Comercial'!$C10+'PC-CT-NAP_Área Comercial'!$C15)*$NB$48</f>
        <v>2400</v>
      </c>
      <c r="AP49" s="306">
        <f>IF($ND$48&lt;=AP$2,1,0)*('PC-CT-NAP_Área Comercial'!$C10+'PC-CT-NAP_Área Comercial'!$C15)*$NB$48</f>
        <v>2400</v>
      </c>
      <c r="AQ49" s="306">
        <f>IF($ND$48&lt;=AQ$2,1,0)*('PC-CT-NAP_Área Comercial'!$C10+'PC-CT-NAP_Área Comercial'!$C15)*$NB$48</f>
        <v>2400</v>
      </c>
      <c r="AR49" s="306">
        <f>IF($ND$48&lt;=AR$2,1,0)*('PC-CT-NAP_Área Comercial'!$C10+'PC-CT-NAP_Área Comercial'!$C15)*$NB$48</f>
        <v>2400</v>
      </c>
      <c r="AS49" s="306">
        <f>IF($ND$48&lt;=AS$2,1,0)*('PC-CT-NAP_Área Comercial'!$C10+'PC-CT-NAP_Área Comercial'!$C15)*$NB$48</f>
        <v>2400</v>
      </c>
      <c r="AT49" s="306">
        <f>IF($ND$48&lt;=AT$2,1,0)*('PC-CT-NAP_Área Comercial'!$C10+'PC-CT-NAP_Área Comercial'!$C15)*$NB$48</f>
        <v>2400</v>
      </c>
      <c r="AU49" s="306">
        <f>IF($ND$48&lt;=AU$2,1,0)*('PC-CT-NAP_Área Comercial'!$C10+'PC-CT-NAP_Área Comercial'!$C15)*$NB$48</f>
        <v>2400</v>
      </c>
      <c r="AV49" s="306">
        <f>IF($ND$48&lt;=AV$2,1,0)*('PC-CT-NAP_Área Comercial'!$C10+'PC-CT-NAP_Área Comercial'!$C15)*$NB$48</f>
        <v>2400</v>
      </c>
      <c r="AW49" s="306">
        <f>IF($ND$48&lt;=AW$2,1,0)*('PC-CT-NAP_Área Comercial'!$C10+'PC-CT-NAP_Área Comercial'!$C15)*$NB$48</f>
        <v>2400</v>
      </c>
      <c r="AX49" s="306">
        <f>IF($ND$48&lt;=AX$2,1,0)*('PC-CT-NAP_Área Comercial'!$C10+'PC-CT-NAP_Área Comercial'!$C15)*$NB$48</f>
        <v>2400</v>
      </c>
      <c r="AY49" s="306">
        <f>IF($ND$48&lt;=AY$2,1,0)*('PC-CT-NAP_Área Comercial'!$C10+'PC-CT-NAP_Área Comercial'!$C15)*$NB$48</f>
        <v>2400</v>
      </c>
      <c r="AZ49" s="306">
        <f>IF($ND$48&lt;=AZ$2,1,0)*('PC-CT-NAP_Área Comercial'!$C10+'PC-CT-NAP_Área Comercial'!$C15)*$NB$48</f>
        <v>2400</v>
      </c>
      <c r="BA49" s="306">
        <f>IF($ND$48&lt;=BA$2,1,0)*('PC-CT-NAP_Área Comercial'!$C10+'PC-CT-NAP_Área Comercial'!$C15)*$NB$48</f>
        <v>2400</v>
      </c>
      <c r="BB49" s="306">
        <f>IF($ND$48&lt;=BB$2,1,0)*('PC-CT-NAP_Área Comercial'!$C10+'PC-CT-NAP_Área Comercial'!$C15)*$NB$48</f>
        <v>2400</v>
      </c>
      <c r="BC49" s="306">
        <f>IF($ND$48&lt;=BC$2,1,0)*('PC-CT-NAP_Área Comercial'!$C10+'PC-CT-NAP_Área Comercial'!$C15)*$NB$48</f>
        <v>2400</v>
      </c>
      <c r="BD49" s="306">
        <f>IF($ND$48&lt;=BD$2,1,0)*('PC-CT-NAP_Área Comercial'!$C10+'PC-CT-NAP_Área Comercial'!$C15)*$NB$48</f>
        <v>2400</v>
      </c>
      <c r="BE49" s="306">
        <f>IF($ND$48&lt;=BE$2,1,0)*('PC-CT-NAP_Área Comercial'!$C10+'PC-CT-NAP_Área Comercial'!$C15)*$NB$48</f>
        <v>2400</v>
      </c>
      <c r="BF49" s="306">
        <f>IF($ND$48&lt;=BF$2,1,0)*('PC-CT-NAP_Área Comercial'!$C10+'PC-CT-NAP_Área Comercial'!$C15)*$NB$48</f>
        <v>2400</v>
      </c>
      <c r="BG49" s="306">
        <f>IF($ND$48&lt;=BG$2,1,0)*('PC-CT-NAP_Área Comercial'!$C10+'PC-CT-NAP_Área Comercial'!$C15)*$NB$48</f>
        <v>2400</v>
      </c>
      <c r="BH49" s="306">
        <f>IF($ND$48&lt;=BH$2,1,0)*('PC-CT-NAP_Área Comercial'!$C10+'PC-CT-NAP_Área Comercial'!$C15)*$NB$48</f>
        <v>2400</v>
      </c>
      <c r="BI49" s="306">
        <f>IF($ND$48&lt;=BI$2,1,0)*('PC-CT-NAP_Área Comercial'!$C10+'PC-CT-NAP_Área Comercial'!$C15)*$NB$48</f>
        <v>2400</v>
      </c>
      <c r="BJ49" s="306">
        <f>IF($ND$48&lt;=BJ$2,1,0)*('PC-CT-NAP_Área Comercial'!$C10+'PC-CT-NAP_Área Comercial'!$C15)*$NB$48</f>
        <v>2400</v>
      </c>
      <c r="BK49" s="306">
        <f>IF($ND$48&lt;=BK$2,1,0)*('PC-CT-NAP_Área Comercial'!$C10+'PC-CT-NAP_Área Comercial'!$C15)*$NB$48</f>
        <v>2400</v>
      </c>
      <c r="BL49" s="306">
        <f>IF($ND$48&lt;=BL$2,1,0)*('PC-CT-NAP_Área Comercial'!$C10+'PC-CT-NAP_Área Comercial'!$C15)*$NB$48</f>
        <v>2400</v>
      </c>
      <c r="BM49" s="306">
        <f>IF($ND$48&lt;=BM$2,1,0)*('PC-CT-NAP_Área Comercial'!$C10+'PC-CT-NAP_Área Comercial'!$C15)*$NB$48</f>
        <v>2400</v>
      </c>
      <c r="BN49" s="306">
        <f>IF($ND$48&lt;=BN$2,1,0)*('PC-CT-NAP_Área Comercial'!$C10+'PC-CT-NAP_Área Comercial'!$C15)*$NB$48</f>
        <v>2400</v>
      </c>
      <c r="BO49" s="306">
        <f>IF($ND$48&lt;=BO$2,1,0)*('PC-CT-NAP_Área Comercial'!$C10+'PC-CT-NAP_Área Comercial'!$C15)*$NB$48</f>
        <v>2400</v>
      </c>
      <c r="BP49" s="306">
        <f>IF($ND$48&lt;=BP$2,1,0)*('PC-CT-NAP_Área Comercial'!$C10+'PC-CT-NAP_Área Comercial'!$C15)*$NB$48</f>
        <v>2400</v>
      </c>
      <c r="BQ49" s="306">
        <f>IF($ND$48&lt;=BQ$2,1,0)*('PC-CT-NAP_Área Comercial'!$C10+'PC-CT-NAP_Área Comercial'!$C15)*$NB$48</f>
        <v>2400</v>
      </c>
      <c r="BR49" s="306">
        <f>IF($ND$48&lt;=BR$2,1,0)*('PC-CT-NAP_Área Comercial'!$C10+'PC-CT-NAP_Área Comercial'!$C15)*$NB$48</f>
        <v>2400</v>
      </c>
      <c r="BS49" s="306">
        <f>IF($ND$48&lt;=BS$2,1,0)*('PC-CT-NAP_Área Comercial'!$C10+'PC-CT-NAP_Área Comercial'!$C15)*$NB$48</f>
        <v>2400</v>
      </c>
      <c r="BT49" s="306">
        <f>IF($ND$48&lt;=BT$2,1,0)*('PC-CT-NAP_Área Comercial'!$C10+'PC-CT-NAP_Área Comercial'!$C15)*$NB$48</f>
        <v>2400</v>
      </c>
      <c r="BU49" s="306">
        <f>IF($ND$48&lt;=BU$2,1,0)*('PC-CT-NAP_Área Comercial'!$C10+'PC-CT-NAP_Área Comercial'!$C15)*$NB$48</f>
        <v>2400</v>
      </c>
      <c r="BV49" s="306">
        <f>IF($ND$48&lt;=BV$2,1,0)*('PC-CT-NAP_Área Comercial'!$C10+'PC-CT-NAP_Área Comercial'!$C15)*$NB$48</f>
        <v>2400</v>
      </c>
      <c r="BW49" s="306">
        <f>IF($ND$48&lt;=BW$2,1,0)*('PC-CT-NAP_Área Comercial'!$C10+'PC-CT-NAP_Área Comercial'!$C15)*$NB$48</f>
        <v>2400</v>
      </c>
      <c r="BX49" s="306">
        <f>IF($ND$48&lt;=BX$2,1,0)*('PC-CT-NAP_Área Comercial'!$C10+'PC-CT-NAP_Área Comercial'!$C15)*$NB$48</f>
        <v>2400</v>
      </c>
      <c r="BY49" s="306">
        <f>IF($ND$48&lt;=BY$2,1,0)*('PC-CT-NAP_Área Comercial'!$C10+'PC-CT-NAP_Área Comercial'!$C15)*$NB$48</f>
        <v>2400</v>
      </c>
      <c r="BZ49" s="306">
        <f>IF($ND$48&lt;=BZ$2,1,0)*('PC-CT-NAP_Área Comercial'!$C10+'PC-CT-NAP_Área Comercial'!$C15)*$NB$48</f>
        <v>2400</v>
      </c>
      <c r="CA49" s="306">
        <f>IF($ND$48&lt;=CA$2,1,0)*('PC-CT-NAP_Área Comercial'!$C10+'PC-CT-NAP_Área Comercial'!$C15)*$NB$48</f>
        <v>2400</v>
      </c>
      <c r="CB49" s="306">
        <f>IF($ND$48&lt;=CB$2,1,0)*('PC-CT-NAP_Área Comercial'!$C10+'PC-CT-NAP_Área Comercial'!$C15)*$NB$48</f>
        <v>2400</v>
      </c>
      <c r="CC49" s="306">
        <f>IF($ND$48&lt;=CC$2,1,0)*('PC-CT-NAP_Área Comercial'!$C10+'PC-CT-NAP_Área Comercial'!$C15)*$NB$48</f>
        <v>2400</v>
      </c>
      <c r="CD49" s="306">
        <f>IF($ND$48&lt;=CD$2,1,0)*('PC-CT-NAP_Área Comercial'!$C10+'PC-CT-NAP_Área Comercial'!$C15)*$NB$48</f>
        <v>2400</v>
      </c>
      <c r="CE49" s="306">
        <f>IF($ND$48&lt;=CE$2,1,0)*('PC-CT-NAP_Área Comercial'!$C10+'PC-CT-NAP_Área Comercial'!$C15)*$NB$48</f>
        <v>2400</v>
      </c>
      <c r="CF49" s="306">
        <f>IF($ND$48&lt;=CF$2,1,0)*('PC-CT-NAP_Área Comercial'!$C10+'PC-CT-NAP_Área Comercial'!$C15)*$NB$48</f>
        <v>2400</v>
      </c>
      <c r="CG49" s="306">
        <f>IF($ND$48&lt;=CG$2,1,0)*('PC-CT-NAP_Área Comercial'!$C10+'PC-CT-NAP_Área Comercial'!$C15)*$NB$48</f>
        <v>2400</v>
      </c>
      <c r="CH49" s="306">
        <f>IF($ND$48&lt;=CH$2,1,0)*('PC-CT-NAP_Área Comercial'!$C10+'PC-CT-NAP_Área Comercial'!$C15)*$NB$48</f>
        <v>2400</v>
      </c>
      <c r="CI49" s="306">
        <f>IF($ND$48&lt;=CI$2,1,0)*('PC-CT-NAP_Área Comercial'!$C10+'PC-CT-NAP_Área Comercial'!$C15)*$NB$48</f>
        <v>2400</v>
      </c>
      <c r="CJ49" s="306">
        <f>IF($ND$48&lt;=CJ$2,1,0)*('PC-CT-NAP_Área Comercial'!$C10+'PC-CT-NAP_Área Comercial'!$C15)*$NB$48</f>
        <v>2400</v>
      </c>
      <c r="CK49" s="306">
        <f>IF($ND$48&lt;=CK$2,1,0)*('PC-CT-NAP_Área Comercial'!$C10+'PC-CT-NAP_Área Comercial'!$C15)*$NB$48</f>
        <v>2400</v>
      </c>
      <c r="CL49" s="306">
        <f>IF($ND$48&lt;=CL$2,1,0)*('PC-CT-NAP_Área Comercial'!$C10+'PC-CT-NAP_Área Comercial'!$C15)*$NB$48</f>
        <v>2400</v>
      </c>
      <c r="CM49" s="306">
        <f>IF($ND$48&lt;=CM$2,1,0)*('PC-CT-NAP_Área Comercial'!$C10+'PC-CT-NAP_Área Comercial'!$C15)*$NB$48</f>
        <v>2400</v>
      </c>
      <c r="CN49" s="306">
        <f>IF($ND$48&lt;=CN$2,1,0)*('PC-CT-NAP_Área Comercial'!$C10+'PC-CT-NAP_Área Comercial'!$C15)*$NB$48</f>
        <v>2400</v>
      </c>
      <c r="CO49" s="306">
        <f>IF($ND$48&lt;=CO$2,1,0)*('PC-CT-NAP_Área Comercial'!$C10+'PC-CT-NAP_Área Comercial'!$C15)*$NB$48</f>
        <v>2400</v>
      </c>
      <c r="CP49" s="306">
        <f>IF($ND$48&lt;=CP$2,1,0)*('PC-CT-NAP_Área Comercial'!$C10+'PC-CT-NAP_Área Comercial'!$C15)*$NB$48</f>
        <v>2400</v>
      </c>
      <c r="CQ49" s="306">
        <f>IF($ND$48&lt;=CQ$2,1,0)*('PC-CT-NAP_Área Comercial'!$C10+'PC-CT-NAP_Área Comercial'!$C15)*$NB$48</f>
        <v>2400</v>
      </c>
      <c r="CR49" s="306">
        <f>IF($ND$48&lt;=CR$2,1,0)*('PC-CT-NAP_Área Comercial'!$C10+'PC-CT-NAP_Área Comercial'!$C15)*$NB$48</f>
        <v>2400</v>
      </c>
      <c r="CS49" s="306">
        <f>IF($ND$48&lt;=CS$2,1,0)*('PC-CT-NAP_Área Comercial'!$C10+'PC-CT-NAP_Área Comercial'!$C15)*$NB$48</f>
        <v>2400</v>
      </c>
      <c r="CT49" s="306">
        <f>IF($ND$48&lt;=CT$2,1,0)*('PC-CT-NAP_Área Comercial'!$C10+'PC-CT-NAP_Área Comercial'!$C15)*$NB$48</f>
        <v>2400</v>
      </c>
      <c r="CU49" s="306">
        <f>IF($ND$48&lt;=CU$2,1,0)*('PC-CT-NAP_Área Comercial'!$C10+'PC-CT-NAP_Área Comercial'!$C15)*$NB$48</f>
        <v>2400</v>
      </c>
      <c r="CV49" s="306">
        <f>IF($ND$48&lt;=CV$2,1,0)*('PC-CT-NAP_Área Comercial'!$C10+'PC-CT-NAP_Área Comercial'!$C15)*$NB$48</f>
        <v>2400</v>
      </c>
      <c r="CW49" s="306">
        <f>IF($ND$48&lt;=CW$2,1,0)*('PC-CT-NAP_Área Comercial'!$C10+'PC-CT-NAP_Área Comercial'!$C15)*$NB$48</f>
        <v>2400</v>
      </c>
      <c r="CX49" s="306">
        <f>IF($ND$48&lt;=CX$2,1,0)*('PC-CT-NAP_Área Comercial'!$C10+'PC-CT-NAP_Área Comercial'!$C15)*$NB$48</f>
        <v>2400</v>
      </c>
      <c r="CY49" s="306">
        <f>IF($ND$48&lt;=CY$2,1,0)*('PC-CT-NAP_Área Comercial'!$C10+'PC-CT-NAP_Área Comercial'!$C15)*$NB$48</f>
        <v>2400</v>
      </c>
      <c r="CZ49" s="306">
        <f>IF($ND$48&lt;=CZ$2,1,0)*('PC-CT-NAP_Área Comercial'!$C10+'PC-CT-NAP_Área Comercial'!$C15)*$NB$48</f>
        <v>2400</v>
      </c>
      <c r="DA49" s="306">
        <f>IF($ND$48&lt;=DA$2,1,0)*('PC-CT-NAP_Área Comercial'!$C10+'PC-CT-NAP_Área Comercial'!$C15)*$NB$48</f>
        <v>2400</v>
      </c>
      <c r="DB49" s="306">
        <f>IF($ND$48&lt;=DB$2,1,0)*('PC-CT-NAP_Área Comercial'!$C10+'PC-CT-NAP_Área Comercial'!$C15)*$NB$48</f>
        <v>2400</v>
      </c>
      <c r="DC49" s="306">
        <f>IF($ND$48&lt;=DC$2,1,0)*('PC-CT-NAP_Área Comercial'!$C10+'PC-CT-NAP_Área Comercial'!$C15)*$NB$48</f>
        <v>2400</v>
      </c>
      <c r="DD49" s="306">
        <f>IF($ND$48&lt;=DD$2,1,0)*('PC-CT-NAP_Área Comercial'!$C10+'PC-CT-NAP_Área Comercial'!$C15)*$NB$48</f>
        <v>2400</v>
      </c>
      <c r="DE49" s="306">
        <f>IF($ND$48&lt;=DE$2,1,0)*('PC-CT-NAP_Área Comercial'!$C10+'PC-CT-NAP_Área Comercial'!$C15)*$NB$48</f>
        <v>2400</v>
      </c>
      <c r="DF49" s="306">
        <f>IF($ND$48&lt;=DF$2,1,0)*('PC-CT-NAP_Área Comercial'!$C10+'PC-CT-NAP_Área Comercial'!$C15)*$NB$48</f>
        <v>2400</v>
      </c>
      <c r="DG49" s="306">
        <f>IF($ND$48&lt;=DG$2,1,0)*('PC-CT-NAP_Área Comercial'!$C10+'PC-CT-NAP_Área Comercial'!$C15)*$NB$48</f>
        <v>2400</v>
      </c>
      <c r="DH49" s="306">
        <f>IF($ND$48&lt;=DH$2,1,0)*('PC-CT-NAP_Área Comercial'!$C10+'PC-CT-NAP_Área Comercial'!$C15)*$NB$48</f>
        <v>2400</v>
      </c>
      <c r="DI49" s="306">
        <f>IF($ND$48&lt;=DI$2,1,0)*('PC-CT-NAP_Área Comercial'!$C10+'PC-CT-NAP_Área Comercial'!$C15)*$NB$48</f>
        <v>2400</v>
      </c>
      <c r="DJ49" s="306">
        <f>IF($ND$48&lt;=DJ$2,1,0)*('PC-CT-NAP_Área Comercial'!$C10+'PC-CT-NAP_Área Comercial'!$C15)*$NB$48</f>
        <v>2400</v>
      </c>
      <c r="DK49" s="306">
        <f>IF($ND$48&lt;=DK$2,1,0)*('PC-CT-NAP_Área Comercial'!$C10+'PC-CT-NAP_Área Comercial'!$C15)*$NB$48</f>
        <v>2400</v>
      </c>
      <c r="DL49" s="306">
        <f>IF($ND$48&lt;=DL$2,1,0)*('PC-CT-NAP_Área Comercial'!$C10+'PC-CT-NAP_Área Comercial'!$C15)*$NB$48</f>
        <v>2400</v>
      </c>
      <c r="DM49" s="306">
        <f>IF($ND$48&lt;=DM$2,1,0)*('PC-CT-NAP_Área Comercial'!$C10+'PC-CT-NAP_Área Comercial'!$C15)*$NB$48</f>
        <v>2400</v>
      </c>
      <c r="DN49" s="306">
        <f>IF($ND$48&lt;=DN$2,1,0)*('PC-CT-NAP_Área Comercial'!$C10+'PC-CT-NAP_Área Comercial'!$C15)*$NB$48</f>
        <v>2400</v>
      </c>
      <c r="DO49" s="306">
        <f>IF($ND$48&lt;=DO$2,1,0)*('PC-CT-NAP_Área Comercial'!$C10+'PC-CT-NAP_Área Comercial'!$C15)*$NB$48</f>
        <v>2400</v>
      </c>
      <c r="DP49" s="306">
        <f>IF($ND$48&lt;=DP$2,1,0)*('PC-CT-NAP_Área Comercial'!$C10+'PC-CT-NAP_Área Comercial'!$C15)*$NB$48</f>
        <v>2400</v>
      </c>
      <c r="DQ49" s="306">
        <f>IF($ND$48&lt;=DQ$2,1,0)*('PC-CT-NAP_Área Comercial'!$C10+'PC-CT-NAP_Área Comercial'!$C15)*$NB$48</f>
        <v>2400</v>
      </c>
      <c r="DR49" s="306">
        <f>IF($ND$48&lt;=DR$2,1,0)*('PC-CT-NAP_Área Comercial'!$C10+'PC-CT-NAP_Área Comercial'!$C15)*$NB$48</f>
        <v>2400</v>
      </c>
      <c r="DS49" s="306">
        <f>IF($ND$48&lt;=DS$2,1,0)*('PC-CT-NAP_Área Comercial'!$C10+'PC-CT-NAP_Área Comercial'!$C15)*$NB$48</f>
        <v>2400</v>
      </c>
      <c r="DT49" s="306">
        <f>IF($ND$48&lt;=DT$2,1,0)*('PC-CT-NAP_Área Comercial'!$C10+'PC-CT-NAP_Área Comercial'!$C15)*$NB$48</f>
        <v>2400</v>
      </c>
      <c r="DU49" s="306">
        <f>IF($ND$48&lt;=DU$2,1,0)*('PC-CT-NAP_Área Comercial'!$C10+'PC-CT-NAP_Área Comercial'!$C15)*$NB$48</f>
        <v>2400</v>
      </c>
      <c r="DV49" s="306">
        <f>IF($ND$48&lt;=DV$2,1,0)*('PC-CT-NAP_Área Comercial'!$C10+'PC-CT-NAP_Área Comercial'!$C15)*$NB$48</f>
        <v>2400</v>
      </c>
      <c r="DW49" s="306">
        <f>IF($ND$48&lt;=DW$2,1,0)*('PC-CT-NAP_Área Comercial'!$C10+'PC-CT-NAP_Área Comercial'!$C15)*$NB$48</f>
        <v>2400</v>
      </c>
      <c r="DX49" s="306">
        <f>IF($ND$48&lt;=DX$2,1,0)*('PC-CT-NAP_Área Comercial'!$C10+'PC-CT-NAP_Área Comercial'!$C15)*$NB$48</f>
        <v>2400</v>
      </c>
      <c r="DY49" s="306">
        <f>IF($ND$48&lt;=DY$2,1,0)*('PC-CT-NAP_Área Comercial'!$C10+'PC-CT-NAP_Área Comercial'!$C15)*$NB$48</f>
        <v>2400</v>
      </c>
      <c r="DZ49" s="306">
        <f>IF($ND$48&lt;=DZ$2,1,0)*('PC-CT-NAP_Área Comercial'!$C10+'PC-CT-NAP_Área Comercial'!$C15)*$NB$48</f>
        <v>2400</v>
      </c>
      <c r="EA49" s="306">
        <f>IF($ND$48&lt;=EA$2,1,0)*('PC-CT-NAP_Área Comercial'!$C10+'PC-CT-NAP_Área Comercial'!$C15)*$NB$48</f>
        <v>2400</v>
      </c>
      <c r="EB49" s="306">
        <f>IF($ND$48&lt;=EB$2,1,0)*('PC-CT-NAP_Área Comercial'!$C10+'PC-CT-NAP_Área Comercial'!$C15)*$NB$48</f>
        <v>2400</v>
      </c>
      <c r="EC49" s="306">
        <f>IF($ND$48&lt;=EC$2,1,0)*('PC-CT-NAP_Área Comercial'!$C10+'PC-CT-NAP_Área Comercial'!$C15)*$NB$48</f>
        <v>2400</v>
      </c>
      <c r="ED49" s="306">
        <f>IF($ND$48&lt;=ED$2,1,0)*('PC-CT-NAP_Área Comercial'!$C10+'PC-CT-NAP_Área Comercial'!$C15)*$NB$48</f>
        <v>2400</v>
      </c>
      <c r="EE49" s="306">
        <f>IF($ND$48&lt;=EE$2,1,0)*('PC-CT-NAP_Área Comercial'!$C10+'PC-CT-NAP_Área Comercial'!$C15)*$NB$48</f>
        <v>2400</v>
      </c>
      <c r="EF49" s="306">
        <f>IF($ND$48&lt;=EF$2,1,0)*('PC-CT-NAP_Área Comercial'!$C10+'PC-CT-NAP_Área Comercial'!$C15)*$NB$48</f>
        <v>2400</v>
      </c>
      <c r="EG49" s="306">
        <f>IF($ND$48&lt;=EG$2,1,0)*('PC-CT-NAP_Área Comercial'!$C10+'PC-CT-NAP_Área Comercial'!$C15)*$NB$48</f>
        <v>2400</v>
      </c>
      <c r="EH49" s="306">
        <f>IF($ND$48&lt;=EH$2,1,0)*('PC-CT-NAP_Área Comercial'!$C10+'PC-CT-NAP_Área Comercial'!$C15)*$NB$48</f>
        <v>2400</v>
      </c>
      <c r="EI49" s="306">
        <f>IF($ND$48&lt;=EI$2,1,0)*('PC-CT-NAP_Área Comercial'!$C10+'PC-CT-NAP_Área Comercial'!$C15)*$NB$48</f>
        <v>2400</v>
      </c>
      <c r="EJ49" s="306">
        <f>IF($ND$48&lt;=EJ$2,1,0)*('PC-CT-NAP_Área Comercial'!$C10+'PC-CT-NAP_Área Comercial'!$C15)*$NB$48</f>
        <v>2400</v>
      </c>
      <c r="EK49" s="306">
        <f>IF($ND$48&lt;=EK$2,1,0)*('PC-CT-NAP_Área Comercial'!$C10+'PC-CT-NAP_Área Comercial'!$C15)*$NB$48</f>
        <v>2400</v>
      </c>
      <c r="EL49" s="306">
        <f>IF($ND$48&lt;=EL$2,1,0)*('PC-CT-NAP_Área Comercial'!$C10+'PC-CT-NAP_Área Comercial'!$C15)*$NB$48</f>
        <v>2400</v>
      </c>
      <c r="EM49" s="306">
        <f>IF($ND$48&lt;=EM$2,1,0)*('PC-CT-NAP_Área Comercial'!$C10+'PC-CT-NAP_Área Comercial'!$C15)*$NB$48</f>
        <v>2400</v>
      </c>
      <c r="EN49" s="306">
        <f>IF($ND$48&lt;=EN$2,1,0)*('PC-CT-NAP_Área Comercial'!$C10+'PC-CT-NAP_Área Comercial'!$C15)*$NB$48</f>
        <v>2400</v>
      </c>
      <c r="EO49" s="306">
        <f>IF($ND$48&lt;=EO$2,1,0)*('PC-CT-NAP_Área Comercial'!$C10+'PC-CT-NAP_Área Comercial'!$C15)*$NB$48</f>
        <v>2400</v>
      </c>
      <c r="EP49" s="306">
        <f>IF($ND$48&lt;=EP$2,1,0)*('PC-CT-NAP_Área Comercial'!$C10+'PC-CT-NAP_Área Comercial'!$C15)*$NB$48</f>
        <v>2400</v>
      </c>
      <c r="EQ49" s="306">
        <f>IF($ND$48&lt;=EQ$2,1,0)*('PC-CT-NAP_Área Comercial'!$C10+'PC-CT-NAP_Área Comercial'!$C15)*$NB$48</f>
        <v>2400</v>
      </c>
      <c r="ER49" s="306">
        <f>IF($ND$48&lt;=ER$2,1,0)*('PC-CT-NAP_Área Comercial'!$C10+'PC-CT-NAP_Área Comercial'!$C15)*$NB$48</f>
        <v>2400</v>
      </c>
      <c r="ES49" s="306">
        <f>IF($ND$48&lt;=ES$2,1,0)*('PC-CT-NAP_Área Comercial'!$C10+'PC-CT-NAP_Área Comercial'!$C15)*$NB$48</f>
        <v>2400</v>
      </c>
      <c r="ET49" s="306">
        <f>IF($ND$48&lt;=ET$2,1,0)*('PC-CT-NAP_Área Comercial'!$C10+'PC-CT-NAP_Área Comercial'!$C15)*$NB$48</f>
        <v>2400</v>
      </c>
      <c r="EU49" s="306">
        <f>IF($ND$48&lt;=EU$2,1,0)*('PC-CT-NAP_Área Comercial'!$C10+'PC-CT-NAP_Área Comercial'!$C15)*$NB$48</f>
        <v>2400</v>
      </c>
      <c r="EV49" s="306">
        <f>IF($ND$48&lt;=EV$2,1,0)*('PC-CT-NAP_Área Comercial'!$C10+'PC-CT-NAP_Área Comercial'!$C15)*$NB$48</f>
        <v>2400</v>
      </c>
      <c r="EW49" s="306">
        <f>IF($ND$48&lt;=EW$2,1,0)*('PC-CT-NAP_Área Comercial'!$C10+'PC-CT-NAP_Área Comercial'!$C15)*$NB$48</f>
        <v>2400</v>
      </c>
      <c r="EX49" s="306">
        <f>IF($ND$48&lt;=EX$2,1,0)*('PC-CT-NAP_Área Comercial'!$C10+'PC-CT-NAP_Área Comercial'!$C15)*$NB$48</f>
        <v>2400</v>
      </c>
      <c r="EY49" s="306">
        <f>IF($ND$48&lt;=EY$2,1,0)*('PC-CT-NAP_Área Comercial'!$C10+'PC-CT-NAP_Área Comercial'!$C15)*$NB$48</f>
        <v>2400</v>
      </c>
      <c r="EZ49" s="306">
        <f>IF($ND$48&lt;=EZ$2,1,0)*('PC-CT-NAP_Área Comercial'!$C10+'PC-CT-NAP_Área Comercial'!$C15)*$NB$48</f>
        <v>2400</v>
      </c>
      <c r="FA49" s="306">
        <f>IF($ND$48&lt;=FA$2,1,0)*('PC-CT-NAP_Área Comercial'!$C10+'PC-CT-NAP_Área Comercial'!$C15)*$NB$48</f>
        <v>2400</v>
      </c>
      <c r="FB49" s="306">
        <f>IF($ND$48&lt;=FB$2,1,0)*('PC-CT-NAP_Área Comercial'!$C10+'PC-CT-NAP_Área Comercial'!$C15)*$NB$48</f>
        <v>2400</v>
      </c>
      <c r="FC49" s="306">
        <f>IF($ND$48&lt;=FC$2,1,0)*('PC-CT-NAP_Área Comercial'!$C10+'PC-CT-NAP_Área Comercial'!$C15)*$NB$48</f>
        <v>2400</v>
      </c>
      <c r="FD49" s="306">
        <f>IF($ND$48&lt;=FD$2,1,0)*('PC-CT-NAP_Área Comercial'!$C10+'PC-CT-NAP_Área Comercial'!$C15)*$NB$48</f>
        <v>2400</v>
      </c>
      <c r="FE49" s="306">
        <f>IF($ND$48&lt;=FE$2,1,0)*('PC-CT-NAP_Área Comercial'!$C10+'PC-CT-NAP_Área Comercial'!$C15)*$NB$48</f>
        <v>2400</v>
      </c>
      <c r="FF49" s="306">
        <f>IF($ND$48&lt;=FF$2,1,0)*('PC-CT-NAP_Área Comercial'!$C10+'PC-CT-NAP_Área Comercial'!$C15)*$NB$48</f>
        <v>2400</v>
      </c>
      <c r="FG49" s="306">
        <f>IF($ND$48&lt;=FG$2,1,0)*('PC-CT-NAP_Área Comercial'!$C10+'PC-CT-NAP_Área Comercial'!$C15)*$NB$48</f>
        <v>2400</v>
      </c>
      <c r="FH49" s="306">
        <f>IF($ND$48&lt;=FH$2,1,0)*('PC-CT-NAP_Área Comercial'!$C10+'PC-CT-NAP_Área Comercial'!$C15)*$NB$48</f>
        <v>2400</v>
      </c>
      <c r="FI49" s="306">
        <f>IF($ND$48&lt;=FI$2,1,0)*('PC-CT-NAP_Área Comercial'!$C10+'PC-CT-NAP_Área Comercial'!$C15)*$NB$48</f>
        <v>2400</v>
      </c>
      <c r="FJ49" s="306">
        <f>IF($ND$48&lt;=FJ$2,1,0)*('PC-CT-NAP_Área Comercial'!$C10+'PC-CT-NAP_Área Comercial'!$C15)*$NB$48</f>
        <v>2400</v>
      </c>
      <c r="FK49" s="306">
        <f>IF($ND$48&lt;=FK$2,1,0)*('PC-CT-NAP_Área Comercial'!$C10+'PC-CT-NAP_Área Comercial'!$C15)*$NB$48</f>
        <v>2400</v>
      </c>
      <c r="FL49" s="306">
        <f>IF($ND$48&lt;=FL$2,1,0)*('PC-CT-NAP_Área Comercial'!$C10+'PC-CT-NAP_Área Comercial'!$C15)*$NB$48</f>
        <v>2400</v>
      </c>
      <c r="FM49" s="306">
        <f>IF($ND$48&lt;=FM$2,1,0)*('PC-CT-NAP_Área Comercial'!$C10+'PC-CT-NAP_Área Comercial'!$C15)*$NB$48</f>
        <v>2400</v>
      </c>
      <c r="FN49" s="306">
        <f>IF($ND$48&lt;=FN$2,1,0)*('PC-CT-NAP_Área Comercial'!$C10+'PC-CT-NAP_Área Comercial'!$C15)*$NB$48</f>
        <v>2400</v>
      </c>
      <c r="FO49" s="306">
        <f>IF($ND$48&lt;=FO$2,1,0)*('PC-CT-NAP_Área Comercial'!$C10+'PC-CT-NAP_Área Comercial'!$C15)*$NB$48</f>
        <v>2400</v>
      </c>
      <c r="FP49" s="306">
        <f>IF($ND$48&lt;=FP$2,1,0)*('PC-CT-NAP_Área Comercial'!$C10+'PC-CT-NAP_Área Comercial'!$C15)*$NB$48</f>
        <v>2400</v>
      </c>
      <c r="FQ49" s="306">
        <f>IF($ND$48&lt;=FQ$2,1,0)*('PC-CT-NAP_Área Comercial'!$C10+'PC-CT-NAP_Área Comercial'!$C15)*$NB$48</f>
        <v>2400</v>
      </c>
      <c r="FR49" s="306">
        <f>IF($ND$48&lt;=FR$2,1,0)*('PC-CT-NAP_Área Comercial'!$C10+'PC-CT-NAP_Área Comercial'!$C15)*$NB$48</f>
        <v>2400</v>
      </c>
      <c r="FS49" s="306">
        <f>IF($ND$48&lt;=FS$2,1,0)*('PC-CT-NAP_Área Comercial'!$C10+'PC-CT-NAP_Área Comercial'!$C15)*$NB$48</f>
        <v>2400</v>
      </c>
      <c r="FT49" s="306">
        <f>IF($ND$48&lt;=FT$2,1,0)*('PC-CT-NAP_Área Comercial'!$C10+'PC-CT-NAP_Área Comercial'!$C15)*$NB$48</f>
        <v>2400</v>
      </c>
      <c r="FU49" s="306">
        <f>IF($ND$48&lt;=FU$2,1,0)*('PC-CT-NAP_Área Comercial'!$C10+'PC-CT-NAP_Área Comercial'!$C15)*$NB$48</f>
        <v>2400</v>
      </c>
      <c r="FV49" s="306">
        <f>IF($ND$48&lt;=FV$2,1,0)*('PC-CT-NAP_Área Comercial'!$C10+'PC-CT-NAP_Área Comercial'!$C15)*$NB$48</f>
        <v>2400</v>
      </c>
      <c r="FW49" s="306">
        <f>IF($ND$48&lt;=FW$2,1,0)*('PC-CT-NAP_Área Comercial'!$C10+'PC-CT-NAP_Área Comercial'!$C15)*$NB$48</f>
        <v>2400</v>
      </c>
      <c r="FX49" s="306">
        <f>IF($ND$48&lt;=FX$2,1,0)*('PC-CT-NAP_Área Comercial'!$C10+'PC-CT-NAP_Área Comercial'!$C15)*$NB$48</f>
        <v>2400</v>
      </c>
      <c r="FY49" s="306">
        <f>IF($ND$48&lt;=FY$2,1,0)*('PC-CT-NAP_Área Comercial'!$C10+'PC-CT-NAP_Área Comercial'!$C15)*$NB$48</f>
        <v>2400</v>
      </c>
      <c r="FZ49" s="306">
        <f>IF($ND$48&lt;=FZ$2,1,0)*('PC-CT-NAP_Área Comercial'!$C10+'PC-CT-NAP_Área Comercial'!$C15)*$NB$48</f>
        <v>2400</v>
      </c>
      <c r="GA49" s="306">
        <f>IF($ND$48&lt;=GA$2,1,0)*('PC-CT-NAP_Área Comercial'!$C10+'PC-CT-NAP_Área Comercial'!$C15)*$NB$48</f>
        <v>2400</v>
      </c>
      <c r="GB49" s="306">
        <f>IF($ND$48&lt;=GB$2,1,0)*('PC-CT-NAP_Área Comercial'!$C10+'PC-CT-NAP_Área Comercial'!$C15)*$NB$48</f>
        <v>2400</v>
      </c>
      <c r="GC49" s="306">
        <f>IF($ND$48&lt;=GC$2,1,0)*('PC-CT-NAP_Área Comercial'!$C10+'PC-CT-NAP_Área Comercial'!$C15)*$NB$48</f>
        <v>2400</v>
      </c>
      <c r="GD49" s="306">
        <f>IF($ND$48&lt;=GD$2,1,0)*('PC-CT-NAP_Área Comercial'!$C10+'PC-CT-NAP_Área Comercial'!$C15)*$NB$48</f>
        <v>2400</v>
      </c>
      <c r="GE49" s="306">
        <f>IF($ND$48&lt;=GE$2,1,0)*('PC-CT-NAP_Área Comercial'!$C10+'PC-CT-NAP_Área Comercial'!$C15)*$NB$48</f>
        <v>2400</v>
      </c>
      <c r="GF49" s="306">
        <f>IF($ND$48&lt;=GF$2,1,0)*('PC-CT-NAP_Área Comercial'!$C10+'PC-CT-NAP_Área Comercial'!$C15)*$NB$48</f>
        <v>2400</v>
      </c>
      <c r="GG49" s="306">
        <f>IF($ND$48&lt;=GG$2,1,0)*('PC-CT-NAP_Área Comercial'!$C10+'PC-CT-NAP_Área Comercial'!$C15)*$NB$48</f>
        <v>2400</v>
      </c>
      <c r="GH49" s="306">
        <f>IF($ND$48&lt;=GH$2,1,0)*('PC-CT-NAP_Área Comercial'!$C10+'PC-CT-NAP_Área Comercial'!$C15)*$NB$48</f>
        <v>2400</v>
      </c>
      <c r="GI49" s="306">
        <f>IF($ND$48&lt;=GI$2,1,0)*('PC-CT-NAP_Área Comercial'!$C10+'PC-CT-NAP_Área Comercial'!$C15)*$NB$48</f>
        <v>2400</v>
      </c>
      <c r="GJ49" s="306">
        <f>IF($ND$48&lt;=GJ$2,1,0)*('PC-CT-NAP_Área Comercial'!$C10+'PC-CT-NAP_Área Comercial'!$C15)*$NB$48</f>
        <v>2400</v>
      </c>
      <c r="GK49" s="306">
        <f>IF($ND$48&lt;=GK$2,1,0)*('PC-CT-NAP_Área Comercial'!$C10+'PC-CT-NAP_Área Comercial'!$C15)*$NB$48</f>
        <v>2400</v>
      </c>
      <c r="GL49" s="306">
        <f>IF($ND$48&lt;=GL$2,1,0)*('PC-CT-NAP_Área Comercial'!$C10+'PC-CT-NAP_Área Comercial'!$C15)*$NB$48</f>
        <v>2400</v>
      </c>
      <c r="GM49" s="306">
        <f>IF($ND$48&lt;=GM$2,1,0)*('PC-CT-NAP_Área Comercial'!$C10+'PC-CT-NAP_Área Comercial'!$C15)*$NB$48</f>
        <v>2400</v>
      </c>
      <c r="GN49" s="306">
        <f>IF($ND$48&lt;=GN$2,1,0)*('PC-CT-NAP_Área Comercial'!$C10+'PC-CT-NAP_Área Comercial'!$C15)*$NB$48</f>
        <v>2400</v>
      </c>
      <c r="GO49" s="306">
        <f>IF($ND$48&lt;=GO$2,1,0)*('PC-CT-NAP_Área Comercial'!$C10+'PC-CT-NAP_Área Comercial'!$C15)*$NB$48</f>
        <v>2400</v>
      </c>
      <c r="GP49" s="306">
        <f>IF($ND$48&lt;=GP$2,1,0)*('PC-CT-NAP_Área Comercial'!$C10+'PC-CT-NAP_Área Comercial'!$C15)*$NB$48</f>
        <v>2400</v>
      </c>
      <c r="GQ49" s="306">
        <f>IF($ND$48&lt;=GQ$2,1,0)*('PC-CT-NAP_Área Comercial'!$C10+'PC-CT-NAP_Área Comercial'!$C15)*$NB$48</f>
        <v>2400</v>
      </c>
      <c r="GR49" s="306">
        <f>IF($ND$48&lt;=GR$2,1,0)*('PC-CT-NAP_Área Comercial'!$C10+'PC-CT-NAP_Área Comercial'!$C15)*$NB$48</f>
        <v>2400</v>
      </c>
      <c r="GS49" s="306">
        <f>IF($ND$48&lt;=GS$2,1,0)*('PC-CT-NAP_Área Comercial'!$C10+'PC-CT-NAP_Área Comercial'!$C15)*$NB$48</f>
        <v>2400</v>
      </c>
      <c r="GT49" s="306">
        <f>IF($ND$48&lt;=GT$2,1,0)*('PC-CT-NAP_Área Comercial'!$C10+'PC-CT-NAP_Área Comercial'!$C15)*$NB$48</f>
        <v>2400</v>
      </c>
      <c r="GU49" s="306">
        <f>IF($ND$48&lt;=GU$2,1,0)*('PC-CT-NAP_Área Comercial'!$C10+'PC-CT-NAP_Área Comercial'!$C15)*$NB$48</f>
        <v>2400</v>
      </c>
      <c r="GV49" s="306">
        <f>IF($ND$48&lt;=GV$2,1,0)*('PC-CT-NAP_Área Comercial'!$C10+'PC-CT-NAP_Área Comercial'!$C15)*$NB$48</f>
        <v>2400</v>
      </c>
      <c r="GW49" s="306">
        <f>IF($ND$48&lt;=GW$2,1,0)*('PC-CT-NAP_Área Comercial'!$C10+'PC-CT-NAP_Área Comercial'!$C15)*$NB$48</f>
        <v>2400</v>
      </c>
      <c r="GX49" s="306">
        <f>IF($ND$48&lt;=GX$2,1,0)*('PC-CT-NAP_Área Comercial'!$C10+'PC-CT-NAP_Área Comercial'!$C15)*$NB$48</f>
        <v>2400</v>
      </c>
      <c r="GY49" s="306">
        <f>IF($ND$48&lt;=GY$2,1,0)*('PC-CT-NAP_Área Comercial'!$C10+'PC-CT-NAP_Área Comercial'!$C15)*$NB$48</f>
        <v>2400</v>
      </c>
      <c r="GZ49" s="306">
        <f>IF($ND$48&lt;=GZ$2,1,0)*('PC-CT-NAP_Área Comercial'!$C10+'PC-CT-NAP_Área Comercial'!$C15)*$NB$48</f>
        <v>2400</v>
      </c>
      <c r="HA49" s="306">
        <f>IF($ND$48&lt;=HA$2,1,0)*('PC-CT-NAP_Área Comercial'!$C10+'PC-CT-NAP_Área Comercial'!$C15)*$NB$48</f>
        <v>2400</v>
      </c>
      <c r="HB49" s="306">
        <f>IF($ND$48&lt;=HB$2,1,0)*('PC-CT-NAP_Área Comercial'!$C10+'PC-CT-NAP_Área Comercial'!$C15)*$NB$48</f>
        <v>2400</v>
      </c>
      <c r="HC49" s="306">
        <f>IF($ND$48&lt;=HC$2,1,0)*('PC-CT-NAP_Área Comercial'!$C10+'PC-CT-NAP_Área Comercial'!$C15)*$NB$48</f>
        <v>2400</v>
      </c>
      <c r="HD49" s="306">
        <f>IF($ND$48&lt;=HD$2,1,0)*('PC-CT-NAP_Área Comercial'!$C10+'PC-CT-NAP_Área Comercial'!$C15)*$NB$48</f>
        <v>2400</v>
      </c>
      <c r="HE49" s="306">
        <f>IF($ND$48&lt;=HE$2,1,0)*('PC-CT-NAP_Área Comercial'!$C10+'PC-CT-NAP_Área Comercial'!$C15)*$NB$48</f>
        <v>2400</v>
      </c>
      <c r="HF49" s="306">
        <f>IF($ND$48&lt;=HF$2,1,0)*('PC-CT-NAP_Área Comercial'!$C10+'PC-CT-NAP_Área Comercial'!$C15)*$NB$48</f>
        <v>2400</v>
      </c>
      <c r="HG49" s="306">
        <f>IF($ND$48&lt;=HG$2,1,0)*('PC-CT-NAP_Área Comercial'!$C10+'PC-CT-NAP_Área Comercial'!$C15)*$NB$48</f>
        <v>2400</v>
      </c>
      <c r="HH49" s="306">
        <f>IF($ND$48&lt;=HH$2,1,0)*('PC-CT-NAP_Área Comercial'!$C10+'PC-CT-NAP_Área Comercial'!$C15)*$NB$48</f>
        <v>2400</v>
      </c>
      <c r="HI49" s="306">
        <f>IF($ND$48&lt;=HI$2,1,0)*('PC-CT-NAP_Área Comercial'!$C10+'PC-CT-NAP_Área Comercial'!$C15)*$NB$48</f>
        <v>2400</v>
      </c>
      <c r="HJ49" s="306">
        <f>IF($ND$48&lt;=HJ$2,1,0)*('PC-CT-NAP_Área Comercial'!$C10+'PC-CT-NAP_Área Comercial'!$C15)*$NB$48</f>
        <v>2400</v>
      </c>
      <c r="HK49" s="306">
        <f>IF($ND$48&lt;=HK$2,1,0)*('PC-CT-NAP_Área Comercial'!$C10+'PC-CT-NAP_Área Comercial'!$C15)*$NB$48</f>
        <v>2400</v>
      </c>
      <c r="HL49" s="306">
        <f>IF($ND$48&lt;=HL$2,1,0)*('PC-CT-NAP_Área Comercial'!$C10+'PC-CT-NAP_Área Comercial'!$C15)*$NB$48</f>
        <v>2400</v>
      </c>
      <c r="HM49" s="306">
        <f>IF($ND$48&lt;=HM$2,1,0)*('PC-CT-NAP_Área Comercial'!$C10+'PC-CT-NAP_Área Comercial'!$C15)*$NB$48</f>
        <v>2400</v>
      </c>
      <c r="HN49" s="306">
        <f>IF($ND$48&lt;=HN$2,1,0)*('PC-CT-NAP_Área Comercial'!$C10+'PC-CT-NAP_Área Comercial'!$C15)*$NB$48</f>
        <v>2400</v>
      </c>
      <c r="HO49" s="306">
        <f>IF($ND$48&lt;=HO$2,1,0)*('PC-CT-NAP_Área Comercial'!$C10+'PC-CT-NAP_Área Comercial'!$C15)*$NB$48</f>
        <v>2400</v>
      </c>
      <c r="HP49" s="306">
        <f>IF($ND$48&lt;=HP$2,1,0)*('PC-CT-NAP_Área Comercial'!$C10+'PC-CT-NAP_Área Comercial'!$C15)*$NB$48</f>
        <v>2400</v>
      </c>
      <c r="HQ49" s="306">
        <f>IF($ND$48&lt;=HQ$2,1,0)*('PC-CT-NAP_Área Comercial'!$C10+'PC-CT-NAP_Área Comercial'!$C15)*$NB$48</f>
        <v>2400</v>
      </c>
      <c r="HR49" s="306">
        <f>IF($ND$48&lt;=HR$2,1,0)*('PC-CT-NAP_Área Comercial'!$C10+'PC-CT-NAP_Área Comercial'!$C15)*$NB$48</f>
        <v>2400</v>
      </c>
      <c r="HS49" s="306">
        <f>IF($ND$48&lt;=HS$2,1,0)*('PC-CT-NAP_Área Comercial'!$C10+'PC-CT-NAP_Área Comercial'!$C15)*$NB$48</f>
        <v>2400</v>
      </c>
      <c r="HT49" s="306">
        <f>IF($ND$48&lt;=HT$2,1,0)*('PC-CT-NAP_Área Comercial'!$C10+'PC-CT-NAP_Área Comercial'!$C15)*$NB$48</f>
        <v>2400</v>
      </c>
      <c r="HU49" s="306">
        <f>IF($ND$48&lt;=HU$2,1,0)*('PC-CT-NAP_Área Comercial'!$C10+'PC-CT-NAP_Área Comercial'!$C15)*$NB$48</f>
        <v>2400</v>
      </c>
      <c r="HV49" s="306">
        <f>IF($ND$48&lt;=HV$2,1,0)*('PC-CT-NAP_Área Comercial'!$C10+'PC-CT-NAP_Área Comercial'!$C15)*$NB$48</f>
        <v>2400</v>
      </c>
      <c r="HW49" s="306">
        <f>IF($ND$48&lt;=HW$2,1,0)*('PC-CT-NAP_Área Comercial'!$C10+'PC-CT-NAP_Área Comercial'!$C15)*$NB$48</f>
        <v>2400</v>
      </c>
      <c r="HX49" s="306">
        <f>IF($ND$48&lt;=HX$2,1,0)*('PC-CT-NAP_Área Comercial'!$C10+'PC-CT-NAP_Área Comercial'!$C15)*$NB$48</f>
        <v>2400</v>
      </c>
      <c r="HY49" s="306">
        <f>IF($ND$48&lt;=HY$2,1,0)*('PC-CT-NAP_Área Comercial'!$C10+'PC-CT-NAP_Área Comercial'!$C15)*$NB$48</f>
        <v>2400</v>
      </c>
      <c r="HZ49" s="306">
        <f>IF($ND$48&lt;=HZ$2,1,0)*('PC-CT-NAP_Área Comercial'!$C10+'PC-CT-NAP_Área Comercial'!$C15)*$NB$48</f>
        <v>2400</v>
      </c>
      <c r="IA49" s="306">
        <f>IF($ND$48&lt;=IA$2,1,0)*('PC-CT-NAP_Área Comercial'!$C10+'PC-CT-NAP_Área Comercial'!$C15)*$NB$48</f>
        <v>2400</v>
      </c>
      <c r="IB49" s="306">
        <f>IF($ND$48&lt;=IB$2,1,0)*('PC-CT-NAP_Área Comercial'!$C10+'PC-CT-NAP_Área Comercial'!$C15)*$NB$48</f>
        <v>2400</v>
      </c>
      <c r="IC49" s="306">
        <f>IF($ND$48&lt;=IC$2,1,0)*('PC-CT-NAP_Área Comercial'!$C10+'PC-CT-NAP_Área Comercial'!$C15)*$NB$48</f>
        <v>2400</v>
      </c>
      <c r="ID49" s="306">
        <f>IF($ND$48&lt;=ID$2,1,0)*('PC-CT-NAP_Área Comercial'!$C10+'PC-CT-NAP_Área Comercial'!$C15)*$NB$48</f>
        <v>2400</v>
      </c>
      <c r="IE49" s="306">
        <f>IF($ND$48&lt;=IE$2,1,0)*('PC-CT-NAP_Área Comercial'!$C10+'PC-CT-NAP_Área Comercial'!$C15)*$NB$48</f>
        <v>2400</v>
      </c>
      <c r="IF49" s="306">
        <f>IF($ND$48&lt;=IF$2,1,0)*('PC-CT-NAP_Área Comercial'!$C10+'PC-CT-NAP_Área Comercial'!$C15)*$NB$48</f>
        <v>2400</v>
      </c>
      <c r="IG49" s="306">
        <f>IF($ND$48&lt;=IG$2,1,0)*('PC-CT-NAP_Área Comercial'!$C10+'PC-CT-NAP_Área Comercial'!$C15)*$NB$48</f>
        <v>2400</v>
      </c>
      <c r="IH49" s="306">
        <f>IF($ND$48&lt;=IH$2,1,0)*('PC-CT-NAP_Área Comercial'!$C10+'PC-CT-NAP_Área Comercial'!$C15)*$NB$48</f>
        <v>2400</v>
      </c>
      <c r="II49" s="306">
        <f>IF($ND$48&lt;=II$2,1,0)*('PC-CT-NAP_Área Comercial'!$C10+'PC-CT-NAP_Área Comercial'!$C15)*$NB$48</f>
        <v>2400</v>
      </c>
      <c r="IJ49" s="306">
        <f>IF($ND$48&lt;=IJ$2,1,0)*('PC-CT-NAP_Área Comercial'!$C10+'PC-CT-NAP_Área Comercial'!$C15)*$NB$48</f>
        <v>2400</v>
      </c>
      <c r="IK49" s="306">
        <f>IF($ND$48&lt;=IK$2,1,0)*('PC-CT-NAP_Área Comercial'!$C10+'PC-CT-NAP_Área Comercial'!$C15)*$NB$48</f>
        <v>2400</v>
      </c>
      <c r="IL49" s="306">
        <f>IF($ND$48&lt;=IL$2,1,0)*('PC-CT-NAP_Área Comercial'!$C10+'PC-CT-NAP_Área Comercial'!$C15)*$NB$48</f>
        <v>2400</v>
      </c>
      <c r="IM49" s="306">
        <f>IF($ND$48&lt;=IM$2,1,0)*('PC-CT-NAP_Área Comercial'!$C10+'PC-CT-NAP_Área Comercial'!$C15)*$NB$48</f>
        <v>2400</v>
      </c>
      <c r="IN49" s="306">
        <f>IF($ND$48&lt;=IN$2,1,0)*('PC-CT-NAP_Área Comercial'!$C10+'PC-CT-NAP_Área Comercial'!$C15)*$NB$48</f>
        <v>2400</v>
      </c>
      <c r="IO49" s="306">
        <f>IF($ND$48&lt;=IO$2,1,0)*('PC-CT-NAP_Área Comercial'!$C10+'PC-CT-NAP_Área Comercial'!$C15)*$NB$48</f>
        <v>2400</v>
      </c>
      <c r="IP49" s="306">
        <f>IF($ND$48&lt;=IP$2,1,0)*('PC-CT-NAP_Área Comercial'!$C10+'PC-CT-NAP_Área Comercial'!$C15)*$NB$48</f>
        <v>2400</v>
      </c>
      <c r="IQ49" s="306">
        <f>IF($ND$48&lt;=IQ$2,1,0)*('PC-CT-NAP_Área Comercial'!$C10+'PC-CT-NAP_Área Comercial'!$C15)*$NB$48</f>
        <v>2400</v>
      </c>
      <c r="IR49" s="306">
        <f>IF($ND$48&lt;=IR$2,1,0)*('PC-CT-NAP_Área Comercial'!$C10+'PC-CT-NAP_Área Comercial'!$C15)*$NB$48</f>
        <v>2400</v>
      </c>
      <c r="IS49" s="306">
        <f>IF($ND$48&lt;=IS$2,1,0)*('PC-CT-NAP_Área Comercial'!$C10+'PC-CT-NAP_Área Comercial'!$C15)*$NB$48</f>
        <v>2400</v>
      </c>
      <c r="IT49" s="306">
        <f>IF($ND$48&lt;=IT$2,1,0)*('PC-CT-NAP_Área Comercial'!$C10+'PC-CT-NAP_Área Comercial'!$C15)*$NB$48</f>
        <v>2400</v>
      </c>
      <c r="IU49" s="306">
        <f>IF($ND$48&lt;=IU$2,1,0)*('PC-CT-NAP_Área Comercial'!$C10+'PC-CT-NAP_Área Comercial'!$C15)*$NB$48</f>
        <v>2400</v>
      </c>
      <c r="IV49" s="306">
        <f>IF($ND$48&lt;=IV$2,1,0)*('PC-CT-NAP_Área Comercial'!$C10+'PC-CT-NAP_Área Comercial'!$C15)*$NB$48</f>
        <v>2400</v>
      </c>
      <c r="IW49" s="306">
        <f>IF($ND$48&lt;=IW$2,1,0)*('PC-CT-NAP_Área Comercial'!$C10+'PC-CT-NAP_Área Comercial'!$C15)*$NB$48</f>
        <v>2400</v>
      </c>
      <c r="IX49" s="306">
        <f>IF($ND$48&lt;=IX$2,1,0)*('PC-CT-NAP_Área Comercial'!$C10+'PC-CT-NAP_Área Comercial'!$C15)*$NB$48</f>
        <v>2400</v>
      </c>
      <c r="IY49" s="306">
        <f>IF($ND$48&lt;=IY$2,1,0)*('PC-CT-NAP_Área Comercial'!$C10+'PC-CT-NAP_Área Comercial'!$C15)*$NB$48</f>
        <v>2400</v>
      </c>
      <c r="IZ49" s="306">
        <f>IF($ND$48&lt;=IZ$2,1,0)*('PC-CT-NAP_Área Comercial'!$C10+'PC-CT-NAP_Área Comercial'!$C15)*$NB$48</f>
        <v>2400</v>
      </c>
      <c r="JA49" s="306">
        <f>IF($ND$48&lt;=JA$2,1,0)*('PC-CT-NAP_Área Comercial'!$C10+'PC-CT-NAP_Área Comercial'!$C15)*$NB$48</f>
        <v>2400</v>
      </c>
      <c r="JB49" s="306">
        <f>IF($ND$48&lt;=JB$2,1,0)*('PC-CT-NAP_Área Comercial'!$C10+'PC-CT-NAP_Área Comercial'!$C15)*$NB$48</f>
        <v>2400</v>
      </c>
      <c r="JC49" s="306">
        <f>IF($ND$48&lt;=JC$2,1,0)*('PC-CT-NAP_Área Comercial'!$C10+'PC-CT-NAP_Área Comercial'!$C15)*$NB$48</f>
        <v>2400</v>
      </c>
      <c r="JD49" s="306">
        <f>IF($ND$48&lt;=JD$2,1,0)*('PC-CT-NAP_Área Comercial'!$C10+'PC-CT-NAP_Área Comercial'!$C15)*$NB$48</f>
        <v>2400</v>
      </c>
      <c r="JE49" s="306">
        <f>IF($ND$48&lt;=JE$2,1,0)*('PC-CT-NAP_Área Comercial'!$C10+'PC-CT-NAP_Área Comercial'!$C15)*$NB$48</f>
        <v>2400</v>
      </c>
      <c r="JF49" s="306">
        <f>IF($ND$48&lt;=JF$2,1,0)*('PC-CT-NAP_Área Comercial'!$C10+'PC-CT-NAP_Área Comercial'!$C15)*$NB$48</f>
        <v>2400</v>
      </c>
      <c r="JG49" s="306">
        <f>IF($ND$48&lt;=JG$2,1,0)*('PC-CT-NAP_Área Comercial'!$C10+'PC-CT-NAP_Área Comercial'!$C15)*$NB$48</f>
        <v>2400</v>
      </c>
      <c r="JH49" s="306">
        <f>IF($ND$48&lt;=JH$2,1,0)*('PC-CT-NAP_Área Comercial'!$C10+'PC-CT-NAP_Área Comercial'!$C15)*$NB$48</f>
        <v>2400</v>
      </c>
      <c r="JI49" s="306">
        <f>IF($ND$48&lt;=JI$2,1,0)*('PC-CT-NAP_Área Comercial'!$C10+'PC-CT-NAP_Área Comercial'!$C15)*$NB$48</f>
        <v>2400</v>
      </c>
      <c r="JJ49" s="306">
        <f>IF($ND$48&lt;=JJ$2,1,0)*('PC-CT-NAP_Área Comercial'!$C10+'PC-CT-NAP_Área Comercial'!$C15)*$NB$48</f>
        <v>2400</v>
      </c>
      <c r="JK49" s="306">
        <f>IF($ND$48&lt;=JK$2,1,0)*('PC-CT-NAP_Área Comercial'!$C10+'PC-CT-NAP_Área Comercial'!$C15)*$NB$48</f>
        <v>2400</v>
      </c>
      <c r="JL49" s="306">
        <f>IF($ND$48&lt;=JL$2,1,0)*('PC-CT-NAP_Área Comercial'!$C10+'PC-CT-NAP_Área Comercial'!$C15)*$NB$48</f>
        <v>2400</v>
      </c>
      <c r="JM49" s="306">
        <f>IF($ND$48&lt;=JM$2,1,0)*('PC-CT-NAP_Área Comercial'!$C10+'PC-CT-NAP_Área Comercial'!$C15)*$NB$48</f>
        <v>2400</v>
      </c>
      <c r="JN49" s="306">
        <f>IF($ND$48&lt;=JN$2,1,0)*('PC-CT-NAP_Área Comercial'!$C10+'PC-CT-NAP_Área Comercial'!$C15)*$NB$48</f>
        <v>2400</v>
      </c>
      <c r="JO49" s="306">
        <f>IF($ND$48&lt;=JO$2,1,0)*('PC-CT-NAP_Área Comercial'!$C10+'PC-CT-NAP_Área Comercial'!$C15)*$NB$48</f>
        <v>2400</v>
      </c>
      <c r="JP49" s="306">
        <f>IF($ND$48&lt;=JP$2,1,0)*('PC-CT-NAP_Área Comercial'!$C10+'PC-CT-NAP_Área Comercial'!$C15)*$NB$48</f>
        <v>2400</v>
      </c>
      <c r="JQ49" s="306">
        <f>IF($ND$48&lt;=JQ$2,1,0)*('PC-CT-NAP_Área Comercial'!$C10+'PC-CT-NAP_Área Comercial'!$C15)*$NB$48</f>
        <v>2400</v>
      </c>
      <c r="JR49" s="306">
        <f>IF($ND$48&lt;=JR$2,1,0)*('PC-CT-NAP_Área Comercial'!$C10+'PC-CT-NAP_Área Comercial'!$C15)*$NB$48</f>
        <v>2400</v>
      </c>
      <c r="JS49" s="306">
        <f>IF($ND$48&lt;=JS$2,1,0)*('PC-CT-NAP_Área Comercial'!$C10+'PC-CT-NAP_Área Comercial'!$C15)*$NB$48</f>
        <v>2400</v>
      </c>
      <c r="JT49" s="306">
        <f>IF($ND$48&lt;=JT$2,1,0)*('PC-CT-NAP_Área Comercial'!$C10+'PC-CT-NAP_Área Comercial'!$C15)*$NB$48</f>
        <v>2400</v>
      </c>
      <c r="JU49" s="306">
        <f>IF($ND$48&lt;=JU$2,1,0)*('PC-CT-NAP_Área Comercial'!$C10+'PC-CT-NAP_Área Comercial'!$C15)*$NB$48</f>
        <v>2400</v>
      </c>
      <c r="JV49" s="306">
        <f>IF($ND$48&lt;=JV$2,1,0)*('PC-CT-NAP_Área Comercial'!$C10+'PC-CT-NAP_Área Comercial'!$C15)*$NB$48</f>
        <v>2400</v>
      </c>
      <c r="JW49" s="306">
        <f>IF($ND$48&lt;=JW$2,1,0)*('PC-CT-NAP_Área Comercial'!$C10+'PC-CT-NAP_Área Comercial'!$C15)*$NB$48</f>
        <v>2400</v>
      </c>
      <c r="JX49" s="306">
        <f>IF($ND$48&lt;=JX$2,1,0)*('PC-CT-NAP_Área Comercial'!$C10+'PC-CT-NAP_Área Comercial'!$C15)*$NB$48</f>
        <v>2400</v>
      </c>
      <c r="JY49" s="306">
        <f>IF($ND$48&lt;=JY$2,1,0)*('PC-CT-NAP_Área Comercial'!$C10+'PC-CT-NAP_Área Comercial'!$C15)*$NB$48</f>
        <v>2400</v>
      </c>
      <c r="JZ49" s="306">
        <f>IF($ND$48&lt;=JZ$2,1,0)*('PC-CT-NAP_Área Comercial'!$C10+'PC-CT-NAP_Área Comercial'!$C15)*$NB$48</f>
        <v>2400</v>
      </c>
      <c r="KA49" s="306">
        <f>IF($ND$48&lt;=KA$2,1,0)*('PC-CT-NAP_Área Comercial'!$C10+'PC-CT-NAP_Área Comercial'!$C15)*$NB$48</f>
        <v>2400</v>
      </c>
      <c r="KB49" s="306">
        <f>IF($ND$48&lt;=KB$2,1,0)*('PC-CT-NAP_Área Comercial'!$C10+'PC-CT-NAP_Área Comercial'!$C15)*$NB$48</f>
        <v>2400</v>
      </c>
      <c r="KC49" s="306">
        <f>IF($ND$48&lt;=KC$2,1,0)*('PC-CT-NAP_Área Comercial'!$C10+'PC-CT-NAP_Área Comercial'!$C15)*$NB$48</f>
        <v>2400</v>
      </c>
      <c r="KD49" s="306">
        <f>IF($ND$48&lt;=KD$2,1,0)*('PC-CT-NAP_Área Comercial'!$C10+'PC-CT-NAP_Área Comercial'!$C15)*$NB$48</f>
        <v>2400</v>
      </c>
      <c r="KE49" s="306">
        <f>IF($ND$48&lt;=KE$2,1,0)*('PC-CT-NAP_Área Comercial'!$C10+'PC-CT-NAP_Área Comercial'!$C15)*$NB$48</f>
        <v>2400</v>
      </c>
      <c r="KF49" s="306">
        <f>IF($ND$48&lt;=KF$2,1,0)*('PC-CT-NAP_Área Comercial'!$C10+'PC-CT-NAP_Área Comercial'!$C15)*$NB$48</f>
        <v>2400</v>
      </c>
      <c r="KG49" s="306">
        <f>IF($ND$48&lt;=KG$2,1,0)*('PC-CT-NAP_Área Comercial'!$C10+'PC-CT-NAP_Área Comercial'!$C15)*$NB$48</f>
        <v>2400</v>
      </c>
      <c r="KH49" s="306">
        <f>IF($ND$48&lt;=KH$2,1,0)*('PC-CT-NAP_Área Comercial'!$C10+'PC-CT-NAP_Área Comercial'!$C15)*$NB$48</f>
        <v>2400</v>
      </c>
      <c r="KI49" s="306">
        <f>IF($ND$48&lt;=KI$2,1,0)*('PC-CT-NAP_Área Comercial'!$C10+'PC-CT-NAP_Área Comercial'!$C15)*$NB$48</f>
        <v>2400</v>
      </c>
      <c r="KJ49" s="306">
        <f>IF($ND$48&lt;=KJ$2,1,0)*('PC-CT-NAP_Área Comercial'!$C10+'PC-CT-NAP_Área Comercial'!$C15)*$NB$48</f>
        <v>2400</v>
      </c>
      <c r="KK49" s="306">
        <f>IF($ND$48&lt;=KK$2,1,0)*('PC-CT-NAP_Área Comercial'!$C10+'PC-CT-NAP_Área Comercial'!$C15)*$NB$48</f>
        <v>2400</v>
      </c>
      <c r="KL49" s="306">
        <f>IF($ND$48&lt;=KL$2,1,0)*('PC-CT-NAP_Área Comercial'!$C10+'PC-CT-NAP_Área Comercial'!$C15)*$NB$48</f>
        <v>2400</v>
      </c>
      <c r="KM49" s="306">
        <f>IF($ND$48&lt;=KM$2,1,0)*('PC-CT-NAP_Área Comercial'!$C10+'PC-CT-NAP_Área Comercial'!$C15)*$NB$48</f>
        <v>2400</v>
      </c>
      <c r="KN49" s="306">
        <f>IF($ND$48&lt;=KN$2,1,0)*('PC-CT-NAP_Área Comercial'!$C10+'PC-CT-NAP_Área Comercial'!$C15)*$NB$48</f>
        <v>2400</v>
      </c>
      <c r="KO49" s="306">
        <f>IF($ND$48&lt;=KO$2,1,0)*('PC-CT-NAP_Área Comercial'!$C10+'PC-CT-NAP_Área Comercial'!$C15)*$NB$48</f>
        <v>2400</v>
      </c>
      <c r="KP49" s="306">
        <f>IF($ND$48&lt;=KP$2,1,0)*('PC-CT-NAP_Área Comercial'!$C10+'PC-CT-NAP_Área Comercial'!$C15)*$NB$48</f>
        <v>2400</v>
      </c>
      <c r="KQ49" s="306">
        <f>IF($ND$48&lt;=KQ$2,1,0)*('PC-CT-NAP_Área Comercial'!$C10+'PC-CT-NAP_Área Comercial'!$C15)*$NB$48</f>
        <v>2400</v>
      </c>
      <c r="KR49" s="306">
        <f>IF($ND$48&lt;=KR$2,1,0)*('PC-CT-NAP_Área Comercial'!$C10+'PC-CT-NAP_Área Comercial'!$C15)*$NB$48</f>
        <v>2400</v>
      </c>
      <c r="KS49" s="306">
        <f>IF($ND$48&lt;=KS$2,1,0)*('PC-CT-NAP_Área Comercial'!$C10+'PC-CT-NAP_Área Comercial'!$C15)*$NB$48</f>
        <v>2400</v>
      </c>
      <c r="KT49" s="306">
        <f>IF($ND$48&lt;=KT$2,1,0)*('PC-CT-NAP_Área Comercial'!$C10+'PC-CT-NAP_Área Comercial'!$C15)*$NB$48</f>
        <v>2400</v>
      </c>
      <c r="KU49" s="306">
        <f>IF($ND$48&lt;=KU$2,1,0)*('PC-CT-NAP_Área Comercial'!$C10+'PC-CT-NAP_Área Comercial'!$C15)*$NB$48</f>
        <v>2400</v>
      </c>
      <c r="KV49" s="306">
        <f>IF($ND$48&lt;=KV$2,1,0)*('PC-CT-NAP_Área Comercial'!$C10+'PC-CT-NAP_Área Comercial'!$C15)*$NB$48</f>
        <v>2400</v>
      </c>
      <c r="KW49" s="306">
        <f>IF($ND$48&lt;=KW$2,1,0)*('PC-CT-NAP_Área Comercial'!$C10+'PC-CT-NAP_Área Comercial'!$C15)*$NB$48</f>
        <v>2400</v>
      </c>
      <c r="KX49" s="306">
        <f>IF($ND$48&lt;=KX$2,1,0)*('PC-CT-NAP_Área Comercial'!$C10+'PC-CT-NAP_Área Comercial'!$C15)*$NB$48</f>
        <v>2400</v>
      </c>
      <c r="KY49" s="306">
        <f>IF($ND$48&lt;=KY$2,1,0)*('PC-CT-NAP_Área Comercial'!$C10+'PC-CT-NAP_Área Comercial'!$C15)*$NB$48</f>
        <v>2400</v>
      </c>
      <c r="KZ49" s="306">
        <f>IF($ND$48&lt;=KZ$2,1,0)*('PC-CT-NAP_Área Comercial'!$C10+'PC-CT-NAP_Área Comercial'!$C15)*$NB$48</f>
        <v>2400</v>
      </c>
      <c r="LA49" s="306">
        <f>IF($ND$48&lt;=LA$2,1,0)*('PC-CT-NAP_Área Comercial'!$C10+'PC-CT-NAP_Área Comercial'!$C15)*$NB$48</f>
        <v>2400</v>
      </c>
      <c r="LB49" s="306">
        <f>IF($ND$48&lt;=LB$2,1,0)*('PC-CT-NAP_Área Comercial'!$C10+'PC-CT-NAP_Área Comercial'!$C15)*$NB$48</f>
        <v>2400</v>
      </c>
      <c r="LC49" s="306">
        <f>IF($ND$48&lt;=LC$2,1,0)*('PC-CT-NAP_Área Comercial'!$C10+'PC-CT-NAP_Área Comercial'!$C15)*$NB$48</f>
        <v>2400</v>
      </c>
      <c r="LD49" s="306">
        <f>IF($ND$48&lt;=LD$2,1,0)*('PC-CT-NAP_Área Comercial'!$C10+'PC-CT-NAP_Área Comercial'!$C15)*$NB$48</f>
        <v>2400</v>
      </c>
      <c r="LE49" s="306">
        <f>IF($ND$48&lt;=LE$2,1,0)*('PC-CT-NAP_Área Comercial'!$C10+'PC-CT-NAP_Área Comercial'!$C15)*$NB$48</f>
        <v>2400</v>
      </c>
      <c r="LF49" s="306">
        <f>IF($ND$48&lt;=LF$2,1,0)*('PC-CT-NAP_Área Comercial'!$C10+'PC-CT-NAP_Área Comercial'!$C15)*$NB$48</f>
        <v>2400</v>
      </c>
      <c r="LG49" s="306">
        <f>IF($ND$48&lt;=LG$2,1,0)*('PC-CT-NAP_Área Comercial'!$C10+'PC-CT-NAP_Área Comercial'!$C15)*$NB$48</f>
        <v>2400</v>
      </c>
      <c r="LH49" s="306">
        <f>IF($ND$48&lt;=LH$2,1,0)*('PC-CT-NAP_Área Comercial'!$C10+'PC-CT-NAP_Área Comercial'!$C15)*$NB$48</f>
        <v>2400</v>
      </c>
      <c r="LI49" s="306">
        <f>IF($ND$48&lt;=LI$2,1,0)*('PC-CT-NAP_Área Comercial'!$C10+'PC-CT-NAP_Área Comercial'!$C15)*$NB$48</f>
        <v>2400</v>
      </c>
      <c r="LJ49" s="306">
        <f>IF($ND$48&lt;=LJ$2,1,0)*('PC-CT-NAP_Área Comercial'!$C10+'PC-CT-NAP_Área Comercial'!$C15)*$NB$48</f>
        <v>2400</v>
      </c>
      <c r="LK49" s="306">
        <f>IF($ND$48&lt;=LK$2,1,0)*('PC-CT-NAP_Área Comercial'!$C10+'PC-CT-NAP_Área Comercial'!$C15)*$NB$48</f>
        <v>2400</v>
      </c>
      <c r="LL49" s="306">
        <f>IF($ND$48&lt;=LL$2,1,0)*('PC-CT-NAP_Área Comercial'!$C10+'PC-CT-NAP_Área Comercial'!$C15)*$NB$48</f>
        <v>2400</v>
      </c>
      <c r="LM49" s="306">
        <f>IF($ND$48&lt;=LM$2,1,0)*('PC-CT-NAP_Área Comercial'!$C10+'PC-CT-NAP_Área Comercial'!$C15)*$NB$48</f>
        <v>2400</v>
      </c>
      <c r="LN49" s="306">
        <f>IF($ND$48&lt;=LN$2,1,0)*('PC-CT-NAP_Área Comercial'!$C10+'PC-CT-NAP_Área Comercial'!$C15)*$NB$48</f>
        <v>2400</v>
      </c>
      <c r="LO49" s="306">
        <f>IF($ND$48&lt;=LO$2,1,0)*('PC-CT-NAP_Área Comercial'!$C10+'PC-CT-NAP_Área Comercial'!$C15)*$NB$48</f>
        <v>2400</v>
      </c>
      <c r="LP49" s="306">
        <f>IF($ND$48&lt;=LP$2,1,0)*('PC-CT-NAP_Área Comercial'!$C10+'PC-CT-NAP_Área Comercial'!$C15)*$NB$48</f>
        <v>2400</v>
      </c>
      <c r="LQ49" s="306">
        <f>IF($ND$48&lt;=LQ$2,1,0)*('PC-CT-NAP_Área Comercial'!$C10+'PC-CT-NAP_Área Comercial'!$C15)*$NB$48</f>
        <v>2400</v>
      </c>
      <c r="LR49" s="306">
        <f>IF($ND$48&lt;=LR$2,1,0)*('PC-CT-NAP_Área Comercial'!$C10+'PC-CT-NAP_Área Comercial'!$C15)*$NB$48</f>
        <v>2400</v>
      </c>
      <c r="LS49" s="306">
        <f>IF($ND$48&lt;=LS$2,1,0)*('PC-CT-NAP_Área Comercial'!$C10+'PC-CT-NAP_Área Comercial'!$C15)*$NB$48</f>
        <v>2400</v>
      </c>
      <c r="LT49" s="306">
        <f>IF($ND$48&lt;=LT$2,1,0)*('PC-CT-NAP_Área Comercial'!$C10+'PC-CT-NAP_Área Comercial'!$C15)*$NB$48</f>
        <v>2400</v>
      </c>
      <c r="LU49" s="306">
        <f>IF($ND$48&lt;=LU$2,1,0)*('PC-CT-NAP_Área Comercial'!$C10+'PC-CT-NAP_Área Comercial'!$C15)*$NB$48</f>
        <v>2400</v>
      </c>
      <c r="LV49" s="306">
        <f>IF($ND$48&lt;=LV$2,1,0)*('PC-CT-NAP_Área Comercial'!$C10+'PC-CT-NAP_Área Comercial'!$C15)*$NB$48</f>
        <v>2400</v>
      </c>
      <c r="LW49" s="306">
        <f>IF($ND$48&lt;=LW$2,1,0)*('PC-CT-NAP_Área Comercial'!$C10+'PC-CT-NAP_Área Comercial'!$C15)*$NB$48</f>
        <v>2400</v>
      </c>
      <c r="LX49" s="306">
        <f>IF($ND$48&lt;=LX$2,1,0)*('PC-CT-NAP_Área Comercial'!$C10+'PC-CT-NAP_Área Comercial'!$C15)*$NB$48</f>
        <v>2400</v>
      </c>
      <c r="LY49" s="306">
        <f>IF($ND$48&lt;=LY$2,1,0)*('PC-CT-NAP_Área Comercial'!$C10+'PC-CT-NAP_Área Comercial'!$C15)*$NB$48</f>
        <v>2400</v>
      </c>
      <c r="LZ49" s="306">
        <f>IF($ND$48&lt;=LZ$2,1,0)*('PC-CT-NAP_Área Comercial'!$C10+'PC-CT-NAP_Área Comercial'!$C15)*$NB$48</f>
        <v>2400</v>
      </c>
      <c r="MA49" s="306">
        <f>IF($ND$48&lt;=MA$2,1,0)*('PC-CT-NAP_Área Comercial'!$C10+'PC-CT-NAP_Área Comercial'!$C15)*$NB$48</f>
        <v>2400</v>
      </c>
      <c r="MB49" s="306">
        <f>IF($ND$48&lt;=MB$2,1,0)*('PC-CT-NAP_Área Comercial'!$C10+'PC-CT-NAP_Área Comercial'!$C15)*$NB$48</f>
        <v>2400</v>
      </c>
      <c r="MC49" s="306">
        <f>IF($ND$48&lt;=MC$2,1,0)*('PC-CT-NAP_Área Comercial'!$C10+'PC-CT-NAP_Área Comercial'!$C15)*$NB$48</f>
        <v>2400</v>
      </c>
      <c r="MD49" s="306">
        <f>IF($ND$48&lt;=MD$2,1,0)*('PC-CT-NAP_Área Comercial'!$C10+'PC-CT-NAP_Área Comercial'!$C15)*$NB$48</f>
        <v>2400</v>
      </c>
      <c r="ME49" s="306">
        <f>IF($ND$48&lt;=ME$2,1,0)*('PC-CT-NAP_Área Comercial'!$C10+'PC-CT-NAP_Área Comercial'!$C15)*$NB$48</f>
        <v>2400</v>
      </c>
      <c r="MF49" s="306">
        <f>IF($ND$48&lt;=MF$2,1,0)*('PC-CT-NAP_Área Comercial'!$C10+'PC-CT-NAP_Área Comercial'!$C15)*$NB$48</f>
        <v>2400</v>
      </c>
      <c r="MG49" s="306">
        <f>IF($ND$48&lt;=MG$2,1,0)*('PC-CT-NAP_Área Comercial'!$C10+'PC-CT-NAP_Área Comercial'!$C15)*$NB$48</f>
        <v>2400</v>
      </c>
      <c r="MH49" s="306">
        <f>IF($ND$48&lt;=MH$2,1,0)*('PC-CT-NAP_Área Comercial'!$C10+'PC-CT-NAP_Área Comercial'!$C15)*$NB$48</f>
        <v>2400</v>
      </c>
      <c r="MI49" s="306">
        <f>IF($ND$48&lt;=MI$2,1,0)*('PC-CT-NAP_Área Comercial'!$C10+'PC-CT-NAP_Área Comercial'!$C15)*$NB$48</f>
        <v>2400</v>
      </c>
      <c r="MJ49" s="306">
        <f>IF($ND$48&lt;=MJ$2,1,0)*('PC-CT-NAP_Área Comercial'!$C10+'PC-CT-NAP_Área Comercial'!$C15)*$NB$48</f>
        <v>2400</v>
      </c>
      <c r="MK49" s="306">
        <f>IF($ND$48&lt;=MK$2,1,0)*('PC-CT-NAP_Área Comercial'!$C10+'PC-CT-NAP_Área Comercial'!$C15)*$NB$48</f>
        <v>2400</v>
      </c>
      <c r="ML49" s="306">
        <f>IF($ND$48&lt;=ML$2,1,0)*('PC-CT-NAP_Área Comercial'!$C10+'PC-CT-NAP_Área Comercial'!$C15)*$NB$48</f>
        <v>2400</v>
      </c>
      <c r="MM49" s="306">
        <f>IF($ND$48&lt;=MM$2,1,0)*('PC-CT-NAP_Área Comercial'!$C10+'PC-CT-NAP_Área Comercial'!$C15)*$NB$48</f>
        <v>2400</v>
      </c>
      <c r="MN49" s="306">
        <f>IF($ND$48&lt;=MN$2,1,0)*('PC-CT-NAP_Área Comercial'!$C10+'PC-CT-NAP_Área Comercial'!$C15)*$NB$48</f>
        <v>2400</v>
      </c>
      <c r="MO49" s="306">
        <f>IF($ND$48&lt;=MO$2,1,0)*('PC-CT-NAP_Área Comercial'!$C10+'PC-CT-NAP_Área Comercial'!$C15)*$NB$48</f>
        <v>2400</v>
      </c>
      <c r="MP49" s="306">
        <f>IF($ND$48&lt;=MP$2,1,0)*('PC-CT-NAP_Área Comercial'!$C10+'PC-CT-NAP_Área Comercial'!$C15)*$NB$48</f>
        <v>2400</v>
      </c>
      <c r="MQ49" s="306">
        <f>IF($ND$48&lt;=MQ$2,1,0)*('PC-CT-NAP_Área Comercial'!$C10+'PC-CT-NAP_Área Comercial'!$C15)*$NB$48</f>
        <v>2400</v>
      </c>
      <c r="MR49" s="306">
        <f>IF($ND$48&lt;=MR$2,1,0)*('PC-CT-NAP_Área Comercial'!$C10+'PC-CT-NAP_Área Comercial'!$C15)*$NB$48</f>
        <v>2400</v>
      </c>
      <c r="MS49" s="306">
        <f>IF($ND$48&lt;=MS$2,1,0)*('PC-CT-NAP_Área Comercial'!$C10+'PC-CT-NAP_Área Comercial'!$C15)*$NB$48</f>
        <v>2400</v>
      </c>
      <c r="MT49" s="306">
        <f>IF($ND$48&lt;=MT$2,1,0)*('PC-CT-NAP_Área Comercial'!$C10+'PC-CT-NAP_Área Comercial'!$C15)*$NB$48</f>
        <v>2400</v>
      </c>
      <c r="MU49" s="306">
        <f>IF($ND$48&lt;=MU$2,1,0)*('PC-CT-NAP_Área Comercial'!$C10+'PC-CT-NAP_Área Comercial'!$C15)*$NB$48</f>
        <v>2400</v>
      </c>
      <c r="MV49" s="306">
        <f>IF($ND$48&lt;=MV$2,1,0)*('PC-CT-NAP_Área Comercial'!$C10+'PC-CT-NAP_Área Comercial'!$C15)*$NB$48</f>
        <v>2400</v>
      </c>
      <c r="MW49" s="306">
        <f>IF($ND$48&lt;=MW$2,1,0)*('PC-CT-NAP_Área Comercial'!$C10+'PC-CT-NAP_Área Comercial'!$C15)*$NB$48</f>
        <v>2400</v>
      </c>
      <c r="MX49" s="306">
        <f>IF($ND$48&lt;=MX$2,1,0)*('PC-CT-NAP_Área Comercial'!$C10+'PC-CT-NAP_Área Comercial'!$C15)*$NB$48</f>
        <v>2400</v>
      </c>
      <c r="MY49" s="306">
        <f>IF($ND$48&lt;=MY$2,1,0)*('PC-CT-NAP_Área Comercial'!$C10+'PC-CT-NAP_Área Comercial'!$C15)*$NB$48</f>
        <v>2400</v>
      </c>
      <c r="MZ49" s="306">
        <f>IF($ND$48&lt;=MZ$2,1,0)*('PC-CT-NAP_Área Comercial'!$C10+'PC-CT-NAP_Área Comercial'!$C15)*$NB$48</f>
        <v>2400</v>
      </c>
      <c r="NA49" s="307">
        <f>IF($ND$48&lt;=NA$2,1,0)*('PC-CT-NAP_Área Comercial'!$C10+'PC-CT-NAP_Área Comercial'!$C15)*$NB$48</f>
        <v>2400</v>
      </c>
      <c r="NB49" s="652"/>
      <c r="NC49" s="652"/>
      <c r="ND49" s="652"/>
    </row>
    <row r="50" spans="1:368" x14ac:dyDescent="0.2">
      <c r="A50" s="182"/>
      <c r="B50" s="308"/>
      <c r="C50" s="309"/>
      <c r="D50" s="309"/>
      <c r="E50" s="309" t="s">
        <v>630</v>
      </c>
      <c r="F50" s="310">
        <f>IF($ND48&lt;=F$2,1,0)*'PC-CT-NAP_Área Comercial'!F22*$NB48</f>
        <v>342899.77385693137</v>
      </c>
      <c r="G50" s="310">
        <f>IF($ND48&lt;=G$2,1,0)*'PC-CT-NAP_Área Comercial'!G22*$NB48</f>
        <v>244506.14015224192</v>
      </c>
      <c r="H50" s="310">
        <f>IF($ND48&lt;=H$2,1,0)*'PC-CT-NAP_Área Comercial'!H22*$NB48</f>
        <v>247839.25287784793</v>
      </c>
      <c r="I50" s="310">
        <f>IF($ND48&lt;=I$2,1,0)*'PC-CT-NAP_Área Comercial'!I22*$NB48</f>
        <v>231711.24062481427</v>
      </c>
      <c r="J50" s="310">
        <f>IF($ND48&lt;=J$2,1,0)*'PC-CT-NAP_Área Comercial'!J22*$NB48</f>
        <v>191324.15316727266</v>
      </c>
      <c r="K50" s="310">
        <f>IF($ND48&lt;=K$2,1,0)*'PC-CT-NAP_Área Comercial'!K22*$NB48</f>
        <v>202381.25679154447</v>
      </c>
      <c r="L50" s="310">
        <f>IF($ND48&lt;=L$2,1,0)*'PC-CT-NAP_Área Comercial'!L22*$NB48</f>
        <v>318171.44816994813</v>
      </c>
      <c r="M50" s="310">
        <f>IF($ND48&lt;=M$2,1,0)*'PC-CT-NAP_Área Comercial'!M22*$NB48</f>
        <v>231725.1273550746</v>
      </c>
      <c r="N50" s="310">
        <f>IF($ND48&lt;=N$2,1,0)*'PC-CT-NAP_Área Comercial'!N22*$NB48</f>
        <v>249509.07845637767</v>
      </c>
      <c r="O50" s="310">
        <f>IF($ND48&lt;=O$2,1,0)*'PC-CT-NAP_Área Comercial'!O22*$NB48</f>
        <v>278655.70217964286</v>
      </c>
      <c r="P50" s="310">
        <f>IF($ND48&lt;=P$2,1,0)*'PC-CT-NAP_Área Comercial'!P22*$NB48</f>
        <v>288832.33269844443</v>
      </c>
      <c r="Q50" s="310">
        <f>IF($ND48&lt;=Q$2,1,0)*'PC-CT-NAP_Área Comercial'!Q22*$NB48</f>
        <v>293288.28956666385</v>
      </c>
      <c r="R50" s="310">
        <f>IF($ND48&lt;=R$2,1,0)*'PC-CT-NAP_Área Comercial'!R22*$NB48</f>
        <v>361729.54390266584</v>
      </c>
      <c r="S50" s="310">
        <f>IF($ND48&lt;=S$2,1,0)*'PC-CT-NAP_Área Comercial'!S22*$NB48</f>
        <v>278112.72162279108</v>
      </c>
      <c r="T50" s="310">
        <f>IF($ND48&lt;=T$2,1,0)*'PC-CT-NAP_Área Comercial'!T22*$NB48</f>
        <v>243292.20656286803</v>
      </c>
      <c r="U50" s="310">
        <f>IF($ND48&lt;=U$2,1,0)*'PC-CT-NAP_Área Comercial'!U22*$NB48</f>
        <v>239807.7081347848</v>
      </c>
      <c r="V50" s="310">
        <f>IF($ND48&lt;=V$2,1,0)*'PC-CT-NAP_Área Comercial'!V22*$NB48</f>
        <v>202169.0489953057</v>
      </c>
      <c r="W50" s="310">
        <f>IF($ND48&lt;=W$2,1,0)*'PC-CT-NAP_Área Comercial'!W22*$NB48</f>
        <v>209520.75999215423</v>
      </c>
      <c r="X50" s="310">
        <f>IF($ND48&lt;=X$2,1,0)*'PC-CT-NAP_Área Comercial'!X22*$NB48</f>
        <v>326710.12196631497</v>
      </c>
      <c r="Y50" s="310">
        <f>IF($ND48&lt;=Y$2,1,0)*'PC-CT-NAP_Área Comercial'!Y22*$NB48</f>
        <v>240337.92272567592</v>
      </c>
      <c r="Z50" s="310">
        <f>IF($ND48&lt;=Z$2,1,0)*'PC-CT-NAP_Área Comercial'!Z22*$NB48</f>
        <v>257557.30944155404</v>
      </c>
      <c r="AA50" s="310">
        <f>IF($ND48&lt;=AA$2,1,0)*'PC-CT-NAP_Área Comercial'!AA22*$NB48</f>
        <v>286745.45997697214</v>
      </c>
      <c r="AB50" s="310">
        <f>IF($ND48&lt;=AB$2,1,0)*'PC-CT-NAP_Área Comercial'!AB22*$NB48</f>
        <v>297391.60725572589</v>
      </c>
      <c r="AC50" s="310">
        <f>IF($ND48&lt;=AC$2,1,0)*'PC-CT-NAP_Área Comercial'!AC22*$NB48</f>
        <v>290430.13573690504</v>
      </c>
      <c r="AD50" s="310">
        <f>IF($ND48&lt;=AD$2,1,0)*'PC-CT-NAP_Área Comercial'!AD22*$NB48</f>
        <v>365904.44657313207</v>
      </c>
      <c r="AE50" s="310">
        <f>IF($ND48&lt;=AE$2,1,0)*'PC-CT-NAP_Área Comercial'!AE22*$NB48</f>
        <v>283395.2949376945</v>
      </c>
      <c r="AF50" s="310">
        <f>IF($ND48&lt;=AF$2,1,0)*'PC-CT-NAP_Área Comercial'!AF22*$NB48</f>
        <v>258359.19662698149</v>
      </c>
      <c r="AG50" s="310">
        <f>IF($ND48&lt;=AG$2,1,0)*'PC-CT-NAP_Área Comercial'!AG22*$NB48</f>
        <v>239908.73812757424</v>
      </c>
      <c r="AH50" s="310">
        <f>IF($ND48&lt;=AH$2,1,0)*'PC-CT-NAP_Área Comercial'!AH22*$NB48</f>
        <v>214807.5937466897</v>
      </c>
      <c r="AI50" s="310">
        <f>IF($ND48&lt;=AI$2,1,0)*'PC-CT-NAP_Área Comercial'!AI22*$NB48</f>
        <v>208782.06788859869</v>
      </c>
      <c r="AJ50" s="310">
        <f>IF($ND48&lt;=AJ$2,1,0)*'PC-CT-NAP_Área Comercial'!AJ22*$NB48</f>
        <v>331189.90946927835</v>
      </c>
      <c r="AK50" s="310">
        <f>IF($ND48&lt;=AK$2,1,0)*'PC-CT-NAP_Área Comercial'!AK22*$NB48</f>
        <v>246972.10612048817</v>
      </c>
      <c r="AL50" s="310">
        <f>IF($ND48&lt;=AL$2,1,0)*'PC-CT-NAP_Área Comercial'!AL22*$NB48</f>
        <v>263166.97129230312</v>
      </c>
      <c r="AM50" s="310">
        <f>IF($ND48&lt;=AM$2,1,0)*'PC-CT-NAP_Área Comercial'!AM22*$NB48</f>
        <v>293149.53789085691</v>
      </c>
      <c r="AN50" s="310">
        <f>IF($ND48&lt;=AN$2,1,0)*'PC-CT-NAP_Área Comercial'!AN22*$NB48</f>
        <v>304880.25828197936</v>
      </c>
      <c r="AO50" s="310">
        <f>IF($ND48&lt;=AO$2,1,0)*'PC-CT-NAP_Área Comercial'!AO22*$NB48</f>
        <v>315130.75897069473</v>
      </c>
      <c r="AP50" s="310">
        <f>IF($ND48&lt;=AP$2,1,0)*'PC-CT-NAP_Área Comercial'!AP22*$NB48</f>
        <v>380593.62392125733</v>
      </c>
      <c r="AQ50" s="310">
        <f>IF($ND48&lt;=AQ$2,1,0)*'PC-CT-NAP_Área Comercial'!AQ22*$NB48</f>
        <v>277865.34696797648</v>
      </c>
      <c r="AR50" s="310">
        <f>IF($ND48&lt;=AR$2,1,0)*'PC-CT-NAP_Área Comercial'!AR22*$NB48</f>
        <v>283327.32269395137</v>
      </c>
      <c r="AS50" s="310">
        <f>IF($ND48&lt;=AS$2,1,0)*'PC-CT-NAP_Área Comercial'!AS22*$NB48</f>
        <v>264418.10168620822</v>
      </c>
      <c r="AT50" s="310">
        <f>IF($ND48&lt;=AT$2,1,0)*'PC-CT-NAP_Área Comercial'!AT22*$NB48</f>
        <v>221617.36290873637</v>
      </c>
      <c r="AU50" s="310">
        <f>IF($ND48&lt;=AU$2,1,0)*'PC-CT-NAP_Área Comercial'!AU22*$NB48</f>
        <v>233377.99705555942</v>
      </c>
      <c r="AV50" s="310">
        <f>IF($ND48&lt;=AV$2,1,0)*'PC-CT-NAP_Área Comercial'!AV22*$NB48</f>
        <v>349425.19801543246</v>
      </c>
      <c r="AW50" s="310">
        <f>IF($ND48&lt;=AW$2,1,0)*'PC-CT-NAP_Área Comercial'!AW22*$NB48</f>
        <v>261144.80543708117</v>
      </c>
      <c r="AX50" s="310">
        <f>IF($ND48&lt;=AX$2,1,0)*'PC-CT-NAP_Área Comercial'!AX22*$NB48</f>
        <v>278064.73938099295</v>
      </c>
      <c r="AY50" s="310">
        <f>IF($ND48&lt;=AY$2,1,0)*'PC-CT-NAP_Área Comercial'!AY22*$NB48</f>
        <v>306705.0112933201</v>
      </c>
      <c r="AZ50" s="310">
        <f>IF($ND48&lt;=AZ$2,1,0)*'PC-CT-NAP_Área Comercial'!AZ22*$NB48</f>
        <v>317791.9077689246</v>
      </c>
      <c r="BA50" s="310">
        <f>IF($ND48&lt;=BA$2,1,0)*'PC-CT-NAP_Área Comercial'!BA22*$NB48</f>
        <v>328160.74264820112</v>
      </c>
      <c r="BB50" s="310">
        <f>IF($ND48&lt;=BB$2,1,0)*'PC-CT-NAP_Área Comercial'!BB22*$NB48</f>
        <v>392732.66523054417</v>
      </c>
      <c r="BC50" s="310">
        <f>IF($ND48&lt;=BC$2,1,0)*'PC-CT-NAP_Área Comercial'!BC22*$NB48</f>
        <v>307598.01239424909</v>
      </c>
      <c r="BD50" s="310">
        <f>IF($ND48&lt;=BD$2,1,0)*'PC-CT-NAP_Área Comercial'!BD22*$NB48</f>
        <v>272903.90381056396</v>
      </c>
      <c r="BE50" s="310">
        <f>IF($ND48&lt;=BE$2,1,0)*'PC-CT-NAP_Área Comercial'!BE22*$NB48</f>
        <v>269033.0343644477</v>
      </c>
      <c r="BF50" s="310">
        <f>IF($ND48&lt;=BF$2,1,0)*'PC-CT-NAP_Área Comercial'!BF22*$NB48</f>
        <v>230163.59898545005</v>
      </c>
      <c r="BG50" s="310">
        <f>IF($ND48&lt;=BG$2,1,0)*'PC-CT-NAP_Área Comercial'!BG22*$NB48</f>
        <v>238635.28936308273</v>
      </c>
      <c r="BH50" s="310">
        <f>IF($ND48&lt;=BH$2,1,0)*'PC-CT-NAP_Área Comercial'!BH22*$NB48</f>
        <v>356825.26500210533</v>
      </c>
      <c r="BI50" s="310">
        <f>IF($ND48&lt;=BI$2,1,0)*'PC-CT-NAP_Área Comercial'!BI22*$NB48</f>
        <v>269139.61396368145</v>
      </c>
      <c r="BJ50" s="310">
        <f>IF($ND48&lt;=BJ$2,1,0)*'PC-CT-NAP_Área Comercial'!BJ22*$NB48</f>
        <v>285854.97100013256</v>
      </c>
      <c r="BK50" s="310">
        <f>IF($ND48&lt;=BK$2,1,0)*'PC-CT-NAP_Área Comercial'!BK22*$NB48</f>
        <v>314871.80100574077</v>
      </c>
      <c r="BL50" s="310">
        <f>IF($ND48&lt;=BL$2,1,0)*'PC-CT-NAP_Área Comercial'!BL22*$NB48</f>
        <v>326723.07264728216</v>
      </c>
      <c r="BM50" s="310">
        <f>IF($ND48&lt;=BM$2,1,0)*'PC-CT-NAP_Área Comercial'!BM22*$NB48</f>
        <v>328851.0346222425</v>
      </c>
      <c r="BN50" s="310">
        <f>IF($ND48&lt;=BN$2,1,0)*'PC-CT-NAP_Área Comercial'!BN22*$NB48</f>
        <v>398680.32531722845</v>
      </c>
      <c r="BO50" s="310">
        <f>IF($ND48&lt;=BO$2,1,0)*'PC-CT-NAP_Área Comercial'!BO22*$NB48</f>
        <v>314482.86124966835</v>
      </c>
      <c r="BP50" s="310">
        <f>IF($ND48&lt;=BP$2,1,0)*'PC-CT-NAP_Área Comercial'!BP22*$NB48</f>
        <v>289763.79866043042</v>
      </c>
      <c r="BQ50" s="310">
        <f>IF($ND48&lt;=BQ$2,1,0)*'PC-CT-NAP_Área Comercial'!BQ22*$NB48</f>
        <v>270667.21090626752</v>
      </c>
      <c r="BR50" s="310">
        <f>IF($ND48&lt;=BR$2,1,0)*'PC-CT-NAP_Área Comercial'!BR22*$NB48</f>
        <v>244204.65935343728</v>
      </c>
      <c r="BS50" s="310">
        <f>IF($ND48&lt;=BS$2,1,0)*'PC-CT-NAP_Área Comercial'!BS22*$NB48</f>
        <v>239287.41729764931</v>
      </c>
      <c r="BT50" s="310">
        <f>IF($ND48&lt;=BT$2,1,0)*'PC-CT-NAP_Área Comercial'!BT22*$NB48</f>
        <v>362646.07145830203</v>
      </c>
      <c r="BU50" s="310">
        <f>IF($ND48&lt;=BU$2,1,0)*'PC-CT-NAP_Área Comercial'!BU22*$NB48</f>
        <v>277030.29264383641</v>
      </c>
      <c r="BV50" s="310">
        <f>IF($ND48&lt;=BV$2,1,0)*'PC-CT-NAP_Área Comercial'!BV22*$NB48</f>
        <v>292671.58709168242</v>
      </c>
      <c r="BW50" s="310">
        <f>IF($ND48&lt;=BW$2,1,0)*'PC-CT-NAP_Área Comercial'!BW22*$NB48</f>
        <v>322443.69708821573</v>
      </c>
      <c r="BX50" s="310">
        <f>IF($ND48&lt;=BX$2,1,0)*'PC-CT-NAP_Área Comercial'!BX22*$NB48</f>
        <v>335380.25911208644</v>
      </c>
      <c r="BY50" s="310">
        <f>IF($ND48&lt;=BY$2,1,0)*'PC-CT-NAP_Área Comercial'!BY22*$NB48</f>
        <v>310648.02562321088</v>
      </c>
      <c r="BZ50" s="310">
        <f>IF($ND48&lt;=BZ$2,1,0)*'PC-CT-NAP_Área Comercial'!BZ22*$NB48</f>
        <v>397175.1331054914</v>
      </c>
      <c r="CA50" s="310">
        <f>IF($ND48&lt;=CA$2,1,0)*'PC-CT-NAP_Área Comercial'!CA22*$NB48</f>
        <v>316208.98268462962</v>
      </c>
      <c r="CB50" s="310">
        <f>IF($ND48&lt;=CB$2,1,0)*'PC-CT-NAP_Área Comercial'!CB22*$NB48</f>
        <v>279526.15653506853</v>
      </c>
      <c r="CC50" s="310">
        <f>IF($ND48&lt;=CC$2,1,0)*'PC-CT-NAP_Área Comercial'!CC22*$NB48</f>
        <v>279613.35785088531</v>
      </c>
      <c r="CD50" s="310">
        <f>IF($ND48&lt;=CD$2,1,0)*'PC-CT-NAP_Área Comercial'!CD22*$NB48</f>
        <v>253596.79516396255</v>
      </c>
      <c r="CE50" s="310">
        <f>IF($ND48&lt;=CE$2,1,0)*'PC-CT-NAP_Área Comercial'!CE22*$NB48</f>
        <v>245616.32867811935</v>
      </c>
      <c r="CF50" s="310">
        <f>IF($ND48&lt;=CF$2,1,0)*'PC-CT-NAP_Área Comercial'!CF22*$NB48</f>
        <v>371542.24843573949</v>
      </c>
      <c r="CG50" s="310">
        <f>IF($ND48&lt;=CG$2,1,0)*'PC-CT-NAP_Área Comercial'!CG22*$NB48</f>
        <v>286063.56509915169</v>
      </c>
      <c r="CH50" s="310">
        <f>IF($ND48&lt;=CH$2,1,0)*'PC-CT-NAP_Área Comercial'!CH22*$NB48</f>
        <v>301407.26591957803</v>
      </c>
      <c r="CI50" s="310">
        <f>IF($ND48&lt;=CI$2,1,0)*'PC-CT-NAP_Área Comercial'!CI22*$NB48</f>
        <v>331540.60890097718</v>
      </c>
      <c r="CJ50" s="310">
        <f>IF($ND48&lt;=CJ$2,1,0)*'PC-CT-NAP_Área Comercial'!CJ22*$NB48</f>
        <v>345168.17920929124</v>
      </c>
      <c r="CK50" s="310">
        <f>IF($ND48&lt;=CK$2,1,0)*'PC-CT-NAP_Área Comercial'!CK22*$NB48</f>
        <v>337015.5137178537</v>
      </c>
      <c r="CL50" s="310">
        <f>IF($ND48&lt;=CL$2,1,0)*'PC-CT-NAP_Área Comercial'!CL22*$NB48</f>
        <v>413637.18877420272</v>
      </c>
      <c r="CM50" s="310">
        <f>IF($ND48&lt;=CM$2,1,0)*'PC-CT-NAP_Área Comercial'!CM22*$NB48</f>
        <v>330626.66543631593</v>
      </c>
      <c r="CN50" s="310">
        <f>IF($ND48&lt;=CN$2,1,0)*'PC-CT-NAP_Área Comercial'!CN22*$NB48</f>
        <v>294932.93729034968</v>
      </c>
      <c r="CO50" s="310">
        <f>IF($ND48&lt;=CO$2,1,0)*'PC-CT-NAP_Área Comercial'!CO22*$NB48</f>
        <v>293544.46529181761</v>
      </c>
      <c r="CP50" s="310">
        <f>IF($ND48&lt;=CP$2,1,0)*'PC-CT-NAP_Área Comercial'!CP22*$NB48</f>
        <v>262416.6287095148</v>
      </c>
      <c r="CQ50" s="310">
        <f>IF($ND48&lt;=CQ$2,1,0)*'PC-CT-NAP_Área Comercial'!CQ22*$NB48</f>
        <v>257011.05343184536</v>
      </c>
      <c r="CR50" s="310">
        <f>IF($ND48&lt;=CR$2,1,0)*'PC-CT-NAP_Área Comercial'!CR22*$NB48</f>
        <v>383351.30190324632</v>
      </c>
      <c r="CS50" s="310">
        <f>IF($ND48&lt;=CS$2,1,0)*'PC-CT-NAP_Área Comercial'!CS22*$NB48</f>
        <v>296834.99808984378</v>
      </c>
      <c r="CT50" s="310">
        <f>IF($ND48&lt;=CT$2,1,0)*'PC-CT-NAP_Área Comercial'!CT22*$NB48</f>
        <v>312168.92964542902</v>
      </c>
      <c r="CU50" s="310">
        <f>IF($ND48&lt;=CU$2,1,0)*'PC-CT-NAP_Área Comercial'!CU22*$NB48</f>
        <v>342249.25750082487</v>
      </c>
      <c r="CV50" s="310">
        <f>IF($ND48&lt;=CV$2,1,0)*'PC-CT-NAP_Área Comercial'!CV22*$NB48</f>
        <v>356243.53987290087</v>
      </c>
      <c r="CW50" s="310">
        <f>IF($ND48&lt;=CW$2,1,0)*'PC-CT-NAP_Área Comercial'!CW22*$NB48</f>
        <v>354944.41092470358</v>
      </c>
      <c r="CX50" s="310">
        <f>IF($ND48&lt;=CX$2,1,0)*'PC-CT-NAP_Área Comercial'!CX22*$NB48</f>
        <v>427331.75785418641</v>
      </c>
      <c r="CY50" s="310">
        <f>IF($ND48&lt;=CY$2,1,0)*'PC-CT-NAP_Área Comercial'!CY22*$NB48</f>
        <v>324958.83898900379</v>
      </c>
      <c r="CZ50" s="310">
        <f>IF($ND48&lt;=CZ$2,1,0)*'PC-CT-NAP_Área Comercial'!CZ22*$NB48</f>
        <v>329383.8333041087</v>
      </c>
      <c r="DA50" s="310">
        <f>IF($ND48&lt;=DA$2,1,0)*'PC-CT-NAP_Área Comercial'!DA22*$NB48</f>
        <v>312118.95823891071</v>
      </c>
      <c r="DB50" s="310">
        <f>IF($ND48&lt;=DB$2,1,0)*'PC-CT-NAP_Área Comercial'!DB22*$NB48</f>
        <v>268424.68820445199</v>
      </c>
      <c r="DC50" s="310">
        <f>IF($ND48&lt;=DC$2,1,0)*'PC-CT-NAP_Área Comercial'!DC22*$NB48</f>
        <v>282751.70323532779</v>
      </c>
      <c r="DD50" s="310">
        <f>IF($ND48&lt;=DD$2,1,0)*'PC-CT-NAP_Área Comercial'!DD22*$NB48</f>
        <v>401382.09654374782</v>
      </c>
      <c r="DE50" s="310">
        <f>IF($ND48&lt;=DE$2,1,0)*'PC-CT-NAP_Área Comercial'!DE22*$NB48</f>
        <v>311359.40053630114</v>
      </c>
      <c r="DF50" s="310">
        <f>IF($ND48&lt;=DF$2,1,0)*'PC-CT-NAP_Área Comercial'!DF22*$NB48</f>
        <v>327809.25062120141</v>
      </c>
      <c r="DG50" s="310">
        <f>IF($ND48&lt;=DG$2,1,0)*'PC-CT-NAP_Área Comercial'!DG22*$NB48</f>
        <v>356525.41737182625</v>
      </c>
      <c r="DH50" s="310">
        <f>IF($ND48&lt;=DH$2,1,0)*'PC-CT-NAP_Área Comercial'!DH22*$NB48</f>
        <v>370079.46151193994</v>
      </c>
      <c r="DI50" s="310">
        <f>IF($ND48&lt;=DI$2,1,0)*'PC-CT-NAP_Área Comercial'!DI22*$NB48</f>
        <v>378278.47511709138</v>
      </c>
      <c r="DJ50" s="310">
        <f>IF($ND48&lt;=DJ$2,1,0)*'PC-CT-NAP_Área Comercial'!DJ22*$NB48</f>
        <v>444214.13851759315</v>
      </c>
      <c r="DK50" s="310">
        <f>IF($ND48&lt;=DK$2,1,0)*'PC-CT-NAP_Área Comercial'!DK22*$NB48</f>
        <v>358387.69727581396</v>
      </c>
      <c r="DL50" s="310">
        <f>IF($ND48&lt;=DL$2,1,0)*'PC-CT-NAP_Área Comercial'!DL22*$NB48</f>
        <v>323259.15866761963</v>
      </c>
      <c r="DM50" s="310">
        <f>IF($ND48&lt;=DM$2,1,0)*'PC-CT-NAP_Área Comercial'!DM22*$NB48</f>
        <v>320164.49862212123</v>
      </c>
      <c r="DN50" s="310">
        <f>IF($ND48&lt;=DN$2,1,0)*'PC-CT-NAP_Área Comercial'!DN22*$NB48</f>
        <v>279910.89006656257</v>
      </c>
      <c r="DO50" s="310">
        <f>IF($ND48&lt;=DO$2,1,0)*'PC-CT-NAP_Área Comercial'!DO22*$NB48</f>
        <v>290829.68581082247</v>
      </c>
      <c r="DP50" s="310">
        <f>IF($ND48&lt;=DP$2,1,0)*'PC-CT-NAP_Área Comercial'!DP22*$NB48</f>
        <v>411374.9768920244</v>
      </c>
      <c r="DQ50" s="310">
        <f>IF($ND48&lt;=DQ$2,1,0)*'PC-CT-NAP_Área Comercial'!DQ22*$NB48</f>
        <v>321685.70346592146</v>
      </c>
      <c r="DR50" s="310">
        <f>IF($ND48&lt;=DR$2,1,0)*'PC-CT-NAP_Área Comercial'!DR22*$NB48</f>
        <v>337766.35143281531</v>
      </c>
      <c r="DS50" s="310">
        <f>IF($ND48&lt;=DS$2,1,0)*'PC-CT-NAP_Área Comercial'!DS22*$NB48</f>
        <v>366722.60211295646</v>
      </c>
      <c r="DT50" s="310">
        <f>IF($ND48&lt;=DT$2,1,0)*'PC-CT-NAP_Área Comercial'!DT22*$NB48</f>
        <v>380988.38915683568</v>
      </c>
      <c r="DU50" s="310">
        <f>IF($ND48&lt;=DU$2,1,0)*'PC-CT-NAP_Área Comercial'!DU22*$NB48</f>
        <v>389767.23612165684</v>
      </c>
      <c r="DV50" s="310">
        <f>IF($ND48&lt;=DV$2,1,0)*'PC-CT-NAP_Área Comercial'!DV22*$NB48</f>
        <v>455473.94311250566</v>
      </c>
      <c r="DW50" s="310">
        <f>IF($ND48&lt;=DW$2,1,0)*'PC-CT-NAP_Área Comercial'!DW22*$NB48</f>
        <v>369453.07373348402</v>
      </c>
      <c r="DX50" s="310">
        <f>IF($ND48&lt;=DX$2,1,0)*'PC-CT-NAP_Área Comercial'!DX22*$NB48</f>
        <v>344777.83801806509</v>
      </c>
      <c r="DY50" s="310">
        <f>IF($ND48&lt;=DY$2,1,0)*'PC-CT-NAP_Área Comercial'!DY22*$NB48</f>
        <v>325544.39515542251</v>
      </c>
      <c r="DZ50" s="310">
        <f>IF($ND48&lt;=DZ$2,1,0)*'PC-CT-NAP_Área Comercial'!DZ22*$NB48</f>
        <v>297158.27190096927</v>
      </c>
      <c r="EA50" s="310">
        <f>IF($ND48&lt;=EA$2,1,0)*'PC-CT-NAP_Área Comercial'!EA22*$NB48</f>
        <v>294523.86839635333</v>
      </c>
      <c r="EB50" s="310">
        <f>IF($ND48&lt;=EB$2,1,0)*'PC-CT-NAP_Área Comercial'!EB22*$NB48</f>
        <v>419979.1650230987</v>
      </c>
      <c r="EC50" s="310">
        <f>IF($ND48&lt;=EC$2,1,0)*'PC-CT-NAP_Área Comercial'!EC22*$NB48</f>
        <v>332070.69778970798</v>
      </c>
      <c r="ED50" s="310">
        <f>IF($ND48&lt;=ED$2,1,0)*'PC-CT-NAP_Área Comercial'!ED22*$NB48</f>
        <v>346889.84541424987</v>
      </c>
      <c r="EE50" s="310">
        <f>IF($ND48&lt;=EE$2,1,0)*'PC-CT-NAP_Área Comercial'!EE22*$NB48</f>
        <v>376446.99799973227</v>
      </c>
      <c r="EF50" s="310">
        <f>IF($ND48&lt;=EF$2,1,0)*'PC-CT-NAP_Área Comercial'!EF22*$NB48</f>
        <v>391732.05684325396</v>
      </c>
      <c r="EG50" s="310">
        <f>IF($ND48&lt;=EG$2,1,0)*'PC-CT-NAP_Área Comercial'!EG22*$NB48</f>
        <v>365396.06769491383</v>
      </c>
      <c r="EH50" s="310">
        <f>IF($ND48&lt;=EH$2,1,0)*'PC-CT-NAP_Área Comercial'!EH22*$NB48</f>
        <v>452682.33802149136</v>
      </c>
      <c r="EI50" s="310">
        <f>IF($ND48&lt;=EI$2,1,0)*'PC-CT-NAP_Área Comercial'!EI22*$NB48</f>
        <v>352460.54055485927</v>
      </c>
      <c r="EJ50" s="310">
        <f>IF($ND48&lt;=EJ$2,1,0)*'PC-CT-NAP_Área Comercial'!EJ22*$NB48</f>
        <v>355076.61361391383</v>
      </c>
      <c r="EK50" s="310">
        <f>IF($ND48&lt;=EK$2,1,0)*'PC-CT-NAP_Área Comercial'!EK22*$NB48</f>
        <v>340535.09744204237</v>
      </c>
      <c r="EL50" s="310">
        <f>IF($ND48&lt;=EL$2,1,0)*'PC-CT-NAP_Área Comercial'!EL22*$NB48</f>
        <v>297101.76973946532</v>
      </c>
      <c r="EM50" s="310">
        <f>IF($ND48&lt;=EM$2,1,0)*'PC-CT-NAP_Área Comercial'!EM22*$NB48</f>
        <v>313449.64562603616</v>
      </c>
      <c r="EN50" s="310">
        <f>IF($ND48&lt;=EN$2,1,0)*'PC-CT-NAP_Área Comercial'!EN22*$NB48</f>
        <v>434308.01185110467</v>
      </c>
      <c r="EO50" s="310">
        <f>IF($ND48&lt;=EO$2,1,0)*'PC-CT-NAP_Área Comercial'!EO22*$NB48</f>
        <v>343533.51617132424</v>
      </c>
      <c r="EP50" s="310">
        <f>IF($ND48&lt;=EP$2,1,0)*'PC-CT-NAP_Área Comercial'!EP22*$NB48</f>
        <v>359950.88760071836</v>
      </c>
      <c r="EQ50" s="310">
        <f>IF($ND48&lt;=EQ$2,1,0)*'PC-CT-NAP_Área Comercial'!EQ22*$NB48</f>
        <v>388967.80876438192</v>
      </c>
      <c r="ER50" s="310">
        <f>IF($ND48&lt;=ER$2,1,0)*'PC-CT-NAP_Área Comercial'!ER22*$NB48</f>
        <v>404351.58458498737</v>
      </c>
      <c r="ES50" s="310">
        <f>IF($ND48&lt;=ES$2,1,0)*'PC-CT-NAP_Área Comercial'!ES22*$NB48</f>
        <v>405641.1544116498</v>
      </c>
      <c r="ET50" s="310">
        <f>IF($ND48&lt;=ET$2,1,0)*'PC-CT-NAP_Área Comercial'!ET22*$NB48</f>
        <v>476045.23598651559</v>
      </c>
      <c r="EU50" s="310">
        <f>IF($ND48&lt;=EU$2,1,0)*'PC-CT-NAP_Área Comercial'!EU22*$NB48</f>
        <v>390538.2989303901</v>
      </c>
      <c r="EV50" s="310">
        <f>IF($ND48&lt;=EV$2,1,0)*'PC-CT-NAP_Área Comercial'!EV22*$NB48</f>
        <v>354876.2122251601</v>
      </c>
      <c r="EW50" s="310">
        <f>IF($ND48&lt;=EW$2,1,0)*'PC-CT-NAP_Área Comercial'!EW22*$NB48</f>
        <v>352927.9630784383</v>
      </c>
      <c r="EX50" s="310">
        <f>IF($ND48&lt;=EX$2,1,0)*'PC-CT-NAP_Área Comercial'!EX22*$NB48</f>
        <v>312119.13815612497</v>
      </c>
      <c r="EY50" s="310">
        <f>IF($ND48&lt;=EY$2,1,0)*'PC-CT-NAP_Área Comercial'!EY22*$NB48</f>
        <v>324823.67558211676</v>
      </c>
      <c r="EZ50" s="310">
        <f>IF($ND48&lt;=EZ$2,1,0)*'PC-CT-NAP_Área Comercial'!EZ22*$NB48</f>
        <v>447146.3333186747</v>
      </c>
      <c r="FA50" s="310">
        <f>IF($ND48&lt;=FA$2,1,0)*'PC-CT-NAP_Área Comercial'!FA22*$NB48</f>
        <v>356308.22131085163</v>
      </c>
      <c r="FB50" s="310">
        <f>IF($ND48&lt;=FB$2,1,0)*'PC-CT-NAP_Área Comercial'!FB22*$NB48</f>
        <v>372095.63540426031</v>
      </c>
      <c r="FC50" s="310">
        <f>IF($ND48&lt;=FC$2,1,0)*'PC-CT-NAP_Área Comercial'!FC22*$NB48</f>
        <v>401121.88827409991</v>
      </c>
      <c r="FD50" s="310">
        <f>IF($ND48&lt;=FD$2,1,0)*'PC-CT-NAP_Área Comercial'!FD22*$NB48</f>
        <v>417068.72341266135</v>
      </c>
      <c r="FE50" s="310">
        <f>IF($ND48&lt;=FE$2,1,0)*'PC-CT-NAP_Área Comercial'!FE22*$NB48</f>
        <v>406847.23785313399</v>
      </c>
      <c r="FF50" s="310">
        <f>IF($ND48&lt;=FF$2,1,0)*'PC-CT-NAP_Área Comercial'!FF22*$NB48</f>
        <v>484167.9992369542</v>
      </c>
      <c r="FG50" s="310">
        <f>IF($ND48&lt;=FG$2,1,0)*'PC-CT-NAP_Área Comercial'!FG22*$NB48</f>
        <v>399763.11509017</v>
      </c>
      <c r="FH50" s="310">
        <f>IF($ND48&lt;=FH$2,1,0)*'PC-CT-NAP_Área Comercial'!FH22*$NB48</f>
        <v>373757.76100580173</v>
      </c>
      <c r="FI50" s="310">
        <f>IF($ND48&lt;=FI$2,1,0)*'PC-CT-NAP_Área Comercial'!FI22*$NB48</f>
        <v>356806.31132331409</v>
      </c>
      <c r="FJ50" s="310">
        <f>IF($ND48&lt;=FJ$2,1,0)*'PC-CT-NAP_Área Comercial'!FJ22*$NB48</f>
        <v>328422.58360659546</v>
      </c>
      <c r="FK50" s="310">
        <f>IF($ND48&lt;=FK$2,1,0)*'PC-CT-NAP_Área Comercial'!FK22*$NB48</f>
        <v>327833.16761620826</v>
      </c>
      <c r="FL50" s="310">
        <f>IF($ND48&lt;=FL$2,1,0)*'PC-CT-NAP_Área Comercial'!FL22*$NB48</f>
        <v>455460.28859539656</v>
      </c>
      <c r="FM50" s="310">
        <f>IF($ND48&lt;=FM$2,1,0)*'PC-CT-NAP_Área Comercial'!FM22*$NB48</f>
        <v>366641.73292352067</v>
      </c>
      <c r="FN50" s="310">
        <f>IF($ND48&lt;=FN$2,1,0)*'PC-CT-NAP_Área Comercial'!FN22*$NB48</f>
        <v>381345.87986364611</v>
      </c>
      <c r="FO50" s="310">
        <f>IF($ND48&lt;=FO$2,1,0)*'PC-CT-NAP_Área Comercial'!FO22*$NB48</f>
        <v>411142.40390647668</v>
      </c>
      <c r="FP50" s="310">
        <f>IF($ND48&lt;=FP$2,1,0)*'PC-CT-NAP_Área Comercial'!FP22*$NB48</f>
        <v>428284.78653445904</v>
      </c>
      <c r="FQ50" s="310">
        <f>IF($ND48&lt;=FQ$2,1,0)*'PC-CT-NAP_Área Comercial'!FQ22*$NB48</f>
        <v>425078.29714530637</v>
      </c>
      <c r="FR50" s="310">
        <f>IF($ND48&lt;=FR$2,1,0)*'PC-CT-NAP_Área Comercial'!FR22*$NB48</f>
        <v>498514.07493739139</v>
      </c>
      <c r="FS50" s="310">
        <f>IF($ND48&lt;=FS$2,1,0)*'PC-CT-NAP_Área Comercial'!FS22*$NB48</f>
        <v>413312.8484138315</v>
      </c>
      <c r="FT50" s="310">
        <f>IF($ND48&lt;=FT$2,1,0)*'PC-CT-NAP_Área Comercial'!FT22*$NB48</f>
        <v>377359.81878097693</v>
      </c>
      <c r="FU50" s="310">
        <f>IF($ND48&lt;=FU$2,1,0)*'PC-CT-NAP_Área Comercial'!FU22*$NB48</f>
        <v>376241.95954464469</v>
      </c>
      <c r="FV50" s="310">
        <f>IF($ND48&lt;=FV$2,1,0)*'PC-CT-NAP_Área Comercial'!FV22*$NB48</f>
        <v>335072.90197717655</v>
      </c>
      <c r="FW50" s="310">
        <f>IF($ND48&lt;=FW$2,1,0)*'PC-CT-NAP_Área Comercial'!FW22*$NB48</f>
        <v>349070.81387918693</v>
      </c>
      <c r="FX50" s="310">
        <f>IF($ND48&lt;=FX$2,1,0)*'PC-CT-NAP_Área Comercial'!FX22*$NB48</f>
        <v>472669.77314758458</v>
      </c>
      <c r="FY50" s="310">
        <f>IF($ND48&lt;=FY$2,1,0)*'PC-CT-NAP_Área Comercial'!FY22*$NB48</f>
        <v>381035.99045391893</v>
      </c>
      <c r="FZ50" s="310">
        <f>IF($ND48&lt;=FZ$2,1,0)*'PC-CT-NAP_Área Comercial'!FZ22*$NB48</f>
        <v>396630.42534338334</v>
      </c>
      <c r="GA50" s="310">
        <f>IF($ND48&lt;=GA$2,1,0)*'PC-CT-NAP_Área Comercial'!GA22*$NB48</f>
        <v>425717.31511219859</v>
      </c>
      <c r="GB50" s="310">
        <f>IF($ND48&lt;=GB$2,1,0)*'PC-CT-NAP_Área Comercial'!GB22*$NB48</f>
        <v>442862.4564707987</v>
      </c>
      <c r="GC50" s="310">
        <f>IF($ND48&lt;=GC$2,1,0)*'PC-CT-NAP_Área Comercial'!GC22*$NB48</f>
        <v>450113.79669153056</v>
      </c>
      <c r="GD50" s="310">
        <f>IF($ND48&lt;=GD$2,1,0)*'PC-CT-NAP_Área Comercial'!GD22*$NB48</f>
        <v>516864.93510525482</v>
      </c>
      <c r="GE50" s="310">
        <f>IF($ND48&lt;=GE$2,1,0)*'PC-CT-NAP_Área Comercial'!GE22*$NB48</f>
        <v>429962.83361000847</v>
      </c>
      <c r="GF50" s="310">
        <f>IF($ND48&lt;=GF$2,1,0)*'PC-CT-NAP_Área Comercial'!GF22*$NB48</f>
        <v>394427.97716196772</v>
      </c>
      <c r="GG50" s="310">
        <f>IF($ND48&lt;=GG$2,1,0)*'PC-CT-NAP_Área Comercial'!GG22*$NB48</f>
        <v>392260.70879316749</v>
      </c>
      <c r="GH50" s="310">
        <f>IF($ND48&lt;=GH$2,1,0)*'PC-CT-NAP_Área Comercial'!GH22*$NB48</f>
        <v>350060.61523914459</v>
      </c>
      <c r="GI50" s="310">
        <f>IF($ND48&lt;=GI$2,1,0)*'PC-CT-NAP_Área Comercial'!GI22*$NB48</f>
        <v>364321.53732155194</v>
      </c>
      <c r="GJ50" s="310">
        <f>IF($ND48&lt;=GJ$2,1,0)*'PC-CT-NAP_Área Comercial'!GJ22*$NB48</f>
        <v>488055.52086085774</v>
      </c>
      <c r="GK50" s="310">
        <f>IF($ND48&lt;=GK$2,1,0)*'PC-CT-NAP_Área Comercial'!GK22*$NB48</f>
        <v>395603.2731697592</v>
      </c>
      <c r="GL50" s="310">
        <f>IF($ND48&lt;=GL$2,1,0)*'PC-CT-NAP_Área Comercial'!GL22*$NB48</f>
        <v>410802.1876511249</v>
      </c>
      <c r="GM50" s="310">
        <f>IF($ND48&lt;=GM$2,1,0)*'PC-CT-NAP_Área Comercial'!GM22*$NB48</f>
        <v>439661.48934067361</v>
      </c>
      <c r="GN50" s="310">
        <f>IF($ND48&lt;=GN$2,1,0)*'PC-CT-NAP_Área Comercial'!GN22*$NB48</f>
        <v>457217.77271935681</v>
      </c>
      <c r="GO50" s="310">
        <f>IF($ND48&lt;=GO$2,1,0)*'PC-CT-NAP_Área Comercial'!GO22*$NB48</f>
        <v>455855.64587855438</v>
      </c>
      <c r="GP50" s="310">
        <f>IF($ND48&lt;=GP$2,1,0)*'PC-CT-NAP_Área Comercial'!GP22*$NB48</f>
        <v>527637.75417816499</v>
      </c>
      <c r="GQ50" s="310">
        <f>IF($ND48&lt;=GQ$2,1,0)*'PC-CT-NAP_Área Comercial'!GQ22*$NB48</f>
        <v>423090.62453861051</v>
      </c>
      <c r="GR50" s="310">
        <f>IF($ND48&lt;=GR$2,1,0)*'PC-CT-NAP_Área Comercial'!GR22*$NB48</f>
        <v>426695.43144881848</v>
      </c>
      <c r="GS50" s="310">
        <f>IF($ND48&lt;=GS$2,1,0)*'PC-CT-NAP_Área Comercial'!GS22*$NB48</f>
        <v>410166.52334110526</v>
      </c>
      <c r="GT50" s="310">
        <f>IF($ND48&lt;=GT$2,1,0)*'PC-CT-NAP_Área Comercial'!GT22*$NB48</f>
        <v>363513.05892895488</v>
      </c>
      <c r="GU50" s="310">
        <f>IF($ND48&lt;=GU$2,1,0)*'PC-CT-NAP_Área Comercial'!GU22*$NB48</f>
        <v>382047.24034470459</v>
      </c>
      <c r="GV50" s="310">
        <f>IF($ND48&lt;=GV$2,1,0)*'PC-CT-NAP_Área Comercial'!GV22*$NB48</f>
        <v>504699.86865098996</v>
      </c>
      <c r="GW50" s="310">
        <f>IF($ND48&lt;=GW$2,1,0)*'PC-CT-NAP_Área Comercial'!GW22*$NB48</f>
        <v>410804.61293517216</v>
      </c>
      <c r="GX50" s="310">
        <f>IF($ND48&lt;=GX$2,1,0)*'PC-CT-NAP_Área Comercial'!GX22*$NB48</f>
        <v>425931.86758957268</v>
      </c>
      <c r="GY50" s="310">
        <f>IF($ND48&lt;=GY$2,1,0)*'PC-CT-NAP_Área Comercial'!GY22*$NB48</f>
        <v>454397.66874161421</v>
      </c>
      <c r="GZ50" s="310">
        <f>IF($ND48&lt;=GZ$2,1,0)*'PC-CT-NAP_Área Comercial'!GZ22*$NB48</f>
        <v>472243.55646384828</v>
      </c>
      <c r="HA50" s="310">
        <f>IF($ND48&lt;=HA$2,1,0)*'PC-CT-NAP_Área Comercial'!HA22*$NB48</f>
        <v>443620.50286880916</v>
      </c>
      <c r="HB50" s="310">
        <f>IF($ND48&lt;=HB$2,1,0)*'PC-CT-NAP_Área Comercial'!HB22*$NB48</f>
        <v>531714.44795776019</v>
      </c>
      <c r="HC50" s="310">
        <f>IF($ND48&lt;=HC$2,1,0)*'PC-CT-NAP_Área Comercial'!HC22*$NB48</f>
        <v>448280.35871642624</v>
      </c>
      <c r="HD50" s="310">
        <f>IF($ND48&lt;=HD$2,1,0)*'PC-CT-NAP_Área Comercial'!HD22*$NB48</f>
        <v>410279.10353926668</v>
      </c>
      <c r="HE50" s="310">
        <f>IF($ND48&lt;=HE$2,1,0)*'PC-CT-NAP_Área Comercial'!HE22*$NB48</f>
        <v>411776.08672824403</v>
      </c>
      <c r="HF50" s="310">
        <f>IF($ND48&lt;=HF$2,1,0)*'PC-CT-NAP_Área Comercial'!HF22*$NB48</f>
        <v>370578.81574269402</v>
      </c>
      <c r="HG50" s="310">
        <f>IF($ND48&lt;=HG$2,1,0)*'PC-CT-NAP_Área Comercial'!HG22*$NB48</f>
        <v>386720.62116903666</v>
      </c>
      <c r="HH50" s="310">
        <f>IF($ND48&lt;=HH$2,1,0)*'PC-CT-NAP_Área Comercial'!HH22*$NB48</f>
        <v>512681.70154810266</v>
      </c>
      <c r="HI50" s="310">
        <f>IF($ND48&lt;=HI$2,1,0)*'PC-CT-NAP_Área Comercial'!HI22*$NB48</f>
        <v>420018.8043837297</v>
      </c>
      <c r="HJ50" s="310">
        <f>IF($ND48&lt;=HJ$2,1,0)*'PC-CT-NAP_Área Comercial'!HJ22*$NB48</f>
        <v>435453.96935850149</v>
      </c>
      <c r="HK50" s="310">
        <f>IF($ND48&lt;=HK$2,1,0)*'PC-CT-NAP_Área Comercial'!HK22*$NB48</f>
        <v>464782.97971969761</v>
      </c>
      <c r="HL50" s="310">
        <f>IF($ND48&lt;=HL$2,1,0)*'PC-CT-NAP_Área Comercial'!HL22*$NB48</f>
        <v>483953.03894722788</v>
      </c>
      <c r="HM50" s="310">
        <f>IF($ND48&lt;=HM$2,1,0)*'PC-CT-NAP_Área Comercial'!HM22*$NB48</f>
        <v>483296.25475515821</v>
      </c>
      <c r="HN50" s="310">
        <f>IF($ND48&lt;=HN$2,1,0)*'PC-CT-NAP_Área Comercial'!HN22*$NB48</f>
        <v>555083.68860430887</v>
      </c>
      <c r="HO50" s="310">
        <f>IF($ND48&lt;=HO$2,1,0)*'PC-CT-NAP_Área Comercial'!HO22*$NB48</f>
        <v>468496.61015663482</v>
      </c>
      <c r="HP50" s="310">
        <f>IF($ND48&lt;=HP$2,1,0)*'PC-CT-NAP_Área Comercial'!HP22*$NB48</f>
        <v>432324.1295003877</v>
      </c>
      <c r="HQ50" s="310">
        <f>IF($ND48&lt;=HQ$2,1,0)*'PC-CT-NAP_Área Comercial'!HQ22*$NB48</f>
        <v>431439.98752308561</v>
      </c>
      <c r="HR50" s="310">
        <f>IF($ND48&lt;=HR$2,1,0)*'PC-CT-NAP_Área Comercial'!HR22*$NB48</f>
        <v>395966.69154905324</v>
      </c>
      <c r="HS50" s="310">
        <f>IF($ND48&lt;=HS$2,1,0)*'PC-CT-NAP_Área Comercial'!HS22*$NB48</f>
        <v>396391.47849066084</v>
      </c>
      <c r="HT50" s="310">
        <f>IF($ND48&lt;=HT$2,1,0)*'PC-CT-NAP_Área Comercial'!HT22*$NB48</f>
        <v>528203.55783336132</v>
      </c>
      <c r="HU50" s="310">
        <f>IF($ND48&lt;=HU$2,1,0)*'PC-CT-NAP_Área Comercial'!HU22*$NB48</f>
        <v>436196.13986153144</v>
      </c>
      <c r="HV50" s="310">
        <f>IF($ND48&lt;=HV$2,1,0)*'PC-CT-NAP_Área Comercial'!HV22*$NB48</f>
        <v>449628.57675712346</v>
      </c>
      <c r="HW50" s="310">
        <f>IF($ND48&lt;=HW$2,1,0)*'PC-CT-NAP_Área Comercial'!HW22*$NB48</f>
        <v>479301.5408539343</v>
      </c>
      <c r="HX50" s="310">
        <f>IF($ND48&lt;=HX$2,1,0)*'PC-CT-NAP_Área Comercial'!HX22*$NB48</f>
        <v>499228.40864904138</v>
      </c>
      <c r="HY50" s="310">
        <f>IF($ND48&lt;=HY$2,1,0)*'PC-CT-NAP_Área Comercial'!HY22*$NB48</f>
        <v>494028.78196767363</v>
      </c>
      <c r="HZ50" s="310">
        <f>IF($ND48&lt;=HZ$2,1,0)*'PC-CT-NAP_Área Comercial'!HZ22*$NB48</f>
        <v>568414.49866173952</v>
      </c>
      <c r="IA50" s="310">
        <f>IF($ND48&lt;=IA$2,1,0)*'PC-CT-NAP_Área Comercial'!IA22*$NB48</f>
        <v>463755.08628715103</v>
      </c>
      <c r="IB50" s="310">
        <f>IF($ND48&lt;=IB$2,1,0)*'PC-CT-NAP_Área Comercial'!IB22*$NB48</f>
        <v>466992.89566495048</v>
      </c>
      <c r="IC50" s="310">
        <f>IF($ND48&lt;=IC$2,1,0)*'PC-CT-NAP_Área Comercial'!IC22*$NB48</f>
        <v>451379.61264812708</v>
      </c>
      <c r="ID50" s="310">
        <f>IF($ND48&lt;=ID$2,1,0)*'PC-CT-NAP_Área Comercial'!ID22*$NB48</f>
        <v>403843.01619397016</v>
      </c>
      <c r="IE50" s="310">
        <f>IF($ND48&lt;=IE$2,1,0)*'PC-CT-NAP_Área Comercial'!IE22*$NB48</f>
        <v>424389.82833236887</v>
      </c>
      <c r="IF50" s="310">
        <f>IF($ND48&lt;=IF$2,1,0)*'PC-CT-NAP_Área Comercial'!IF22*$NB48</f>
        <v>548997.3675200938</v>
      </c>
      <c r="IG50" s="310">
        <f>IF($ND48&lt;=IG$2,1,0)*'PC-CT-NAP_Área Comercial'!IG22*$NB48</f>
        <v>453637.08431143546</v>
      </c>
      <c r="IH50" s="310">
        <f>IF($ND48&lt;=IH$2,1,0)*'PC-CT-NAP_Área Comercial'!IH22*$NB48</f>
        <v>468341.13769460953</v>
      </c>
      <c r="II50" s="310">
        <f>IF($ND48&lt;=II$2,1,0)*'PC-CT-NAP_Área Comercial'!II22*$NB48</f>
        <v>496820.49261012033</v>
      </c>
      <c r="IJ50" s="310">
        <f>IF($ND48&lt;=IJ$2,1,0)*'PC-CT-NAP_Área Comercial'!IJ22*$NB48</f>
        <v>516595.57264774886</v>
      </c>
      <c r="IK50" s="310">
        <f>IF($ND48&lt;=IK$2,1,0)*'PC-CT-NAP_Área Comercial'!IK22*$NB48</f>
        <v>520915.56247885781</v>
      </c>
      <c r="IL50" s="310">
        <f>IF($ND48&lt;=IL$2,1,0)*'PC-CT-NAP_Área Comercial'!IL22*$NB48</f>
        <v>589001.95529827254</v>
      </c>
      <c r="IM50" s="310">
        <f>IF($ND48&lt;=IM$2,1,0)*'PC-CT-NAP_Área Comercial'!IM22*$NB48</f>
        <v>500915.03417736356</v>
      </c>
      <c r="IN50" s="310">
        <f>IF($ND48&lt;=IN$2,1,0)*'PC-CT-NAP_Área Comercial'!IN22*$NB48</f>
        <v>464636.77659254771</v>
      </c>
      <c r="IO50" s="310">
        <f>IF($ND48&lt;=IO$2,1,0)*'PC-CT-NAP_Área Comercial'!IO22*$NB48</f>
        <v>463286.15965566115</v>
      </c>
      <c r="IP50" s="310">
        <f>IF($ND48&lt;=IP$2,1,0)*'PC-CT-NAP_Área Comercial'!IP22*$NB48</f>
        <v>419140.99549236731</v>
      </c>
      <c r="IQ50" s="310">
        <f>IF($ND48&lt;=IQ$2,1,0)*'PC-CT-NAP_Área Comercial'!IQ22*$NB48</f>
        <v>436463.45845948433</v>
      </c>
      <c r="IR50" s="310">
        <f>IF($ND48&lt;=IR$2,1,0)*'PC-CT-NAP_Área Comercial'!IR22*$NB48</f>
        <v>563157.56714820303</v>
      </c>
      <c r="IS50" s="310">
        <f>IF($ND48&lt;=IS$2,1,0)*'PC-CT-NAP_Área Comercial'!IS22*$NB48</f>
        <v>468025.48613623582</v>
      </c>
      <c r="IT50" s="310">
        <f>IF($ND48&lt;=IT$2,1,0)*'PC-CT-NAP_Área Comercial'!IT22*$NB48</f>
        <v>482336.90738232306</v>
      </c>
      <c r="IU50" s="310">
        <f>IF($ND48&lt;=IU$2,1,0)*'PC-CT-NAP_Área Comercial'!IU22*$NB48</f>
        <v>511065.55079202808</v>
      </c>
      <c r="IV50" s="310">
        <f>IF($ND48&lt;=IV$2,1,0)*'PC-CT-NAP_Área Comercial'!IV22*$NB48</f>
        <v>531713.65152422548</v>
      </c>
      <c r="IW50" s="310">
        <f>IF($ND48&lt;=IW$2,1,0)*'PC-CT-NAP_Área Comercial'!IW22*$NB48</f>
        <v>536530.61108327645</v>
      </c>
      <c r="IX50" s="310">
        <f>IF($ND48&lt;=IX$2,1,0)*'PC-CT-NAP_Área Comercial'!IX22*$NB48</f>
        <v>604457.67881338601</v>
      </c>
      <c r="IY50" s="310">
        <f>IF($ND48&lt;=IY$2,1,0)*'PC-CT-NAP_Área Comercial'!IY22*$NB48</f>
        <v>516132.32660243526</v>
      </c>
      <c r="IZ50" s="310">
        <f>IF($ND48&lt;=IZ$2,1,0)*'PC-CT-NAP_Área Comercial'!IZ22*$NB48</f>
        <v>490288.91240421851</v>
      </c>
      <c r="JA50" s="310">
        <f>IF($ND48&lt;=JA$2,1,0)*'PC-CT-NAP_Área Comercial'!JA22*$NB48</f>
        <v>472847.91517859825</v>
      </c>
      <c r="JB50" s="310">
        <f>IF($ND48&lt;=JB$2,1,0)*'PC-CT-NAP_Área Comercial'!JB22*$NB48</f>
        <v>440482.23808727873</v>
      </c>
      <c r="JC50" s="310">
        <f>IF($ND48&lt;=JC$2,1,0)*'PC-CT-NAP_Área Comercial'!JC22*$NB48</f>
        <v>444409.37028505898</v>
      </c>
      <c r="JD50" s="310">
        <f>IF($ND48&lt;=JD$2,1,0)*'PC-CT-NAP_Área Comercial'!JD22*$NB48</f>
        <v>576164.4686465764</v>
      </c>
      <c r="JE50" s="310">
        <f>IF($ND48&lt;=JE$2,1,0)*'PC-CT-NAP_Área Comercial'!JE22*$NB48</f>
        <v>482685.27988471813</v>
      </c>
      <c r="JF50" s="310">
        <f>IF($ND48&lt;=JF$2,1,0)*'PC-CT-NAP_Área Comercial'!JF22*$NB48</f>
        <v>495694.83456227684</v>
      </c>
      <c r="JG50" s="310">
        <f>IF($ND48&lt;=JG$2,1,0)*'PC-CT-NAP_Área Comercial'!JG22*$NB48</f>
        <v>525020.63999816438</v>
      </c>
      <c r="JH50" s="310">
        <f>IF($ND48&lt;=JH$2,1,0)*'PC-CT-NAP_Área Comercial'!JH22*$NB48</f>
        <v>546842.66456953262</v>
      </c>
      <c r="JI50" s="310">
        <f>IF($ND48&lt;=JI$2,1,0)*'PC-CT-NAP_Área Comercial'!JI22*$NB48</f>
        <v>543197.1387954083</v>
      </c>
      <c r="JJ50" s="310">
        <f>IF($ND48&lt;=JJ$2,1,0)*'PC-CT-NAP_Área Comercial'!JJ22*$NB48</f>
        <v>616502.54137740016</v>
      </c>
      <c r="JK50" s="310">
        <f>IF($ND48&lt;=JK$2,1,0)*'PC-CT-NAP_Área Comercial'!JK22*$NB48</f>
        <v>510769.86764553364</v>
      </c>
      <c r="JL50" s="310">
        <f>IF($ND48&lt;=JL$2,1,0)*'PC-CT-NAP_Área Comercial'!JL22*$NB48</f>
        <v>513791.64202811412</v>
      </c>
      <c r="JM50" s="310">
        <f>IF($ND48&lt;=JM$2,1,0)*'PC-CT-NAP_Área Comercial'!JM22*$NB48</f>
        <v>498420.81065134576</v>
      </c>
      <c r="JN50" s="310">
        <f>IF($ND48&lt;=JN$2,1,0)*'PC-CT-NAP_Área Comercial'!JN22*$NB48</f>
        <v>449496.6230733376</v>
      </c>
      <c r="JO50" s="310">
        <f>IF($ND48&lt;=JO$2,1,0)*'PC-CT-NAP_Área Comercial'!JO22*$NB48</f>
        <v>471974.57782973244</v>
      </c>
      <c r="JP50" s="310">
        <f>IF($ND48&lt;=JP$2,1,0)*'PC-CT-NAP_Área Comercial'!JP22*$NB48</f>
        <v>598405.59957337624</v>
      </c>
      <c r="JQ50" s="310">
        <f>IF($ND48&lt;=JQ$2,1,0)*'PC-CT-NAP_Área Comercial'!JQ22*$NB48</f>
        <v>501257.80285826063</v>
      </c>
      <c r="JR50" s="310">
        <f>IF($ND48&lt;=JR$2,1,0)*'PC-CT-NAP_Área Comercial'!JR22*$NB48</f>
        <v>515348.89988274244</v>
      </c>
      <c r="JS50" s="310">
        <f>IF($ND48&lt;=JS$2,1,0)*'PC-CT-NAP_Área Comercial'!JS22*$NB48</f>
        <v>543705.58964051213</v>
      </c>
      <c r="JT50" s="310">
        <f>IF($ND48&lt;=JT$2,1,0)*'PC-CT-NAP_Área Comercial'!JT22*$NB48</f>
        <v>565440.66382060503</v>
      </c>
      <c r="JU50" s="310">
        <f>IF($ND48&lt;=JU$2,1,0)*'PC-CT-NAP_Área Comercial'!JU22*$NB48</f>
        <v>562307.29278730054</v>
      </c>
      <c r="JV50" s="310">
        <f>IF($ND48&lt;=JV$2,1,0)*'PC-CT-NAP_Área Comercial'!JV22*$NB48</f>
        <v>634838.87862773368</v>
      </c>
      <c r="JW50" s="310">
        <f>IF($ND48&lt;=JW$2,1,0)*'PC-CT-NAP_Área Comercial'!JW22*$NB48</f>
        <v>546743.4126385987</v>
      </c>
      <c r="JX50" s="310">
        <f>IF($ND48&lt;=JX$2,1,0)*'PC-CT-NAP_Área Comercial'!JX22*$NB48</f>
        <v>509719.49175790127</v>
      </c>
      <c r="JY50" s="310">
        <f>IF($ND48&lt;=JY$2,1,0)*'PC-CT-NAP_Área Comercial'!JY22*$NB48</f>
        <v>509536.64309256425</v>
      </c>
      <c r="JZ50" s="310">
        <f>IF($ND48&lt;=JZ$2,1,0)*'PC-CT-NAP_Área Comercial'!JZ22*$NB48</f>
        <v>464463.09650844603</v>
      </c>
      <c r="KA50" s="310">
        <f>IF($ND48&lt;=KA$2,1,0)*'PC-CT-NAP_Área Comercial'!KA22*$NB48</f>
        <v>483972.66191805602</v>
      </c>
      <c r="KB50" s="310">
        <f>IF($ND48&lt;=KB$2,1,0)*'PC-CT-NAP_Área Comercial'!KB22*$NB48</f>
        <v>612840.08899176423</v>
      </c>
      <c r="KC50" s="310">
        <f>IF($ND48&lt;=KC$2,1,0)*'PC-CT-NAP_Área Comercial'!KC22*$NB48</f>
        <v>516110.79890803288</v>
      </c>
      <c r="KD50" s="310">
        <f>IF($ND48&lt;=KD$2,1,0)*'PC-CT-NAP_Área Comercial'!KD22*$NB48</f>
        <v>529960.28870391822</v>
      </c>
      <c r="KE50" s="310">
        <f>IF($ND48&lt;=KE$2,1,0)*'PC-CT-NAP_Área Comercial'!KE22*$NB48</f>
        <v>558711.14109454351</v>
      </c>
      <c r="KF50" s="310">
        <f>IF($ND48&lt;=KF$2,1,0)*'PC-CT-NAP_Área Comercial'!KF22*$NB48</f>
        <v>581486.03601903596</v>
      </c>
      <c r="KG50" s="310">
        <f>IF($ND48&lt;=KG$2,1,0)*'PC-CT-NAP_Área Comercial'!KG22*$NB48</f>
        <v>566990.36515223724</v>
      </c>
      <c r="KH50" s="310">
        <f>IF($ND48&lt;=KH$2,1,0)*'PC-CT-NAP_Área Comercial'!KH22*$NB48</f>
        <v>646711.32772483409</v>
      </c>
      <c r="KI50" s="310">
        <f>IF($ND48&lt;=KI$2,1,0)*'PC-CT-NAP_Área Comercial'!KI22*$NB48</f>
        <v>559831.26728777459</v>
      </c>
      <c r="KJ50" s="310">
        <f>IF($ND48&lt;=KJ$2,1,0)*'PC-CT-NAP_Área Comercial'!KJ22*$NB48</f>
        <v>532573.78055067325</v>
      </c>
      <c r="KK50" s="310">
        <f>IF($ND48&lt;=KK$2,1,0)*'PC-CT-NAP_Área Comercial'!KK22*$NB48</f>
        <v>517545.01737711468</v>
      </c>
      <c r="KL50" s="310">
        <f>IF($ND48&lt;=KL$2,1,0)*'PC-CT-NAP_Área Comercial'!KL22*$NB48</f>
        <v>484887.56254229683</v>
      </c>
      <c r="KM50" s="310">
        <f>IF($ND48&lt;=KM$2,1,0)*'PC-CT-NAP_Área Comercial'!KM22*$NB48</f>
        <v>491342.18615844741</v>
      </c>
      <c r="KN50" s="310">
        <f>IF($ND48&lt;=KN$2,1,0)*'PC-CT-NAP_Área Comercial'!KN22*$NB48</f>
        <v>625732.55354632577</v>
      </c>
      <c r="KO50" s="310">
        <f>IF($ND48&lt;=KO$2,1,0)*'PC-CT-NAP_Área Comercial'!KO22*$NB48</f>
        <v>530931.20835197042</v>
      </c>
      <c r="KP50" s="310">
        <f>IF($ND48&lt;=KP$2,1,0)*'PC-CT-NAP_Área Comercial'!KP22*$NB48</f>
        <v>543691.26823026233</v>
      </c>
      <c r="KQ50" s="310">
        <f>IF($ND48&lt;=KQ$2,1,0)*'PC-CT-NAP_Área Comercial'!KQ22*$NB48</f>
        <v>573238.51577337924</v>
      </c>
      <c r="KR50" s="310">
        <f>IF($ND48&lt;=KR$2,1,0)*'PC-CT-NAP_Área Comercial'!KR22*$NB48</f>
        <v>597399.2002506851</v>
      </c>
      <c r="KS50" s="310">
        <f>IF($ND48&lt;=KS$2,1,0)*'PC-CT-NAP_Área Comercial'!KS22*$NB48</f>
        <v>589837.63477475964</v>
      </c>
      <c r="KT50" s="310">
        <f>IF($ND48&lt;=KT$2,1,0)*'PC-CT-NAP_Área Comercial'!KT22*$NB48</f>
        <v>665760.19471688336</v>
      </c>
      <c r="KU50" s="310">
        <f>IF($ND48&lt;=KU$2,1,0)*'PC-CT-NAP_Área Comercial'!KU22*$NB48</f>
        <v>578043.23136628058</v>
      </c>
      <c r="KV50" s="310">
        <f>IF($ND48&lt;=KV$2,1,0)*'PC-CT-NAP_Área Comercial'!KV22*$NB48</f>
        <v>540823.99235785427</v>
      </c>
      <c r="KW50" s="310">
        <f>IF($ND48&lt;=KW$2,1,0)*'PC-CT-NAP_Área Comercial'!KW22*$NB48</f>
        <v>541686.87051933492</v>
      </c>
      <c r="KX50" s="310">
        <f>IF($ND48&lt;=KX$2,1,0)*'PC-CT-NAP_Área Comercial'!KX22*$NB48</f>
        <v>496151.28213579004</v>
      </c>
      <c r="KY50" s="310">
        <f>IF($ND48&lt;=KY$2,1,0)*'PC-CT-NAP_Área Comercial'!KY22*$NB48</f>
        <v>517369.99391114706</v>
      </c>
      <c r="KZ50" s="310">
        <f>IF($ND48&lt;=KZ$2,1,0)*'PC-CT-NAP_Área Comercial'!KZ22*$NB48</f>
        <v>647900.80120910367</v>
      </c>
      <c r="LA50" s="310">
        <f>IF($ND48&lt;=LA$2,1,0)*'PC-CT-NAP_Área Comercial'!LA22*$NB48</f>
        <v>550145.7287214722</v>
      </c>
      <c r="LB50" s="310">
        <f>IF($ND48&lt;=LB$2,1,0)*'PC-CT-NAP_Área Comercial'!LB22*$NB48</f>
        <v>563753.41457927355</v>
      </c>
      <c r="LC50" s="310">
        <f>IF($ND48&lt;=LC$2,1,0)*'PC-CT-NAP_Área Comercial'!LC22*$NB48</f>
        <v>592588.25712327682</v>
      </c>
      <c r="LD50" s="310">
        <f>IF($ND48&lt;=LD$2,1,0)*'PC-CT-NAP_Área Comercial'!LD22*$NB48</f>
        <v>616922.86637209542</v>
      </c>
      <c r="LE50" s="310">
        <f>IF($ND48&lt;=LE$2,1,0)*'PC-CT-NAP_Área Comercial'!LE22*$NB48</f>
        <v>618897.15313805547</v>
      </c>
      <c r="LF50" s="310">
        <f>IF($ND48&lt;=LF$2,1,0)*'PC-CT-NAP_Área Comercial'!LF22*$NB48</f>
        <v>688706.77384384815</v>
      </c>
      <c r="LG50" s="310">
        <f>IF($ND48&lt;=LG$2,1,0)*'PC-CT-NAP_Área Comercial'!LG22*$NB48</f>
        <v>599331.40557969315</v>
      </c>
      <c r="LH50" s="310">
        <f>IF($ND48&lt;=LH$2,1,0)*'PC-CT-NAP_Área Comercial'!LH22*$NB48</f>
        <v>562456.79679560696</v>
      </c>
      <c r="LI50" s="310">
        <f>IF($ND48&lt;=LI$2,1,0)*'PC-CT-NAP_Área Comercial'!LI22*$NB48</f>
        <v>562403.19106136204</v>
      </c>
      <c r="LJ50" s="310">
        <f>IF($ND48&lt;=LJ$2,1,0)*'PC-CT-NAP_Área Comercial'!LJ22*$NB48</f>
        <v>515778.27831165626</v>
      </c>
      <c r="LK50" s="310">
        <f>IF($ND48&lt;=LK$2,1,0)*'PC-CT-NAP_Área Comercial'!LK22*$NB48</f>
        <v>537453.64396559878</v>
      </c>
      <c r="LL50" s="310">
        <f>IF($ND48&lt;=LL$2,1,0)*'PC-CT-NAP_Área Comercial'!LL22*$NB48</f>
        <v>668314.6545262133</v>
      </c>
      <c r="LM50" s="310">
        <f>IF($ND48&lt;=LM$2,1,0)*'PC-CT-NAP_Área Comercial'!LM22*$NB48</f>
        <v>569615.9330424089</v>
      </c>
      <c r="LN50" s="310">
        <f>IF($ND48&lt;=LN$2,1,0)*'PC-CT-NAP_Área Comercial'!LN22*$NB48</f>
        <v>582796.07322798506</v>
      </c>
      <c r="LO50" s="310">
        <f>IF($ND48&lt;=LO$2,1,0)*'PC-CT-NAP_Área Comercial'!LO22*$NB48</f>
        <v>611411.15768988361</v>
      </c>
      <c r="LP50" s="310">
        <f>IF($ND48&lt;=LP$2,1,0)*'PC-CT-NAP_Área Comercial'!LP22*$NB48</f>
        <v>636340.66920467454</v>
      </c>
      <c r="LQ50" s="310">
        <f>IF($ND48&lt;=LQ$2,1,0)*'PC-CT-NAP_Área Comercial'!LQ22*$NB48</f>
        <v>630423.06248944916</v>
      </c>
      <c r="LR50" s="310">
        <f>IF($ND48&lt;=LR$2,1,0)*'PC-CT-NAP_Área Comercial'!LR22*$NB48</f>
        <v>704846.32670666906</v>
      </c>
      <c r="LS50" s="310">
        <f>IF($ND48&lt;=LS$2,1,0)*'PC-CT-NAP_Área Comercial'!LS22*$NB48</f>
        <v>597678.19667528733</v>
      </c>
      <c r="LT50" s="310">
        <f>IF($ND48&lt;=LT$2,1,0)*'PC-CT-NAP_Área Comercial'!LT22*$NB48</f>
        <v>599970.88413465407</v>
      </c>
      <c r="LU50" s="310">
        <f>IF($ND48&lt;=LU$2,1,0)*'PC-CT-NAP_Área Comercial'!LU22*$NB48</f>
        <v>585529.35635484639</v>
      </c>
      <c r="LV50" s="310">
        <f>IF($ND48&lt;=LV$2,1,0)*'PC-CT-NAP_Área Comercial'!LV22*$NB48</f>
        <v>534305.90354412084</v>
      </c>
      <c r="LW50" s="310">
        <f>IF($ND48&lt;=LW$2,1,0)*'PC-CT-NAP_Área Comercial'!LW22*$NB48</f>
        <v>560417.88856410119</v>
      </c>
      <c r="LX50" s="310">
        <f>IF($ND48&lt;=LX$2,1,0)*'PC-CT-NAP_Área Comercial'!LX22*$NB48</f>
        <v>690344.64420602005</v>
      </c>
      <c r="LY50" s="310">
        <f>IF($ND48&lt;=LY$2,1,0)*'PC-CT-NAP_Área Comercial'!LY22*$NB48</f>
        <v>590034.53617397312</v>
      </c>
      <c r="LZ50" s="310">
        <f>IF($ND48&lt;=LZ$2,1,0)*'PC-CT-NAP_Área Comercial'!LZ22*$NB48</f>
        <v>603081.92624222871</v>
      </c>
      <c r="MA50" s="310">
        <f>IF($ND48&lt;=MA$2,1,0)*'PC-CT-NAP_Área Comercial'!MA22*$NB48</f>
        <v>631286.0797869087</v>
      </c>
      <c r="MB50" s="310">
        <f>IF($ND48&lt;=MB$2,1,0)*'PC-CT-NAP_Área Comercial'!MB22*$NB48</f>
        <v>656672.7873308236</v>
      </c>
      <c r="MC50" s="310">
        <f>IF($ND48&lt;=MC$2,1,0)*'PC-CT-NAP_Área Comercial'!MC22*$NB48</f>
        <v>623377.72508007288</v>
      </c>
      <c r="MD50" s="310">
        <f>IF($ND48&lt;=MD$2,1,0)*'PC-CT-NAP_Área Comercial'!MD22*$NB48</f>
        <v>714182.93142886786</v>
      </c>
      <c r="ME50" s="310">
        <f>IF($ND48&lt;=ME$2,1,0)*'PC-CT-NAP_Área Comercial'!ME22*$NB48</f>
        <v>628064.81799502275</v>
      </c>
      <c r="MF50" s="310">
        <f>IF($ND48&lt;=MF$2,1,0)*'PC-CT-NAP_Área Comercial'!MF22*$NB48</f>
        <v>588721.13091477426</v>
      </c>
      <c r="MG50" s="310">
        <f>IF($ND48&lt;=MG$2,1,0)*'PC-CT-NAP_Área Comercial'!MG22*$NB48</f>
        <v>592355.20435849123</v>
      </c>
      <c r="MH50" s="310">
        <f>IF($ND48&lt;=MH$2,1,0)*'PC-CT-NAP_Área Comercial'!MH22*$NB48</f>
        <v>546477.94119071146</v>
      </c>
      <c r="MI50" s="310">
        <f>IF($ND48&lt;=MI$2,1,0)*'PC-CT-NAP_Área Comercial'!MI22*$NB48</f>
        <v>570379.28579878993</v>
      </c>
      <c r="MJ50" s="310">
        <f>IF($ND48&lt;=MJ$2,1,0)*'PC-CT-NAP_Área Comercial'!MJ22*$NB48</f>
        <v>703788.61979228235</v>
      </c>
      <c r="MK50" s="310">
        <f>IF($ND48&lt;=MK$2,1,0)*'PC-CT-NAP_Área Comercial'!MK22*$NB48</f>
        <v>604556.60449443827</v>
      </c>
      <c r="ML50" s="310">
        <f>IF($ND48&lt;=ML$2,1,0)*'PC-CT-NAP_Área Comercial'!ML22*$NB48</f>
        <v>617861.36253925378</v>
      </c>
      <c r="MM50" s="310">
        <f>IF($ND48&lt;=MM$2,1,0)*'PC-CT-NAP_Área Comercial'!MM22*$NB48</f>
        <v>646922.21948662319</v>
      </c>
      <c r="MN50" s="310">
        <f>IF($ND48&lt;=MN$2,1,0)*'PC-CT-NAP_Área Comercial'!MN22*$NB48</f>
        <v>673813.61067628325</v>
      </c>
      <c r="MO50" s="310">
        <f>IF($ND48&lt;=MO$2,1,0)*'PC-CT-NAP_Área Comercial'!MO22*$NB48</f>
        <v>668372.80856763304</v>
      </c>
      <c r="MP50" s="310">
        <f>IF($ND48&lt;=MP$2,1,0)*'PC-CT-NAP_Área Comercial'!MP22*$NB48</f>
        <v>742949.64532109641</v>
      </c>
      <c r="MQ50" s="310">
        <f>IF($ND48&lt;=MQ$2,1,0)*'PC-CT-NAP_Área Comercial'!MQ22*$NB48</f>
        <v>653619.16520243476</v>
      </c>
      <c r="MR50" s="310">
        <f>IF($ND48&lt;=MR$2,1,0)*'PC-CT-NAP_Área Comercial'!MR22*$NB48</f>
        <v>616077.2890499318</v>
      </c>
      <c r="MS50" s="310">
        <f>IF($ND48&lt;=MS$2,1,0)*'PC-CT-NAP_Área Comercial'!MS22*$NB48</f>
        <v>617384.13092915691</v>
      </c>
      <c r="MT50" s="310">
        <f>IF($ND48&lt;=MT$2,1,0)*'PC-CT-NAP_Área Comercial'!MT22*$NB48</f>
        <v>569726.84360882279</v>
      </c>
      <c r="MU50" s="310">
        <f>IF($ND48&lt;=MU$2,1,0)*'PC-CT-NAP_Área Comercial'!MU22*$NB48</f>
        <v>593973.91233790328</v>
      </c>
      <c r="MV50" s="310">
        <f>IF($ND48&lt;=MV$2,1,0)*'PC-CT-NAP_Área Comercial'!MV22*$NB48</f>
        <v>727367.24089602113</v>
      </c>
      <c r="MW50" s="310">
        <f>IF($ND48&lt;=MW$2,1,0)*'PC-CT-NAP_Área Comercial'!MW22*$NB48</f>
        <v>626850.12251621904</v>
      </c>
      <c r="MX50" s="310">
        <f>IF($ND48&lt;=MX$2,1,0)*'PC-CT-NAP_Área Comercial'!MX22*$NB48</f>
        <v>639518.70288723009</v>
      </c>
      <c r="MY50" s="310">
        <f>IF($ND48&lt;=MY$2,1,0)*'PC-CT-NAP_Área Comercial'!MY22*$NB48</f>
        <v>668175.12512826186</v>
      </c>
      <c r="MZ50" s="310">
        <f>IF($ND48&lt;=MZ$2,1,0)*'PC-CT-NAP_Área Comercial'!MZ22*$NB48</f>
        <v>695569.12824970088</v>
      </c>
      <c r="NA50" s="311">
        <f>IF($ND48&lt;=NA$2,1,0)*'PC-CT-NAP_Área Comercial'!NA22*$NB48</f>
        <v>678286.17990061315</v>
      </c>
      <c r="NB50" s="653"/>
      <c r="NC50" s="653"/>
      <c r="ND50" s="653"/>
    </row>
    <row r="51" spans="1:368" x14ac:dyDescent="0.2">
      <c r="A51" s="2" t="s">
        <v>271</v>
      </c>
      <c r="B51" s="304" t="s">
        <v>271</v>
      </c>
      <c r="C51" s="312" t="s">
        <v>654</v>
      </c>
      <c r="D51" s="316" t="s">
        <v>653</v>
      </c>
      <c r="E51" s="1" t="s">
        <v>628</v>
      </c>
      <c r="F51" s="317">
        <f>IF($ND$51&lt;=F$2,1,0)*'PC-PC-Área Comercial'!$E15*$NB51</f>
        <v>47409.52891747914</v>
      </c>
      <c r="G51" s="317">
        <f>IF($ND$51&lt;=G$2,1,0)*'PC-PC-Área Comercial'!$E15*$NB51</f>
        <v>47409.52891747914</v>
      </c>
      <c r="H51" s="317">
        <f>IF($ND$51&lt;=H$2,1,0)*'PC-PC-Área Comercial'!$E15*$NB51</f>
        <v>47409.52891747914</v>
      </c>
      <c r="I51" s="317">
        <f>IF($ND$51&lt;=I$2,1,0)*'PC-PC-Área Comercial'!$E15*$NB51</f>
        <v>47409.52891747914</v>
      </c>
      <c r="J51" s="317">
        <f>IF($ND$51&lt;=J$2,1,0)*'PC-PC-Área Comercial'!$E15*$NB51</f>
        <v>47409.52891747914</v>
      </c>
      <c r="K51" s="317">
        <f>IF($ND$51&lt;=K$2,1,0)*'PC-PC-Área Comercial'!$E15*$NB51</f>
        <v>47409.52891747914</v>
      </c>
      <c r="L51" s="317">
        <f>IF($ND$51&lt;=L$2,1,0)*'PC-PC-Área Comercial'!$E15*$NB51</f>
        <v>47409.52891747914</v>
      </c>
      <c r="M51" s="317">
        <f>IF($ND$51&lt;=M$2,1,0)*'PC-PC-Área Comercial'!$E15*$NB51</f>
        <v>47409.52891747914</v>
      </c>
      <c r="N51" s="317">
        <f>IF($ND$51&lt;=N$2,1,0)*'PC-PC-Área Comercial'!$E15*$NB51</f>
        <v>47409.52891747914</v>
      </c>
      <c r="O51" s="317">
        <f>IF($ND$51&lt;=O$2,1,0)*'PC-PC-Área Comercial'!$E15*$NB51</f>
        <v>47409.52891747914</v>
      </c>
      <c r="P51" s="317">
        <f>IF($ND$51&lt;=P$2,1,0)*'PC-PC-Área Comercial'!$E15*$NB51</f>
        <v>47409.52891747914</v>
      </c>
      <c r="Q51" s="317">
        <f>IF($ND$51&lt;=Q$2,1,0)*'PC-PC-Área Comercial'!$E15*$NB51</f>
        <v>47409.52891747914</v>
      </c>
      <c r="R51" s="317">
        <f>IF($ND$51&lt;=R$2,1,0)*'PC-PC-Área Comercial'!$E15*$NB51</f>
        <v>47409.52891747914</v>
      </c>
      <c r="S51" s="317">
        <f>IF($ND$51&lt;=S$2,1,0)*'PC-PC-Área Comercial'!$E15*$NB51</f>
        <v>47409.52891747914</v>
      </c>
      <c r="T51" s="317">
        <f>IF($ND$51&lt;=T$2,1,0)*'PC-PC-Área Comercial'!$E15*$NB51</f>
        <v>47409.52891747914</v>
      </c>
      <c r="U51" s="317">
        <f>IF($ND$51&lt;=U$2,1,0)*'PC-PC-Área Comercial'!$E15*$NB51</f>
        <v>47409.52891747914</v>
      </c>
      <c r="V51" s="317">
        <f>IF($ND$51&lt;=V$2,1,0)*'PC-PC-Área Comercial'!$E15*$NB51</f>
        <v>47409.52891747914</v>
      </c>
      <c r="W51" s="317">
        <f>IF($ND$51&lt;=W$2,1,0)*'PC-PC-Área Comercial'!$E15*$NB51</f>
        <v>47409.52891747914</v>
      </c>
      <c r="X51" s="317">
        <f>IF($ND$51&lt;=X$2,1,0)*'PC-PC-Área Comercial'!$E15*$NB51</f>
        <v>47409.52891747914</v>
      </c>
      <c r="Y51" s="317">
        <f>IF($ND$51&lt;=Y$2,1,0)*'PC-PC-Área Comercial'!$E15*$NB51</f>
        <v>47409.52891747914</v>
      </c>
      <c r="Z51" s="317">
        <f>IF($ND$51&lt;=Z$2,1,0)*'PC-PC-Área Comercial'!$E15*$NB51</f>
        <v>47409.52891747914</v>
      </c>
      <c r="AA51" s="317">
        <f>IF($ND$51&lt;=AA$2,1,0)*'PC-PC-Área Comercial'!$E15*$NB51</f>
        <v>47409.52891747914</v>
      </c>
      <c r="AB51" s="317">
        <f>IF($ND$51&lt;=AB$2,1,0)*'PC-PC-Área Comercial'!$E15*$NB51</f>
        <v>47409.52891747914</v>
      </c>
      <c r="AC51" s="317">
        <f>IF($ND$51&lt;=AC$2,1,0)*'PC-PC-Área Comercial'!$E15*$NB51</f>
        <v>47409.52891747914</v>
      </c>
      <c r="AD51" s="317">
        <f>IF($ND$51&lt;=AD$2,1,0)*'PC-PC-Área Comercial'!$E15*$NB51</f>
        <v>47409.52891747914</v>
      </c>
      <c r="AE51" s="317">
        <f>IF($ND$51&lt;=AE$2,1,0)*'PC-PC-Área Comercial'!$E15*$NB51</f>
        <v>47409.52891747914</v>
      </c>
      <c r="AF51" s="317">
        <f>IF($ND$51&lt;=AF$2,1,0)*'PC-PC-Área Comercial'!$E15*$NB51</f>
        <v>47409.52891747914</v>
      </c>
      <c r="AG51" s="317">
        <f>IF($ND$51&lt;=AG$2,1,0)*'PC-PC-Área Comercial'!$E15*$NB51</f>
        <v>47409.52891747914</v>
      </c>
      <c r="AH51" s="317">
        <f>IF($ND$51&lt;=AH$2,1,0)*'PC-PC-Área Comercial'!$E15*$NB51</f>
        <v>47409.52891747914</v>
      </c>
      <c r="AI51" s="317">
        <f>IF($ND$51&lt;=AI$2,1,0)*'PC-PC-Área Comercial'!$E15*$NB51</f>
        <v>47409.52891747914</v>
      </c>
      <c r="AJ51" s="317">
        <f>IF($ND$51&lt;=AJ$2,1,0)*'PC-PC-Área Comercial'!$E15*$NB51</f>
        <v>47409.52891747914</v>
      </c>
      <c r="AK51" s="317">
        <f>IF($ND$51&lt;=AK$2,1,0)*'PC-PC-Área Comercial'!$E15*$NB51</f>
        <v>47409.52891747914</v>
      </c>
      <c r="AL51" s="317">
        <f>IF($ND$51&lt;=AL$2,1,0)*'PC-PC-Área Comercial'!$E15*$NB51</f>
        <v>47409.52891747914</v>
      </c>
      <c r="AM51" s="317">
        <f>IF($ND$51&lt;=AM$2,1,0)*'PC-PC-Área Comercial'!$E15*$NB51</f>
        <v>47409.52891747914</v>
      </c>
      <c r="AN51" s="317">
        <f>IF($ND$51&lt;=AN$2,1,0)*'PC-PC-Área Comercial'!$E15*$NB51</f>
        <v>47409.52891747914</v>
      </c>
      <c r="AO51" s="317">
        <f>IF($ND$51&lt;=AO$2,1,0)*'PC-PC-Área Comercial'!$E15*$NB51</f>
        <v>47409.52891747914</v>
      </c>
      <c r="AP51" s="317">
        <f>IF($ND$51&lt;=AP$2,1,0)*'PC-PC-Área Comercial'!$E15*$NB51</f>
        <v>47409.52891747914</v>
      </c>
      <c r="AQ51" s="317">
        <f>IF($ND$51&lt;=AQ$2,1,0)*'PC-PC-Área Comercial'!$E15*$NB51</f>
        <v>47409.52891747914</v>
      </c>
      <c r="AR51" s="317">
        <f>IF($ND$51&lt;=AR$2,1,0)*'PC-PC-Área Comercial'!$E15*$NB51</f>
        <v>47409.52891747914</v>
      </c>
      <c r="AS51" s="317">
        <f>IF($ND$51&lt;=AS$2,1,0)*'PC-PC-Área Comercial'!$E15*$NB51</f>
        <v>47409.52891747914</v>
      </c>
      <c r="AT51" s="317">
        <f>IF($ND$51&lt;=AT$2,1,0)*'PC-PC-Área Comercial'!$E15*$NB51</f>
        <v>47409.52891747914</v>
      </c>
      <c r="AU51" s="317">
        <f>IF($ND$51&lt;=AU$2,1,0)*'PC-PC-Área Comercial'!$E15*$NB51</f>
        <v>47409.52891747914</v>
      </c>
      <c r="AV51" s="317">
        <f>IF($ND$51&lt;=AV$2,1,0)*'PC-PC-Área Comercial'!$E15*$NB51</f>
        <v>47409.52891747914</v>
      </c>
      <c r="AW51" s="317">
        <f>IF($ND$51&lt;=AW$2,1,0)*'PC-PC-Área Comercial'!$E15*$NB51</f>
        <v>47409.52891747914</v>
      </c>
      <c r="AX51" s="317">
        <f>IF($ND$51&lt;=AX$2,1,0)*'PC-PC-Área Comercial'!$E15*$NB51</f>
        <v>47409.52891747914</v>
      </c>
      <c r="AY51" s="317">
        <f>IF($ND$51&lt;=AY$2,1,0)*'PC-PC-Área Comercial'!$E15*$NB51</f>
        <v>47409.52891747914</v>
      </c>
      <c r="AZ51" s="317">
        <f>IF($ND$51&lt;=AZ$2,1,0)*'PC-PC-Área Comercial'!$E15*$NB51</f>
        <v>47409.52891747914</v>
      </c>
      <c r="BA51" s="317">
        <f>IF($ND$51&lt;=BA$2,1,0)*'PC-PC-Área Comercial'!$E15*$NB51</f>
        <v>47409.52891747914</v>
      </c>
      <c r="BB51" s="317">
        <f>IF($ND$51&lt;=BB$2,1,0)*'PC-PC-Área Comercial'!$E15*$NB51</f>
        <v>47409.52891747914</v>
      </c>
      <c r="BC51" s="317">
        <f>IF($ND$51&lt;=BC$2,1,0)*'PC-PC-Área Comercial'!$E15*$NB51</f>
        <v>47409.52891747914</v>
      </c>
      <c r="BD51" s="317">
        <f>IF($ND$51&lt;=BD$2,1,0)*'PC-PC-Área Comercial'!$E15*$NB51</f>
        <v>47409.52891747914</v>
      </c>
      <c r="BE51" s="317">
        <f>IF($ND$51&lt;=BE$2,1,0)*'PC-PC-Área Comercial'!$E15*$NB51</f>
        <v>47409.52891747914</v>
      </c>
      <c r="BF51" s="317">
        <f>IF($ND$51&lt;=BF$2,1,0)*'PC-PC-Área Comercial'!$E15*$NB51</f>
        <v>47409.52891747914</v>
      </c>
      <c r="BG51" s="317">
        <f>IF($ND$51&lt;=BG$2,1,0)*'PC-PC-Área Comercial'!$E15*$NB51</f>
        <v>47409.52891747914</v>
      </c>
      <c r="BH51" s="317">
        <f>IF($ND$51&lt;=BH$2,1,0)*'PC-PC-Área Comercial'!$E15*$NB51</f>
        <v>47409.52891747914</v>
      </c>
      <c r="BI51" s="317">
        <f>IF($ND$51&lt;=BI$2,1,0)*'PC-PC-Área Comercial'!$E15*$NB51</f>
        <v>47409.52891747914</v>
      </c>
      <c r="BJ51" s="317">
        <f>IF($ND$51&lt;=BJ$2,1,0)*'PC-PC-Área Comercial'!$E15*$NB51</f>
        <v>47409.52891747914</v>
      </c>
      <c r="BK51" s="317">
        <f>IF($ND$51&lt;=BK$2,1,0)*'PC-PC-Área Comercial'!$E15*$NB51</f>
        <v>47409.52891747914</v>
      </c>
      <c r="BL51" s="317">
        <f>IF($ND$51&lt;=BL$2,1,0)*'PC-PC-Área Comercial'!$E15*$NB51</f>
        <v>47409.52891747914</v>
      </c>
      <c r="BM51" s="317">
        <f>IF($ND$51&lt;=BM$2,1,0)*'PC-PC-Área Comercial'!$E15*$NB51</f>
        <v>47409.52891747914</v>
      </c>
      <c r="BN51" s="317">
        <f>IF($ND$51&lt;=BN$2,1,0)*'PC-PC-Área Comercial'!$E15*$NB51</f>
        <v>47409.52891747914</v>
      </c>
      <c r="BO51" s="317">
        <f>IF($ND$51&lt;=BO$2,1,0)*'PC-PC-Área Comercial'!$E15*$NB51</f>
        <v>47409.52891747914</v>
      </c>
      <c r="BP51" s="317">
        <f>IF($ND$51&lt;=BP$2,1,0)*'PC-PC-Área Comercial'!$E15*$NB51</f>
        <v>47409.52891747914</v>
      </c>
      <c r="BQ51" s="317">
        <f>IF($ND$51&lt;=BQ$2,1,0)*'PC-PC-Área Comercial'!$E15*$NB51</f>
        <v>47409.52891747914</v>
      </c>
      <c r="BR51" s="317">
        <f>IF($ND$51&lt;=BR$2,1,0)*'PC-PC-Área Comercial'!$E15*$NB51</f>
        <v>47409.52891747914</v>
      </c>
      <c r="BS51" s="317">
        <f>IF($ND$51&lt;=BS$2,1,0)*'PC-PC-Área Comercial'!$E15*$NB51</f>
        <v>47409.52891747914</v>
      </c>
      <c r="BT51" s="317">
        <f>IF($ND$51&lt;=BT$2,1,0)*'PC-PC-Área Comercial'!$E15*$NB51</f>
        <v>47409.52891747914</v>
      </c>
      <c r="BU51" s="317">
        <f>IF($ND$51&lt;=BU$2,1,0)*'PC-PC-Área Comercial'!$E15*$NB51</f>
        <v>47409.52891747914</v>
      </c>
      <c r="BV51" s="317">
        <f>IF($ND$51&lt;=BV$2,1,0)*'PC-PC-Área Comercial'!$E15*$NB51</f>
        <v>47409.52891747914</v>
      </c>
      <c r="BW51" s="317">
        <f>IF($ND$51&lt;=BW$2,1,0)*'PC-PC-Área Comercial'!$E15*$NB51</f>
        <v>47409.52891747914</v>
      </c>
      <c r="BX51" s="317">
        <f>IF($ND$51&lt;=BX$2,1,0)*'PC-PC-Área Comercial'!$E15*$NB51</f>
        <v>47409.52891747914</v>
      </c>
      <c r="BY51" s="317">
        <f>IF($ND$51&lt;=BY$2,1,0)*'PC-PC-Área Comercial'!$E15*$NB51</f>
        <v>47409.52891747914</v>
      </c>
      <c r="BZ51" s="317">
        <f>IF($ND$51&lt;=BZ$2,1,0)*'PC-PC-Área Comercial'!$E15*$NB51</f>
        <v>47409.52891747914</v>
      </c>
      <c r="CA51" s="317">
        <f>IF($ND$51&lt;=CA$2,1,0)*'PC-PC-Área Comercial'!$E15*$NB51</f>
        <v>47409.52891747914</v>
      </c>
      <c r="CB51" s="317">
        <f>IF($ND$51&lt;=CB$2,1,0)*'PC-PC-Área Comercial'!$E15*$NB51</f>
        <v>47409.52891747914</v>
      </c>
      <c r="CC51" s="317">
        <f>IF($ND$51&lt;=CC$2,1,0)*'PC-PC-Área Comercial'!$E15*$NB51</f>
        <v>47409.52891747914</v>
      </c>
      <c r="CD51" s="317">
        <f>IF($ND$51&lt;=CD$2,1,0)*'PC-PC-Área Comercial'!$E15*$NB51</f>
        <v>47409.52891747914</v>
      </c>
      <c r="CE51" s="317">
        <f>IF($ND$51&lt;=CE$2,1,0)*'PC-PC-Área Comercial'!$E15*$NB51</f>
        <v>47409.52891747914</v>
      </c>
      <c r="CF51" s="317">
        <f>IF($ND$51&lt;=CF$2,1,0)*'PC-PC-Área Comercial'!$E15*$NB51</f>
        <v>47409.52891747914</v>
      </c>
      <c r="CG51" s="317">
        <f>IF($ND$51&lt;=CG$2,1,0)*'PC-PC-Área Comercial'!$E15*$NB51</f>
        <v>47409.52891747914</v>
      </c>
      <c r="CH51" s="317">
        <f>IF($ND$51&lt;=CH$2,1,0)*'PC-PC-Área Comercial'!$E15*$NB51</f>
        <v>47409.52891747914</v>
      </c>
      <c r="CI51" s="317">
        <f>IF($ND$51&lt;=CI$2,1,0)*'PC-PC-Área Comercial'!$E15*$NB51</f>
        <v>47409.52891747914</v>
      </c>
      <c r="CJ51" s="317">
        <f>IF($ND$51&lt;=CJ$2,1,0)*'PC-PC-Área Comercial'!$E15*$NB51</f>
        <v>47409.52891747914</v>
      </c>
      <c r="CK51" s="317">
        <f>IF($ND$51&lt;=CK$2,1,0)*'PC-PC-Área Comercial'!$E15*$NB51</f>
        <v>47409.52891747914</v>
      </c>
      <c r="CL51" s="317">
        <f>IF($ND$51&lt;=CL$2,1,0)*'PC-PC-Área Comercial'!$E15*$NB51</f>
        <v>47409.52891747914</v>
      </c>
      <c r="CM51" s="317">
        <f>IF($ND$51&lt;=CM$2,1,0)*'PC-PC-Área Comercial'!$E15*$NB51</f>
        <v>47409.52891747914</v>
      </c>
      <c r="CN51" s="317">
        <f>IF($ND$51&lt;=CN$2,1,0)*'PC-PC-Área Comercial'!$E15*$NB51</f>
        <v>47409.52891747914</v>
      </c>
      <c r="CO51" s="317">
        <f>IF($ND$51&lt;=CO$2,1,0)*'PC-PC-Área Comercial'!$E15*$NB51</f>
        <v>47409.52891747914</v>
      </c>
      <c r="CP51" s="317">
        <f>IF($ND$51&lt;=CP$2,1,0)*'PC-PC-Área Comercial'!$E15*$NB51</f>
        <v>47409.52891747914</v>
      </c>
      <c r="CQ51" s="317">
        <f>IF($ND$51&lt;=CQ$2,1,0)*'PC-PC-Área Comercial'!$E15*$NB51</f>
        <v>47409.52891747914</v>
      </c>
      <c r="CR51" s="317">
        <f>IF($ND$51&lt;=CR$2,1,0)*'PC-PC-Área Comercial'!$E15*$NB51</f>
        <v>47409.52891747914</v>
      </c>
      <c r="CS51" s="317">
        <f>IF($ND$51&lt;=CS$2,1,0)*'PC-PC-Área Comercial'!$E15*$NB51</f>
        <v>47409.52891747914</v>
      </c>
      <c r="CT51" s="317">
        <f>IF($ND$51&lt;=CT$2,1,0)*'PC-PC-Área Comercial'!$E15*$NB51</f>
        <v>47409.52891747914</v>
      </c>
      <c r="CU51" s="317">
        <f>IF($ND$51&lt;=CU$2,1,0)*'PC-PC-Área Comercial'!$E15*$NB51</f>
        <v>47409.52891747914</v>
      </c>
      <c r="CV51" s="317">
        <f>IF($ND$51&lt;=CV$2,1,0)*'PC-PC-Área Comercial'!$E15*$NB51</f>
        <v>47409.52891747914</v>
      </c>
      <c r="CW51" s="317">
        <f>IF($ND$51&lt;=CW$2,1,0)*'PC-PC-Área Comercial'!$E15*$NB51</f>
        <v>47409.52891747914</v>
      </c>
      <c r="CX51" s="317">
        <f>IF($ND$51&lt;=CX$2,1,0)*'PC-PC-Área Comercial'!$E15*$NB51</f>
        <v>47409.52891747914</v>
      </c>
      <c r="CY51" s="317">
        <f>IF($ND$51&lt;=CY$2,1,0)*'PC-PC-Área Comercial'!$E15*$NB51</f>
        <v>47409.52891747914</v>
      </c>
      <c r="CZ51" s="317">
        <f>IF($ND$51&lt;=CZ$2,1,0)*'PC-PC-Área Comercial'!$E15*$NB51</f>
        <v>47409.52891747914</v>
      </c>
      <c r="DA51" s="317">
        <f>IF($ND$51&lt;=DA$2,1,0)*'PC-PC-Área Comercial'!$E15*$NB51</f>
        <v>47409.52891747914</v>
      </c>
      <c r="DB51" s="317">
        <f>IF($ND$51&lt;=DB$2,1,0)*'PC-PC-Área Comercial'!$E15*$NB51</f>
        <v>47409.52891747914</v>
      </c>
      <c r="DC51" s="317">
        <f>IF($ND$51&lt;=DC$2,1,0)*'PC-PC-Área Comercial'!$E15*$NB51</f>
        <v>47409.52891747914</v>
      </c>
      <c r="DD51" s="317">
        <f>IF($ND$51&lt;=DD$2,1,0)*'PC-PC-Área Comercial'!$E15*$NB51</f>
        <v>47409.52891747914</v>
      </c>
      <c r="DE51" s="317">
        <f>IF($ND$51&lt;=DE$2,1,0)*'PC-PC-Área Comercial'!$E15*$NB51</f>
        <v>47409.52891747914</v>
      </c>
      <c r="DF51" s="317">
        <f>IF($ND$51&lt;=DF$2,1,0)*'PC-PC-Área Comercial'!$E15*$NB51</f>
        <v>47409.52891747914</v>
      </c>
      <c r="DG51" s="317">
        <f>IF($ND$51&lt;=DG$2,1,0)*'PC-PC-Área Comercial'!$E15*$NB51</f>
        <v>47409.52891747914</v>
      </c>
      <c r="DH51" s="317">
        <f>IF($ND$51&lt;=DH$2,1,0)*'PC-PC-Área Comercial'!$E15*$NB51</f>
        <v>47409.52891747914</v>
      </c>
      <c r="DI51" s="317">
        <f>IF($ND$51&lt;=DI$2,1,0)*'PC-PC-Área Comercial'!$E15*$NB51</f>
        <v>47409.52891747914</v>
      </c>
      <c r="DJ51" s="317">
        <f>IF($ND$51&lt;=DJ$2,1,0)*'PC-PC-Área Comercial'!$E15*$NB51</f>
        <v>47409.52891747914</v>
      </c>
      <c r="DK51" s="317">
        <f>IF($ND$51&lt;=DK$2,1,0)*'PC-PC-Área Comercial'!$E15*$NB51</f>
        <v>47409.52891747914</v>
      </c>
      <c r="DL51" s="317">
        <f>IF($ND$51&lt;=DL$2,1,0)*'PC-PC-Área Comercial'!$E15*$NB51</f>
        <v>47409.52891747914</v>
      </c>
      <c r="DM51" s="317">
        <f>IF($ND$51&lt;=DM$2,1,0)*'PC-PC-Área Comercial'!$E15*$NB51</f>
        <v>47409.52891747914</v>
      </c>
      <c r="DN51" s="317">
        <f>IF($ND$51&lt;=DN$2,1,0)*'PC-PC-Área Comercial'!$E15*$NB51</f>
        <v>47409.52891747914</v>
      </c>
      <c r="DO51" s="317">
        <f>IF($ND$51&lt;=DO$2,1,0)*'PC-PC-Área Comercial'!$E15*$NB51</f>
        <v>47409.52891747914</v>
      </c>
      <c r="DP51" s="317">
        <f>IF($ND$51&lt;=DP$2,1,0)*'PC-PC-Área Comercial'!$E15*$NB51</f>
        <v>47409.52891747914</v>
      </c>
      <c r="DQ51" s="317">
        <f>IF($ND$51&lt;=DQ$2,1,0)*'PC-PC-Área Comercial'!$E15*$NB51</f>
        <v>47409.52891747914</v>
      </c>
      <c r="DR51" s="317">
        <f>IF($ND$51&lt;=DR$2,1,0)*'PC-PC-Área Comercial'!$E15*$NB51</f>
        <v>47409.52891747914</v>
      </c>
      <c r="DS51" s="317">
        <f>IF($ND$51&lt;=DS$2,1,0)*'PC-PC-Área Comercial'!$E15*$NB51</f>
        <v>47409.52891747914</v>
      </c>
      <c r="DT51" s="317">
        <f>IF($ND$51&lt;=DT$2,1,0)*'PC-PC-Área Comercial'!$E15*$NB51</f>
        <v>47409.52891747914</v>
      </c>
      <c r="DU51" s="317">
        <f>IF($ND$51&lt;=DU$2,1,0)*'PC-PC-Área Comercial'!$E15*$NB51</f>
        <v>47409.52891747914</v>
      </c>
      <c r="DV51" s="317">
        <f>IF($ND$51&lt;=DV$2,1,0)*'PC-PC-Área Comercial'!$E15*$NB51</f>
        <v>47409.52891747914</v>
      </c>
      <c r="DW51" s="317">
        <f>IF($ND$51&lt;=DW$2,1,0)*'PC-PC-Área Comercial'!$E15*$NB51</f>
        <v>47409.52891747914</v>
      </c>
      <c r="DX51" s="317">
        <f>IF($ND$51&lt;=DX$2,1,0)*'PC-PC-Área Comercial'!$E15*$NB51</f>
        <v>47409.52891747914</v>
      </c>
      <c r="DY51" s="317">
        <f>IF($ND$51&lt;=DY$2,1,0)*'PC-PC-Área Comercial'!$E15*$NB51</f>
        <v>47409.52891747914</v>
      </c>
      <c r="DZ51" s="317">
        <f>IF($ND$51&lt;=DZ$2,1,0)*'PC-PC-Área Comercial'!$E15*$NB51</f>
        <v>47409.52891747914</v>
      </c>
      <c r="EA51" s="317">
        <f>IF($ND$51&lt;=EA$2,1,0)*'PC-PC-Área Comercial'!$E15*$NB51</f>
        <v>47409.52891747914</v>
      </c>
      <c r="EB51" s="317">
        <f>IF($ND$51&lt;=EB$2,1,0)*'PC-PC-Área Comercial'!$E15*$NB51</f>
        <v>47409.52891747914</v>
      </c>
      <c r="EC51" s="317">
        <f>IF($ND$51&lt;=EC$2,1,0)*'PC-PC-Área Comercial'!$E15*$NB51</f>
        <v>47409.52891747914</v>
      </c>
      <c r="ED51" s="317">
        <f>IF($ND$51&lt;=ED$2,1,0)*'PC-PC-Área Comercial'!$E15*$NB51</f>
        <v>47409.52891747914</v>
      </c>
      <c r="EE51" s="317">
        <f>IF($ND$51&lt;=EE$2,1,0)*'PC-PC-Área Comercial'!$E15*$NB51</f>
        <v>47409.52891747914</v>
      </c>
      <c r="EF51" s="317">
        <f>IF($ND$51&lt;=EF$2,1,0)*'PC-PC-Área Comercial'!$E15*$NB51</f>
        <v>47409.52891747914</v>
      </c>
      <c r="EG51" s="317">
        <f>IF($ND$51&lt;=EG$2,1,0)*'PC-PC-Área Comercial'!$E15*$NB51</f>
        <v>47409.52891747914</v>
      </c>
      <c r="EH51" s="317">
        <f>IF($ND$51&lt;=EH$2,1,0)*'PC-PC-Área Comercial'!$E15*$NB51</f>
        <v>47409.52891747914</v>
      </c>
      <c r="EI51" s="317">
        <f>IF($ND$51&lt;=EI$2,1,0)*'PC-PC-Área Comercial'!$E15*$NB51</f>
        <v>47409.52891747914</v>
      </c>
      <c r="EJ51" s="317">
        <f>IF($ND$51&lt;=EJ$2,1,0)*'PC-PC-Área Comercial'!$E15*$NB51</f>
        <v>47409.52891747914</v>
      </c>
      <c r="EK51" s="317">
        <f>IF($ND$51&lt;=EK$2,1,0)*'PC-PC-Área Comercial'!$E15*$NB51</f>
        <v>47409.52891747914</v>
      </c>
      <c r="EL51" s="317">
        <f>IF($ND$51&lt;=EL$2,1,0)*'PC-PC-Área Comercial'!$E15*$NB51</f>
        <v>47409.52891747914</v>
      </c>
      <c r="EM51" s="317">
        <f>IF($ND$51&lt;=EM$2,1,0)*'PC-PC-Área Comercial'!$E15*$NB51</f>
        <v>47409.52891747914</v>
      </c>
      <c r="EN51" s="317">
        <f>IF($ND$51&lt;=EN$2,1,0)*'PC-PC-Área Comercial'!$E15*$NB51</f>
        <v>47409.52891747914</v>
      </c>
      <c r="EO51" s="317">
        <f>IF($ND$51&lt;=EO$2,1,0)*'PC-PC-Área Comercial'!$E15*$NB51</f>
        <v>47409.52891747914</v>
      </c>
      <c r="EP51" s="317">
        <f>IF($ND$51&lt;=EP$2,1,0)*'PC-PC-Área Comercial'!$E15*$NB51</f>
        <v>47409.52891747914</v>
      </c>
      <c r="EQ51" s="317">
        <f>IF($ND$51&lt;=EQ$2,1,0)*'PC-PC-Área Comercial'!$E15*$NB51</f>
        <v>47409.52891747914</v>
      </c>
      <c r="ER51" s="317">
        <f>IF($ND$51&lt;=ER$2,1,0)*'PC-PC-Área Comercial'!$E15*$NB51</f>
        <v>47409.52891747914</v>
      </c>
      <c r="ES51" s="317">
        <f>IF($ND$51&lt;=ES$2,1,0)*'PC-PC-Área Comercial'!$E15*$NB51</f>
        <v>47409.52891747914</v>
      </c>
      <c r="ET51" s="317">
        <f>IF($ND$51&lt;=ET$2,1,0)*'PC-PC-Área Comercial'!$E15*$NB51</f>
        <v>47409.52891747914</v>
      </c>
      <c r="EU51" s="317">
        <f>IF($ND$51&lt;=EU$2,1,0)*'PC-PC-Área Comercial'!$E15*$NB51</f>
        <v>47409.52891747914</v>
      </c>
      <c r="EV51" s="317">
        <f>IF($ND$51&lt;=EV$2,1,0)*'PC-PC-Área Comercial'!$E15*$NB51</f>
        <v>47409.52891747914</v>
      </c>
      <c r="EW51" s="317">
        <f>IF($ND$51&lt;=EW$2,1,0)*'PC-PC-Área Comercial'!$E15*$NB51</f>
        <v>47409.52891747914</v>
      </c>
      <c r="EX51" s="317">
        <f>IF($ND$51&lt;=EX$2,1,0)*'PC-PC-Área Comercial'!$E15*$NB51</f>
        <v>47409.52891747914</v>
      </c>
      <c r="EY51" s="317">
        <f>IF($ND$51&lt;=EY$2,1,0)*'PC-PC-Área Comercial'!$E15*$NB51</f>
        <v>47409.52891747914</v>
      </c>
      <c r="EZ51" s="317">
        <f>IF($ND$51&lt;=EZ$2,1,0)*'PC-PC-Área Comercial'!$E15*$NB51</f>
        <v>47409.52891747914</v>
      </c>
      <c r="FA51" s="317">
        <f>IF($ND$51&lt;=FA$2,1,0)*'PC-PC-Área Comercial'!$E15*$NB51</f>
        <v>47409.52891747914</v>
      </c>
      <c r="FB51" s="317">
        <f>IF($ND$51&lt;=FB$2,1,0)*'PC-PC-Área Comercial'!$E15*$NB51</f>
        <v>47409.52891747914</v>
      </c>
      <c r="FC51" s="317">
        <f>IF($ND$51&lt;=FC$2,1,0)*'PC-PC-Área Comercial'!$E15*$NB51</f>
        <v>47409.52891747914</v>
      </c>
      <c r="FD51" s="317">
        <f>IF($ND$51&lt;=FD$2,1,0)*'PC-PC-Área Comercial'!$E15*$NB51</f>
        <v>47409.52891747914</v>
      </c>
      <c r="FE51" s="317">
        <f>IF($ND$51&lt;=FE$2,1,0)*'PC-PC-Área Comercial'!$E15*$NB51</f>
        <v>47409.52891747914</v>
      </c>
      <c r="FF51" s="317">
        <f>IF($ND$51&lt;=FF$2,1,0)*'PC-PC-Área Comercial'!$E15*$NB51</f>
        <v>47409.52891747914</v>
      </c>
      <c r="FG51" s="317">
        <f>IF($ND$51&lt;=FG$2,1,0)*'PC-PC-Área Comercial'!$E15*$NB51</f>
        <v>47409.52891747914</v>
      </c>
      <c r="FH51" s="317">
        <f>IF($ND$51&lt;=FH$2,1,0)*'PC-PC-Área Comercial'!$E15*$NB51</f>
        <v>47409.52891747914</v>
      </c>
      <c r="FI51" s="317">
        <f>IF($ND$51&lt;=FI$2,1,0)*'PC-PC-Área Comercial'!$E15*$NB51</f>
        <v>47409.52891747914</v>
      </c>
      <c r="FJ51" s="317">
        <f>IF($ND$51&lt;=FJ$2,1,0)*'PC-PC-Área Comercial'!$E15*$NB51</f>
        <v>47409.52891747914</v>
      </c>
      <c r="FK51" s="317">
        <f>IF($ND$51&lt;=FK$2,1,0)*'PC-PC-Área Comercial'!$E15*$NB51</f>
        <v>47409.52891747914</v>
      </c>
      <c r="FL51" s="317">
        <f>IF($ND$51&lt;=FL$2,1,0)*'PC-PC-Área Comercial'!$E15*$NB51</f>
        <v>47409.52891747914</v>
      </c>
      <c r="FM51" s="317">
        <f>IF($ND$51&lt;=FM$2,1,0)*'PC-PC-Área Comercial'!$E15*$NB51</f>
        <v>47409.52891747914</v>
      </c>
      <c r="FN51" s="317">
        <f>IF($ND$51&lt;=FN$2,1,0)*'PC-PC-Área Comercial'!$E15*$NB51</f>
        <v>47409.52891747914</v>
      </c>
      <c r="FO51" s="317">
        <f>IF($ND$51&lt;=FO$2,1,0)*'PC-PC-Área Comercial'!$E15*$NB51</f>
        <v>47409.52891747914</v>
      </c>
      <c r="FP51" s="317">
        <f>IF($ND$51&lt;=FP$2,1,0)*'PC-PC-Área Comercial'!$E15*$NB51</f>
        <v>47409.52891747914</v>
      </c>
      <c r="FQ51" s="317">
        <f>IF($ND$51&lt;=FQ$2,1,0)*'PC-PC-Área Comercial'!$E15*$NB51</f>
        <v>47409.52891747914</v>
      </c>
      <c r="FR51" s="317">
        <f>IF($ND$51&lt;=FR$2,1,0)*'PC-PC-Área Comercial'!$E15*$NB51</f>
        <v>47409.52891747914</v>
      </c>
      <c r="FS51" s="317">
        <f>IF($ND$51&lt;=FS$2,1,0)*'PC-PC-Área Comercial'!$E15*$NB51</f>
        <v>47409.52891747914</v>
      </c>
      <c r="FT51" s="317">
        <f>IF($ND$51&lt;=FT$2,1,0)*'PC-PC-Área Comercial'!$E15*$NB51</f>
        <v>47409.52891747914</v>
      </c>
      <c r="FU51" s="317">
        <f>IF($ND$51&lt;=FU$2,1,0)*'PC-PC-Área Comercial'!$E15*$NB51</f>
        <v>47409.52891747914</v>
      </c>
      <c r="FV51" s="317">
        <f>IF($ND$51&lt;=FV$2,1,0)*'PC-PC-Área Comercial'!$E15*$NB51</f>
        <v>47409.52891747914</v>
      </c>
      <c r="FW51" s="317">
        <f>IF($ND$51&lt;=FW$2,1,0)*'PC-PC-Área Comercial'!$E15*$NB51</f>
        <v>47409.52891747914</v>
      </c>
      <c r="FX51" s="317">
        <f>IF($ND$51&lt;=FX$2,1,0)*'PC-PC-Área Comercial'!$E15*$NB51</f>
        <v>47409.52891747914</v>
      </c>
      <c r="FY51" s="317">
        <f>IF($ND$51&lt;=FY$2,1,0)*'PC-PC-Área Comercial'!$E15*$NB51</f>
        <v>47409.52891747914</v>
      </c>
      <c r="FZ51" s="317">
        <f>IF($ND$51&lt;=FZ$2,1,0)*'PC-PC-Área Comercial'!$E15*$NB51</f>
        <v>47409.52891747914</v>
      </c>
      <c r="GA51" s="317">
        <f>IF($ND$51&lt;=GA$2,1,0)*'PC-PC-Área Comercial'!$E15*$NB51</f>
        <v>47409.52891747914</v>
      </c>
      <c r="GB51" s="317">
        <f>IF($ND$51&lt;=GB$2,1,0)*'PC-PC-Área Comercial'!$E15*$NB51</f>
        <v>47409.52891747914</v>
      </c>
      <c r="GC51" s="317">
        <f>IF($ND$51&lt;=GC$2,1,0)*'PC-PC-Área Comercial'!$E15*$NB51</f>
        <v>47409.52891747914</v>
      </c>
      <c r="GD51" s="317">
        <f>IF($ND$51&lt;=GD$2,1,0)*'PC-PC-Área Comercial'!$E15*$NB51</f>
        <v>47409.52891747914</v>
      </c>
      <c r="GE51" s="317">
        <f>IF($ND$51&lt;=GE$2,1,0)*'PC-PC-Área Comercial'!$E15*$NB51</f>
        <v>47409.52891747914</v>
      </c>
      <c r="GF51" s="317">
        <f>IF($ND$51&lt;=GF$2,1,0)*'PC-PC-Área Comercial'!$E15*$NB51</f>
        <v>47409.52891747914</v>
      </c>
      <c r="GG51" s="317">
        <f>IF($ND$51&lt;=GG$2,1,0)*'PC-PC-Área Comercial'!$E15*$NB51</f>
        <v>47409.52891747914</v>
      </c>
      <c r="GH51" s="317">
        <f>IF($ND$51&lt;=GH$2,1,0)*'PC-PC-Área Comercial'!$E15*$NB51</f>
        <v>47409.52891747914</v>
      </c>
      <c r="GI51" s="317">
        <f>IF($ND$51&lt;=GI$2,1,0)*'PC-PC-Área Comercial'!$E15*$NB51</f>
        <v>47409.52891747914</v>
      </c>
      <c r="GJ51" s="317">
        <f>IF($ND$51&lt;=GJ$2,1,0)*'PC-PC-Área Comercial'!$E15*$NB51</f>
        <v>47409.52891747914</v>
      </c>
      <c r="GK51" s="317">
        <f>IF($ND$51&lt;=GK$2,1,0)*'PC-PC-Área Comercial'!$E15*$NB51</f>
        <v>47409.52891747914</v>
      </c>
      <c r="GL51" s="317">
        <f>IF($ND$51&lt;=GL$2,1,0)*'PC-PC-Área Comercial'!$E15*$NB51</f>
        <v>47409.52891747914</v>
      </c>
      <c r="GM51" s="317">
        <f>IF($ND$51&lt;=GM$2,1,0)*'PC-PC-Área Comercial'!$E15*$NB51</f>
        <v>47409.52891747914</v>
      </c>
      <c r="GN51" s="317">
        <f>IF($ND$51&lt;=GN$2,1,0)*'PC-PC-Área Comercial'!$E15*$NB51</f>
        <v>47409.52891747914</v>
      </c>
      <c r="GO51" s="317">
        <f>IF($ND$51&lt;=GO$2,1,0)*'PC-PC-Área Comercial'!$E15*$NB51</f>
        <v>47409.52891747914</v>
      </c>
      <c r="GP51" s="317">
        <f>IF($ND$51&lt;=GP$2,1,0)*'PC-PC-Área Comercial'!$E15*$NB51</f>
        <v>47409.52891747914</v>
      </c>
      <c r="GQ51" s="317">
        <f>IF($ND$51&lt;=GQ$2,1,0)*'PC-PC-Área Comercial'!$E15*$NB51</f>
        <v>47409.52891747914</v>
      </c>
      <c r="GR51" s="317">
        <f>IF($ND$51&lt;=GR$2,1,0)*'PC-PC-Área Comercial'!$E15*$NB51</f>
        <v>47409.52891747914</v>
      </c>
      <c r="GS51" s="317">
        <f>IF($ND$51&lt;=GS$2,1,0)*'PC-PC-Área Comercial'!$E15*$NB51</f>
        <v>47409.52891747914</v>
      </c>
      <c r="GT51" s="317">
        <f>IF($ND$51&lt;=GT$2,1,0)*'PC-PC-Área Comercial'!$E15*$NB51</f>
        <v>47409.52891747914</v>
      </c>
      <c r="GU51" s="317">
        <f>IF($ND$51&lt;=GU$2,1,0)*'PC-PC-Área Comercial'!$E15*$NB51</f>
        <v>47409.52891747914</v>
      </c>
      <c r="GV51" s="317">
        <f>IF($ND$51&lt;=GV$2,1,0)*'PC-PC-Área Comercial'!$E15*$NB51</f>
        <v>47409.52891747914</v>
      </c>
      <c r="GW51" s="317">
        <f>IF($ND$51&lt;=GW$2,1,0)*'PC-PC-Área Comercial'!$E15*$NB51</f>
        <v>47409.52891747914</v>
      </c>
      <c r="GX51" s="317">
        <f>IF($ND$51&lt;=GX$2,1,0)*'PC-PC-Área Comercial'!$E15*$NB51</f>
        <v>47409.52891747914</v>
      </c>
      <c r="GY51" s="317">
        <f>IF($ND$51&lt;=GY$2,1,0)*'PC-PC-Área Comercial'!$E15*$NB51</f>
        <v>47409.52891747914</v>
      </c>
      <c r="GZ51" s="317">
        <f>IF($ND$51&lt;=GZ$2,1,0)*'PC-PC-Área Comercial'!$E15*$NB51</f>
        <v>47409.52891747914</v>
      </c>
      <c r="HA51" s="317">
        <f>IF($ND$51&lt;=HA$2,1,0)*'PC-PC-Área Comercial'!$E15*$NB51</f>
        <v>47409.52891747914</v>
      </c>
      <c r="HB51" s="317">
        <f>IF($ND$51&lt;=HB$2,1,0)*'PC-PC-Área Comercial'!$E15*$NB51</f>
        <v>47409.52891747914</v>
      </c>
      <c r="HC51" s="317">
        <f>IF($ND$51&lt;=HC$2,1,0)*'PC-PC-Área Comercial'!$E15*$NB51</f>
        <v>47409.52891747914</v>
      </c>
      <c r="HD51" s="317">
        <f>IF($ND$51&lt;=HD$2,1,0)*'PC-PC-Área Comercial'!$E15*$NB51</f>
        <v>47409.52891747914</v>
      </c>
      <c r="HE51" s="317">
        <f>IF($ND$51&lt;=HE$2,1,0)*'PC-PC-Área Comercial'!$E15*$NB51</f>
        <v>47409.52891747914</v>
      </c>
      <c r="HF51" s="317">
        <f>IF($ND$51&lt;=HF$2,1,0)*'PC-PC-Área Comercial'!$E15*$NB51</f>
        <v>47409.52891747914</v>
      </c>
      <c r="HG51" s="317">
        <f>IF($ND$51&lt;=HG$2,1,0)*'PC-PC-Área Comercial'!$E15*$NB51</f>
        <v>47409.52891747914</v>
      </c>
      <c r="HH51" s="317">
        <f>IF($ND$51&lt;=HH$2,1,0)*'PC-PC-Área Comercial'!$E15*$NB51</f>
        <v>47409.52891747914</v>
      </c>
      <c r="HI51" s="317">
        <f>IF($ND$51&lt;=HI$2,1,0)*'PC-PC-Área Comercial'!$E15*$NB51</f>
        <v>47409.52891747914</v>
      </c>
      <c r="HJ51" s="317">
        <f>IF($ND$51&lt;=HJ$2,1,0)*'PC-PC-Área Comercial'!$E15*$NB51</f>
        <v>47409.52891747914</v>
      </c>
      <c r="HK51" s="317">
        <f>IF($ND$51&lt;=HK$2,1,0)*'PC-PC-Área Comercial'!$E15*$NB51</f>
        <v>47409.52891747914</v>
      </c>
      <c r="HL51" s="317">
        <f>IF($ND$51&lt;=HL$2,1,0)*'PC-PC-Área Comercial'!$E15*$NB51</f>
        <v>47409.52891747914</v>
      </c>
      <c r="HM51" s="317">
        <f>IF($ND$51&lt;=HM$2,1,0)*'PC-PC-Área Comercial'!$E15*$NB51</f>
        <v>47409.52891747914</v>
      </c>
      <c r="HN51" s="317">
        <f>IF($ND$51&lt;=HN$2,1,0)*'PC-PC-Área Comercial'!$E15*$NB51</f>
        <v>47409.52891747914</v>
      </c>
      <c r="HO51" s="317">
        <f>IF($ND$51&lt;=HO$2,1,0)*'PC-PC-Área Comercial'!$E15*$NB51</f>
        <v>47409.52891747914</v>
      </c>
      <c r="HP51" s="317">
        <f>IF($ND$51&lt;=HP$2,1,0)*'PC-PC-Área Comercial'!$E15*$NB51</f>
        <v>47409.52891747914</v>
      </c>
      <c r="HQ51" s="317">
        <f>IF($ND$51&lt;=HQ$2,1,0)*'PC-PC-Área Comercial'!$E15*$NB51</f>
        <v>47409.52891747914</v>
      </c>
      <c r="HR51" s="317">
        <f>IF($ND$51&lt;=HR$2,1,0)*'PC-PC-Área Comercial'!$E15*$NB51</f>
        <v>47409.52891747914</v>
      </c>
      <c r="HS51" s="317">
        <f>IF($ND$51&lt;=HS$2,1,0)*'PC-PC-Área Comercial'!$E15*$NB51</f>
        <v>47409.52891747914</v>
      </c>
      <c r="HT51" s="317">
        <f>IF($ND$51&lt;=HT$2,1,0)*'PC-PC-Área Comercial'!$E15*$NB51</f>
        <v>47409.52891747914</v>
      </c>
      <c r="HU51" s="317">
        <f>IF($ND$51&lt;=HU$2,1,0)*'PC-PC-Área Comercial'!$E15*$NB51</f>
        <v>47409.52891747914</v>
      </c>
      <c r="HV51" s="317">
        <f>IF($ND$51&lt;=HV$2,1,0)*'PC-PC-Área Comercial'!$E15*$NB51</f>
        <v>47409.52891747914</v>
      </c>
      <c r="HW51" s="317">
        <f>IF($ND$51&lt;=HW$2,1,0)*'PC-PC-Área Comercial'!$E15*$NB51</f>
        <v>47409.52891747914</v>
      </c>
      <c r="HX51" s="317">
        <f>IF($ND$51&lt;=HX$2,1,0)*'PC-PC-Área Comercial'!$E15*$NB51</f>
        <v>47409.52891747914</v>
      </c>
      <c r="HY51" s="317">
        <f>IF($ND$51&lt;=HY$2,1,0)*'PC-PC-Área Comercial'!$E15*$NB51</f>
        <v>47409.52891747914</v>
      </c>
      <c r="HZ51" s="317">
        <f>IF($ND$51&lt;=HZ$2,1,0)*'PC-PC-Área Comercial'!$E15*$NB51</f>
        <v>47409.52891747914</v>
      </c>
      <c r="IA51" s="317">
        <f>IF($ND$51&lt;=IA$2,1,0)*'PC-PC-Área Comercial'!$E15*$NB51</f>
        <v>47409.52891747914</v>
      </c>
      <c r="IB51" s="317">
        <f>IF($ND$51&lt;=IB$2,1,0)*'PC-PC-Área Comercial'!$E15*$NB51</f>
        <v>47409.52891747914</v>
      </c>
      <c r="IC51" s="317">
        <f>IF($ND$51&lt;=IC$2,1,0)*'PC-PC-Área Comercial'!$E15*$NB51</f>
        <v>47409.52891747914</v>
      </c>
      <c r="ID51" s="317">
        <f>IF($ND$51&lt;=ID$2,1,0)*'PC-PC-Área Comercial'!$E15*$NB51</f>
        <v>47409.52891747914</v>
      </c>
      <c r="IE51" s="317">
        <f>IF($ND$51&lt;=IE$2,1,0)*'PC-PC-Área Comercial'!$E15*$NB51</f>
        <v>47409.52891747914</v>
      </c>
      <c r="IF51" s="317">
        <f>IF($ND$51&lt;=IF$2,1,0)*'PC-PC-Área Comercial'!$E15*$NB51</f>
        <v>47409.52891747914</v>
      </c>
      <c r="IG51" s="317">
        <f>IF($ND$51&lt;=IG$2,1,0)*'PC-PC-Área Comercial'!$E15*$NB51</f>
        <v>47409.52891747914</v>
      </c>
      <c r="IH51" s="317">
        <f>IF($ND$51&lt;=IH$2,1,0)*'PC-PC-Área Comercial'!$E15*$NB51</f>
        <v>47409.52891747914</v>
      </c>
      <c r="II51" s="317">
        <f>IF($ND$51&lt;=II$2,1,0)*'PC-PC-Área Comercial'!$E15*$NB51</f>
        <v>47409.52891747914</v>
      </c>
      <c r="IJ51" s="317">
        <f>IF($ND$51&lt;=IJ$2,1,0)*'PC-PC-Área Comercial'!$E15*$NB51</f>
        <v>47409.52891747914</v>
      </c>
      <c r="IK51" s="317">
        <f>IF($ND$51&lt;=IK$2,1,0)*'PC-PC-Área Comercial'!$E15*$NB51</f>
        <v>47409.52891747914</v>
      </c>
      <c r="IL51" s="317">
        <f>IF($ND$51&lt;=IL$2,1,0)*'PC-PC-Área Comercial'!$E15*$NB51</f>
        <v>47409.52891747914</v>
      </c>
      <c r="IM51" s="317">
        <f>IF($ND$51&lt;=IM$2,1,0)*'PC-PC-Área Comercial'!$E15*$NB51</f>
        <v>47409.52891747914</v>
      </c>
      <c r="IN51" s="317">
        <f>IF($ND$51&lt;=IN$2,1,0)*'PC-PC-Área Comercial'!$E15*$NB51</f>
        <v>47409.52891747914</v>
      </c>
      <c r="IO51" s="317">
        <f>IF($ND$51&lt;=IO$2,1,0)*'PC-PC-Área Comercial'!$E15*$NB51</f>
        <v>47409.52891747914</v>
      </c>
      <c r="IP51" s="317">
        <f>IF($ND$51&lt;=IP$2,1,0)*'PC-PC-Área Comercial'!$E15*$NB51</f>
        <v>47409.52891747914</v>
      </c>
      <c r="IQ51" s="317">
        <f>IF($ND$51&lt;=IQ$2,1,0)*'PC-PC-Área Comercial'!$E15*$NB51</f>
        <v>47409.52891747914</v>
      </c>
      <c r="IR51" s="317">
        <f>IF($ND$51&lt;=IR$2,1,0)*'PC-PC-Área Comercial'!$E15*$NB51</f>
        <v>47409.52891747914</v>
      </c>
      <c r="IS51" s="317">
        <f>IF($ND$51&lt;=IS$2,1,0)*'PC-PC-Área Comercial'!$E15*$NB51</f>
        <v>47409.52891747914</v>
      </c>
      <c r="IT51" s="317">
        <f>IF($ND$51&lt;=IT$2,1,0)*'PC-PC-Área Comercial'!$E15*$NB51</f>
        <v>47409.52891747914</v>
      </c>
      <c r="IU51" s="317">
        <f>IF($ND$51&lt;=IU$2,1,0)*'PC-PC-Área Comercial'!$E15*$NB51</f>
        <v>47409.52891747914</v>
      </c>
      <c r="IV51" s="317">
        <f>IF($ND$51&lt;=IV$2,1,0)*'PC-PC-Área Comercial'!$E15*$NB51</f>
        <v>47409.52891747914</v>
      </c>
      <c r="IW51" s="317">
        <f>IF($ND$51&lt;=IW$2,1,0)*'PC-PC-Área Comercial'!$E15*$NB51</f>
        <v>47409.52891747914</v>
      </c>
      <c r="IX51" s="317">
        <f>IF($ND$51&lt;=IX$2,1,0)*'PC-PC-Área Comercial'!$E15*$NB51</f>
        <v>47409.52891747914</v>
      </c>
      <c r="IY51" s="317">
        <f>IF($ND$51&lt;=IY$2,1,0)*'PC-PC-Área Comercial'!$E15*$NB51</f>
        <v>47409.52891747914</v>
      </c>
      <c r="IZ51" s="317">
        <f>IF($ND$51&lt;=IZ$2,1,0)*'PC-PC-Área Comercial'!$E15*$NB51</f>
        <v>47409.52891747914</v>
      </c>
      <c r="JA51" s="317">
        <f>IF($ND$51&lt;=JA$2,1,0)*'PC-PC-Área Comercial'!$E15*$NB51</f>
        <v>47409.52891747914</v>
      </c>
      <c r="JB51" s="317">
        <f>IF($ND$51&lt;=JB$2,1,0)*'PC-PC-Área Comercial'!$E15*$NB51</f>
        <v>47409.52891747914</v>
      </c>
      <c r="JC51" s="317">
        <f>IF($ND$51&lt;=JC$2,1,0)*'PC-PC-Área Comercial'!$E15*$NB51</f>
        <v>47409.52891747914</v>
      </c>
      <c r="JD51" s="317">
        <f>IF($ND$51&lt;=JD$2,1,0)*'PC-PC-Área Comercial'!$E15*$NB51</f>
        <v>47409.52891747914</v>
      </c>
      <c r="JE51" s="317">
        <f>IF($ND$51&lt;=JE$2,1,0)*'PC-PC-Área Comercial'!$E15*$NB51</f>
        <v>47409.52891747914</v>
      </c>
      <c r="JF51" s="317">
        <f>IF($ND$51&lt;=JF$2,1,0)*'PC-PC-Área Comercial'!$E15*$NB51</f>
        <v>47409.52891747914</v>
      </c>
      <c r="JG51" s="317">
        <f>IF($ND$51&lt;=JG$2,1,0)*'PC-PC-Área Comercial'!$E15*$NB51</f>
        <v>47409.52891747914</v>
      </c>
      <c r="JH51" s="317">
        <f>IF($ND$51&lt;=JH$2,1,0)*'PC-PC-Área Comercial'!$E15*$NB51</f>
        <v>47409.52891747914</v>
      </c>
      <c r="JI51" s="317">
        <f>IF($ND$51&lt;=JI$2,1,0)*'PC-PC-Área Comercial'!$E15*$NB51</f>
        <v>47409.52891747914</v>
      </c>
      <c r="JJ51" s="317">
        <f>IF($ND$51&lt;=JJ$2,1,0)*'PC-PC-Área Comercial'!$E15*$NB51</f>
        <v>47409.52891747914</v>
      </c>
      <c r="JK51" s="317">
        <f>IF($ND$51&lt;=JK$2,1,0)*'PC-PC-Área Comercial'!$E15*$NB51</f>
        <v>47409.52891747914</v>
      </c>
      <c r="JL51" s="317">
        <f>IF($ND$51&lt;=JL$2,1,0)*'PC-PC-Área Comercial'!$E15*$NB51</f>
        <v>47409.52891747914</v>
      </c>
      <c r="JM51" s="317">
        <f>IF($ND$51&lt;=JM$2,1,0)*'PC-PC-Área Comercial'!$E15*$NB51</f>
        <v>47409.52891747914</v>
      </c>
      <c r="JN51" s="317">
        <f>IF($ND$51&lt;=JN$2,1,0)*'PC-PC-Área Comercial'!$E15*$NB51</f>
        <v>47409.52891747914</v>
      </c>
      <c r="JO51" s="317">
        <f>IF($ND$51&lt;=JO$2,1,0)*'PC-PC-Área Comercial'!$E15*$NB51</f>
        <v>47409.52891747914</v>
      </c>
      <c r="JP51" s="317">
        <f>IF($ND$51&lt;=JP$2,1,0)*'PC-PC-Área Comercial'!$E15*$NB51</f>
        <v>47409.52891747914</v>
      </c>
      <c r="JQ51" s="317">
        <f>IF($ND$51&lt;=JQ$2,1,0)*'PC-PC-Área Comercial'!$E15*$NB51</f>
        <v>47409.52891747914</v>
      </c>
      <c r="JR51" s="317">
        <f>IF($ND$51&lt;=JR$2,1,0)*'PC-PC-Área Comercial'!$E15*$NB51</f>
        <v>47409.52891747914</v>
      </c>
      <c r="JS51" s="317">
        <f>IF($ND$51&lt;=JS$2,1,0)*'PC-PC-Área Comercial'!$E15*$NB51</f>
        <v>47409.52891747914</v>
      </c>
      <c r="JT51" s="317">
        <f>IF($ND$51&lt;=JT$2,1,0)*'PC-PC-Área Comercial'!$E15*$NB51</f>
        <v>47409.52891747914</v>
      </c>
      <c r="JU51" s="317">
        <f>IF($ND$51&lt;=JU$2,1,0)*'PC-PC-Área Comercial'!$E15*$NB51</f>
        <v>47409.52891747914</v>
      </c>
      <c r="JV51" s="317">
        <f>IF($ND$51&lt;=JV$2,1,0)*'PC-PC-Área Comercial'!$E15*$NB51</f>
        <v>47409.52891747914</v>
      </c>
      <c r="JW51" s="317">
        <f>IF($ND$51&lt;=JW$2,1,0)*'PC-PC-Área Comercial'!$E15*$NB51</f>
        <v>47409.52891747914</v>
      </c>
      <c r="JX51" s="317">
        <f>IF($ND$51&lt;=JX$2,1,0)*'PC-PC-Área Comercial'!$E15*$NB51</f>
        <v>47409.52891747914</v>
      </c>
      <c r="JY51" s="317">
        <f>IF($ND$51&lt;=JY$2,1,0)*'PC-PC-Área Comercial'!$E15*$NB51</f>
        <v>47409.52891747914</v>
      </c>
      <c r="JZ51" s="317">
        <f>IF($ND$51&lt;=JZ$2,1,0)*'PC-PC-Área Comercial'!$E15*$NB51</f>
        <v>47409.52891747914</v>
      </c>
      <c r="KA51" s="317">
        <f>IF($ND$51&lt;=KA$2,1,0)*'PC-PC-Área Comercial'!$E15*$NB51</f>
        <v>47409.52891747914</v>
      </c>
      <c r="KB51" s="317">
        <f>IF($ND$51&lt;=KB$2,1,0)*'PC-PC-Área Comercial'!$E15*$NB51</f>
        <v>47409.52891747914</v>
      </c>
      <c r="KC51" s="317">
        <f>IF($ND$51&lt;=KC$2,1,0)*'PC-PC-Área Comercial'!$E15*$NB51</f>
        <v>47409.52891747914</v>
      </c>
      <c r="KD51" s="317">
        <f>IF($ND$51&lt;=KD$2,1,0)*'PC-PC-Área Comercial'!$E15*$NB51</f>
        <v>47409.52891747914</v>
      </c>
      <c r="KE51" s="317">
        <f>IF($ND$51&lt;=KE$2,1,0)*'PC-PC-Área Comercial'!$E15*$NB51</f>
        <v>47409.52891747914</v>
      </c>
      <c r="KF51" s="317">
        <f>IF($ND$51&lt;=KF$2,1,0)*'PC-PC-Área Comercial'!$E15*$NB51</f>
        <v>47409.52891747914</v>
      </c>
      <c r="KG51" s="317">
        <f>IF($ND$51&lt;=KG$2,1,0)*'PC-PC-Área Comercial'!$E15*$NB51</f>
        <v>47409.52891747914</v>
      </c>
      <c r="KH51" s="317">
        <f>IF($ND$51&lt;=KH$2,1,0)*'PC-PC-Área Comercial'!$E15*$NB51</f>
        <v>47409.52891747914</v>
      </c>
      <c r="KI51" s="317">
        <f>IF($ND$51&lt;=KI$2,1,0)*'PC-PC-Área Comercial'!$E15*$NB51</f>
        <v>47409.52891747914</v>
      </c>
      <c r="KJ51" s="317">
        <f>IF($ND$51&lt;=KJ$2,1,0)*'PC-PC-Área Comercial'!$E15*$NB51</f>
        <v>47409.52891747914</v>
      </c>
      <c r="KK51" s="317">
        <f>IF($ND$51&lt;=KK$2,1,0)*'PC-PC-Área Comercial'!$E15*$NB51</f>
        <v>47409.52891747914</v>
      </c>
      <c r="KL51" s="317">
        <f>IF($ND$51&lt;=KL$2,1,0)*'PC-PC-Área Comercial'!$E15*$NB51</f>
        <v>47409.52891747914</v>
      </c>
      <c r="KM51" s="317">
        <f>IF($ND$51&lt;=KM$2,1,0)*'PC-PC-Área Comercial'!$E15*$NB51</f>
        <v>47409.52891747914</v>
      </c>
      <c r="KN51" s="317">
        <f>IF($ND$51&lt;=KN$2,1,0)*'PC-PC-Área Comercial'!$E15*$NB51</f>
        <v>47409.52891747914</v>
      </c>
      <c r="KO51" s="317">
        <f>IF($ND$51&lt;=KO$2,1,0)*'PC-PC-Área Comercial'!$E15*$NB51</f>
        <v>47409.52891747914</v>
      </c>
      <c r="KP51" s="317">
        <f>IF($ND$51&lt;=KP$2,1,0)*'PC-PC-Área Comercial'!$E15*$NB51</f>
        <v>47409.52891747914</v>
      </c>
      <c r="KQ51" s="317">
        <f>IF($ND$51&lt;=KQ$2,1,0)*'PC-PC-Área Comercial'!$E15*$NB51</f>
        <v>47409.52891747914</v>
      </c>
      <c r="KR51" s="317">
        <f>IF($ND$51&lt;=KR$2,1,0)*'PC-PC-Área Comercial'!$E15*$NB51</f>
        <v>47409.52891747914</v>
      </c>
      <c r="KS51" s="317">
        <f>IF($ND$51&lt;=KS$2,1,0)*'PC-PC-Área Comercial'!$E15*$NB51</f>
        <v>47409.52891747914</v>
      </c>
      <c r="KT51" s="317">
        <f>IF($ND$51&lt;=KT$2,1,0)*'PC-PC-Área Comercial'!$E15*$NB51</f>
        <v>47409.52891747914</v>
      </c>
      <c r="KU51" s="317">
        <f>IF($ND$51&lt;=KU$2,1,0)*'PC-PC-Área Comercial'!$E15*$NB51</f>
        <v>47409.52891747914</v>
      </c>
      <c r="KV51" s="317">
        <f>IF($ND$51&lt;=KV$2,1,0)*'PC-PC-Área Comercial'!$E15*$NB51</f>
        <v>47409.52891747914</v>
      </c>
      <c r="KW51" s="317">
        <f>IF($ND$51&lt;=KW$2,1,0)*'PC-PC-Área Comercial'!$E15*$NB51</f>
        <v>47409.52891747914</v>
      </c>
      <c r="KX51" s="317">
        <f>IF($ND$51&lt;=KX$2,1,0)*'PC-PC-Área Comercial'!$E15*$NB51</f>
        <v>47409.52891747914</v>
      </c>
      <c r="KY51" s="317">
        <f>IF($ND$51&lt;=KY$2,1,0)*'PC-PC-Área Comercial'!$E15*$NB51</f>
        <v>47409.52891747914</v>
      </c>
      <c r="KZ51" s="317">
        <f>IF($ND$51&lt;=KZ$2,1,0)*'PC-PC-Área Comercial'!$E15*$NB51</f>
        <v>47409.52891747914</v>
      </c>
      <c r="LA51" s="317">
        <f>IF($ND$51&lt;=LA$2,1,0)*'PC-PC-Área Comercial'!$E15*$NB51</f>
        <v>47409.52891747914</v>
      </c>
      <c r="LB51" s="317">
        <f>IF($ND$51&lt;=LB$2,1,0)*'PC-PC-Área Comercial'!$E15*$NB51</f>
        <v>47409.52891747914</v>
      </c>
      <c r="LC51" s="317">
        <f>IF($ND$51&lt;=LC$2,1,0)*'PC-PC-Área Comercial'!$E15*$NB51</f>
        <v>47409.52891747914</v>
      </c>
      <c r="LD51" s="317">
        <f>IF($ND$51&lt;=LD$2,1,0)*'PC-PC-Área Comercial'!$E15*$NB51</f>
        <v>47409.52891747914</v>
      </c>
      <c r="LE51" s="317">
        <f>IF($ND$51&lt;=LE$2,1,0)*'PC-PC-Área Comercial'!$E15*$NB51</f>
        <v>47409.52891747914</v>
      </c>
      <c r="LF51" s="317">
        <f>IF($ND$51&lt;=LF$2,1,0)*'PC-PC-Área Comercial'!$E15*$NB51</f>
        <v>47409.52891747914</v>
      </c>
      <c r="LG51" s="317">
        <f>IF($ND$51&lt;=LG$2,1,0)*'PC-PC-Área Comercial'!$E15*$NB51</f>
        <v>47409.52891747914</v>
      </c>
      <c r="LH51" s="317">
        <f>IF($ND$51&lt;=LH$2,1,0)*'PC-PC-Área Comercial'!$E15*$NB51</f>
        <v>47409.52891747914</v>
      </c>
      <c r="LI51" s="317">
        <f>IF($ND$51&lt;=LI$2,1,0)*'PC-PC-Área Comercial'!$E15*$NB51</f>
        <v>47409.52891747914</v>
      </c>
      <c r="LJ51" s="317">
        <f>IF($ND$51&lt;=LJ$2,1,0)*'PC-PC-Área Comercial'!$E15*$NB51</f>
        <v>47409.52891747914</v>
      </c>
      <c r="LK51" s="317">
        <f>IF($ND$51&lt;=LK$2,1,0)*'PC-PC-Área Comercial'!$E15*$NB51</f>
        <v>47409.52891747914</v>
      </c>
      <c r="LL51" s="317">
        <f>IF($ND$51&lt;=LL$2,1,0)*'PC-PC-Área Comercial'!$E15*$NB51</f>
        <v>47409.52891747914</v>
      </c>
      <c r="LM51" s="317">
        <f>IF($ND$51&lt;=LM$2,1,0)*'PC-PC-Área Comercial'!$E15*$NB51</f>
        <v>47409.52891747914</v>
      </c>
      <c r="LN51" s="317">
        <f>IF($ND$51&lt;=LN$2,1,0)*'PC-PC-Área Comercial'!$E15*$NB51</f>
        <v>47409.52891747914</v>
      </c>
      <c r="LO51" s="317">
        <f>IF($ND$51&lt;=LO$2,1,0)*'PC-PC-Área Comercial'!$E15*$NB51</f>
        <v>47409.52891747914</v>
      </c>
      <c r="LP51" s="317">
        <f>IF($ND$51&lt;=LP$2,1,0)*'PC-PC-Área Comercial'!$E15*$NB51</f>
        <v>47409.52891747914</v>
      </c>
      <c r="LQ51" s="317">
        <f>IF($ND$51&lt;=LQ$2,1,0)*'PC-PC-Área Comercial'!$E15*$NB51</f>
        <v>47409.52891747914</v>
      </c>
      <c r="LR51" s="317">
        <f>IF($ND$51&lt;=LR$2,1,0)*'PC-PC-Área Comercial'!$E15*$NB51</f>
        <v>47409.52891747914</v>
      </c>
      <c r="LS51" s="317">
        <f>IF($ND$51&lt;=LS$2,1,0)*'PC-PC-Área Comercial'!$E15*$NB51</f>
        <v>47409.52891747914</v>
      </c>
      <c r="LT51" s="317">
        <f>IF($ND$51&lt;=LT$2,1,0)*'PC-PC-Área Comercial'!$E15*$NB51</f>
        <v>47409.52891747914</v>
      </c>
      <c r="LU51" s="317">
        <f>IF($ND$51&lt;=LU$2,1,0)*'PC-PC-Área Comercial'!$E15*$NB51</f>
        <v>47409.52891747914</v>
      </c>
      <c r="LV51" s="317">
        <f>IF($ND$51&lt;=LV$2,1,0)*'PC-PC-Área Comercial'!$E15*$NB51</f>
        <v>47409.52891747914</v>
      </c>
      <c r="LW51" s="317">
        <f>IF($ND$51&lt;=LW$2,1,0)*'PC-PC-Área Comercial'!$E15*$NB51</f>
        <v>47409.52891747914</v>
      </c>
      <c r="LX51" s="317">
        <f>IF($ND$51&lt;=LX$2,1,0)*'PC-PC-Área Comercial'!$E15*$NB51</f>
        <v>47409.52891747914</v>
      </c>
      <c r="LY51" s="317">
        <f>IF($ND$51&lt;=LY$2,1,0)*'PC-PC-Área Comercial'!$E15*$NB51</f>
        <v>47409.52891747914</v>
      </c>
      <c r="LZ51" s="317">
        <f>IF($ND$51&lt;=LZ$2,1,0)*'PC-PC-Área Comercial'!$E15*$NB51</f>
        <v>47409.52891747914</v>
      </c>
      <c r="MA51" s="317">
        <f>IF($ND$51&lt;=MA$2,1,0)*'PC-PC-Área Comercial'!$E15*$NB51</f>
        <v>47409.52891747914</v>
      </c>
      <c r="MB51" s="317">
        <f>IF($ND$51&lt;=MB$2,1,0)*'PC-PC-Área Comercial'!$E15*$NB51</f>
        <v>47409.52891747914</v>
      </c>
      <c r="MC51" s="317">
        <f>IF($ND$51&lt;=MC$2,1,0)*'PC-PC-Área Comercial'!$E15*$NB51</f>
        <v>47409.52891747914</v>
      </c>
      <c r="MD51" s="317">
        <f>IF($ND$51&lt;=MD$2,1,0)*'PC-PC-Área Comercial'!$E15*$NB51</f>
        <v>47409.52891747914</v>
      </c>
      <c r="ME51" s="317">
        <f>IF($ND$51&lt;=ME$2,1,0)*'PC-PC-Área Comercial'!$E15*$NB51</f>
        <v>47409.52891747914</v>
      </c>
      <c r="MF51" s="317">
        <f>IF($ND$51&lt;=MF$2,1,0)*'PC-PC-Área Comercial'!$E15*$NB51</f>
        <v>47409.52891747914</v>
      </c>
      <c r="MG51" s="317">
        <f>IF($ND$51&lt;=MG$2,1,0)*'PC-PC-Área Comercial'!$E15*$NB51</f>
        <v>47409.52891747914</v>
      </c>
      <c r="MH51" s="317">
        <f>IF($ND$51&lt;=MH$2,1,0)*'PC-PC-Área Comercial'!$E15*$NB51</f>
        <v>47409.52891747914</v>
      </c>
      <c r="MI51" s="317">
        <f>IF($ND$51&lt;=MI$2,1,0)*'PC-PC-Área Comercial'!$E15*$NB51</f>
        <v>47409.52891747914</v>
      </c>
      <c r="MJ51" s="317">
        <f>IF($ND$51&lt;=MJ$2,1,0)*'PC-PC-Área Comercial'!$E15*$NB51</f>
        <v>47409.52891747914</v>
      </c>
      <c r="MK51" s="317">
        <f>IF($ND$51&lt;=MK$2,1,0)*'PC-PC-Área Comercial'!$E15*$NB51</f>
        <v>47409.52891747914</v>
      </c>
      <c r="ML51" s="317">
        <f>IF($ND$51&lt;=ML$2,1,0)*'PC-PC-Área Comercial'!$E15*$NB51</f>
        <v>47409.52891747914</v>
      </c>
      <c r="MM51" s="317">
        <f>IF($ND$51&lt;=MM$2,1,0)*'PC-PC-Área Comercial'!$E15*$NB51</f>
        <v>47409.52891747914</v>
      </c>
      <c r="MN51" s="317">
        <f>IF($ND$51&lt;=MN$2,1,0)*'PC-PC-Área Comercial'!$E15*$NB51</f>
        <v>47409.52891747914</v>
      </c>
      <c r="MO51" s="317">
        <f>IF($ND$51&lt;=MO$2,1,0)*'PC-PC-Área Comercial'!$E15*$NB51</f>
        <v>47409.52891747914</v>
      </c>
      <c r="MP51" s="317">
        <f>IF($ND$51&lt;=MP$2,1,0)*'PC-PC-Área Comercial'!$E15*$NB51</f>
        <v>47409.52891747914</v>
      </c>
      <c r="MQ51" s="317">
        <f>IF($ND$51&lt;=MQ$2,1,0)*'PC-PC-Área Comercial'!$E15*$NB51</f>
        <v>47409.52891747914</v>
      </c>
      <c r="MR51" s="317">
        <f>IF($ND$51&lt;=MR$2,1,0)*'PC-PC-Área Comercial'!$E15*$NB51</f>
        <v>47409.52891747914</v>
      </c>
      <c r="MS51" s="317">
        <f>IF($ND$51&lt;=MS$2,1,0)*'PC-PC-Área Comercial'!$E15*$NB51</f>
        <v>47409.52891747914</v>
      </c>
      <c r="MT51" s="317">
        <f>IF($ND$51&lt;=MT$2,1,0)*'PC-PC-Área Comercial'!$E15*$NB51</f>
        <v>47409.52891747914</v>
      </c>
      <c r="MU51" s="317">
        <f>IF($ND$51&lt;=MU$2,1,0)*'PC-PC-Área Comercial'!$E15*$NB51</f>
        <v>47409.52891747914</v>
      </c>
      <c r="MV51" s="317">
        <f>IF($ND$51&lt;=MV$2,1,0)*'PC-PC-Área Comercial'!$E15*$NB51</f>
        <v>47409.52891747914</v>
      </c>
      <c r="MW51" s="317">
        <f>IF($ND$51&lt;=MW$2,1,0)*'PC-PC-Área Comercial'!$E15*$NB51</f>
        <v>47409.52891747914</v>
      </c>
      <c r="MX51" s="317">
        <f>IF($ND$51&lt;=MX$2,1,0)*'PC-PC-Área Comercial'!$E15*$NB51</f>
        <v>47409.52891747914</v>
      </c>
      <c r="MY51" s="317">
        <f>IF($ND$51&lt;=MY$2,1,0)*'PC-PC-Área Comercial'!$E15*$NB51</f>
        <v>47409.52891747914</v>
      </c>
      <c r="MZ51" s="317">
        <f>IF($ND$51&lt;=MZ$2,1,0)*'PC-PC-Área Comercial'!$E15*$NB51</f>
        <v>47409.52891747914</v>
      </c>
      <c r="NA51" s="315">
        <f>IF($ND$51&lt;=NA$2,1,0)*'PC-PC-Área Comercial'!$E15*$NB51</f>
        <v>47409.52891747914</v>
      </c>
      <c r="NB51" s="656">
        <v>1</v>
      </c>
      <c r="NC51" s="671"/>
      <c r="ND51" s="656">
        <v>1</v>
      </c>
    </row>
    <row r="52" spans="1:368" x14ac:dyDescent="0.2">
      <c r="A52" s="2"/>
      <c r="B52" s="304"/>
      <c r="C52" s="312"/>
      <c r="D52" s="312"/>
      <c r="E52" s="1" t="s">
        <v>629</v>
      </c>
      <c r="F52" s="306">
        <f>IF($ND$51&lt;=F$2,1,0)*('PC-PC-Área Comercial'!$C19+'PC-PC-Área Comercial'!$C24)*$NB$51</f>
        <v>3900</v>
      </c>
      <c r="G52" s="306">
        <f>IF($ND$51&lt;=G$2,1,0)*('PC-PC-Área Comercial'!$C19+'PC-PC-Área Comercial'!$C24)*$NB$51</f>
        <v>3900</v>
      </c>
      <c r="H52" s="306">
        <f>IF($ND$51&lt;=H$2,1,0)*('PC-PC-Área Comercial'!$C19+'PC-PC-Área Comercial'!$C24)*$NB$51</f>
        <v>3900</v>
      </c>
      <c r="I52" s="306">
        <f>IF($ND$51&lt;=I$2,1,0)*('PC-PC-Área Comercial'!$C19+'PC-PC-Área Comercial'!$C24)*$NB$51</f>
        <v>3900</v>
      </c>
      <c r="J52" s="306">
        <f>IF($ND$51&lt;=J$2,1,0)*('PC-PC-Área Comercial'!$C19+'PC-PC-Área Comercial'!$C24)*$NB$51</f>
        <v>3900</v>
      </c>
      <c r="K52" s="306">
        <f>IF($ND$51&lt;=K$2,1,0)*('PC-PC-Área Comercial'!$C19+'PC-PC-Área Comercial'!$C24)*$NB$51</f>
        <v>3900</v>
      </c>
      <c r="L52" s="306">
        <f>IF($ND$51&lt;=L$2,1,0)*('PC-PC-Área Comercial'!$C19+'PC-PC-Área Comercial'!$C24)*$NB$51</f>
        <v>3900</v>
      </c>
      <c r="M52" s="306">
        <f>IF($ND$51&lt;=M$2,1,0)*('PC-PC-Área Comercial'!$C19+'PC-PC-Área Comercial'!$C24)*$NB$51</f>
        <v>3900</v>
      </c>
      <c r="N52" s="306">
        <f>IF($ND$51&lt;=N$2,1,0)*('PC-PC-Área Comercial'!$C19+'PC-PC-Área Comercial'!$C24)*$NB$51</f>
        <v>3900</v>
      </c>
      <c r="O52" s="306">
        <f>IF($ND$51&lt;=O$2,1,0)*('PC-PC-Área Comercial'!$C19+'PC-PC-Área Comercial'!$C24)*$NB$51</f>
        <v>3900</v>
      </c>
      <c r="P52" s="306">
        <f>IF($ND$51&lt;=P$2,1,0)*('PC-PC-Área Comercial'!$C19+'PC-PC-Área Comercial'!$C24)*$NB$51</f>
        <v>3900</v>
      </c>
      <c r="Q52" s="306">
        <f>IF($ND$51&lt;=Q$2,1,0)*('PC-PC-Área Comercial'!$C19+'PC-PC-Área Comercial'!$C24)*$NB$51</f>
        <v>3900</v>
      </c>
      <c r="R52" s="306">
        <f>IF($ND$51&lt;=R$2,1,0)*('PC-PC-Área Comercial'!$C19+'PC-PC-Área Comercial'!$C24)*$NB$51</f>
        <v>3900</v>
      </c>
      <c r="S52" s="306">
        <f>IF($ND$51&lt;=S$2,1,0)*('PC-PC-Área Comercial'!$C19+'PC-PC-Área Comercial'!$C24)*$NB$51</f>
        <v>3900</v>
      </c>
      <c r="T52" s="306">
        <f>IF($ND$51&lt;=T$2,1,0)*('PC-PC-Área Comercial'!$C19+'PC-PC-Área Comercial'!$C24)*$NB$51</f>
        <v>3900</v>
      </c>
      <c r="U52" s="306">
        <f>IF($ND$51&lt;=U$2,1,0)*('PC-PC-Área Comercial'!$C19+'PC-PC-Área Comercial'!$C24)*$NB$51</f>
        <v>3900</v>
      </c>
      <c r="V52" s="306">
        <f>IF($ND$51&lt;=V$2,1,0)*('PC-PC-Área Comercial'!$C19+'PC-PC-Área Comercial'!$C24)*$NB$51</f>
        <v>3900</v>
      </c>
      <c r="W52" s="306">
        <f>IF($ND$51&lt;=W$2,1,0)*('PC-PC-Área Comercial'!$C19+'PC-PC-Área Comercial'!$C24)*$NB$51</f>
        <v>3900</v>
      </c>
      <c r="X52" s="306">
        <f>IF($ND$51&lt;=X$2,1,0)*('PC-PC-Área Comercial'!$C19+'PC-PC-Área Comercial'!$C24)*$NB$51</f>
        <v>3900</v>
      </c>
      <c r="Y52" s="306">
        <f>IF($ND$51&lt;=Y$2,1,0)*('PC-PC-Área Comercial'!$C19+'PC-PC-Área Comercial'!$C24)*$NB$51</f>
        <v>3900</v>
      </c>
      <c r="Z52" s="306">
        <f>IF($ND$51&lt;=Z$2,1,0)*('PC-PC-Área Comercial'!$C19+'PC-PC-Área Comercial'!$C24)*$NB$51</f>
        <v>3900</v>
      </c>
      <c r="AA52" s="306">
        <f>IF($ND$51&lt;=AA$2,1,0)*('PC-PC-Área Comercial'!$C19+'PC-PC-Área Comercial'!$C24)*$NB$51</f>
        <v>3900</v>
      </c>
      <c r="AB52" s="306">
        <f>IF($ND$51&lt;=AB$2,1,0)*('PC-PC-Área Comercial'!$C19+'PC-PC-Área Comercial'!$C24)*$NB$51</f>
        <v>3900</v>
      </c>
      <c r="AC52" s="306">
        <f>IF($ND$51&lt;=AC$2,1,0)*('PC-PC-Área Comercial'!$C19+'PC-PC-Área Comercial'!$C24)*$NB$51</f>
        <v>3900</v>
      </c>
      <c r="AD52" s="306">
        <f>IF($ND$51&lt;=AD$2,1,0)*('PC-PC-Área Comercial'!$C19+'PC-PC-Área Comercial'!$C24)*$NB$51</f>
        <v>3900</v>
      </c>
      <c r="AE52" s="306">
        <f>IF($ND$51&lt;=AE$2,1,0)*('PC-PC-Área Comercial'!$C19+'PC-PC-Área Comercial'!$C24)*$NB$51</f>
        <v>3900</v>
      </c>
      <c r="AF52" s="306">
        <f>IF($ND$51&lt;=AF$2,1,0)*('PC-PC-Área Comercial'!$C19+'PC-PC-Área Comercial'!$C24)*$NB$51</f>
        <v>3900</v>
      </c>
      <c r="AG52" s="306">
        <f>IF($ND$51&lt;=AG$2,1,0)*('PC-PC-Área Comercial'!$C19+'PC-PC-Área Comercial'!$C24)*$NB$51</f>
        <v>3900</v>
      </c>
      <c r="AH52" s="306">
        <f>IF($ND$51&lt;=AH$2,1,0)*('PC-PC-Área Comercial'!$C19+'PC-PC-Área Comercial'!$C24)*$NB$51</f>
        <v>3900</v>
      </c>
      <c r="AI52" s="306">
        <f>IF($ND$51&lt;=AI$2,1,0)*('PC-PC-Área Comercial'!$C19+'PC-PC-Área Comercial'!$C24)*$NB$51</f>
        <v>3900</v>
      </c>
      <c r="AJ52" s="306">
        <f>IF($ND$51&lt;=AJ$2,1,0)*('PC-PC-Área Comercial'!$C19+'PC-PC-Área Comercial'!$C24)*$NB$51</f>
        <v>3900</v>
      </c>
      <c r="AK52" s="306">
        <f>IF($ND$51&lt;=AK$2,1,0)*('PC-PC-Área Comercial'!$C19+'PC-PC-Área Comercial'!$C24)*$NB$51</f>
        <v>3900</v>
      </c>
      <c r="AL52" s="306">
        <f>IF($ND$51&lt;=AL$2,1,0)*('PC-PC-Área Comercial'!$C19+'PC-PC-Área Comercial'!$C24)*$NB$51</f>
        <v>3900</v>
      </c>
      <c r="AM52" s="306">
        <f>IF($ND$51&lt;=AM$2,1,0)*('PC-PC-Área Comercial'!$C19+'PC-PC-Área Comercial'!$C24)*$NB$51</f>
        <v>3900</v>
      </c>
      <c r="AN52" s="306">
        <f>IF($ND$51&lt;=AN$2,1,0)*('PC-PC-Área Comercial'!$C19+'PC-PC-Área Comercial'!$C24)*$NB$51</f>
        <v>3900</v>
      </c>
      <c r="AO52" s="306">
        <f>IF($ND$51&lt;=AO$2,1,0)*('PC-PC-Área Comercial'!$C19+'PC-PC-Área Comercial'!$C24)*$NB$51</f>
        <v>3900</v>
      </c>
      <c r="AP52" s="306">
        <f>IF($ND$51&lt;=AP$2,1,0)*('PC-PC-Área Comercial'!$C19+'PC-PC-Área Comercial'!$C24)*$NB$51</f>
        <v>3900</v>
      </c>
      <c r="AQ52" s="306">
        <f>IF($ND$51&lt;=AQ$2,1,0)*('PC-PC-Área Comercial'!$C19+'PC-PC-Área Comercial'!$C24)*$NB$51</f>
        <v>3900</v>
      </c>
      <c r="AR52" s="306">
        <f>IF($ND$51&lt;=AR$2,1,0)*('PC-PC-Área Comercial'!$C19+'PC-PC-Área Comercial'!$C24)*$NB$51</f>
        <v>3900</v>
      </c>
      <c r="AS52" s="306">
        <f>IF($ND$51&lt;=AS$2,1,0)*('PC-PC-Área Comercial'!$C19+'PC-PC-Área Comercial'!$C24)*$NB$51</f>
        <v>3900</v>
      </c>
      <c r="AT52" s="306">
        <f>IF($ND$51&lt;=AT$2,1,0)*('PC-PC-Área Comercial'!$C19+'PC-PC-Área Comercial'!$C24)*$NB$51</f>
        <v>3900</v>
      </c>
      <c r="AU52" s="306">
        <f>IF($ND$51&lt;=AU$2,1,0)*('PC-PC-Área Comercial'!$C19+'PC-PC-Área Comercial'!$C24)*$NB$51</f>
        <v>3900</v>
      </c>
      <c r="AV52" s="306">
        <f>IF($ND$51&lt;=AV$2,1,0)*('PC-PC-Área Comercial'!$C19+'PC-PC-Área Comercial'!$C24)*$NB$51</f>
        <v>3900</v>
      </c>
      <c r="AW52" s="306">
        <f>IF($ND$51&lt;=AW$2,1,0)*('PC-PC-Área Comercial'!$C19+'PC-PC-Área Comercial'!$C24)*$NB$51</f>
        <v>3900</v>
      </c>
      <c r="AX52" s="306">
        <f>IF($ND$51&lt;=AX$2,1,0)*('PC-PC-Área Comercial'!$C19+'PC-PC-Área Comercial'!$C24)*$NB$51</f>
        <v>3900</v>
      </c>
      <c r="AY52" s="306">
        <f>IF($ND$51&lt;=AY$2,1,0)*('PC-PC-Área Comercial'!$C19+'PC-PC-Área Comercial'!$C24)*$NB$51</f>
        <v>3900</v>
      </c>
      <c r="AZ52" s="306">
        <f>IF($ND$51&lt;=AZ$2,1,0)*('PC-PC-Área Comercial'!$C19+'PC-PC-Área Comercial'!$C24)*$NB$51</f>
        <v>3900</v>
      </c>
      <c r="BA52" s="306">
        <f>IF($ND$51&lt;=BA$2,1,0)*('PC-PC-Área Comercial'!$C19+'PC-PC-Área Comercial'!$C24)*$NB$51</f>
        <v>3900</v>
      </c>
      <c r="BB52" s="306">
        <f>IF($ND$51&lt;=BB$2,1,0)*('PC-PC-Área Comercial'!$C19+'PC-PC-Área Comercial'!$C24)*$NB$51</f>
        <v>3900</v>
      </c>
      <c r="BC52" s="306">
        <f>IF($ND$51&lt;=BC$2,1,0)*('PC-PC-Área Comercial'!$C19+'PC-PC-Área Comercial'!$C24)*$NB$51</f>
        <v>3900</v>
      </c>
      <c r="BD52" s="306">
        <f>IF($ND$51&lt;=BD$2,1,0)*('PC-PC-Área Comercial'!$C19+'PC-PC-Área Comercial'!$C24)*$NB$51</f>
        <v>3900</v>
      </c>
      <c r="BE52" s="306">
        <f>IF($ND$51&lt;=BE$2,1,0)*('PC-PC-Área Comercial'!$C19+'PC-PC-Área Comercial'!$C24)*$NB$51</f>
        <v>3900</v>
      </c>
      <c r="BF52" s="306">
        <f>IF($ND$51&lt;=BF$2,1,0)*('PC-PC-Área Comercial'!$C19+'PC-PC-Área Comercial'!$C24)*$NB$51</f>
        <v>3900</v>
      </c>
      <c r="BG52" s="306">
        <f>IF($ND$51&lt;=BG$2,1,0)*('PC-PC-Área Comercial'!$C19+'PC-PC-Área Comercial'!$C24)*$NB$51</f>
        <v>3900</v>
      </c>
      <c r="BH52" s="306">
        <f>IF($ND$51&lt;=BH$2,1,0)*('PC-PC-Área Comercial'!$C19+'PC-PC-Área Comercial'!$C24)*$NB$51</f>
        <v>3900</v>
      </c>
      <c r="BI52" s="306">
        <f>IF($ND$51&lt;=BI$2,1,0)*('PC-PC-Área Comercial'!$C19+'PC-PC-Área Comercial'!$C24)*$NB$51</f>
        <v>3900</v>
      </c>
      <c r="BJ52" s="306">
        <f>IF($ND$51&lt;=BJ$2,1,0)*('PC-PC-Área Comercial'!$C19+'PC-PC-Área Comercial'!$C24)*$NB$51</f>
        <v>3900</v>
      </c>
      <c r="BK52" s="306">
        <f>IF($ND$51&lt;=BK$2,1,0)*('PC-PC-Área Comercial'!$C19+'PC-PC-Área Comercial'!$C24)*$NB$51</f>
        <v>3900</v>
      </c>
      <c r="BL52" s="306">
        <f>IF($ND$51&lt;=BL$2,1,0)*('PC-PC-Área Comercial'!$C19+'PC-PC-Área Comercial'!$C24)*$NB$51</f>
        <v>3900</v>
      </c>
      <c r="BM52" s="306">
        <f>IF($ND$51&lt;=BM$2,1,0)*('PC-PC-Área Comercial'!$C19+'PC-PC-Área Comercial'!$C24)*$NB$51</f>
        <v>3900</v>
      </c>
      <c r="BN52" s="306">
        <f>IF($ND$51&lt;=BN$2,1,0)*('PC-PC-Área Comercial'!$C19+'PC-PC-Área Comercial'!$C24)*$NB$51</f>
        <v>3900</v>
      </c>
      <c r="BO52" s="306">
        <f>IF($ND$51&lt;=BO$2,1,0)*('PC-PC-Área Comercial'!$C19+'PC-PC-Área Comercial'!$C24)*$NB$51</f>
        <v>3900</v>
      </c>
      <c r="BP52" s="306">
        <f>IF($ND$51&lt;=BP$2,1,0)*('PC-PC-Área Comercial'!$C19+'PC-PC-Área Comercial'!$C24)*$NB$51</f>
        <v>3900</v>
      </c>
      <c r="BQ52" s="306">
        <f>IF($ND$51&lt;=BQ$2,1,0)*('PC-PC-Área Comercial'!$C19+'PC-PC-Área Comercial'!$C24)*$NB$51</f>
        <v>3900</v>
      </c>
      <c r="BR52" s="306">
        <f>IF($ND$51&lt;=BR$2,1,0)*('PC-PC-Área Comercial'!$C19+'PC-PC-Área Comercial'!$C24)*$NB$51</f>
        <v>3900</v>
      </c>
      <c r="BS52" s="306">
        <f>IF($ND$51&lt;=BS$2,1,0)*('PC-PC-Área Comercial'!$C19+'PC-PC-Área Comercial'!$C24)*$NB$51</f>
        <v>3900</v>
      </c>
      <c r="BT52" s="306">
        <f>IF($ND$51&lt;=BT$2,1,0)*('PC-PC-Área Comercial'!$C19+'PC-PC-Área Comercial'!$C24)*$NB$51</f>
        <v>3900</v>
      </c>
      <c r="BU52" s="306">
        <f>IF($ND$51&lt;=BU$2,1,0)*('PC-PC-Área Comercial'!$C19+'PC-PC-Área Comercial'!$C24)*$NB$51</f>
        <v>3900</v>
      </c>
      <c r="BV52" s="306">
        <f>IF($ND$51&lt;=BV$2,1,0)*('PC-PC-Área Comercial'!$C19+'PC-PC-Área Comercial'!$C24)*$NB$51</f>
        <v>3900</v>
      </c>
      <c r="BW52" s="306">
        <f>IF($ND$51&lt;=BW$2,1,0)*('PC-PC-Área Comercial'!$C19+'PC-PC-Área Comercial'!$C24)*$NB$51</f>
        <v>3900</v>
      </c>
      <c r="BX52" s="306">
        <f>IF($ND$51&lt;=BX$2,1,0)*('PC-PC-Área Comercial'!$C19+'PC-PC-Área Comercial'!$C24)*$NB$51</f>
        <v>3900</v>
      </c>
      <c r="BY52" s="306">
        <f>IF($ND$51&lt;=BY$2,1,0)*('PC-PC-Área Comercial'!$C19+'PC-PC-Área Comercial'!$C24)*$NB$51</f>
        <v>3900</v>
      </c>
      <c r="BZ52" s="306">
        <f>IF($ND$51&lt;=BZ$2,1,0)*('PC-PC-Área Comercial'!$C19+'PC-PC-Área Comercial'!$C24)*$NB$51</f>
        <v>3900</v>
      </c>
      <c r="CA52" s="306">
        <f>IF($ND$51&lt;=CA$2,1,0)*('PC-PC-Área Comercial'!$C19+'PC-PC-Área Comercial'!$C24)*$NB$51</f>
        <v>3900</v>
      </c>
      <c r="CB52" s="306">
        <f>IF($ND$51&lt;=CB$2,1,0)*('PC-PC-Área Comercial'!$C19+'PC-PC-Área Comercial'!$C24)*$NB$51</f>
        <v>3900</v>
      </c>
      <c r="CC52" s="306">
        <f>IF($ND$51&lt;=CC$2,1,0)*('PC-PC-Área Comercial'!$C19+'PC-PC-Área Comercial'!$C24)*$NB$51</f>
        <v>3900</v>
      </c>
      <c r="CD52" s="306">
        <f>IF($ND$51&lt;=CD$2,1,0)*('PC-PC-Área Comercial'!$C19+'PC-PC-Área Comercial'!$C24)*$NB$51</f>
        <v>3900</v>
      </c>
      <c r="CE52" s="306">
        <f>IF($ND$51&lt;=CE$2,1,0)*('PC-PC-Área Comercial'!$C19+'PC-PC-Área Comercial'!$C24)*$NB$51</f>
        <v>3900</v>
      </c>
      <c r="CF52" s="306">
        <f>IF($ND$51&lt;=CF$2,1,0)*('PC-PC-Área Comercial'!$C19+'PC-PC-Área Comercial'!$C24)*$NB$51</f>
        <v>3900</v>
      </c>
      <c r="CG52" s="306">
        <f>IF($ND$51&lt;=CG$2,1,0)*('PC-PC-Área Comercial'!$C19+'PC-PC-Área Comercial'!$C24)*$NB$51</f>
        <v>3900</v>
      </c>
      <c r="CH52" s="306">
        <f>IF($ND$51&lt;=CH$2,1,0)*('PC-PC-Área Comercial'!$C19+'PC-PC-Área Comercial'!$C24)*$NB$51</f>
        <v>3900</v>
      </c>
      <c r="CI52" s="306">
        <f>IF($ND$51&lt;=CI$2,1,0)*('PC-PC-Área Comercial'!$C19+'PC-PC-Área Comercial'!$C24)*$NB$51</f>
        <v>3900</v>
      </c>
      <c r="CJ52" s="306">
        <f>IF($ND$51&lt;=CJ$2,1,0)*('PC-PC-Área Comercial'!$C19+'PC-PC-Área Comercial'!$C24)*$NB$51</f>
        <v>3900</v>
      </c>
      <c r="CK52" s="306">
        <f>IF($ND$51&lt;=CK$2,1,0)*('PC-PC-Área Comercial'!$C19+'PC-PC-Área Comercial'!$C24)*$NB$51</f>
        <v>3900</v>
      </c>
      <c r="CL52" s="306">
        <f>IF($ND$51&lt;=CL$2,1,0)*('PC-PC-Área Comercial'!$C19+'PC-PC-Área Comercial'!$C24)*$NB$51</f>
        <v>3900</v>
      </c>
      <c r="CM52" s="306">
        <f>IF($ND$51&lt;=CM$2,1,0)*('PC-PC-Área Comercial'!$C19+'PC-PC-Área Comercial'!$C24)*$NB$51</f>
        <v>3900</v>
      </c>
      <c r="CN52" s="306">
        <f>IF($ND$51&lt;=CN$2,1,0)*('PC-PC-Área Comercial'!$C19+'PC-PC-Área Comercial'!$C24)*$NB$51</f>
        <v>3900</v>
      </c>
      <c r="CO52" s="306">
        <f>IF($ND$51&lt;=CO$2,1,0)*('PC-PC-Área Comercial'!$C19+'PC-PC-Área Comercial'!$C24)*$NB$51</f>
        <v>3900</v>
      </c>
      <c r="CP52" s="306">
        <f>IF($ND$51&lt;=CP$2,1,0)*('PC-PC-Área Comercial'!$C19+'PC-PC-Área Comercial'!$C24)*$NB$51</f>
        <v>3900</v>
      </c>
      <c r="CQ52" s="306">
        <f>IF($ND$51&lt;=CQ$2,1,0)*('PC-PC-Área Comercial'!$C19+'PC-PC-Área Comercial'!$C24)*$NB$51</f>
        <v>3900</v>
      </c>
      <c r="CR52" s="306">
        <f>IF($ND$51&lt;=CR$2,1,0)*('PC-PC-Área Comercial'!$C19+'PC-PC-Área Comercial'!$C24)*$NB$51</f>
        <v>3900</v>
      </c>
      <c r="CS52" s="306">
        <f>IF($ND$51&lt;=CS$2,1,0)*('PC-PC-Área Comercial'!$C19+'PC-PC-Área Comercial'!$C24)*$NB$51</f>
        <v>3900</v>
      </c>
      <c r="CT52" s="306">
        <f>IF($ND$51&lt;=CT$2,1,0)*('PC-PC-Área Comercial'!$C19+'PC-PC-Área Comercial'!$C24)*$NB$51</f>
        <v>3900</v>
      </c>
      <c r="CU52" s="306">
        <f>IF($ND$51&lt;=CU$2,1,0)*('PC-PC-Área Comercial'!$C19+'PC-PC-Área Comercial'!$C24)*$NB$51</f>
        <v>3900</v>
      </c>
      <c r="CV52" s="306">
        <f>IF($ND$51&lt;=CV$2,1,0)*('PC-PC-Área Comercial'!$C19+'PC-PC-Área Comercial'!$C24)*$NB$51</f>
        <v>3900</v>
      </c>
      <c r="CW52" s="306">
        <f>IF($ND$51&lt;=CW$2,1,0)*('PC-PC-Área Comercial'!$C19+'PC-PC-Área Comercial'!$C24)*$NB$51</f>
        <v>3900</v>
      </c>
      <c r="CX52" s="306">
        <f>IF($ND$51&lt;=CX$2,1,0)*('PC-PC-Área Comercial'!$C19+'PC-PC-Área Comercial'!$C24)*$NB$51</f>
        <v>3900</v>
      </c>
      <c r="CY52" s="306">
        <f>IF($ND$51&lt;=CY$2,1,0)*('PC-PC-Área Comercial'!$C19+'PC-PC-Área Comercial'!$C24)*$NB$51</f>
        <v>3900</v>
      </c>
      <c r="CZ52" s="306">
        <f>IF($ND$51&lt;=CZ$2,1,0)*('PC-PC-Área Comercial'!$C19+'PC-PC-Área Comercial'!$C24)*$NB$51</f>
        <v>3900</v>
      </c>
      <c r="DA52" s="306">
        <f>IF($ND$51&lt;=DA$2,1,0)*('PC-PC-Área Comercial'!$C19+'PC-PC-Área Comercial'!$C24)*$NB$51</f>
        <v>3900</v>
      </c>
      <c r="DB52" s="306">
        <f>IF($ND$51&lt;=DB$2,1,0)*('PC-PC-Área Comercial'!$C19+'PC-PC-Área Comercial'!$C24)*$NB$51</f>
        <v>3900</v>
      </c>
      <c r="DC52" s="306">
        <f>IF($ND$51&lt;=DC$2,1,0)*('PC-PC-Área Comercial'!$C19+'PC-PC-Área Comercial'!$C24)*$NB$51</f>
        <v>3900</v>
      </c>
      <c r="DD52" s="306">
        <f>IF($ND$51&lt;=DD$2,1,0)*('PC-PC-Área Comercial'!$C19+'PC-PC-Área Comercial'!$C24)*$NB$51</f>
        <v>3900</v>
      </c>
      <c r="DE52" s="306">
        <f>IF($ND$51&lt;=DE$2,1,0)*('PC-PC-Área Comercial'!$C19+'PC-PC-Área Comercial'!$C24)*$NB$51</f>
        <v>3900</v>
      </c>
      <c r="DF52" s="306">
        <f>IF($ND$51&lt;=DF$2,1,0)*('PC-PC-Área Comercial'!$C19+'PC-PC-Área Comercial'!$C24)*$NB$51</f>
        <v>3900</v>
      </c>
      <c r="DG52" s="306">
        <f>IF($ND$51&lt;=DG$2,1,0)*('PC-PC-Área Comercial'!$C19+'PC-PC-Área Comercial'!$C24)*$NB$51</f>
        <v>3900</v>
      </c>
      <c r="DH52" s="306">
        <f>IF($ND$51&lt;=DH$2,1,0)*('PC-PC-Área Comercial'!$C19+'PC-PC-Área Comercial'!$C24)*$NB$51</f>
        <v>3900</v>
      </c>
      <c r="DI52" s="306">
        <f>IF($ND$51&lt;=DI$2,1,0)*('PC-PC-Área Comercial'!$C19+'PC-PC-Área Comercial'!$C24)*$NB$51</f>
        <v>3900</v>
      </c>
      <c r="DJ52" s="306">
        <f>IF($ND$51&lt;=DJ$2,1,0)*('PC-PC-Área Comercial'!$C19+'PC-PC-Área Comercial'!$C24)*$NB$51</f>
        <v>3900</v>
      </c>
      <c r="DK52" s="306">
        <f>IF($ND$51&lt;=DK$2,1,0)*('PC-PC-Área Comercial'!$C19+'PC-PC-Área Comercial'!$C24)*$NB$51</f>
        <v>3900</v>
      </c>
      <c r="DL52" s="306">
        <f>IF($ND$51&lt;=DL$2,1,0)*('PC-PC-Área Comercial'!$C19+'PC-PC-Área Comercial'!$C24)*$NB$51</f>
        <v>3900</v>
      </c>
      <c r="DM52" s="306">
        <f>IF($ND$51&lt;=DM$2,1,0)*('PC-PC-Área Comercial'!$C19+'PC-PC-Área Comercial'!$C24)*$NB$51</f>
        <v>3900</v>
      </c>
      <c r="DN52" s="306">
        <f>IF($ND$51&lt;=DN$2,1,0)*('PC-PC-Área Comercial'!$C19+'PC-PC-Área Comercial'!$C24)*$NB$51</f>
        <v>3900</v>
      </c>
      <c r="DO52" s="306">
        <f>IF($ND$51&lt;=DO$2,1,0)*('PC-PC-Área Comercial'!$C19+'PC-PC-Área Comercial'!$C24)*$NB$51</f>
        <v>3900</v>
      </c>
      <c r="DP52" s="306">
        <f>IF($ND$51&lt;=DP$2,1,0)*('PC-PC-Área Comercial'!$C19+'PC-PC-Área Comercial'!$C24)*$NB$51</f>
        <v>3900</v>
      </c>
      <c r="DQ52" s="306">
        <f>IF($ND$51&lt;=DQ$2,1,0)*('PC-PC-Área Comercial'!$C19+'PC-PC-Área Comercial'!$C24)*$NB$51</f>
        <v>3900</v>
      </c>
      <c r="DR52" s="306">
        <f>IF($ND$51&lt;=DR$2,1,0)*('PC-PC-Área Comercial'!$C19+'PC-PC-Área Comercial'!$C24)*$NB$51</f>
        <v>3900</v>
      </c>
      <c r="DS52" s="306">
        <f>IF($ND$51&lt;=DS$2,1,0)*('PC-PC-Área Comercial'!$C19+'PC-PC-Área Comercial'!$C24)*$NB$51</f>
        <v>3900</v>
      </c>
      <c r="DT52" s="306">
        <f>IF($ND$51&lt;=DT$2,1,0)*('PC-PC-Área Comercial'!$C19+'PC-PC-Área Comercial'!$C24)*$NB$51</f>
        <v>3900</v>
      </c>
      <c r="DU52" s="306">
        <f>IF($ND$51&lt;=DU$2,1,0)*('PC-PC-Área Comercial'!$C19+'PC-PC-Área Comercial'!$C24)*$NB$51</f>
        <v>3900</v>
      </c>
      <c r="DV52" s="306">
        <f>IF($ND$51&lt;=DV$2,1,0)*('PC-PC-Área Comercial'!$C19+'PC-PC-Área Comercial'!$C24)*$NB$51</f>
        <v>3900</v>
      </c>
      <c r="DW52" s="306">
        <f>IF($ND$51&lt;=DW$2,1,0)*('PC-PC-Área Comercial'!$C19+'PC-PC-Área Comercial'!$C24)*$NB$51</f>
        <v>3900</v>
      </c>
      <c r="DX52" s="306">
        <f>IF($ND$51&lt;=DX$2,1,0)*('PC-PC-Área Comercial'!$C19+'PC-PC-Área Comercial'!$C24)*$NB$51</f>
        <v>3900</v>
      </c>
      <c r="DY52" s="306">
        <f>IF($ND$51&lt;=DY$2,1,0)*('PC-PC-Área Comercial'!$C19+'PC-PC-Área Comercial'!$C24)*$NB$51</f>
        <v>3900</v>
      </c>
      <c r="DZ52" s="306">
        <f>IF($ND$51&lt;=DZ$2,1,0)*('PC-PC-Área Comercial'!$C19+'PC-PC-Área Comercial'!$C24)*$NB$51</f>
        <v>3900</v>
      </c>
      <c r="EA52" s="306">
        <f>IF($ND$51&lt;=EA$2,1,0)*('PC-PC-Área Comercial'!$C19+'PC-PC-Área Comercial'!$C24)*$NB$51</f>
        <v>3900</v>
      </c>
      <c r="EB52" s="306">
        <f>IF($ND$51&lt;=EB$2,1,0)*('PC-PC-Área Comercial'!$C19+'PC-PC-Área Comercial'!$C24)*$NB$51</f>
        <v>3900</v>
      </c>
      <c r="EC52" s="306">
        <f>IF($ND$51&lt;=EC$2,1,0)*('PC-PC-Área Comercial'!$C19+'PC-PC-Área Comercial'!$C24)*$NB$51</f>
        <v>3900</v>
      </c>
      <c r="ED52" s="306">
        <f>IF($ND$51&lt;=ED$2,1,0)*('PC-PC-Área Comercial'!$C19+'PC-PC-Área Comercial'!$C24)*$NB$51</f>
        <v>3900</v>
      </c>
      <c r="EE52" s="306">
        <f>IF($ND$51&lt;=EE$2,1,0)*('PC-PC-Área Comercial'!$C19+'PC-PC-Área Comercial'!$C24)*$NB$51</f>
        <v>3900</v>
      </c>
      <c r="EF52" s="306">
        <f>IF($ND$51&lt;=EF$2,1,0)*('PC-PC-Área Comercial'!$C19+'PC-PC-Área Comercial'!$C24)*$NB$51</f>
        <v>3900</v>
      </c>
      <c r="EG52" s="306">
        <f>IF($ND$51&lt;=EG$2,1,0)*('PC-PC-Área Comercial'!$C19+'PC-PC-Área Comercial'!$C24)*$NB$51</f>
        <v>3900</v>
      </c>
      <c r="EH52" s="306">
        <f>IF($ND$51&lt;=EH$2,1,0)*('PC-PC-Área Comercial'!$C19+'PC-PC-Área Comercial'!$C24)*$NB$51</f>
        <v>3900</v>
      </c>
      <c r="EI52" s="306">
        <f>IF($ND$51&lt;=EI$2,1,0)*('PC-PC-Área Comercial'!$C19+'PC-PC-Área Comercial'!$C24)*$NB$51</f>
        <v>3900</v>
      </c>
      <c r="EJ52" s="306">
        <f>IF($ND$51&lt;=EJ$2,1,0)*('PC-PC-Área Comercial'!$C19+'PC-PC-Área Comercial'!$C24)*$NB$51</f>
        <v>3900</v>
      </c>
      <c r="EK52" s="306">
        <f>IF($ND$51&lt;=EK$2,1,0)*('PC-PC-Área Comercial'!$C19+'PC-PC-Área Comercial'!$C24)*$NB$51</f>
        <v>3900</v>
      </c>
      <c r="EL52" s="306">
        <f>IF($ND$51&lt;=EL$2,1,0)*('PC-PC-Área Comercial'!$C19+'PC-PC-Área Comercial'!$C24)*$NB$51</f>
        <v>3900</v>
      </c>
      <c r="EM52" s="306">
        <f>IF($ND$51&lt;=EM$2,1,0)*('PC-PC-Área Comercial'!$C19+'PC-PC-Área Comercial'!$C24)*$NB$51</f>
        <v>3900</v>
      </c>
      <c r="EN52" s="306">
        <f>IF($ND$51&lt;=EN$2,1,0)*('PC-PC-Área Comercial'!$C19+'PC-PC-Área Comercial'!$C24)*$NB$51</f>
        <v>3900</v>
      </c>
      <c r="EO52" s="306">
        <f>IF($ND$51&lt;=EO$2,1,0)*('PC-PC-Área Comercial'!$C19+'PC-PC-Área Comercial'!$C24)*$NB$51</f>
        <v>3900</v>
      </c>
      <c r="EP52" s="306">
        <f>IF($ND$51&lt;=EP$2,1,0)*('PC-PC-Área Comercial'!$C19+'PC-PC-Área Comercial'!$C24)*$NB$51</f>
        <v>3900</v>
      </c>
      <c r="EQ52" s="306">
        <f>IF($ND$51&lt;=EQ$2,1,0)*('PC-PC-Área Comercial'!$C19+'PC-PC-Área Comercial'!$C24)*$NB$51</f>
        <v>3900</v>
      </c>
      <c r="ER52" s="306">
        <f>IF($ND$51&lt;=ER$2,1,0)*('PC-PC-Área Comercial'!$C19+'PC-PC-Área Comercial'!$C24)*$NB$51</f>
        <v>3900</v>
      </c>
      <c r="ES52" s="306">
        <f>IF($ND$51&lt;=ES$2,1,0)*('PC-PC-Área Comercial'!$C19+'PC-PC-Área Comercial'!$C24)*$NB$51</f>
        <v>3900</v>
      </c>
      <c r="ET52" s="306">
        <f>IF($ND$51&lt;=ET$2,1,0)*('PC-PC-Área Comercial'!$C19+'PC-PC-Área Comercial'!$C24)*$NB$51</f>
        <v>3900</v>
      </c>
      <c r="EU52" s="306">
        <f>IF($ND$51&lt;=EU$2,1,0)*('PC-PC-Área Comercial'!$C19+'PC-PC-Área Comercial'!$C24)*$NB$51</f>
        <v>3900</v>
      </c>
      <c r="EV52" s="306">
        <f>IF($ND$51&lt;=EV$2,1,0)*('PC-PC-Área Comercial'!$C19+'PC-PC-Área Comercial'!$C24)*$NB$51</f>
        <v>3900</v>
      </c>
      <c r="EW52" s="306">
        <f>IF($ND$51&lt;=EW$2,1,0)*('PC-PC-Área Comercial'!$C19+'PC-PC-Área Comercial'!$C24)*$NB$51</f>
        <v>3900</v>
      </c>
      <c r="EX52" s="306">
        <f>IF($ND$51&lt;=EX$2,1,0)*('PC-PC-Área Comercial'!$C19+'PC-PC-Área Comercial'!$C24)*$NB$51</f>
        <v>3900</v>
      </c>
      <c r="EY52" s="306">
        <f>IF($ND$51&lt;=EY$2,1,0)*('PC-PC-Área Comercial'!$C19+'PC-PC-Área Comercial'!$C24)*$NB$51</f>
        <v>3900</v>
      </c>
      <c r="EZ52" s="306">
        <f>IF($ND$51&lt;=EZ$2,1,0)*('PC-PC-Área Comercial'!$C19+'PC-PC-Área Comercial'!$C24)*$NB$51</f>
        <v>3900</v>
      </c>
      <c r="FA52" s="306">
        <f>IF($ND$51&lt;=FA$2,1,0)*('PC-PC-Área Comercial'!$C19+'PC-PC-Área Comercial'!$C24)*$NB$51</f>
        <v>3900</v>
      </c>
      <c r="FB52" s="306">
        <f>IF($ND$51&lt;=FB$2,1,0)*('PC-PC-Área Comercial'!$C19+'PC-PC-Área Comercial'!$C24)*$NB$51</f>
        <v>3900</v>
      </c>
      <c r="FC52" s="306">
        <f>IF($ND$51&lt;=FC$2,1,0)*('PC-PC-Área Comercial'!$C19+'PC-PC-Área Comercial'!$C24)*$NB$51</f>
        <v>3900</v>
      </c>
      <c r="FD52" s="306">
        <f>IF($ND$51&lt;=FD$2,1,0)*('PC-PC-Área Comercial'!$C19+'PC-PC-Área Comercial'!$C24)*$NB$51</f>
        <v>3900</v>
      </c>
      <c r="FE52" s="306">
        <f>IF($ND$51&lt;=FE$2,1,0)*('PC-PC-Área Comercial'!$C19+'PC-PC-Área Comercial'!$C24)*$NB$51</f>
        <v>3900</v>
      </c>
      <c r="FF52" s="306">
        <f>IF($ND$51&lt;=FF$2,1,0)*('PC-PC-Área Comercial'!$C19+'PC-PC-Área Comercial'!$C24)*$NB$51</f>
        <v>3900</v>
      </c>
      <c r="FG52" s="306">
        <f>IF($ND$51&lt;=FG$2,1,0)*('PC-PC-Área Comercial'!$C19+'PC-PC-Área Comercial'!$C24)*$NB$51</f>
        <v>3900</v>
      </c>
      <c r="FH52" s="306">
        <f>IF($ND$51&lt;=FH$2,1,0)*('PC-PC-Área Comercial'!$C19+'PC-PC-Área Comercial'!$C24)*$NB$51</f>
        <v>3900</v>
      </c>
      <c r="FI52" s="306">
        <f>IF($ND$51&lt;=FI$2,1,0)*('PC-PC-Área Comercial'!$C19+'PC-PC-Área Comercial'!$C24)*$NB$51</f>
        <v>3900</v>
      </c>
      <c r="FJ52" s="306">
        <f>IF($ND$51&lt;=FJ$2,1,0)*('PC-PC-Área Comercial'!$C19+'PC-PC-Área Comercial'!$C24)*$NB$51</f>
        <v>3900</v>
      </c>
      <c r="FK52" s="306">
        <f>IF($ND$51&lt;=FK$2,1,0)*('PC-PC-Área Comercial'!$C19+'PC-PC-Área Comercial'!$C24)*$NB$51</f>
        <v>3900</v>
      </c>
      <c r="FL52" s="306">
        <f>IF($ND$51&lt;=FL$2,1,0)*('PC-PC-Área Comercial'!$C19+'PC-PC-Área Comercial'!$C24)*$NB$51</f>
        <v>3900</v>
      </c>
      <c r="FM52" s="306">
        <f>IF($ND$51&lt;=FM$2,1,0)*('PC-PC-Área Comercial'!$C19+'PC-PC-Área Comercial'!$C24)*$NB$51</f>
        <v>3900</v>
      </c>
      <c r="FN52" s="306">
        <f>IF($ND$51&lt;=FN$2,1,0)*('PC-PC-Área Comercial'!$C19+'PC-PC-Área Comercial'!$C24)*$NB$51</f>
        <v>3900</v>
      </c>
      <c r="FO52" s="306">
        <f>IF($ND$51&lt;=FO$2,1,0)*('PC-PC-Área Comercial'!$C19+'PC-PC-Área Comercial'!$C24)*$NB$51</f>
        <v>3900</v>
      </c>
      <c r="FP52" s="306">
        <f>IF($ND$51&lt;=FP$2,1,0)*('PC-PC-Área Comercial'!$C19+'PC-PC-Área Comercial'!$C24)*$NB$51</f>
        <v>3900</v>
      </c>
      <c r="FQ52" s="306">
        <f>IF($ND$51&lt;=FQ$2,1,0)*('PC-PC-Área Comercial'!$C19+'PC-PC-Área Comercial'!$C24)*$NB$51</f>
        <v>3900</v>
      </c>
      <c r="FR52" s="306">
        <f>IF($ND$51&lt;=FR$2,1,0)*('PC-PC-Área Comercial'!$C19+'PC-PC-Área Comercial'!$C24)*$NB$51</f>
        <v>3900</v>
      </c>
      <c r="FS52" s="306">
        <f>IF($ND$51&lt;=FS$2,1,0)*('PC-PC-Área Comercial'!$C19+'PC-PC-Área Comercial'!$C24)*$NB$51</f>
        <v>3900</v>
      </c>
      <c r="FT52" s="306">
        <f>IF($ND$51&lt;=FT$2,1,0)*('PC-PC-Área Comercial'!$C19+'PC-PC-Área Comercial'!$C24)*$NB$51</f>
        <v>3900</v>
      </c>
      <c r="FU52" s="306">
        <f>IF($ND$51&lt;=FU$2,1,0)*('PC-PC-Área Comercial'!$C19+'PC-PC-Área Comercial'!$C24)*$NB$51</f>
        <v>3900</v>
      </c>
      <c r="FV52" s="306">
        <f>IF($ND$51&lt;=FV$2,1,0)*('PC-PC-Área Comercial'!$C19+'PC-PC-Área Comercial'!$C24)*$NB$51</f>
        <v>3900</v>
      </c>
      <c r="FW52" s="306">
        <f>IF($ND$51&lt;=FW$2,1,0)*('PC-PC-Área Comercial'!$C19+'PC-PC-Área Comercial'!$C24)*$NB$51</f>
        <v>3900</v>
      </c>
      <c r="FX52" s="306">
        <f>IF($ND$51&lt;=FX$2,1,0)*('PC-PC-Área Comercial'!$C19+'PC-PC-Área Comercial'!$C24)*$NB$51</f>
        <v>3900</v>
      </c>
      <c r="FY52" s="306">
        <f>IF($ND$51&lt;=FY$2,1,0)*('PC-PC-Área Comercial'!$C19+'PC-PC-Área Comercial'!$C24)*$NB$51</f>
        <v>3900</v>
      </c>
      <c r="FZ52" s="306">
        <f>IF($ND$51&lt;=FZ$2,1,0)*('PC-PC-Área Comercial'!$C19+'PC-PC-Área Comercial'!$C24)*$NB$51</f>
        <v>3900</v>
      </c>
      <c r="GA52" s="306">
        <f>IF($ND$51&lt;=GA$2,1,0)*('PC-PC-Área Comercial'!$C19+'PC-PC-Área Comercial'!$C24)*$NB$51</f>
        <v>3900</v>
      </c>
      <c r="GB52" s="306">
        <f>IF($ND$51&lt;=GB$2,1,0)*('PC-PC-Área Comercial'!$C19+'PC-PC-Área Comercial'!$C24)*$NB$51</f>
        <v>3900</v>
      </c>
      <c r="GC52" s="306">
        <f>IF($ND$51&lt;=GC$2,1,0)*('PC-PC-Área Comercial'!$C19+'PC-PC-Área Comercial'!$C24)*$NB$51</f>
        <v>3900</v>
      </c>
      <c r="GD52" s="306">
        <f>IF($ND$51&lt;=GD$2,1,0)*('PC-PC-Área Comercial'!$C19+'PC-PC-Área Comercial'!$C24)*$NB$51</f>
        <v>3900</v>
      </c>
      <c r="GE52" s="306">
        <f>IF($ND$51&lt;=GE$2,1,0)*('PC-PC-Área Comercial'!$C19+'PC-PC-Área Comercial'!$C24)*$NB$51</f>
        <v>3900</v>
      </c>
      <c r="GF52" s="306">
        <f>IF($ND$51&lt;=GF$2,1,0)*('PC-PC-Área Comercial'!$C19+'PC-PC-Área Comercial'!$C24)*$NB$51</f>
        <v>3900</v>
      </c>
      <c r="GG52" s="306">
        <f>IF($ND$51&lt;=GG$2,1,0)*('PC-PC-Área Comercial'!$C19+'PC-PC-Área Comercial'!$C24)*$NB$51</f>
        <v>3900</v>
      </c>
      <c r="GH52" s="306">
        <f>IF($ND$51&lt;=GH$2,1,0)*('PC-PC-Área Comercial'!$C19+'PC-PC-Área Comercial'!$C24)*$NB$51</f>
        <v>3900</v>
      </c>
      <c r="GI52" s="306">
        <f>IF($ND$51&lt;=GI$2,1,0)*('PC-PC-Área Comercial'!$C19+'PC-PC-Área Comercial'!$C24)*$NB$51</f>
        <v>3900</v>
      </c>
      <c r="GJ52" s="306">
        <f>IF($ND$51&lt;=GJ$2,1,0)*('PC-PC-Área Comercial'!$C19+'PC-PC-Área Comercial'!$C24)*$NB$51</f>
        <v>3900</v>
      </c>
      <c r="GK52" s="306">
        <f>IF($ND$51&lt;=GK$2,1,0)*('PC-PC-Área Comercial'!$C19+'PC-PC-Área Comercial'!$C24)*$NB$51</f>
        <v>3900</v>
      </c>
      <c r="GL52" s="306">
        <f>IF($ND$51&lt;=GL$2,1,0)*('PC-PC-Área Comercial'!$C19+'PC-PC-Área Comercial'!$C24)*$NB$51</f>
        <v>3900</v>
      </c>
      <c r="GM52" s="306">
        <f>IF($ND$51&lt;=GM$2,1,0)*('PC-PC-Área Comercial'!$C19+'PC-PC-Área Comercial'!$C24)*$NB$51</f>
        <v>3900</v>
      </c>
      <c r="GN52" s="306">
        <f>IF($ND$51&lt;=GN$2,1,0)*('PC-PC-Área Comercial'!$C19+'PC-PC-Área Comercial'!$C24)*$NB$51</f>
        <v>3900</v>
      </c>
      <c r="GO52" s="306">
        <f>IF($ND$51&lt;=GO$2,1,0)*('PC-PC-Área Comercial'!$C19+'PC-PC-Área Comercial'!$C24)*$NB$51</f>
        <v>3900</v>
      </c>
      <c r="GP52" s="306">
        <f>IF($ND$51&lt;=GP$2,1,0)*('PC-PC-Área Comercial'!$C19+'PC-PC-Área Comercial'!$C24)*$NB$51</f>
        <v>3900</v>
      </c>
      <c r="GQ52" s="306">
        <f>IF($ND$51&lt;=GQ$2,1,0)*('PC-PC-Área Comercial'!$C19+'PC-PC-Área Comercial'!$C24)*$NB$51</f>
        <v>3900</v>
      </c>
      <c r="GR52" s="306">
        <f>IF($ND$51&lt;=GR$2,1,0)*('PC-PC-Área Comercial'!$C19+'PC-PC-Área Comercial'!$C24)*$NB$51</f>
        <v>3900</v>
      </c>
      <c r="GS52" s="306">
        <f>IF($ND$51&lt;=GS$2,1,0)*('PC-PC-Área Comercial'!$C19+'PC-PC-Área Comercial'!$C24)*$NB$51</f>
        <v>3900</v>
      </c>
      <c r="GT52" s="306">
        <f>IF($ND$51&lt;=GT$2,1,0)*('PC-PC-Área Comercial'!$C19+'PC-PC-Área Comercial'!$C24)*$NB$51</f>
        <v>3900</v>
      </c>
      <c r="GU52" s="306">
        <f>IF($ND$51&lt;=GU$2,1,0)*('PC-PC-Área Comercial'!$C19+'PC-PC-Área Comercial'!$C24)*$NB$51</f>
        <v>3900</v>
      </c>
      <c r="GV52" s="306">
        <f>IF($ND$51&lt;=GV$2,1,0)*('PC-PC-Área Comercial'!$C19+'PC-PC-Área Comercial'!$C24)*$NB$51</f>
        <v>3900</v>
      </c>
      <c r="GW52" s="306">
        <f>IF($ND$51&lt;=GW$2,1,0)*('PC-PC-Área Comercial'!$C19+'PC-PC-Área Comercial'!$C24)*$NB$51</f>
        <v>3900</v>
      </c>
      <c r="GX52" s="306">
        <f>IF($ND$51&lt;=GX$2,1,0)*('PC-PC-Área Comercial'!$C19+'PC-PC-Área Comercial'!$C24)*$NB$51</f>
        <v>3900</v>
      </c>
      <c r="GY52" s="306">
        <f>IF($ND$51&lt;=GY$2,1,0)*('PC-PC-Área Comercial'!$C19+'PC-PC-Área Comercial'!$C24)*$NB$51</f>
        <v>3900</v>
      </c>
      <c r="GZ52" s="306">
        <f>IF($ND$51&lt;=GZ$2,1,0)*('PC-PC-Área Comercial'!$C19+'PC-PC-Área Comercial'!$C24)*$NB$51</f>
        <v>3900</v>
      </c>
      <c r="HA52" s="306">
        <f>IF($ND$51&lt;=HA$2,1,0)*('PC-PC-Área Comercial'!$C19+'PC-PC-Área Comercial'!$C24)*$NB$51</f>
        <v>3900</v>
      </c>
      <c r="HB52" s="306">
        <f>IF($ND$51&lt;=HB$2,1,0)*('PC-PC-Área Comercial'!$C19+'PC-PC-Área Comercial'!$C24)*$NB$51</f>
        <v>3900</v>
      </c>
      <c r="HC52" s="306">
        <f>IF($ND$51&lt;=HC$2,1,0)*('PC-PC-Área Comercial'!$C19+'PC-PC-Área Comercial'!$C24)*$NB$51</f>
        <v>3900</v>
      </c>
      <c r="HD52" s="306">
        <f>IF($ND$51&lt;=HD$2,1,0)*('PC-PC-Área Comercial'!$C19+'PC-PC-Área Comercial'!$C24)*$NB$51</f>
        <v>3900</v>
      </c>
      <c r="HE52" s="306">
        <f>IF($ND$51&lt;=HE$2,1,0)*('PC-PC-Área Comercial'!$C19+'PC-PC-Área Comercial'!$C24)*$NB$51</f>
        <v>3900</v>
      </c>
      <c r="HF52" s="306">
        <f>IF($ND$51&lt;=HF$2,1,0)*('PC-PC-Área Comercial'!$C19+'PC-PC-Área Comercial'!$C24)*$NB$51</f>
        <v>3900</v>
      </c>
      <c r="HG52" s="306">
        <f>IF($ND$51&lt;=HG$2,1,0)*('PC-PC-Área Comercial'!$C19+'PC-PC-Área Comercial'!$C24)*$NB$51</f>
        <v>3900</v>
      </c>
      <c r="HH52" s="306">
        <f>IF($ND$51&lt;=HH$2,1,0)*('PC-PC-Área Comercial'!$C19+'PC-PC-Área Comercial'!$C24)*$NB$51</f>
        <v>3900</v>
      </c>
      <c r="HI52" s="306">
        <f>IF($ND$51&lt;=HI$2,1,0)*('PC-PC-Área Comercial'!$C19+'PC-PC-Área Comercial'!$C24)*$NB$51</f>
        <v>3900</v>
      </c>
      <c r="HJ52" s="306">
        <f>IF($ND$51&lt;=HJ$2,1,0)*('PC-PC-Área Comercial'!$C19+'PC-PC-Área Comercial'!$C24)*$NB$51</f>
        <v>3900</v>
      </c>
      <c r="HK52" s="306">
        <f>IF($ND$51&lt;=HK$2,1,0)*('PC-PC-Área Comercial'!$C19+'PC-PC-Área Comercial'!$C24)*$NB$51</f>
        <v>3900</v>
      </c>
      <c r="HL52" s="306">
        <f>IF($ND$51&lt;=HL$2,1,0)*('PC-PC-Área Comercial'!$C19+'PC-PC-Área Comercial'!$C24)*$NB$51</f>
        <v>3900</v>
      </c>
      <c r="HM52" s="306">
        <f>IF($ND$51&lt;=HM$2,1,0)*('PC-PC-Área Comercial'!$C19+'PC-PC-Área Comercial'!$C24)*$NB$51</f>
        <v>3900</v>
      </c>
      <c r="HN52" s="306">
        <f>IF($ND$51&lt;=HN$2,1,0)*('PC-PC-Área Comercial'!$C19+'PC-PC-Área Comercial'!$C24)*$NB$51</f>
        <v>3900</v>
      </c>
      <c r="HO52" s="306">
        <f>IF($ND$51&lt;=HO$2,1,0)*('PC-PC-Área Comercial'!$C19+'PC-PC-Área Comercial'!$C24)*$NB$51</f>
        <v>3900</v>
      </c>
      <c r="HP52" s="306">
        <f>IF($ND$51&lt;=HP$2,1,0)*('PC-PC-Área Comercial'!$C19+'PC-PC-Área Comercial'!$C24)*$NB$51</f>
        <v>3900</v>
      </c>
      <c r="HQ52" s="306">
        <f>IF($ND$51&lt;=HQ$2,1,0)*('PC-PC-Área Comercial'!$C19+'PC-PC-Área Comercial'!$C24)*$NB$51</f>
        <v>3900</v>
      </c>
      <c r="HR52" s="306">
        <f>IF($ND$51&lt;=HR$2,1,0)*('PC-PC-Área Comercial'!$C19+'PC-PC-Área Comercial'!$C24)*$NB$51</f>
        <v>3900</v>
      </c>
      <c r="HS52" s="306">
        <f>IF($ND$51&lt;=HS$2,1,0)*('PC-PC-Área Comercial'!$C19+'PC-PC-Área Comercial'!$C24)*$NB$51</f>
        <v>3900</v>
      </c>
      <c r="HT52" s="306">
        <f>IF($ND$51&lt;=HT$2,1,0)*('PC-PC-Área Comercial'!$C19+'PC-PC-Área Comercial'!$C24)*$NB$51</f>
        <v>3900</v>
      </c>
      <c r="HU52" s="306">
        <f>IF($ND$51&lt;=HU$2,1,0)*('PC-PC-Área Comercial'!$C19+'PC-PC-Área Comercial'!$C24)*$NB$51</f>
        <v>3900</v>
      </c>
      <c r="HV52" s="306">
        <f>IF($ND$51&lt;=HV$2,1,0)*('PC-PC-Área Comercial'!$C19+'PC-PC-Área Comercial'!$C24)*$NB$51</f>
        <v>3900</v>
      </c>
      <c r="HW52" s="306">
        <f>IF($ND$51&lt;=HW$2,1,0)*('PC-PC-Área Comercial'!$C19+'PC-PC-Área Comercial'!$C24)*$NB$51</f>
        <v>3900</v>
      </c>
      <c r="HX52" s="306">
        <f>IF($ND$51&lt;=HX$2,1,0)*('PC-PC-Área Comercial'!$C19+'PC-PC-Área Comercial'!$C24)*$NB$51</f>
        <v>3900</v>
      </c>
      <c r="HY52" s="306">
        <f>IF($ND$51&lt;=HY$2,1,0)*('PC-PC-Área Comercial'!$C19+'PC-PC-Área Comercial'!$C24)*$NB$51</f>
        <v>3900</v>
      </c>
      <c r="HZ52" s="306">
        <f>IF($ND$51&lt;=HZ$2,1,0)*('PC-PC-Área Comercial'!$C19+'PC-PC-Área Comercial'!$C24)*$NB$51</f>
        <v>3900</v>
      </c>
      <c r="IA52" s="306">
        <f>IF($ND$51&lt;=IA$2,1,0)*('PC-PC-Área Comercial'!$C19+'PC-PC-Área Comercial'!$C24)*$NB$51</f>
        <v>3900</v>
      </c>
      <c r="IB52" s="306">
        <f>IF($ND$51&lt;=IB$2,1,0)*('PC-PC-Área Comercial'!$C19+'PC-PC-Área Comercial'!$C24)*$NB$51</f>
        <v>3900</v>
      </c>
      <c r="IC52" s="306">
        <f>IF($ND$51&lt;=IC$2,1,0)*('PC-PC-Área Comercial'!$C19+'PC-PC-Área Comercial'!$C24)*$NB$51</f>
        <v>3900</v>
      </c>
      <c r="ID52" s="306">
        <f>IF($ND$51&lt;=ID$2,1,0)*('PC-PC-Área Comercial'!$C19+'PC-PC-Área Comercial'!$C24)*$NB$51</f>
        <v>3900</v>
      </c>
      <c r="IE52" s="306">
        <f>IF($ND$51&lt;=IE$2,1,0)*('PC-PC-Área Comercial'!$C19+'PC-PC-Área Comercial'!$C24)*$NB$51</f>
        <v>3900</v>
      </c>
      <c r="IF52" s="306">
        <f>IF($ND$51&lt;=IF$2,1,0)*('PC-PC-Área Comercial'!$C19+'PC-PC-Área Comercial'!$C24)*$NB$51</f>
        <v>3900</v>
      </c>
      <c r="IG52" s="306">
        <f>IF($ND$51&lt;=IG$2,1,0)*('PC-PC-Área Comercial'!$C19+'PC-PC-Área Comercial'!$C24)*$NB$51</f>
        <v>3900</v>
      </c>
      <c r="IH52" s="306">
        <f>IF($ND$51&lt;=IH$2,1,0)*('PC-PC-Área Comercial'!$C19+'PC-PC-Área Comercial'!$C24)*$NB$51</f>
        <v>3900</v>
      </c>
      <c r="II52" s="306">
        <f>IF($ND$51&lt;=II$2,1,0)*('PC-PC-Área Comercial'!$C19+'PC-PC-Área Comercial'!$C24)*$NB$51</f>
        <v>3900</v>
      </c>
      <c r="IJ52" s="306">
        <f>IF($ND$51&lt;=IJ$2,1,0)*('PC-PC-Área Comercial'!$C19+'PC-PC-Área Comercial'!$C24)*$NB$51</f>
        <v>3900</v>
      </c>
      <c r="IK52" s="306">
        <f>IF($ND$51&lt;=IK$2,1,0)*('PC-PC-Área Comercial'!$C19+'PC-PC-Área Comercial'!$C24)*$NB$51</f>
        <v>3900</v>
      </c>
      <c r="IL52" s="306">
        <f>IF($ND$51&lt;=IL$2,1,0)*('PC-PC-Área Comercial'!$C19+'PC-PC-Área Comercial'!$C24)*$NB$51</f>
        <v>3900</v>
      </c>
      <c r="IM52" s="306">
        <f>IF($ND$51&lt;=IM$2,1,0)*('PC-PC-Área Comercial'!$C19+'PC-PC-Área Comercial'!$C24)*$NB$51</f>
        <v>3900</v>
      </c>
      <c r="IN52" s="306">
        <f>IF($ND$51&lt;=IN$2,1,0)*('PC-PC-Área Comercial'!$C19+'PC-PC-Área Comercial'!$C24)*$NB$51</f>
        <v>3900</v>
      </c>
      <c r="IO52" s="306">
        <f>IF($ND$51&lt;=IO$2,1,0)*('PC-PC-Área Comercial'!$C19+'PC-PC-Área Comercial'!$C24)*$NB$51</f>
        <v>3900</v>
      </c>
      <c r="IP52" s="306">
        <f>IF($ND$51&lt;=IP$2,1,0)*('PC-PC-Área Comercial'!$C19+'PC-PC-Área Comercial'!$C24)*$NB$51</f>
        <v>3900</v>
      </c>
      <c r="IQ52" s="306">
        <f>IF($ND$51&lt;=IQ$2,1,0)*('PC-PC-Área Comercial'!$C19+'PC-PC-Área Comercial'!$C24)*$NB$51</f>
        <v>3900</v>
      </c>
      <c r="IR52" s="306">
        <f>IF($ND$51&lt;=IR$2,1,0)*('PC-PC-Área Comercial'!$C19+'PC-PC-Área Comercial'!$C24)*$NB$51</f>
        <v>3900</v>
      </c>
      <c r="IS52" s="306">
        <f>IF($ND$51&lt;=IS$2,1,0)*('PC-PC-Área Comercial'!$C19+'PC-PC-Área Comercial'!$C24)*$NB$51</f>
        <v>3900</v>
      </c>
      <c r="IT52" s="306">
        <f>IF($ND$51&lt;=IT$2,1,0)*('PC-PC-Área Comercial'!$C19+'PC-PC-Área Comercial'!$C24)*$NB$51</f>
        <v>3900</v>
      </c>
      <c r="IU52" s="306">
        <f>IF($ND$51&lt;=IU$2,1,0)*('PC-PC-Área Comercial'!$C19+'PC-PC-Área Comercial'!$C24)*$NB$51</f>
        <v>3900</v>
      </c>
      <c r="IV52" s="306">
        <f>IF($ND$51&lt;=IV$2,1,0)*('PC-PC-Área Comercial'!$C19+'PC-PC-Área Comercial'!$C24)*$NB$51</f>
        <v>3900</v>
      </c>
      <c r="IW52" s="306">
        <f>IF($ND$51&lt;=IW$2,1,0)*('PC-PC-Área Comercial'!$C19+'PC-PC-Área Comercial'!$C24)*$NB$51</f>
        <v>3900</v>
      </c>
      <c r="IX52" s="306">
        <f>IF($ND$51&lt;=IX$2,1,0)*('PC-PC-Área Comercial'!$C19+'PC-PC-Área Comercial'!$C24)*$NB$51</f>
        <v>3900</v>
      </c>
      <c r="IY52" s="306">
        <f>IF($ND$51&lt;=IY$2,1,0)*('PC-PC-Área Comercial'!$C19+'PC-PC-Área Comercial'!$C24)*$NB$51</f>
        <v>3900</v>
      </c>
      <c r="IZ52" s="306">
        <f>IF($ND$51&lt;=IZ$2,1,0)*('PC-PC-Área Comercial'!$C19+'PC-PC-Área Comercial'!$C24)*$NB$51</f>
        <v>3900</v>
      </c>
      <c r="JA52" s="306">
        <f>IF($ND$51&lt;=JA$2,1,0)*('PC-PC-Área Comercial'!$C19+'PC-PC-Área Comercial'!$C24)*$NB$51</f>
        <v>3900</v>
      </c>
      <c r="JB52" s="306">
        <f>IF($ND$51&lt;=JB$2,1,0)*('PC-PC-Área Comercial'!$C19+'PC-PC-Área Comercial'!$C24)*$NB$51</f>
        <v>3900</v>
      </c>
      <c r="JC52" s="306">
        <f>IF($ND$51&lt;=JC$2,1,0)*('PC-PC-Área Comercial'!$C19+'PC-PC-Área Comercial'!$C24)*$NB$51</f>
        <v>3900</v>
      </c>
      <c r="JD52" s="306">
        <f>IF($ND$51&lt;=JD$2,1,0)*('PC-PC-Área Comercial'!$C19+'PC-PC-Área Comercial'!$C24)*$NB$51</f>
        <v>3900</v>
      </c>
      <c r="JE52" s="306">
        <f>IF($ND$51&lt;=JE$2,1,0)*('PC-PC-Área Comercial'!$C19+'PC-PC-Área Comercial'!$C24)*$NB$51</f>
        <v>3900</v>
      </c>
      <c r="JF52" s="306">
        <f>IF($ND$51&lt;=JF$2,1,0)*('PC-PC-Área Comercial'!$C19+'PC-PC-Área Comercial'!$C24)*$NB$51</f>
        <v>3900</v>
      </c>
      <c r="JG52" s="306">
        <f>IF($ND$51&lt;=JG$2,1,0)*('PC-PC-Área Comercial'!$C19+'PC-PC-Área Comercial'!$C24)*$NB$51</f>
        <v>3900</v>
      </c>
      <c r="JH52" s="306">
        <f>IF($ND$51&lt;=JH$2,1,0)*('PC-PC-Área Comercial'!$C19+'PC-PC-Área Comercial'!$C24)*$NB$51</f>
        <v>3900</v>
      </c>
      <c r="JI52" s="306">
        <f>IF($ND$51&lt;=JI$2,1,0)*('PC-PC-Área Comercial'!$C19+'PC-PC-Área Comercial'!$C24)*$NB$51</f>
        <v>3900</v>
      </c>
      <c r="JJ52" s="306">
        <f>IF($ND$51&lt;=JJ$2,1,0)*('PC-PC-Área Comercial'!$C19+'PC-PC-Área Comercial'!$C24)*$NB$51</f>
        <v>3900</v>
      </c>
      <c r="JK52" s="306">
        <f>IF($ND$51&lt;=JK$2,1,0)*('PC-PC-Área Comercial'!$C19+'PC-PC-Área Comercial'!$C24)*$NB$51</f>
        <v>3900</v>
      </c>
      <c r="JL52" s="306">
        <f>IF($ND$51&lt;=JL$2,1,0)*('PC-PC-Área Comercial'!$C19+'PC-PC-Área Comercial'!$C24)*$NB$51</f>
        <v>3900</v>
      </c>
      <c r="JM52" s="306">
        <f>IF($ND$51&lt;=JM$2,1,0)*('PC-PC-Área Comercial'!$C19+'PC-PC-Área Comercial'!$C24)*$NB$51</f>
        <v>3900</v>
      </c>
      <c r="JN52" s="306">
        <f>IF($ND$51&lt;=JN$2,1,0)*('PC-PC-Área Comercial'!$C19+'PC-PC-Área Comercial'!$C24)*$NB$51</f>
        <v>3900</v>
      </c>
      <c r="JO52" s="306">
        <f>IF($ND$51&lt;=JO$2,1,0)*('PC-PC-Área Comercial'!$C19+'PC-PC-Área Comercial'!$C24)*$NB$51</f>
        <v>3900</v>
      </c>
      <c r="JP52" s="306">
        <f>IF($ND$51&lt;=JP$2,1,0)*('PC-PC-Área Comercial'!$C19+'PC-PC-Área Comercial'!$C24)*$NB$51</f>
        <v>3900</v>
      </c>
      <c r="JQ52" s="306">
        <f>IF($ND$51&lt;=JQ$2,1,0)*('PC-PC-Área Comercial'!$C19+'PC-PC-Área Comercial'!$C24)*$NB$51</f>
        <v>3900</v>
      </c>
      <c r="JR52" s="306">
        <f>IF($ND$51&lt;=JR$2,1,0)*('PC-PC-Área Comercial'!$C19+'PC-PC-Área Comercial'!$C24)*$NB$51</f>
        <v>3900</v>
      </c>
      <c r="JS52" s="306">
        <f>IF($ND$51&lt;=JS$2,1,0)*('PC-PC-Área Comercial'!$C19+'PC-PC-Área Comercial'!$C24)*$NB$51</f>
        <v>3900</v>
      </c>
      <c r="JT52" s="306">
        <f>IF($ND$51&lt;=JT$2,1,0)*('PC-PC-Área Comercial'!$C19+'PC-PC-Área Comercial'!$C24)*$NB$51</f>
        <v>3900</v>
      </c>
      <c r="JU52" s="306">
        <f>IF($ND$51&lt;=JU$2,1,0)*('PC-PC-Área Comercial'!$C19+'PC-PC-Área Comercial'!$C24)*$NB$51</f>
        <v>3900</v>
      </c>
      <c r="JV52" s="306">
        <f>IF($ND$51&lt;=JV$2,1,0)*('PC-PC-Área Comercial'!$C19+'PC-PC-Área Comercial'!$C24)*$NB$51</f>
        <v>3900</v>
      </c>
      <c r="JW52" s="306">
        <f>IF($ND$51&lt;=JW$2,1,0)*('PC-PC-Área Comercial'!$C19+'PC-PC-Área Comercial'!$C24)*$NB$51</f>
        <v>3900</v>
      </c>
      <c r="JX52" s="306">
        <f>IF($ND$51&lt;=JX$2,1,0)*('PC-PC-Área Comercial'!$C19+'PC-PC-Área Comercial'!$C24)*$NB$51</f>
        <v>3900</v>
      </c>
      <c r="JY52" s="306">
        <f>IF($ND$51&lt;=JY$2,1,0)*('PC-PC-Área Comercial'!$C19+'PC-PC-Área Comercial'!$C24)*$NB$51</f>
        <v>3900</v>
      </c>
      <c r="JZ52" s="306">
        <f>IF($ND$51&lt;=JZ$2,1,0)*('PC-PC-Área Comercial'!$C19+'PC-PC-Área Comercial'!$C24)*$NB$51</f>
        <v>3900</v>
      </c>
      <c r="KA52" s="306">
        <f>IF($ND$51&lt;=KA$2,1,0)*('PC-PC-Área Comercial'!$C19+'PC-PC-Área Comercial'!$C24)*$NB$51</f>
        <v>3900</v>
      </c>
      <c r="KB52" s="306">
        <f>IF($ND$51&lt;=KB$2,1,0)*('PC-PC-Área Comercial'!$C19+'PC-PC-Área Comercial'!$C24)*$NB$51</f>
        <v>3900</v>
      </c>
      <c r="KC52" s="306">
        <f>IF($ND$51&lt;=KC$2,1,0)*('PC-PC-Área Comercial'!$C19+'PC-PC-Área Comercial'!$C24)*$NB$51</f>
        <v>3900</v>
      </c>
      <c r="KD52" s="306">
        <f>IF($ND$51&lt;=KD$2,1,0)*('PC-PC-Área Comercial'!$C19+'PC-PC-Área Comercial'!$C24)*$NB$51</f>
        <v>3900</v>
      </c>
      <c r="KE52" s="306">
        <f>IF($ND$51&lt;=KE$2,1,0)*('PC-PC-Área Comercial'!$C19+'PC-PC-Área Comercial'!$C24)*$NB$51</f>
        <v>3900</v>
      </c>
      <c r="KF52" s="306">
        <f>IF($ND$51&lt;=KF$2,1,0)*('PC-PC-Área Comercial'!$C19+'PC-PC-Área Comercial'!$C24)*$NB$51</f>
        <v>3900</v>
      </c>
      <c r="KG52" s="306">
        <f>IF($ND$51&lt;=KG$2,1,0)*('PC-PC-Área Comercial'!$C19+'PC-PC-Área Comercial'!$C24)*$NB$51</f>
        <v>3900</v>
      </c>
      <c r="KH52" s="306">
        <f>IF($ND$51&lt;=KH$2,1,0)*('PC-PC-Área Comercial'!$C19+'PC-PC-Área Comercial'!$C24)*$NB$51</f>
        <v>3900</v>
      </c>
      <c r="KI52" s="306">
        <f>IF($ND$51&lt;=KI$2,1,0)*('PC-PC-Área Comercial'!$C19+'PC-PC-Área Comercial'!$C24)*$NB$51</f>
        <v>3900</v>
      </c>
      <c r="KJ52" s="306">
        <f>IF($ND$51&lt;=KJ$2,1,0)*('PC-PC-Área Comercial'!$C19+'PC-PC-Área Comercial'!$C24)*$NB$51</f>
        <v>3900</v>
      </c>
      <c r="KK52" s="306">
        <f>IF($ND$51&lt;=KK$2,1,0)*('PC-PC-Área Comercial'!$C19+'PC-PC-Área Comercial'!$C24)*$NB$51</f>
        <v>3900</v>
      </c>
      <c r="KL52" s="306">
        <f>IF($ND$51&lt;=KL$2,1,0)*('PC-PC-Área Comercial'!$C19+'PC-PC-Área Comercial'!$C24)*$NB$51</f>
        <v>3900</v>
      </c>
      <c r="KM52" s="306">
        <f>IF($ND$51&lt;=KM$2,1,0)*('PC-PC-Área Comercial'!$C19+'PC-PC-Área Comercial'!$C24)*$NB$51</f>
        <v>3900</v>
      </c>
      <c r="KN52" s="306">
        <f>IF($ND$51&lt;=KN$2,1,0)*('PC-PC-Área Comercial'!$C19+'PC-PC-Área Comercial'!$C24)*$NB$51</f>
        <v>3900</v>
      </c>
      <c r="KO52" s="306">
        <f>IF($ND$51&lt;=KO$2,1,0)*('PC-PC-Área Comercial'!$C19+'PC-PC-Área Comercial'!$C24)*$NB$51</f>
        <v>3900</v>
      </c>
      <c r="KP52" s="306">
        <f>IF($ND$51&lt;=KP$2,1,0)*('PC-PC-Área Comercial'!$C19+'PC-PC-Área Comercial'!$C24)*$NB$51</f>
        <v>3900</v>
      </c>
      <c r="KQ52" s="306">
        <f>IF($ND$51&lt;=KQ$2,1,0)*('PC-PC-Área Comercial'!$C19+'PC-PC-Área Comercial'!$C24)*$NB$51</f>
        <v>3900</v>
      </c>
      <c r="KR52" s="306">
        <f>IF($ND$51&lt;=KR$2,1,0)*('PC-PC-Área Comercial'!$C19+'PC-PC-Área Comercial'!$C24)*$NB$51</f>
        <v>3900</v>
      </c>
      <c r="KS52" s="306">
        <f>IF($ND$51&lt;=KS$2,1,0)*('PC-PC-Área Comercial'!$C19+'PC-PC-Área Comercial'!$C24)*$NB$51</f>
        <v>3900</v>
      </c>
      <c r="KT52" s="306">
        <f>IF($ND$51&lt;=KT$2,1,0)*('PC-PC-Área Comercial'!$C19+'PC-PC-Área Comercial'!$C24)*$NB$51</f>
        <v>3900</v>
      </c>
      <c r="KU52" s="306">
        <f>IF($ND$51&lt;=KU$2,1,0)*('PC-PC-Área Comercial'!$C19+'PC-PC-Área Comercial'!$C24)*$NB$51</f>
        <v>3900</v>
      </c>
      <c r="KV52" s="306">
        <f>IF($ND$51&lt;=KV$2,1,0)*('PC-PC-Área Comercial'!$C19+'PC-PC-Área Comercial'!$C24)*$NB$51</f>
        <v>3900</v>
      </c>
      <c r="KW52" s="306">
        <f>IF($ND$51&lt;=KW$2,1,0)*('PC-PC-Área Comercial'!$C19+'PC-PC-Área Comercial'!$C24)*$NB$51</f>
        <v>3900</v>
      </c>
      <c r="KX52" s="306">
        <f>IF($ND$51&lt;=KX$2,1,0)*('PC-PC-Área Comercial'!$C19+'PC-PC-Área Comercial'!$C24)*$NB$51</f>
        <v>3900</v>
      </c>
      <c r="KY52" s="306">
        <f>IF($ND$51&lt;=KY$2,1,0)*('PC-PC-Área Comercial'!$C19+'PC-PC-Área Comercial'!$C24)*$NB$51</f>
        <v>3900</v>
      </c>
      <c r="KZ52" s="306">
        <f>IF($ND$51&lt;=KZ$2,1,0)*('PC-PC-Área Comercial'!$C19+'PC-PC-Área Comercial'!$C24)*$NB$51</f>
        <v>3900</v>
      </c>
      <c r="LA52" s="306">
        <f>IF($ND$51&lt;=LA$2,1,0)*('PC-PC-Área Comercial'!$C19+'PC-PC-Área Comercial'!$C24)*$NB$51</f>
        <v>3900</v>
      </c>
      <c r="LB52" s="306">
        <f>IF($ND$51&lt;=LB$2,1,0)*('PC-PC-Área Comercial'!$C19+'PC-PC-Área Comercial'!$C24)*$NB$51</f>
        <v>3900</v>
      </c>
      <c r="LC52" s="306">
        <f>IF($ND$51&lt;=LC$2,1,0)*('PC-PC-Área Comercial'!$C19+'PC-PC-Área Comercial'!$C24)*$NB$51</f>
        <v>3900</v>
      </c>
      <c r="LD52" s="306">
        <f>IF($ND$51&lt;=LD$2,1,0)*('PC-PC-Área Comercial'!$C19+'PC-PC-Área Comercial'!$C24)*$NB$51</f>
        <v>3900</v>
      </c>
      <c r="LE52" s="306">
        <f>IF($ND$51&lt;=LE$2,1,0)*('PC-PC-Área Comercial'!$C19+'PC-PC-Área Comercial'!$C24)*$NB$51</f>
        <v>3900</v>
      </c>
      <c r="LF52" s="306">
        <f>IF($ND$51&lt;=LF$2,1,0)*('PC-PC-Área Comercial'!$C19+'PC-PC-Área Comercial'!$C24)*$NB$51</f>
        <v>3900</v>
      </c>
      <c r="LG52" s="306">
        <f>IF($ND$51&lt;=LG$2,1,0)*('PC-PC-Área Comercial'!$C19+'PC-PC-Área Comercial'!$C24)*$NB$51</f>
        <v>3900</v>
      </c>
      <c r="LH52" s="306">
        <f>IF($ND$51&lt;=LH$2,1,0)*('PC-PC-Área Comercial'!$C19+'PC-PC-Área Comercial'!$C24)*$NB$51</f>
        <v>3900</v>
      </c>
      <c r="LI52" s="306">
        <f>IF($ND$51&lt;=LI$2,1,0)*('PC-PC-Área Comercial'!$C19+'PC-PC-Área Comercial'!$C24)*$NB$51</f>
        <v>3900</v>
      </c>
      <c r="LJ52" s="306">
        <f>IF($ND$51&lt;=LJ$2,1,0)*('PC-PC-Área Comercial'!$C19+'PC-PC-Área Comercial'!$C24)*$NB$51</f>
        <v>3900</v>
      </c>
      <c r="LK52" s="306">
        <f>IF($ND$51&lt;=LK$2,1,0)*('PC-PC-Área Comercial'!$C19+'PC-PC-Área Comercial'!$C24)*$NB$51</f>
        <v>3900</v>
      </c>
      <c r="LL52" s="306">
        <f>IF($ND$51&lt;=LL$2,1,0)*('PC-PC-Área Comercial'!$C19+'PC-PC-Área Comercial'!$C24)*$NB$51</f>
        <v>3900</v>
      </c>
      <c r="LM52" s="306">
        <f>IF($ND$51&lt;=LM$2,1,0)*('PC-PC-Área Comercial'!$C19+'PC-PC-Área Comercial'!$C24)*$NB$51</f>
        <v>3900</v>
      </c>
      <c r="LN52" s="306">
        <f>IF($ND$51&lt;=LN$2,1,0)*('PC-PC-Área Comercial'!$C19+'PC-PC-Área Comercial'!$C24)*$NB$51</f>
        <v>3900</v>
      </c>
      <c r="LO52" s="306">
        <f>IF($ND$51&lt;=LO$2,1,0)*('PC-PC-Área Comercial'!$C19+'PC-PC-Área Comercial'!$C24)*$NB$51</f>
        <v>3900</v>
      </c>
      <c r="LP52" s="306">
        <f>IF($ND$51&lt;=LP$2,1,0)*('PC-PC-Área Comercial'!$C19+'PC-PC-Área Comercial'!$C24)*$NB$51</f>
        <v>3900</v>
      </c>
      <c r="LQ52" s="306">
        <f>IF($ND$51&lt;=LQ$2,1,0)*('PC-PC-Área Comercial'!$C19+'PC-PC-Área Comercial'!$C24)*$NB$51</f>
        <v>3900</v>
      </c>
      <c r="LR52" s="306">
        <f>IF($ND$51&lt;=LR$2,1,0)*('PC-PC-Área Comercial'!$C19+'PC-PC-Área Comercial'!$C24)*$NB$51</f>
        <v>3900</v>
      </c>
      <c r="LS52" s="306">
        <f>IF($ND$51&lt;=LS$2,1,0)*('PC-PC-Área Comercial'!$C19+'PC-PC-Área Comercial'!$C24)*$NB$51</f>
        <v>3900</v>
      </c>
      <c r="LT52" s="306">
        <f>IF($ND$51&lt;=LT$2,1,0)*('PC-PC-Área Comercial'!$C19+'PC-PC-Área Comercial'!$C24)*$NB$51</f>
        <v>3900</v>
      </c>
      <c r="LU52" s="306">
        <f>IF($ND$51&lt;=LU$2,1,0)*('PC-PC-Área Comercial'!$C19+'PC-PC-Área Comercial'!$C24)*$NB$51</f>
        <v>3900</v>
      </c>
      <c r="LV52" s="306">
        <f>IF($ND$51&lt;=LV$2,1,0)*('PC-PC-Área Comercial'!$C19+'PC-PC-Área Comercial'!$C24)*$NB$51</f>
        <v>3900</v>
      </c>
      <c r="LW52" s="306">
        <f>IF($ND$51&lt;=LW$2,1,0)*('PC-PC-Área Comercial'!$C19+'PC-PC-Área Comercial'!$C24)*$NB$51</f>
        <v>3900</v>
      </c>
      <c r="LX52" s="306">
        <f>IF($ND$51&lt;=LX$2,1,0)*('PC-PC-Área Comercial'!$C19+'PC-PC-Área Comercial'!$C24)*$NB$51</f>
        <v>3900</v>
      </c>
      <c r="LY52" s="306">
        <f>IF($ND$51&lt;=LY$2,1,0)*('PC-PC-Área Comercial'!$C19+'PC-PC-Área Comercial'!$C24)*$NB$51</f>
        <v>3900</v>
      </c>
      <c r="LZ52" s="306">
        <f>IF($ND$51&lt;=LZ$2,1,0)*('PC-PC-Área Comercial'!$C19+'PC-PC-Área Comercial'!$C24)*$NB$51</f>
        <v>3900</v>
      </c>
      <c r="MA52" s="306">
        <f>IF($ND$51&lt;=MA$2,1,0)*('PC-PC-Área Comercial'!$C19+'PC-PC-Área Comercial'!$C24)*$NB$51</f>
        <v>3900</v>
      </c>
      <c r="MB52" s="306">
        <f>IF($ND$51&lt;=MB$2,1,0)*('PC-PC-Área Comercial'!$C19+'PC-PC-Área Comercial'!$C24)*$NB$51</f>
        <v>3900</v>
      </c>
      <c r="MC52" s="306">
        <f>IF($ND$51&lt;=MC$2,1,0)*('PC-PC-Área Comercial'!$C19+'PC-PC-Área Comercial'!$C24)*$NB$51</f>
        <v>3900</v>
      </c>
      <c r="MD52" s="306">
        <f>IF($ND$51&lt;=MD$2,1,0)*('PC-PC-Área Comercial'!$C19+'PC-PC-Área Comercial'!$C24)*$NB$51</f>
        <v>3900</v>
      </c>
      <c r="ME52" s="306">
        <f>IF($ND$51&lt;=ME$2,1,0)*('PC-PC-Área Comercial'!$C19+'PC-PC-Área Comercial'!$C24)*$NB$51</f>
        <v>3900</v>
      </c>
      <c r="MF52" s="306">
        <f>IF($ND$51&lt;=MF$2,1,0)*('PC-PC-Área Comercial'!$C19+'PC-PC-Área Comercial'!$C24)*$NB$51</f>
        <v>3900</v>
      </c>
      <c r="MG52" s="306">
        <f>IF($ND$51&lt;=MG$2,1,0)*('PC-PC-Área Comercial'!$C19+'PC-PC-Área Comercial'!$C24)*$NB$51</f>
        <v>3900</v>
      </c>
      <c r="MH52" s="306">
        <f>IF($ND$51&lt;=MH$2,1,0)*('PC-PC-Área Comercial'!$C19+'PC-PC-Área Comercial'!$C24)*$NB$51</f>
        <v>3900</v>
      </c>
      <c r="MI52" s="306">
        <f>IF($ND$51&lt;=MI$2,1,0)*('PC-PC-Área Comercial'!$C19+'PC-PC-Área Comercial'!$C24)*$NB$51</f>
        <v>3900</v>
      </c>
      <c r="MJ52" s="306">
        <f>IF($ND$51&lt;=MJ$2,1,0)*('PC-PC-Área Comercial'!$C19+'PC-PC-Área Comercial'!$C24)*$NB$51</f>
        <v>3900</v>
      </c>
      <c r="MK52" s="306">
        <f>IF($ND$51&lt;=MK$2,1,0)*('PC-PC-Área Comercial'!$C19+'PC-PC-Área Comercial'!$C24)*$NB$51</f>
        <v>3900</v>
      </c>
      <c r="ML52" s="306">
        <f>IF($ND$51&lt;=ML$2,1,0)*('PC-PC-Área Comercial'!$C19+'PC-PC-Área Comercial'!$C24)*$NB$51</f>
        <v>3900</v>
      </c>
      <c r="MM52" s="306">
        <f>IF($ND$51&lt;=MM$2,1,0)*('PC-PC-Área Comercial'!$C19+'PC-PC-Área Comercial'!$C24)*$NB$51</f>
        <v>3900</v>
      </c>
      <c r="MN52" s="306">
        <f>IF($ND$51&lt;=MN$2,1,0)*('PC-PC-Área Comercial'!$C19+'PC-PC-Área Comercial'!$C24)*$NB$51</f>
        <v>3900</v>
      </c>
      <c r="MO52" s="306">
        <f>IF($ND$51&lt;=MO$2,1,0)*('PC-PC-Área Comercial'!$C19+'PC-PC-Área Comercial'!$C24)*$NB$51</f>
        <v>3900</v>
      </c>
      <c r="MP52" s="306">
        <f>IF($ND$51&lt;=MP$2,1,0)*('PC-PC-Área Comercial'!$C19+'PC-PC-Área Comercial'!$C24)*$NB$51</f>
        <v>3900</v>
      </c>
      <c r="MQ52" s="306">
        <f>IF($ND$51&lt;=MQ$2,1,0)*('PC-PC-Área Comercial'!$C19+'PC-PC-Área Comercial'!$C24)*$NB$51</f>
        <v>3900</v>
      </c>
      <c r="MR52" s="306">
        <f>IF($ND$51&lt;=MR$2,1,0)*('PC-PC-Área Comercial'!$C19+'PC-PC-Área Comercial'!$C24)*$NB$51</f>
        <v>3900</v>
      </c>
      <c r="MS52" s="306">
        <f>IF($ND$51&lt;=MS$2,1,0)*('PC-PC-Área Comercial'!$C19+'PC-PC-Área Comercial'!$C24)*$NB$51</f>
        <v>3900</v>
      </c>
      <c r="MT52" s="306">
        <f>IF($ND$51&lt;=MT$2,1,0)*('PC-PC-Área Comercial'!$C19+'PC-PC-Área Comercial'!$C24)*$NB$51</f>
        <v>3900</v>
      </c>
      <c r="MU52" s="306">
        <f>IF($ND$51&lt;=MU$2,1,0)*('PC-PC-Área Comercial'!$C19+'PC-PC-Área Comercial'!$C24)*$NB$51</f>
        <v>3900</v>
      </c>
      <c r="MV52" s="306">
        <f>IF($ND$51&lt;=MV$2,1,0)*('PC-PC-Área Comercial'!$C19+'PC-PC-Área Comercial'!$C24)*$NB$51</f>
        <v>3900</v>
      </c>
      <c r="MW52" s="306">
        <f>IF($ND$51&lt;=MW$2,1,0)*('PC-PC-Área Comercial'!$C19+'PC-PC-Área Comercial'!$C24)*$NB$51</f>
        <v>3900</v>
      </c>
      <c r="MX52" s="306">
        <f>IF($ND$51&lt;=MX$2,1,0)*('PC-PC-Área Comercial'!$C19+'PC-PC-Área Comercial'!$C24)*$NB$51</f>
        <v>3900</v>
      </c>
      <c r="MY52" s="306">
        <f>IF($ND$51&lt;=MY$2,1,0)*('PC-PC-Área Comercial'!$C19+'PC-PC-Área Comercial'!$C24)*$NB$51</f>
        <v>3900</v>
      </c>
      <c r="MZ52" s="306">
        <f>IF($ND$51&lt;=MZ$2,1,0)*('PC-PC-Área Comercial'!$C19+'PC-PC-Área Comercial'!$C24)*$NB$51</f>
        <v>3900</v>
      </c>
      <c r="NA52" s="307">
        <f>IF($ND$51&lt;=NA$2,1,0)*('PC-PC-Área Comercial'!$C19+'PC-PC-Área Comercial'!$C24)*$NB$51</f>
        <v>3900</v>
      </c>
      <c r="NB52" s="652"/>
      <c r="NC52" s="669"/>
      <c r="ND52" s="652"/>
    </row>
    <row r="53" spans="1:368" x14ac:dyDescent="0.2">
      <c r="A53" s="182"/>
      <c r="B53" s="308"/>
      <c r="C53" s="313"/>
      <c r="D53" s="313"/>
      <c r="E53" s="309" t="s">
        <v>630</v>
      </c>
      <c r="F53" s="310">
        <f>IF($ND51&lt;=F$2,1,0)*'PC-PC-Área Comercial'!F31*$NB51</f>
        <v>222754.70183760292</v>
      </c>
      <c r="G53" s="310">
        <f>IF($ND51&lt;=G$2,1,0)*'PC-PC-Área Comercial'!G31*$NB51</f>
        <v>158836.18625482172</v>
      </c>
      <c r="H53" s="310">
        <f>IF($ND51&lt;=H$2,1,0)*'PC-PC-Área Comercial'!H31*$NB51</f>
        <v>161001.44440892385</v>
      </c>
      <c r="I53" s="310">
        <f>IF($ND51&lt;=I$2,1,0)*'PC-PC-Área Comercial'!I31*$NB51</f>
        <v>150524.35799895533</v>
      </c>
      <c r="J53" s="310">
        <f>IF($ND51&lt;=J$2,1,0)*'PC-PC-Área Comercial'!J31*$NB51</f>
        <v>124288.08048992594</v>
      </c>
      <c r="K53" s="310">
        <f>IF($ND51&lt;=K$2,1,0)*'PC-PC-Área Comercial'!K31*$NB51</f>
        <v>131471.00100721911</v>
      </c>
      <c r="L53" s="310">
        <f>IF($ND51&lt;=L$2,1,0)*'PC-PC-Área Comercial'!L31*$NB51</f>
        <v>206690.67603382585</v>
      </c>
      <c r="M53" s="310">
        <f>IF($ND51&lt;=M$2,1,0)*'PC-PC-Área Comercial'!M31*$NB51</f>
        <v>150533.37910277187</v>
      </c>
      <c r="N53" s="310">
        <f>IF($ND51&lt;=N$2,1,0)*'PC-PC-Área Comercial'!N31*$NB51</f>
        <v>162086.19723533248</v>
      </c>
      <c r="O53" s="310">
        <f>IF($ND51&lt;=O$2,1,0)*'PC-PC-Área Comercial'!O31*$NB51</f>
        <v>181020.43975179925</v>
      </c>
      <c r="P53" s="310">
        <f>IF($ND51&lt;=P$2,1,0)*'PC-PC-Área Comercial'!P31*$NB51</f>
        <v>187631.38694324566</v>
      </c>
      <c r="Q53" s="310">
        <f>IF($ND51&lt;=Q$2,1,0)*'PC-PC-Área Comercial'!Q31*$NB51</f>
        <v>190526.06760289389</v>
      </c>
      <c r="R53" s="310">
        <f>IF($ND51&lt;=R$2,1,0)*'PC-PC-Área Comercial'!R31*$NB51</f>
        <v>234986.90533260509</v>
      </c>
      <c r="S53" s="310">
        <f>IF($ND51&lt;=S$2,1,0)*'PC-PC-Área Comercial'!S31*$NB51</f>
        <v>180667.70848375355</v>
      </c>
      <c r="T53" s="310">
        <f>IF($ND51&lt;=T$2,1,0)*'PC-PC-Área Comercial'!T31*$NB51</f>
        <v>158047.59018282648</v>
      </c>
      <c r="U53" s="310">
        <f>IF($ND51&lt;=U$2,1,0)*'PC-PC-Área Comercial'!U31*$NB51</f>
        <v>155783.98878212937</v>
      </c>
      <c r="V53" s="310">
        <f>IF($ND51&lt;=V$2,1,0)*'PC-PC-Área Comercial'!V31*$NB51</f>
        <v>131333.1464853363</v>
      </c>
      <c r="W53" s="310">
        <f>IF($ND51&lt;=W$2,1,0)*'PC-PC-Área Comercial'!W31*$NB51</f>
        <v>136108.96821504817</v>
      </c>
      <c r="X53" s="310">
        <f>IF($ND51&lt;=X$2,1,0)*'PC-PC-Área Comercial'!X31*$NB51</f>
        <v>212237.57305917007</v>
      </c>
      <c r="Y53" s="310">
        <f>IF($ND51&lt;=Y$2,1,0)*'PC-PC-Área Comercial'!Y31*$NB51</f>
        <v>156128.42701775552</v>
      </c>
      <c r="Z53" s="310">
        <f>IF($ND51&lt;=Z$2,1,0)*'PC-PC-Área Comercial'!Z31*$NB51</f>
        <v>167314.49258606409</v>
      </c>
      <c r="AA53" s="310">
        <f>IF($ND51&lt;=AA$2,1,0)*'PC-PC-Área Comercial'!AA31*$NB51</f>
        <v>186275.71176849751</v>
      </c>
      <c r="AB53" s="310">
        <f>IF($ND51&lt;=AB$2,1,0)*'PC-PC-Área Comercial'!AB31*$NB51</f>
        <v>193191.66664395179</v>
      </c>
      <c r="AC53" s="310">
        <f>IF($ND51&lt;=AC$2,1,0)*'PC-PC-Área Comercial'!AC31*$NB51</f>
        <v>188669.35245551224</v>
      </c>
      <c r="AD53" s="310">
        <f>IF($ND51&lt;=AD$2,1,0)*'PC-PC-Área Comercial'!AD31*$NB51</f>
        <v>237699.00744075267</v>
      </c>
      <c r="AE53" s="310">
        <f>IF($ND51&lt;=AE$2,1,0)*'PC-PC-Área Comercial'!AE31*$NB51</f>
        <v>184099.37608289154</v>
      </c>
      <c r="AF53" s="310">
        <f>IF($ND51&lt;=AF$2,1,0)*'PC-PC-Área Comercial'!AF31*$NB51</f>
        <v>167835.41489198492</v>
      </c>
      <c r="AG53" s="310">
        <f>IF($ND51&lt;=AG$2,1,0)*'PC-PC-Área Comercial'!AG31*$NB51</f>
        <v>155849.61993045977</v>
      </c>
      <c r="AH53" s="310">
        <f>IF($ND51&lt;=AH$2,1,0)*'PC-PC-Área Comercial'!AH31*$NB51</f>
        <v>139543.40348285294</v>
      </c>
      <c r="AI53" s="310">
        <f>IF($ND51&lt;=AI$2,1,0)*'PC-PC-Área Comercial'!AI31*$NB51</f>
        <v>135629.09872599458</v>
      </c>
      <c r="AJ53" s="310">
        <f>IF($ND51&lt;=AJ$2,1,0)*'PC-PC-Área Comercial'!AJ31*$NB51</f>
        <v>215147.73458623709</v>
      </c>
      <c r="AK53" s="310">
        <f>IF($ND51&lt;=AK$2,1,0)*'PC-PC-Área Comercial'!AK31*$NB51</f>
        <v>160438.12815119507</v>
      </c>
      <c r="AL53" s="310">
        <f>IF($ND51&lt;=AL$2,1,0)*'PC-PC-Área Comercial'!AL31*$NB51</f>
        <v>170958.64358365195</v>
      </c>
      <c r="AM53" s="310">
        <f>IF($ND51&lt;=AM$2,1,0)*'PC-PC-Área Comercial'!AM31*$NB51</f>
        <v>190435.93167825861</v>
      </c>
      <c r="AN53" s="310">
        <f>IF($ND51&lt;=AN$2,1,0)*'PC-PC-Área Comercial'!AN31*$NB51</f>
        <v>198056.4474157668</v>
      </c>
      <c r="AO53" s="310">
        <f>IF($ND51&lt;=AO$2,1,0)*'PC-PC-Área Comercial'!AO31*$NB51</f>
        <v>204715.3821794673</v>
      </c>
      <c r="AP53" s="310">
        <f>IF($ND51&lt;=AP$2,1,0)*'PC-PC-Área Comercial'!AP31*$NB51</f>
        <v>247241.39728725786</v>
      </c>
      <c r="AQ53" s="310">
        <f>IF($ND51&lt;=AQ$2,1,0)*'PC-PC-Área Comercial'!AQ31*$NB51</f>
        <v>180507.00885174266</v>
      </c>
      <c r="AR53" s="310">
        <f>IF($ND51&lt;=AR$2,1,0)*'PC-PC-Área Comercial'!AR31*$NB51</f>
        <v>184055.2199240294</v>
      </c>
      <c r="AS53" s="310">
        <f>IF($ND51&lt;=AS$2,1,0)*'PC-PC-Área Comercial'!AS31*$NB51</f>
        <v>171771.40346015911</v>
      </c>
      <c r="AT53" s="310">
        <f>IF($ND51&lt;=AT$2,1,0)*'PC-PC-Área Comercial'!AT31*$NB51</f>
        <v>143967.16871959384</v>
      </c>
      <c r="AU53" s="310">
        <f>IF($ND51&lt;=AU$2,1,0)*'PC-PC-Área Comercial'!AU31*$NB51</f>
        <v>151607.11704423092</v>
      </c>
      <c r="AV53" s="310">
        <f>IF($ND51&lt;=AV$2,1,0)*'PC-PC-Área Comercial'!AV31*$NB51</f>
        <v>226993.75074813751</v>
      </c>
      <c r="AW53" s="310">
        <f>IF($ND51&lt;=AW$2,1,0)*'PC-PC-Área Comercial'!AW31*$NB51</f>
        <v>169645.00331180359</v>
      </c>
      <c r="AX53" s="310">
        <f>IF($ND51&lt;=AX$2,1,0)*'PC-PC-Área Comercial'!AX31*$NB51</f>
        <v>180636.5382387428</v>
      </c>
      <c r="AY53" s="310">
        <f>IF($ND51&lt;=AY$2,1,0)*'PC-PC-Área Comercial'!AY31*$NB51</f>
        <v>199241.84426918693</v>
      </c>
      <c r="AZ53" s="310">
        <f>IF($ND51&lt;=AZ$2,1,0)*'PC-PC-Área Comercial'!AZ31*$NB51</f>
        <v>206444.11883166037</v>
      </c>
      <c r="BA53" s="310">
        <f>IF($ND51&lt;=BA$2,1,0)*'PC-PC-Área Comercial'!BA31*$NB51</f>
        <v>213179.92590425489</v>
      </c>
      <c r="BB53" s="310">
        <f>IF($ND51&lt;=BB$2,1,0)*'PC-PC-Área Comercial'!BB31*$NB51</f>
        <v>255127.16663912902</v>
      </c>
      <c r="BC53" s="310">
        <f>IF($ND51&lt;=BC$2,1,0)*'PC-PC-Área Comercial'!BC31*$NB51</f>
        <v>199821.95603695119</v>
      </c>
      <c r="BD53" s="310">
        <f>IF($ND51&lt;=BD$2,1,0)*'PC-PC-Área Comercial'!BD31*$NB51</f>
        <v>177283.95396668825</v>
      </c>
      <c r="BE53" s="310">
        <f>IF($ND51&lt;=BE$2,1,0)*'PC-PC-Área Comercial'!BE31*$NB51</f>
        <v>174769.35805540119</v>
      </c>
      <c r="BF53" s="310">
        <f>IF($ND51&lt;=BF$2,1,0)*'PC-PC-Área Comercial'!BF31*$NB51</f>
        <v>149518.97835682155</v>
      </c>
      <c r="BG53" s="310">
        <f>IF($ND51&lt;=BG$2,1,0)*'PC-PC-Área Comercial'!BG31*$NB51</f>
        <v>155022.36158424072</v>
      </c>
      <c r="BH53" s="310">
        <f>IF($ND51&lt;=BH$2,1,0)*'PC-PC-Área Comercial'!BH31*$NB51</f>
        <v>231800.98551721722</v>
      </c>
      <c r="BI53" s="310">
        <f>IF($ND51&lt;=BI$2,1,0)*'PC-PC-Área Comercial'!BI31*$NB51</f>
        <v>174838.5943415096</v>
      </c>
      <c r="BJ53" s="310">
        <f>IF($ND51&lt;=BJ$2,1,0)*'PC-PC-Área Comercial'!BJ31*$NB51</f>
        <v>185697.23192788861</v>
      </c>
      <c r="BK53" s="310">
        <f>IF($ND51&lt;=BK$2,1,0)*'PC-PC-Área Comercial'!BK31*$NB51</f>
        <v>204547.15779243148</v>
      </c>
      <c r="BL53" s="310">
        <f>IF($ND51&lt;=BL$2,1,0)*'PC-PC-Área Comercial'!BL31*$NB51</f>
        <v>212245.98608623337</v>
      </c>
      <c r="BM53" s="310">
        <f>IF($ND51&lt;=BM$2,1,0)*'PC-PC-Área Comercial'!BM31*$NB51</f>
        <v>213628.35367989587</v>
      </c>
      <c r="BN53" s="310">
        <f>IF($ND51&lt;=BN$2,1,0)*'PC-PC-Área Comercial'!BN31*$NB51</f>
        <v>258990.88819933494</v>
      </c>
      <c r="BO53" s="310">
        <f>IF($ND51&lt;=BO$2,1,0)*'PC-PC-Área Comercial'!BO31*$NB51</f>
        <v>204294.49457710711</v>
      </c>
      <c r="BP53" s="310">
        <f>IF($ND51&lt;=BP$2,1,0)*'PC-PC-Área Comercial'!BP31*$NB51</f>
        <v>188236.48627095946</v>
      </c>
      <c r="BQ53" s="310">
        <f>IF($ND51&lt;=BQ$2,1,0)*'PC-PC-Área Comercial'!BQ31*$NB51</f>
        <v>175830.95253891038</v>
      </c>
      <c r="BR53" s="310">
        <f>IF($ND51&lt;=BR$2,1,0)*'PC-PC-Área Comercial'!BR31*$NB51</f>
        <v>158640.33816576604</v>
      </c>
      <c r="BS53" s="310">
        <f>IF($ND51&lt;=BS$2,1,0)*'PC-PC-Área Comercial'!BS31*$NB51</f>
        <v>155445.99721978055</v>
      </c>
      <c r="BT53" s="310">
        <f>IF($ND51&lt;=BT$2,1,0)*'PC-PC-Área Comercial'!BT31*$NB51</f>
        <v>235582.30036621881</v>
      </c>
      <c r="BU53" s="310">
        <f>IF($ND51&lt;=BU$2,1,0)*'PC-PC-Área Comercial'!BU31*$NB51</f>
        <v>179964.54049459056</v>
      </c>
      <c r="BV53" s="310">
        <f>IF($ND51&lt;=BV$2,1,0)*'PC-PC-Área Comercial'!BV31*$NB51</f>
        <v>190125.44506998351</v>
      </c>
      <c r="BW53" s="310">
        <f>IF($ND51&lt;=BW$2,1,0)*'PC-PC-Área Comercial'!BW31*$NB51</f>
        <v>209466.01625426518</v>
      </c>
      <c r="BX53" s="310">
        <f>IF($ND51&lt;=BX$2,1,0)*'PC-PC-Área Comercial'!BX31*$NB51</f>
        <v>217869.87136334818</v>
      </c>
      <c r="BY53" s="310">
        <f>IF($ND51&lt;=BY$2,1,0)*'PC-PC-Área Comercial'!BY31*$NB51</f>
        <v>201803.30697158782</v>
      </c>
      <c r="BZ53" s="310">
        <f>IF($ND51&lt;=BZ$2,1,0)*'PC-PC-Área Comercial'!BZ31*$NB51</f>
        <v>258013.08457303789</v>
      </c>
      <c r="CA53" s="310">
        <f>IF($ND51&lt;=CA$2,1,0)*'PC-PC-Área Comercial'!CA31*$NB51</f>
        <v>205415.81834251949</v>
      </c>
      <c r="CB53" s="310">
        <f>IF($ND51&lt;=CB$2,1,0)*'PC-PC-Área Comercial'!CB31*$NB51</f>
        <v>181585.90469283762</v>
      </c>
      <c r="CC53" s="310">
        <f>IF($ND51&lt;=CC$2,1,0)*'PC-PC-Área Comercial'!CC31*$NB51</f>
        <v>181642.55244995374</v>
      </c>
      <c r="CD53" s="310">
        <f>IF($ND51&lt;=CD$2,1,0)*'PC-PC-Área Comercial'!CD31*$NB51</f>
        <v>164741.66155994465</v>
      </c>
      <c r="CE53" s="310">
        <f>IF($ND51&lt;=CE$2,1,0)*'PC-PC-Área Comercial'!CE31*$NB51</f>
        <v>159557.38741306026</v>
      </c>
      <c r="CF53" s="310">
        <f>IF($ND51&lt;=CF$2,1,0)*'PC-PC-Área Comercial'!CF31*$NB51</f>
        <v>241361.43876521479</v>
      </c>
      <c r="CG53" s="310">
        <f>IF($ND51&lt;=CG$2,1,0)*'PC-PC-Área Comercial'!CG31*$NB51</f>
        <v>185832.73891819504</v>
      </c>
      <c r="CH53" s="310">
        <f>IF($ND51&lt;=CH$2,1,0)*'PC-PC-Área Comercial'!CH31*$NB51</f>
        <v>195800.32059051632</v>
      </c>
      <c r="CI53" s="310">
        <f>IF($ND51&lt;=CI$2,1,0)*'PC-PC-Área Comercial'!CI31*$NB51</f>
        <v>215375.55610523082</v>
      </c>
      <c r="CJ53" s="310">
        <f>IF($ND51&lt;=CJ$2,1,0)*'PC-PC-Área Comercial'!CJ31*$NB51</f>
        <v>224228.30431983306</v>
      </c>
      <c r="CK53" s="310">
        <f>IF($ND51&lt;=CK$2,1,0)*'PC-PC-Área Comercial'!CK31*$NB51</f>
        <v>218932.16617923282</v>
      </c>
      <c r="CL53" s="310">
        <f>IF($ND51&lt;=CL$2,1,0)*'PC-PC-Área Comercial'!CL31*$NB51</f>
        <v>268707.17241355008</v>
      </c>
      <c r="CM53" s="310">
        <f>IF($ND51&lt;=CM$2,1,0)*'PC-PC-Área Comercial'!CM31*$NB51</f>
        <v>214781.83974993223</v>
      </c>
      <c r="CN53" s="310">
        <f>IF($ND51&lt;=CN$2,1,0)*'PC-PC-Área Comercial'!CN31*$NB51</f>
        <v>191594.46438017028</v>
      </c>
      <c r="CO53" s="310">
        <f>IF($ND51&lt;=CO$2,1,0)*'PC-PC-Área Comercial'!CO31*$NB51</f>
        <v>190692.48459008761</v>
      </c>
      <c r="CP53" s="310">
        <f>IF($ND51&lt;=CP$2,1,0)*'PC-PC-Área Comercial'!CP31*$NB51</f>
        <v>170471.20570515745</v>
      </c>
      <c r="CQ53" s="310">
        <f>IF($ND51&lt;=CQ$2,1,0)*'PC-PC-Área Comercial'!CQ31*$NB51</f>
        <v>166959.63351689352</v>
      </c>
      <c r="CR53" s="310">
        <f>IF($ND51&lt;=CR$2,1,0)*'PC-PC-Área Comercial'!CR31*$NB51</f>
        <v>249032.84127024043</v>
      </c>
      <c r="CS53" s="310">
        <f>IF($ND51&lt;=CS$2,1,0)*'PC-PC-Área Comercial'!CS31*$NB51</f>
        <v>192830.0819529164</v>
      </c>
      <c r="CT53" s="310">
        <f>IF($ND51&lt;=CT$2,1,0)*'PC-PC-Área Comercial'!CT31*$NB51</f>
        <v>202791.31731111681</v>
      </c>
      <c r="CU53" s="310">
        <f>IF($ND51&lt;=CU$2,1,0)*'PC-PC-Área Comercial'!CU31*$NB51</f>
        <v>222332.11311637081</v>
      </c>
      <c r="CV53" s="310">
        <f>IF($ND51&lt;=CV$2,1,0)*'PC-PC-Área Comercial'!CV31*$NB51</f>
        <v>231423.08498304707</v>
      </c>
      <c r="CW53" s="310">
        <f>IF($ND51&lt;=CW$2,1,0)*'PC-PC-Área Comercial'!CW31*$NB51</f>
        <v>230579.14426459957</v>
      </c>
      <c r="CX53" s="310">
        <f>IF($ND51&lt;=CX$2,1,0)*'PC-PC-Área Comercial'!CX31*$NB51</f>
        <v>277603.44439965818</v>
      </c>
      <c r="CY53" s="310">
        <f>IF($ND51&lt;=CY$2,1,0)*'PC-PC-Área Comercial'!CY31*$NB51</f>
        <v>211099.90384155497</v>
      </c>
      <c r="CZ53" s="310">
        <f>IF($ND51&lt;=CZ$2,1,0)*'PC-PC-Área Comercial'!CZ31*$NB51</f>
        <v>213974.47059383732</v>
      </c>
      <c r="DA53" s="310">
        <f>IF($ND51&lt;=DA$2,1,0)*'PC-PC-Área Comercial'!DA31*$NB51</f>
        <v>202758.85486404609</v>
      </c>
      <c r="DB53" s="310">
        <f>IF($ND51&lt;=DB$2,1,0)*'PC-PC-Área Comercial'!DB31*$NB51</f>
        <v>174374.16395550527</v>
      </c>
      <c r="DC53" s="310">
        <f>IF($ND51&lt;=DC$2,1,0)*'PC-PC-Área Comercial'!DC31*$NB51</f>
        <v>183681.28575826605</v>
      </c>
      <c r="DD53" s="310">
        <f>IF($ND51&lt;=DD$2,1,0)*'PC-PC-Área Comercial'!DD31*$NB51</f>
        <v>260746.01401125177</v>
      </c>
      <c r="DE53" s="310">
        <f>IF($ND51&lt;=DE$2,1,0)*'PC-PC-Área Comercial'!DE31*$NB51</f>
        <v>202265.4306553622</v>
      </c>
      <c r="DF53" s="310">
        <f>IF($ND51&lt;=DF$2,1,0)*'PC-PC-Área Comercial'!DF31*$NB51</f>
        <v>212951.58949915334</v>
      </c>
      <c r="DG53" s="310">
        <f>IF($ND51&lt;=DG$2,1,0)*'PC-PC-Área Comercial'!DG31*$NB51</f>
        <v>231606.19836781715</v>
      </c>
      <c r="DH53" s="310">
        <f>IF($ND51&lt;=DH$2,1,0)*'PC-PC-Área Comercial'!DH31*$NB51</f>
        <v>240411.18248070971</v>
      </c>
      <c r="DI53" s="310">
        <f>IF($ND51&lt;=DI$2,1,0)*'PC-PC-Área Comercial'!DI31*$NB51</f>
        <v>245737.42930331617</v>
      </c>
      <c r="DJ53" s="310">
        <f>IF($ND51&lt;=DJ$2,1,0)*'PC-PC-Área Comercial'!DJ31*$NB51</f>
        <v>288570.58394800668</v>
      </c>
      <c r="DK53" s="310">
        <f>IF($ND51&lt;=DK$2,1,0)*'PC-PC-Área Comercial'!DK31*$NB51</f>
        <v>232815.97345773614</v>
      </c>
      <c r="DL53" s="310">
        <f>IF($ND51&lt;=DL$2,1,0)*'PC-PC-Área Comercial'!DL31*$NB51</f>
        <v>209995.75676396856</v>
      </c>
      <c r="DM53" s="310">
        <f>IF($ND51&lt;=DM$2,1,0)*'PC-PC-Área Comercial'!DM31*$NB51</f>
        <v>207985.40234474585</v>
      </c>
      <c r="DN53" s="310">
        <f>IF($ND51&lt;=DN$2,1,0)*'PC-PC-Área Comercial'!DN31*$NB51</f>
        <v>181835.83545870226</v>
      </c>
      <c r="DO53" s="310">
        <f>IF($ND51&lt;=DO$2,1,0)*'PC-PC-Área Comercial'!DO31*$NB51</f>
        <v>188928.90835017961</v>
      </c>
      <c r="DP53" s="310">
        <f>IF($ND51&lt;=DP$2,1,0)*'PC-PC-Área Comercial'!DP31*$NB51</f>
        <v>267237.59333614202</v>
      </c>
      <c r="DQ53" s="310">
        <f>IF($ND51&lt;=DQ$2,1,0)*'PC-PC-Área Comercial'!DQ31*$NB51</f>
        <v>208973.60810412327</v>
      </c>
      <c r="DR53" s="310">
        <f>IF($ND51&lt;=DR$2,1,0)*'PC-PC-Área Comercial'!DR31*$NB51</f>
        <v>219419.92570570749</v>
      </c>
      <c r="DS53" s="310">
        <f>IF($ND51&lt;=DS$2,1,0)*'PC-PC-Área Comercial'!DS31*$NB51</f>
        <v>238230.49800220871</v>
      </c>
      <c r="DT53" s="310">
        <f>IF($ND51&lt;=DT$2,1,0)*'PC-PC-Área Comercial'!DT31*$NB51</f>
        <v>247497.84485313989</v>
      </c>
      <c r="DU53" s="310">
        <f>IF($ND51&lt;=DU$2,1,0)*'PC-PC-Área Comercial'!DU31*$NB51</f>
        <v>253200.76327775972</v>
      </c>
      <c r="DV53" s="310">
        <f>IF($ND51&lt;=DV$2,1,0)*'PC-PC-Área Comercial'!DV31*$NB51</f>
        <v>295885.18315895821</v>
      </c>
      <c r="DW53" s="310">
        <f>IF($ND51&lt;=DW$2,1,0)*'PC-PC-Área Comercial'!DW31*$NB51</f>
        <v>240004.2681766983</v>
      </c>
      <c r="DX53" s="310">
        <f>IF($ND51&lt;=DX$2,1,0)*'PC-PC-Área Comercial'!DX31*$NB51</f>
        <v>223974.73070358805</v>
      </c>
      <c r="DY53" s="310">
        <f>IF($ND51&lt;=DY$2,1,0)*'PC-PC-Área Comercial'!DY31*$NB51</f>
        <v>211480.29309580452</v>
      </c>
      <c r="DZ53" s="310">
        <f>IF($ND51&lt;=DZ$2,1,0)*'PC-PC-Área Comercial'!DZ31*$NB51</f>
        <v>193040.08722821649</v>
      </c>
      <c r="EA53" s="310">
        <f>IF($ND51&lt;=EA$2,1,0)*'PC-PC-Área Comercial'!EA31*$NB51</f>
        <v>191328.7248654186</v>
      </c>
      <c r="EB53" s="310">
        <f>IF($ND51&lt;=EB$2,1,0)*'PC-PC-Área Comercial'!EB31*$NB51</f>
        <v>272827.04981240025</v>
      </c>
      <c r="EC53" s="310">
        <f>IF($ND51&lt;=EC$2,1,0)*'PC-PC-Área Comercial'!EC31*$NB51</f>
        <v>215719.91268216434</v>
      </c>
      <c r="ED53" s="310">
        <f>IF($ND51&lt;=ED$2,1,0)*'PC-PC-Área Comercial'!ED31*$NB51</f>
        <v>225346.73387677252</v>
      </c>
      <c r="EE53" s="310">
        <f>IF($ND51&lt;=EE$2,1,0)*'PC-PC-Área Comercial'!EE31*$NB51</f>
        <v>244547.66433318841</v>
      </c>
      <c r="EF53" s="310">
        <f>IF($ND51&lt;=EF$2,1,0)*'PC-PC-Área Comercial'!EF31*$NB51</f>
        <v>254477.15097869284</v>
      </c>
      <c r="EG53" s="310">
        <f>IF($ND51&lt;=EG$2,1,0)*'PC-PC-Área Comercial'!EG31*$NB51</f>
        <v>237368.75413039239</v>
      </c>
      <c r="EH53" s="310">
        <f>IF($ND51&lt;=EH$2,1,0)*'PC-PC-Área Comercial'!EH31*$NB51</f>
        <v>294071.69943249575</v>
      </c>
      <c r="EI53" s="310">
        <f>IF($ND51&lt;=EI$2,1,0)*'PC-PC-Área Comercial'!EI31*$NB51</f>
        <v>228965.57130298903</v>
      </c>
      <c r="EJ53" s="310">
        <f>IF($ND51&lt;=EJ$2,1,0)*'PC-PC-Área Comercial'!EJ31*$NB51</f>
        <v>230665.02583368291</v>
      </c>
      <c r="EK53" s="310">
        <f>IF($ND51&lt;=EK$2,1,0)*'PC-PC-Área Comercial'!EK31*$NB51</f>
        <v>221218.55970541012</v>
      </c>
      <c r="EL53" s="310">
        <f>IF($ND51&lt;=EL$2,1,0)*'PC-PC-Área Comercial'!EL31*$NB51</f>
        <v>193003.38226922098</v>
      </c>
      <c r="EM53" s="310">
        <f>IF($ND51&lt;=EM$2,1,0)*'PC-PC-Área Comercial'!EM31*$NB51</f>
        <v>203623.29658946369</v>
      </c>
      <c r="EN53" s="310">
        <f>IF($ND51&lt;=EN$2,1,0)*'PC-PC-Área Comercial'!EN31*$NB51</f>
        <v>282135.36158801802</v>
      </c>
      <c r="EO53" s="310">
        <f>IF($ND51&lt;=EO$2,1,0)*'PC-PC-Área Comercial'!EO31*$NB51</f>
        <v>223166.39379848287</v>
      </c>
      <c r="EP53" s="310">
        <f>IF($ND51&lt;=EP$2,1,0)*'PC-PC-Área Comercial'!EP31*$NB51</f>
        <v>233831.45384380591</v>
      </c>
      <c r="EQ53" s="310">
        <f>IF($ND51&lt;=EQ$2,1,0)*'PC-PC-Área Comercial'!EQ31*$NB51</f>
        <v>252681.43892648476</v>
      </c>
      <c r="ER53" s="310">
        <f>IF($ND51&lt;=ER$2,1,0)*'PC-PC-Área Comercial'!ER31*$NB51</f>
        <v>262675.05413804005</v>
      </c>
      <c r="ES53" s="310">
        <f>IF($ND51&lt;=ES$2,1,0)*'PC-PC-Área Comercial'!ES31*$NB51</f>
        <v>263512.78505575366</v>
      </c>
      <c r="ET53" s="310">
        <f>IF($ND51&lt;=ET$2,1,0)*'PC-PC-Área Comercial'!ET31*$NB51</f>
        <v>309248.71547926828</v>
      </c>
      <c r="EU53" s="310">
        <f>IF($ND51&lt;=EU$2,1,0)*'PC-PC-Área Comercial'!EU31*$NB51</f>
        <v>253701.6614385416</v>
      </c>
      <c r="EV53" s="310">
        <f>IF($ND51&lt;=EV$2,1,0)*'PC-PC-Área Comercial'!EV31*$NB51</f>
        <v>230534.84099542079</v>
      </c>
      <c r="EW53" s="310">
        <f>IF($ND51&lt;=EW$2,1,0)*'PC-PC-Área Comercial'!EW31*$NB51</f>
        <v>229269.21852824345</v>
      </c>
      <c r="EX53" s="310">
        <f>IF($ND51&lt;=EX$2,1,0)*'PC-PC-Área Comercial'!EX31*$NB51</f>
        <v>202758.97174194592</v>
      </c>
      <c r="EY53" s="310">
        <f>IF($ND51&lt;=EY$2,1,0)*'PC-PC-Área Comercial'!EY31*$NB51</f>
        <v>211012.09892975283</v>
      </c>
      <c r="EZ53" s="310">
        <f>IF($ND51&lt;=EZ$2,1,0)*'PC-PC-Área Comercial'!EZ31*$NB51</f>
        <v>290475.39762372867</v>
      </c>
      <c r="FA53" s="310">
        <f>IF($ND51&lt;=FA$2,1,0)*'PC-PC-Área Comercial'!FA31*$NB51</f>
        <v>231465.1033672037</v>
      </c>
      <c r="FB53" s="310">
        <f>IF($ND51&lt;=FB$2,1,0)*'PC-PC-Área Comercial'!FB31*$NB51</f>
        <v>241720.93025098371</v>
      </c>
      <c r="FC53" s="310">
        <f>IF($ND51&lt;=FC$2,1,0)*'PC-PC-Área Comercial'!FC31*$NB51</f>
        <v>260576.97740073103</v>
      </c>
      <c r="FD53" s="310">
        <f>IF($ND51&lt;=FD$2,1,0)*'PC-PC-Área Comercial'!FD31*$NB51</f>
        <v>270936.36745394749</v>
      </c>
      <c r="FE53" s="310">
        <f>IF($ND51&lt;=FE$2,1,0)*'PC-PC-Área Comercial'!FE31*$NB51</f>
        <v>264296.28151122568</v>
      </c>
      <c r="FF53" s="310">
        <f>IF($ND51&lt;=FF$2,1,0)*'PC-PC-Área Comercial'!FF31*$NB51</f>
        <v>314525.42851292522</v>
      </c>
      <c r="FG53" s="310">
        <f>IF($ND51&lt;=FG$2,1,0)*'PC-PC-Área Comercial'!FG31*$NB51</f>
        <v>259694.29056764633</v>
      </c>
      <c r="FH53" s="310">
        <f>IF($ND51&lt;=FH$2,1,0)*'PC-PC-Área Comercial'!FH31*$NB51</f>
        <v>242800.68101495621</v>
      </c>
      <c r="FI53" s="310">
        <f>IF($ND51&lt;=FI$2,1,0)*'PC-PC-Área Comercial'!FI31*$NB51</f>
        <v>231788.67282006849</v>
      </c>
      <c r="FJ53" s="310">
        <f>IF($ND51&lt;=FJ$2,1,0)*'PC-PC-Área Comercial'!FJ31*$NB51</f>
        <v>213350.02314275678</v>
      </c>
      <c r="FK53" s="310">
        <f>IF($ND51&lt;=FK$2,1,0)*'PC-PC-Área Comercial'!FK31*$NB51</f>
        <v>212967.12646796403</v>
      </c>
      <c r="FL53" s="310">
        <f>IF($ND51&lt;=FL$2,1,0)*'PC-PC-Área Comercial'!FL31*$NB51</f>
        <v>295876.31290555105</v>
      </c>
      <c r="FM53" s="310">
        <f>IF($ND51&lt;=FM$2,1,0)*'PC-PC-Área Comercial'!FM31*$NB51</f>
        <v>238177.96372381592</v>
      </c>
      <c r="FN53" s="310">
        <f>IF($ND51&lt;=FN$2,1,0)*'PC-PC-Área Comercial'!FN31*$NB51</f>
        <v>247730.07812325718</v>
      </c>
      <c r="FO53" s="310">
        <f>IF($ND51&lt;=FO$2,1,0)*'PC-PC-Área Comercial'!FO31*$NB51</f>
        <v>267086.5091710274</v>
      </c>
      <c r="FP53" s="310">
        <f>IF($ND51&lt;=FP$2,1,0)*'PC-PC-Área Comercial'!FP31*$NB51</f>
        <v>278222.55130990478</v>
      </c>
      <c r="FQ53" s="310">
        <f>IF($ND51&lt;=FQ$2,1,0)*'PC-PC-Área Comercial'!FQ31*$NB51</f>
        <v>276139.5502632953</v>
      </c>
      <c r="FR53" s="310">
        <f>IF($ND51&lt;=FR$2,1,0)*'PC-PC-Área Comercial'!FR31*$NB51</f>
        <v>323844.93251622579</v>
      </c>
      <c r="FS53" s="310">
        <f>IF($ND51&lt;=FS$2,1,0)*'PC-PC-Área Comercial'!FS31*$NB51</f>
        <v>268496.4742860602</v>
      </c>
      <c r="FT53" s="310">
        <f>IF($ND51&lt;=FT$2,1,0)*'PC-PC-Área Comercial'!FT31*$NB51</f>
        <v>245140.65137039233</v>
      </c>
      <c r="FU53" s="310">
        <f>IF($ND51&lt;=FU$2,1,0)*'PC-PC-Área Comercial'!FU31*$NB51</f>
        <v>244414.46716185598</v>
      </c>
      <c r="FV53" s="310">
        <f>IF($ND51&lt;=FV$2,1,0)*'PC-PC-Área Comercial'!FV31*$NB51</f>
        <v>217670.2058862485</v>
      </c>
      <c r="FW53" s="310">
        <f>IF($ND51&lt;=FW$2,1,0)*'PC-PC-Área Comercial'!FW31*$NB51</f>
        <v>226763.53556975635</v>
      </c>
      <c r="FX53" s="310">
        <f>IF($ND51&lt;=FX$2,1,0)*'PC-PC-Área Comercial'!FX31*$NB51</f>
        <v>307055.94582593022</v>
      </c>
      <c r="FY53" s="310">
        <f>IF($ND51&lt;=FY$2,1,0)*'PC-PC-Área Comercial'!FY31*$NB51</f>
        <v>247528.76762867754</v>
      </c>
      <c r="FZ53" s="310">
        <f>IF($ND51&lt;=FZ$2,1,0)*'PC-PC-Área Comercial'!FZ31*$NB51</f>
        <v>257659.23127715426</v>
      </c>
      <c r="GA53" s="310">
        <f>IF($ND51&lt;=GA$2,1,0)*'PC-PC-Área Comercial'!GA31*$NB51</f>
        <v>276554.66939587123</v>
      </c>
      <c r="GB53" s="310">
        <f>IF($ND51&lt;=GB$2,1,0)*'PC-PC-Área Comercial'!GB31*$NB51</f>
        <v>287692.50366254523</v>
      </c>
      <c r="GC53" s="310">
        <f>IF($ND51&lt;=GC$2,1,0)*'PC-PC-Área Comercial'!GC31*$NB51</f>
        <v>292403.12248455145</v>
      </c>
      <c r="GD53" s="310">
        <f>IF($ND51&lt;=GD$2,1,0)*'PC-PC-Área Comercial'!GD31*$NB51</f>
        <v>335766.02636582841</v>
      </c>
      <c r="GE53" s="310">
        <f>IF($ND51&lt;=GE$2,1,0)*'PC-PC-Área Comercial'!GE31*$NB51</f>
        <v>279312.6449888217</v>
      </c>
      <c r="GF53" s="310">
        <f>IF($ND51&lt;=GF$2,1,0)*'PC-PC-Área Comercial'!GF31*$NB51</f>
        <v>256228.47592130883</v>
      </c>
      <c r="GG53" s="310">
        <f>IF($ND51&lt;=GG$2,1,0)*'PC-PC-Área Comercial'!GG31*$NB51</f>
        <v>254820.57409080019</v>
      </c>
      <c r="GH53" s="310">
        <f>IF($ND51&lt;=GH$2,1,0)*'PC-PC-Área Comercial'!GH31*$NB51</f>
        <v>227406.53076434587</v>
      </c>
      <c r="GI53" s="310">
        <f>IF($ND51&lt;=GI$2,1,0)*'PC-PC-Área Comercial'!GI31*$NB51</f>
        <v>236670.71723686694</v>
      </c>
      <c r="GJ53" s="310">
        <f>IF($ND51&lt;=GJ$2,1,0)*'PC-PC-Área Comercial'!GJ31*$NB51</f>
        <v>317050.84201926709</v>
      </c>
      <c r="GK53" s="310">
        <f>IF($ND51&lt;=GK$2,1,0)*'PC-PC-Área Comercial'!GK31*$NB51</f>
        <v>256991.97223057071</v>
      </c>
      <c r="GL53" s="310">
        <f>IF($ND51&lt;=GL$2,1,0)*'PC-PC-Área Comercial'!GL31*$NB51</f>
        <v>266865.49773766083</v>
      </c>
      <c r="GM53" s="310">
        <f>IF($ND51&lt;=GM$2,1,0)*'PC-PC-Área Comercial'!GM31*$NB51</f>
        <v>285613.08998827299</v>
      </c>
      <c r="GN53" s="310">
        <f>IF($ND51&lt;=GN$2,1,0)*'PC-PC-Área Comercial'!GN31*$NB51</f>
        <v>297018.01051477849</v>
      </c>
      <c r="GO53" s="310">
        <f>IF($ND51&lt;=GO$2,1,0)*'PC-PC-Área Comercial'!GO31*$NB51</f>
        <v>296133.14507764194</v>
      </c>
      <c r="GP53" s="310">
        <f>IF($ND51&lt;=GP$2,1,0)*'PC-PC-Área Comercial'!GP31*$NB51</f>
        <v>342764.26982788963</v>
      </c>
      <c r="GQ53" s="310">
        <f>IF($ND51&lt;=GQ$2,1,0)*'PC-PC-Área Comercial'!GQ31*$NB51</f>
        <v>274848.31751071836</v>
      </c>
      <c r="GR53" s="310">
        <f>IF($ND51&lt;=GR$2,1,0)*'PC-PC-Área Comercial'!GR31*$NB51</f>
        <v>277190.07376046298</v>
      </c>
      <c r="GS53" s="310">
        <f>IF($ND51&lt;=GS$2,1,0)*'PC-PC-Área Comercial'!GS31*$NB51</f>
        <v>266452.55720913678</v>
      </c>
      <c r="GT53" s="310">
        <f>IF($ND51&lt;=GT$2,1,0)*'PC-PC-Área Comercial'!GT31*$NB51</f>
        <v>236145.513148047</v>
      </c>
      <c r="GU53" s="310">
        <f>IF($ND51&lt;=GU$2,1,0)*'PC-PC-Área Comercial'!GU31*$NB51</f>
        <v>248185.69622729259</v>
      </c>
      <c r="GV53" s="310">
        <f>IF($ND51&lt;=GV$2,1,0)*'PC-PC-Área Comercial'!GV31*$NB51</f>
        <v>327863.35054783552</v>
      </c>
      <c r="GW53" s="310">
        <f>IF($ND51&lt;=GW$2,1,0)*'PC-PC-Área Comercial'!GW31*$NB51</f>
        <v>266867.0732517498</v>
      </c>
      <c r="GX53" s="310">
        <f>IF($ND51&lt;=GX$2,1,0)*'PC-PC-Área Comercial'!GX31*$NB51</f>
        <v>276694.04707054398</v>
      </c>
      <c r="GY53" s="310">
        <f>IF($ND51&lt;=GY$2,1,0)*'PC-PC-Área Comercial'!GY31*$NB51</f>
        <v>295186.0133289909</v>
      </c>
      <c r="GZ53" s="310">
        <f>IF($ND51&lt;=GZ$2,1,0)*'PC-PC-Área Comercial'!GZ31*$NB51</f>
        <v>306779.0667564692</v>
      </c>
      <c r="HA53" s="310">
        <f>IF($ND51&lt;=HA$2,1,0)*'PC-PC-Área Comercial'!HA31*$NB51</f>
        <v>288184.94609687105</v>
      </c>
      <c r="HB53" s="310">
        <f>IF($ND51&lt;=HB$2,1,0)*'PC-PC-Área Comercial'!HB31*$NB51</f>
        <v>345412.57343317539</v>
      </c>
      <c r="HC53" s="310">
        <f>IF($ND51&lt;=HC$2,1,0)*'PC-PC-Área Comercial'!HC31*$NB51</f>
        <v>291212.08370115317</v>
      </c>
      <c r="HD53" s="310">
        <f>IF($ND51&lt;=HD$2,1,0)*'PC-PC-Área Comercial'!HD31*$NB51</f>
        <v>266525.69160695869</v>
      </c>
      <c r="HE53" s="310">
        <f>IF($ND51&lt;=HE$2,1,0)*'PC-PC-Área Comercial'!HE31*$NB51</f>
        <v>267498.16248428187</v>
      </c>
      <c r="HF53" s="310">
        <f>IF($ND51&lt;=HF$2,1,0)*'PC-PC-Área Comercial'!HF31*$NB51</f>
        <v>240735.57319561689</v>
      </c>
      <c r="HG53" s="310">
        <f>IF($ND51&lt;=HG$2,1,0)*'PC-PC-Área Comercial'!HG31*$NB51</f>
        <v>251221.61993289413</v>
      </c>
      <c r="HH53" s="310">
        <f>IF($ND51&lt;=HH$2,1,0)*'PC-PC-Área Comercial'!HH31*$NB51</f>
        <v>333048.51234340947</v>
      </c>
      <c r="HI53" s="310">
        <f>IF($ND51&lt;=HI$2,1,0)*'PC-PC-Área Comercial'!HI31*$NB51</f>
        <v>272852.80035127955</v>
      </c>
      <c r="HJ53" s="310">
        <f>IF($ND51&lt;=HJ$2,1,0)*'PC-PC-Área Comercial'!HJ31*$NB51</f>
        <v>282879.79900775588</v>
      </c>
      <c r="HK53" s="310">
        <f>IF($ND51&lt;=HK$2,1,0)*'PC-PC-Área Comercial'!HK31*$NB51</f>
        <v>301932.52361213561</v>
      </c>
      <c r="HL53" s="310">
        <f>IF($ND51&lt;=HL$2,1,0)*'PC-PC-Área Comercial'!HL31*$NB51</f>
        <v>314385.78591501305</v>
      </c>
      <c r="HM53" s="310">
        <f>IF($ND51&lt;=HM$2,1,0)*'PC-PC-Área Comercial'!HM31*$NB51</f>
        <v>313959.12547942693</v>
      </c>
      <c r="HN53" s="310">
        <f>IF($ND51&lt;=HN$2,1,0)*'PC-PC-Área Comercial'!HN31*$NB51</f>
        <v>360593.70981550805</v>
      </c>
      <c r="HO53" s="310">
        <f>IF($ND51&lt;=HO$2,1,0)*'PC-PC-Área Comercial'!HO31*$NB51</f>
        <v>304344.97384915478</v>
      </c>
      <c r="HP53" s="310">
        <f>IF($ND51&lt;=HP$2,1,0)*'PC-PC-Área Comercial'!HP31*$NB51</f>
        <v>280846.59106319631</v>
      </c>
      <c r="HQ53" s="310">
        <f>IF($ND51&lt;=HQ$2,1,0)*'PC-PC-Área Comercial'!HQ31*$NB51</f>
        <v>280272.23436321714</v>
      </c>
      <c r="HR53" s="310">
        <f>IF($ND51&lt;=HR$2,1,0)*'PC-PC-Área Comercial'!HR31*$NB51</f>
        <v>257228.05623789274</v>
      </c>
      <c r="HS53" s="310">
        <f>IF($ND51&lt;=HS$2,1,0)*'PC-PC-Área Comercial'!HS31*$NB51</f>
        <v>257504.00651764346</v>
      </c>
      <c r="HT53" s="310">
        <f>IF($ND51&lt;=HT$2,1,0)*'PC-PC-Área Comercial'!HT31*$NB51</f>
        <v>343131.82744711533</v>
      </c>
      <c r="HU53" s="310">
        <f>IF($ND51&lt;=HU$2,1,0)*'PC-PC-Área Comercial'!HU31*$NB51</f>
        <v>283361.92813620518</v>
      </c>
      <c r="HV53" s="310">
        <f>IF($ND51&lt;=HV$2,1,0)*'PC-PC-Área Comercial'!HV31*$NB51</f>
        <v>292087.91369745077</v>
      </c>
      <c r="HW53" s="310">
        <f>IF($ND51&lt;=HW$2,1,0)*'PC-PC-Área Comercial'!HW31*$NB51</f>
        <v>311364.07767876866</v>
      </c>
      <c r="HX53" s="310">
        <f>IF($ND51&lt;=HX$2,1,0)*'PC-PC-Área Comercial'!HX31*$NB51</f>
        <v>324308.97829602135</v>
      </c>
      <c r="HY53" s="310">
        <f>IF($ND51&lt;=HY$2,1,0)*'PC-PC-Área Comercial'!HY31*$NB51</f>
        <v>320931.19452542556</v>
      </c>
      <c r="HZ53" s="310">
        <f>IF($ND51&lt;=HZ$2,1,0)*'PC-PC-Área Comercial'!HZ31*$NB51</f>
        <v>369253.67650547053</v>
      </c>
      <c r="IA53" s="310">
        <f>IF($ND51&lt;=IA$2,1,0)*'PC-PC-Área Comercial'!IA31*$NB51</f>
        <v>301264.78302860493</v>
      </c>
      <c r="IB53" s="310">
        <f>IF($ND51&lt;=IB$2,1,0)*'PC-PC-Área Comercial'!IB31*$NB51</f>
        <v>303368.13018000795</v>
      </c>
      <c r="IC53" s="310">
        <f>IF($ND51&lt;=IC$2,1,0)*'PC-PC-Área Comercial'!IC31*$NB51</f>
        <v>293225.42240275024</v>
      </c>
      <c r="ID53" s="310">
        <f>IF($ND51&lt;=ID$2,1,0)*'PC-PC-Área Comercial'!ID31*$NB51</f>
        <v>262344.67771629209</v>
      </c>
      <c r="IE53" s="310">
        <f>IF($ND51&lt;=IE$2,1,0)*'PC-PC-Área Comercial'!IE31*$NB51</f>
        <v>275692.30685037212</v>
      </c>
      <c r="IF53" s="310">
        <f>IF($ND51&lt;=IF$2,1,0)*'PC-PC-Área Comercial'!IF31*$NB51</f>
        <v>356639.91123712831</v>
      </c>
      <c r="IG53" s="310">
        <f>IF($ND51&lt;=IG$2,1,0)*'PC-PC-Área Comercial'!IG31*$NB51</f>
        <v>294691.92213709222</v>
      </c>
      <c r="IH53" s="310">
        <f>IF($ND51&lt;=IH$2,1,0)*'PC-PC-Área Comercial'!IH31*$NB51</f>
        <v>304243.97576002561</v>
      </c>
      <c r="II53" s="310">
        <f>IF($ND51&lt;=II$2,1,0)*'PC-PC-Área Comercial'!II31*$NB51</f>
        <v>322744.74682025594</v>
      </c>
      <c r="IJ53" s="310">
        <f>IF($ND51&lt;=IJ$2,1,0)*'PC-PC-Área Comercial'!IJ31*$NB51</f>
        <v>335591.043007767</v>
      </c>
      <c r="IK53" s="310">
        <f>IF($ND51&lt;=IK$2,1,0)*'PC-PC-Área Comercial'!IK31*$NB51</f>
        <v>338397.39670099411</v>
      </c>
      <c r="IL53" s="310">
        <f>IF($ND51&lt;=IL$2,1,0)*'PC-PC-Área Comercial'!IL31*$NB51</f>
        <v>382627.7091362967</v>
      </c>
      <c r="IM53" s="310">
        <f>IF($ND51&lt;=IM$2,1,0)*'PC-PC-Área Comercial'!IM31*$NB51</f>
        <v>325404.6447131997</v>
      </c>
      <c r="IN53" s="310">
        <f>IF($ND51&lt;=IN$2,1,0)*'PC-PC-Área Comercial'!IN31*$NB51</f>
        <v>301837.54707240307</v>
      </c>
      <c r="IO53" s="310">
        <f>IF($ND51&lt;=IO$2,1,0)*'PC-PC-Área Comercial'!IO31*$NB51</f>
        <v>300960.15870410827</v>
      </c>
      <c r="IP53" s="310">
        <f>IF($ND51&lt;=IP$2,1,0)*'PC-PC-Área Comercial'!IP31*$NB51</f>
        <v>272282.55775337265</v>
      </c>
      <c r="IQ53" s="310">
        <f>IF($ND51&lt;=IQ$2,1,0)*'PC-PC-Área Comercial'!IQ31*$NB51</f>
        <v>283535.58376132505</v>
      </c>
      <c r="IR53" s="310">
        <f>IF($ND51&lt;=IR$2,1,0)*'PC-PC-Área Comercial'!IR31*$NB51</f>
        <v>365838.666344609</v>
      </c>
      <c r="IS53" s="310">
        <f>IF($ND51&lt;=IS$2,1,0)*'PC-PC-Área Comercial'!IS31*$NB51</f>
        <v>304038.92205590894</v>
      </c>
      <c r="IT53" s="310">
        <f>IF($ND51&lt;=IT$2,1,0)*'PC-PC-Área Comercial'!IT31*$NB51</f>
        <v>313335.9138173401</v>
      </c>
      <c r="IU53" s="310">
        <f>IF($ND51&lt;=IU$2,1,0)*'PC-PC-Área Comercial'!IU31*$NB51</f>
        <v>331998.62777876056</v>
      </c>
      <c r="IV53" s="310">
        <f>IF($ND51&lt;=IV$2,1,0)*'PC-PC-Área Comercial'!IV31*$NB51</f>
        <v>345412.05605367228</v>
      </c>
      <c r="IW53" s="310">
        <f>IF($ND51&lt;=IW$2,1,0)*'PC-PC-Área Comercial'!IW31*$NB51</f>
        <v>348541.2514400417</v>
      </c>
      <c r="IX53" s="310">
        <f>IF($ND51&lt;=IX$2,1,0)*'PC-PC-Área Comercial'!IX31*$NB51</f>
        <v>392668.06304078765</v>
      </c>
      <c r="IY53" s="310">
        <f>IF($ND51&lt;=IY$2,1,0)*'PC-PC-Área Comercial'!IY31*$NB51</f>
        <v>335290.10890815937</v>
      </c>
      <c r="IZ53" s="310">
        <f>IF($ND51&lt;=IZ$2,1,0)*'PC-PC-Área Comercial'!IZ31*$NB51</f>
        <v>318501.69881550263</v>
      </c>
      <c r="JA53" s="310">
        <f>IF($ND51&lt;=JA$2,1,0)*'PC-PC-Área Comercial'!JA31*$NB51</f>
        <v>307171.67053043155</v>
      </c>
      <c r="JB53" s="310">
        <f>IF($ND51&lt;=JB$2,1,0)*'PC-PC-Área Comercial'!JB31*$NB51</f>
        <v>286146.26514985791</v>
      </c>
      <c r="JC53" s="310">
        <f>IF($ND51&lt;=JC$2,1,0)*'PC-PC-Área Comercial'!JC31*$NB51</f>
        <v>288697.41049461503</v>
      </c>
      <c r="JD53" s="310">
        <f>IF($ND51&lt;=JD$2,1,0)*'PC-PC-Área Comercial'!JD31*$NB51</f>
        <v>374288.21541404084</v>
      </c>
      <c r="JE53" s="310">
        <f>IF($ND51&lt;=JE$2,1,0)*'PC-PC-Área Comercial'!JE31*$NB51</f>
        <v>313562.22371549666</v>
      </c>
      <c r="JF53" s="310">
        <f>IF($ND51&lt;=JF$2,1,0)*'PC-PC-Área Comercial'!JF31*$NB51</f>
        <v>322013.49634435721</v>
      </c>
      <c r="JG53" s="310">
        <f>IF($ND51&lt;=JG$2,1,0)*'PC-PC-Área Comercial'!JG31*$NB51</f>
        <v>341064.13896374899</v>
      </c>
      <c r="JH53" s="310">
        <f>IF($ND51&lt;=JH$2,1,0)*'PC-PC-Área Comercial'!JH31*$NB51</f>
        <v>355240.17215914023</v>
      </c>
      <c r="JI53" s="310">
        <f>IF($ND51&lt;=JI$2,1,0)*'PC-PC-Área Comercial'!JI31*$NB51</f>
        <v>352871.96410311747</v>
      </c>
      <c r="JJ53" s="310">
        <f>IF($ND51&lt;=JJ$2,1,0)*'PC-PC-Área Comercial'!JJ31*$NB51</f>
        <v>400492.65195475199</v>
      </c>
      <c r="JK53" s="310">
        <f>IF($ND51&lt;=JK$2,1,0)*'PC-PC-Área Comercial'!JK31*$NB51</f>
        <v>331806.54596314736</v>
      </c>
      <c r="JL53" s="310">
        <f>IF($ND51&lt;=JL$2,1,0)*'PC-PC-Área Comercial'!JL31*$NB51</f>
        <v>333769.55236598355</v>
      </c>
      <c r="JM53" s="310">
        <f>IF($ND51&lt;=JM$2,1,0)*'PC-PC-Área Comercial'!JM31*$NB51</f>
        <v>323784.34612972429</v>
      </c>
      <c r="JN53" s="310">
        <f>IF($ND51&lt;=JN$2,1,0)*'PC-PC-Área Comercial'!JN31*$NB51</f>
        <v>292002.19388738082</v>
      </c>
      <c r="JO53" s="310">
        <f>IF($ND51&lt;=JO$2,1,0)*'PC-PC-Área Comercial'!JO31*$NB51</f>
        <v>306604.33273792715</v>
      </c>
      <c r="JP53" s="310">
        <f>IF($ND51&lt;=JP$2,1,0)*'PC-PC-Área Comercial'!JP31*$NB51</f>
        <v>388736.50866429385</v>
      </c>
      <c r="JQ53" s="310">
        <f>IF($ND51&lt;=JQ$2,1,0)*'PC-PC-Área Comercial'!JQ31*$NB51</f>
        <v>325627.31425437116</v>
      </c>
      <c r="JR53" s="310">
        <f>IF($ND51&lt;=JR$2,1,0)*'PC-PC-Área Comercial'!JR31*$NB51</f>
        <v>334781.17889810464</v>
      </c>
      <c r="JS53" s="310">
        <f>IF($ND51&lt;=JS$2,1,0)*'PC-PC-Área Comercial'!JS31*$NB51</f>
        <v>353202.2641646376</v>
      </c>
      <c r="JT53" s="310">
        <f>IF($ND51&lt;=JT$2,1,0)*'PC-PC-Área Comercial'!JT31*$NB51</f>
        <v>367321.81260862353</v>
      </c>
      <c r="JU53" s="310">
        <f>IF($ND51&lt;=JU$2,1,0)*'PC-PC-Área Comercial'!JU31*$NB51</f>
        <v>365286.31074048427</v>
      </c>
      <c r="JV53" s="310">
        <f>IF($ND51&lt;=JV$2,1,0)*'PC-PC-Área Comercial'!JV31*$NB51</f>
        <v>412404.31142028439</v>
      </c>
      <c r="JW53" s="310">
        <f>IF($ND51&lt;=JW$2,1,0)*'PC-PC-Área Comercial'!JW31*$NB51</f>
        <v>355175.69607613399</v>
      </c>
      <c r="JX53" s="310">
        <f>IF($ND51&lt;=JX$2,1,0)*'PC-PC-Área Comercial'!JX31*$NB51</f>
        <v>331124.20031726023</v>
      </c>
      <c r="JY53" s="310">
        <f>IF($ND51&lt;=JY$2,1,0)*'PC-PC-Área Comercial'!JY31*$NB51</f>
        <v>331005.41808690055</v>
      </c>
      <c r="JZ53" s="310">
        <f>IF($ND51&lt;=JZ$2,1,0)*'PC-PC-Área Comercial'!JZ31*$NB51</f>
        <v>301724.72093981615</v>
      </c>
      <c r="KA53" s="310">
        <f>IF($ND51&lt;=KA$2,1,0)*'PC-PC-Área Comercial'!KA31*$NB51</f>
        <v>314398.53339794884</v>
      </c>
      <c r="KB53" s="310">
        <f>IF($ND51&lt;=KB$2,1,0)*'PC-PC-Área Comercial'!KB31*$NB51</f>
        <v>398113.44802591804</v>
      </c>
      <c r="KC53" s="310">
        <f>IF($ND51&lt;=KC$2,1,0)*'PC-PC-Área Comercial'!KC31*$NB51</f>
        <v>335276.12407785782</v>
      </c>
      <c r="KD53" s="310">
        <f>IF($ND51&lt;=KD$2,1,0)*'PC-PC-Área Comercial'!KD31*$NB51</f>
        <v>344273.03572753572</v>
      </c>
      <c r="KE53" s="310">
        <f>IF($ND51&lt;=KE$2,1,0)*'PC-PC-Área Comercial'!KE31*$NB51</f>
        <v>362950.17709690507</v>
      </c>
      <c r="KF53" s="310">
        <f>IF($ND51&lt;=KF$2,1,0)*'PC-PC-Área Comercial'!KF31*$NB51</f>
        <v>377745.214349991</v>
      </c>
      <c r="KG53" s="310">
        <f>IF($ND51&lt;=KG$2,1,0)*'PC-PC-Área Comercial'!KG31*$NB51</f>
        <v>368328.53026895394</v>
      </c>
      <c r="KH53" s="310">
        <f>IF($ND51&lt;=KH$2,1,0)*'PC-PC-Área Comercial'!KH31*$NB51</f>
        <v>420116.89702207624</v>
      </c>
      <c r="KI53" s="310">
        <f>IF($ND51&lt;=KI$2,1,0)*'PC-PC-Área Comercial'!KI31*$NB51</f>
        <v>363677.83396697859</v>
      </c>
      <c r="KJ53" s="310">
        <f>IF($ND51&lt;=KJ$2,1,0)*'PC-PC-Área Comercial'!KJ31*$NB51</f>
        <v>345970.8134499609</v>
      </c>
      <c r="KK53" s="310">
        <f>IF($ND51&lt;=KK$2,1,0)*'PC-PC-Área Comercial'!KK31*$NB51</f>
        <v>336207.82171024987</v>
      </c>
      <c r="KL53" s="310">
        <f>IF($ND51&lt;=KL$2,1,0)*'PC-PC-Área Comercial'!KL31*$NB51</f>
        <v>314992.87154367426</v>
      </c>
      <c r="KM53" s="310">
        <f>IF($ND51&lt;=KM$2,1,0)*'PC-PC-Área Comercial'!KM31*$NB51</f>
        <v>319185.92697476211</v>
      </c>
      <c r="KN53" s="310">
        <f>IF($ND51&lt;=KN$2,1,0)*'PC-PC-Área Comercial'!KN31*$NB51</f>
        <v>406488.65651760233</v>
      </c>
      <c r="KO53" s="310">
        <f>IF($ND51&lt;=KO$2,1,0)*'PC-PC-Área Comercial'!KO31*$NB51</f>
        <v>344903.7649761365</v>
      </c>
      <c r="KP53" s="310">
        <f>IF($ND51&lt;=KP$2,1,0)*'PC-PC-Área Comercial'!KP31*$NB51</f>
        <v>353192.96068381512</v>
      </c>
      <c r="KQ53" s="310">
        <f>IF($ND51&lt;=KQ$2,1,0)*'PC-PC-Área Comercial'!KQ31*$NB51</f>
        <v>372387.45662225515</v>
      </c>
      <c r="KR53" s="310">
        <f>IF($ND51&lt;=KR$2,1,0)*'PC-PC-Área Comercial'!KR31*$NB51</f>
        <v>388082.7310938568</v>
      </c>
      <c r="KS53" s="310">
        <f>IF($ND51&lt;=KS$2,1,0)*'PC-PC-Área Comercial'!KS31*$NB51</f>
        <v>383170.58360519126</v>
      </c>
      <c r="KT53" s="310">
        <f>IF($ND51&lt;=KT$2,1,0)*'PC-PC-Área Comercial'!KT31*$NB51</f>
        <v>432491.43037166243</v>
      </c>
      <c r="KU53" s="310">
        <f>IF($ND51&lt;=KU$2,1,0)*'PC-PC-Área Comercial'!KU31*$NB51</f>
        <v>375508.69807795156</v>
      </c>
      <c r="KV53" s="310">
        <f>IF($ND51&lt;=KV$2,1,0)*'PC-PC-Área Comercial'!KV31*$NB51</f>
        <v>351330.31967107748</v>
      </c>
      <c r="KW53" s="310">
        <f>IF($ND51&lt;=KW$2,1,0)*'PC-PC-Área Comercial'!KW31*$NB51</f>
        <v>351890.86296167469</v>
      </c>
      <c r="KX53" s="310">
        <f>IF($ND51&lt;=KX$2,1,0)*'PC-PC-Área Comercial'!KX31*$NB51</f>
        <v>322310.01401772513</v>
      </c>
      <c r="KY53" s="310">
        <f>IF($ND51&lt;=KY$2,1,0)*'PC-PC-Área Comercial'!KY31*$NB51</f>
        <v>336094.1228893447</v>
      </c>
      <c r="KZ53" s="310">
        <f>IF($ND51&lt;=KZ$2,1,0)*'PC-PC-Área Comercial'!KZ31*$NB51</f>
        <v>420889.60330984072</v>
      </c>
      <c r="LA53" s="310">
        <f>IF($ND51&lt;=LA$2,1,0)*'PC-PC-Área Comercial'!LA31*$NB51</f>
        <v>357385.91014560725</v>
      </c>
      <c r="LB53" s="310">
        <f>IF($ND51&lt;=LB$2,1,0)*'PC-PC-Área Comercial'!LB31*$NB51</f>
        <v>366225.74101472594</v>
      </c>
      <c r="LC53" s="310">
        <f>IF($ND51&lt;=LC$2,1,0)*'PC-PC-Área Comercial'!LC31*$NB51</f>
        <v>384957.44410445611</v>
      </c>
      <c r="LD53" s="310">
        <f>IF($ND51&lt;=LD$2,1,0)*'PC-PC-Área Comercial'!LD31*$NB51</f>
        <v>400765.70366258826</v>
      </c>
      <c r="LE53" s="310">
        <f>IF($ND51&lt;=LE$2,1,0)*'PC-PC-Área Comercial'!LE31*$NB51</f>
        <v>402048.24069942173</v>
      </c>
      <c r="LF53" s="310">
        <f>IF($ND51&lt;=LF$2,1,0)*'PC-PC-Área Comercial'!LF31*$NB51</f>
        <v>447397.9971918338</v>
      </c>
      <c r="LG53" s="310">
        <f>IF($ND51&lt;=LG$2,1,0)*'PC-PC-Área Comercial'!LG31*$NB51</f>
        <v>389337.9311691178</v>
      </c>
      <c r="LH53" s="310">
        <f>IF($ND51&lt;=LH$2,1,0)*'PC-PC-Área Comercial'!LH31*$NB51</f>
        <v>365383.43160008488</v>
      </c>
      <c r="LI53" s="310">
        <f>IF($ND51&lt;=LI$2,1,0)*'PC-PC-Área Comercial'!LI31*$NB51</f>
        <v>365348.60821943864</v>
      </c>
      <c r="LJ53" s="310">
        <f>IF($ND51&lt;=LJ$2,1,0)*'PC-PC-Área Comercial'!LJ31*$NB51</f>
        <v>335060.11190185772</v>
      </c>
      <c r="LK53" s="310">
        <f>IF($ND51&lt;=LK$2,1,0)*'PC-PC-Área Comercial'!LK31*$NB51</f>
        <v>349140.872466837</v>
      </c>
      <c r="LL53" s="310">
        <f>IF($ND51&lt;=LL$2,1,0)*'PC-PC-Área Comercial'!LL31*$NB51</f>
        <v>434150.85967598396</v>
      </c>
      <c r="LM53" s="310">
        <f>IF($ND51&lt;=LM$2,1,0)*'PC-PC-Área Comercial'!LM31*$NB51</f>
        <v>370034.15283601225</v>
      </c>
      <c r="LN53" s="310">
        <f>IF($ND51&lt;=LN$2,1,0)*'PC-PC-Área Comercial'!LN31*$NB51</f>
        <v>378596.24129758356</v>
      </c>
      <c r="LO53" s="310">
        <f>IF($ND51&lt;=LO$2,1,0)*'PC-PC-Área Comercial'!LO31*$NB51</f>
        <v>397185.18504540739</v>
      </c>
      <c r="LP53" s="310">
        <f>IF($ND51&lt;=LP$2,1,0)*'PC-PC-Área Comercial'!LP31*$NB51</f>
        <v>413379.90527508961</v>
      </c>
      <c r="LQ53" s="310">
        <f>IF($ND51&lt;=LQ$2,1,0)*'PC-PC-Área Comercial'!LQ31*$NB51</f>
        <v>409535.70699926279</v>
      </c>
      <c r="LR53" s="310">
        <f>IF($ND51&lt;=LR$2,1,0)*'PC-PC-Área Comercial'!LR31*$NB51</f>
        <v>457882.58061780559</v>
      </c>
      <c r="LS53" s="310">
        <f>IF($ND51&lt;=LS$2,1,0)*'PC-PC-Área Comercial'!LS31*$NB51</f>
        <v>388263.97287385853</v>
      </c>
      <c r="LT53" s="310">
        <f>IF($ND51&lt;=LT$2,1,0)*'PC-PC-Área Comercial'!LT31*$NB51</f>
        <v>389753.34950911719</v>
      </c>
      <c r="LU53" s="310">
        <f>IF($ND51&lt;=LU$2,1,0)*'PC-PC-Área Comercial'!LU31*$NB51</f>
        <v>380371.8378840537</v>
      </c>
      <c r="LV53" s="310">
        <f>IF($ND51&lt;=LV$2,1,0)*'PC-PC-Área Comercial'!LV31*$NB51</f>
        <v>347096.0359504355</v>
      </c>
      <c r="LW53" s="310">
        <f>IF($ND51&lt;=LW$2,1,0)*'PC-PC-Área Comercial'!LW31*$NB51</f>
        <v>364058.91513839475</v>
      </c>
      <c r="LX53" s="310">
        <f>IF($ND51&lt;=LX$2,1,0)*'PC-PC-Área Comercial'!LX31*$NB51</f>
        <v>448461.99125654402</v>
      </c>
      <c r="LY53" s="310">
        <f>IF($ND51&lt;=LY$2,1,0)*'PC-PC-Área Comercial'!LY31*$NB51</f>
        <v>383298.49477870966</v>
      </c>
      <c r="LZ53" s="310">
        <f>IF($ND51&lt;=LZ$2,1,0)*'PC-PC-Área Comercial'!LZ31*$NB51</f>
        <v>391774.3460507078</v>
      </c>
      <c r="MA53" s="310">
        <f>IF($ND51&lt;=MA$2,1,0)*'PC-PC-Área Comercial'!MA31*$NB51</f>
        <v>410096.34067543584</v>
      </c>
      <c r="MB53" s="310">
        <f>IF($ND51&lt;=MB$2,1,0)*'PC-PC-Área Comercial'!MB31*$NB51</f>
        <v>426588.06479054905</v>
      </c>
      <c r="MC53" s="310">
        <f>IF($ND51&lt;=MC$2,1,0)*'PC-PC-Área Comercial'!MC31*$NB51</f>
        <v>404958.91181413177</v>
      </c>
      <c r="MD53" s="310">
        <f>IF($ND51&lt;=MD$2,1,0)*'PC-PC-Área Comercial'!MD31*$NB51</f>
        <v>463947.82988197322</v>
      </c>
      <c r="ME53" s="310">
        <f>IF($ND51&lt;=ME$2,1,0)*'PC-PC-Área Comercial'!ME31*$NB51</f>
        <v>408003.74317406857</v>
      </c>
      <c r="MF53" s="310">
        <f>IF($ND51&lt;=MF$2,1,0)*'PC-PC-Área Comercial'!MF31*$NB51</f>
        <v>382445.27987683314</v>
      </c>
      <c r="MG53" s="310">
        <f>IF($ND51&lt;=MG$2,1,0)*'PC-PC-Área Comercial'!MG31*$NB51</f>
        <v>384806.04826494207</v>
      </c>
      <c r="MH53" s="310">
        <f>IF($ND51&lt;=MH$2,1,0)*'PC-PC-Área Comercial'!MH31*$NB51</f>
        <v>355003.24039745179</v>
      </c>
      <c r="MI53" s="310">
        <f>IF($ND51&lt;=MI$2,1,0)*'PC-PC-Área Comercial'!MI31*$NB51</f>
        <v>370530.04238919565</v>
      </c>
      <c r="MJ53" s="310">
        <f>IF($ND51&lt;=MJ$2,1,0)*'PC-PC-Área Comercial'!MJ31*$NB51</f>
        <v>457195.47258709552</v>
      </c>
      <c r="MK53" s="310">
        <f>IF($ND51&lt;=MK$2,1,0)*'PC-PC-Área Comercial'!MK31*$NB51</f>
        <v>392732.32718520233</v>
      </c>
      <c r="ML53" s="310">
        <f>IF($ND51&lt;=ML$2,1,0)*'PC-PC-Área Comercial'!ML31*$NB51</f>
        <v>401375.36995527666</v>
      </c>
      <c r="MM53" s="310">
        <f>IF($ND51&lt;=MM$2,1,0)*'PC-PC-Área Comercial'!MM31*$NB51</f>
        <v>420253.8966210814</v>
      </c>
      <c r="MN53" s="310">
        <f>IF($ND51&lt;=MN$2,1,0)*'PC-PC-Área Comercial'!MN31*$NB51</f>
        <v>437723.09398762847</v>
      </c>
      <c r="MO53" s="310">
        <f>IF($ND51&lt;=MO$2,1,0)*'PC-PC-Área Comercial'!MO31*$NB51</f>
        <v>434188.63772993663</v>
      </c>
      <c r="MP53" s="310">
        <f>IF($ND51&lt;=MP$2,1,0)*'PC-PC-Área Comercial'!MP31*$NB51</f>
        <v>482635.27520698699</v>
      </c>
      <c r="MQ53" s="310">
        <f>IF($ND51&lt;=MQ$2,1,0)*'PC-PC-Área Comercial'!MQ31*$NB51</f>
        <v>424604.36944108002</v>
      </c>
      <c r="MR53" s="310">
        <f>IF($ND51&lt;=MR$2,1,0)*'PC-PC-Área Comercial'!MR31*$NB51</f>
        <v>400216.39935083385</v>
      </c>
      <c r="MS53" s="310">
        <f>IF($ND51&lt;=MS$2,1,0)*'PC-PC-Área Comercial'!MS31*$NB51</f>
        <v>401065.35054692626</v>
      </c>
      <c r="MT53" s="310">
        <f>IF($ND51&lt;=MT$2,1,0)*'PC-PC-Área Comercial'!MT31*$NB51</f>
        <v>370106.20260692423</v>
      </c>
      <c r="MU53" s="310">
        <f>IF($ND51&lt;=MU$2,1,0)*'PC-PC-Área Comercial'!MU31*$NB51</f>
        <v>385857.5940541398</v>
      </c>
      <c r="MV53" s="310">
        <f>IF($ND51&lt;=MV$2,1,0)*'PC-PC-Área Comercial'!MV31*$NB51</f>
        <v>472512.62679407548</v>
      </c>
      <c r="MW53" s="310">
        <f>IF($ND51&lt;=MW$2,1,0)*'PC-PC-Área Comercial'!MW31*$NB51</f>
        <v>407214.65216312697</v>
      </c>
      <c r="MX53" s="310">
        <f>IF($ND51&lt;=MX$2,1,0)*'PC-PC-Área Comercial'!MX31*$NB51</f>
        <v>415444.42091307003</v>
      </c>
      <c r="MY53" s="310">
        <f>IF($ND51&lt;=MY$2,1,0)*'PC-PC-Área Comercial'!MY31*$NB51</f>
        <v>434060.21852714714</v>
      </c>
      <c r="MZ53" s="310">
        <f>IF($ND51&lt;=MZ$2,1,0)*'PC-PC-Área Comercial'!MZ31*$NB51</f>
        <v>451855.92287777335</v>
      </c>
      <c r="NA53" s="311">
        <f>IF($ND51&lt;=NA$2,1,0)*'PC-PC-Área Comercial'!NA31*$NB51</f>
        <v>440628.56637335633</v>
      </c>
      <c r="NB53" s="653"/>
      <c r="NC53" s="670"/>
      <c r="ND53" s="653"/>
    </row>
    <row r="54" spans="1:368" x14ac:dyDescent="0.2">
      <c r="A54" s="2" t="s">
        <v>271</v>
      </c>
      <c r="B54" s="304" t="s">
        <v>664</v>
      </c>
      <c r="C54" s="312" t="s">
        <v>663</v>
      </c>
      <c r="D54" s="316" t="s">
        <v>3</v>
      </c>
      <c r="E54" s="1" t="s">
        <v>628</v>
      </c>
      <c r="F54" s="306">
        <f>IF($ND$54&lt;=F$2,1,0)*Bilheteria!$H10*$NB$54</f>
        <v>105608.56663322482</v>
      </c>
      <c r="G54" s="306">
        <f>IF($ND$54&lt;=G$2,1,0)*Bilheteria!$H10*$NB$54</f>
        <v>105608.56663322482</v>
      </c>
      <c r="H54" s="306">
        <f>IF($ND$54&lt;=H$2,1,0)*Bilheteria!$H10*$NB$54</f>
        <v>105608.56663322482</v>
      </c>
      <c r="I54" s="306">
        <f>IF($ND$54&lt;=I$2,1,0)*Bilheteria!$H10*$NB$54</f>
        <v>105608.56663322482</v>
      </c>
      <c r="J54" s="306">
        <f>IF($ND$54&lt;=J$2,1,0)*Bilheteria!$H10*$NB$54</f>
        <v>105608.56663322482</v>
      </c>
      <c r="K54" s="306">
        <f>IF($ND$54&lt;=K$2,1,0)*Bilheteria!$H10*$NB$54</f>
        <v>105608.56663322482</v>
      </c>
      <c r="L54" s="306">
        <f>IF($ND$54&lt;=L$2,1,0)*Bilheteria!$H10*$NB$54</f>
        <v>105608.56663322482</v>
      </c>
      <c r="M54" s="306">
        <f>IF($ND$54&lt;=M$2,1,0)*Bilheteria!$H10*$NB$54</f>
        <v>105608.56663322482</v>
      </c>
      <c r="N54" s="306">
        <f>IF($ND$54&lt;=N$2,1,0)*Bilheteria!$H10*$NB$54</f>
        <v>105608.56663322482</v>
      </c>
      <c r="O54" s="306">
        <f>IF($ND$54&lt;=O$2,1,0)*Bilheteria!$H10*$NB$54</f>
        <v>105608.56663322482</v>
      </c>
      <c r="P54" s="306">
        <f>IF($ND$54&lt;=P$2,1,0)*Bilheteria!$H10*$NB$54</f>
        <v>105608.56663322482</v>
      </c>
      <c r="Q54" s="306">
        <f>IF($ND$54&lt;=Q$2,1,0)*Bilheteria!$H10*$NB$54</f>
        <v>105608.56663322482</v>
      </c>
      <c r="R54" s="306">
        <f>IF($ND$54&lt;=R$2,1,0)*Bilheteria!$H10*$NB$54</f>
        <v>105608.56663322482</v>
      </c>
      <c r="S54" s="306">
        <f>IF($ND$54&lt;=S$2,1,0)*Bilheteria!$H10*$NB$54</f>
        <v>105608.56663322482</v>
      </c>
      <c r="T54" s="306">
        <f>IF($ND$54&lt;=T$2,1,0)*Bilheteria!$H10*$NB$54</f>
        <v>105608.56663322482</v>
      </c>
      <c r="U54" s="306">
        <f>IF($ND$54&lt;=U$2,1,0)*Bilheteria!$H10*$NB$54</f>
        <v>105608.56663322482</v>
      </c>
      <c r="V54" s="306">
        <f>IF($ND$54&lt;=V$2,1,0)*Bilheteria!$H10*$NB$54</f>
        <v>105608.56663322482</v>
      </c>
      <c r="W54" s="306">
        <f>IF($ND$54&lt;=W$2,1,0)*Bilheteria!$H10*$NB$54</f>
        <v>105608.56663322482</v>
      </c>
      <c r="X54" s="306">
        <f>IF($ND$54&lt;=X$2,1,0)*Bilheteria!$H10*$NB$54</f>
        <v>105608.56663322482</v>
      </c>
      <c r="Y54" s="306">
        <f>IF($ND$54&lt;=Y$2,1,0)*Bilheteria!$H10*$NB$54</f>
        <v>105608.56663322482</v>
      </c>
      <c r="Z54" s="306">
        <f>IF($ND$54&lt;=Z$2,1,0)*Bilheteria!$H10*$NB$54</f>
        <v>105608.56663322482</v>
      </c>
      <c r="AA54" s="306">
        <f>IF($ND$54&lt;=AA$2,1,0)*Bilheteria!$H10*$NB$54</f>
        <v>105608.56663322482</v>
      </c>
      <c r="AB54" s="306">
        <f>IF($ND$54&lt;=AB$2,1,0)*Bilheteria!$H10*$NB$54</f>
        <v>105608.56663322482</v>
      </c>
      <c r="AC54" s="306">
        <f>IF($ND$54&lt;=AC$2,1,0)*Bilheteria!$H10*$NB$54</f>
        <v>105608.56663322482</v>
      </c>
      <c r="AD54" s="306">
        <f>IF($ND$54&lt;=AD$2,1,0)*Bilheteria!$H10*$NB$54</f>
        <v>105608.56663322482</v>
      </c>
      <c r="AE54" s="306">
        <f>IF($ND$54&lt;=AE$2,1,0)*Bilheteria!$H10*$NB$54</f>
        <v>105608.56663322482</v>
      </c>
      <c r="AF54" s="306">
        <f>IF($ND$54&lt;=AF$2,1,0)*Bilheteria!$H10*$NB$54</f>
        <v>105608.56663322482</v>
      </c>
      <c r="AG54" s="306">
        <f>IF($ND$54&lt;=AG$2,1,0)*Bilheteria!$H10*$NB$54</f>
        <v>105608.56663322482</v>
      </c>
      <c r="AH54" s="306">
        <f>IF($ND$54&lt;=AH$2,1,0)*Bilheteria!$H10*$NB$54</f>
        <v>105608.56663322482</v>
      </c>
      <c r="AI54" s="306">
        <f>IF($ND$54&lt;=AI$2,1,0)*Bilheteria!$H10*$NB$54</f>
        <v>105608.56663322482</v>
      </c>
      <c r="AJ54" s="306">
        <f>IF($ND$54&lt;=AJ$2,1,0)*Bilheteria!$H10*$NB$54</f>
        <v>105608.56663322482</v>
      </c>
      <c r="AK54" s="306">
        <f>IF($ND$54&lt;=AK$2,1,0)*Bilheteria!$H10*$NB$54</f>
        <v>105608.56663322482</v>
      </c>
      <c r="AL54" s="306">
        <f>IF($ND$54&lt;=AL$2,1,0)*Bilheteria!$H10*$NB$54</f>
        <v>105608.56663322482</v>
      </c>
      <c r="AM54" s="306">
        <f>IF($ND$54&lt;=AM$2,1,0)*Bilheteria!$H10*$NB$54</f>
        <v>105608.56663322482</v>
      </c>
      <c r="AN54" s="306">
        <f>IF($ND$54&lt;=AN$2,1,0)*Bilheteria!$H10*$NB$54</f>
        <v>105608.56663322482</v>
      </c>
      <c r="AO54" s="306">
        <f>IF($ND$54&lt;=AO$2,1,0)*Bilheteria!$H10*$NB$54</f>
        <v>105608.56663322482</v>
      </c>
      <c r="AP54" s="306">
        <f>IF($ND$54&lt;=AP$2,1,0)*Bilheteria!$H10*$NB$54</f>
        <v>105608.56663322482</v>
      </c>
      <c r="AQ54" s="306">
        <f>IF($ND$54&lt;=AQ$2,1,0)*Bilheteria!$H10*$NB$54</f>
        <v>105608.56663322482</v>
      </c>
      <c r="AR54" s="306">
        <f>IF($ND$54&lt;=AR$2,1,0)*Bilheteria!$H10*$NB$54</f>
        <v>105608.56663322482</v>
      </c>
      <c r="AS54" s="306">
        <f>IF($ND$54&lt;=AS$2,1,0)*Bilheteria!$H10*$NB$54</f>
        <v>105608.56663322482</v>
      </c>
      <c r="AT54" s="306">
        <f>IF($ND$54&lt;=AT$2,1,0)*Bilheteria!$H10*$NB$54</f>
        <v>105608.56663322482</v>
      </c>
      <c r="AU54" s="306">
        <f>IF($ND$54&lt;=AU$2,1,0)*Bilheteria!$H10*$NB$54</f>
        <v>105608.56663322482</v>
      </c>
      <c r="AV54" s="306">
        <f>IF($ND$54&lt;=AV$2,1,0)*Bilheteria!$H10*$NB$54</f>
        <v>105608.56663322482</v>
      </c>
      <c r="AW54" s="306">
        <f>IF($ND$54&lt;=AW$2,1,0)*Bilheteria!$H10*$NB$54</f>
        <v>105608.56663322482</v>
      </c>
      <c r="AX54" s="306">
        <f>IF($ND$54&lt;=AX$2,1,0)*Bilheteria!$H10*$NB$54</f>
        <v>105608.56663322482</v>
      </c>
      <c r="AY54" s="306">
        <f>IF($ND$54&lt;=AY$2,1,0)*Bilheteria!$H10*$NB$54</f>
        <v>105608.56663322482</v>
      </c>
      <c r="AZ54" s="306">
        <f>IF($ND$54&lt;=AZ$2,1,0)*Bilheteria!$H10*$NB$54</f>
        <v>105608.56663322482</v>
      </c>
      <c r="BA54" s="306">
        <f>IF($ND$54&lt;=BA$2,1,0)*Bilheteria!$H10*$NB$54</f>
        <v>105608.56663322482</v>
      </c>
      <c r="BB54" s="306">
        <f>IF($ND$54&lt;=BB$2,1,0)*Bilheteria!$H10*$NB$54</f>
        <v>105608.56663322482</v>
      </c>
      <c r="BC54" s="306">
        <f>IF($ND$54&lt;=BC$2,1,0)*Bilheteria!$H10*$NB$54</f>
        <v>105608.56663322482</v>
      </c>
      <c r="BD54" s="306">
        <f>IF($ND$54&lt;=BD$2,1,0)*Bilheteria!$H10*$NB$54</f>
        <v>105608.56663322482</v>
      </c>
      <c r="BE54" s="306">
        <f>IF($ND$54&lt;=BE$2,1,0)*Bilheteria!$H10*$NB$54</f>
        <v>105608.56663322482</v>
      </c>
      <c r="BF54" s="306">
        <f>IF($ND$54&lt;=BF$2,1,0)*Bilheteria!$H10*$NB$54</f>
        <v>105608.56663322482</v>
      </c>
      <c r="BG54" s="306">
        <f>IF($ND$54&lt;=BG$2,1,0)*Bilheteria!$H10*$NB$54</f>
        <v>105608.56663322482</v>
      </c>
      <c r="BH54" s="306">
        <f>IF($ND$54&lt;=BH$2,1,0)*Bilheteria!$H10*$NB$54</f>
        <v>105608.56663322482</v>
      </c>
      <c r="BI54" s="306">
        <f>IF($ND$54&lt;=BI$2,1,0)*Bilheteria!$H10*$NB$54</f>
        <v>105608.56663322482</v>
      </c>
      <c r="BJ54" s="306">
        <f>IF($ND$54&lt;=BJ$2,1,0)*Bilheteria!$H10*$NB$54</f>
        <v>105608.56663322482</v>
      </c>
      <c r="BK54" s="306">
        <f>IF($ND$54&lt;=BK$2,1,0)*Bilheteria!$H10*$NB$54</f>
        <v>105608.56663322482</v>
      </c>
      <c r="BL54" s="306">
        <f>IF($ND$54&lt;=BL$2,1,0)*Bilheteria!$H10*$NB$54</f>
        <v>105608.56663322482</v>
      </c>
      <c r="BM54" s="306">
        <f>IF($ND$54&lt;=BM$2,1,0)*Bilheteria!$H10*$NB$54</f>
        <v>105608.56663322482</v>
      </c>
      <c r="BN54" s="306">
        <f>IF($ND$54&lt;=BN$2,1,0)*Bilheteria!$H10*$NB$54</f>
        <v>105608.56663322482</v>
      </c>
      <c r="BO54" s="306">
        <f>IF($ND$54&lt;=BO$2,1,0)*Bilheteria!$H10*$NB$54</f>
        <v>105608.56663322482</v>
      </c>
      <c r="BP54" s="306">
        <f>IF($ND$54&lt;=BP$2,1,0)*Bilheteria!$H10*$NB$54</f>
        <v>105608.56663322482</v>
      </c>
      <c r="BQ54" s="306">
        <f>IF($ND$54&lt;=BQ$2,1,0)*Bilheteria!$H10*$NB$54</f>
        <v>105608.56663322482</v>
      </c>
      <c r="BR54" s="306">
        <f>IF($ND$54&lt;=BR$2,1,0)*Bilheteria!$H10*$NB$54</f>
        <v>105608.56663322482</v>
      </c>
      <c r="BS54" s="306">
        <f>IF($ND$54&lt;=BS$2,1,0)*Bilheteria!$H10*$NB$54</f>
        <v>105608.56663322482</v>
      </c>
      <c r="BT54" s="306">
        <f>IF($ND$54&lt;=BT$2,1,0)*Bilheteria!$H10*$NB$54</f>
        <v>105608.56663322482</v>
      </c>
      <c r="BU54" s="306">
        <f>IF($ND$54&lt;=BU$2,1,0)*Bilheteria!$H10*$NB$54</f>
        <v>105608.56663322482</v>
      </c>
      <c r="BV54" s="306">
        <f>IF($ND$54&lt;=BV$2,1,0)*Bilheteria!$H10*$NB$54</f>
        <v>105608.56663322482</v>
      </c>
      <c r="BW54" s="306">
        <f>IF($ND$54&lt;=BW$2,1,0)*Bilheteria!$H10*$NB$54</f>
        <v>105608.56663322482</v>
      </c>
      <c r="BX54" s="306">
        <f>IF($ND$54&lt;=BX$2,1,0)*Bilheteria!$H10*$NB$54</f>
        <v>105608.56663322482</v>
      </c>
      <c r="BY54" s="306">
        <f>IF($ND$54&lt;=BY$2,1,0)*Bilheteria!$H10*$NB$54</f>
        <v>105608.56663322482</v>
      </c>
      <c r="BZ54" s="306">
        <f>IF($ND$54&lt;=BZ$2,1,0)*Bilheteria!$H10*$NB$54</f>
        <v>105608.56663322482</v>
      </c>
      <c r="CA54" s="306">
        <f>IF($ND$54&lt;=CA$2,1,0)*Bilheteria!$H10*$NB$54</f>
        <v>105608.56663322482</v>
      </c>
      <c r="CB54" s="306">
        <f>IF($ND$54&lt;=CB$2,1,0)*Bilheteria!$H10*$NB$54</f>
        <v>105608.56663322482</v>
      </c>
      <c r="CC54" s="306">
        <f>IF($ND$54&lt;=CC$2,1,0)*Bilheteria!$H10*$NB$54</f>
        <v>105608.56663322482</v>
      </c>
      <c r="CD54" s="306">
        <f>IF($ND$54&lt;=CD$2,1,0)*Bilheteria!$H10*$NB$54</f>
        <v>105608.56663322482</v>
      </c>
      <c r="CE54" s="306">
        <f>IF($ND$54&lt;=CE$2,1,0)*Bilheteria!$H10*$NB$54</f>
        <v>105608.56663322482</v>
      </c>
      <c r="CF54" s="306">
        <f>IF($ND$54&lt;=CF$2,1,0)*Bilheteria!$H10*$NB$54</f>
        <v>105608.56663322482</v>
      </c>
      <c r="CG54" s="306">
        <f>IF($ND$54&lt;=CG$2,1,0)*Bilheteria!$H10*$NB$54</f>
        <v>105608.56663322482</v>
      </c>
      <c r="CH54" s="306">
        <f>IF($ND$54&lt;=CH$2,1,0)*Bilheteria!$H10*$NB$54</f>
        <v>105608.56663322482</v>
      </c>
      <c r="CI54" s="306">
        <f>IF($ND$54&lt;=CI$2,1,0)*Bilheteria!$H10*$NB$54</f>
        <v>105608.56663322482</v>
      </c>
      <c r="CJ54" s="306">
        <f>IF($ND$54&lt;=CJ$2,1,0)*Bilheteria!$H10*$NB$54</f>
        <v>105608.56663322482</v>
      </c>
      <c r="CK54" s="306">
        <f>IF($ND$54&lt;=CK$2,1,0)*Bilheteria!$H10*$NB$54</f>
        <v>105608.56663322482</v>
      </c>
      <c r="CL54" s="306">
        <f>IF($ND$54&lt;=CL$2,1,0)*Bilheteria!$H10*$NB$54</f>
        <v>105608.56663322482</v>
      </c>
      <c r="CM54" s="306">
        <f>IF($ND$54&lt;=CM$2,1,0)*Bilheteria!$H10*$NB$54</f>
        <v>105608.56663322482</v>
      </c>
      <c r="CN54" s="306">
        <f>IF($ND$54&lt;=CN$2,1,0)*Bilheteria!$H10*$NB$54</f>
        <v>105608.56663322482</v>
      </c>
      <c r="CO54" s="306">
        <f>IF($ND$54&lt;=CO$2,1,0)*Bilheteria!$H10*$NB$54</f>
        <v>105608.56663322482</v>
      </c>
      <c r="CP54" s="306">
        <f>IF($ND$54&lt;=CP$2,1,0)*Bilheteria!$H10*$NB$54</f>
        <v>105608.56663322482</v>
      </c>
      <c r="CQ54" s="306">
        <f>IF($ND$54&lt;=CQ$2,1,0)*Bilheteria!$H10*$NB$54</f>
        <v>105608.56663322482</v>
      </c>
      <c r="CR54" s="306">
        <f>IF($ND$54&lt;=CR$2,1,0)*Bilheteria!$H10*$NB$54</f>
        <v>105608.56663322482</v>
      </c>
      <c r="CS54" s="306">
        <f>IF($ND$54&lt;=CS$2,1,0)*Bilheteria!$H10*$NB$54</f>
        <v>105608.56663322482</v>
      </c>
      <c r="CT54" s="306">
        <f>IF($ND$54&lt;=CT$2,1,0)*Bilheteria!$H10*$NB$54</f>
        <v>105608.56663322482</v>
      </c>
      <c r="CU54" s="306">
        <f>IF($ND$54&lt;=CU$2,1,0)*Bilheteria!$H10*$NB$54</f>
        <v>105608.56663322482</v>
      </c>
      <c r="CV54" s="306">
        <f>IF($ND$54&lt;=CV$2,1,0)*Bilheteria!$H10*$NB$54</f>
        <v>105608.56663322482</v>
      </c>
      <c r="CW54" s="306">
        <f>IF($ND$54&lt;=CW$2,1,0)*Bilheteria!$H10*$NB$54</f>
        <v>105608.56663322482</v>
      </c>
      <c r="CX54" s="306">
        <f>IF($ND$54&lt;=CX$2,1,0)*Bilheteria!$H10*$NB$54</f>
        <v>105608.56663322482</v>
      </c>
      <c r="CY54" s="306">
        <f>IF($ND$54&lt;=CY$2,1,0)*Bilheteria!$H10*$NB$54</f>
        <v>105608.56663322482</v>
      </c>
      <c r="CZ54" s="306">
        <f>IF($ND$54&lt;=CZ$2,1,0)*Bilheteria!$H10*$NB$54</f>
        <v>105608.56663322482</v>
      </c>
      <c r="DA54" s="306">
        <f>IF($ND$54&lt;=DA$2,1,0)*Bilheteria!$H10*$NB$54</f>
        <v>105608.56663322482</v>
      </c>
      <c r="DB54" s="306">
        <f>IF($ND$54&lt;=DB$2,1,0)*Bilheteria!$H10*$NB$54</f>
        <v>105608.56663322482</v>
      </c>
      <c r="DC54" s="306">
        <f>IF($ND$54&lt;=DC$2,1,0)*Bilheteria!$H10*$NB$54</f>
        <v>105608.56663322482</v>
      </c>
      <c r="DD54" s="306">
        <f>IF($ND$54&lt;=DD$2,1,0)*Bilheteria!$H10*$NB$54</f>
        <v>105608.56663322482</v>
      </c>
      <c r="DE54" s="306">
        <f>IF($ND$54&lt;=DE$2,1,0)*Bilheteria!$H10*$NB$54</f>
        <v>105608.56663322482</v>
      </c>
      <c r="DF54" s="306">
        <f>IF($ND$54&lt;=DF$2,1,0)*Bilheteria!$H10*$NB$54</f>
        <v>105608.56663322482</v>
      </c>
      <c r="DG54" s="306">
        <f>IF($ND$54&lt;=DG$2,1,0)*Bilheteria!$H10*$NB$54</f>
        <v>105608.56663322482</v>
      </c>
      <c r="DH54" s="306">
        <f>IF($ND$54&lt;=DH$2,1,0)*Bilheteria!$H10*$NB$54</f>
        <v>105608.56663322482</v>
      </c>
      <c r="DI54" s="306">
        <f>IF($ND$54&lt;=DI$2,1,0)*Bilheteria!$H10*$NB$54</f>
        <v>105608.56663322482</v>
      </c>
      <c r="DJ54" s="306">
        <f>IF($ND$54&lt;=DJ$2,1,0)*Bilheteria!$H10*$NB$54</f>
        <v>105608.56663322482</v>
      </c>
      <c r="DK54" s="306">
        <f>IF($ND$54&lt;=DK$2,1,0)*Bilheteria!$H10*$NB$54</f>
        <v>105608.56663322482</v>
      </c>
      <c r="DL54" s="306">
        <f>IF($ND$54&lt;=DL$2,1,0)*Bilheteria!$H10*$NB$54</f>
        <v>105608.56663322482</v>
      </c>
      <c r="DM54" s="306">
        <f>IF($ND$54&lt;=DM$2,1,0)*Bilheteria!$H10*$NB$54</f>
        <v>105608.56663322482</v>
      </c>
      <c r="DN54" s="306">
        <f>IF($ND$54&lt;=DN$2,1,0)*Bilheteria!$H10*$NB$54</f>
        <v>105608.56663322482</v>
      </c>
      <c r="DO54" s="306">
        <f>IF($ND$54&lt;=DO$2,1,0)*Bilheteria!$H10*$NB$54</f>
        <v>105608.56663322482</v>
      </c>
      <c r="DP54" s="306">
        <f>IF($ND$54&lt;=DP$2,1,0)*Bilheteria!$H10*$NB$54</f>
        <v>105608.56663322482</v>
      </c>
      <c r="DQ54" s="306">
        <f>IF($ND$54&lt;=DQ$2,1,0)*Bilheteria!$H10*$NB$54</f>
        <v>105608.56663322482</v>
      </c>
      <c r="DR54" s="306">
        <f>IF($ND$54&lt;=DR$2,1,0)*Bilheteria!$H10*$NB$54</f>
        <v>105608.56663322482</v>
      </c>
      <c r="DS54" s="306">
        <f>IF($ND$54&lt;=DS$2,1,0)*Bilheteria!$H10*$NB$54</f>
        <v>105608.56663322482</v>
      </c>
      <c r="DT54" s="306">
        <f>IF($ND$54&lt;=DT$2,1,0)*Bilheteria!$H10*$NB$54</f>
        <v>105608.56663322482</v>
      </c>
      <c r="DU54" s="306">
        <f>IF($ND$54&lt;=DU$2,1,0)*Bilheteria!$H10*$NB$54</f>
        <v>105608.56663322482</v>
      </c>
      <c r="DV54" s="306">
        <f>IF($ND$54&lt;=DV$2,1,0)*Bilheteria!$H10*$NB$54</f>
        <v>105608.56663322482</v>
      </c>
      <c r="DW54" s="306">
        <f>IF($ND$54&lt;=DW$2,1,0)*Bilheteria!$H10*$NB$54</f>
        <v>105608.56663322482</v>
      </c>
      <c r="DX54" s="306">
        <f>IF($ND$54&lt;=DX$2,1,0)*Bilheteria!$H10*$NB$54</f>
        <v>105608.56663322482</v>
      </c>
      <c r="DY54" s="306">
        <f>IF($ND$54&lt;=DY$2,1,0)*Bilheteria!$H10*$NB$54</f>
        <v>105608.56663322482</v>
      </c>
      <c r="DZ54" s="306">
        <f>IF($ND$54&lt;=DZ$2,1,0)*Bilheteria!$H10*$NB$54</f>
        <v>105608.56663322482</v>
      </c>
      <c r="EA54" s="306">
        <f>IF($ND$54&lt;=EA$2,1,0)*Bilheteria!$H10*$NB$54</f>
        <v>105608.56663322482</v>
      </c>
      <c r="EB54" s="306">
        <f>IF($ND$54&lt;=EB$2,1,0)*Bilheteria!$H10*$NB$54</f>
        <v>105608.56663322482</v>
      </c>
      <c r="EC54" s="306">
        <f>IF($ND$54&lt;=EC$2,1,0)*Bilheteria!$H10*$NB$54</f>
        <v>105608.56663322482</v>
      </c>
      <c r="ED54" s="306">
        <f>IF($ND$54&lt;=ED$2,1,0)*Bilheteria!$H10*$NB$54</f>
        <v>105608.56663322482</v>
      </c>
      <c r="EE54" s="306">
        <f>IF($ND$54&lt;=EE$2,1,0)*Bilheteria!$H10*$NB$54</f>
        <v>105608.56663322482</v>
      </c>
      <c r="EF54" s="306">
        <f>IF($ND$54&lt;=EF$2,1,0)*Bilheteria!$H10*$NB$54</f>
        <v>105608.56663322482</v>
      </c>
      <c r="EG54" s="306">
        <f>IF($ND$54&lt;=EG$2,1,0)*Bilheteria!$H10*$NB$54</f>
        <v>105608.56663322482</v>
      </c>
      <c r="EH54" s="306">
        <f>IF($ND$54&lt;=EH$2,1,0)*Bilheteria!$H10*$NB$54</f>
        <v>105608.56663322482</v>
      </c>
      <c r="EI54" s="306">
        <f>IF($ND$54&lt;=EI$2,1,0)*Bilheteria!$H10*$NB$54</f>
        <v>105608.56663322482</v>
      </c>
      <c r="EJ54" s="306">
        <f>IF($ND$54&lt;=EJ$2,1,0)*Bilheteria!$H10*$NB$54</f>
        <v>105608.56663322482</v>
      </c>
      <c r="EK54" s="306">
        <f>IF($ND$54&lt;=EK$2,1,0)*Bilheteria!$H10*$NB$54</f>
        <v>105608.56663322482</v>
      </c>
      <c r="EL54" s="306">
        <f>IF($ND$54&lt;=EL$2,1,0)*Bilheteria!$H10*$NB$54</f>
        <v>105608.56663322482</v>
      </c>
      <c r="EM54" s="306">
        <f>IF($ND$54&lt;=EM$2,1,0)*Bilheteria!$H10*$NB$54</f>
        <v>105608.56663322482</v>
      </c>
      <c r="EN54" s="306">
        <f>IF($ND$54&lt;=EN$2,1,0)*Bilheteria!$H10*$NB$54</f>
        <v>105608.56663322482</v>
      </c>
      <c r="EO54" s="306">
        <f>IF($ND$54&lt;=EO$2,1,0)*Bilheteria!$H10*$NB$54</f>
        <v>105608.56663322482</v>
      </c>
      <c r="EP54" s="306">
        <f>IF($ND$54&lt;=EP$2,1,0)*Bilheteria!$H10*$NB$54</f>
        <v>105608.56663322482</v>
      </c>
      <c r="EQ54" s="306">
        <f>IF($ND$54&lt;=EQ$2,1,0)*Bilheteria!$H10*$NB$54</f>
        <v>105608.56663322482</v>
      </c>
      <c r="ER54" s="306">
        <f>IF($ND$54&lt;=ER$2,1,0)*Bilheteria!$H10*$NB$54</f>
        <v>105608.56663322482</v>
      </c>
      <c r="ES54" s="306">
        <f>IF($ND$54&lt;=ES$2,1,0)*Bilheteria!$H10*$NB$54</f>
        <v>105608.56663322482</v>
      </c>
      <c r="ET54" s="306">
        <f>IF($ND$54&lt;=ET$2,1,0)*Bilheteria!$H10*$NB$54</f>
        <v>105608.56663322482</v>
      </c>
      <c r="EU54" s="306">
        <f>IF($ND$54&lt;=EU$2,1,0)*Bilheteria!$H10*$NB$54</f>
        <v>105608.56663322482</v>
      </c>
      <c r="EV54" s="306">
        <f>IF($ND$54&lt;=EV$2,1,0)*Bilheteria!$H10*$NB$54</f>
        <v>105608.56663322482</v>
      </c>
      <c r="EW54" s="306">
        <f>IF($ND$54&lt;=EW$2,1,0)*Bilheteria!$H10*$NB$54</f>
        <v>105608.56663322482</v>
      </c>
      <c r="EX54" s="306">
        <f>IF($ND$54&lt;=EX$2,1,0)*Bilheteria!$H10*$NB$54</f>
        <v>105608.56663322482</v>
      </c>
      <c r="EY54" s="306">
        <f>IF($ND$54&lt;=EY$2,1,0)*Bilheteria!$H10*$NB$54</f>
        <v>105608.56663322482</v>
      </c>
      <c r="EZ54" s="306">
        <f>IF($ND$54&lt;=EZ$2,1,0)*Bilheteria!$H10*$NB$54</f>
        <v>105608.56663322482</v>
      </c>
      <c r="FA54" s="306">
        <f>IF($ND$54&lt;=FA$2,1,0)*Bilheteria!$H10*$NB$54</f>
        <v>105608.56663322482</v>
      </c>
      <c r="FB54" s="306">
        <f>IF($ND$54&lt;=FB$2,1,0)*Bilheteria!$H10*$NB$54</f>
        <v>105608.56663322482</v>
      </c>
      <c r="FC54" s="306">
        <f>IF($ND$54&lt;=FC$2,1,0)*Bilheteria!$H10*$NB$54</f>
        <v>105608.56663322482</v>
      </c>
      <c r="FD54" s="306">
        <f>IF($ND$54&lt;=FD$2,1,0)*Bilheteria!$H10*$NB$54</f>
        <v>105608.56663322482</v>
      </c>
      <c r="FE54" s="306">
        <f>IF($ND$54&lt;=FE$2,1,0)*Bilheteria!$H10*$NB$54</f>
        <v>105608.56663322482</v>
      </c>
      <c r="FF54" s="306">
        <f>IF($ND$54&lt;=FF$2,1,0)*Bilheteria!$H10*$NB$54</f>
        <v>105608.56663322482</v>
      </c>
      <c r="FG54" s="306">
        <f>IF($ND$54&lt;=FG$2,1,0)*Bilheteria!$H10*$NB$54</f>
        <v>105608.56663322482</v>
      </c>
      <c r="FH54" s="306">
        <f>IF($ND$54&lt;=FH$2,1,0)*Bilheteria!$H10*$NB$54</f>
        <v>105608.56663322482</v>
      </c>
      <c r="FI54" s="306">
        <f>IF($ND$54&lt;=FI$2,1,0)*Bilheteria!$H10*$NB$54</f>
        <v>105608.56663322482</v>
      </c>
      <c r="FJ54" s="306">
        <f>IF($ND$54&lt;=FJ$2,1,0)*Bilheteria!$H10*$NB$54</f>
        <v>105608.56663322482</v>
      </c>
      <c r="FK54" s="306">
        <f>IF($ND$54&lt;=FK$2,1,0)*Bilheteria!$H10*$NB$54</f>
        <v>105608.56663322482</v>
      </c>
      <c r="FL54" s="306">
        <f>IF($ND$54&lt;=FL$2,1,0)*Bilheteria!$H10*$NB$54</f>
        <v>105608.56663322482</v>
      </c>
      <c r="FM54" s="306">
        <f>IF($ND$54&lt;=FM$2,1,0)*Bilheteria!$H10*$NB$54</f>
        <v>105608.56663322482</v>
      </c>
      <c r="FN54" s="306">
        <f>IF($ND$54&lt;=FN$2,1,0)*Bilheteria!$H10*$NB$54</f>
        <v>105608.56663322482</v>
      </c>
      <c r="FO54" s="306">
        <f>IF($ND$54&lt;=FO$2,1,0)*Bilheteria!$H10*$NB$54</f>
        <v>105608.56663322482</v>
      </c>
      <c r="FP54" s="306">
        <f>IF($ND$54&lt;=FP$2,1,0)*Bilheteria!$H10*$NB$54</f>
        <v>105608.56663322482</v>
      </c>
      <c r="FQ54" s="306">
        <f>IF($ND$54&lt;=FQ$2,1,0)*Bilheteria!$H10*$NB$54</f>
        <v>105608.56663322482</v>
      </c>
      <c r="FR54" s="306">
        <f>IF($ND$54&lt;=FR$2,1,0)*Bilheteria!$H10*$NB$54</f>
        <v>105608.56663322482</v>
      </c>
      <c r="FS54" s="306">
        <f>IF($ND$54&lt;=FS$2,1,0)*Bilheteria!$H10*$NB$54</f>
        <v>105608.56663322482</v>
      </c>
      <c r="FT54" s="306">
        <f>IF($ND$54&lt;=FT$2,1,0)*Bilheteria!$H10*$NB$54</f>
        <v>105608.56663322482</v>
      </c>
      <c r="FU54" s="306">
        <f>IF($ND$54&lt;=FU$2,1,0)*Bilheteria!$H10*$NB$54</f>
        <v>105608.56663322482</v>
      </c>
      <c r="FV54" s="306">
        <f>IF($ND$54&lt;=FV$2,1,0)*Bilheteria!$H10*$NB$54</f>
        <v>105608.56663322482</v>
      </c>
      <c r="FW54" s="306">
        <f>IF($ND$54&lt;=FW$2,1,0)*Bilheteria!$H10*$NB$54</f>
        <v>105608.56663322482</v>
      </c>
      <c r="FX54" s="306">
        <f>IF($ND$54&lt;=FX$2,1,0)*Bilheteria!$H10*$NB$54</f>
        <v>105608.56663322482</v>
      </c>
      <c r="FY54" s="306">
        <f>IF($ND$54&lt;=FY$2,1,0)*Bilheteria!$H10*$NB$54</f>
        <v>105608.56663322482</v>
      </c>
      <c r="FZ54" s="306">
        <f>IF($ND$54&lt;=FZ$2,1,0)*Bilheteria!$H10*$NB$54</f>
        <v>105608.56663322482</v>
      </c>
      <c r="GA54" s="306">
        <f>IF($ND$54&lt;=GA$2,1,0)*Bilheteria!$H10*$NB$54</f>
        <v>105608.56663322482</v>
      </c>
      <c r="GB54" s="306">
        <f>IF($ND$54&lt;=GB$2,1,0)*Bilheteria!$H10*$NB$54</f>
        <v>105608.56663322482</v>
      </c>
      <c r="GC54" s="306">
        <f>IF($ND$54&lt;=GC$2,1,0)*Bilheteria!$H10*$NB$54</f>
        <v>105608.56663322482</v>
      </c>
      <c r="GD54" s="306">
        <f>IF($ND$54&lt;=GD$2,1,0)*Bilheteria!$H10*$NB$54</f>
        <v>105608.56663322482</v>
      </c>
      <c r="GE54" s="306">
        <f>IF($ND$54&lt;=GE$2,1,0)*Bilheteria!$H10*$NB$54</f>
        <v>105608.56663322482</v>
      </c>
      <c r="GF54" s="306">
        <f>IF($ND$54&lt;=GF$2,1,0)*Bilheteria!$H10*$NB$54</f>
        <v>105608.56663322482</v>
      </c>
      <c r="GG54" s="306">
        <f>IF($ND$54&lt;=GG$2,1,0)*Bilheteria!$H10*$NB$54</f>
        <v>105608.56663322482</v>
      </c>
      <c r="GH54" s="306">
        <f>IF($ND$54&lt;=GH$2,1,0)*Bilheteria!$H10*$NB$54</f>
        <v>105608.56663322482</v>
      </c>
      <c r="GI54" s="306">
        <f>IF($ND$54&lt;=GI$2,1,0)*Bilheteria!$H10*$NB$54</f>
        <v>105608.56663322482</v>
      </c>
      <c r="GJ54" s="306">
        <f>IF($ND$54&lt;=GJ$2,1,0)*Bilheteria!$H10*$NB$54</f>
        <v>105608.56663322482</v>
      </c>
      <c r="GK54" s="306">
        <f>IF($ND$54&lt;=GK$2,1,0)*Bilheteria!$H10*$NB$54</f>
        <v>105608.56663322482</v>
      </c>
      <c r="GL54" s="306">
        <f>IF($ND$54&lt;=GL$2,1,0)*Bilheteria!$H10*$NB$54</f>
        <v>105608.56663322482</v>
      </c>
      <c r="GM54" s="306">
        <f>IF($ND$54&lt;=GM$2,1,0)*Bilheteria!$H10*$NB$54</f>
        <v>105608.56663322482</v>
      </c>
      <c r="GN54" s="306">
        <f>IF($ND$54&lt;=GN$2,1,0)*Bilheteria!$H10*$NB$54</f>
        <v>105608.56663322482</v>
      </c>
      <c r="GO54" s="306">
        <f>IF($ND$54&lt;=GO$2,1,0)*Bilheteria!$H10*$NB$54</f>
        <v>105608.56663322482</v>
      </c>
      <c r="GP54" s="306">
        <f>IF($ND$54&lt;=GP$2,1,0)*Bilheteria!$H10*$NB$54</f>
        <v>105608.56663322482</v>
      </c>
      <c r="GQ54" s="306">
        <f>IF($ND$54&lt;=GQ$2,1,0)*Bilheteria!$H10*$NB$54</f>
        <v>105608.56663322482</v>
      </c>
      <c r="GR54" s="306">
        <f>IF($ND$54&lt;=GR$2,1,0)*Bilheteria!$H10*$NB$54</f>
        <v>105608.56663322482</v>
      </c>
      <c r="GS54" s="306">
        <f>IF($ND$54&lt;=GS$2,1,0)*Bilheteria!$H10*$NB$54</f>
        <v>105608.56663322482</v>
      </c>
      <c r="GT54" s="306">
        <f>IF($ND$54&lt;=GT$2,1,0)*Bilheteria!$H10*$NB$54</f>
        <v>105608.56663322482</v>
      </c>
      <c r="GU54" s="306">
        <f>IF($ND$54&lt;=GU$2,1,0)*Bilheteria!$H10*$NB$54</f>
        <v>105608.56663322482</v>
      </c>
      <c r="GV54" s="306">
        <f>IF($ND$54&lt;=GV$2,1,0)*Bilheteria!$H10*$NB$54</f>
        <v>105608.56663322482</v>
      </c>
      <c r="GW54" s="306">
        <f>IF($ND$54&lt;=GW$2,1,0)*Bilheteria!$H10*$NB$54</f>
        <v>105608.56663322482</v>
      </c>
      <c r="GX54" s="306">
        <f>IF($ND$54&lt;=GX$2,1,0)*Bilheteria!$H10*$NB$54</f>
        <v>105608.56663322482</v>
      </c>
      <c r="GY54" s="306">
        <f>IF($ND$54&lt;=GY$2,1,0)*Bilheteria!$H10*$NB$54</f>
        <v>105608.56663322482</v>
      </c>
      <c r="GZ54" s="306">
        <f>IF($ND$54&lt;=GZ$2,1,0)*Bilheteria!$H10*$NB$54</f>
        <v>105608.56663322482</v>
      </c>
      <c r="HA54" s="306">
        <f>IF($ND$54&lt;=HA$2,1,0)*Bilheteria!$H10*$NB$54</f>
        <v>105608.56663322482</v>
      </c>
      <c r="HB54" s="306">
        <f>IF($ND$54&lt;=HB$2,1,0)*Bilheteria!$H10*$NB$54</f>
        <v>105608.56663322482</v>
      </c>
      <c r="HC54" s="306">
        <f>IF($ND$54&lt;=HC$2,1,0)*Bilheteria!$H10*$NB$54</f>
        <v>105608.56663322482</v>
      </c>
      <c r="HD54" s="306">
        <f>IF($ND$54&lt;=HD$2,1,0)*Bilheteria!$H10*$NB$54</f>
        <v>105608.56663322482</v>
      </c>
      <c r="HE54" s="306">
        <f>IF($ND$54&lt;=HE$2,1,0)*Bilheteria!$H10*$NB$54</f>
        <v>105608.56663322482</v>
      </c>
      <c r="HF54" s="306">
        <f>IF($ND$54&lt;=HF$2,1,0)*Bilheteria!$H10*$NB$54</f>
        <v>105608.56663322482</v>
      </c>
      <c r="HG54" s="306">
        <f>IF($ND$54&lt;=HG$2,1,0)*Bilheteria!$H10*$NB$54</f>
        <v>105608.56663322482</v>
      </c>
      <c r="HH54" s="306">
        <f>IF($ND$54&lt;=HH$2,1,0)*Bilheteria!$H10*$NB$54</f>
        <v>105608.56663322482</v>
      </c>
      <c r="HI54" s="306">
        <f>IF($ND$54&lt;=HI$2,1,0)*Bilheteria!$H10*$NB$54</f>
        <v>105608.56663322482</v>
      </c>
      <c r="HJ54" s="306">
        <f>IF($ND$54&lt;=HJ$2,1,0)*Bilheteria!$H10*$NB$54</f>
        <v>105608.56663322482</v>
      </c>
      <c r="HK54" s="306">
        <f>IF($ND$54&lt;=HK$2,1,0)*Bilheteria!$H10*$NB$54</f>
        <v>105608.56663322482</v>
      </c>
      <c r="HL54" s="306">
        <f>IF($ND$54&lt;=HL$2,1,0)*Bilheteria!$H10*$NB$54</f>
        <v>105608.56663322482</v>
      </c>
      <c r="HM54" s="306">
        <f>IF($ND$54&lt;=HM$2,1,0)*Bilheteria!$H10*$NB$54</f>
        <v>105608.56663322482</v>
      </c>
      <c r="HN54" s="306">
        <f>IF($ND$54&lt;=HN$2,1,0)*Bilheteria!$H10*$NB$54</f>
        <v>105608.56663322482</v>
      </c>
      <c r="HO54" s="306">
        <f>IF($ND$54&lt;=HO$2,1,0)*Bilheteria!$H10*$NB$54</f>
        <v>105608.56663322482</v>
      </c>
      <c r="HP54" s="306">
        <f>IF($ND$54&lt;=HP$2,1,0)*Bilheteria!$H10*$NB$54</f>
        <v>105608.56663322482</v>
      </c>
      <c r="HQ54" s="306">
        <f>IF($ND$54&lt;=HQ$2,1,0)*Bilheteria!$H10*$NB$54</f>
        <v>105608.56663322482</v>
      </c>
      <c r="HR54" s="306">
        <f>IF($ND$54&lt;=HR$2,1,0)*Bilheteria!$H10*$NB$54</f>
        <v>105608.56663322482</v>
      </c>
      <c r="HS54" s="306">
        <f>IF($ND$54&lt;=HS$2,1,0)*Bilheteria!$H10*$NB$54</f>
        <v>105608.56663322482</v>
      </c>
      <c r="HT54" s="306">
        <f>IF($ND$54&lt;=HT$2,1,0)*Bilheteria!$H10*$NB$54</f>
        <v>105608.56663322482</v>
      </c>
      <c r="HU54" s="306">
        <f>IF($ND$54&lt;=HU$2,1,0)*Bilheteria!$H10*$NB$54</f>
        <v>105608.56663322482</v>
      </c>
      <c r="HV54" s="306">
        <f>IF($ND$54&lt;=HV$2,1,0)*Bilheteria!$H10*$NB$54</f>
        <v>105608.56663322482</v>
      </c>
      <c r="HW54" s="306">
        <f>IF($ND$54&lt;=HW$2,1,0)*Bilheteria!$H10*$NB$54</f>
        <v>105608.56663322482</v>
      </c>
      <c r="HX54" s="306">
        <f>IF($ND$54&lt;=HX$2,1,0)*Bilheteria!$H10*$NB$54</f>
        <v>105608.56663322482</v>
      </c>
      <c r="HY54" s="306">
        <f>IF($ND$54&lt;=HY$2,1,0)*Bilheteria!$H10*$NB$54</f>
        <v>105608.56663322482</v>
      </c>
      <c r="HZ54" s="306">
        <f>IF($ND$54&lt;=HZ$2,1,0)*Bilheteria!$H10*$NB$54</f>
        <v>105608.56663322482</v>
      </c>
      <c r="IA54" s="306">
        <f>IF($ND$54&lt;=IA$2,1,0)*Bilheteria!$H10*$NB$54</f>
        <v>105608.56663322482</v>
      </c>
      <c r="IB54" s="306">
        <f>IF($ND$54&lt;=IB$2,1,0)*Bilheteria!$H10*$NB$54</f>
        <v>105608.56663322482</v>
      </c>
      <c r="IC54" s="306">
        <f>IF($ND$54&lt;=IC$2,1,0)*Bilheteria!$H10*$NB$54</f>
        <v>105608.56663322482</v>
      </c>
      <c r="ID54" s="306">
        <f>IF($ND$54&lt;=ID$2,1,0)*Bilheteria!$H10*$NB$54</f>
        <v>105608.56663322482</v>
      </c>
      <c r="IE54" s="306">
        <f>IF($ND$54&lt;=IE$2,1,0)*Bilheteria!$H10*$NB$54</f>
        <v>105608.56663322482</v>
      </c>
      <c r="IF54" s="306">
        <f>IF($ND$54&lt;=IF$2,1,0)*Bilheteria!$H10*$NB$54</f>
        <v>105608.56663322482</v>
      </c>
      <c r="IG54" s="306">
        <f>IF($ND$54&lt;=IG$2,1,0)*Bilheteria!$H10*$NB$54</f>
        <v>105608.56663322482</v>
      </c>
      <c r="IH54" s="306">
        <f>IF($ND$54&lt;=IH$2,1,0)*Bilheteria!$H10*$NB$54</f>
        <v>105608.56663322482</v>
      </c>
      <c r="II54" s="306">
        <f>IF($ND$54&lt;=II$2,1,0)*Bilheteria!$H10*$NB$54</f>
        <v>105608.56663322482</v>
      </c>
      <c r="IJ54" s="306">
        <f>IF($ND$54&lt;=IJ$2,1,0)*Bilheteria!$H10*$NB$54</f>
        <v>105608.56663322482</v>
      </c>
      <c r="IK54" s="306">
        <f>IF($ND$54&lt;=IK$2,1,0)*Bilheteria!$H10*$NB$54</f>
        <v>105608.56663322482</v>
      </c>
      <c r="IL54" s="306">
        <f>IF($ND$54&lt;=IL$2,1,0)*Bilheteria!$H10*$NB$54</f>
        <v>105608.56663322482</v>
      </c>
      <c r="IM54" s="306">
        <f>IF($ND$54&lt;=IM$2,1,0)*Bilheteria!$H10*$NB$54</f>
        <v>105608.56663322482</v>
      </c>
      <c r="IN54" s="306">
        <f>IF($ND$54&lt;=IN$2,1,0)*Bilheteria!$H10*$NB$54</f>
        <v>105608.56663322482</v>
      </c>
      <c r="IO54" s="306">
        <f>IF($ND$54&lt;=IO$2,1,0)*Bilheteria!$H10*$NB$54</f>
        <v>105608.56663322482</v>
      </c>
      <c r="IP54" s="306">
        <f>IF($ND$54&lt;=IP$2,1,0)*Bilheteria!$H10*$NB$54</f>
        <v>105608.56663322482</v>
      </c>
      <c r="IQ54" s="306">
        <f>IF($ND$54&lt;=IQ$2,1,0)*Bilheteria!$H10*$NB$54</f>
        <v>105608.56663322482</v>
      </c>
      <c r="IR54" s="306">
        <f>IF($ND$54&lt;=IR$2,1,0)*Bilheteria!$H10*$NB$54</f>
        <v>105608.56663322482</v>
      </c>
      <c r="IS54" s="306">
        <f>IF($ND$54&lt;=IS$2,1,0)*Bilheteria!$H10*$NB$54</f>
        <v>105608.56663322482</v>
      </c>
      <c r="IT54" s="306">
        <f>IF($ND$54&lt;=IT$2,1,0)*Bilheteria!$H10*$NB$54</f>
        <v>105608.56663322482</v>
      </c>
      <c r="IU54" s="306">
        <f>IF($ND$54&lt;=IU$2,1,0)*Bilheteria!$H10*$NB$54</f>
        <v>105608.56663322482</v>
      </c>
      <c r="IV54" s="306">
        <f>IF($ND$54&lt;=IV$2,1,0)*Bilheteria!$H10*$NB$54</f>
        <v>105608.56663322482</v>
      </c>
      <c r="IW54" s="306">
        <f>IF($ND$54&lt;=IW$2,1,0)*Bilheteria!$H10*$NB$54</f>
        <v>105608.56663322482</v>
      </c>
      <c r="IX54" s="306">
        <f>IF($ND$54&lt;=IX$2,1,0)*Bilheteria!$H10*$NB$54</f>
        <v>105608.56663322482</v>
      </c>
      <c r="IY54" s="306">
        <f>IF($ND$54&lt;=IY$2,1,0)*Bilheteria!$H10*$NB$54</f>
        <v>105608.56663322482</v>
      </c>
      <c r="IZ54" s="306">
        <f>IF($ND$54&lt;=IZ$2,1,0)*Bilheteria!$H10*$NB$54</f>
        <v>105608.56663322482</v>
      </c>
      <c r="JA54" s="306">
        <f>IF($ND$54&lt;=JA$2,1,0)*Bilheteria!$H10*$NB$54</f>
        <v>105608.56663322482</v>
      </c>
      <c r="JB54" s="306">
        <f>IF($ND$54&lt;=JB$2,1,0)*Bilheteria!$H10*$NB$54</f>
        <v>105608.56663322482</v>
      </c>
      <c r="JC54" s="306">
        <f>IF($ND$54&lt;=JC$2,1,0)*Bilheteria!$H10*$NB$54</f>
        <v>105608.56663322482</v>
      </c>
      <c r="JD54" s="306">
        <f>IF($ND$54&lt;=JD$2,1,0)*Bilheteria!$H10*$NB$54</f>
        <v>105608.56663322482</v>
      </c>
      <c r="JE54" s="306">
        <f>IF($ND$54&lt;=JE$2,1,0)*Bilheteria!$H10*$NB$54</f>
        <v>105608.56663322482</v>
      </c>
      <c r="JF54" s="306">
        <f>IF($ND$54&lt;=JF$2,1,0)*Bilheteria!$H10*$NB$54</f>
        <v>105608.56663322482</v>
      </c>
      <c r="JG54" s="306">
        <f>IF($ND$54&lt;=JG$2,1,0)*Bilheteria!$H10*$NB$54</f>
        <v>105608.56663322482</v>
      </c>
      <c r="JH54" s="306">
        <f>IF($ND$54&lt;=JH$2,1,0)*Bilheteria!$H10*$NB$54</f>
        <v>105608.56663322482</v>
      </c>
      <c r="JI54" s="306">
        <f>IF($ND$54&lt;=JI$2,1,0)*Bilheteria!$H10*$NB$54</f>
        <v>105608.56663322482</v>
      </c>
      <c r="JJ54" s="306">
        <f>IF($ND$54&lt;=JJ$2,1,0)*Bilheteria!$H10*$NB$54</f>
        <v>105608.56663322482</v>
      </c>
      <c r="JK54" s="306">
        <f>IF($ND$54&lt;=JK$2,1,0)*Bilheteria!$H10*$NB$54</f>
        <v>105608.56663322482</v>
      </c>
      <c r="JL54" s="306">
        <f>IF($ND$54&lt;=JL$2,1,0)*Bilheteria!$H10*$NB$54</f>
        <v>105608.56663322482</v>
      </c>
      <c r="JM54" s="306">
        <f>IF($ND$54&lt;=JM$2,1,0)*Bilheteria!$H10*$NB$54</f>
        <v>105608.56663322482</v>
      </c>
      <c r="JN54" s="306">
        <f>IF($ND$54&lt;=JN$2,1,0)*Bilheteria!$H10*$NB$54</f>
        <v>105608.56663322482</v>
      </c>
      <c r="JO54" s="306">
        <f>IF($ND$54&lt;=JO$2,1,0)*Bilheteria!$H10*$NB$54</f>
        <v>105608.56663322482</v>
      </c>
      <c r="JP54" s="306">
        <f>IF($ND$54&lt;=JP$2,1,0)*Bilheteria!$H10*$NB$54</f>
        <v>105608.56663322482</v>
      </c>
      <c r="JQ54" s="306">
        <f>IF($ND$54&lt;=JQ$2,1,0)*Bilheteria!$H10*$NB$54</f>
        <v>105608.56663322482</v>
      </c>
      <c r="JR54" s="306">
        <f>IF($ND$54&lt;=JR$2,1,0)*Bilheteria!$H10*$NB$54</f>
        <v>105608.56663322482</v>
      </c>
      <c r="JS54" s="306">
        <f>IF($ND$54&lt;=JS$2,1,0)*Bilheteria!$H10*$NB$54</f>
        <v>105608.56663322482</v>
      </c>
      <c r="JT54" s="306">
        <f>IF($ND$54&lt;=JT$2,1,0)*Bilheteria!$H10*$NB$54</f>
        <v>105608.56663322482</v>
      </c>
      <c r="JU54" s="306">
        <f>IF($ND$54&lt;=JU$2,1,0)*Bilheteria!$H10*$NB$54</f>
        <v>105608.56663322482</v>
      </c>
      <c r="JV54" s="306">
        <f>IF($ND$54&lt;=JV$2,1,0)*Bilheteria!$H10*$NB$54</f>
        <v>105608.56663322482</v>
      </c>
      <c r="JW54" s="306">
        <f>IF($ND$54&lt;=JW$2,1,0)*Bilheteria!$H10*$NB$54</f>
        <v>105608.56663322482</v>
      </c>
      <c r="JX54" s="306">
        <f>IF($ND$54&lt;=JX$2,1,0)*Bilheteria!$H10*$NB$54</f>
        <v>105608.56663322482</v>
      </c>
      <c r="JY54" s="306">
        <f>IF($ND$54&lt;=JY$2,1,0)*Bilheteria!$H10*$NB$54</f>
        <v>105608.56663322482</v>
      </c>
      <c r="JZ54" s="306">
        <f>IF($ND$54&lt;=JZ$2,1,0)*Bilheteria!$H10*$NB$54</f>
        <v>105608.56663322482</v>
      </c>
      <c r="KA54" s="306">
        <f>IF($ND$54&lt;=KA$2,1,0)*Bilheteria!$H10*$NB$54</f>
        <v>105608.56663322482</v>
      </c>
      <c r="KB54" s="306">
        <f>IF($ND$54&lt;=KB$2,1,0)*Bilheteria!$H10*$NB$54</f>
        <v>105608.56663322482</v>
      </c>
      <c r="KC54" s="306">
        <f>IF($ND$54&lt;=KC$2,1,0)*Bilheteria!$H10*$NB$54</f>
        <v>105608.56663322482</v>
      </c>
      <c r="KD54" s="306">
        <f>IF($ND$54&lt;=KD$2,1,0)*Bilheteria!$H10*$NB$54</f>
        <v>105608.56663322482</v>
      </c>
      <c r="KE54" s="306">
        <f>IF($ND$54&lt;=KE$2,1,0)*Bilheteria!$H10*$NB$54</f>
        <v>105608.56663322482</v>
      </c>
      <c r="KF54" s="306">
        <f>IF($ND$54&lt;=KF$2,1,0)*Bilheteria!$H10*$NB$54</f>
        <v>105608.56663322482</v>
      </c>
      <c r="KG54" s="306">
        <f>IF($ND$54&lt;=KG$2,1,0)*Bilheteria!$H10*$NB$54</f>
        <v>105608.56663322482</v>
      </c>
      <c r="KH54" s="306">
        <f>IF($ND$54&lt;=KH$2,1,0)*Bilheteria!$H10*$NB$54</f>
        <v>105608.56663322482</v>
      </c>
      <c r="KI54" s="306">
        <f>IF($ND$54&lt;=KI$2,1,0)*Bilheteria!$H10*$NB$54</f>
        <v>105608.56663322482</v>
      </c>
      <c r="KJ54" s="306">
        <f>IF($ND$54&lt;=KJ$2,1,0)*Bilheteria!$H10*$NB$54</f>
        <v>105608.56663322482</v>
      </c>
      <c r="KK54" s="306">
        <f>IF($ND$54&lt;=KK$2,1,0)*Bilheteria!$H10*$NB$54</f>
        <v>105608.56663322482</v>
      </c>
      <c r="KL54" s="306">
        <f>IF($ND$54&lt;=KL$2,1,0)*Bilheteria!$H10*$NB$54</f>
        <v>105608.56663322482</v>
      </c>
      <c r="KM54" s="306">
        <f>IF($ND$54&lt;=KM$2,1,0)*Bilheteria!$H10*$NB$54</f>
        <v>105608.56663322482</v>
      </c>
      <c r="KN54" s="306">
        <f>IF($ND$54&lt;=KN$2,1,0)*Bilheteria!$H10*$NB$54</f>
        <v>105608.56663322482</v>
      </c>
      <c r="KO54" s="306">
        <f>IF($ND$54&lt;=KO$2,1,0)*Bilheteria!$H10*$NB$54</f>
        <v>105608.56663322482</v>
      </c>
      <c r="KP54" s="306">
        <f>IF($ND$54&lt;=KP$2,1,0)*Bilheteria!$H10*$NB$54</f>
        <v>105608.56663322482</v>
      </c>
      <c r="KQ54" s="306">
        <f>IF($ND$54&lt;=KQ$2,1,0)*Bilheteria!$H10*$NB$54</f>
        <v>105608.56663322482</v>
      </c>
      <c r="KR54" s="306">
        <f>IF($ND$54&lt;=KR$2,1,0)*Bilheteria!$H10*$NB$54</f>
        <v>105608.56663322482</v>
      </c>
      <c r="KS54" s="306">
        <f>IF($ND$54&lt;=KS$2,1,0)*Bilheteria!$H10*$NB$54</f>
        <v>105608.56663322482</v>
      </c>
      <c r="KT54" s="306">
        <f>IF($ND$54&lt;=KT$2,1,0)*Bilheteria!$H10*$NB$54</f>
        <v>105608.56663322482</v>
      </c>
      <c r="KU54" s="306">
        <f>IF($ND$54&lt;=KU$2,1,0)*Bilheteria!$H10*$NB$54</f>
        <v>105608.56663322482</v>
      </c>
      <c r="KV54" s="306">
        <f>IF($ND$54&lt;=KV$2,1,0)*Bilheteria!$H10*$NB$54</f>
        <v>105608.56663322482</v>
      </c>
      <c r="KW54" s="306">
        <f>IF($ND$54&lt;=KW$2,1,0)*Bilheteria!$H10*$NB$54</f>
        <v>105608.56663322482</v>
      </c>
      <c r="KX54" s="306">
        <f>IF($ND$54&lt;=KX$2,1,0)*Bilheteria!$H10*$NB$54</f>
        <v>105608.56663322482</v>
      </c>
      <c r="KY54" s="306">
        <f>IF($ND$54&lt;=KY$2,1,0)*Bilheteria!$H10*$NB$54</f>
        <v>105608.56663322482</v>
      </c>
      <c r="KZ54" s="306">
        <f>IF($ND$54&lt;=KZ$2,1,0)*Bilheteria!$H10*$NB$54</f>
        <v>105608.56663322482</v>
      </c>
      <c r="LA54" s="306">
        <f>IF($ND$54&lt;=LA$2,1,0)*Bilheteria!$H10*$NB$54</f>
        <v>105608.56663322482</v>
      </c>
      <c r="LB54" s="306">
        <f>IF($ND$54&lt;=LB$2,1,0)*Bilheteria!$H10*$NB$54</f>
        <v>105608.56663322482</v>
      </c>
      <c r="LC54" s="306">
        <f>IF($ND$54&lt;=LC$2,1,0)*Bilheteria!$H10*$NB$54</f>
        <v>105608.56663322482</v>
      </c>
      <c r="LD54" s="306">
        <f>IF($ND$54&lt;=LD$2,1,0)*Bilheteria!$H10*$NB$54</f>
        <v>105608.56663322482</v>
      </c>
      <c r="LE54" s="306">
        <f>IF($ND$54&lt;=LE$2,1,0)*Bilheteria!$H10*$NB$54</f>
        <v>105608.56663322482</v>
      </c>
      <c r="LF54" s="306">
        <f>IF($ND$54&lt;=LF$2,1,0)*Bilheteria!$H10*$NB$54</f>
        <v>105608.56663322482</v>
      </c>
      <c r="LG54" s="306">
        <f>IF($ND$54&lt;=LG$2,1,0)*Bilheteria!$H10*$NB$54</f>
        <v>105608.56663322482</v>
      </c>
      <c r="LH54" s="306">
        <f>IF($ND$54&lt;=LH$2,1,0)*Bilheteria!$H10*$NB$54</f>
        <v>105608.56663322482</v>
      </c>
      <c r="LI54" s="306">
        <f>IF($ND$54&lt;=LI$2,1,0)*Bilheteria!$H10*$NB$54</f>
        <v>105608.56663322482</v>
      </c>
      <c r="LJ54" s="306">
        <f>IF($ND$54&lt;=LJ$2,1,0)*Bilheteria!$H10*$NB$54</f>
        <v>105608.56663322482</v>
      </c>
      <c r="LK54" s="306">
        <f>IF($ND$54&lt;=LK$2,1,0)*Bilheteria!$H10*$NB$54</f>
        <v>105608.56663322482</v>
      </c>
      <c r="LL54" s="306">
        <f>IF($ND$54&lt;=LL$2,1,0)*Bilheteria!$H10*$NB$54</f>
        <v>105608.56663322482</v>
      </c>
      <c r="LM54" s="306">
        <f>IF($ND$54&lt;=LM$2,1,0)*Bilheteria!$H10*$NB$54</f>
        <v>105608.56663322482</v>
      </c>
      <c r="LN54" s="306">
        <f>IF($ND$54&lt;=LN$2,1,0)*Bilheteria!$H10*$NB$54</f>
        <v>105608.56663322482</v>
      </c>
      <c r="LO54" s="306">
        <f>IF($ND$54&lt;=LO$2,1,0)*Bilheteria!$H10*$NB$54</f>
        <v>105608.56663322482</v>
      </c>
      <c r="LP54" s="306">
        <f>IF($ND$54&lt;=LP$2,1,0)*Bilheteria!$H10*$NB$54</f>
        <v>105608.56663322482</v>
      </c>
      <c r="LQ54" s="306">
        <f>IF($ND$54&lt;=LQ$2,1,0)*Bilheteria!$H10*$NB$54</f>
        <v>105608.56663322482</v>
      </c>
      <c r="LR54" s="306">
        <f>IF($ND$54&lt;=LR$2,1,0)*Bilheteria!$H10*$NB$54</f>
        <v>105608.56663322482</v>
      </c>
      <c r="LS54" s="306">
        <f>IF($ND$54&lt;=LS$2,1,0)*Bilheteria!$H10*$NB$54</f>
        <v>105608.56663322482</v>
      </c>
      <c r="LT54" s="306">
        <f>IF($ND$54&lt;=LT$2,1,0)*Bilheteria!$H10*$NB$54</f>
        <v>105608.56663322482</v>
      </c>
      <c r="LU54" s="306">
        <f>IF($ND$54&lt;=LU$2,1,0)*Bilheteria!$H10*$NB$54</f>
        <v>105608.56663322482</v>
      </c>
      <c r="LV54" s="306">
        <f>IF($ND$54&lt;=LV$2,1,0)*Bilheteria!$H10*$NB$54</f>
        <v>105608.56663322482</v>
      </c>
      <c r="LW54" s="306">
        <f>IF($ND$54&lt;=LW$2,1,0)*Bilheteria!$H10*$NB$54</f>
        <v>105608.56663322482</v>
      </c>
      <c r="LX54" s="306">
        <f>IF($ND$54&lt;=LX$2,1,0)*Bilheteria!$H10*$NB$54</f>
        <v>105608.56663322482</v>
      </c>
      <c r="LY54" s="306">
        <f>IF($ND$54&lt;=LY$2,1,0)*Bilheteria!$H10*$NB$54</f>
        <v>105608.56663322482</v>
      </c>
      <c r="LZ54" s="306">
        <f>IF($ND$54&lt;=LZ$2,1,0)*Bilheteria!$H10*$NB$54</f>
        <v>105608.56663322482</v>
      </c>
      <c r="MA54" s="306">
        <f>IF($ND$54&lt;=MA$2,1,0)*Bilheteria!$H10*$NB$54</f>
        <v>105608.56663322482</v>
      </c>
      <c r="MB54" s="306">
        <f>IF($ND$54&lt;=MB$2,1,0)*Bilheteria!$H10*$NB$54</f>
        <v>105608.56663322482</v>
      </c>
      <c r="MC54" s="306">
        <f>IF($ND$54&lt;=MC$2,1,0)*Bilheteria!$H10*$NB$54</f>
        <v>105608.56663322482</v>
      </c>
      <c r="MD54" s="306">
        <f>IF($ND$54&lt;=MD$2,1,0)*Bilheteria!$H10*$NB$54</f>
        <v>105608.56663322482</v>
      </c>
      <c r="ME54" s="306">
        <f>IF($ND$54&lt;=ME$2,1,0)*Bilheteria!$H10*$NB$54</f>
        <v>105608.56663322482</v>
      </c>
      <c r="MF54" s="306">
        <f>IF($ND$54&lt;=MF$2,1,0)*Bilheteria!$H10*$NB$54</f>
        <v>105608.56663322482</v>
      </c>
      <c r="MG54" s="306">
        <f>IF($ND$54&lt;=MG$2,1,0)*Bilheteria!$H10*$NB$54</f>
        <v>105608.56663322482</v>
      </c>
      <c r="MH54" s="306">
        <f>IF($ND$54&lt;=MH$2,1,0)*Bilheteria!$H10*$NB$54</f>
        <v>105608.56663322482</v>
      </c>
      <c r="MI54" s="306">
        <f>IF($ND$54&lt;=MI$2,1,0)*Bilheteria!$H10*$NB$54</f>
        <v>105608.56663322482</v>
      </c>
      <c r="MJ54" s="306">
        <f>IF($ND$54&lt;=MJ$2,1,0)*Bilheteria!$H10*$NB$54</f>
        <v>105608.56663322482</v>
      </c>
      <c r="MK54" s="306">
        <f>IF($ND$54&lt;=MK$2,1,0)*Bilheteria!$H10*$NB$54</f>
        <v>105608.56663322482</v>
      </c>
      <c r="ML54" s="306">
        <f>IF($ND$54&lt;=ML$2,1,0)*Bilheteria!$H10*$NB$54</f>
        <v>105608.56663322482</v>
      </c>
      <c r="MM54" s="306">
        <f>IF($ND$54&lt;=MM$2,1,0)*Bilheteria!$H10*$NB$54</f>
        <v>105608.56663322482</v>
      </c>
      <c r="MN54" s="306">
        <f>IF($ND$54&lt;=MN$2,1,0)*Bilheteria!$H10*$NB$54</f>
        <v>105608.56663322482</v>
      </c>
      <c r="MO54" s="306">
        <f>IF($ND$54&lt;=MO$2,1,0)*Bilheteria!$H10*$NB$54</f>
        <v>105608.56663322482</v>
      </c>
      <c r="MP54" s="306">
        <f>IF($ND$54&lt;=MP$2,1,0)*Bilheteria!$H10*$NB$54</f>
        <v>105608.56663322482</v>
      </c>
      <c r="MQ54" s="306">
        <f>IF($ND$54&lt;=MQ$2,1,0)*Bilheteria!$H10*$NB$54</f>
        <v>105608.56663322482</v>
      </c>
      <c r="MR54" s="306">
        <f>IF($ND$54&lt;=MR$2,1,0)*Bilheteria!$H10*$NB$54</f>
        <v>105608.56663322482</v>
      </c>
      <c r="MS54" s="306">
        <f>IF($ND$54&lt;=MS$2,1,0)*Bilheteria!$H10*$NB$54</f>
        <v>105608.56663322482</v>
      </c>
      <c r="MT54" s="306">
        <f>IF($ND$54&lt;=MT$2,1,0)*Bilheteria!$H10*$NB$54</f>
        <v>105608.56663322482</v>
      </c>
      <c r="MU54" s="306">
        <f>IF($ND$54&lt;=MU$2,1,0)*Bilheteria!$H10*$NB$54</f>
        <v>105608.56663322482</v>
      </c>
      <c r="MV54" s="306">
        <f>IF($ND$54&lt;=MV$2,1,0)*Bilheteria!$H10*$NB$54</f>
        <v>105608.56663322482</v>
      </c>
      <c r="MW54" s="306">
        <f>IF($ND$54&lt;=MW$2,1,0)*Bilheteria!$H10*$NB$54</f>
        <v>105608.56663322482</v>
      </c>
      <c r="MX54" s="306">
        <f>IF($ND$54&lt;=MX$2,1,0)*Bilheteria!$H10*$NB$54</f>
        <v>105608.56663322482</v>
      </c>
      <c r="MY54" s="306">
        <f>IF($ND$54&lt;=MY$2,1,0)*Bilheteria!$H10*$NB$54</f>
        <v>105608.56663322482</v>
      </c>
      <c r="MZ54" s="306">
        <f>IF($ND$54&lt;=MZ$2,1,0)*Bilheteria!$H10*$NB$54</f>
        <v>105608.56663322482</v>
      </c>
      <c r="NA54" s="315">
        <f>IF($ND$54&lt;=NA$2,1,0)*Bilheteria!$H10*$NB$54</f>
        <v>105608.56663322482</v>
      </c>
      <c r="NB54" s="656">
        <v>1</v>
      </c>
      <c r="NC54" s="671"/>
      <c r="ND54" s="656">
        <v>1</v>
      </c>
    </row>
    <row r="55" spans="1:368" x14ac:dyDescent="0.2">
      <c r="A55" s="2"/>
      <c r="B55" s="316"/>
      <c r="C55" s="312"/>
      <c r="D55" s="312"/>
      <c r="E55" s="1" t="s">
        <v>629</v>
      </c>
      <c r="F55" s="306">
        <f>IF($ND$54&lt;=F$2,1,0)*(Bilheteria!$F15+Bilheteria!$F18+Bilheteria!$F19)*$NB$54</f>
        <v>43682.834999999999</v>
      </c>
      <c r="G55" s="306">
        <f>IF($ND$54&lt;=G$2,1,0)*(Bilheteria!$F15+Bilheteria!$F18+Bilheteria!$F19)*$NB$54</f>
        <v>43682.834999999999</v>
      </c>
      <c r="H55" s="306">
        <f>IF($ND$54&lt;=H$2,1,0)*(Bilheteria!$F15+Bilheteria!$F18+Bilheteria!$F19)*$NB$54</f>
        <v>43682.834999999999</v>
      </c>
      <c r="I55" s="306">
        <f>IF($ND$54&lt;=I$2,1,0)*(Bilheteria!$F15+Bilheteria!$F18+Bilheteria!$F19)*$NB$54</f>
        <v>43682.834999999999</v>
      </c>
      <c r="J55" s="306">
        <f>IF($ND$54&lt;=J$2,1,0)*(Bilheteria!$F15+Bilheteria!$F18+Bilheteria!$F19)*$NB$54</f>
        <v>43682.834999999999</v>
      </c>
      <c r="K55" s="306">
        <f>IF($ND$54&lt;=K$2,1,0)*(Bilheteria!$F15+Bilheteria!$F18+Bilheteria!$F19)*$NB$54</f>
        <v>43682.834999999999</v>
      </c>
      <c r="L55" s="306">
        <f>IF($ND$54&lt;=L$2,1,0)*(Bilheteria!$F15+Bilheteria!$F18+Bilheteria!$F19)*$NB$54</f>
        <v>43682.834999999999</v>
      </c>
      <c r="M55" s="306">
        <f>IF($ND$54&lt;=M$2,1,0)*(Bilheteria!$F15+Bilheteria!$F18+Bilheteria!$F19)*$NB$54</f>
        <v>43682.834999999999</v>
      </c>
      <c r="N55" s="306">
        <f>IF($ND$54&lt;=N$2,1,0)*(Bilheteria!$F15+Bilheteria!$F18+Bilheteria!$F19)*$NB$54</f>
        <v>43682.834999999999</v>
      </c>
      <c r="O55" s="306">
        <f>IF($ND$54&lt;=O$2,1,0)*(Bilheteria!$F15+Bilheteria!$F18+Bilheteria!$F19)*$NB$54</f>
        <v>43682.834999999999</v>
      </c>
      <c r="P55" s="306">
        <f>IF($ND$54&lt;=P$2,1,0)*(Bilheteria!$F15+Bilheteria!$F18+Bilheteria!$F19)*$NB$54</f>
        <v>43682.834999999999</v>
      </c>
      <c r="Q55" s="306">
        <f>IF($ND$54&lt;=Q$2,1,0)*(Bilheteria!$F15+Bilheteria!$F18+Bilheteria!$F19)*$NB$54</f>
        <v>43682.834999999999</v>
      </c>
      <c r="R55" s="306">
        <f>IF($ND$54&lt;=R$2,1,0)*(Bilheteria!$F15+Bilheteria!$F18+Bilheteria!$F19)*$NB$54</f>
        <v>43682.834999999999</v>
      </c>
      <c r="S55" s="306">
        <f>IF($ND$54&lt;=S$2,1,0)*(Bilheteria!$F15+Bilheteria!$F18+Bilheteria!$F19)*$NB$54</f>
        <v>43682.834999999999</v>
      </c>
      <c r="T55" s="306">
        <f>IF($ND$54&lt;=T$2,1,0)*(Bilheteria!$F15+Bilheteria!$F18+Bilheteria!$F19)*$NB$54</f>
        <v>43682.834999999999</v>
      </c>
      <c r="U55" s="306">
        <f>IF($ND$54&lt;=U$2,1,0)*(Bilheteria!$F15+Bilheteria!$F18+Bilheteria!$F19)*$NB$54</f>
        <v>43682.834999999999</v>
      </c>
      <c r="V55" s="306">
        <f>IF($ND$54&lt;=V$2,1,0)*(Bilheteria!$F15+Bilheteria!$F18+Bilheteria!$F19)*$NB$54</f>
        <v>43682.834999999999</v>
      </c>
      <c r="W55" s="306">
        <f>IF($ND$54&lt;=W$2,1,0)*(Bilheteria!$F15+Bilheteria!$F18+Bilheteria!$F19)*$NB$54</f>
        <v>43682.834999999999</v>
      </c>
      <c r="X55" s="306">
        <f>IF($ND$54&lt;=X$2,1,0)*(Bilheteria!$F15+Bilheteria!$F18+Bilheteria!$F19)*$NB$54</f>
        <v>43682.834999999999</v>
      </c>
      <c r="Y55" s="306">
        <f>IF($ND$54&lt;=Y$2,1,0)*(Bilheteria!$F15+Bilheteria!$F18+Bilheteria!$F19)*$NB$54</f>
        <v>43682.834999999999</v>
      </c>
      <c r="Z55" s="306">
        <f>IF($ND$54&lt;=Z$2,1,0)*(Bilheteria!$F15+Bilheteria!$F18+Bilheteria!$F19)*$NB$54</f>
        <v>43682.834999999999</v>
      </c>
      <c r="AA55" s="306">
        <f>IF($ND$54&lt;=AA$2,1,0)*(Bilheteria!$F15+Bilheteria!$F18+Bilheteria!$F19)*$NB$54</f>
        <v>43682.834999999999</v>
      </c>
      <c r="AB55" s="306">
        <f>IF($ND$54&lt;=AB$2,1,0)*(Bilheteria!$F15+Bilheteria!$F18+Bilheteria!$F19)*$NB$54</f>
        <v>43682.834999999999</v>
      </c>
      <c r="AC55" s="306">
        <f>IF($ND$54&lt;=AC$2,1,0)*(Bilheteria!$F15+Bilheteria!$F18+Bilheteria!$F19)*$NB$54</f>
        <v>43682.834999999999</v>
      </c>
      <c r="AD55" s="306">
        <f>IF($ND$54&lt;=AD$2,1,0)*(Bilheteria!$F15+Bilheteria!$F18+Bilheteria!$F19)*$NB$54</f>
        <v>43682.834999999999</v>
      </c>
      <c r="AE55" s="306">
        <f>IF($ND$54&lt;=AE$2,1,0)*(Bilheteria!$F15+Bilheteria!$F18+Bilheteria!$F19)*$NB$54</f>
        <v>43682.834999999999</v>
      </c>
      <c r="AF55" s="306">
        <f>IF($ND$54&lt;=AF$2,1,0)*(Bilheteria!$F15+Bilheteria!$F18+Bilheteria!$F19)*$NB$54</f>
        <v>43682.834999999999</v>
      </c>
      <c r="AG55" s="306">
        <f>IF($ND$54&lt;=AG$2,1,0)*(Bilheteria!$F15+Bilheteria!$F18+Bilheteria!$F19)*$NB$54</f>
        <v>43682.834999999999</v>
      </c>
      <c r="AH55" s="306">
        <f>IF($ND$54&lt;=AH$2,1,0)*(Bilheteria!$F15+Bilheteria!$F18+Bilheteria!$F19)*$NB$54</f>
        <v>43682.834999999999</v>
      </c>
      <c r="AI55" s="306">
        <f>IF($ND$54&lt;=AI$2,1,0)*(Bilheteria!$F15+Bilheteria!$F18+Bilheteria!$F19)*$NB$54</f>
        <v>43682.834999999999</v>
      </c>
      <c r="AJ55" s="306">
        <f>IF($ND$54&lt;=AJ$2,1,0)*(Bilheteria!$F15+Bilheteria!$F18+Bilheteria!$F19)*$NB$54</f>
        <v>43682.834999999999</v>
      </c>
      <c r="AK55" s="306">
        <f>IF($ND$54&lt;=AK$2,1,0)*(Bilheteria!$F15+Bilheteria!$F18+Bilheteria!$F19)*$NB$54</f>
        <v>43682.834999999999</v>
      </c>
      <c r="AL55" s="306">
        <f>IF($ND$54&lt;=AL$2,1,0)*(Bilheteria!$F15+Bilheteria!$F18+Bilheteria!$F19)*$NB$54</f>
        <v>43682.834999999999</v>
      </c>
      <c r="AM55" s="306">
        <f>IF($ND$54&lt;=AM$2,1,0)*(Bilheteria!$F15+Bilheteria!$F18+Bilheteria!$F19)*$NB$54</f>
        <v>43682.834999999999</v>
      </c>
      <c r="AN55" s="306">
        <f>IF($ND$54&lt;=AN$2,1,0)*(Bilheteria!$F15+Bilheteria!$F18+Bilheteria!$F19)*$NB$54</f>
        <v>43682.834999999999</v>
      </c>
      <c r="AO55" s="306">
        <f>IF($ND$54&lt;=AO$2,1,0)*(Bilheteria!$F15+Bilheteria!$F18+Bilheteria!$F19)*$NB$54</f>
        <v>43682.834999999999</v>
      </c>
      <c r="AP55" s="306">
        <f>IF($ND$54&lt;=AP$2,1,0)*(Bilheteria!$F15+Bilheteria!$F18+Bilheteria!$F19)*$NB$54</f>
        <v>43682.834999999999</v>
      </c>
      <c r="AQ55" s="306">
        <f>IF($ND$54&lt;=AQ$2,1,0)*(Bilheteria!$F15+Bilheteria!$F18+Bilheteria!$F19)*$NB$54</f>
        <v>43682.834999999999</v>
      </c>
      <c r="AR55" s="306">
        <f>IF($ND$54&lt;=AR$2,1,0)*(Bilheteria!$F15+Bilheteria!$F18+Bilheteria!$F19)*$NB$54</f>
        <v>43682.834999999999</v>
      </c>
      <c r="AS55" s="306">
        <f>IF($ND$54&lt;=AS$2,1,0)*(Bilheteria!$F15+Bilheteria!$F18+Bilheteria!$F19)*$NB$54</f>
        <v>43682.834999999999</v>
      </c>
      <c r="AT55" s="306">
        <f>IF($ND$54&lt;=AT$2,1,0)*(Bilheteria!$F15+Bilheteria!$F18+Bilheteria!$F19)*$NB$54</f>
        <v>43682.834999999999</v>
      </c>
      <c r="AU55" s="306">
        <f>IF($ND$54&lt;=AU$2,1,0)*(Bilheteria!$F15+Bilheteria!$F18+Bilheteria!$F19)*$NB$54</f>
        <v>43682.834999999999</v>
      </c>
      <c r="AV55" s="306">
        <f>IF($ND$54&lt;=AV$2,1,0)*(Bilheteria!$F15+Bilheteria!$F18+Bilheteria!$F19)*$NB$54</f>
        <v>43682.834999999999</v>
      </c>
      <c r="AW55" s="306">
        <f>IF($ND$54&lt;=AW$2,1,0)*(Bilheteria!$F15+Bilheteria!$F18+Bilheteria!$F19)*$NB$54</f>
        <v>43682.834999999999</v>
      </c>
      <c r="AX55" s="306">
        <f>IF($ND$54&lt;=AX$2,1,0)*(Bilheteria!$F15+Bilheteria!$F18+Bilheteria!$F19)*$NB$54</f>
        <v>43682.834999999999</v>
      </c>
      <c r="AY55" s="306">
        <f>IF($ND$54&lt;=AY$2,1,0)*(Bilheteria!$F15+Bilheteria!$F18+Bilheteria!$F19)*$NB$54</f>
        <v>43682.834999999999</v>
      </c>
      <c r="AZ55" s="306">
        <f>IF($ND$54&lt;=AZ$2,1,0)*(Bilheteria!$F15+Bilheteria!$F18+Bilheteria!$F19)*$NB$54</f>
        <v>43682.834999999999</v>
      </c>
      <c r="BA55" s="306">
        <f>IF($ND$54&lt;=BA$2,1,0)*(Bilheteria!$F15+Bilheteria!$F18+Bilheteria!$F19)*$NB$54</f>
        <v>43682.834999999999</v>
      </c>
      <c r="BB55" s="306">
        <f>IF($ND$54&lt;=BB$2,1,0)*(Bilheteria!$F15+Bilheteria!$F18+Bilheteria!$F19)*$NB$54</f>
        <v>43682.834999999999</v>
      </c>
      <c r="BC55" s="306">
        <f>IF($ND$54&lt;=BC$2,1,0)*(Bilheteria!$F15+Bilheteria!$F18+Bilheteria!$F19)*$NB$54</f>
        <v>43682.834999999999</v>
      </c>
      <c r="BD55" s="306">
        <f>IF($ND$54&lt;=BD$2,1,0)*(Bilheteria!$F15+Bilheteria!$F18+Bilheteria!$F19)*$NB$54</f>
        <v>43682.834999999999</v>
      </c>
      <c r="BE55" s="306">
        <f>IF($ND$54&lt;=BE$2,1,0)*(Bilheteria!$F15+Bilheteria!$F18+Bilheteria!$F19)*$NB$54</f>
        <v>43682.834999999999</v>
      </c>
      <c r="BF55" s="306">
        <f>IF($ND$54&lt;=BF$2,1,0)*(Bilheteria!$F15+Bilheteria!$F18+Bilheteria!$F19)*$NB$54</f>
        <v>43682.834999999999</v>
      </c>
      <c r="BG55" s="306">
        <f>IF($ND$54&lt;=BG$2,1,0)*(Bilheteria!$F15+Bilheteria!$F18+Bilheteria!$F19)*$NB$54</f>
        <v>43682.834999999999</v>
      </c>
      <c r="BH55" s="306">
        <f>IF($ND$54&lt;=BH$2,1,0)*(Bilheteria!$F15+Bilheteria!$F18+Bilheteria!$F19)*$NB$54</f>
        <v>43682.834999999999</v>
      </c>
      <c r="BI55" s="306">
        <f>IF($ND$54&lt;=BI$2,1,0)*(Bilheteria!$F15+Bilheteria!$F18+Bilheteria!$F19)*$NB$54</f>
        <v>43682.834999999999</v>
      </c>
      <c r="BJ55" s="306">
        <f>IF($ND$54&lt;=BJ$2,1,0)*(Bilheteria!$F15+Bilheteria!$F18+Bilheteria!$F19)*$NB$54</f>
        <v>43682.834999999999</v>
      </c>
      <c r="BK55" s="306">
        <f>IF($ND$54&lt;=BK$2,1,0)*(Bilheteria!$F15+Bilheteria!$F18+Bilheteria!$F19)*$NB$54</f>
        <v>43682.834999999999</v>
      </c>
      <c r="BL55" s="306">
        <f>IF($ND$54&lt;=BL$2,1,0)*(Bilheteria!$F15+Bilheteria!$F18+Bilheteria!$F19)*$NB$54</f>
        <v>43682.834999999999</v>
      </c>
      <c r="BM55" s="306">
        <f>IF($ND$54&lt;=BM$2,1,0)*(Bilheteria!$F15+Bilheteria!$F18+Bilheteria!$F19)*$NB$54</f>
        <v>43682.834999999999</v>
      </c>
      <c r="BN55" s="306">
        <f>IF($ND$54&lt;=BN$2,1,0)*(Bilheteria!$F15+Bilheteria!$F18+Bilheteria!$F19)*$NB$54</f>
        <v>43682.834999999999</v>
      </c>
      <c r="BO55" s="306">
        <f>IF($ND$54&lt;=BO$2,1,0)*(Bilheteria!$F15+Bilheteria!$F18+Bilheteria!$F19)*$NB$54</f>
        <v>43682.834999999999</v>
      </c>
      <c r="BP55" s="306">
        <f>IF($ND$54&lt;=BP$2,1,0)*(Bilheteria!$F15+Bilheteria!$F18+Bilheteria!$F19)*$NB$54</f>
        <v>43682.834999999999</v>
      </c>
      <c r="BQ55" s="306">
        <f>IF($ND$54&lt;=BQ$2,1,0)*(Bilheteria!$F15+Bilheteria!$F18+Bilheteria!$F19)*$NB$54</f>
        <v>43682.834999999999</v>
      </c>
      <c r="BR55" s="306">
        <f>IF($ND$54&lt;=BR$2,1,0)*(Bilheteria!$F15+Bilheteria!$F18+Bilheteria!$F19)*$NB$54</f>
        <v>43682.834999999999</v>
      </c>
      <c r="BS55" s="306">
        <f>IF($ND$54&lt;=BS$2,1,0)*(Bilheteria!$F15+Bilheteria!$F18+Bilheteria!$F19)*$NB$54</f>
        <v>43682.834999999999</v>
      </c>
      <c r="BT55" s="306">
        <f>IF($ND$54&lt;=BT$2,1,0)*(Bilheteria!$F15+Bilheteria!$F18+Bilheteria!$F19)*$NB$54</f>
        <v>43682.834999999999</v>
      </c>
      <c r="BU55" s="306">
        <f>IF($ND$54&lt;=BU$2,1,0)*(Bilheteria!$F15+Bilheteria!$F18+Bilheteria!$F19)*$NB$54</f>
        <v>43682.834999999999</v>
      </c>
      <c r="BV55" s="306">
        <f>IF($ND$54&lt;=BV$2,1,0)*(Bilheteria!$F15+Bilheteria!$F18+Bilheteria!$F19)*$NB$54</f>
        <v>43682.834999999999</v>
      </c>
      <c r="BW55" s="306">
        <f>IF($ND$54&lt;=BW$2,1,0)*(Bilheteria!$F15+Bilheteria!$F18+Bilheteria!$F19)*$NB$54</f>
        <v>43682.834999999999</v>
      </c>
      <c r="BX55" s="306">
        <f>IF($ND$54&lt;=BX$2,1,0)*(Bilheteria!$F15+Bilheteria!$F18+Bilheteria!$F19)*$NB$54</f>
        <v>43682.834999999999</v>
      </c>
      <c r="BY55" s="306">
        <f>IF($ND$54&lt;=BY$2,1,0)*(Bilheteria!$F15+Bilheteria!$F18+Bilheteria!$F19)*$NB$54</f>
        <v>43682.834999999999</v>
      </c>
      <c r="BZ55" s="306">
        <f>IF($ND$54&lt;=BZ$2,1,0)*(Bilheteria!$F15+Bilheteria!$F18+Bilheteria!$F19)*$NB$54</f>
        <v>43682.834999999999</v>
      </c>
      <c r="CA55" s="306">
        <f>IF($ND$54&lt;=CA$2,1,0)*(Bilheteria!$F15+Bilheteria!$F18+Bilheteria!$F19)*$NB$54</f>
        <v>43682.834999999999</v>
      </c>
      <c r="CB55" s="306">
        <f>IF($ND$54&lt;=CB$2,1,0)*(Bilheteria!$F15+Bilheteria!$F18+Bilheteria!$F19)*$NB$54</f>
        <v>43682.834999999999</v>
      </c>
      <c r="CC55" s="306">
        <f>IF($ND$54&lt;=CC$2,1,0)*(Bilheteria!$F15+Bilheteria!$F18+Bilheteria!$F19)*$NB$54</f>
        <v>43682.834999999999</v>
      </c>
      <c r="CD55" s="306">
        <f>IF($ND$54&lt;=CD$2,1,0)*(Bilheteria!$F15+Bilheteria!$F18+Bilheteria!$F19)*$NB$54</f>
        <v>43682.834999999999</v>
      </c>
      <c r="CE55" s="306">
        <f>IF($ND$54&lt;=CE$2,1,0)*(Bilheteria!$F15+Bilheteria!$F18+Bilheteria!$F19)*$NB$54</f>
        <v>43682.834999999999</v>
      </c>
      <c r="CF55" s="306">
        <f>IF($ND$54&lt;=CF$2,1,0)*(Bilheteria!$F15+Bilheteria!$F18+Bilheteria!$F19)*$NB$54</f>
        <v>43682.834999999999</v>
      </c>
      <c r="CG55" s="306">
        <f>IF($ND$54&lt;=CG$2,1,0)*(Bilheteria!$F15+Bilheteria!$F18+Bilheteria!$F19)*$NB$54</f>
        <v>43682.834999999999</v>
      </c>
      <c r="CH55" s="306">
        <f>IF($ND$54&lt;=CH$2,1,0)*(Bilheteria!$F15+Bilheteria!$F18+Bilheteria!$F19)*$NB$54</f>
        <v>43682.834999999999</v>
      </c>
      <c r="CI55" s="306">
        <f>IF($ND$54&lt;=CI$2,1,0)*(Bilheteria!$F15+Bilheteria!$F18+Bilheteria!$F19)*$NB$54</f>
        <v>43682.834999999999</v>
      </c>
      <c r="CJ55" s="306">
        <f>IF($ND$54&lt;=CJ$2,1,0)*(Bilheteria!$F15+Bilheteria!$F18+Bilheteria!$F19)*$NB$54</f>
        <v>43682.834999999999</v>
      </c>
      <c r="CK55" s="306">
        <f>IF($ND$54&lt;=CK$2,1,0)*(Bilheteria!$F15+Bilheteria!$F18+Bilheteria!$F19)*$NB$54</f>
        <v>43682.834999999999</v>
      </c>
      <c r="CL55" s="306">
        <f>IF($ND$54&lt;=CL$2,1,0)*(Bilheteria!$F15+Bilheteria!$F18+Bilheteria!$F19)*$NB$54</f>
        <v>43682.834999999999</v>
      </c>
      <c r="CM55" s="306">
        <f>IF($ND$54&lt;=CM$2,1,0)*(Bilheteria!$F15+Bilheteria!$F18+Bilheteria!$F19)*$NB$54</f>
        <v>43682.834999999999</v>
      </c>
      <c r="CN55" s="306">
        <f>IF($ND$54&lt;=CN$2,1,0)*(Bilheteria!$F15+Bilheteria!$F18+Bilheteria!$F19)*$NB$54</f>
        <v>43682.834999999999</v>
      </c>
      <c r="CO55" s="306">
        <f>IF($ND$54&lt;=CO$2,1,0)*(Bilheteria!$F15+Bilheteria!$F18+Bilheteria!$F19)*$NB$54</f>
        <v>43682.834999999999</v>
      </c>
      <c r="CP55" s="306">
        <f>IF($ND$54&lt;=CP$2,1,0)*(Bilheteria!$F15+Bilheteria!$F18+Bilheteria!$F19)*$NB$54</f>
        <v>43682.834999999999</v>
      </c>
      <c r="CQ55" s="306">
        <f>IF($ND$54&lt;=CQ$2,1,0)*(Bilheteria!$F15+Bilheteria!$F18+Bilheteria!$F19)*$NB$54</f>
        <v>43682.834999999999</v>
      </c>
      <c r="CR55" s="306">
        <f>IF($ND$54&lt;=CR$2,1,0)*(Bilheteria!$F15+Bilheteria!$F18+Bilheteria!$F19)*$NB$54</f>
        <v>43682.834999999999</v>
      </c>
      <c r="CS55" s="306">
        <f>IF($ND$54&lt;=CS$2,1,0)*(Bilheteria!$F15+Bilheteria!$F18+Bilheteria!$F19)*$NB$54</f>
        <v>43682.834999999999</v>
      </c>
      <c r="CT55" s="306">
        <f>IF($ND$54&lt;=CT$2,1,0)*(Bilheteria!$F15+Bilheteria!$F18+Bilheteria!$F19)*$NB$54</f>
        <v>43682.834999999999</v>
      </c>
      <c r="CU55" s="306">
        <f>IF($ND$54&lt;=CU$2,1,0)*(Bilheteria!$F15+Bilheteria!$F18+Bilheteria!$F19)*$NB$54</f>
        <v>43682.834999999999</v>
      </c>
      <c r="CV55" s="306">
        <f>IF($ND$54&lt;=CV$2,1,0)*(Bilheteria!$F15+Bilheteria!$F18+Bilheteria!$F19)*$NB$54</f>
        <v>43682.834999999999</v>
      </c>
      <c r="CW55" s="306">
        <f>IF($ND$54&lt;=CW$2,1,0)*(Bilheteria!$F15+Bilheteria!$F18+Bilheteria!$F19)*$NB$54</f>
        <v>43682.834999999999</v>
      </c>
      <c r="CX55" s="306">
        <f>IF($ND$54&lt;=CX$2,1,0)*(Bilheteria!$F15+Bilheteria!$F18+Bilheteria!$F19)*$NB$54</f>
        <v>43682.834999999999</v>
      </c>
      <c r="CY55" s="306">
        <f>IF($ND$54&lt;=CY$2,1,0)*(Bilheteria!$F15+Bilheteria!$F18+Bilheteria!$F19)*$NB$54</f>
        <v>43682.834999999999</v>
      </c>
      <c r="CZ55" s="306">
        <f>IF($ND$54&lt;=CZ$2,1,0)*(Bilheteria!$F15+Bilheteria!$F18+Bilheteria!$F19)*$NB$54</f>
        <v>43682.834999999999</v>
      </c>
      <c r="DA55" s="306">
        <f>IF($ND$54&lt;=DA$2,1,0)*(Bilheteria!$F15+Bilheteria!$F18+Bilheteria!$F19)*$NB$54</f>
        <v>43682.834999999999</v>
      </c>
      <c r="DB55" s="306">
        <f>IF($ND$54&lt;=DB$2,1,0)*(Bilheteria!$F15+Bilheteria!$F18+Bilheteria!$F19)*$NB$54</f>
        <v>43682.834999999999</v>
      </c>
      <c r="DC55" s="306">
        <f>IF($ND$54&lt;=DC$2,1,0)*(Bilheteria!$F15+Bilheteria!$F18+Bilheteria!$F19)*$NB$54</f>
        <v>43682.834999999999</v>
      </c>
      <c r="DD55" s="306">
        <f>IF($ND$54&lt;=DD$2,1,0)*(Bilheteria!$F15+Bilheteria!$F18+Bilheteria!$F19)*$NB$54</f>
        <v>43682.834999999999</v>
      </c>
      <c r="DE55" s="306">
        <f>IF($ND$54&lt;=DE$2,1,0)*(Bilheteria!$F15+Bilheteria!$F18+Bilheteria!$F19)*$NB$54</f>
        <v>43682.834999999999</v>
      </c>
      <c r="DF55" s="306">
        <f>IF($ND$54&lt;=DF$2,1,0)*(Bilheteria!$F15+Bilheteria!$F18+Bilheteria!$F19)*$NB$54</f>
        <v>43682.834999999999</v>
      </c>
      <c r="DG55" s="306">
        <f>IF($ND$54&lt;=DG$2,1,0)*(Bilheteria!$F15+Bilheteria!$F18+Bilheteria!$F19)*$NB$54</f>
        <v>43682.834999999999</v>
      </c>
      <c r="DH55" s="306">
        <f>IF($ND$54&lt;=DH$2,1,0)*(Bilheteria!$F15+Bilheteria!$F18+Bilheteria!$F19)*$NB$54</f>
        <v>43682.834999999999</v>
      </c>
      <c r="DI55" s="306">
        <f>IF($ND$54&lt;=DI$2,1,0)*(Bilheteria!$F15+Bilheteria!$F18+Bilheteria!$F19)*$NB$54</f>
        <v>43682.834999999999</v>
      </c>
      <c r="DJ55" s="306">
        <f>IF($ND$54&lt;=DJ$2,1,0)*(Bilheteria!$F15+Bilheteria!$F18+Bilheteria!$F19)*$NB$54</f>
        <v>43682.834999999999</v>
      </c>
      <c r="DK55" s="306">
        <f>IF($ND$54&lt;=DK$2,1,0)*(Bilheteria!$F15+Bilheteria!$F18+Bilheteria!$F19)*$NB$54</f>
        <v>43682.834999999999</v>
      </c>
      <c r="DL55" s="306">
        <f>IF($ND$54&lt;=DL$2,1,0)*(Bilheteria!$F15+Bilheteria!$F18+Bilheteria!$F19)*$NB$54</f>
        <v>43682.834999999999</v>
      </c>
      <c r="DM55" s="306">
        <f>IF($ND$54&lt;=DM$2,1,0)*(Bilheteria!$F15+Bilheteria!$F18+Bilheteria!$F19)*$NB$54</f>
        <v>43682.834999999999</v>
      </c>
      <c r="DN55" s="306">
        <f>IF($ND$54&lt;=DN$2,1,0)*(Bilheteria!$F15+Bilheteria!$F18+Bilheteria!$F19)*$NB$54</f>
        <v>43682.834999999999</v>
      </c>
      <c r="DO55" s="306">
        <f>IF($ND$54&lt;=DO$2,1,0)*(Bilheteria!$F15+Bilheteria!$F18+Bilheteria!$F19)*$NB$54</f>
        <v>43682.834999999999</v>
      </c>
      <c r="DP55" s="306">
        <f>IF($ND$54&lt;=DP$2,1,0)*(Bilheteria!$F15+Bilheteria!$F18+Bilheteria!$F19)*$NB$54</f>
        <v>43682.834999999999</v>
      </c>
      <c r="DQ55" s="306">
        <f>IF($ND$54&lt;=DQ$2,1,0)*(Bilheteria!$F15+Bilheteria!$F18+Bilheteria!$F19)*$NB$54</f>
        <v>43682.834999999999</v>
      </c>
      <c r="DR55" s="306">
        <f>IF($ND$54&lt;=DR$2,1,0)*(Bilheteria!$F15+Bilheteria!$F18+Bilheteria!$F19)*$NB$54</f>
        <v>43682.834999999999</v>
      </c>
      <c r="DS55" s="306">
        <f>IF($ND$54&lt;=DS$2,1,0)*(Bilheteria!$F15+Bilheteria!$F18+Bilheteria!$F19)*$NB$54</f>
        <v>43682.834999999999</v>
      </c>
      <c r="DT55" s="306">
        <f>IF($ND$54&lt;=DT$2,1,0)*(Bilheteria!$F15+Bilheteria!$F18+Bilheteria!$F19)*$NB$54</f>
        <v>43682.834999999999</v>
      </c>
      <c r="DU55" s="306">
        <f>IF($ND$54&lt;=DU$2,1,0)*(Bilheteria!$F15+Bilheteria!$F18+Bilheteria!$F19)*$NB$54</f>
        <v>43682.834999999999</v>
      </c>
      <c r="DV55" s="306">
        <f>IF($ND$54&lt;=DV$2,1,0)*(Bilheteria!$F15+Bilheteria!$F18+Bilheteria!$F19)*$NB$54</f>
        <v>43682.834999999999</v>
      </c>
      <c r="DW55" s="306">
        <f>IF($ND$54&lt;=DW$2,1,0)*(Bilheteria!$F15+Bilheteria!$F18+Bilheteria!$F19)*$NB$54</f>
        <v>43682.834999999999</v>
      </c>
      <c r="DX55" s="306">
        <f>IF($ND$54&lt;=DX$2,1,0)*(Bilheteria!$F15+Bilheteria!$F18+Bilheteria!$F19)*$NB$54</f>
        <v>43682.834999999999</v>
      </c>
      <c r="DY55" s="306">
        <f>IF($ND$54&lt;=DY$2,1,0)*(Bilheteria!$F15+Bilheteria!$F18+Bilheteria!$F19)*$NB$54</f>
        <v>43682.834999999999</v>
      </c>
      <c r="DZ55" s="306">
        <f>IF($ND$54&lt;=DZ$2,1,0)*(Bilheteria!$F15+Bilheteria!$F18+Bilheteria!$F19)*$NB$54</f>
        <v>43682.834999999999</v>
      </c>
      <c r="EA55" s="306">
        <f>IF($ND$54&lt;=EA$2,1,0)*(Bilheteria!$F15+Bilheteria!$F18+Bilheteria!$F19)*$NB$54</f>
        <v>43682.834999999999</v>
      </c>
      <c r="EB55" s="306">
        <f>IF($ND$54&lt;=EB$2,1,0)*(Bilheteria!$F15+Bilheteria!$F18+Bilheteria!$F19)*$NB$54</f>
        <v>43682.834999999999</v>
      </c>
      <c r="EC55" s="306">
        <f>IF($ND$54&lt;=EC$2,1,0)*(Bilheteria!$F15+Bilheteria!$F18+Bilheteria!$F19)*$NB$54</f>
        <v>43682.834999999999</v>
      </c>
      <c r="ED55" s="306">
        <f>IF($ND$54&lt;=ED$2,1,0)*(Bilheteria!$F15+Bilheteria!$F18+Bilheteria!$F19)*$NB$54</f>
        <v>43682.834999999999</v>
      </c>
      <c r="EE55" s="306">
        <f>IF($ND$54&lt;=EE$2,1,0)*(Bilheteria!$F15+Bilheteria!$F18+Bilheteria!$F19)*$NB$54</f>
        <v>43682.834999999999</v>
      </c>
      <c r="EF55" s="306">
        <f>IF($ND$54&lt;=EF$2,1,0)*(Bilheteria!$F15+Bilheteria!$F18+Bilheteria!$F19)*$NB$54</f>
        <v>43682.834999999999</v>
      </c>
      <c r="EG55" s="306">
        <f>IF($ND$54&lt;=EG$2,1,0)*(Bilheteria!$F15+Bilheteria!$F18+Bilheteria!$F19)*$NB$54</f>
        <v>43682.834999999999</v>
      </c>
      <c r="EH55" s="306">
        <f>IF($ND$54&lt;=EH$2,1,0)*(Bilheteria!$F15+Bilheteria!$F18+Bilheteria!$F19)*$NB$54</f>
        <v>43682.834999999999</v>
      </c>
      <c r="EI55" s="306">
        <f>IF($ND$54&lt;=EI$2,1,0)*(Bilheteria!$F15+Bilheteria!$F18+Bilheteria!$F19)*$NB$54</f>
        <v>43682.834999999999</v>
      </c>
      <c r="EJ55" s="306">
        <f>IF($ND$54&lt;=EJ$2,1,0)*(Bilheteria!$F15+Bilheteria!$F18+Bilheteria!$F19)*$NB$54</f>
        <v>43682.834999999999</v>
      </c>
      <c r="EK55" s="306">
        <f>IF($ND$54&lt;=EK$2,1,0)*(Bilheteria!$F15+Bilheteria!$F18+Bilheteria!$F19)*$NB$54</f>
        <v>43682.834999999999</v>
      </c>
      <c r="EL55" s="306">
        <f>IF($ND$54&lt;=EL$2,1,0)*(Bilheteria!$F15+Bilheteria!$F18+Bilheteria!$F19)*$NB$54</f>
        <v>43682.834999999999</v>
      </c>
      <c r="EM55" s="306">
        <f>IF($ND$54&lt;=EM$2,1,0)*(Bilheteria!$F15+Bilheteria!$F18+Bilheteria!$F19)*$NB$54</f>
        <v>43682.834999999999</v>
      </c>
      <c r="EN55" s="306">
        <f>IF($ND$54&lt;=EN$2,1,0)*(Bilheteria!$F15+Bilheteria!$F18+Bilheteria!$F19)*$NB$54</f>
        <v>43682.834999999999</v>
      </c>
      <c r="EO55" s="306">
        <f>IF($ND$54&lt;=EO$2,1,0)*(Bilheteria!$F15+Bilheteria!$F18+Bilheteria!$F19)*$NB$54</f>
        <v>43682.834999999999</v>
      </c>
      <c r="EP55" s="306">
        <f>IF($ND$54&lt;=EP$2,1,0)*(Bilheteria!$F15+Bilheteria!$F18+Bilheteria!$F19)*$NB$54</f>
        <v>43682.834999999999</v>
      </c>
      <c r="EQ55" s="306">
        <f>IF($ND$54&lt;=EQ$2,1,0)*(Bilheteria!$F15+Bilheteria!$F18+Bilheteria!$F19)*$NB$54</f>
        <v>43682.834999999999</v>
      </c>
      <c r="ER55" s="306">
        <f>IF($ND$54&lt;=ER$2,1,0)*(Bilheteria!$F15+Bilheteria!$F18+Bilheteria!$F19)*$NB$54</f>
        <v>43682.834999999999</v>
      </c>
      <c r="ES55" s="306">
        <f>IF($ND$54&lt;=ES$2,1,0)*(Bilheteria!$F15+Bilheteria!$F18+Bilheteria!$F19)*$NB$54</f>
        <v>43682.834999999999</v>
      </c>
      <c r="ET55" s="306">
        <f>IF($ND$54&lt;=ET$2,1,0)*(Bilheteria!$F15+Bilheteria!$F18+Bilheteria!$F19)*$NB$54</f>
        <v>43682.834999999999</v>
      </c>
      <c r="EU55" s="306">
        <f>IF($ND$54&lt;=EU$2,1,0)*(Bilheteria!$F15+Bilheteria!$F18+Bilheteria!$F19)*$NB$54</f>
        <v>43682.834999999999</v>
      </c>
      <c r="EV55" s="306">
        <f>IF($ND$54&lt;=EV$2,1,0)*(Bilheteria!$F15+Bilheteria!$F18+Bilheteria!$F19)*$NB$54</f>
        <v>43682.834999999999</v>
      </c>
      <c r="EW55" s="306">
        <f>IF($ND$54&lt;=EW$2,1,0)*(Bilheteria!$F15+Bilheteria!$F18+Bilheteria!$F19)*$NB$54</f>
        <v>43682.834999999999</v>
      </c>
      <c r="EX55" s="306">
        <f>IF($ND$54&lt;=EX$2,1,0)*(Bilheteria!$F15+Bilheteria!$F18+Bilheteria!$F19)*$NB$54</f>
        <v>43682.834999999999</v>
      </c>
      <c r="EY55" s="306">
        <f>IF($ND$54&lt;=EY$2,1,0)*(Bilheteria!$F15+Bilheteria!$F18+Bilheteria!$F19)*$NB$54</f>
        <v>43682.834999999999</v>
      </c>
      <c r="EZ55" s="306">
        <f>IF($ND$54&lt;=EZ$2,1,0)*(Bilheteria!$F15+Bilheteria!$F18+Bilheteria!$F19)*$NB$54</f>
        <v>43682.834999999999</v>
      </c>
      <c r="FA55" s="306">
        <f>IF($ND$54&lt;=FA$2,1,0)*(Bilheteria!$F15+Bilheteria!$F18+Bilheteria!$F19)*$NB$54</f>
        <v>43682.834999999999</v>
      </c>
      <c r="FB55" s="306">
        <f>IF($ND$54&lt;=FB$2,1,0)*(Bilheteria!$F15+Bilheteria!$F18+Bilheteria!$F19)*$NB$54</f>
        <v>43682.834999999999</v>
      </c>
      <c r="FC55" s="306">
        <f>IF($ND$54&lt;=FC$2,1,0)*(Bilheteria!$F15+Bilheteria!$F18+Bilheteria!$F19)*$NB$54</f>
        <v>43682.834999999999</v>
      </c>
      <c r="FD55" s="306">
        <f>IF($ND$54&lt;=FD$2,1,0)*(Bilheteria!$F15+Bilheteria!$F18+Bilheteria!$F19)*$NB$54</f>
        <v>43682.834999999999</v>
      </c>
      <c r="FE55" s="306">
        <f>IF($ND$54&lt;=FE$2,1,0)*(Bilheteria!$F15+Bilheteria!$F18+Bilheteria!$F19)*$NB$54</f>
        <v>43682.834999999999</v>
      </c>
      <c r="FF55" s="306">
        <f>IF($ND$54&lt;=FF$2,1,0)*(Bilheteria!$F15+Bilheteria!$F18+Bilheteria!$F19)*$NB$54</f>
        <v>43682.834999999999</v>
      </c>
      <c r="FG55" s="306">
        <f>IF($ND$54&lt;=FG$2,1,0)*(Bilheteria!$F15+Bilheteria!$F18+Bilheteria!$F19)*$NB$54</f>
        <v>43682.834999999999</v>
      </c>
      <c r="FH55" s="306">
        <f>IF($ND$54&lt;=FH$2,1,0)*(Bilheteria!$F15+Bilheteria!$F18+Bilheteria!$F19)*$NB$54</f>
        <v>43682.834999999999</v>
      </c>
      <c r="FI55" s="306">
        <f>IF($ND$54&lt;=FI$2,1,0)*(Bilheteria!$F15+Bilheteria!$F18+Bilheteria!$F19)*$NB$54</f>
        <v>43682.834999999999</v>
      </c>
      <c r="FJ55" s="306">
        <f>IF($ND$54&lt;=FJ$2,1,0)*(Bilheteria!$F15+Bilheteria!$F18+Bilheteria!$F19)*$NB$54</f>
        <v>43682.834999999999</v>
      </c>
      <c r="FK55" s="306">
        <f>IF($ND$54&lt;=FK$2,1,0)*(Bilheteria!$F15+Bilheteria!$F18+Bilheteria!$F19)*$NB$54</f>
        <v>43682.834999999999</v>
      </c>
      <c r="FL55" s="306">
        <f>IF($ND$54&lt;=FL$2,1,0)*(Bilheteria!$F15+Bilheteria!$F18+Bilheteria!$F19)*$NB$54</f>
        <v>43682.834999999999</v>
      </c>
      <c r="FM55" s="306">
        <f>IF($ND$54&lt;=FM$2,1,0)*(Bilheteria!$F15+Bilheteria!$F18+Bilheteria!$F19)*$NB$54</f>
        <v>43682.834999999999</v>
      </c>
      <c r="FN55" s="306">
        <f>IF($ND$54&lt;=FN$2,1,0)*(Bilheteria!$F15+Bilheteria!$F18+Bilheteria!$F19)*$NB$54</f>
        <v>43682.834999999999</v>
      </c>
      <c r="FO55" s="306">
        <f>IF($ND$54&lt;=FO$2,1,0)*(Bilheteria!$F15+Bilheteria!$F18+Bilheteria!$F19)*$NB$54</f>
        <v>43682.834999999999</v>
      </c>
      <c r="FP55" s="306">
        <f>IF($ND$54&lt;=FP$2,1,0)*(Bilheteria!$F15+Bilheteria!$F18+Bilheteria!$F19)*$NB$54</f>
        <v>43682.834999999999</v>
      </c>
      <c r="FQ55" s="306">
        <f>IF($ND$54&lt;=FQ$2,1,0)*(Bilheteria!$F15+Bilheteria!$F18+Bilheteria!$F19)*$NB$54</f>
        <v>43682.834999999999</v>
      </c>
      <c r="FR55" s="306">
        <f>IF($ND$54&lt;=FR$2,1,0)*(Bilheteria!$F15+Bilheteria!$F18+Bilheteria!$F19)*$NB$54</f>
        <v>43682.834999999999</v>
      </c>
      <c r="FS55" s="306">
        <f>IF($ND$54&lt;=FS$2,1,0)*(Bilheteria!$F15+Bilheteria!$F18+Bilheteria!$F19)*$NB$54</f>
        <v>43682.834999999999</v>
      </c>
      <c r="FT55" s="306">
        <f>IF($ND$54&lt;=FT$2,1,0)*(Bilheteria!$F15+Bilheteria!$F18+Bilheteria!$F19)*$NB$54</f>
        <v>43682.834999999999</v>
      </c>
      <c r="FU55" s="306">
        <f>IF($ND$54&lt;=FU$2,1,0)*(Bilheteria!$F15+Bilheteria!$F18+Bilheteria!$F19)*$NB$54</f>
        <v>43682.834999999999</v>
      </c>
      <c r="FV55" s="306">
        <f>IF($ND$54&lt;=FV$2,1,0)*(Bilheteria!$F15+Bilheteria!$F18+Bilheteria!$F19)*$NB$54</f>
        <v>43682.834999999999</v>
      </c>
      <c r="FW55" s="306">
        <f>IF($ND$54&lt;=FW$2,1,0)*(Bilheteria!$F15+Bilheteria!$F18+Bilheteria!$F19)*$NB$54</f>
        <v>43682.834999999999</v>
      </c>
      <c r="FX55" s="306">
        <f>IF($ND$54&lt;=FX$2,1,0)*(Bilheteria!$F15+Bilheteria!$F18+Bilheteria!$F19)*$NB$54</f>
        <v>43682.834999999999</v>
      </c>
      <c r="FY55" s="306">
        <f>IF($ND$54&lt;=FY$2,1,0)*(Bilheteria!$F15+Bilheteria!$F18+Bilheteria!$F19)*$NB$54</f>
        <v>43682.834999999999</v>
      </c>
      <c r="FZ55" s="306">
        <f>IF($ND$54&lt;=FZ$2,1,0)*(Bilheteria!$F15+Bilheteria!$F18+Bilheteria!$F19)*$NB$54</f>
        <v>43682.834999999999</v>
      </c>
      <c r="GA55" s="306">
        <f>IF($ND$54&lt;=GA$2,1,0)*(Bilheteria!$F15+Bilheteria!$F18+Bilheteria!$F19)*$NB$54</f>
        <v>43682.834999999999</v>
      </c>
      <c r="GB55" s="306">
        <f>IF($ND$54&lt;=GB$2,1,0)*(Bilheteria!$F15+Bilheteria!$F18+Bilheteria!$F19)*$NB$54</f>
        <v>43682.834999999999</v>
      </c>
      <c r="GC55" s="306">
        <f>IF($ND$54&lt;=GC$2,1,0)*(Bilheteria!$F15+Bilheteria!$F18+Bilheteria!$F19)*$NB$54</f>
        <v>43682.834999999999</v>
      </c>
      <c r="GD55" s="306">
        <f>IF($ND$54&lt;=GD$2,1,0)*(Bilheteria!$F15+Bilheteria!$F18+Bilheteria!$F19)*$NB$54</f>
        <v>43682.834999999999</v>
      </c>
      <c r="GE55" s="306">
        <f>IF($ND$54&lt;=GE$2,1,0)*(Bilheteria!$F15+Bilheteria!$F18+Bilheteria!$F19)*$NB$54</f>
        <v>43682.834999999999</v>
      </c>
      <c r="GF55" s="306">
        <f>IF($ND$54&lt;=GF$2,1,0)*(Bilheteria!$F15+Bilheteria!$F18+Bilheteria!$F19)*$NB$54</f>
        <v>43682.834999999999</v>
      </c>
      <c r="GG55" s="306">
        <f>IF($ND$54&lt;=GG$2,1,0)*(Bilheteria!$F15+Bilheteria!$F18+Bilheteria!$F19)*$NB$54</f>
        <v>43682.834999999999</v>
      </c>
      <c r="GH55" s="306">
        <f>IF($ND$54&lt;=GH$2,1,0)*(Bilheteria!$F15+Bilheteria!$F18+Bilheteria!$F19)*$NB$54</f>
        <v>43682.834999999999</v>
      </c>
      <c r="GI55" s="306">
        <f>IF($ND$54&lt;=GI$2,1,0)*(Bilheteria!$F15+Bilheteria!$F18+Bilheteria!$F19)*$NB$54</f>
        <v>43682.834999999999</v>
      </c>
      <c r="GJ55" s="306">
        <f>IF($ND$54&lt;=GJ$2,1,0)*(Bilheteria!$F15+Bilheteria!$F18+Bilheteria!$F19)*$NB$54</f>
        <v>43682.834999999999</v>
      </c>
      <c r="GK55" s="306">
        <f>IF($ND$54&lt;=GK$2,1,0)*(Bilheteria!$F15+Bilheteria!$F18+Bilheteria!$F19)*$NB$54</f>
        <v>43682.834999999999</v>
      </c>
      <c r="GL55" s="306">
        <f>IF($ND$54&lt;=GL$2,1,0)*(Bilheteria!$F15+Bilheteria!$F18+Bilheteria!$F19)*$NB$54</f>
        <v>43682.834999999999</v>
      </c>
      <c r="GM55" s="306">
        <f>IF($ND$54&lt;=GM$2,1,0)*(Bilheteria!$F15+Bilheteria!$F18+Bilheteria!$F19)*$NB$54</f>
        <v>43682.834999999999</v>
      </c>
      <c r="GN55" s="306">
        <f>IF($ND$54&lt;=GN$2,1,0)*(Bilheteria!$F15+Bilheteria!$F18+Bilheteria!$F19)*$NB$54</f>
        <v>43682.834999999999</v>
      </c>
      <c r="GO55" s="306">
        <f>IF($ND$54&lt;=GO$2,1,0)*(Bilheteria!$F15+Bilheteria!$F18+Bilheteria!$F19)*$NB$54</f>
        <v>43682.834999999999</v>
      </c>
      <c r="GP55" s="306">
        <f>IF($ND$54&lt;=GP$2,1,0)*(Bilheteria!$F15+Bilheteria!$F18+Bilheteria!$F19)*$NB$54</f>
        <v>43682.834999999999</v>
      </c>
      <c r="GQ55" s="306">
        <f>IF($ND$54&lt;=GQ$2,1,0)*(Bilheteria!$F15+Bilheteria!$F18+Bilheteria!$F19)*$NB$54</f>
        <v>43682.834999999999</v>
      </c>
      <c r="GR55" s="306">
        <f>IF($ND$54&lt;=GR$2,1,0)*(Bilheteria!$F15+Bilheteria!$F18+Bilheteria!$F19)*$NB$54</f>
        <v>43682.834999999999</v>
      </c>
      <c r="GS55" s="306">
        <f>IF($ND$54&lt;=GS$2,1,0)*(Bilheteria!$F15+Bilheteria!$F18+Bilheteria!$F19)*$NB$54</f>
        <v>43682.834999999999</v>
      </c>
      <c r="GT55" s="306">
        <f>IF($ND$54&lt;=GT$2,1,0)*(Bilheteria!$F15+Bilheteria!$F18+Bilheteria!$F19)*$NB$54</f>
        <v>43682.834999999999</v>
      </c>
      <c r="GU55" s="306">
        <f>IF($ND$54&lt;=GU$2,1,0)*(Bilheteria!$F15+Bilheteria!$F18+Bilheteria!$F19)*$NB$54</f>
        <v>43682.834999999999</v>
      </c>
      <c r="GV55" s="306">
        <f>IF($ND$54&lt;=GV$2,1,0)*(Bilheteria!$F15+Bilheteria!$F18+Bilheteria!$F19)*$NB$54</f>
        <v>43682.834999999999</v>
      </c>
      <c r="GW55" s="306">
        <f>IF($ND$54&lt;=GW$2,1,0)*(Bilheteria!$F15+Bilheteria!$F18+Bilheteria!$F19)*$NB$54</f>
        <v>43682.834999999999</v>
      </c>
      <c r="GX55" s="306">
        <f>IF($ND$54&lt;=GX$2,1,0)*(Bilheteria!$F15+Bilheteria!$F18+Bilheteria!$F19)*$NB$54</f>
        <v>43682.834999999999</v>
      </c>
      <c r="GY55" s="306">
        <f>IF($ND$54&lt;=GY$2,1,0)*(Bilheteria!$F15+Bilheteria!$F18+Bilheteria!$F19)*$NB$54</f>
        <v>43682.834999999999</v>
      </c>
      <c r="GZ55" s="306">
        <f>IF($ND$54&lt;=GZ$2,1,0)*(Bilheteria!$F15+Bilheteria!$F18+Bilheteria!$F19)*$NB$54</f>
        <v>43682.834999999999</v>
      </c>
      <c r="HA55" s="306">
        <f>IF($ND$54&lt;=HA$2,1,0)*(Bilheteria!$F15+Bilheteria!$F18+Bilheteria!$F19)*$NB$54</f>
        <v>43682.834999999999</v>
      </c>
      <c r="HB55" s="306">
        <f>IF($ND$54&lt;=HB$2,1,0)*(Bilheteria!$F15+Bilheteria!$F18+Bilheteria!$F19)*$NB$54</f>
        <v>43682.834999999999</v>
      </c>
      <c r="HC55" s="306">
        <f>IF($ND$54&lt;=HC$2,1,0)*(Bilheteria!$F15+Bilheteria!$F18+Bilheteria!$F19)*$NB$54</f>
        <v>43682.834999999999</v>
      </c>
      <c r="HD55" s="306">
        <f>IF($ND$54&lt;=HD$2,1,0)*(Bilheteria!$F15+Bilheteria!$F18+Bilheteria!$F19)*$NB$54</f>
        <v>43682.834999999999</v>
      </c>
      <c r="HE55" s="306">
        <f>IF($ND$54&lt;=HE$2,1,0)*(Bilheteria!$F15+Bilheteria!$F18+Bilheteria!$F19)*$NB$54</f>
        <v>43682.834999999999</v>
      </c>
      <c r="HF55" s="306">
        <f>IF($ND$54&lt;=HF$2,1,0)*(Bilheteria!$F15+Bilheteria!$F18+Bilheteria!$F19)*$NB$54</f>
        <v>43682.834999999999</v>
      </c>
      <c r="HG55" s="306">
        <f>IF($ND$54&lt;=HG$2,1,0)*(Bilheteria!$F15+Bilheteria!$F18+Bilheteria!$F19)*$NB$54</f>
        <v>43682.834999999999</v>
      </c>
      <c r="HH55" s="306">
        <f>IF($ND$54&lt;=HH$2,1,0)*(Bilheteria!$F15+Bilheteria!$F18+Bilheteria!$F19)*$NB$54</f>
        <v>43682.834999999999</v>
      </c>
      <c r="HI55" s="306">
        <f>IF($ND$54&lt;=HI$2,1,0)*(Bilheteria!$F15+Bilheteria!$F18+Bilheteria!$F19)*$NB$54</f>
        <v>43682.834999999999</v>
      </c>
      <c r="HJ55" s="306">
        <f>IF($ND$54&lt;=HJ$2,1,0)*(Bilheteria!$F15+Bilheteria!$F18+Bilheteria!$F19)*$NB$54</f>
        <v>43682.834999999999</v>
      </c>
      <c r="HK55" s="306">
        <f>IF($ND$54&lt;=HK$2,1,0)*(Bilheteria!$F15+Bilheteria!$F18+Bilheteria!$F19)*$NB$54</f>
        <v>43682.834999999999</v>
      </c>
      <c r="HL55" s="306">
        <f>IF($ND$54&lt;=HL$2,1,0)*(Bilheteria!$F15+Bilheteria!$F18+Bilheteria!$F19)*$NB$54</f>
        <v>43682.834999999999</v>
      </c>
      <c r="HM55" s="306">
        <f>IF($ND$54&lt;=HM$2,1,0)*(Bilheteria!$F15+Bilheteria!$F18+Bilheteria!$F19)*$NB$54</f>
        <v>43682.834999999999</v>
      </c>
      <c r="HN55" s="306">
        <f>IF($ND$54&lt;=HN$2,1,0)*(Bilheteria!$F15+Bilheteria!$F18+Bilheteria!$F19)*$NB$54</f>
        <v>43682.834999999999</v>
      </c>
      <c r="HO55" s="306">
        <f>IF($ND$54&lt;=HO$2,1,0)*(Bilheteria!$F15+Bilheteria!$F18+Bilheteria!$F19)*$NB$54</f>
        <v>43682.834999999999</v>
      </c>
      <c r="HP55" s="306">
        <f>IF($ND$54&lt;=HP$2,1,0)*(Bilheteria!$F15+Bilheteria!$F18+Bilheteria!$F19)*$NB$54</f>
        <v>43682.834999999999</v>
      </c>
      <c r="HQ55" s="306">
        <f>IF($ND$54&lt;=HQ$2,1,0)*(Bilheteria!$F15+Bilheteria!$F18+Bilheteria!$F19)*$NB$54</f>
        <v>43682.834999999999</v>
      </c>
      <c r="HR55" s="306">
        <f>IF($ND$54&lt;=HR$2,1,0)*(Bilheteria!$F15+Bilheteria!$F18+Bilheteria!$F19)*$NB$54</f>
        <v>43682.834999999999</v>
      </c>
      <c r="HS55" s="306">
        <f>IF($ND$54&lt;=HS$2,1,0)*(Bilheteria!$F15+Bilheteria!$F18+Bilheteria!$F19)*$NB$54</f>
        <v>43682.834999999999</v>
      </c>
      <c r="HT55" s="306">
        <f>IF($ND$54&lt;=HT$2,1,0)*(Bilheteria!$F15+Bilheteria!$F18+Bilheteria!$F19)*$NB$54</f>
        <v>43682.834999999999</v>
      </c>
      <c r="HU55" s="306">
        <f>IF($ND$54&lt;=HU$2,1,0)*(Bilheteria!$F15+Bilheteria!$F18+Bilheteria!$F19)*$NB$54</f>
        <v>43682.834999999999</v>
      </c>
      <c r="HV55" s="306">
        <f>IF($ND$54&lt;=HV$2,1,0)*(Bilheteria!$F15+Bilheteria!$F18+Bilheteria!$F19)*$NB$54</f>
        <v>43682.834999999999</v>
      </c>
      <c r="HW55" s="306">
        <f>IF($ND$54&lt;=HW$2,1,0)*(Bilheteria!$F15+Bilheteria!$F18+Bilheteria!$F19)*$NB$54</f>
        <v>43682.834999999999</v>
      </c>
      <c r="HX55" s="306">
        <f>IF($ND$54&lt;=HX$2,1,0)*(Bilheteria!$F15+Bilheteria!$F18+Bilheteria!$F19)*$NB$54</f>
        <v>43682.834999999999</v>
      </c>
      <c r="HY55" s="306">
        <f>IF($ND$54&lt;=HY$2,1,0)*(Bilheteria!$F15+Bilheteria!$F18+Bilheteria!$F19)*$NB$54</f>
        <v>43682.834999999999</v>
      </c>
      <c r="HZ55" s="306">
        <f>IF($ND$54&lt;=HZ$2,1,0)*(Bilheteria!$F15+Bilheteria!$F18+Bilheteria!$F19)*$NB$54</f>
        <v>43682.834999999999</v>
      </c>
      <c r="IA55" s="306">
        <f>IF($ND$54&lt;=IA$2,1,0)*(Bilheteria!$F15+Bilheteria!$F18+Bilheteria!$F19)*$NB$54</f>
        <v>43682.834999999999</v>
      </c>
      <c r="IB55" s="306">
        <f>IF($ND$54&lt;=IB$2,1,0)*(Bilheteria!$F15+Bilheteria!$F18+Bilheteria!$F19)*$NB$54</f>
        <v>43682.834999999999</v>
      </c>
      <c r="IC55" s="306">
        <f>IF($ND$54&lt;=IC$2,1,0)*(Bilheteria!$F15+Bilheteria!$F18+Bilheteria!$F19)*$NB$54</f>
        <v>43682.834999999999</v>
      </c>
      <c r="ID55" s="306">
        <f>IF($ND$54&lt;=ID$2,1,0)*(Bilheteria!$F15+Bilheteria!$F18+Bilheteria!$F19)*$NB$54</f>
        <v>43682.834999999999</v>
      </c>
      <c r="IE55" s="306">
        <f>IF($ND$54&lt;=IE$2,1,0)*(Bilheteria!$F15+Bilheteria!$F18+Bilheteria!$F19)*$NB$54</f>
        <v>43682.834999999999</v>
      </c>
      <c r="IF55" s="306">
        <f>IF($ND$54&lt;=IF$2,1,0)*(Bilheteria!$F15+Bilheteria!$F18+Bilheteria!$F19)*$NB$54</f>
        <v>43682.834999999999</v>
      </c>
      <c r="IG55" s="306">
        <f>IF($ND$54&lt;=IG$2,1,0)*(Bilheteria!$F15+Bilheteria!$F18+Bilheteria!$F19)*$NB$54</f>
        <v>43682.834999999999</v>
      </c>
      <c r="IH55" s="306">
        <f>IF($ND$54&lt;=IH$2,1,0)*(Bilheteria!$F15+Bilheteria!$F18+Bilheteria!$F19)*$NB$54</f>
        <v>43682.834999999999</v>
      </c>
      <c r="II55" s="306">
        <f>IF($ND$54&lt;=II$2,1,0)*(Bilheteria!$F15+Bilheteria!$F18+Bilheteria!$F19)*$NB$54</f>
        <v>43682.834999999999</v>
      </c>
      <c r="IJ55" s="306">
        <f>IF($ND$54&lt;=IJ$2,1,0)*(Bilheteria!$F15+Bilheteria!$F18+Bilheteria!$F19)*$NB$54</f>
        <v>43682.834999999999</v>
      </c>
      <c r="IK55" s="306">
        <f>IF($ND$54&lt;=IK$2,1,0)*(Bilheteria!$F15+Bilheteria!$F18+Bilheteria!$F19)*$NB$54</f>
        <v>43682.834999999999</v>
      </c>
      <c r="IL55" s="306">
        <f>IF($ND$54&lt;=IL$2,1,0)*(Bilheteria!$F15+Bilheteria!$F18+Bilheteria!$F19)*$NB$54</f>
        <v>43682.834999999999</v>
      </c>
      <c r="IM55" s="306">
        <f>IF($ND$54&lt;=IM$2,1,0)*(Bilheteria!$F15+Bilheteria!$F18+Bilheteria!$F19)*$NB$54</f>
        <v>43682.834999999999</v>
      </c>
      <c r="IN55" s="306">
        <f>IF($ND$54&lt;=IN$2,1,0)*(Bilheteria!$F15+Bilheteria!$F18+Bilheteria!$F19)*$NB$54</f>
        <v>43682.834999999999</v>
      </c>
      <c r="IO55" s="306">
        <f>IF($ND$54&lt;=IO$2,1,0)*(Bilheteria!$F15+Bilheteria!$F18+Bilheteria!$F19)*$NB$54</f>
        <v>43682.834999999999</v>
      </c>
      <c r="IP55" s="306">
        <f>IF($ND$54&lt;=IP$2,1,0)*(Bilheteria!$F15+Bilheteria!$F18+Bilheteria!$F19)*$NB$54</f>
        <v>43682.834999999999</v>
      </c>
      <c r="IQ55" s="306">
        <f>IF($ND$54&lt;=IQ$2,1,0)*(Bilheteria!$F15+Bilheteria!$F18+Bilheteria!$F19)*$NB$54</f>
        <v>43682.834999999999</v>
      </c>
      <c r="IR55" s="306">
        <f>IF($ND$54&lt;=IR$2,1,0)*(Bilheteria!$F15+Bilheteria!$F18+Bilheteria!$F19)*$NB$54</f>
        <v>43682.834999999999</v>
      </c>
      <c r="IS55" s="306">
        <f>IF($ND$54&lt;=IS$2,1,0)*(Bilheteria!$F15+Bilheteria!$F18+Bilheteria!$F19)*$NB$54</f>
        <v>43682.834999999999</v>
      </c>
      <c r="IT55" s="306">
        <f>IF($ND$54&lt;=IT$2,1,0)*(Bilheteria!$F15+Bilheteria!$F18+Bilheteria!$F19)*$NB$54</f>
        <v>43682.834999999999</v>
      </c>
      <c r="IU55" s="306">
        <f>IF($ND$54&lt;=IU$2,1,0)*(Bilheteria!$F15+Bilheteria!$F18+Bilheteria!$F19)*$NB$54</f>
        <v>43682.834999999999</v>
      </c>
      <c r="IV55" s="306">
        <f>IF($ND$54&lt;=IV$2,1,0)*(Bilheteria!$F15+Bilheteria!$F18+Bilheteria!$F19)*$NB$54</f>
        <v>43682.834999999999</v>
      </c>
      <c r="IW55" s="306">
        <f>IF($ND$54&lt;=IW$2,1,0)*(Bilheteria!$F15+Bilheteria!$F18+Bilheteria!$F19)*$NB$54</f>
        <v>43682.834999999999</v>
      </c>
      <c r="IX55" s="306">
        <f>IF($ND$54&lt;=IX$2,1,0)*(Bilheteria!$F15+Bilheteria!$F18+Bilheteria!$F19)*$NB$54</f>
        <v>43682.834999999999</v>
      </c>
      <c r="IY55" s="306">
        <f>IF($ND$54&lt;=IY$2,1,0)*(Bilheteria!$F15+Bilheteria!$F18+Bilheteria!$F19)*$NB$54</f>
        <v>43682.834999999999</v>
      </c>
      <c r="IZ55" s="306">
        <f>IF($ND$54&lt;=IZ$2,1,0)*(Bilheteria!$F15+Bilheteria!$F18+Bilheteria!$F19)*$NB$54</f>
        <v>43682.834999999999</v>
      </c>
      <c r="JA55" s="306">
        <f>IF($ND$54&lt;=JA$2,1,0)*(Bilheteria!$F15+Bilheteria!$F18+Bilheteria!$F19)*$NB$54</f>
        <v>43682.834999999999</v>
      </c>
      <c r="JB55" s="306">
        <f>IF($ND$54&lt;=JB$2,1,0)*(Bilheteria!$F15+Bilheteria!$F18+Bilheteria!$F19)*$NB$54</f>
        <v>43682.834999999999</v>
      </c>
      <c r="JC55" s="306">
        <f>IF($ND$54&lt;=JC$2,1,0)*(Bilheteria!$F15+Bilheteria!$F18+Bilheteria!$F19)*$NB$54</f>
        <v>43682.834999999999</v>
      </c>
      <c r="JD55" s="306">
        <f>IF($ND$54&lt;=JD$2,1,0)*(Bilheteria!$F15+Bilheteria!$F18+Bilheteria!$F19)*$NB$54</f>
        <v>43682.834999999999</v>
      </c>
      <c r="JE55" s="306">
        <f>IF($ND$54&lt;=JE$2,1,0)*(Bilheteria!$F15+Bilheteria!$F18+Bilheteria!$F19)*$NB$54</f>
        <v>43682.834999999999</v>
      </c>
      <c r="JF55" s="306">
        <f>IF($ND$54&lt;=JF$2,1,0)*(Bilheteria!$F15+Bilheteria!$F18+Bilheteria!$F19)*$NB$54</f>
        <v>43682.834999999999</v>
      </c>
      <c r="JG55" s="306">
        <f>IF($ND$54&lt;=JG$2,1,0)*(Bilheteria!$F15+Bilheteria!$F18+Bilheteria!$F19)*$NB$54</f>
        <v>43682.834999999999</v>
      </c>
      <c r="JH55" s="306">
        <f>IF($ND$54&lt;=JH$2,1,0)*(Bilheteria!$F15+Bilheteria!$F18+Bilheteria!$F19)*$NB$54</f>
        <v>43682.834999999999</v>
      </c>
      <c r="JI55" s="306">
        <f>IF($ND$54&lt;=JI$2,1,0)*(Bilheteria!$F15+Bilheteria!$F18+Bilheteria!$F19)*$NB$54</f>
        <v>43682.834999999999</v>
      </c>
      <c r="JJ55" s="306">
        <f>IF($ND$54&lt;=JJ$2,1,0)*(Bilheteria!$F15+Bilheteria!$F18+Bilheteria!$F19)*$NB$54</f>
        <v>43682.834999999999</v>
      </c>
      <c r="JK55" s="306">
        <f>IF($ND$54&lt;=JK$2,1,0)*(Bilheteria!$F15+Bilheteria!$F18+Bilheteria!$F19)*$NB$54</f>
        <v>43682.834999999999</v>
      </c>
      <c r="JL55" s="306">
        <f>IF($ND$54&lt;=JL$2,1,0)*(Bilheteria!$F15+Bilheteria!$F18+Bilheteria!$F19)*$NB$54</f>
        <v>43682.834999999999</v>
      </c>
      <c r="JM55" s="306">
        <f>IF($ND$54&lt;=JM$2,1,0)*(Bilheteria!$F15+Bilheteria!$F18+Bilheteria!$F19)*$NB$54</f>
        <v>43682.834999999999</v>
      </c>
      <c r="JN55" s="306">
        <f>IF($ND$54&lt;=JN$2,1,0)*(Bilheteria!$F15+Bilheteria!$F18+Bilheteria!$F19)*$NB$54</f>
        <v>43682.834999999999</v>
      </c>
      <c r="JO55" s="306">
        <f>IF($ND$54&lt;=JO$2,1,0)*(Bilheteria!$F15+Bilheteria!$F18+Bilheteria!$F19)*$NB$54</f>
        <v>43682.834999999999</v>
      </c>
      <c r="JP55" s="306">
        <f>IF($ND$54&lt;=JP$2,1,0)*(Bilheteria!$F15+Bilheteria!$F18+Bilheteria!$F19)*$NB$54</f>
        <v>43682.834999999999</v>
      </c>
      <c r="JQ55" s="306">
        <f>IF($ND$54&lt;=JQ$2,1,0)*(Bilheteria!$F15+Bilheteria!$F18+Bilheteria!$F19)*$NB$54</f>
        <v>43682.834999999999</v>
      </c>
      <c r="JR55" s="306">
        <f>IF($ND$54&lt;=JR$2,1,0)*(Bilheteria!$F15+Bilheteria!$F18+Bilheteria!$F19)*$NB$54</f>
        <v>43682.834999999999</v>
      </c>
      <c r="JS55" s="306">
        <f>IF($ND$54&lt;=JS$2,1,0)*(Bilheteria!$F15+Bilheteria!$F18+Bilheteria!$F19)*$NB$54</f>
        <v>43682.834999999999</v>
      </c>
      <c r="JT55" s="306">
        <f>IF($ND$54&lt;=JT$2,1,0)*(Bilheteria!$F15+Bilheteria!$F18+Bilheteria!$F19)*$NB$54</f>
        <v>43682.834999999999</v>
      </c>
      <c r="JU55" s="306">
        <f>IF($ND$54&lt;=JU$2,1,0)*(Bilheteria!$F15+Bilheteria!$F18+Bilheteria!$F19)*$NB$54</f>
        <v>43682.834999999999</v>
      </c>
      <c r="JV55" s="306">
        <f>IF($ND$54&lt;=JV$2,1,0)*(Bilheteria!$F15+Bilheteria!$F18+Bilheteria!$F19)*$NB$54</f>
        <v>43682.834999999999</v>
      </c>
      <c r="JW55" s="306">
        <f>IF($ND$54&lt;=JW$2,1,0)*(Bilheteria!$F15+Bilheteria!$F18+Bilheteria!$F19)*$NB$54</f>
        <v>43682.834999999999</v>
      </c>
      <c r="JX55" s="306">
        <f>IF($ND$54&lt;=JX$2,1,0)*(Bilheteria!$F15+Bilheteria!$F18+Bilheteria!$F19)*$NB$54</f>
        <v>43682.834999999999</v>
      </c>
      <c r="JY55" s="306">
        <f>IF($ND$54&lt;=JY$2,1,0)*(Bilheteria!$F15+Bilheteria!$F18+Bilheteria!$F19)*$NB$54</f>
        <v>43682.834999999999</v>
      </c>
      <c r="JZ55" s="306">
        <f>IF($ND$54&lt;=JZ$2,1,0)*(Bilheteria!$F15+Bilheteria!$F18+Bilheteria!$F19)*$NB$54</f>
        <v>43682.834999999999</v>
      </c>
      <c r="KA55" s="306">
        <f>IF($ND$54&lt;=KA$2,1,0)*(Bilheteria!$F15+Bilheteria!$F18+Bilheteria!$F19)*$NB$54</f>
        <v>43682.834999999999</v>
      </c>
      <c r="KB55" s="306">
        <f>IF($ND$54&lt;=KB$2,1,0)*(Bilheteria!$F15+Bilheteria!$F18+Bilheteria!$F19)*$NB$54</f>
        <v>43682.834999999999</v>
      </c>
      <c r="KC55" s="306">
        <f>IF($ND$54&lt;=KC$2,1,0)*(Bilheteria!$F15+Bilheteria!$F18+Bilheteria!$F19)*$NB$54</f>
        <v>43682.834999999999</v>
      </c>
      <c r="KD55" s="306">
        <f>IF($ND$54&lt;=KD$2,1,0)*(Bilheteria!$F15+Bilheteria!$F18+Bilheteria!$F19)*$NB$54</f>
        <v>43682.834999999999</v>
      </c>
      <c r="KE55" s="306">
        <f>IF($ND$54&lt;=KE$2,1,0)*(Bilheteria!$F15+Bilheteria!$F18+Bilheteria!$F19)*$NB$54</f>
        <v>43682.834999999999</v>
      </c>
      <c r="KF55" s="306">
        <f>IF($ND$54&lt;=KF$2,1,0)*(Bilheteria!$F15+Bilheteria!$F18+Bilheteria!$F19)*$NB$54</f>
        <v>43682.834999999999</v>
      </c>
      <c r="KG55" s="306">
        <f>IF($ND$54&lt;=KG$2,1,0)*(Bilheteria!$F15+Bilheteria!$F18+Bilheteria!$F19)*$NB$54</f>
        <v>43682.834999999999</v>
      </c>
      <c r="KH55" s="306">
        <f>IF($ND$54&lt;=KH$2,1,0)*(Bilheteria!$F15+Bilheteria!$F18+Bilheteria!$F19)*$NB$54</f>
        <v>43682.834999999999</v>
      </c>
      <c r="KI55" s="306">
        <f>IF($ND$54&lt;=KI$2,1,0)*(Bilheteria!$F15+Bilheteria!$F18+Bilheteria!$F19)*$NB$54</f>
        <v>43682.834999999999</v>
      </c>
      <c r="KJ55" s="306">
        <f>IF($ND$54&lt;=KJ$2,1,0)*(Bilheteria!$F15+Bilheteria!$F18+Bilheteria!$F19)*$NB$54</f>
        <v>43682.834999999999</v>
      </c>
      <c r="KK55" s="306">
        <f>IF($ND$54&lt;=KK$2,1,0)*(Bilheteria!$F15+Bilheteria!$F18+Bilheteria!$F19)*$NB$54</f>
        <v>43682.834999999999</v>
      </c>
      <c r="KL55" s="306">
        <f>IF($ND$54&lt;=KL$2,1,0)*(Bilheteria!$F15+Bilheteria!$F18+Bilheteria!$F19)*$NB$54</f>
        <v>43682.834999999999</v>
      </c>
      <c r="KM55" s="306">
        <f>IF($ND$54&lt;=KM$2,1,0)*(Bilheteria!$F15+Bilheteria!$F18+Bilheteria!$F19)*$NB$54</f>
        <v>43682.834999999999</v>
      </c>
      <c r="KN55" s="306">
        <f>IF($ND$54&lt;=KN$2,1,0)*(Bilheteria!$F15+Bilheteria!$F18+Bilheteria!$F19)*$NB$54</f>
        <v>43682.834999999999</v>
      </c>
      <c r="KO55" s="306">
        <f>IF($ND$54&lt;=KO$2,1,0)*(Bilheteria!$F15+Bilheteria!$F18+Bilheteria!$F19)*$NB$54</f>
        <v>43682.834999999999</v>
      </c>
      <c r="KP55" s="306">
        <f>IF($ND$54&lt;=KP$2,1,0)*(Bilheteria!$F15+Bilheteria!$F18+Bilheteria!$F19)*$NB$54</f>
        <v>43682.834999999999</v>
      </c>
      <c r="KQ55" s="306">
        <f>IF($ND$54&lt;=KQ$2,1,0)*(Bilheteria!$F15+Bilheteria!$F18+Bilheteria!$F19)*$NB$54</f>
        <v>43682.834999999999</v>
      </c>
      <c r="KR55" s="306">
        <f>IF($ND$54&lt;=KR$2,1,0)*(Bilheteria!$F15+Bilheteria!$F18+Bilheteria!$F19)*$NB$54</f>
        <v>43682.834999999999</v>
      </c>
      <c r="KS55" s="306">
        <f>IF($ND$54&lt;=KS$2,1,0)*(Bilheteria!$F15+Bilheteria!$F18+Bilheteria!$F19)*$NB$54</f>
        <v>43682.834999999999</v>
      </c>
      <c r="KT55" s="306">
        <f>IF($ND$54&lt;=KT$2,1,0)*(Bilheteria!$F15+Bilheteria!$F18+Bilheteria!$F19)*$NB$54</f>
        <v>43682.834999999999</v>
      </c>
      <c r="KU55" s="306">
        <f>IF($ND$54&lt;=KU$2,1,0)*(Bilheteria!$F15+Bilheteria!$F18+Bilheteria!$F19)*$NB$54</f>
        <v>43682.834999999999</v>
      </c>
      <c r="KV55" s="306">
        <f>IF($ND$54&lt;=KV$2,1,0)*(Bilheteria!$F15+Bilheteria!$F18+Bilheteria!$F19)*$NB$54</f>
        <v>43682.834999999999</v>
      </c>
      <c r="KW55" s="306">
        <f>IF($ND$54&lt;=KW$2,1,0)*(Bilheteria!$F15+Bilheteria!$F18+Bilheteria!$F19)*$NB$54</f>
        <v>43682.834999999999</v>
      </c>
      <c r="KX55" s="306">
        <f>IF($ND$54&lt;=KX$2,1,0)*(Bilheteria!$F15+Bilheteria!$F18+Bilheteria!$F19)*$NB$54</f>
        <v>43682.834999999999</v>
      </c>
      <c r="KY55" s="306">
        <f>IF($ND$54&lt;=KY$2,1,0)*(Bilheteria!$F15+Bilheteria!$F18+Bilheteria!$F19)*$NB$54</f>
        <v>43682.834999999999</v>
      </c>
      <c r="KZ55" s="306">
        <f>IF($ND$54&lt;=KZ$2,1,0)*(Bilheteria!$F15+Bilheteria!$F18+Bilheteria!$F19)*$NB$54</f>
        <v>43682.834999999999</v>
      </c>
      <c r="LA55" s="306">
        <f>IF($ND$54&lt;=LA$2,1,0)*(Bilheteria!$F15+Bilheteria!$F18+Bilheteria!$F19)*$NB$54</f>
        <v>43682.834999999999</v>
      </c>
      <c r="LB55" s="306">
        <f>IF($ND$54&lt;=LB$2,1,0)*(Bilheteria!$F15+Bilheteria!$F18+Bilheteria!$F19)*$NB$54</f>
        <v>43682.834999999999</v>
      </c>
      <c r="LC55" s="306">
        <f>IF($ND$54&lt;=LC$2,1,0)*(Bilheteria!$F15+Bilheteria!$F18+Bilheteria!$F19)*$NB$54</f>
        <v>43682.834999999999</v>
      </c>
      <c r="LD55" s="306">
        <f>IF($ND$54&lt;=LD$2,1,0)*(Bilheteria!$F15+Bilheteria!$F18+Bilheteria!$F19)*$NB$54</f>
        <v>43682.834999999999</v>
      </c>
      <c r="LE55" s="306">
        <f>IF($ND$54&lt;=LE$2,1,0)*(Bilheteria!$F15+Bilheteria!$F18+Bilheteria!$F19)*$NB$54</f>
        <v>43682.834999999999</v>
      </c>
      <c r="LF55" s="306">
        <f>IF($ND$54&lt;=LF$2,1,0)*(Bilheteria!$F15+Bilheteria!$F18+Bilheteria!$F19)*$NB$54</f>
        <v>43682.834999999999</v>
      </c>
      <c r="LG55" s="306">
        <f>IF($ND$54&lt;=LG$2,1,0)*(Bilheteria!$F15+Bilheteria!$F18+Bilheteria!$F19)*$NB$54</f>
        <v>43682.834999999999</v>
      </c>
      <c r="LH55" s="306">
        <f>IF($ND$54&lt;=LH$2,1,0)*(Bilheteria!$F15+Bilheteria!$F18+Bilheteria!$F19)*$NB$54</f>
        <v>43682.834999999999</v>
      </c>
      <c r="LI55" s="306">
        <f>IF($ND$54&lt;=LI$2,1,0)*(Bilheteria!$F15+Bilheteria!$F18+Bilheteria!$F19)*$NB$54</f>
        <v>43682.834999999999</v>
      </c>
      <c r="LJ55" s="306">
        <f>IF($ND$54&lt;=LJ$2,1,0)*(Bilheteria!$F15+Bilheteria!$F18+Bilheteria!$F19)*$NB$54</f>
        <v>43682.834999999999</v>
      </c>
      <c r="LK55" s="306">
        <f>IF($ND$54&lt;=LK$2,1,0)*(Bilheteria!$F15+Bilheteria!$F18+Bilheteria!$F19)*$NB$54</f>
        <v>43682.834999999999</v>
      </c>
      <c r="LL55" s="306">
        <f>IF($ND$54&lt;=LL$2,1,0)*(Bilheteria!$F15+Bilheteria!$F18+Bilheteria!$F19)*$NB$54</f>
        <v>43682.834999999999</v>
      </c>
      <c r="LM55" s="306">
        <f>IF($ND$54&lt;=LM$2,1,0)*(Bilheteria!$F15+Bilheteria!$F18+Bilheteria!$F19)*$NB$54</f>
        <v>43682.834999999999</v>
      </c>
      <c r="LN55" s="306">
        <f>IF($ND$54&lt;=LN$2,1,0)*(Bilheteria!$F15+Bilheteria!$F18+Bilheteria!$F19)*$NB$54</f>
        <v>43682.834999999999</v>
      </c>
      <c r="LO55" s="306">
        <f>IF($ND$54&lt;=LO$2,1,0)*(Bilheteria!$F15+Bilheteria!$F18+Bilheteria!$F19)*$NB$54</f>
        <v>43682.834999999999</v>
      </c>
      <c r="LP55" s="306">
        <f>IF($ND$54&lt;=LP$2,1,0)*(Bilheteria!$F15+Bilheteria!$F18+Bilheteria!$F19)*$NB$54</f>
        <v>43682.834999999999</v>
      </c>
      <c r="LQ55" s="306">
        <f>IF($ND$54&lt;=LQ$2,1,0)*(Bilheteria!$F15+Bilheteria!$F18+Bilheteria!$F19)*$NB$54</f>
        <v>43682.834999999999</v>
      </c>
      <c r="LR55" s="306">
        <f>IF($ND$54&lt;=LR$2,1,0)*(Bilheteria!$F15+Bilheteria!$F18+Bilheteria!$F19)*$NB$54</f>
        <v>43682.834999999999</v>
      </c>
      <c r="LS55" s="306">
        <f>IF($ND$54&lt;=LS$2,1,0)*(Bilheteria!$F15+Bilheteria!$F18+Bilheteria!$F19)*$NB$54</f>
        <v>43682.834999999999</v>
      </c>
      <c r="LT55" s="306">
        <f>IF($ND$54&lt;=LT$2,1,0)*(Bilheteria!$F15+Bilheteria!$F18+Bilheteria!$F19)*$NB$54</f>
        <v>43682.834999999999</v>
      </c>
      <c r="LU55" s="306">
        <f>IF($ND$54&lt;=LU$2,1,0)*(Bilheteria!$F15+Bilheteria!$F18+Bilheteria!$F19)*$NB$54</f>
        <v>43682.834999999999</v>
      </c>
      <c r="LV55" s="306">
        <f>IF($ND$54&lt;=LV$2,1,0)*(Bilheteria!$F15+Bilheteria!$F18+Bilheteria!$F19)*$NB$54</f>
        <v>43682.834999999999</v>
      </c>
      <c r="LW55" s="306">
        <f>IF($ND$54&lt;=LW$2,1,0)*(Bilheteria!$F15+Bilheteria!$F18+Bilheteria!$F19)*$NB$54</f>
        <v>43682.834999999999</v>
      </c>
      <c r="LX55" s="306">
        <f>IF($ND$54&lt;=LX$2,1,0)*(Bilheteria!$F15+Bilheteria!$F18+Bilheteria!$F19)*$NB$54</f>
        <v>43682.834999999999</v>
      </c>
      <c r="LY55" s="306">
        <f>IF($ND$54&lt;=LY$2,1,0)*(Bilheteria!$F15+Bilheteria!$F18+Bilheteria!$F19)*$NB$54</f>
        <v>43682.834999999999</v>
      </c>
      <c r="LZ55" s="306">
        <f>IF($ND$54&lt;=LZ$2,1,0)*(Bilheteria!$F15+Bilheteria!$F18+Bilheteria!$F19)*$NB$54</f>
        <v>43682.834999999999</v>
      </c>
      <c r="MA55" s="306">
        <f>IF($ND$54&lt;=MA$2,1,0)*(Bilheteria!$F15+Bilheteria!$F18+Bilheteria!$F19)*$NB$54</f>
        <v>43682.834999999999</v>
      </c>
      <c r="MB55" s="306">
        <f>IF($ND$54&lt;=MB$2,1,0)*(Bilheteria!$F15+Bilheteria!$F18+Bilheteria!$F19)*$NB$54</f>
        <v>43682.834999999999</v>
      </c>
      <c r="MC55" s="306">
        <f>IF($ND$54&lt;=MC$2,1,0)*(Bilheteria!$F15+Bilheteria!$F18+Bilheteria!$F19)*$NB$54</f>
        <v>43682.834999999999</v>
      </c>
      <c r="MD55" s="306">
        <f>IF($ND$54&lt;=MD$2,1,0)*(Bilheteria!$F15+Bilheteria!$F18+Bilheteria!$F19)*$NB$54</f>
        <v>43682.834999999999</v>
      </c>
      <c r="ME55" s="306">
        <f>IF($ND$54&lt;=ME$2,1,0)*(Bilheteria!$F15+Bilheteria!$F18+Bilheteria!$F19)*$NB$54</f>
        <v>43682.834999999999</v>
      </c>
      <c r="MF55" s="306">
        <f>IF($ND$54&lt;=MF$2,1,0)*(Bilheteria!$F15+Bilheteria!$F18+Bilheteria!$F19)*$NB$54</f>
        <v>43682.834999999999</v>
      </c>
      <c r="MG55" s="306">
        <f>IF($ND$54&lt;=MG$2,1,0)*(Bilheteria!$F15+Bilheteria!$F18+Bilheteria!$F19)*$NB$54</f>
        <v>43682.834999999999</v>
      </c>
      <c r="MH55" s="306">
        <f>IF($ND$54&lt;=MH$2,1,0)*(Bilheteria!$F15+Bilheteria!$F18+Bilheteria!$F19)*$NB$54</f>
        <v>43682.834999999999</v>
      </c>
      <c r="MI55" s="306">
        <f>IF($ND$54&lt;=MI$2,1,0)*(Bilheteria!$F15+Bilheteria!$F18+Bilheteria!$F19)*$NB$54</f>
        <v>43682.834999999999</v>
      </c>
      <c r="MJ55" s="306">
        <f>IF($ND$54&lt;=MJ$2,1,0)*(Bilheteria!$F15+Bilheteria!$F18+Bilheteria!$F19)*$NB$54</f>
        <v>43682.834999999999</v>
      </c>
      <c r="MK55" s="306">
        <f>IF($ND$54&lt;=MK$2,1,0)*(Bilheteria!$F15+Bilheteria!$F18+Bilheteria!$F19)*$NB$54</f>
        <v>43682.834999999999</v>
      </c>
      <c r="ML55" s="306">
        <f>IF($ND$54&lt;=ML$2,1,0)*(Bilheteria!$F15+Bilheteria!$F18+Bilheteria!$F19)*$NB$54</f>
        <v>43682.834999999999</v>
      </c>
      <c r="MM55" s="306">
        <f>IF($ND$54&lt;=MM$2,1,0)*(Bilheteria!$F15+Bilheteria!$F18+Bilheteria!$F19)*$NB$54</f>
        <v>43682.834999999999</v>
      </c>
      <c r="MN55" s="306">
        <f>IF($ND$54&lt;=MN$2,1,0)*(Bilheteria!$F15+Bilheteria!$F18+Bilheteria!$F19)*$NB$54</f>
        <v>43682.834999999999</v>
      </c>
      <c r="MO55" s="306">
        <f>IF($ND$54&lt;=MO$2,1,0)*(Bilheteria!$F15+Bilheteria!$F18+Bilheteria!$F19)*$NB$54</f>
        <v>43682.834999999999</v>
      </c>
      <c r="MP55" s="306">
        <f>IF($ND$54&lt;=MP$2,1,0)*(Bilheteria!$F15+Bilheteria!$F18+Bilheteria!$F19)*$NB$54</f>
        <v>43682.834999999999</v>
      </c>
      <c r="MQ55" s="306">
        <f>IF($ND$54&lt;=MQ$2,1,0)*(Bilheteria!$F15+Bilheteria!$F18+Bilheteria!$F19)*$NB$54</f>
        <v>43682.834999999999</v>
      </c>
      <c r="MR55" s="306">
        <f>IF($ND$54&lt;=MR$2,1,0)*(Bilheteria!$F15+Bilheteria!$F18+Bilheteria!$F19)*$NB$54</f>
        <v>43682.834999999999</v>
      </c>
      <c r="MS55" s="306">
        <f>IF($ND$54&lt;=MS$2,1,0)*(Bilheteria!$F15+Bilheteria!$F18+Bilheteria!$F19)*$NB$54</f>
        <v>43682.834999999999</v>
      </c>
      <c r="MT55" s="306">
        <f>IF($ND$54&lt;=MT$2,1,0)*(Bilheteria!$F15+Bilheteria!$F18+Bilheteria!$F19)*$NB$54</f>
        <v>43682.834999999999</v>
      </c>
      <c r="MU55" s="306">
        <f>IF($ND$54&lt;=MU$2,1,0)*(Bilheteria!$F15+Bilheteria!$F18+Bilheteria!$F19)*$NB$54</f>
        <v>43682.834999999999</v>
      </c>
      <c r="MV55" s="306">
        <f>IF($ND$54&lt;=MV$2,1,0)*(Bilheteria!$F15+Bilheteria!$F18+Bilheteria!$F19)*$NB$54</f>
        <v>43682.834999999999</v>
      </c>
      <c r="MW55" s="306">
        <f>IF($ND$54&lt;=MW$2,1,0)*(Bilheteria!$F15+Bilheteria!$F18+Bilheteria!$F19)*$NB$54</f>
        <v>43682.834999999999</v>
      </c>
      <c r="MX55" s="306">
        <f>IF($ND$54&lt;=MX$2,1,0)*(Bilheteria!$F15+Bilheteria!$F18+Bilheteria!$F19)*$NB$54</f>
        <v>43682.834999999999</v>
      </c>
      <c r="MY55" s="306">
        <f>IF($ND$54&lt;=MY$2,1,0)*(Bilheteria!$F15+Bilheteria!$F18+Bilheteria!$F19)*$NB$54</f>
        <v>43682.834999999999</v>
      </c>
      <c r="MZ55" s="306">
        <f>IF($ND$54&lt;=MZ$2,1,0)*(Bilheteria!$F15+Bilheteria!$F18+Bilheteria!$F19)*$NB$54</f>
        <v>43682.834999999999</v>
      </c>
      <c r="NA55" s="307">
        <f>IF($ND$54&lt;=NA$2,1,0)*(Bilheteria!$F15+Bilheteria!$F18+Bilheteria!$F19)*$NB$54</f>
        <v>43682.834999999999</v>
      </c>
      <c r="NB55" s="652"/>
      <c r="NC55" s="669"/>
      <c r="ND55" s="652"/>
    </row>
    <row r="56" spans="1:368" x14ac:dyDescent="0.2">
      <c r="A56" s="182"/>
      <c r="B56" s="308"/>
      <c r="C56" s="313"/>
      <c r="D56" s="313"/>
      <c r="E56" s="309" t="s">
        <v>630</v>
      </c>
      <c r="F56" s="310">
        <f>IF($ND54&lt;=F$2,1,0)*Bilheteria!L4*$NB54</f>
        <v>92964.451639137435</v>
      </c>
      <c r="G56" s="310">
        <f>IF($ND54&lt;=G$2,1,0)*Bilheteria!M4*$NB54</f>
        <v>66288.697090652175</v>
      </c>
      <c r="H56" s="310">
        <f>IF($ND54&lt;=H$2,1,0)*Bilheteria!N4*$NB54</f>
        <v>67192.345971204297</v>
      </c>
      <c r="I56" s="310">
        <f>IF($ND54&lt;=I$2,1,0)*Bilheteria!O4*$NB54</f>
        <v>62819.838523129583</v>
      </c>
      <c r="J56" s="310">
        <f>IF($ND54&lt;=J$2,1,0)*Bilheteria!P4*$NB54</f>
        <v>51870.389952309692</v>
      </c>
      <c r="K56" s="310">
        <f>IF($ND54&lt;=K$2,1,0)*Bilheteria!Q4*$NB54</f>
        <v>54868.110142047786</v>
      </c>
      <c r="L56" s="310">
        <f>IF($ND54&lt;=L$2,1,0)*Bilheteria!R4*$NB54</f>
        <v>86260.290794739965</v>
      </c>
      <c r="M56" s="310">
        <f>IF($ND54&lt;=M$2,1,0)*Bilheteria!S4*$NB54</f>
        <v>62823.603390773518</v>
      </c>
      <c r="N56" s="310">
        <f>IF($ND54&lt;=N$2,1,0)*Bilheteria!T4*$NB54</f>
        <v>67645.056737078965</v>
      </c>
      <c r="O56" s="310">
        <f>IF($ND54&lt;=O$2,1,0)*Bilheteria!U4*$NB54</f>
        <v>75547.073880712778</v>
      </c>
      <c r="P56" s="310">
        <f>IF($ND54&lt;=P$2,1,0)*Bilheteria!V4*$NB54</f>
        <v>78306.086711410127</v>
      </c>
      <c r="Q56" s="310">
        <f>IF($ND54&lt;=Q$2,1,0)*Bilheteria!W4*$NB54</f>
        <v>79514.152794750567</v>
      </c>
      <c r="R56" s="310">
        <f>IF($ND54&lt;=R$2,1,0)*Bilheteria!X4*$NB54</f>
        <v>98069.439685945312</v>
      </c>
      <c r="S56" s="310">
        <f>IF($ND54&lt;=S$2,1,0)*Bilheteria!Y4*$NB54</f>
        <v>75399.865006380001</v>
      </c>
      <c r="T56" s="310">
        <f>IF($ND54&lt;=T$2,1,0)*Bilheteria!Z4*$NB54</f>
        <v>65959.584390480028</v>
      </c>
      <c r="U56" s="310">
        <f>IF($ND54&lt;=U$2,1,0)*Bilheteria!AA4*$NB54</f>
        <v>65014.892937462755</v>
      </c>
      <c r="V56" s="310">
        <f>IF($ND54&lt;=V$2,1,0)*Bilheteria!AB4*$NB54</f>
        <v>54810.57793317816</v>
      </c>
      <c r="W56" s="310">
        <f>IF($ND54&lt;=W$2,1,0)*Bilheteria!AC4*$NB54</f>
        <v>56803.71946763889</v>
      </c>
      <c r="X56" s="310">
        <f>IF($ND54&lt;=X$2,1,0)*Bilheteria!AD4*$NB54</f>
        <v>88575.2329082215</v>
      </c>
      <c r="Y56" s="310">
        <f>IF($ND54&lt;=Y$2,1,0)*Bilheteria!AE4*$NB54</f>
        <v>65158.640797482723</v>
      </c>
      <c r="Z56" s="310">
        <f>IF($ND54&lt;=Z$2,1,0)*Bilheteria!AF4*$NB54</f>
        <v>69827.033621421273</v>
      </c>
      <c r="AA56" s="310">
        <f>IF($ND54&lt;=AA$2,1,0)*Bilheteria!AG4*$NB54</f>
        <v>77740.309207359343</v>
      </c>
      <c r="AB56" s="310">
        <f>IF($ND54&lt;=AB$2,1,0)*Bilheteria!AH4*$NB54</f>
        <v>80626.613950889994</v>
      </c>
      <c r="AC56" s="310">
        <f>IF($ND54&lt;=AC$2,1,0)*Bilheteria!AI4*$NB54</f>
        <v>78739.271258682013</v>
      </c>
      <c r="AD56" s="310">
        <f>IF($ND54&lt;=AD$2,1,0)*Bilheteria!AJ4*$NB54</f>
        <v>99201.30843301717</v>
      </c>
      <c r="AE56" s="310">
        <f>IF($ND54&lt;=AE$2,1,0)*Bilheteria!AK4*$NB54</f>
        <v>76832.037229591879</v>
      </c>
      <c r="AF56" s="310">
        <f>IF($ND54&lt;=AF$2,1,0)*Bilheteria!AL4*$NB54</f>
        <v>70044.435346803628</v>
      </c>
      <c r="AG56" s="310">
        <f>IF($ND54&lt;=AG$2,1,0)*Bilheteria!AM4*$NB54</f>
        <v>65042.283442195774</v>
      </c>
      <c r="AH56" s="310">
        <f>IF($ND54&lt;=AH$2,1,0)*Bilheteria!AN4*$NB54</f>
        <v>58237.0467497465</v>
      </c>
      <c r="AI56" s="310">
        <f>IF($ND54&lt;=AI$2,1,0)*Bilheteria!AO4*$NB54</f>
        <v>56603.450725654075</v>
      </c>
      <c r="AJ56" s="310">
        <f>IF($ND54&lt;=AJ$2,1,0)*Bilheteria!AP4*$NB54</f>
        <v>89789.759777074476</v>
      </c>
      <c r="AK56" s="310">
        <f>IF($ND54&lt;=AK$2,1,0)*Bilheteria!AQ4*$NB54</f>
        <v>66957.251553141934</v>
      </c>
      <c r="AL56" s="310">
        <f>IF($ND54&lt;=AL$2,1,0)*Bilheteria!AR4*$NB54</f>
        <v>71347.883670314783</v>
      </c>
      <c r="AM56" s="310">
        <f>IF($ND54&lt;=AM$2,1,0)*Bilheteria!AS4*$NB54</f>
        <v>79476.535466193265</v>
      </c>
      <c r="AN56" s="310">
        <f>IF($ND54&lt;=AN$2,1,0)*Bilheteria!AT4*$NB54</f>
        <v>82656.881653728939</v>
      </c>
      <c r="AO56" s="310">
        <f>IF($ND54&lt;=AO$2,1,0)*Bilheteria!AU4*$NB54</f>
        <v>85435.921618773136</v>
      </c>
      <c r="AP56" s="310">
        <f>IF($ND54&lt;=AP$2,1,0)*Bilheteria!AV4*$NB54</f>
        <v>103183.72959894147</v>
      </c>
      <c r="AQ56" s="310">
        <f>IF($ND54&lt;=AQ$2,1,0)*Bilheteria!AW4*$NB54</f>
        <v>75332.798618800924</v>
      </c>
      <c r="AR56" s="310">
        <f>IF($ND54&lt;=AR$2,1,0)*Bilheteria!AX4*$NB54</f>
        <v>76813.609097385255</v>
      </c>
      <c r="AS56" s="310">
        <f>IF($ND54&lt;=AS$2,1,0)*Bilheteria!AY4*$NB54</f>
        <v>71687.08089313643</v>
      </c>
      <c r="AT56" s="310">
        <f>IF($ND54&lt;=AT$2,1,0)*Bilheteria!AZ4*$NB54</f>
        <v>60083.261020517384</v>
      </c>
      <c r="AU56" s="310">
        <f>IF($ND54&lt;=AU$2,1,0)*Bilheteria!BA4*$NB54</f>
        <v>63271.717204347049</v>
      </c>
      <c r="AV56" s="310">
        <f>IF($ND54&lt;=AV$2,1,0)*Bilheteria!BB4*$NB54</f>
        <v>94733.576394702119</v>
      </c>
      <c r="AW56" s="310">
        <f>IF($ND54&lt;=AW$2,1,0)*Bilheteria!BC4*$NB54</f>
        <v>70799.649013465649</v>
      </c>
      <c r="AX56" s="310">
        <f>IF($ND54&lt;=AX$2,1,0)*Bilheteria!BD4*$NB54</f>
        <v>75386.856415715141</v>
      </c>
      <c r="AY56" s="310">
        <f>IF($ND54&lt;=AY$2,1,0)*Bilheteria!BE4*$NB54</f>
        <v>83151.595199812931</v>
      </c>
      <c r="AZ56" s="310">
        <f>IF($ND54&lt;=AZ$2,1,0)*Bilheteria!BF4*$NB54</f>
        <v>86157.392607146598</v>
      </c>
      <c r="BA56" s="310">
        <f>IF($ND54&lt;=BA$2,1,0)*Bilheteria!BG4*$NB54</f>
        <v>88968.514463094165</v>
      </c>
      <c r="BB56" s="310">
        <f>IF($ND54&lt;=BB$2,1,0)*Bilheteria!BH4*$NB54</f>
        <v>106474.77673510417</v>
      </c>
      <c r="BC56" s="310">
        <f>IF($ND54&lt;=BC$2,1,0)*Bilheteria!BI4*$NB54</f>
        <v>83393.699056363301</v>
      </c>
      <c r="BD56" s="310">
        <f>IF($ND54&lt;=BD$2,1,0)*Bilheteria!BJ4*$NB54</f>
        <v>73987.688829781211</v>
      </c>
      <c r="BE56" s="310">
        <f>IF($ND54&lt;=BE$2,1,0)*Bilheteria!BK4*$NB54</f>
        <v>72938.247322785552</v>
      </c>
      <c r="BF56" s="310">
        <f>IF($ND54&lt;=BF$2,1,0)*Bilheteria!BL4*$NB54</f>
        <v>62400.253363538846</v>
      </c>
      <c r="BG56" s="310">
        <f>IF($ND54&lt;=BG$2,1,0)*Bilheteria!BM4*$NB54</f>
        <v>64697.035427739858</v>
      </c>
      <c r="BH56" s="310">
        <f>IF($ND54&lt;=BH$2,1,0)*Bilheteria!BN4*$NB54</f>
        <v>96739.827847629465</v>
      </c>
      <c r="BI56" s="310">
        <f>IF($ND54&lt;=BI$2,1,0)*Bilheteria!BO4*$NB54</f>
        <v>72967.142395789648</v>
      </c>
      <c r="BJ56" s="310">
        <f>IF($ND54&lt;=BJ$2,1,0)*Bilheteria!BP4*$NB54</f>
        <v>77498.886419320028</v>
      </c>
      <c r="BK56" s="310">
        <f>IF($ND54&lt;=BK$2,1,0)*Bilheteria!BQ4*$NB54</f>
        <v>85365.714849784199</v>
      </c>
      <c r="BL56" s="310">
        <f>IF($ND54&lt;=BL$2,1,0)*Bilheteria!BR4*$NB54</f>
        <v>88578.744001101295</v>
      </c>
      <c r="BM56" s="310">
        <f>IF($ND54&lt;=BM$2,1,0)*Bilheteria!BS4*$NB54</f>
        <v>89155.661319785941</v>
      </c>
      <c r="BN56" s="310">
        <f>IF($ND54&lt;=BN$2,1,0)*Bilheteria!BT4*$NB54</f>
        <v>108087.26236691237</v>
      </c>
      <c r="BO56" s="310">
        <f>IF($ND54&lt;=BO$2,1,0)*Bilheteria!BU4*$NB54</f>
        <v>85260.268378539186</v>
      </c>
      <c r="BP56" s="310">
        <f>IF($ND54&lt;=BP$2,1,0)*Bilheteria!BV4*$NB54</f>
        <v>78558.618876720546</v>
      </c>
      <c r="BQ56" s="310">
        <f>IF($ND54&lt;=BQ$2,1,0)*Bilheteria!BW4*$NB54</f>
        <v>73381.293185379807</v>
      </c>
      <c r="BR56" s="310">
        <f>IF($ND54&lt;=BR$2,1,0)*Bilheteria!BX4*$NB54</f>
        <v>66206.961845319805</v>
      </c>
      <c r="BS56" s="310">
        <f>IF($ND54&lt;=BS$2,1,0)*Bilheteria!BY4*$NB54</f>
        <v>64873.835532194978</v>
      </c>
      <c r="BT56" s="310">
        <f>IF($ND54&lt;=BT$2,1,0)*Bilheteria!BZ4*$NB54</f>
        <v>98317.921860965464</v>
      </c>
      <c r="BU56" s="310">
        <f>IF($ND54&lt;=BU$2,1,0)*Bilheteria!CA4*$NB54</f>
        <v>75106.404863974603</v>
      </c>
      <c r="BV56" s="310">
        <f>IF($ND54&lt;=BV$2,1,0)*Bilheteria!CB4*$NB54</f>
        <v>79346.9569789987</v>
      </c>
      <c r="BW56" s="310">
        <f>IF($ND54&lt;=BW$2,1,0)*Bilheteria!CC4*$NB54</f>
        <v>87418.551336837452</v>
      </c>
      <c r="BX56" s="310">
        <f>IF($ND54&lt;=BX$2,1,0)*Bilheteria!CD4*$NB54</f>
        <v>90925.816393088593</v>
      </c>
      <c r="BY56" s="310">
        <f>IF($ND54&lt;=BY$2,1,0)*Bilheteria!CE4*$NB54</f>
        <v>84220.59609433233</v>
      </c>
      <c r="BZ56" s="310">
        <f>IF($ND54&lt;=BZ$2,1,0)*Bilheteria!CF4*$NB54</f>
        <v>107679.18578231243</v>
      </c>
      <c r="CA56" s="310">
        <f>IF($ND54&lt;=CA$2,1,0)*Bilheteria!CG4*$NB54</f>
        <v>85728.241660815795</v>
      </c>
      <c r="CB56" s="310">
        <f>IF($ND54&lt;=CB$2,1,0)*Bilheteria!CH4*$NB54</f>
        <v>75783.06503030975</v>
      </c>
      <c r="CC56" s="310">
        <f>IF($ND54&lt;=CC$2,1,0)*Bilheteria!CI4*$NB54</f>
        <v>75806.706406376994</v>
      </c>
      <c r="CD56" s="310">
        <f>IF($ND54&lt;=CD$2,1,0)*Bilheteria!CJ4*$NB54</f>
        <v>68753.288270457939</v>
      </c>
      <c r="CE56" s="310">
        <f>IF($ND54&lt;=CE$2,1,0)*Bilheteria!CK4*$NB54</f>
        <v>66589.68319619367</v>
      </c>
      <c r="CF56" s="310">
        <f>IF($ND54&lt;=CF$2,1,0)*Bilheteria!CL4*$NB54</f>
        <v>100729.78759388732</v>
      </c>
      <c r="CG56" s="310">
        <f>IF($ND54&lt;=CG$2,1,0)*Bilheteria!CM4*$NB54</f>
        <v>77555.438909315475</v>
      </c>
      <c r="CH56" s="310">
        <f>IF($ND54&lt;=CH$2,1,0)*Bilheteria!CN4*$NB54</f>
        <v>81715.309640175357</v>
      </c>
      <c r="CI56" s="310">
        <f>IF($ND54&lt;=CI$2,1,0)*Bilheteria!CO4*$NB54</f>
        <v>89884.838814285045</v>
      </c>
      <c r="CJ56" s="310">
        <f>IF($ND54&lt;=CJ$2,1,0)*Bilheteria!CP4*$NB54</f>
        <v>93579.444928008481</v>
      </c>
      <c r="CK56" s="310">
        <f>IF($ND54&lt;=CK$2,1,0)*Bilheteria!CQ4*$NB54</f>
        <v>91369.154532410161</v>
      </c>
      <c r="CL56" s="310">
        <f>IF($ND54&lt;=CL$2,1,0)*Bilheteria!CR4*$NB54</f>
        <v>112142.25661167152</v>
      </c>
      <c r="CM56" s="310">
        <f>IF($ND54&lt;=CM$2,1,0)*Bilheteria!CS4*$NB54</f>
        <v>89637.057218905931</v>
      </c>
      <c r="CN56" s="310">
        <f>IF($ND54&lt;=CN$2,1,0)*Bilheteria!CT4*$NB54</f>
        <v>79960.037526759173</v>
      </c>
      <c r="CO56" s="310">
        <f>IF($ND54&lt;=CO$2,1,0)*Bilheteria!CU4*$NB54</f>
        <v>79583.605263453894</v>
      </c>
      <c r="CP56" s="310">
        <f>IF($ND54&lt;=CP$2,1,0)*Bilheteria!CV4*$NB54</f>
        <v>71144.456336532065</v>
      </c>
      <c r="CQ56" s="310">
        <f>IF($ND54&lt;=CQ$2,1,0)*Bilheteria!CW4*$NB54</f>
        <v>69678.936730525296</v>
      </c>
      <c r="CR56" s="310">
        <f>IF($ND54&lt;=CR$2,1,0)*Bilheteria!CX4*$NB54</f>
        <v>103931.37086597801</v>
      </c>
      <c r="CS56" s="310">
        <f>IF($ND54&lt;=CS$2,1,0)*Bilheteria!CY4*$NB54</f>
        <v>80475.710188832847</v>
      </c>
      <c r="CT56" s="310">
        <f>IF($ND54&lt;=CT$2,1,0)*Bilheteria!CZ4*$NB54</f>
        <v>84632.93234883291</v>
      </c>
      <c r="CU56" s="310">
        <f>IF($ND54&lt;=CU$2,1,0)*Bilheteria!DA4*$NB54</f>
        <v>92788.088453920063</v>
      </c>
      <c r="CV56" s="310">
        <f>IF($ND54&lt;=CV$2,1,0)*Bilheteria!DB4*$NB54</f>
        <v>96582.114831278042</v>
      </c>
      <c r="CW56" s="310">
        <f>IF($ND54&lt;=CW$2,1,0)*Bilheteria!DC4*$NB54</f>
        <v>96229.90459526873</v>
      </c>
      <c r="CX56" s="310">
        <f>IF($ND54&lt;=CX$2,1,0)*Bilheteria!DD4*$NB54</f>
        <v>115855.02693704993</v>
      </c>
      <c r="CY56" s="310">
        <f>IF($ND54&lt;=CY$2,1,0)*Bilheteria!DE4*$NB54</f>
        <v>88100.438014601605</v>
      </c>
      <c r="CZ56" s="310">
        <f>IF($ND54&lt;=CZ$2,1,0)*Bilheteria!DF4*$NB54</f>
        <v>89300.109759446976</v>
      </c>
      <c r="DA56" s="310">
        <f>IF($ND54&lt;=DA$2,1,0)*Bilheteria!DG4*$NB54</f>
        <v>84619.384470534962</v>
      </c>
      <c r="DB56" s="310">
        <f>IF($ND54&lt;=DB$2,1,0)*Bilheteria!DH4*$NB54</f>
        <v>72773.317009374572</v>
      </c>
      <c r="DC56" s="310">
        <f>IF($ND54&lt;=DC$2,1,0)*Bilheteria!DI4*$NB54</f>
        <v>76657.551405302656</v>
      </c>
      <c r="DD56" s="310">
        <f>IF($ND54&lt;=DD$2,1,0)*Bilheteria!DJ4*$NB54</f>
        <v>108819.74660772314</v>
      </c>
      <c r="DE56" s="310">
        <f>IF($ND54&lt;=DE$2,1,0)*Bilheteria!DK4*$NB54</f>
        <v>84413.458801593442</v>
      </c>
      <c r="DF56" s="310">
        <f>IF($ND54&lt;=DF$2,1,0)*Bilheteria!DL4*$NB54</f>
        <v>88873.220543305259</v>
      </c>
      <c r="DG56" s="310">
        <f>IF($ND54&lt;=DG$2,1,0)*Bilheteria!DM4*$NB54</f>
        <v>96658.535374873813</v>
      </c>
      <c r="DH56" s="310">
        <f>IF($ND54&lt;=DH$2,1,0)*Bilheteria!DN4*$NB54</f>
        <v>100333.20761745179</v>
      </c>
      <c r="DI56" s="310">
        <f>IF($ND54&lt;=DI$2,1,0)*Bilheteria!DO4*$NB54</f>
        <v>102556.06357098986</v>
      </c>
      <c r="DJ56" s="310">
        <f>IF($ND54&lt;=DJ$2,1,0)*Bilheteria!DP4*$NB54</f>
        <v>120432.05317151926</v>
      </c>
      <c r="DK56" s="310">
        <f>IF($ND54&lt;=DK$2,1,0)*Bilheteria!DQ4*$NB54</f>
        <v>97163.422934656905</v>
      </c>
      <c r="DL56" s="310">
        <f>IF($ND54&lt;=DL$2,1,0)*Bilheteria!DR4*$NB54</f>
        <v>87639.633251559571</v>
      </c>
      <c r="DM56" s="310">
        <f>IF($ND54&lt;=DM$2,1,0)*Bilheteria!DS4*$NB54</f>
        <v>86800.631898763866</v>
      </c>
      <c r="DN56" s="310">
        <f>IF($ND54&lt;=DN$2,1,0)*Bilheteria!DT4*$NB54</f>
        <v>75887.371141043594</v>
      </c>
      <c r="DO56" s="310">
        <f>IF($ND54&lt;=DO$2,1,0)*Bilheteria!DU4*$NB54</f>
        <v>78847.594320859367</v>
      </c>
      <c r="DP56" s="310">
        <f>IF($ND54&lt;=DP$2,1,0)*Bilheteria!DV4*$NB54</f>
        <v>111528.9424506479</v>
      </c>
      <c r="DQ56" s="310">
        <f>IF($ND54&lt;=DQ$2,1,0)*Bilheteria!DW4*$NB54</f>
        <v>87213.049709787825</v>
      </c>
      <c r="DR56" s="310">
        <f>IF($ND54&lt;=DR$2,1,0)*Bilheteria!DX4*$NB54</f>
        <v>91572.716102767226</v>
      </c>
      <c r="DS56" s="310">
        <f>IF($ND54&lt;=DS$2,1,0)*Bilheteria!DY4*$NB54</f>
        <v>99423.120714372111</v>
      </c>
      <c r="DT56" s="310">
        <f>IF($ND54&lt;=DT$2,1,0)*Bilheteria!DZ4*$NB54</f>
        <v>103290.75543112251</v>
      </c>
      <c r="DU56" s="310">
        <f>IF($ND54&lt;=DU$2,1,0)*Bilheteria!EA4*$NB54</f>
        <v>105670.81151844155</v>
      </c>
      <c r="DV56" s="310">
        <f>IF($ND54&lt;=DV$2,1,0)*Bilheteria!EB4*$NB54</f>
        <v>123484.72814985453</v>
      </c>
      <c r="DW56" s="310">
        <f>IF($ND54&lt;=DW$2,1,0)*Bilheteria!EC4*$NB54</f>
        <v>100163.38599382508</v>
      </c>
      <c r="DX56" s="310">
        <f>IF($ND54&lt;=DX$2,1,0)*Bilheteria!ED4*$NB54</f>
        <v>93473.618510025393</v>
      </c>
      <c r="DY56" s="310">
        <f>IF($ND54&lt;=DY$2,1,0)*Bilheteria!EE4*$NB54</f>
        <v>88259.189673439818</v>
      </c>
      <c r="DZ56" s="310">
        <f>IF($ND54&lt;=DZ$2,1,0)*Bilheteria!EF4*$NB54</f>
        <v>80563.35379455048</v>
      </c>
      <c r="EA56" s="310">
        <f>IF($ND54&lt;=EA$2,1,0)*Bilheteria!EG4*$NB54</f>
        <v>79849.133792454391</v>
      </c>
      <c r="EB56" s="310">
        <f>IF($ND54&lt;=EB$2,1,0)*Bilheteria!EH4*$NB54</f>
        <v>113861.64632620962</v>
      </c>
      <c r="EC56" s="310">
        <f>IF($ND54&lt;=EC$2,1,0)*Bilheteria!EI4*$NB54</f>
        <v>90028.55259486461</v>
      </c>
      <c r="ED56" s="310">
        <f>IF($ND54&lt;=ED$2,1,0)*Bilheteria!EJ4*$NB54</f>
        <v>94046.210341264188</v>
      </c>
      <c r="EE56" s="310">
        <f>IF($ND54&lt;=EE$2,1,0)*Bilheteria!EK4*$NB54</f>
        <v>102059.5270349933</v>
      </c>
      <c r="EF56" s="310">
        <f>IF($ND54&lt;=EF$2,1,0)*Bilheteria!EL4*$NB54</f>
        <v>106203.49918661336</v>
      </c>
      <c r="EG56" s="310">
        <f>IF($ND54&lt;=EG$2,1,0)*Bilheteria!EM4*$NB54</f>
        <v>99063.480509986228</v>
      </c>
      <c r="EH56" s="310">
        <f>IF($ND54&lt;=EH$2,1,0)*Bilheteria!EN4*$NB54</f>
        <v>122727.8888158413</v>
      </c>
      <c r="EI56" s="310">
        <f>IF($ND54&lt;=EI$2,1,0)*Bilheteria!EO4*$NB54</f>
        <v>95556.49602378445</v>
      </c>
      <c r="EJ56" s="310">
        <f>IF($ND54&lt;=EJ$2,1,0)*Bilheteria!EP4*$NB54</f>
        <v>96265.746410996449</v>
      </c>
      <c r="EK56" s="310">
        <f>IF($ND54&lt;=EK$2,1,0)*Bilheteria!EQ4*$NB54</f>
        <v>92323.358051522897</v>
      </c>
      <c r="EL56" s="310">
        <f>IF($ND54&lt;=EL$2,1,0)*Bilheteria!ER4*$NB54</f>
        <v>80548.035346242512</v>
      </c>
      <c r="EM56" s="310">
        <f>IF($ND54&lt;=EM$2,1,0)*Bilheteria!ES4*$NB54</f>
        <v>84980.150597195767</v>
      </c>
      <c r="EN56" s="310">
        <f>IF($ND54&lt;=EN$2,1,0)*Bilheteria!ET4*$NB54</f>
        <v>117746.37734543318</v>
      </c>
      <c r="EO56" s="310">
        <f>IF($ND54&lt;=EO$2,1,0)*Bilheteria!EU4*$NB54</f>
        <v>93136.267170175488</v>
      </c>
      <c r="EP56" s="310">
        <f>IF($ND54&lt;=EP$2,1,0)*Bilheteria!EV4*$NB54</f>
        <v>97587.223538920298</v>
      </c>
      <c r="EQ56" s="310">
        <f>IF($ND54&lt;=EQ$2,1,0)*Bilheteria!EW4*$NB54</f>
        <v>105454.07668348248</v>
      </c>
      <c r="ER56" s="310">
        <f>IF($ND54&lt;=ER$2,1,0)*Bilheteria!EX4*$NB54</f>
        <v>109624.81225211748</v>
      </c>
      <c r="ES56" s="310">
        <f>IF($ND54&lt;=ES$2,1,0)*Bilheteria!EY4*$NB54</f>
        <v>109974.43088976661</v>
      </c>
      <c r="ET56" s="310">
        <f>IF($ND54&lt;=ET$2,1,0)*Bilheteria!EZ4*$NB54</f>
        <v>129061.8649908323</v>
      </c>
      <c r="EU56" s="310">
        <f>IF($ND54&lt;=EU$2,1,0)*Bilheteria!FA4*$NB54</f>
        <v>105879.85636669838</v>
      </c>
      <c r="EV56" s="310">
        <f>IF($ND54&lt;=EV$2,1,0)*Bilheteria!FB4*$NB54</f>
        <v>96211.4150680397</v>
      </c>
      <c r="EW56" s="310">
        <f>IF($ND54&lt;=EW$2,1,0)*Bilheteria!FC4*$NB54</f>
        <v>95683.22016273487</v>
      </c>
      <c r="EX56" s="310">
        <f>IF($ND54&lt;=EX$2,1,0)*Bilheteria!FD4*$NB54</f>
        <v>84619.433248359972</v>
      </c>
      <c r="EY56" s="310">
        <f>IF($ND54&lt;=EY$2,1,0)*Bilheteria!FE4*$NB54</f>
        <v>88063.793510985895</v>
      </c>
      <c r="EZ56" s="310">
        <f>IF($ND54&lt;=EZ$2,1,0)*Bilheteria!FF4*$NB54</f>
        <v>121227.00814834991</v>
      </c>
      <c r="FA56" s="310">
        <f>IF($ND54&lt;=FA$2,1,0)*Bilheteria!FG4*$NB54</f>
        <v>96599.650784547091</v>
      </c>
      <c r="FB56" s="310">
        <f>IF($ND54&lt;=FB$2,1,0)*Bilheteria!FH4*$NB54</f>
        <v>100879.81777761744</v>
      </c>
      <c r="FC56" s="310">
        <f>IF($ND54&lt;=FC$2,1,0)*Bilheteria!FI4*$NB54</f>
        <v>108749.20086536903</v>
      </c>
      <c r="FD56" s="310">
        <f>IF($ND54&lt;=FD$2,1,0)*Bilheteria!FJ4*$NB54</f>
        <v>113072.58891360565</v>
      </c>
      <c r="FE56" s="310">
        <f>IF($ND54&lt;=FE$2,1,0)*Bilheteria!FK4*$NB54</f>
        <v>110301.41531587884</v>
      </c>
      <c r="FF56" s="310">
        <f>IF($ND54&lt;=FF$2,1,0)*Bilheteria!FL4*$NB54</f>
        <v>131264.04851191744</v>
      </c>
      <c r="FG56" s="310">
        <f>IF($ND54&lt;=FG$2,1,0)*Bilheteria!FM4*$NB54</f>
        <v>108380.82032511615</v>
      </c>
      <c r="FH56" s="310">
        <f>IF($ND54&lt;=FH$2,1,0)*Bilheteria!FN4*$NB54</f>
        <v>101330.4409826568</v>
      </c>
      <c r="FI56" s="310">
        <f>IF($ND54&lt;=FI$2,1,0)*Bilheteria!FO4*$NB54</f>
        <v>96734.689266359623</v>
      </c>
      <c r="FJ56" s="310">
        <f>IF($ND54&lt;=FJ$2,1,0)*Bilheteria!FP4*$NB54</f>
        <v>89039.50284795076</v>
      </c>
      <c r="FK56" s="310">
        <f>IF($ND54&lt;=FK$2,1,0)*Bilheteria!FQ4*$NB54</f>
        <v>88879.704742173795</v>
      </c>
      <c r="FL56" s="310">
        <f>IF($ND54&lt;=FL$2,1,0)*Bilheteria!FR4*$NB54</f>
        <v>123481.02623812338</v>
      </c>
      <c r="FM56" s="310">
        <f>IF($ND54&lt;=FM$2,1,0)*Bilheteria!FS4*$NB54</f>
        <v>99401.196057596055</v>
      </c>
      <c r="FN56" s="310">
        <f>IF($ND54&lt;=FN$2,1,0)*Bilheteria!FT4*$NB54</f>
        <v>103387.67566863364</v>
      </c>
      <c r="FO56" s="310">
        <f>IF($ND54&lt;=FO$2,1,0)*Bilheteria!FU4*$NB54</f>
        <v>111465.88898221213</v>
      </c>
      <c r="FP56" s="310">
        <f>IF($ND54&lt;=FP$2,1,0)*Bilheteria!FV4*$NB54</f>
        <v>116113.40502712961</v>
      </c>
      <c r="FQ56" s="310">
        <f>IF($ND54&lt;=FQ$2,1,0)*Bilheteria!FW4*$NB54</f>
        <v>115244.08532943371</v>
      </c>
      <c r="FR56" s="310">
        <f>IF($ND54&lt;=FR$2,1,0)*Bilheteria!FX4*$NB54</f>
        <v>135153.45049566193</v>
      </c>
      <c r="FS56" s="310">
        <f>IF($ND54&lt;=FS$2,1,0)*Bilheteria!FY4*$NB54</f>
        <v>112054.32385100737</v>
      </c>
      <c r="FT56" s="310">
        <f>IF($ND54&lt;=FT$2,1,0)*Bilheteria!FZ4*$NB54</f>
        <v>102307.00425674445</v>
      </c>
      <c r="FU56" s="310">
        <f>IF($ND54&lt;=FU$2,1,0)*Bilheteria!GA4*$NB54</f>
        <v>102003.93852489383</v>
      </c>
      <c r="FV56" s="310">
        <f>IF($ND54&lt;=FV$2,1,0)*Bilheteria!GB4*$NB54</f>
        <v>90842.487998954981</v>
      </c>
      <c r="FW56" s="310">
        <f>IF($ND54&lt;=FW$2,1,0)*Bilheteria!GC4*$NB54</f>
        <v>94637.498387635787</v>
      </c>
      <c r="FX56" s="310">
        <f>IF($ND54&lt;=FX$2,1,0)*Bilheteria!GD4*$NB54</f>
        <v>128146.73446064876</v>
      </c>
      <c r="FY56" s="310">
        <f>IF($ND54&lt;=FY$2,1,0)*Bilheteria!GE4*$NB54</f>
        <v>103303.66074287261</v>
      </c>
      <c r="FZ56" s="310">
        <f>IF($ND54&lt;=FZ$2,1,0)*Bilheteria!GF4*$NB54</f>
        <v>107531.50864085974</v>
      </c>
      <c r="GA56" s="310">
        <f>IF($ND54&lt;=GA$2,1,0)*Bilheteria!GG4*$NB54</f>
        <v>115417.33115637462</v>
      </c>
      <c r="GB56" s="310">
        <f>IF($ND54&lt;=GB$2,1,0)*Bilheteria!GH4*$NB54</f>
        <v>120065.59512794194</v>
      </c>
      <c r="GC56" s="310">
        <f>IF($ND54&lt;=GC$2,1,0)*Bilheteria!GI4*$NB54</f>
        <v>122031.52487962038</v>
      </c>
      <c r="GD56" s="310">
        <f>IF($ND54&lt;=GD$2,1,0)*Bilheteria!GJ4*$NB54</f>
        <v>140128.60003694953</v>
      </c>
      <c r="GE56" s="310">
        <f>IF($ND54&lt;=GE$2,1,0)*Bilheteria!GK4*$NB54</f>
        <v>116568.34474449496</v>
      </c>
      <c r="GF56" s="310">
        <f>IF($ND54&lt;=GF$2,1,0)*Bilheteria!GL4*$NB54</f>
        <v>106934.39717255546</v>
      </c>
      <c r="GG56" s="310">
        <f>IF($ND54&lt;=GG$2,1,0)*Bilheteria!GM4*$NB54</f>
        <v>106346.82339496404</v>
      </c>
      <c r="GH56" s="310">
        <f>IF($ND54&lt;=GH$2,1,0)*Bilheteria!GN4*$NB54</f>
        <v>94905.846014772265</v>
      </c>
      <c r="GI56" s="310">
        <f>IF($ND54&lt;=GI$2,1,0)*Bilheteria!GO4*$NB54</f>
        <v>98772.161779134971</v>
      </c>
      <c r="GJ56" s="310">
        <f>IF($ND54&lt;=GJ$2,1,0)*Bilheteria!GP4*$NB54</f>
        <v>132318.00463424565</v>
      </c>
      <c r="GK56" s="310">
        <f>IF($ND54&lt;=GK$2,1,0)*Bilheteria!GQ4*$NB54</f>
        <v>107253.03473725561</v>
      </c>
      <c r="GL56" s="310">
        <f>IF($ND54&lt;=GL$2,1,0)*Bilheteria!GR4*$NB54</f>
        <v>111373.65206627094</v>
      </c>
      <c r="GM56" s="310">
        <f>IF($ND54&lt;=GM$2,1,0)*Bilheteria!GS4*$NB54</f>
        <v>119197.77258428774</v>
      </c>
      <c r="GN56" s="310">
        <f>IF($ND54&lt;=GN$2,1,0)*Bilheteria!GT4*$NB54</f>
        <v>123957.50234077786</v>
      </c>
      <c r="GO56" s="310">
        <f>IF($ND54&lt;=GO$2,1,0)*Bilheteria!GU4*$NB54</f>
        <v>123588.21258186718</v>
      </c>
      <c r="GP56" s="310">
        <f>IF($ND54&lt;=GP$2,1,0)*Bilheteria!GV4*$NB54</f>
        <v>143049.24710083057</v>
      </c>
      <c r="GQ56" s="310">
        <f>IF($ND54&lt;=GQ$2,1,0)*Bilheteria!GW4*$NB54</f>
        <v>114705.2022271173</v>
      </c>
      <c r="GR56" s="310">
        <f>IF($ND54&lt;=GR$2,1,0)*Bilheteria!GX4*$NB54</f>
        <v>115682.51082637081</v>
      </c>
      <c r="GS56" s="310">
        <f>IF($ND54&lt;=GS$2,1,0)*Bilheteria!GY4*$NB54</f>
        <v>111201.31545798783</v>
      </c>
      <c r="GT56" s="310">
        <f>IF($ND54&lt;=GT$2,1,0)*Bilheteria!GZ4*$NB54</f>
        <v>98552.973094393397</v>
      </c>
      <c r="GU56" s="310">
        <f>IF($ND54&lt;=GU$2,1,0)*Bilheteria!HA4*$NB54</f>
        <v>103577.82333711875</v>
      </c>
      <c r="GV56" s="310">
        <f>IF($ND54&lt;=GV$2,1,0)*Bilheteria!HB4*$NB54</f>
        <v>136830.49715588361</v>
      </c>
      <c r="GW56" s="310">
        <f>IF($ND54&lt;=GW$2,1,0)*Bilheteria!HC4*$NB54</f>
        <v>111374.30959135178</v>
      </c>
      <c r="GX56" s="310">
        <f>IF($ND54&lt;=GX$2,1,0)*Bilheteria!HD4*$NB54</f>
        <v>115475.49903785951</v>
      </c>
      <c r="GY56" s="310">
        <f>IF($ND54&lt;=GY$2,1,0)*Bilheteria!HE4*$NB54</f>
        <v>123192.93659928637</v>
      </c>
      <c r="GZ56" s="310">
        <f>IF($ND54&lt;=GZ$2,1,0)*Bilheteria!HF4*$NB54</f>
        <v>128031.18174436284</v>
      </c>
      <c r="HA56" s="310">
        <f>IF($ND54&lt;=HA$2,1,0)*Bilheteria!HG4*$NB54</f>
        <v>120271.11106315357</v>
      </c>
      <c r="HB56" s="310">
        <f>IF($ND54&lt;=HB$2,1,0)*Bilheteria!HH4*$NB54</f>
        <v>144154.49017946527</v>
      </c>
      <c r="HC56" s="310">
        <f>IF($ND54&lt;=HC$2,1,0)*Bilheteria!HI4*$NB54</f>
        <v>121534.45673036856</v>
      </c>
      <c r="HD56" s="310">
        <f>IF($ND54&lt;=HD$2,1,0)*Bilheteria!HJ4*$NB54</f>
        <v>111231.83736901091</v>
      </c>
      <c r="HE56" s="310">
        <f>IF($ND54&lt;=HE$2,1,0)*Bilheteria!HK4*$NB54</f>
        <v>111637.68838404937</v>
      </c>
      <c r="HF56" s="310">
        <f>IF($ND54&lt;=HF$2,1,0)*Bilheteria!HL4*$NB54</f>
        <v>100468.58884478123</v>
      </c>
      <c r="HG56" s="310">
        <f>IF($ND54&lt;=HG$2,1,0)*Bilheteria!HM4*$NB54</f>
        <v>104844.83579603091</v>
      </c>
      <c r="HH56" s="310">
        <f>IF($ND54&lt;=HH$2,1,0)*Bilheteria!HN4*$NB54</f>
        <v>138994.47268146937</v>
      </c>
      <c r="HI56" s="310">
        <f>IF($ND54&lt;=HI$2,1,0)*Bilheteria!HO4*$NB54</f>
        <v>113872.39305661118</v>
      </c>
      <c r="HJ56" s="310">
        <f>IF($ND54&lt;=HJ$2,1,0)*Bilheteria!HP4*$NB54</f>
        <v>118057.06087280509</v>
      </c>
      <c r="HK56" s="310">
        <f>IF($ND54&lt;=HK$2,1,0)*Bilheteria!HQ4*$NB54</f>
        <v>126008.52533333513</v>
      </c>
      <c r="HL56" s="310">
        <f>IF($ND54&lt;=HL$2,1,0)*Bilheteria!HR4*$NB54</f>
        <v>131205.77006736261</v>
      </c>
      <c r="HM56" s="310">
        <f>IF($ND54&lt;=HM$2,1,0)*Bilheteria!HS4*$NB54</f>
        <v>131027.70759279678</v>
      </c>
      <c r="HN56" s="310">
        <f>IF($ND54&lt;=HN$2,1,0)*Bilheteria!HT4*$NB54</f>
        <v>150490.18593537979</v>
      </c>
      <c r="HO56" s="310">
        <f>IF($ND54&lt;=HO$2,1,0)*Bilheteria!HU4*$NB54</f>
        <v>127015.337362626</v>
      </c>
      <c r="HP56" s="310">
        <f>IF($ND54&lt;=HP$2,1,0)*Bilheteria!HV4*$NB54</f>
        <v>117208.52182929654</v>
      </c>
      <c r="HQ56" s="310">
        <f>IF($ND54&lt;=HQ$2,1,0)*Bilheteria!HW4*$NB54</f>
        <v>116968.81979284863</v>
      </c>
      <c r="HR56" s="310">
        <f>IF($ND54&lt;=HR$2,1,0)*Bilheteria!HX4*$NB54</f>
        <v>107351.56204150736</v>
      </c>
      <c r="HS56" s="310">
        <f>IF($ND54&lt;=HS$2,1,0)*Bilheteria!HY4*$NB54</f>
        <v>107466.72713667735</v>
      </c>
      <c r="HT56" s="310">
        <f>IF($ND54&lt;=HT$2,1,0)*Bilheteria!HZ4*$NB54</f>
        <v>143202.64360485598</v>
      </c>
      <c r="HU56" s="310">
        <f>IF($ND54&lt;=HU$2,1,0)*Bilheteria!IA4*$NB54</f>
        <v>118258.2726527397</v>
      </c>
      <c r="HV56" s="310">
        <f>IF($ND54&lt;=HV$2,1,0)*Bilheteria!IB4*$NB54</f>
        <v>121899.97563822207</v>
      </c>
      <c r="HW56" s="310">
        <f>IF($ND54&lt;=HW$2,1,0)*Bilheteria!IC4*$NB54</f>
        <v>129944.69029271112</v>
      </c>
      <c r="HX56" s="310">
        <f>IF($ND54&lt;=HX$2,1,0)*Bilheteria!ID4*$NB54</f>
        <v>135347.11537051425</v>
      </c>
      <c r="HY56" s="310">
        <f>IF($ND54&lt;=HY$2,1,0)*Bilheteria!IE4*$NB54</f>
        <v>133937.43102536432</v>
      </c>
      <c r="HZ56" s="310">
        <f>IF($ND54&lt;=HZ$2,1,0)*Bilheteria!IF4*$NB54</f>
        <v>154104.33660382443</v>
      </c>
      <c r="IA56" s="310">
        <f>IF($ND54&lt;=IA$2,1,0)*Bilheteria!IG4*$NB54</f>
        <v>125729.85046509201</v>
      </c>
      <c r="IB56" s="310">
        <f>IF($ND54&lt;=IB$2,1,0)*Bilheteria!IH4*$NB54</f>
        <v>126607.66140656198</v>
      </c>
      <c r="IC56" s="310">
        <f>IF($ND54&lt;=IC$2,1,0)*Bilheteria!II4*$NB54</f>
        <v>122374.703543629</v>
      </c>
      <c r="ID56" s="310">
        <f>IF($ND54&lt;=ID$2,1,0)*Bilheteria!IJ4*$NB54</f>
        <v>109486.93294977759</v>
      </c>
      <c r="IE56" s="310">
        <f>IF($ND54&lt;=IE$2,1,0)*Bilheteria!IK4*$NB54</f>
        <v>115057.43275470183</v>
      </c>
      <c r="IF56" s="310">
        <f>IF($ND54&lt;=IF$2,1,0)*Bilheteria!IL4*$NB54</f>
        <v>148840.10755903812</v>
      </c>
      <c r="IG56" s="310">
        <f>IF($ND54&lt;=IG$2,1,0)*Bilheteria!IM4*$NB54</f>
        <v>122986.73257155689</v>
      </c>
      <c r="IH56" s="310">
        <f>IF($ND54&lt;=IH$2,1,0)*Bilheteria!IN4*$NB54</f>
        <v>126973.18681812551</v>
      </c>
      <c r="II56" s="310">
        <f>IF($ND54&lt;=II$2,1,0)*Bilheteria!IO4*$NB54</f>
        <v>134694.29897570156</v>
      </c>
      <c r="IJ56" s="310">
        <f>IF($ND54&lt;=IJ$2,1,0)*Bilheteria!IP4*$NB54</f>
        <v>140055.57247885998</v>
      </c>
      <c r="IK56" s="310">
        <f>IF($ND54&lt;=IK$2,1,0)*Bilheteria!IQ4*$NB54</f>
        <v>141226.77618429976</v>
      </c>
      <c r="IL56" s="310">
        <f>IF($ND54&lt;=IL$2,1,0)*Bilheteria!IR4*$NB54</f>
        <v>159685.85564459919</v>
      </c>
      <c r="IM56" s="310">
        <f>IF($ND54&lt;=IM$2,1,0)*Bilheteria!IS4*$NB54</f>
        <v>135804.3808145751</v>
      </c>
      <c r="IN56" s="310">
        <f>IF($ND54&lt;=IN$2,1,0)*Bilheteria!IT4*$NB54</f>
        <v>125968.88782237809</v>
      </c>
      <c r="IO56" s="310">
        <f>IF($ND54&lt;=IO$2,1,0)*Bilheteria!IU4*$NB54</f>
        <v>125602.71854352472</v>
      </c>
      <c r="IP56" s="310">
        <f>IF($ND54&lt;=IP$2,1,0)*Bilheteria!IV4*$NB54</f>
        <v>113634.40799960289</v>
      </c>
      <c r="IQ56" s="310">
        <f>IF($ND54&lt;=IQ$2,1,0)*Bilheteria!IW4*$NB54</f>
        <v>118330.74609473733</v>
      </c>
      <c r="IR56" s="310">
        <f>IF($ND54&lt;=IR$2,1,0)*Bilheteria!IX4*$NB54</f>
        <v>152679.11619623</v>
      </c>
      <c r="IS56" s="310">
        <f>IF($ND54&lt;=IS$2,1,0)*Bilheteria!IY4*$NB54</f>
        <v>126887.60970122283</v>
      </c>
      <c r="IT56" s="310">
        <f>IF($ND54&lt;=IT$2,1,0)*Bilheteria!IZ4*$NB54</f>
        <v>130767.61642550344</v>
      </c>
      <c r="IU56" s="310">
        <f>IF($ND54&lt;=IU$2,1,0)*Bilheteria!JA4*$NB54</f>
        <v>138556.31383664225</v>
      </c>
      <c r="IV56" s="310">
        <f>IF($ND54&lt;=IV$2,1,0)*Bilheteria!JB4*$NB54</f>
        <v>144154.27425629328</v>
      </c>
      <c r="IW56" s="310">
        <f>IF($ND54&lt;=IW$2,1,0)*Bilheteria!JC4*$NB54</f>
        <v>145460.21272028866</v>
      </c>
      <c r="IX56" s="310">
        <f>IF($ND54&lt;=IX$2,1,0)*Bilheteria!JD4*$NB54</f>
        <v>163876.09714026182</v>
      </c>
      <c r="IY56" s="310">
        <f>IF($ND54&lt;=IY$2,1,0)*Bilheteria!JE4*$NB54</f>
        <v>139929.98063582031</v>
      </c>
      <c r="IZ56" s="310">
        <f>IF($ND54&lt;=IZ$2,1,0)*Bilheteria!JF4*$NB54</f>
        <v>132923.50523807708</v>
      </c>
      <c r="JA56" s="310">
        <f>IF($ND54&lt;=JA$2,1,0)*Bilheteria!JG4*$NB54</f>
        <v>128195.03101109786</v>
      </c>
      <c r="JB56" s="310">
        <f>IF($ND54&lt;=JB$2,1,0)*Bilheteria!JH4*$NB54</f>
        <v>119420.28791669352</v>
      </c>
      <c r="JC56" s="310">
        <f>IF($ND54&lt;=JC$2,1,0)*Bilheteria!JI4*$NB54</f>
        <v>120484.98296497134</v>
      </c>
      <c r="JD56" s="310">
        <f>IF($ND54&lt;=JD$2,1,0)*Bilheteria!JJ4*$NB54</f>
        <v>156205.45117079039</v>
      </c>
      <c r="JE56" s="310">
        <f>IF($ND54&lt;=JE$2,1,0)*Bilheteria!JK4*$NB54</f>
        <v>130862.06460284416</v>
      </c>
      <c r="JF56" s="310">
        <f>IF($ND54&lt;=JF$2,1,0)*Bilheteria!JL4*$NB54</f>
        <v>134389.11888773041</v>
      </c>
      <c r="JG56" s="310">
        <f>IF($ND54&lt;=JG$2,1,0)*Bilheteria!JM4*$NB54</f>
        <v>142339.71445260468</v>
      </c>
      <c r="JH56" s="310">
        <f>IF($ND54&lt;=JH$2,1,0)*Bilheteria!JN4*$NB54</f>
        <v>148255.94042474392</v>
      </c>
      <c r="JI56" s="310">
        <f>IF($ND54&lt;=JI$2,1,0)*Bilheteria!JO4*$NB54</f>
        <v>147267.59242813886</v>
      </c>
      <c r="JJ56" s="310">
        <f>IF($ND54&lt;=JJ$2,1,0)*Bilheteria!JP4*$NB54</f>
        <v>167141.61123126707</v>
      </c>
      <c r="JK56" s="310">
        <f>IF($ND54&lt;=JK$2,1,0)*Bilheteria!JQ4*$NB54</f>
        <v>138476.15040794233</v>
      </c>
      <c r="JL56" s="310">
        <f>IF($ND54&lt;=JL$2,1,0)*Bilheteria!JR4*$NB54</f>
        <v>139295.39153864951</v>
      </c>
      <c r="JM56" s="310">
        <f>IF($ND54&lt;=JM$2,1,0)*Bilheteria!JS4*$NB54</f>
        <v>135128.1653719297</v>
      </c>
      <c r="JN56" s="310">
        <f>IF($ND54&lt;=JN$2,1,0)*Bilheteria!JT4*$NB54</f>
        <v>121864.20133100415</v>
      </c>
      <c r="JO56" s="310">
        <f>IF($ND54&lt;=JO$2,1,0)*Bilheteria!JU4*$NB54</f>
        <v>127958.25824563325</v>
      </c>
      <c r="JP56" s="310">
        <f>IF($ND54&lt;=JP$2,1,0)*Bilheteria!JV4*$NB54</f>
        <v>162235.30215957202</v>
      </c>
      <c r="JQ56" s="310">
        <f>IF($ND54&lt;=JQ$2,1,0)*Bilheteria!JW4*$NB54</f>
        <v>135897.30972526013</v>
      </c>
      <c r="JR56" s="310">
        <f>IF($ND54&lt;=JR$2,1,0)*Bilheteria!JX4*$NB54</f>
        <v>139717.58377543022</v>
      </c>
      <c r="JS56" s="310">
        <f>IF($ND54&lt;=JS$2,1,0)*Bilheteria!JY4*$NB54</f>
        <v>147405.4398622998</v>
      </c>
      <c r="JT56" s="310">
        <f>IF($ND54&lt;=JT$2,1,0)*Bilheteria!JZ4*$NB54</f>
        <v>153298.09248717831</v>
      </c>
      <c r="JU56" s="310">
        <f>IF($ND54&lt;=JU$2,1,0)*Bilheteria!KA4*$NB54</f>
        <v>152448.59609755798</v>
      </c>
      <c r="JV56" s="310">
        <f>IF($ND54&lt;=JV$2,1,0)*Bilheteria!KB4*$NB54</f>
        <v>172112.82342652153</v>
      </c>
      <c r="JW56" s="310">
        <f>IF($ND54&lt;=JW$2,1,0)*Bilheteria!KC4*$NB54</f>
        <v>148229.031974996</v>
      </c>
      <c r="JX56" s="310">
        <f>IF($ND54&lt;=JX$2,1,0)*Bilheteria!KD4*$NB54</f>
        <v>138191.38026268862</v>
      </c>
      <c r="JY56" s="310">
        <f>IF($ND54&lt;=JY$2,1,0)*Bilheteria!KE4*$NB54</f>
        <v>138141.80768433775</v>
      </c>
      <c r="JZ56" s="310">
        <f>IF($ND54&lt;=JZ$2,1,0)*Bilheteria!KF4*$NB54</f>
        <v>125921.8009619887</v>
      </c>
      <c r="KA56" s="310">
        <f>IF($ND54&lt;=KA$2,1,0)*Bilheteria!KG4*$NB54</f>
        <v>131211.09010214137</v>
      </c>
      <c r="KB56" s="310">
        <f>IF($ND54&lt;=KB$2,1,0)*Bilheteria!KH4*$NB54</f>
        <v>166148.6742168871</v>
      </c>
      <c r="KC56" s="310">
        <f>IF($ND54&lt;=KC$2,1,0)*Bilheteria!KI4*$NB54</f>
        <v>139924.14420646764</v>
      </c>
      <c r="KD56" s="310">
        <f>IF($ND54&lt;=KD$2,1,0)*Bilheteria!KJ4*$NB54</f>
        <v>143678.91549101652</v>
      </c>
      <c r="KE56" s="310">
        <f>IF($ND54&lt;=KE$2,1,0)*Bilheteria!KK4*$NB54</f>
        <v>151473.63403687195</v>
      </c>
      <c r="KF56" s="310">
        <f>IF($ND54&lt;=KF$2,1,0)*Bilheteria!KL4*$NB54</f>
        <v>157648.19517460492</v>
      </c>
      <c r="KG56" s="310">
        <f>IF($ND54&lt;=KG$2,1,0)*Bilheteria!KM4*$NB54</f>
        <v>153718.23605530954</v>
      </c>
      <c r="KH56" s="310">
        <f>IF($ND54&lt;=KH$2,1,0)*Bilheteria!KN4*$NB54</f>
        <v>175331.59405302536</v>
      </c>
      <c r="KI56" s="310">
        <f>IF($ND54&lt;=KI$2,1,0)*Bilheteria!KO4*$NB54</f>
        <v>151777.31436931746</v>
      </c>
      <c r="KJ56" s="310">
        <f>IF($ND54&lt;=KJ$2,1,0)*Bilheteria!KP4*$NB54</f>
        <v>144387.46607903266</v>
      </c>
      <c r="KK56" s="310">
        <f>IF($ND54&lt;=KK$2,1,0)*Bilheteria!KQ4*$NB54</f>
        <v>140312.9789146659</v>
      </c>
      <c r="KL56" s="310">
        <f>IF($ND54&lt;=KL$2,1,0)*Bilheteria!KR4*$NB54</f>
        <v>131459.13119554945</v>
      </c>
      <c r="KM56" s="310">
        <f>IF($ND54&lt;=KM$2,1,0)*Bilheteria!KS4*$NB54</f>
        <v>133209.06103149866</v>
      </c>
      <c r="KN56" s="310">
        <f>IF($ND54&lt;=KN$2,1,0)*Bilheteria!KT4*$NB54</f>
        <v>169643.98389327055</v>
      </c>
      <c r="KO56" s="310">
        <f>IF($ND54&lt;=KO$2,1,0)*Bilheteria!KU4*$NB54</f>
        <v>143942.14404801311</v>
      </c>
      <c r="KP56" s="310">
        <f>IF($ND54&lt;=KP$2,1,0)*Bilheteria!KV4*$NB54</f>
        <v>147401.55714743066</v>
      </c>
      <c r="KQ56" s="310">
        <f>IF($ND54&lt;=KQ$2,1,0)*Bilheteria!KW4*$NB54</f>
        <v>155412.18845930137</v>
      </c>
      <c r="KR56" s="310">
        <f>IF($ND54&lt;=KR$2,1,0)*Bilheteria!KX4*$NB54</f>
        <v>161962.45461548757</v>
      </c>
      <c r="KS56" s="310">
        <f>IF($ND54&lt;=KS$2,1,0)*Bilheteria!KY4*$NB54</f>
        <v>159912.41888610806</v>
      </c>
      <c r="KT56" s="310">
        <f>IF($ND54&lt;=KT$2,1,0)*Bilheteria!KZ4*$NB54</f>
        <v>180495.9820441402</v>
      </c>
      <c r="KU56" s="310">
        <f>IF($ND54&lt;=KU$2,1,0)*Bilheteria!LA4*$NB54</f>
        <v>156714.80742971349</v>
      </c>
      <c r="KV56" s="310">
        <f>IF($ND54&lt;=KV$2,1,0)*Bilheteria!LB4*$NB54</f>
        <v>146624.20251059803</v>
      </c>
      <c r="KW56" s="310">
        <f>IF($ND54&lt;=KW$2,1,0)*Bilheteria!LC4*$NB54</f>
        <v>146858.13965850329</v>
      </c>
      <c r="KX56" s="310">
        <f>IF($ND54&lt;=KX$2,1,0)*Bilheteria!LD4*$NB54</f>
        <v>134512.86757935648</v>
      </c>
      <c r="KY56" s="310">
        <f>IF($ND54&lt;=KY$2,1,0)*Bilheteria!LE4*$NB54</f>
        <v>140265.5278465166</v>
      </c>
      <c r="KZ56" s="310">
        <f>IF($ND54&lt;=KZ$2,1,0)*Bilheteria!LF4*$NB54</f>
        <v>175654.07531033459</v>
      </c>
      <c r="LA56" s="310">
        <f>IF($ND54&lt;=LA$2,1,0)*Bilheteria!LG4*$NB54</f>
        <v>149151.44275815185</v>
      </c>
      <c r="LB56" s="310">
        <f>IF($ND54&lt;=LB$2,1,0)*Bilheteria!LH4*$NB54</f>
        <v>152840.65794665756</v>
      </c>
      <c r="LC56" s="310">
        <f>IF($ND54&lt;=LC$2,1,0)*Bilheteria!LI4*$NB54</f>
        <v>160658.14728195986</v>
      </c>
      <c r="LD56" s="310">
        <f>IF($ND54&lt;=LD$2,1,0)*Bilheteria!LJ4*$NB54</f>
        <v>167255.56663637736</v>
      </c>
      <c r="LE56" s="310">
        <f>IF($ND54&lt;=LE$2,1,0)*Bilheteria!LK4*$NB54</f>
        <v>167790.82066851461</v>
      </c>
      <c r="LF56" s="310">
        <f>IF($ND54&lt;=LF$2,1,0)*Bilheteria!LL4*$NB54</f>
        <v>186717.08893359068</v>
      </c>
      <c r="LG56" s="310">
        <f>IF($ND54&lt;=LG$2,1,0)*Bilheteria!LM4*$NB54</f>
        <v>162486.29983954536</v>
      </c>
      <c r="LH56" s="310">
        <f>IF($ND54&lt;=LH$2,1,0)*Bilheteria!LN4*$NB54</f>
        <v>152489.12851901085</v>
      </c>
      <c r="LI56" s="310">
        <f>IF($ND54&lt;=LI$2,1,0)*Bilheteria!LO4*$NB54</f>
        <v>152474.59532864814</v>
      </c>
      <c r="LJ56" s="310">
        <f>IF($ND54&lt;=LJ$2,1,0)*Bilheteria!LP4*$NB54</f>
        <v>139833.99368069397</v>
      </c>
      <c r="LK56" s="310">
        <f>IF($ND54&lt;=LK$2,1,0)*Bilheteria!LQ4*$NB54</f>
        <v>145710.45857138617</v>
      </c>
      <c r="LL56" s="310">
        <f>IF($ND54&lt;=LL$2,1,0)*Bilheteria!LR4*$NB54</f>
        <v>181188.52830259196</v>
      </c>
      <c r="LM56" s="310">
        <f>IF($ND54&lt;=LM$2,1,0)*Bilheteria!LS4*$NB54</f>
        <v>154430.06061093893</v>
      </c>
      <c r="LN56" s="310">
        <f>IF($ND54&lt;=LN$2,1,0)*Bilheteria!LT4*$NB54</f>
        <v>158003.36277762477</v>
      </c>
      <c r="LO56" s="310">
        <f>IF($ND54&lt;=LO$2,1,0)*Bilheteria!LU4*$NB54</f>
        <v>165761.27292637253</v>
      </c>
      <c r="LP56" s="310">
        <f>IF($ND54&lt;=LP$2,1,0)*Bilheteria!LV4*$NB54</f>
        <v>172519.97778504371</v>
      </c>
      <c r="LQ56" s="310">
        <f>IF($ND54&lt;=LQ$2,1,0)*Bilheteria!LW4*$NB54</f>
        <v>170915.64000112162</v>
      </c>
      <c r="LR56" s="310">
        <f>IF($ND54&lt;=LR$2,1,0)*Bilheteria!LX4*$NB54</f>
        <v>191092.72518647142</v>
      </c>
      <c r="LS56" s="310">
        <f>IF($ND54&lt;=LS$2,1,0)*Bilheteria!LY4*$NB54</f>
        <v>162038.09406351252</v>
      </c>
      <c r="LT56" s="310">
        <f>IF($ND54&lt;=LT$2,1,0)*Bilheteria!LZ4*$NB54</f>
        <v>162659.67053771828</v>
      </c>
      <c r="LU56" s="310">
        <f>IF($ND54&lt;=LU$2,1,0)*Bilheteria!MA4*$NB54</f>
        <v>158744.39029188958</v>
      </c>
      <c r="LV56" s="310">
        <f>IF($ND54&lt;=LV$2,1,0)*Bilheteria!MB4*$NB54</f>
        <v>144857.06645947674</v>
      </c>
      <c r="LW56" s="310">
        <f>IF($ND54&lt;=LW$2,1,0)*Bilheteria!MC4*$NB54</f>
        <v>151936.35479287955</v>
      </c>
      <c r="LX56" s="310">
        <f>IF($ND54&lt;=LX$2,1,0)*Bilheteria!MD4*$NB54</f>
        <v>187161.13623745047</v>
      </c>
      <c r="LY56" s="310">
        <f>IF($ND54&lt;=LY$2,1,0)*Bilheteria!ME4*$NB54</f>
        <v>159965.80133777604</v>
      </c>
      <c r="LZ56" s="310">
        <f>IF($ND54&lt;=LZ$2,1,0)*Bilheteria!MF4*$NB54</f>
        <v>163503.11327407201</v>
      </c>
      <c r="MA56" s="310">
        <f>IF($ND54&lt;=MA$2,1,0)*Bilheteria!MG4*$NB54</f>
        <v>171149.61487054484</v>
      </c>
      <c r="MB56" s="310">
        <f>IF($ND54&lt;=MB$2,1,0)*Bilheteria!MH4*$NB54</f>
        <v>178032.27133659404</v>
      </c>
      <c r="MC56" s="310">
        <f>IF($ND54&lt;=MC$2,1,0)*Bilheteria!MI4*$NB54</f>
        <v>169005.56020868453</v>
      </c>
      <c r="MD56" s="310">
        <f>IF($ND54&lt;=MD$2,1,0)*Bilheteria!MJ4*$NB54</f>
        <v>193623.99643348242</v>
      </c>
      <c r="ME56" s="310">
        <f>IF($ND54&lt;=ME$2,1,0)*Bilheteria!MK4*$NB54</f>
        <v>170276.29018823191</v>
      </c>
      <c r="MF56" s="310">
        <f>IF($ND54&lt;=MF$2,1,0)*Bilheteria!ML4*$NB54</f>
        <v>159609.72061387237</v>
      </c>
      <c r="MG56" s="310">
        <f>IF($ND54&lt;=MG$2,1,0)*Bilheteria!MM4*$NB54</f>
        <v>160594.96373932413</v>
      </c>
      <c r="MH56" s="310">
        <f>IF($ND54&lt;=MH$2,1,0)*Bilheteria!MN4*$NB54</f>
        <v>148157.05931866818</v>
      </c>
      <c r="MI56" s="310">
        <f>IF($ND54&lt;=MI$2,1,0)*Bilheteria!MO4*$NB54</f>
        <v>154637.01516680227</v>
      </c>
      <c r="MJ56" s="310">
        <f>IF($ND54&lt;=MJ$2,1,0)*Bilheteria!MP4*$NB54</f>
        <v>190805.96750744214</v>
      </c>
      <c r="MK56" s="310">
        <f>IF($ND54&lt;=MK$2,1,0)*Bilheteria!MQ4*$NB54</f>
        <v>163902.91713955379</v>
      </c>
      <c r="ML56" s="310">
        <f>IF($ND54&lt;=ML$2,1,0)*Bilheteria!MR4*$NB54</f>
        <v>167510.00477893997</v>
      </c>
      <c r="MM56" s="310">
        <f>IF($ND54&lt;=MM$2,1,0)*Bilheteria!MS4*$NB54</f>
        <v>175388.76946836445</v>
      </c>
      <c r="MN56" s="310">
        <f>IF($ND54&lt;=MN$2,1,0)*Bilheteria!MT4*$NB54</f>
        <v>182679.36464036163</v>
      </c>
      <c r="MO56" s="310">
        <f>IF($ND54&lt;=MO$2,1,0)*Bilheteria!MU4*$NB54</f>
        <v>181204.29459637037</v>
      </c>
      <c r="MP56" s="310">
        <f>IF($ND54&lt;=MP$2,1,0)*Bilheteria!MV4*$NB54</f>
        <v>201423.01523238886</v>
      </c>
      <c r="MQ56" s="310">
        <f>IF($ND54&lt;=MQ$2,1,0)*Bilheteria!MW4*$NB54</f>
        <v>177204.39588049281</v>
      </c>
      <c r="MR56" s="310">
        <f>IF($ND54&lt;=MR$2,1,0)*Bilheteria!MX4*$NB54</f>
        <v>167026.31996412307</v>
      </c>
      <c r="MS56" s="310">
        <f>IF($ND54&lt;=MS$2,1,0)*Bilheteria!MY4*$NB54</f>
        <v>167380.62127297116</v>
      </c>
      <c r="MT56" s="310">
        <f>IF($ND54&lt;=MT$2,1,0)*Bilheteria!MZ4*$NB54</f>
        <v>154460.12986374617</v>
      </c>
      <c r="MU56" s="310">
        <f>IF($ND54&lt;=MU$2,1,0)*Bilheteria!NA4*$NB54</f>
        <v>161033.81587963706</v>
      </c>
      <c r="MV56" s="310">
        <f>IF($ND54&lt;=MV$2,1,0)*Bilheteria!NB4*$NB54</f>
        <v>197198.428944966</v>
      </c>
      <c r="MW56" s="310">
        <f>IF($ND54&lt;=MW$2,1,0)*Bilheteria!NC4*$NB54</f>
        <v>169946.97093023016</v>
      </c>
      <c r="MX56" s="310">
        <f>IF($ND54&lt;=MX$2,1,0)*Bilheteria!ND4*$NB54</f>
        <v>173381.58278193933</v>
      </c>
      <c r="MY56" s="310">
        <f>IF($ND54&lt;=MY$2,1,0)*Bilheteria!NE4*$NB54</f>
        <v>181150.70012375648</v>
      </c>
      <c r="MZ56" s="310">
        <f>IF($ND54&lt;=MZ$2,1,0)*Bilheteria!NF4*$NB54</f>
        <v>188577.55972690092</v>
      </c>
      <c r="NA56" s="310">
        <f>IF($ND54&lt;=NA$2,1,0)*Bilheteria!NG4*$NB54</f>
        <v>183891.93454287603</v>
      </c>
      <c r="NB56" s="653"/>
      <c r="NC56" s="670"/>
      <c r="ND56" s="653"/>
    </row>
    <row r="57" spans="1:368" x14ac:dyDescent="0.2">
      <c r="A57" s="2" t="s">
        <v>482</v>
      </c>
      <c r="B57" s="304" t="s">
        <v>491</v>
      </c>
      <c r="C57" s="312" t="s">
        <v>663</v>
      </c>
      <c r="D57" s="316" t="s">
        <v>3</v>
      </c>
      <c r="E57" s="1" t="s">
        <v>628</v>
      </c>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c r="AO57" s="306"/>
      <c r="AP57" s="306"/>
      <c r="AQ57" s="306"/>
      <c r="AR57" s="306"/>
      <c r="AS57" s="306"/>
      <c r="AT57" s="306"/>
      <c r="AU57" s="306"/>
      <c r="AV57" s="306"/>
      <c r="AW57" s="306"/>
      <c r="AX57" s="306"/>
      <c r="AY57" s="306"/>
      <c r="AZ57" s="306"/>
      <c r="BA57" s="306"/>
      <c r="BB57" s="306"/>
      <c r="BC57" s="306"/>
      <c r="BD57" s="306"/>
      <c r="BE57" s="306"/>
      <c r="BF57" s="306"/>
      <c r="BG57" s="306"/>
      <c r="BH57" s="306"/>
      <c r="BI57" s="306"/>
      <c r="BJ57" s="306"/>
      <c r="BK57" s="306"/>
      <c r="BL57" s="306"/>
      <c r="BM57" s="306"/>
      <c r="BN57" s="306"/>
      <c r="BO57" s="306"/>
      <c r="BP57" s="306"/>
      <c r="BQ57" s="306"/>
      <c r="BR57" s="306"/>
      <c r="BS57" s="306"/>
      <c r="BT57" s="306"/>
      <c r="BU57" s="306"/>
      <c r="BV57" s="306"/>
      <c r="BW57" s="306"/>
      <c r="BX57" s="306"/>
      <c r="BY57" s="306"/>
      <c r="BZ57" s="306"/>
      <c r="CA57" s="306"/>
      <c r="CB57" s="306"/>
      <c r="CC57" s="306"/>
      <c r="CD57" s="306"/>
      <c r="CE57" s="306"/>
      <c r="CF57" s="306"/>
      <c r="CG57" s="306"/>
      <c r="CH57" s="306"/>
      <c r="CI57" s="306"/>
      <c r="CJ57" s="306"/>
      <c r="CK57" s="306"/>
      <c r="CL57" s="306"/>
      <c r="CM57" s="306"/>
      <c r="CN57" s="306"/>
      <c r="CO57" s="306"/>
      <c r="CP57" s="306"/>
      <c r="CQ57" s="306"/>
      <c r="CR57" s="306"/>
      <c r="CS57" s="306"/>
      <c r="CT57" s="306"/>
      <c r="CU57" s="306"/>
      <c r="CV57" s="306"/>
      <c r="CW57" s="306"/>
      <c r="CX57" s="306"/>
      <c r="CY57" s="306"/>
      <c r="CZ57" s="306"/>
      <c r="DA57" s="306"/>
      <c r="DB57" s="306"/>
      <c r="DC57" s="306"/>
      <c r="DD57" s="306"/>
      <c r="DE57" s="306"/>
      <c r="DF57" s="306"/>
      <c r="DG57" s="306"/>
      <c r="DH57" s="306"/>
      <c r="DI57" s="306"/>
      <c r="DJ57" s="306"/>
      <c r="DK57" s="306"/>
      <c r="DL57" s="306"/>
      <c r="DM57" s="306"/>
      <c r="DN57" s="306"/>
      <c r="DO57" s="306"/>
      <c r="DP57" s="306"/>
      <c r="DQ57" s="306"/>
      <c r="DR57" s="306"/>
      <c r="DS57" s="306"/>
      <c r="DT57" s="306"/>
      <c r="DU57" s="306"/>
      <c r="DV57" s="306"/>
      <c r="DW57" s="306"/>
      <c r="DX57" s="306"/>
      <c r="DY57" s="306"/>
      <c r="DZ57" s="306"/>
      <c r="EA57" s="306"/>
      <c r="EB57" s="306"/>
      <c r="EC57" s="306"/>
      <c r="ED57" s="306"/>
      <c r="EE57" s="306"/>
      <c r="EF57" s="306"/>
      <c r="EG57" s="306"/>
      <c r="EH57" s="306"/>
      <c r="EI57" s="306"/>
      <c r="EJ57" s="306"/>
      <c r="EK57" s="306"/>
      <c r="EL57" s="306"/>
      <c r="EM57" s="306"/>
      <c r="EN57" s="306"/>
      <c r="EO57" s="306"/>
      <c r="EP57" s="306"/>
      <c r="EQ57" s="306"/>
      <c r="ER57" s="306"/>
      <c r="ES57" s="306"/>
      <c r="ET57" s="306"/>
      <c r="EU57" s="306"/>
      <c r="EV57" s="306"/>
      <c r="EW57" s="306"/>
      <c r="EX57" s="306"/>
      <c r="EY57" s="306"/>
      <c r="EZ57" s="306"/>
      <c r="FA57" s="306"/>
      <c r="FB57" s="306"/>
      <c r="FC57" s="306"/>
      <c r="FD57" s="306"/>
      <c r="FE57" s="306"/>
      <c r="FF57" s="306"/>
      <c r="FG57" s="306"/>
      <c r="FH57" s="306"/>
      <c r="FI57" s="306"/>
      <c r="FJ57" s="306"/>
      <c r="FK57" s="306"/>
      <c r="FL57" s="306"/>
      <c r="FM57" s="306"/>
      <c r="FN57" s="306"/>
      <c r="FO57" s="306"/>
      <c r="FP57" s="306"/>
      <c r="FQ57" s="306"/>
      <c r="FR57" s="306"/>
      <c r="FS57" s="306"/>
      <c r="FT57" s="306"/>
      <c r="FU57" s="306"/>
      <c r="FV57" s="306"/>
      <c r="FW57" s="306"/>
      <c r="FX57" s="306"/>
      <c r="FY57" s="306"/>
      <c r="FZ57" s="306"/>
      <c r="GA57" s="306"/>
      <c r="GB57" s="306"/>
      <c r="GC57" s="306"/>
      <c r="GD57" s="306"/>
      <c r="GE57" s="306"/>
      <c r="GF57" s="306"/>
      <c r="GG57" s="306"/>
      <c r="GH57" s="306"/>
      <c r="GI57" s="306"/>
      <c r="GJ57" s="306"/>
      <c r="GK57" s="306"/>
      <c r="GL57" s="306"/>
      <c r="GM57" s="306"/>
      <c r="GN57" s="306"/>
      <c r="GO57" s="306"/>
      <c r="GP57" s="306"/>
      <c r="GQ57" s="306"/>
      <c r="GR57" s="306"/>
      <c r="GS57" s="306"/>
      <c r="GT57" s="306"/>
      <c r="GU57" s="306"/>
      <c r="GV57" s="306"/>
      <c r="GW57" s="306"/>
      <c r="GX57" s="306"/>
      <c r="GY57" s="306"/>
      <c r="GZ57" s="306"/>
      <c r="HA57" s="306"/>
      <c r="HB57" s="306"/>
      <c r="HC57" s="306"/>
      <c r="HD57" s="306"/>
      <c r="HE57" s="306"/>
      <c r="HF57" s="306"/>
      <c r="HG57" s="306"/>
      <c r="HH57" s="306"/>
      <c r="HI57" s="306"/>
      <c r="HJ57" s="306"/>
      <c r="HK57" s="306"/>
      <c r="HL57" s="306"/>
      <c r="HM57" s="306"/>
      <c r="HN57" s="306"/>
      <c r="HO57" s="306"/>
      <c r="HP57" s="306"/>
      <c r="HQ57" s="306"/>
      <c r="HR57" s="306"/>
      <c r="HS57" s="306"/>
      <c r="HT57" s="306"/>
      <c r="HU57" s="306"/>
      <c r="HV57" s="306"/>
      <c r="HW57" s="306"/>
      <c r="HX57" s="306"/>
      <c r="HY57" s="306"/>
      <c r="HZ57" s="306"/>
      <c r="IA57" s="306"/>
      <c r="IB57" s="306"/>
      <c r="IC57" s="306"/>
      <c r="ID57" s="306"/>
      <c r="IE57" s="306"/>
      <c r="IF57" s="306"/>
      <c r="IG57" s="306"/>
      <c r="IH57" s="306"/>
      <c r="II57" s="306"/>
      <c r="IJ57" s="306"/>
      <c r="IK57" s="306"/>
      <c r="IL57" s="306"/>
      <c r="IM57" s="306"/>
      <c r="IN57" s="306"/>
      <c r="IO57" s="306"/>
      <c r="IP57" s="306"/>
      <c r="IQ57" s="306"/>
      <c r="IR57" s="306"/>
      <c r="IS57" s="306"/>
      <c r="IT57" s="306"/>
      <c r="IU57" s="306"/>
      <c r="IV57" s="306"/>
      <c r="IW57" s="306"/>
      <c r="IX57" s="306"/>
      <c r="IY57" s="306"/>
      <c r="IZ57" s="306"/>
      <c r="JA57" s="306"/>
      <c r="JB57" s="306"/>
      <c r="JC57" s="306"/>
      <c r="JD57" s="306"/>
      <c r="JE57" s="306"/>
      <c r="JF57" s="306"/>
      <c r="JG57" s="306"/>
      <c r="JH57" s="306"/>
      <c r="JI57" s="306"/>
      <c r="JJ57" s="306"/>
      <c r="JK57" s="306"/>
      <c r="JL57" s="306"/>
      <c r="JM57" s="306"/>
      <c r="JN57" s="306"/>
      <c r="JO57" s="306"/>
      <c r="JP57" s="306"/>
      <c r="JQ57" s="306"/>
      <c r="JR57" s="306"/>
      <c r="JS57" s="306"/>
      <c r="JT57" s="306"/>
      <c r="JU57" s="306"/>
      <c r="JV57" s="306"/>
      <c r="JW57" s="306"/>
      <c r="JX57" s="306"/>
      <c r="JY57" s="306"/>
      <c r="JZ57" s="306"/>
      <c r="KA57" s="306"/>
      <c r="KB57" s="306"/>
      <c r="KC57" s="306"/>
      <c r="KD57" s="306"/>
      <c r="KE57" s="306"/>
      <c r="KF57" s="306"/>
      <c r="KG57" s="306"/>
      <c r="KH57" s="306"/>
      <c r="KI57" s="306"/>
      <c r="KJ57" s="306"/>
      <c r="KK57" s="306"/>
      <c r="KL57" s="306"/>
      <c r="KM57" s="306"/>
      <c r="KN57" s="306"/>
      <c r="KO57" s="306"/>
      <c r="KP57" s="306"/>
      <c r="KQ57" s="306"/>
      <c r="KR57" s="306"/>
      <c r="KS57" s="306"/>
      <c r="KT57" s="306"/>
      <c r="KU57" s="306"/>
      <c r="KV57" s="306"/>
      <c r="KW57" s="306"/>
      <c r="KX57" s="306"/>
      <c r="KY57" s="306"/>
      <c r="KZ57" s="306"/>
      <c r="LA57" s="306"/>
      <c r="LB57" s="306"/>
      <c r="LC57" s="306"/>
      <c r="LD57" s="306"/>
      <c r="LE57" s="306"/>
      <c r="LF57" s="306"/>
      <c r="LG57" s="306"/>
      <c r="LH57" s="306"/>
      <c r="LI57" s="306"/>
      <c r="LJ57" s="306"/>
      <c r="LK57" s="306"/>
      <c r="LL57" s="306"/>
      <c r="LM57" s="306"/>
      <c r="LN57" s="306"/>
      <c r="LO57" s="306"/>
      <c r="LP57" s="306"/>
      <c r="LQ57" s="306"/>
      <c r="LR57" s="306"/>
      <c r="LS57" s="306"/>
      <c r="LT57" s="306"/>
      <c r="LU57" s="306"/>
      <c r="LV57" s="306"/>
      <c r="LW57" s="306"/>
      <c r="LX57" s="306"/>
      <c r="LY57" s="306"/>
      <c r="LZ57" s="306"/>
      <c r="MA57" s="306"/>
      <c r="MB57" s="306"/>
      <c r="MC57" s="306"/>
      <c r="MD57" s="306"/>
      <c r="ME57" s="306"/>
      <c r="MF57" s="306"/>
      <c r="MG57" s="306"/>
      <c r="MH57" s="306"/>
      <c r="MI57" s="306"/>
      <c r="MJ57" s="306"/>
      <c r="MK57" s="306"/>
      <c r="ML57" s="306"/>
      <c r="MM57" s="306"/>
      <c r="MN57" s="306"/>
      <c r="MO57" s="306"/>
      <c r="MP57" s="306"/>
      <c r="MQ57" s="306"/>
      <c r="MR57" s="306"/>
      <c r="MS57" s="306"/>
      <c r="MT57" s="306"/>
      <c r="MU57" s="306"/>
      <c r="MV57" s="306"/>
      <c r="MW57" s="306"/>
      <c r="MX57" s="306"/>
      <c r="MY57" s="306"/>
      <c r="MZ57" s="306"/>
      <c r="NA57" s="307"/>
      <c r="NB57" s="652">
        <v>1</v>
      </c>
      <c r="NC57" s="669"/>
      <c r="ND57" s="652">
        <v>13</v>
      </c>
    </row>
    <row r="58" spans="1:368" x14ac:dyDescent="0.2">
      <c r="A58" s="2"/>
      <c r="B58" s="304"/>
      <c r="C58" s="305"/>
      <c r="D58" s="305"/>
      <c r="E58" s="1" t="s">
        <v>629</v>
      </c>
      <c r="F58" s="306">
        <f>IF($ND$57&lt;=F$2,1,0)*Bilheteria!$F20*$NB$57</f>
        <v>0</v>
      </c>
      <c r="G58" s="306">
        <f>IF($ND$57&lt;=G$2,1,0)*Bilheteria!$F20*$NB$57</f>
        <v>0</v>
      </c>
      <c r="H58" s="306">
        <f>IF($ND$57&lt;=H$2,1,0)*Bilheteria!$F20*$NB$57</f>
        <v>0</v>
      </c>
      <c r="I58" s="306">
        <f>IF($ND$57&lt;=I$2,1,0)*Bilheteria!$F20*$NB$57</f>
        <v>0</v>
      </c>
      <c r="J58" s="306">
        <f>IF($ND$57&lt;=J$2,1,0)*Bilheteria!$F20*$NB$57</f>
        <v>0</v>
      </c>
      <c r="K58" s="306">
        <f>IF($ND$57&lt;=K$2,1,0)*Bilheteria!$F20*$NB$57</f>
        <v>0</v>
      </c>
      <c r="L58" s="306">
        <f>IF($ND$57&lt;=L$2,1,0)*Bilheteria!$F20*$NB$57</f>
        <v>0</v>
      </c>
      <c r="M58" s="306">
        <f>IF($ND$57&lt;=M$2,1,0)*Bilheteria!$F20*$NB$57</f>
        <v>0</v>
      </c>
      <c r="N58" s="306">
        <f>IF($ND$57&lt;=N$2,1,0)*Bilheteria!$F20*$NB$57</f>
        <v>0</v>
      </c>
      <c r="O58" s="306">
        <f>IF($ND$57&lt;=O$2,1,0)*Bilheteria!$F20*$NB$57</f>
        <v>0</v>
      </c>
      <c r="P58" s="306">
        <f>IF($ND$57&lt;=P$2,1,0)*Bilheteria!$F20*$NB$57</f>
        <v>0</v>
      </c>
      <c r="Q58" s="306">
        <f>IF($ND$57&lt;=Q$2,1,0)*Bilheteria!$F20*$NB$57</f>
        <v>0</v>
      </c>
      <c r="R58" s="306">
        <f>IF($ND$57&lt;=R$2,1,0)*Bilheteria!$F20*$NB$57</f>
        <v>262.08333333333331</v>
      </c>
      <c r="S58" s="306">
        <f>IF($ND$57&lt;=S$2,1,0)*Bilheteria!$F20*$NB$57</f>
        <v>262.08333333333331</v>
      </c>
      <c r="T58" s="306">
        <f>IF($ND$57&lt;=T$2,1,0)*Bilheteria!$F20*$NB$57</f>
        <v>262.08333333333331</v>
      </c>
      <c r="U58" s="306">
        <f>IF($ND$57&lt;=U$2,1,0)*Bilheteria!$F20*$NB$57</f>
        <v>262.08333333333331</v>
      </c>
      <c r="V58" s="306">
        <f>IF($ND$57&lt;=V$2,1,0)*Bilheteria!$F20*$NB$57</f>
        <v>262.08333333333331</v>
      </c>
      <c r="W58" s="306">
        <f>IF($ND$57&lt;=W$2,1,0)*Bilheteria!$F20*$NB$57</f>
        <v>262.08333333333331</v>
      </c>
      <c r="X58" s="306">
        <f>IF($ND$57&lt;=X$2,1,0)*Bilheteria!$F20*$NB$57</f>
        <v>262.08333333333331</v>
      </c>
      <c r="Y58" s="306">
        <f>IF($ND$57&lt;=Y$2,1,0)*Bilheteria!$F20*$NB$57</f>
        <v>262.08333333333331</v>
      </c>
      <c r="Z58" s="306">
        <f>IF($ND$57&lt;=Z$2,1,0)*Bilheteria!$F20*$NB$57</f>
        <v>262.08333333333331</v>
      </c>
      <c r="AA58" s="306">
        <f>IF($ND$57&lt;=AA$2,1,0)*Bilheteria!$F20*$NB$57</f>
        <v>262.08333333333331</v>
      </c>
      <c r="AB58" s="306">
        <f>IF($ND$57&lt;=AB$2,1,0)*Bilheteria!$F20*$NB$57</f>
        <v>262.08333333333331</v>
      </c>
      <c r="AC58" s="306">
        <f>IF($ND$57&lt;=AC$2,1,0)*Bilheteria!$F20*$NB$57</f>
        <v>262.08333333333331</v>
      </c>
      <c r="AD58" s="306">
        <f>IF($ND$57&lt;=AD$2,1,0)*Bilheteria!$F20*$NB$57</f>
        <v>262.08333333333331</v>
      </c>
      <c r="AE58" s="306">
        <f>IF($ND$57&lt;=AE$2,1,0)*Bilheteria!$F20*$NB$57</f>
        <v>262.08333333333331</v>
      </c>
      <c r="AF58" s="306">
        <f>IF($ND$57&lt;=AF$2,1,0)*Bilheteria!$F20*$NB$57</f>
        <v>262.08333333333331</v>
      </c>
      <c r="AG58" s="306">
        <f>IF($ND$57&lt;=AG$2,1,0)*Bilheteria!$F20*$NB$57</f>
        <v>262.08333333333331</v>
      </c>
      <c r="AH58" s="306">
        <f>IF($ND$57&lt;=AH$2,1,0)*Bilheteria!$F20*$NB$57</f>
        <v>262.08333333333331</v>
      </c>
      <c r="AI58" s="306">
        <f>IF($ND$57&lt;=AI$2,1,0)*Bilheteria!$F20*$NB$57</f>
        <v>262.08333333333331</v>
      </c>
      <c r="AJ58" s="306">
        <f>IF($ND$57&lt;=AJ$2,1,0)*Bilheteria!$F20*$NB$57</f>
        <v>262.08333333333331</v>
      </c>
      <c r="AK58" s="306">
        <f>IF($ND$57&lt;=AK$2,1,0)*Bilheteria!$F20*$NB$57</f>
        <v>262.08333333333331</v>
      </c>
      <c r="AL58" s="306">
        <f>IF($ND$57&lt;=AL$2,1,0)*Bilheteria!$F20*$NB$57</f>
        <v>262.08333333333331</v>
      </c>
      <c r="AM58" s="306">
        <f>IF($ND$57&lt;=AM$2,1,0)*Bilheteria!$F20*$NB$57</f>
        <v>262.08333333333331</v>
      </c>
      <c r="AN58" s="306">
        <f>IF($ND$57&lt;=AN$2,1,0)*Bilheteria!$F20*$NB$57</f>
        <v>262.08333333333331</v>
      </c>
      <c r="AO58" s="306">
        <f>IF($ND$57&lt;=AO$2,1,0)*Bilheteria!$F20*$NB$57</f>
        <v>262.08333333333331</v>
      </c>
      <c r="AP58" s="306">
        <f>IF($ND$57&lt;=AP$2,1,0)*Bilheteria!$F20*$NB$57</f>
        <v>262.08333333333331</v>
      </c>
      <c r="AQ58" s="306">
        <f>IF($ND$57&lt;=AQ$2,1,0)*Bilheteria!$F20*$NB$57</f>
        <v>262.08333333333331</v>
      </c>
      <c r="AR58" s="306">
        <f>IF($ND$57&lt;=AR$2,1,0)*Bilheteria!$F20*$NB$57</f>
        <v>262.08333333333331</v>
      </c>
      <c r="AS58" s="306">
        <f>IF($ND$57&lt;=AS$2,1,0)*Bilheteria!$F20*$NB$57</f>
        <v>262.08333333333331</v>
      </c>
      <c r="AT58" s="306">
        <f>IF($ND$57&lt;=AT$2,1,0)*Bilheteria!$F20*$NB$57</f>
        <v>262.08333333333331</v>
      </c>
      <c r="AU58" s="306">
        <f>IF($ND$57&lt;=AU$2,1,0)*Bilheteria!$F20*$NB$57</f>
        <v>262.08333333333331</v>
      </c>
      <c r="AV58" s="306">
        <f>IF($ND$57&lt;=AV$2,1,0)*Bilheteria!$F20*$NB$57</f>
        <v>262.08333333333331</v>
      </c>
      <c r="AW58" s="306">
        <f>IF($ND$57&lt;=AW$2,1,0)*Bilheteria!$F20*$NB$57</f>
        <v>262.08333333333331</v>
      </c>
      <c r="AX58" s="306">
        <f>IF($ND$57&lt;=AX$2,1,0)*Bilheteria!$F20*$NB$57</f>
        <v>262.08333333333331</v>
      </c>
      <c r="AY58" s="306">
        <f>IF($ND$57&lt;=AY$2,1,0)*Bilheteria!$F20*$NB$57</f>
        <v>262.08333333333331</v>
      </c>
      <c r="AZ58" s="306">
        <f>IF($ND$57&lt;=AZ$2,1,0)*Bilheteria!$F20*$NB$57</f>
        <v>262.08333333333331</v>
      </c>
      <c r="BA58" s="306">
        <f>IF($ND$57&lt;=BA$2,1,0)*Bilheteria!$F20*$NB$57</f>
        <v>262.08333333333331</v>
      </c>
      <c r="BB58" s="306">
        <f>IF($ND$57&lt;=BB$2,1,0)*Bilheteria!$F20*$NB$57</f>
        <v>262.08333333333331</v>
      </c>
      <c r="BC58" s="306">
        <f>IF($ND$57&lt;=BC$2,1,0)*Bilheteria!$F20*$NB$57</f>
        <v>262.08333333333331</v>
      </c>
      <c r="BD58" s="306">
        <f>IF($ND$57&lt;=BD$2,1,0)*Bilheteria!$F20*$NB$57</f>
        <v>262.08333333333331</v>
      </c>
      <c r="BE58" s="306">
        <f>IF($ND$57&lt;=BE$2,1,0)*Bilheteria!$F20*$NB$57</f>
        <v>262.08333333333331</v>
      </c>
      <c r="BF58" s="306">
        <f>IF($ND$57&lt;=BF$2,1,0)*Bilheteria!$F20*$NB$57</f>
        <v>262.08333333333331</v>
      </c>
      <c r="BG58" s="306">
        <f>IF($ND$57&lt;=BG$2,1,0)*Bilheteria!$F20*$NB$57</f>
        <v>262.08333333333331</v>
      </c>
      <c r="BH58" s="306">
        <f>IF($ND$57&lt;=BH$2,1,0)*Bilheteria!$F20*$NB$57</f>
        <v>262.08333333333331</v>
      </c>
      <c r="BI58" s="306">
        <f>IF($ND$57&lt;=BI$2,1,0)*Bilheteria!$F20*$NB$57</f>
        <v>262.08333333333331</v>
      </c>
      <c r="BJ58" s="306">
        <f>IF($ND$57&lt;=BJ$2,1,0)*Bilheteria!$F20*$NB$57</f>
        <v>262.08333333333331</v>
      </c>
      <c r="BK58" s="306">
        <f>IF($ND$57&lt;=BK$2,1,0)*Bilheteria!$F20*$NB$57</f>
        <v>262.08333333333331</v>
      </c>
      <c r="BL58" s="306">
        <f>IF($ND$57&lt;=BL$2,1,0)*Bilheteria!$F20*$NB$57</f>
        <v>262.08333333333331</v>
      </c>
      <c r="BM58" s="306">
        <f>IF($ND$57&lt;=BM$2,1,0)*Bilheteria!$F20*$NB$57</f>
        <v>262.08333333333331</v>
      </c>
      <c r="BN58" s="306">
        <f>IF($ND$57&lt;=BN$2,1,0)*Bilheteria!$F20*$NB$57</f>
        <v>262.08333333333331</v>
      </c>
      <c r="BO58" s="306">
        <f>IF($ND$57&lt;=BO$2,1,0)*Bilheteria!$F20*$NB$57</f>
        <v>262.08333333333331</v>
      </c>
      <c r="BP58" s="306">
        <f>IF($ND$57&lt;=BP$2,1,0)*Bilheteria!$F20*$NB$57</f>
        <v>262.08333333333331</v>
      </c>
      <c r="BQ58" s="306">
        <f>IF($ND$57&lt;=BQ$2,1,0)*Bilheteria!$F20*$NB$57</f>
        <v>262.08333333333331</v>
      </c>
      <c r="BR58" s="306">
        <f>IF($ND$57&lt;=BR$2,1,0)*Bilheteria!$F20*$NB$57</f>
        <v>262.08333333333331</v>
      </c>
      <c r="BS58" s="306">
        <f>IF($ND$57&lt;=BS$2,1,0)*Bilheteria!$F20*$NB$57</f>
        <v>262.08333333333331</v>
      </c>
      <c r="BT58" s="306">
        <f>IF($ND$57&lt;=BT$2,1,0)*Bilheteria!$F20*$NB$57</f>
        <v>262.08333333333331</v>
      </c>
      <c r="BU58" s="306">
        <f>IF($ND$57&lt;=BU$2,1,0)*Bilheteria!$F20*$NB$57</f>
        <v>262.08333333333331</v>
      </c>
      <c r="BV58" s="306">
        <f>IF($ND$57&lt;=BV$2,1,0)*Bilheteria!$F20*$NB$57</f>
        <v>262.08333333333331</v>
      </c>
      <c r="BW58" s="306">
        <f>IF($ND$57&lt;=BW$2,1,0)*Bilheteria!$F20*$NB$57</f>
        <v>262.08333333333331</v>
      </c>
      <c r="BX58" s="306">
        <f>IF($ND$57&lt;=BX$2,1,0)*Bilheteria!$F20*$NB$57</f>
        <v>262.08333333333331</v>
      </c>
      <c r="BY58" s="306">
        <f>IF($ND$57&lt;=BY$2,1,0)*Bilheteria!$F20*$NB$57</f>
        <v>262.08333333333331</v>
      </c>
      <c r="BZ58" s="306">
        <f>IF($ND$57&lt;=BZ$2,1,0)*Bilheteria!$F20*$NB$57</f>
        <v>262.08333333333331</v>
      </c>
      <c r="CA58" s="306">
        <f>IF($ND$57&lt;=CA$2,1,0)*Bilheteria!$F20*$NB$57</f>
        <v>262.08333333333331</v>
      </c>
      <c r="CB58" s="306">
        <f>IF($ND$57&lt;=CB$2,1,0)*Bilheteria!$F20*$NB$57</f>
        <v>262.08333333333331</v>
      </c>
      <c r="CC58" s="306">
        <f>IF($ND$57&lt;=CC$2,1,0)*Bilheteria!$F20*$NB$57</f>
        <v>262.08333333333331</v>
      </c>
      <c r="CD58" s="306">
        <f>IF($ND$57&lt;=CD$2,1,0)*Bilheteria!$F20*$NB$57</f>
        <v>262.08333333333331</v>
      </c>
      <c r="CE58" s="306">
        <f>IF($ND$57&lt;=CE$2,1,0)*Bilheteria!$F20*$NB$57</f>
        <v>262.08333333333331</v>
      </c>
      <c r="CF58" s="306">
        <f>IF($ND$57&lt;=CF$2,1,0)*Bilheteria!$F20*$NB$57</f>
        <v>262.08333333333331</v>
      </c>
      <c r="CG58" s="306">
        <f>IF($ND$57&lt;=CG$2,1,0)*Bilheteria!$F20*$NB$57</f>
        <v>262.08333333333331</v>
      </c>
      <c r="CH58" s="306">
        <f>IF($ND$57&lt;=CH$2,1,0)*Bilheteria!$F20*$NB$57</f>
        <v>262.08333333333331</v>
      </c>
      <c r="CI58" s="306">
        <f>IF($ND$57&lt;=CI$2,1,0)*Bilheteria!$F20*$NB$57</f>
        <v>262.08333333333331</v>
      </c>
      <c r="CJ58" s="306">
        <f>IF($ND$57&lt;=CJ$2,1,0)*Bilheteria!$F20*$NB$57</f>
        <v>262.08333333333331</v>
      </c>
      <c r="CK58" s="306">
        <f>IF($ND$57&lt;=CK$2,1,0)*Bilheteria!$F20*$NB$57</f>
        <v>262.08333333333331</v>
      </c>
      <c r="CL58" s="306">
        <f>IF($ND$57&lt;=CL$2,1,0)*Bilheteria!$F20*$NB$57</f>
        <v>262.08333333333331</v>
      </c>
      <c r="CM58" s="306">
        <f>IF($ND$57&lt;=CM$2,1,0)*Bilheteria!$F20*$NB$57</f>
        <v>262.08333333333331</v>
      </c>
      <c r="CN58" s="306">
        <f>IF($ND$57&lt;=CN$2,1,0)*Bilheteria!$F20*$NB$57</f>
        <v>262.08333333333331</v>
      </c>
      <c r="CO58" s="306">
        <f>IF($ND$57&lt;=CO$2,1,0)*Bilheteria!$F20*$NB$57</f>
        <v>262.08333333333331</v>
      </c>
      <c r="CP58" s="306">
        <f>IF($ND$57&lt;=CP$2,1,0)*Bilheteria!$F20*$NB$57</f>
        <v>262.08333333333331</v>
      </c>
      <c r="CQ58" s="306">
        <f>IF($ND$57&lt;=CQ$2,1,0)*Bilheteria!$F20*$NB$57</f>
        <v>262.08333333333331</v>
      </c>
      <c r="CR58" s="306">
        <f>IF($ND$57&lt;=CR$2,1,0)*Bilheteria!$F20*$NB$57</f>
        <v>262.08333333333331</v>
      </c>
      <c r="CS58" s="306">
        <f>IF($ND$57&lt;=CS$2,1,0)*Bilheteria!$F20*$NB$57</f>
        <v>262.08333333333331</v>
      </c>
      <c r="CT58" s="306">
        <f>IF($ND$57&lt;=CT$2,1,0)*Bilheteria!$F20*$NB$57</f>
        <v>262.08333333333331</v>
      </c>
      <c r="CU58" s="306">
        <f>IF($ND$57&lt;=CU$2,1,0)*Bilheteria!$F20*$NB$57</f>
        <v>262.08333333333331</v>
      </c>
      <c r="CV58" s="306">
        <f>IF($ND$57&lt;=CV$2,1,0)*Bilheteria!$F20*$NB$57</f>
        <v>262.08333333333331</v>
      </c>
      <c r="CW58" s="306">
        <f>IF($ND$57&lt;=CW$2,1,0)*Bilheteria!$F20*$NB$57</f>
        <v>262.08333333333331</v>
      </c>
      <c r="CX58" s="306">
        <f>IF($ND$57&lt;=CX$2,1,0)*Bilheteria!$F20*$NB$57</f>
        <v>262.08333333333331</v>
      </c>
      <c r="CY58" s="306">
        <f>IF($ND$57&lt;=CY$2,1,0)*Bilheteria!$F20*$NB$57</f>
        <v>262.08333333333331</v>
      </c>
      <c r="CZ58" s="306">
        <f>IF($ND$57&lt;=CZ$2,1,0)*Bilheteria!$F20*$NB$57</f>
        <v>262.08333333333331</v>
      </c>
      <c r="DA58" s="306">
        <f>IF($ND$57&lt;=DA$2,1,0)*Bilheteria!$F20*$NB$57</f>
        <v>262.08333333333331</v>
      </c>
      <c r="DB58" s="306">
        <f>IF($ND$57&lt;=DB$2,1,0)*Bilheteria!$F20*$NB$57</f>
        <v>262.08333333333331</v>
      </c>
      <c r="DC58" s="306">
        <f>IF($ND$57&lt;=DC$2,1,0)*Bilheteria!$F20*$NB$57</f>
        <v>262.08333333333331</v>
      </c>
      <c r="DD58" s="306">
        <f>IF($ND$57&lt;=DD$2,1,0)*Bilheteria!$F20*$NB$57</f>
        <v>262.08333333333331</v>
      </c>
      <c r="DE58" s="306">
        <f>IF($ND$57&lt;=DE$2,1,0)*Bilheteria!$F20*$NB$57</f>
        <v>262.08333333333331</v>
      </c>
      <c r="DF58" s="306">
        <f>IF($ND$57&lt;=DF$2,1,0)*Bilheteria!$F20*$NB$57</f>
        <v>262.08333333333331</v>
      </c>
      <c r="DG58" s="306">
        <f>IF($ND$57&lt;=DG$2,1,0)*Bilheteria!$F20*$NB$57</f>
        <v>262.08333333333331</v>
      </c>
      <c r="DH58" s="306">
        <f>IF($ND$57&lt;=DH$2,1,0)*Bilheteria!$F20*$NB$57</f>
        <v>262.08333333333331</v>
      </c>
      <c r="DI58" s="306">
        <f>IF($ND$57&lt;=DI$2,1,0)*Bilheteria!$F20*$NB$57</f>
        <v>262.08333333333331</v>
      </c>
      <c r="DJ58" s="306">
        <f>IF($ND$57&lt;=DJ$2,1,0)*Bilheteria!$F20*$NB$57</f>
        <v>262.08333333333331</v>
      </c>
      <c r="DK58" s="306">
        <f>IF($ND$57&lt;=DK$2,1,0)*Bilheteria!$F20*$NB$57</f>
        <v>262.08333333333331</v>
      </c>
      <c r="DL58" s="306">
        <f>IF($ND$57&lt;=DL$2,1,0)*Bilheteria!$F20*$NB$57</f>
        <v>262.08333333333331</v>
      </c>
      <c r="DM58" s="306">
        <f>IF($ND$57&lt;=DM$2,1,0)*Bilheteria!$F20*$NB$57</f>
        <v>262.08333333333331</v>
      </c>
      <c r="DN58" s="306">
        <f>IF($ND$57&lt;=DN$2,1,0)*Bilheteria!$F20*$NB$57</f>
        <v>262.08333333333331</v>
      </c>
      <c r="DO58" s="306">
        <f>IF($ND$57&lt;=DO$2,1,0)*Bilheteria!$F20*$NB$57</f>
        <v>262.08333333333331</v>
      </c>
      <c r="DP58" s="306">
        <f>IF($ND$57&lt;=DP$2,1,0)*Bilheteria!$F20*$NB$57</f>
        <v>262.08333333333331</v>
      </c>
      <c r="DQ58" s="306">
        <f>IF($ND$57&lt;=DQ$2,1,0)*Bilheteria!$F20*$NB$57</f>
        <v>262.08333333333331</v>
      </c>
      <c r="DR58" s="306">
        <f>IF($ND$57&lt;=DR$2,1,0)*Bilheteria!$F20*$NB$57</f>
        <v>262.08333333333331</v>
      </c>
      <c r="DS58" s="306">
        <f>IF($ND$57&lt;=DS$2,1,0)*Bilheteria!$F20*$NB$57</f>
        <v>262.08333333333331</v>
      </c>
      <c r="DT58" s="306">
        <f>IF($ND$57&lt;=DT$2,1,0)*Bilheteria!$F20*$NB$57</f>
        <v>262.08333333333331</v>
      </c>
      <c r="DU58" s="306">
        <f>IF($ND$57&lt;=DU$2,1,0)*Bilheteria!$F20*$NB$57</f>
        <v>262.08333333333331</v>
      </c>
      <c r="DV58" s="306">
        <f>IF($ND$57&lt;=DV$2,1,0)*Bilheteria!$F20*$NB$57</f>
        <v>262.08333333333331</v>
      </c>
      <c r="DW58" s="306">
        <f>IF($ND$57&lt;=DW$2,1,0)*Bilheteria!$F20*$NB$57</f>
        <v>262.08333333333331</v>
      </c>
      <c r="DX58" s="306">
        <f>IF($ND$57&lt;=DX$2,1,0)*Bilheteria!$F20*$NB$57</f>
        <v>262.08333333333331</v>
      </c>
      <c r="DY58" s="306">
        <f>IF($ND$57&lt;=DY$2,1,0)*Bilheteria!$F20*$NB$57</f>
        <v>262.08333333333331</v>
      </c>
      <c r="DZ58" s="306">
        <f>IF($ND$57&lt;=DZ$2,1,0)*Bilheteria!$F20*$NB$57</f>
        <v>262.08333333333331</v>
      </c>
      <c r="EA58" s="306">
        <f>IF($ND$57&lt;=EA$2,1,0)*Bilheteria!$F20*$NB$57</f>
        <v>262.08333333333331</v>
      </c>
      <c r="EB58" s="306">
        <f>IF($ND$57&lt;=EB$2,1,0)*Bilheteria!$F20*$NB$57</f>
        <v>262.08333333333331</v>
      </c>
      <c r="EC58" s="306">
        <f>IF($ND$57&lt;=EC$2,1,0)*Bilheteria!$F20*$NB$57</f>
        <v>262.08333333333331</v>
      </c>
      <c r="ED58" s="306">
        <f>IF($ND$57&lt;=ED$2,1,0)*Bilheteria!$F20*$NB$57</f>
        <v>262.08333333333331</v>
      </c>
      <c r="EE58" s="306">
        <f>IF($ND$57&lt;=EE$2,1,0)*Bilheteria!$F20*$NB$57</f>
        <v>262.08333333333331</v>
      </c>
      <c r="EF58" s="306">
        <f>IF($ND$57&lt;=EF$2,1,0)*Bilheteria!$F20*$NB$57</f>
        <v>262.08333333333331</v>
      </c>
      <c r="EG58" s="306">
        <f>IF($ND$57&lt;=EG$2,1,0)*Bilheteria!$F20*$NB$57</f>
        <v>262.08333333333331</v>
      </c>
      <c r="EH58" s="306">
        <f>IF($ND$57&lt;=EH$2,1,0)*Bilheteria!$F20*$NB$57</f>
        <v>262.08333333333331</v>
      </c>
      <c r="EI58" s="306">
        <f>IF($ND$57&lt;=EI$2,1,0)*Bilheteria!$F20*$NB$57</f>
        <v>262.08333333333331</v>
      </c>
      <c r="EJ58" s="306">
        <f>IF($ND$57&lt;=EJ$2,1,0)*Bilheteria!$F20*$NB$57</f>
        <v>262.08333333333331</v>
      </c>
      <c r="EK58" s="306">
        <f>IF($ND$57&lt;=EK$2,1,0)*Bilheteria!$F20*$NB$57</f>
        <v>262.08333333333331</v>
      </c>
      <c r="EL58" s="306">
        <f>IF($ND$57&lt;=EL$2,1,0)*Bilheteria!$F20*$NB$57</f>
        <v>262.08333333333331</v>
      </c>
      <c r="EM58" s="306">
        <f>IF($ND$57&lt;=EM$2,1,0)*Bilheteria!$F20*$NB$57</f>
        <v>262.08333333333331</v>
      </c>
      <c r="EN58" s="306">
        <f>IF($ND$57&lt;=EN$2,1,0)*Bilheteria!$F20*$NB$57</f>
        <v>262.08333333333331</v>
      </c>
      <c r="EO58" s="306">
        <f>IF($ND$57&lt;=EO$2,1,0)*Bilheteria!$F20*$NB$57</f>
        <v>262.08333333333331</v>
      </c>
      <c r="EP58" s="306">
        <f>IF($ND$57&lt;=EP$2,1,0)*Bilheteria!$F20*$NB$57</f>
        <v>262.08333333333331</v>
      </c>
      <c r="EQ58" s="306">
        <f>IF($ND$57&lt;=EQ$2,1,0)*Bilheteria!$F20*$NB$57</f>
        <v>262.08333333333331</v>
      </c>
      <c r="ER58" s="306">
        <f>IF($ND$57&lt;=ER$2,1,0)*Bilheteria!$F20*$NB$57</f>
        <v>262.08333333333331</v>
      </c>
      <c r="ES58" s="306">
        <f>IF($ND$57&lt;=ES$2,1,0)*Bilheteria!$F20*$NB$57</f>
        <v>262.08333333333331</v>
      </c>
      <c r="ET58" s="306">
        <f>IF($ND$57&lt;=ET$2,1,0)*Bilheteria!$F20*$NB$57</f>
        <v>262.08333333333331</v>
      </c>
      <c r="EU58" s="306">
        <f>IF($ND$57&lt;=EU$2,1,0)*Bilheteria!$F20*$NB$57</f>
        <v>262.08333333333331</v>
      </c>
      <c r="EV58" s="306">
        <f>IF($ND$57&lt;=EV$2,1,0)*Bilheteria!$F20*$NB$57</f>
        <v>262.08333333333331</v>
      </c>
      <c r="EW58" s="306">
        <f>IF($ND$57&lt;=EW$2,1,0)*Bilheteria!$F20*$NB$57</f>
        <v>262.08333333333331</v>
      </c>
      <c r="EX58" s="306">
        <f>IF($ND$57&lt;=EX$2,1,0)*Bilheteria!$F20*$NB$57</f>
        <v>262.08333333333331</v>
      </c>
      <c r="EY58" s="306">
        <f>IF($ND$57&lt;=EY$2,1,0)*Bilheteria!$F20*$NB$57</f>
        <v>262.08333333333331</v>
      </c>
      <c r="EZ58" s="306">
        <f>IF($ND$57&lt;=EZ$2,1,0)*Bilheteria!$F20*$NB$57</f>
        <v>262.08333333333331</v>
      </c>
      <c r="FA58" s="306">
        <f>IF($ND$57&lt;=FA$2,1,0)*Bilheteria!$F20*$NB$57</f>
        <v>262.08333333333331</v>
      </c>
      <c r="FB58" s="306">
        <f>IF($ND$57&lt;=FB$2,1,0)*Bilheteria!$F20*$NB$57</f>
        <v>262.08333333333331</v>
      </c>
      <c r="FC58" s="306">
        <f>IF($ND$57&lt;=FC$2,1,0)*Bilheteria!$F20*$NB$57</f>
        <v>262.08333333333331</v>
      </c>
      <c r="FD58" s="306">
        <f>IF($ND$57&lt;=FD$2,1,0)*Bilheteria!$F20*$NB$57</f>
        <v>262.08333333333331</v>
      </c>
      <c r="FE58" s="306">
        <f>IF($ND$57&lt;=FE$2,1,0)*Bilheteria!$F20*$NB$57</f>
        <v>262.08333333333331</v>
      </c>
      <c r="FF58" s="306">
        <f>IF($ND$57&lt;=FF$2,1,0)*Bilheteria!$F20*$NB$57</f>
        <v>262.08333333333331</v>
      </c>
      <c r="FG58" s="306">
        <f>IF($ND$57&lt;=FG$2,1,0)*Bilheteria!$F20*$NB$57</f>
        <v>262.08333333333331</v>
      </c>
      <c r="FH58" s="306">
        <f>IF($ND$57&lt;=FH$2,1,0)*Bilheteria!$F20*$NB$57</f>
        <v>262.08333333333331</v>
      </c>
      <c r="FI58" s="306">
        <f>IF($ND$57&lt;=FI$2,1,0)*Bilheteria!$F20*$NB$57</f>
        <v>262.08333333333331</v>
      </c>
      <c r="FJ58" s="306">
        <f>IF($ND$57&lt;=FJ$2,1,0)*Bilheteria!$F20*$NB$57</f>
        <v>262.08333333333331</v>
      </c>
      <c r="FK58" s="306">
        <f>IF($ND$57&lt;=FK$2,1,0)*Bilheteria!$F20*$NB$57</f>
        <v>262.08333333333331</v>
      </c>
      <c r="FL58" s="306">
        <f>IF($ND$57&lt;=FL$2,1,0)*Bilheteria!$F20*$NB$57</f>
        <v>262.08333333333331</v>
      </c>
      <c r="FM58" s="306">
        <f>IF($ND$57&lt;=FM$2,1,0)*Bilheteria!$F20*$NB$57</f>
        <v>262.08333333333331</v>
      </c>
      <c r="FN58" s="306">
        <f>IF($ND$57&lt;=FN$2,1,0)*Bilheteria!$F20*$NB$57</f>
        <v>262.08333333333331</v>
      </c>
      <c r="FO58" s="306">
        <f>IF($ND$57&lt;=FO$2,1,0)*Bilheteria!$F20*$NB$57</f>
        <v>262.08333333333331</v>
      </c>
      <c r="FP58" s="306">
        <f>IF($ND$57&lt;=FP$2,1,0)*Bilheteria!$F20*$NB$57</f>
        <v>262.08333333333331</v>
      </c>
      <c r="FQ58" s="306">
        <f>IF($ND$57&lt;=FQ$2,1,0)*Bilheteria!$F20*$NB$57</f>
        <v>262.08333333333331</v>
      </c>
      <c r="FR58" s="306">
        <f>IF($ND$57&lt;=FR$2,1,0)*Bilheteria!$F20*$NB$57</f>
        <v>262.08333333333331</v>
      </c>
      <c r="FS58" s="306">
        <f>IF($ND$57&lt;=FS$2,1,0)*Bilheteria!$F20*$NB$57</f>
        <v>262.08333333333331</v>
      </c>
      <c r="FT58" s="306">
        <f>IF($ND$57&lt;=FT$2,1,0)*Bilheteria!$F20*$NB$57</f>
        <v>262.08333333333331</v>
      </c>
      <c r="FU58" s="306">
        <f>IF($ND$57&lt;=FU$2,1,0)*Bilheteria!$F20*$NB$57</f>
        <v>262.08333333333331</v>
      </c>
      <c r="FV58" s="306">
        <f>IF($ND$57&lt;=FV$2,1,0)*Bilheteria!$F20*$NB$57</f>
        <v>262.08333333333331</v>
      </c>
      <c r="FW58" s="306">
        <f>IF($ND$57&lt;=FW$2,1,0)*Bilheteria!$F20*$NB$57</f>
        <v>262.08333333333331</v>
      </c>
      <c r="FX58" s="306">
        <f>IF($ND$57&lt;=FX$2,1,0)*Bilheteria!$F20*$NB$57</f>
        <v>262.08333333333331</v>
      </c>
      <c r="FY58" s="306">
        <f>IF($ND$57&lt;=FY$2,1,0)*Bilheteria!$F20*$NB$57</f>
        <v>262.08333333333331</v>
      </c>
      <c r="FZ58" s="306">
        <f>IF($ND$57&lt;=FZ$2,1,0)*Bilheteria!$F20*$NB$57</f>
        <v>262.08333333333331</v>
      </c>
      <c r="GA58" s="306">
        <f>IF($ND$57&lt;=GA$2,1,0)*Bilheteria!$F20*$NB$57</f>
        <v>262.08333333333331</v>
      </c>
      <c r="GB58" s="306">
        <f>IF($ND$57&lt;=GB$2,1,0)*Bilheteria!$F20*$NB$57</f>
        <v>262.08333333333331</v>
      </c>
      <c r="GC58" s="306">
        <f>IF($ND$57&lt;=GC$2,1,0)*Bilheteria!$F20*$NB$57</f>
        <v>262.08333333333331</v>
      </c>
      <c r="GD58" s="306">
        <f>IF($ND$57&lt;=GD$2,1,0)*Bilheteria!$F20*$NB$57</f>
        <v>262.08333333333331</v>
      </c>
      <c r="GE58" s="306">
        <f>IF($ND$57&lt;=GE$2,1,0)*Bilheteria!$F20*$NB$57</f>
        <v>262.08333333333331</v>
      </c>
      <c r="GF58" s="306">
        <f>IF($ND$57&lt;=GF$2,1,0)*Bilheteria!$F20*$NB$57</f>
        <v>262.08333333333331</v>
      </c>
      <c r="GG58" s="306">
        <f>IF($ND$57&lt;=GG$2,1,0)*Bilheteria!$F20*$NB$57</f>
        <v>262.08333333333331</v>
      </c>
      <c r="GH58" s="306">
        <f>IF($ND$57&lt;=GH$2,1,0)*Bilheteria!$F20*$NB$57</f>
        <v>262.08333333333331</v>
      </c>
      <c r="GI58" s="306">
        <f>IF($ND$57&lt;=GI$2,1,0)*Bilheteria!$F20*$NB$57</f>
        <v>262.08333333333331</v>
      </c>
      <c r="GJ58" s="306">
        <f>IF($ND$57&lt;=GJ$2,1,0)*Bilheteria!$F20*$NB$57</f>
        <v>262.08333333333331</v>
      </c>
      <c r="GK58" s="306">
        <f>IF($ND$57&lt;=GK$2,1,0)*Bilheteria!$F20*$NB$57</f>
        <v>262.08333333333331</v>
      </c>
      <c r="GL58" s="306">
        <f>IF($ND$57&lt;=GL$2,1,0)*Bilheteria!$F20*$NB$57</f>
        <v>262.08333333333331</v>
      </c>
      <c r="GM58" s="306">
        <f>IF($ND$57&lt;=GM$2,1,0)*Bilheteria!$F20*$NB$57</f>
        <v>262.08333333333331</v>
      </c>
      <c r="GN58" s="306">
        <f>IF($ND$57&lt;=GN$2,1,0)*Bilheteria!$F20*$NB$57</f>
        <v>262.08333333333331</v>
      </c>
      <c r="GO58" s="306">
        <f>IF($ND$57&lt;=GO$2,1,0)*Bilheteria!$F20*$NB$57</f>
        <v>262.08333333333331</v>
      </c>
      <c r="GP58" s="306">
        <f>IF($ND$57&lt;=GP$2,1,0)*Bilheteria!$F20*$NB$57</f>
        <v>262.08333333333331</v>
      </c>
      <c r="GQ58" s="306">
        <f>IF($ND$57&lt;=GQ$2,1,0)*Bilheteria!$F20*$NB$57</f>
        <v>262.08333333333331</v>
      </c>
      <c r="GR58" s="306">
        <f>IF($ND$57&lt;=GR$2,1,0)*Bilheteria!$F20*$NB$57</f>
        <v>262.08333333333331</v>
      </c>
      <c r="GS58" s="306">
        <f>IF($ND$57&lt;=GS$2,1,0)*Bilheteria!$F20*$NB$57</f>
        <v>262.08333333333331</v>
      </c>
      <c r="GT58" s="306">
        <f>IF($ND$57&lt;=GT$2,1,0)*Bilheteria!$F20*$NB$57</f>
        <v>262.08333333333331</v>
      </c>
      <c r="GU58" s="306">
        <f>IF($ND$57&lt;=GU$2,1,0)*Bilheteria!$F20*$NB$57</f>
        <v>262.08333333333331</v>
      </c>
      <c r="GV58" s="306">
        <f>IF($ND$57&lt;=GV$2,1,0)*Bilheteria!$F20*$NB$57</f>
        <v>262.08333333333331</v>
      </c>
      <c r="GW58" s="306">
        <f>IF($ND$57&lt;=GW$2,1,0)*Bilheteria!$F20*$NB$57</f>
        <v>262.08333333333331</v>
      </c>
      <c r="GX58" s="306">
        <f>IF($ND$57&lt;=GX$2,1,0)*Bilheteria!$F20*$NB$57</f>
        <v>262.08333333333331</v>
      </c>
      <c r="GY58" s="306">
        <f>IF($ND$57&lt;=GY$2,1,0)*Bilheteria!$F20*$NB$57</f>
        <v>262.08333333333331</v>
      </c>
      <c r="GZ58" s="306">
        <f>IF($ND$57&lt;=GZ$2,1,0)*Bilheteria!$F20*$NB$57</f>
        <v>262.08333333333331</v>
      </c>
      <c r="HA58" s="306">
        <f>IF($ND$57&lt;=HA$2,1,0)*Bilheteria!$F20*$NB$57</f>
        <v>262.08333333333331</v>
      </c>
      <c r="HB58" s="306">
        <f>IF($ND$57&lt;=HB$2,1,0)*Bilheteria!$F20*$NB$57</f>
        <v>262.08333333333331</v>
      </c>
      <c r="HC58" s="306">
        <f>IF($ND$57&lt;=HC$2,1,0)*Bilheteria!$F20*$NB$57</f>
        <v>262.08333333333331</v>
      </c>
      <c r="HD58" s="306">
        <f>IF($ND$57&lt;=HD$2,1,0)*Bilheteria!$F20*$NB$57</f>
        <v>262.08333333333331</v>
      </c>
      <c r="HE58" s="306">
        <f>IF($ND$57&lt;=HE$2,1,0)*Bilheteria!$F20*$NB$57</f>
        <v>262.08333333333331</v>
      </c>
      <c r="HF58" s="306">
        <f>IF($ND$57&lt;=HF$2,1,0)*Bilheteria!$F20*$NB$57</f>
        <v>262.08333333333331</v>
      </c>
      <c r="HG58" s="306">
        <f>IF($ND$57&lt;=HG$2,1,0)*Bilheteria!$F20*$NB$57</f>
        <v>262.08333333333331</v>
      </c>
      <c r="HH58" s="306">
        <f>IF($ND$57&lt;=HH$2,1,0)*Bilheteria!$F20*$NB$57</f>
        <v>262.08333333333331</v>
      </c>
      <c r="HI58" s="306">
        <f>IF($ND$57&lt;=HI$2,1,0)*Bilheteria!$F20*$NB$57</f>
        <v>262.08333333333331</v>
      </c>
      <c r="HJ58" s="306">
        <f>IF($ND$57&lt;=HJ$2,1,0)*Bilheteria!$F20*$NB$57</f>
        <v>262.08333333333331</v>
      </c>
      <c r="HK58" s="306">
        <f>IF($ND$57&lt;=HK$2,1,0)*Bilheteria!$F20*$NB$57</f>
        <v>262.08333333333331</v>
      </c>
      <c r="HL58" s="306">
        <f>IF($ND$57&lt;=HL$2,1,0)*Bilheteria!$F20*$NB$57</f>
        <v>262.08333333333331</v>
      </c>
      <c r="HM58" s="306">
        <f>IF($ND$57&lt;=HM$2,1,0)*Bilheteria!$F20*$NB$57</f>
        <v>262.08333333333331</v>
      </c>
      <c r="HN58" s="306">
        <f>IF($ND$57&lt;=HN$2,1,0)*Bilheteria!$F20*$NB$57</f>
        <v>262.08333333333331</v>
      </c>
      <c r="HO58" s="306">
        <f>IF($ND$57&lt;=HO$2,1,0)*Bilheteria!$F20*$NB$57</f>
        <v>262.08333333333331</v>
      </c>
      <c r="HP58" s="306">
        <f>IF($ND$57&lt;=HP$2,1,0)*Bilheteria!$F20*$NB$57</f>
        <v>262.08333333333331</v>
      </c>
      <c r="HQ58" s="306">
        <f>IF($ND$57&lt;=HQ$2,1,0)*Bilheteria!$F20*$NB$57</f>
        <v>262.08333333333331</v>
      </c>
      <c r="HR58" s="306">
        <f>IF($ND$57&lt;=HR$2,1,0)*Bilheteria!$F20*$NB$57</f>
        <v>262.08333333333331</v>
      </c>
      <c r="HS58" s="306">
        <f>IF($ND$57&lt;=HS$2,1,0)*Bilheteria!$F20*$NB$57</f>
        <v>262.08333333333331</v>
      </c>
      <c r="HT58" s="306">
        <f>IF($ND$57&lt;=HT$2,1,0)*Bilheteria!$F20*$NB$57</f>
        <v>262.08333333333331</v>
      </c>
      <c r="HU58" s="306">
        <f>IF($ND$57&lt;=HU$2,1,0)*Bilheteria!$F20*$NB$57</f>
        <v>262.08333333333331</v>
      </c>
      <c r="HV58" s="306">
        <f>IF($ND$57&lt;=HV$2,1,0)*Bilheteria!$F20*$NB$57</f>
        <v>262.08333333333331</v>
      </c>
      <c r="HW58" s="306">
        <f>IF($ND$57&lt;=HW$2,1,0)*Bilheteria!$F20*$NB$57</f>
        <v>262.08333333333331</v>
      </c>
      <c r="HX58" s="306">
        <f>IF($ND$57&lt;=HX$2,1,0)*Bilheteria!$F20*$NB$57</f>
        <v>262.08333333333331</v>
      </c>
      <c r="HY58" s="306">
        <f>IF($ND$57&lt;=HY$2,1,0)*Bilheteria!$F20*$NB$57</f>
        <v>262.08333333333331</v>
      </c>
      <c r="HZ58" s="306">
        <f>IF($ND$57&lt;=HZ$2,1,0)*Bilheteria!$F20*$NB$57</f>
        <v>262.08333333333331</v>
      </c>
      <c r="IA58" s="306">
        <f>IF($ND$57&lt;=IA$2,1,0)*Bilheteria!$F20*$NB$57</f>
        <v>262.08333333333331</v>
      </c>
      <c r="IB58" s="306">
        <f>IF($ND$57&lt;=IB$2,1,0)*Bilheteria!$F20*$NB$57</f>
        <v>262.08333333333331</v>
      </c>
      <c r="IC58" s="306">
        <f>IF($ND$57&lt;=IC$2,1,0)*Bilheteria!$F20*$NB$57</f>
        <v>262.08333333333331</v>
      </c>
      <c r="ID58" s="306">
        <f>IF($ND$57&lt;=ID$2,1,0)*Bilheteria!$F20*$NB$57</f>
        <v>262.08333333333331</v>
      </c>
      <c r="IE58" s="306">
        <f>IF($ND$57&lt;=IE$2,1,0)*Bilheteria!$F20*$NB$57</f>
        <v>262.08333333333331</v>
      </c>
      <c r="IF58" s="306">
        <f>IF($ND$57&lt;=IF$2,1,0)*Bilheteria!$F20*$NB$57</f>
        <v>262.08333333333331</v>
      </c>
      <c r="IG58" s="306">
        <f>IF($ND$57&lt;=IG$2,1,0)*Bilheteria!$F20*$NB$57</f>
        <v>262.08333333333331</v>
      </c>
      <c r="IH58" s="306">
        <f>IF($ND$57&lt;=IH$2,1,0)*Bilheteria!$F20*$NB$57</f>
        <v>262.08333333333331</v>
      </c>
      <c r="II58" s="306">
        <f>IF($ND$57&lt;=II$2,1,0)*Bilheteria!$F20*$NB$57</f>
        <v>262.08333333333331</v>
      </c>
      <c r="IJ58" s="306">
        <f>IF($ND$57&lt;=IJ$2,1,0)*Bilheteria!$F20*$NB$57</f>
        <v>262.08333333333331</v>
      </c>
      <c r="IK58" s="306">
        <f>IF($ND$57&lt;=IK$2,1,0)*Bilheteria!$F20*$NB$57</f>
        <v>262.08333333333331</v>
      </c>
      <c r="IL58" s="306">
        <f>IF($ND$57&lt;=IL$2,1,0)*Bilheteria!$F20*$NB$57</f>
        <v>262.08333333333331</v>
      </c>
      <c r="IM58" s="306">
        <f>IF($ND$57&lt;=IM$2,1,0)*Bilheteria!$F20*$NB$57</f>
        <v>262.08333333333331</v>
      </c>
      <c r="IN58" s="306">
        <f>IF($ND$57&lt;=IN$2,1,0)*Bilheteria!$F20*$NB$57</f>
        <v>262.08333333333331</v>
      </c>
      <c r="IO58" s="306">
        <f>IF($ND$57&lt;=IO$2,1,0)*Bilheteria!$F20*$NB$57</f>
        <v>262.08333333333331</v>
      </c>
      <c r="IP58" s="306">
        <f>IF($ND$57&lt;=IP$2,1,0)*Bilheteria!$F20*$NB$57</f>
        <v>262.08333333333331</v>
      </c>
      <c r="IQ58" s="306">
        <f>IF($ND$57&lt;=IQ$2,1,0)*Bilheteria!$F20*$NB$57</f>
        <v>262.08333333333331</v>
      </c>
      <c r="IR58" s="306">
        <f>IF($ND$57&lt;=IR$2,1,0)*Bilheteria!$F20*$NB$57</f>
        <v>262.08333333333331</v>
      </c>
      <c r="IS58" s="306">
        <f>IF($ND$57&lt;=IS$2,1,0)*Bilheteria!$F20*$NB$57</f>
        <v>262.08333333333331</v>
      </c>
      <c r="IT58" s="306">
        <f>IF($ND$57&lt;=IT$2,1,0)*Bilheteria!$F20*$NB$57</f>
        <v>262.08333333333331</v>
      </c>
      <c r="IU58" s="306">
        <f>IF($ND$57&lt;=IU$2,1,0)*Bilheteria!$F20*$NB$57</f>
        <v>262.08333333333331</v>
      </c>
      <c r="IV58" s="306">
        <f>IF($ND$57&lt;=IV$2,1,0)*Bilheteria!$F20*$NB$57</f>
        <v>262.08333333333331</v>
      </c>
      <c r="IW58" s="306">
        <f>IF($ND$57&lt;=IW$2,1,0)*Bilheteria!$F20*$NB$57</f>
        <v>262.08333333333331</v>
      </c>
      <c r="IX58" s="306">
        <f>IF($ND$57&lt;=IX$2,1,0)*Bilheteria!$F20*$NB$57</f>
        <v>262.08333333333331</v>
      </c>
      <c r="IY58" s="306">
        <f>IF($ND$57&lt;=IY$2,1,0)*Bilheteria!$F20*$NB$57</f>
        <v>262.08333333333331</v>
      </c>
      <c r="IZ58" s="306">
        <f>IF($ND$57&lt;=IZ$2,1,0)*Bilheteria!$F20*$NB$57</f>
        <v>262.08333333333331</v>
      </c>
      <c r="JA58" s="306">
        <f>IF($ND$57&lt;=JA$2,1,0)*Bilheteria!$F20*$NB$57</f>
        <v>262.08333333333331</v>
      </c>
      <c r="JB58" s="306">
        <f>IF($ND$57&lt;=JB$2,1,0)*Bilheteria!$F20*$NB$57</f>
        <v>262.08333333333331</v>
      </c>
      <c r="JC58" s="306">
        <f>IF($ND$57&lt;=JC$2,1,0)*Bilheteria!$F20*$NB$57</f>
        <v>262.08333333333331</v>
      </c>
      <c r="JD58" s="306">
        <f>IF($ND$57&lt;=JD$2,1,0)*Bilheteria!$F20*$NB$57</f>
        <v>262.08333333333331</v>
      </c>
      <c r="JE58" s="306">
        <f>IF($ND$57&lt;=JE$2,1,0)*Bilheteria!$F20*$NB$57</f>
        <v>262.08333333333331</v>
      </c>
      <c r="JF58" s="306">
        <f>IF($ND$57&lt;=JF$2,1,0)*Bilheteria!$F20*$NB$57</f>
        <v>262.08333333333331</v>
      </c>
      <c r="JG58" s="306">
        <f>IF($ND$57&lt;=JG$2,1,0)*Bilheteria!$F20*$NB$57</f>
        <v>262.08333333333331</v>
      </c>
      <c r="JH58" s="306">
        <f>IF($ND$57&lt;=JH$2,1,0)*Bilheteria!$F20*$NB$57</f>
        <v>262.08333333333331</v>
      </c>
      <c r="JI58" s="306">
        <f>IF($ND$57&lt;=JI$2,1,0)*Bilheteria!$F20*$NB$57</f>
        <v>262.08333333333331</v>
      </c>
      <c r="JJ58" s="306">
        <f>IF($ND$57&lt;=JJ$2,1,0)*Bilheteria!$F20*$NB$57</f>
        <v>262.08333333333331</v>
      </c>
      <c r="JK58" s="306">
        <f>IF($ND$57&lt;=JK$2,1,0)*Bilheteria!$F20*$NB$57</f>
        <v>262.08333333333331</v>
      </c>
      <c r="JL58" s="306">
        <f>IF($ND$57&lt;=JL$2,1,0)*Bilheteria!$F20*$NB$57</f>
        <v>262.08333333333331</v>
      </c>
      <c r="JM58" s="306">
        <f>IF($ND$57&lt;=JM$2,1,0)*Bilheteria!$F20*$NB$57</f>
        <v>262.08333333333331</v>
      </c>
      <c r="JN58" s="306">
        <f>IF($ND$57&lt;=JN$2,1,0)*Bilheteria!$F20*$NB$57</f>
        <v>262.08333333333331</v>
      </c>
      <c r="JO58" s="306">
        <f>IF($ND$57&lt;=JO$2,1,0)*Bilheteria!$F20*$NB$57</f>
        <v>262.08333333333331</v>
      </c>
      <c r="JP58" s="306">
        <f>IF($ND$57&lt;=JP$2,1,0)*Bilheteria!$F20*$NB$57</f>
        <v>262.08333333333331</v>
      </c>
      <c r="JQ58" s="306">
        <f>IF($ND$57&lt;=JQ$2,1,0)*Bilheteria!$F20*$NB$57</f>
        <v>262.08333333333331</v>
      </c>
      <c r="JR58" s="306">
        <f>IF($ND$57&lt;=JR$2,1,0)*Bilheteria!$F20*$NB$57</f>
        <v>262.08333333333331</v>
      </c>
      <c r="JS58" s="306">
        <f>IF($ND$57&lt;=JS$2,1,0)*Bilheteria!$F20*$NB$57</f>
        <v>262.08333333333331</v>
      </c>
      <c r="JT58" s="306">
        <f>IF($ND$57&lt;=JT$2,1,0)*Bilheteria!$F20*$NB$57</f>
        <v>262.08333333333331</v>
      </c>
      <c r="JU58" s="306">
        <f>IF($ND$57&lt;=JU$2,1,0)*Bilheteria!$F20*$NB$57</f>
        <v>262.08333333333331</v>
      </c>
      <c r="JV58" s="306">
        <f>IF($ND$57&lt;=JV$2,1,0)*Bilheteria!$F20*$NB$57</f>
        <v>262.08333333333331</v>
      </c>
      <c r="JW58" s="306">
        <f>IF($ND$57&lt;=JW$2,1,0)*Bilheteria!$F20*$NB$57</f>
        <v>262.08333333333331</v>
      </c>
      <c r="JX58" s="306">
        <f>IF($ND$57&lt;=JX$2,1,0)*Bilheteria!$F20*$NB$57</f>
        <v>262.08333333333331</v>
      </c>
      <c r="JY58" s="306">
        <f>IF($ND$57&lt;=JY$2,1,0)*Bilheteria!$F20*$NB$57</f>
        <v>262.08333333333331</v>
      </c>
      <c r="JZ58" s="306">
        <f>IF($ND$57&lt;=JZ$2,1,0)*Bilheteria!$F20*$NB$57</f>
        <v>262.08333333333331</v>
      </c>
      <c r="KA58" s="306">
        <f>IF($ND$57&lt;=KA$2,1,0)*Bilheteria!$F20*$NB$57</f>
        <v>262.08333333333331</v>
      </c>
      <c r="KB58" s="306">
        <f>IF($ND$57&lt;=KB$2,1,0)*Bilheteria!$F20*$NB$57</f>
        <v>262.08333333333331</v>
      </c>
      <c r="KC58" s="306">
        <f>IF($ND$57&lt;=KC$2,1,0)*Bilheteria!$F20*$NB$57</f>
        <v>262.08333333333331</v>
      </c>
      <c r="KD58" s="306">
        <f>IF($ND$57&lt;=KD$2,1,0)*Bilheteria!$F20*$NB$57</f>
        <v>262.08333333333331</v>
      </c>
      <c r="KE58" s="306">
        <f>IF($ND$57&lt;=KE$2,1,0)*Bilheteria!$F20*$NB$57</f>
        <v>262.08333333333331</v>
      </c>
      <c r="KF58" s="306">
        <f>IF($ND$57&lt;=KF$2,1,0)*Bilheteria!$F20*$NB$57</f>
        <v>262.08333333333331</v>
      </c>
      <c r="KG58" s="306">
        <f>IF($ND$57&lt;=KG$2,1,0)*Bilheteria!$F20*$NB$57</f>
        <v>262.08333333333331</v>
      </c>
      <c r="KH58" s="306">
        <f>IF($ND$57&lt;=KH$2,1,0)*Bilheteria!$F20*$NB$57</f>
        <v>262.08333333333331</v>
      </c>
      <c r="KI58" s="306">
        <f>IF($ND$57&lt;=KI$2,1,0)*Bilheteria!$F20*$NB$57</f>
        <v>262.08333333333331</v>
      </c>
      <c r="KJ58" s="306">
        <f>IF($ND$57&lt;=KJ$2,1,0)*Bilheteria!$F20*$NB$57</f>
        <v>262.08333333333331</v>
      </c>
      <c r="KK58" s="306">
        <f>IF($ND$57&lt;=KK$2,1,0)*Bilheteria!$F20*$NB$57</f>
        <v>262.08333333333331</v>
      </c>
      <c r="KL58" s="306">
        <f>IF($ND$57&lt;=KL$2,1,0)*Bilheteria!$F20*$NB$57</f>
        <v>262.08333333333331</v>
      </c>
      <c r="KM58" s="306">
        <f>IF($ND$57&lt;=KM$2,1,0)*Bilheteria!$F20*$NB$57</f>
        <v>262.08333333333331</v>
      </c>
      <c r="KN58" s="306">
        <f>IF($ND$57&lt;=KN$2,1,0)*Bilheteria!$F20*$NB$57</f>
        <v>262.08333333333331</v>
      </c>
      <c r="KO58" s="306">
        <f>IF($ND$57&lt;=KO$2,1,0)*Bilheteria!$F20*$NB$57</f>
        <v>262.08333333333331</v>
      </c>
      <c r="KP58" s="306">
        <f>IF($ND$57&lt;=KP$2,1,0)*Bilheteria!$F20*$NB$57</f>
        <v>262.08333333333331</v>
      </c>
      <c r="KQ58" s="306">
        <f>IF($ND$57&lt;=KQ$2,1,0)*Bilheteria!$F20*$NB$57</f>
        <v>262.08333333333331</v>
      </c>
      <c r="KR58" s="306">
        <f>IF($ND$57&lt;=KR$2,1,0)*Bilheteria!$F20*$NB$57</f>
        <v>262.08333333333331</v>
      </c>
      <c r="KS58" s="306">
        <f>IF($ND$57&lt;=KS$2,1,0)*Bilheteria!$F20*$NB$57</f>
        <v>262.08333333333331</v>
      </c>
      <c r="KT58" s="306">
        <f>IF($ND$57&lt;=KT$2,1,0)*Bilheteria!$F20*$NB$57</f>
        <v>262.08333333333331</v>
      </c>
      <c r="KU58" s="306">
        <f>IF($ND$57&lt;=KU$2,1,0)*Bilheteria!$F20*$NB$57</f>
        <v>262.08333333333331</v>
      </c>
      <c r="KV58" s="306">
        <f>IF($ND$57&lt;=KV$2,1,0)*Bilheteria!$F20*$NB$57</f>
        <v>262.08333333333331</v>
      </c>
      <c r="KW58" s="306">
        <f>IF($ND$57&lt;=KW$2,1,0)*Bilheteria!$F20*$NB$57</f>
        <v>262.08333333333331</v>
      </c>
      <c r="KX58" s="306">
        <f>IF($ND$57&lt;=KX$2,1,0)*Bilheteria!$F20*$NB$57</f>
        <v>262.08333333333331</v>
      </c>
      <c r="KY58" s="306">
        <f>IF($ND$57&lt;=KY$2,1,0)*Bilheteria!$F20*$NB$57</f>
        <v>262.08333333333331</v>
      </c>
      <c r="KZ58" s="306">
        <f>IF($ND$57&lt;=KZ$2,1,0)*Bilheteria!$F20*$NB$57</f>
        <v>262.08333333333331</v>
      </c>
      <c r="LA58" s="306">
        <f>IF($ND$57&lt;=LA$2,1,0)*Bilheteria!$F20*$NB$57</f>
        <v>262.08333333333331</v>
      </c>
      <c r="LB58" s="306">
        <f>IF($ND$57&lt;=LB$2,1,0)*Bilheteria!$F20*$NB$57</f>
        <v>262.08333333333331</v>
      </c>
      <c r="LC58" s="306">
        <f>IF($ND$57&lt;=LC$2,1,0)*Bilheteria!$F20*$NB$57</f>
        <v>262.08333333333331</v>
      </c>
      <c r="LD58" s="306">
        <f>IF($ND$57&lt;=LD$2,1,0)*Bilheteria!$F20*$NB$57</f>
        <v>262.08333333333331</v>
      </c>
      <c r="LE58" s="306">
        <f>IF($ND$57&lt;=LE$2,1,0)*Bilheteria!$F20*$NB$57</f>
        <v>262.08333333333331</v>
      </c>
      <c r="LF58" s="306">
        <f>IF($ND$57&lt;=LF$2,1,0)*Bilheteria!$F20*$NB$57</f>
        <v>262.08333333333331</v>
      </c>
      <c r="LG58" s="306">
        <f>IF($ND$57&lt;=LG$2,1,0)*Bilheteria!$F20*$NB$57</f>
        <v>262.08333333333331</v>
      </c>
      <c r="LH58" s="306">
        <f>IF($ND$57&lt;=LH$2,1,0)*Bilheteria!$F20*$NB$57</f>
        <v>262.08333333333331</v>
      </c>
      <c r="LI58" s="306">
        <f>IF($ND$57&lt;=LI$2,1,0)*Bilheteria!$F20*$NB$57</f>
        <v>262.08333333333331</v>
      </c>
      <c r="LJ58" s="306">
        <f>IF($ND$57&lt;=LJ$2,1,0)*Bilheteria!$F20*$NB$57</f>
        <v>262.08333333333331</v>
      </c>
      <c r="LK58" s="306">
        <f>IF($ND$57&lt;=LK$2,1,0)*Bilheteria!$F20*$NB$57</f>
        <v>262.08333333333331</v>
      </c>
      <c r="LL58" s="306">
        <f>IF($ND$57&lt;=LL$2,1,0)*Bilheteria!$F20*$NB$57</f>
        <v>262.08333333333331</v>
      </c>
      <c r="LM58" s="306">
        <f>IF($ND$57&lt;=LM$2,1,0)*Bilheteria!$F20*$NB$57</f>
        <v>262.08333333333331</v>
      </c>
      <c r="LN58" s="306">
        <f>IF($ND$57&lt;=LN$2,1,0)*Bilheteria!$F20*$NB$57</f>
        <v>262.08333333333331</v>
      </c>
      <c r="LO58" s="306">
        <f>IF($ND$57&lt;=LO$2,1,0)*Bilheteria!$F20*$NB$57</f>
        <v>262.08333333333331</v>
      </c>
      <c r="LP58" s="306">
        <f>IF($ND$57&lt;=LP$2,1,0)*Bilheteria!$F20*$NB$57</f>
        <v>262.08333333333331</v>
      </c>
      <c r="LQ58" s="306">
        <f>IF($ND$57&lt;=LQ$2,1,0)*Bilheteria!$F20*$NB$57</f>
        <v>262.08333333333331</v>
      </c>
      <c r="LR58" s="306">
        <f>IF($ND$57&lt;=LR$2,1,0)*Bilheteria!$F20*$NB$57</f>
        <v>262.08333333333331</v>
      </c>
      <c r="LS58" s="306">
        <f>IF($ND$57&lt;=LS$2,1,0)*Bilheteria!$F20*$NB$57</f>
        <v>262.08333333333331</v>
      </c>
      <c r="LT58" s="306">
        <f>IF($ND$57&lt;=LT$2,1,0)*Bilheteria!$F20*$NB$57</f>
        <v>262.08333333333331</v>
      </c>
      <c r="LU58" s="306">
        <f>IF($ND$57&lt;=LU$2,1,0)*Bilheteria!$F20*$NB$57</f>
        <v>262.08333333333331</v>
      </c>
      <c r="LV58" s="306">
        <f>IF($ND$57&lt;=LV$2,1,0)*Bilheteria!$F20*$NB$57</f>
        <v>262.08333333333331</v>
      </c>
      <c r="LW58" s="306">
        <f>IF($ND$57&lt;=LW$2,1,0)*Bilheteria!$F20*$NB$57</f>
        <v>262.08333333333331</v>
      </c>
      <c r="LX58" s="306">
        <f>IF($ND$57&lt;=LX$2,1,0)*Bilheteria!$F20*$NB$57</f>
        <v>262.08333333333331</v>
      </c>
      <c r="LY58" s="306">
        <f>IF($ND$57&lt;=LY$2,1,0)*Bilheteria!$F20*$NB$57</f>
        <v>262.08333333333331</v>
      </c>
      <c r="LZ58" s="306">
        <f>IF($ND$57&lt;=LZ$2,1,0)*Bilheteria!$F20*$NB$57</f>
        <v>262.08333333333331</v>
      </c>
      <c r="MA58" s="306">
        <f>IF($ND$57&lt;=MA$2,1,0)*Bilheteria!$F20*$NB$57</f>
        <v>262.08333333333331</v>
      </c>
      <c r="MB58" s="306">
        <f>IF($ND$57&lt;=MB$2,1,0)*Bilheteria!$F20*$NB$57</f>
        <v>262.08333333333331</v>
      </c>
      <c r="MC58" s="306">
        <f>IF($ND$57&lt;=MC$2,1,0)*Bilheteria!$F20*$NB$57</f>
        <v>262.08333333333331</v>
      </c>
      <c r="MD58" s="306">
        <f>IF($ND$57&lt;=MD$2,1,0)*Bilheteria!$F20*$NB$57</f>
        <v>262.08333333333331</v>
      </c>
      <c r="ME58" s="306">
        <f>IF($ND$57&lt;=ME$2,1,0)*Bilheteria!$F20*$NB$57</f>
        <v>262.08333333333331</v>
      </c>
      <c r="MF58" s="306">
        <f>IF($ND$57&lt;=MF$2,1,0)*Bilheteria!$F20*$NB$57</f>
        <v>262.08333333333331</v>
      </c>
      <c r="MG58" s="306">
        <f>IF($ND$57&lt;=MG$2,1,0)*Bilheteria!$F20*$NB$57</f>
        <v>262.08333333333331</v>
      </c>
      <c r="MH58" s="306">
        <f>IF($ND$57&lt;=MH$2,1,0)*Bilheteria!$F20*$NB$57</f>
        <v>262.08333333333331</v>
      </c>
      <c r="MI58" s="306">
        <f>IF($ND$57&lt;=MI$2,1,0)*Bilheteria!$F20*$NB$57</f>
        <v>262.08333333333331</v>
      </c>
      <c r="MJ58" s="306">
        <f>IF($ND$57&lt;=MJ$2,1,0)*Bilheteria!$F20*$NB$57</f>
        <v>262.08333333333331</v>
      </c>
      <c r="MK58" s="306">
        <f>IF($ND$57&lt;=MK$2,1,0)*Bilheteria!$F20*$NB$57</f>
        <v>262.08333333333331</v>
      </c>
      <c r="ML58" s="306">
        <f>IF($ND$57&lt;=ML$2,1,0)*Bilheteria!$F20*$NB$57</f>
        <v>262.08333333333331</v>
      </c>
      <c r="MM58" s="306">
        <f>IF($ND$57&lt;=MM$2,1,0)*Bilheteria!$F20*$NB$57</f>
        <v>262.08333333333331</v>
      </c>
      <c r="MN58" s="306">
        <f>IF($ND$57&lt;=MN$2,1,0)*Bilheteria!$F20*$NB$57</f>
        <v>262.08333333333331</v>
      </c>
      <c r="MO58" s="306">
        <f>IF($ND$57&lt;=MO$2,1,0)*Bilheteria!$F20*$NB$57</f>
        <v>262.08333333333331</v>
      </c>
      <c r="MP58" s="306">
        <f>IF($ND$57&lt;=MP$2,1,0)*Bilheteria!$F20*$NB$57</f>
        <v>262.08333333333331</v>
      </c>
      <c r="MQ58" s="306">
        <f>IF($ND$57&lt;=MQ$2,1,0)*Bilheteria!$F20*$NB$57</f>
        <v>262.08333333333331</v>
      </c>
      <c r="MR58" s="306">
        <f>IF($ND$57&lt;=MR$2,1,0)*Bilheteria!$F20*$NB$57</f>
        <v>262.08333333333331</v>
      </c>
      <c r="MS58" s="306">
        <f>IF($ND$57&lt;=MS$2,1,0)*Bilheteria!$F20*$NB$57</f>
        <v>262.08333333333331</v>
      </c>
      <c r="MT58" s="306">
        <f>IF($ND$57&lt;=MT$2,1,0)*Bilheteria!$F20*$NB$57</f>
        <v>262.08333333333331</v>
      </c>
      <c r="MU58" s="306">
        <f>IF($ND$57&lt;=MU$2,1,0)*Bilheteria!$F20*$NB$57</f>
        <v>262.08333333333331</v>
      </c>
      <c r="MV58" s="306">
        <f>IF($ND$57&lt;=MV$2,1,0)*Bilheteria!$F20*$NB$57</f>
        <v>262.08333333333331</v>
      </c>
      <c r="MW58" s="306">
        <f>IF($ND$57&lt;=MW$2,1,0)*Bilheteria!$F20*$NB$57</f>
        <v>262.08333333333331</v>
      </c>
      <c r="MX58" s="306">
        <f>IF($ND$57&lt;=MX$2,1,0)*Bilheteria!$F20*$NB$57</f>
        <v>262.08333333333331</v>
      </c>
      <c r="MY58" s="306">
        <f>IF($ND$57&lt;=MY$2,1,0)*Bilheteria!$F20*$NB$57</f>
        <v>262.08333333333331</v>
      </c>
      <c r="MZ58" s="306">
        <f>IF($ND$57&lt;=MZ$2,1,0)*Bilheteria!$F20*$NB$57</f>
        <v>262.08333333333331</v>
      </c>
      <c r="NA58" s="307">
        <f>IF($ND$57&lt;=NA$2,1,0)*Bilheteria!$F20*$NB$57</f>
        <v>262.08333333333331</v>
      </c>
      <c r="NB58" s="652"/>
      <c r="NC58" s="669"/>
      <c r="ND58" s="652"/>
    </row>
    <row r="59" spans="1:368" x14ac:dyDescent="0.2">
      <c r="A59" s="182"/>
      <c r="B59" s="308"/>
      <c r="C59" s="309"/>
      <c r="D59" s="309"/>
      <c r="E59" s="309" t="s">
        <v>630</v>
      </c>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c r="BL59" s="310"/>
      <c r="BM59" s="310"/>
      <c r="BN59" s="310"/>
      <c r="BO59" s="310"/>
      <c r="BP59" s="310"/>
      <c r="BQ59" s="310"/>
      <c r="BR59" s="310"/>
      <c r="BS59" s="310"/>
      <c r="BT59" s="310"/>
      <c r="BU59" s="310"/>
      <c r="BV59" s="310"/>
      <c r="BW59" s="310"/>
      <c r="BX59" s="310"/>
      <c r="BY59" s="310"/>
      <c r="BZ59" s="310"/>
      <c r="CA59" s="310"/>
      <c r="CB59" s="310"/>
      <c r="CC59" s="310"/>
      <c r="CD59" s="310"/>
      <c r="CE59" s="310"/>
      <c r="CF59" s="310"/>
      <c r="CG59" s="310"/>
      <c r="CH59" s="310"/>
      <c r="CI59" s="310"/>
      <c r="CJ59" s="310"/>
      <c r="CK59" s="310"/>
      <c r="CL59" s="310"/>
      <c r="CM59" s="310"/>
      <c r="CN59" s="310"/>
      <c r="CO59" s="310"/>
      <c r="CP59" s="310"/>
      <c r="CQ59" s="310"/>
      <c r="CR59" s="310"/>
      <c r="CS59" s="310"/>
      <c r="CT59" s="310"/>
      <c r="CU59" s="310"/>
      <c r="CV59" s="310"/>
      <c r="CW59" s="310"/>
      <c r="CX59" s="310"/>
      <c r="CY59" s="310"/>
      <c r="CZ59" s="310"/>
      <c r="DA59" s="310"/>
      <c r="DB59" s="310"/>
      <c r="DC59" s="310"/>
      <c r="DD59" s="310"/>
      <c r="DE59" s="310"/>
      <c r="DF59" s="310"/>
      <c r="DG59" s="310"/>
      <c r="DH59" s="310"/>
      <c r="DI59" s="310"/>
      <c r="DJ59" s="310"/>
      <c r="DK59" s="310"/>
      <c r="DL59" s="310"/>
      <c r="DM59" s="310"/>
      <c r="DN59" s="310"/>
      <c r="DO59" s="310"/>
      <c r="DP59" s="310"/>
      <c r="DQ59" s="310"/>
      <c r="DR59" s="310"/>
      <c r="DS59" s="310"/>
      <c r="DT59" s="310"/>
      <c r="DU59" s="310"/>
      <c r="DV59" s="310"/>
      <c r="DW59" s="310"/>
      <c r="DX59" s="310"/>
      <c r="DY59" s="310"/>
      <c r="DZ59" s="310"/>
      <c r="EA59" s="310"/>
      <c r="EB59" s="310"/>
      <c r="EC59" s="310"/>
      <c r="ED59" s="310"/>
      <c r="EE59" s="310"/>
      <c r="EF59" s="310"/>
      <c r="EG59" s="310"/>
      <c r="EH59" s="310"/>
      <c r="EI59" s="310"/>
      <c r="EJ59" s="310"/>
      <c r="EK59" s="310"/>
      <c r="EL59" s="310"/>
      <c r="EM59" s="310"/>
      <c r="EN59" s="310"/>
      <c r="EO59" s="310"/>
      <c r="EP59" s="310"/>
      <c r="EQ59" s="310"/>
      <c r="ER59" s="310"/>
      <c r="ES59" s="310"/>
      <c r="ET59" s="310"/>
      <c r="EU59" s="310"/>
      <c r="EV59" s="310"/>
      <c r="EW59" s="310"/>
      <c r="EX59" s="310"/>
      <c r="EY59" s="310"/>
      <c r="EZ59" s="310"/>
      <c r="FA59" s="310"/>
      <c r="FB59" s="310"/>
      <c r="FC59" s="310"/>
      <c r="FD59" s="310"/>
      <c r="FE59" s="310"/>
      <c r="FF59" s="310"/>
      <c r="FG59" s="310"/>
      <c r="FH59" s="310"/>
      <c r="FI59" s="310"/>
      <c r="FJ59" s="310"/>
      <c r="FK59" s="310"/>
      <c r="FL59" s="310"/>
      <c r="FM59" s="310"/>
      <c r="FN59" s="310"/>
      <c r="FO59" s="310"/>
      <c r="FP59" s="310"/>
      <c r="FQ59" s="310"/>
      <c r="FR59" s="310"/>
      <c r="FS59" s="310"/>
      <c r="FT59" s="310"/>
      <c r="FU59" s="310"/>
      <c r="FV59" s="310"/>
      <c r="FW59" s="310"/>
      <c r="FX59" s="310"/>
      <c r="FY59" s="310"/>
      <c r="FZ59" s="310"/>
      <c r="GA59" s="310"/>
      <c r="GB59" s="310"/>
      <c r="GC59" s="310"/>
      <c r="GD59" s="310"/>
      <c r="GE59" s="310"/>
      <c r="GF59" s="310"/>
      <c r="GG59" s="310"/>
      <c r="GH59" s="310"/>
      <c r="GI59" s="310"/>
      <c r="GJ59" s="310"/>
      <c r="GK59" s="310"/>
      <c r="GL59" s="310"/>
      <c r="GM59" s="310"/>
      <c r="GN59" s="310"/>
      <c r="GO59" s="310"/>
      <c r="GP59" s="310"/>
      <c r="GQ59" s="310"/>
      <c r="GR59" s="310"/>
      <c r="GS59" s="310"/>
      <c r="GT59" s="310"/>
      <c r="GU59" s="310"/>
      <c r="GV59" s="310"/>
      <c r="GW59" s="310"/>
      <c r="GX59" s="310"/>
      <c r="GY59" s="310"/>
      <c r="GZ59" s="310"/>
      <c r="HA59" s="310"/>
      <c r="HB59" s="310"/>
      <c r="HC59" s="310"/>
      <c r="HD59" s="310"/>
      <c r="HE59" s="310"/>
      <c r="HF59" s="310"/>
      <c r="HG59" s="310"/>
      <c r="HH59" s="310"/>
      <c r="HI59" s="310"/>
      <c r="HJ59" s="310"/>
      <c r="HK59" s="310"/>
      <c r="HL59" s="310"/>
      <c r="HM59" s="310"/>
      <c r="HN59" s="310"/>
      <c r="HO59" s="310"/>
      <c r="HP59" s="310"/>
      <c r="HQ59" s="310"/>
      <c r="HR59" s="310"/>
      <c r="HS59" s="310"/>
      <c r="HT59" s="310"/>
      <c r="HU59" s="310"/>
      <c r="HV59" s="310"/>
      <c r="HW59" s="310"/>
      <c r="HX59" s="310"/>
      <c r="HY59" s="310"/>
      <c r="HZ59" s="310"/>
      <c r="IA59" s="310"/>
      <c r="IB59" s="310"/>
      <c r="IC59" s="310"/>
      <c r="ID59" s="310"/>
      <c r="IE59" s="310"/>
      <c r="IF59" s="310"/>
      <c r="IG59" s="310"/>
      <c r="IH59" s="310"/>
      <c r="II59" s="310"/>
      <c r="IJ59" s="310"/>
      <c r="IK59" s="310"/>
      <c r="IL59" s="310"/>
      <c r="IM59" s="310"/>
      <c r="IN59" s="310"/>
      <c r="IO59" s="310"/>
      <c r="IP59" s="310"/>
      <c r="IQ59" s="310"/>
      <c r="IR59" s="310"/>
      <c r="IS59" s="310"/>
      <c r="IT59" s="310"/>
      <c r="IU59" s="310"/>
      <c r="IV59" s="310"/>
      <c r="IW59" s="310"/>
      <c r="IX59" s="310"/>
      <c r="IY59" s="310"/>
      <c r="IZ59" s="310"/>
      <c r="JA59" s="310"/>
      <c r="JB59" s="310"/>
      <c r="JC59" s="310"/>
      <c r="JD59" s="310"/>
      <c r="JE59" s="310"/>
      <c r="JF59" s="310"/>
      <c r="JG59" s="310"/>
      <c r="JH59" s="310"/>
      <c r="JI59" s="310"/>
      <c r="JJ59" s="310"/>
      <c r="JK59" s="310"/>
      <c r="JL59" s="310"/>
      <c r="JM59" s="310"/>
      <c r="JN59" s="310"/>
      <c r="JO59" s="310"/>
      <c r="JP59" s="310"/>
      <c r="JQ59" s="310"/>
      <c r="JR59" s="310"/>
      <c r="JS59" s="310"/>
      <c r="JT59" s="310"/>
      <c r="JU59" s="310"/>
      <c r="JV59" s="310"/>
      <c r="JW59" s="310"/>
      <c r="JX59" s="310"/>
      <c r="JY59" s="310"/>
      <c r="JZ59" s="310"/>
      <c r="KA59" s="310"/>
      <c r="KB59" s="310"/>
      <c r="KC59" s="310"/>
      <c r="KD59" s="310"/>
      <c r="KE59" s="310"/>
      <c r="KF59" s="310"/>
      <c r="KG59" s="310"/>
      <c r="KH59" s="310"/>
      <c r="KI59" s="310"/>
      <c r="KJ59" s="310"/>
      <c r="KK59" s="310"/>
      <c r="KL59" s="310"/>
      <c r="KM59" s="310"/>
      <c r="KN59" s="310"/>
      <c r="KO59" s="310"/>
      <c r="KP59" s="310"/>
      <c r="KQ59" s="310"/>
      <c r="KR59" s="310"/>
      <c r="KS59" s="310"/>
      <c r="KT59" s="310"/>
      <c r="KU59" s="310"/>
      <c r="KV59" s="310"/>
      <c r="KW59" s="310"/>
      <c r="KX59" s="310"/>
      <c r="KY59" s="310"/>
      <c r="KZ59" s="310"/>
      <c r="LA59" s="310"/>
      <c r="LB59" s="310"/>
      <c r="LC59" s="310"/>
      <c r="LD59" s="310"/>
      <c r="LE59" s="310"/>
      <c r="LF59" s="310"/>
      <c r="LG59" s="310"/>
      <c r="LH59" s="310"/>
      <c r="LI59" s="310"/>
      <c r="LJ59" s="310"/>
      <c r="LK59" s="310"/>
      <c r="LL59" s="310"/>
      <c r="LM59" s="310"/>
      <c r="LN59" s="310"/>
      <c r="LO59" s="310"/>
      <c r="LP59" s="310"/>
      <c r="LQ59" s="310"/>
      <c r="LR59" s="310"/>
      <c r="LS59" s="310"/>
      <c r="LT59" s="310"/>
      <c r="LU59" s="310"/>
      <c r="LV59" s="310"/>
      <c r="LW59" s="310"/>
      <c r="LX59" s="310"/>
      <c r="LY59" s="310"/>
      <c r="LZ59" s="310"/>
      <c r="MA59" s="310"/>
      <c r="MB59" s="310"/>
      <c r="MC59" s="310"/>
      <c r="MD59" s="310"/>
      <c r="ME59" s="310"/>
      <c r="MF59" s="310"/>
      <c r="MG59" s="310"/>
      <c r="MH59" s="310"/>
      <c r="MI59" s="310"/>
      <c r="MJ59" s="310"/>
      <c r="MK59" s="310"/>
      <c r="ML59" s="310"/>
      <c r="MM59" s="310"/>
      <c r="MN59" s="310"/>
      <c r="MO59" s="310"/>
      <c r="MP59" s="310"/>
      <c r="MQ59" s="310"/>
      <c r="MR59" s="310"/>
      <c r="MS59" s="310"/>
      <c r="MT59" s="310"/>
      <c r="MU59" s="310"/>
      <c r="MV59" s="310"/>
      <c r="MW59" s="310"/>
      <c r="MX59" s="310"/>
      <c r="MY59" s="310"/>
      <c r="MZ59" s="310"/>
      <c r="NA59" s="311"/>
      <c r="NB59" s="653"/>
      <c r="NC59" s="670"/>
      <c r="ND59" s="653"/>
    </row>
    <row r="60" spans="1:368" x14ac:dyDescent="0.2">
      <c r="A60" s="2" t="s">
        <v>271</v>
      </c>
      <c r="B60" s="304"/>
      <c r="C60" s="312" t="s">
        <v>663</v>
      </c>
      <c r="D60" s="316" t="s">
        <v>3</v>
      </c>
      <c r="E60" s="1" t="s">
        <v>628</v>
      </c>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D60" s="306"/>
      <c r="BE60" s="306"/>
      <c r="BF60" s="306"/>
      <c r="BG60" s="306"/>
      <c r="BH60" s="306"/>
      <c r="BI60" s="306"/>
      <c r="BJ60" s="306"/>
      <c r="BK60" s="306"/>
      <c r="BL60" s="306"/>
      <c r="BM60" s="306"/>
      <c r="BN60" s="306"/>
      <c r="BO60" s="306"/>
      <c r="BP60" s="306"/>
      <c r="BQ60" s="306"/>
      <c r="BR60" s="306"/>
      <c r="BS60" s="306"/>
      <c r="BT60" s="306"/>
      <c r="BU60" s="306"/>
      <c r="BV60" s="306"/>
      <c r="BW60" s="306"/>
      <c r="BX60" s="306"/>
      <c r="BY60" s="306"/>
      <c r="BZ60" s="306"/>
      <c r="CA60" s="306"/>
      <c r="CB60" s="306"/>
      <c r="CC60" s="306"/>
      <c r="CD60" s="306"/>
      <c r="CE60" s="306"/>
      <c r="CF60" s="306"/>
      <c r="CG60" s="306"/>
      <c r="CH60" s="306"/>
      <c r="CI60" s="306"/>
      <c r="CJ60" s="306"/>
      <c r="CK60" s="306"/>
      <c r="CL60" s="306"/>
      <c r="CM60" s="306"/>
      <c r="CN60" s="306"/>
      <c r="CO60" s="306"/>
      <c r="CP60" s="306"/>
      <c r="CQ60" s="306"/>
      <c r="CR60" s="306"/>
      <c r="CS60" s="306"/>
      <c r="CT60" s="306"/>
      <c r="CU60" s="306"/>
      <c r="CV60" s="306"/>
      <c r="CW60" s="306"/>
      <c r="CX60" s="306"/>
      <c r="CY60" s="306"/>
      <c r="CZ60" s="306"/>
      <c r="DA60" s="306"/>
      <c r="DB60" s="306"/>
      <c r="DC60" s="306"/>
      <c r="DD60" s="306"/>
      <c r="DE60" s="306"/>
      <c r="DF60" s="306"/>
      <c r="DG60" s="306"/>
      <c r="DH60" s="306"/>
      <c r="DI60" s="306"/>
      <c r="DJ60" s="306"/>
      <c r="DK60" s="306"/>
      <c r="DL60" s="306"/>
      <c r="DM60" s="306"/>
      <c r="DN60" s="306"/>
      <c r="DO60" s="306"/>
      <c r="DP60" s="306"/>
      <c r="DQ60" s="306"/>
      <c r="DR60" s="306"/>
      <c r="DS60" s="306"/>
      <c r="DT60" s="306"/>
      <c r="DU60" s="306"/>
      <c r="DV60" s="306"/>
      <c r="DW60" s="306"/>
      <c r="DX60" s="306"/>
      <c r="DY60" s="306"/>
      <c r="DZ60" s="306"/>
      <c r="EA60" s="306"/>
      <c r="EB60" s="306"/>
      <c r="EC60" s="306"/>
      <c r="ED60" s="306"/>
      <c r="EE60" s="306"/>
      <c r="EF60" s="306"/>
      <c r="EG60" s="306"/>
      <c r="EH60" s="306"/>
      <c r="EI60" s="306"/>
      <c r="EJ60" s="306"/>
      <c r="EK60" s="306"/>
      <c r="EL60" s="306"/>
      <c r="EM60" s="306"/>
      <c r="EN60" s="306"/>
      <c r="EO60" s="306"/>
      <c r="EP60" s="306"/>
      <c r="EQ60" s="306"/>
      <c r="ER60" s="306"/>
      <c r="ES60" s="306"/>
      <c r="ET60" s="306"/>
      <c r="EU60" s="306"/>
      <c r="EV60" s="306"/>
      <c r="EW60" s="306"/>
      <c r="EX60" s="306"/>
      <c r="EY60" s="306"/>
      <c r="EZ60" s="306"/>
      <c r="FA60" s="306"/>
      <c r="FB60" s="306"/>
      <c r="FC60" s="306"/>
      <c r="FD60" s="306"/>
      <c r="FE60" s="306"/>
      <c r="FF60" s="306"/>
      <c r="FG60" s="306"/>
      <c r="FH60" s="306"/>
      <c r="FI60" s="306"/>
      <c r="FJ60" s="306"/>
      <c r="FK60" s="306"/>
      <c r="FL60" s="306"/>
      <c r="FM60" s="306"/>
      <c r="FN60" s="306"/>
      <c r="FO60" s="306"/>
      <c r="FP60" s="306"/>
      <c r="FQ60" s="306"/>
      <c r="FR60" s="306"/>
      <c r="FS60" s="306"/>
      <c r="FT60" s="306"/>
      <c r="FU60" s="306"/>
      <c r="FV60" s="306"/>
      <c r="FW60" s="306"/>
      <c r="FX60" s="306"/>
      <c r="FY60" s="306"/>
      <c r="FZ60" s="306"/>
      <c r="GA60" s="306"/>
      <c r="GB60" s="306"/>
      <c r="GC60" s="306"/>
      <c r="GD60" s="306"/>
      <c r="GE60" s="306"/>
      <c r="GF60" s="306"/>
      <c r="GG60" s="306"/>
      <c r="GH60" s="306"/>
      <c r="GI60" s="306"/>
      <c r="GJ60" s="306"/>
      <c r="GK60" s="306"/>
      <c r="GL60" s="306"/>
      <c r="GM60" s="306"/>
      <c r="GN60" s="306"/>
      <c r="GO60" s="306"/>
      <c r="GP60" s="306"/>
      <c r="GQ60" s="306"/>
      <c r="GR60" s="306"/>
      <c r="GS60" s="306"/>
      <c r="GT60" s="306"/>
      <c r="GU60" s="306"/>
      <c r="GV60" s="306"/>
      <c r="GW60" s="306"/>
      <c r="GX60" s="306"/>
      <c r="GY60" s="306"/>
      <c r="GZ60" s="306"/>
      <c r="HA60" s="306"/>
      <c r="HB60" s="306"/>
      <c r="HC60" s="306"/>
      <c r="HD60" s="306"/>
      <c r="HE60" s="306"/>
      <c r="HF60" s="306"/>
      <c r="HG60" s="306"/>
      <c r="HH60" s="306"/>
      <c r="HI60" s="306"/>
      <c r="HJ60" s="306"/>
      <c r="HK60" s="306"/>
      <c r="HL60" s="306"/>
      <c r="HM60" s="306"/>
      <c r="HN60" s="306"/>
      <c r="HO60" s="306"/>
      <c r="HP60" s="306"/>
      <c r="HQ60" s="306"/>
      <c r="HR60" s="306"/>
      <c r="HS60" s="306"/>
      <c r="HT60" s="306"/>
      <c r="HU60" s="306"/>
      <c r="HV60" s="306"/>
      <c r="HW60" s="306"/>
      <c r="HX60" s="306"/>
      <c r="HY60" s="306"/>
      <c r="HZ60" s="306"/>
      <c r="IA60" s="306"/>
      <c r="IB60" s="306"/>
      <c r="IC60" s="306"/>
      <c r="ID60" s="306"/>
      <c r="IE60" s="306"/>
      <c r="IF60" s="306"/>
      <c r="IG60" s="306"/>
      <c r="IH60" s="306"/>
      <c r="II60" s="306"/>
      <c r="IJ60" s="306"/>
      <c r="IK60" s="306"/>
      <c r="IL60" s="306"/>
      <c r="IM60" s="306"/>
      <c r="IN60" s="306"/>
      <c r="IO60" s="306"/>
      <c r="IP60" s="306"/>
      <c r="IQ60" s="306"/>
      <c r="IR60" s="306"/>
      <c r="IS60" s="306"/>
      <c r="IT60" s="306"/>
      <c r="IU60" s="306"/>
      <c r="IV60" s="306"/>
      <c r="IW60" s="306"/>
      <c r="IX60" s="306"/>
      <c r="IY60" s="306"/>
      <c r="IZ60" s="306"/>
      <c r="JA60" s="306"/>
      <c r="JB60" s="306"/>
      <c r="JC60" s="306"/>
      <c r="JD60" s="306"/>
      <c r="JE60" s="306"/>
      <c r="JF60" s="306"/>
      <c r="JG60" s="306"/>
      <c r="JH60" s="306"/>
      <c r="JI60" s="306"/>
      <c r="JJ60" s="306"/>
      <c r="JK60" s="306"/>
      <c r="JL60" s="306"/>
      <c r="JM60" s="306"/>
      <c r="JN60" s="306"/>
      <c r="JO60" s="306"/>
      <c r="JP60" s="306"/>
      <c r="JQ60" s="306"/>
      <c r="JR60" s="306"/>
      <c r="JS60" s="306"/>
      <c r="JT60" s="306"/>
      <c r="JU60" s="306"/>
      <c r="JV60" s="306"/>
      <c r="JW60" s="306"/>
      <c r="JX60" s="306"/>
      <c r="JY60" s="306"/>
      <c r="JZ60" s="306"/>
      <c r="KA60" s="306"/>
      <c r="KB60" s="306"/>
      <c r="KC60" s="306"/>
      <c r="KD60" s="306"/>
      <c r="KE60" s="306"/>
      <c r="KF60" s="306"/>
      <c r="KG60" s="306"/>
      <c r="KH60" s="306"/>
      <c r="KI60" s="306"/>
      <c r="KJ60" s="306"/>
      <c r="KK60" s="306"/>
      <c r="KL60" s="306"/>
      <c r="KM60" s="306"/>
      <c r="KN60" s="306"/>
      <c r="KO60" s="306"/>
      <c r="KP60" s="306"/>
      <c r="KQ60" s="306"/>
      <c r="KR60" s="306"/>
      <c r="KS60" s="306"/>
      <c r="KT60" s="306"/>
      <c r="KU60" s="306"/>
      <c r="KV60" s="306"/>
      <c r="KW60" s="306"/>
      <c r="KX60" s="306"/>
      <c r="KY60" s="306"/>
      <c r="KZ60" s="306"/>
      <c r="LA60" s="306"/>
      <c r="LB60" s="306"/>
      <c r="LC60" s="306"/>
      <c r="LD60" s="306"/>
      <c r="LE60" s="306"/>
      <c r="LF60" s="306"/>
      <c r="LG60" s="306"/>
      <c r="LH60" s="306"/>
      <c r="LI60" s="306"/>
      <c r="LJ60" s="306"/>
      <c r="LK60" s="306"/>
      <c r="LL60" s="306"/>
      <c r="LM60" s="306"/>
      <c r="LN60" s="306"/>
      <c r="LO60" s="306"/>
      <c r="LP60" s="306"/>
      <c r="LQ60" s="306"/>
      <c r="LR60" s="306"/>
      <c r="LS60" s="306"/>
      <c r="LT60" s="306"/>
      <c r="LU60" s="306"/>
      <c r="LV60" s="306"/>
      <c r="LW60" s="306"/>
      <c r="LX60" s="306"/>
      <c r="LY60" s="306"/>
      <c r="LZ60" s="306"/>
      <c r="MA60" s="306"/>
      <c r="MB60" s="306"/>
      <c r="MC60" s="306"/>
      <c r="MD60" s="306"/>
      <c r="ME60" s="306"/>
      <c r="MF60" s="306"/>
      <c r="MG60" s="306"/>
      <c r="MH60" s="306"/>
      <c r="MI60" s="306"/>
      <c r="MJ60" s="306"/>
      <c r="MK60" s="306"/>
      <c r="ML60" s="306"/>
      <c r="MM60" s="306"/>
      <c r="MN60" s="306"/>
      <c r="MO60" s="306"/>
      <c r="MP60" s="306"/>
      <c r="MQ60" s="306"/>
      <c r="MR60" s="306"/>
      <c r="MS60" s="306"/>
      <c r="MT60" s="306"/>
      <c r="MU60" s="306"/>
      <c r="MV60" s="306"/>
      <c r="MW60" s="306"/>
      <c r="MX60" s="306"/>
      <c r="MY60" s="306"/>
      <c r="MZ60" s="306"/>
      <c r="NA60" s="307"/>
      <c r="NB60" s="656">
        <v>1</v>
      </c>
      <c r="NC60" s="656"/>
      <c r="ND60" s="656">
        <v>16</v>
      </c>
    </row>
    <row r="61" spans="1:368" x14ac:dyDescent="0.2">
      <c r="A61" s="2"/>
      <c r="B61" s="316"/>
      <c r="C61" s="305"/>
      <c r="D61" s="305"/>
      <c r="E61" s="1" t="s">
        <v>629</v>
      </c>
      <c r="F61" s="306">
        <f>IF($ND$60&lt;=F$2,1,0)*Bilheteria!$F21*$NB$60</f>
        <v>0</v>
      </c>
      <c r="G61" s="306">
        <f>IF($ND$60&lt;=G$2,1,0)*Bilheteria!$F21*$NB$60</f>
        <v>0</v>
      </c>
      <c r="H61" s="306">
        <f>IF($ND$60&lt;=H$2,1,0)*Bilheteria!$F21*$NB$60</f>
        <v>0</v>
      </c>
      <c r="I61" s="306">
        <f>IF($ND$60&lt;=I$2,1,0)*Bilheteria!$F21*$NB$60</f>
        <v>0</v>
      </c>
      <c r="J61" s="306">
        <f>IF($ND$60&lt;=J$2,1,0)*Bilheteria!$F21*$NB$60</f>
        <v>0</v>
      </c>
      <c r="K61" s="306">
        <f>IF($ND$60&lt;=K$2,1,0)*Bilheteria!$F21*$NB$60</f>
        <v>0</v>
      </c>
      <c r="L61" s="306">
        <f>IF($ND$60&lt;=L$2,1,0)*Bilheteria!$F21*$NB$60</f>
        <v>0</v>
      </c>
      <c r="M61" s="306">
        <f>IF($ND$60&lt;=M$2,1,0)*Bilheteria!$F21*$NB$60</f>
        <v>0</v>
      </c>
      <c r="N61" s="306">
        <f>IF($ND$60&lt;=N$2,1,0)*Bilheteria!$F21*$NB$60</f>
        <v>0</v>
      </c>
      <c r="O61" s="306">
        <f>IF($ND$60&lt;=O$2,1,0)*Bilheteria!$F21*$NB$60</f>
        <v>0</v>
      </c>
      <c r="P61" s="306">
        <f>IF($ND$60&lt;=P$2,1,0)*Bilheteria!$F21*$NB$60</f>
        <v>0</v>
      </c>
      <c r="Q61" s="306">
        <f>IF($ND$60&lt;=Q$2,1,0)*Bilheteria!$F21*$NB$60</f>
        <v>0</v>
      </c>
      <c r="R61" s="306">
        <f>IF($ND$60&lt;=R$2,1,0)*Bilheteria!$F21*$NB$60</f>
        <v>0</v>
      </c>
      <c r="S61" s="306">
        <f>IF($ND$60&lt;=S$2,1,0)*Bilheteria!$F21*$NB$60</f>
        <v>0</v>
      </c>
      <c r="T61" s="306">
        <f>IF($ND$60&lt;=T$2,1,0)*Bilheteria!$F21*$NB$60</f>
        <v>0</v>
      </c>
      <c r="U61" s="306">
        <f>IF($ND$60&lt;=U$2,1,0)*Bilheteria!$F21*$NB$60</f>
        <v>10</v>
      </c>
      <c r="V61" s="306">
        <f>IF($ND$60&lt;=V$2,1,0)*Bilheteria!$F21*$NB$60</f>
        <v>10</v>
      </c>
      <c r="W61" s="306">
        <f>IF($ND$60&lt;=W$2,1,0)*Bilheteria!$F21*$NB$60</f>
        <v>10</v>
      </c>
      <c r="X61" s="306">
        <f>IF($ND$60&lt;=X$2,1,0)*Bilheteria!$F21*$NB$60</f>
        <v>10</v>
      </c>
      <c r="Y61" s="306">
        <f>IF($ND$60&lt;=Y$2,1,0)*Bilheteria!$F21*$NB$60</f>
        <v>10</v>
      </c>
      <c r="Z61" s="306">
        <f>IF($ND$60&lt;=Z$2,1,0)*Bilheteria!$F21*$NB$60</f>
        <v>10</v>
      </c>
      <c r="AA61" s="306">
        <f>IF($ND$60&lt;=AA$2,1,0)*Bilheteria!$F21*$NB$60</f>
        <v>10</v>
      </c>
      <c r="AB61" s="306">
        <f>IF($ND$60&lt;=AB$2,1,0)*Bilheteria!$F21*$NB$60</f>
        <v>10</v>
      </c>
      <c r="AC61" s="306">
        <f>IF($ND$60&lt;=AC$2,1,0)*Bilheteria!$F21*$NB$60</f>
        <v>10</v>
      </c>
      <c r="AD61" s="306">
        <f>IF($ND$60&lt;=AD$2,1,0)*Bilheteria!$F21*$NB$60</f>
        <v>10</v>
      </c>
      <c r="AE61" s="306">
        <f>IF($ND$60&lt;=AE$2,1,0)*Bilheteria!$F21*$NB$60</f>
        <v>10</v>
      </c>
      <c r="AF61" s="306">
        <f>IF($ND$60&lt;=AF$2,1,0)*Bilheteria!$F21*$NB$60</f>
        <v>10</v>
      </c>
      <c r="AG61" s="306">
        <f>IF($ND$60&lt;=AG$2,1,0)*Bilheteria!$F21*$NB$60</f>
        <v>10</v>
      </c>
      <c r="AH61" s="306">
        <f>IF($ND$60&lt;=AH$2,1,0)*Bilheteria!$F21*$NB$60</f>
        <v>10</v>
      </c>
      <c r="AI61" s="306">
        <f>IF($ND$60&lt;=AI$2,1,0)*Bilheteria!$F21*$NB$60</f>
        <v>10</v>
      </c>
      <c r="AJ61" s="306">
        <f>IF($ND$60&lt;=AJ$2,1,0)*Bilheteria!$F21*$NB$60</f>
        <v>10</v>
      </c>
      <c r="AK61" s="306">
        <f>IF($ND$60&lt;=AK$2,1,0)*Bilheteria!$F21*$NB$60</f>
        <v>10</v>
      </c>
      <c r="AL61" s="306">
        <f>IF($ND$60&lt;=AL$2,1,0)*Bilheteria!$F21*$NB$60</f>
        <v>10</v>
      </c>
      <c r="AM61" s="306">
        <f>IF($ND$60&lt;=AM$2,1,0)*Bilheteria!$F21*$NB$60</f>
        <v>10</v>
      </c>
      <c r="AN61" s="306">
        <f>IF($ND$60&lt;=AN$2,1,0)*Bilheteria!$F21*$NB$60</f>
        <v>10</v>
      </c>
      <c r="AO61" s="306">
        <f>IF($ND$60&lt;=AO$2,1,0)*Bilheteria!$F21*$NB$60</f>
        <v>10</v>
      </c>
      <c r="AP61" s="306">
        <f>IF($ND$60&lt;=AP$2,1,0)*Bilheteria!$F21*$NB$60</f>
        <v>10</v>
      </c>
      <c r="AQ61" s="306">
        <f>IF($ND$60&lt;=AQ$2,1,0)*Bilheteria!$F21*$NB$60</f>
        <v>10</v>
      </c>
      <c r="AR61" s="306">
        <f>IF($ND$60&lt;=AR$2,1,0)*Bilheteria!$F21*$NB$60</f>
        <v>10</v>
      </c>
      <c r="AS61" s="306">
        <f>IF($ND$60&lt;=AS$2,1,0)*Bilheteria!$F21*$NB$60</f>
        <v>10</v>
      </c>
      <c r="AT61" s="306">
        <f>IF($ND$60&lt;=AT$2,1,0)*Bilheteria!$F21*$NB$60</f>
        <v>10</v>
      </c>
      <c r="AU61" s="306">
        <f>IF($ND$60&lt;=AU$2,1,0)*Bilheteria!$F21*$NB$60</f>
        <v>10</v>
      </c>
      <c r="AV61" s="306">
        <f>IF($ND$60&lt;=AV$2,1,0)*Bilheteria!$F21*$NB$60</f>
        <v>10</v>
      </c>
      <c r="AW61" s="306">
        <f>IF($ND$60&lt;=AW$2,1,0)*Bilheteria!$F21*$NB$60</f>
        <v>10</v>
      </c>
      <c r="AX61" s="306">
        <f>IF($ND$60&lt;=AX$2,1,0)*Bilheteria!$F21*$NB$60</f>
        <v>10</v>
      </c>
      <c r="AY61" s="306">
        <f>IF($ND$60&lt;=AY$2,1,0)*Bilheteria!$F21*$NB$60</f>
        <v>10</v>
      </c>
      <c r="AZ61" s="306">
        <f>IF($ND$60&lt;=AZ$2,1,0)*Bilheteria!$F21*$NB$60</f>
        <v>10</v>
      </c>
      <c r="BA61" s="306">
        <f>IF($ND$60&lt;=BA$2,1,0)*Bilheteria!$F21*$NB$60</f>
        <v>10</v>
      </c>
      <c r="BB61" s="306">
        <f>IF($ND$60&lt;=BB$2,1,0)*Bilheteria!$F21*$NB$60</f>
        <v>10</v>
      </c>
      <c r="BC61" s="306">
        <f>IF($ND$60&lt;=BC$2,1,0)*Bilheteria!$F21*$NB$60</f>
        <v>10</v>
      </c>
      <c r="BD61" s="306">
        <f>IF($ND$60&lt;=BD$2,1,0)*Bilheteria!$F21*$NB$60</f>
        <v>10</v>
      </c>
      <c r="BE61" s="306">
        <f>IF($ND$60&lt;=BE$2,1,0)*Bilheteria!$F21*$NB$60</f>
        <v>10</v>
      </c>
      <c r="BF61" s="306">
        <f>IF($ND$60&lt;=BF$2,1,0)*Bilheteria!$F21*$NB$60</f>
        <v>10</v>
      </c>
      <c r="BG61" s="306">
        <f>IF($ND$60&lt;=BG$2,1,0)*Bilheteria!$F21*$NB$60</f>
        <v>10</v>
      </c>
      <c r="BH61" s="306">
        <f>IF($ND$60&lt;=BH$2,1,0)*Bilheteria!$F21*$NB$60</f>
        <v>10</v>
      </c>
      <c r="BI61" s="306">
        <f>IF($ND$60&lt;=BI$2,1,0)*Bilheteria!$F21*$NB$60</f>
        <v>10</v>
      </c>
      <c r="BJ61" s="306">
        <f>IF($ND$60&lt;=BJ$2,1,0)*Bilheteria!$F21*$NB$60</f>
        <v>10</v>
      </c>
      <c r="BK61" s="306">
        <f>IF($ND$60&lt;=BK$2,1,0)*Bilheteria!$F21*$NB$60</f>
        <v>10</v>
      </c>
      <c r="BL61" s="306">
        <f>IF($ND$60&lt;=BL$2,1,0)*Bilheteria!$F21*$NB$60</f>
        <v>10</v>
      </c>
      <c r="BM61" s="306">
        <f>IF($ND$60&lt;=BM$2,1,0)*Bilheteria!$F21*$NB$60</f>
        <v>10</v>
      </c>
      <c r="BN61" s="306">
        <f>IF($ND$60&lt;=BN$2,1,0)*Bilheteria!$F21*$NB$60</f>
        <v>10</v>
      </c>
      <c r="BO61" s="306">
        <f>IF($ND$60&lt;=BO$2,1,0)*Bilheteria!$F21*$NB$60</f>
        <v>10</v>
      </c>
      <c r="BP61" s="306">
        <f>IF($ND$60&lt;=BP$2,1,0)*Bilheteria!$F21*$NB$60</f>
        <v>10</v>
      </c>
      <c r="BQ61" s="306">
        <f>IF($ND$60&lt;=BQ$2,1,0)*Bilheteria!$F21*$NB$60</f>
        <v>10</v>
      </c>
      <c r="BR61" s="306">
        <f>IF($ND$60&lt;=BR$2,1,0)*Bilheteria!$F21*$NB$60</f>
        <v>10</v>
      </c>
      <c r="BS61" s="306">
        <f>IF($ND$60&lt;=BS$2,1,0)*Bilheteria!$F21*$NB$60</f>
        <v>10</v>
      </c>
      <c r="BT61" s="306">
        <f>IF($ND$60&lt;=BT$2,1,0)*Bilheteria!$F21*$NB$60</f>
        <v>10</v>
      </c>
      <c r="BU61" s="306">
        <f>IF($ND$60&lt;=BU$2,1,0)*Bilheteria!$F21*$NB$60</f>
        <v>10</v>
      </c>
      <c r="BV61" s="306">
        <f>IF($ND$60&lt;=BV$2,1,0)*Bilheteria!$F21*$NB$60</f>
        <v>10</v>
      </c>
      <c r="BW61" s="306">
        <f>IF($ND$60&lt;=BW$2,1,0)*Bilheteria!$F21*$NB$60</f>
        <v>10</v>
      </c>
      <c r="BX61" s="306">
        <f>IF($ND$60&lt;=BX$2,1,0)*Bilheteria!$F21*$NB$60</f>
        <v>10</v>
      </c>
      <c r="BY61" s="306">
        <f>IF($ND$60&lt;=BY$2,1,0)*Bilheteria!$F21*$NB$60</f>
        <v>10</v>
      </c>
      <c r="BZ61" s="306">
        <f>IF($ND$60&lt;=BZ$2,1,0)*Bilheteria!$F21*$NB$60</f>
        <v>10</v>
      </c>
      <c r="CA61" s="306">
        <f>IF($ND$60&lt;=CA$2,1,0)*Bilheteria!$F21*$NB$60</f>
        <v>10</v>
      </c>
      <c r="CB61" s="306">
        <f>IF($ND$60&lt;=CB$2,1,0)*Bilheteria!$F21*$NB$60</f>
        <v>10</v>
      </c>
      <c r="CC61" s="306">
        <f>IF($ND$60&lt;=CC$2,1,0)*Bilheteria!$F21*$NB$60</f>
        <v>10</v>
      </c>
      <c r="CD61" s="306">
        <f>IF($ND$60&lt;=CD$2,1,0)*Bilheteria!$F21*$NB$60</f>
        <v>10</v>
      </c>
      <c r="CE61" s="306">
        <f>IF($ND$60&lt;=CE$2,1,0)*Bilheteria!$F21*$NB$60</f>
        <v>10</v>
      </c>
      <c r="CF61" s="306">
        <f>IF($ND$60&lt;=CF$2,1,0)*Bilheteria!$F21*$NB$60</f>
        <v>10</v>
      </c>
      <c r="CG61" s="306">
        <f>IF($ND$60&lt;=CG$2,1,0)*Bilheteria!$F21*$NB$60</f>
        <v>10</v>
      </c>
      <c r="CH61" s="306">
        <f>IF($ND$60&lt;=CH$2,1,0)*Bilheteria!$F21*$NB$60</f>
        <v>10</v>
      </c>
      <c r="CI61" s="306">
        <f>IF($ND$60&lt;=CI$2,1,0)*Bilheteria!$F21*$NB$60</f>
        <v>10</v>
      </c>
      <c r="CJ61" s="306">
        <f>IF($ND$60&lt;=CJ$2,1,0)*Bilheteria!$F21*$NB$60</f>
        <v>10</v>
      </c>
      <c r="CK61" s="306">
        <f>IF($ND$60&lt;=CK$2,1,0)*Bilheteria!$F21*$NB$60</f>
        <v>10</v>
      </c>
      <c r="CL61" s="306">
        <f>IF($ND$60&lt;=CL$2,1,0)*Bilheteria!$F21*$NB$60</f>
        <v>10</v>
      </c>
      <c r="CM61" s="306">
        <f>IF($ND$60&lt;=CM$2,1,0)*Bilheteria!$F21*$NB$60</f>
        <v>10</v>
      </c>
      <c r="CN61" s="306">
        <f>IF($ND$60&lt;=CN$2,1,0)*Bilheteria!$F21*$NB$60</f>
        <v>10</v>
      </c>
      <c r="CO61" s="306">
        <f>IF($ND$60&lt;=CO$2,1,0)*Bilheteria!$F21*$NB$60</f>
        <v>10</v>
      </c>
      <c r="CP61" s="306">
        <f>IF($ND$60&lt;=CP$2,1,0)*Bilheteria!$F21*$NB$60</f>
        <v>10</v>
      </c>
      <c r="CQ61" s="306">
        <f>IF($ND$60&lt;=CQ$2,1,0)*Bilheteria!$F21*$NB$60</f>
        <v>10</v>
      </c>
      <c r="CR61" s="306">
        <f>IF($ND$60&lt;=CR$2,1,0)*Bilheteria!$F21*$NB$60</f>
        <v>10</v>
      </c>
      <c r="CS61" s="306">
        <f>IF($ND$60&lt;=CS$2,1,0)*Bilheteria!$F21*$NB$60</f>
        <v>10</v>
      </c>
      <c r="CT61" s="306">
        <f>IF($ND$60&lt;=CT$2,1,0)*Bilheteria!$F21*$NB$60</f>
        <v>10</v>
      </c>
      <c r="CU61" s="306">
        <f>IF($ND$60&lt;=CU$2,1,0)*Bilheteria!$F21*$NB$60</f>
        <v>10</v>
      </c>
      <c r="CV61" s="306">
        <f>IF($ND$60&lt;=CV$2,1,0)*Bilheteria!$F21*$NB$60</f>
        <v>10</v>
      </c>
      <c r="CW61" s="306">
        <f>IF($ND$60&lt;=CW$2,1,0)*Bilheteria!$F21*$NB$60</f>
        <v>10</v>
      </c>
      <c r="CX61" s="306">
        <f>IF($ND$60&lt;=CX$2,1,0)*Bilheteria!$F21*$NB$60</f>
        <v>10</v>
      </c>
      <c r="CY61" s="306">
        <f>IF($ND$60&lt;=CY$2,1,0)*Bilheteria!$F21*$NB$60</f>
        <v>10</v>
      </c>
      <c r="CZ61" s="306">
        <f>IF($ND$60&lt;=CZ$2,1,0)*Bilheteria!$F21*$NB$60</f>
        <v>10</v>
      </c>
      <c r="DA61" s="306">
        <f>IF($ND$60&lt;=DA$2,1,0)*Bilheteria!$F21*$NB$60</f>
        <v>10</v>
      </c>
      <c r="DB61" s="306">
        <f>IF($ND$60&lt;=DB$2,1,0)*Bilheteria!$F21*$NB$60</f>
        <v>10</v>
      </c>
      <c r="DC61" s="306">
        <f>IF($ND$60&lt;=DC$2,1,0)*Bilheteria!$F21*$NB$60</f>
        <v>10</v>
      </c>
      <c r="DD61" s="306">
        <f>IF($ND$60&lt;=DD$2,1,0)*Bilheteria!$F21*$NB$60</f>
        <v>10</v>
      </c>
      <c r="DE61" s="306">
        <f>IF($ND$60&lt;=DE$2,1,0)*Bilheteria!$F21*$NB$60</f>
        <v>10</v>
      </c>
      <c r="DF61" s="306">
        <f>IF($ND$60&lt;=DF$2,1,0)*Bilheteria!$F21*$NB$60</f>
        <v>10</v>
      </c>
      <c r="DG61" s="306">
        <f>IF($ND$60&lt;=DG$2,1,0)*Bilheteria!$F21*$NB$60</f>
        <v>10</v>
      </c>
      <c r="DH61" s="306">
        <f>IF($ND$60&lt;=DH$2,1,0)*Bilheteria!$F21*$NB$60</f>
        <v>10</v>
      </c>
      <c r="DI61" s="306">
        <f>IF($ND$60&lt;=DI$2,1,0)*Bilheteria!$F21*$NB$60</f>
        <v>10</v>
      </c>
      <c r="DJ61" s="306">
        <f>IF($ND$60&lt;=DJ$2,1,0)*Bilheteria!$F21*$NB$60</f>
        <v>10</v>
      </c>
      <c r="DK61" s="306">
        <f>IF($ND$60&lt;=DK$2,1,0)*Bilheteria!$F21*$NB$60</f>
        <v>10</v>
      </c>
      <c r="DL61" s="306">
        <f>IF($ND$60&lt;=DL$2,1,0)*Bilheteria!$F21*$NB$60</f>
        <v>10</v>
      </c>
      <c r="DM61" s="306">
        <f>IF($ND$60&lt;=DM$2,1,0)*Bilheteria!$F21*$NB$60</f>
        <v>10</v>
      </c>
      <c r="DN61" s="306">
        <f>IF($ND$60&lt;=DN$2,1,0)*Bilheteria!$F21*$NB$60</f>
        <v>10</v>
      </c>
      <c r="DO61" s="306">
        <f>IF($ND$60&lt;=DO$2,1,0)*Bilheteria!$F21*$NB$60</f>
        <v>10</v>
      </c>
      <c r="DP61" s="306">
        <f>IF($ND$60&lt;=DP$2,1,0)*Bilheteria!$F21*$NB$60</f>
        <v>10</v>
      </c>
      <c r="DQ61" s="306">
        <f>IF($ND$60&lt;=DQ$2,1,0)*Bilheteria!$F21*$NB$60</f>
        <v>10</v>
      </c>
      <c r="DR61" s="306">
        <f>IF($ND$60&lt;=DR$2,1,0)*Bilheteria!$F21*$NB$60</f>
        <v>10</v>
      </c>
      <c r="DS61" s="306">
        <f>IF($ND$60&lt;=DS$2,1,0)*Bilheteria!$F21*$NB$60</f>
        <v>10</v>
      </c>
      <c r="DT61" s="306">
        <f>IF($ND$60&lt;=DT$2,1,0)*Bilheteria!$F21*$NB$60</f>
        <v>10</v>
      </c>
      <c r="DU61" s="306">
        <f>IF($ND$60&lt;=DU$2,1,0)*Bilheteria!$F21*$NB$60</f>
        <v>10</v>
      </c>
      <c r="DV61" s="306">
        <f>IF($ND$60&lt;=DV$2,1,0)*Bilheteria!$F21*$NB$60</f>
        <v>10</v>
      </c>
      <c r="DW61" s="306">
        <f>IF($ND$60&lt;=DW$2,1,0)*Bilheteria!$F21*$NB$60</f>
        <v>10</v>
      </c>
      <c r="DX61" s="306">
        <f>IF($ND$60&lt;=DX$2,1,0)*Bilheteria!$F21*$NB$60</f>
        <v>10</v>
      </c>
      <c r="DY61" s="306">
        <f>IF($ND$60&lt;=DY$2,1,0)*Bilheteria!$F21*$NB$60</f>
        <v>10</v>
      </c>
      <c r="DZ61" s="306">
        <f>IF($ND$60&lt;=DZ$2,1,0)*Bilheteria!$F21*$NB$60</f>
        <v>10</v>
      </c>
      <c r="EA61" s="306">
        <f>IF($ND$60&lt;=EA$2,1,0)*Bilheteria!$F21*$NB$60</f>
        <v>10</v>
      </c>
      <c r="EB61" s="306">
        <f>IF($ND$60&lt;=EB$2,1,0)*Bilheteria!$F21*$NB$60</f>
        <v>10</v>
      </c>
      <c r="EC61" s="306">
        <f>IF($ND$60&lt;=EC$2,1,0)*Bilheteria!$F21*$NB$60</f>
        <v>10</v>
      </c>
      <c r="ED61" s="306">
        <f>IF($ND$60&lt;=ED$2,1,0)*Bilheteria!$F21*$NB$60</f>
        <v>10</v>
      </c>
      <c r="EE61" s="306">
        <f>IF($ND$60&lt;=EE$2,1,0)*Bilheteria!$F21*$NB$60</f>
        <v>10</v>
      </c>
      <c r="EF61" s="306">
        <f>IF($ND$60&lt;=EF$2,1,0)*Bilheteria!$F21*$NB$60</f>
        <v>10</v>
      </c>
      <c r="EG61" s="306">
        <f>IF($ND$60&lt;=EG$2,1,0)*Bilheteria!$F21*$NB$60</f>
        <v>10</v>
      </c>
      <c r="EH61" s="306">
        <f>IF($ND$60&lt;=EH$2,1,0)*Bilheteria!$F21*$NB$60</f>
        <v>10</v>
      </c>
      <c r="EI61" s="306">
        <f>IF($ND$60&lt;=EI$2,1,0)*Bilheteria!$F21*$NB$60</f>
        <v>10</v>
      </c>
      <c r="EJ61" s="306">
        <f>IF($ND$60&lt;=EJ$2,1,0)*Bilheteria!$F21*$NB$60</f>
        <v>10</v>
      </c>
      <c r="EK61" s="306">
        <f>IF($ND$60&lt;=EK$2,1,0)*Bilheteria!$F21*$NB$60</f>
        <v>10</v>
      </c>
      <c r="EL61" s="306">
        <f>IF($ND$60&lt;=EL$2,1,0)*Bilheteria!$F21*$NB$60</f>
        <v>10</v>
      </c>
      <c r="EM61" s="306">
        <f>IF($ND$60&lt;=EM$2,1,0)*Bilheteria!$F21*$NB$60</f>
        <v>10</v>
      </c>
      <c r="EN61" s="306">
        <f>IF($ND$60&lt;=EN$2,1,0)*Bilheteria!$F21*$NB$60</f>
        <v>10</v>
      </c>
      <c r="EO61" s="306">
        <f>IF($ND$60&lt;=EO$2,1,0)*Bilheteria!$F21*$NB$60</f>
        <v>10</v>
      </c>
      <c r="EP61" s="306">
        <f>IF($ND$60&lt;=EP$2,1,0)*Bilheteria!$F21*$NB$60</f>
        <v>10</v>
      </c>
      <c r="EQ61" s="306">
        <f>IF($ND$60&lt;=EQ$2,1,0)*Bilheteria!$F21*$NB$60</f>
        <v>10</v>
      </c>
      <c r="ER61" s="306">
        <f>IF($ND$60&lt;=ER$2,1,0)*Bilheteria!$F21*$NB$60</f>
        <v>10</v>
      </c>
      <c r="ES61" s="306">
        <f>IF($ND$60&lt;=ES$2,1,0)*Bilheteria!$F21*$NB$60</f>
        <v>10</v>
      </c>
      <c r="ET61" s="306">
        <f>IF($ND$60&lt;=ET$2,1,0)*Bilheteria!$F21*$NB$60</f>
        <v>10</v>
      </c>
      <c r="EU61" s="306">
        <f>IF($ND$60&lt;=EU$2,1,0)*Bilheteria!$F21*$NB$60</f>
        <v>10</v>
      </c>
      <c r="EV61" s="306">
        <f>IF($ND$60&lt;=EV$2,1,0)*Bilheteria!$F21*$NB$60</f>
        <v>10</v>
      </c>
      <c r="EW61" s="306">
        <f>IF($ND$60&lt;=EW$2,1,0)*Bilheteria!$F21*$NB$60</f>
        <v>10</v>
      </c>
      <c r="EX61" s="306">
        <f>IF($ND$60&lt;=EX$2,1,0)*Bilheteria!$F21*$NB$60</f>
        <v>10</v>
      </c>
      <c r="EY61" s="306">
        <f>IF($ND$60&lt;=EY$2,1,0)*Bilheteria!$F21*$NB$60</f>
        <v>10</v>
      </c>
      <c r="EZ61" s="306">
        <f>IF($ND$60&lt;=EZ$2,1,0)*Bilheteria!$F21*$NB$60</f>
        <v>10</v>
      </c>
      <c r="FA61" s="306">
        <f>IF($ND$60&lt;=FA$2,1,0)*Bilheteria!$F21*$NB$60</f>
        <v>10</v>
      </c>
      <c r="FB61" s="306">
        <f>IF($ND$60&lt;=FB$2,1,0)*Bilheteria!$F21*$NB$60</f>
        <v>10</v>
      </c>
      <c r="FC61" s="306">
        <f>IF($ND$60&lt;=FC$2,1,0)*Bilheteria!$F21*$NB$60</f>
        <v>10</v>
      </c>
      <c r="FD61" s="306">
        <f>IF($ND$60&lt;=FD$2,1,0)*Bilheteria!$F21*$NB$60</f>
        <v>10</v>
      </c>
      <c r="FE61" s="306">
        <f>IF($ND$60&lt;=FE$2,1,0)*Bilheteria!$F21*$NB$60</f>
        <v>10</v>
      </c>
      <c r="FF61" s="306">
        <f>IF($ND$60&lt;=FF$2,1,0)*Bilheteria!$F21*$NB$60</f>
        <v>10</v>
      </c>
      <c r="FG61" s="306">
        <f>IF($ND$60&lt;=FG$2,1,0)*Bilheteria!$F21*$NB$60</f>
        <v>10</v>
      </c>
      <c r="FH61" s="306">
        <f>IF($ND$60&lt;=FH$2,1,0)*Bilheteria!$F21*$NB$60</f>
        <v>10</v>
      </c>
      <c r="FI61" s="306">
        <f>IF($ND$60&lt;=FI$2,1,0)*Bilheteria!$F21*$NB$60</f>
        <v>10</v>
      </c>
      <c r="FJ61" s="306">
        <f>IF($ND$60&lt;=FJ$2,1,0)*Bilheteria!$F21*$NB$60</f>
        <v>10</v>
      </c>
      <c r="FK61" s="306">
        <f>IF($ND$60&lt;=FK$2,1,0)*Bilheteria!$F21*$NB$60</f>
        <v>10</v>
      </c>
      <c r="FL61" s="306">
        <f>IF($ND$60&lt;=FL$2,1,0)*Bilheteria!$F21*$NB$60</f>
        <v>10</v>
      </c>
      <c r="FM61" s="306">
        <f>IF($ND$60&lt;=FM$2,1,0)*Bilheteria!$F21*$NB$60</f>
        <v>10</v>
      </c>
      <c r="FN61" s="306">
        <f>IF($ND$60&lt;=FN$2,1,0)*Bilheteria!$F21*$NB$60</f>
        <v>10</v>
      </c>
      <c r="FO61" s="306">
        <f>IF($ND$60&lt;=FO$2,1,0)*Bilheteria!$F21*$NB$60</f>
        <v>10</v>
      </c>
      <c r="FP61" s="306">
        <f>IF($ND$60&lt;=FP$2,1,0)*Bilheteria!$F21*$NB$60</f>
        <v>10</v>
      </c>
      <c r="FQ61" s="306">
        <f>IF($ND$60&lt;=FQ$2,1,0)*Bilheteria!$F21*$NB$60</f>
        <v>10</v>
      </c>
      <c r="FR61" s="306">
        <f>IF($ND$60&lt;=FR$2,1,0)*Bilheteria!$F21*$NB$60</f>
        <v>10</v>
      </c>
      <c r="FS61" s="306">
        <f>IF($ND$60&lt;=FS$2,1,0)*Bilheteria!$F21*$NB$60</f>
        <v>10</v>
      </c>
      <c r="FT61" s="306">
        <f>IF($ND$60&lt;=FT$2,1,0)*Bilheteria!$F21*$NB$60</f>
        <v>10</v>
      </c>
      <c r="FU61" s="306">
        <f>IF($ND$60&lt;=FU$2,1,0)*Bilheteria!$F21*$NB$60</f>
        <v>10</v>
      </c>
      <c r="FV61" s="306">
        <f>IF($ND$60&lt;=FV$2,1,0)*Bilheteria!$F21*$NB$60</f>
        <v>10</v>
      </c>
      <c r="FW61" s="306">
        <f>IF($ND$60&lt;=FW$2,1,0)*Bilheteria!$F21*$NB$60</f>
        <v>10</v>
      </c>
      <c r="FX61" s="306">
        <f>IF($ND$60&lt;=FX$2,1,0)*Bilheteria!$F21*$NB$60</f>
        <v>10</v>
      </c>
      <c r="FY61" s="306">
        <f>IF($ND$60&lt;=FY$2,1,0)*Bilheteria!$F21*$NB$60</f>
        <v>10</v>
      </c>
      <c r="FZ61" s="306">
        <f>IF($ND$60&lt;=FZ$2,1,0)*Bilheteria!$F21*$NB$60</f>
        <v>10</v>
      </c>
      <c r="GA61" s="306">
        <f>IF($ND$60&lt;=GA$2,1,0)*Bilheteria!$F21*$NB$60</f>
        <v>10</v>
      </c>
      <c r="GB61" s="306">
        <f>IF($ND$60&lt;=GB$2,1,0)*Bilheteria!$F21*$NB$60</f>
        <v>10</v>
      </c>
      <c r="GC61" s="306">
        <f>IF($ND$60&lt;=GC$2,1,0)*Bilheteria!$F21*$NB$60</f>
        <v>10</v>
      </c>
      <c r="GD61" s="306">
        <f>IF($ND$60&lt;=GD$2,1,0)*Bilheteria!$F21*$NB$60</f>
        <v>10</v>
      </c>
      <c r="GE61" s="306">
        <f>IF($ND$60&lt;=GE$2,1,0)*Bilheteria!$F21*$NB$60</f>
        <v>10</v>
      </c>
      <c r="GF61" s="306">
        <f>IF($ND$60&lt;=GF$2,1,0)*Bilheteria!$F21*$NB$60</f>
        <v>10</v>
      </c>
      <c r="GG61" s="306">
        <f>IF($ND$60&lt;=GG$2,1,0)*Bilheteria!$F21*$NB$60</f>
        <v>10</v>
      </c>
      <c r="GH61" s="306">
        <f>IF($ND$60&lt;=GH$2,1,0)*Bilheteria!$F21*$NB$60</f>
        <v>10</v>
      </c>
      <c r="GI61" s="306">
        <f>IF($ND$60&lt;=GI$2,1,0)*Bilheteria!$F21*$NB$60</f>
        <v>10</v>
      </c>
      <c r="GJ61" s="306">
        <f>IF($ND$60&lt;=GJ$2,1,0)*Bilheteria!$F21*$NB$60</f>
        <v>10</v>
      </c>
      <c r="GK61" s="306">
        <f>IF($ND$60&lt;=GK$2,1,0)*Bilheteria!$F21*$NB$60</f>
        <v>10</v>
      </c>
      <c r="GL61" s="306">
        <f>IF($ND$60&lt;=GL$2,1,0)*Bilheteria!$F21*$NB$60</f>
        <v>10</v>
      </c>
      <c r="GM61" s="306">
        <f>IF($ND$60&lt;=GM$2,1,0)*Bilheteria!$F21*$NB$60</f>
        <v>10</v>
      </c>
      <c r="GN61" s="306">
        <f>IF($ND$60&lt;=GN$2,1,0)*Bilheteria!$F21*$NB$60</f>
        <v>10</v>
      </c>
      <c r="GO61" s="306">
        <f>IF($ND$60&lt;=GO$2,1,0)*Bilheteria!$F21*$NB$60</f>
        <v>10</v>
      </c>
      <c r="GP61" s="306">
        <f>IF($ND$60&lt;=GP$2,1,0)*Bilheteria!$F21*$NB$60</f>
        <v>10</v>
      </c>
      <c r="GQ61" s="306">
        <f>IF($ND$60&lt;=GQ$2,1,0)*Bilheteria!$F21*$NB$60</f>
        <v>10</v>
      </c>
      <c r="GR61" s="306">
        <f>IF($ND$60&lt;=GR$2,1,0)*Bilheteria!$F21*$NB$60</f>
        <v>10</v>
      </c>
      <c r="GS61" s="306">
        <f>IF($ND$60&lt;=GS$2,1,0)*Bilheteria!$F21*$NB$60</f>
        <v>10</v>
      </c>
      <c r="GT61" s="306">
        <f>IF($ND$60&lt;=GT$2,1,0)*Bilheteria!$F21*$NB$60</f>
        <v>10</v>
      </c>
      <c r="GU61" s="306">
        <f>IF($ND$60&lt;=GU$2,1,0)*Bilheteria!$F21*$NB$60</f>
        <v>10</v>
      </c>
      <c r="GV61" s="306">
        <f>IF($ND$60&lt;=GV$2,1,0)*Bilheteria!$F21*$NB$60</f>
        <v>10</v>
      </c>
      <c r="GW61" s="306">
        <f>IF($ND$60&lt;=GW$2,1,0)*Bilheteria!$F21*$NB$60</f>
        <v>10</v>
      </c>
      <c r="GX61" s="306">
        <f>IF($ND$60&lt;=GX$2,1,0)*Bilheteria!$F21*$NB$60</f>
        <v>10</v>
      </c>
      <c r="GY61" s="306">
        <f>IF($ND$60&lt;=GY$2,1,0)*Bilheteria!$F21*$NB$60</f>
        <v>10</v>
      </c>
      <c r="GZ61" s="306">
        <f>IF($ND$60&lt;=GZ$2,1,0)*Bilheteria!$F21*$NB$60</f>
        <v>10</v>
      </c>
      <c r="HA61" s="306">
        <f>IF($ND$60&lt;=HA$2,1,0)*Bilheteria!$F21*$NB$60</f>
        <v>10</v>
      </c>
      <c r="HB61" s="306">
        <f>IF($ND$60&lt;=HB$2,1,0)*Bilheteria!$F21*$NB$60</f>
        <v>10</v>
      </c>
      <c r="HC61" s="306">
        <f>IF($ND$60&lt;=HC$2,1,0)*Bilheteria!$F21*$NB$60</f>
        <v>10</v>
      </c>
      <c r="HD61" s="306">
        <f>IF($ND$60&lt;=HD$2,1,0)*Bilheteria!$F21*$NB$60</f>
        <v>10</v>
      </c>
      <c r="HE61" s="306">
        <f>IF($ND$60&lt;=HE$2,1,0)*Bilheteria!$F21*$NB$60</f>
        <v>10</v>
      </c>
      <c r="HF61" s="306">
        <f>IF($ND$60&lt;=HF$2,1,0)*Bilheteria!$F21*$NB$60</f>
        <v>10</v>
      </c>
      <c r="HG61" s="306">
        <f>IF($ND$60&lt;=HG$2,1,0)*Bilheteria!$F21*$NB$60</f>
        <v>10</v>
      </c>
      <c r="HH61" s="306">
        <f>IF($ND$60&lt;=HH$2,1,0)*Bilheteria!$F21*$NB$60</f>
        <v>10</v>
      </c>
      <c r="HI61" s="306">
        <f>IF($ND$60&lt;=HI$2,1,0)*Bilheteria!$F21*$NB$60</f>
        <v>10</v>
      </c>
      <c r="HJ61" s="306">
        <f>IF($ND$60&lt;=HJ$2,1,0)*Bilheteria!$F21*$NB$60</f>
        <v>10</v>
      </c>
      <c r="HK61" s="306">
        <f>IF($ND$60&lt;=HK$2,1,0)*Bilheteria!$F21*$NB$60</f>
        <v>10</v>
      </c>
      <c r="HL61" s="306">
        <f>IF($ND$60&lt;=HL$2,1,0)*Bilheteria!$F21*$NB$60</f>
        <v>10</v>
      </c>
      <c r="HM61" s="306">
        <f>IF($ND$60&lt;=HM$2,1,0)*Bilheteria!$F21*$NB$60</f>
        <v>10</v>
      </c>
      <c r="HN61" s="306">
        <f>IF($ND$60&lt;=HN$2,1,0)*Bilheteria!$F21*$NB$60</f>
        <v>10</v>
      </c>
      <c r="HO61" s="306">
        <f>IF($ND$60&lt;=HO$2,1,0)*Bilheteria!$F21*$NB$60</f>
        <v>10</v>
      </c>
      <c r="HP61" s="306">
        <f>IF($ND$60&lt;=HP$2,1,0)*Bilheteria!$F21*$NB$60</f>
        <v>10</v>
      </c>
      <c r="HQ61" s="306">
        <f>IF($ND$60&lt;=HQ$2,1,0)*Bilheteria!$F21*$NB$60</f>
        <v>10</v>
      </c>
      <c r="HR61" s="306">
        <f>IF($ND$60&lt;=HR$2,1,0)*Bilheteria!$F21*$NB$60</f>
        <v>10</v>
      </c>
      <c r="HS61" s="306">
        <f>IF($ND$60&lt;=HS$2,1,0)*Bilheteria!$F21*$NB$60</f>
        <v>10</v>
      </c>
      <c r="HT61" s="306">
        <f>IF($ND$60&lt;=HT$2,1,0)*Bilheteria!$F21*$NB$60</f>
        <v>10</v>
      </c>
      <c r="HU61" s="306">
        <f>IF($ND$60&lt;=HU$2,1,0)*Bilheteria!$F21*$NB$60</f>
        <v>10</v>
      </c>
      <c r="HV61" s="306">
        <f>IF($ND$60&lt;=HV$2,1,0)*Bilheteria!$F21*$NB$60</f>
        <v>10</v>
      </c>
      <c r="HW61" s="306">
        <f>IF($ND$60&lt;=HW$2,1,0)*Bilheteria!$F21*$NB$60</f>
        <v>10</v>
      </c>
      <c r="HX61" s="306">
        <f>IF($ND$60&lt;=HX$2,1,0)*Bilheteria!$F21*$NB$60</f>
        <v>10</v>
      </c>
      <c r="HY61" s="306">
        <f>IF($ND$60&lt;=HY$2,1,0)*Bilheteria!$F21*$NB$60</f>
        <v>10</v>
      </c>
      <c r="HZ61" s="306">
        <f>IF($ND$60&lt;=HZ$2,1,0)*Bilheteria!$F21*$NB$60</f>
        <v>10</v>
      </c>
      <c r="IA61" s="306">
        <f>IF($ND$60&lt;=IA$2,1,0)*Bilheteria!$F21*$NB$60</f>
        <v>10</v>
      </c>
      <c r="IB61" s="306">
        <f>IF($ND$60&lt;=IB$2,1,0)*Bilheteria!$F21*$NB$60</f>
        <v>10</v>
      </c>
      <c r="IC61" s="306">
        <f>IF($ND$60&lt;=IC$2,1,0)*Bilheteria!$F21*$NB$60</f>
        <v>10</v>
      </c>
      <c r="ID61" s="306">
        <f>IF($ND$60&lt;=ID$2,1,0)*Bilheteria!$F21*$NB$60</f>
        <v>10</v>
      </c>
      <c r="IE61" s="306">
        <f>IF($ND$60&lt;=IE$2,1,0)*Bilheteria!$F21*$NB$60</f>
        <v>10</v>
      </c>
      <c r="IF61" s="306">
        <f>IF($ND$60&lt;=IF$2,1,0)*Bilheteria!$F21*$NB$60</f>
        <v>10</v>
      </c>
      <c r="IG61" s="306">
        <f>IF($ND$60&lt;=IG$2,1,0)*Bilheteria!$F21*$NB$60</f>
        <v>10</v>
      </c>
      <c r="IH61" s="306">
        <f>IF($ND$60&lt;=IH$2,1,0)*Bilheteria!$F21*$NB$60</f>
        <v>10</v>
      </c>
      <c r="II61" s="306">
        <f>IF($ND$60&lt;=II$2,1,0)*Bilheteria!$F21*$NB$60</f>
        <v>10</v>
      </c>
      <c r="IJ61" s="306">
        <f>IF($ND$60&lt;=IJ$2,1,0)*Bilheteria!$F21*$NB$60</f>
        <v>10</v>
      </c>
      <c r="IK61" s="306">
        <f>IF($ND$60&lt;=IK$2,1,0)*Bilheteria!$F21*$NB$60</f>
        <v>10</v>
      </c>
      <c r="IL61" s="306">
        <f>IF($ND$60&lt;=IL$2,1,0)*Bilheteria!$F21*$NB$60</f>
        <v>10</v>
      </c>
      <c r="IM61" s="306">
        <f>IF($ND$60&lt;=IM$2,1,0)*Bilheteria!$F21*$NB$60</f>
        <v>10</v>
      </c>
      <c r="IN61" s="306">
        <f>IF($ND$60&lt;=IN$2,1,0)*Bilheteria!$F21*$NB$60</f>
        <v>10</v>
      </c>
      <c r="IO61" s="306">
        <f>IF($ND$60&lt;=IO$2,1,0)*Bilheteria!$F21*$NB$60</f>
        <v>10</v>
      </c>
      <c r="IP61" s="306">
        <f>IF($ND$60&lt;=IP$2,1,0)*Bilheteria!$F21*$NB$60</f>
        <v>10</v>
      </c>
      <c r="IQ61" s="306">
        <f>IF($ND$60&lt;=IQ$2,1,0)*Bilheteria!$F21*$NB$60</f>
        <v>10</v>
      </c>
      <c r="IR61" s="306">
        <f>IF($ND$60&lt;=IR$2,1,0)*Bilheteria!$F21*$NB$60</f>
        <v>10</v>
      </c>
      <c r="IS61" s="306">
        <f>IF($ND$60&lt;=IS$2,1,0)*Bilheteria!$F21*$NB$60</f>
        <v>10</v>
      </c>
      <c r="IT61" s="306">
        <f>IF($ND$60&lt;=IT$2,1,0)*Bilheteria!$F21*$NB$60</f>
        <v>10</v>
      </c>
      <c r="IU61" s="306">
        <f>IF($ND$60&lt;=IU$2,1,0)*Bilheteria!$F21*$NB$60</f>
        <v>10</v>
      </c>
      <c r="IV61" s="306">
        <f>IF($ND$60&lt;=IV$2,1,0)*Bilheteria!$F21*$NB$60</f>
        <v>10</v>
      </c>
      <c r="IW61" s="306">
        <f>IF($ND$60&lt;=IW$2,1,0)*Bilheteria!$F21*$NB$60</f>
        <v>10</v>
      </c>
      <c r="IX61" s="306">
        <f>IF($ND$60&lt;=IX$2,1,0)*Bilheteria!$F21*$NB$60</f>
        <v>10</v>
      </c>
      <c r="IY61" s="306">
        <f>IF($ND$60&lt;=IY$2,1,0)*Bilheteria!$F21*$NB$60</f>
        <v>10</v>
      </c>
      <c r="IZ61" s="306">
        <f>IF($ND$60&lt;=IZ$2,1,0)*Bilheteria!$F21*$NB$60</f>
        <v>10</v>
      </c>
      <c r="JA61" s="306">
        <f>IF($ND$60&lt;=JA$2,1,0)*Bilheteria!$F21*$NB$60</f>
        <v>10</v>
      </c>
      <c r="JB61" s="306">
        <f>IF($ND$60&lt;=JB$2,1,0)*Bilheteria!$F21*$NB$60</f>
        <v>10</v>
      </c>
      <c r="JC61" s="306">
        <f>IF($ND$60&lt;=JC$2,1,0)*Bilheteria!$F21*$NB$60</f>
        <v>10</v>
      </c>
      <c r="JD61" s="306">
        <f>IF($ND$60&lt;=JD$2,1,0)*Bilheteria!$F21*$NB$60</f>
        <v>10</v>
      </c>
      <c r="JE61" s="306">
        <f>IF($ND$60&lt;=JE$2,1,0)*Bilheteria!$F21*$NB$60</f>
        <v>10</v>
      </c>
      <c r="JF61" s="306">
        <f>IF($ND$60&lt;=JF$2,1,0)*Bilheteria!$F21*$NB$60</f>
        <v>10</v>
      </c>
      <c r="JG61" s="306">
        <f>IF($ND$60&lt;=JG$2,1,0)*Bilheteria!$F21*$NB$60</f>
        <v>10</v>
      </c>
      <c r="JH61" s="306">
        <f>IF($ND$60&lt;=JH$2,1,0)*Bilheteria!$F21*$NB$60</f>
        <v>10</v>
      </c>
      <c r="JI61" s="306">
        <f>IF($ND$60&lt;=JI$2,1,0)*Bilheteria!$F21*$NB$60</f>
        <v>10</v>
      </c>
      <c r="JJ61" s="306">
        <f>IF($ND$60&lt;=JJ$2,1,0)*Bilheteria!$F21*$NB$60</f>
        <v>10</v>
      </c>
      <c r="JK61" s="306">
        <f>IF($ND$60&lt;=JK$2,1,0)*Bilheteria!$F21*$NB$60</f>
        <v>10</v>
      </c>
      <c r="JL61" s="306">
        <f>IF($ND$60&lt;=JL$2,1,0)*Bilheteria!$F21*$NB$60</f>
        <v>10</v>
      </c>
      <c r="JM61" s="306">
        <f>IF($ND$60&lt;=JM$2,1,0)*Bilheteria!$F21*$NB$60</f>
        <v>10</v>
      </c>
      <c r="JN61" s="306">
        <f>IF($ND$60&lt;=JN$2,1,0)*Bilheteria!$F21*$NB$60</f>
        <v>10</v>
      </c>
      <c r="JO61" s="306">
        <f>IF($ND$60&lt;=JO$2,1,0)*Bilheteria!$F21*$NB$60</f>
        <v>10</v>
      </c>
      <c r="JP61" s="306">
        <f>IF($ND$60&lt;=JP$2,1,0)*Bilheteria!$F21*$NB$60</f>
        <v>10</v>
      </c>
      <c r="JQ61" s="306">
        <f>IF($ND$60&lt;=JQ$2,1,0)*Bilheteria!$F21*$NB$60</f>
        <v>10</v>
      </c>
      <c r="JR61" s="306">
        <f>IF($ND$60&lt;=JR$2,1,0)*Bilheteria!$F21*$NB$60</f>
        <v>10</v>
      </c>
      <c r="JS61" s="306">
        <f>IF($ND$60&lt;=JS$2,1,0)*Bilheteria!$F21*$NB$60</f>
        <v>10</v>
      </c>
      <c r="JT61" s="306">
        <f>IF($ND$60&lt;=JT$2,1,0)*Bilheteria!$F21*$NB$60</f>
        <v>10</v>
      </c>
      <c r="JU61" s="306">
        <f>IF($ND$60&lt;=JU$2,1,0)*Bilheteria!$F21*$NB$60</f>
        <v>10</v>
      </c>
      <c r="JV61" s="306">
        <f>IF($ND$60&lt;=JV$2,1,0)*Bilheteria!$F21*$NB$60</f>
        <v>10</v>
      </c>
      <c r="JW61" s="306">
        <f>IF($ND$60&lt;=JW$2,1,0)*Bilheteria!$F21*$NB$60</f>
        <v>10</v>
      </c>
      <c r="JX61" s="306">
        <f>IF($ND$60&lt;=JX$2,1,0)*Bilheteria!$F21*$NB$60</f>
        <v>10</v>
      </c>
      <c r="JY61" s="306">
        <f>IF($ND$60&lt;=JY$2,1,0)*Bilheteria!$F21*$NB$60</f>
        <v>10</v>
      </c>
      <c r="JZ61" s="306">
        <f>IF($ND$60&lt;=JZ$2,1,0)*Bilheteria!$F21*$NB$60</f>
        <v>10</v>
      </c>
      <c r="KA61" s="306">
        <f>IF($ND$60&lt;=KA$2,1,0)*Bilheteria!$F21*$NB$60</f>
        <v>10</v>
      </c>
      <c r="KB61" s="306">
        <f>IF($ND$60&lt;=KB$2,1,0)*Bilheteria!$F21*$NB$60</f>
        <v>10</v>
      </c>
      <c r="KC61" s="306">
        <f>IF($ND$60&lt;=KC$2,1,0)*Bilheteria!$F21*$NB$60</f>
        <v>10</v>
      </c>
      <c r="KD61" s="306">
        <f>IF($ND$60&lt;=KD$2,1,0)*Bilheteria!$F21*$NB$60</f>
        <v>10</v>
      </c>
      <c r="KE61" s="306">
        <f>IF($ND$60&lt;=KE$2,1,0)*Bilheteria!$F21*$NB$60</f>
        <v>10</v>
      </c>
      <c r="KF61" s="306">
        <f>IF($ND$60&lt;=KF$2,1,0)*Bilheteria!$F21*$NB$60</f>
        <v>10</v>
      </c>
      <c r="KG61" s="306">
        <f>IF($ND$60&lt;=KG$2,1,0)*Bilheteria!$F21*$NB$60</f>
        <v>10</v>
      </c>
      <c r="KH61" s="306">
        <f>IF($ND$60&lt;=KH$2,1,0)*Bilheteria!$F21*$NB$60</f>
        <v>10</v>
      </c>
      <c r="KI61" s="306">
        <f>IF($ND$60&lt;=KI$2,1,0)*Bilheteria!$F21*$NB$60</f>
        <v>10</v>
      </c>
      <c r="KJ61" s="306">
        <f>IF($ND$60&lt;=KJ$2,1,0)*Bilheteria!$F21*$NB$60</f>
        <v>10</v>
      </c>
      <c r="KK61" s="306">
        <f>IF($ND$60&lt;=KK$2,1,0)*Bilheteria!$F21*$NB$60</f>
        <v>10</v>
      </c>
      <c r="KL61" s="306">
        <f>IF($ND$60&lt;=KL$2,1,0)*Bilheteria!$F21*$NB$60</f>
        <v>10</v>
      </c>
      <c r="KM61" s="306">
        <f>IF($ND$60&lt;=KM$2,1,0)*Bilheteria!$F21*$NB$60</f>
        <v>10</v>
      </c>
      <c r="KN61" s="306">
        <f>IF($ND$60&lt;=KN$2,1,0)*Bilheteria!$F21*$NB$60</f>
        <v>10</v>
      </c>
      <c r="KO61" s="306">
        <f>IF($ND$60&lt;=KO$2,1,0)*Bilheteria!$F21*$NB$60</f>
        <v>10</v>
      </c>
      <c r="KP61" s="306">
        <f>IF($ND$60&lt;=KP$2,1,0)*Bilheteria!$F21*$NB$60</f>
        <v>10</v>
      </c>
      <c r="KQ61" s="306">
        <f>IF($ND$60&lt;=KQ$2,1,0)*Bilheteria!$F21*$NB$60</f>
        <v>10</v>
      </c>
      <c r="KR61" s="306">
        <f>IF($ND$60&lt;=KR$2,1,0)*Bilheteria!$F21*$NB$60</f>
        <v>10</v>
      </c>
      <c r="KS61" s="306">
        <f>IF($ND$60&lt;=KS$2,1,0)*Bilheteria!$F21*$NB$60</f>
        <v>10</v>
      </c>
      <c r="KT61" s="306">
        <f>IF($ND$60&lt;=KT$2,1,0)*Bilheteria!$F21*$NB$60</f>
        <v>10</v>
      </c>
      <c r="KU61" s="306">
        <f>IF($ND$60&lt;=KU$2,1,0)*Bilheteria!$F21*$NB$60</f>
        <v>10</v>
      </c>
      <c r="KV61" s="306">
        <f>IF($ND$60&lt;=KV$2,1,0)*Bilheteria!$F21*$NB$60</f>
        <v>10</v>
      </c>
      <c r="KW61" s="306">
        <f>IF($ND$60&lt;=KW$2,1,0)*Bilheteria!$F21*$NB$60</f>
        <v>10</v>
      </c>
      <c r="KX61" s="306">
        <f>IF($ND$60&lt;=KX$2,1,0)*Bilheteria!$F21*$NB$60</f>
        <v>10</v>
      </c>
      <c r="KY61" s="306">
        <f>IF($ND$60&lt;=KY$2,1,0)*Bilheteria!$F21*$NB$60</f>
        <v>10</v>
      </c>
      <c r="KZ61" s="306">
        <f>IF($ND$60&lt;=KZ$2,1,0)*Bilheteria!$F21*$NB$60</f>
        <v>10</v>
      </c>
      <c r="LA61" s="306">
        <f>IF($ND$60&lt;=LA$2,1,0)*Bilheteria!$F21*$NB$60</f>
        <v>10</v>
      </c>
      <c r="LB61" s="306">
        <f>IF($ND$60&lt;=LB$2,1,0)*Bilheteria!$F21*$NB$60</f>
        <v>10</v>
      </c>
      <c r="LC61" s="306">
        <f>IF($ND$60&lt;=LC$2,1,0)*Bilheteria!$F21*$NB$60</f>
        <v>10</v>
      </c>
      <c r="LD61" s="306">
        <f>IF($ND$60&lt;=LD$2,1,0)*Bilheteria!$F21*$NB$60</f>
        <v>10</v>
      </c>
      <c r="LE61" s="306">
        <f>IF($ND$60&lt;=LE$2,1,0)*Bilheteria!$F21*$NB$60</f>
        <v>10</v>
      </c>
      <c r="LF61" s="306">
        <f>IF($ND$60&lt;=LF$2,1,0)*Bilheteria!$F21*$NB$60</f>
        <v>10</v>
      </c>
      <c r="LG61" s="306">
        <f>IF($ND$60&lt;=LG$2,1,0)*Bilheteria!$F21*$NB$60</f>
        <v>10</v>
      </c>
      <c r="LH61" s="306">
        <f>IF($ND$60&lt;=LH$2,1,0)*Bilheteria!$F21*$NB$60</f>
        <v>10</v>
      </c>
      <c r="LI61" s="306">
        <f>IF($ND$60&lt;=LI$2,1,0)*Bilheteria!$F21*$NB$60</f>
        <v>10</v>
      </c>
      <c r="LJ61" s="306">
        <f>IF($ND$60&lt;=LJ$2,1,0)*Bilheteria!$F21*$NB$60</f>
        <v>10</v>
      </c>
      <c r="LK61" s="306">
        <f>IF($ND$60&lt;=LK$2,1,0)*Bilheteria!$F21*$NB$60</f>
        <v>10</v>
      </c>
      <c r="LL61" s="306">
        <f>IF($ND$60&lt;=LL$2,1,0)*Bilheteria!$F21*$NB$60</f>
        <v>10</v>
      </c>
      <c r="LM61" s="306">
        <f>IF($ND$60&lt;=LM$2,1,0)*Bilheteria!$F21*$NB$60</f>
        <v>10</v>
      </c>
      <c r="LN61" s="306">
        <f>IF($ND$60&lt;=LN$2,1,0)*Bilheteria!$F21*$NB$60</f>
        <v>10</v>
      </c>
      <c r="LO61" s="306">
        <f>IF($ND$60&lt;=LO$2,1,0)*Bilheteria!$F21*$NB$60</f>
        <v>10</v>
      </c>
      <c r="LP61" s="306">
        <f>IF($ND$60&lt;=LP$2,1,0)*Bilheteria!$F21*$NB$60</f>
        <v>10</v>
      </c>
      <c r="LQ61" s="306">
        <f>IF($ND$60&lt;=LQ$2,1,0)*Bilheteria!$F21*$NB$60</f>
        <v>10</v>
      </c>
      <c r="LR61" s="306">
        <f>IF($ND$60&lt;=LR$2,1,0)*Bilheteria!$F21*$NB$60</f>
        <v>10</v>
      </c>
      <c r="LS61" s="306">
        <f>IF($ND$60&lt;=LS$2,1,0)*Bilheteria!$F21*$NB$60</f>
        <v>10</v>
      </c>
      <c r="LT61" s="306">
        <f>IF($ND$60&lt;=LT$2,1,0)*Bilheteria!$F21*$NB$60</f>
        <v>10</v>
      </c>
      <c r="LU61" s="306">
        <f>IF($ND$60&lt;=LU$2,1,0)*Bilheteria!$F21*$NB$60</f>
        <v>10</v>
      </c>
      <c r="LV61" s="306">
        <f>IF($ND$60&lt;=LV$2,1,0)*Bilheteria!$F21*$NB$60</f>
        <v>10</v>
      </c>
      <c r="LW61" s="306">
        <f>IF($ND$60&lt;=LW$2,1,0)*Bilheteria!$F21*$NB$60</f>
        <v>10</v>
      </c>
      <c r="LX61" s="306">
        <f>IF($ND$60&lt;=LX$2,1,0)*Bilheteria!$F21*$NB$60</f>
        <v>10</v>
      </c>
      <c r="LY61" s="306">
        <f>IF($ND$60&lt;=LY$2,1,0)*Bilheteria!$F21*$NB$60</f>
        <v>10</v>
      </c>
      <c r="LZ61" s="306">
        <f>IF($ND$60&lt;=LZ$2,1,0)*Bilheteria!$F21*$NB$60</f>
        <v>10</v>
      </c>
      <c r="MA61" s="306">
        <f>IF($ND$60&lt;=MA$2,1,0)*Bilheteria!$F21*$NB$60</f>
        <v>10</v>
      </c>
      <c r="MB61" s="306">
        <f>IF($ND$60&lt;=MB$2,1,0)*Bilheteria!$F21*$NB$60</f>
        <v>10</v>
      </c>
      <c r="MC61" s="306">
        <f>IF($ND$60&lt;=MC$2,1,0)*Bilheteria!$F21*$NB$60</f>
        <v>10</v>
      </c>
      <c r="MD61" s="306">
        <f>IF($ND$60&lt;=MD$2,1,0)*Bilheteria!$F21*$NB$60</f>
        <v>10</v>
      </c>
      <c r="ME61" s="306">
        <f>IF($ND$60&lt;=ME$2,1,0)*Bilheteria!$F21*$NB$60</f>
        <v>10</v>
      </c>
      <c r="MF61" s="306">
        <f>IF($ND$60&lt;=MF$2,1,0)*Bilheteria!$F21*$NB$60</f>
        <v>10</v>
      </c>
      <c r="MG61" s="306">
        <f>IF($ND$60&lt;=MG$2,1,0)*Bilheteria!$F21*$NB$60</f>
        <v>10</v>
      </c>
      <c r="MH61" s="306">
        <f>IF($ND$60&lt;=MH$2,1,0)*Bilheteria!$F21*$NB$60</f>
        <v>10</v>
      </c>
      <c r="MI61" s="306">
        <f>IF($ND$60&lt;=MI$2,1,0)*Bilheteria!$F21*$NB$60</f>
        <v>10</v>
      </c>
      <c r="MJ61" s="306">
        <f>IF($ND$60&lt;=MJ$2,1,0)*Bilheteria!$F21*$NB$60</f>
        <v>10</v>
      </c>
      <c r="MK61" s="306">
        <f>IF($ND$60&lt;=MK$2,1,0)*Bilheteria!$F21*$NB$60</f>
        <v>10</v>
      </c>
      <c r="ML61" s="306">
        <f>IF($ND$60&lt;=ML$2,1,0)*Bilheteria!$F21*$NB$60</f>
        <v>10</v>
      </c>
      <c r="MM61" s="306">
        <f>IF($ND$60&lt;=MM$2,1,0)*Bilheteria!$F21*$NB$60</f>
        <v>10</v>
      </c>
      <c r="MN61" s="306">
        <f>IF($ND$60&lt;=MN$2,1,0)*Bilheteria!$F21*$NB$60</f>
        <v>10</v>
      </c>
      <c r="MO61" s="306">
        <f>IF($ND$60&lt;=MO$2,1,0)*Bilheteria!$F21*$NB$60</f>
        <v>10</v>
      </c>
      <c r="MP61" s="306">
        <f>IF($ND$60&lt;=MP$2,1,0)*Bilheteria!$F21*$NB$60</f>
        <v>10</v>
      </c>
      <c r="MQ61" s="306">
        <f>IF($ND$60&lt;=MQ$2,1,0)*Bilheteria!$F21*$NB$60</f>
        <v>10</v>
      </c>
      <c r="MR61" s="306">
        <f>IF($ND$60&lt;=MR$2,1,0)*Bilheteria!$F21*$NB$60</f>
        <v>10</v>
      </c>
      <c r="MS61" s="306">
        <f>IF($ND$60&lt;=MS$2,1,0)*Bilheteria!$F21*$NB$60</f>
        <v>10</v>
      </c>
      <c r="MT61" s="306">
        <f>IF($ND$60&lt;=MT$2,1,0)*Bilheteria!$F21*$NB$60</f>
        <v>10</v>
      </c>
      <c r="MU61" s="306">
        <f>IF($ND$60&lt;=MU$2,1,0)*Bilheteria!$F21*$NB$60</f>
        <v>10</v>
      </c>
      <c r="MV61" s="306">
        <f>IF($ND$60&lt;=MV$2,1,0)*Bilheteria!$F21*$NB$60</f>
        <v>10</v>
      </c>
      <c r="MW61" s="306">
        <f>IF($ND$60&lt;=MW$2,1,0)*Bilheteria!$F21*$NB$60</f>
        <v>10</v>
      </c>
      <c r="MX61" s="306">
        <f>IF($ND$60&lt;=MX$2,1,0)*Bilheteria!$F21*$NB$60</f>
        <v>10</v>
      </c>
      <c r="MY61" s="306">
        <f>IF($ND$60&lt;=MY$2,1,0)*Bilheteria!$F21*$NB$60</f>
        <v>10</v>
      </c>
      <c r="MZ61" s="306">
        <f>IF($ND$60&lt;=MZ$2,1,0)*Bilheteria!$F21*$NB$60</f>
        <v>10</v>
      </c>
      <c r="NA61" s="307">
        <f>IF($ND$60&lt;=NA$2,1,0)*Bilheteria!$F21*$NB$60</f>
        <v>10</v>
      </c>
      <c r="NB61" s="652"/>
      <c r="NC61" s="652"/>
      <c r="ND61" s="652"/>
    </row>
    <row r="62" spans="1:368" s="314" customFormat="1" x14ac:dyDescent="0.2">
      <c r="A62" s="182"/>
      <c r="B62" s="308"/>
      <c r="C62" s="309"/>
      <c r="D62" s="309"/>
      <c r="E62" s="309" t="s">
        <v>630</v>
      </c>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310"/>
      <c r="BH62" s="310"/>
      <c r="BI62" s="310"/>
      <c r="BJ62" s="310"/>
      <c r="BK62" s="310"/>
      <c r="BL62" s="310"/>
      <c r="BM62" s="310"/>
      <c r="BN62" s="310"/>
      <c r="BO62" s="310"/>
      <c r="BP62" s="310"/>
      <c r="BQ62" s="310"/>
      <c r="BR62" s="310"/>
      <c r="BS62" s="310"/>
      <c r="BT62" s="310"/>
      <c r="BU62" s="310"/>
      <c r="BV62" s="310"/>
      <c r="BW62" s="310"/>
      <c r="BX62" s="310"/>
      <c r="BY62" s="310"/>
      <c r="BZ62" s="310"/>
      <c r="CA62" s="310"/>
      <c r="CB62" s="310"/>
      <c r="CC62" s="310"/>
      <c r="CD62" s="310"/>
      <c r="CE62" s="310"/>
      <c r="CF62" s="310"/>
      <c r="CG62" s="310"/>
      <c r="CH62" s="310"/>
      <c r="CI62" s="310"/>
      <c r="CJ62" s="310"/>
      <c r="CK62" s="310"/>
      <c r="CL62" s="310"/>
      <c r="CM62" s="310"/>
      <c r="CN62" s="310"/>
      <c r="CO62" s="310"/>
      <c r="CP62" s="310"/>
      <c r="CQ62" s="310"/>
      <c r="CR62" s="310"/>
      <c r="CS62" s="310"/>
      <c r="CT62" s="310"/>
      <c r="CU62" s="310"/>
      <c r="CV62" s="310"/>
      <c r="CW62" s="310"/>
      <c r="CX62" s="310"/>
      <c r="CY62" s="310"/>
      <c r="CZ62" s="310"/>
      <c r="DA62" s="310"/>
      <c r="DB62" s="310"/>
      <c r="DC62" s="310"/>
      <c r="DD62" s="310"/>
      <c r="DE62" s="310"/>
      <c r="DF62" s="310"/>
      <c r="DG62" s="310"/>
      <c r="DH62" s="310"/>
      <c r="DI62" s="310"/>
      <c r="DJ62" s="310"/>
      <c r="DK62" s="310"/>
      <c r="DL62" s="310"/>
      <c r="DM62" s="310"/>
      <c r="DN62" s="310"/>
      <c r="DO62" s="310"/>
      <c r="DP62" s="310"/>
      <c r="DQ62" s="310"/>
      <c r="DR62" s="310"/>
      <c r="DS62" s="310"/>
      <c r="DT62" s="310"/>
      <c r="DU62" s="310"/>
      <c r="DV62" s="310"/>
      <c r="DW62" s="310"/>
      <c r="DX62" s="310"/>
      <c r="DY62" s="310"/>
      <c r="DZ62" s="310"/>
      <c r="EA62" s="310"/>
      <c r="EB62" s="310"/>
      <c r="EC62" s="310"/>
      <c r="ED62" s="310"/>
      <c r="EE62" s="310"/>
      <c r="EF62" s="310"/>
      <c r="EG62" s="310"/>
      <c r="EH62" s="310"/>
      <c r="EI62" s="310"/>
      <c r="EJ62" s="310"/>
      <c r="EK62" s="310"/>
      <c r="EL62" s="310"/>
      <c r="EM62" s="310"/>
      <c r="EN62" s="310"/>
      <c r="EO62" s="310"/>
      <c r="EP62" s="310"/>
      <c r="EQ62" s="310"/>
      <c r="ER62" s="310"/>
      <c r="ES62" s="310"/>
      <c r="ET62" s="310"/>
      <c r="EU62" s="310"/>
      <c r="EV62" s="310"/>
      <c r="EW62" s="310"/>
      <c r="EX62" s="310"/>
      <c r="EY62" s="310"/>
      <c r="EZ62" s="310"/>
      <c r="FA62" s="310"/>
      <c r="FB62" s="310"/>
      <c r="FC62" s="310"/>
      <c r="FD62" s="310"/>
      <c r="FE62" s="310"/>
      <c r="FF62" s="310"/>
      <c r="FG62" s="310"/>
      <c r="FH62" s="310"/>
      <c r="FI62" s="310"/>
      <c r="FJ62" s="310"/>
      <c r="FK62" s="310"/>
      <c r="FL62" s="310"/>
      <c r="FM62" s="310"/>
      <c r="FN62" s="310"/>
      <c r="FO62" s="310"/>
      <c r="FP62" s="310"/>
      <c r="FQ62" s="310"/>
      <c r="FR62" s="310"/>
      <c r="FS62" s="310"/>
      <c r="FT62" s="310"/>
      <c r="FU62" s="310"/>
      <c r="FV62" s="310"/>
      <c r="FW62" s="310"/>
      <c r="FX62" s="310"/>
      <c r="FY62" s="310"/>
      <c r="FZ62" s="310"/>
      <c r="GA62" s="310"/>
      <c r="GB62" s="310"/>
      <c r="GC62" s="310"/>
      <c r="GD62" s="310"/>
      <c r="GE62" s="310"/>
      <c r="GF62" s="310"/>
      <c r="GG62" s="310"/>
      <c r="GH62" s="310"/>
      <c r="GI62" s="310"/>
      <c r="GJ62" s="310"/>
      <c r="GK62" s="310"/>
      <c r="GL62" s="310"/>
      <c r="GM62" s="310"/>
      <c r="GN62" s="310"/>
      <c r="GO62" s="310"/>
      <c r="GP62" s="310"/>
      <c r="GQ62" s="310"/>
      <c r="GR62" s="310"/>
      <c r="GS62" s="310"/>
      <c r="GT62" s="310"/>
      <c r="GU62" s="310"/>
      <c r="GV62" s="310"/>
      <c r="GW62" s="310"/>
      <c r="GX62" s="310"/>
      <c r="GY62" s="310"/>
      <c r="GZ62" s="310"/>
      <c r="HA62" s="310"/>
      <c r="HB62" s="310"/>
      <c r="HC62" s="310"/>
      <c r="HD62" s="310"/>
      <c r="HE62" s="310"/>
      <c r="HF62" s="310"/>
      <c r="HG62" s="310"/>
      <c r="HH62" s="310"/>
      <c r="HI62" s="310"/>
      <c r="HJ62" s="310"/>
      <c r="HK62" s="310"/>
      <c r="HL62" s="310"/>
      <c r="HM62" s="310"/>
      <c r="HN62" s="310"/>
      <c r="HO62" s="310"/>
      <c r="HP62" s="310"/>
      <c r="HQ62" s="310"/>
      <c r="HR62" s="310"/>
      <c r="HS62" s="310"/>
      <c r="HT62" s="310"/>
      <c r="HU62" s="310"/>
      <c r="HV62" s="310"/>
      <c r="HW62" s="310"/>
      <c r="HX62" s="310"/>
      <c r="HY62" s="310"/>
      <c r="HZ62" s="310"/>
      <c r="IA62" s="310"/>
      <c r="IB62" s="310"/>
      <c r="IC62" s="310"/>
      <c r="ID62" s="310"/>
      <c r="IE62" s="310"/>
      <c r="IF62" s="310"/>
      <c r="IG62" s="310"/>
      <c r="IH62" s="310"/>
      <c r="II62" s="310"/>
      <c r="IJ62" s="310"/>
      <c r="IK62" s="310"/>
      <c r="IL62" s="310"/>
      <c r="IM62" s="310"/>
      <c r="IN62" s="310"/>
      <c r="IO62" s="310"/>
      <c r="IP62" s="310"/>
      <c r="IQ62" s="310"/>
      <c r="IR62" s="310"/>
      <c r="IS62" s="310"/>
      <c r="IT62" s="310"/>
      <c r="IU62" s="310"/>
      <c r="IV62" s="310"/>
      <c r="IW62" s="310"/>
      <c r="IX62" s="310"/>
      <c r="IY62" s="310"/>
      <c r="IZ62" s="310"/>
      <c r="JA62" s="310"/>
      <c r="JB62" s="310"/>
      <c r="JC62" s="310"/>
      <c r="JD62" s="310"/>
      <c r="JE62" s="310"/>
      <c r="JF62" s="310"/>
      <c r="JG62" s="310"/>
      <c r="JH62" s="310"/>
      <c r="JI62" s="310"/>
      <c r="JJ62" s="310"/>
      <c r="JK62" s="310"/>
      <c r="JL62" s="310"/>
      <c r="JM62" s="310"/>
      <c r="JN62" s="310"/>
      <c r="JO62" s="310"/>
      <c r="JP62" s="310"/>
      <c r="JQ62" s="310"/>
      <c r="JR62" s="310"/>
      <c r="JS62" s="310"/>
      <c r="JT62" s="310"/>
      <c r="JU62" s="310"/>
      <c r="JV62" s="310"/>
      <c r="JW62" s="310"/>
      <c r="JX62" s="310"/>
      <c r="JY62" s="310"/>
      <c r="JZ62" s="310"/>
      <c r="KA62" s="310"/>
      <c r="KB62" s="310"/>
      <c r="KC62" s="310"/>
      <c r="KD62" s="310"/>
      <c r="KE62" s="310"/>
      <c r="KF62" s="310"/>
      <c r="KG62" s="310"/>
      <c r="KH62" s="310"/>
      <c r="KI62" s="310"/>
      <c r="KJ62" s="310"/>
      <c r="KK62" s="310"/>
      <c r="KL62" s="310"/>
      <c r="KM62" s="310"/>
      <c r="KN62" s="310"/>
      <c r="KO62" s="310"/>
      <c r="KP62" s="310"/>
      <c r="KQ62" s="310"/>
      <c r="KR62" s="310"/>
      <c r="KS62" s="310"/>
      <c r="KT62" s="310"/>
      <c r="KU62" s="310"/>
      <c r="KV62" s="310"/>
      <c r="KW62" s="310"/>
      <c r="KX62" s="310"/>
      <c r="KY62" s="310"/>
      <c r="KZ62" s="310"/>
      <c r="LA62" s="310"/>
      <c r="LB62" s="310"/>
      <c r="LC62" s="310"/>
      <c r="LD62" s="310"/>
      <c r="LE62" s="310"/>
      <c r="LF62" s="310"/>
      <c r="LG62" s="310"/>
      <c r="LH62" s="310"/>
      <c r="LI62" s="310"/>
      <c r="LJ62" s="310"/>
      <c r="LK62" s="310"/>
      <c r="LL62" s="310"/>
      <c r="LM62" s="310"/>
      <c r="LN62" s="310"/>
      <c r="LO62" s="310"/>
      <c r="LP62" s="310"/>
      <c r="LQ62" s="310"/>
      <c r="LR62" s="310"/>
      <c r="LS62" s="310"/>
      <c r="LT62" s="310"/>
      <c r="LU62" s="310"/>
      <c r="LV62" s="310"/>
      <c r="LW62" s="310"/>
      <c r="LX62" s="310"/>
      <c r="LY62" s="310"/>
      <c r="LZ62" s="310"/>
      <c r="MA62" s="310"/>
      <c r="MB62" s="310"/>
      <c r="MC62" s="310"/>
      <c r="MD62" s="310"/>
      <c r="ME62" s="310"/>
      <c r="MF62" s="310"/>
      <c r="MG62" s="310"/>
      <c r="MH62" s="310"/>
      <c r="MI62" s="310"/>
      <c r="MJ62" s="310"/>
      <c r="MK62" s="310"/>
      <c r="ML62" s="310"/>
      <c r="MM62" s="310"/>
      <c r="MN62" s="310"/>
      <c r="MO62" s="310"/>
      <c r="MP62" s="310"/>
      <c r="MQ62" s="310"/>
      <c r="MR62" s="310"/>
      <c r="MS62" s="310"/>
      <c r="MT62" s="310"/>
      <c r="MU62" s="310"/>
      <c r="MV62" s="310"/>
      <c r="MW62" s="310"/>
      <c r="MX62" s="310"/>
      <c r="MY62" s="310"/>
      <c r="MZ62" s="310"/>
      <c r="NA62" s="311"/>
      <c r="NB62" s="653"/>
      <c r="NC62" s="653"/>
      <c r="ND62" s="653"/>
    </row>
    <row r="63" spans="1:368" x14ac:dyDescent="0.2">
      <c r="A63" s="2" t="s">
        <v>271</v>
      </c>
      <c r="B63" s="304" t="s">
        <v>4</v>
      </c>
      <c r="C63" s="305" t="s">
        <v>11</v>
      </c>
      <c r="D63" s="316" t="s">
        <v>674</v>
      </c>
      <c r="E63" s="1" t="s">
        <v>628</v>
      </c>
      <c r="F63" s="306">
        <f>IF($ND$63&lt;=F$2,1,0)*('Atendimento ao público'!$H3+'Atendimento ao público'!$H4+'Atendimento ao público'!$H5+'Atendimento ao público'!$H6)*$NB$63</f>
        <v>25152.879611410674</v>
      </c>
      <c r="G63" s="306">
        <f>IF($ND$63&lt;=G$2,1,0)*('Atendimento ao público'!$H3+'Atendimento ao público'!$H4+'Atendimento ao público'!$H5+'Atendimento ao público'!$H6)*$NB$63</f>
        <v>25152.879611410674</v>
      </c>
      <c r="H63" s="306">
        <f>IF($ND$63&lt;=H$2,1,0)*('Atendimento ao público'!$H3+'Atendimento ao público'!$H4+'Atendimento ao público'!$H5+'Atendimento ao público'!$H6)*$NB$63</f>
        <v>25152.879611410674</v>
      </c>
      <c r="I63" s="306">
        <f>IF($ND$63&lt;=I$2,1,0)*('Atendimento ao público'!$H3+'Atendimento ao público'!$H4+'Atendimento ao público'!$H5+'Atendimento ao público'!$H6)*$NB$63</f>
        <v>25152.879611410674</v>
      </c>
      <c r="J63" s="306">
        <f>IF($ND$63&lt;=J$2,1,0)*('Atendimento ao público'!$H3+'Atendimento ao público'!$H4+'Atendimento ao público'!$H5+'Atendimento ao público'!$H6)*$NB$63</f>
        <v>25152.879611410674</v>
      </c>
      <c r="K63" s="306">
        <f>IF($ND$63&lt;=K$2,1,0)*('Atendimento ao público'!$H3+'Atendimento ao público'!$H4+'Atendimento ao público'!$H5+'Atendimento ao público'!$H6)*$NB$63</f>
        <v>25152.879611410674</v>
      </c>
      <c r="L63" s="306">
        <f>IF($ND$63&lt;=L$2,1,0)*('Atendimento ao público'!$H3+'Atendimento ao público'!$H4+'Atendimento ao público'!$H5+'Atendimento ao público'!$H6)*$NB$63</f>
        <v>25152.879611410674</v>
      </c>
      <c r="M63" s="306">
        <f>IF($ND$63&lt;=M$2,1,0)*('Atendimento ao público'!$H3+'Atendimento ao público'!$H4+'Atendimento ao público'!$H5+'Atendimento ao público'!$H6)*$NB$63</f>
        <v>25152.879611410674</v>
      </c>
      <c r="N63" s="306">
        <f>IF($ND$63&lt;=N$2,1,0)*('Atendimento ao público'!$H3+'Atendimento ao público'!$H4+'Atendimento ao público'!$H5+'Atendimento ao público'!$H6)*$NB$63</f>
        <v>25152.879611410674</v>
      </c>
      <c r="O63" s="306">
        <f>IF($ND$63&lt;=O$2,1,0)*('Atendimento ao público'!$H3+'Atendimento ao público'!$H4+'Atendimento ao público'!$H5+'Atendimento ao público'!$H6)*$NB$63</f>
        <v>25152.879611410674</v>
      </c>
      <c r="P63" s="306">
        <f>IF($ND$63&lt;=P$2,1,0)*('Atendimento ao público'!$H3+'Atendimento ao público'!$H4+'Atendimento ao público'!$H5+'Atendimento ao público'!$H6)*$NB$63</f>
        <v>25152.879611410674</v>
      </c>
      <c r="Q63" s="306">
        <f>IF($ND$63&lt;=Q$2,1,0)*('Atendimento ao público'!$H3+'Atendimento ao público'!$H4+'Atendimento ao público'!$H5+'Atendimento ao público'!$H6)*$NB$63</f>
        <v>25152.879611410674</v>
      </c>
      <c r="R63" s="306">
        <f>IF($ND$63&lt;=R$2,1,0)*('Atendimento ao público'!$H3+'Atendimento ao público'!$H4+'Atendimento ao público'!$H5+'Atendimento ao público'!$H6)*$NB$63</f>
        <v>25152.879611410674</v>
      </c>
      <c r="S63" s="306">
        <f>IF($ND$63&lt;=S$2,1,0)*('Atendimento ao público'!$H3+'Atendimento ao público'!$H4+'Atendimento ao público'!$H5+'Atendimento ao público'!$H6)*$NB$63</f>
        <v>25152.879611410674</v>
      </c>
      <c r="T63" s="306">
        <f>IF($ND$63&lt;=T$2,1,0)*('Atendimento ao público'!$H3+'Atendimento ao público'!$H4+'Atendimento ao público'!$H5+'Atendimento ao público'!$H6)*$NB$63</f>
        <v>25152.879611410674</v>
      </c>
      <c r="U63" s="306">
        <f>IF($ND$63&lt;=U$2,1,0)*('Atendimento ao público'!$H3+'Atendimento ao público'!$H4+'Atendimento ao público'!$H5+'Atendimento ao público'!$H6)*$NB$63</f>
        <v>25152.879611410674</v>
      </c>
      <c r="V63" s="306">
        <f>IF($ND$63&lt;=V$2,1,0)*('Atendimento ao público'!$H3+'Atendimento ao público'!$H4+'Atendimento ao público'!$H5+'Atendimento ao público'!$H6)*$NB$63</f>
        <v>25152.879611410674</v>
      </c>
      <c r="W63" s="306">
        <f>IF($ND$63&lt;=W$2,1,0)*('Atendimento ao público'!$H3+'Atendimento ao público'!$H4+'Atendimento ao público'!$H5+'Atendimento ao público'!$H6)*$NB$63</f>
        <v>25152.879611410674</v>
      </c>
      <c r="X63" s="306">
        <f>IF($ND$63&lt;=X$2,1,0)*('Atendimento ao público'!$H3+'Atendimento ao público'!$H4+'Atendimento ao público'!$H5+'Atendimento ao público'!$H6)*$NB$63</f>
        <v>25152.879611410674</v>
      </c>
      <c r="Y63" s="306">
        <f>IF($ND$63&lt;=Y$2,1,0)*('Atendimento ao público'!$H3+'Atendimento ao público'!$H4+'Atendimento ao público'!$H5+'Atendimento ao público'!$H6)*$NB$63</f>
        <v>25152.879611410674</v>
      </c>
      <c r="Z63" s="306">
        <f>IF($ND$63&lt;=Z$2,1,0)*('Atendimento ao público'!$H3+'Atendimento ao público'!$H4+'Atendimento ao público'!$H5+'Atendimento ao público'!$H6)*$NB$63</f>
        <v>25152.879611410674</v>
      </c>
      <c r="AA63" s="306">
        <f>IF($ND$63&lt;=AA$2,1,0)*('Atendimento ao público'!$H3+'Atendimento ao público'!$H4+'Atendimento ao público'!$H5+'Atendimento ao público'!$H6)*$NB$63</f>
        <v>25152.879611410674</v>
      </c>
      <c r="AB63" s="306">
        <f>IF($ND$63&lt;=AB$2,1,0)*('Atendimento ao público'!$H3+'Atendimento ao público'!$H4+'Atendimento ao público'!$H5+'Atendimento ao público'!$H6)*$NB$63</f>
        <v>25152.879611410674</v>
      </c>
      <c r="AC63" s="306">
        <f>IF($ND$63&lt;=AC$2,1,0)*('Atendimento ao público'!$H3+'Atendimento ao público'!$H4+'Atendimento ao público'!$H5+'Atendimento ao público'!$H6)*$NB$63</f>
        <v>25152.879611410674</v>
      </c>
      <c r="AD63" s="306">
        <f>IF($ND$63&lt;=AD$2,1,0)*('Atendimento ao público'!$H3+'Atendimento ao público'!$H4+'Atendimento ao público'!$H5+'Atendimento ao público'!$H6)*$NB$63</f>
        <v>25152.879611410674</v>
      </c>
      <c r="AE63" s="306">
        <f>IF($ND$63&lt;=AE$2,1,0)*('Atendimento ao público'!$H3+'Atendimento ao público'!$H4+'Atendimento ao público'!$H5+'Atendimento ao público'!$H6)*$NB$63</f>
        <v>25152.879611410674</v>
      </c>
      <c r="AF63" s="306">
        <f>IF($ND$63&lt;=AF$2,1,0)*('Atendimento ao público'!$H3+'Atendimento ao público'!$H4+'Atendimento ao público'!$H5+'Atendimento ao público'!$H6)*$NB$63</f>
        <v>25152.879611410674</v>
      </c>
      <c r="AG63" s="306">
        <f>IF($ND$63&lt;=AG$2,1,0)*('Atendimento ao público'!$H3+'Atendimento ao público'!$H4+'Atendimento ao público'!$H5+'Atendimento ao público'!$H6)*$NB$63</f>
        <v>25152.879611410674</v>
      </c>
      <c r="AH63" s="306">
        <f>IF($ND$63&lt;=AH$2,1,0)*('Atendimento ao público'!$H3+'Atendimento ao público'!$H4+'Atendimento ao público'!$H5+'Atendimento ao público'!$H6)*$NB$63</f>
        <v>25152.879611410674</v>
      </c>
      <c r="AI63" s="306">
        <f>IF($ND$63&lt;=AI$2,1,0)*('Atendimento ao público'!$H3+'Atendimento ao público'!$H4+'Atendimento ao público'!$H5+'Atendimento ao público'!$H6)*$NB$63</f>
        <v>25152.879611410674</v>
      </c>
      <c r="AJ63" s="306">
        <f>IF($ND$63&lt;=AJ$2,1,0)*('Atendimento ao público'!$H3+'Atendimento ao público'!$H4+'Atendimento ao público'!$H5+'Atendimento ao público'!$H6)*$NB$63</f>
        <v>25152.879611410674</v>
      </c>
      <c r="AK63" s="306">
        <f>IF($ND$63&lt;=AK$2,1,0)*('Atendimento ao público'!$H3+'Atendimento ao público'!$H4+'Atendimento ao público'!$H5+'Atendimento ao público'!$H6)*$NB$63</f>
        <v>25152.879611410674</v>
      </c>
      <c r="AL63" s="306">
        <f>IF($ND$63&lt;=AL$2,1,0)*('Atendimento ao público'!$H3+'Atendimento ao público'!$H4+'Atendimento ao público'!$H5+'Atendimento ao público'!$H6)*$NB$63</f>
        <v>25152.879611410674</v>
      </c>
      <c r="AM63" s="306">
        <f>IF($ND$63&lt;=AM$2,1,0)*('Atendimento ao público'!$H3+'Atendimento ao público'!$H4+'Atendimento ao público'!$H5+'Atendimento ao público'!$H6)*$NB$63</f>
        <v>25152.879611410674</v>
      </c>
      <c r="AN63" s="306">
        <f>IF($ND$63&lt;=AN$2,1,0)*('Atendimento ao público'!$H3+'Atendimento ao público'!$H4+'Atendimento ao público'!$H5+'Atendimento ao público'!$H6)*$NB$63</f>
        <v>25152.879611410674</v>
      </c>
      <c r="AO63" s="306">
        <f>IF($ND$63&lt;=AO$2,1,0)*('Atendimento ao público'!$H3+'Atendimento ao público'!$H4+'Atendimento ao público'!$H5+'Atendimento ao público'!$H6)*$NB$63</f>
        <v>25152.879611410674</v>
      </c>
      <c r="AP63" s="306">
        <f>IF($ND$63&lt;=AP$2,1,0)*('Atendimento ao público'!$H3+'Atendimento ao público'!$H4+'Atendimento ao público'!$H5+'Atendimento ao público'!$H6)*$NB$63</f>
        <v>25152.879611410674</v>
      </c>
      <c r="AQ63" s="306">
        <f>IF($ND$63&lt;=AQ$2,1,0)*('Atendimento ao público'!$H3+'Atendimento ao público'!$H4+'Atendimento ao público'!$H5+'Atendimento ao público'!$H6)*$NB$63</f>
        <v>25152.879611410674</v>
      </c>
      <c r="AR63" s="306">
        <f>IF($ND$63&lt;=AR$2,1,0)*('Atendimento ao público'!$H3+'Atendimento ao público'!$H4+'Atendimento ao público'!$H5+'Atendimento ao público'!$H6)*$NB$63</f>
        <v>25152.879611410674</v>
      </c>
      <c r="AS63" s="306">
        <f>IF($ND$63&lt;=AS$2,1,0)*('Atendimento ao público'!$H3+'Atendimento ao público'!$H4+'Atendimento ao público'!$H5+'Atendimento ao público'!$H6)*$NB$63</f>
        <v>25152.879611410674</v>
      </c>
      <c r="AT63" s="306">
        <f>IF($ND$63&lt;=AT$2,1,0)*('Atendimento ao público'!$H3+'Atendimento ao público'!$H4+'Atendimento ao público'!$H5+'Atendimento ao público'!$H6)*$NB$63</f>
        <v>25152.879611410674</v>
      </c>
      <c r="AU63" s="306">
        <f>IF($ND$63&lt;=AU$2,1,0)*('Atendimento ao público'!$H3+'Atendimento ao público'!$H4+'Atendimento ao público'!$H5+'Atendimento ao público'!$H6)*$NB$63</f>
        <v>25152.879611410674</v>
      </c>
      <c r="AV63" s="306">
        <f>IF($ND$63&lt;=AV$2,1,0)*('Atendimento ao público'!$H3+'Atendimento ao público'!$H4+'Atendimento ao público'!$H5+'Atendimento ao público'!$H6)*$NB$63</f>
        <v>25152.879611410674</v>
      </c>
      <c r="AW63" s="306">
        <f>IF($ND$63&lt;=AW$2,1,0)*('Atendimento ao público'!$H3+'Atendimento ao público'!$H4+'Atendimento ao público'!$H5+'Atendimento ao público'!$H6)*$NB$63</f>
        <v>25152.879611410674</v>
      </c>
      <c r="AX63" s="306">
        <f>IF($ND$63&lt;=AX$2,1,0)*('Atendimento ao público'!$H3+'Atendimento ao público'!$H4+'Atendimento ao público'!$H5+'Atendimento ao público'!$H6)*$NB$63</f>
        <v>25152.879611410674</v>
      </c>
      <c r="AY63" s="306">
        <f>IF($ND$63&lt;=AY$2,1,0)*('Atendimento ao público'!$H3+'Atendimento ao público'!$H4+'Atendimento ao público'!$H5+'Atendimento ao público'!$H6)*$NB$63</f>
        <v>25152.879611410674</v>
      </c>
      <c r="AZ63" s="306">
        <f>IF($ND$63&lt;=AZ$2,1,0)*('Atendimento ao público'!$H3+'Atendimento ao público'!$H4+'Atendimento ao público'!$H5+'Atendimento ao público'!$H6)*$NB$63</f>
        <v>25152.879611410674</v>
      </c>
      <c r="BA63" s="306">
        <f>IF($ND$63&lt;=BA$2,1,0)*('Atendimento ao público'!$H3+'Atendimento ao público'!$H4+'Atendimento ao público'!$H5+'Atendimento ao público'!$H6)*$NB$63</f>
        <v>25152.879611410674</v>
      </c>
      <c r="BB63" s="306">
        <f>IF($ND$63&lt;=BB$2,1,0)*('Atendimento ao público'!$H3+'Atendimento ao público'!$H4+'Atendimento ao público'!$H5+'Atendimento ao público'!$H6)*$NB$63</f>
        <v>25152.879611410674</v>
      </c>
      <c r="BC63" s="306">
        <f>IF($ND$63&lt;=BC$2,1,0)*('Atendimento ao público'!$H3+'Atendimento ao público'!$H4+'Atendimento ao público'!$H5+'Atendimento ao público'!$H6)*$NB$63</f>
        <v>25152.879611410674</v>
      </c>
      <c r="BD63" s="306">
        <f>IF($ND$63&lt;=BD$2,1,0)*('Atendimento ao público'!$H3+'Atendimento ao público'!$H4+'Atendimento ao público'!$H5+'Atendimento ao público'!$H6)*$NB$63</f>
        <v>25152.879611410674</v>
      </c>
      <c r="BE63" s="306">
        <f>IF($ND$63&lt;=BE$2,1,0)*('Atendimento ao público'!$H3+'Atendimento ao público'!$H4+'Atendimento ao público'!$H5+'Atendimento ao público'!$H6)*$NB$63</f>
        <v>25152.879611410674</v>
      </c>
      <c r="BF63" s="306">
        <f>IF($ND$63&lt;=BF$2,1,0)*('Atendimento ao público'!$H3+'Atendimento ao público'!$H4+'Atendimento ao público'!$H5+'Atendimento ao público'!$H6)*$NB$63</f>
        <v>25152.879611410674</v>
      </c>
      <c r="BG63" s="306">
        <f>IF($ND$63&lt;=BG$2,1,0)*('Atendimento ao público'!$H3+'Atendimento ao público'!$H4+'Atendimento ao público'!$H5+'Atendimento ao público'!$H6)*$NB$63</f>
        <v>25152.879611410674</v>
      </c>
      <c r="BH63" s="306">
        <f>IF($ND$63&lt;=BH$2,1,0)*('Atendimento ao público'!$H3+'Atendimento ao público'!$H4+'Atendimento ao público'!$H5+'Atendimento ao público'!$H6)*$NB$63</f>
        <v>25152.879611410674</v>
      </c>
      <c r="BI63" s="306">
        <f>IF($ND$63&lt;=BI$2,1,0)*('Atendimento ao público'!$H3+'Atendimento ao público'!$H4+'Atendimento ao público'!$H5+'Atendimento ao público'!$H6)*$NB$63</f>
        <v>25152.879611410674</v>
      </c>
      <c r="BJ63" s="306">
        <f>IF($ND$63&lt;=BJ$2,1,0)*('Atendimento ao público'!$H3+'Atendimento ao público'!$H4+'Atendimento ao público'!$H5+'Atendimento ao público'!$H6)*$NB$63</f>
        <v>25152.879611410674</v>
      </c>
      <c r="BK63" s="306">
        <f>IF($ND$63&lt;=BK$2,1,0)*('Atendimento ao público'!$H3+'Atendimento ao público'!$H4+'Atendimento ao público'!$H5+'Atendimento ao público'!$H6)*$NB$63</f>
        <v>25152.879611410674</v>
      </c>
      <c r="BL63" s="306">
        <f>IF($ND$63&lt;=BL$2,1,0)*('Atendimento ao público'!$H3+'Atendimento ao público'!$H4+'Atendimento ao público'!$H5+'Atendimento ao público'!$H6)*$NB$63</f>
        <v>25152.879611410674</v>
      </c>
      <c r="BM63" s="306">
        <f>IF($ND$63&lt;=BM$2,1,0)*('Atendimento ao público'!$H3+'Atendimento ao público'!$H4+'Atendimento ao público'!$H5+'Atendimento ao público'!$H6)*$NB$63</f>
        <v>25152.879611410674</v>
      </c>
      <c r="BN63" s="306">
        <f>IF($ND$63&lt;=BN$2,1,0)*('Atendimento ao público'!$H3+'Atendimento ao público'!$H4+'Atendimento ao público'!$H5+'Atendimento ao público'!$H6)*$NB$63</f>
        <v>25152.879611410674</v>
      </c>
      <c r="BO63" s="306">
        <f>IF($ND$63&lt;=BO$2,1,0)*('Atendimento ao público'!$H3+'Atendimento ao público'!$H4+'Atendimento ao público'!$H5+'Atendimento ao público'!$H6)*$NB$63</f>
        <v>25152.879611410674</v>
      </c>
      <c r="BP63" s="306">
        <f>IF($ND$63&lt;=BP$2,1,0)*('Atendimento ao público'!$H3+'Atendimento ao público'!$H4+'Atendimento ao público'!$H5+'Atendimento ao público'!$H6)*$NB$63</f>
        <v>25152.879611410674</v>
      </c>
      <c r="BQ63" s="306">
        <f>IF($ND$63&lt;=BQ$2,1,0)*('Atendimento ao público'!$H3+'Atendimento ao público'!$H4+'Atendimento ao público'!$H5+'Atendimento ao público'!$H6)*$NB$63</f>
        <v>25152.879611410674</v>
      </c>
      <c r="BR63" s="306">
        <f>IF($ND$63&lt;=BR$2,1,0)*('Atendimento ao público'!$H3+'Atendimento ao público'!$H4+'Atendimento ao público'!$H5+'Atendimento ao público'!$H6)*$NB$63</f>
        <v>25152.879611410674</v>
      </c>
      <c r="BS63" s="306">
        <f>IF($ND$63&lt;=BS$2,1,0)*('Atendimento ao público'!$H3+'Atendimento ao público'!$H4+'Atendimento ao público'!$H5+'Atendimento ao público'!$H6)*$NB$63</f>
        <v>25152.879611410674</v>
      </c>
      <c r="BT63" s="306">
        <f>IF($ND$63&lt;=BT$2,1,0)*('Atendimento ao público'!$H3+'Atendimento ao público'!$H4+'Atendimento ao público'!$H5+'Atendimento ao público'!$H6)*$NB$63</f>
        <v>25152.879611410674</v>
      </c>
      <c r="BU63" s="306">
        <f>IF($ND$63&lt;=BU$2,1,0)*('Atendimento ao público'!$H3+'Atendimento ao público'!$H4+'Atendimento ao público'!$H5+'Atendimento ao público'!$H6)*$NB$63</f>
        <v>25152.879611410674</v>
      </c>
      <c r="BV63" s="306">
        <f>IF($ND$63&lt;=BV$2,1,0)*('Atendimento ao público'!$H3+'Atendimento ao público'!$H4+'Atendimento ao público'!$H5+'Atendimento ao público'!$H6)*$NB$63</f>
        <v>25152.879611410674</v>
      </c>
      <c r="BW63" s="306">
        <f>IF($ND$63&lt;=BW$2,1,0)*('Atendimento ao público'!$H3+'Atendimento ao público'!$H4+'Atendimento ao público'!$H5+'Atendimento ao público'!$H6)*$NB$63</f>
        <v>25152.879611410674</v>
      </c>
      <c r="BX63" s="306">
        <f>IF($ND$63&lt;=BX$2,1,0)*('Atendimento ao público'!$H3+'Atendimento ao público'!$H4+'Atendimento ao público'!$H5+'Atendimento ao público'!$H6)*$NB$63</f>
        <v>25152.879611410674</v>
      </c>
      <c r="BY63" s="306">
        <f>IF($ND$63&lt;=BY$2,1,0)*('Atendimento ao público'!$H3+'Atendimento ao público'!$H4+'Atendimento ao público'!$H5+'Atendimento ao público'!$H6)*$NB$63</f>
        <v>25152.879611410674</v>
      </c>
      <c r="BZ63" s="306">
        <f>IF($ND$63&lt;=BZ$2,1,0)*('Atendimento ao público'!$H3+'Atendimento ao público'!$H4+'Atendimento ao público'!$H5+'Atendimento ao público'!$H6)*$NB$63</f>
        <v>25152.879611410674</v>
      </c>
      <c r="CA63" s="306">
        <f>IF($ND$63&lt;=CA$2,1,0)*('Atendimento ao público'!$H3+'Atendimento ao público'!$H4+'Atendimento ao público'!$H5+'Atendimento ao público'!$H6)*$NB$63</f>
        <v>25152.879611410674</v>
      </c>
      <c r="CB63" s="306">
        <f>IF($ND$63&lt;=CB$2,1,0)*('Atendimento ao público'!$H3+'Atendimento ao público'!$H4+'Atendimento ao público'!$H5+'Atendimento ao público'!$H6)*$NB$63</f>
        <v>25152.879611410674</v>
      </c>
      <c r="CC63" s="306">
        <f>IF($ND$63&lt;=CC$2,1,0)*('Atendimento ao público'!$H3+'Atendimento ao público'!$H4+'Atendimento ao público'!$H5+'Atendimento ao público'!$H6)*$NB$63</f>
        <v>25152.879611410674</v>
      </c>
      <c r="CD63" s="306">
        <f>IF($ND$63&lt;=CD$2,1,0)*('Atendimento ao público'!$H3+'Atendimento ao público'!$H4+'Atendimento ao público'!$H5+'Atendimento ao público'!$H6)*$NB$63</f>
        <v>25152.879611410674</v>
      </c>
      <c r="CE63" s="306">
        <f>IF($ND$63&lt;=CE$2,1,0)*('Atendimento ao público'!$H3+'Atendimento ao público'!$H4+'Atendimento ao público'!$H5+'Atendimento ao público'!$H6)*$NB$63</f>
        <v>25152.879611410674</v>
      </c>
      <c r="CF63" s="306">
        <f>IF($ND$63&lt;=CF$2,1,0)*('Atendimento ao público'!$H3+'Atendimento ao público'!$H4+'Atendimento ao público'!$H5+'Atendimento ao público'!$H6)*$NB$63</f>
        <v>25152.879611410674</v>
      </c>
      <c r="CG63" s="306">
        <f>IF($ND$63&lt;=CG$2,1,0)*('Atendimento ao público'!$H3+'Atendimento ao público'!$H4+'Atendimento ao público'!$H5+'Atendimento ao público'!$H6)*$NB$63</f>
        <v>25152.879611410674</v>
      </c>
      <c r="CH63" s="306">
        <f>IF($ND$63&lt;=CH$2,1,0)*('Atendimento ao público'!$H3+'Atendimento ao público'!$H4+'Atendimento ao público'!$H5+'Atendimento ao público'!$H6)*$NB$63</f>
        <v>25152.879611410674</v>
      </c>
      <c r="CI63" s="306">
        <f>IF($ND$63&lt;=CI$2,1,0)*('Atendimento ao público'!$H3+'Atendimento ao público'!$H4+'Atendimento ao público'!$H5+'Atendimento ao público'!$H6)*$NB$63</f>
        <v>25152.879611410674</v>
      </c>
      <c r="CJ63" s="306">
        <f>IF($ND$63&lt;=CJ$2,1,0)*('Atendimento ao público'!$H3+'Atendimento ao público'!$H4+'Atendimento ao público'!$H5+'Atendimento ao público'!$H6)*$NB$63</f>
        <v>25152.879611410674</v>
      </c>
      <c r="CK63" s="306">
        <f>IF($ND$63&lt;=CK$2,1,0)*('Atendimento ao público'!$H3+'Atendimento ao público'!$H4+'Atendimento ao público'!$H5+'Atendimento ao público'!$H6)*$NB$63</f>
        <v>25152.879611410674</v>
      </c>
      <c r="CL63" s="306">
        <f>IF($ND$63&lt;=CL$2,1,0)*('Atendimento ao público'!$H3+'Atendimento ao público'!$H4+'Atendimento ao público'!$H5+'Atendimento ao público'!$H6)*$NB$63</f>
        <v>25152.879611410674</v>
      </c>
      <c r="CM63" s="306">
        <f>IF($ND$63&lt;=CM$2,1,0)*('Atendimento ao público'!$H3+'Atendimento ao público'!$H4+'Atendimento ao público'!$H5+'Atendimento ao público'!$H6)*$NB$63</f>
        <v>25152.879611410674</v>
      </c>
      <c r="CN63" s="306">
        <f>IF($ND$63&lt;=CN$2,1,0)*('Atendimento ao público'!$H3+'Atendimento ao público'!$H4+'Atendimento ao público'!$H5+'Atendimento ao público'!$H6)*$NB$63</f>
        <v>25152.879611410674</v>
      </c>
      <c r="CO63" s="306">
        <f>IF($ND$63&lt;=CO$2,1,0)*('Atendimento ao público'!$H3+'Atendimento ao público'!$H4+'Atendimento ao público'!$H5+'Atendimento ao público'!$H6)*$NB$63</f>
        <v>25152.879611410674</v>
      </c>
      <c r="CP63" s="306">
        <f>IF($ND$63&lt;=CP$2,1,0)*('Atendimento ao público'!$H3+'Atendimento ao público'!$H4+'Atendimento ao público'!$H5+'Atendimento ao público'!$H6)*$NB$63</f>
        <v>25152.879611410674</v>
      </c>
      <c r="CQ63" s="306">
        <f>IF($ND$63&lt;=CQ$2,1,0)*('Atendimento ao público'!$H3+'Atendimento ao público'!$H4+'Atendimento ao público'!$H5+'Atendimento ao público'!$H6)*$NB$63</f>
        <v>25152.879611410674</v>
      </c>
      <c r="CR63" s="306">
        <f>IF($ND$63&lt;=CR$2,1,0)*('Atendimento ao público'!$H3+'Atendimento ao público'!$H4+'Atendimento ao público'!$H5+'Atendimento ao público'!$H6)*$NB$63</f>
        <v>25152.879611410674</v>
      </c>
      <c r="CS63" s="306">
        <f>IF($ND$63&lt;=CS$2,1,0)*('Atendimento ao público'!$H3+'Atendimento ao público'!$H4+'Atendimento ao público'!$H5+'Atendimento ao público'!$H6)*$NB$63</f>
        <v>25152.879611410674</v>
      </c>
      <c r="CT63" s="306">
        <f>IF($ND$63&lt;=CT$2,1,0)*('Atendimento ao público'!$H3+'Atendimento ao público'!$H4+'Atendimento ao público'!$H5+'Atendimento ao público'!$H6)*$NB$63</f>
        <v>25152.879611410674</v>
      </c>
      <c r="CU63" s="306">
        <f>IF($ND$63&lt;=CU$2,1,0)*('Atendimento ao público'!$H3+'Atendimento ao público'!$H4+'Atendimento ao público'!$H5+'Atendimento ao público'!$H6)*$NB$63</f>
        <v>25152.879611410674</v>
      </c>
      <c r="CV63" s="306">
        <f>IF($ND$63&lt;=CV$2,1,0)*('Atendimento ao público'!$H3+'Atendimento ao público'!$H4+'Atendimento ao público'!$H5+'Atendimento ao público'!$H6)*$NB$63</f>
        <v>25152.879611410674</v>
      </c>
      <c r="CW63" s="306">
        <f>IF($ND$63&lt;=CW$2,1,0)*('Atendimento ao público'!$H3+'Atendimento ao público'!$H4+'Atendimento ao público'!$H5+'Atendimento ao público'!$H6)*$NB$63</f>
        <v>25152.879611410674</v>
      </c>
      <c r="CX63" s="306">
        <f>IF($ND$63&lt;=CX$2,1,0)*('Atendimento ao público'!$H3+'Atendimento ao público'!$H4+'Atendimento ao público'!$H5+'Atendimento ao público'!$H6)*$NB$63</f>
        <v>25152.879611410674</v>
      </c>
      <c r="CY63" s="306">
        <f>IF($ND$63&lt;=CY$2,1,0)*('Atendimento ao público'!$H3+'Atendimento ao público'!$H4+'Atendimento ao público'!$H5+'Atendimento ao público'!$H6)*$NB$63</f>
        <v>25152.879611410674</v>
      </c>
      <c r="CZ63" s="306">
        <f>IF($ND$63&lt;=CZ$2,1,0)*('Atendimento ao público'!$H3+'Atendimento ao público'!$H4+'Atendimento ao público'!$H5+'Atendimento ao público'!$H6)*$NB$63</f>
        <v>25152.879611410674</v>
      </c>
      <c r="DA63" s="306">
        <f>IF($ND$63&lt;=DA$2,1,0)*('Atendimento ao público'!$H3+'Atendimento ao público'!$H4+'Atendimento ao público'!$H5+'Atendimento ao público'!$H6)*$NB$63</f>
        <v>25152.879611410674</v>
      </c>
      <c r="DB63" s="306">
        <f>IF($ND$63&lt;=DB$2,1,0)*('Atendimento ao público'!$H3+'Atendimento ao público'!$H4+'Atendimento ao público'!$H5+'Atendimento ao público'!$H6)*$NB$63</f>
        <v>25152.879611410674</v>
      </c>
      <c r="DC63" s="306">
        <f>IF($ND$63&lt;=DC$2,1,0)*('Atendimento ao público'!$H3+'Atendimento ao público'!$H4+'Atendimento ao público'!$H5+'Atendimento ao público'!$H6)*$NB$63</f>
        <v>25152.879611410674</v>
      </c>
      <c r="DD63" s="306">
        <f>IF($ND$63&lt;=DD$2,1,0)*('Atendimento ao público'!$H3+'Atendimento ao público'!$H4+'Atendimento ao público'!$H5+'Atendimento ao público'!$H6)*$NB$63</f>
        <v>25152.879611410674</v>
      </c>
      <c r="DE63" s="306">
        <f>IF($ND$63&lt;=DE$2,1,0)*('Atendimento ao público'!$H3+'Atendimento ao público'!$H4+'Atendimento ao público'!$H5+'Atendimento ao público'!$H6)*$NB$63</f>
        <v>25152.879611410674</v>
      </c>
      <c r="DF63" s="306">
        <f>IF($ND$63&lt;=DF$2,1,0)*('Atendimento ao público'!$H3+'Atendimento ao público'!$H4+'Atendimento ao público'!$H5+'Atendimento ao público'!$H6)*$NB$63</f>
        <v>25152.879611410674</v>
      </c>
      <c r="DG63" s="306">
        <f>IF($ND$63&lt;=DG$2,1,0)*('Atendimento ao público'!$H3+'Atendimento ao público'!$H4+'Atendimento ao público'!$H5+'Atendimento ao público'!$H6)*$NB$63</f>
        <v>25152.879611410674</v>
      </c>
      <c r="DH63" s="306">
        <f>IF($ND$63&lt;=DH$2,1,0)*('Atendimento ao público'!$H3+'Atendimento ao público'!$H4+'Atendimento ao público'!$H5+'Atendimento ao público'!$H6)*$NB$63</f>
        <v>25152.879611410674</v>
      </c>
      <c r="DI63" s="306">
        <f>IF($ND$63&lt;=DI$2,1,0)*('Atendimento ao público'!$H3+'Atendimento ao público'!$H4+'Atendimento ao público'!$H5+'Atendimento ao público'!$H6)*$NB$63</f>
        <v>25152.879611410674</v>
      </c>
      <c r="DJ63" s="306">
        <f>IF($ND$63&lt;=DJ$2,1,0)*('Atendimento ao público'!$H3+'Atendimento ao público'!$H4+'Atendimento ao público'!$H5+'Atendimento ao público'!$H6)*$NB$63</f>
        <v>25152.879611410674</v>
      </c>
      <c r="DK63" s="306">
        <f>IF($ND$63&lt;=DK$2,1,0)*('Atendimento ao público'!$H3+'Atendimento ao público'!$H4+'Atendimento ao público'!$H5+'Atendimento ao público'!$H6)*$NB$63</f>
        <v>25152.879611410674</v>
      </c>
      <c r="DL63" s="306">
        <f>IF($ND$63&lt;=DL$2,1,0)*('Atendimento ao público'!$H3+'Atendimento ao público'!$H4+'Atendimento ao público'!$H5+'Atendimento ao público'!$H6)*$NB$63</f>
        <v>25152.879611410674</v>
      </c>
      <c r="DM63" s="306">
        <f>IF($ND$63&lt;=DM$2,1,0)*('Atendimento ao público'!$H3+'Atendimento ao público'!$H4+'Atendimento ao público'!$H5+'Atendimento ao público'!$H6)*$NB$63</f>
        <v>25152.879611410674</v>
      </c>
      <c r="DN63" s="306">
        <f>IF($ND$63&lt;=DN$2,1,0)*('Atendimento ao público'!$H3+'Atendimento ao público'!$H4+'Atendimento ao público'!$H5+'Atendimento ao público'!$H6)*$NB$63</f>
        <v>25152.879611410674</v>
      </c>
      <c r="DO63" s="306">
        <f>IF($ND$63&lt;=DO$2,1,0)*('Atendimento ao público'!$H3+'Atendimento ao público'!$H4+'Atendimento ao público'!$H5+'Atendimento ao público'!$H6)*$NB$63</f>
        <v>25152.879611410674</v>
      </c>
      <c r="DP63" s="306">
        <f>IF($ND$63&lt;=DP$2,1,0)*('Atendimento ao público'!$H3+'Atendimento ao público'!$H4+'Atendimento ao público'!$H5+'Atendimento ao público'!$H6)*$NB$63</f>
        <v>25152.879611410674</v>
      </c>
      <c r="DQ63" s="306">
        <f>IF($ND$63&lt;=DQ$2,1,0)*('Atendimento ao público'!$H3+'Atendimento ao público'!$H4+'Atendimento ao público'!$H5+'Atendimento ao público'!$H6)*$NB$63</f>
        <v>25152.879611410674</v>
      </c>
      <c r="DR63" s="306">
        <f>IF($ND$63&lt;=DR$2,1,0)*('Atendimento ao público'!$H3+'Atendimento ao público'!$H4+'Atendimento ao público'!$H5+'Atendimento ao público'!$H6)*$NB$63</f>
        <v>25152.879611410674</v>
      </c>
      <c r="DS63" s="306">
        <f>IF($ND$63&lt;=DS$2,1,0)*('Atendimento ao público'!$H3+'Atendimento ao público'!$H4+'Atendimento ao público'!$H5+'Atendimento ao público'!$H6)*$NB$63</f>
        <v>25152.879611410674</v>
      </c>
      <c r="DT63" s="306">
        <f>IF($ND$63&lt;=DT$2,1,0)*('Atendimento ao público'!$H3+'Atendimento ao público'!$H4+'Atendimento ao público'!$H5+'Atendimento ao público'!$H6)*$NB$63</f>
        <v>25152.879611410674</v>
      </c>
      <c r="DU63" s="306">
        <f>IF($ND$63&lt;=DU$2,1,0)*('Atendimento ao público'!$H3+'Atendimento ao público'!$H4+'Atendimento ao público'!$H5+'Atendimento ao público'!$H6)*$NB$63</f>
        <v>25152.879611410674</v>
      </c>
      <c r="DV63" s="306">
        <f>IF($ND$63&lt;=DV$2,1,0)*('Atendimento ao público'!$H3+'Atendimento ao público'!$H4+'Atendimento ao público'!$H5+'Atendimento ao público'!$H6)*$NB$63</f>
        <v>25152.879611410674</v>
      </c>
      <c r="DW63" s="306">
        <f>IF($ND$63&lt;=DW$2,1,0)*('Atendimento ao público'!$H3+'Atendimento ao público'!$H4+'Atendimento ao público'!$H5+'Atendimento ao público'!$H6)*$NB$63</f>
        <v>25152.879611410674</v>
      </c>
      <c r="DX63" s="306">
        <f>IF($ND$63&lt;=DX$2,1,0)*('Atendimento ao público'!$H3+'Atendimento ao público'!$H4+'Atendimento ao público'!$H5+'Atendimento ao público'!$H6)*$NB$63</f>
        <v>25152.879611410674</v>
      </c>
      <c r="DY63" s="306">
        <f>IF($ND$63&lt;=DY$2,1,0)*('Atendimento ao público'!$H3+'Atendimento ao público'!$H4+'Atendimento ao público'!$H5+'Atendimento ao público'!$H6)*$NB$63</f>
        <v>25152.879611410674</v>
      </c>
      <c r="DZ63" s="306">
        <f>IF($ND$63&lt;=DZ$2,1,0)*('Atendimento ao público'!$H3+'Atendimento ao público'!$H4+'Atendimento ao público'!$H5+'Atendimento ao público'!$H6)*$NB$63</f>
        <v>25152.879611410674</v>
      </c>
      <c r="EA63" s="306">
        <f>IF($ND$63&lt;=EA$2,1,0)*('Atendimento ao público'!$H3+'Atendimento ao público'!$H4+'Atendimento ao público'!$H5+'Atendimento ao público'!$H6)*$NB$63</f>
        <v>25152.879611410674</v>
      </c>
      <c r="EB63" s="306">
        <f>IF($ND$63&lt;=EB$2,1,0)*('Atendimento ao público'!$H3+'Atendimento ao público'!$H4+'Atendimento ao público'!$H5+'Atendimento ao público'!$H6)*$NB$63</f>
        <v>25152.879611410674</v>
      </c>
      <c r="EC63" s="306">
        <f>IF($ND$63&lt;=EC$2,1,0)*('Atendimento ao público'!$H3+'Atendimento ao público'!$H4+'Atendimento ao público'!$H5+'Atendimento ao público'!$H6)*$NB$63</f>
        <v>25152.879611410674</v>
      </c>
      <c r="ED63" s="306">
        <f>IF($ND$63&lt;=ED$2,1,0)*('Atendimento ao público'!$H3+'Atendimento ao público'!$H4+'Atendimento ao público'!$H5+'Atendimento ao público'!$H6)*$NB$63</f>
        <v>25152.879611410674</v>
      </c>
      <c r="EE63" s="306">
        <f>IF($ND$63&lt;=EE$2,1,0)*('Atendimento ao público'!$H3+'Atendimento ao público'!$H4+'Atendimento ao público'!$H5+'Atendimento ao público'!$H6)*$NB$63</f>
        <v>25152.879611410674</v>
      </c>
      <c r="EF63" s="306">
        <f>IF($ND$63&lt;=EF$2,1,0)*('Atendimento ao público'!$H3+'Atendimento ao público'!$H4+'Atendimento ao público'!$H5+'Atendimento ao público'!$H6)*$NB$63</f>
        <v>25152.879611410674</v>
      </c>
      <c r="EG63" s="306">
        <f>IF($ND$63&lt;=EG$2,1,0)*('Atendimento ao público'!$H3+'Atendimento ao público'!$H4+'Atendimento ao público'!$H5+'Atendimento ao público'!$H6)*$NB$63</f>
        <v>25152.879611410674</v>
      </c>
      <c r="EH63" s="306">
        <f>IF($ND$63&lt;=EH$2,1,0)*('Atendimento ao público'!$H3+'Atendimento ao público'!$H4+'Atendimento ao público'!$H5+'Atendimento ao público'!$H6)*$NB$63</f>
        <v>25152.879611410674</v>
      </c>
      <c r="EI63" s="306">
        <f>IF($ND$63&lt;=EI$2,1,0)*('Atendimento ao público'!$H3+'Atendimento ao público'!$H4+'Atendimento ao público'!$H5+'Atendimento ao público'!$H6)*$NB$63</f>
        <v>25152.879611410674</v>
      </c>
      <c r="EJ63" s="306">
        <f>IF($ND$63&lt;=EJ$2,1,0)*('Atendimento ao público'!$H3+'Atendimento ao público'!$H4+'Atendimento ao público'!$H5+'Atendimento ao público'!$H6)*$NB$63</f>
        <v>25152.879611410674</v>
      </c>
      <c r="EK63" s="306">
        <f>IF($ND$63&lt;=EK$2,1,0)*('Atendimento ao público'!$H3+'Atendimento ao público'!$H4+'Atendimento ao público'!$H5+'Atendimento ao público'!$H6)*$NB$63</f>
        <v>25152.879611410674</v>
      </c>
      <c r="EL63" s="306">
        <f>IF($ND$63&lt;=EL$2,1,0)*('Atendimento ao público'!$H3+'Atendimento ao público'!$H4+'Atendimento ao público'!$H5+'Atendimento ao público'!$H6)*$NB$63</f>
        <v>25152.879611410674</v>
      </c>
      <c r="EM63" s="306">
        <f>IF($ND$63&lt;=EM$2,1,0)*('Atendimento ao público'!$H3+'Atendimento ao público'!$H4+'Atendimento ao público'!$H5+'Atendimento ao público'!$H6)*$NB$63</f>
        <v>25152.879611410674</v>
      </c>
      <c r="EN63" s="306">
        <f>IF($ND$63&lt;=EN$2,1,0)*('Atendimento ao público'!$H3+'Atendimento ao público'!$H4+'Atendimento ao público'!$H5+'Atendimento ao público'!$H6)*$NB$63</f>
        <v>25152.879611410674</v>
      </c>
      <c r="EO63" s="306">
        <f>IF($ND$63&lt;=EO$2,1,0)*('Atendimento ao público'!$H3+'Atendimento ao público'!$H4+'Atendimento ao público'!$H5+'Atendimento ao público'!$H6)*$NB$63</f>
        <v>25152.879611410674</v>
      </c>
      <c r="EP63" s="306">
        <f>IF($ND$63&lt;=EP$2,1,0)*('Atendimento ao público'!$H3+'Atendimento ao público'!$H4+'Atendimento ao público'!$H5+'Atendimento ao público'!$H6)*$NB$63</f>
        <v>25152.879611410674</v>
      </c>
      <c r="EQ63" s="306">
        <f>IF($ND$63&lt;=EQ$2,1,0)*('Atendimento ao público'!$H3+'Atendimento ao público'!$H4+'Atendimento ao público'!$H5+'Atendimento ao público'!$H6)*$NB$63</f>
        <v>25152.879611410674</v>
      </c>
      <c r="ER63" s="306">
        <f>IF($ND$63&lt;=ER$2,1,0)*('Atendimento ao público'!$H3+'Atendimento ao público'!$H4+'Atendimento ao público'!$H5+'Atendimento ao público'!$H6)*$NB$63</f>
        <v>25152.879611410674</v>
      </c>
      <c r="ES63" s="306">
        <f>IF($ND$63&lt;=ES$2,1,0)*('Atendimento ao público'!$H3+'Atendimento ao público'!$H4+'Atendimento ao público'!$H5+'Atendimento ao público'!$H6)*$NB$63</f>
        <v>25152.879611410674</v>
      </c>
      <c r="ET63" s="306">
        <f>IF($ND$63&lt;=ET$2,1,0)*('Atendimento ao público'!$H3+'Atendimento ao público'!$H4+'Atendimento ao público'!$H5+'Atendimento ao público'!$H6)*$NB$63</f>
        <v>25152.879611410674</v>
      </c>
      <c r="EU63" s="306">
        <f>IF($ND$63&lt;=EU$2,1,0)*('Atendimento ao público'!$H3+'Atendimento ao público'!$H4+'Atendimento ao público'!$H5+'Atendimento ao público'!$H6)*$NB$63</f>
        <v>25152.879611410674</v>
      </c>
      <c r="EV63" s="306">
        <f>IF($ND$63&lt;=EV$2,1,0)*('Atendimento ao público'!$H3+'Atendimento ao público'!$H4+'Atendimento ao público'!$H5+'Atendimento ao público'!$H6)*$NB$63</f>
        <v>25152.879611410674</v>
      </c>
      <c r="EW63" s="306">
        <f>IF($ND$63&lt;=EW$2,1,0)*('Atendimento ao público'!$H3+'Atendimento ao público'!$H4+'Atendimento ao público'!$H5+'Atendimento ao público'!$H6)*$NB$63</f>
        <v>25152.879611410674</v>
      </c>
      <c r="EX63" s="306">
        <f>IF($ND$63&lt;=EX$2,1,0)*('Atendimento ao público'!$H3+'Atendimento ao público'!$H4+'Atendimento ao público'!$H5+'Atendimento ao público'!$H6)*$NB$63</f>
        <v>25152.879611410674</v>
      </c>
      <c r="EY63" s="306">
        <f>IF($ND$63&lt;=EY$2,1,0)*('Atendimento ao público'!$H3+'Atendimento ao público'!$H4+'Atendimento ao público'!$H5+'Atendimento ao público'!$H6)*$NB$63</f>
        <v>25152.879611410674</v>
      </c>
      <c r="EZ63" s="306">
        <f>IF($ND$63&lt;=EZ$2,1,0)*('Atendimento ao público'!$H3+'Atendimento ao público'!$H4+'Atendimento ao público'!$H5+'Atendimento ao público'!$H6)*$NB$63</f>
        <v>25152.879611410674</v>
      </c>
      <c r="FA63" s="306">
        <f>IF($ND$63&lt;=FA$2,1,0)*('Atendimento ao público'!$H3+'Atendimento ao público'!$H4+'Atendimento ao público'!$H5+'Atendimento ao público'!$H6)*$NB$63</f>
        <v>25152.879611410674</v>
      </c>
      <c r="FB63" s="306">
        <f>IF($ND$63&lt;=FB$2,1,0)*('Atendimento ao público'!$H3+'Atendimento ao público'!$H4+'Atendimento ao público'!$H5+'Atendimento ao público'!$H6)*$NB$63</f>
        <v>25152.879611410674</v>
      </c>
      <c r="FC63" s="306">
        <f>IF($ND$63&lt;=FC$2,1,0)*('Atendimento ao público'!$H3+'Atendimento ao público'!$H4+'Atendimento ao público'!$H5+'Atendimento ao público'!$H6)*$NB$63</f>
        <v>25152.879611410674</v>
      </c>
      <c r="FD63" s="306">
        <f>IF($ND$63&lt;=FD$2,1,0)*('Atendimento ao público'!$H3+'Atendimento ao público'!$H4+'Atendimento ao público'!$H5+'Atendimento ao público'!$H6)*$NB$63</f>
        <v>25152.879611410674</v>
      </c>
      <c r="FE63" s="306">
        <f>IF($ND$63&lt;=FE$2,1,0)*('Atendimento ao público'!$H3+'Atendimento ao público'!$H4+'Atendimento ao público'!$H5+'Atendimento ao público'!$H6)*$NB$63</f>
        <v>25152.879611410674</v>
      </c>
      <c r="FF63" s="306">
        <f>IF($ND$63&lt;=FF$2,1,0)*('Atendimento ao público'!$H3+'Atendimento ao público'!$H4+'Atendimento ao público'!$H5+'Atendimento ao público'!$H6)*$NB$63</f>
        <v>25152.879611410674</v>
      </c>
      <c r="FG63" s="306">
        <f>IF($ND$63&lt;=FG$2,1,0)*('Atendimento ao público'!$H3+'Atendimento ao público'!$H4+'Atendimento ao público'!$H5+'Atendimento ao público'!$H6)*$NB$63</f>
        <v>25152.879611410674</v>
      </c>
      <c r="FH63" s="306">
        <f>IF($ND$63&lt;=FH$2,1,0)*('Atendimento ao público'!$H3+'Atendimento ao público'!$H4+'Atendimento ao público'!$H5+'Atendimento ao público'!$H6)*$NB$63</f>
        <v>25152.879611410674</v>
      </c>
      <c r="FI63" s="306">
        <f>IF($ND$63&lt;=FI$2,1,0)*('Atendimento ao público'!$H3+'Atendimento ao público'!$H4+'Atendimento ao público'!$H5+'Atendimento ao público'!$H6)*$NB$63</f>
        <v>25152.879611410674</v>
      </c>
      <c r="FJ63" s="306">
        <f>IF($ND$63&lt;=FJ$2,1,0)*('Atendimento ao público'!$H3+'Atendimento ao público'!$H4+'Atendimento ao público'!$H5+'Atendimento ao público'!$H6)*$NB$63</f>
        <v>25152.879611410674</v>
      </c>
      <c r="FK63" s="306">
        <f>IF($ND$63&lt;=FK$2,1,0)*('Atendimento ao público'!$H3+'Atendimento ao público'!$H4+'Atendimento ao público'!$H5+'Atendimento ao público'!$H6)*$NB$63</f>
        <v>25152.879611410674</v>
      </c>
      <c r="FL63" s="306">
        <f>IF($ND$63&lt;=FL$2,1,0)*('Atendimento ao público'!$H3+'Atendimento ao público'!$H4+'Atendimento ao público'!$H5+'Atendimento ao público'!$H6)*$NB$63</f>
        <v>25152.879611410674</v>
      </c>
      <c r="FM63" s="306">
        <f>IF($ND$63&lt;=FM$2,1,0)*('Atendimento ao público'!$H3+'Atendimento ao público'!$H4+'Atendimento ao público'!$H5+'Atendimento ao público'!$H6)*$NB$63</f>
        <v>25152.879611410674</v>
      </c>
      <c r="FN63" s="306">
        <f>IF($ND$63&lt;=FN$2,1,0)*('Atendimento ao público'!$H3+'Atendimento ao público'!$H4+'Atendimento ao público'!$H5+'Atendimento ao público'!$H6)*$NB$63</f>
        <v>25152.879611410674</v>
      </c>
      <c r="FO63" s="306">
        <f>IF($ND$63&lt;=FO$2,1,0)*('Atendimento ao público'!$H3+'Atendimento ao público'!$H4+'Atendimento ao público'!$H5+'Atendimento ao público'!$H6)*$NB$63</f>
        <v>25152.879611410674</v>
      </c>
      <c r="FP63" s="306">
        <f>IF($ND$63&lt;=FP$2,1,0)*('Atendimento ao público'!$H3+'Atendimento ao público'!$H4+'Atendimento ao público'!$H5+'Atendimento ao público'!$H6)*$NB$63</f>
        <v>25152.879611410674</v>
      </c>
      <c r="FQ63" s="306">
        <f>IF($ND$63&lt;=FQ$2,1,0)*('Atendimento ao público'!$H3+'Atendimento ao público'!$H4+'Atendimento ao público'!$H5+'Atendimento ao público'!$H6)*$NB$63</f>
        <v>25152.879611410674</v>
      </c>
      <c r="FR63" s="306">
        <f>IF($ND$63&lt;=FR$2,1,0)*('Atendimento ao público'!$H3+'Atendimento ao público'!$H4+'Atendimento ao público'!$H5+'Atendimento ao público'!$H6)*$NB$63</f>
        <v>25152.879611410674</v>
      </c>
      <c r="FS63" s="306">
        <f>IF($ND$63&lt;=FS$2,1,0)*('Atendimento ao público'!$H3+'Atendimento ao público'!$H4+'Atendimento ao público'!$H5+'Atendimento ao público'!$H6)*$NB$63</f>
        <v>25152.879611410674</v>
      </c>
      <c r="FT63" s="306">
        <f>IF($ND$63&lt;=FT$2,1,0)*('Atendimento ao público'!$H3+'Atendimento ao público'!$H4+'Atendimento ao público'!$H5+'Atendimento ao público'!$H6)*$NB$63</f>
        <v>25152.879611410674</v>
      </c>
      <c r="FU63" s="306">
        <f>IF($ND$63&lt;=FU$2,1,0)*('Atendimento ao público'!$H3+'Atendimento ao público'!$H4+'Atendimento ao público'!$H5+'Atendimento ao público'!$H6)*$NB$63</f>
        <v>25152.879611410674</v>
      </c>
      <c r="FV63" s="306">
        <f>IF($ND$63&lt;=FV$2,1,0)*('Atendimento ao público'!$H3+'Atendimento ao público'!$H4+'Atendimento ao público'!$H5+'Atendimento ao público'!$H6)*$NB$63</f>
        <v>25152.879611410674</v>
      </c>
      <c r="FW63" s="306">
        <f>IF($ND$63&lt;=FW$2,1,0)*('Atendimento ao público'!$H3+'Atendimento ao público'!$H4+'Atendimento ao público'!$H5+'Atendimento ao público'!$H6)*$NB$63</f>
        <v>25152.879611410674</v>
      </c>
      <c r="FX63" s="306">
        <f>IF($ND$63&lt;=FX$2,1,0)*('Atendimento ao público'!$H3+'Atendimento ao público'!$H4+'Atendimento ao público'!$H5+'Atendimento ao público'!$H6)*$NB$63</f>
        <v>25152.879611410674</v>
      </c>
      <c r="FY63" s="306">
        <f>IF($ND$63&lt;=FY$2,1,0)*('Atendimento ao público'!$H3+'Atendimento ao público'!$H4+'Atendimento ao público'!$H5+'Atendimento ao público'!$H6)*$NB$63</f>
        <v>25152.879611410674</v>
      </c>
      <c r="FZ63" s="306">
        <f>IF($ND$63&lt;=FZ$2,1,0)*('Atendimento ao público'!$H3+'Atendimento ao público'!$H4+'Atendimento ao público'!$H5+'Atendimento ao público'!$H6)*$NB$63</f>
        <v>25152.879611410674</v>
      </c>
      <c r="GA63" s="306">
        <f>IF($ND$63&lt;=GA$2,1,0)*('Atendimento ao público'!$H3+'Atendimento ao público'!$H4+'Atendimento ao público'!$H5+'Atendimento ao público'!$H6)*$NB$63</f>
        <v>25152.879611410674</v>
      </c>
      <c r="GB63" s="306">
        <f>IF($ND$63&lt;=GB$2,1,0)*('Atendimento ao público'!$H3+'Atendimento ao público'!$H4+'Atendimento ao público'!$H5+'Atendimento ao público'!$H6)*$NB$63</f>
        <v>25152.879611410674</v>
      </c>
      <c r="GC63" s="306">
        <f>IF($ND$63&lt;=GC$2,1,0)*('Atendimento ao público'!$H3+'Atendimento ao público'!$H4+'Atendimento ao público'!$H5+'Atendimento ao público'!$H6)*$NB$63</f>
        <v>25152.879611410674</v>
      </c>
      <c r="GD63" s="306">
        <f>IF($ND$63&lt;=GD$2,1,0)*('Atendimento ao público'!$H3+'Atendimento ao público'!$H4+'Atendimento ao público'!$H5+'Atendimento ao público'!$H6)*$NB$63</f>
        <v>25152.879611410674</v>
      </c>
      <c r="GE63" s="306">
        <f>IF($ND$63&lt;=GE$2,1,0)*('Atendimento ao público'!$H3+'Atendimento ao público'!$H4+'Atendimento ao público'!$H5+'Atendimento ao público'!$H6)*$NB$63</f>
        <v>25152.879611410674</v>
      </c>
      <c r="GF63" s="306">
        <f>IF($ND$63&lt;=GF$2,1,0)*('Atendimento ao público'!$H3+'Atendimento ao público'!$H4+'Atendimento ao público'!$H5+'Atendimento ao público'!$H6)*$NB$63</f>
        <v>25152.879611410674</v>
      </c>
      <c r="GG63" s="306">
        <f>IF($ND$63&lt;=GG$2,1,0)*('Atendimento ao público'!$H3+'Atendimento ao público'!$H4+'Atendimento ao público'!$H5+'Atendimento ao público'!$H6)*$NB$63</f>
        <v>25152.879611410674</v>
      </c>
      <c r="GH63" s="306">
        <f>IF($ND$63&lt;=GH$2,1,0)*('Atendimento ao público'!$H3+'Atendimento ao público'!$H4+'Atendimento ao público'!$H5+'Atendimento ao público'!$H6)*$NB$63</f>
        <v>25152.879611410674</v>
      </c>
      <c r="GI63" s="306">
        <f>IF($ND$63&lt;=GI$2,1,0)*('Atendimento ao público'!$H3+'Atendimento ao público'!$H4+'Atendimento ao público'!$H5+'Atendimento ao público'!$H6)*$NB$63</f>
        <v>25152.879611410674</v>
      </c>
      <c r="GJ63" s="306">
        <f>IF($ND$63&lt;=GJ$2,1,0)*('Atendimento ao público'!$H3+'Atendimento ao público'!$H4+'Atendimento ao público'!$H5+'Atendimento ao público'!$H6)*$NB$63</f>
        <v>25152.879611410674</v>
      </c>
      <c r="GK63" s="306">
        <f>IF($ND$63&lt;=GK$2,1,0)*('Atendimento ao público'!$H3+'Atendimento ao público'!$H4+'Atendimento ao público'!$H5+'Atendimento ao público'!$H6)*$NB$63</f>
        <v>25152.879611410674</v>
      </c>
      <c r="GL63" s="306">
        <f>IF($ND$63&lt;=GL$2,1,0)*('Atendimento ao público'!$H3+'Atendimento ao público'!$H4+'Atendimento ao público'!$H5+'Atendimento ao público'!$H6)*$NB$63</f>
        <v>25152.879611410674</v>
      </c>
      <c r="GM63" s="306">
        <f>IF($ND$63&lt;=GM$2,1,0)*('Atendimento ao público'!$H3+'Atendimento ao público'!$H4+'Atendimento ao público'!$H5+'Atendimento ao público'!$H6)*$NB$63</f>
        <v>25152.879611410674</v>
      </c>
      <c r="GN63" s="306">
        <f>IF($ND$63&lt;=GN$2,1,0)*('Atendimento ao público'!$H3+'Atendimento ao público'!$H4+'Atendimento ao público'!$H5+'Atendimento ao público'!$H6)*$NB$63</f>
        <v>25152.879611410674</v>
      </c>
      <c r="GO63" s="306">
        <f>IF($ND$63&lt;=GO$2,1,0)*('Atendimento ao público'!$H3+'Atendimento ao público'!$H4+'Atendimento ao público'!$H5+'Atendimento ao público'!$H6)*$NB$63</f>
        <v>25152.879611410674</v>
      </c>
      <c r="GP63" s="306">
        <f>IF($ND$63&lt;=GP$2,1,0)*('Atendimento ao público'!$H3+'Atendimento ao público'!$H4+'Atendimento ao público'!$H5+'Atendimento ao público'!$H6)*$NB$63</f>
        <v>25152.879611410674</v>
      </c>
      <c r="GQ63" s="306">
        <f>IF($ND$63&lt;=GQ$2,1,0)*('Atendimento ao público'!$H3+'Atendimento ao público'!$H4+'Atendimento ao público'!$H5+'Atendimento ao público'!$H6)*$NB$63</f>
        <v>25152.879611410674</v>
      </c>
      <c r="GR63" s="306">
        <f>IF($ND$63&lt;=GR$2,1,0)*('Atendimento ao público'!$H3+'Atendimento ao público'!$H4+'Atendimento ao público'!$H5+'Atendimento ao público'!$H6)*$NB$63</f>
        <v>25152.879611410674</v>
      </c>
      <c r="GS63" s="306">
        <f>IF($ND$63&lt;=GS$2,1,0)*('Atendimento ao público'!$H3+'Atendimento ao público'!$H4+'Atendimento ao público'!$H5+'Atendimento ao público'!$H6)*$NB$63</f>
        <v>25152.879611410674</v>
      </c>
      <c r="GT63" s="306">
        <f>IF($ND$63&lt;=GT$2,1,0)*('Atendimento ao público'!$H3+'Atendimento ao público'!$H4+'Atendimento ao público'!$H5+'Atendimento ao público'!$H6)*$NB$63</f>
        <v>25152.879611410674</v>
      </c>
      <c r="GU63" s="306">
        <f>IF($ND$63&lt;=GU$2,1,0)*('Atendimento ao público'!$H3+'Atendimento ao público'!$H4+'Atendimento ao público'!$H5+'Atendimento ao público'!$H6)*$NB$63</f>
        <v>25152.879611410674</v>
      </c>
      <c r="GV63" s="306">
        <f>IF($ND$63&lt;=GV$2,1,0)*('Atendimento ao público'!$H3+'Atendimento ao público'!$H4+'Atendimento ao público'!$H5+'Atendimento ao público'!$H6)*$NB$63</f>
        <v>25152.879611410674</v>
      </c>
      <c r="GW63" s="306">
        <f>IF($ND$63&lt;=GW$2,1,0)*('Atendimento ao público'!$H3+'Atendimento ao público'!$H4+'Atendimento ao público'!$H5+'Atendimento ao público'!$H6)*$NB$63</f>
        <v>25152.879611410674</v>
      </c>
      <c r="GX63" s="306">
        <f>IF($ND$63&lt;=GX$2,1,0)*('Atendimento ao público'!$H3+'Atendimento ao público'!$H4+'Atendimento ao público'!$H5+'Atendimento ao público'!$H6)*$NB$63</f>
        <v>25152.879611410674</v>
      </c>
      <c r="GY63" s="306">
        <f>IF($ND$63&lt;=GY$2,1,0)*('Atendimento ao público'!$H3+'Atendimento ao público'!$H4+'Atendimento ao público'!$H5+'Atendimento ao público'!$H6)*$NB$63</f>
        <v>25152.879611410674</v>
      </c>
      <c r="GZ63" s="306">
        <f>IF($ND$63&lt;=GZ$2,1,0)*('Atendimento ao público'!$H3+'Atendimento ao público'!$H4+'Atendimento ao público'!$H5+'Atendimento ao público'!$H6)*$NB$63</f>
        <v>25152.879611410674</v>
      </c>
      <c r="HA63" s="306">
        <f>IF($ND$63&lt;=HA$2,1,0)*('Atendimento ao público'!$H3+'Atendimento ao público'!$H4+'Atendimento ao público'!$H5+'Atendimento ao público'!$H6)*$NB$63</f>
        <v>25152.879611410674</v>
      </c>
      <c r="HB63" s="306">
        <f>IF($ND$63&lt;=HB$2,1,0)*('Atendimento ao público'!$H3+'Atendimento ao público'!$H4+'Atendimento ao público'!$H5+'Atendimento ao público'!$H6)*$NB$63</f>
        <v>25152.879611410674</v>
      </c>
      <c r="HC63" s="306">
        <f>IF($ND$63&lt;=HC$2,1,0)*('Atendimento ao público'!$H3+'Atendimento ao público'!$H4+'Atendimento ao público'!$H5+'Atendimento ao público'!$H6)*$NB$63</f>
        <v>25152.879611410674</v>
      </c>
      <c r="HD63" s="306">
        <f>IF($ND$63&lt;=HD$2,1,0)*('Atendimento ao público'!$H3+'Atendimento ao público'!$H4+'Atendimento ao público'!$H5+'Atendimento ao público'!$H6)*$NB$63</f>
        <v>25152.879611410674</v>
      </c>
      <c r="HE63" s="306">
        <f>IF($ND$63&lt;=HE$2,1,0)*('Atendimento ao público'!$H3+'Atendimento ao público'!$H4+'Atendimento ao público'!$H5+'Atendimento ao público'!$H6)*$NB$63</f>
        <v>25152.879611410674</v>
      </c>
      <c r="HF63" s="306">
        <f>IF($ND$63&lt;=HF$2,1,0)*('Atendimento ao público'!$H3+'Atendimento ao público'!$H4+'Atendimento ao público'!$H5+'Atendimento ao público'!$H6)*$NB$63</f>
        <v>25152.879611410674</v>
      </c>
      <c r="HG63" s="306">
        <f>IF($ND$63&lt;=HG$2,1,0)*('Atendimento ao público'!$H3+'Atendimento ao público'!$H4+'Atendimento ao público'!$H5+'Atendimento ao público'!$H6)*$NB$63</f>
        <v>25152.879611410674</v>
      </c>
      <c r="HH63" s="306">
        <f>IF($ND$63&lt;=HH$2,1,0)*('Atendimento ao público'!$H3+'Atendimento ao público'!$H4+'Atendimento ao público'!$H5+'Atendimento ao público'!$H6)*$NB$63</f>
        <v>25152.879611410674</v>
      </c>
      <c r="HI63" s="306">
        <f>IF($ND$63&lt;=HI$2,1,0)*('Atendimento ao público'!$H3+'Atendimento ao público'!$H4+'Atendimento ao público'!$H5+'Atendimento ao público'!$H6)*$NB$63</f>
        <v>25152.879611410674</v>
      </c>
      <c r="HJ63" s="306">
        <f>IF($ND$63&lt;=HJ$2,1,0)*('Atendimento ao público'!$H3+'Atendimento ao público'!$H4+'Atendimento ao público'!$H5+'Atendimento ao público'!$H6)*$NB$63</f>
        <v>25152.879611410674</v>
      </c>
      <c r="HK63" s="306">
        <f>IF($ND$63&lt;=HK$2,1,0)*('Atendimento ao público'!$H3+'Atendimento ao público'!$H4+'Atendimento ao público'!$H5+'Atendimento ao público'!$H6)*$NB$63</f>
        <v>25152.879611410674</v>
      </c>
      <c r="HL63" s="306">
        <f>IF($ND$63&lt;=HL$2,1,0)*('Atendimento ao público'!$H3+'Atendimento ao público'!$H4+'Atendimento ao público'!$H5+'Atendimento ao público'!$H6)*$NB$63</f>
        <v>25152.879611410674</v>
      </c>
      <c r="HM63" s="306">
        <f>IF($ND$63&lt;=HM$2,1,0)*('Atendimento ao público'!$H3+'Atendimento ao público'!$H4+'Atendimento ao público'!$H5+'Atendimento ao público'!$H6)*$NB$63</f>
        <v>25152.879611410674</v>
      </c>
      <c r="HN63" s="306">
        <f>IF($ND$63&lt;=HN$2,1,0)*('Atendimento ao público'!$H3+'Atendimento ao público'!$H4+'Atendimento ao público'!$H5+'Atendimento ao público'!$H6)*$NB$63</f>
        <v>25152.879611410674</v>
      </c>
      <c r="HO63" s="306">
        <f>IF($ND$63&lt;=HO$2,1,0)*('Atendimento ao público'!$H3+'Atendimento ao público'!$H4+'Atendimento ao público'!$H5+'Atendimento ao público'!$H6)*$NB$63</f>
        <v>25152.879611410674</v>
      </c>
      <c r="HP63" s="306">
        <f>IF($ND$63&lt;=HP$2,1,0)*('Atendimento ao público'!$H3+'Atendimento ao público'!$H4+'Atendimento ao público'!$H5+'Atendimento ao público'!$H6)*$NB$63</f>
        <v>25152.879611410674</v>
      </c>
      <c r="HQ63" s="306">
        <f>IF($ND$63&lt;=HQ$2,1,0)*('Atendimento ao público'!$H3+'Atendimento ao público'!$H4+'Atendimento ao público'!$H5+'Atendimento ao público'!$H6)*$NB$63</f>
        <v>25152.879611410674</v>
      </c>
      <c r="HR63" s="306">
        <f>IF($ND$63&lt;=HR$2,1,0)*('Atendimento ao público'!$H3+'Atendimento ao público'!$H4+'Atendimento ao público'!$H5+'Atendimento ao público'!$H6)*$NB$63</f>
        <v>25152.879611410674</v>
      </c>
      <c r="HS63" s="306">
        <f>IF($ND$63&lt;=HS$2,1,0)*('Atendimento ao público'!$H3+'Atendimento ao público'!$H4+'Atendimento ao público'!$H5+'Atendimento ao público'!$H6)*$NB$63</f>
        <v>25152.879611410674</v>
      </c>
      <c r="HT63" s="306">
        <f>IF($ND$63&lt;=HT$2,1,0)*('Atendimento ao público'!$H3+'Atendimento ao público'!$H4+'Atendimento ao público'!$H5+'Atendimento ao público'!$H6)*$NB$63</f>
        <v>25152.879611410674</v>
      </c>
      <c r="HU63" s="306">
        <f>IF($ND$63&lt;=HU$2,1,0)*('Atendimento ao público'!$H3+'Atendimento ao público'!$H4+'Atendimento ao público'!$H5+'Atendimento ao público'!$H6)*$NB$63</f>
        <v>25152.879611410674</v>
      </c>
      <c r="HV63" s="306">
        <f>IF($ND$63&lt;=HV$2,1,0)*('Atendimento ao público'!$H3+'Atendimento ao público'!$H4+'Atendimento ao público'!$H5+'Atendimento ao público'!$H6)*$NB$63</f>
        <v>25152.879611410674</v>
      </c>
      <c r="HW63" s="306">
        <f>IF($ND$63&lt;=HW$2,1,0)*('Atendimento ao público'!$H3+'Atendimento ao público'!$H4+'Atendimento ao público'!$H5+'Atendimento ao público'!$H6)*$NB$63</f>
        <v>25152.879611410674</v>
      </c>
      <c r="HX63" s="306">
        <f>IF($ND$63&lt;=HX$2,1,0)*('Atendimento ao público'!$H3+'Atendimento ao público'!$H4+'Atendimento ao público'!$H5+'Atendimento ao público'!$H6)*$NB$63</f>
        <v>25152.879611410674</v>
      </c>
      <c r="HY63" s="306">
        <f>IF($ND$63&lt;=HY$2,1,0)*('Atendimento ao público'!$H3+'Atendimento ao público'!$H4+'Atendimento ao público'!$H5+'Atendimento ao público'!$H6)*$NB$63</f>
        <v>25152.879611410674</v>
      </c>
      <c r="HZ63" s="306">
        <f>IF($ND$63&lt;=HZ$2,1,0)*('Atendimento ao público'!$H3+'Atendimento ao público'!$H4+'Atendimento ao público'!$H5+'Atendimento ao público'!$H6)*$NB$63</f>
        <v>25152.879611410674</v>
      </c>
      <c r="IA63" s="306">
        <f>IF($ND$63&lt;=IA$2,1,0)*('Atendimento ao público'!$H3+'Atendimento ao público'!$H4+'Atendimento ao público'!$H5+'Atendimento ao público'!$H6)*$NB$63</f>
        <v>25152.879611410674</v>
      </c>
      <c r="IB63" s="306">
        <f>IF($ND$63&lt;=IB$2,1,0)*('Atendimento ao público'!$H3+'Atendimento ao público'!$H4+'Atendimento ao público'!$H5+'Atendimento ao público'!$H6)*$NB$63</f>
        <v>25152.879611410674</v>
      </c>
      <c r="IC63" s="306">
        <f>IF($ND$63&lt;=IC$2,1,0)*('Atendimento ao público'!$H3+'Atendimento ao público'!$H4+'Atendimento ao público'!$H5+'Atendimento ao público'!$H6)*$NB$63</f>
        <v>25152.879611410674</v>
      </c>
      <c r="ID63" s="306">
        <f>IF($ND$63&lt;=ID$2,1,0)*('Atendimento ao público'!$H3+'Atendimento ao público'!$H4+'Atendimento ao público'!$H5+'Atendimento ao público'!$H6)*$NB$63</f>
        <v>25152.879611410674</v>
      </c>
      <c r="IE63" s="306">
        <f>IF($ND$63&lt;=IE$2,1,0)*('Atendimento ao público'!$H3+'Atendimento ao público'!$H4+'Atendimento ao público'!$H5+'Atendimento ao público'!$H6)*$NB$63</f>
        <v>25152.879611410674</v>
      </c>
      <c r="IF63" s="306">
        <f>IF($ND$63&lt;=IF$2,1,0)*('Atendimento ao público'!$H3+'Atendimento ao público'!$H4+'Atendimento ao público'!$H5+'Atendimento ao público'!$H6)*$NB$63</f>
        <v>25152.879611410674</v>
      </c>
      <c r="IG63" s="306">
        <f>IF($ND$63&lt;=IG$2,1,0)*('Atendimento ao público'!$H3+'Atendimento ao público'!$H4+'Atendimento ao público'!$H5+'Atendimento ao público'!$H6)*$NB$63</f>
        <v>25152.879611410674</v>
      </c>
      <c r="IH63" s="306">
        <f>IF($ND$63&lt;=IH$2,1,0)*('Atendimento ao público'!$H3+'Atendimento ao público'!$H4+'Atendimento ao público'!$H5+'Atendimento ao público'!$H6)*$NB$63</f>
        <v>25152.879611410674</v>
      </c>
      <c r="II63" s="306">
        <f>IF($ND$63&lt;=II$2,1,0)*('Atendimento ao público'!$H3+'Atendimento ao público'!$H4+'Atendimento ao público'!$H5+'Atendimento ao público'!$H6)*$NB$63</f>
        <v>25152.879611410674</v>
      </c>
      <c r="IJ63" s="306">
        <f>IF($ND$63&lt;=IJ$2,1,0)*('Atendimento ao público'!$H3+'Atendimento ao público'!$H4+'Atendimento ao público'!$H5+'Atendimento ao público'!$H6)*$NB$63</f>
        <v>25152.879611410674</v>
      </c>
      <c r="IK63" s="306">
        <f>IF($ND$63&lt;=IK$2,1,0)*('Atendimento ao público'!$H3+'Atendimento ao público'!$H4+'Atendimento ao público'!$H5+'Atendimento ao público'!$H6)*$NB$63</f>
        <v>25152.879611410674</v>
      </c>
      <c r="IL63" s="306">
        <f>IF($ND$63&lt;=IL$2,1,0)*('Atendimento ao público'!$H3+'Atendimento ao público'!$H4+'Atendimento ao público'!$H5+'Atendimento ao público'!$H6)*$NB$63</f>
        <v>25152.879611410674</v>
      </c>
      <c r="IM63" s="306">
        <f>IF($ND$63&lt;=IM$2,1,0)*('Atendimento ao público'!$H3+'Atendimento ao público'!$H4+'Atendimento ao público'!$H5+'Atendimento ao público'!$H6)*$NB$63</f>
        <v>25152.879611410674</v>
      </c>
      <c r="IN63" s="306">
        <f>IF($ND$63&lt;=IN$2,1,0)*('Atendimento ao público'!$H3+'Atendimento ao público'!$H4+'Atendimento ao público'!$H5+'Atendimento ao público'!$H6)*$NB$63</f>
        <v>25152.879611410674</v>
      </c>
      <c r="IO63" s="306">
        <f>IF($ND$63&lt;=IO$2,1,0)*('Atendimento ao público'!$H3+'Atendimento ao público'!$H4+'Atendimento ao público'!$H5+'Atendimento ao público'!$H6)*$NB$63</f>
        <v>25152.879611410674</v>
      </c>
      <c r="IP63" s="306">
        <f>IF($ND$63&lt;=IP$2,1,0)*('Atendimento ao público'!$H3+'Atendimento ao público'!$H4+'Atendimento ao público'!$H5+'Atendimento ao público'!$H6)*$NB$63</f>
        <v>25152.879611410674</v>
      </c>
      <c r="IQ63" s="306">
        <f>IF($ND$63&lt;=IQ$2,1,0)*('Atendimento ao público'!$H3+'Atendimento ao público'!$H4+'Atendimento ao público'!$H5+'Atendimento ao público'!$H6)*$NB$63</f>
        <v>25152.879611410674</v>
      </c>
      <c r="IR63" s="306">
        <f>IF($ND$63&lt;=IR$2,1,0)*('Atendimento ao público'!$H3+'Atendimento ao público'!$H4+'Atendimento ao público'!$H5+'Atendimento ao público'!$H6)*$NB$63</f>
        <v>25152.879611410674</v>
      </c>
      <c r="IS63" s="306">
        <f>IF($ND$63&lt;=IS$2,1,0)*('Atendimento ao público'!$H3+'Atendimento ao público'!$H4+'Atendimento ao público'!$H5+'Atendimento ao público'!$H6)*$NB$63</f>
        <v>25152.879611410674</v>
      </c>
      <c r="IT63" s="306">
        <f>IF($ND$63&lt;=IT$2,1,0)*('Atendimento ao público'!$H3+'Atendimento ao público'!$H4+'Atendimento ao público'!$H5+'Atendimento ao público'!$H6)*$NB$63</f>
        <v>25152.879611410674</v>
      </c>
      <c r="IU63" s="306">
        <f>IF($ND$63&lt;=IU$2,1,0)*('Atendimento ao público'!$H3+'Atendimento ao público'!$H4+'Atendimento ao público'!$H5+'Atendimento ao público'!$H6)*$NB$63</f>
        <v>25152.879611410674</v>
      </c>
      <c r="IV63" s="306">
        <f>IF($ND$63&lt;=IV$2,1,0)*('Atendimento ao público'!$H3+'Atendimento ao público'!$H4+'Atendimento ao público'!$H5+'Atendimento ao público'!$H6)*$NB$63</f>
        <v>25152.879611410674</v>
      </c>
      <c r="IW63" s="306">
        <f>IF($ND$63&lt;=IW$2,1,0)*('Atendimento ao público'!$H3+'Atendimento ao público'!$H4+'Atendimento ao público'!$H5+'Atendimento ao público'!$H6)*$NB$63</f>
        <v>25152.879611410674</v>
      </c>
      <c r="IX63" s="306">
        <f>IF($ND$63&lt;=IX$2,1,0)*('Atendimento ao público'!$H3+'Atendimento ao público'!$H4+'Atendimento ao público'!$H5+'Atendimento ao público'!$H6)*$NB$63</f>
        <v>25152.879611410674</v>
      </c>
      <c r="IY63" s="306">
        <f>IF($ND$63&lt;=IY$2,1,0)*('Atendimento ao público'!$H3+'Atendimento ao público'!$H4+'Atendimento ao público'!$H5+'Atendimento ao público'!$H6)*$NB$63</f>
        <v>25152.879611410674</v>
      </c>
      <c r="IZ63" s="306">
        <f>IF($ND$63&lt;=IZ$2,1,0)*('Atendimento ao público'!$H3+'Atendimento ao público'!$H4+'Atendimento ao público'!$H5+'Atendimento ao público'!$H6)*$NB$63</f>
        <v>25152.879611410674</v>
      </c>
      <c r="JA63" s="306">
        <f>IF($ND$63&lt;=JA$2,1,0)*('Atendimento ao público'!$H3+'Atendimento ao público'!$H4+'Atendimento ao público'!$H5+'Atendimento ao público'!$H6)*$NB$63</f>
        <v>25152.879611410674</v>
      </c>
      <c r="JB63" s="306">
        <f>IF($ND$63&lt;=JB$2,1,0)*('Atendimento ao público'!$H3+'Atendimento ao público'!$H4+'Atendimento ao público'!$H5+'Atendimento ao público'!$H6)*$NB$63</f>
        <v>25152.879611410674</v>
      </c>
      <c r="JC63" s="306">
        <f>IF($ND$63&lt;=JC$2,1,0)*('Atendimento ao público'!$H3+'Atendimento ao público'!$H4+'Atendimento ao público'!$H5+'Atendimento ao público'!$H6)*$NB$63</f>
        <v>25152.879611410674</v>
      </c>
      <c r="JD63" s="306">
        <f>IF($ND$63&lt;=JD$2,1,0)*('Atendimento ao público'!$H3+'Atendimento ao público'!$H4+'Atendimento ao público'!$H5+'Atendimento ao público'!$H6)*$NB$63</f>
        <v>25152.879611410674</v>
      </c>
      <c r="JE63" s="306">
        <f>IF($ND$63&lt;=JE$2,1,0)*('Atendimento ao público'!$H3+'Atendimento ao público'!$H4+'Atendimento ao público'!$H5+'Atendimento ao público'!$H6)*$NB$63</f>
        <v>25152.879611410674</v>
      </c>
      <c r="JF63" s="306">
        <f>IF($ND$63&lt;=JF$2,1,0)*('Atendimento ao público'!$H3+'Atendimento ao público'!$H4+'Atendimento ao público'!$H5+'Atendimento ao público'!$H6)*$NB$63</f>
        <v>25152.879611410674</v>
      </c>
      <c r="JG63" s="306">
        <f>IF($ND$63&lt;=JG$2,1,0)*('Atendimento ao público'!$H3+'Atendimento ao público'!$H4+'Atendimento ao público'!$H5+'Atendimento ao público'!$H6)*$NB$63</f>
        <v>25152.879611410674</v>
      </c>
      <c r="JH63" s="306">
        <f>IF($ND$63&lt;=JH$2,1,0)*('Atendimento ao público'!$H3+'Atendimento ao público'!$H4+'Atendimento ao público'!$H5+'Atendimento ao público'!$H6)*$NB$63</f>
        <v>25152.879611410674</v>
      </c>
      <c r="JI63" s="306">
        <f>IF($ND$63&lt;=JI$2,1,0)*('Atendimento ao público'!$H3+'Atendimento ao público'!$H4+'Atendimento ao público'!$H5+'Atendimento ao público'!$H6)*$NB$63</f>
        <v>25152.879611410674</v>
      </c>
      <c r="JJ63" s="306">
        <f>IF($ND$63&lt;=JJ$2,1,0)*('Atendimento ao público'!$H3+'Atendimento ao público'!$H4+'Atendimento ao público'!$H5+'Atendimento ao público'!$H6)*$NB$63</f>
        <v>25152.879611410674</v>
      </c>
      <c r="JK63" s="306">
        <f>IF($ND$63&lt;=JK$2,1,0)*('Atendimento ao público'!$H3+'Atendimento ao público'!$H4+'Atendimento ao público'!$H5+'Atendimento ao público'!$H6)*$NB$63</f>
        <v>25152.879611410674</v>
      </c>
      <c r="JL63" s="306">
        <f>IF($ND$63&lt;=JL$2,1,0)*('Atendimento ao público'!$H3+'Atendimento ao público'!$H4+'Atendimento ao público'!$H5+'Atendimento ao público'!$H6)*$NB$63</f>
        <v>25152.879611410674</v>
      </c>
      <c r="JM63" s="306">
        <f>IF($ND$63&lt;=JM$2,1,0)*('Atendimento ao público'!$H3+'Atendimento ao público'!$H4+'Atendimento ao público'!$H5+'Atendimento ao público'!$H6)*$NB$63</f>
        <v>25152.879611410674</v>
      </c>
      <c r="JN63" s="306">
        <f>IF($ND$63&lt;=JN$2,1,0)*('Atendimento ao público'!$H3+'Atendimento ao público'!$H4+'Atendimento ao público'!$H5+'Atendimento ao público'!$H6)*$NB$63</f>
        <v>25152.879611410674</v>
      </c>
      <c r="JO63" s="306">
        <f>IF($ND$63&lt;=JO$2,1,0)*('Atendimento ao público'!$H3+'Atendimento ao público'!$H4+'Atendimento ao público'!$H5+'Atendimento ao público'!$H6)*$NB$63</f>
        <v>25152.879611410674</v>
      </c>
      <c r="JP63" s="306">
        <f>IF($ND$63&lt;=JP$2,1,0)*('Atendimento ao público'!$H3+'Atendimento ao público'!$H4+'Atendimento ao público'!$H5+'Atendimento ao público'!$H6)*$NB$63</f>
        <v>25152.879611410674</v>
      </c>
      <c r="JQ63" s="306">
        <f>IF($ND$63&lt;=JQ$2,1,0)*('Atendimento ao público'!$H3+'Atendimento ao público'!$H4+'Atendimento ao público'!$H5+'Atendimento ao público'!$H6)*$NB$63</f>
        <v>25152.879611410674</v>
      </c>
      <c r="JR63" s="306">
        <f>IF($ND$63&lt;=JR$2,1,0)*('Atendimento ao público'!$H3+'Atendimento ao público'!$H4+'Atendimento ao público'!$H5+'Atendimento ao público'!$H6)*$NB$63</f>
        <v>25152.879611410674</v>
      </c>
      <c r="JS63" s="306">
        <f>IF($ND$63&lt;=JS$2,1,0)*('Atendimento ao público'!$H3+'Atendimento ao público'!$H4+'Atendimento ao público'!$H5+'Atendimento ao público'!$H6)*$NB$63</f>
        <v>25152.879611410674</v>
      </c>
      <c r="JT63" s="306">
        <f>IF($ND$63&lt;=JT$2,1,0)*('Atendimento ao público'!$H3+'Atendimento ao público'!$H4+'Atendimento ao público'!$H5+'Atendimento ao público'!$H6)*$NB$63</f>
        <v>25152.879611410674</v>
      </c>
      <c r="JU63" s="306">
        <f>IF($ND$63&lt;=JU$2,1,0)*('Atendimento ao público'!$H3+'Atendimento ao público'!$H4+'Atendimento ao público'!$H5+'Atendimento ao público'!$H6)*$NB$63</f>
        <v>25152.879611410674</v>
      </c>
      <c r="JV63" s="306">
        <f>IF($ND$63&lt;=JV$2,1,0)*('Atendimento ao público'!$H3+'Atendimento ao público'!$H4+'Atendimento ao público'!$H5+'Atendimento ao público'!$H6)*$NB$63</f>
        <v>25152.879611410674</v>
      </c>
      <c r="JW63" s="306">
        <f>IF($ND$63&lt;=JW$2,1,0)*('Atendimento ao público'!$H3+'Atendimento ao público'!$H4+'Atendimento ao público'!$H5+'Atendimento ao público'!$H6)*$NB$63</f>
        <v>25152.879611410674</v>
      </c>
      <c r="JX63" s="306">
        <f>IF($ND$63&lt;=JX$2,1,0)*('Atendimento ao público'!$H3+'Atendimento ao público'!$H4+'Atendimento ao público'!$H5+'Atendimento ao público'!$H6)*$NB$63</f>
        <v>25152.879611410674</v>
      </c>
      <c r="JY63" s="306">
        <f>IF($ND$63&lt;=JY$2,1,0)*('Atendimento ao público'!$H3+'Atendimento ao público'!$H4+'Atendimento ao público'!$H5+'Atendimento ao público'!$H6)*$NB$63</f>
        <v>25152.879611410674</v>
      </c>
      <c r="JZ63" s="306">
        <f>IF($ND$63&lt;=JZ$2,1,0)*('Atendimento ao público'!$H3+'Atendimento ao público'!$H4+'Atendimento ao público'!$H5+'Atendimento ao público'!$H6)*$NB$63</f>
        <v>25152.879611410674</v>
      </c>
      <c r="KA63" s="306">
        <f>IF($ND$63&lt;=KA$2,1,0)*('Atendimento ao público'!$H3+'Atendimento ao público'!$H4+'Atendimento ao público'!$H5+'Atendimento ao público'!$H6)*$NB$63</f>
        <v>25152.879611410674</v>
      </c>
      <c r="KB63" s="306">
        <f>IF($ND$63&lt;=KB$2,1,0)*('Atendimento ao público'!$H3+'Atendimento ao público'!$H4+'Atendimento ao público'!$H5+'Atendimento ao público'!$H6)*$NB$63</f>
        <v>25152.879611410674</v>
      </c>
      <c r="KC63" s="306">
        <f>IF($ND$63&lt;=KC$2,1,0)*('Atendimento ao público'!$H3+'Atendimento ao público'!$H4+'Atendimento ao público'!$H5+'Atendimento ao público'!$H6)*$NB$63</f>
        <v>25152.879611410674</v>
      </c>
      <c r="KD63" s="306">
        <f>IF($ND$63&lt;=KD$2,1,0)*('Atendimento ao público'!$H3+'Atendimento ao público'!$H4+'Atendimento ao público'!$H5+'Atendimento ao público'!$H6)*$NB$63</f>
        <v>25152.879611410674</v>
      </c>
      <c r="KE63" s="306">
        <f>IF($ND$63&lt;=KE$2,1,0)*('Atendimento ao público'!$H3+'Atendimento ao público'!$H4+'Atendimento ao público'!$H5+'Atendimento ao público'!$H6)*$NB$63</f>
        <v>25152.879611410674</v>
      </c>
      <c r="KF63" s="306">
        <f>IF($ND$63&lt;=KF$2,1,0)*('Atendimento ao público'!$H3+'Atendimento ao público'!$H4+'Atendimento ao público'!$H5+'Atendimento ao público'!$H6)*$NB$63</f>
        <v>25152.879611410674</v>
      </c>
      <c r="KG63" s="306">
        <f>IF($ND$63&lt;=KG$2,1,0)*('Atendimento ao público'!$H3+'Atendimento ao público'!$H4+'Atendimento ao público'!$H5+'Atendimento ao público'!$H6)*$NB$63</f>
        <v>25152.879611410674</v>
      </c>
      <c r="KH63" s="306">
        <f>IF($ND$63&lt;=KH$2,1,0)*('Atendimento ao público'!$H3+'Atendimento ao público'!$H4+'Atendimento ao público'!$H5+'Atendimento ao público'!$H6)*$NB$63</f>
        <v>25152.879611410674</v>
      </c>
      <c r="KI63" s="306">
        <f>IF($ND$63&lt;=KI$2,1,0)*('Atendimento ao público'!$H3+'Atendimento ao público'!$H4+'Atendimento ao público'!$H5+'Atendimento ao público'!$H6)*$NB$63</f>
        <v>25152.879611410674</v>
      </c>
      <c r="KJ63" s="306">
        <f>IF($ND$63&lt;=KJ$2,1,0)*('Atendimento ao público'!$H3+'Atendimento ao público'!$H4+'Atendimento ao público'!$H5+'Atendimento ao público'!$H6)*$NB$63</f>
        <v>25152.879611410674</v>
      </c>
      <c r="KK63" s="306">
        <f>IF($ND$63&lt;=KK$2,1,0)*('Atendimento ao público'!$H3+'Atendimento ao público'!$H4+'Atendimento ao público'!$H5+'Atendimento ao público'!$H6)*$NB$63</f>
        <v>25152.879611410674</v>
      </c>
      <c r="KL63" s="306">
        <f>IF($ND$63&lt;=KL$2,1,0)*('Atendimento ao público'!$H3+'Atendimento ao público'!$H4+'Atendimento ao público'!$H5+'Atendimento ao público'!$H6)*$NB$63</f>
        <v>25152.879611410674</v>
      </c>
      <c r="KM63" s="306">
        <f>IF($ND$63&lt;=KM$2,1,0)*('Atendimento ao público'!$H3+'Atendimento ao público'!$H4+'Atendimento ao público'!$H5+'Atendimento ao público'!$H6)*$NB$63</f>
        <v>25152.879611410674</v>
      </c>
      <c r="KN63" s="306">
        <f>IF($ND$63&lt;=KN$2,1,0)*('Atendimento ao público'!$H3+'Atendimento ao público'!$H4+'Atendimento ao público'!$H5+'Atendimento ao público'!$H6)*$NB$63</f>
        <v>25152.879611410674</v>
      </c>
      <c r="KO63" s="306">
        <f>IF($ND$63&lt;=KO$2,1,0)*('Atendimento ao público'!$H3+'Atendimento ao público'!$H4+'Atendimento ao público'!$H5+'Atendimento ao público'!$H6)*$NB$63</f>
        <v>25152.879611410674</v>
      </c>
      <c r="KP63" s="306">
        <f>IF($ND$63&lt;=KP$2,1,0)*('Atendimento ao público'!$H3+'Atendimento ao público'!$H4+'Atendimento ao público'!$H5+'Atendimento ao público'!$H6)*$NB$63</f>
        <v>25152.879611410674</v>
      </c>
      <c r="KQ63" s="306">
        <f>IF($ND$63&lt;=KQ$2,1,0)*('Atendimento ao público'!$H3+'Atendimento ao público'!$H4+'Atendimento ao público'!$H5+'Atendimento ao público'!$H6)*$NB$63</f>
        <v>25152.879611410674</v>
      </c>
      <c r="KR63" s="306">
        <f>IF($ND$63&lt;=KR$2,1,0)*('Atendimento ao público'!$H3+'Atendimento ao público'!$H4+'Atendimento ao público'!$H5+'Atendimento ao público'!$H6)*$NB$63</f>
        <v>25152.879611410674</v>
      </c>
      <c r="KS63" s="306">
        <f>IF($ND$63&lt;=KS$2,1,0)*('Atendimento ao público'!$H3+'Atendimento ao público'!$H4+'Atendimento ao público'!$H5+'Atendimento ao público'!$H6)*$NB$63</f>
        <v>25152.879611410674</v>
      </c>
      <c r="KT63" s="306">
        <f>IF($ND$63&lt;=KT$2,1,0)*('Atendimento ao público'!$H3+'Atendimento ao público'!$H4+'Atendimento ao público'!$H5+'Atendimento ao público'!$H6)*$NB$63</f>
        <v>25152.879611410674</v>
      </c>
      <c r="KU63" s="306">
        <f>IF($ND$63&lt;=KU$2,1,0)*('Atendimento ao público'!$H3+'Atendimento ao público'!$H4+'Atendimento ao público'!$H5+'Atendimento ao público'!$H6)*$NB$63</f>
        <v>25152.879611410674</v>
      </c>
      <c r="KV63" s="306">
        <f>IF($ND$63&lt;=KV$2,1,0)*('Atendimento ao público'!$H3+'Atendimento ao público'!$H4+'Atendimento ao público'!$H5+'Atendimento ao público'!$H6)*$NB$63</f>
        <v>25152.879611410674</v>
      </c>
      <c r="KW63" s="306">
        <f>IF($ND$63&lt;=KW$2,1,0)*('Atendimento ao público'!$H3+'Atendimento ao público'!$H4+'Atendimento ao público'!$H5+'Atendimento ao público'!$H6)*$NB$63</f>
        <v>25152.879611410674</v>
      </c>
      <c r="KX63" s="306">
        <f>IF($ND$63&lt;=KX$2,1,0)*('Atendimento ao público'!$H3+'Atendimento ao público'!$H4+'Atendimento ao público'!$H5+'Atendimento ao público'!$H6)*$NB$63</f>
        <v>25152.879611410674</v>
      </c>
      <c r="KY63" s="306">
        <f>IF($ND$63&lt;=KY$2,1,0)*('Atendimento ao público'!$H3+'Atendimento ao público'!$H4+'Atendimento ao público'!$H5+'Atendimento ao público'!$H6)*$NB$63</f>
        <v>25152.879611410674</v>
      </c>
      <c r="KZ63" s="306">
        <f>IF($ND$63&lt;=KZ$2,1,0)*('Atendimento ao público'!$H3+'Atendimento ao público'!$H4+'Atendimento ao público'!$H5+'Atendimento ao público'!$H6)*$NB$63</f>
        <v>25152.879611410674</v>
      </c>
      <c r="LA63" s="306">
        <f>IF($ND$63&lt;=LA$2,1,0)*('Atendimento ao público'!$H3+'Atendimento ao público'!$H4+'Atendimento ao público'!$H5+'Atendimento ao público'!$H6)*$NB$63</f>
        <v>25152.879611410674</v>
      </c>
      <c r="LB63" s="306">
        <f>IF($ND$63&lt;=LB$2,1,0)*('Atendimento ao público'!$H3+'Atendimento ao público'!$H4+'Atendimento ao público'!$H5+'Atendimento ao público'!$H6)*$NB$63</f>
        <v>25152.879611410674</v>
      </c>
      <c r="LC63" s="306">
        <f>IF($ND$63&lt;=LC$2,1,0)*('Atendimento ao público'!$H3+'Atendimento ao público'!$H4+'Atendimento ao público'!$H5+'Atendimento ao público'!$H6)*$NB$63</f>
        <v>25152.879611410674</v>
      </c>
      <c r="LD63" s="306">
        <f>IF($ND$63&lt;=LD$2,1,0)*('Atendimento ao público'!$H3+'Atendimento ao público'!$H4+'Atendimento ao público'!$H5+'Atendimento ao público'!$H6)*$NB$63</f>
        <v>25152.879611410674</v>
      </c>
      <c r="LE63" s="306">
        <f>IF($ND$63&lt;=LE$2,1,0)*('Atendimento ao público'!$H3+'Atendimento ao público'!$H4+'Atendimento ao público'!$H5+'Atendimento ao público'!$H6)*$NB$63</f>
        <v>25152.879611410674</v>
      </c>
      <c r="LF63" s="306">
        <f>IF($ND$63&lt;=LF$2,1,0)*('Atendimento ao público'!$H3+'Atendimento ao público'!$H4+'Atendimento ao público'!$H5+'Atendimento ao público'!$H6)*$NB$63</f>
        <v>25152.879611410674</v>
      </c>
      <c r="LG63" s="306">
        <f>IF($ND$63&lt;=LG$2,1,0)*('Atendimento ao público'!$H3+'Atendimento ao público'!$H4+'Atendimento ao público'!$H5+'Atendimento ao público'!$H6)*$NB$63</f>
        <v>25152.879611410674</v>
      </c>
      <c r="LH63" s="306">
        <f>IF($ND$63&lt;=LH$2,1,0)*('Atendimento ao público'!$H3+'Atendimento ao público'!$H4+'Atendimento ao público'!$H5+'Atendimento ao público'!$H6)*$NB$63</f>
        <v>25152.879611410674</v>
      </c>
      <c r="LI63" s="306">
        <f>IF($ND$63&lt;=LI$2,1,0)*('Atendimento ao público'!$H3+'Atendimento ao público'!$H4+'Atendimento ao público'!$H5+'Atendimento ao público'!$H6)*$NB$63</f>
        <v>25152.879611410674</v>
      </c>
      <c r="LJ63" s="306">
        <f>IF($ND$63&lt;=LJ$2,1,0)*('Atendimento ao público'!$H3+'Atendimento ao público'!$H4+'Atendimento ao público'!$H5+'Atendimento ao público'!$H6)*$NB$63</f>
        <v>25152.879611410674</v>
      </c>
      <c r="LK63" s="306">
        <f>IF($ND$63&lt;=LK$2,1,0)*('Atendimento ao público'!$H3+'Atendimento ao público'!$H4+'Atendimento ao público'!$H5+'Atendimento ao público'!$H6)*$NB$63</f>
        <v>25152.879611410674</v>
      </c>
      <c r="LL63" s="306">
        <f>IF($ND$63&lt;=LL$2,1,0)*('Atendimento ao público'!$H3+'Atendimento ao público'!$H4+'Atendimento ao público'!$H5+'Atendimento ao público'!$H6)*$NB$63</f>
        <v>25152.879611410674</v>
      </c>
      <c r="LM63" s="306">
        <f>IF($ND$63&lt;=LM$2,1,0)*('Atendimento ao público'!$H3+'Atendimento ao público'!$H4+'Atendimento ao público'!$H5+'Atendimento ao público'!$H6)*$NB$63</f>
        <v>25152.879611410674</v>
      </c>
      <c r="LN63" s="306">
        <f>IF($ND$63&lt;=LN$2,1,0)*('Atendimento ao público'!$H3+'Atendimento ao público'!$H4+'Atendimento ao público'!$H5+'Atendimento ao público'!$H6)*$NB$63</f>
        <v>25152.879611410674</v>
      </c>
      <c r="LO63" s="306">
        <f>IF($ND$63&lt;=LO$2,1,0)*('Atendimento ao público'!$H3+'Atendimento ao público'!$H4+'Atendimento ao público'!$H5+'Atendimento ao público'!$H6)*$NB$63</f>
        <v>25152.879611410674</v>
      </c>
      <c r="LP63" s="306">
        <f>IF($ND$63&lt;=LP$2,1,0)*('Atendimento ao público'!$H3+'Atendimento ao público'!$H4+'Atendimento ao público'!$H5+'Atendimento ao público'!$H6)*$NB$63</f>
        <v>25152.879611410674</v>
      </c>
      <c r="LQ63" s="306">
        <f>IF($ND$63&lt;=LQ$2,1,0)*('Atendimento ao público'!$H3+'Atendimento ao público'!$H4+'Atendimento ao público'!$H5+'Atendimento ao público'!$H6)*$NB$63</f>
        <v>25152.879611410674</v>
      </c>
      <c r="LR63" s="306">
        <f>IF($ND$63&lt;=LR$2,1,0)*('Atendimento ao público'!$H3+'Atendimento ao público'!$H4+'Atendimento ao público'!$H5+'Atendimento ao público'!$H6)*$NB$63</f>
        <v>25152.879611410674</v>
      </c>
      <c r="LS63" s="306">
        <f>IF($ND$63&lt;=LS$2,1,0)*('Atendimento ao público'!$H3+'Atendimento ao público'!$H4+'Atendimento ao público'!$H5+'Atendimento ao público'!$H6)*$NB$63</f>
        <v>25152.879611410674</v>
      </c>
      <c r="LT63" s="306">
        <f>IF($ND$63&lt;=LT$2,1,0)*('Atendimento ao público'!$H3+'Atendimento ao público'!$H4+'Atendimento ao público'!$H5+'Atendimento ao público'!$H6)*$NB$63</f>
        <v>25152.879611410674</v>
      </c>
      <c r="LU63" s="306">
        <f>IF($ND$63&lt;=LU$2,1,0)*('Atendimento ao público'!$H3+'Atendimento ao público'!$H4+'Atendimento ao público'!$H5+'Atendimento ao público'!$H6)*$NB$63</f>
        <v>25152.879611410674</v>
      </c>
      <c r="LV63" s="306">
        <f>IF($ND$63&lt;=LV$2,1,0)*('Atendimento ao público'!$H3+'Atendimento ao público'!$H4+'Atendimento ao público'!$H5+'Atendimento ao público'!$H6)*$NB$63</f>
        <v>25152.879611410674</v>
      </c>
      <c r="LW63" s="306">
        <f>IF($ND$63&lt;=LW$2,1,0)*('Atendimento ao público'!$H3+'Atendimento ao público'!$H4+'Atendimento ao público'!$H5+'Atendimento ao público'!$H6)*$NB$63</f>
        <v>25152.879611410674</v>
      </c>
      <c r="LX63" s="306">
        <f>IF($ND$63&lt;=LX$2,1,0)*('Atendimento ao público'!$H3+'Atendimento ao público'!$H4+'Atendimento ao público'!$H5+'Atendimento ao público'!$H6)*$NB$63</f>
        <v>25152.879611410674</v>
      </c>
      <c r="LY63" s="306">
        <f>IF($ND$63&lt;=LY$2,1,0)*('Atendimento ao público'!$H3+'Atendimento ao público'!$H4+'Atendimento ao público'!$H5+'Atendimento ao público'!$H6)*$NB$63</f>
        <v>25152.879611410674</v>
      </c>
      <c r="LZ63" s="306">
        <f>IF($ND$63&lt;=LZ$2,1,0)*('Atendimento ao público'!$H3+'Atendimento ao público'!$H4+'Atendimento ao público'!$H5+'Atendimento ao público'!$H6)*$NB$63</f>
        <v>25152.879611410674</v>
      </c>
      <c r="MA63" s="306">
        <f>IF($ND$63&lt;=MA$2,1,0)*('Atendimento ao público'!$H3+'Atendimento ao público'!$H4+'Atendimento ao público'!$H5+'Atendimento ao público'!$H6)*$NB$63</f>
        <v>25152.879611410674</v>
      </c>
      <c r="MB63" s="306">
        <f>IF($ND$63&lt;=MB$2,1,0)*('Atendimento ao público'!$H3+'Atendimento ao público'!$H4+'Atendimento ao público'!$H5+'Atendimento ao público'!$H6)*$NB$63</f>
        <v>25152.879611410674</v>
      </c>
      <c r="MC63" s="306">
        <f>IF($ND$63&lt;=MC$2,1,0)*('Atendimento ao público'!$H3+'Atendimento ao público'!$H4+'Atendimento ao público'!$H5+'Atendimento ao público'!$H6)*$NB$63</f>
        <v>25152.879611410674</v>
      </c>
      <c r="MD63" s="306">
        <f>IF($ND$63&lt;=MD$2,1,0)*('Atendimento ao público'!$H3+'Atendimento ao público'!$H4+'Atendimento ao público'!$H5+'Atendimento ao público'!$H6)*$NB$63</f>
        <v>25152.879611410674</v>
      </c>
      <c r="ME63" s="306">
        <f>IF($ND$63&lt;=ME$2,1,0)*('Atendimento ao público'!$H3+'Atendimento ao público'!$H4+'Atendimento ao público'!$H5+'Atendimento ao público'!$H6)*$NB$63</f>
        <v>25152.879611410674</v>
      </c>
      <c r="MF63" s="306">
        <f>IF($ND$63&lt;=MF$2,1,0)*('Atendimento ao público'!$H3+'Atendimento ao público'!$H4+'Atendimento ao público'!$H5+'Atendimento ao público'!$H6)*$NB$63</f>
        <v>25152.879611410674</v>
      </c>
      <c r="MG63" s="306">
        <f>IF($ND$63&lt;=MG$2,1,0)*('Atendimento ao público'!$H3+'Atendimento ao público'!$H4+'Atendimento ao público'!$H5+'Atendimento ao público'!$H6)*$NB$63</f>
        <v>25152.879611410674</v>
      </c>
      <c r="MH63" s="306">
        <f>IF($ND$63&lt;=MH$2,1,0)*('Atendimento ao público'!$H3+'Atendimento ao público'!$H4+'Atendimento ao público'!$H5+'Atendimento ao público'!$H6)*$NB$63</f>
        <v>25152.879611410674</v>
      </c>
      <c r="MI63" s="306">
        <f>IF($ND$63&lt;=MI$2,1,0)*('Atendimento ao público'!$H3+'Atendimento ao público'!$H4+'Atendimento ao público'!$H5+'Atendimento ao público'!$H6)*$NB$63</f>
        <v>25152.879611410674</v>
      </c>
      <c r="MJ63" s="306">
        <f>IF($ND$63&lt;=MJ$2,1,0)*('Atendimento ao público'!$H3+'Atendimento ao público'!$H4+'Atendimento ao público'!$H5+'Atendimento ao público'!$H6)*$NB$63</f>
        <v>25152.879611410674</v>
      </c>
      <c r="MK63" s="306">
        <f>IF($ND$63&lt;=MK$2,1,0)*('Atendimento ao público'!$H3+'Atendimento ao público'!$H4+'Atendimento ao público'!$H5+'Atendimento ao público'!$H6)*$NB$63</f>
        <v>25152.879611410674</v>
      </c>
      <c r="ML63" s="306">
        <f>IF($ND$63&lt;=ML$2,1,0)*('Atendimento ao público'!$H3+'Atendimento ao público'!$H4+'Atendimento ao público'!$H5+'Atendimento ao público'!$H6)*$NB$63</f>
        <v>25152.879611410674</v>
      </c>
      <c r="MM63" s="306">
        <f>IF($ND$63&lt;=MM$2,1,0)*('Atendimento ao público'!$H3+'Atendimento ao público'!$H4+'Atendimento ao público'!$H5+'Atendimento ao público'!$H6)*$NB$63</f>
        <v>25152.879611410674</v>
      </c>
      <c r="MN63" s="306">
        <f>IF($ND$63&lt;=MN$2,1,0)*('Atendimento ao público'!$H3+'Atendimento ao público'!$H4+'Atendimento ao público'!$H5+'Atendimento ao público'!$H6)*$NB$63</f>
        <v>25152.879611410674</v>
      </c>
      <c r="MO63" s="306">
        <f>IF($ND$63&lt;=MO$2,1,0)*('Atendimento ao público'!$H3+'Atendimento ao público'!$H4+'Atendimento ao público'!$H5+'Atendimento ao público'!$H6)*$NB$63</f>
        <v>25152.879611410674</v>
      </c>
      <c r="MP63" s="306">
        <f>IF($ND$63&lt;=MP$2,1,0)*('Atendimento ao público'!$H3+'Atendimento ao público'!$H4+'Atendimento ao público'!$H5+'Atendimento ao público'!$H6)*$NB$63</f>
        <v>25152.879611410674</v>
      </c>
      <c r="MQ63" s="306">
        <f>IF($ND$63&lt;=MQ$2,1,0)*('Atendimento ao público'!$H3+'Atendimento ao público'!$H4+'Atendimento ao público'!$H5+'Atendimento ao público'!$H6)*$NB$63</f>
        <v>25152.879611410674</v>
      </c>
      <c r="MR63" s="306">
        <f>IF($ND$63&lt;=MR$2,1,0)*('Atendimento ao público'!$H3+'Atendimento ao público'!$H4+'Atendimento ao público'!$H5+'Atendimento ao público'!$H6)*$NB$63</f>
        <v>25152.879611410674</v>
      </c>
      <c r="MS63" s="306">
        <f>IF($ND$63&lt;=MS$2,1,0)*('Atendimento ao público'!$H3+'Atendimento ao público'!$H4+'Atendimento ao público'!$H5+'Atendimento ao público'!$H6)*$NB$63</f>
        <v>25152.879611410674</v>
      </c>
      <c r="MT63" s="306">
        <f>IF($ND$63&lt;=MT$2,1,0)*('Atendimento ao público'!$H3+'Atendimento ao público'!$H4+'Atendimento ao público'!$H5+'Atendimento ao público'!$H6)*$NB$63</f>
        <v>25152.879611410674</v>
      </c>
      <c r="MU63" s="306">
        <f>IF($ND$63&lt;=MU$2,1,0)*('Atendimento ao público'!$H3+'Atendimento ao público'!$H4+'Atendimento ao público'!$H5+'Atendimento ao público'!$H6)*$NB$63</f>
        <v>25152.879611410674</v>
      </c>
      <c r="MV63" s="306">
        <f>IF($ND$63&lt;=MV$2,1,0)*('Atendimento ao público'!$H3+'Atendimento ao público'!$H4+'Atendimento ao público'!$H5+'Atendimento ao público'!$H6)*$NB$63</f>
        <v>25152.879611410674</v>
      </c>
      <c r="MW63" s="306">
        <f>IF($ND$63&lt;=MW$2,1,0)*('Atendimento ao público'!$H3+'Atendimento ao público'!$H4+'Atendimento ao público'!$H5+'Atendimento ao público'!$H6)*$NB$63</f>
        <v>25152.879611410674</v>
      </c>
      <c r="MX63" s="306">
        <f>IF($ND$63&lt;=MX$2,1,0)*('Atendimento ao público'!$H3+'Atendimento ao público'!$H4+'Atendimento ao público'!$H5+'Atendimento ao público'!$H6)*$NB$63</f>
        <v>25152.879611410674</v>
      </c>
      <c r="MY63" s="306">
        <f>IF($ND$63&lt;=MY$2,1,0)*('Atendimento ao público'!$H3+'Atendimento ao público'!$H4+'Atendimento ao público'!$H5+'Atendimento ao público'!$H6)*$NB$63</f>
        <v>25152.879611410674</v>
      </c>
      <c r="MZ63" s="306">
        <f>IF($ND$63&lt;=MZ$2,1,0)*('Atendimento ao público'!$H3+'Atendimento ao público'!$H4+'Atendimento ao público'!$H5+'Atendimento ao público'!$H6)*$NB$63</f>
        <v>25152.879611410674</v>
      </c>
      <c r="NA63" s="315">
        <f>IF($ND$63&lt;=NA$2,1,0)*('Atendimento ao público'!$H3+'Atendimento ao público'!$H4+'Atendimento ao público'!$H5+'Atendimento ao público'!$H6)*$NB$63</f>
        <v>25152.879611410674</v>
      </c>
      <c r="NB63" s="656">
        <v>1</v>
      </c>
      <c r="NC63" s="656"/>
      <c r="ND63" s="656">
        <v>1</v>
      </c>
    </row>
    <row r="64" spans="1:368" x14ac:dyDescent="0.2">
      <c r="A64" s="2"/>
      <c r="B64" s="304"/>
      <c r="C64" s="305"/>
      <c r="D64" s="305"/>
      <c r="E64" s="1" t="s">
        <v>629</v>
      </c>
      <c r="F64" s="306">
        <f>IF($ND$63&lt;=F$2,1,0)*('Atendimento ao público'!$F22)*$NB$63</f>
        <v>8000</v>
      </c>
      <c r="G64" s="306">
        <f>IF($ND$63&lt;=G$2,1,0)*('Atendimento ao público'!$F22)*$NB$63</f>
        <v>8000</v>
      </c>
      <c r="H64" s="306">
        <f>IF($ND$63&lt;=H$2,1,0)*('Atendimento ao público'!$F22)*$NB$63</f>
        <v>8000</v>
      </c>
      <c r="I64" s="306">
        <f>IF($ND$63&lt;=I$2,1,0)*('Atendimento ao público'!$F22)*$NB$63</f>
        <v>8000</v>
      </c>
      <c r="J64" s="306">
        <f>IF($ND$63&lt;=J$2,1,0)*('Atendimento ao público'!$F22)*$NB$63</f>
        <v>8000</v>
      </c>
      <c r="K64" s="306">
        <f>IF($ND$63&lt;=K$2,1,0)*('Atendimento ao público'!$F22)*$NB$63</f>
        <v>8000</v>
      </c>
      <c r="L64" s="306">
        <f>IF($ND$63&lt;=L$2,1,0)*('Atendimento ao público'!$F22)*$NB$63</f>
        <v>8000</v>
      </c>
      <c r="M64" s="306">
        <f>IF($ND$63&lt;=M$2,1,0)*('Atendimento ao público'!$F22)*$NB$63</f>
        <v>8000</v>
      </c>
      <c r="N64" s="306">
        <f>IF($ND$63&lt;=N$2,1,0)*('Atendimento ao público'!$F22)*$NB$63</f>
        <v>8000</v>
      </c>
      <c r="O64" s="306">
        <f>IF($ND$63&lt;=O$2,1,0)*('Atendimento ao público'!$F22)*$NB$63</f>
        <v>8000</v>
      </c>
      <c r="P64" s="306">
        <f>IF($ND$63&lt;=P$2,1,0)*('Atendimento ao público'!$F22)*$NB$63</f>
        <v>8000</v>
      </c>
      <c r="Q64" s="306">
        <f>IF($ND$63&lt;=Q$2,1,0)*('Atendimento ao público'!$F22)*$NB$63</f>
        <v>8000</v>
      </c>
      <c r="R64" s="306">
        <f>IF($ND$63&lt;=R$2,1,0)*('Atendimento ao público'!$F22)*$NB$63</f>
        <v>8000</v>
      </c>
      <c r="S64" s="306">
        <f>IF($ND$63&lt;=S$2,1,0)*('Atendimento ao público'!$F22)*$NB$63</f>
        <v>8000</v>
      </c>
      <c r="T64" s="306">
        <f>IF($ND$63&lt;=T$2,1,0)*('Atendimento ao público'!$F22)*$NB$63</f>
        <v>8000</v>
      </c>
      <c r="U64" s="306">
        <f>IF($ND$63&lt;=U$2,1,0)*('Atendimento ao público'!$F22)*$NB$63</f>
        <v>8000</v>
      </c>
      <c r="V64" s="306">
        <f>IF($ND$63&lt;=V$2,1,0)*('Atendimento ao público'!$F22)*$NB$63</f>
        <v>8000</v>
      </c>
      <c r="W64" s="306">
        <f>IF($ND$63&lt;=W$2,1,0)*('Atendimento ao público'!$F22)*$NB$63</f>
        <v>8000</v>
      </c>
      <c r="X64" s="306">
        <f>IF($ND$63&lt;=X$2,1,0)*('Atendimento ao público'!$F22)*$NB$63</f>
        <v>8000</v>
      </c>
      <c r="Y64" s="306">
        <f>IF($ND$63&lt;=Y$2,1,0)*('Atendimento ao público'!$F22)*$NB$63</f>
        <v>8000</v>
      </c>
      <c r="Z64" s="306">
        <f>IF($ND$63&lt;=Z$2,1,0)*('Atendimento ao público'!$F22)*$NB$63</f>
        <v>8000</v>
      </c>
      <c r="AA64" s="306">
        <f>IF($ND$63&lt;=AA$2,1,0)*('Atendimento ao público'!$F22)*$NB$63</f>
        <v>8000</v>
      </c>
      <c r="AB64" s="306">
        <f>IF($ND$63&lt;=AB$2,1,0)*('Atendimento ao público'!$F22)*$NB$63</f>
        <v>8000</v>
      </c>
      <c r="AC64" s="306">
        <f>IF($ND$63&lt;=AC$2,1,0)*('Atendimento ao público'!$F22)*$NB$63</f>
        <v>8000</v>
      </c>
      <c r="AD64" s="306">
        <f>IF($ND$63&lt;=AD$2,1,0)*('Atendimento ao público'!$F22)*$NB$63</f>
        <v>8000</v>
      </c>
      <c r="AE64" s="306">
        <f>IF($ND$63&lt;=AE$2,1,0)*('Atendimento ao público'!$F22)*$NB$63</f>
        <v>8000</v>
      </c>
      <c r="AF64" s="306">
        <f>IF($ND$63&lt;=AF$2,1,0)*('Atendimento ao público'!$F22)*$NB$63</f>
        <v>8000</v>
      </c>
      <c r="AG64" s="306">
        <f>IF($ND$63&lt;=AG$2,1,0)*('Atendimento ao público'!$F22)*$NB$63</f>
        <v>8000</v>
      </c>
      <c r="AH64" s="306">
        <f>IF($ND$63&lt;=AH$2,1,0)*('Atendimento ao público'!$F22)*$NB$63</f>
        <v>8000</v>
      </c>
      <c r="AI64" s="306">
        <f>IF($ND$63&lt;=AI$2,1,0)*('Atendimento ao público'!$F22)*$NB$63</f>
        <v>8000</v>
      </c>
      <c r="AJ64" s="306">
        <f>IF($ND$63&lt;=AJ$2,1,0)*('Atendimento ao público'!$F22)*$NB$63</f>
        <v>8000</v>
      </c>
      <c r="AK64" s="306">
        <f>IF($ND$63&lt;=AK$2,1,0)*('Atendimento ao público'!$F22)*$NB$63</f>
        <v>8000</v>
      </c>
      <c r="AL64" s="306">
        <f>IF($ND$63&lt;=AL$2,1,0)*('Atendimento ao público'!$F22)*$NB$63</f>
        <v>8000</v>
      </c>
      <c r="AM64" s="306">
        <f>IF($ND$63&lt;=AM$2,1,0)*('Atendimento ao público'!$F22)*$NB$63</f>
        <v>8000</v>
      </c>
      <c r="AN64" s="306">
        <f>IF($ND$63&lt;=AN$2,1,0)*('Atendimento ao público'!$F22)*$NB$63</f>
        <v>8000</v>
      </c>
      <c r="AO64" s="306">
        <f>IF($ND$63&lt;=AO$2,1,0)*('Atendimento ao público'!$F22)*$NB$63</f>
        <v>8000</v>
      </c>
      <c r="AP64" s="306">
        <f>IF($ND$63&lt;=AP$2,1,0)*('Atendimento ao público'!$F22)*$NB$63</f>
        <v>8000</v>
      </c>
      <c r="AQ64" s="306">
        <f>IF($ND$63&lt;=AQ$2,1,0)*('Atendimento ao público'!$F22)*$NB$63</f>
        <v>8000</v>
      </c>
      <c r="AR64" s="306">
        <f>IF($ND$63&lt;=AR$2,1,0)*('Atendimento ao público'!$F22)*$NB$63</f>
        <v>8000</v>
      </c>
      <c r="AS64" s="306">
        <f>IF($ND$63&lt;=AS$2,1,0)*('Atendimento ao público'!$F22)*$NB$63</f>
        <v>8000</v>
      </c>
      <c r="AT64" s="306">
        <f>IF($ND$63&lt;=AT$2,1,0)*('Atendimento ao público'!$F22)*$NB$63</f>
        <v>8000</v>
      </c>
      <c r="AU64" s="306">
        <f>IF($ND$63&lt;=AU$2,1,0)*('Atendimento ao público'!$F22)*$NB$63</f>
        <v>8000</v>
      </c>
      <c r="AV64" s="306">
        <f>IF($ND$63&lt;=AV$2,1,0)*('Atendimento ao público'!$F22)*$NB$63</f>
        <v>8000</v>
      </c>
      <c r="AW64" s="306">
        <f>IF($ND$63&lt;=AW$2,1,0)*('Atendimento ao público'!$F22)*$NB$63</f>
        <v>8000</v>
      </c>
      <c r="AX64" s="306">
        <f>IF($ND$63&lt;=AX$2,1,0)*('Atendimento ao público'!$F22)*$NB$63</f>
        <v>8000</v>
      </c>
      <c r="AY64" s="306">
        <f>IF($ND$63&lt;=AY$2,1,0)*('Atendimento ao público'!$F22)*$NB$63</f>
        <v>8000</v>
      </c>
      <c r="AZ64" s="306">
        <f>IF($ND$63&lt;=AZ$2,1,0)*('Atendimento ao público'!$F22)*$NB$63</f>
        <v>8000</v>
      </c>
      <c r="BA64" s="306">
        <f>IF($ND$63&lt;=BA$2,1,0)*('Atendimento ao público'!$F22)*$NB$63</f>
        <v>8000</v>
      </c>
      <c r="BB64" s="306">
        <f>IF($ND$63&lt;=BB$2,1,0)*('Atendimento ao público'!$F22)*$NB$63</f>
        <v>8000</v>
      </c>
      <c r="BC64" s="306">
        <f>IF($ND$63&lt;=BC$2,1,0)*('Atendimento ao público'!$F22)*$NB$63</f>
        <v>8000</v>
      </c>
      <c r="BD64" s="306">
        <f>IF($ND$63&lt;=BD$2,1,0)*('Atendimento ao público'!$F22)*$NB$63</f>
        <v>8000</v>
      </c>
      <c r="BE64" s="306">
        <f>IF($ND$63&lt;=BE$2,1,0)*('Atendimento ao público'!$F22)*$NB$63</f>
        <v>8000</v>
      </c>
      <c r="BF64" s="306">
        <f>IF($ND$63&lt;=BF$2,1,0)*('Atendimento ao público'!$F22)*$NB$63</f>
        <v>8000</v>
      </c>
      <c r="BG64" s="306">
        <f>IF($ND$63&lt;=BG$2,1,0)*('Atendimento ao público'!$F22)*$NB$63</f>
        <v>8000</v>
      </c>
      <c r="BH64" s="306">
        <f>IF($ND$63&lt;=BH$2,1,0)*('Atendimento ao público'!$F22)*$NB$63</f>
        <v>8000</v>
      </c>
      <c r="BI64" s="306">
        <f>IF($ND$63&lt;=BI$2,1,0)*('Atendimento ao público'!$F22)*$NB$63</f>
        <v>8000</v>
      </c>
      <c r="BJ64" s="306">
        <f>IF($ND$63&lt;=BJ$2,1,0)*('Atendimento ao público'!$F22)*$NB$63</f>
        <v>8000</v>
      </c>
      <c r="BK64" s="306">
        <f>IF($ND$63&lt;=BK$2,1,0)*('Atendimento ao público'!$F22)*$NB$63</f>
        <v>8000</v>
      </c>
      <c r="BL64" s="306">
        <f>IF($ND$63&lt;=BL$2,1,0)*('Atendimento ao público'!$F22)*$NB$63</f>
        <v>8000</v>
      </c>
      <c r="BM64" s="306">
        <f>IF($ND$63&lt;=BM$2,1,0)*('Atendimento ao público'!$F22)*$NB$63</f>
        <v>8000</v>
      </c>
      <c r="BN64" s="306">
        <f>IF($ND$63&lt;=BN$2,1,0)*('Atendimento ao público'!$F22)*$NB$63</f>
        <v>8000</v>
      </c>
      <c r="BO64" s="306">
        <f>IF($ND$63&lt;=BO$2,1,0)*('Atendimento ao público'!$F22)*$NB$63</f>
        <v>8000</v>
      </c>
      <c r="BP64" s="306">
        <f>IF($ND$63&lt;=BP$2,1,0)*('Atendimento ao público'!$F22)*$NB$63</f>
        <v>8000</v>
      </c>
      <c r="BQ64" s="306">
        <f>IF($ND$63&lt;=BQ$2,1,0)*('Atendimento ao público'!$F22)*$NB$63</f>
        <v>8000</v>
      </c>
      <c r="BR64" s="306">
        <f>IF($ND$63&lt;=BR$2,1,0)*('Atendimento ao público'!$F22)*$NB$63</f>
        <v>8000</v>
      </c>
      <c r="BS64" s="306">
        <f>IF($ND$63&lt;=BS$2,1,0)*('Atendimento ao público'!$F22)*$NB$63</f>
        <v>8000</v>
      </c>
      <c r="BT64" s="306">
        <f>IF($ND$63&lt;=BT$2,1,0)*('Atendimento ao público'!$F22)*$NB$63</f>
        <v>8000</v>
      </c>
      <c r="BU64" s="306">
        <f>IF($ND$63&lt;=BU$2,1,0)*('Atendimento ao público'!$F22)*$NB$63</f>
        <v>8000</v>
      </c>
      <c r="BV64" s="306">
        <f>IF($ND$63&lt;=BV$2,1,0)*('Atendimento ao público'!$F22)*$NB$63</f>
        <v>8000</v>
      </c>
      <c r="BW64" s="306">
        <f>IF($ND$63&lt;=BW$2,1,0)*('Atendimento ao público'!$F22)*$NB$63</f>
        <v>8000</v>
      </c>
      <c r="BX64" s="306">
        <f>IF($ND$63&lt;=BX$2,1,0)*('Atendimento ao público'!$F22)*$NB$63</f>
        <v>8000</v>
      </c>
      <c r="BY64" s="306">
        <f>IF($ND$63&lt;=BY$2,1,0)*('Atendimento ao público'!$F22)*$NB$63</f>
        <v>8000</v>
      </c>
      <c r="BZ64" s="306">
        <f>IF($ND$63&lt;=BZ$2,1,0)*('Atendimento ao público'!$F22)*$NB$63</f>
        <v>8000</v>
      </c>
      <c r="CA64" s="306">
        <f>IF($ND$63&lt;=CA$2,1,0)*('Atendimento ao público'!$F22)*$NB$63</f>
        <v>8000</v>
      </c>
      <c r="CB64" s="306">
        <f>IF($ND$63&lt;=CB$2,1,0)*('Atendimento ao público'!$F22)*$NB$63</f>
        <v>8000</v>
      </c>
      <c r="CC64" s="306">
        <f>IF($ND$63&lt;=CC$2,1,0)*('Atendimento ao público'!$F22)*$NB$63</f>
        <v>8000</v>
      </c>
      <c r="CD64" s="306">
        <f>IF($ND$63&lt;=CD$2,1,0)*('Atendimento ao público'!$F22)*$NB$63</f>
        <v>8000</v>
      </c>
      <c r="CE64" s="306">
        <f>IF($ND$63&lt;=CE$2,1,0)*('Atendimento ao público'!$F22)*$NB$63</f>
        <v>8000</v>
      </c>
      <c r="CF64" s="306">
        <f>IF($ND$63&lt;=CF$2,1,0)*('Atendimento ao público'!$F22)*$NB$63</f>
        <v>8000</v>
      </c>
      <c r="CG64" s="306">
        <f>IF($ND$63&lt;=CG$2,1,0)*('Atendimento ao público'!$F22)*$NB$63</f>
        <v>8000</v>
      </c>
      <c r="CH64" s="306">
        <f>IF($ND$63&lt;=CH$2,1,0)*('Atendimento ao público'!$F22)*$NB$63</f>
        <v>8000</v>
      </c>
      <c r="CI64" s="306">
        <f>IF($ND$63&lt;=CI$2,1,0)*('Atendimento ao público'!$F22)*$NB$63</f>
        <v>8000</v>
      </c>
      <c r="CJ64" s="306">
        <f>IF($ND$63&lt;=CJ$2,1,0)*('Atendimento ao público'!$F22)*$NB$63</f>
        <v>8000</v>
      </c>
      <c r="CK64" s="306">
        <f>IF($ND$63&lt;=CK$2,1,0)*('Atendimento ao público'!$F22)*$NB$63</f>
        <v>8000</v>
      </c>
      <c r="CL64" s="306">
        <f>IF($ND$63&lt;=CL$2,1,0)*('Atendimento ao público'!$F22)*$NB$63</f>
        <v>8000</v>
      </c>
      <c r="CM64" s="306">
        <f>IF($ND$63&lt;=CM$2,1,0)*('Atendimento ao público'!$F22)*$NB$63</f>
        <v>8000</v>
      </c>
      <c r="CN64" s="306">
        <f>IF($ND$63&lt;=CN$2,1,0)*('Atendimento ao público'!$F22)*$NB$63</f>
        <v>8000</v>
      </c>
      <c r="CO64" s="306">
        <f>IF($ND$63&lt;=CO$2,1,0)*('Atendimento ao público'!$F22)*$NB$63</f>
        <v>8000</v>
      </c>
      <c r="CP64" s="306">
        <f>IF($ND$63&lt;=CP$2,1,0)*('Atendimento ao público'!$F22)*$NB$63</f>
        <v>8000</v>
      </c>
      <c r="CQ64" s="306">
        <f>IF($ND$63&lt;=CQ$2,1,0)*('Atendimento ao público'!$F22)*$NB$63</f>
        <v>8000</v>
      </c>
      <c r="CR64" s="306">
        <f>IF($ND$63&lt;=CR$2,1,0)*('Atendimento ao público'!$F22)*$NB$63</f>
        <v>8000</v>
      </c>
      <c r="CS64" s="306">
        <f>IF($ND$63&lt;=CS$2,1,0)*('Atendimento ao público'!$F22)*$NB$63</f>
        <v>8000</v>
      </c>
      <c r="CT64" s="306">
        <f>IF($ND$63&lt;=CT$2,1,0)*('Atendimento ao público'!$F22)*$NB$63</f>
        <v>8000</v>
      </c>
      <c r="CU64" s="306">
        <f>IF($ND$63&lt;=CU$2,1,0)*('Atendimento ao público'!$F22)*$NB$63</f>
        <v>8000</v>
      </c>
      <c r="CV64" s="306">
        <f>IF($ND$63&lt;=CV$2,1,0)*('Atendimento ao público'!$F22)*$NB$63</f>
        <v>8000</v>
      </c>
      <c r="CW64" s="306">
        <f>IF($ND$63&lt;=CW$2,1,0)*('Atendimento ao público'!$F22)*$NB$63</f>
        <v>8000</v>
      </c>
      <c r="CX64" s="306">
        <f>IF($ND$63&lt;=CX$2,1,0)*('Atendimento ao público'!$F22)*$NB$63</f>
        <v>8000</v>
      </c>
      <c r="CY64" s="306">
        <f>IF($ND$63&lt;=CY$2,1,0)*('Atendimento ao público'!$F22)*$NB$63</f>
        <v>8000</v>
      </c>
      <c r="CZ64" s="306">
        <f>IF($ND$63&lt;=CZ$2,1,0)*('Atendimento ao público'!$F22)*$NB$63</f>
        <v>8000</v>
      </c>
      <c r="DA64" s="306">
        <f>IF($ND$63&lt;=DA$2,1,0)*('Atendimento ao público'!$F22)*$NB$63</f>
        <v>8000</v>
      </c>
      <c r="DB64" s="306">
        <f>IF($ND$63&lt;=DB$2,1,0)*('Atendimento ao público'!$F22)*$NB$63</f>
        <v>8000</v>
      </c>
      <c r="DC64" s="306">
        <f>IF($ND$63&lt;=DC$2,1,0)*('Atendimento ao público'!$F22)*$NB$63</f>
        <v>8000</v>
      </c>
      <c r="DD64" s="306">
        <f>IF($ND$63&lt;=DD$2,1,0)*('Atendimento ao público'!$F22)*$NB$63</f>
        <v>8000</v>
      </c>
      <c r="DE64" s="306">
        <f>IF($ND$63&lt;=DE$2,1,0)*('Atendimento ao público'!$F22)*$NB$63</f>
        <v>8000</v>
      </c>
      <c r="DF64" s="306">
        <f>IF($ND$63&lt;=DF$2,1,0)*('Atendimento ao público'!$F22)*$NB$63</f>
        <v>8000</v>
      </c>
      <c r="DG64" s="306">
        <f>IF($ND$63&lt;=DG$2,1,0)*('Atendimento ao público'!$F22)*$NB$63</f>
        <v>8000</v>
      </c>
      <c r="DH64" s="306">
        <f>IF($ND$63&lt;=DH$2,1,0)*('Atendimento ao público'!$F22)*$NB$63</f>
        <v>8000</v>
      </c>
      <c r="DI64" s="306">
        <f>IF($ND$63&lt;=DI$2,1,0)*('Atendimento ao público'!$F22)*$NB$63</f>
        <v>8000</v>
      </c>
      <c r="DJ64" s="306">
        <f>IF($ND$63&lt;=DJ$2,1,0)*('Atendimento ao público'!$F22)*$NB$63</f>
        <v>8000</v>
      </c>
      <c r="DK64" s="306">
        <f>IF($ND$63&lt;=DK$2,1,0)*('Atendimento ao público'!$F22)*$NB$63</f>
        <v>8000</v>
      </c>
      <c r="DL64" s="306">
        <f>IF($ND$63&lt;=DL$2,1,0)*('Atendimento ao público'!$F22)*$NB$63</f>
        <v>8000</v>
      </c>
      <c r="DM64" s="306">
        <f>IF($ND$63&lt;=DM$2,1,0)*('Atendimento ao público'!$F22)*$NB$63</f>
        <v>8000</v>
      </c>
      <c r="DN64" s="306">
        <f>IF($ND$63&lt;=DN$2,1,0)*('Atendimento ao público'!$F22)*$NB$63</f>
        <v>8000</v>
      </c>
      <c r="DO64" s="306">
        <f>IF($ND$63&lt;=DO$2,1,0)*('Atendimento ao público'!$F22)*$NB$63</f>
        <v>8000</v>
      </c>
      <c r="DP64" s="306">
        <f>IF($ND$63&lt;=DP$2,1,0)*('Atendimento ao público'!$F22)*$NB$63</f>
        <v>8000</v>
      </c>
      <c r="DQ64" s="306">
        <f>IF($ND$63&lt;=DQ$2,1,0)*('Atendimento ao público'!$F22)*$NB$63</f>
        <v>8000</v>
      </c>
      <c r="DR64" s="306">
        <f>IF($ND$63&lt;=DR$2,1,0)*('Atendimento ao público'!$F22)*$NB$63</f>
        <v>8000</v>
      </c>
      <c r="DS64" s="306">
        <f>IF($ND$63&lt;=DS$2,1,0)*('Atendimento ao público'!$F22)*$NB$63</f>
        <v>8000</v>
      </c>
      <c r="DT64" s="306">
        <f>IF($ND$63&lt;=DT$2,1,0)*('Atendimento ao público'!$F22)*$NB$63</f>
        <v>8000</v>
      </c>
      <c r="DU64" s="306">
        <f>IF($ND$63&lt;=DU$2,1,0)*('Atendimento ao público'!$F22)*$NB$63</f>
        <v>8000</v>
      </c>
      <c r="DV64" s="306">
        <f>IF($ND$63&lt;=DV$2,1,0)*('Atendimento ao público'!$F22)*$NB$63</f>
        <v>8000</v>
      </c>
      <c r="DW64" s="306">
        <f>IF($ND$63&lt;=DW$2,1,0)*('Atendimento ao público'!$F22)*$NB$63</f>
        <v>8000</v>
      </c>
      <c r="DX64" s="306">
        <f>IF($ND$63&lt;=DX$2,1,0)*('Atendimento ao público'!$F22)*$NB$63</f>
        <v>8000</v>
      </c>
      <c r="DY64" s="306">
        <f>IF($ND$63&lt;=DY$2,1,0)*('Atendimento ao público'!$F22)*$NB$63</f>
        <v>8000</v>
      </c>
      <c r="DZ64" s="306">
        <f>IF($ND$63&lt;=DZ$2,1,0)*('Atendimento ao público'!$F22)*$NB$63</f>
        <v>8000</v>
      </c>
      <c r="EA64" s="306">
        <f>IF($ND$63&lt;=EA$2,1,0)*('Atendimento ao público'!$F22)*$NB$63</f>
        <v>8000</v>
      </c>
      <c r="EB64" s="306">
        <f>IF($ND$63&lt;=EB$2,1,0)*('Atendimento ao público'!$F22)*$NB$63</f>
        <v>8000</v>
      </c>
      <c r="EC64" s="306">
        <f>IF($ND$63&lt;=EC$2,1,0)*('Atendimento ao público'!$F22)*$NB$63</f>
        <v>8000</v>
      </c>
      <c r="ED64" s="306">
        <f>IF($ND$63&lt;=ED$2,1,0)*('Atendimento ao público'!$F22)*$NB$63</f>
        <v>8000</v>
      </c>
      <c r="EE64" s="306">
        <f>IF($ND$63&lt;=EE$2,1,0)*('Atendimento ao público'!$F22)*$NB$63</f>
        <v>8000</v>
      </c>
      <c r="EF64" s="306">
        <f>IF($ND$63&lt;=EF$2,1,0)*('Atendimento ao público'!$F22)*$NB$63</f>
        <v>8000</v>
      </c>
      <c r="EG64" s="306">
        <f>IF($ND$63&lt;=EG$2,1,0)*('Atendimento ao público'!$F22)*$NB$63</f>
        <v>8000</v>
      </c>
      <c r="EH64" s="306">
        <f>IF($ND$63&lt;=EH$2,1,0)*('Atendimento ao público'!$F22)*$NB$63</f>
        <v>8000</v>
      </c>
      <c r="EI64" s="306">
        <f>IF($ND$63&lt;=EI$2,1,0)*('Atendimento ao público'!$F22)*$NB$63</f>
        <v>8000</v>
      </c>
      <c r="EJ64" s="306">
        <f>IF($ND$63&lt;=EJ$2,1,0)*('Atendimento ao público'!$F22)*$NB$63</f>
        <v>8000</v>
      </c>
      <c r="EK64" s="306">
        <f>IF($ND$63&lt;=EK$2,1,0)*('Atendimento ao público'!$F22)*$NB$63</f>
        <v>8000</v>
      </c>
      <c r="EL64" s="306">
        <f>IF($ND$63&lt;=EL$2,1,0)*('Atendimento ao público'!$F22)*$NB$63</f>
        <v>8000</v>
      </c>
      <c r="EM64" s="306">
        <f>IF($ND$63&lt;=EM$2,1,0)*('Atendimento ao público'!$F22)*$NB$63</f>
        <v>8000</v>
      </c>
      <c r="EN64" s="306">
        <f>IF($ND$63&lt;=EN$2,1,0)*('Atendimento ao público'!$F22)*$NB$63</f>
        <v>8000</v>
      </c>
      <c r="EO64" s="306">
        <f>IF($ND$63&lt;=EO$2,1,0)*('Atendimento ao público'!$F22)*$NB$63</f>
        <v>8000</v>
      </c>
      <c r="EP64" s="306">
        <f>IF($ND$63&lt;=EP$2,1,0)*('Atendimento ao público'!$F22)*$NB$63</f>
        <v>8000</v>
      </c>
      <c r="EQ64" s="306">
        <f>IF($ND$63&lt;=EQ$2,1,0)*('Atendimento ao público'!$F22)*$NB$63</f>
        <v>8000</v>
      </c>
      <c r="ER64" s="306">
        <f>IF($ND$63&lt;=ER$2,1,0)*('Atendimento ao público'!$F22)*$NB$63</f>
        <v>8000</v>
      </c>
      <c r="ES64" s="306">
        <f>IF($ND$63&lt;=ES$2,1,0)*('Atendimento ao público'!$F22)*$NB$63</f>
        <v>8000</v>
      </c>
      <c r="ET64" s="306">
        <f>IF($ND$63&lt;=ET$2,1,0)*('Atendimento ao público'!$F22)*$NB$63</f>
        <v>8000</v>
      </c>
      <c r="EU64" s="306">
        <f>IF($ND$63&lt;=EU$2,1,0)*('Atendimento ao público'!$F22)*$NB$63</f>
        <v>8000</v>
      </c>
      <c r="EV64" s="306">
        <f>IF($ND$63&lt;=EV$2,1,0)*('Atendimento ao público'!$F22)*$NB$63</f>
        <v>8000</v>
      </c>
      <c r="EW64" s="306">
        <f>IF($ND$63&lt;=EW$2,1,0)*('Atendimento ao público'!$F22)*$NB$63</f>
        <v>8000</v>
      </c>
      <c r="EX64" s="306">
        <f>IF($ND$63&lt;=EX$2,1,0)*('Atendimento ao público'!$F22)*$NB$63</f>
        <v>8000</v>
      </c>
      <c r="EY64" s="306">
        <f>IF($ND$63&lt;=EY$2,1,0)*('Atendimento ao público'!$F22)*$NB$63</f>
        <v>8000</v>
      </c>
      <c r="EZ64" s="306">
        <f>IF($ND$63&lt;=EZ$2,1,0)*('Atendimento ao público'!$F22)*$NB$63</f>
        <v>8000</v>
      </c>
      <c r="FA64" s="306">
        <f>IF($ND$63&lt;=FA$2,1,0)*('Atendimento ao público'!$F22)*$NB$63</f>
        <v>8000</v>
      </c>
      <c r="FB64" s="306">
        <f>IF($ND$63&lt;=FB$2,1,0)*('Atendimento ao público'!$F22)*$NB$63</f>
        <v>8000</v>
      </c>
      <c r="FC64" s="306">
        <f>IF($ND$63&lt;=FC$2,1,0)*('Atendimento ao público'!$F22)*$NB$63</f>
        <v>8000</v>
      </c>
      <c r="FD64" s="306">
        <f>IF($ND$63&lt;=FD$2,1,0)*('Atendimento ao público'!$F22)*$NB$63</f>
        <v>8000</v>
      </c>
      <c r="FE64" s="306">
        <f>IF($ND$63&lt;=FE$2,1,0)*('Atendimento ao público'!$F22)*$NB$63</f>
        <v>8000</v>
      </c>
      <c r="FF64" s="306">
        <f>IF($ND$63&lt;=FF$2,1,0)*('Atendimento ao público'!$F22)*$NB$63</f>
        <v>8000</v>
      </c>
      <c r="FG64" s="306">
        <f>IF($ND$63&lt;=FG$2,1,0)*('Atendimento ao público'!$F22)*$NB$63</f>
        <v>8000</v>
      </c>
      <c r="FH64" s="306">
        <f>IF($ND$63&lt;=FH$2,1,0)*('Atendimento ao público'!$F22)*$NB$63</f>
        <v>8000</v>
      </c>
      <c r="FI64" s="306">
        <f>IF($ND$63&lt;=FI$2,1,0)*('Atendimento ao público'!$F22)*$NB$63</f>
        <v>8000</v>
      </c>
      <c r="FJ64" s="306">
        <f>IF($ND$63&lt;=FJ$2,1,0)*('Atendimento ao público'!$F22)*$NB$63</f>
        <v>8000</v>
      </c>
      <c r="FK64" s="306">
        <f>IF($ND$63&lt;=FK$2,1,0)*('Atendimento ao público'!$F22)*$NB$63</f>
        <v>8000</v>
      </c>
      <c r="FL64" s="306">
        <f>IF($ND$63&lt;=FL$2,1,0)*('Atendimento ao público'!$F22)*$NB$63</f>
        <v>8000</v>
      </c>
      <c r="FM64" s="306">
        <f>IF($ND$63&lt;=FM$2,1,0)*('Atendimento ao público'!$F22)*$NB$63</f>
        <v>8000</v>
      </c>
      <c r="FN64" s="306">
        <f>IF($ND$63&lt;=FN$2,1,0)*('Atendimento ao público'!$F22)*$NB$63</f>
        <v>8000</v>
      </c>
      <c r="FO64" s="306">
        <f>IF($ND$63&lt;=FO$2,1,0)*('Atendimento ao público'!$F22)*$NB$63</f>
        <v>8000</v>
      </c>
      <c r="FP64" s="306">
        <f>IF($ND$63&lt;=FP$2,1,0)*('Atendimento ao público'!$F22)*$NB$63</f>
        <v>8000</v>
      </c>
      <c r="FQ64" s="306">
        <f>IF($ND$63&lt;=FQ$2,1,0)*('Atendimento ao público'!$F22)*$NB$63</f>
        <v>8000</v>
      </c>
      <c r="FR64" s="306">
        <f>IF($ND$63&lt;=FR$2,1,0)*('Atendimento ao público'!$F22)*$NB$63</f>
        <v>8000</v>
      </c>
      <c r="FS64" s="306">
        <f>IF($ND$63&lt;=FS$2,1,0)*('Atendimento ao público'!$F22)*$NB$63</f>
        <v>8000</v>
      </c>
      <c r="FT64" s="306">
        <f>IF($ND$63&lt;=FT$2,1,0)*('Atendimento ao público'!$F22)*$NB$63</f>
        <v>8000</v>
      </c>
      <c r="FU64" s="306">
        <f>IF($ND$63&lt;=FU$2,1,0)*('Atendimento ao público'!$F22)*$NB$63</f>
        <v>8000</v>
      </c>
      <c r="FV64" s="306">
        <f>IF($ND$63&lt;=FV$2,1,0)*('Atendimento ao público'!$F22)*$NB$63</f>
        <v>8000</v>
      </c>
      <c r="FW64" s="306">
        <f>IF($ND$63&lt;=FW$2,1,0)*('Atendimento ao público'!$F22)*$NB$63</f>
        <v>8000</v>
      </c>
      <c r="FX64" s="306">
        <f>IF($ND$63&lt;=FX$2,1,0)*('Atendimento ao público'!$F22)*$NB$63</f>
        <v>8000</v>
      </c>
      <c r="FY64" s="306">
        <f>IF($ND$63&lt;=FY$2,1,0)*('Atendimento ao público'!$F22)*$NB$63</f>
        <v>8000</v>
      </c>
      <c r="FZ64" s="306">
        <f>IF($ND$63&lt;=FZ$2,1,0)*('Atendimento ao público'!$F22)*$NB$63</f>
        <v>8000</v>
      </c>
      <c r="GA64" s="306">
        <f>IF($ND$63&lt;=GA$2,1,0)*('Atendimento ao público'!$F22)*$NB$63</f>
        <v>8000</v>
      </c>
      <c r="GB64" s="306">
        <f>IF($ND$63&lt;=GB$2,1,0)*('Atendimento ao público'!$F22)*$NB$63</f>
        <v>8000</v>
      </c>
      <c r="GC64" s="306">
        <f>IF($ND$63&lt;=GC$2,1,0)*('Atendimento ao público'!$F22)*$NB$63</f>
        <v>8000</v>
      </c>
      <c r="GD64" s="306">
        <f>IF($ND$63&lt;=GD$2,1,0)*('Atendimento ao público'!$F22)*$NB$63</f>
        <v>8000</v>
      </c>
      <c r="GE64" s="306">
        <f>IF($ND$63&lt;=GE$2,1,0)*('Atendimento ao público'!$F22)*$NB$63</f>
        <v>8000</v>
      </c>
      <c r="GF64" s="306">
        <f>IF($ND$63&lt;=GF$2,1,0)*('Atendimento ao público'!$F22)*$NB$63</f>
        <v>8000</v>
      </c>
      <c r="GG64" s="306">
        <f>IF($ND$63&lt;=GG$2,1,0)*('Atendimento ao público'!$F22)*$NB$63</f>
        <v>8000</v>
      </c>
      <c r="GH64" s="306">
        <f>IF($ND$63&lt;=GH$2,1,0)*('Atendimento ao público'!$F22)*$NB$63</f>
        <v>8000</v>
      </c>
      <c r="GI64" s="306">
        <f>IF($ND$63&lt;=GI$2,1,0)*('Atendimento ao público'!$F22)*$NB$63</f>
        <v>8000</v>
      </c>
      <c r="GJ64" s="306">
        <f>IF($ND$63&lt;=GJ$2,1,0)*('Atendimento ao público'!$F22)*$NB$63</f>
        <v>8000</v>
      </c>
      <c r="GK64" s="306">
        <f>IF($ND$63&lt;=GK$2,1,0)*('Atendimento ao público'!$F22)*$NB$63</f>
        <v>8000</v>
      </c>
      <c r="GL64" s="306">
        <f>IF($ND$63&lt;=GL$2,1,0)*('Atendimento ao público'!$F22)*$NB$63</f>
        <v>8000</v>
      </c>
      <c r="GM64" s="306">
        <f>IF($ND$63&lt;=GM$2,1,0)*('Atendimento ao público'!$F22)*$NB$63</f>
        <v>8000</v>
      </c>
      <c r="GN64" s="306">
        <f>IF($ND$63&lt;=GN$2,1,0)*('Atendimento ao público'!$F22)*$NB$63</f>
        <v>8000</v>
      </c>
      <c r="GO64" s="306">
        <f>IF($ND$63&lt;=GO$2,1,0)*('Atendimento ao público'!$F22)*$NB$63</f>
        <v>8000</v>
      </c>
      <c r="GP64" s="306">
        <f>IF($ND$63&lt;=GP$2,1,0)*('Atendimento ao público'!$F22)*$NB$63</f>
        <v>8000</v>
      </c>
      <c r="GQ64" s="306">
        <f>IF($ND$63&lt;=GQ$2,1,0)*('Atendimento ao público'!$F22)*$NB$63</f>
        <v>8000</v>
      </c>
      <c r="GR64" s="306">
        <f>IF($ND$63&lt;=GR$2,1,0)*('Atendimento ao público'!$F22)*$NB$63</f>
        <v>8000</v>
      </c>
      <c r="GS64" s="306">
        <f>IF($ND$63&lt;=GS$2,1,0)*('Atendimento ao público'!$F22)*$NB$63</f>
        <v>8000</v>
      </c>
      <c r="GT64" s="306">
        <f>IF($ND$63&lt;=GT$2,1,0)*('Atendimento ao público'!$F22)*$NB$63</f>
        <v>8000</v>
      </c>
      <c r="GU64" s="306">
        <f>IF($ND$63&lt;=GU$2,1,0)*('Atendimento ao público'!$F22)*$NB$63</f>
        <v>8000</v>
      </c>
      <c r="GV64" s="306">
        <f>IF($ND$63&lt;=GV$2,1,0)*('Atendimento ao público'!$F22)*$NB$63</f>
        <v>8000</v>
      </c>
      <c r="GW64" s="306">
        <f>IF($ND$63&lt;=GW$2,1,0)*('Atendimento ao público'!$F22)*$NB$63</f>
        <v>8000</v>
      </c>
      <c r="GX64" s="306">
        <f>IF($ND$63&lt;=GX$2,1,0)*('Atendimento ao público'!$F22)*$NB$63</f>
        <v>8000</v>
      </c>
      <c r="GY64" s="306">
        <f>IF($ND$63&lt;=GY$2,1,0)*('Atendimento ao público'!$F22)*$NB$63</f>
        <v>8000</v>
      </c>
      <c r="GZ64" s="306">
        <f>IF($ND$63&lt;=GZ$2,1,0)*('Atendimento ao público'!$F22)*$NB$63</f>
        <v>8000</v>
      </c>
      <c r="HA64" s="306">
        <f>IF($ND$63&lt;=HA$2,1,0)*('Atendimento ao público'!$F22)*$NB$63</f>
        <v>8000</v>
      </c>
      <c r="HB64" s="306">
        <f>IF($ND$63&lt;=HB$2,1,0)*('Atendimento ao público'!$F22)*$NB$63</f>
        <v>8000</v>
      </c>
      <c r="HC64" s="306">
        <f>IF($ND$63&lt;=HC$2,1,0)*('Atendimento ao público'!$F22)*$NB$63</f>
        <v>8000</v>
      </c>
      <c r="HD64" s="306">
        <f>IF($ND$63&lt;=HD$2,1,0)*('Atendimento ao público'!$F22)*$NB$63</f>
        <v>8000</v>
      </c>
      <c r="HE64" s="306">
        <f>IF($ND$63&lt;=HE$2,1,0)*('Atendimento ao público'!$F22)*$NB$63</f>
        <v>8000</v>
      </c>
      <c r="HF64" s="306">
        <f>IF($ND$63&lt;=HF$2,1,0)*('Atendimento ao público'!$F22)*$NB$63</f>
        <v>8000</v>
      </c>
      <c r="HG64" s="306">
        <f>IF($ND$63&lt;=HG$2,1,0)*('Atendimento ao público'!$F22)*$NB$63</f>
        <v>8000</v>
      </c>
      <c r="HH64" s="306">
        <f>IF($ND$63&lt;=HH$2,1,0)*('Atendimento ao público'!$F22)*$NB$63</f>
        <v>8000</v>
      </c>
      <c r="HI64" s="306">
        <f>IF($ND$63&lt;=HI$2,1,0)*('Atendimento ao público'!$F22)*$NB$63</f>
        <v>8000</v>
      </c>
      <c r="HJ64" s="306">
        <f>IF($ND$63&lt;=HJ$2,1,0)*('Atendimento ao público'!$F22)*$NB$63</f>
        <v>8000</v>
      </c>
      <c r="HK64" s="306">
        <f>IF($ND$63&lt;=HK$2,1,0)*('Atendimento ao público'!$F22)*$NB$63</f>
        <v>8000</v>
      </c>
      <c r="HL64" s="306">
        <f>IF($ND$63&lt;=HL$2,1,0)*('Atendimento ao público'!$F22)*$NB$63</f>
        <v>8000</v>
      </c>
      <c r="HM64" s="306">
        <f>IF($ND$63&lt;=HM$2,1,0)*('Atendimento ao público'!$F22)*$NB$63</f>
        <v>8000</v>
      </c>
      <c r="HN64" s="306">
        <f>IF($ND$63&lt;=HN$2,1,0)*('Atendimento ao público'!$F22)*$NB$63</f>
        <v>8000</v>
      </c>
      <c r="HO64" s="306">
        <f>IF($ND$63&lt;=HO$2,1,0)*('Atendimento ao público'!$F22)*$NB$63</f>
        <v>8000</v>
      </c>
      <c r="HP64" s="306">
        <f>IF($ND$63&lt;=HP$2,1,0)*('Atendimento ao público'!$F22)*$NB$63</f>
        <v>8000</v>
      </c>
      <c r="HQ64" s="306">
        <f>IF($ND$63&lt;=HQ$2,1,0)*('Atendimento ao público'!$F22)*$NB$63</f>
        <v>8000</v>
      </c>
      <c r="HR64" s="306">
        <f>IF($ND$63&lt;=HR$2,1,0)*('Atendimento ao público'!$F22)*$NB$63</f>
        <v>8000</v>
      </c>
      <c r="HS64" s="306">
        <f>IF($ND$63&lt;=HS$2,1,0)*('Atendimento ao público'!$F22)*$NB$63</f>
        <v>8000</v>
      </c>
      <c r="HT64" s="306">
        <f>IF($ND$63&lt;=HT$2,1,0)*('Atendimento ao público'!$F22)*$NB$63</f>
        <v>8000</v>
      </c>
      <c r="HU64" s="306">
        <f>IF($ND$63&lt;=HU$2,1,0)*('Atendimento ao público'!$F22)*$NB$63</f>
        <v>8000</v>
      </c>
      <c r="HV64" s="306">
        <f>IF($ND$63&lt;=HV$2,1,0)*('Atendimento ao público'!$F22)*$NB$63</f>
        <v>8000</v>
      </c>
      <c r="HW64" s="306">
        <f>IF($ND$63&lt;=HW$2,1,0)*('Atendimento ao público'!$F22)*$NB$63</f>
        <v>8000</v>
      </c>
      <c r="HX64" s="306">
        <f>IF($ND$63&lt;=HX$2,1,0)*('Atendimento ao público'!$F22)*$NB$63</f>
        <v>8000</v>
      </c>
      <c r="HY64" s="306">
        <f>IF($ND$63&lt;=HY$2,1,0)*('Atendimento ao público'!$F22)*$NB$63</f>
        <v>8000</v>
      </c>
      <c r="HZ64" s="306">
        <f>IF($ND$63&lt;=HZ$2,1,0)*('Atendimento ao público'!$F22)*$NB$63</f>
        <v>8000</v>
      </c>
      <c r="IA64" s="306">
        <f>IF($ND$63&lt;=IA$2,1,0)*('Atendimento ao público'!$F22)*$NB$63</f>
        <v>8000</v>
      </c>
      <c r="IB64" s="306">
        <f>IF($ND$63&lt;=IB$2,1,0)*('Atendimento ao público'!$F22)*$NB$63</f>
        <v>8000</v>
      </c>
      <c r="IC64" s="306">
        <f>IF($ND$63&lt;=IC$2,1,0)*('Atendimento ao público'!$F22)*$NB$63</f>
        <v>8000</v>
      </c>
      <c r="ID64" s="306">
        <f>IF($ND$63&lt;=ID$2,1,0)*('Atendimento ao público'!$F22)*$NB$63</f>
        <v>8000</v>
      </c>
      <c r="IE64" s="306">
        <f>IF($ND$63&lt;=IE$2,1,0)*('Atendimento ao público'!$F22)*$NB$63</f>
        <v>8000</v>
      </c>
      <c r="IF64" s="306">
        <f>IF($ND$63&lt;=IF$2,1,0)*('Atendimento ao público'!$F22)*$NB$63</f>
        <v>8000</v>
      </c>
      <c r="IG64" s="306">
        <f>IF($ND$63&lt;=IG$2,1,0)*('Atendimento ao público'!$F22)*$NB$63</f>
        <v>8000</v>
      </c>
      <c r="IH64" s="306">
        <f>IF($ND$63&lt;=IH$2,1,0)*('Atendimento ao público'!$F22)*$NB$63</f>
        <v>8000</v>
      </c>
      <c r="II64" s="306">
        <f>IF($ND$63&lt;=II$2,1,0)*('Atendimento ao público'!$F22)*$NB$63</f>
        <v>8000</v>
      </c>
      <c r="IJ64" s="306">
        <f>IF($ND$63&lt;=IJ$2,1,0)*('Atendimento ao público'!$F22)*$NB$63</f>
        <v>8000</v>
      </c>
      <c r="IK64" s="306">
        <f>IF($ND$63&lt;=IK$2,1,0)*('Atendimento ao público'!$F22)*$NB$63</f>
        <v>8000</v>
      </c>
      <c r="IL64" s="306">
        <f>IF($ND$63&lt;=IL$2,1,0)*('Atendimento ao público'!$F22)*$NB$63</f>
        <v>8000</v>
      </c>
      <c r="IM64" s="306">
        <f>IF($ND$63&lt;=IM$2,1,0)*('Atendimento ao público'!$F22)*$NB$63</f>
        <v>8000</v>
      </c>
      <c r="IN64" s="306">
        <f>IF($ND$63&lt;=IN$2,1,0)*('Atendimento ao público'!$F22)*$NB$63</f>
        <v>8000</v>
      </c>
      <c r="IO64" s="306">
        <f>IF($ND$63&lt;=IO$2,1,0)*('Atendimento ao público'!$F22)*$NB$63</f>
        <v>8000</v>
      </c>
      <c r="IP64" s="306">
        <f>IF($ND$63&lt;=IP$2,1,0)*('Atendimento ao público'!$F22)*$NB$63</f>
        <v>8000</v>
      </c>
      <c r="IQ64" s="306">
        <f>IF($ND$63&lt;=IQ$2,1,0)*('Atendimento ao público'!$F22)*$NB$63</f>
        <v>8000</v>
      </c>
      <c r="IR64" s="306">
        <f>IF($ND$63&lt;=IR$2,1,0)*('Atendimento ao público'!$F22)*$NB$63</f>
        <v>8000</v>
      </c>
      <c r="IS64" s="306">
        <f>IF($ND$63&lt;=IS$2,1,0)*('Atendimento ao público'!$F22)*$NB$63</f>
        <v>8000</v>
      </c>
      <c r="IT64" s="306">
        <f>IF($ND$63&lt;=IT$2,1,0)*('Atendimento ao público'!$F22)*$NB$63</f>
        <v>8000</v>
      </c>
      <c r="IU64" s="306">
        <f>IF($ND$63&lt;=IU$2,1,0)*('Atendimento ao público'!$F22)*$NB$63</f>
        <v>8000</v>
      </c>
      <c r="IV64" s="306">
        <f>IF($ND$63&lt;=IV$2,1,0)*('Atendimento ao público'!$F22)*$NB$63</f>
        <v>8000</v>
      </c>
      <c r="IW64" s="306">
        <f>IF($ND$63&lt;=IW$2,1,0)*('Atendimento ao público'!$F22)*$NB$63</f>
        <v>8000</v>
      </c>
      <c r="IX64" s="306">
        <f>IF($ND$63&lt;=IX$2,1,0)*('Atendimento ao público'!$F22)*$NB$63</f>
        <v>8000</v>
      </c>
      <c r="IY64" s="306">
        <f>IF($ND$63&lt;=IY$2,1,0)*('Atendimento ao público'!$F22)*$NB$63</f>
        <v>8000</v>
      </c>
      <c r="IZ64" s="306">
        <f>IF($ND$63&lt;=IZ$2,1,0)*('Atendimento ao público'!$F22)*$NB$63</f>
        <v>8000</v>
      </c>
      <c r="JA64" s="306">
        <f>IF($ND$63&lt;=JA$2,1,0)*('Atendimento ao público'!$F22)*$NB$63</f>
        <v>8000</v>
      </c>
      <c r="JB64" s="306">
        <f>IF($ND$63&lt;=JB$2,1,0)*('Atendimento ao público'!$F22)*$NB$63</f>
        <v>8000</v>
      </c>
      <c r="JC64" s="306">
        <f>IF($ND$63&lt;=JC$2,1,0)*('Atendimento ao público'!$F22)*$NB$63</f>
        <v>8000</v>
      </c>
      <c r="JD64" s="306">
        <f>IF($ND$63&lt;=JD$2,1,0)*('Atendimento ao público'!$F22)*$NB$63</f>
        <v>8000</v>
      </c>
      <c r="JE64" s="306">
        <f>IF($ND$63&lt;=JE$2,1,0)*('Atendimento ao público'!$F22)*$NB$63</f>
        <v>8000</v>
      </c>
      <c r="JF64" s="306">
        <f>IF($ND$63&lt;=JF$2,1,0)*('Atendimento ao público'!$F22)*$NB$63</f>
        <v>8000</v>
      </c>
      <c r="JG64" s="306">
        <f>IF($ND$63&lt;=JG$2,1,0)*('Atendimento ao público'!$F22)*$NB$63</f>
        <v>8000</v>
      </c>
      <c r="JH64" s="306">
        <f>IF($ND$63&lt;=JH$2,1,0)*('Atendimento ao público'!$F22)*$NB$63</f>
        <v>8000</v>
      </c>
      <c r="JI64" s="306">
        <f>IF($ND$63&lt;=JI$2,1,0)*('Atendimento ao público'!$F22)*$NB$63</f>
        <v>8000</v>
      </c>
      <c r="JJ64" s="306">
        <f>IF($ND$63&lt;=JJ$2,1,0)*('Atendimento ao público'!$F22)*$NB$63</f>
        <v>8000</v>
      </c>
      <c r="JK64" s="306">
        <f>IF($ND$63&lt;=JK$2,1,0)*('Atendimento ao público'!$F22)*$NB$63</f>
        <v>8000</v>
      </c>
      <c r="JL64" s="306">
        <f>IF($ND$63&lt;=JL$2,1,0)*('Atendimento ao público'!$F22)*$NB$63</f>
        <v>8000</v>
      </c>
      <c r="JM64" s="306">
        <f>IF($ND$63&lt;=JM$2,1,0)*('Atendimento ao público'!$F22)*$NB$63</f>
        <v>8000</v>
      </c>
      <c r="JN64" s="306">
        <f>IF($ND$63&lt;=JN$2,1,0)*('Atendimento ao público'!$F22)*$NB$63</f>
        <v>8000</v>
      </c>
      <c r="JO64" s="306">
        <f>IF($ND$63&lt;=JO$2,1,0)*('Atendimento ao público'!$F22)*$NB$63</f>
        <v>8000</v>
      </c>
      <c r="JP64" s="306">
        <f>IF($ND$63&lt;=JP$2,1,0)*('Atendimento ao público'!$F22)*$NB$63</f>
        <v>8000</v>
      </c>
      <c r="JQ64" s="306">
        <f>IF($ND$63&lt;=JQ$2,1,0)*('Atendimento ao público'!$F22)*$NB$63</f>
        <v>8000</v>
      </c>
      <c r="JR64" s="306">
        <f>IF($ND$63&lt;=JR$2,1,0)*('Atendimento ao público'!$F22)*$NB$63</f>
        <v>8000</v>
      </c>
      <c r="JS64" s="306">
        <f>IF($ND$63&lt;=JS$2,1,0)*('Atendimento ao público'!$F22)*$NB$63</f>
        <v>8000</v>
      </c>
      <c r="JT64" s="306">
        <f>IF($ND$63&lt;=JT$2,1,0)*('Atendimento ao público'!$F22)*$NB$63</f>
        <v>8000</v>
      </c>
      <c r="JU64" s="306">
        <f>IF($ND$63&lt;=JU$2,1,0)*('Atendimento ao público'!$F22)*$NB$63</f>
        <v>8000</v>
      </c>
      <c r="JV64" s="306">
        <f>IF($ND$63&lt;=JV$2,1,0)*('Atendimento ao público'!$F22)*$NB$63</f>
        <v>8000</v>
      </c>
      <c r="JW64" s="306">
        <f>IF($ND$63&lt;=JW$2,1,0)*('Atendimento ao público'!$F22)*$NB$63</f>
        <v>8000</v>
      </c>
      <c r="JX64" s="306">
        <f>IF($ND$63&lt;=JX$2,1,0)*('Atendimento ao público'!$F22)*$NB$63</f>
        <v>8000</v>
      </c>
      <c r="JY64" s="306">
        <f>IF($ND$63&lt;=JY$2,1,0)*('Atendimento ao público'!$F22)*$NB$63</f>
        <v>8000</v>
      </c>
      <c r="JZ64" s="306">
        <f>IF($ND$63&lt;=JZ$2,1,0)*('Atendimento ao público'!$F22)*$NB$63</f>
        <v>8000</v>
      </c>
      <c r="KA64" s="306">
        <f>IF($ND$63&lt;=KA$2,1,0)*('Atendimento ao público'!$F22)*$NB$63</f>
        <v>8000</v>
      </c>
      <c r="KB64" s="306">
        <f>IF($ND$63&lt;=KB$2,1,0)*('Atendimento ao público'!$F22)*$NB$63</f>
        <v>8000</v>
      </c>
      <c r="KC64" s="306">
        <f>IF($ND$63&lt;=KC$2,1,0)*('Atendimento ao público'!$F22)*$NB$63</f>
        <v>8000</v>
      </c>
      <c r="KD64" s="306">
        <f>IF($ND$63&lt;=KD$2,1,0)*('Atendimento ao público'!$F22)*$NB$63</f>
        <v>8000</v>
      </c>
      <c r="KE64" s="306">
        <f>IF($ND$63&lt;=KE$2,1,0)*('Atendimento ao público'!$F22)*$NB$63</f>
        <v>8000</v>
      </c>
      <c r="KF64" s="306">
        <f>IF($ND$63&lt;=KF$2,1,0)*('Atendimento ao público'!$F22)*$NB$63</f>
        <v>8000</v>
      </c>
      <c r="KG64" s="306">
        <f>IF($ND$63&lt;=KG$2,1,0)*('Atendimento ao público'!$F22)*$NB$63</f>
        <v>8000</v>
      </c>
      <c r="KH64" s="306">
        <f>IF($ND$63&lt;=KH$2,1,0)*('Atendimento ao público'!$F22)*$NB$63</f>
        <v>8000</v>
      </c>
      <c r="KI64" s="306">
        <f>IF($ND$63&lt;=KI$2,1,0)*('Atendimento ao público'!$F22)*$NB$63</f>
        <v>8000</v>
      </c>
      <c r="KJ64" s="306">
        <f>IF($ND$63&lt;=KJ$2,1,0)*('Atendimento ao público'!$F22)*$NB$63</f>
        <v>8000</v>
      </c>
      <c r="KK64" s="306">
        <f>IF($ND$63&lt;=KK$2,1,0)*('Atendimento ao público'!$F22)*$NB$63</f>
        <v>8000</v>
      </c>
      <c r="KL64" s="306">
        <f>IF($ND$63&lt;=KL$2,1,0)*('Atendimento ao público'!$F22)*$NB$63</f>
        <v>8000</v>
      </c>
      <c r="KM64" s="306">
        <f>IF($ND$63&lt;=KM$2,1,0)*('Atendimento ao público'!$F22)*$NB$63</f>
        <v>8000</v>
      </c>
      <c r="KN64" s="306">
        <f>IF($ND$63&lt;=KN$2,1,0)*('Atendimento ao público'!$F22)*$NB$63</f>
        <v>8000</v>
      </c>
      <c r="KO64" s="306">
        <f>IF($ND$63&lt;=KO$2,1,0)*('Atendimento ao público'!$F22)*$NB$63</f>
        <v>8000</v>
      </c>
      <c r="KP64" s="306">
        <f>IF($ND$63&lt;=KP$2,1,0)*('Atendimento ao público'!$F22)*$NB$63</f>
        <v>8000</v>
      </c>
      <c r="KQ64" s="306">
        <f>IF($ND$63&lt;=KQ$2,1,0)*('Atendimento ao público'!$F22)*$NB$63</f>
        <v>8000</v>
      </c>
      <c r="KR64" s="306">
        <f>IF($ND$63&lt;=KR$2,1,0)*('Atendimento ao público'!$F22)*$NB$63</f>
        <v>8000</v>
      </c>
      <c r="KS64" s="306">
        <f>IF($ND$63&lt;=KS$2,1,0)*('Atendimento ao público'!$F22)*$NB$63</f>
        <v>8000</v>
      </c>
      <c r="KT64" s="306">
        <f>IF($ND$63&lt;=KT$2,1,0)*('Atendimento ao público'!$F22)*$NB$63</f>
        <v>8000</v>
      </c>
      <c r="KU64" s="306">
        <f>IF($ND$63&lt;=KU$2,1,0)*('Atendimento ao público'!$F22)*$NB$63</f>
        <v>8000</v>
      </c>
      <c r="KV64" s="306">
        <f>IF($ND$63&lt;=KV$2,1,0)*('Atendimento ao público'!$F22)*$NB$63</f>
        <v>8000</v>
      </c>
      <c r="KW64" s="306">
        <f>IF($ND$63&lt;=KW$2,1,0)*('Atendimento ao público'!$F22)*$NB$63</f>
        <v>8000</v>
      </c>
      <c r="KX64" s="306">
        <f>IF($ND$63&lt;=KX$2,1,0)*('Atendimento ao público'!$F22)*$NB$63</f>
        <v>8000</v>
      </c>
      <c r="KY64" s="306">
        <f>IF($ND$63&lt;=KY$2,1,0)*('Atendimento ao público'!$F22)*$NB$63</f>
        <v>8000</v>
      </c>
      <c r="KZ64" s="306">
        <f>IF($ND$63&lt;=KZ$2,1,0)*('Atendimento ao público'!$F22)*$NB$63</f>
        <v>8000</v>
      </c>
      <c r="LA64" s="306">
        <f>IF($ND$63&lt;=LA$2,1,0)*('Atendimento ao público'!$F22)*$NB$63</f>
        <v>8000</v>
      </c>
      <c r="LB64" s="306">
        <f>IF($ND$63&lt;=LB$2,1,0)*('Atendimento ao público'!$F22)*$NB$63</f>
        <v>8000</v>
      </c>
      <c r="LC64" s="306">
        <f>IF($ND$63&lt;=LC$2,1,0)*('Atendimento ao público'!$F22)*$NB$63</f>
        <v>8000</v>
      </c>
      <c r="LD64" s="306">
        <f>IF($ND$63&lt;=LD$2,1,0)*('Atendimento ao público'!$F22)*$NB$63</f>
        <v>8000</v>
      </c>
      <c r="LE64" s="306">
        <f>IF($ND$63&lt;=LE$2,1,0)*('Atendimento ao público'!$F22)*$NB$63</f>
        <v>8000</v>
      </c>
      <c r="LF64" s="306">
        <f>IF($ND$63&lt;=LF$2,1,0)*('Atendimento ao público'!$F22)*$NB$63</f>
        <v>8000</v>
      </c>
      <c r="LG64" s="306">
        <f>IF($ND$63&lt;=LG$2,1,0)*('Atendimento ao público'!$F22)*$NB$63</f>
        <v>8000</v>
      </c>
      <c r="LH64" s="306">
        <f>IF($ND$63&lt;=LH$2,1,0)*('Atendimento ao público'!$F22)*$NB$63</f>
        <v>8000</v>
      </c>
      <c r="LI64" s="306">
        <f>IF($ND$63&lt;=LI$2,1,0)*('Atendimento ao público'!$F22)*$NB$63</f>
        <v>8000</v>
      </c>
      <c r="LJ64" s="306">
        <f>IF($ND$63&lt;=LJ$2,1,0)*('Atendimento ao público'!$F22)*$NB$63</f>
        <v>8000</v>
      </c>
      <c r="LK64" s="306">
        <f>IF($ND$63&lt;=LK$2,1,0)*('Atendimento ao público'!$F22)*$NB$63</f>
        <v>8000</v>
      </c>
      <c r="LL64" s="306">
        <f>IF($ND$63&lt;=LL$2,1,0)*('Atendimento ao público'!$F22)*$NB$63</f>
        <v>8000</v>
      </c>
      <c r="LM64" s="306">
        <f>IF($ND$63&lt;=LM$2,1,0)*('Atendimento ao público'!$F22)*$NB$63</f>
        <v>8000</v>
      </c>
      <c r="LN64" s="306">
        <f>IF($ND$63&lt;=LN$2,1,0)*('Atendimento ao público'!$F22)*$NB$63</f>
        <v>8000</v>
      </c>
      <c r="LO64" s="306">
        <f>IF($ND$63&lt;=LO$2,1,0)*('Atendimento ao público'!$F22)*$NB$63</f>
        <v>8000</v>
      </c>
      <c r="LP64" s="306">
        <f>IF($ND$63&lt;=LP$2,1,0)*('Atendimento ao público'!$F22)*$NB$63</f>
        <v>8000</v>
      </c>
      <c r="LQ64" s="306">
        <f>IF($ND$63&lt;=LQ$2,1,0)*('Atendimento ao público'!$F22)*$NB$63</f>
        <v>8000</v>
      </c>
      <c r="LR64" s="306">
        <f>IF($ND$63&lt;=LR$2,1,0)*('Atendimento ao público'!$F22)*$NB$63</f>
        <v>8000</v>
      </c>
      <c r="LS64" s="306">
        <f>IF($ND$63&lt;=LS$2,1,0)*('Atendimento ao público'!$F22)*$NB$63</f>
        <v>8000</v>
      </c>
      <c r="LT64" s="306">
        <f>IF($ND$63&lt;=LT$2,1,0)*('Atendimento ao público'!$F22)*$NB$63</f>
        <v>8000</v>
      </c>
      <c r="LU64" s="306">
        <f>IF($ND$63&lt;=LU$2,1,0)*('Atendimento ao público'!$F22)*$NB$63</f>
        <v>8000</v>
      </c>
      <c r="LV64" s="306">
        <f>IF($ND$63&lt;=LV$2,1,0)*('Atendimento ao público'!$F22)*$NB$63</f>
        <v>8000</v>
      </c>
      <c r="LW64" s="306">
        <f>IF($ND$63&lt;=LW$2,1,0)*('Atendimento ao público'!$F22)*$NB$63</f>
        <v>8000</v>
      </c>
      <c r="LX64" s="306">
        <f>IF($ND$63&lt;=LX$2,1,0)*('Atendimento ao público'!$F22)*$NB$63</f>
        <v>8000</v>
      </c>
      <c r="LY64" s="306">
        <f>IF($ND$63&lt;=LY$2,1,0)*('Atendimento ao público'!$F22)*$NB$63</f>
        <v>8000</v>
      </c>
      <c r="LZ64" s="306">
        <f>IF($ND$63&lt;=LZ$2,1,0)*('Atendimento ao público'!$F22)*$NB$63</f>
        <v>8000</v>
      </c>
      <c r="MA64" s="306">
        <f>IF($ND$63&lt;=MA$2,1,0)*('Atendimento ao público'!$F22)*$NB$63</f>
        <v>8000</v>
      </c>
      <c r="MB64" s="306">
        <f>IF($ND$63&lt;=MB$2,1,0)*('Atendimento ao público'!$F22)*$NB$63</f>
        <v>8000</v>
      </c>
      <c r="MC64" s="306">
        <f>IF($ND$63&lt;=MC$2,1,0)*('Atendimento ao público'!$F22)*$NB$63</f>
        <v>8000</v>
      </c>
      <c r="MD64" s="306">
        <f>IF($ND$63&lt;=MD$2,1,0)*('Atendimento ao público'!$F22)*$NB$63</f>
        <v>8000</v>
      </c>
      <c r="ME64" s="306">
        <f>IF($ND$63&lt;=ME$2,1,0)*('Atendimento ao público'!$F22)*$NB$63</f>
        <v>8000</v>
      </c>
      <c r="MF64" s="306">
        <f>IF($ND$63&lt;=MF$2,1,0)*('Atendimento ao público'!$F22)*$NB$63</f>
        <v>8000</v>
      </c>
      <c r="MG64" s="306">
        <f>IF($ND$63&lt;=MG$2,1,0)*('Atendimento ao público'!$F22)*$NB$63</f>
        <v>8000</v>
      </c>
      <c r="MH64" s="306">
        <f>IF($ND$63&lt;=MH$2,1,0)*('Atendimento ao público'!$F22)*$NB$63</f>
        <v>8000</v>
      </c>
      <c r="MI64" s="306">
        <f>IF($ND$63&lt;=MI$2,1,0)*('Atendimento ao público'!$F22)*$NB$63</f>
        <v>8000</v>
      </c>
      <c r="MJ64" s="306">
        <f>IF($ND$63&lt;=MJ$2,1,0)*('Atendimento ao público'!$F22)*$NB$63</f>
        <v>8000</v>
      </c>
      <c r="MK64" s="306">
        <f>IF($ND$63&lt;=MK$2,1,0)*('Atendimento ao público'!$F22)*$NB$63</f>
        <v>8000</v>
      </c>
      <c r="ML64" s="306">
        <f>IF($ND$63&lt;=ML$2,1,0)*('Atendimento ao público'!$F22)*$NB$63</f>
        <v>8000</v>
      </c>
      <c r="MM64" s="306">
        <f>IF($ND$63&lt;=MM$2,1,0)*('Atendimento ao público'!$F22)*$NB$63</f>
        <v>8000</v>
      </c>
      <c r="MN64" s="306">
        <f>IF($ND$63&lt;=MN$2,1,0)*('Atendimento ao público'!$F22)*$NB$63</f>
        <v>8000</v>
      </c>
      <c r="MO64" s="306">
        <f>IF($ND$63&lt;=MO$2,1,0)*('Atendimento ao público'!$F22)*$NB$63</f>
        <v>8000</v>
      </c>
      <c r="MP64" s="306">
        <f>IF($ND$63&lt;=MP$2,1,0)*('Atendimento ao público'!$F22)*$NB$63</f>
        <v>8000</v>
      </c>
      <c r="MQ64" s="306">
        <f>IF($ND$63&lt;=MQ$2,1,0)*('Atendimento ao público'!$F22)*$NB$63</f>
        <v>8000</v>
      </c>
      <c r="MR64" s="306">
        <f>IF($ND$63&lt;=MR$2,1,0)*('Atendimento ao público'!$F22)*$NB$63</f>
        <v>8000</v>
      </c>
      <c r="MS64" s="306">
        <f>IF($ND$63&lt;=MS$2,1,0)*('Atendimento ao público'!$F22)*$NB$63</f>
        <v>8000</v>
      </c>
      <c r="MT64" s="306">
        <f>IF($ND$63&lt;=MT$2,1,0)*('Atendimento ao público'!$F22)*$NB$63</f>
        <v>8000</v>
      </c>
      <c r="MU64" s="306">
        <f>IF($ND$63&lt;=MU$2,1,0)*('Atendimento ao público'!$F22)*$NB$63</f>
        <v>8000</v>
      </c>
      <c r="MV64" s="306">
        <f>IF($ND$63&lt;=MV$2,1,0)*('Atendimento ao público'!$F22)*$NB$63</f>
        <v>8000</v>
      </c>
      <c r="MW64" s="306">
        <f>IF($ND$63&lt;=MW$2,1,0)*('Atendimento ao público'!$F22)*$NB$63</f>
        <v>8000</v>
      </c>
      <c r="MX64" s="306">
        <f>IF($ND$63&lt;=MX$2,1,0)*('Atendimento ao público'!$F22)*$NB$63</f>
        <v>8000</v>
      </c>
      <c r="MY64" s="306">
        <f>IF($ND$63&lt;=MY$2,1,0)*('Atendimento ao público'!$F22)*$NB$63</f>
        <v>8000</v>
      </c>
      <c r="MZ64" s="306">
        <f>IF($ND$63&lt;=MZ$2,1,0)*('Atendimento ao público'!$F22)*$NB$63</f>
        <v>8000</v>
      </c>
      <c r="NA64" s="307">
        <f>IF($ND$63&lt;=NA$2,1,0)*('Atendimento ao público'!$F22)*$NB$63</f>
        <v>8000</v>
      </c>
      <c r="NB64" s="652"/>
      <c r="NC64" s="652"/>
      <c r="ND64" s="652"/>
    </row>
    <row r="65" spans="1:378" s="314" customFormat="1" x14ac:dyDescent="0.2">
      <c r="A65" s="182"/>
      <c r="B65" s="308"/>
      <c r="C65" s="309"/>
      <c r="D65" s="309"/>
      <c r="E65" s="309" t="s">
        <v>630</v>
      </c>
      <c r="F65" s="310">
        <f>IF($ND63&lt;=F$2,1,0)*Bilheteria!L20*$NB63</f>
        <v>0</v>
      </c>
      <c r="G65" s="310">
        <f>IF($ND63&lt;=G$2,1,0)*Bilheteria!M20*$NB63</f>
        <v>0</v>
      </c>
      <c r="H65" s="310">
        <f>IF($ND63&lt;=H$2,1,0)*Bilheteria!N20*$NB63</f>
        <v>0</v>
      </c>
      <c r="I65" s="310">
        <f>IF($ND63&lt;=I$2,1,0)*Bilheteria!O20*$NB63</f>
        <v>0</v>
      </c>
      <c r="J65" s="310">
        <f>IF($ND63&lt;=J$2,1,0)*Bilheteria!P20*$NB63</f>
        <v>0</v>
      </c>
      <c r="K65" s="310">
        <f>IF($ND63&lt;=K$2,1,0)*Bilheteria!Q20*$NB63</f>
        <v>0</v>
      </c>
      <c r="L65" s="310">
        <f>IF($ND63&lt;=L$2,1,0)*Bilheteria!R20*$NB63</f>
        <v>0</v>
      </c>
      <c r="M65" s="310">
        <f>IF($ND63&lt;=M$2,1,0)*Bilheteria!S20*$NB63</f>
        <v>0</v>
      </c>
      <c r="N65" s="310">
        <f>IF($ND63&lt;=N$2,1,0)*Bilheteria!T20*$NB63</f>
        <v>0</v>
      </c>
      <c r="O65" s="310">
        <f>IF($ND63&lt;=O$2,1,0)*Bilheteria!U20*$NB63</f>
        <v>0</v>
      </c>
      <c r="P65" s="310">
        <f>IF($ND63&lt;=P$2,1,0)*Bilheteria!V20*$NB63</f>
        <v>0</v>
      </c>
      <c r="Q65" s="310">
        <f>IF($ND63&lt;=Q$2,1,0)*Bilheteria!W20*$NB63</f>
        <v>0</v>
      </c>
      <c r="R65" s="310">
        <f>IF($ND63&lt;=R$2,1,0)*Bilheteria!X20*$NB63</f>
        <v>0</v>
      </c>
      <c r="S65" s="310">
        <f>IF($ND63&lt;=S$2,1,0)*Bilheteria!Y20*$NB63</f>
        <v>0</v>
      </c>
      <c r="T65" s="310">
        <f>IF($ND63&lt;=T$2,1,0)*Bilheteria!Z20*$NB63</f>
        <v>0</v>
      </c>
      <c r="U65" s="310">
        <f>IF($ND63&lt;=U$2,1,0)*Bilheteria!AA20*$NB63</f>
        <v>0</v>
      </c>
      <c r="V65" s="310">
        <f>IF($ND63&lt;=V$2,1,0)*Bilheteria!AB20*$NB63</f>
        <v>0</v>
      </c>
      <c r="W65" s="310">
        <f>IF($ND63&lt;=W$2,1,0)*Bilheteria!AC20*$NB63</f>
        <v>0</v>
      </c>
      <c r="X65" s="310">
        <f>IF($ND63&lt;=X$2,1,0)*Bilheteria!AD20*$NB63</f>
        <v>0</v>
      </c>
      <c r="Y65" s="310">
        <f>IF($ND63&lt;=Y$2,1,0)*Bilheteria!AE20*$NB63</f>
        <v>0</v>
      </c>
      <c r="Z65" s="310">
        <f>IF($ND63&lt;=Z$2,1,0)*Bilheteria!AF20*$NB63</f>
        <v>0</v>
      </c>
      <c r="AA65" s="310">
        <f>IF($ND63&lt;=AA$2,1,0)*Bilheteria!AG20*$NB63</f>
        <v>0</v>
      </c>
      <c r="AB65" s="310">
        <f>IF($ND63&lt;=AB$2,1,0)*Bilheteria!AH20*$NB63</f>
        <v>0</v>
      </c>
      <c r="AC65" s="310">
        <f>IF($ND63&lt;=AC$2,1,0)*Bilheteria!AI20*$NB63</f>
        <v>0</v>
      </c>
      <c r="AD65" s="310">
        <f>IF($ND63&lt;=AD$2,1,0)*Bilheteria!AJ20*$NB63</f>
        <v>0</v>
      </c>
      <c r="AE65" s="310">
        <f>IF($ND63&lt;=AE$2,1,0)*Bilheteria!AK20*$NB63</f>
        <v>0</v>
      </c>
      <c r="AF65" s="310">
        <f>IF($ND63&lt;=AF$2,1,0)*Bilheteria!AL20*$NB63</f>
        <v>0</v>
      </c>
      <c r="AG65" s="310">
        <f>IF($ND63&lt;=AG$2,1,0)*Bilheteria!AM20*$NB63</f>
        <v>0</v>
      </c>
      <c r="AH65" s="310">
        <f>IF($ND63&lt;=AH$2,1,0)*Bilheteria!AN20*$NB63</f>
        <v>0</v>
      </c>
      <c r="AI65" s="310">
        <f>IF($ND63&lt;=AI$2,1,0)*Bilheteria!AO20*$NB63</f>
        <v>0</v>
      </c>
      <c r="AJ65" s="310">
        <f>IF($ND63&lt;=AJ$2,1,0)*Bilheteria!AP20*$NB63</f>
        <v>0</v>
      </c>
      <c r="AK65" s="310">
        <f>IF($ND63&lt;=AK$2,1,0)*Bilheteria!AQ20*$NB63</f>
        <v>0</v>
      </c>
      <c r="AL65" s="310">
        <f>IF($ND63&lt;=AL$2,1,0)*Bilheteria!AR20*$NB63</f>
        <v>0</v>
      </c>
      <c r="AM65" s="310">
        <f>IF($ND63&lt;=AM$2,1,0)*Bilheteria!AS20*$NB63</f>
        <v>0</v>
      </c>
      <c r="AN65" s="310">
        <f>IF($ND63&lt;=AN$2,1,0)*Bilheteria!AT20*$NB63</f>
        <v>0</v>
      </c>
      <c r="AO65" s="310">
        <f>IF($ND63&lt;=AO$2,1,0)*Bilheteria!AU20*$NB63</f>
        <v>0</v>
      </c>
      <c r="AP65" s="310">
        <f>IF($ND63&lt;=AP$2,1,0)*Bilheteria!AV20*$NB63</f>
        <v>0</v>
      </c>
      <c r="AQ65" s="310">
        <f>IF($ND63&lt;=AQ$2,1,0)*Bilheteria!AW20*$NB63</f>
        <v>0</v>
      </c>
      <c r="AR65" s="310">
        <f>IF($ND63&lt;=AR$2,1,0)*Bilheteria!AX20*$NB63</f>
        <v>0</v>
      </c>
      <c r="AS65" s="310">
        <f>IF($ND63&lt;=AS$2,1,0)*Bilheteria!AY20*$NB63</f>
        <v>0</v>
      </c>
      <c r="AT65" s="310">
        <f>IF($ND63&lt;=AT$2,1,0)*Bilheteria!AZ20*$NB63</f>
        <v>0</v>
      </c>
      <c r="AU65" s="310">
        <f>IF($ND63&lt;=AU$2,1,0)*Bilheteria!BA20*$NB63</f>
        <v>0</v>
      </c>
      <c r="AV65" s="310">
        <f>IF($ND63&lt;=AV$2,1,0)*Bilheteria!BB20*$NB63</f>
        <v>0</v>
      </c>
      <c r="AW65" s="310">
        <f>IF($ND63&lt;=AW$2,1,0)*Bilheteria!BC20*$NB63</f>
        <v>0</v>
      </c>
      <c r="AX65" s="310">
        <f>IF($ND63&lt;=AX$2,1,0)*Bilheteria!BD20*$NB63</f>
        <v>0</v>
      </c>
      <c r="AY65" s="310">
        <f>IF($ND63&lt;=AY$2,1,0)*Bilheteria!BE20*$NB63</f>
        <v>0</v>
      </c>
      <c r="AZ65" s="310">
        <f>IF($ND63&lt;=AZ$2,1,0)*Bilheteria!BF20*$NB63</f>
        <v>0</v>
      </c>
      <c r="BA65" s="310">
        <f>IF($ND63&lt;=BA$2,1,0)*Bilheteria!BG20*$NB63</f>
        <v>0</v>
      </c>
      <c r="BB65" s="310">
        <f>IF($ND63&lt;=BB$2,1,0)*Bilheteria!BH20*$NB63</f>
        <v>0</v>
      </c>
      <c r="BC65" s="310">
        <f>IF($ND63&lt;=BC$2,1,0)*Bilheteria!BI20*$NB63</f>
        <v>0</v>
      </c>
      <c r="BD65" s="310">
        <f>IF($ND63&lt;=BD$2,1,0)*Bilheteria!BJ20*$NB63</f>
        <v>0</v>
      </c>
      <c r="BE65" s="310">
        <f>IF($ND63&lt;=BE$2,1,0)*Bilheteria!BK20*$NB63</f>
        <v>0</v>
      </c>
      <c r="BF65" s="310">
        <f>IF($ND63&lt;=BF$2,1,0)*Bilheteria!BL20*$NB63</f>
        <v>0</v>
      </c>
      <c r="BG65" s="310">
        <f>IF($ND63&lt;=BG$2,1,0)*Bilheteria!BM20*$NB63</f>
        <v>0</v>
      </c>
      <c r="BH65" s="310">
        <f>IF($ND63&lt;=BH$2,1,0)*Bilheteria!BN20*$NB63</f>
        <v>0</v>
      </c>
      <c r="BI65" s="310">
        <f>IF($ND63&lt;=BI$2,1,0)*Bilheteria!BO20*$NB63</f>
        <v>0</v>
      </c>
      <c r="BJ65" s="310">
        <f>IF($ND63&lt;=BJ$2,1,0)*Bilheteria!BP20*$NB63</f>
        <v>0</v>
      </c>
      <c r="BK65" s="310">
        <f>IF($ND63&lt;=BK$2,1,0)*Bilheteria!BQ20*$NB63</f>
        <v>0</v>
      </c>
      <c r="BL65" s="310">
        <f>IF($ND63&lt;=BL$2,1,0)*Bilheteria!BR20*$NB63</f>
        <v>0</v>
      </c>
      <c r="BM65" s="310">
        <f>IF($ND63&lt;=BM$2,1,0)*Bilheteria!BS20*$NB63</f>
        <v>0</v>
      </c>
      <c r="BN65" s="310">
        <f>IF($ND63&lt;=BN$2,1,0)*Bilheteria!BT20*$NB63</f>
        <v>0</v>
      </c>
      <c r="BO65" s="310">
        <f>IF($ND63&lt;=BO$2,1,0)*Bilheteria!BU20*$NB63</f>
        <v>0</v>
      </c>
      <c r="BP65" s="310">
        <f>IF($ND63&lt;=BP$2,1,0)*Bilheteria!BV20*$NB63</f>
        <v>0</v>
      </c>
      <c r="BQ65" s="310">
        <f>IF($ND63&lt;=BQ$2,1,0)*Bilheteria!BW20*$NB63</f>
        <v>0</v>
      </c>
      <c r="BR65" s="310">
        <f>IF($ND63&lt;=BR$2,1,0)*Bilheteria!BX20*$NB63</f>
        <v>0</v>
      </c>
      <c r="BS65" s="310">
        <f>IF($ND63&lt;=BS$2,1,0)*Bilheteria!BY20*$NB63</f>
        <v>0</v>
      </c>
      <c r="BT65" s="310">
        <f>IF($ND63&lt;=BT$2,1,0)*Bilheteria!BZ20*$NB63</f>
        <v>0</v>
      </c>
      <c r="BU65" s="310">
        <f>IF($ND63&lt;=BU$2,1,0)*Bilheteria!CA20*$NB63</f>
        <v>0</v>
      </c>
      <c r="BV65" s="310">
        <f>IF($ND63&lt;=BV$2,1,0)*Bilheteria!CB20*$NB63</f>
        <v>0</v>
      </c>
      <c r="BW65" s="310">
        <f>IF($ND63&lt;=BW$2,1,0)*Bilheteria!CC20*$NB63</f>
        <v>0</v>
      </c>
      <c r="BX65" s="310">
        <f>IF($ND63&lt;=BX$2,1,0)*Bilheteria!CD20*$NB63</f>
        <v>0</v>
      </c>
      <c r="BY65" s="310">
        <f>IF($ND63&lt;=BY$2,1,0)*Bilheteria!CE20*$NB63</f>
        <v>0</v>
      </c>
      <c r="BZ65" s="310">
        <f>IF($ND63&lt;=BZ$2,1,0)*Bilheteria!CF20*$NB63</f>
        <v>0</v>
      </c>
      <c r="CA65" s="310">
        <f>IF($ND63&lt;=CA$2,1,0)*Bilheteria!CG20*$NB63</f>
        <v>0</v>
      </c>
      <c r="CB65" s="310">
        <f>IF($ND63&lt;=CB$2,1,0)*Bilheteria!CH20*$NB63</f>
        <v>0</v>
      </c>
      <c r="CC65" s="310">
        <f>IF($ND63&lt;=CC$2,1,0)*Bilheteria!CI20*$NB63</f>
        <v>0</v>
      </c>
      <c r="CD65" s="310">
        <f>IF($ND63&lt;=CD$2,1,0)*Bilheteria!CJ20*$NB63</f>
        <v>0</v>
      </c>
      <c r="CE65" s="310">
        <f>IF($ND63&lt;=CE$2,1,0)*Bilheteria!CK20*$NB63</f>
        <v>0</v>
      </c>
      <c r="CF65" s="310">
        <f>IF($ND63&lt;=CF$2,1,0)*Bilheteria!CL20*$NB63</f>
        <v>0</v>
      </c>
      <c r="CG65" s="310">
        <f>IF($ND63&lt;=CG$2,1,0)*Bilheteria!CM20*$NB63</f>
        <v>0</v>
      </c>
      <c r="CH65" s="310">
        <f>IF($ND63&lt;=CH$2,1,0)*Bilheteria!CN20*$NB63</f>
        <v>0</v>
      </c>
      <c r="CI65" s="310">
        <f>IF($ND63&lt;=CI$2,1,0)*Bilheteria!CO20*$NB63</f>
        <v>0</v>
      </c>
      <c r="CJ65" s="310">
        <f>IF($ND63&lt;=CJ$2,1,0)*Bilheteria!CP20*$NB63</f>
        <v>0</v>
      </c>
      <c r="CK65" s="310">
        <f>IF($ND63&lt;=CK$2,1,0)*Bilheteria!CQ20*$NB63</f>
        <v>0</v>
      </c>
      <c r="CL65" s="310">
        <f>IF($ND63&lt;=CL$2,1,0)*Bilheteria!CR20*$NB63</f>
        <v>0</v>
      </c>
      <c r="CM65" s="310">
        <f>IF($ND63&lt;=CM$2,1,0)*Bilheteria!CS20*$NB63</f>
        <v>0</v>
      </c>
      <c r="CN65" s="310">
        <f>IF($ND63&lt;=CN$2,1,0)*Bilheteria!CT20*$NB63</f>
        <v>0</v>
      </c>
      <c r="CO65" s="310">
        <f>IF($ND63&lt;=CO$2,1,0)*Bilheteria!CU20*$NB63</f>
        <v>0</v>
      </c>
      <c r="CP65" s="310">
        <f>IF($ND63&lt;=CP$2,1,0)*Bilheteria!CV20*$NB63</f>
        <v>0</v>
      </c>
      <c r="CQ65" s="310">
        <f>IF($ND63&lt;=CQ$2,1,0)*Bilheteria!CW20*$NB63</f>
        <v>0</v>
      </c>
      <c r="CR65" s="310">
        <f>IF($ND63&lt;=CR$2,1,0)*Bilheteria!CX20*$NB63</f>
        <v>0</v>
      </c>
      <c r="CS65" s="310">
        <f>IF($ND63&lt;=CS$2,1,0)*Bilheteria!CY20*$NB63</f>
        <v>0</v>
      </c>
      <c r="CT65" s="310">
        <f>IF($ND63&lt;=CT$2,1,0)*Bilheteria!CZ20*$NB63</f>
        <v>0</v>
      </c>
      <c r="CU65" s="310">
        <f>IF($ND63&lt;=CU$2,1,0)*Bilheteria!DA20*$NB63</f>
        <v>0</v>
      </c>
      <c r="CV65" s="310">
        <f>IF($ND63&lt;=CV$2,1,0)*Bilheteria!DB20*$NB63</f>
        <v>0</v>
      </c>
      <c r="CW65" s="310">
        <f>IF($ND63&lt;=CW$2,1,0)*Bilheteria!DC20*$NB63</f>
        <v>0</v>
      </c>
      <c r="CX65" s="310">
        <f>IF($ND63&lt;=CX$2,1,0)*Bilheteria!DD20*$NB63</f>
        <v>0</v>
      </c>
      <c r="CY65" s="310">
        <f>IF($ND63&lt;=CY$2,1,0)*Bilheteria!DE20*$NB63</f>
        <v>0</v>
      </c>
      <c r="CZ65" s="310">
        <f>IF($ND63&lt;=CZ$2,1,0)*Bilheteria!DF20*$NB63</f>
        <v>0</v>
      </c>
      <c r="DA65" s="310">
        <f>IF($ND63&lt;=DA$2,1,0)*Bilheteria!DG20*$NB63</f>
        <v>0</v>
      </c>
      <c r="DB65" s="310">
        <f>IF($ND63&lt;=DB$2,1,0)*Bilheteria!DH20*$NB63</f>
        <v>0</v>
      </c>
      <c r="DC65" s="310">
        <f>IF($ND63&lt;=DC$2,1,0)*Bilheteria!DI20*$NB63</f>
        <v>0</v>
      </c>
      <c r="DD65" s="310">
        <f>IF($ND63&lt;=DD$2,1,0)*Bilheteria!DJ20*$NB63</f>
        <v>0</v>
      </c>
      <c r="DE65" s="310">
        <f>IF($ND63&lt;=DE$2,1,0)*Bilheteria!DK20*$NB63</f>
        <v>0</v>
      </c>
      <c r="DF65" s="310">
        <f>IF($ND63&lt;=DF$2,1,0)*Bilheteria!DL20*$NB63</f>
        <v>0</v>
      </c>
      <c r="DG65" s="310">
        <f>IF($ND63&lt;=DG$2,1,0)*Bilheteria!DM20*$NB63</f>
        <v>0</v>
      </c>
      <c r="DH65" s="310">
        <f>IF($ND63&lt;=DH$2,1,0)*Bilheteria!DN20*$NB63</f>
        <v>0</v>
      </c>
      <c r="DI65" s="310">
        <f>IF($ND63&lt;=DI$2,1,0)*Bilheteria!DO20*$NB63</f>
        <v>0</v>
      </c>
      <c r="DJ65" s="310">
        <f>IF($ND63&lt;=DJ$2,1,0)*Bilheteria!DP20*$NB63</f>
        <v>0</v>
      </c>
      <c r="DK65" s="310">
        <f>IF($ND63&lt;=DK$2,1,0)*Bilheteria!DQ20*$NB63</f>
        <v>0</v>
      </c>
      <c r="DL65" s="310">
        <f>IF($ND63&lt;=DL$2,1,0)*Bilheteria!DR20*$NB63</f>
        <v>0</v>
      </c>
      <c r="DM65" s="310">
        <f>IF($ND63&lt;=DM$2,1,0)*Bilheteria!DS20*$NB63</f>
        <v>0</v>
      </c>
      <c r="DN65" s="310">
        <f>IF($ND63&lt;=DN$2,1,0)*Bilheteria!DT20*$NB63</f>
        <v>0</v>
      </c>
      <c r="DO65" s="310">
        <f>IF($ND63&lt;=DO$2,1,0)*Bilheteria!DU20*$NB63</f>
        <v>0</v>
      </c>
      <c r="DP65" s="310">
        <f>IF($ND63&lt;=DP$2,1,0)*Bilheteria!DV20*$NB63</f>
        <v>0</v>
      </c>
      <c r="DQ65" s="310">
        <f>IF($ND63&lt;=DQ$2,1,0)*Bilheteria!DW20*$NB63</f>
        <v>0</v>
      </c>
      <c r="DR65" s="310">
        <f>IF($ND63&lt;=DR$2,1,0)*Bilheteria!DX20*$NB63</f>
        <v>0</v>
      </c>
      <c r="DS65" s="310">
        <f>IF($ND63&lt;=DS$2,1,0)*Bilheteria!DY20*$NB63</f>
        <v>0</v>
      </c>
      <c r="DT65" s="310">
        <f>IF($ND63&lt;=DT$2,1,0)*Bilheteria!DZ20*$NB63</f>
        <v>0</v>
      </c>
      <c r="DU65" s="310">
        <f>IF($ND63&lt;=DU$2,1,0)*Bilheteria!EA20*$NB63</f>
        <v>0</v>
      </c>
      <c r="DV65" s="310">
        <f>IF($ND63&lt;=DV$2,1,0)*Bilheteria!EB20*$NB63</f>
        <v>0</v>
      </c>
      <c r="DW65" s="310">
        <f>IF($ND63&lt;=DW$2,1,0)*Bilheteria!EC20*$NB63</f>
        <v>0</v>
      </c>
      <c r="DX65" s="310">
        <f>IF($ND63&lt;=DX$2,1,0)*Bilheteria!ED20*$NB63</f>
        <v>0</v>
      </c>
      <c r="DY65" s="310">
        <f>IF($ND63&lt;=DY$2,1,0)*Bilheteria!EE20*$NB63</f>
        <v>0</v>
      </c>
      <c r="DZ65" s="310">
        <f>IF($ND63&lt;=DZ$2,1,0)*Bilheteria!EF20*$NB63</f>
        <v>0</v>
      </c>
      <c r="EA65" s="310">
        <f>IF($ND63&lt;=EA$2,1,0)*Bilheteria!EG20*$NB63</f>
        <v>0</v>
      </c>
      <c r="EB65" s="310">
        <f>IF($ND63&lt;=EB$2,1,0)*Bilheteria!EH20*$NB63</f>
        <v>0</v>
      </c>
      <c r="EC65" s="310">
        <f>IF($ND63&lt;=EC$2,1,0)*Bilheteria!EI20*$NB63</f>
        <v>0</v>
      </c>
      <c r="ED65" s="310">
        <f>IF($ND63&lt;=ED$2,1,0)*Bilheteria!EJ20*$NB63</f>
        <v>0</v>
      </c>
      <c r="EE65" s="310">
        <f>IF($ND63&lt;=EE$2,1,0)*Bilheteria!EK20*$NB63</f>
        <v>0</v>
      </c>
      <c r="EF65" s="310">
        <f>IF($ND63&lt;=EF$2,1,0)*Bilheteria!EL20*$NB63</f>
        <v>0</v>
      </c>
      <c r="EG65" s="310">
        <f>IF($ND63&lt;=EG$2,1,0)*Bilheteria!EM20*$NB63</f>
        <v>0</v>
      </c>
      <c r="EH65" s="310">
        <f>IF($ND63&lt;=EH$2,1,0)*Bilheteria!EN20*$NB63</f>
        <v>0</v>
      </c>
      <c r="EI65" s="310">
        <f>IF($ND63&lt;=EI$2,1,0)*Bilheteria!EO20*$NB63</f>
        <v>0</v>
      </c>
      <c r="EJ65" s="310">
        <f>IF($ND63&lt;=EJ$2,1,0)*Bilheteria!EP20*$NB63</f>
        <v>0</v>
      </c>
      <c r="EK65" s="310">
        <f>IF($ND63&lt;=EK$2,1,0)*Bilheteria!EQ20*$NB63</f>
        <v>0</v>
      </c>
      <c r="EL65" s="310">
        <f>IF($ND63&lt;=EL$2,1,0)*Bilheteria!ER20*$NB63</f>
        <v>0</v>
      </c>
      <c r="EM65" s="310">
        <f>IF($ND63&lt;=EM$2,1,0)*Bilheteria!ES20*$NB63</f>
        <v>0</v>
      </c>
      <c r="EN65" s="310">
        <f>IF($ND63&lt;=EN$2,1,0)*Bilheteria!ET20*$NB63</f>
        <v>0</v>
      </c>
      <c r="EO65" s="310">
        <f>IF($ND63&lt;=EO$2,1,0)*Bilheteria!EU20*$NB63</f>
        <v>0</v>
      </c>
      <c r="EP65" s="310">
        <f>IF($ND63&lt;=EP$2,1,0)*Bilheteria!EV20*$NB63</f>
        <v>0</v>
      </c>
      <c r="EQ65" s="310">
        <f>IF($ND63&lt;=EQ$2,1,0)*Bilheteria!EW20*$NB63</f>
        <v>0</v>
      </c>
      <c r="ER65" s="310">
        <f>IF($ND63&lt;=ER$2,1,0)*Bilheteria!EX20*$NB63</f>
        <v>0</v>
      </c>
      <c r="ES65" s="310">
        <f>IF($ND63&lt;=ES$2,1,0)*Bilheteria!EY20*$NB63</f>
        <v>0</v>
      </c>
      <c r="ET65" s="310">
        <f>IF($ND63&lt;=ET$2,1,0)*Bilheteria!EZ20*$NB63</f>
        <v>0</v>
      </c>
      <c r="EU65" s="310">
        <f>IF($ND63&lt;=EU$2,1,0)*Bilheteria!FA20*$NB63</f>
        <v>0</v>
      </c>
      <c r="EV65" s="310">
        <f>IF($ND63&lt;=EV$2,1,0)*Bilheteria!FB20*$NB63</f>
        <v>0</v>
      </c>
      <c r="EW65" s="310">
        <f>IF($ND63&lt;=EW$2,1,0)*Bilheteria!FC20*$NB63</f>
        <v>0</v>
      </c>
      <c r="EX65" s="310">
        <f>IF($ND63&lt;=EX$2,1,0)*Bilheteria!FD20*$NB63</f>
        <v>0</v>
      </c>
      <c r="EY65" s="310">
        <f>IF($ND63&lt;=EY$2,1,0)*Bilheteria!FE20*$NB63</f>
        <v>0</v>
      </c>
      <c r="EZ65" s="310">
        <f>IF($ND63&lt;=EZ$2,1,0)*Bilheteria!FF20*$NB63</f>
        <v>0</v>
      </c>
      <c r="FA65" s="310">
        <f>IF($ND63&lt;=FA$2,1,0)*Bilheteria!FG20*$NB63</f>
        <v>0</v>
      </c>
      <c r="FB65" s="310">
        <f>IF($ND63&lt;=FB$2,1,0)*Bilheteria!FH20*$NB63</f>
        <v>0</v>
      </c>
      <c r="FC65" s="310">
        <f>IF($ND63&lt;=FC$2,1,0)*Bilheteria!FI20*$NB63</f>
        <v>0</v>
      </c>
      <c r="FD65" s="310">
        <f>IF($ND63&lt;=FD$2,1,0)*Bilheteria!FJ20*$NB63</f>
        <v>0</v>
      </c>
      <c r="FE65" s="310">
        <f>IF($ND63&lt;=FE$2,1,0)*Bilheteria!FK20*$NB63</f>
        <v>0</v>
      </c>
      <c r="FF65" s="310">
        <f>IF($ND63&lt;=FF$2,1,0)*Bilheteria!FL20*$NB63</f>
        <v>0</v>
      </c>
      <c r="FG65" s="310">
        <f>IF($ND63&lt;=FG$2,1,0)*Bilheteria!FM20*$NB63</f>
        <v>0</v>
      </c>
      <c r="FH65" s="310">
        <f>IF($ND63&lt;=FH$2,1,0)*Bilheteria!FN20*$NB63</f>
        <v>0</v>
      </c>
      <c r="FI65" s="310">
        <f>IF($ND63&lt;=FI$2,1,0)*Bilheteria!FO20*$NB63</f>
        <v>0</v>
      </c>
      <c r="FJ65" s="310">
        <f>IF($ND63&lt;=FJ$2,1,0)*Bilheteria!FP20*$NB63</f>
        <v>0</v>
      </c>
      <c r="FK65" s="310">
        <f>IF($ND63&lt;=FK$2,1,0)*Bilheteria!FQ20*$NB63</f>
        <v>0</v>
      </c>
      <c r="FL65" s="310">
        <f>IF($ND63&lt;=FL$2,1,0)*Bilheteria!FR20*$NB63</f>
        <v>0</v>
      </c>
      <c r="FM65" s="310">
        <f>IF($ND63&lt;=FM$2,1,0)*Bilheteria!FS20*$NB63</f>
        <v>0</v>
      </c>
      <c r="FN65" s="310">
        <f>IF($ND63&lt;=FN$2,1,0)*Bilheteria!FT20*$NB63</f>
        <v>0</v>
      </c>
      <c r="FO65" s="310">
        <f>IF($ND63&lt;=FO$2,1,0)*Bilheteria!FU20*$NB63</f>
        <v>0</v>
      </c>
      <c r="FP65" s="310">
        <f>IF($ND63&lt;=FP$2,1,0)*Bilheteria!FV20*$NB63</f>
        <v>0</v>
      </c>
      <c r="FQ65" s="310">
        <f>IF($ND63&lt;=FQ$2,1,0)*Bilheteria!FW20*$NB63</f>
        <v>0</v>
      </c>
      <c r="FR65" s="310">
        <f>IF($ND63&lt;=FR$2,1,0)*Bilheteria!FX20*$NB63</f>
        <v>0</v>
      </c>
      <c r="FS65" s="310">
        <f>IF($ND63&lt;=FS$2,1,0)*Bilheteria!FY20*$NB63</f>
        <v>0</v>
      </c>
      <c r="FT65" s="310">
        <f>IF($ND63&lt;=FT$2,1,0)*Bilheteria!FZ20*$NB63</f>
        <v>0</v>
      </c>
      <c r="FU65" s="310">
        <f>IF($ND63&lt;=FU$2,1,0)*Bilheteria!GA20*$NB63</f>
        <v>0</v>
      </c>
      <c r="FV65" s="310">
        <f>IF($ND63&lt;=FV$2,1,0)*Bilheteria!GB20*$NB63</f>
        <v>0</v>
      </c>
      <c r="FW65" s="310">
        <f>IF($ND63&lt;=FW$2,1,0)*Bilheteria!GC20*$NB63</f>
        <v>0</v>
      </c>
      <c r="FX65" s="310">
        <f>IF($ND63&lt;=FX$2,1,0)*Bilheteria!GD20*$NB63</f>
        <v>0</v>
      </c>
      <c r="FY65" s="310">
        <f>IF($ND63&lt;=FY$2,1,0)*Bilheteria!GE20*$NB63</f>
        <v>0</v>
      </c>
      <c r="FZ65" s="310">
        <f>IF($ND63&lt;=FZ$2,1,0)*Bilheteria!GF20*$NB63</f>
        <v>0</v>
      </c>
      <c r="GA65" s="310">
        <f>IF($ND63&lt;=GA$2,1,0)*Bilheteria!GG20*$NB63</f>
        <v>0</v>
      </c>
      <c r="GB65" s="310">
        <f>IF($ND63&lt;=GB$2,1,0)*Bilheteria!GH20*$NB63</f>
        <v>0</v>
      </c>
      <c r="GC65" s="310">
        <f>IF($ND63&lt;=GC$2,1,0)*Bilheteria!GI20*$NB63</f>
        <v>0</v>
      </c>
      <c r="GD65" s="310">
        <f>IF($ND63&lt;=GD$2,1,0)*Bilheteria!GJ20*$NB63</f>
        <v>0</v>
      </c>
      <c r="GE65" s="310">
        <f>IF($ND63&lt;=GE$2,1,0)*Bilheteria!GK20*$NB63</f>
        <v>0</v>
      </c>
      <c r="GF65" s="310">
        <f>IF($ND63&lt;=GF$2,1,0)*Bilheteria!GL20*$NB63</f>
        <v>0</v>
      </c>
      <c r="GG65" s="310">
        <f>IF($ND63&lt;=GG$2,1,0)*Bilheteria!GM20*$NB63</f>
        <v>0</v>
      </c>
      <c r="GH65" s="310">
        <f>IF($ND63&lt;=GH$2,1,0)*Bilheteria!GN20*$NB63</f>
        <v>0</v>
      </c>
      <c r="GI65" s="310">
        <f>IF($ND63&lt;=GI$2,1,0)*Bilheteria!GO20*$NB63</f>
        <v>0</v>
      </c>
      <c r="GJ65" s="310">
        <f>IF($ND63&lt;=GJ$2,1,0)*Bilheteria!GP20*$NB63</f>
        <v>0</v>
      </c>
      <c r="GK65" s="310">
        <f>IF($ND63&lt;=GK$2,1,0)*Bilheteria!GQ20*$NB63</f>
        <v>0</v>
      </c>
      <c r="GL65" s="310">
        <f>IF($ND63&lt;=GL$2,1,0)*Bilheteria!GR20*$NB63</f>
        <v>0</v>
      </c>
      <c r="GM65" s="310">
        <f>IF($ND63&lt;=GM$2,1,0)*Bilheteria!GS20*$NB63</f>
        <v>0</v>
      </c>
      <c r="GN65" s="310">
        <f>IF($ND63&lt;=GN$2,1,0)*Bilheteria!GT20*$NB63</f>
        <v>0</v>
      </c>
      <c r="GO65" s="310">
        <f>IF($ND63&lt;=GO$2,1,0)*Bilheteria!GU20*$NB63</f>
        <v>0</v>
      </c>
      <c r="GP65" s="310">
        <f>IF($ND63&lt;=GP$2,1,0)*Bilheteria!GV20*$NB63</f>
        <v>0</v>
      </c>
      <c r="GQ65" s="310">
        <f>IF($ND63&lt;=GQ$2,1,0)*Bilheteria!GW20*$NB63</f>
        <v>0</v>
      </c>
      <c r="GR65" s="310">
        <f>IF($ND63&lt;=GR$2,1,0)*Bilheteria!GX20*$NB63</f>
        <v>0</v>
      </c>
      <c r="GS65" s="310">
        <f>IF($ND63&lt;=GS$2,1,0)*Bilheteria!GY20*$NB63</f>
        <v>0</v>
      </c>
      <c r="GT65" s="310">
        <f>IF($ND63&lt;=GT$2,1,0)*Bilheteria!GZ20*$NB63</f>
        <v>0</v>
      </c>
      <c r="GU65" s="310">
        <f>IF($ND63&lt;=GU$2,1,0)*Bilheteria!HA20*$NB63</f>
        <v>0</v>
      </c>
      <c r="GV65" s="310">
        <f>IF($ND63&lt;=GV$2,1,0)*Bilheteria!HB20*$NB63</f>
        <v>0</v>
      </c>
      <c r="GW65" s="310">
        <f>IF($ND63&lt;=GW$2,1,0)*Bilheteria!HC20*$NB63</f>
        <v>0</v>
      </c>
      <c r="GX65" s="310">
        <f>IF($ND63&lt;=GX$2,1,0)*Bilheteria!HD20*$NB63</f>
        <v>0</v>
      </c>
      <c r="GY65" s="310">
        <f>IF($ND63&lt;=GY$2,1,0)*Bilheteria!HE20*$NB63</f>
        <v>0</v>
      </c>
      <c r="GZ65" s="310">
        <f>IF($ND63&lt;=GZ$2,1,0)*Bilheteria!HF20*$NB63</f>
        <v>0</v>
      </c>
      <c r="HA65" s="310">
        <f>IF($ND63&lt;=HA$2,1,0)*Bilheteria!HG20*$NB63</f>
        <v>0</v>
      </c>
      <c r="HB65" s="310">
        <f>IF($ND63&lt;=HB$2,1,0)*Bilheteria!HH20*$NB63</f>
        <v>0</v>
      </c>
      <c r="HC65" s="310">
        <f>IF($ND63&lt;=HC$2,1,0)*Bilheteria!HI20*$NB63</f>
        <v>0</v>
      </c>
      <c r="HD65" s="310">
        <f>IF($ND63&lt;=HD$2,1,0)*Bilheteria!HJ20*$NB63</f>
        <v>0</v>
      </c>
      <c r="HE65" s="310">
        <f>IF($ND63&lt;=HE$2,1,0)*Bilheteria!HK20*$NB63</f>
        <v>0</v>
      </c>
      <c r="HF65" s="310">
        <f>IF($ND63&lt;=HF$2,1,0)*Bilheteria!HL20*$NB63</f>
        <v>0</v>
      </c>
      <c r="HG65" s="310">
        <f>IF($ND63&lt;=HG$2,1,0)*Bilheteria!HM20*$NB63</f>
        <v>0</v>
      </c>
      <c r="HH65" s="310">
        <f>IF($ND63&lt;=HH$2,1,0)*Bilheteria!HN20*$NB63</f>
        <v>0</v>
      </c>
      <c r="HI65" s="310">
        <f>IF($ND63&lt;=HI$2,1,0)*Bilheteria!HO20*$NB63</f>
        <v>0</v>
      </c>
      <c r="HJ65" s="310">
        <f>IF($ND63&lt;=HJ$2,1,0)*Bilheteria!HP20*$NB63</f>
        <v>0</v>
      </c>
      <c r="HK65" s="310">
        <f>IF($ND63&lt;=HK$2,1,0)*Bilheteria!HQ20*$NB63</f>
        <v>0</v>
      </c>
      <c r="HL65" s="310">
        <f>IF($ND63&lt;=HL$2,1,0)*Bilheteria!HR20*$NB63</f>
        <v>0</v>
      </c>
      <c r="HM65" s="310">
        <f>IF($ND63&lt;=HM$2,1,0)*Bilheteria!HS20*$NB63</f>
        <v>0</v>
      </c>
      <c r="HN65" s="310">
        <f>IF($ND63&lt;=HN$2,1,0)*Bilheteria!HT20*$NB63</f>
        <v>0</v>
      </c>
      <c r="HO65" s="310">
        <f>IF($ND63&lt;=HO$2,1,0)*Bilheteria!HU20*$NB63</f>
        <v>0</v>
      </c>
      <c r="HP65" s="310">
        <f>IF($ND63&lt;=HP$2,1,0)*Bilheteria!HV20*$NB63</f>
        <v>0</v>
      </c>
      <c r="HQ65" s="310">
        <f>IF($ND63&lt;=HQ$2,1,0)*Bilheteria!HW20*$NB63</f>
        <v>0</v>
      </c>
      <c r="HR65" s="310">
        <f>IF($ND63&lt;=HR$2,1,0)*Bilheteria!HX20*$NB63</f>
        <v>0</v>
      </c>
      <c r="HS65" s="310">
        <f>IF($ND63&lt;=HS$2,1,0)*Bilheteria!HY20*$NB63</f>
        <v>0</v>
      </c>
      <c r="HT65" s="310">
        <f>IF($ND63&lt;=HT$2,1,0)*Bilheteria!HZ20*$NB63</f>
        <v>0</v>
      </c>
      <c r="HU65" s="310">
        <f>IF($ND63&lt;=HU$2,1,0)*Bilheteria!IA20*$NB63</f>
        <v>0</v>
      </c>
      <c r="HV65" s="310">
        <f>IF($ND63&lt;=HV$2,1,0)*Bilheteria!IB20*$NB63</f>
        <v>0</v>
      </c>
      <c r="HW65" s="310">
        <f>IF($ND63&lt;=HW$2,1,0)*Bilheteria!IC20*$NB63</f>
        <v>0</v>
      </c>
      <c r="HX65" s="310">
        <f>IF($ND63&lt;=HX$2,1,0)*Bilheteria!ID20*$NB63</f>
        <v>0</v>
      </c>
      <c r="HY65" s="310">
        <f>IF($ND63&lt;=HY$2,1,0)*Bilheteria!IE20*$NB63</f>
        <v>0</v>
      </c>
      <c r="HZ65" s="310">
        <f>IF($ND63&lt;=HZ$2,1,0)*Bilheteria!IF20*$NB63</f>
        <v>0</v>
      </c>
      <c r="IA65" s="310">
        <f>IF($ND63&lt;=IA$2,1,0)*Bilheteria!IG20*$NB63</f>
        <v>0</v>
      </c>
      <c r="IB65" s="310">
        <f>IF($ND63&lt;=IB$2,1,0)*Bilheteria!IH20*$NB63</f>
        <v>0</v>
      </c>
      <c r="IC65" s="310">
        <f>IF($ND63&lt;=IC$2,1,0)*Bilheteria!II20*$NB63</f>
        <v>0</v>
      </c>
      <c r="ID65" s="310">
        <f>IF($ND63&lt;=ID$2,1,0)*Bilheteria!IJ20*$NB63</f>
        <v>0</v>
      </c>
      <c r="IE65" s="310">
        <f>IF($ND63&lt;=IE$2,1,0)*Bilheteria!IK20*$NB63</f>
        <v>0</v>
      </c>
      <c r="IF65" s="310">
        <f>IF($ND63&lt;=IF$2,1,0)*Bilheteria!IL20*$NB63</f>
        <v>0</v>
      </c>
      <c r="IG65" s="310">
        <f>IF($ND63&lt;=IG$2,1,0)*Bilheteria!IM20*$NB63</f>
        <v>0</v>
      </c>
      <c r="IH65" s="310">
        <f>IF($ND63&lt;=IH$2,1,0)*Bilheteria!IN20*$NB63</f>
        <v>0</v>
      </c>
      <c r="II65" s="310">
        <f>IF($ND63&lt;=II$2,1,0)*Bilheteria!IO20*$NB63</f>
        <v>0</v>
      </c>
      <c r="IJ65" s="310">
        <f>IF($ND63&lt;=IJ$2,1,0)*Bilheteria!IP20*$NB63</f>
        <v>0</v>
      </c>
      <c r="IK65" s="310">
        <f>IF($ND63&lt;=IK$2,1,0)*Bilheteria!IQ20*$NB63</f>
        <v>0</v>
      </c>
      <c r="IL65" s="310">
        <f>IF($ND63&lt;=IL$2,1,0)*Bilheteria!IR20*$NB63</f>
        <v>0</v>
      </c>
      <c r="IM65" s="310">
        <f>IF($ND63&lt;=IM$2,1,0)*Bilheteria!IS20*$NB63</f>
        <v>0</v>
      </c>
      <c r="IN65" s="310">
        <f>IF($ND63&lt;=IN$2,1,0)*Bilheteria!IT20*$NB63</f>
        <v>0</v>
      </c>
      <c r="IO65" s="310">
        <f>IF($ND63&lt;=IO$2,1,0)*Bilheteria!IU20*$NB63</f>
        <v>0</v>
      </c>
      <c r="IP65" s="310">
        <f>IF($ND63&lt;=IP$2,1,0)*Bilheteria!IV20*$NB63</f>
        <v>0</v>
      </c>
      <c r="IQ65" s="310">
        <f>IF($ND63&lt;=IQ$2,1,0)*Bilheteria!IW20*$NB63</f>
        <v>0</v>
      </c>
      <c r="IR65" s="310">
        <f>IF($ND63&lt;=IR$2,1,0)*Bilheteria!IX20*$NB63</f>
        <v>0</v>
      </c>
      <c r="IS65" s="310">
        <f>IF($ND63&lt;=IS$2,1,0)*Bilheteria!IY20*$NB63</f>
        <v>0</v>
      </c>
      <c r="IT65" s="310">
        <f>IF($ND63&lt;=IT$2,1,0)*Bilheteria!IZ20*$NB63</f>
        <v>0</v>
      </c>
      <c r="IU65" s="310">
        <f>IF($ND63&lt;=IU$2,1,0)*Bilheteria!JA20*$NB63</f>
        <v>0</v>
      </c>
      <c r="IV65" s="310">
        <f>IF($ND63&lt;=IV$2,1,0)*Bilheteria!JB20*$NB63</f>
        <v>0</v>
      </c>
      <c r="IW65" s="310">
        <f>IF($ND63&lt;=IW$2,1,0)*Bilheteria!JC20*$NB63</f>
        <v>0</v>
      </c>
      <c r="IX65" s="310">
        <f>IF($ND63&lt;=IX$2,1,0)*Bilheteria!JD20*$NB63</f>
        <v>0</v>
      </c>
      <c r="IY65" s="310">
        <f>IF($ND63&lt;=IY$2,1,0)*Bilheteria!JE20*$NB63</f>
        <v>0</v>
      </c>
      <c r="IZ65" s="310">
        <f>IF($ND63&lt;=IZ$2,1,0)*Bilheteria!JF20*$NB63</f>
        <v>0</v>
      </c>
      <c r="JA65" s="310">
        <f>IF($ND63&lt;=JA$2,1,0)*Bilheteria!JG20*$NB63</f>
        <v>0</v>
      </c>
      <c r="JB65" s="310">
        <f>IF($ND63&lt;=JB$2,1,0)*Bilheteria!JH20*$NB63</f>
        <v>0</v>
      </c>
      <c r="JC65" s="310">
        <f>IF($ND63&lt;=JC$2,1,0)*Bilheteria!JI20*$NB63</f>
        <v>0</v>
      </c>
      <c r="JD65" s="310">
        <f>IF($ND63&lt;=JD$2,1,0)*Bilheteria!JJ20*$NB63</f>
        <v>0</v>
      </c>
      <c r="JE65" s="310">
        <f>IF($ND63&lt;=JE$2,1,0)*Bilheteria!JK20*$NB63</f>
        <v>0</v>
      </c>
      <c r="JF65" s="310">
        <f>IF($ND63&lt;=JF$2,1,0)*Bilheteria!JL20*$NB63</f>
        <v>0</v>
      </c>
      <c r="JG65" s="310">
        <f>IF($ND63&lt;=JG$2,1,0)*Bilheteria!JM20*$NB63</f>
        <v>0</v>
      </c>
      <c r="JH65" s="310">
        <f>IF($ND63&lt;=JH$2,1,0)*Bilheteria!JN20*$NB63</f>
        <v>0</v>
      </c>
      <c r="JI65" s="310">
        <f>IF($ND63&lt;=JI$2,1,0)*Bilheteria!JO20*$NB63</f>
        <v>0</v>
      </c>
      <c r="JJ65" s="310">
        <f>IF($ND63&lt;=JJ$2,1,0)*Bilheteria!JP20*$NB63</f>
        <v>0</v>
      </c>
      <c r="JK65" s="310">
        <f>IF($ND63&lt;=JK$2,1,0)*Bilheteria!JQ20*$NB63</f>
        <v>0</v>
      </c>
      <c r="JL65" s="310">
        <f>IF($ND63&lt;=JL$2,1,0)*Bilheteria!JR20*$NB63</f>
        <v>0</v>
      </c>
      <c r="JM65" s="310">
        <f>IF($ND63&lt;=JM$2,1,0)*Bilheteria!JS20*$NB63</f>
        <v>0</v>
      </c>
      <c r="JN65" s="310">
        <f>IF($ND63&lt;=JN$2,1,0)*Bilheteria!JT20*$NB63</f>
        <v>0</v>
      </c>
      <c r="JO65" s="310">
        <f>IF($ND63&lt;=JO$2,1,0)*Bilheteria!JU20*$NB63</f>
        <v>0</v>
      </c>
      <c r="JP65" s="310">
        <f>IF($ND63&lt;=JP$2,1,0)*Bilheteria!JV20*$NB63</f>
        <v>0</v>
      </c>
      <c r="JQ65" s="310">
        <f>IF($ND63&lt;=JQ$2,1,0)*Bilheteria!JW20*$NB63</f>
        <v>0</v>
      </c>
      <c r="JR65" s="310">
        <f>IF($ND63&lt;=JR$2,1,0)*Bilheteria!JX20*$NB63</f>
        <v>0</v>
      </c>
      <c r="JS65" s="310">
        <f>IF($ND63&lt;=JS$2,1,0)*Bilheteria!JY20*$NB63</f>
        <v>0</v>
      </c>
      <c r="JT65" s="310">
        <f>IF($ND63&lt;=JT$2,1,0)*Bilheteria!JZ20*$NB63</f>
        <v>0</v>
      </c>
      <c r="JU65" s="310">
        <f>IF($ND63&lt;=JU$2,1,0)*Bilheteria!KA20*$NB63</f>
        <v>0</v>
      </c>
      <c r="JV65" s="310">
        <f>IF($ND63&lt;=JV$2,1,0)*Bilheteria!KB20*$NB63</f>
        <v>0</v>
      </c>
      <c r="JW65" s="310">
        <f>IF($ND63&lt;=JW$2,1,0)*Bilheteria!KC20*$NB63</f>
        <v>0</v>
      </c>
      <c r="JX65" s="310">
        <f>IF($ND63&lt;=JX$2,1,0)*Bilheteria!KD20*$NB63</f>
        <v>0</v>
      </c>
      <c r="JY65" s="310">
        <f>IF($ND63&lt;=JY$2,1,0)*Bilheteria!KE20*$NB63</f>
        <v>0</v>
      </c>
      <c r="JZ65" s="310">
        <f>IF($ND63&lt;=JZ$2,1,0)*Bilheteria!KF20*$NB63</f>
        <v>0</v>
      </c>
      <c r="KA65" s="310">
        <f>IF($ND63&lt;=KA$2,1,0)*Bilheteria!KG20*$NB63</f>
        <v>0</v>
      </c>
      <c r="KB65" s="310">
        <f>IF($ND63&lt;=KB$2,1,0)*Bilheteria!KH20*$NB63</f>
        <v>0</v>
      </c>
      <c r="KC65" s="310">
        <f>IF($ND63&lt;=KC$2,1,0)*Bilheteria!KI20*$NB63</f>
        <v>0</v>
      </c>
      <c r="KD65" s="310">
        <f>IF($ND63&lt;=KD$2,1,0)*Bilheteria!KJ20*$NB63</f>
        <v>0</v>
      </c>
      <c r="KE65" s="310">
        <f>IF($ND63&lt;=KE$2,1,0)*Bilheteria!KK20*$NB63</f>
        <v>0</v>
      </c>
      <c r="KF65" s="310">
        <f>IF($ND63&lt;=KF$2,1,0)*Bilheteria!KL20*$NB63</f>
        <v>0</v>
      </c>
      <c r="KG65" s="310">
        <f>IF($ND63&lt;=KG$2,1,0)*Bilheteria!KM20*$NB63</f>
        <v>0</v>
      </c>
      <c r="KH65" s="310">
        <f>IF($ND63&lt;=KH$2,1,0)*Bilheteria!KN20*$NB63</f>
        <v>0</v>
      </c>
      <c r="KI65" s="310">
        <f>IF($ND63&lt;=KI$2,1,0)*Bilheteria!KO20*$NB63</f>
        <v>0</v>
      </c>
      <c r="KJ65" s="310">
        <f>IF($ND63&lt;=KJ$2,1,0)*Bilheteria!KP20*$NB63</f>
        <v>0</v>
      </c>
      <c r="KK65" s="310">
        <f>IF($ND63&lt;=KK$2,1,0)*Bilheteria!KQ20*$NB63</f>
        <v>0</v>
      </c>
      <c r="KL65" s="310">
        <f>IF($ND63&lt;=KL$2,1,0)*Bilheteria!KR20*$NB63</f>
        <v>0</v>
      </c>
      <c r="KM65" s="310">
        <f>IF($ND63&lt;=KM$2,1,0)*Bilheteria!KS20*$NB63</f>
        <v>0</v>
      </c>
      <c r="KN65" s="310">
        <f>IF($ND63&lt;=KN$2,1,0)*Bilheteria!KT20*$NB63</f>
        <v>0</v>
      </c>
      <c r="KO65" s="310">
        <f>IF($ND63&lt;=KO$2,1,0)*Bilheteria!KU20*$NB63</f>
        <v>0</v>
      </c>
      <c r="KP65" s="310">
        <f>IF($ND63&lt;=KP$2,1,0)*Bilheteria!KV20*$NB63</f>
        <v>0</v>
      </c>
      <c r="KQ65" s="310">
        <f>IF($ND63&lt;=KQ$2,1,0)*Bilheteria!KW20*$NB63</f>
        <v>0</v>
      </c>
      <c r="KR65" s="310">
        <f>IF($ND63&lt;=KR$2,1,0)*Bilheteria!KX20*$NB63</f>
        <v>0</v>
      </c>
      <c r="KS65" s="310">
        <f>IF($ND63&lt;=KS$2,1,0)*Bilheteria!KY20*$NB63</f>
        <v>0</v>
      </c>
      <c r="KT65" s="310">
        <f>IF($ND63&lt;=KT$2,1,0)*Bilheteria!KZ20*$NB63</f>
        <v>0</v>
      </c>
      <c r="KU65" s="310">
        <f>IF($ND63&lt;=KU$2,1,0)*Bilheteria!LA20*$NB63</f>
        <v>0</v>
      </c>
      <c r="KV65" s="310">
        <f>IF($ND63&lt;=KV$2,1,0)*Bilheteria!LB20*$NB63</f>
        <v>0</v>
      </c>
      <c r="KW65" s="310">
        <f>IF($ND63&lt;=KW$2,1,0)*Bilheteria!LC20*$NB63</f>
        <v>0</v>
      </c>
      <c r="KX65" s="310">
        <f>IF($ND63&lt;=KX$2,1,0)*Bilheteria!LD20*$NB63</f>
        <v>0</v>
      </c>
      <c r="KY65" s="310">
        <f>IF($ND63&lt;=KY$2,1,0)*Bilheteria!LE20*$NB63</f>
        <v>0</v>
      </c>
      <c r="KZ65" s="310">
        <f>IF($ND63&lt;=KZ$2,1,0)*Bilheteria!LF20*$NB63</f>
        <v>0</v>
      </c>
      <c r="LA65" s="310">
        <f>IF($ND63&lt;=LA$2,1,0)*Bilheteria!LG20*$NB63</f>
        <v>0</v>
      </c>
      <c r="LB65" s="310">
        <f>IF($ND63&lt;=LB$2,1,0)*Bilheteria!LH20*$NB63</f>
        <v>0</v>
      </c>
      <c r="LC65" s="310">
        <f>IF($ND63&lt;=LC$2,1,0)*Bilheteria!LI20*$NB63</f>
        <v>0</v>
      </c>
      <c r="LD65" s="310">
        <f>IF($ND63&lt;=LD$2,1,0)*Bilheteria!LJ20*$NB63</f>
        <v>0</v>
      </c>
      <c r="LE65" s="310">
        <f>IF($ND63&lt;=LE$2,1,0)*Bilheteria!LK20*$NB63</f>
        <v>0</v>
      </c>
      <c r="LF65" s="310">
        <f>IF($ND63&lt;=LF$2,1,0)*Bilheteria!LL20*$NB63</f>
        <v>0</v>
      </c>
      <c r="LG65" s="310">
        <f>IF($ND63&lt;=LG$2,1,0)*Bilheteria!LM20*$NB63</f>
        <v>0</v>
      </c>
      <c r="LH65" s="310">
        <f>IF($ND63&lt;=LH$2,1,0)*Bilheteria!LN20*$NB63</f>
        <v>0</v>
      </c>
      <c r="LI65" s="310">
        <f>IF($ND63&lt;=LI$2,1,0)*Bilheteria!LO20*$NB63</f>
        <v>0</v>
      </c>
      <c r="LJ65" s="310">
        <f>IF($ND63&lt;=LJ$2,1,0)*Bilheteria!LP20*$NB63</f>
        <v>0</v>
      </c>
      <c r="LK65" s="310">
        <f>IF($ND63&lt;=LK$2,1,0)*Bilheteria!LQ20*$NB63</f>
        <v>0</v>
      </c>
      <c r="LL65" s="310">
        <f>IF($ND63&lt;=LL$2,1,0)*Bilheteria!LR20*$NB63</f>
        <v>0</v>
      </c>
      <c r="LM65" s="310">
        <f>IF($ND63&lt;=LM$2,1,0)*Bilheteria!LS20*$NB63</f>
        <v>0</v>
      </c>
      <c r="LN65" s="310">
        <f>IF($ND63&lt;=LN$2,1,0)*Bilheteria!LT20*$NB63</f>
        <v>0</v>
      </c>
      <c r="LO65" s="310">
        <f>IF($ND63&lt;=LO$2,1,0)*Bilheteria!LU20*$NB63</f>
        <v>0</v>
      </c>
      <c r="LP65" s="310">
        <f>IF($ND63&lt;=LP$2,1,0)*Bilheteria!LV20*$NB63</f>
        <v>0</v>
      </c>
      <c r="LQ65" s="310">
        <f>IF($ND63&lt;=LQ$2,1,0)*Bilheteria!LW20*$NB63</f>
        <v>0</v>
      </c>
      <c r="LR65" s="310">
        <f>IF($ND63&lt;=LR$2,1,0)*Bilheteria!LX20*$NB63</f>
        <v>0</v>
      </c>
      <c r="LS65" s="310">
        <f>IF($ND63&lt;=LS$2,1,0)*Bilheteria!LY20*$NB63</f>
        <v>0</v>
      </c>
      <c r="LT65" s="310">
        <f>IF($ND63&lt;=LT$2,1,0)*Bilheteria!LZ20*$NB63</f>
        <v>0</v>
      </c>
      <c r="LU65" s="310">
        <f>IF($ND63&lt;=LU$2,1,0)*Bilheteria!MA20*$NB63</f>
        <v>0</v>
      </c>
      <c r="LV65" s="310">
        <f>IF($ND63&lt;=LV$2,1,0)*Bilheteria!MB20*$NB63</f>
        <v>0</v>
      </c>
      <c r="LW65" s="310">
        <f>IF($ND63&lt;=LW$2,1,0)*Bilheteria!MC20*$NB63</f>
        <v>0</v>
      </c>
      <c r="LX65" s="310">
        <f>IF($ND63&lt;=LX$2,1,0)*Bilheteria!MD20*$NB63</f>
        <v>0</v>
      </c>
      <c r="LY65" s="310">
        <f>IF($ND63&lt;=LY$2,1,0)*Bilheteria!ME20*$NB63</f>
        <v>0</v>
      </c>
      <c r="LZ65" s="310">
        <f>IF($ND63&lt;=LZ$2,1,0)*Bilheteria!MF20*$NB63</f>
        <v>0</v>
      </c>
      <c r="MA65" s="310">
        <f>IF($ND63&lt;=MA$2,1,0)*Bilheteria!MG20*$NB63</f>
        <v>0</v>
      </c>
      <c r="MB65" s="310">
        <f>IF($ND63&lt;=MB$2,1,0)*Bilheteria!MH20*$NB63</f>
        <v>0</v>
      </c>
      <c r="MC65" s="310">
        <f>IF($ND63&lt;=MC$2,1,0)*Bilheteria!MI20*$NB63</f>
        <v>0</v>
      </c>
      <c r="MD65" s="310">
        <f>IF($ND63&lt;=MD$2,1,0)*Bilheteria!MJ20*$NB63</f>
        <v>0</v>
      </c>
      <c r="ME65" s="310">
        <f>IF($ND63&lt;=ME$2,1,0)*Bilheteria!MK20*$NB63</f>
        <v>0</v>
      </c>
      <c r="MF65" s="310">
        <f>IF($ND63&lt;=MF$2,1,0)*Bilheteria!ML20*$NB63</f>
        <v>0</v>
      </c>
      <c r="MG65" s="310">
        <f>IF($ND63&lt;=MG$2,1,0)*Bilheteria!MM20*$NB63</f>
        <v>0</v>
      </c>
      <c r="MH65" s="310">
        <f>IF($ND63&lt;=MH$2,1,0)*Bilheteria!MN20*$NB63</f>
        <v>0</v>
      </c>
      <c r="MI65" s="310">
        <f>IF($ND63&lt;=MI$2,1,0)*Bilheteria!MO20*$NB63</f>
        <v>0</v>
      </c>
      <c r="MJ65" s="310">
        <f>IF($ND63&lt;=MJ$2,1,0)*Bilheteria!MP20*$NB63</f>
        <v>0</v>
      </c>
      <c r="MK65" s="310">
        <f>IF($ND63&lt;=MK$2,1,0)*Bilheteria!MQ20*$NB63</f>
        <v>0</v>
      </c>
      <c r="ML65" s="310">
        <f>IF($ND63&lt;=ML$2,1,0)*Bilheteria!MR20*$NB63</f>
        <v>0</v>
      </c>
      <c r="MM65" s="310">
        <f>IF($ND63&lt;=MM$2,1,0)*Bilheteria!MS20*$NB63</f>
        <v>0</v>
      </c>
      <c r="MN65" s="310">
        <f>IF($ND63&lt;=MN$2,1,0)*Bilheteria!MT20*$NB63</f>
        <v>0</v>
      </c>
      <c r="MO65" s="310">
        <f>IF($ND63&lt;=MO$2,1,0)*Bilheteria!MU20*$NB63</f>
        <v>0</v>
      </c>
      <c r="MP65" s="310">
        <f>IF($ND63&lt;=MP$2,1,0)*Bilheteria!MV20*$NB63</f>
        <v>0</v>
      </c>
      <c r="MQ65" s="310">
        <f>IF($ND63&lt;=MQ$2,1,0)*Bilheteria!MW20*$NB63</f>
        <v>0</v>
      </c>
      <c r="MR65" s="310">
        <f>IF($ND63&lt;=MR$2,1,0)*Bilheteria!MX20*$NB63</f>
        <v>0</v>
      </c>
      <c r="MS65" s="310">
        <f>IF($ND63&lt;=MS$2,1,0)*Bilheteria!MY20*$NB63</f>
        <v>0</v>
      </c>
      <c r="MT65" s="310">
        <f>IF($ND63&lt;=MT$2,1,0)*Bilheteria!MZ20*$NB63</f>
        <v>0</v>
      </c>
      <c r="MU65" s="310">
        <f>IF($ND63&lt;=MU$2,1,0)*Bilheteria!NA20*$NB63</f>
        <v>0</v>
      </c>
      <c r="MV65" s="310">
        <f>IF($ND63&lt;=MV$2,1,0)*Bilheteria!NB20*$NB63</f>
        <v>0</v>
      </c>
      <c r="MW65" s="310">
        <f>IF($ND63&lt;=MW$2,1,0)*Bilheteria!NC20*$NB63</f>
        <v>0</v>
      </c>
      <c r="MX65" s="310">
        <f>IF($ND63&lt;=MX$2,1,0)*Bilheteria!ND20*$NB63</f>
        <v>0</v>
      </c>
      <c r="MY65" s="310">
        <f>IF($ND63&lt;=MY$2,1,0)*Bilheteria!NE20*$NB63</f>
        <v>0</v>
      </c>
      <c r="MZ65" s="310">
        <f>IF($ND63&lt;=MZ$2,1,0)*Bilheteria!NF20*$NB63</f>
        <v>0</v>
      </c>
      <c r="NA65" s="311">
        <f>IF($ND63&lt;=NA$2,1,0)*Bilheteria!NG20*$NB63</f>
        <v>0</v>
      </c>
      <c r="NB65" s="653"/>
      <c r="NC65" s="653"/>
      <c r="ND65" s="653"/>
    </row>
    <row r="66" spans="1:378" x14ac:dyDescent="0.2">
      <c r="A66" s="2" t="s">
        <v>271</v>
      </c>
      <c r="B66" s="304" t="s">
        <v>4</v>
      </c>
      <c r="C66" s="305" t="s">
        <v>668</v>
      </c>
      <c r="D66" s="316" t="s">
        <v>674</v>
      </c>
      <c r="E66" s="1" t="s">
        <v>628</v>
      </c>
      <c r="F66" s="306">
        <f>IF($ND$66&lt;=F$2,1,0)*'Atendimento ao público'!$H10*$NB$66</f>
        <v>7014.3921158888897</v>
      </c>
      <c r="G66" s="306">
        <f>IF($ND$66&lt;=G$2,1,0)*'Atendimento ao público'!$H10*$NB$66</f>
        <v>7014.3921158888897</v>
      </c>
      <c r="H66" s="306">
        <f>IF($ND$66&lt;=H$2,1,0)*'Atendimento ao público'!$H10*$NB$66</f>
        <v>7014.3921158888897</v>
      </c>
      <c r="I66" s="306">
        <f>IF($ND$66&lt;=I$2,1,0)*'Atendimento ao público'!$H10*$NB$66</f>
        <v>7014.3921158888897</v>
      </c>
      <c r="J66" s="306">
        <f>IF($ND$66&lt;=J$2,1,0)*'Atendimento ao público'!$H10*$NB$66</f>
        <v>7014.3921158888897</v>
      </c>
      <c r="K66" s="306">
        <f>IF($ND$66&lt;=K$2,1,0)*'Atendimento ao público'!$H10*$NB$66</f>
        <v>7014.3921158888897</v>
      </c>
      <c r="L66" s="306">
        <f>IF($ND$66&lt;=L$2,1,0)*'Atendimento ao público'!$H10*$NB$66</f>
        <v>7014.3921158888897</v>
      </c>
      <c r="M66" s="306">
        <f>IF($ND$66&lt;=M$2,1,0)*'Atendimento ao público'!$H10*$NB$66</f>
        <v>7014.3921158888897</v>
      </c>
      <c r="N66" s="306">
        <f>IF($ND$66&lt;=N$2,1,0)*'Atendimento ao público'!$H10*$NB$66</f>
        <v>7014.3921158888897</v>
      </c>
      <c r="O66" s="306">
        <f>IF($ND$66&lt;=O$2,1,0)*'Atendimento ao público'!$H10*$NB$66</f>
        <v>7014.3921158888897</v>
      </c>
      <c r="P66" s="306">
        <f>IF($ND$66&lt;=P$2,1,0)*'Atendimento ao público'!$H10*$NB$66</f>
        <v>7014.3921158888897</v>
      </c>
      <c r="Q66" s="306">
        <f>IF($ND$66&lt;=Q$2,1,0)*'Atendimento ao público'!$H10*$NB$66</f>
        <v>7014.3921158888897</v>
      </c>
      <c r="R66" s="306">
        <f>IF($ND$66&lt;=R$2,1,0)*'Atendimento ao público'!$H10*$NB$66</f>
        <v>7014.3921158888897</v>
      </c>
      <c r="S66" s="306">
        <f>IF($ND$66&lt;=S$2,1,0)*'Atendimento ao público'!$H10*$NB$66</f>
        <v>7014.3921158888897</v>
      </c>
      <c r="T66" s="306">
        <f>IF($ND$66&lt;=T$2,1,0)*'Atendimento ao público'!$H10*$NB$66</f>
        <v>7014.3921158888897</v>
      </c>
      <c r="U66" s="306">
        <f>IF($ND$66&lt;=U$2,1,0)*'Atendimento ao público'!$H10*$NB$66</f>
        <v>7014.3921158888897</v>
      </c>
      <c r="V66" s="306">
        <f>IF($ND$66&lt;=V$2,1,0)*'Atendimento ao público'!$H10*$NB$66</f>
        <v>7014.3921158888897</v>
      </c>
      <c r="W66" s="306">
        <f>IF($ND$66&lt;=W$2,1,0)*'Atendimento ao público'!$H10*$NB$66</f>
        <v>7014.3921158888897</v>
      </c>
      <c r="X66" s="306">
        <f>IF($ND$66&lt;=X$2,1,0)*'Atendimento ao público'!$H10*$NB$66</f>
        <v>7014.3921158888897</v>
      </c>
      <c r="Y66" s="306">
        <f>IF($ND$66&lt;=Y$2,1,0)*'Atendimento ao público'!$H10*$NB$66</f>
        <v>7014.3921158888897</v>
      </c>
      <c r="Z66" s="306">
        <f>IF($ND$66&lt;=Z$2,1,0)*'Atendimento ao público'!$H10*$NB$66</f>
        <v>7014.3921158888897</v>
      </c>
      <c r="AA66" s="306">
        <f>IF($ND$66&lt;=AA$2,1,0)*'Atendimento ao público'!$H10*$NB$66</f>
        <v>7014.3921158888897</v>
      </c>
      <c r="AB66" s="306">
        <f>IF($ND$66&lt;=AB$2,1,0)*'Atendimento ao público'!$H10*$NB$66</f>
        <v>7014.3921158888897</v>
      </c>
      <c r="AC66" s="306">
        <f>IF($ND$66&lt;=AC$2,1,0)*'Atendimento ao público'!$H10*$NB$66</f>
        <v>7014.3921158888897</v>
      </c>
      <c r="AD66" s="306">
        <f>IF($ND$66&lt;=AD$2,1,0)*'Atendimento ao público'!$H10*$NB$66</f>
        <v>7014.3921158888897</v>
      </c>
      <c r="AE66" s="306">
        <f>IF($ND$66&lt;=AE$2,1,0)*'Atendimento ao público'!$H10*$NB$66</f>
        <v>7014.3921158888897</v>
      </c>
      <c r="AF66" s="306">
        <f>IF($ND$66&lt;=AF$2,1,0)*'Atendimento ao público'!$H10*$NB$66</f>
        <v>7014.3921158888897</v>
      </c>
      <c r="AG66" s="306">
        <f>IF($ND$66&lt;=AG$2,1,0)*'Atendimento ao público'!$H10*$NB$66</f>
        <v>7014.3921158888897</v>
      </c>
      <c r="AH66" s="306">
        <f>IF($ND$66&lt;=AH$2,1,0)*'Atendimento ao público'!$H10*$NB$66</f>
        <v>7014.3921158888897</v>
      </c>
      <c r="AI66" s="306">
        <f>IF($ND$66&lt;=AI$2,1,0)*'Atendimento ao público'!$H10*$NB$66</f>
        <v>7014.3921158888897</v>
      </c>
      <c r="AJ66" s="306">
        <f>IF($ND$66&lt;=AJ$2,1,0)*'Atendimento ao público'!$H10*$NB$66</f>
        <v>7014.3921158888897</v>
      </c>
      <c r="AK66" s="306">
        <f>IF($ND$66&lt;=AK$2,1,0)*'Atendimento ao público'!$H10*$NB$66</f>
        <v>7014.3921158888897</v>
      </c>
      <c r="AL66" s="306">
        <f>IF($ND$66&lt;=AL$2,1,0)*'Atendimento ao público'!$H10*$NB$66</f>
        <v>7014.3921158888897</v>
      </c>
      <c r="AM66" s="306">
        <f>IF($ND$66&lt;=AM$2,1,0)*'Atendimento ao público'!$H10*$NB$66</f>
        <v>7014.3921158888897</v>
      </c>
      <c r="AN66" s="306">
        <f>IF($ND$66&lt;=AN$2,1,0)*'Atendimento ao público'!$H10*$NB$66</f>
        <v>7014.3921158888897</v>
      </c>
      <c r="AO66" s="306">
        <f>IF($ND$66&lt;=AO$2,1,0)*'Atendimento ao público'!$H10*$NB$66</f>
        <v>7014.3921158888897</v>
      </c>
      <c r="AP66" s="306">
        <f>IF($ND$66&lt;=AP$2,1,0)*'Atendimento ao público'!$H10*$NB$66</f>
        <v>7014.3921158888897</v>
      </c>
      <c r="AQ66" s="306">
        <f>IF($ND$66&lt;=AQ$2,1,0)*'Atendimento ao público'!$H10*$NB$66</f>
        <v>7014.3921158888897</v>
      </c>
      <c r="AR66" s="306">
        <f>IF($ND$66&lt;=AR$2,1,0)*'Atendimento ao público'!$H10*$NB$66</f>
        <v>7014.3921158888897</v>
      </c>
      <c r="AS66" s="306">
        <f>IF($ND$66&lt;=AS$2,1,0)*'Atendimento ao público'!$H10*$NB$66</f>
        <v>7014.3921158888897</v>
      </c>
      <c r="AT66" s="306">
        <f>IF($ND$66&lt;=AT$2,1,0)*'Atendimento ao público'!$H10*$NB$66</f>
        <v>7014.3921158888897</v>
      </c>
      <c r="AU66" s="306">
        <f>IF($ND$66&lt;=AU$2,1,0)*'Atendimento ao público'!$H10*$NB$66</f>
        <v>7014.3921158888897</v>
      </c>
      <c r="AV66" s="306">
        <f>IF($ND$66&lt;=AV$2,1,0)*'Atendimento ao público'!$H10*$NB$66</f>
        <v>7014.3921158888897</v>
      </c>
      <c r="AW66" s="306">
        <f>IF($ND$66&lt;=AW$2,1,0)*'Atendimento ao público'!$H10*$NB$66</f>
        <v>7014.3921158888897</v>
      </c>
      <c r="AX66" s="306">
        <f>IF($ND$66&lt;=AX$2,1,0)*'Atendimento ao público'!$H10*$NB$66</f>
        <v>7014.3921158888897</v>
      </c>
      <c r="AY66" s="306">
        <f>IF($ND$66&lt;=AY$2,1,0)*'Atendimento ao público'!$H10*$NB$66</f>
        <v>7014.3921158888897</v>
      </c>
      <c r="AZ66" s="306">
        <f>IF($ND$66&lt;=AZ$2,1,0)*'Atendimento ao público'!$H10*$NB$66</f>
        <v>7014.3921158888897</v>
      </c>
      <c r="BA66" s="306">
        <f>IF($ND$66&lt;=BA$2,1,0)*'Atendimento ao público'!$H10*$NB$66</f>
        <v>7014.3921158888897</v>
      </c>
      <c r="BB66" s="306">
        <f>IF($ND$66&lt;=BB$2,1,0)*'Atendimento ao público'!$H10*$NB$66</f>
        <v>7014.3921158888897</v>
      </c>
      <c r="BC66" s="306">
        <f>IF($ND$66&lt;=BC$2,1,0)*'Atendimento ao público'!$H10*$NB$66</f>
        <v>7014.3921158888897</v>
      </c>
      <c r="BD66" s="306">
        <f>IF($ND$66&lt;=BD$2,1,0)*'Atendimento ao público'!$H10*$NB$66</f>
        <v>7014.3921158888897</v>
      </c>
      <c r="BE66" s="306">
        <f>IF($ND$66&lt;=BE$2,1,0)*'Atendimento ao público'!$H10*$NB$66</f>
        <v>7014.3921158888897</v>
      </c>
      <c r="BF66" s="306">
        <f>IF($ND$66&lt;=BF$2,1,0)*'Atendimento ao público'!$H10*$NB$66</f>
        <v>7014.3921158888897</v>
      </c>
      <c r="BG66" s="306">
        <f>IF($ND$66&lt;=BG$2,1,0)*'Atendimento ao público'!$H10*$NB$66</f>
        <v>7014.3921158888897</v>
      </c>
      <c r="BH66" s="306">
        <f>IF($ND$66&lt;=BH$2,1,0)*'Atendimento ao público'!$H10*$NB$66</f>
        <v>7014.3921158888897</v>
      </c>
      <c r="BI66" s="306">
        <f>IF($ND$66&lt;=BI$2,1,0)*'Atendimento ao público'!$H10*$NB$66</f>
        <v>7014.3921158888897</v>
      </c>
      <c r="BJ66" s="306">
        <f>IF($ND$66&lt;=BJ$2,1,0)*'Atendimento ao público'!$H10*$NB$66</f>
        <v>7014.3921158888897</v>
      </c>
      <c r="BK66" s="306">
        <f>IF($ND$66&lt;=BK$2,1,0)*'Atendimento ao público'!$H10*$NB$66</f>
        <v>7014.3921158888897</v>
      </c>
      <c r="BL66" s="306">
        <f>IF($ND$66&lt;=BL$2,1,0)*'Atendimento ao público'!$H10*$NB$66</f>
        <v>7014.3921158888897</v>
      </c>
      <c r="BM66" s="306">
        <f>IF($ND$66&lt;=BM$2,1,0)*'Atendimento ao público'!$H10*$NB$66</f>
        <v>7014.3921158888897</v>
      </c>
      <c r="BN66" s="306">
        <f>IF($ND$66&lt;=BN$2,1,0)*'Atendimento ao público'!$H10*$NB$66</f>
        <v>7014.3921158888897</v>
      </c>
      <c r="BO66" s="306">
        <f>IF($ND$66&lt;=BO$2,1,0)*'Atendimento ao público'!$H10*$NB$66</f>
        <v>7014.3921158888897</v>
      </c>
      <c r="BP66" s="306">
        <f>IF($ND$66&lt;=BP$2,1,0)*'Atendimento ao público'!$H10*$NB$66</f>
        <v>7014.3921158888897</v>
      </c>
      <c r="BQ66" s="306">
        <f>IF($ND$66&lt;=BQ$2,1,0)*'Atendimento ao público'!$H10*$NB$66</f>
        <v>7014.3921158888897</v>
      </c>
      <c r="BR66" s="306">
        <f>IF($ND$66&lt;=BR$2,1,0)*'Atendimento ao público'!$H10*$NB$66</f>
        <v>7014.3921158888897</v>
      </c>
      <c r="BS66" s="306">
        <f>IF($ND$66&lt;=BS$2,1,0)*'Atendimento ao público'!$H10*$NB$66</f>
        <v>7014.3921158888897</v>
      </c>
      <c r="BT66" s="306">
        <f>IF($ND$66&lt;=BT$2,1,0)*'Atendimento ao público'!$H10*$NB$66</f>
        <v>7014.3921158888897</v>
      </c>
      <c r="BU66" s="306">
        <f>IF($ND$66&lt;=BU$2,1,0)*'Atendimento ao público'!$H10*$NB$66</f>
        <v>7014.3921158888897</v>
      </c>
      <c r="BV66" s="306">
        <f>IF($ND$66&lt;=BV$2,1,0)*'Atendimento ao público'!$H10*$NB$66</f>
        <v>7014.3921158888897</v>
      </c>
      <c r="BW66" s="306">
        <f>IF($ND$66&lt;=BW$2,1,0)*'Atendimento ao público'!$H10*$NB$66</f>
        <v>7014.3921158888897</v>
      </c>
      <c r="BX66" s="306">
        <f>IF($ND$66&lt;=BX$2,1,0)*'Atendimento ao público'!$H10*$NB$66</f>
        <v>7014.3921158888897</v>
      </c>
      <c r="BY66" s="306">
        <f>IF($ND$66&lt;=BY$2,1,0)*'Atendimento ao público'!$H10*$NB$66</f>
        <v>7014.3921158888897</v>
      </c>
      <c r="BZ66" s="306">
        <f>IF($ND$66&lt;=BZ$2,1,0)*'Atendimento ao público'!$H10*$NB$66</f>
        <v>7014.3921158888897</v>
      </c>
      <c r="CA66" s="306">
        <f>IF($ND$66&lt;=CA$2,1,0)*'Atendimento ao público'!$H10*$NB$66</f>
        <v>7014.3921158888897</v>
      </c>
      <c r="CB66" s="306">
        <f>IF($ND$66&lt;=CB$2,1,0)*'Atendimento ao público'!$H10*$NB$66</f>
        <v>7014.3921158888897</v>
      </c>
      <c r="CC66" s="306">
        <f>IF($ND$66&lt;=CC$2,1,0)*'Atendimento ao público'!$H10*$NB$66</f>
        <v>7014.3921158888897</v>
      </c>
      <c r="CD66" s="306">
        <f>IF($ND$66&lt;=CD$2,1,0)*'Atendimento ao público'!$H10*$NB$66</f>
        <v>7014.3921158888897</v>
      </c>
      <c r="CE66" s="306">
        <f>IF($ND$66&lt;=CE$2,1,0)*'Atendimento ao público'!$H10*$NB$66</f>
        <v>7014.3921158888897</v>
      </c>
      <c r="CF66" s="306">
        <f>IF($ND$66&lt;=CF$2,1,0)*'Atendimento ao público'!$H10*$NB$66</f>
        <v>7014.3921158888897</v>
      </c>
      <c r="CG66" s="306">
        <f>IF($ND$66&lt;=CG$2,1,0)*'Atendimento ao público'!$H10*$NB$66</f>
        <v>7014.3921158888897</v>
      </c>
      <c r="CH66" s="306">
        <f>IF($ND$66&lt;=CH$2,1,0)*'Atendimento ao público'!$H10*$NB$66</f>
        <v>7014.3921158888897</v>
      </c>
      <c r="CI66" s="306">
        <f>IF($ND$66&lt;=CI$2,1,0)*'Atendimento ao público'!$H10*$NB$66</f>
        <v>7014.3921158888897</v>
      </c>
      <c r="CJ66" s="306">
        <f>IF($ND$66&lt;=CJ$2,1,0)*'Atendimento ao público'!$H10*$NB$66</f>
        <v>7014.3921158888897</v>
      </c>
      <c r="CK66" s="306">
        <f>IF($ND$66&lt;=CK$2,1,0)*'Atendimento ao público'!$H10*$NB$66</f>
        <v>7014.3921158888897</v>
      </c>
      <c r="CL66" s="306">
        <f>IF($ND$66&lt;=CL$2,1,0)*'Atendimento ao público'!$H10*$NB$66</f>
        <v>7014.3921158888897</v>
      </c>
      <c r="CM66" s="306">
        <f>IF($ND$66&lt;=CM$2,1,0)*'Atendimento ao público'!$H10*$NB$66</f>
        <v>7014.3921158888897</v>
      </c>
      <c r="CN66" s="306">
        <f>IF($ND$66&lt;=CN$2,1,0)*'Atendimento ao público'!$H10*$NB$66</f>
        <v>7014.3921158888897</v>
      </c>
      <c r="CO66" s="306">
        <f>IF($ND$66&lt;=CO$2,1,0)*'Atendimento ao público'!$H10*$NB$66</f>
        <v>7014.3921158888897</v>
      </c>
      <c r="CP66" s="306">
        <f>IF($ND$66&lt;=CP$2,1,0)*'Atendimento ao público'!$H10*$NB$66</f>
        <v>7014.3921158888897</v>
      </c>
      <c r="CQ66" s="306">
        <f>IF($ND$66&lt;=CQ$2,1,0)*'Atendimento ao público'!$H10*$NB$66</f>
        <v>7014.3921158888897</v>
      </c>
      <c r="CR66" s="306">
        <f>IF($ND$66&lt;=CR$2,1,0)*'Atendimento ao público'!$H10*$NB$66</f>
        <v>7014.3921158888897</v>
      </c>
      <c r="CS66" s="306">
        <f>IF($ND$66&lt;=CS$2,1,0)*'Atendimento ao público'!$H10*$NB$66</f>
        <v>7014.3921158888897</v>
      </c>
      <c r="CT66" s="306">
        <f>IF($ND$66&lt;=CT$2,1,0)*'Atendimento ao público'!$H10*$NB$66</f>
        <v>7014.3921158888897</v>
      </c>
      <c r="CU66" s="306">
        <f>IF($ND$66&lt;=CU$2,1,0)*'Atendimento ao público'!$H10*$NB$66</f>
        <v>7014.3921158888897</v>
      </c>
      <c r="CV66" s="306">
        <f>IF($ND$66&lt;=CV$2,1,0)*'Atendimento ao público'!$H10*$NB$66</f>
        <v>7014.3921158888897</v>
      </c>
      <c r="CW66" s="306">
        <f>IF($ND$66&lt;=CW$2,1,0)*'Atendimento ao público'!$H10*$NB$66</f>
        <v>7014.3921158888897</v>
      </c>
      <c r="CX66" s="306">
        <f>IF($ND$66&lt;=CX$2,1,0)*'Atendimento ao público'!$H10*$NB$66</f>
        <v>7014.3921158888897</v>
      </c>
      <c r="CY66" s="306">
        <f>IF($ND$66&lt;=CY$2,1,0)*'Atendimento ao público'!$H10*$NB$66</f>
        <v>7014.3921158888897</v>
      </c>
      <c r="CZ66" s="306">
        <f>IF($ND$66&lt;=CZ$2,1,0)*'Atendimento ao público'!$H10*$NB$66</f>
        <v>7014.3921158888897</v>
      </c>
      <c r="DA66" s="306">
        <f>IF($ND$66&lt;=DA$2,1,0)*'Atendimento ao público'!$H10*$NB$66</f>
        <v>7014.3921158888897</v>
      </c>
      <c r="DB66" s="306">
        <f>IF($ND$66&lt;=DB$2,1,0)*'Atendimento ao público'!$H10*$NB$66</f>
        <v>7014.3921158888897</v>
      </c>
      <c r="DC66" s="306">
        <f>IF($ND$66&lt;=DC$2,1,0)*'Atendimento ao público'!$H10*$NB$66</f>
        <v>7014.3921158888897</v>
      </c>
      <c r="DD66" s="306">
        <f>IF($ND$66&lt;=DD$2,1,0)*'Atendimento ao público'!$H10*$NB$66</f>
        <v>7014.3921158888897</v>
      </c>
      <c r="DE66" s="306">
        <f>IF($ND$66&lt;=DE$2,1,0)*'Atendimento ao público'!$H10*$NB$66</f>
        <v>7014.3921158888897</v>
      </c>
      <c r="DF66" s="306">
        <f>IF($ND$66&lt;=DF$2,1,0)*'Atendimento ao público'!$H10*$NB$66</f>
        <v>7014.3921158888897</v>
      </c>
      <c r="DG66" s="306">
        <f>IF($ND$66&lt;=DG$2,1,0)*'Atendimento ao público'!$H10*$NB$66</f>
        <v>7014.3921158888897</v>
      </c>
      <c r="DH66" s="306">
        <f>IF($ND$66&lt;=DH$2,1,0)*'Atendimento ao público'!$H10*$NB$66</f>
        <v>7014.3921158888897</v>
      </c>
      <c r="DI66" s="306">
        <f>IF($ND$66&lt;=DI$2,1,0)*'Atendimento ao público'!$H10*$NB$66</f>
        <v>7014.3921158888897</v>
      </c>
      <c r="DJ66" s="306">
        <f>IF($ND$66&lt;=DJ$2,1,0)*'Atendimento ao público'!$H10*$NB$66</f>
        <v>7014.3921158888897</v>
      </c>
      <c r="DK66" s="306">
        <f>IF($ND$66&lt;=DK$2,1,0)*'Atendimento ao público'!$H10*$NB$66</f>
        <v>7014.3921158888897</v>
      </c>
      <c r="DL66" s="306">
        <f>IF($ND$66&lt;=DL$2,1,0)*'Atendimento ao público'!$H10*$NB$66</f>
        <v>7014.3921158888897</v>
      </c>
      <c r="DM66" s="306">
        <f>IF($ND$66&lt;=DM$2,1,0)*'Atendimento ao público'!$H10*$NB$66</f>
        <v>7014.3921158888897</v>
      </c>
      <c r="DN66" s="306">
        <f>IF($ND$66&lt;=DN$2,1,0)*'Atendimento ao público'!$H10*$NB$66</f>
        <v>7014.3921158888897</v>
      </c>
      <c r="DO66" s="306">
        <f>IF($ND$66&lt;=DO$2,1,0)*'Atendimento ao público'!$H10*$NB$66</f>
        <v>7014.3921158888897</v>
      </c>
      <c r="DP66" s="306">
        <f>IF($ND$66&lt;=DP$2,1,0)*'Atendimento ao público'!$H10*$NB$66</f>
        <v>7014.3921158888897</v>
      </c>
      <c r="DQ66" s="306">
        <f>IF($ND$66&lt;=DQ$2,1,0)*'Atendimento ao público'!$H10*$NB$66</f>
        <v>7014.3921158888897</v>
      </c>
      <c r="DR66" s="306">
        <f>IF($ND$66&lt;=DR$2,1,0)*'Atendimento ao público'!$H10*$NB$66</f>
        <v>7014.3921158888897</v>
      </c>
      <c r="DS66" s="306">
        <f>IF($ND$66&lt;=DS$2,1,0)*'Atendimento ao público'!$H10*$NB$66</f>
        <v>7014.3921158888897</v>
      </c>
      <c r="DT66" s="306">
        <f>IF($ND$66&lt;=DT$2,1,0)*'Atendimento ao público'!$H10*$NB$66</f>
        <v>7014.3921158888897</v>
      </c>
      <c r="DU66" s="306">
        <f>IF($ND$66&lt;=DU$2,1,0)*'Atendimento ao público'!$H10*$NB$66</f>
        <v>7014.3921158888897</v>
      </c>
      <c r="DV66" s="306">
        <f>IF($ND$66&lt;=DV$2,1,0)*'Atendimento ao público'!$H10*$NB$66</f>
        <v>7014.3921158888897</v>
      </c>
      <c r="DW66" s="306">
        <f>IF($ND$66&lt;=DW$2,1,0)*'Atendimento ao público'!$H10*$NB$66</f>
        <v>7014.3921158888897</v>
      </c>
      <c r="DX66" s="306">
        <f>IF($ND$66&lt;=DX$2,1,0)*'Atendimento ao público'!$H10*$NB$66</f>
        <v>7014.3921158888897</v>
      </c>
      <c r="DY66" s="306">
        <f>IF($ND$66&lt;=DY$2,1,0)*'Atendimento ao público'!$H10*$NB$66</f>
        <v>7014.3921158888897</v>
      </c>
      <c r="DZ66" s="306">
        <f>IF($ND$66&lt;=DZ$2,1,0)*'Atendimento ao público'!$H10*$NB$66</f>
        <v>7014.3921158888897</v>
      </c>
      <c r="EA66" s="306">
        <f>IF($ND$66&lt;=EA$2,1,0)*'Atendimento ao público'!$H10*$NB$66</f>
        <v>7014.3921158888897</v>
      </c>
      <c r="EB66" s="306">
        <f>IF($ND$66&lt;=EB$2,1,0)*'Atendimento ao público'!$H10*$NB$66</f>
        <v>7014.3921158888897</v>
      </c>
      <c r="EC66" s="306">
        <f>IF($ND$66&lt;=EC$2,1,0)*'Atendimento ao público'!$H10*$NB$66</f>
        <v>7014.3921158888897</v>
      </c>
      <c r="ED66" s="306">
        <f>IF($ND$66&lt;=ED$2,1,0)*'Atendimento ao público'!$H10*$NB$66</f>
        <v>7014.3921158888897</v>
      </c>
      <c r="EE66" s="306">
        <f>IF($ND$66&lt;=EE$2,1,0)*'Atendimento ao público'!$H10*$NB$66</f>
        <v>7014.3921158888897</v>
      </c>
      <c r="EF66" s="306">
        <f>IF($ND$66&lt;=EF$2,1,0)*'Atendimento ao público'!$H10*$NB$66</f>
        <v>7014.3921158888897</v>
      </c>
      <c r="EG66" s="306">
        <f>IF($ND$66&lt;=EG$2,1,0)*'Atendimento ao público'!$H10*$NB$66</f>
        <v>7014.3921158888897</v>
      </c>
      <c r="EH66" s="306">
        <f>IF($ND$66&lt;=EH$2,1,0)*'Atendimento ao público'!$H10*$NB$66</f>
        <v>7014.3921158888897</v>
      </c>
      <c r="EI66" s="306">
        <f>IF($ND$66&lt;=EI$2,1,0)*'Atendimento ao público'!$H10*$NB$66</f>
        <v>7014.3921158888897</v>
      </c>
      <c r="EJ66" s="306">
        <f>IF($ND$66&lt;=EJ$2,1,0)*'Atendimento ao público'!$H10*$NB$66</f>
        <v>7014.3921158888897</v>
      </c>
      <c r="EK66" s="306">
        <f>IF($ND$66&lt;=EK$2,1,0)*'Atendimento ao público'!$H10*$NB$66</f>
        <v>7014.3921158888897</v>
      </c>
      <c r="EL66" s="306">
        <f>IF($ND$66&lt;=EL$2,1,0)*'Atendimento ao público'!$H10*$NB$66</f>
        <v>7014.3921158888897</v>
      </c>
      <c r="EM66" s="306">
        <f>IF($ND$66&lt;=EM$2,1,0)*'Atendimento ao público'!$H10*$NB$66</f>
        <v>7014.3921158888897</v>
      </c>
      <c r="EN66" s="306">
        <f>IF($ND$66&lt;=EN$2,1,0)*'Atendimento ao público'!$H10*$NB$66</f>
        <v>7014.3921158888897</v>
      </c>
      <c r="EO66" s="306">
        <f>IF($ND$66&lt;=EO$2,1,0)*'Atendimento ao público'!$H10*$NB$66</f>
        <v>7014.3921158888897</v>
      </c>
      <c r="EP66" s="306">
        <f>IF($ND$66&lt;=EP$2,1,0)*'Atendimento ao público'!$H10*$NB$66</f>
        <v>7014.3921158888897</v>
      </c>
      <c r="EQ66" s="306">
        <f>IF($ND$66&lt;=EQ$2,1,0)*'Atendimento ao público'!$H10*$NB$66</f>
        <v>7014.3921158888897</v>
      </c>
      <c r="ER66" s="306">
        <f>IF($ND$66&lt;=ER$2,1,0)*'Atendimento ao público'!$H10*$NB$66</f>
        <v>7014.3921158888897</v>
      </c>
      <c r="ES66" s="306">
        <f>IF($ND$66&lt;=ES$2,1,0)*'Atendimento ao público'!$H10*$NB$66</f>
        <v>7014.3921158888897</v>
      </c>
      <c r="ET66" s="306">
        <f>IF($ND$66&lt;=ET$2,1,0)*'Atendimento ao público'!$H10*$NB$66</f>
        <v>7014.3921158888897</v>
      </c>
      <c r="EU66" s="306">
        <f>IF($ND$66&lt;=EU$2,1,0)*'Atendimento ao público'!$H10*$NB$66</f>
        <v>7014.3921158888897</v>
      </c>
      <c r="EV66" s="306">
        <f>IF($ND$66&lt;=EV$2,1,0)*'Atendimento ao público'!$H10*$NB$66</f>
        <v>7014.3921158888897</v>
      </c>
      <c r="EW66" s="306">
        <f>IF($ND$66&lt;=EW$2,1,0)*'Atendimento ao público'!$H10*$NB$66</f>
        <v>7014.3921158888897</v>
      </c>
      <c r="EX66" s="306">
        <f>IF($ND$66&lt;=EX$2,1,0)*'Atendimento ao público'!$H10*$NB$66</f>
        <v>7014.3921158888897</v>
      </c>
      <c r="EY66" s="306">
        <f>IF($ND$66&lt;=EY$2,1,0)*'Atendimento ao público'!$H10*$NB$66</f>
        <v>7014.3921158888897</v>
      </c>
      <c r="EZ66" s="306">
        <f>IF($ND$66&lt;=EZ$2,1,0)*'Atendimento ao público'!$H10*$NB$66</f>
        <v>7014.3921158888897</v>
      </c>
      <c r="FA66" s="306">
        <f>IF($ND$66&lt;=FA$2,1,0)*'Atendimento ao público'!$H10*$NB$66</f>
        <v>7014.3921158888897</v>
      </c>
      <c r="FB66" s="306">
        <f>IF($ND$66&lt;=FB$2,1,0)*'Atendimento ao público'!$H10*$NB$66</f>
        <v>7014.3921158888897</v>
      </c>
      <c r="FC66" s="306">
        <f>IF($ND$66&lt;=FC$2,1,0)*'Atendimento ao público'!$H10*$NB$66</f>
        <v>7014.3921158888897</v>
      </c>
      <c r="FD66" s="306">
        <f>IF($ND$66&lt;=FD$2,1,0)*'Atendimento ao público'!$H10*$NB$66</f>
        <v>7014.3921158888897</v>
      </c>
      <c r="FE66" s="306">
        <f>IF($ND$66&lt;=FE$2,1,0)*'Atendimento ao público'!$H10*$NB$66</f>
        <v>7014.3921158888897</v>
      </c>
      <c r="FF66" s="306">
        <f>IF($ND$66&lt;=FF$2,1,0)*'Atendimento ao público'!$H10*$NB$66</f>
        <v>7014.3921158888897</v>
      </c>
      <c r="FG66" s="306">
        <f>IF($ND$66&lt;=FG$2,1,0)*'Atendimento ao público'!$H10*$NB$66</f>
        <v>7014.3921158888897</v>
      </c>
      <c r="FH66" s="306">
        <f>IF($ND$66&lt;=FH$2,1,0)*'Atendimento ao público'!$H10*$NB$66</f>
        <v>7014.3921158888897</v>
      </c>
      <c r="FI66" s="306">
        <f>IF($ND$66&lt;=FI$2,1,0)*'Atendimento ao público'!$H10*$NB$66</f>
        <v>7014.3921158888897</v>
      </c>
      <c r="FJ66" s="306">
        <f>IF($ND$66&lt;=FJ$2,1,0)*'Atendimento ao público'!$H10*$NB$66</f>
        <v>7014.3921158888897</v>
      </c>
      <c r="FK66" s="306">
        <f>IF($ND$66&lt;=FK$2,1,0)*'Atendimento ao público'!$H10*$NB$66</f>
        <v>7014.3921158888897</v>
      </c>
      <c r="FL66" s="306">
        <f>IF($ND$66&lt;=FL$2,1,0)*'Atendimento ao público'!$H10*$NB$66</f>
        <v>7014.3921158888897</v>
      </c>
      <c r="FM66" s="306">
        <f>IF($ND$66&lt;=FM$2,1,0)*'Atendimento ao público'!$H10*$NB$66</f>
        <v>7014.3921158888897</v>
      </c>
      <c r="FN66" s="306">
        <f>IF($ND$66&lt;=FN$2,1,0)*'Atendimento ao público'!$H10*$NB$66</f>
        <v>7014.3921158888897</v>
      </c>
      <c r="FO66" s="306">
        <f>IF($ND$66&lt;=FO$2,1,0)*'Atendimento ao público'!$H10*$NB$66</f>
        <v>7014.3921158888897</v>
      </c>
      <c r="FP66" s="306">
        <f>IF($ND$66&lt;=FP$2,1,0)*'Atendimento ao público'!$H10*$NB$66</f>
        <v>7014.3921158888897</v>
      </c>
      <c r="FQ66" s="306">
        <f>IF($ND$66&lt;=FQ$2,1,0)*'Atendimento ao público'!$H10*$NB$66</f>
        <v>7014.3921158888897</v>
      </c>
      <c r="FR66" s="306">
        <f>IF($ND$66&lt;=FR$2,1,0)*'Atendimento ao público'!$H10*$NB$66</f>
        <v>7014.3921158888897</v>
      </c>
      <c r="FS66" s="306">
        <f>IF($ND$66&lt;=FS$2,1,0)*'Atendimento ao público'!$H10*$NB$66</f>
        <v>7014.3921158888897</v>
      </c>
      <c r="FT66" s="306">
        <f>IF($ND$66&lt;=FT$2,1,0)*'Atendimento ao público'!$H10*$NB$66</f>
        <v>7014.3921158888897</v>
      </c>
      <c r="FU66" s="306">
        <f>IF($ND$66&lt;=FU$2,1,0)*'Atendimento ao público'!$H10*$NB$66</f>
        <v>7014.3921158888897</v>
      </c>
      <c r="FV66" s="306">
        <f>IF($ND$66&lt;=FV$2,1,0)*'Atendimento ao público'!$H10*$NB$66</f>
        <v>7014.3921158888897</v>
      </c>
      <c r="FW66" s="306">
        <f>IF($ND$66&lt;=FW$2,1,0)*'Atendimento ao público'!$H10*$NB$66</f>
        <v>7014.3921158888897</v>
      </c>
      <c r="FX66" s="306">
        <f>IF($ND$66&lt;=FX$2,1,0)*'Atendimento ao público'!$H10*$NB$66</f>
        <v>7014.3921158888897</v>
      </c>
      <c r="FY66" s="306">
        <f>IF($ND$66&lt;=FY$2,1,0)*'Atendimento ao público'!$H10*$NB$66</f>
        <v>7014.3921158888897</v>
      </c>
      <c r="FZ66" s="306">
        <f>IF($ND$66&lt;=FZ$2,1,0)*'Atendimento ao público'!$H10*$NB$66</f>
        <v>7014.3921158888897</v>
      </c>
      <c r="GA66" s="306">
        <f>IF($ND$66&lt;=GA$2,1,0)*'Atendimento ao público'!$H10*$NB$66</f>
        <v>7014.3921158888897</v>
      </c>
      <c r="GB66" s="306">
        <f>IF($ND$66&lt;=GB$2,1,0)*'Atendimento ao público'!$H10*$NB$66</f>
        <v>7014.3921158888897</v>
      </c>
      <c r="GC66" s="306">
        <f>IF($ND$66&lt;=GC$2,1,0)*'Atendimento ao público'!$H10*$NB$66</f>
        <v>7014.3921158888897</v>
      </c>
      <c r="GD66" s="306">
        <f>IF($ND$66&lt;=GD$2,1,0)*'Atendimento ao público'!$H10*$NB$66</f>
        <v>7014.3921158888897</v>
      </c>
      <c r="GE66" s="306">
        <f>IF($ND$66&lt;=GE$2,1,0)*'Atendimento ao público'!$H10*$NB$66</f>
        <v>7014.3921158888897</v>
      </c>
      <c r="GF66" s="306">
        <f>IF($ND$66&lt;=GF$2,1,0)*'Atendimento ao público'!$H10*$NB$66</f>
        <v>7014.3921158888897</v>
      </c>
      <c r="GG66" s="306">
        <f>IF($ND$66&lt;=GG$2,1,0)*'Atendimento ao público'!$H10*$NB$66</f>
        <v>7014.3921158888897</v>
      </c>
      <c r="GH66" s="306">
        <f>IF($ND$66&lt;=GH$2,1,0)*'Atendimento ao público'!$H10*$NB$66</f>
        <v>7014.3921158888897</v>
      </c>
      <c r="GI66" s="306">
        <f>IF($ND$66&lt;=GI$2,1,0)*'Atendimento ao público'!$H10*$NB$66</f>
        <v>7014.3921158888897</v>
      </c>
      <c r="GJ66" s="306">
        <f>IF($ND$66&lt;=GJ$2,1,0)*'Atendimento ao público'!$H10*$NB$66</f>
        <v>7014.3921158888897</v>
      </c>
      <c r="GK66" s="306">
        <f>IF($ND$66&lt;=GK$2,1,0)*'Atendimento ao público'!$H10*$NB$66</f>
        <v>7014.3921158888897</v>
      </c>
      <c r="GL66" s="306">
        <f>IF($ND$66&lt;=GL$2,1,0)*'Atendimento ao público'!$H10*$NB$66</f>
        <v>7014.3921158888897</v>
      </c>
      <c r="GM66" s="306">
        <f>IF($ND$66&lt;=GM$2,1,0)*'Atendimento ao público'!$H10*$NB$66</f>
        <v>7014.3921158888897</v>
      </c>
      <c r="GN66" s="306">
        <f>IF($ND$66&lt;=GN$2,1,0)*'Atendimento ao público'!$H10*$NB$66</f>
        <v>7014.3921158888897</v>
      </c>
      <c r="GO66" s="306">
        <f>IF($ND$66&lt;=GO$2,1,0)*'Atendimento ao público'!$H10*$NB$66</f>
        <v>7014.3921158888897</v>
      </c>
      <c r="GP66" s="306">
        <f>IF($ND$66&lt;=GP$2,1,0)*'Atendimento ao público'!$H10*$NB$66</f>
        <v>7014.3921158888897</v>
      </c>
      <c r="GQ66" s="306">
        <f>IF($ND$66&lt;=GQ$2,1,0)*'Atendimento ao público'!$H10*$NB$66</f>
        <v>7014.3921158888897</v>
      </c>
      <c r="GR66" s="306">
        <f>IF($ND$66&lt;=GR$2,1,0)*'Atendimento ao público'!$H10*$NB$66</f>
        <v>7014.3921158888897</v>
      </c>
      <c r="GS66" s="306">
        <f>IF($ND$66&lt;=GS$2,1,0)*'Atendimento ao público'!$H10*$NB$66</f>
        <v>7014.3921158888897</v>
      </c>
      <c r="GT66" s="306">
        <f>IF($ND$66&lt;=GT$2,1,0)*'Atendimento ao público'!$H10*$NB$66</f>
        <v>7014.3921158888897</v>
      </c>
      <c r="GU66" s="306">
        <f>IF($ND$66&lt;=GU$2,1,0)*'Atendimento ao público'!$H10*$NB$66</f>
        <v>7014.3921158888897</v>
      </c>
      <c r="GV66" s="306">
        <f>IF($ND$66&lt;=GV$2,1,0)*'Atendimento ao público'!$H10*$NB$66</f>
        <v>7014.3921158888897</v>
      </c>
      <c r="GW66" s="306">
        <f>IF($ND$66&lt;=GW$2,1,0)*'Atendimento ao público'!$H10*$NB$66</f>
        <v>7014.3921158888897</v>
      </c>
      <c r="GX66" s="306">
        <f>IF($ND$66&lt;=GX$2,1,0)*'Atendimento ao público'!$H10*$NB$66</f>
        <v>7014.3921158888897</v>
      </c>
      <c r="GY66" s="306">
        <f>IF($ND$66&lt;=GY$2,1,0)*'Atendimento ao público'!$H10*$NB$66</f>
        <v>7014.3921158888897</v>
      </c>
      <c r="GZ66" s="306">
        <f>IF($ND$66&lt;=GZ$2,1,0)*'Atendimento ao público'!$H10*$NB$66</f>
        <v>7014.3921158888897</v>
      </c>
      <c r="HA66" s="306">
        <f>IF($ND$66&lt;=HA$2,1,0)*'Atendimento ao público'!$H10*$NB$66</f>
        <v>7014.3921158888897</v>
      </c>
      <c r="HB66" s="306">
        <f>IF($ND$66&lt;=HB$2,1,0)*'Atendimento ao público'!$H10*$NB$66</f>
        <v>7014.3921158888897</v>
      </c>
      <c r="HC66" s="306">
        <f>IF($ND$66&lt;=HC$2,1,0)*'Atendimento ao público'!$H10*$NB$66</f>
        <v>7014.3921158888897</v>
      </c>
      <c r="HD66" s="306">
        <f>IF($ND$66&lt;=HD$2,1,0)*'Atendimento ao público'!$H10*$NB$66</f>
        <v>7014.3921158888897</v>
      </c>
      <c r="HE66" s="306">
        <f>IF($ND$66&lt;=HE$2,1,0)*'Atendimento ao público'!$H10*$NB$66</f>
        <v>7014.3921158888897</v>
      </c>
      <c r="HF66" s="306">
        <f>IF($ND$66&lt;=HF$2,1,0)*'Atendimento ao público'!$H10*$NB$66</f>
        <v>7014.3921158888897</v>
      </c>
      <c r="HG66" s="306">
        <f>IF($ND$66&lt;=HG$2,1,0)*'Atendimento ao público'!$H10*$NB$66</f>
        <v>7014.3921158888897</v>
      </c>
      <c r="HH66" s="306">
        <f>IF($ND$66&lt;=HH$2,1,0)*'Atendimento ao público'!$H10*$NB$66</f>
        <v>7014.3921158888897</v>
      </c>
      <c r="HI66" s="306">
        <f>IF($ND$66&lt;=HI$2,1,0)*'Atendimento ao público'!$H10*$NB$66</f>
        <v>7014.3921158888897</v>
      </c>
      <c r="HJ66" s="306">
        <f>IF($ND$66&lt;=HJ$2,1,0)*'Atendimento ao público'!$H10*$NB$66</f>
        <v>7014.3921158888897</v>
      </c>
      <c r="HK66" s="306">
        <f>IF($ND$66&lt;=HK$2,1,0)*'Atendimento ao público'!$H10*$NB$66</f>
        <v>7014.3921158888897</v>
      </c>
      <c r="HL66" s="306">
        <f>IF($ND$66&lt;=HL$2,1,0)*'Atendimento ao público'!$H10*$NB$66</f>
        <v>7014.3921158888897</v>
      </c>
      <c r="HM66" s="306">
        <f>IF($ND$66&lt;=HM$2,1,0)*'Atendimento ao público'!$H10*$NB$66</f>
        <v>7014.3921158888897</v>
      </c>
      <c r="HN66" s="306">
        <f>IF($ND$66&lt;=HN$2,1,0)*'Atendimento ao público'!$H10*$NB$66</f>
        <v>7014.3921158888897</v>
      </c>
      <c r="HO66" s="306">
        <f>IF($ND$66&lt;=HO$2,1,0)*'Atendimento ao público'!$H10*$NB$66</f>
        <v>7014.3921158888897</v>
      </c>
      <c r="HP66" s="306">
        <f>IF($ND$66&lt;=HP$2,1,0)*'Atendimento ao público'!$H10*$NB$66</f>
        <v>7014.3921158888897</v>
      </c>
      <c r="HQ66" s="306">
        <f>IF($ND$66&lt;=HQ$2,1,0)*'Atendimento ao público'!$H10*$NB$66</f>
        <v>7014.3921158888897</v>
      </c>
      <c r="HR66" s="306">
        <f>IF($ND$66&lt;=HR$2,1,0)*'Atendimento ao público'!$H10*$NB$66</f>
        <v>7014.3921158888897</v>
      </c>
      <c r="HS66" s="306">
        <f>IF($ND$66&lt;=HS$2,1,0)*'Atendimento ao público'!$H10*$NB$66</f>
        <v>7014.3921158888897</v>
      </c>
      <c r="HT66" s="306">
        <f>IF($ND$66&lt;=HT$2,1,0)*'Atendimento ao público'!$H10*$NB$66</f>
        <v>7014.3921158888897</v>
      </c>
      <c r="HU66" s="306">
        <f>IF($ND$66&lt;=HU$2,1,0)*'Atendimento ao público'!$H10*$NB$66</f>
        <v>7014.3921158888897</v>
      </c>
      <c r="HV66" s="306">
        <f>IF($ND$66&lt;=HV$2,1,0)*'Atendimento ao público'!$H10*$NB$66</f>
        <v>7014.3921158888897</v>
      </c>
      <c r="HW66" s="306">
        <f>IF($ND$66&lt;=HW$2,1,0)*'Atendimento ao público'!$H10*$NB$66</f>
        <v>7014.3921158888897</v>
      </c>
      <c r="HX66" s="306">
        <f>IF($ND$66&lt;=HX$2,1,0)*'Atendimento ao público'!$H10*$NB$66</f>
        <v>7014.3921158888897</v>
      </c>
      <c r="HY66" s="306">
        <f>IF($ND$66&lt;=HY$2,1,0)*'Atendimento ao público'!$H10*$NB$66</f>
        <v>7014.3921158888897</v>
      </c>
      <c r="HZ66" s="306">
        <f>IF($ND$66&lt;=HZ$2,1,0)*'Atendimento ao público'!$H10*$NB$66</f>
        <v>7014.3921158888897</v>
      </c>
      <c r="IA66" s="306">
        <f>IF($ND$66&lt;=IA$2,1,0)*'Atendimento ao público'!$H10*$NB$66</f>
        <v>7014.3921158888897</v>
      </c>
      <c r="IB66" s="306">
        <f>IF($ND$66&lt;=IB$2,1,0)*'Atendimento ao público'!$H10*$NB$66</f>
        <v>7014.3921158888897</v>
      </c>
      <c r="IC66" s="306">
        <f>IF($ND$66&lt;=IC$2,1,0)*'Atendimento ao público'!$H10*$NB$66</f>
        <v>7014.3921158888897</v>
      </c>
      <c r="ID66" s="306">
        <f>IF($ND$66&lt;=ID$2,1,0)*'Atendimento ao público'!$H10*$NB$66</f>
        <v>7014.3921158888897</v>
      </c>
      <c r="IE66" s="306">
        <f>IF($ND$66&lt;=IE$2,1,0)*'Atendimento ao público'!$H10*$NB$66</f>
        <v>7014.3921158888897</v>
      </c>
      <c r="IF66" s="306">
        <f>IF($ND$66&lt;=IF$2,1,0)*'Atendimento ao público'!$H10*$NB$66</f>
        <v>7014.3921158888897</v>
      </c>
      <c r="IG66" s="306">
        <f>IF($ND$66&lt;=IG$2,1,0)*'Atendimento ao público'!$H10*$NB$66</f>
        <v>7014.3921158888897</v>
      </c>
      <c r="IH66" s="306">
        <f>IF($ND$66&lt;=IH$2,1,0)*'Atendimento ao público'!$H10*$NB$66</f>
        <v>7014.3921158888897</v>
      </c>
      <c r="II66" s="306">
        <f>IF($ND$66&lt;=II$2,1,0)*'Atendimento ao público'!$H10*$NB$66</f>
        <v>7014.3921158888897</v>
      </c>
      <c r="IJ66" s="306">
        <f>IF($ND$66&lt;=IJ$2,1,0)*'Atendimento ao público'!$H10*$NB$66</f>
        <v>7014.3921158888897</v>
      </c>
      <c r="IK66" s="306">
        <f>IF($ND$66&lt;=IK$2,1,0)*'Atendimento ao público'!$H10*$NB$66</f>
        <v>7014.3921158888897</v>
      </c>
      <c r="IL66" s="306">
        <f>IF($ND$66&lt;=IL$2,1,0)*'Atendimento ao público'!$H10*$NB$66</f>
        <v>7014.3921158888897</v>
      </c>
      <c r="IM66" s="306">
        <f>IF($ND$66&lt;=IM$2,1,0)*'Atendimento ao público'!$H10*$NB$66</f>
        <v>7014.3921158888897</v>
      </c>
      <c r="IN66" s="306">
        <f>IF($ND$66&lt;=IN$2,1,0)*'Atendimento ao público'!$H10*$NB$66</f>
        <v>7014.3921158888897</v>
      </c>
      <c r="IO66" s="306">
        <f>IF($ND$66&lt;=IO$2,1,0)*'Atendimento ao público'!$H10*$NB$66</f>
        <v>7014.3921158888897</v>
      </c>
      <c r="IP66" s="306">
        <f>IF($ND$66&lt;=IP$2,1,0)*'Atendimento ao público'!$H10*$NB$66</f>
        <v>7014.3921158888897</v>
      </c>
      <c r="IQ66" s="306">
        <f>IF($ND$66&lt;=IQ$2,1,0)*'Atendimento ao público'!$H10*$NB$66</f>
        <v>7014.3921158888897</v>
      </c>
      <c r="IR66" s="306">
        <f>IF($ND$66&lt;=IR$2,1,0)*'Atendimento ao público'!$H10*$NB$66</f>
        <v>7014.3921158888897</v>
      </c>
      <c r="IS66" s="306">
        <f>IF($ND$66&lt;=IS$2,1,0)*'Atendimento ao público'!$H10*$NB$66</f>
        <v>7014.3921158888897</v>
      </c>
      <c r="IT66" s="306">
        <f>IF($ND$66&lt;=IT$2,1,0)*'Atendimento ao público'!$H10*$NB$66</f>
        <v>7014.3921158888897</v>
      </c>
      <c r="IU66" s="306">
        <f>IF($ND$66&lt;=IU$2,1,0)*'Atendimento ao público'!$H10*$NB$66</f>
        <v>7014.3921158888897</v>
      </c>
      <c r="IV66" s="306">
        <f>IF($ND$66&lt;=IV$2,1,0)*'Atendimento ao público'!$H10*$NB$66</f>
        <v>7014.3921158888897</v>
      </c>
      <c r="IW66" s="306">
        <f>IF($ND$66&lt;=IW$2,1,0)*'Atendimento ao público'!$H10*$NB$66</f>
        <v>7014.3921158888897</v>
      </c>
      <c r="IX66" s="306">
        <f>IF($ND$66&lt;=IX$2,1,0)*'Atendimento ao público'!$H10*$NB$66</f>
        <v>7014.3921158888897</v>
      </c>
      <c r="IY66" s="306">
        <f>IF($ND$66&lt;=IY$2,1,0)*'Atendimento ao público'!$H10*$NB$66</f>
        <v>7014.3921158888897</v>
      </c>
      <c r="IZ66" s="306">
        <f>IF($ND$66&lt;=IZ$2,1,0)*'Atendimento ao público'!$H10*$NB$66</f>
        <v>7014.3921158888897</v>
      </c>
      <c r="JA66" s="306">
        <f>IF($ND$66&lt;=JA$2,1,0)*'Atendimento ao público'!$H10*$NB$66</f>
        <v>7014.3921158888897</v>
      </c>
      <c r="JB66" s="306">
        <f>IF($ND$66&lt;=JB$2,1,0)*'Atendimento ao público'!$H10*$NB$66</f>
        <v>7014.3921158888897</v>
      </c>
      <c r="JC66" s="306">
        <f>IF($ND$66&lt;=JC$2,1,0)*'Atendimento ao público'!$H10*$NB$66</f>
        <v>7014.3921158888897</v>
      </c>
      <c r="JD66" s="306">
        <f>IF($ND$66&lt;=JD$2,1,0)*'Atendimento ao público'!$H10*$NB$66</f>
        <v>7014.3921158888897</v>
      </c>
      <c r="JE66" s="306">
        <f>IF($ND$66&lt;=JE$2,1,0)*'Atendimento ao público'!$H10*$NB$66</f>
        <v>7014.3921158888897</v>
      </c>
      <c r="JF66" s="306">
        <f>IF($ND$66&lt;=JF$2,1,0)*'Atendimento ao público'!$H10*$NB$66</f>
        <v>7014.3921158888897</v>
      </c>
      <c r="JG66" s="306">
        <f>IF($ND$66&lt;=JG$2,1,0)*'Atendimento ao público'!$H10*$NB$66</f>
        <v>7014.3921158888897</v>
      </c>
      <c r="JH66" s="306">
        <f>IF($ND$66&lt;=JH$2,1,0)*'Atendimento ao público'!$H10*$NB$66</f>
        <v>7014.3921158888897</v>
      </c>
      <c r="JI66" s="306">
        <f>IF($ND$66&lt;=JI$2,1,0)*'Atendimento ao público'!$H10*$NB$66</f>
        <v>7014.3921158888897</v>
      </c>
      <c r="JJ66" s="306">
        <f>IF($ND$66&lt;=JJ$2,1,0)*'Atendimento ao público'!$H10*$NB$66</f>
        <v>7014.3921158888897</v>
      </c>
      <c r="JK66" s="306">
        <f>IF($ND$66&lt;=JK$2,1,0)*'Atendimento ao público'!$H10*$NB$66</f>
        <v>7014.3921158888897</v>
      </c>
      <c r="JL66" s="306">
        <f>IF($ND$66&lt;=JL$2,1,0)*'Atendimento ao público'!$H10*$NB$66</f>
        <v>7014.3921158888897</v>
      </c>
      <c r="JM66" s="306">
        <f>IF($ND$66&lt;=JM$2,1,0)*'Atendimento ao público'!$H10*$NB$66</f>
        <v>7014.3921158888897</v>
      </c>
      <c r="JN66" s="306">
        <f>IF($ND$66&lt;=JN$2,1,0)*'Atendimento ao público'!$H10*$NB$66</f>
        <v>7014.3921158888897</v>
      </c>
      <c r="JO66" s="306">
        <f>IF($ND$66&lt;=JO$2,1,0)*'Atendimento ao público'!$H10*$NB$66</f>
        <v>7014.3921158888897</v>
      </c>
      <c r="JP66" s="306">
        <f>IF($ND$66&lt;=JP$2,1,0)*'Atendimento ao público'!$H10*$NB$66</f>
        <v>7014.3921158888897</v>
      </c>
      <c r="JQ66" s="306">
        <f>IF($ND$66&lt;=JQ$2,1,0)*'Atendimento ao público'!$H10*$NB$66</f>
        <v>7014.3921158888897</v>
      </c>
      <c r="JR66" s="306">
        <f>IF($ND$66&lt;=JR$2,1,0)*'Atendimento ao público'!$H10*$NB$66</f>
        <v>7014.3921158888897</v>
      </c>
      <c r="JS66" s="306">
        <f>IF($ND$66&lt;=JS$2,1,0)*'Atendimento ao público'!$H10*$NB$66</f>
        <v>7014.3921158888897</v>
      </c>
      <c r="JT66" s="306">
        <f>IF($ND$66&lt;=JT$2,1,0)*'Atendimento ao público'!$H10*$NB$66</f>
        <v>7014.3921158888897</v>
      </c>
      <c r="JU66" s="306">
        <f>IF($ND$66&lt;=JU$2,1,0)*'Atendimento ao público'!$H10*$NB$66</f>
        <v>7014.3921158888897</v>
      </c>
      <c r="JV66" s="306">
        <f>IF($ND$66&lt;=JV$2,1,0)*'Atendimento ao público'!$H10*$NB$66</f>
        <v>7014.3921158888897</v>
      </c>
      <c r="JW66" s="306">
        <f>IF($ND$66&lt;=JW$2,1,0)*'Atendimento ao público'!$H10*$NB$66</f>
        <v>7014.3921158888897</v>
      </c>
      <c r="JX66" s="306">
        <f>IF($ND$66&lt;=JX$2,1,0)*'Atendimento ao público'!$H10*$NB$66</f>
        <v>7014.3921158888897</v>
      </c>
      <c r="JY66" s="306">
        <f>IF($ND$66&lt;=JY$2,1,0)*'Atendimento ao público'!$H10*$NB$66</f>
        <v>7014.3921158888897</v>
      </c>
      <c r="JZ66" s="306">
        <f>IF($ND$66&lt;=JZ$2,1,0)*'Atendimento ao público'!$H10*$NB$66</f>
        <v>7014.3921158888897</v>
      </c>
      <c r="KA66" s="306">
        <f>IF($ND$66&lt;=KA$2,1,0)*'Atendimento ao público'!$H10*$NB$66</f>
        <v>7014.3921158888897</v>
      </c>
      <c r="KB66" s="306">
        <f>IF($ND$66&lt;=KB$2,1,0)*'Atendimento ao público'!$H10*$NB$66</f>
        <v>7014.3921158888897</v>
      </c>
      <c r="KC66" s="306">
        <f>IF($ND$66&lt;=KC$2,1,0)*'Atendimento ao público'!$H10*$NB$66</f>
        <v>7014.3921158888897</v>
      </c>
      <c r="KD66" s="306">
        <f>IF($ND$66&lt;=KD$2,1,0)*'Atendimento ao público'!$H10*$NB$66</f>
        <v>7014.3921158888897</v>
      </c>
      <c r="KE66" s="306">
        <f>IF($ND$66&lt;=KE$2,1,0)*'Atendimento ao público'!$H10*$NB$66</f>
        <v>7014.3921158888897</v>
      </c>
      <c r="KF66" s="306">
        <f>IF($ND$66&lt;=KF$2,1,0)*'Atendimento ao público'!$H10*$NB$66</f>
        <v>7014.3921158888897</v>
      </c>
      <c r="KG66" s="306">
        <f>IF($ND$66&lt;=KG$2,1,0)*'Atendimento ao público'!$H10*$NB$66</f>
        <v>7014.3921158888897</v>
      </c>
      <c r="KH66" s="306">
        <f>IF($ND$66&lt;=KH$2,1,0)*'Atendimento ao público'!$H10*$NB$66</f>
        <v>7014.3921158888897</v>
      </c>
      <c r="KI66" s="306">
        <f>IF($ND$66&lt;=KI$2,1,0)*'Atendimento ao público'!$H10*$NB$66</f>
        <v>7014.3921158888897</v>
      </c>
      <c r="KJ66" s="306">
        <f>IF($ND$66&lt;=KJ$2,1,0)*'Atendimento ao público'!$H10*$NB$66</f>
        <v>7014.3921158888897</v>
      </c>
      <c r="KK66" s="306">
        <f>IF($ND$66&lt;=KK$2,1,0)*'Atendimento ao público'!$H10*$NB$66</f>
        <v>7014.3921158888897</v>
      </c>
      <c r="KL66" s="306">
        <f>IF($ND$66&lt;=KL$2,1,0)*'Atendimento ao público'!$H10*$NB$66</f>
        <v>7014.3921158888897</v>
      </c>
      <c r="KM66" s="306">
        <f>IF($ND$66&lt;=KM$2,1,0)*'Atendimento ao público'!$H10*$NB$66</f>
        <v>7014.3921158888897</v>
      </c>
      <c r="KN66" s="306">
        <f>IF($ND$66&lt;=KN$2,1,0)*'Atendimento ao público'!$H10*$NB$66</f>
        <v>7014.3921158888897</v>
      </c>
      <c r="KO66" s="306">
        <f>IF($ND$66&lt;=KO$2,1,0)*'Atendimento ao público'!$H10*$NB$66</f>
        <v>7014.3921158888897</v>
      </c>
      <c r="KP66" s="306">
        <f>IF($ND$66&lt;=KP$2,1,0)*'Atendimento ao público'!$H10*$NB$66</f>
        <v>7014.3921158888897</v>
      </c>
      <c r="KQ66" s="306">
        <f>IF($ND$66&lt;=KQ$2,1,0)*'Atendimento ao público'!$H10*$NB$66</f>
        <v>7014.3921158888897</v>
      </c>
      <c r="KR66" s="306">
        <f>IF($ND$66&lt;=KR$2,1,0)*'Atendimento ao público'!$H10*$NB$66</f>
        <v>7014.3921158888897</v>
      </c>
      <c r="KS66" s="306">
        <f>IF($ND$66&lt;=KS$2,1,0)*'Atendimento ao público'!$H10*$NB$66</f>
        <v>7014.3921158888897</v>
      </c>
      <c r="KT66" s="306">
        <f>IF($ND$66&lt;=KT$2,1,0)*'Atendimento ao público'!$H10*$NB$66</f>
        <v>7014.3921158888897</v>
      </c>
      <c r="KU66" s="306">
        <f>IF($ND$66&lt;=KU$2,1,0)*'Atendimento ao público'!$H10*$NB$66</f>
        <v>7014.3921158888897</v>
      </c>
      <c r="KV66" s="306">
        <f>IF($ND$66&lt;=KV$2,1,0)*'Atendimento ao público'!$H10*$NB$66</f>
        <v>7014.3921158888897</v>
      </c>
      <c r="KW66" s="306">
        <f>IF($ND$66&lt;=KW$2,1,0)*'Atendimento ao público'!$H10*$NB$66</f>
        <v>7014.3921158888897</v>
      </c>
      <c r="KX66" s="306">
        <f>IF($ND$66&lt;=KX$2,1,0)*'Atendimento ao público'!$H10*$NB$66</f>
        <v>7014.3921158888897</v>
      </c>
      <c r="KY66" s="306">
        <f>IF($ND$66&lt;=KY$2,1,0)*'Atendimento ao público'!$H10*$NB$66</f>
        <v>7014.3921158888897</v>
      </c>
      <c r="KZ66" s="306">
        <f>IF($ND$66&lt;=KZ$2,1,0)*'Atendimento ao público'!$H10*$NB$66</f>
        <v>7014.3921158888897</v>
      </c>
      <c r="LA66" s="306">
        <f>IF($ND$66&lt;=LA$2,1,0)*'Atendimento ao público'!$H10*$NB$66</f>
        <v>7014.3921158888897</v>
      </c>
      <c r="LB66" s="306">
        <f>IF($ND$66&lt;=LB$2,1,0)*'Atendimento ao público'!$H10*$NB$66</f>
        <v>7014.3921158888897</v>
      </c>
      <c r="LC66" s="306">
        <f>IF($ND$66&lt;=LC$2,1,0)*'Atendimento ao público'!$H10*$NB$66</f>
        <v>7014.3921158888897</v>
      </c>
      <c r="LD66" s="306">
        <f>IF($ND$66&lt;=LD$2,1,0)*'Atendimento ao público'!$H10*$NB$66</f>
        <v>7014.3921158888897</v>
      </c>
      <c r="LE66" s="306">
        <f>IF($ND$66&lt;=LE$2,1,0)*'Atendimento ao público'!$H10*$NB$66</f>
        <v>7014.3921158888897</v>
      </c>
      <c r="LF66" s="306">
        <f>IF($ND$66&lt;=LF$2,1,0)*'Atendimento ao público'!$H10*$NB$66</f>
        <v>7014.3921158888897</v>
      </c>
      <c r="LG66" s="306">
        <f>IF($ND$66&lt;=LG$2,1,0)*'Atendimento ao público'!$H10*$NB$66</f>
        <v>7014.3921158888897</v>
      </c>
      <c r="LH66" s="306">
        <f>IF($ND$66&lt;=LH$2,1,0)*'Atendimento ao público'!$H10*$NB$66</f>
        <v>7014.3921158888897</v>
      </c>
      <c r="LI66" s="306">
        <f>IF($ND$66&lt;=LI$2,1,0)*'Atendimento ao público'!$H10*$NB$66</f>
        <v>7014.3921158888897</v>
      </c>
      <c r="LJ66" s="306">
        <f>IF($ND$66&lt;=LJ$2,1,0)*'Atendimento ao público'!$H10*$NB$66</f>
        <v>7014.3921158888897</v>
      </c>
      <c r="LK66" s="306">
        <f>IF($ND$66&lt;=LK$2,1,0)*'Atendimento ao público'!$H10*$NB$66</f>
        <v>7014.3921158888897</v>
      </c>
      <c r="LL66" s="306">
        <f>IF($ND$66&lt;=LL$2,1,0)*'Atendimento ao público'!$H10*$NB$66</f>
        <v>7014.3921158888897</v>
      </c>
      <c r="LM66" s="306">
        <f>IF($ND$66&lt;=LM$2,1,0)*'Atendimento ao público'!$H10*$NB$66</f>
        <v>7014.3921158888897</v>
      </c>
      <c r="LN66" s="306">
        <f>IF($ND$66&lt;=LN$2,1,0)*'Atendimento ao público'!$H10*$NB$66</f>
        <v>7014.3921158888897</v>
      </c>
      <c r="LO66" s="306">
        <f>IF($ND$66&lt;=LO$2,1,0)*'Atendimento ao público'!$H10*$NB$66</f>
        <v>7014.3921158888897</v>
      </c>
      <c r="LP66" s="306">
        <f>IF($ND$66&lt;=LP$2,1,0)*'Atendimento ao público'!$H10*$NB$66</f>
        <v>7014.3921158888897</v>
      </c>
      <c r="LQ66" s="306">
        <f>IF($ND$66&lt;=LQ$2,1,0)*'Atendimento ao público'!$H10*$NB$66</f>
        <v>7014.3921158888897</v>
      </c>
      <c r="LR66" s="306">
        <f>IF($ND$66&lt;=LR$2,1,0)*'Atendimento ao público'!$H10*$NB$66</f>
        <v>7014.3921158888897</v>
      </c>
      <c r="LS66" s="306">
        <f>IF($ND$66&lt;=LS$2,1,0)*'Atendimento ao público'!$H10*$NB$66</f>
        <v>7014.3921158888897</v>
      </c>
      <c r="LT66" s="306">
        <f>IF($ND$66&lt;=LT$2,1,0)*'Atendimento ao público'!$H10*$NB$66</f>
        <v>7014.3921158888897</v>
      </c>
      <c r="LU66" s="306">
        <f>IF($ND$66&lt;=LU$2,1,0)*'Atendimento ao público'!$H10*$NB$66</f>
        <v>7014.3921158888897</v>
      </c>
      <c r="LV66" s="306">
        <f>IF($ND$66&lt;=LV$2,1,0)*'Atendimento ao público'!$H10*$NB$66</f>
        <v>7014.3921158888897</v>
      </c>
      <c r="LW66" s="306">
        <f>IF($ND$66&lt;=LW$2,1,0)*'Atendimento ao público'!$H10*$NB$66</f>
        <v>7014.3921158888897</v>
      </c>
      <c r="LX66" s="306">
        <f>IF($ND$66&lt;=LX$2,1,0)*'Atendimento ao público'!$H10*$NB$66</f>
        <v>7014.3921158888897</v>
      </c>
      <c r="LY66" s="306">
        <f>IF($ND$66&lt;=LY$2,1,0)*'Atendimento ao público'!$H10*$NB$66</f>
        <v>7014.3921158888897</v>
      </c>
      <c r="LZ66" s="306">
        <f>IF($ND$66&lt;=LZ$2,1,0)*'Atendimento ao público'!$H10*$NB$66</f>
        <v>7014.3921158888897</v>
      </c>
      <c r="MA66" s="306">
        <f>IF($ND$66&lt;=MA$2,1,0)*'Atendimento ao público'!$H10*$NB$66</f>
        <v>7014.3921158888897</v>
      </c>
      <c r="MB66" s="306">
        <f>IF($ND$66&lt;=MB$2,1,0)*'Atendimento ao público'!$H10*$NB$66</f>
        <v>7014.3921158888897</v>
      </c>
      <c r="MC66" s="306">
        <f>IF($ND$66&lt;=MC$2,1,0)*'Atendimento ao público'!$H10*$NB$66</f>
        <v>7014.3921158888897</v>
      </c>
      <c r="MD66" s="306">
        <f>IF($ND$66&lt;=MD$2,1,0)*'Atendimento ao público'!$H10*$NB$66</f>
        <v>7014.3921158888897</v>
      </c>
      <c r="ME66" s="306">
        <f>IF($ND$66&lt;=ME$2,1,0)*'Atendimento ao público'!$H10*$NB$66</f>
        <v>7014.3921158888897</v>
      </c>
      <c r="MF66" s="306">
        <f>IF($ND$66&lt;=MF$2,1,0)*'Atendimento ao público'!$H10*$NB$66</f>
        <v>7014.3921158888897</v>
      </c>
      <c r="MG66" s="306">
        <f>IF($ND$66&lt;=MG$2,1,0)*'Atendimento ao público'!$H10*$NB$66</f>
        <v>7014.3921158888897</v>
      </c>
      <c r="MH66" s="306">
        <f>IF($ND$66&lt;=MH$2,1,0)*'Atendimento ao público'!$H10*$NB$66</f>
        <v>7014.3921158888897</v>
      </c>
      <c r="MI66" s="306">
        <f>IF($ND$66&lt;=MI$2,1,0)*'Atendimento ao público'!$H10*$NB$66</f>
        <v>7014.3921158888897</v>
      </c>
      <c r="MJ66" s="306">
        <f>IF($ND$66&lt;=MJ$2,1,0)*'Atendimento ao público'!$H10*$NB$66</f>
        <v>7014.3921158888897</v>
      </c>
      <c r="MK66" s="306">
        <f>IF($ND$66&lt;=MK$2,1,0)*'Atendimento ao público'!$H10*$NB$66</f>
        <v>7014.3921158888897</v>
      </c>
      <c r="ML66" s="306">
        <f>IF($ND$66&lt;=ML$2,1,0)*'Atendimento ao público'!$H10*$NB$66</f>
        <v>7014.3921158888897</v>
      </c>
      <c r="MM66" s="306">
        <f>IF($ND$66&lt;=MM$2,1,0)*'Atendimento ao público'!$H10*$NB$66</f>
        <v>7014.3921158888897</v>
      </c>
      <c r="MN66" s="306">
        <f>IF($ND$66&lt;=MN$2,1,0)*'Atendimento ao público'!$H10*$NB$66</f>
        <v>7014.3921158888897</v>
      </c>
      <c r="MO66" s="306">
        <f>IF($ND$66&lt;=MO$2,1,0)*'Atendimento ao público'!$H10*$NB$66</f>
        <v>7014.3921158888897</v>
      </c>
      <c r="MP66" s="306">
        <f>IF($ND$66&lt;=MP$2,1,0)*'Atendimento ao público'!$H10*$NB$66</f>
        <v>7014.3921158888897</v>
      </c>
      <c r="MQ66" s="306">
        <f>IF($ND$66&lt;=MQ$2,1,0)*'Atendimento ao público'!$H10*$NB$66</f>
        <v>7014.3921158888897</v>
      </c>
      <c r="MR66" s="306">
        <f>IF($ND$66&lt;=MR$2,1,0)*'Atendimento ao público'!$H10*$NB$66</f>
        <v>7014.3921158888897</v>
      </c>
      <c r="MS66" s="306">
        <f>IF($ND$66&lt;=MS$2,1,0)*'Atendimento ao público'!$H10*$NB$66</f>
        <v>7014.3921158888897</v>
      </c>
      <c r="MT66" s="306">
        <f>IF($ND$66&lt;=MT$2,1,0)*'Atendimento ao público'!$H10*$NB$66</f>
        <v>7014.3921158888897</v>
      </c>
      <c r="MU66" s="306">
        <f>IF($ND$66&lt;=MU$2,1,0)*'Atendimento ao público'!$H10*$NB$66</f>
        <v>7014.3921158888897</v>
      </c>
      <c r="MV66" s="306">
        <f>IF($ND$66&lt;=MV$2,1,0)*'Atendimento ao público'!$H10*$NB$66</f>
        <v>7014.3921158888897</v>
      </c>
      <c r="MW66" s="306">
        <f>IF($ND$66&lt;=MW$2,1,0)*'Atendimento ao público'!$H10*$NB$66</f>
        <v>7014.3921158888897</v>
      </c>
      <c r="MX66" s="306">
        <f>IF($ND$66&lt;=MX$2,1,0)*'Atendimento ao público'!$H10*$NB$66</f>
        <v>7014.3921158888897</v>
      </c>
      <c r="MY66" s="306">
        <f>IF($ND$66&lt;=MY$2,1,0)*'Atendimento ao público'!$H10*$NB$66</f>
        <v>7014.3921158888897</v>
      </c>
      <c r="MZ66" s="306">
        <f>IF($ND$66&lt;=MZ$2,1,0)*'Atendimento ao público'!$H10*$NB$66</f>
        <v>7014.3921158888897</v>
      </c>
      <c r="NA66" s="307">
        <f>IF($ND$66&lt;=NA$2,1,0)*'Atendimento ao público'!$H10*$NB$66</f>
        <v>7014.3921158888897</v>
      </c>
      <c r="NB66" s="656">
        <v>1</v>
      </c>
      <c r="NC66" s="656"/>
      <c r="ND66" s="656">
        <v>1</v>
      </c>
    </row>
    <row r="67" spans="1:378" x14ac:dyDescent="0.2">
      <c r="A67" s="2"/>
      <c r="B67" s="304"/>
      <c r="C67" s="305"/>
      <c r="D67" s="305"/>
      <c r="E67" s="1" t="s">
        <v>629</v>
      </c>
      <c r="F67" s="306">
        <f>IF($ND$66&lt;=F$2,1,0)*(Bilheteria!$F27+Bilheteria!$F30+Bilheteria!$F31)*$NB$66</f>
        <v>0</v>
      </c>
      <c r="G67" s="306">
        <f>IF($ND$66&lt;=G$2,1,0)*(Bilheteria!$F27+Bilheteria!$F30+Bilheteria!$F31)*$NB$66</f>
        <v>0</v>
      </c>
      <c r="H67" s="306">
        <f>IF($ND$66&lt;=H$2,1,0)*(Bilheteria!$F27+Bilheteria!$F30+Bilheteria!$F31)*$NB$66</f>
        <v>0</v>
      </c>
      <c r="I67" s="306">
        <f>IF($ND$66&lt;=I$2,1,0)*(Bilheteria!$F27+Bilheteria!$F30+Bilheteria!$F31)*$NB$66</f>
        <v>0</v>
      </c>
      <c r="J67" s="306">
        <f>IF($ND$66&lt;=J$2,1,0)*(Bilheteria!$F27+Bilheteria!$F30+Bilheteria!$F31)*$NB$66</f>
        <v>0</v>
      </c>
      <c r="K67" s="306">
        <f>IF($ND$66&lt;=K$2,1,0)*(Bilheteria!$F27+Bilheteria!$F30+Bilheteria!$F31)*$NB$66</f>
        <v>0</v>
      </c>
      <c r="L67" s="306">
        <f>IF($ND$66&lt;=L$2,1,0)*(Bilheteria!$F27+Bilheteria!$F30+Bilheteria!$F31)*$NB$66</f>
        <v>0</v>
      </c>
      <c r="M67" s="306">
        <f>IF($ND$66&lt;=M$2,1,0)*(Bilheteria!$F27+Bilheteria!$F30+Bilheteria!$F31)*$NB$66</f>
        <v>0</v>
      </c>
      <c r="N67" s="306">
        <f>IF($ND$66&lt;=N$2,1,0)*(Bilheteria!$F27+Bilheteria!$F30+Bilheteria!$F31)*$NB$66</f>
        <v>0</v>
      </c>
      <c r="O67" s="306">
        <f>IF($ND$66&lt;=O$2,1,0)*(Bilheteria!$F27+Bilheteria!$F30+Bilheteria!$F31)*$NB$66</f>
        <v>0</v>
      </c>
      <c r="P67" s="306">
        <f>IF($ND$66&lt;=P$2,1,0)*(Bilheteria!$F27+Bilheteria!$F30+Bilheteria!$F31)*$NB$66</f>
        <v>0</v>
      </c>
      <c r="Q67" s="306">
        <f>IF($ND$66&lt;=Q$2,1,0)*(Bilheteria!$F27+Bilheteria!$F30+Bilheteria!$F31)*$NB$66</f>
        <v>0</v>
      </c>
      <c r="R67" s="306">
        <f>IF($ND$66&lt;=R$2,1,0)*(Bilheteria!$F27+Bilheteria!$F30+Bilheteria!$F31)*$NB$66</f>
        <v>0</v>
      </c>
      <c r="S67" s="306">
        <f>IF($ND$66&lt;=S$2,1,0)*(Bilheteria!$F27+Bilheteria!$F30+Bilheteria!$F31)*$NB$66</f>
        <v>0</v>
      </c>
      <c r="T67" s="306">
        <f>IF($ND$66&lt;=T$2,1,0)*(Bilheteria!$F27+Bilheteria!$F30+Bilheteria!$F31)*$NB$66</f>
        <v>0</v>
      </c>
      <c r="U67" s="306">
        <f>IF($ND$66&lt;=U$2,1,0)*(Bilheteria!$F27+Bilheteria!$F30+Bilheteria!$F31)*$NB$66</f>
        <v>0</v>
      </c>
      <c r="V67" s="306">
        <f>IF($ND$66&lt;=V$2,1,0)*(Bilheteria!$F27+Bilheteria!$F30+Bilheteria!$F31)*$NB$66</f>
        <v>0</v>
      </c>
      <c r="W67" s="306">
        <f>IF($ND$66&lt;=W$2,1,0)*(Bilheteria!$F27+Bilheteria!$F30+Bilheteria!$F31)*$NB$66</f>
        <v>0</v>
      </c>
      <c r="X67" s="306">
        <f>IF($ND$66&lt;=X$2,1,0)*(Bilheteria!$F27+Bilheteria!$F30+Bilheteria!$F31)*$NB$66</f>
        <v>0</v>
      </c>
      <c r="Y67" s="306">
        <f>IF($ND$66&lt;=Y$2,1,0)*(Bilheteria!$F27+Bilheteria!$F30+Bilheteria!$F31)*$NB$66</f>
        <v>0</v>
      </c>
      <c r="Z67" s="306">
        <f>IF($ND$66&lt;=Z$2,1,0)*(Bilheteria!$F27+Bilheteria!$F30+Bilheteria!$F31)*$NB$66</f>
        <v>0</v>
      </c>
      <c r="AA67" s="306">
        <f>IF($ND$66&lt;=AA$2,1,0)*(Bilheteria!$F27+Bilheteria!$F30+Bilheteria!$F31)*$NB$66</f>
        <v>0</v>
      </c>
      <c r="AB67" s="306">
        <f>IF($ND$66&lt;=AB$2,1,0)*(Bilheteria!$F27+Bilheteria!$F30+Bilheteria!$F31)*$NB$66</f>
        <v>0</v>
      </c>
      <c r="AC67" s="306">
        <f>IF($ND$66&lt;=AC$2,1,0)*(Bilheteria!$F27+Bilheteria!$F30+Bilheteria!$F31)*$NB$66</f>
        <v>0</v>
      </c>
      <c r="AD67" s="306">
        <f>IF($ND$66&lt;=AD$2,1,0)*(Bilheteria!$F27+Bilheteria!$F30+Bilheteria!$F31)*$NB$66</f>
        <v>0</v>
      </c>
      <c r="AE67" s="306">
        <f>IF($ND$66&lt;=AE$2,1,0)*(Bilheteria!$F27+Bilheteria!$F30+Bilheteria!$F31)*$NB$66</f>
        <v>0</v>
      </c>
      <c r="AF67" s="306">
        <f>IF($ND$66&lt;=AF$2,1,0)*(Bilheteria!$F27+Bilheteria!$F30+Bilheteria!$F31)*$NB$66</f>
        <v>0</v>
      </c>
      <c r="AG67" s="306">
        <f>IF($ND$66&lt;=AG$2,1,0)*(Bilheteria!$F27+Bilheteria!$F30+Bilheteria!$F31)*$NB$66</f>
        <v>0</v>
      </c>
      <c r="AH67" s="306">
        <f>IF($ND$66&lt;=AH$2,1,0)*(Bilheteria!$F27+Bilheteria!$F30+Bilheteria!$F31)*$NB$66</f>
        <v>0</v>
      </c>
      <c r="AI67" s="306">
        <f>IF($ND$66&lt;=AI$2,1,0)*(Bilheteria!$F27+Bilheteria!$F30+Bilheteria!$F31)*$NB$66</f>
        <v>0</v>
      </c>
      <c r="AJ67" s="306">
        <f>IF($ND$66&lt;=AJ$2,1,0)*(Bilheteria!$F27+Bilheteria!$F30+Bilheteria!$F31)*$NB$66</f>
        <v>0</v>
      </c>
      <c r="AK67" s="306">
        <f>IF($ND$66&lt;=AK$2,1,0)*(Bilheteria!$F27+Bilheteria!$F30+Bilheteria!$F31)*$NB$66</f>
        <v>0</v>
      </c>
      <c r="AL67" s="306">
        <f>IF($ND$66&lt;=AL$2,1,0)*(Bilheteria!$F27+Bilheteria!$F30+Bilheteria!$F31)*$NB$66</f>
        <v>0</v>
      </c>
      <c r="AM67" s="306">
        <f>IF($ND$66&lt;=AM$2,1,0)*(Bilheteria!$F27+Bilheteria!$F30+Bilheteria!$F31)*$NB$66</f>
        <v>0</v>
      </c>
      <c r="AN67" s="306">
        <f>IF($ND$66&lt;=AN$2,1,0)*(Bilheteria!$F27+Bilheteria!$F30+Bilheteria!$F31)*$NB$66</f>
        <v>0</v>
      </c>
      <c r="AO67" s="306">
        <f>IF($ND$66&lt;=AO$2,1,0)*(Bilheteria!$F27+Bilheteria!$F30+Bilheteria!$F31)*$NB$66</f>
        <v>0</v>
      </c>
      <c r="AP67" s="306">
        <f>IF($ND$66&lt;=AP$2,1,0)*(Bilheteria!$F27+Bilheteria!$F30+Bilheteria!$F31)*$NB$66</f>
        <v>0</v>
      </c>
      <c r="AQ67" s="306">
        <f>IF($ND$66&lt;=AQ$2,1,0)*(Bilheteria!$F27+Bilheteria!$F30+Bilheteria!$F31)*$NB$66</f>
        <v>0</v>
      </c>
      <c r="AR67" s="306">
        <f>IF($ND$66&lt;=AR$2,1,0)*(Bilheteria!$F27+Bilheteria!$F30+Bilheteria!$F31)*$NB$66</f>
        <v>0</v>
      </c>
      <c r="AS67" s="306">
        <f>IF($ND$66&lt;=AS$2,1,0)*(Bilheteria!$F27+Bilheteria!$F30+Bilheteria!$F31)*$NB$66</f>
        <v>0</v>
      </c>
      <c r="AT67" s="306">
        <f>IF($ND$66&lt;=AT$2,1,0)*(Bilheteria!$F27+Bilheteria!$F30+Bilheteria!$F31)*$NB$66</f>
        <v>0</v>
      </c>
      <c r="AU67" s="306">
        <f>IF($ND$66&lt;=AU$2,1,0)*(Bilheteria!$F27+Bilheteria!$F30+Bilheteria!$F31)*$NB$66</f>
        <v>0</v>
      </c>
      <c r="AV67" s="306">
        <f>IF($ND$66&lt;=AV$2,1,0)*(Bilheteria!$F27+Bilheteria!$F30+Bilheteria!$F31)*$NB$66</f>
        <v>0</v>
      </c>
      <c r="AW67" s="306">
        <f>IF($ND$66&lt;=AW$2,1,0)*(Bilheteria!$F27+Bilheteria!$F30+Bilheteria!$F31)*$NB$66</f>
        <v>0</v>
      </c>
      <c r="AX67" s="306">
        <f>IF($ND$66&lt;=AX$2,1,0)*(Bilheteria!$F27+Bilheteria!$F30+Bilheteria!$F31)*$NB$66</f>
        <v>0</v>
      </c>
      <c r="AY67" s="306">
        <f>IF($ND$66&lt;=AY$2,1,0)*(Bilheteria!$F27+Bilheteria!$F30+Bilheteria!$F31)*$NB$66</f>
        <v>0</v>
      </c>
      <c r="AZ67" s="306">
        <f>IF($ND$66&lt;=AZ$2,1,0)*(Bilheteria!$F27+Bilheteria!$F30+Bilheteria!$F31)*$NB$66</f>
        <v>0</v>
      </c>
      <c r="BA67" s="306">
        <f>IF($ND$66&lt;=BA$2,1,0)*(Bilheteria!$F27+Bilheteria!$F30+Bilheteria!$F31)*$NB$66</f>
        <v>0</v>
      </c>
      <c r="BB67" s="306">
        <f>IF($ND$66&lt;=BB$2,1,0)*(Bilheteria!$F27+Bilheteria!$F30+Bilheteria!$F31)*$NB$66</f>
        <v>0</v>
      </c>
      <c r="BC67" s="306">
        <f>IF($ND$66&lt;=BC$2,1,0)*(Bilheteria!$F27+Bilheteria!$F30+Bilheteria!$F31)*$NB$66</f>
        <v>0</v>
      </c>
      <c r="BD67" s="306">
        <f>IF($ND$66&lt;=BD$2,1,0)*(Bilheteria!$F27+Bilheteria!$F30+Bilheteria!$F31)*$NB$66</f>
        <v>0</v>
      </c>
      <c r="BE67" s="306">
        <f>IF($ND$66&lt;=BE$2,1,0)*(Bilheteria!$F27+Bilheteria!$F30+Bilheteria!$F31)*$NB$66</f>
        <v>0</v>
      </c>
      <c r="BF67" s="306">
        <f>IF($ND$66&lt;=BF$2,1,0)*(Bilheteria!$F27+Bilheteria!$F30+Bilheteria!$F31)*$NB$66</f>
        <v>0</v>
      </c>
      <c r="BG67" s="306">
        <f>IF($ND$66&lt;=BG$2,1,0)*(Bilheteria!$F27+Bilheteria!$F30+Bilheteria!$F31)*$NB$66</f>
        <v>0</v>
      </c>
      <c r="BH67" s="306">
        <f>IF($ND$66&lt;=BH$2,1,0)*(Bilheteria!$F27+Bilheteria!$F30+Bilheteria!$F31)*$NB$66</f>
        <v>0</v>
      </c>
      <c r="BI67" s="306">
        <f>IF($ND$66&lt;=BI$2,1,0)*(Bilheteria!$F27+Bilheteria!$F30+Bilheteria!$F31)*$NB$66</f>
        <v>0</v>
      </c>
      <c r="BJ67" s="306">
        <f>IF($ND$66&lt;=BJ$2,1,0)*(Bilheteria!$F27+Bilheteria!$F30+Bilheteria!$F31)*$NB$66</f>
        <v>0</v>
      </c>
      <c r="BK67" s="306">
        <f>IF($ND$66&lt;=BK$2,1,0)*(Bilheteria!$F27+Bilheteria!$F30+Bilheteria!$F31)*$NB$66</f>
        <v>0</v>
      </c>
      <c r="BL67" s="306">
        <f>IF($ND$66&lt;=BL$2,1,0)*(Bilheteria!$F27+Bilheteria!$F30+Bilheteria!$F31)*$NB$66</f>
        <v>0</v>
      </c>
      <c r="BM67" s="306">
        <f>IF($ND$66&lt;=BM$2,1,0)*(Bilheteria!$F27+Bilheteria!$F30+Bilheteria!$F31)*$NB$66</f>
        <v>0</v>
      </c>
      <c r="BN67" s="306">
        <f>IF($ND$66&lt;=BN$2,1,0)*(Bilheteria!$F27+Bilheteria!$F30+Bilheteria!$F31)*$NB$66</f>
        <v>0</v>
      </c>
      <c r="BO67" s="306">
        <f>IF($ND$66&lt;=BO$2,1,0)*(Bilheteria!$F27+Bilheteria!$F30+Bilheteria!$F31)*$NB$66</f>
        <v>0</v>
      </c>
      <c r="BP67" s="306">
        <f>IF($ND$66&lt;=BP$2,1,0)*(Bilheteria!$F27+Bilheteria!$F30+Bilheteria!$F31)*$NB$66</f>
        <v>0</v>
      </c>
      <c r="BQ67" s="306">
        <f>IF($ND$66&lt;=BQ$2,1,0)*(Bilheteria!$F27+Bilheteria!$F30+Bilheteria!$F31)*$NB$66</f>
        <v>0</v>
      </c>
      <c r="BR67" s="306">
        <f>IF($ND$66&lt;=BR$2,1,0)*(Bilheteria!$F27+Bilheteria!$F30+Bilheteria!$F31)*$NB$66</f>
        <v>0</v>
      </c>
      <c r="BS67" s="306">
        <f>IF($ND$66&lt;=BS$2,1,0)*(Bilheteria!$F27+Bilheteria!$F30+Bilheteria!$F31)*$NB$66</f>
        <v>0</v>
      </c>
      <c r="BT67" s="306">
        <f>IF($ND$66&lt;=BT$2,1,0)*(Bilheteria!$F27+Bilheteria!$F30+Bilheteria!$F31)*$NB$66</f>
        <v>0</v>
      </c>
      <c r="BU67" s="306">
        <f>IF($ND$66&lt;=BU$2,1,0)*(Bilheteria!$F27+Bilheteria!$F30+Bilheteria!$F31)*$NB$66</f>
        <v>0</v>
      </c>
      <c r="BV67" s="306">
        <f>IF($ND$66&lt;=BV$2,1,0)*(Bilheteria!$F27+Bilheteria!$F30+Bilheteria!$F31)*$NB$66</f>
        <v>0</v>
      </c>
      <c r="BW67" s="306">
        <f>IF($ND$66&lt;=BW$2,1,0)*(Bilheteria!$F27+Bilheteria!$F30+Bilheteria!$F31)*$NB$66</f>
        <v>0</v>
      </c>
      <c r="BX67" s="306">
        <f>IF($ND$66&lt;=BX$2,1,0)*(Bilheteria!$F27+Bilheteria!$F30+Bilheteria!$F31)*$NB$66</f>
        <v>0</v>
      </c>
      <c r="BY67" s="306">
        <f>IF($ND$66&lt;=BY$2,1,0)*(Bilheteria!$F27+Bilheteria!$F30+Bilheteria!$F31)*$NB$66</f>
        <v>0</v>
      </c>
      <c r="BZ67" s="306">
        <f>IF($ND$66&lt;=BZ$2,1,0)*(Bilheteria!$F27+Bilheteria!$F30+Bilheteria!$F31)*$NB$66</f>
        <v>0</v>
      </c>
      <c r="CA67" s="306">
        <f>IF($ND$66&lt;=CA$2,1,0)*(Bilheteria!$F27+Bilheteria!$F30+Bilheteria!$F31)*$NB$66</f>
        <v>0</v>
      </c>
      <c r="CB67" s="306">
        <f>IF($ND$66&lt;=CB$2,1,0)*(Bilheteria!$F27+Bilheteria!$F30+Bilheteria!$F31)*$NB$66</f>
        <v>0</v>
      </c>
      <c r="CC67" s="306">
        <f>IF($ND$66&lt;=CC$2,1,0)*(Bilheteria!$F27+Bilheteria!$F30+Bilheteria!$F31)*$NB$66</f>
        <v>0</v>
      </c>
      <c r="CD67" s="306">
        <f>IF($ND$66&lt;=CD$2,1,0)*(Bilheteria!$F27+Bilheteria!$F30+Bilheteria!$F31)*$NB$66</f>
        <v>0</v>
      </c>
      <c r="CE67" s="306">
        <f>IF($ND$66&lt;=CE$2,1,0)*(Bilheteria!$F27+Bilheteria!$F30+Bilheteria!$F31)*$NB$66</f>
        <v>0</v>
      </c>
      <c r="CF67" s="306">
        <f>IF($ND$66&lt;=CF$2,1,0)*(Bilheteria!$F27+Bilheteria!$F30+Bilheteria!$F31)*$NB$66</f>
        <v>0</v>
      </c>
      <c r="CG67" s="306">
        <f>IF($ND$66&lt;=CG$2,1,0)*(Bilheteria!$F27+Bilheteria!$F30+Bilheteria!$F31)*$NB$66</f>
        <v>0</v>
      </c>
      <c r="CH67" s="306">
        <f>IF($ND$66&lt;=CH$2,1,0)*(Bilheteria!$F27+Bilheteria!$F30+Bilheteria!$F31)*$NB$66</f>
        <v>0</v>
      </c>
      <c r="CI67" s="306">
        <f>IF($ND$66&lt;=CI$2,1,0)*(Bilheteria!$F27+Bilheteria!$F30+Bilheteria!$F31)*$NB$66</f>
        <v>0</v>
      </c>
      <c r="CJ67" s="306">
        <f>IF($ND$66&lt;=CJ$2,1,0)*(Bilheteria!$F27+Bilheteria!$F30+Bilheteria!$F31)*$NB$66</f>
        <v>0</v>
      </c>
      <c r="CK67" s="306">
        <f>IF($ND$66&lt;=CK$2,1,0)*(Bilheteria!$F27+Bilheteria!$F30+Bilheteria!$F31)*$NB$66</f>
        <v>0</v>
      </c>
      <c r="CL67" s="306">
        <f>IF($ND$66&lt;=CL$2,1,0)*(Bilheteria!$F27+Bilheteria!$F30+Bilheteria!$F31)*$NB$66</f>
        <v>0</v>
      </c>
      <c r="CM67" s="306">
        <f>IF($ND$66&lt;=CM$2,1,0)*(Bilheteria!$F27+Bilheteria!$F30+Bilheteria!$F31)*$NB$66</f>
        <v>0</v>
      </c>
      <c r="CN67" s="306">
        <f>IF($ND$66&lt;=CN$2,1,0)*(Bilheteria!$F27+Bilheteria!$F30+Bilheteria!$F31)*$NB$66</f>
        <v>0</v>
      </c>
      <c r="CO67" s="306">
        <f>IF($ND$66&lt;=CO$2,1,0)*(Bilheteria!$F27+Bilheteria!$F30+Bilheteria!$F31)*$NB$66</f>
        <v>0</v>
      </c>
      <c r="CP67" s="306">
        <f>IF($ND$66&lt;=CP$2,1,0)*(Bilheteria!$F27+Bilheteria!$F30+Bilheteria!$F31)*$NB$66</f>
        <v>0</v>
      </c>
      <c r="CQ67" s="306">
        <f>IF($ND$66&lt;=CQ$2,1,0)*(Bilheteria!$F27+Bilheteria!$F30+Bilheteria!$F31)*$NB$66</f>
        <v>0</v>
      </c>
      <c r="CR67" s="306">
        <f>IF($ND$66&lt;=CR$2,1,0)*(Bilheteria!$F27+Bilheteria!$F30+Bilheteria!$F31)*$NB$66</f>
        <v>0</v>
      </c>
      <c r="CS67" s="306">
        <f>IF($ND$66&lt;=CS$2,1,0)*(Bilheteria!$F27+Bilheteria!$F30+Bilheteria!$F31)*$NB$66</f>
        <v>0</v>
      </c>
      <c r="CT67" s="306">
        <f>IF($ND$66&lt;=CT$2,1,0)*(Bilheteria!$F27+Bilheteria!$F30+Bilheteria!$F31)*$NB$66</f>
        <v>0</v>
      </c>
      <c r="CU67" s="306">
        <f>IF($ND$66&lt;=CU$2,1,0)*(Bilheteria!$F27+Bilheteria!$F30+Bilheteria!$F31)*$NB$66</f>
        <v>0</v>
      </c>
      <c r="CV67" s="306">
        <f>IF($ND$66&lt;=CV$2,1,0)*(Bilheteria!$F27+Bilheteria!$F30+Bilheteria!$F31)*$NB$66</f>
        <v>0</v>
      </c>
      <c r="CW67" s="306">
        <f>IF($ND$66&lt;=CW$2,1,0)*(Bilheteria!$F27+Bilheteria!$F30+Bilheteria!$F31)*$NB$66</f>
        <v>0</v>
      </c>
      <c r="CX67" s="306">
        <f>IF($ND$66&lt;=CX$2,1,0)*(Bilheteria!$F27+Bilheteria!$F30+Bilheteria!$F31)*$NB$66</f>
        <v>0</v>
      </c>
      <c r="CY67" s="306">
        <f>IF($ND$66&lt;=CY$2,1,0)*(Bilheteria!$F27+Bilheteria!$F30+Bilheteria!$F31)*$NB$66</f>
        <v>0</v>
      </c>
      <c r="CZ67" s="306">
        <f>IF($ND$66&lt;=CZ$2,1,0)*(Bilheteria!$F27+Bilheteria!$F30+Bilheteria!$F31)*$NB$66</f>
        <v>0</v>
      </c>
      <c r="DA67" s="306">
        <f>IF($ND$66&lt;=DA$2,1,0)*(Bilheteria!$F27+Bilheteria!$F30+Bilheteria!$F31)*$NB$66</f>
        <v>0</v>
      </c>
      <c r="DB67" s="306">
        <f>IF($ND$66&lt;=DB$2,1,0)*(Bilheteria!$F27+Bilheteria!$F30+Bilheteria!$F31)*$NB$66</f>
        <v>0</v>
      </c>
      <c r="DC67" s="306">
        <f>IF($ND$66&lt;=DC$2,1,0)*(Bilheteria!$F27+Bilheteria!$F30+Bilheteria!$F31)*$NB$66</f>
        <v>0</v>
      </c>
      <c r="DD67" s="306">
        <f>IF($ND$66&lt;=DD$2,1,0)*(Bilheteria!$F27+Bilheteria!$F30+Bilheteria!$F31)*$NB$66</f>
        <v>0</v>
      </c>
      <c r="DE67" s="306">
        <f>IF($ND$66&lt;=DE$2,1,0)*(Bilheteria!$F27+Bilheteria!$F30+Bilheteria!$F31)*$NB$66</f>
        <v>0</v>
      </c>
      <c r="DF67" s="306">
        <f>IF($ND$66&lt;=DF$2,1,0)*(Bilheteria!$F27+Bilheteria!$F30+Bilheteria!$F31)*$NB$66</f>
        <v>0</v>
      </c>
      <c r="DG67" s="306">
        <f>IF($ND$66&lt;=DG$2,1,0)*(Bilheteria!$F27+Bilheteria!$F30+Bilheteria!$F31)*$NB$66</f>
        <v>0</v>
      </c>
      <c r="DH67" s="306">
        <f>IF($ND$66&lt;=DH$2,1,0)*(Bilheteria!$F27+Bilheteria!$F30+Bilheteria!$F31)*$NB$66</f>
        <v>0</v>
      </c>
      <c r="DI67" s="306">
        <f>IF($ND$66&lt;=DI$2,1,0)*(Bilheteria!$F27+Bilheteria!$F30+Bilheteria!$F31)*$NB$66</f>
        <v>0</v>
      </c>
      <c r="DJ67" s="306">
        <f>IF($ND$66&lt;=DJ$2,1,0)*(Bilheteria!$F27+Bilheteria!$F30+Bilheteria!$F31)*$NB$66</f>
        <v>0</v>
      </c>
      <c r="DK67" s="306">
        <f>IF($ND$66&lt;=DK$2,1,0)*(Bilheteria!$F27+Bilheteria!$F30+Bilheteria!$F31)*$NB$66</f>
        <v>0</v>
      </c>
      <c r="DL67" s="306">
        <f>IF($ND$66&lt;=DL$2,1,0)*(Bilheteria!$F27+Bilheteria!$F30+Bilheteria!$F31)*$NB$66</f>
        <v>0</v>
      </c>
      <c r="DM67" s="306">
        <f>IF($ND$66&lt;=DM$2,1,0)*(Bilheteria!$F27+Bilheteria!$F30+Bilheteria!$F31)*$NB$66</f>
        <v>0</v>
      </c>
      <c r="DN67" s="306">
        <f>IF($ND$66&lt;=DN$2,1,0)*(Bilheteria!$F27+Bilheteria!$F30+Bilheteria!$F31)*$NB$66</f>
        <v>0</v>
      </c>
      <c r="DO67" s="306">
        <f>IF($ND$66&lt;=DO$2,1,0)*(Bilheteria!$F27+Bilheteria!$F30+Bilheteria!$F31)*$NB$66</f>
        <v>0</v>
      </c>
      <c r="DP67" s="306">
        <f>IF($ND$66&lt;=DP$2,1,0)*(Bilheteria!$F27+Bilheteria!$F30+Bilheteria!$F31)*$NB$66</f>
        <v>0</v>
      </c>
      <c r="DQ67" s="306">
        <f>IF($ND$66&lt;=DQ$2,1,0)*(Bilheteria!$F27+Bilheteria!$F30+Bilheteria!$F31)*$NB$66</f>
        <v>0</v>
      </c>
      <c r="DR67" s="306">
        <f>IF($ND$66&lt;=DR$2,1,0)*(Bilheteria!$F27+Bilheteria!$F30+Bilheteria!$F31)*$NB$66</f>
        <v>0</v>
      </c>
      <c r="DS67" s="306">
        <f>IF($ND$66&lt;=DS$2,1,0)*(Bilheteria!$F27+Bilheteria!$F30+Bilheteria!$F31)*$NB$66</f>
        <v>0</v>
      </c>
      <c r="DT67" s="306">
        <f>IF($ND$66&lt;=DT$2,1,0)*(Bilheteria!$F27+Bilheteria!$F30+Bilheteria!$F31)*$NB$66</f>
        <v>0</v>
      </c>
      <c r="DU67" s="306">
        <f>IF($ND$66&lt;=DU$2,1,0)*(Bilheteria!$F27+Bilheteria!$F30+Bilheteria!$F31)*$NB$66</f>
        <v>0</v>
      </c>
      <c r="DV67" s="306">
        <f>IF($ND$66&lt;=DV$2,1,0)*(Bilheteria!$F27+Bilheteria!$F30+Bilheteria!$F31)*$NB$66</f>
        <v>0</v>
      </c>
      <c r="DW67" s="306">
        <f>IF($ND$66&lt;=DW$2,1,0)*(Bilheteria!$F27+Bilheteria!$F30+Bilheteria!$F31)*$NB$66</f>
        <v>0</v>
      </c>
      <c r="DX67" s="306">
        <f>IF($ND$66&lt;=DX$2,1,0)*(Bilheteria!$F27+Bilheteria!$F30+Bilheteria!$F31)*$NB$66</f>
        <v>0</v>
      </c>
      <c r="DY67" s="306">
        <f>IF($ND$66&lt;=DY$2,1,0)*(Bilheteria!$F27+Bilheteria!$F30+Bilheteria!$F31)*$NB$66</f>
        <v>0</v>
      </c>
      <c r="DZ67" s="306">
        <f>IF($ND$66&lt;=DZ$2,1,0)*(Bilheteria!$F27+Bilheteria!$F30+Bilheteria!$F31)*$NB$66</f>
        <v>0</v>
      </c>
      <c r="EA67" s="306">
        <f>IF($ND$66&lt;=EA$2,1,0)*(Bilheteria!$F27+Bilheteria!$F30+Bilheteria!$F31)*$NB$66</f>
        <v>0</v>
      </c>
      <c r="EB67" s="306">
        <f>IF($ND$66&lt;=EB$2,1,0)*(Bilheteria!$F27+Bilheteria!$F30+Bilheteria!$F31)*$NB$66</f>
        <v>0</v>
      </c>
      <c r="EC67" s="306">
        <f>IF($ND$66&lt;=EC$2,1,0)*(Bilheteria!$F27+Bilheteria!$F30+Bilheteria!$F31)*$NB$66</f>
        <v>0</v>
      </c>
      <c r="ED67" s="306">
        <f>IF($ND$66&lt;=ED$2,1,0)*(Bilheteria!$F27+Bilheteria!$F30+Bilheteria!$F31)*$NB$66</f>
        <v>0</v>
      </c>
      <c r="EE67" s="306">
        <f>IF($ND$66&lt;=EE$2,1,0)*(Bilheteria!$F27+Bilheteria!$F30+Bilheteria!$F31)*$NB$66</f>
        <v>0</v>
      </c>
      <c r="EF67" s="306">
        <f>IF($ND$66&lt;=EF$2,1,0)*(Bilheteria!$F27+Bilheteria!$F30+Bilheteria!$F31)*$NB$66</f>
        <v>0</v>
      </c>
      <c r="EG67" s="306">
        <f>IF($ND$66&lt;=EG$2,1,0)*(Bilheteria!$F27+Bilheteria!$F30+Bilheteria!$F31)*$NB$66</f>
        <v>0</v>
      </c>
      <c r="EH67" s="306">
        <f>IF($ND$66&lt;=EH$2,1,0)*(Bilheteria!$F27+Bilheteria!$F30+Bilheteria!$F31)*$NB$66</f>
        <v>0</v>
      </c>
      <c r="EI67" s="306">
        <f>IF($ND$66&lt;=EI$2,1,0)*(Bilheteria!$F27+Bilheteria!$F30+Bilheteria!$F31)*$NB$66</f>
        <v>0</v>
      </c>
      <c r="EJ67" s="306">
        <f>IF($ND$66&lt;=EJ$2,1,0)*(Bilheteria!$F27+Bilheteria!$F30+Bilheteria!$F31)*$NB$66</f>
        <v>0</v>
      </c>
      <c r="EK67" s="306">
        <f>IF($ND$66&lt;=EK$2,1,0)*(Bilheteria!$F27+Bilheteria!$F30+Bilheteria!$F31)*$NB$66</f>
        <v>0</v>
      </c>
      <c r="EL67" s="306">
        <f>IF($ND$66&lt;=EL$2,1,0)*(Bilheteria!$F27+Bilheteria!$F30+Bilheteria!$F31)*$NB$66</f>
        <v>0</v>
      </c>
      <c r="EM67" s="306">
        <f>IF($ND$66&lt;=EM$2,1,0)*(Bilheteria!$F27+Bilheteria!$F30+Bilheteria!$F31)*$NB$66</f>
        <v>0</v>
      </c>
      <c r="EN67" s="306">
        <f>IF($ND$66&lt;=EN$2,1,0)*(Bilheteria!$F27+Bilheteria!$F30+Bilheteria!$F31)*$NB$66</f>
        <v>0</v>
      </c>
      <c r="EO67" s="306">
        <f>IF($ND$66&lt;=EO$2,1,0)*(Bilheteria!$F27+Bilheteria!$F30+Bilheteria!$F31)*$NB$66</f>
        <v>0</v>
      </c>
      <c r="EP67" s="306">
        <f>IF($ND$66&lt;=EP$2,1,0)*(Bilheteria!$F27+Bilheteria!$F30+Bilheteria!$F31)*$NB$66</f>
        <v>0</v>
      </c>
      <c r="EQ67" s="306">
        <f>IF($ND$66&lt;=EQ$2,1,0)*(Bilheteria!$F27+Bilheteria!$F30+Bilheteria!$F31)*$NB$66</f>
        <v>0</v>
      </c>
      <c r="ER67" s="306">
        <f>IF($ND$66&lt;=ER$2,1,0)*(Bilheteria!$F27+Bilheteria!$F30+Bilheteria!$F31)*$NB$66</f>
        <v>0</v>
      </c>
      <c r="ES67" s="306">
        <f>IF($ND$66&lt;=ES$2,1,0)*(Bilheteria!$F27+Bilheteria!$F30+Bilheteria!$F31)*$NB$66</f>
        <v>0</v>
      </c>
      <c r="ET67" s="306">
        <f>IF($ND$66&lt;=ET$2,1,0)*(Bilheteria!$F27+Bilheteria!$F30+Bilheteria!$F31)*$NB$66</f>
        <v>0</v>
      </c>
      <c r="EU67" s="306">
        <f>IF($ND$66&lt;=EU$2,1,0)*(Bilheteria!$F27+Bilheteria!$F30+Bilheteria!$F31)*$NB$66</f>
        <v>0</v>
      </c>
      <c r="EV67" s="306">
        <f>IF($ND$66&lt;=EV$2,1,0)*(Bilheteria!$F27+Bilheteria!$F30+Bilheteria!$F31)*$NB$66</f>
        <v>0</v>
      </c>
      <c r="EW67" s="306">
        <f>IF($ND$66&lt;=EW$2,1,0)*(Bilheteria!$F27+Bilheteria!$F30+Bilheteria!$F31)*$NB$66</f>
        <v>0</v>
      </c>
      <c r="EX67" s="306">
        <f>IF($ND$66&lt;=EX$2,1,0)*(Bilheteria!$F27+Bilheteria!$F30+Bilheteria!$F31)*$NB$66</f>
        <v>0</v>
      </c>
      <c r="EY67" s="306">
        <f>IF($ND$66&lt;=EY$2,1,0)*(Bilheteria!$F27+Bilheteria!$F30+Bilheteria!$F31)*$NB$66</f>
        <v>0</v>
      </c>
      <c r="EZ67" s="306">
        <f>IF($ND$66&lt;=EZ$2,1,0)*(Bilheteria!$F27+Bilheteria!$F30+Bilheteria!$F31)*$NB$66</f>
        <v>0</v>
      </c>
      <c r="FA67" s="306">
        <f>IF($ND$66&lt;=FA$2,1,0)*(Bilheteria!$F27+Bilheteria!$F30+Bilheteria!$F31)*$NB$66</f>
        <v>0</v>
      </c>
      <c r="FB67" s="306">
        <f>IF($ND$66&lt;=FB$2,1,0)*(Bilheteria!$F27+Bilheteria!$F30+Bilheteria!$F31)*$NB$66</f>
        <v>0</v>
      </c>
      <c r="FC67" s="306">
        <f>IF($ND$66&lt;=FC$2,1,0)*(Bilheteria!$F27+Bilheteria!$F30+Bilheteria!$F31)*$NB$66</f>
        <v>0</v>
      </c>
      <c r="FD67" s="306">
        <f>IF($ND$66&lt;=FD$2,1,0)*(Bilheteria!$F27+Bilheteria!$F30+Bilheteria!$F31)*$NB$66</f>
        <v>0</v>
      </c>
      <c r="FE67" s="306">
        <f>IF($ND$66&lt;=FE$2,1,0)*(Bilheteria!$F27+Bilheteria!$F30+Bilheteria!$F31)*$NB$66</f>
        <v>0</v>
      </c>
      <c r="FF67" s="306">
        <f>IF($ND$66&lt;=FF$2,1,0)*(Bilheteria!$F27+Bilheteria!$F30+Bilheteria!$F31)*$NB$66</f>
        <v>0</v>
      </c>
      <c r="FG67" s="306">
        <f>IF($ND$66&lt;=FG$2,1,0)*(Bilheteria!$F27+Bilheteria!$F30+Bilheteria!$F31)*$NB$66</f>
        <v>0</v>
      </c>
      <c r="FH67" s="306">
        <f>IF($ND$66&lt;=FH$2,1,0)*(Bilheteria!$F27+Bilheteria!$F30+Bilheteria!$F31)*$NB$66</f>
        <v>0</v>
      </c>
      <c r="FI67" s="306">
        <f>IF($ND$66&lt;=FI$2,1,0)*(Bilheteria!$F27+Bilheteria!$F30+Bilheteria!$F31)*$NB$66</f>
        <v>0</v>
      </c>
      <c r="FJ67" s="306">
        <f>IF($ND$66&lt;=FJ$2,1,0)*(Bilheteria!$F27+Bilheteria!$F30+Bilheteria!$F31)*$NB$66</f>
        <v>0</v>
      </c>
      <c r="FK67" s="306">
        <f>IF($ND$66&lt;=FK$2,1,0)*(Bilheteria!$F27+Bilheteria!$F30+Bilheteria!$F31)*$NB$66</f>
        <v>0</v>
      </c>
      <c r="FL67" s="306">
        <f>IF($ND$66&lt;=FL$2,1,0)*(Bilheteria!$F27+Bilheteria!$F30+Bilheteria!$F31)*$NB$66</f>
        <v>0</v>
      </c>
      <c r="FM67" s="306">
        <f>IF($ND$66&lt;=FM$2,1,0)*(Bilheteria!$F27+Bilheteria!$F30+Bilheteria!$F31)*$NB$66</f>
        <v>0</v>
      </c>
      <c r="FN67" s="306">
        <f>IF($ND$66&lt;=FN$2,1,0)*(Bilheteria!$F27+Bilheteria!$F30+Bilheteria!$F31)*$NB$66</f>
        <v>0</v>
      </c>
      <c r="FO67" s="306">
        <f>IF($ND$66&lt;=FO$2,1,0)*(Bilheteria!$F27+Bilheteria!$F30+Bilheteria!$F31)*$NB$66</f>
        <v>0</v>
      </c>
      <c r="FP67" s="306">
        <f>IF($ND$66&lt;=FP$2,1,0)*(Bilheteria!$F27+Bilheteria!$F30+Bilheteria!$F31)*$NB$66</f>
        <v>0</v>
      </c>
      <c r="FQ67" s="306">
        <f>IF($ND$66&lt;=FQ$2,1,0)*(Bilheteria!$F27+Bilheteria!$F30+Bilheteria!$F31)*$NB$66</f>
        <v>0</v>
      </c>
      <c r="FR67" s="306">
        <f>IF($ND$66&lt;=FR$2,1,0)*(Bilheteria!$F27+Bilheteria!$F30+Bilheteria!$F31)*$NB$66</f>
        <v>0</v>
      </c>
      <c r="FS67" s="306">
        <f>IF($ND$66&lt;=FS$2,1,0)*(Bilheteria!$F27+Bilheteria!$F30+Bilheteria!$F31)*$NB$66</f>
        <v>0</v>
      </c>
      <c r="FT67" s="306">
        <f>IF($ND$66&lt;=FT$2,1,0)*(Bilheteria!$F27+Bilheteria!$F30+Bilheteria!$F31)*$NB$66</f>
        <v>0</v>
      </c>
      <c r="FU67" s="306">
        <f>IF($ND$66&lt;=FU$2,1,0)*(Bilheteria!$F27+Bilheteria!$F30+Bilheteria!$F31)*$NB$66</f>
        <v>0</v>
      </c>
      <c r="FV67" s="306">
        <f>IF($ND$66&lt;=FV$2,1,0)*(Bilheteria!$F27+Bilheteria!$F30+Bilheteria!$F31)*$NB$66</f>
        <v>0</v>
      </c>
      <c r="FW67" s="306">
        <f>IF($ND$66&lt;=FW$2,1,0)*(Bilheteria!$F27+Bilheteria!$F30+Bilheteria!$F31)*$NB$66</f>
        <v>0</v>
      </c>
      <c r="FX67" s="306">
        <f>IF($ND$66&lt;=FX$2,1,0)*(Bilheteria!$F27+Bilheteria!$F30+Bilheteria!$F31)*$NB$66</f>
        <v>0</v>
      </c>
      <c r="FY67" s="306">
        <f>IF($ND$66&lt;=FY$2,1,0)*(Bilheteria!$F27+Bilheteria!$F30+Bilheteria!$F31)*$NB$66</f>
        <v>0</v>
      </c>
      <c r="FZ67" s="306">
        <f>IF($ND$66&lt;=FZ$2,1,0)*(Bilheteria!$F27+Bilheteria!$F30+Bilheteria!$F31)*$NB$66</f>
        <v>0</v>
      </c>
      <c r="GA67" s="306">
        <f>IF($ND$66&lt;=GA$2,1,0)*(Bilheteria!$F27+Bilheteria!$F30+Bilheteria!$F31)*$NB$66</f>
        <v>0</v>
      </c>
      <c r="GB67" s="306">
        <f>IF($ND$66&lt;=GB$2,1,0)*(Bilheteria!$F27+Bilheteria!$F30+Bilheteria!$F31)*$NB$66</f>
        <v>0</v>
      </c>
      <c r="GC67" s="306">
        <f>IF($ND$66&lt;=GC$2,1,0)*(Bilheteria!$F27+Bilheteria!$F30+Bilheteria!$F31)*$NB$66</f>
        <v>0</v>
      </c>
      <c r="GD67" s="306">
        <f>IF($ND$66&lt;=GD$2,1,0)*(Bilheteria!$F27+Bilheteria!$F30+Bilheteria!$F31)*$NB$66</f>
        <v>0</v>
      </c>
      <c r="GE67" s="306">
        <f>IF($ND$66&lt;=GE$2,1,0)*(Bilheteria!$F27+Bilheteria!$F30+Bilheteria!$F31)*$NB$66</f>
        <v>0</v>
      </c>
      <c r="GF67" s="306">
        <f>IF($ND$66&lt;=GF$2,1,0)*(Bilheteria!$F27+Bilheteria!$F30+Bilheteria!$F31)*$NB$66</f>
        <v>0</v>
      </c>
      <c r="GG67" s="306">
        <f>IF($ND$66&lt;=GG$2,1,0)*(Bilheteria!$F27+Bilheteria!$F30+Bilheteria!$F31)*$NB$66</f>
        <v>0</v>
      </c>
      <c r="GH67" s="306">
        <f>IF($ND$66&lt;=GH$2,1,0)*(Bilheteria!$F27+Bilheteria!$F30+Bilheteria!$F31)*$NB$66</f>
        <v>0</v>
      </c>
      <c r="GI67" s="306">
        <f>IF($ND$66&lt;=GI$2,1,0)*(Bilheteria!$F27+Bilheteria!$F30+Bilheteria!$F31)*$NB$66</f>
        <v>0</v>
      </c>
      <c r="GJ67" s="306">
        <f>IF($ND$66&lt;=GJ$2,1,0)*(Bilheteria!$F27+Bilheteria!$F30+Bilheteria!$F31)*$NB$66</f>
        <v>0</v>
      </c>
      <c r="GK67" s="306">
        <f>IF($ND$66&lt;=GK$2,1,0)*(Bilheteria!$F27+Bilheteria!$F30+Bilheteria!$F31)*$NB$66</f>
        <v>0</v>
      </c>
      <c r="GL67" s="306">
        <f>IF($ND$66&lt;=GL$2,1,0)*(Bilheteria!$F27+Bilheteria!$F30+Bilheteria!$F31)*$NB$66</f>
        <v>0</v>
      </c>
      <c r="GM67" s="306">
        <f>IF($ND$66&lt;=GM$2,1,0)*(Bilheteria!$F27+Bilheteria!$F30+Bilheteria!$F31)*$NB$66</f>
        <v>0</v>
      </c>
      <c r="GN67" s="306">
        <f>IF($ND$66&lt;=GN$2,1,0)*(Bilheteria!$F27+Bilheteria!$F30+Bilheteria!$F31)*$NB$66</f>
        <v>0</v>
      </c>
      <c r="GO67" s="306">
        <f>IF($ND$66&lt;=GO$2,1,0)*(Bilheteria!$F27+Bilheteria!$F30+Bilheteria!$F31)*$NB$66</f>
        <v>0</v>
      </c>
      <c r="GP67" s="306">
        <f>IF($ND$66&lt;=GP$2,1,0)*(Bilheteria!$F27+Bilheteria!$F30+Bilheteria!$F31)*$NB$66</f>
        <v>0</v>
      </c>
      <c r="GQ67" s="306">
        <f>IF($ND$66&lt;=GQ$2,1,0)*(Bilheteria!$F27+Bilheteria!$F30+Bilheteria!$F31)*$NB$66</f>
        <v>0</v>
      </c>
      <c r="GR67" s="306">
        <f>IF($ND$66&lt;=GR$2,1,0)*(Bilheteria!$F27+Bilheteria!$F30+Bilheteria!$F31)*$NB$66</f>
        <v>0</v>
      </c>
      <c r="GS67" s="306">
        <f>IF($ND$66&lt;=GS$2,1,0)*(Bilheteria!$F27+Bilheteria!$F30+Bilheteria!$F31)*$NB$66</f>
        <v>0</v>
      </c>
      <c r="GT67" s="306">
        <f>IF($ND$66&lt;=GT$2,1,0)*(Bilheteria!$F27+Bilheteria!$F30+Bilheteria!$F31)*$NB$66</f>
        <v>0</v>
      </c>
      <c r="GU67" s="306">
        <f>IF($ND$66&lt;=GU$2,1,0)*(Bilheteria!$F27+Bilheteria!$F30+Bilheteria!$F31)*$NB$66</f>
        <v>0</v>
      </c>
      <c r="GV67" s="306">
        <f>IF($ND$66&lt;=GV$2,1,0)*(Bilheteria!$F27+Bilheteria!$F30+Bilheteria!$F31)*$NB$66</f>
        <v>0</v>
      </c>
      <c r="GW67" s="306">
        <f>IF($ND$66&lt;=GW$2,1,0)*(Bilheteria!$F27+Bilheteria!$F30+Bilheteria!$F31)*$NB$66</f>
        <v>0</v>
      </c>
      <c r="GX67" s="306">
        <f>IF($ND$66&lt;=GX$2,1,0)*(Bilheteria!$F27+Bilheteria!$F30+Bilheteria!$F31)*$NB$66</f>
        <v>0</v>
      </c>
      <c r="GY67" s="306">
        <f>IF($ND$66&lt;=GY$2,1,0)*(Bilheteria!$F27+Bilheteria!$F30+Bilheteria!$F31)*$NB$66</f>
        <v>0</v>
      </c>
      <c r="GZ67" s="306">
        <f>IF($ND$66&lt;=GZ$2,1,0)*(Bilheteria!$F27+Bilheteria!$F30+Bilheteria!$F31)*$NB$66</f>
        <v>0</v>
      </c>
      <c r="HA67" s="306">
        <f>IF($ND$66&lt;=HA$2,1,0)*(Bilheteria!$F27+Bilheteria!$F30+Bilheteria!$F31)*$NB$66</f>
        <v>0</v>
      </c>
      <c r="HB67" s="306">
        <f>IF($ND$66&lt;=HB$2,1,0)*(Bilheteria!$F27+Bilheteria!$F30+Bilheteria!$F31)*$NB$66</f>
        <v>0</v>
      </c>
      <c r="HC67" s="306">
        <f>IF($ND$66&lt;=HC$2,1,0)*(Bilheteria!$F27+Bilheteria!$F30+Bilheteria!$F31)*$NB$66</f>
        <v>0</v>
      </c>
      <c r="HD67" s="306">
        <f>IF($ND$66&lt;=HD$2,1,0)*(Bilheteria!$F27+Bilheteria!$F30+Bilheteria!$F31)*$NB$66</f>
        <v>0</v>
      </c>
      <c r="HE67" s="306">
        <f>IF($ND$66&lt;=HE$2,1,0)*(Bilheteria!$F27+Bilheteria!$F30+Bilheteria!$F31)*$NB$66</f>
        <v>0</v>
      </c>
      <c r="HF67" s="306">
        <f>IF($ND$66&lt;=HF$2,1,0)*(Bilheteria!$F27+Bilheteria!$F30+Bilheteria!$F31)*$NB$66</f>
        <v>0</v>
      </c>
      <c r="HG67" s="306">
        <f>IF($ND$66&lt;=HG$2,1,0)*(Bilheteria!$F27+Bilheteria!$F30+Bilheteria!$F31)*$NB$66</f>
        <v>0</v>
      </c>
      <c r="HH67" s="306">
        <f>IF($ND$66&lt;=HH$2,1,0)*(Bilheteria!$F27+Bilheteria!$F30+Bilheteria!$F31)*$NB$66</f>
        <v>0</v>
      </c>
      <c r="HI67" s="306">
        <f>IF($ND$66&lt;=HI$2,1,0)*(Bilheteria!$F27+Bilheteria!$F30+Bilheteria!$F31)*$NB$66</f>
        <v>0</v>
      </c>
      <c r="HJ67" s="306">
        <f>IF($ND$66&lt;=HJ$2,1,0)*(Bilheteria!$F27+Bilheteria!$F30+Bilheteria!$F31)*$NB$66</f>
        <v>0</v>
      </c>
      <c r="HK67" s="306">
        <f>IF($ND$66&lt;=HK$2,1,0)*(Bilheteria!$F27+Bilheteria!$F30+Bilheteria!$F31)*$NB$66</f>
        <v>0</v>
      </c>
      <c r="HL67" s="306">
        <f>IF($ND$66&lt;=HL$2,1,0)*(Bilheteria!$F27+Bilheteria!$F30+Bilheteria!$F31)*$NB$66</f>
        <v>0</v>
      </c>
      <c r="HM67" s="306">
        <f>IF($ND$66&lt;=HM$2,1,0)*(Bilheteria!$F27+Bilheteria!$F30+Bilheteria!$F31)*$NB$66</f>
        <v>0</v>
      </c>
      <c r="HN67" s="306">
        <f>IF($ND$66&lt;=HN$2,1,0)*(Bilheteria!$F27+Bilheteria!$F30+Bilheteria!$F31)*$NB$66</f>
        <v>0</v>
      </c>
      <c r="HO67" s="306">
        <f>IF($ND$66&lt;=HO$2,1,0)*(Bilheteria!$F27+Bilheteria!$F30+Bilheteria!$F31)*$NB$66</f>
        <v>0</v>
      </c>
      <c r="HP67" s="306">
        <f>IF($ND$66&lt;=HP$2,1,0)*(Bilheteria!$F27+Bilheteria!$F30+Bilheteria!$F31)*$NB$66</f>
        <v>0</v>
      </c>
      <c r="HQ67" s="306">
        <f>IF($ND$66&lt;=HQ$2,1,0)*(Bilheteria!$F27+Bilheteria!$F30+Bilheteria!$F31)*$NB$66</f>
        <v>0</v>
      </c>
      <c r="HR67" s="306">
        <f>IF($ND$66&lt;=HR$2,1,0)*(Bilheteria!$F27+Bilheteria!$F30+Bilheteria!$F31)*$NB$66</f>
        <v>0</v>
      </c>
      <c r="HS67" s="306">
        <f>IF($ND$66&lt;=HS$2,1,0)*(Bilheteria!$F27+Bilheteria!$F30+Bilheteria!$F31)*$NB$66</f>
        <v>0</v>
      </c>
      <c r="HT67" s="306">
        <f>IF($ND$66&lt;=HT$2,1,0)*(Bilheteria!$F27+Bilheteria!$F30+Bilheteria!$F31)*$NB$66</f>
        <v>0</v>
      </c>
      <c r="HU67" s="306">
        <f>IF($ND$66&lt;=HU$2,1,0)*(Bilheteria!$F27+Bilheteria!$F30+Bilheteria!$F31)*$NB$66</f>
        <v>0</v>
      </c>
      <c r="HV67" s="306">
        <f>IF($ND$66&lt;=HV$2,1,0)*(Bilheteria!$F27+Bilheteria!$F30+Bilheteria!$F31)*$NB$66</f>
        <v>0</v>
      </c>
      <c r="HW67" s="306">
        <f>IF($ND$66&lt;=HW$2,1,0)*(Bilheteria!$F27+Bilheteria!$F30+Bilheteria!$F31)*$NB$66</f>
        <v>0</v>
      </c>
      <c r="HX67" s="306">
        <f>IF($ND$66&lt;=HX$2,1,0)*(Bilheteria!$F27+Bilheteria!$F30+Bilheteria!$F31)*$NB$66</f>
        <v>0</v>
      </c>
      <c r="HY67" s="306">
        <f>IF($ND$66&lt;=HY$2,1,0)*(Bilheteria!$F27+Bilheteria!$F30+Bilheteria!$F31)*$NB$66</f>
        <v>0</v>
      </c>
      <c r="HZ67" s="306">
        <f>IF($ND$66&lt;=HZ$2,1,0)*(Bilheteria!$F27+Bilheteria!$F30+Bilheteria!$F31)*$NB$66</f>
        <v>0</v>
      </c>
      <c r="IA67" s="306">
        <f>IF($ND$66&lt;=IA$2,1,0)*(Bilheteria!$F27+Bilheteria!$F30+Bilheteria!$F31)*$NB$66</f>
        <v>0</v>
      </c>
      <c r="IB67" s="306">
        <f>IF($ND$66&lt;=IB$2,1,0)*(Bilheteria!$F27+Bilheteria!$F30+Bilheteria!$F31)*$NB$66</f>
        <v>0</v>
      </c>
      <c r="IC67" s="306">
        <f>IF($ND$66&lt;=IC$2,1,0)*(Bilheteria!$F27+Bilheteria!$F30+Bilheteria!$F31)*$NB$66</f>
        <v>0</v>
      </c>
      <c r="ID67" s="306">
        <f>IF($ND$66&lt;=ID$2,1,0)*(Bilheteria!$F27+Bilheteria!$F30+Bilheteria!$F31)*$NB$66</f>
        <v>0</v>
      </c>
      <c r="IE67" s="306">
        <f>IF($ND$66&lt;=IE$2,1,0)*(Bilheteria!$F27+Bilheteria!$F30+Bilheteria!$F31)*$NB$66</f>
        <v>0</v>
      </c>
      <c r="IF67" s="306">
        <f>IF($ND$66&lt;=IF$2,1,0)*(Bilheteria!$F27+Bilheteria!$F30+Bilheteria!$F31)*$NB$66</f>
        <v>0</v>
      </c>
      <c r="IG67" s="306">
        <f>IF($ND$66&lt;=IG$2,1,0)*(Bilheteria!$F27+Bilheteria!$F30+Bilheteria!$F31)*$NB$66</f>
        <v>0</v>
      </c>
      <c r="IH67" s="306">
        <f>IF($ND$66&lt;=IH$2,1,0)*(Bilheteria!$F27+Bilheteria!$F30+Bilheteria!$F31)*$NB$66</f>
        <v>0</v>
      </c>
      <c r="II67" s="306">
        <f>IF($ND$66&lt;=II$2,1,0)*(Bilheteria!$F27+Bilheteria!$F30+Bilheteria!$F31)*$NB$66</f>
        <v>0</v>
      </c>
      <c r="IJ67" s="306">
        <f>IF($ND$66&lt;=IJ$2,1,0)*(Bilheteria!$F27+Bilheteria!$F30+Bilheteria!$F31)*$NB$66</f>
        <v>0</v>
      </c>
      <c r="IK67" s="306">
        <f>IF($ND$66&lt;=IK$2,1,0)*(Bilheteria!$F27+Bilheteria!$F30+Bilheteria!$F31)*$NB$66</f>
        <v>0</v>
      </c>
      <c r="IL67" s="306">
        <f>IF($ND$66&lt;=IL$2,1,0)*(Bilheteria!$F27+Bilheteria!$F30+Bilheteria!$F31)*$NB$66</f>
        <v>0</v>
      </c>
      <c r="IM67" s="306">
        <f>IF($ND$66&lt;=IM$2,1,0)*(Bilheteria!$F27+Bilheteria!$F30+Bilheteria!$F31)*$NB$66</f>
        <v>0</v>
      </c>
      <c r="IN67" s="306">
        <f>IF($ND$66&lt;=IN$2,1,0)*(Bilheteria!$F27+Bilheteria!$F30+Bilheteria!$F31)*$NB$66</f>
        <v>0</v>
      </c>
      <c r="IO67" s="306">
        <f>IF($ND$66&lt;=IO$2,1,0)*(Bilheteria!$F27+Bilheteria!$F30+Bilheteria!$F31)*$NB$66</f>
        <v>0</v>
      </c>
      <c r="IP67" s="306">
        <f>IF($ND$66&lt;=IP$2,1,0)*(Bilheteria!$F27+Bilheteria!$F30+Bilheteria!$F31)*$NB$66</f>
        <v>0</v>
      </c>
      <c r="IQ67" s="306">
        <f>IF($ND$66&lt;=IQ$2,1,0)*(Bilheteria!$F27+Bilheteria!$F30+Bilheteria!$F31)*$NB$66</f>
        <v>0</v>
      </c>
      <c r="IR67" s="306">
        <f>IF($ND$66&lt;=IR$2,1,0)*(Bilheteria!$F27+Bilheteria!$F30+Bilheteria!$F31)*$NB$66</f>
        <v>0</v>
      </c>
      <c r="IS67" s="306">
        <f>IF($ND$66&lt;=IS$2,1,0)*(Bilheteria!$F27+Bilheteria!$F30+Bilheteria!$F31)*$NB$66</f>
        <v>0</v>
      </c>
      <c r="IT67" s="306">
        <f>IF($ND$66&lt;=IT$2,1,0)*(Bilheteria!$F27+Bilheteria!$F30+Bilheteria!$F31)*$NB$66</f>
        <v>0</v>
      </c>
      <c r="IU67" s="306">
        <f>IF($ND$66&lt;=IU$2,1,0)*(Bilheteria!$F27+Bilheteria!$F30+Bilheteria!$F31)*$NB$66</f>
        <v>0</v>
      </c>
      <c r="IV67" s="306">
        <f>IF($ND$66&lt;=IV$2,1,0)*(Bilheteria!$F27+Bilheteria!$F30+Bilheteria!$F31)*$NB$66</f>
        <v>0</v>
      </c>
      <c r="IW67" s="306">
        <f>IF($ND$66&lt;=IW$2,1,0)*(Bilheteria!$F27+Bilheteria!$F30+Bilheteria!$F31)*$NB$66</f>
        <v>0</v>
      </c>
      <c r="IX67" s="306">
        <f>IF($ND$66&lt;=IX$2,1,0)*(Bilheteria!$F27+Bilheteria!$F30+Bilheteria!$F31)*$NB$66</f>
        <v>0</v>
      </c>
      <c r="IY67" s="306">
        <f>IF($ND$66&lt;=IY$2,1,0)*(Bilheteria!$F27+Bilheteria!$F30+Bilheteria!$F31)*$NB$66</f>
        <v>0</v>
      </c>
      <c r="IZ67" s="306">
        <f>IF($ND$66&lt;=IZ$2,1,0)*(Bilheteria!$F27+Bilheteria!$F30+Bilheteria!$F31)*$NB$66</f>
        <v>0</v>
      </c>
      <c r="JA67" s="306">
        <f>IF($ND$66&lt;=JA$2,1,0)*(Bilheteria!$F27+Bilheteria!$F30+Bilheteria!$F31)*$NB$66</f>
        <v>0</v>
      </c>
      <c r="JB67" s="306">
        <f>IF($ND$66&lt;=JB$2,1,0)*(Bilheteria!$F27+Bilheteria!$F30+Bilheteria!$F31)*$NB$66</f>
        <v>0</v>
      </c>
      <c r="JC67" s="306">
        <f>IF($ND$66&lt;=JC$2,1,0)*(Bilheteria!$F27+Bilheteria!$F30+Bilheteria!$F31)*$NB$66</f>
        <v>0</v>
      </c>
      <c r="JD67" s="306">
        <f>IF($ND$66&lt;=JD$2,1,0)*(Bilheteria!$F27+Bilheteria!$F30+Bilheteria!$F31)*$NB$66</f>
        <v>0</v>
      </c>
      <c r="JE67" s="306">
        <f>IF($ND$66&lt;=JE$2,1,0)*(Bilheteria!$F27+Bilheteria!$F30+Bilheteria!$F31)*$NB$66</f>
        <v>0</v>
      </c>
      <c r="JF67" s="306">
        <f>IF($ND$66&lt;=JF$2,1,0)*(Bilheteria!$F27+Bilheteria!$F30+Bilheteria!$F31)*$NB$66</f>
        <v>0</v>
      </c>
      <c r="JG67" s="306">
        <f>IF($ND$66&lt;=JG$2,1,0)*(Bilheteria!$F27+Bilheteria!$F30+Bilheteria!$F31)*$NB$66</f>
        <v>0</v>
      </c>
      <c r="JH67" s="306">
        <f>IF($ND$66&lt;=JH$2,1,0)*(Bilheteria!$F27+Bilheteria!$F30+Bilheteria!$F31)*$NB$66</f>
        <v>0</v>
      </c>
      <c r="JI67" s="306">
        <f>IF($ND$66&lt;=JI$2,1,0)*(Bilheteria!$F27+Bilheteria!$F30+Bilheteria!$F31)*$NB$66</f>
        <v>0</v>
      </c>
      <c r="JJ67" s="306">
        <f>IF($ND$66&lt;=JJ$2,1,0)*(Bilheteria!$F27+Bilheteria!$F30+Bilheteria!$F31)*$NB$66</f>
        <v>0</v>
      </c>
      <c r="JK67" s="306">
        <f>IF($ND$66&lt;=JK$2,1,0)*(Bilheteria!$F27+Bilheteria!$F30+Bilheteria!$F31)*$NB$66</f>
        <v>0</v>
      </c>
      <c r="JL67" s="306">
        <f>IF($ND$66&lt;=JL$2,1,0)*(Bilheteria!$F27+Bilheteria!$F30+Bilheteria!$F31)*$NB$66</f>
        <v>0</v>
      </c>
      <c r="JM67" s="306">
        <f>IF($ND$66&lt;=JM$2,1,0)*(Bilheteria!$F27+Bilheteria!$F30+Bilheteria!$F31)*$NB$66</f>
        <v>0</v>
      </c>
      <c r="JN67" s="306">
        <f>IF($ND$66&lt;=JN$2,1,0)*(Bilheteria!$F27+Bilheteria!$F30+Bilheteria!$F31)*$NB$66</f>
        <v>0</v>
      </c>
      <c r="JO67" s="306">
        <f>IF($ND$66&lt;=JO$2,1,0)*(Bilheteria!$F27+Bilheteria!$F30+Bilheteria!$F31)*$NB$66</f>
        <v>0</v>
      </c>
      <c r="JP67" s="306">
        <f>IF($ND$66&lt;=JP$2,1,0)*(Bilheteria!$F27+Bilheteria!$F30+Bilheteria!$F31)*$NB$66</f>
        <v>0</v>
      </c>
      <c r="JQ67" s="306">
        <f>IF($ND$66&lt;=JQ$2,1,0)*(Bilheteria!$F27+Bilheteria!$F30+Bilheteria!$F31)*$NB$66</f>
        <v>0</v>
      </c>
      <c r="JR67" s="306">
        <f>IF($ND$66&lt;=JR$2,1,0)*(Bilheteria!$F27+Bilheteria!$F30+Bilheteria!$F31)*$NB$66</f>
        <v>0</v>
      </c>
      <c r="JS67" s="306">
        <f>IF($ND$66&lt;=JS$2,1,0)*(Bilheteria!$F27+Bilheteria!$F30+Bilheteria!$F31)*$NB$66</f>
        <v>0</v>
      </c>
      <c r="JT67" s="306">
        <f>IF($ND$66&lt;=JT$2,1,0)*(Bilheteria!$F27+Bilheteria!$F30+Bilheteria!$F31)*$NB$66</f>
        <v>0</v>
      </c>
      <c r="JU67" s="306">
        <f>IF($ND$66&lt;=JU$2,1,0)*(Bilheteria!$F27+Bilheteria!$F30+Bilheteria!$F31)*$NB$66</f>
        <v>0</v>
      </c>
      <c r="JV67" s="306">
        <f>IF($ND$66&lt;=JV$2,1,0)*(Bilheteria!$F27+Bilheteria!$F30+Bilheteria!$F31)*$NB$66</f>
        <v>0</v>
      </c>
      <c r="JW67" s="306">
        <f>IF($ND$66&lt;=JW$2,1,0)*(Bilheteria!$F27+Bilheteria!$F30+Bilheteria!$F31)*$NB$66</f>
        <v>0</v>
      </c>
      <c r="JX67" s="306">
        <f>IF($ND$66&lt;=JX$2,1,0)*(Bilheteria!$F27+Bilheteria!$F30+Bilheteria!$F31)*$NB$66</f>
        <v>0</v>
      </c>
      <c r="JY67" s="306">
        <f>IF($ND$66&lt;=JY$2,1,0)*(Bilheteria!$F27+Bilheteria!$F30+Bilheteria!$F31)*$NB$66</f>
        <v>0</v>
      </c>
      <c r="JZ67" s="306">
        <f>IF($ND$66&lt;=JZ$2,1,0)*(Bilheteria!$F27+Bilheteria!$F30+Bilheteria!$F31)*$NB$66</f>
        <v>0</v>
      </c>
      <c r="KA67" s="306">
        <f>IF($ND$66&lt;=KA$2,1,0)*(Bilheteria!$F27+Bilheteria!$F30+Bilheteria!$F31)*$NB$66</f>
        <v>0</v>
      </c>
      <c r="KB67" s="306">
        <f>IF($ND$66&lt;=KB$2,1,0)*(Bilheteria!$F27+Bilheteria!$F30+Bilheteria!$F31)*$NB$66</f>
        <v>0</v>
      </c>
      <c r="KC67" s="306">
        <f>IF($ND$66&lt;=KC$2,1,0)*(Bilheteria!$F27+Bilheteria!$F30+Bilheteria!$F31)*$NB$66</f>
        <v>0</v>
      </c>
      <c r="KD67" s="306">
        <f>IF($ND$66&lt;=KD$2,1,0)*(Bilheteria!$F27+Bilheteria!$F30+Bilheteria!$F31)*$NB$66</f>
        <v>0</v>
      </c>
      <c r="KE67" s="306">
        <f>IF($ND$66&lt;=KE$2,1,0)*(Bilheteria!$F27+Bilheteria!$F30+Bilheteria!$F31)*$NB$66</f>
        <v>0</v>
      </c>
      <c r="KF67" s="306">
        <f>IF($ND$66&lt;=KF$2,1,0)*(Bilheteria!$F27+Bilheteria!$F30+Bilheteria!$F31)*$NB$66</f>
        <v>0</v>
      </c>
      <c r="KG67" s="306">
        <f>IF($ND$66&lt;=KG$2,1,0)*(Bilheteria!$F27+Bilheteria!$F30+Bilheteria!$F31)*$NB$66</f>
        <v>0</v>
      </c>
      <c r="KH67" s="306">
        <f>IF($ND$66&lt;=KH$2,1,0)*(Bilheteria!$F27+Bilheteria!$F30+Bilheteria!$F31)*$NB$66</f>
        <v>0</v>
      </c>
      <c r="KI67" s="306">
        <f>IF($ND$66&lt;=KI$2,1,0)*(Bilheteria!$F27+Bilheteria!$F30+Bilheteria!$F31)*$NB$66</f>
        <v>0</v>
      </c>
      <c r="KJ67" s="306">
        <f>IF($ND$66&lt;=KJ$2,1,0)*(Bilheteria!$F27+Bilheteria!$F30+Bilheteria!$F31)*$NB$66</f>
        <v>0</v>
      </c>
      <c r="KK67" s="306">
        <f>IF($ND$66&lt;=KK$2,1,0)*(Bilheteria!$F27+Bilheteria!$F30+Bilheteria!$F31)*$NB$66</f>
        <v>0</v>
      </c>
      <c r="KL67" s="306">
        <f>IF($ND$66&lt;=KL$2,1,0)*(Bilheteria!$F27+Bilheteria!$F30+Bilheteria!$F31)*$NB$66</f>
        <v>0</v>
      </c>
      <c r="KM67" s="306">
        <f>IF($ND$66&lt;=KM$2,1,0)*(Bilheteria!$F27+Bilheteria!$F30+Bilheteria!$F31)*$NB$66</f>
        <v>0</v>
      </c>
      <c r="KN67" s="306">
        <f>IF($ND$66&lt;=KN$2,1,0)*(Bilheteria!$F27+Bilheteria!$F30+Bilheteria!$F31)*$NB$66</f>
        <v>0</v>
      </c>
      <c r="KO67" s="306">
        <f>IF($ND$66&lt;=KO$2,1,0)*(Bilheteria!$F27+Bilheteria!$F30+Bilheteria!$F31)*$NB$66</f>
        <v>0</v>
      </c>
      <c r="KP67" s="306">
        <f>IF($ND$66&lt;=KP$2,1,0)*(Bilheteria!$F27+Bilheteria!$F30+Bilheteria!$F31)*$NB$66</f>
        <v>0</v>
      </c>
      <c r="KQ67" s="306">
        <f>IF($ND$66&lt;=KQ$2,1,0)*(Bilheteria!$F27+Bilheteria!$F30+Bilheteria!$F31)*$NB$66</f>
        <v>0</v>
      </c>
      <c r="KR67" s="306">
        <f>IF($ND$66&lt;=KR$2,1,0)*(Bilheteria!$F27+Bilheteria!$F30+Bilheteria!$F31)*$NB$66</f>
        <v>0</v>
      </c>
      <c r="KS67" s="306">
        <f>IF($ND$66&lt;=KS$2,1,0)*(Bilheteria!$F27+Bilheteria!$F30+Bilheteria!$F31)*$NB$66</f>
        <v>0</v>
      </c>
      <c r="KT67" s="306">
        <f>IF($ND$66&lt;=KT$2,1,0)*(Bilheteria!$F27+Bilheteria!$F30+Bilheteria!$F31)*$NB$66</f>
        <v>0</v>
      </c>
      <c r="KU67" s="306">
        <f>IF($ND$66&lt;=KU$2,1,0)*(Bilheteria!$F27+Bilheteria!$F30+Bilheteria!$F31)*$NB$66</f>
        <v>0</v>
      </c>
      <c r="KV67" s="306">
        <f>IF($ND$66&lt;=KV$2,1,0)*(Bilheteria!$F27+Bilheteria!$F30+Bilheteria!$F31)*$NB$66</f>
        <v>0</v>
      </c>
      <c r="KW67" s="306">
        <f>IF($ND$66&lt;=KW$2,1,0)*(Bilheteria!$F27+Bilheteria!$F30+Bilheteria!$F31)*$NB$66</f>
        <v>0</v>
      </c>
      <c r="KX67" s="306">
        <f>IF($ND$66&lt;=KX$2,1,0)*(Bilheteria!$F27+Bilheteria!$F30+Bilheteria!$F31)*$NB$66</f>
        <v>0</v>
      </c>
      <c r="KY67" s="306">
        <f>IF($ND$66&lt;=KY$2,1,0)*(Bilheteria!$F27+Bilheteria!$F30+Bilheteria!$F31)*$NB$66</f>
        <v>0</v>
      </c>
      <c r="KZ67" s="306">
        <f>IF($ND$66&lt;=KZ$2,1,0)*(Bilheteria!$F27+Bilheteria!$F30+Bilheteria!$F31)*$NB$66</f>
        <v>0</v>
      </c>
      <c r="LA67" s="306">
        <f>IF($ND$66&lt;=LA$2,1,0)*(Bilheteria!$F27+Bilheteria!$F30+Bilheteria!$F31)*$NB$66</f>
        <v>0</v>
      </c>
      <c r="LB67" s="306">
        <f>IF($ND$66&lt;=LB$2,1,0)*(Bilheteria!$F27+Bilheteria!$F30+Bilheteria!$F31)*$NB$66</f>
        <v>0</v>
      </c>
      <c r="LC67" s="306">
        <f>IF($ND$66&lt;=LC$2,1,0)*(Bilheteria!$F27+Bilheteria!$F30+Bilheteria!$F31)*$NB$66</f>
        <v>0</v>
      </c>
      <c r="LD67" s="306">
        <f>IF($ND$66&lt;=LD$2,1,0)*(Bilheteria!$F27+Bilheteria!$F30+Bilheteria!$F31)*$NB$66</f>
        <v>0</v>
      </c>
      <c r="LE67" s="306">
        <f>IF($ND$66&lt;=LE$2,1,0)*(Bilheteria!$F27+Bilheteria!$F30+Bilheteria!$F31)*$NB$66</f>
        <v>0</v>
      </c>
      <c r="LF67" s="306">
        <f>IF($ND$66&lt;=LF$2,1,0)*(Bilheteria!$F27+Bilheteria!$F30+Bilheteria!$F31)*$NB$66</f>
        <v>0</v>
      </c>
      <c r="LG67" s="306">
        <f>IF($ND$66&lt;=LG$2,1,0)*(Bilheteria!$F27+Bilheteria!$F30+Bilheteria!$F31)*$NB$66</f>
        <v>0</v>
      </c>
      <c r="LH67" s="306">
        <f>IF($ND$66&lt;=LH$2,1,0)*(Bilheteria!$F27+Bilheteria!$F30+Bilheteria!$F31)*$NB$66</f>
        <v>0</v>
      </c>
      <c r="LI67" s="306">
        <f>IF($ND$66&lt;=LI$2,1,0)*(Bilheteria!$F27+Bilheteria!$F30+Bilheteria!$F31)*$NB$66</f>
        <v>0</v>
      </c>
      <c r="LJ67" s="306">
        <f>IF($ND$66&lt;=LJ$2,1,0)*(Bilheteria!$F27+Bilheteria!$F30+Bilheteria!$F31)*$NB$66</f>
        <v>0</v>
      </c>
      <c r="LK67" s="306">
        <f>IF($ND$66&lt;=LK$2,1,0)*(Bilheteria!$F27+Bilheteria!$F30+Bilheteria!$F31)*$NB$66</f>
        <v>0</v>
      </c>
      <c r="LL67" s="306">
        <f>IF($ND$66&lt;=LL$2,1,0)*(Bilheteria!$F27+Bilheteria!$F30+Bilheteria!$F31)*$NB$66</f>
        <v>0</v>
      </c>
      <c r="LM67" s="306">
        <f>IF($ND$66&lt;=LM$2,1,0)*(Bilheteria!$F27+Bilheteria!$F30+Bilheteria!$F31)*$NB$66</f>
        <v>0</v>
      </c>
      <c r="LN67" s="306">
        <f>IF($ND$66&lt;=LN$2,1,0)*(Bilheteria!$F27+Bilheteria!$F30+Bilheteria!$F31)*$NB$66</f>
        <v>0</v>
      </c>
      <c r="LO67" s="306">
        <f>IF($ND$66&lt;=LO$2,1,0)*(Bilheteria!$F27+Bilheteria!$F30+Bilheteria!$F31)*$NB$66</f>
        <v>0</v>
      </c>
      <c r="LP67" s="306">
        <f>IF($ND$66&lt;=LP$2,1,0)*(Bilheteria!$F27+Bilheteria!$F30+Bilheteria!$F31)*$NB$66</f>
        <v>0</v>
      </c>
      <c r="LQ67" s="306">
        <f>IF($ND$66&lt;=LQ$2,1,0)*(Bilheteria!$F27+Bilheteria!$F30+Bilheteria!$F31)*$NB$66</f>
        <v>0</v>
      </c>
      <c r="LR67" s="306">
        <f>IF($ND$66&lt;=LR$2,1,0)*(Bilheteria!$F27+Bilheteria!$F30+Bilheteria!$F31)*$NB$66</f>
        <v>0</v>
      </c>
      <c r="LS67" s="306">
        <f>IF($ND$66&lt;=LS$2,1,0)*(Bilheteria!$F27+Bilheteria!$F30+Bilheteria!$F31)*$NB$66</f>
        <v>0</v>
      </c>
      <c r="LT67" s="306">
        <f>IF($ND$66&lt;=LT$2,1,0)*(Bilheteria!$F27+Bilheteria!$F30+Bilheteria!$F31)*$NB$66</f>
        <v>0</v>
      </c>
      <c r="LU67" s="306">
        <f>IF($ND$66&lt;=LU$2,1,0)*(Bilheteria!$F27+Bilheteria!$F30+Bilheteria!$F31)*$NB$66</f>
        <v>0</v>
      </c>
      <c r="LV67" s="306">
        <f>IF($ND$66&lt;=LV$2,1,0)*(Bilheteria!$F27+Bilheteria!$F30+Bilheteria!$F31)*$NB$66</f>
        <v>0</v>
      </c>
      <c r="LW67" s="306">
        <f>IF($ND$66&lt;=LW$2,1,0)*(Bilheteria!$F27+Bilheteria!$F30+Bilheteria!$F31)*$NB$66</f>
        <v>0</v>
      </c>
      <c r="LX67" s="306">
        <f>IF($ND$66&lt;=LX$2,1,0)*(Bilheteria!$F27+Bilheteria!$F30+Bilheteria!$F31)*$NB$66</f>
        <v>0</v>
      </c>
      <c r="LY67" s="306">
        <f>IF($ND$66&lt;=LY$2,1,0)*(Bilheteria!$F27+Bilheteria!$F30+Bilheteria!$F31)*$NB$66</f>
        <v>0</v>
      </c>
      <c r="LZ67" s="306">
        <f>IF($ND$66&lt;=LZ$2,1,0)*(Bilheteria!$F27+Bilheteria!$F30+Bilheteria!$F31)*$NB$66</f>
        <v>0</v>
      </c>
      <c r="MA67" s="306">
        <f>IF($ND$66&lt;=MA$2,1,0)*(Bilheteria!$F27+Bilheteria!$F30+Bilheteria!$F31)*$NB$66</f>
        <v>0</v>
      </c>
      <c r="MB67" s="306">
        <f>IF($ND$66&lt;=MB$2,1,0)*(Bilheteria!$F27+Bilheteria!$F30+Bilheteria!$F31)*$NB$66</f>
        <v>0</v>
      </c>
      <c r="MC67" s="306">
        <f>IF($ND$66&lt;=MC$2,1,0)*(Bilheteria!$F27+Bilheteria!$F30+Bilheteria!$F31)*$NB$66</f>
        <v>0</v>
      </c>
      <c r="MD67" s="306">
        <f>IF($ND$66&lt;=MD$2,1,0)*(Bilheteria!$F27+Bilheteria!$F30+Bilheteria!$F31)*$NB$66</f>
        <v>0</v>
      </c>
      <c r="ME67" s="306">
        <f>IF($ND$66&lt;=ME$2,1,0)*(Bilheteria!$F27+Bilheteria!$F30+Bilheteria!$F31)*$NB$66</f>
        <v>0</v>
      </c>
      <c r="MF67" s="306">
        <f>IF($ND$66&lt;=MF$2,1,0)*(Bilheteria!$F27+Bilheteria!$F30+Bilheteria!$F31)*$NB$66</f>
        <v>0</v>
      </c>
      <c r="MG67" s="306">
        <f>IF($ND$66&lt;=MG$2,1,0)*(Bilheteria!$F27+Bilheteria!$F30+Bilheteria!$F31)*$NB$66</f>
        <v>0</v>
      </c>
      <c r="MH67" s="306">
        <f>IF($ND$66&lt;=MH$2,1,0)*(Bilheteria!$F27+Bilheteria!$F30+Bilheteria!$F31)*$NB$66</f>
        <v>0</v>
      </c>
      <c r="MI67" s="306">
        <f>IF($ND$66&lt;=MI$2,1,0)*(Bilheteria!$F27+Bilheteria!$F30+Bilheteria!$F31)*$NB$66</f>
        <v>0</v>
      </c>
      <c r="MJ67" s="306">
        <f>IF($ND$66&lt;=MJ$2,1,0)*(Bilheteria!$F27+Bilheteria!$F30+Bilheteria!$F31)*$NB$66</f>
        <v>0</v>
      </c>
      <c r="MK67" s="306">
        <f>IF($ND$66&lt;=MK$2,1,0)*(Bilheteria!$F27+Bilheteria!$F30+Bilheteria!$F31)*$NB$66</f>
        <v>0</v>
      </c>
      <c r="ML67" s="306">
        <f>IF($ND$66&lt;=ML$2,1,0)*(Bilheteria!$F27+Bilheteria!$F30+Bilheteria!$F31)*$NB$66</f>
        <v>0</v>
      </c>
      <c r="MM67" s="306">
        <f>IF($ND$66&lt;=MM$2,1,0)*(Bilheteria!$F27+Bilheteria!$F30+Bilheteria!$F31)*$NB$66</f>
        <v>0</v>
      </c>
      <c r="MN67" s="306">
        <f>IF($ND$66&lt;=MN$2,1,0)*(Bilheteria!$F27+Bilheteria!$F30+Bilheteria!$F31)*$NB$66</f>
        <v>0</v>
      </c>
      <c r="MO67" s="306">
        <f>IF($ND$66&lt;=MO$2,1,0)*(Bilheteria!$F27+Bilheteria!$F30+Bilheteria!$F31)*$NB$66</f>
        <v>0</v>
      </c>
      <c r="MP67" s="306">
        <f>IF($ND$66&lt;=MP$2,1,0)*(Bilheteria!$F27+Bilheteria!$F30+Bilheteria!$F31)*$NB$66</f>
        <v>0</v>
      </c>
      <c r="MQ67" s="306">
        <f>IF($ND$66&lt;=MQ$2,1,0)*(Bilheteria!$F27+Bilheteria!$F30+Bilheteria!$F31)*$NB$66</f>
        <v>0</v>
      </c>
      <c r="MR67" s="306">
        <f>IF($ND$66&lt;=MR$2,1,0)*(Bilheteria!$F27+Bilheteria!$F30+Bilheteria!$F31)*$NB$66</f>
        <v>0</v>
      </c>
      <c r="MS67" s="306">
        <f>IF($ND$66&lt;=MS$2,1,0)*(Bilheteria!$F27+Bilheteria!$F30+Bilheteria!$F31)*$NB$66</f>
        <v>0</v>
      </c>
      <c r="MT67" s="306">
        <f>IF($ND$66&lt;=MT$2,1,0)*(Bilheteria!$F27+Bilheteria!$F30+Bilheteria!$F31)*$NB$66</f>
        <v>0</v>
      </c>
      <c r="MU67" s="306">
        <f>IF($ND$66&lt;=MU$2,1,0)*(Bilheteria!$F27+Bilheteria!$F30+Bilheteria!$F31)*$NB$66</f>
        <v>0</v>
      </c>
      <c r="MV67" s="306">
        <f>IF($ND$66&lt;=MV$2,1,0)*(Bilheteria!$F27+Bilheteria!$F30+Bilheteria!$F31)*$NB$66</f>
        <v>0</v>
      </c>
      <c r="MW67" s="306">
        <f>IF($ND$66&lt;=MW$2,1,0)*(Bilheteria!$F27+Bilheteria!$F30+Bilheteria!$F31)*$NB$66</f>
        <v>0</v>
      </c>
      <c r="MX67" s="306">
        <f>IF($ND$66&lt;=MX$2,1,0)*(Bilheteria!$F27+Bilheteria!$F30+Bilheteria!$F31)*$NB$66</f>
        <v>0</v>
      </c>
      <c r="MY67" s="306">
        <f>IF($ND$66&lt;=MY$2,1,0)*(Bilheteria!$F27+Bilheteria!$F30+Bilheteria!$F31)*$NB$66</f>
        <v>0</v>
      </c>
      <c r="MZ67" s="306">
        <f>IF($ND$66&lt;=MZ$2,1,0)*(Bilheteria!$F27+Bilheteria!$F30+Bilheteria!$F31)*$NB$66</f>
        <v>0</v>
      </c>
      <c r="NA67" s="307">
        <f>IF($ND$66&lt;=NA$2,1,0)*(Bilheteria!$F27+Bilheteria!$F30+Bilheteria!$F31)*$NB$66</f>
        <v>0</v>
      </c>
      <c r="NB67" s="652"/>
      <c r="NC67" s="652"/>
      <c r="ND67" s="652"/>
    </row>
    <row r="68" spans="1:378" s="318" customFormat="1" x14ac:dyDescent="0.2">
      <c r="A68" s="182"/>
      <c r="B68" s="308"/>
      <c r="C68" s="309"/>
      <c r="D68" s="309"/>
      <c r="E68" s="309" t="s">
        <v>630</v>
      </c>
      <c r="F68" s="310">
        <f>IF($ND66&lt;=F$2,1,0)*Bilheteria!L23*$NB66</f>
        <v>0</v>
      </c>
      <c r="G68" s="310">
        <f>IF($ND66&lt;=G$2,1,0)*Bilheteria!M23*$NB66</f>
        <v>0</v>
      </c>
      <c r="H68" s="310">
        <f>IF($ND66&lt;=H$2,1,0)*Bilheteria!N23*$NB66</f>
        <v>0</v>
      </c>
      <c r="I68" s="310">
        <f>IF($ND66&lt;=I$2,1,0)*Bilheteria!O23*$NB66</f>
        <v>0</v>
      </c>
      <c r="J68" s="310">
        <f>IF($ND66&lt;=J$2,1,0)*Bilheteria!P23*$NB66</f>
        <v>0</v>
      </c>
      <c r="K68" s="310">
        <f>IF($ND66&lt;=K$2,1,0)*Bilheteria!Q23*$NB66</f>
        <v>0</v>
      </c>
      <c r="L68" s="310">
        <f>IF($ND66&lt;=L$2,1,0)*Bilheteria!R23*$NB66</f>
        <v>0</v>
      </c>
      <c r="M68" s="310">
        <f>IF($ND66&lt;=M$2,1,0)*Bilheteria!S23*$NB66</f>
        <v>0</v>
      </c>
      <c r="N68" s="310">
        <f>IF($ND66&lt;=N$2,1,0)*Bilheteria!T23*$NB66</f>
        <v>0</v>
      </c>
      <c r="O68" s="310">
        <f>IF($ND66&lt;=O$2,1,0)*Bilheteria!U23*$NB66</f>
        <v>0</v>
      </c>
      <c r="P68" s="310">
        <f>IF($ND66&lt;=P$2,1,0)*Bilheteria!V23*$NB66</f>
        <v>0</v>
      </c>
      <c r="Q68" s="310">
        <f>IF($ND66&lt;=Q$2,1,0)*Bilheteria!W23*$NB66</f>
        <v>0</v>
      </c>
      <c r="R68" s="310">
        <f>IF($ND66&lt;=R$2,1,0)*Bilheteria!X23*$NB66</f>
        <v>0</v>
      </c>
      <c r="S68" s="310">
        <f>IF($ND66&lt;=S$2,1,0)*Bilheteria!Y23*$NB66</f>
        <v>0</v>
      </c>
      <c r="T68" s="310">
        <f>IF($ND66&lt;=T$2,1,0)*Bilheteria!Z23*$NB66</f>
        <v>0</v>
      </c>
      <c r="U68" s="310">
        <f>IF($ND66&lt;=U$2,1,0)*Bilheteria!AA23*$NB66</f>
        <v>0</v>
      </c>
      <c r="V68" s="310">
        <f>IF($ND66&lt;=V$2,1,0)*Bilheteria!AB23*$NB66</f>
        <v>0</v>
      </c>
      <c r="W68" s="310">
        <f>IF($ND66&lt;=W$2,1,0)*Bilheteria!AC23*$NB66</f>
        <v>0</v>
      </c>
      <c r="X68" s="310">
        <f>IF($ND66&lt;=X$2,1,0)*Bilheteria!AD23*$NB66</f>
        <v>0</v>
      </c>
      <c r="Y68" s="310">
        <f>IF($ND66&lt;=Y$2,1,0)*Bilheteria!AE23*$NB66</f>
        <v>0</v>
      </c>
      <c r="Z68" s="310">
        <f>IF($ND66&lt;=Z$2,1,0)*Bilheteria!AF23*$NB66</f>
        <v>0</v>
      </c>
      <c r="AA68" s="310">
        <f>IF($ND66&lt;=AA$2,1,0)*Bilheteria!AG23*$NB66</f>
        <v>0</v>
      </c>
      <c r="AB68" s="310">
        <f>IF($ND66&lt;=AB$2,1,0)*Bilheteria!AH23*$NB66</f>
        <v>0</v>
      </c>
      <c r="AC68" s="310">
        <f>IF($ND66&lt;=AC$2,1,0)*Bilheteria!AI23*$NB66</f>
        <v>0</v>
      </c>
      <c r="AD68" s="310">
        <f>IF($ND66&lt;=AD$2,1,0)*Bilheteria!AJ23*$NB66</f>
        <v>0</v>
      </c>
      <c r="AE68" s="310">
        <f>IF($ND66&lt;=AE$2,1,0)*Bilheteria!AK23*$NB66</f>
        <v>0</v>
      </c>
      <c r="AF68" s="310">
        <f>IF($ND66&lt;=AF$2,1,0)*Bilheteria!AL23*$NB66</f>
        <v>0</v>
      </c>
      <c r="AG68" s="310">
        <f>IF($ND66&lt;=AG$2,1,0)*Bilheteria!AM23*$NB66</f>
        <v>0</v>
      </c>
      <c r="AH68" s="310">
        <f>IF($ND66&lt;=AH$2,1,0)*Bilheteria!AN23*$NB66</f>
        <v>0</v>
      </c>
      <c r="AI68" s="310">
        <f>IF($ND66&lt;=AI$2,1,0)*Bilheteria!AO23*$NB66</f>
        <v>0</v>
      </c>
      <c r="AJ68" s="310">
        <f>IF($ND66&lt;=AJ$2,1,0)*Bilheteria!AP23*$NB66</f>
        <v>0</v>
      </c>
      <c r="AK68" s="310">
        <f>IF($ND66&lt;=AK$2,1,0)*Bilheteria!AQ23*$NB66</f>
        <v>0</v>
      </c>
      <c r="AL68" s="310">
        <f>IF($ND66&lt;=AL$2,1,0)*Bilheteria!AR23*$NB66</f>
        <v>0</v>
      </c>
      <c r="AM68" s="310">
        <f>IF($ND66&lt;=AM$2,1,0)*Bilheteria!AS23*$NB66</f>
        <v>0</v>
      </c>
      <c r="AN68" s="310">
        <f>IF($ND66&lt;=AN$2,1,0)*Bilheteria!AT23*$NB66</f>
        <v>0</v>
      </c>
      <c r="AO68" s="310">
        <f>IF($ND66&lt;=AO$2,1,0)*Bilheteria!AU23*$NB66</f>
        <v>0</v>
      </c>
      <c r="AP68" s="310">
        <f>IF($ND66&lt;=AP$2,1,0)*Bilheteria!AV23*$NB66</f>
        <v>0</v>
      </c>
      <c r="AQ68" s="310">
        <f>IF($ND66&lt;=AQ$2,1,0)*Bilheteria!AW23*$NB66</f>
        <v>0</v>
      </c>
      <c r="AR68" s="310">
        <f>IF($ND66&lt;=AR$2,1,0)*Bilheteria!AX23*$NB66</f>
        <v>0</v>
      </c>
      <c r="AS68" s="310">
        <f>IF($ND66&lt;=AS$2,1,0)*Bilheteria!AY23*$NB66</f>
        <v>0</v>
      </c>
      <c r="AT68" s="310">
        <f>IF($ND66&lt;=AT$2,1,0)*Bilheteria!AZ23*$NB66</f>
        <v>0</v>
      </c>
      <c r="AU68" s="310">
        <f>IF($ND66&lt;=AU$2,1,0)*Bilheteria!BA23*$NB66</f>
        <v>0</v>
      </c>
      <c r="AV68" s="310">
        <f>IF($ND66&lt;=AV$2,1,0)*Bilheteria!BB23*$NB66</f>
        <v>0</v>
      </c>
      <c r="AW68" s="310">
        <f>IF($ND66&lt;=AW$2,1,0)*Bilheteria!BC23*$NB66</f>
        <v>0</v>
      </c>
      <c r="AX68" s="310">
        <f>IF($ND66&lt;=AX$2,1,0)*Bilheteria!BD23*$NB66</f>
        <v>0</v>
      </c>
      <c r="AY68" s="310">
        <f>IF($ND66&lt;=AY$2,1,0)*Bilheteria!BE23*$NB66</f>
        <v>0</v>
      </c>
      <c r="AZ68" s="310">
        <f>IF($ND66&lt;=AZ$2,1,0)*Bilheteria!BF23*$NB66</f>
        <v>0</v>
      </c>
      <c r="BA68" s="310">
        <f>IF($ND66&lt;=BA$2,1,0)*Bilheteria!BG23*$NB66</f>
        <v>0</v>
      </c>
      <c r="BB68" s="310">
        <f>IF($ND66&lt;=BB$2,1,0)*Bilheteria!BH23*$NB66</f>
        <v>0</v>
      </c>
      <c r="BC68" s="310">
        <f>IF($ND66&lt;=BC$2,1,0)*Bilheteria!BI23*$NB66</f>
        <v>0</v>
      </c>
      <c r="BD68" s="310">
        <f>IF($ND66&lt;=BD$2,1,0)*Bilheteria!BJ23*$NB66</f>
        <v>0</v>
      </c>
      <c r="BE68" s="310">
        <f>IF($ND66&lt;=BE$2,1,0)*Bilheteria!BK23*$NB66</f>
        <v>0</v>
      </c>
      <c r="BF68" s="310">
        <f>IF($ND66&lt;=BF$2,1,0)*Bilheteria!BL23*$NB66</f>
        <v>0</v>
      </c>
      <c r="BG68" s="310">
        <f>IF($ND66&lt;=BG$2,1,0)*Bilheteria!BM23*$NB66</f>
        <v>0</v>
      </c>
      <c r="BH68" s="310">
        <f>IF($ND66&lt;=BH$2,1,0)*Bilheteria!BN23*$NB66</f>
        <v>0</v>
      </c>
      <c r="BI68" s="310">
        <f>IF($ND66&lt;=BI$2,1,0)*Bilheteria!BO23*$NB66</f>
        <v>0</v>
      </c>
      <c r="BJ68" s="310">
        <f>IF($ND66&lt;=BJ$2,1,0)*Bilheteria!BP23*$NB66</f>
        <v>0</v>
      </c>
      <c r="BK68" s="310">
        <f>IF($ND66&lt;=BK$2,1,0)*Bilheteria!BQ23*$NB66</f>
        <v>0</v>
      </c>
      <c r="BL68" s="310">
        <f>IF($ND66&lt;=BL$2,1,0)*Bilheteria!BR23*$NB66</f>
        <v>0</v>
      </c>
      <c r="BM68" s="310">
        <f>IF($ND66&lt;=BM$2,1,0)*Bilheteria!BS23*$NB66</f>
        <v>0</v>
      </c>
      <c r="BN68" s="310">
        <f>IF($ND66&lt;=BN$2,1,0)*Bilheteria!BT23*$NB66</f>
        <v>0</v>
      </c>
      <c r="BO68" s="310">
        <f>IF($ND66&lt;=BO$2,1,0)*Bilheteria!BU23*$NB66</f>
        <v>0</v>
      </c>
      <c r="BP68" s="310">
        <f>IF($ND66&lt;=BP$2,1,0)*Bilheteria!BV23*$NB66</f>
        <v>0</v>
      </c>
      <c r="BQ68" s="310">
        <f>IF($ND66&lt;=BQ$2,1,0)*Bilheteria!BW23*$NB66</f>
        <v>0</v>
      </c>
      <c r="BR68" s="310">
        <f>IF($ND66&lt;=BR$2,1,0)*Bilheteria!BX23*$NB66</f>
        <v>0</v>
      </c>
      <c r="BS68" s="310">
        <f>IF($ND66&lt;=BS$2,1,0)*Bilheteria!BY23*$NB66</f>
        <v>0</v>
      </c>
      <c r="BT68" s="310">
        <f>IF($ND66&lt;=BT$2,1,0)*Bilheteria!BZ23*$NB66</f>
        <v>0</v>
      </c>
      <c r="BU68" s="310">
        <f>IF($ND66&lt;=BU$2,1,0)*Bilheteria!CA23*$NB66</f>
        <v>0</v>
      </c>
      <c r="BV68" s="310">
        <f>IF($ND66&lt;=BV$2,1,0)*Bilheteria!CB23*$NB66</f>
        <v>0</v>
      </c>
      <c r="BW68" s="310">
        <f>IF($ND66&lt;=BW$2,1,0)*Bilheteria!CC23*$NB66</f>
        <v>0</v>
      </c>
      <c r="BX68" s="310">
        <f>IF($ND66&lt;=BX$2,1,0)*Bilheteria!CD23*$NB66</f>
        <v>0</v>
      </c>
      <c r="BY68" s="310">
        <f>IF($ND66&lt;=BY$2,1,0)*Bilheteria!CE23*$NB66</f>
        <v>0</v>
      </c>
      <c r="BZ68" s="310">
        <f>IF($ND66&lt;=BZ$2,1,0)*Bilheteria!CF23*$NB66</f>
        <v>0</v>
      </c>
      <c r="CA68" s="310">
        <f>IF($ND66&lt;=CA$2,1,0)*Bilheteria!CG23*$NB66</f>
        <v>0</v>
      </c>
      <c r="CB68" s="310">
        <f>IF($ND66&lt;=CB$2,1,0)*Bilheteria!CH23*$NB66</f>
        <v>0</v>
      </c>
      <c r="CC68" s="310">
        <f>IF($ND66&lt;=CC$2,1,0)*Bilheteria!CI23*$NB66</f>
        <v>0</v>
      </c>
      <c r="CD68" s="310">
        <f>IF($ND66&lt;=CD$2,1,0)*Bilheteria!CJ23*$NB66</f>
        <v>0</v>
      </c>
      <c r="CE68" s="310">
        <f>IF($ND66&lt;=CE$2,1,0)*Bilheteria!CK23*$NB66</f>
        <v>0</v>
      </c>
      <c r="CF68" s="310">
        <f>IF($ND66&lt;=CF$2,1,0)*Bilheteria!CL23*$NB66</f>
        <v>0</v>
      </c>
      <c r="CG68" s="310">
        <f>IF($ND66&lt;=CG$2,1,0)*Bilheteria!CM23*$NB66</f>
        <v>0</v>
      </c>
      <c r="CH68" s="310">
        <f>IF($ND66&lt;=CH$2,1,0)*Bilheteria!CN23*$NB66</f>
        <v>0</v>
      </c>
      <c r="CI68" s="310">
        <f>IF($ND66&lt;=CI$2,1,0)*Bilheteria!CO23*$NB66</f>
        <v>0</v>
      </c>
      <c r="CJ68" s="310">
        <f>IF($ND66&lt;=CJ$2,1,0)*Bilheteria!CP23*$NB66</f>
        <v>0</v>
      </c>
      <c r="CK68" s="310">
        <f>IF($ND66&lt;=CK$2,1,0)*Bilheteria!CQ23*$NB66</f>
        <v>0</v>
      </c>
      <c r="CL68" s="310">
        <f>IF($ND66&lt;=CL$2,1,0)*Bilheteria!CR23*$NB66</f>
        <v>0</v>
      </c>
      <c r="CM68" s="310">
        <f>IF($ND66&lt;=CM$2,1,0)*Bilheteria!CS23*$NB66</f>
        <v>0</v>
      </c>
      <c r="CN68" s="310">
        <f>IF($ND66&lt;=CN$2,1,0)*Bilheteria!CT23*$NB66</f>
        <v>0</v>
      </c>
      <c r="CO68" s="310">
        <f>IF($ND66&lt;=CO$2,1,0)*Bilheteria!CU23*$NB66</f>
        <v>0</v>
      </c>
      <c r="CP68" s="310">
        <f>IF($ND66&lt;=CP$2,1,0)*Bilheteria!CV23*$NB66</f>
        <v>0</v>
      </c>
      <c r="CQ68" s="310">
        <f>IF($ND66&lt;=CQ$2,1,0)*Bilheteria!CW23*$NB66</f>
        <v>0</v>
      </c>
      <c r="CR68" s="310">
        <f>IF($ND66&lt;=CR$2,1,0)*Bilheteria!CX23*$NB66</f>
        <v>0</v>
      </c>
      <c r="CS68" s="310">
        <f>IF($ND66&lt;=CS$2,1,0)*Bilheteria!CY23*$NB66</f>
        <v>0</v>
      </c>
      <c r="CT68" s="310">
        <f>IF($ND66&lt;=CT$2,1,0)*Bilheteria!CZ23*$NB66</f>
        <v>0</v>
      </c>
      <c r="CU68" s="310">
        <f>IF($ND66&lt;=CU$2,1,0)*Bilheteria!DA23*$NB66</f>
        <v>0</v>
      </c>
      <c r="CV68" s="310">
        <f>IF($ND66&lt;=CV$2,1,0)*Bilheteria!DB23*$NB66</f>
        <v>0</v>
      </c>
      <c r="CW68" s="310">
        <f>IF($ND66&lt;=CW$2,1,0)*Bilheteria!DC23*$NB66</f>
        <v>0</v>
      </c>
      <c r="CX68" s="310">
        <f>IF($ND66&lt;=CX$2,1,0)*Bilheteria!DD23*$NB66</f>
        <v>0</v>
      </c>
      <c r="CY68" s="310">
        <f>IF($ND66&lt;=CY$2,1,0)*Bilheteria!DE23*$NB66</f>
        <v>0</v>
      </c>
      <c r="CZ68" s="310">
        <f>IF($ND66&lt;=CZ$2,1,0)*Bilheteria!DF23*$NB66</f>
        <v>0</v>
      </c>
      <c r="DA68" s="310">
        <f>IF($ND66&lt;=DA$2,1,0)*Bilheteria!DG23*$NB66</f>
        <v>0</v>
      </c>
      <c r="DB68" s="310">
        <f>IF($ND66&lt;=DB$2,1,0)*Bilheteria!DH23*$NB66</f>
        <v>0</v>
      </c>
      <c r="DC68" s="310">
        <f>IF($ND66&lt;=DC$2,1,0)*Bilheteria!DI23*$NB66</f>
        <v>0</v>
      </c>
      <c r="DD68" s="310">
        <f>IF($ND66&lt;=DD$2,1,0)*Bilheteria!DJ23*$NB66</f>
        <v>0</v>
      </c>
      <c r="DE68" s="310">
        <f>IF($ND66&lt;=DE$2,1,0)*Bilheteria!DK23*$NB66</f>
        <v>0</v>
      </c>
      <c r="DF68" s="310">
        <f>IF($ND66&lt;=DF$2,1,0)*Bilheteria!DL23*$NB66</f>
        <v>0</v>
      </c>
      <c r="DG68" s="310">
        <f>IF($ND66&lt;=DG$2,1,0)*Bilheteria!DM23*$NB66</f>
        <v>0</v>
      </c>
      <c r="DH68" s="310">
        <f>IF($ND66&lt;=DH$2,1,0)*Bilheteria!DN23*$NB66</f>
        <v>0</v>
      </c>
      <c r="DI68" s="310">
        <f>IF($ND66&lt;=DI$2,1,0)*Bilheteria!DO23*$NB66</f>
        <v>0</v>
      </c>
      <c r="DJ68" s="310">
        <f>IF($ND66&lt;=DJ$2,1,0)*Bilheteria!DP23*$NB66</f>
        <v>0</v>
      </c>
      <c r="DK68" s="310">
        <f>IF($ND66&lt;=DK$2,1,0)*Bilheteria!DQ23*$NB66</f>
        <v>0</v>
      </c>
      <c r="DL68" s="310">
        <f>IF($ND66&lt;=DL$2,1,0)*Bilheteria!DR23*$NB66</f>
        <v>0</v>
      </c>
      <c r="DM68" s="310">
        <f>IF($ND66&lt;=DM$2,1,0)*Bilheteria!DS23*$NB66</f>
        <v>0</v>
      </c>
      <c r="DN68" s="310">
        <f>IF($ND66&lt;=DN$2,1,0)*Bilheteria!DT23*$NB66</f>
        <v>0</v>
      </c>
      <c r="DO68" s="310">
        <f>IF($ND66&lt;=DO$2,1,0)*Bilheteria!DU23*$NB66</f>
        <v>0</v>
      </c>
      <c r="DP68" s="310">
        <f>IF($ND66&lt;=DP$2,1,0)*Bilheteria!DV23*$NB66</f>
        <v>0</v>
      </c>
      <c r="DQ68" s="310">
        <f>IF($ND66&lt;=DQ$2,1,0)*Bilheteria!DW23*$NB66</f>
        <v>0</v>
      </c>
      <c r="DR68" s="310">
        <f>IF($ND66&lt;=DR$2,1,0)*Bilheteria!DX23*$NB66</f>
        <v>0</v>
      </c>
      <c r="DS68" s="310">
        <f>IF($ND66&lt;=DS$2,1,0)*Bilheteria!DY23*$NB66</f>
        <v>0</v>
      </c>
      <c r="DT68" s="310">
        <f>IF($ND66&lt;=DT$2,1,0)*Bilheteria!DZ23*$NB66</f>
        <v>0</v>
      </c>
      <c r="DU68" s="310">
        <f>IF($ND66&lt;=DU$2,1,0)*Bilheteria!EA23*$NB66</f>
        <v>0</v>
      </c>
      <c r="DV68" s="310">
        <f>IF($ND66&lt;=DV$2,1,0)*Bilheteria!EB23*$NB66</f>
        <v>0</v>
      </c>
      <c r="DW68" s="310">
        <f>IF($ND66&lt;=DW$2,1,0)*Bilheteria!EC23*$NB66</f>
        <v>0</v>
      </c>
      <c r="DX68" s="310">
        <f>IF($ND66&lt;=DX$2,1,0)*Bilheteria!ED23*$NB66</f>
        <v>0</v>
      </c>
      <c r="DY68" s="310">
        <f>IF($ND66&lt;=DY$2,1,0)*Bilheteria!EE23*$NB66</f>
        <v>0</v>
      </c>
      <c r="DZ68" s="310">
        <f>IF($ND66&lt;=DZ$2,1,0)*Bilheteria!EF23*$NB66</f>
        <v>0</v>
      </c>
      <c r="EA68" s="310">
        <f>IF($ND66&lt;=EA$2,1,0)*Bilheteria!EG23*$NB66</f>
        <v>0</v>
      </c>
      <c r="EB68" s="310">
        <f>IF($ND66&lt;=EB$2,1,0)*Bilheteria!EH23*$NB66</f>
        <v>0</v>
      </c>
      <c r="EC68" s="310">
        <f>IF($ND66&lt;=EC$2,1,0)*Bilheteria!EI23*$NB66</f>
        <v>0</v>
      </c>
      <c r="ED68" s="310">
        <f>IF($ND66&lt;=ED$2,1,0)*Bilheteria!EJ23*$NB66</f>
        <v>0</v>
      </c>
      <c r="EE68" s="310">
        <f>IF($ND66&lt;=EE$2,1,0)*Bilheteria!EK23*$NB66</f>
        <v>0</v>
      </c>
      <c r="EF68" s="310">
        <f>IF($ND66&lt;=EF$2,1,0)*Bilheteria!EL23*$NB66</f>
        <v>0</v>
      </c>
      <c r="EG68" s="310">
        <f>IF($ND66&lt;=EG$2,1,0)*Bilheteria!EM23*$NB66</f>
        <v>0</v>
      </c>
      <c r="EH68" s="310">
        <f>IF($ND66&lt;=EH$2,1,0)*Bilheteria!EN23*$NB66</f>
        <v>0</v>
      </c>
      <c r="EI68" s="310">
        <f>IF($ND66&lt;=EI$2,1,0)*Bilheteria!EO23*$NB66</f>
        <v>0</v>
      </c>
      <c r="EJ68" s="310">
        <f>IF($ND66&lt;=EJ$2,1,0)*Bilheteria!EP23*$NB66</f>
        <v>0</v>
      </c>
      <c r="EK68" s="310">
        <f>IF($ND66&lt;=EK$2,1,0)*Bilheteria!EQ23*$NB66</f>
        <v>0</v>
      </c>
      <c r="EL68" s="310">
        <f>IF($ND66&lt;=EL$2,1,0)*Bilheteria!ER23*$NB66</f>
        <v>0</v>
      </c>
      <c r="EM68" s="310">
        <f>IF($ND66&lt;=EM$2,1,0)*Bilheteria!ES23*$NB66</f>
        <v>0</v>
      </c>
      <c r="EN68" s="310">
        <f>IF($ND66&lt;=EN$2,1,0)*Bilheteria!ET23*$NB66</f>
        <v>0</v>
      </c>
      <c r="EO68" s="310">
        <f>IF($ND66&lt;=EO$2,1,0)*Bilheteria!EU23*$NB66</f>
        <v>0</v>
      </c>
      <c r="EP68" s="310">
        <f>IF($ND66&lt;=EP$2,1,0)*Bilheteria!EV23*$NB66</f>
        <v>0</v>
      </c>
      <c r="EQ68" s="310">
        <f>IF($ND66&lt;=EQ$2,1,0)*Bilheteria!EW23*$NB66</f>
        <v>0</v>
      </c>
      <c r="ER68" s="310">
        <f>IF($ND66&lt;=ER$2,1,0)*Bilheteria!EX23*$NB66</f>
        <v>0</v>
      </c>
      <c r="ES68" s="310">
        <f>IF($ND66&lt;=ES$2,1,0)*Bilheteria!EY23*$NB66</f>
        <v>0</v>
      </c>
      <c r="ET68" s="310">
        <f>IF($ND66&lt;=ET$2,1,0)*Bilheteria!EZ23*$NB66</f>
        <v>0</v>
      </c>
      <c r="EU68" s="310">
        <f>IF($ND66&lt;=EU$2,1,0)*Bilheteria!FA23*$NB66</f>
        <v>0</v>
      </c>
      <c r="EV68" s="310">
        <f>IF($ND66&lt;=EV$2,1,0)*Bilheteria!FB23*$NB66</f>
        <v>0</v>
      </c>
      <c r="EW68" s="310">
        <f>IF($ND66&lt;=EW$2,1,0)*Bilheteria!FC23*$NB66</f>
        <v>0</v>
      </c>
      <c r="EX68" s="310">
        <f>IF($ND66&lt;=EX$2,1,0)*Bilheteria!FD23*$NB66</f>
        <v>0</v>
      </c>
      <c r="EY68" s="310">
        <f>IF($ND66&lt;=EY$2,1,0)*Bilheteria!FE23*$NB66</f>
        <v>0</v>
      </c>
      <c r="EZ68" s="310">
        <f>IF($ND66&lt;=EZ$2,1,0)*Bilheteria!FF23*$NB66</f>
        <v>0</v>
      </c>
      <c r="FA68" s="310">
        <f>IF($ND66&lt;=FA$2,1,0)*Bilheteria!FG23*$NB66</f>
        <v>0</v>
      </c>
      <c r="FB68" s="310">
        <f>IF($ND66&lt;=FB$2,1,0)*Bilheteria!FH23*$NB66</f>
        <v>0</v>
      </c>
      <c r="FC68" s="310">
        <f>IF($ND66&lt;=FC$2,1,0)*Bilheteria!FI23*$NB66</f>
        <v>0</v>
      </c>
      <c r="FD68" s="310">
        <f>IF($ND66&lt;=FD$2,1,0)*Bilheteria!FJ23*$NB66</f>
        <v>0</v>
      </c>
      <c r="FE68" s="310">
        <f>IF($ND66&lt;=FE$2,1,0)*Bilheteria!FK23*$NB66</f>
        <v>0</v>
      </c>
      <c r="FF68" s="310">
        <f>IF($ND66&lt;=FF$2,1,0)*Bilheteria!FL23*$NB66</f>
        <v>0</v>
      </c>
      <c r="FG68" s="310">
        <f>IF($ND66&lt;=FG$2,1,0)*Bilheteria!FM23*$NB66</f>
        <v>0</v>
      </c>
      <c r="FH68" s="310">
        <f>IF($ND66&lt;=FH$2,1,0)*Bilheteria!FN23*$NB66</f>
        <v>0</v>
      </c>
      <c r="FI68" s="310">
        <f>IF($ND66&lt;=FI$2,1,0)*Bilheteria!FO23*$NB66</f>
        <v>0</v>
      </c>
      <c r="FJ68" s="310">
        <f>IF($ND66&lt;=FJ$2,1,0)*Bilheteria!FP23*$NB66</f>
        <v>0</v>
      </c>
      <c r="FK68" s="310">
        <f>IF($ND66&lt;=FK$2,1,0)*Bilheteria!FQ23*$NB66</f>
        <v>0</v>
      </c>
      <c r="FL68" s="310">
        <f>IF($ND66&lt;=FL$2,1,0)*Bilheteria!FR23*$NB66</f>
        <v>0</v>
      </c>
      <c r="FM68" s="310">
        <f>IF($ND66&lt;=FM$2,1,0)*Bilheteria!FS23*$NB66</f>
        <v>0</v>
      </c>
      <c r="FN68" s="310">
        <f>IF($ND66&lt;=FN$2,1,0)*Bilheteria!FT23*$NB66</f>
        <v>0</v>
      </c>
      <c r="FO68" s="310">
        <f>IF($ND66&lt;=FO$2,1,0)*Bilheteria!FU23*$NB66</f>
        <v>0</v>
      </c>
      <c r="FP68" s="310">
        <f>IF($ND66&lt;=FP$2,1,0)*Bilheteria!FV23*$NB66</f>
        <v>0</v>
      </c>
      <c r="FQ68" s="310">
        <f>IF($ND66&lt;=FQ$2,1,0)*Bilheteria!FW23*$NB66</f>
        <v>0</v>
      </c>
      <c r="FR68" s="310">
        <f>IF($ND66&lt;=FR$2,1,0)*Bilheteria!FX23*$NB66</f>
        <v>0</v>
      </c>
      <c r="FS68" s="310">
        <f>IF($ND66&lt;=FS$2,1,0)*Bilheteria!FY23*$NB66</f>
        <v>0</v>
      </c>
      <c r="FT68" s="310">
        <f>IF($ND66&lt;=FT$2,1,0)*Bilheteria!FZ23*$NB66</f>
        <v>0</v>
      </c>
      <c r="FU68" s="310">
        <f>IF($ND66&lt;=FU$2,1,0)*Bilheteria!GA23*$NB66</f>
        <v>0</v>
      </c>
      <c r="FV68" s="310">
        <f>IF($ND66&lt;=FV$2,1,0)*Bilheteria!GB23*$NB66</f>
        <v>0</v>
      </c>
      <c r="FW68" s="310">
        <f>IF($ND66&lt;=FW$2,1,0)*Bilheteria!GC23*$NB66</f>
        <v>0</v>
      </c>
      <c r="FX68" s="310">
        <f>IF($ND66&lt;=FX$2,1,0)*Bilheteria!GD23*$NB66</f>
        <v>0</v>
      </c>
      <c r="FY68" s="310">
        <f>IF($ND66&lt;=FY$2,1,0)*Bilheteria!GE23*$NB66</f>
        <v>0</v>
      </c>
      <c r="FZ68" s="310">
        <f>IF($ND66&lt;=FZ$2,1,0)*Bilheteria!GF23*$NB66</f>
        <v>0</v>
      </c>
      <c r="GA68" s="310">
        <f>IF($ND66&lt;=GA$2,1,0)*Bilheteria!GG23*$NB66</f>
        <v>0</v>
      </c>
      <c r="GB68" s="310">
        <f>IF($ND66&lt;=GB$2,1,0)*Bilheteria!GH23*$NB66</f>
        <v>0</v>
      </c>
      <c r="GC68" s="310">
        <f>IF($ND66&lt;=GC$2,1,0)*Bilheteria!GI23*$NB66</f>
        <v>0</v>
      </c>
      <c r="GD68" s="310">
        <f>IF($ND66&lt;=GD$2,1,0)*Bilheteria!GJ23*$NB66</f>
        <v>0</v>
      </c>
      <c r="GE68" s="310">
        <f>IF($ND66&lt;=GE$2,1,0)*Bilheteria!GK23*$NB66</f>
        <v>0</v>
      </c>
      <c r="GF68" s="310">
        <f>IF($ND66&lt;=GF$2,1,0)*Bilheteria!GL23*$NB66</f>
        <v>0</v>
      </c>
      <c r="GG68" s="310">
        <f>IF($ND66&lt;=GG$2,1,0)*Bilheteria!GM23*$NB66</f>
        <v>0</v>
      </c>
      <c r="GH68" s="310">
        <f>IF($ND66&lt;=GH$2,1,0)*Bilheteria!GN23*$NB66</f>
        <v>0</v>
      </c>
      <c r="GI68" s="310">
        <f>IF($ND66&lt;=GI$2,1,0)*Bilheteria!GO23*$NB66</f>
        <v>0</v>
      </c>
      <c r="GJ68" s="310">
        <f>IF($ND66&lt;=GJ$2,1,0)*Bilheteria!GP23*$NB66</f>
        <v>0</v>
      </c>
      <c r="GK68" s="310">
        <f>IF($ND66&lt;=GK$2,1,0)*Bilheteria!GQ23*$NB66</f>
        <v>0</v>
      </c>
      <c r="GL68" s="310">
        <f>IF($ND66&lt;=GL$2,1,0)*Bilheteria!GR23*$NB66</f>
        <v>0</v>
      </c>
      <c r="GM68" s="310">
        <f>IF($ND66&lt;=GM$2,1,0)*Bilheteria!GS23*$NB66</f>
        <v>0</v>
      </c>
      <c r="GN68" s="310">
        <f>IF($ND66&lt;=GN$2,1,0)*Bilheteria!GT23*$NB66</f>
        <v>0</v>
      </c>
      <c r="GO68" s="310">
        <f>IF($ND66&lt;=GO$2,1,0)*Bilheteria!GU23*$NB66</f>
        <v>0</v>
      </c>
      <c r="GP68" s="310">
        <f>IF($ND66&lt;=GP$2,1,0)*Bilheteria!GV23*$NB66</f>
        <v>0</v>
      </c>
      <c r="GQ68" s="310">
        <f>IF($ND66&lt;=GQ$2,1,0)*Bilheteria!GW23*$NB66</f>
        <v>0</v>
      </c>
      <c r="GR68" s="310">
        <f>IF($ND66&lt;=GR$2,1,0)*Bilheteria!GX23*$NB66</f>
        <v>0</v>
      </c>
      <c r="GS68" s="310">
        <f>IF($ND66&lt;=GS$2,1,0)*Bilheteria!GY23*$NB66</f>
        <v>0</v>
      </c>
      <c r="GT68" s="310">
        <f>IF($ND66&lt;=GT$2,1,0)*Bilheteria!GZ23*$NB66</f>
        <v>0</v>
      </c>
      <c r="GU68" s="310">
        <f>IF($ND66&lt;=GU$2,1,0)*Bilheteria!HA23*$NB66</f>
        <v>0</v>
      </c>
      <c r="GV68" s="310">
        <f>IF($ND66&lt;=GV$2,1,0)*Bilheteria!HB23*$NB66</f>
        <v>0</v>
      </c>
      <c r="GW68" s="310">
        <f>IF($ND66&lt;=GW$2,1,0)*Bilheteria!HC23*$NB66</f>
        <v>0</v>
      </c>
      <c r="GX68" s="310">
        <f>IF($ND66&lt;=GX$2,1,0)*Bilheteria!HD23*$NB66</f>
        <v>0</v>
      </c>
      <c r="GY68" s="310">
        <f>IF($ND66&lt;=GY$2,1,0)*Bilheteria!HE23*$NB66</f>
        <v>0</v>
      </c>
      <c r="GZ68" s="310">
        <f>IF($ND66&lt;=GZ$2,1,0)*Bilheteria!HF23*$NB66</f>
        <v>0</v>
      </c>
      <c r="HA68" s="310">
        <f>IF($ND66&lt;=HA$2,1,0)*Bilheteria!HG23*$NB66</f>
        <v>0</v>
      </c>
      <c r="HB68" s="310">
        <f>IF($ND66&lt;=HB$2,1,0)*Bilheteria!HH23*$NB66</f>
        <v>0</v>
      </c>
      <c r="HC68" s="310">
        <f>IF($ND66&lt;=HC$2,1,0)*Bilheteria!HI23*$NB66</f>
        <v>0</v>
      </c>
      <c r="HD68" s="310">
        <f>IF($ND66&lt;=HD$2,1,0)*Bilheteria!HJ23*$NB66</f>
        <v>0</v>
      </c>
      <c r="HE68" s="310">
        <f>IF($ND66&lt;=HE$2,1,0)*Bilheteria!HK23*$NB66</f>
        <v>0</v>
      </c>
      <c r="HF68" s="310">
        <f>IF($ND66&lt;=HF$2,1,0)*Bilheteria!HL23*$NB66</f>
        <v>0</v>
      </c>
      <c r="HG68" s="310">
        <f>IF($ND66&lt;=HG$2,1,0)*Bilheteria!HM23*$NB66</f>
        <v>0</v>
      </c>
      <c r="HH68" s="310">
        <f>IF($ND66&lt;=HH$2,1,0)*Bilheteria!HN23*$NB66</f>
        <v>0</v>
      </c>
      <c r="HI68" s="310">
        <f>IF($ND66&lt;=HI$2,1,0)*Bilheteria!HO23*$NB66</f>
        <v>0</v>
      </c>
      <c r="HJ68" s="310">
        <f>IF($ND66&lt;=HJ$2,1,0)*Bilheteria!HP23*$NB66</f>
        <v>0</v>
      </c>
      <c r="HK68" s="310">
        <f>IF($ND66&lt;=HK$2,1,0)*Bilheteria!HQ23*$NB66</f>
        <v>0</v>
      </c>
      <c r="HL68" s="310">
        <f>IF($ND66&lt;=HL$2,1,0)*Bilheteria!HR23*$NB66</f>
        <v>0</v>
      </c>
      <c r="HM68" s="310">
        <f>IF($ND66&lt;=HM$2,1,0)*Bilheteria!HS23*$NB66</f>
        <v>0</v>
      </c>
      <c r="HN68" s="310">
        <f>IF($ND66&lt;=HN$2,1,0)*Bilheteria!HT23*$NB66</f>
        <v>0</v>
      </c>
      <c r="HO68" s="310">
        <f>IF($ND66&lt;=HO$2,1,0)*Bilheteria!HU23*$NB66</f>
        <v>0</v>
      </c>
      <c r="HP68" s="310">
        <f>IF($ND66&lt;=HP$2,1,0)*Bilheteria!HV23*$NB66</f>
        <v>0</v>
      </c>
      <c r="HQ68" s="310">
        <f>IF($ND66&lt;=HQ$2,1,0)*Bilheteria!HW23*$NB66</f>
        <v>0</v>
      </c>
      <c r="HR68" s="310">
        <f>IF($ND66&lt;=HR$2,1,0)*Bilheteria!HX23*$NB66</f>
        <v>0</v>
      </c>
      <c r="HS68" s="310">
        <f>IF($ND66&lt;=HS$2,1,0)*Bilheteria!HY23*$NB66</f>
        <v>0</v>
      </c>
      <c r="HT68" s="310">
        <f>IF($ND66&lt;=HT$2,1,0)*Bilheteria!HZ23*$NB66</f>
        <v>0</v>
      </c>
      <c r="HU68" s="310">
        <f>IF($ND66&lt;=HU$2,1,0)*Bilheteria!IA23*$NB66</f>
        <v>0</v>
      </c>
      <c r="HV68" s="310">
        <f>IF($ND66&lt;=HV$2,1,0)*Bilheteria!IB23*$NB66</f>
        <v>0</v>
      </c>
      <c r="HW68" s="310">
        <f>IF($ND66&lt;=HW$2,1,0)*Bilheteria!IC23*$NB66</f>
        <v>0</v>
      </c>
      <c r="HX68" s="310">
        <f>IF($ND66&lt;=HX$2,1,0)*Bilheteria!ID23*$NB66</f>
        <v>0</v>
      </c>
      <c r="HY68" s="310">
        <f>IF($ND66&lt;=HY$2,1,0)*Bilheteria!IE23*$NB66</f>
        <v>0</v>
      </c>
      <c r="HZ68" s="310">
        <f>IF($ND66&lt;=HZ$2,1,0)*Bilheteria!IF23*$NB66</f>
        <v>0</v>
      </c>
      <c r="IA68" s="310">
        <f>IF($ND66&lt;=IA$2,1,0)*Bilheteria!IG23*$NB66</f>
        <v>0</v>
      </c>
      <c r="IB68" s="310">
        <f>IF($ND66&lt;=IB$2,1,0)*Bilheteria!IH23*$NB66</f>
        <v>0</v>
      </c>
      <c r="IC68" s="310">
        <f>IF($ND66&lt;=IC$2,1,0)*Bilheteria!II23*$NB66</f>
        <v>0</v>
      </c>
      <c r="ID68" s="310">
        <f>IF($ND66&lt;=ID$2,1,0)*Bilheteria!IJ23*$NB66</f>
        <v>0</v>
      </c>
      <c r="IE68" s="310">
        <f>IF($ND66&lt;=IE$2,1,0)*Bilheteria!IK23*$NB66</f>
        <v>0</v>
      </c>
      <c r="IF68" s="310">
        <f>IF($ND66&lt;=IF$2,1,0)*Bilheteria!IL23*$NB66</f>
        <v>0</v>
      </c>
      <c r="IG68" s="310">
        <f>IF($ND66&lt;=IG$2,1,0)*Bilheteria!IM23*$NB66</f>
        <v>0</v>
      </c>
      <c r="IH68" s="310">
        <f>IF($ND66&lt;=IH$2,1,0)*Bilheteria!IN23*$NB66</f>
        <v>0</v>
      </c>
      <c r="II68" s="310">
        <f>IF($ND66&lt;=II$2,1,0)*Bilheteria!IO23*$NB66</f>
        <v>0</v>
      </c>
      <c r="IJ68" s="310">
        <f>IF($ND66&lt;=IJ$2,1,0)*Bilheteria!IP23*$NB66</f>
        <v>0</v>
      </c>
      <c r="IK68" s="310">
        <f>IF($ND66&lt;=IK$2,1,0)*Bilheteria!IQ23*$NB66</f>
        <v>0</v>
      </c>
      <c r="IL68" s="310">
        <f>IF($ND66&lt;=IL$2,1,0)*Bilheteria!IR23*$NB66</f>
        <v>0</v>
      </c>
      <c r="IM68" s="310">
        <f>IF($ND66&lt;=IM$2,1,0)*Bilheteria!IS23*$NB66</f>
        <v>0</v>
      </c>
      <c r="IN68" s="310">
        <f>IF($ND66&lt;=IN$2,1,0)*Bilheteria!IT23*$NB66</f>
        <v>0</v>
      </c>
      <c r="IO68" s="310">
        <f>IF($ND66&lt;=IO$2,1,0)*Bilheteria!IU23*$NB66</f>
        <v>0</v>
      </c>
      <c r="IP68" s="310">
        <f>IF($ND66&lt;=IP$2,1,0)*Bilheteria!IV23*$NB66</f>
        <v>0</v>
      </c>
      <c r="IQ68" s="310">
        <f>IF($ND66&lt;=IQ$2,1,0)*Bilheteria!IW23*$NB66</f>
        <v>0</v>
      </c>
      <c r="IR68" s="310">
        <f>IF($ND66&lt;=IR$2,1,0)*Bilheteria!IX23*$NB66</f>
        <v>0</v>
      </c>
      <c r="IS68" s="310">
        <f>IF($ND66&lt;=IS$2,1,0)*Bilheteria!IY23*$NB66</f>
        <v>0</v>
      </c>
      <c r="IT68" s="310">
        <f>IF($ND66&lt;=IT$2,1,0)*Bilheteria!IZ23*$NB66</f>
        <v>0</v>
      </c>
      <c r="IU68" s="310">
        <f>IF($ND66&lt;=IU$2,1,0)*Bilheteria!JA23*$NB66</f>
        <v>0</v>
      </c>
      <c r="IV68" s="310">
        <f>IF($ND66&lt;=IV$2,1,0)*Bilheteria!JB23*$NB66</f>
        <v>0</v>
      </c>
      <c r="IW68" s="310">
        <f>IF($ND66&lt;=IW$2,1,0)*Bilheteria!JC23*$NB66</f>
        <v>0</v>
      </c>
      <c r="IX68" s="310">
        <f>IF($ND66&lt;=IX$2,1,0)*Bilheteria!JD23*$NB66</f>
        <v>0</v>
      </c>
      <c r="IY68" s="310">
        <f>IF($ND66&lt;=IY$2,1,0)*Bilheteria!JE23*$NB66</f>
        <v>0</v>
      </c>
      <c r="IZ68" s="310">
        <f>IF($ND66&lt;=IZ$2,1,0)*Bilheteria!JF23*$NB66</f>
        <v>0</v>
      </c>
      <c r="JA68" s="310">
        <f>IF($ND66&lt;=JA$2,1,0)*Bilheteria!JG23*$NB66</f>
        <v>0</v>
      </c>
      <c r="JB68" s="310">
        <f>IF($ND66&lt;=JB$2,1,0)*Bilheteria!JH23*$NB66</f>
        <v>0</v>
      </c>
      <c r="JC68" s="310">
        <f>IF($ND66&lt;=JC$2,1,0)*Bilheteria!JI23*$NB66</f>
        <v>0</v>
      </c>
      <c r="JD68" s="310">
        <f>IF($ND66&lt;=JD$2,1,0)*Bilheteria!JJ23*$NB66</f>
        <v>0</v>
      </c>
      <c r="JE68" s="310">
        <f>IF($ND66&lt;=JE$2,1,0)*Bilheteria!JK23*$NB66</f>
        <v>0</v>
      </c>
      <c r="JF68" s="310">
        <f>IF($ND66&lt;=JF$2,1,0)*Bilheteria!JL23*$NB66</f>
        <v>0</v>
      </c>
      <c r="JG68" s="310">
        <f>IF($ND66&lt;=JG$2,1,0)*Bilheteria!JM23*$NB66</f>
        <v>0</v>
      </c>
      <c r="JH68" s="310">
        <f>IF($ND66&lt;=JH$2,1,0)*Bilheteria!JN23*$NB66</f>
        <v>0</v>
      </c>
      <c r="JI68" s="310">
        <f>IF($ND66&lt;=JI$2,1,0)*Bilheteria!JO23*$NB66</f>
        <v>0</v>
      </c>
      <c r="JJ68" s="310">
        <f>IF($ND66&lt;=JJ$2,1,0)*Bilheteria!JP23*$NB66</f>
        <v>0</v>
      </c>
      <c r="JK68" s="310">
        <f>IF($ND66&lt;=JK$2,1,0)*Bilheteria!JQ23*$NB66</f>
        <v>0</v>
      </c>
      <c r="JL68" s="310">
        <f>IF($ND66&lt;=JL$2,1,0)*Bilheteria!JR23*$NB66</f>
        <v>0</v>
      </c>
      <c r="JM68" s="310">
        <f>IF($ND66&lt;=JM$2,1,0)*Bilheteria!JS23*$NB66</f>
        <v>0</v>
      </c>
      <c r="JN68" s="310">
        <f>IF($ND66&lt;=JN$2,1,0)*Bilheteria!JT23*$NB66</f>
        <v>0</v>
      </c>
      <c r="JO68" s="310">
        <f>IF($ND66&lt;=JO$2,1,0)*Bilheteria!JU23*$NB66</f>
        <v>0</v>
      </c>
      <c r="JP68" s="310">
        <f>IF($ND66&lt;=JP$2,1,0)*Bilheteria!JV23*$NB66</f>
        <v>0</v>
      </c>
      <c r="JQ68" s="310">
        <f>IF($ND66&lt;=JQ$2,1,0)*Bilheteria!JW23*$NB66</f>
        <v>0</v>
      </c>
      <c r="JR68" s="310">
        <f>IF($ND66&lt;=JR$2,1,0)*Bilheteria!JX23*$NB66</f>
        <v>0</v>
      </c>
      <c r="JS68" s="310">
        <f>IF($ND66&lt;=JS$2,1,0)*Bilheteria!JY23*$NB66</f>
        <v>0</v>
      </c>
      <c r="JT68" s="310">
        <f>IF($ND66&lt;=JT$2,1,0)*Bilheteria!JZ23*$NB66</f>
        <v>0</v>
      </c>
      <c r="JU68" s="310">
        <f>IF($ND66&lt;=JU$2,1,0)*Bilheteria!KA23*$NB66</f>
        <v>0</v>
      </c>
      <c r="JV68" s="310">
        <f>IF($ND66&lt;=JV$2,1,0)*Bilheteria!KB23*$NB66</f>
        <v>0</v>
      </c>
      <c r="JW68" s="310">
        <f>IF($ND66&lt;=JW$2,1,0)*Bilheteria!KC23*$NB66</f>
        <v>0</v>
      </c>
      <c r="JX68" s="310">
        <f>IF($ND66&lt;=JX$2,1,0)*Bilheteria!KD23*$NB66</f>
        <v>0</v>
      </c>
      <c r="JY68" s="310">
        <f>IF($ND66&lt;=JY$2,1,0)*Bilheteria!KE23*$NB66</f>
        <v>0</v>
      </c>
      <c r="JZ68" s="310">
        <f>IF($ND66&lt;=JZ$2,1,0)*Bilheteria!KF23*$NB66</f>
        <v>0</v>
      </c>
      <c r="KA68" s="310">
        <f>IF($ND66&lt;=KA$2,1,0)*Bilheteria!KG23*$NB66</f>
        <v>0</v>
      </c>
      <c r="KB68" s="310">
        <f>IF($ND66&lt;=KB$2,1,0)*Bilheteria!KH23*$NB66</f>
        <v>0</v>
      </c>
      <c r="KC68" s="310">
        <f>IF($ND66&lt;=KC$2,1,0)*Bilheteria!KI23*$NB66</f>
        <v>0</v>
      </c>
      <c r="KD68" s="310">
        <f>IF($ND66&lt;=KD$2,1,0)*Bilheteria!KJ23*$NB66</f>
        <v>0</v>
      </c>
      <c r="KE68" s="310">
        <f>IF($ND66&lt;=KE$2,1,0)*Bilheteria!KK23*$NB66</f>
        <v>0</v>
      </c>
      <c r="KF68" s="310">
        <f>IF($ND66&lt;=KF$2,1,0)*Bilheteria!KL23*$NB66</f>
        <v>0</v>
      </c>
      <c r="KG68" s="310">
        <f>IF($ND66&lt;=KG$2,1,0)*Bilheteria!KM23*$NB66</f>
        <v>0</v>
      </c>
      <c r="KH68" s="310">
        <f>IF($ND66&lt;=KH$2,1,0)*Bilheteria!KN23*$NB66</f>
        <v>0</v>
      </c>
      <c r="KI68" s="310">
        <f>IF($ND66&lt;=KI$2,1,0)*Bilheteria!KO23*$NB66</f>
        <v>0</v>
      </c>
      <c r="KJ68" s="310">
        <f>IF($ND66&lt;=KJ$2,1,0)*Bilheteria!KP23*$NB66</f>
        <v>0</v>
      </c>
      <c r="KK68" s="310">
        <f>IF($ND66&lt;=KK$2,1,0)*Bilheteria!KQ23*$NB66</f>
        <v>0</v>
      </c>
      <c r="KL68" s="310">
        <f>IF($ND66&lt;=KL$2,1,0)*Bilheteria!KR23*$NB66</f>
        <v>0</v>
      </c>
      <c r="KM68" s="310">
        <f>IF($ND66&lt;=KM$2,1,0)*Bilheteria!KS23*$NB66</f>
        <v>0</v>
      </c>
      <c r="KN68" s="310">
        <f>IF($ND66&lt;=KN$2,1,0)*Bilheteria!KT23*$NB66</f>
        <v>0</v>
      </c>
      <c r="KO68" s="310">
        <f>IF($ND66&lt;=KO$2,1,0)*Bilheteria!KU23*$NB66</f>
        <v>0</v>
      </c>
      <c r="KP68" s="310">
        <f>IF($ND66&lt;=KP$2,1,0)*Bilheteria!KV23*$NB66</f>
        <v>0</v>
      </c>
      <c r="KQ68" s="310">
        <f>IF($ND66&lt;=KQ$2,1,0)*Bilheteria!KW23*$NB66</f>
        <v>0</v>
      </c>
      <c r="KR68" s="310">
        <f>IF($ND66&lt;=KR$2,1,0)*Bilheteria!KX23*$NB66</f>
        <v>0</v>
      </c>
      <c r="KS68" s="310">
        <f>IF($ND66&lt;=KS$2,1,0)*Bilheteria!KY23*$NB66</f>
        <v>0</v>
      </c>
      <c r="KT68" s="310">
        <f>IF($ND66&lt;=KT$2,1,0)*Bilheteria!KZ23*$NB66</f>
        <v>0</v>
      </c>
      <c r="KU68" s="310">
        <f>IF($ND66&lt;=KU$2,1,0)*Bilheteria!LA23*$NB66</f>
        <v>0</v>
      </c>
      <c r="KV68" s="310">
        <f>IF($ND66&lt;=KV$2,1,0)*Bilheteria!LB23*$NB66</f>
        <v>0</v>
      </c>
      <c r="KW68" s="310">
        <f>IF($ND66&lt;=KW$2,1,0)*Bilheteria!LC23*$NB66</f>
        <v>0</v>
      </c>
      <c r="KX68" s="310">
        <f>IF($ND66&lt;=KX$2,1,0)*Bilheteria!LD23*$NB66</f>
        <v>0</v>
      </c>
      <c r="KY68" s="310">
        <f>IF($ND66&lt;=KY$2,1,0)*Bilheteria!LE23*$NB66</f>
        <v>0</v>
      </c>
      <c r="KZ68" s="310">
        <f>IF($ND66&lt;=KZ$2,1,0)*Bilheteria!LF23*$NB66</f>
        <v>0</v>
      </c>
      <c r="LA68" s="310">
        <f>IF($ND66&lt;=LA$2,1,0)*Bilheteria!LG23*$NB66</f>
        <v>0</v>
      </c>
      <c r="LB68" s="310">
        <f>IF($ND66&lt;=LB$2,1,0)*Bilheteria!LH23*$NB66</f>
        <v>0</v>
      </c>
      <c r="LC68" s="310">
        <f>IF($ND66&lt;=LC$2,1,0)*Bilheteria!LI23*$NB66</f>
        <v>0</v>
      </c>
      <c r="LD68" s="310">
        <f>IF($ND66&lt;=LD$2,1,0)*Bilheteria!LJ23*$NB66</f>
        <v>0</v>
      </c>
      <c r="LE68" s="310">
        <f>IF($ND66&lt;=LE$2,1,0)*Bilheteria!LK23*$NB66</f>
        <v>0</v>
      </c>
      <c r="LF68" s="310">
        <f>IF($ND66&lt;=LF$2,1,0)*Bilheteria!LL23*$NB66</f>
        <v>0</v>
      </c>
      <c r="LG68" s="310">
        <f>IF($ND66&lt;=LG$2,1,0)*Bilheteria!LM23*$NB66</f>
        <v>0</v>
      </c>
      <c r="LH68" s="310">
        <f>IF($ND66&lt;=LH$2,1,0)*Bilheteria!LN23*$NB66</f>
        <v>0</v>
      </c>
      <c r="LI68" s="310">
        <f>IF($ND66&lt;=LI$2,1,0)*Bilheteria!LO23*$NB66</f>
        <v>0</v>
      </c>
      <c r="LJ68" s="310">
        <f>IF($ND66&lt;=LJ$2,1,0)*Bilheteria!LP23*$NB66</f>
        <v>0</v>
      </c>
      <c r="LK68" s="310">
        <f>IF($ND66&lt;=LK$2,1,0)*Bilheteria!LQ23*$NB66</f>
        <v>0</v>
      </c>
      <c r="LL68" s="310">
        <f>IF($ND66&lt;=LL$2,1,0)*Bilheteria!LR23*$NB66</f>
        <v>0</v>
      </c>
      <c r="LM68" s="310">
        <f>IF($ND66&lt;=LM$2,1,0)*Bilheteria!LS23*$NB66</f>
        <v>0</v>
      </c>
      <c r="LN68" s="310">
        <f>IF($ND66&lt;=LN$2,1,0)*Bilheteria!LT23*$NB66</f>
        <v>0</v>
      </c>
      <c r="LO68" s="310">
        <f>IF($ND66&lt;=LO$2,1,0)*Bilheteria!LU23*$NB66</f>
        <v>0</v>
      </c>
      <c r="LP68" s="310">
        <f>IF($ND66&lt;=LP$2,1,0)*Bilheteria!LV23*$NB66</f>
        <v>0</v>
      </c>
      <c r="LQ68" s="310">
        <f>IF($ND66&lt;=LQ$2,1,0)*Bilheteria!LW23*$NB66</f>
        <v>0</v>
      </c>
      <c r="LR68" s="310">
        <f>IF($ND66&lt;=LR$2,1,0)*Bilheteria!LX23*$NB66</f>
        <v>0</v>
      </c>
      <c r="LS68" s="310">
        <f>IF($ND66&lt;=LS$2,1,0)*Bilheteria!LY23*$NB66</f>
        <v>0</v>
      </c>
      <c r="LT68" s="310">
        <f>IF($ND66&lt;=LT$2,1,0)*Bilheteria!LZ23*$NB66</f>
        <v>0</v>
      </c>
      <c r="LU68" s="310">
        <f>IF($ND66&lt;=LU$2,1,0)*Bilheteria!MA23*$NB66</f>
        <v>0</v>
      </c>
      <c r="LV68" s="310">
        <f>IF($ND66&lt;=LV$2,1,0)*Bilheteria!MB23*$NB66</f>
        <v>0</v>
      </c>
      <c r="LW68" s="310">
        <f>IF($ND66&lt;=LW$2,1,0)*Bilheteria!MC23*$NB66</f>
        <v>0</v>
      </c>
      <c r="LX68" s="310">
        <f>IF($ND66&lt;=LX$2,1,0)*Bilheteria!MD23*$NB66</f>
        <v>0</v>
      </c>
      <c r="LY68" s="310">
        <f>IF($ND66&lt;=LY$2,1,0)*Bilheteria!ME23*$NB66</f>
        <v>0</v>
      </c>
      <c r="LZ68" s="310">
        <f>IF($ND66&lt;=LZ$2,1,0)*Bilheteria!MF23*$NB66</f>
        <v>0</v>
      </c>
      <c r="MA68" s="310">
        <f>IF($ND66&lt;=MA$2,1,0)*Bilheteria!MG23*$NB66</f>
        <v>0</v>
      </c>
      <c r="MB68" s="310">
        <f>IF($ND66&lt;=MB$2,1,0)*Bilheteria!MH23*$NB66</f>
        <v>0</v>
      </c>
      <c r="MC68" s="310">
        <f>IF($ND66&lt;=MC$2,1,0)*Bilheteria!MI23*$NB66</f>
        <v>0</v>
      </c>
      <c r="MD68" s="310">
        <f>IF($ND66&lt;=MD$2,1,0)*Bilheteria!MJ23*$NB66</f>
        <v>0</v>
      </c>
      <c r="ME68" s="310">
        <f>IF($ND66&lt;=ME$2,1,0)*Bilheteria!MK23*$NB66</f>
        <v>0</v>
      </c>
      <c r="MF68" s="310">
        <f>IF($ND66&lt;=MF$2,1,0)*Bilheteria!ML23*$NB66</f>
        <v>0</v>
      </c>
      <c r="MG68" s="310">
        <f>IF($ND66&lt;=MG$2,1,0)*Bilheteria!MM23*$NB66</f>
        <v>0</v>
      </c>
      <c r="MH68" s="310">
        <f>IF($ND66&lt;=MH$2,1,0)*Bilheteria!MN23*$NB66</f>
        <v>0</v>
      </c>
      <c r="MI68" s="310">
        <f>IF($ND66&lt;=MI$2,1,0)*Bilheteria!MO23*$NB66</f>
        <v>0</v>
      </c>
      <c r="MJ68" s="310">
        <f>IF($ND66&lt;=MJ$2,1,0)*Bilheteria!MP23*$NB66</f>
        <v>0</v>
      </c>
      <c r="MK68" s="310">
        <f>IF($ND66&lt;=MK$2,1,0)*Bilheteria!MQ23*$NB66</f>
        <v>0</v>
      </c>
      <c r="ML68" s="310">
        <f>IF($ND66&lt;=ML$2,1,0)*Bilheteria!MR23*$NB66</f>
        <v>0</v>
      </c>
      <c r="MM68" s="310">
        <f>IF($ND66&lt;=MM$2,1,0)*Bilheteria!MS23*$NB66</f>
        <v>0</v>
      </c>
      <c r="MN68" s="310">
        <f>IF($ND66&lt;=MN$2,1,0)*Bilheteria!MT23*$NB66</f>
        <v>0</v>
      </c>
      <c r="MO68" s="310">
        <f>IF($ND66&lt;=MO$2,1,0)*Bilheteria!MU23*$NB66</f>
        <v>0</v>
      </c>
      <c r="MP68" s="310">
        <f>IF($ND66&lt;=MP$2,1,0)*Bilheteria!MV23*$NB66</f>
        <v>0</v>
      </c>
      <c r="MQ68" s="310">
        <f>IF($ND66&lt;=MQ$2,1,0)*Bilheteria!MW23*$NB66</f>
        <v>0</v>
      </c>
      <c r="MR68" s="310">
        <f>IF($ND66&lt;=MR$2,1,0)*Bilheteria!MX23*$NB66</f>
        <v>0</v>
      </c>
      <c r="MS68" s="310">
        <f>IF($ND66&lt;=MS$2,1,0)*Bilheteria!MY23*$NB66</f>
        <v>0</v>
      </c>
      <c r="MT68" s="310">
        <f>IF($ND66&lt;=MT$2,1,0)*Bilheteria!MZ23*$NB66</f>
        <v>0</v>
      </c>
      <c r="MU68" s="310">
        <f>IF($ND66&lt;=MU$2,1,0)*Bilheteria!NA23*$NB66</f>
        <v>0</v>
      </c>
      <c r="MV68" s="310">
        <f>IF($ND66&lt;=MV$2,1,0)*Bilheteria!NB23*$NB66</f>
        <v>0</v>
      </c>
      <c r="MW68" s="310">
        <f>IF($ND66&lt;=MW$2,1,0)*Bilheteria!NC23*$NB66</f>
        <v>0</v>
      </c>
      <c r="MX68" s="310">
        <f>IF($ND66&lt;=MX$2,1,0)*Bilheteria!ND23*$NB66</f>
        <v>0</v>
      </c>
      <c r="MY68" s="310">
        <f>IF($ND66&lt;=MY$2,1,0)*Bilheteria!NE23*$NB66</f>
        <v>0</v>
      </c>
      <c r="MZ68" s="310">
        <f>IF($ND66&lt;=MZ$2,1,0)*Bilheteria!NF23*$NB66</f>
        <v>0</v>
      </c>
      <c r="NA68" s="311">
        <f>IF($ND66&lt;=NA$2,1,0)*Bilheteria!NG23*$NB66</f>
        <v>0</v>
      </c>
      <c r="NB68" s="653"/>
      <c r="NC68" s="653"/>
      <c r="ND68" s="653"/>
    </row>
    <row r="69" spans="1:378" x14ac:dyDescent="0.2">
      <c r="A69" s="2" t="s">
        <v>271</v>
      </c>
      <c r="B69" s="304" t="s">
        <v>4</v>
      </c>
      <c r="C69" s="305" t="s">
        <v>677</v>
      </c>
      <c r="D69" s="316" t="s">
        <v>674</v>
      </c>
      <c r="E69" s="1" t="s">
        <v>628</v>
      </c>
      <c r="F69" s="306">
        <f>IF($ND$69&lt;=F$2,1,0)*('Atendimento ao público'!$H11+'Atendimento ao público'!$H12+'Atendimento ao público'!$H13+'Atendimento ao público'!$H14)*$NB$69</f>
        <v>29488.578743945771</v>
      </c>
      <c r="G69" s="306">
        <f>IF($ND$69&lt;=G$2,1,0)*('Atendimento ao público'!$H11+'Atendimento ao público'!$H12+'Atendimento ao público'!$H13+'Atendimento ao público'!$H14)*$NB$69</f>
        <v>29488.578743945771</v>
      </c>
      <c r="H69" s="306">
        <f>IF($ND$69&lt;=H$2,1,0)*('Atendimento ao público'!$H11+'Atendimento ao público'!$H12+'Atendimento ao público'!$H13+'Atendimento ao público'!$H14)*$NB$69</f>
        <v>29488.578743945771</v>
      </c>
      <c r="I69" s="306">
        <f>IF($ND$69&lt;=I$2,1,0)*('Atendimento ao público'!$H11+'Atendimento ao público'!$H12+'Atendimento ao público'!$H13+'Atendimento ao público'!$H14)*$NB$69</f>
        <v>29488.578743945771</v>
      </c>
      <c r="J69" s="306">
        <f>IF($ND$69&lt;=J$2,1,0)*('Atendimento ao público'!$H11+'Atendimento ao público'!$H12+'Atendimento ao público'!$H13+'Atendimento ao público'!$H14)*$NB$69</f>
        <v>29488.578743945771</v>
      </c>
      <c r="K69" s="306">
        <f>IF($ND$69&lt;=K$2,1,0)*('Atendimento ao público'!$H11+'Atendimento ao público'!$H12+'Atendimento ao público'!$H13+'Atendimento ao público'!$H14)*$NB$69</f>
        <v>29488.578743945771</v>
      </c>
      <c r="L69" s="306">
        <f>IF($ND$69&lt;=L$2,1,0)*('Atendimento ao público'!$H11+'Atendimento ao público'!$H12+'Atendimento ao público'!$H13+'Atendimento ao público'!$H14)*$NB$69</f>
        <v>29488.578743945771</v>
      </c>
      <c r="M69" s="306">
        <f>IF($ND$69&lt;=M$2,1,0)*('Atendimento ao público'!$H11+'Atendimento ao público'!$H12+'Atendimento ao público'!$H13+'Atendimento ao público'!$H14)*$NB$69</f>
        <v>29488.578743945771</v>
      </c>
      <c r="N69" s="306">
        <f>IF($ND$69&lt;=N$2,1,0)*('Atendimento ao público'!$H11+'Atendimento ao público'!$H12+'Atendimento ao público'!$H13+'Atendimento ao público'!$H14)*$NB$69</f>
        <v>29488.578743945771</v>
      </c>
      <c r="O69" s="306">
        <f>IF($ND$69&lt;=O$2,1,0)*('Atendimento ao público'!$H11+'Atendimento ao público'!$H12+'Atendimento ao público'!$H13+'Atendimento ao público'!$H14)*$NB$69</f>
        <v>29488.578743945771</v>
      </c>
      <c r="P69" s="306">
        <f>IF($ND$69&lt;=P$2,1,0)*('Atendimento ao público'!$H11+'Atendimento ao público'!$H12+'Atendimento ao público'!$H13+'Atendimento ao público'!$H14)*$NB$69</f>
        <v>29488.578743945771</v>
      </c>
      <c r="Q69" s="306">
        <f>IF($ND$69&lt;=Q$2,1,0)*('Atendimento ao público'!$H11+'Atendimento ao público'!$H12+'Atendimento ao público'!$H13+'Atendimento ao público'!$H14)*$NB$69</f>
        <v>29488.578743945771</v>
      </c>
      <c r="R69" s="306">
        <f>IF($ND$69&lt;=R$2,1,0)*('Atendimento ao público'!$H11+'Atendimento ao público'!$H12+'Atendimento ao público'!$H13+'Atendimento ao público'!$H14)*$NB$69</f>
        <v>29488.578743945771</v>
      </c>
      <c r="S69" s="306">
        <f>IF($ND$69&lt;=S$2,1,0)*('Atendimento ao público'!$H11+'Atendimento ao público'!$H12+'Atendimento ao público'!$H13+'Atendimento ao público'!$H14)*$NB$69</f>
        <v>29488.578743945771</v>
      </c>
      <c r="T69" s="306">
        <f>IF($ND$69&lt;=T$2,1,0)*('Atendimento ao público'!$H11+'Atendimento ao público'!$H12+'Atendimento ao público'!$H13+'Atendimento ao público'!$H14)*$NB$69</f>
        <v>29488.578743945771</v>
      </c>
      <c r="U69" s="306">
        <f>IF($ND$69&lt;=U$2,1,0)*('Atendimento ao público'!$H11+'Atendimento ao público'!$H12+'Atendimento ao público'!$H13+'Atendimento ao público'!$H14)*$NB$69</f>
        <v>29488.578743945771</v>
      </c>
      <c r="V69" s="306">
        <f>IF($ND$69&lt;=V$2,1,0)*('Atendimento ao público'!$H11+'Atendimento ao público'!$H12+'Atendimento ao público'!$H13+'Atendimento ao público'!$H14)*$NB$69</f>
        <v>29488.578743945771</v>
      </c>
      <c r="W69" s="306">
        <f>IF($ND$69&lt;=W$2,1,0)*('Atendimento ao público'!$H11+'Atendimento ao público'!$H12+'Atendimento ao público'!$H13+'Atendimento ao público'!$H14)*$NB$69</f>
        <v>29488.578743945771</v>
      </c>
      <c r="X69" s="306">
        <f>IF($ND$69&lt;=X$2,1,0)*('Atendimento ao público'!$H11+'Atendimento ao público'!$H12+'Atendimento ao público'!$H13+'Atendimento ao público'!$H14)*$NB$69</f>
        <v>29488.578743945771</v>
      </c>
      <c r="Y69" s="306">
        <f>IF($ND$69&lt;=Y$2,1,0)*('Atendimento ao público'!$H11+'Atendimento ao público'!$H12+'Atendimento ao público'!$H13+'Atendimento ao público'!$H14)*$NB$69</f>
        <v>29488.578743945771</v>
      </c>
      <c r="Z69" s="306">
        <f>IF($ND$69&lt;=Z$2,1,0)*('Atendimento ao público'!$H11+'Atendimento ao público'!$H12+'Atendimento ao público'!$H13+'Atendimento ao público'!$H14)*$NB$69</f>
        <v>29488.578743945771</v>
      </c>
      <c r="AA69" s="306">
        <f>IF($ND$69&lt;=AA$2,1,0)*('Atendimento ao público'!$H11+'Atendimento ao público'!$H12+'Atendimento ao público'!$H13+'Atendimento ao público'!$H14)*$NB$69</f>
        <v>29488.578743945771</v>
      </c>
      <c r="AB69" s="306">
        <f>IF($ND$69&lt;=AB$2,1,0)*('Atendimento ao público'!$H11+'Atendimento ao público'!$H12+'Atendimento ao público'!$H13+'Atendimento ao público'!$H14)*$NB$69</f>
        <v>29488.578743945771</v>
      </c>
      <c r="AC69" s="306">
        <f>IF($ND$69&lt;=AC$2,1,0)*('Atendimento ao público'!$H11+'Atendimento ao público'!$H12+'Atendimento ao público'!$H13+'Atendimento ao público'!$H14)*$NB$69</f>
        <v>29488.578743945771</v>
      </c>
      <c r="AD69" s="306">
        <f>IF($ND$69&lt;=AD$2,1,0)*('Atendimento ao público'!$H11+'Atendimento ao público'!$H12+'Atendimento ao público'!$H13+'Atendimento ao público'!$H14)*$NB$69</f>
        <v>29488.578743945771</v>
      </c>
      <c r="AE69" s="306">
        <f>IF($ND$69&lt;=AE$2,1,0)*('Atendimento ao público'!$H11+'Atendimento ao público'!$H12+'Atendimento ao público'!$H13+'Atendimento ao público'!$H14)*$NB$69</f>
        <v>29488.578743945771</v>
      </c>
      <c r="AF69" s="306">
        <f>IF($ND$69&lt;=AF$2,1,0)*('Atendimento ao público'!$H11+'Atendimento ao público'!$H12+'Atendimento ao público'!$H13+'Atendimento ao público'!$H14)*$NB$69</f>
        <v>29488.578743945771</v>
      </c>
      <c r="AG69" s="306">
        <f>IF($ND$69&lt;=AG$2,1,0)*('Atendimento ao público'!$H11+'Atendimento ao público'!$H12+'Atendimento ao público'!$H13+'Atendimento ao público'!$H14)*$NB$69</f>
        <v>29488.578743945771</v>
      </c>
      <c r="AH69" s="306">
        <f>IF($ND$69&lt;=AH$2,1,0)*('Atendimento ao público'!$H11+'Atendimento ao público'!$H12+'Atendimento ao público'!$H13+'Atendimento ao público'!$H14)*$NB$69</f>
        <v>29488.578743945771</v>
      </c>
      <c r="AI69" s="306">
        <f>IF($ND$69&lt;=AI$2,1,0)*('Atendimento ao público'!$H11+'Atendimento ao público'!$H12+'Atendimento ao público'!$H13+'Atendimento ao público'!$H14)*$NB$69</f>
        <v>29488.578743945771</v>
      </c>
      <c r="AJ69" s="306">
        <f>IF($ND$69&lt;=AJ$2,1,0)*('Atendimento ao público'!$H11+'Atendimento ao público'!$H12+'Atendimento ao público'!$H13+'Atendimento ao público'!$H14)*$NB$69</f>
        <v>29488.578743945771</v>
      </c>
      <c r="AK69" s="306">
        <f>IF($ND$69&lt;=AK$2,1,0)*('Atendimento ao público'!$H11+'Atendimento ao público'!$H12+'Atendimento ao público'!$H13+'Atendimento ao público'!$H14)*$NB$69</f>
        <v>29488.578743945771</v>
      </c>
      <c r="AL69" s="306">
        <f>IF($ND$69&lt;=AL$2,1,0)*('Atendimento ao público'!$H11+'Atendimento ao público'!$H12+'Atendimento ao público'!$H13+'Atendimento ao público'!$H14)*$NB$69</f>
        <v>29488.578743945771</v>
      </c>
      <c r="AM69" s="306">
        <f>IF($ND$69&lt;=AM$2,1,0)*('Atendimento ao público'!$H11+'Atendimento ao público'!$H12+'Atendimento ao público'!$H13+'Atendimento ao público'!$H14)*$NB$69</f>
        <v>29488.578743945771</v>
      </c>
      <c r="AN69" s="306">
        <f>IF($ND$69&lt;=AN$2,1,0)*('Atendimento ao público'!$H11+'Atendimento ao público'!$H12+'Atendimento ao público'!$H13+'Atendimento ao público'!$H14)*$NB$69</f>
        <v>29488.578743945771</v>
      </c>
      <c r="AO69" s="306">
        <f>IF($ND$69&lt;=AO$2,1,0)*('Atendimento ao público'!$H11+'Atendimento ao público'!$H12+'Atendimento ao público'!$H13+'Atendimento ao público'!$H14)*$NB$69</f>
        <v>29488.578743945771</v>
      </c>
      <c r="AP69" s="306">
        <f>IF($ND$69&lt;=AP$2,1,0)*('Atendimento ao público'!$H11+'Atendimento ao público'!$H12+'Atendimento ao público'!$H13+'Atendimento ao público'!$H14)*$NB$69</f>
        <v>29488.578743945771</v>
      </c>
      <c r="AQ69" s="306">
        <f>IF($ND$69&lt;=AQ$2,1,0)*('Atendimento ao público'!$H11+'Atendimento ao público'!$H12+'Atendimento ao público'!$H13+'Atendimento ao público'!$H14)*$NB$69</f>
        <v>29488.578743945771</v>
      </c>
      <c r="AR69" s="306">
        <f>IF($ND$69&lt;=AR$2,1,0)*('Atendimento ao público'!$H11+'Atendimento ao público'!$H12+'Atendimento ao público'!$H13+'Atendimento ao público'!$H14)*$NB$69</f>
        <v>29488.578743945771</v>
      </c>
      <c r="AS69" s="306">
        <f>IF($ND$69&lt;=AS$2,1,0)*('Atendimento ao público'!$H11+'Atendimento ao público'!$H12+'Atendimento ao público'!$H13+'Atendimento ao público'!$H14)*$NB$69</f>
        <v>29488.578743945771</v>
      </c>
      <c r="AT69" s="306">
        <f>IF($ND$69&lt;=AT$2,1,0)*('Atendimento ao público'!$H11+'Atendimento ao público'!$H12+'Atendimento ao público'!$H13+'Atendimento ao público'!$H14)*$NB$69</f>
        <v>29488.578743945771</v>
      </c>
      <c r="AU69" s="306">
        <f>IF($ND$69&lt;=AU$2,1,0)*('Atendimento ao público'!$H11+'Atendimento ao público'!$H12+'Atendimento ao público'!$H13+'Atendimento ao público'!$H14)*$NB$69</f>
        <v>29488.578743945771</v>
      </c>
      <c r="AV69" s="306">
        <f>IF($ND$69&lt;=AV$2,1,0)*('Atendimento ao público'!$H11+'Atendimento ao público'!$H12+'Atendimento ao público'!$H13+'Atendimento ao público'!$H14)*$NB$69</f>
        <v>29488.578743945771</v>
      </c>
      <c r="AW69" s="306">
        <f>IF($ND$69&lt;=AW$2,1,0)*('Atendimento ao público'!$H11+'Atendimento ao público'!$H12+'Atendimento ao público'!$H13+'Atendimento ao público'!$H14)*$NB$69</f>
        <v>29488.578743945771</v>
      </c>
      <c r="AX69" s="306">
        <f>IF($ND$69&lt;=AX$2,1,0)*('Atendimento ao público'!$H11+'Atendimento ao público'!$H12+'Atendimento ao público'!$H13+'Atendimento ao público'!$H14)*$NB$69</f>
        <v>29488.578743945771</v>
      </c>
      <c r="AY69" s="306">
        <f>IF($ND$69&lt;=AY$2,1,0)*('Atendimento ao público'!$H11+'Atendimento ao público'!$H12+'Atendimento ao público'!$H13+'Atendimento ao público'!$H14)*$NB$69</f>
        <v>29488.578743945771</v>
      </c>
      <c r="AZ69" s="306">
        <f>IF($ND$69&lt;=AZ$2,1,0)*('Atendimento ao público'!$H11+'Atendimento ao público'!$H12+'Atendimento ao público'!$H13+'Atendimento ao público'!$H14)*$NB$69</f>
        <v>29488.578743945771</v>
      </c>
      <c r="BA69" s="306">
        <f>IF($ND$69&lt;=BA$2,1,0)*('Atendimento ao público'!$H11+'Atendimento ao público'!$H12+'Atendimento ao público'!$H13+'Atendimento ao público'!$H14)*$NB$69</f>
        <v>29488.578743945771</v>
      </c>
      <c r="BB69" s="306">
        <f>IF($ND$69&lt;=BB$2,1,0)*('Atendimento ao público'!$H11+'Atendimento ao público'!$H12+'Atendimento ao público'!$H13+'Atendimento ao público'!$H14)*$NB$69</f>
        <v>29488.578743945771</v>
      </c>
      <c r="BC69" s="306">
        <f>IF($ND$69&lt;=BC$2,1,0)*('Atendimento ao público'!$H11+'Atendimento ao público'!$H12+'Atendimento ao público'!$H13+'Atendimento ao público'!$H14)*$NB$69</f>
        <v>29488.578743945771</v>
      </c>
      <c r="BD69" s="306">
        <f>IF($ND$69&lt;=BD$2,1,0)*('Atendimento ao público'!$H11+'Atendimento ao público'!$H12+'Atendimento ao público'!$H13+'Atendimento ao público'!$H14)*$NB$69</f>
        <v>29488.578743945771</v>
      </c>
      <c r="BE69" s="306">
        <f>IF($ND$69&lt;=BE$2,1,0)*('Atendimento ao público'!$H11+'Atendimento ao público'!$H12+'Atendimento ao público'!$H13+'Atendimento ao público'!$H14)*$NB$69</f>
        <v>29488.578743945771</v>
      </c>
      <c r="BF69" s="306">
        <f>IF($ND$69&lt;=BF$2,1,0)*('Atendimento ao público'!$H11+'Atendimento ao público'!$H12+'Atendimento ao público'!$H13+'Atendimento ao público'!$H14)*$NB$69</f>
        <v>29488.578743945771</v>
      </c>
      <c r="BG69" s="306">
        <f>IF($ND$69&lt;=BG$2,1,0)*('Atendimento ao público'!$H11+'Atendimento ao público'!$H12+'Atendimento ao público'!$H13+'Atendimento ao público'!$H14)*$NB$69</f>
        <v>29488.578743945771</v>
      </c>
      <c r="BH69" s="306">
        <f>IF($ND$69&lt;=BH$2,1,0)*('Atendimento ao público'!$H11+'Atendimento ao público'!$H12+'Atendimento ao público'!$H13+'Atendimento ao público'!$H14)*$NB$69</f>
        <v>29488.578743945771</v>
      </c>
      <c r="BI69" s="306">
        <f>IF($ND$69&lt;=BI$2,1,0)*('Atendimento ao público'!$H11+'Atendimento ao público'!$H12+'Atendimento ao público'!$H13+'Atendimento ao público'!$H14)*$NB$69</f>
        <v>29488.578743945771</v>
      </c>
      <c r="BJ69" s="306">
        <f>IF($ND$69&lt;=BJ$2,1,0)*('Atendimento ao público'!$H11+'Atendimento ao público'!$H12+'Atendimento ao público'!$H13+'Atendimento ao público'!$H14)*$NB$69</f>
        <v>29488.578743945771</v>
      </c>
      <c r="BK69" s="306">
        <f>IF($ND$69&lt;=BK$2,1,0)*('Atendimento ao público'!$H11+'Atendimento ao público'!$H12+'Atendimento ao público'!$H13+'Atendimento ao público'!$H14)*$NB$69</f>
        <v>29488.578743945771</v>
      </c>
      <c r="BL69" s="306">
        <f>IF($ND$69&lt;=BL$2,1,0)*('Atendimento ao público'!$H11+'Atendimento ao público'!$H12+'Atendimento ao público'!$H13+'Atendimento ao público'!$H14)*$NB$69</f>
        <v>29488.578743945771</v>
      </c>
      <c r="BM69" s="306">
        <f>IF($ND$69&lt;=BM$2,1,0)*('Atendimento ao público'!$H11+'Atendimento ao público'!$H12+'Atendimento ao público'!$H13+'Atendimento ao público'!$H14)*$NB$69</f>
        <v>29488.578743945771</v>
      </c>
      <c r="BN69" s="306">
        <f>IF($ND$69&lt;=BN$2,1,0)*('Atendimento ao público'!$H11+'Atendimento ao público'!$H12+'Atendimento ao público'!$H13+'Atendimento ao público'!$H14)*$NB$69</f>
        <v>29488.578743945771</v>
      </c>
      <c r="BO69" s="306">
        <f>IF($ND$69&lt;=BO$2,1,0)*('Atendimento ao público'!$H11+'Atendimento ao público'!$H12+'Atendimento ao público'!$H13+'Atendimento ao público'!$H14)*$NB$69</f>
        <v>29488.578743945771</v>
      </c>
      <c r="BP69" s="306">
        <f>IF($ND$69&lt;=BP$2,1,0)*('Atendimento ao público'!$H11+'Atendimento ao público'!$H12+'Atendimento ao público'!$H13+'Atendimento ao público'!$H14)*$NB$69</f>
        <v>29488.578743945771</v>
      </c>
      <c r="BQ69" s="306">
        <f>IF($ND$69&lt;=BQ$2,1,0)*('Atendimento ao público'!$H11+'Atendimento ao público'!$H12+'Atendimento ao público'!$H13+'Atendimento ao público'!$H14)*$NB$69</f>
        <v>29488.578743945771</v>
      </c>
      <c r="BR69" s="306">
        <f>IF($ND$69&lt;=BR$2,1,0)*('Atendimento ao público'!$H11+'Atendimento ao público'!$H12+'Atendimento ao público'!$H13+'Atendimento ao público'!$H14)*$NB$69</f>
        <v>29488.578743945771</v>
      </c>
      <c r="BS69" s="306">
        <f>IF($ND$69&lt;=BS$2,1,0)*('Atendimento ao público'!$H11+'Atendimento ao público'!$H12+'Atendimento ao público'!$H13+'Atendimento ao público'!$H14)*$NB$69</f>
        <v>29488.578743945771</v>
      </c>
      <c r="BT69" s="306">
        <f>IF($ND$69&lt;=BT$2,1,0)*('Atendimento ao público'!$H11+'Atendimento ao público'!$H12+'Atendimento ao público'!$H13+'Atendimento ao público'!$H14)*$NB$69</f>
        <v>29488.578743945771</v>
      </c>
      <c r="BU69" s="306">
        <f>IF($ND$69&lt;=BU$2,1,0)*('Atendimento ao público'!$H11+'Atendimento ao público'!$H12+'Atendimento ao público'!$H13+'Atendimento ao público'!$H14)*$NB$69</f>
        <v>29488.578743945771</v>
      </c>
      <c r="BV69" s="306">
        <f>IF($ND$69&lt;=BV$2,1,0)*('Atendimento ao público'!$H11+'Atendimento ao público'!$H12+'Atendimento ao público'!$H13+'Atendimento ao público'!$H14)*$NB$69</f>
        <v>29488.578743945771</v>
      </c>
      <c r="BW69" s="306">
        <f>IF($ND$69&lt;=BW$2,1,0)*('Atendimento ao público'!$H11+'Atendimento ao público'!$H12+'Atendimento ao público'!$H13+'Atendimento ao público'!$H14)*$NB$69</f>
        <v>29488.578743945771</v>
      </c>
      <c r="BX69" s="306">
        <f>IF($ND$69&lt;=BX$2,1,0)*('Atendimento ao público'!$H11+'Atendimento ao público'!$H12+'Atendimento ao público'!$H13+'Atendimento ao público'!$H14)*$NB$69</f>
        <v>29488.578743945771</v>
      </c>
      <c r="BY69" s="306">
        <f>IF($ND$69&lt;=BY$2,1,0)*('Atendimento ao público'!$H11+'Atendimento ao público'!$H12+'Atendimento ao público'!$H13+'Atendimento ao público'!$H14)*$NB$69</f>
        <v>29488.578743945771</v>
      </c>
      <c r="BZ69" s="306">
        <f>IF($ND$69&lt;=BZ$2,1,0)*('Atendimento ao público'!$H11+'Atendimento ao público'!$H12+'Atendimento ao público'!$H13+'Atendimento ao público'!$H14)*$NB$69</f>
        <v>29488.578743945771</v>
      </c>
      <c r="CA69" s="306">
        <f>IF($ND$69&lt;=CA$2,1,0)*('Atendimento ao público'!$H11+'Atendimento ao público'!$H12+'Atendimento ao público'!$H13+'Atendimento ao público'!$H14)*$NB$69</f>
        <v>29488.578743945771</v>
      </c>
      <c r="CB69" s="306">
        <f>IF($ND$69&lt;=CB$2,1,0)*('Atendimento ao público'!$H11+'Atendimento ao público'!$H12+'Atendimento ao público'!$H13+'Atendimento ao público'!$H14)*$NB$69</f>
        <v>29488.578743945771</v>
      </c>
      <c r="CC69" s="306">
        <f>IF($ND$69&lt;=CC$2,1,0)*('Atendimento ao público'!$H11+'Atendimento ao público'!$H12+'Atendimento ao público'!$H13+'Atendimento ao público'!$H14)*$NB$69</f>
        <v>29488.578743945771</v>
      </c>
      <c r="CD69" s="306">
        <f>IF($ND$69&lt;=CD$2,1,0)*('Atendimento ao público'!$H11+'Atendimento ao público'!$H12+'Atendimento ao público'!$H13+'Atendimento ao público'!$H14)*$NB$69</f>
        <v>29488.578743945771</v>
      </c>
      <c r="CE69" s="306">
        <f>IF($ND$69&lt;=CE$2,1,0)*('Atendimento ao público'!$H11+'Atendimento ao público'!$H12+'Atendimento ao público'!$H13+'Atendimento ao público'!$H14)*$NB$69</f>
        <v>29488.578743945771</v>
      </c>
      <c r="CF69" s="306">
        <f>IF($ND$69&lt;=CF$2,1,0)*('Atendimento ao público'!$H11+'Atendimento ao público'!$H12+'Atendimento ao público'!$H13+'Atendimento ao público'!$H14)*$NB$69</f>
        <v>29488.578743945771</v>
      </c>
      <c r="CG69" s="306">
        <f>IF($ND$69&lt;=CG$2,1,0)*('Atendimento ao público'!$H11+'Atendimento ao público'!$H12+'Atendimento ao público'!$H13+'Atendimento ao público'!$H14)*$NB$69</f>
        <v>29488.578743945771</v>
      </c>
      <c r="CH69" s="306">
        <f>IF($ND$69&lt;=CH$2,1,0)*('Atendimento ao público'!$H11+'Atendimento ao público'!$H12+'Atendimento ao público'!$H13+'Atendimento ao público'!$H14)*$NB$69</f>
        <v>29488.578743945771</v>
      </c>
      <c r="CI69" s="306">
        <f>IF($ND$69&lt;=CI$2,1,0)*('Atendimento ao público'!$H11+'Atendimento ao público'!$H12+'Atendimento ao público'!$H13+'Atendimento ao público'!$H14)*$NB$69</f>
        <v>29488.578743945771</v>
      </c>
      <c r="CJ69" s="306">
        <f>IF($ND$69&lt;=CJ$2,1,0)*('Atendimento ao público'!$H11+'Atendimento ao público'!$H12+'Atendimento ao público'!$H13+'Atendimento ao público'!$H14)*$NB$69</f>
        <v>29488.578743945771</v>
      </c>
      <c r="CK69" s="306">
        <f>IF($ND$69&lt;=CK$2,1,0)*('Atendimento ao público'!$H11+'Atendimento ao público'!$H12+'Atendimento ao público'!$H13+'Atendimento ao público'!$H14)*$NB$69</f>
        <v>29488.578743945771</v>
      </c>
      <c r="CL69" s="306">
        <f>IF($ND$69&lt;=CL$2,1,0)*('Atendimento ao público'!$H11+'Atendimento ao público'!$H12+'Atendimento ao público'!$H13+'Atendimento ao público'!$H14)*$NB$69</f>
        <v>29488.578743945771</v>
      </c>
      <c r="CM69" s="306">
        <f>IF($ND$69&lt;=CM$2,1,0)*('Atendimento ao público'!$H11+'Atendimento ao público'!$H12+'Atendimento ao público'!$H13+'Atendimento ao público'!$H14)*$NB$69</f>
        <v>29488.578743945771</v>
      </c>
      <c r="CN69" s="306">
        <f>IF($ND$69&lt;=CN$2,1,0)*('Atendimento ao público'!$H11+'Atendimento ao público'!$H12+'Atendimento ao público'!$H13+'Atendimento ao público'!$H14)*$NB$69</f>
        <v>29488.578743945771</v>
      </c>
      <c r="CO69" s="306">
        <f>IF($ND$69&lt;=CO$2,1,0)*('Atendimento ao público'!$H11+'Atendimento ao público'!$H12+'Atendimento ao público'!$H13+'Atendimento ao público'!$H14)*$NB$69</f>
        <v>29488.578743945771</v>
      </c>
      <c r="CP69" s="306">
        <f>IF($ND$69&lt;=CP$2,1,0)*('Atendimento ao público'!$H11+'Atendimento ao público'!$H12+'Atendimento ao público'!$H13+'Atendimento ao público'!$H14)*$NB$69</f>
        <v>29488.578743945771</v>
      </c>
      <c r="CQ69" s="306">
        <f>IF($ND$69&lt;=CQ$2,1,0)*('Atendimento ao público'!$H11+'Atendimento ao público'!$H12+'Atendimento ao público'!$H13+'Atendimento ao público'!$H14)*$NB$69</f>
        <v>29488.578743945771</v>
      </c>
      <c r="CR69" s="306">
        <f>IF($ND$69&lt;=CR$2,1,0)*('Atendimento ao público'!$H11+'Atendimento ao público'!$H12+'Atendimento ao público'!$H13+'Atendimento ao público'!$H14)*$NB$69</f>
        <v>29488.578743945771</v>
      </c>
      <c r="CS69" s="306">
        <f>IF($ND$69&lt;=CS$2,1,0)*('Atendimento ao público'!$H11+'Atendimento ao público'!$H12+'Atendimento ao público'!$H13+'Atendimento ao público'!$H14)*$NB$69</f>
        <v>29488.578743945771</v>
      </c>
      <c r="CT69" s="306">
        <f>IF($ND$69&lt;=CT$2,1,0)*('Atendimento ao público'!$H11+'Atendimento ao público'!$H12+'Atendimento ao público'!$H13+'Atendimento ao público'!$H14)*$NB$69</f>
        <v>29488.578743945771</v>
      </c>
      <c r="CU69" s="306">
        <f>IF($ND$69&lt;=CU$2,1,0)*('Atendimento ao público'!$H11+'Atendimento ao público'!$H12+'Atendimento ao público'!$H13+'Atendimento ao público'!$H14)*$NB$69</f>
        <v>29488.578743945771</v>
      </c>
      <c r="CV69" s="306">
        <f>IF($ND$69&lt;=CV$2,1,0)*('Atendimento ao público'!$H11+'Atendimento ao público'!$H12+'Atendimento ao público'!$H13+'Atendimento ao público'!$H14)*$NB$69</f>
        <v>29488.578743945771</v>
      </c>
      <c r="CW69" s="306">
        <f>IF($ND$69&lt;=CW$2,1,0)*('Atendimento ao público'!$H11+'Atendimento ao público'!$H12+'Atendimento ao público'!$H13+'Atendimento ao público'!$H14)*$NB$69</f>
        <v>29488.578743945771</v>
      </c>
      <c r="CX69" s="306">
        <f>IF($ND$69&lt;=CX$2,1,0)*('Atendimento ao público'!$H11+'Atendimento ao público'!$H12+'Atendimento ao público'!$H13+'Atendimento ao público'!$H14)*$NB$69</f>
        <v>29488.578743945771</v>
      </c>
      <c r="CY69" s="306">
        <f>IF($ND$69&lt;=CY$2,1,0)*('Atendimento ao público'!$H11+'Atendimento ao público'!$H12+'Atendimento ao público'!$H13+'Atendimento ao público'!$H14)*$NB$69</f>
        <v>29488.578743945771</v>
      </c>
      <c r="CZ69" s="306">
        <f>IF($ND$69&lt;=CZ$2,1,0)*('Atendimento ao público'!$H11+'Atendimento ao público'!$H12+'Atendimento ao público'!$H13+'Atendimento ao público'!$H14)*$NB$69</f>
        <v>29488.578743945771</v>
      </c>
      <c r="DA69" s="306">
        <f>IF($ND$69&lt;=DA$2,1,0)*('Atendimento ao público'!$H11+'Atendimento ao público'!$H12+'Atendimento ao público'!$H13+'Atendimento ao público'!$H14)*$NB$69</f>
        <v>29488.578743945771</v>
      </c>
      <c r="DB69" s="306">
        <f>IF($ND$69&lt;=DB$2,1,0)*('Atendimento ao público'!$H11+'Atendimento ao público'!$H12+'Atendimento ao público'!$H13+'Atendimento ao público'!$H14)*$NB$69</f>
        <v>29488.578743945771</v>
      </c>
      <c r="DC69" s="306">
        <f>IF($ND$69&lt;=DC$2,1,0)*('Atendimento ao público'!$H11+'Atendimento ao público'!$H12+'Atendimento ao público'!$H13+'Atendimento ao público'!$H14)*$NB$69</f>
        <v>29488.578743945771</v>
      </c>
      <c r="DD69" s="306">
        <f>IF($ND$69&lt;=DD$2,1,0)*('Atendimento ao público'!$H11+'Atendimento ao público'!$H12+'Atendimento ao público'!$H13+'Atendimento ao público'!$H14)*$NB$69</f>
        <v>29488.578743945771</v>
      </c>
      <c r="DE69" s="306">
        <f>IF($ND$69&lt;=DE$2,1,0)*('Atendimento ao público'!$H11+'Atendimento ao público'!$H12+'Atendimento ao público'!$H13+'Atendimento ao público'!$H14)*$NB$69</f>
        <v>29488.578743945771</v>
      </c>
      <c r="DF69" s="306">
        <f>IF($ND$69&lt;=DF$2,1,0)*('Atendimento ao público'!$H11+'Atendimento ao público'!$H12+'Atendimento ao público'!$H13+'Atendimento ao público'!$H14)*$NB$69</f>
        <v>29488.578743945771</v>
      </c>
      <c r="DG69" s="306">
        <f>IF($ND$69&lt;=DG$2,1,0)*('Atendimento ao público'!$H11+'Atendimento ao público'!$H12+'Atendimento ao público'!$H13+'Atendimento ao público'!$H14)*$NB$69</f>
        <v>29488.578743945771</v>
      </c>
      <c r="DH69" s="306">
        <f>IF($ND$69&lt;=DH$2,1,0)*('Atendimento ao público'!$H11+'Atendimento ao público'!$H12+'Atendimento ao público'!$H13+'Atendimento ao público'!$H14)*$NB$69</f>
        <v>29488.578743945771</v>
      </c>
      <c r="DI69" s="306">
        <f>IF($ND$69&lt;=DI$2,1,0)*('Atendimento ao público'!$H11+'Atendimento ao público'!$H12+'Atendimento ao público'!$H13+'Atendimento ao público'!$H14)*$NB$69</f>
        <v>29488.578743945771</v>
      </c>
      <c r="DJ69" s="306">
        <f>IF($ND$69&lt;=DJ$2,1,0)*('Atendimento ao público'!$H11+'Atendimento ao público'!$H12+'Atendimento ao público'!$H13+'Atendimento ao público'!$H14)*$NB$69</f>
        <v>29488.578743945771</v>
      </c>
      <c r="DK69" s="306">
        <f>IF($ND$69&lt;=DK$2,1,0)*('Atendimento ao público'!$H11+'Atendimento ao público'!$H12+'Atendimento ao público'!$H13+'Atendimento ao público'!$H14)*$NB$69</f>
        <v>29488.578743945771</v>
      </c>
      <c r="DL69" s="306">
        <f>IF($ND$69&lt;=DL$2,1,0)*('Atendimento ao público'!$H11+'Atendimento ao público'!$H12+'Atendimento ao público'!$H13+'Atendimento ao público'!$H14)*$NB$69</f>
        <v>29488.578743945771</v>
      </c>
      <c r="DM69" s="306">
        <f>IF($ND$69&lt;=DM$2,1,0)*('Atendimento ao público'!$H11+'Atendimento ao público'!$H12+'Atendimento ao público'!$H13+'Atendimento ao público'!$H14)*$NB$69</f>
        <v>29488.578743945771</v>
      </c>
      <c r="DN69" s="306">
        <f>IF($ND$69&lt;=DN$2,1,0)*('Atendimento ao público'!$H11+'Atendimento ao público'!$H12+'Atendimento ao público'!$H13+'Atendimento ao público'!$H14)*$NB$69</f>
        <v>29488.578743945771</v>
      </c>
      <c r="DO69" s="306">
        <f>IF($ND$69&lt;=DO$2,1,0)*('Atendimento ao público'!$H11+'Atendimento ao público'!$H12+'Atendimento ao público'!$H13+'Atendimento ao público'!$H14)*$NB$69</f>
        <v>29488.578743945771</v>
      </c>
      <c r="DP69" s="306">
        <f>IF($ND$69&lt;=DP$2,1,0)*('Atendimento ao público'!$H11+'Atendimento ao público'!$H12+'Atendimento ao público'!$H13+'Atendimento ao público'!$H14)*$NB$69</f>
        <v>29488.578743945771</v>
      </c>
      <c r="DQ69" s="306">
        <f>IF($ND$69&lt;=DQ$2,1,0)*('Atendimento ao público'!$H11+'Atendimento ao público'!$H12+'Atendimento ao público'!$H13+'Atendimento ao público'!$H14)*$NB$69</f>
        <v>29488.578743945771</v>
      </c>
      <c r="DR69" s="306">
        <f>IF($ND$69&lt;=DR$2,1,0)*('Atendimento ao público'!$H11+'Atendimento ao público'!$H12+'Atendimento ao público'!$H13+'Atendimento ao público'!$H14)*$NB$69</f>
        <v>29488.578743945771</v>
      </c>
      <c r="DS69" s="306">
        <f>IF($ND$69&lt;=DS$2,1,0)*('Atendimento ao público'!$H11+'Atendimento ao público'!$H12+'Atendimento ao público'!$H13+'Atendimento ao público'!$H14)*$NB$69</f>
        <v>29488.578743945771</v>
      </c>
      <c r="DT69" s="306">
        <f>IF($ND$69&lt;=DT$2,1,0)*('Atendimento ao público'!$H11+'Atendimento ao público'!$H12+'Atendimento ao público'!$H13+'Atendimento ao público'!$H14)*$NB$69</f>
        <v>29488.578743945771</v>
      </c>
      <c r="DU69" s="306">
        <f>IF($ND$69&lt;=DU$2,1,0)*('Atendimento ao público'!$H11+'Atendimento ao público'!$H12+'Atendimento ao público'!$H13+'Atendimento ao público'!$H14)*$NB$69</f>
        <v>29488.578743945771</v>
      </c>
      <c r="DV69" s="306">
        <f>IF($ND$69&lt;=DV$2,1,0)*('Atendimento ao público'!$H11+'Atendimento ao público'!$H12+'Atendimento ao público'!$H13+'Atendimento ao público'!$H14)*$NB$69</f>
        <v>29488.578743945771</v>
      </c>
      <c r="DW69" s="306">
        <f>IF($ND$69&lt;=DW$2,1,0)*('Atendimento ao público'!$H11+'Atendimento ao público'!$H12+'Atendimento ao público'!$H13+'Atendimento ao público'!$H14)*$NB$69</f>
        <v>29488.578743945771</v>
      </c>
      <c r="DX69" s="306">
        <f>IF($ND$69&lt;=DX$2,1,0)*('Atendimento ao público'!$H11+'Atendimento ao público'!$H12+'Atendimento ao público'!$H13+'Atendimento ao público'!$H14)*$NB$69</f>
        <v>29488.578743945771</v>
      </c>
      <c r="DY69" s="306">
        <f>IF($ND$69&lt;=DY$2,1,0)*('Atendimento ao público'!$H11+'Atendimento ao público'!$H12+'Atendimento ao público'!$H13+'Atendimento ao público'!$H14)*$NB$69</f>
        <v>29488.578743945771</v>
      </c>
      <c r="DZ69" s="306">
        <f>IF($ND$69&lt;=DZ$2,1,0)*('Atendimento ao público'!$H11+'Atendimento ao público'!$H12+'Atendimento ao público'!$H13+'Atendimento ao público'!$H14)*$NB$69</f>
        <v>29488.578743945771</v>
      </c>
      <c r="EA69" s="306">
        <f>IF($ND$69&lt;=EA$2,1,0)*('Atendimento ao público'!$H11+'Atendimento ao público'!$H12+'Atendimento ao público'!$H13+'Atendimento ao público'!$H14)*$NB$69</f>
        <v>29488.578743945771</v>
      </c>
      <c r="EB69" s="306">
        <f>IF($ND$69&lt;=EB$2,1,0)*('Atendimento ao público'!$H11+'Atendimento ao público'!$H12+'Atendimento ao público'!$H13+'Atendimento ao público'!$H14)*$NB$69</f>
        <v>29488.578743945771</v>
      </c>
      <c r="EC69" s="306">
        <f>IF($ND$69&lt;=EC$2,1,0)*('Atendimento ao público'!$H11+'Atendimento ao público'!$H12+'Atendimento ao público'!$H13+'Atendimento ao público'!$H14)*$NB$69</f>
        <v>29488.578743945771</v>
      </c>
      <c r="ED69" s="306">
        <f>IF($ND$69&lt;=ED$2,1,0)*('Atendimento ao público'!$H11+'Atendimento ao público'!$H12+'Atendimento ao público'!$H13+'Atendimento ao público'!$H14)*$NB$69</f>
        <v>29488.578743945771</v>
      </c>
      <c r="EE69" s="306">
        <f>IF($ND$69&lt;=EE$2,1,0)*('Atendimento ao público'!$H11+'Atendimento ao público'!$H12+'Atendimento ao público'!$H13+'Atendimento ao público'!$H14)*$NB$69</f>
        <v>29488.578743945771</v>
      </c>
      <c r="EF69" s="306">
        <f>IF($ND$69&lt;=EF$2,1,0)*('Atendimento ao público'!$H11+'Atendimento ao público'!$H12+'Atendimento ao público'!$H13+'Atendimento ao público'!$H14)*$NB$69</f>
        <v>29488.578743945771</v>
      </c>
      <c r="EG69" s="306">
        <f>IF($ND$69&lt;=EG$2,1,0)*('Atendimento ao público'!$H11+'Atendimento ao público'!$H12+'Atendimento ao público'!$H13+'Atendimento ao público'!$H14)*$NB$69</f>
        <v>29488.578743945771</v>
      </c>
      <c r="EH69" s="306">
        <f>IF($ND$69&lt;=EH$2,1,0)*('Atendimento ao público'!$H11+'Atendimento ao público'!$H12+'Atendimento ao público'!$H13+'Atendimento ao público'!$H14)*$NB$69</f>
        <v>29488.578743945771</v>
      </c>
      <c r="EI69" s="306">
        <f>IF($ND$69&lt;=EI$2,1,0)*('Atendimento ao público'!$H11+'Atendimento ao público'!$H12+'Atendimento ao público'!$H13+'Atendimento ao público'!$H14)*$NB$69</f>
        <v>29488.578743945771</v>
      </c>
      <c r="EJ69" s="306">
        <f>IF($ND$69&lt;=EJ$2,1,0)*('Atendimento ao público'!$H11+'Atendimento ao público'!$H12+'Atendimento ao público'!$H13+'Atendimento ao público'!$H14)*$NB$69</f>
        <v>29488.578743945771</v>
      </c>
      <c r="EK69" s="306">
        <f>IF($ND$69&lt;=EK$2,1,0)*('Atendimento ao público'!$H11+'Atendimento ao público'!$H12+'Atendimento ao público'!$H13+'Atendimento ao público'!$H14)*$NB$69</f>
        <v>29488.578743945771</v>
      </c>
      <c r="EL69" s="306">
        <f>IF($ND$69&lt;=EL$2,1,0)*('Atendimento ao público'!$H11+'Atendimento ao público'!$H12+'Atendimento ao público'!$H13+'Atendimento ao público'!$H14)*$NB$69</f>
        <v>29488.578743945771</v>
      </c>
      <c r="EM69" s="306">
        <f>IF($ND$69&lt;=EM$2,1,0)*('Atendimento ao público'!$H11+'Atendimento ao público'!$H12+'Atendimento ao público'!$H13+'Atendimento ao público'!$H14)*$NB$69</f>
        <v>29488.578743945771</v>
      </c>
      <c r="EN69" s="306">
        <f>IF($ND$69&lt;=EN$2,1,0)*('Atendimento ao público'!$H11+'Atendimento ao público'!$H12+'Atendimento ao público'!$H13+'Atendimento ao público'!$H14)*$NB$69</f>
        <v>29488.578743945771</v>
      </c>
      <c r="EO69" s="306">
        <f>IF($ND$69&lt;=EO$2,1,0)*('Atendimento ao público'!$H11+'Atendimento ao público'!$H12+'Atendimento ao público'!$H13+'Atendimento ao público'!$H14)*$NB$69</f>
        <v>29488.578743945771</v>
      </c>
      <c r="EP69" s="306">
        <f>IF($ND$69&lt;=EP$2,1,0)*('Atendimento ao público'!$H11+'Atendimento ao público'!$H12+'Atendimento ao público'!$H13+'Atendimento ao público'!$H14)*$NB$69</f>
        <v>29488.578743945771</v>
      </c>
      <c r="EQ69" s="306">
        <f>IF($ND$69&lt;=EQ$2,1,0)*('Atendimento ao público'!$H11+'Atendimento ao público'!$H12+'Atendimento ao público'!$H13+'Atendimento ao público'!$H14)*$NB$69</f>
        <v>29488.578743945771</v>
      </c>
      <c r="ER69" s="306">
        <f>IF($ND$69&lt;=ER$2,1,0)*('Atendimento ao público'!$H11+'Atendimento ao público'!$H12+'Atendimento ao público'!$H13+'Atendimento ao público'!$H14)*$NB$69</f>
        <v>29488.578743945771</v>
      </c>
      <c r="ES69" s="306">
        <f>IF($ND$69&lt;=ES$2,1,0)*('Atendimento ao público'!$H11+'Atendimento ao público'!$H12+'Atendimento ao público'!$H13+'Atendimento ao público'!$H14)*$NB$69</f>
        <v>29488.578743945771</v>
      </c>
      <c r="ET69" s="306">
        <f>IF($ND$69&lt;=ET$2,1,0)*('Atendimento ao público'!$H11+'Atendimento ao público'!$H12+'Atendimento ao público'!$H13+'Atendimento ao público'!$H14)*$NB$69</f>
        <v>29488.578743945771</v>
      </c>
      <c r="EU69" s="306">
        <f>IF($ND$69&lt;=EU$2,1,0)*('Atendimento ao público'!$H11+'Atendimento ao público'!$H12+'Atendimento ao público'!$H13+'Atendimento ao público'!$H14)*$NB$69</f>
        <v>29488.578743945771</v>
      </c>
      <c r="EV69" s="306">
        <f>IF($ND$69&lt;=EV$2,1,0)*('Atendimento ao público'!$H11+'Atendimento ao público'!$H12+'Atendimento ao público'!$H13+'Atendimento ao público'!$H14)*$NB$69</f>
        <v>29488.578743945771</v>
      </c>
      <c r="EW69" s="306">
        <f>IF($ND$69&lt;=EW$2,1,0)*('Atendimento ao público'!$H11+'Atendimento ao público'!$H12+'Atendimento ao público'!$H13+'Atendimento ao público'!$H14)*$NB$69</f>
        <v>29488.578743945771</v>
      </c>
      <c r="EX69" s="306">
        <f>IF($ND$69&lt;=EX$2,1,0)*('Atendimento ao público'!$H11+'Atendimento ao público'!$H12+'Atendimento ao público'!$H13+'Atendimento ao público'!$H14)*$NB$69</f>
        <v>29488.578743945771</v>
      </c>
      <c r="EY69" s="306">
        <f>IF($ND$69&lt;=EY$2,1,0)*('Atendimento ao público'!$H11+'Atendimento ao público'!$H12+'Atendimento ao público'!$H13+'Atendimento ao público'!$H14)*$NB$69</f>
        <v>29488.578743945771</v>
      </c>
      <c r="EZ69" s="306">
        <f>IF($ND$69&lt;=EZ$2,1,0)*('Atendimento ao público'!$H11+'Atendimento ao público'!$H12+'Atendimento ao público'!$H13+'Atendimento ao público'!$H14)*$NB$69</f>
        <v>29488.578743945771</v>
      </c>
      <c r="FA69" s="306">
        <f>IF($ND$69&lt;=FA$2,1,0)*('Atendimento ao público'!$H11+'Atendimento ao público'!$H12+'Atendimento ao público'!$H13+'Atendimento ao público'!$H14)*$NB$69</f>
        <v>29488.578743945771</v>
      </c>
      <c r="FB69" s="306">
        <f>IF($ND$69&lt;=FB$2,1,0)*('Atendimento ao público'!$H11+'Atendimento ao público'!$H12+'Atendimento ao público'!$H13+'Atendimento ao público'!$H14)*$NB$69</f>
        <v>29488.578743945771</v>
      </c>
      <c r="FC69" s="306">
        <f>IF($ND$69&lt;=FC$2,1,0)*('Atendimento ao público'!$H11+'Atendimento ao público'!$H12+'Atendimento ao público'!$H13+'Atendimento ao público'!$H14)*$NB$69</f>
        <v>29488.578743945771</v>
      </c>
      <c r="FD69" s="306">
        <f>IF($ND$69&lt;=FD$2,1,0)*('Atendimento ao público'!$H11+'Atendimento ao público'!$H12+'Atendimento ao público'!$H13+'Atendimento ao público'!$H14)*$NB$69</f>
        <v>29488.578743945771</v>
      </c>
      <c r="FE69" s="306">
        <f>IF($ND$69&lt;=FE$2,1,0)*('Atendimento ao público'!$H11+'Atendimento ao público'!$H12+'Atendimento ao público'!$H13+'Atendimento ao público'!$H14)*$NB$69</f>
        <v>29488.578743945771</v>
      </c>
      <c r="FF69" s="306">
        <f>IF($ND$69&lt;=FF$2,1,0)*('Atendimento ao público'!$H11+'Atendimento ao público'!$H12+'Atendimento ao público'!$H13+'Atendimento ao público'!$H14)*$NB$69</f>
        <v>29488.578743945771</v>
      </c>
      <c r="FG69" s="306">
        <f>IF($ND$69&lt;=FG$2,1,0)*('Atendimento ao público'!$H11+'Atendimento ao público'!$H12+'Atendimento ao público'!$H13+'Atendimento ao público'!$H14)*$NB$69</f>
        <v>29488.578743945771</v>
      </c>
      <c r="FH69" s="306">
        <f>IF($ND$69&lt;=FH$2,1,0)*('Atendimento ao público'!$H11+'Atendimento ao público'!$H12+'Atendimento ao público'!$H13+'Atendimento ao público'!$H14)*$NB$69</f>
        <v>29488.578743945771</v>
      </c>
      <c r="FI69" s="306">
        <f>IF($ND$69&lt;=FI$2,1,0)*('Atendimento ao público'!$H11+'Atendimento ao público'!$H12+'Atendimento ao público'!$H13+'Atendimento ao público'!$H14)*$NB$69</f>
        <v>29488.578743945771</v>
      </c>
      <c r="FJ69" s="306">
        <f>IF($ND$69&lt;=FJ$2,1,0)*('Atendimento ao público'!$H11+'Atendimento ao público'!$H12+'Atendimento ao público'!$H13+'Atendimento ao público'!$H14)*$NB$69</f>
        <v>29488.578743945771</v>
      </c>
      <c r="FK69" s="306">
        <f>IF($ND$69&lt;=FK$2,1,0)*('Atendimento ao público'!$H11+'Atendimento ao público'!$H12+'Atendimento ao público'!$H13+'Atendimento ao público'!$H14)*$NB$69</f>
        <v>29488.578743945771</v>
      </c>
      <c r="FL69" s="306">
        <f>IF($ND$69&lt;=FL$2,1,0)*('Atendimento ao público'!$H11+'Atendimento ao público'!$H12+'Atendimento ao público'!$H13+'Atendimento ao público'!$H14)*$NB$69</f>
        <v>29488.578743945771</v>
      </c>
      <c r="FM69" s="306">
        <f>IF($ND$69&lt;=FM$2,1,0)*('Atendimento ao público'!$H11+'Atendimento ao público'!$H12+'Atendimento ao público'!$H13+'Atendimento ao público'!$H14)*$NB$69</f>
        <v>29488.578743945771</v>
      </c>
      <c r="FN69" s="306">
        <f>IF($ND$69&lt;=FN$2,1,0)*('Atendimento ao público'!$H11+'Atendimento ao público'!$H12+'Atendimento ao público'!$H13+'Atendimento ao público'!$H14)*$NB$69</f>
        <v>29488.578743945771</v>
      </c>
      <c r="FO69" s="306">
        <f>IF($ND$69&lt;=FO$2,1,0)*('Atendimento ao público'!$H11+'Atendimento ao público'!$H12+'Atendimento ao público'!$H13+'Atendimento ao público'!$H14)*$NB$69</f>
        <v>29488.578743945771</v>
      </c>
      <c r="FP69" s="306">
        <f>IF($ND$69&lt;=FP$2,1,0)*('Atendimento ao público'!$H11+'Atendimento ao público'!$H12+'Atendimento ao público'!$H13+'Atendimento ao público'!$H14)*$NB$69</f>
        <v>29488.578743945771</v>
      </c>
      <c r="FQ69" s="306">
        <f>IF($ND$69&lt;=FQ$2,1,0)*('Atendimento ao público'!$H11+'Atendimento ao público'!$H12+'Atendimento ao público'!$H13+'Atendimento ao público'!$H14)*$NB$69</f>
        <v>29488.578743945771</v>
      </c>
      <c r="FR69" s="306">
        <f>IF($ND$69&lt;=FR$2,1,0)*('Atendimento ao público'!$H11+'Atendimento ao público'!$H12+'Atendimento ao público'!$H13+'Atendimento ao público'!$H14)*$NB$69</f>
        <v>29488.578743945771</v>
      </c>
      <c r="FS69" s="306">
        <f>IF($ND$69&lt;=FS$2,1,0)*('Atendimento ao público'!$H11+'Atendimento ao público'!$H12+'Atendimento ao público'!$H13+'Atendimento ao público'!$H14)*$NB$69</f>
        <v>29488.578743945771</v>
      </c>
      <c r="FT69" s="306">
        <f>IF($ND$69&lt;=FT$2,1,0)*('Atendimento ao público'!$H11+'Atendimento ao público'!$H12+'Atendimento ao público'!$H13+'Atendimento ao público'!$H14)*$NB$69</f>
        <v>29488.578743945771</v>
      </c>
      <c r="FU69" s="306">
        <f>IF($ND$69&lt;=FU$2,1,0)*('Atendimento ao público'!$H11+'Atendimento ao público'!$H12+'Atendimento ao público'!$H13+'Atendimento ao público'!$H14)*$NB$69</f>
        <v>29488.578743945771</v>
      </c>
      <c r="FV69" s="306">
        <f>IF($ND$69&lt;=FV$2,1,0)*('Atendimento ao público'!$H11+'Atendimento ao público'!$H12+'Atendimento ao público'!$H13+'Atendimento ao público'!$H14)*$NB$69</f>
        <v>29488.578743945771</v>
      </c>
      <c r="FW69" s="306">
        <f>IF($ND$69&lt;=FW$2,1,0)*('Atendimento ao público'!$H11+'Atendimento ao público'!$H12+'Atendimento ao público'!$H13+'Atendimento ao público'!$H14)*$NB$69</f>
        <v>29488.578743945771</v>
      </c>
      <c r="FX69" s="306">
        <f>IF($ND$69&lt;=FX$2,1,0)*('Atendimento ao público'!$H11+'Atendimento ao público'!$H12+'Atendimento ao público'!$H13+'Atendimento ao público'!$H14)*$NB$69</f>
        <v>29488.578743945771</v>
      </c>
      <c r="FY69" s="306">
        <f>IF($ND$69&lt;=FY$2,1,0)*('Atendimento ao público'!$H11+'Atendimento ao público'!$H12+'Atendimento ao público'!$H13+'Atendimento ao público'!$H14)*$NB$69</f>
        <v>29488.578743945771</v>
      </c>
      <c r="FZ69" s="306">
        <f>IF($ND$69&lt;=FZ$2,1,0)*('Atendimento ao público'!$H11+'Atendimento ao público'!$H12+'Atendimento ao público'!$H13+'Atendimento ao público'!$H14)*$NB$69</f>
        <v>29488.578743945771</v>
      </c>
      <c r="GA69" s="306">
        <f>IF($ND$69&lt;=GA$2,1,0)*('Atendimento ao público'!$H11+'Atendimento ao público'!$H12+'Atendimento ao público'!$H13+'Atendimento ao público'!$H14)*$NB$69</f>
        <v>29488.578743945771</v>
      </c>
      <c r="GB69" s="306">
        <f>IF($ND$69&lt;=GB$2,1,0)*('Atendimento ao público'!$H11+'Atendimento ao público'!$H12+'Atendimento ao público'!$H13+'Atendimento ao público'!$H14)*$NB$69</f>
        <v>29488.578743945771</v>
      </c>
      <c r="GC69" s="306">
        <f>IF($ND$69&lt;=GC$2,1,0)*('Atendimento ao público'!$H11+'Atendimento ao público'!$H12+'Atendimento ao público'!$H13+'Atendimento ao público'!$H14)*$NB$69</f>
        <v>29488.578743945771</v>
      </c>
      <c r="GD69" s="306">
        <f>IF($ND$69&lt;=GD$2,1,0)*('Atendimento ao público'!$H11+'Atendimento ao público'!$H12+'Atendimento ao público'!$H13+'Atendimento ao público'!$H14)*$NB$69</f>
        <v>29488.578743945771</v>
      </c>
      <c r="GE69" s="306">
        <f>IF($ND$69&lt;=GE$2,1,0)*('Atendimento ao público'!$H11+'Atendimento ao público'!$H12+'Atendimento ao público'!$H13+'Atendimento ao público'!$H14)*$NB$69</f>
        <v>29488.578743945771</v>
      </c>
      <c r="GF69" s="306">
        <f>IF($ND$69&lt;=GF$2,1,0)*('Atendimento ao público'!$H11+'Atendimento ao público'!$H12+'Atendimento ao público'!$H13+'Atendimento ao público'!$H14)*$NB$69</f>
        <v>29488.578743945771</v>
      </c>
      <c r="GG69" s="306">
        <f>IF($ND$69&lt;=GG$2,1,0)*('Atendimento ao público'!$H11+'Atendimento ao público'!$H12+'Atendimento ao público'!$H13+'Atendimento ao público'!$H14)*$NB$69</f>
        <v>29488.578743945771</v>
      </c>
      <c r="GH69" s="306">
        <f>IF($ND$69&lt;=GH$2,1,0)*('Atendimento ao público'!$H11+'Atendimento ao público'!$H12+'Atendimento ao público'!$H13+'Atendimento ao público'!$H14)*$NB$69</f>
        <v>29488.578743945771</v>
      </c>
      <c r="GI69" s="306">
        <f>IF($ND$69&lt;=GI$2,1,0)*('Atendimento ao público'!$H11+'Atendimento ao público'!$H12+'Atendimento ao público'!$H13+'Atendimento ao público'!$H14)*$NB$69</f>
        <v>29488.578743945771</v>
      </c>
      <c r="GJ69" s="306">
        <f>IF($ND$69&lt;=GJ$2,1,0)*('Atendimento ao público'!$H11+'Atendimento ao público'!$H12+'Atendimento ao público'!$H13+'Atendimento ao público'!$H14)*$NB$69</f>
        <v>29488.578743945771</v>
      </c>
      <c r="GK69" s="306">
        <f>IF($ND$69&lt;=GK$2,1,0)*('Atendimento ao público'!$H11+'Atendimento ao público'!$H12+'Atendimento ao público'!$H13+'Atendimento ao público'!$H14)*$NB$69</f>
        <v>29488.578743945771</v>
      </c>
      <c r="GL69" s="306">
        <f>IF($ND$69&lt;=GL$2,1,0)*('Atendimento ao público'!$H11+'Atendimento ao público'!$H12+'Atendimento ao público'!$H13+'Atendimento ao público'!$H14)*$NB$69</f>
        <v>29488.578743945771</v>
      </c>
      <c r="GM69" s="306">
        <f>IF($ND$69&lt;=GM$2,1,0)*('Atendimento ao público'!$H11+'Atendimento ao público'!$H12+'Atendimento ao público'!$H13+'Atendimento ao público'!$H14)*$NB$69</f>
        <v>29488.578743945771</v>
      </c>
      <c r="GN69" s="306">
        <f>IF($ND$69&lt;=GN$2,1,0)*('Atendimento ao público'!$H11+'Atendimento ao público'!$H12+'Atendimento ao público'!$H13+'Atendimento ao público'!$H14)*$NB$69</f>
        <v>29488.578743945771</v>
      </c>
      <c r="GO69" s="306">
        <f>IF($ND$69&lt;=GO$2,1,0)*('Atendimento ao público'!$H11+'Atendimento ao público'!$H12+'Atendimento ao público'!$H13+'Atendimento ao público'!$H14)*$NB$69</f>
        <v>29488.578743945771</v>
      </c>
      <c r="GP69" s="306">
        <f>IF($ND$69&lt;=GP$2,1,0)*('Atendimento ao público'!$H11+'Atendimento ao público'!$H12+'Atendimento ao público'!$H13+'Atendimento ao público'!$H14)*$NB$69</f>
        <v>29488.578743945771</v>
      </c>
      <c r="GQ69" s="306">
        <f>IF($ND$69&lt;=GQ$2,1,0)*('Atendimento ao público'!$H11+'Atendimento ao público'!$H12+'Atendimento ao público'!$H13+'Atendimento ao público'!$H14)*$NB$69</f>
        <v>29488.578743945771</v>
      </c>
      <c r="GR69" s="306">
        <f>IF($ND$69&lt;=GR$2,1,0)*('Atendimento ao público'!$H11+'Atendimento ao público'!$H12+'Atendimento ao público'!$H13+'Atendimento ao público'!$H14)*$NB$69</f>
        <v>29488.578743945771</v>
      </c>
      <c r="GS69" s="306">
        <f>IF($ND$69&lt;=GS$2,1,0)*('Atendimento ao público'!$H11+'Atendimento ao público'!$H12+'Atendimento ao público'!$H13+'Atendimento ao público'!$H14)*$NB$69</f>
        <v>29488.578743945771</v>
      </c>
      <c r="GT69" s="306">
        <f>IF($ND$69&lt;=GT$2,1,0)*('Atendimento ao público'!$H11+'Atendimento ao público'!$H12+'Atendimento ao público'!$H13+'Atendimento ao público'!$H14)*$NB$69</f>
        <v>29488.578743945771</v>
      </c>
      <c r="GU69" s="306">
        <f>IF($ND$69&lt;=GU$2,1,0)*('Atendimento ao público'!$H11+'Atendimento ao público'!$H12+'Atendimento ao público'!$H13+'Atendimento ao público'!$H14)*$NB$69</f>
        <v>29488.578743945771</v>
      </c>
      <c r="GV69" s="306">
        <f>IF($ND$69&lt;=GV$2,1,0)*('Atendimento ao público'!$H11+'Atendimento ao público'!$H12+'Atendimento ao público'!$H13+'Atendimento ao público'!$H14)*$NB$69</f>
        <v>29488.578743945771</v>
      </c>
      <c r="GW69" s="306">
        <f>IF($ND$69&lt;=GW$2,1,0)*('Atendimento ao público'!$H11+'Atendimento ao público'!$H12+'Atendimento ao público'!$H13+'Atendimento ao público'!$H14)*$NB$69</f>
        <v>29488.578743945771</v>
      </c>
      <c r="GX69" s="306">
        <f>IF($ND$69&lt;=GX$2,1,0)*('Atendimento ao público'!$H11+'Atendimento ao público'!$H12+'Atendimento ao público'!$H13+'Atendimento ao público'!$H14)*$NB$69</f>
        <v>29488.578743945771</v>
      </c>
      <c r="GY69" s="306">
        <f>IF($ND$69&lt;=GY$2,1,0)*('Atendimento ao público'!$H11+'Atendimento ao público'!$H12+'Atendimento ao público'!$H13+'Atendimento ao público'!$H14)*$NB$69</f>
        <v>29488.578743945771</v>
      </c>
      <c r="GZ69" s="306">
        <f>IF($ND$69&lt;=GZ$2,1,0)*('Atendimento ao público'!$H11+'Atendimento ao público'!$H12+'Atendimento ao público'!$H13+'Atendimento ao público'!$H14)*$NB$69</f>
        <v>29488.578743945771</v>
      </c>
      <c r="HA69" s="306">
        <f>IF($ND$69&lt;=HA$2,1,0)*('Atendimento ao público'!$H11+'Atendimento ao público'!$H12+'Atendimento ao público'!$H13+'Atendimento ao público'!$H14)*$NB$69</f>
        <v>29488.578743945771</v>
      </c>
      <c r="HB69" s="306">
        <f>IF($ND$69&lt;=HB$2,1,0)*('Atendimento ao público'!$H11+'Atendimento ao público'!$H12+'Atendimento ao público'!$H13+'Atendimento ao público'!$H14)*$NB$69</f>
        <v>29488.578743945771</v>
      </c>
      <c r="HC69" s="306">
        <f>IF($ND$69&lt;=HC$2,1,0)*('Atendimento ao público'!$H11+'Atendimento ao público'!$H12+'Atendimento ao público'!$H13+'Atendimento ao público'!$H14)*$NB$69</f>
        <v>29488.578743945771</v>
      </c>
      <c r="HD69" s="306">
        <f>IF($ND$69&lt;=HD$2,1,0)*('Atendimento ao público'!$H11+'Atendimento ao público'!$H12+'Atendimento ao público'!$H13+'Atendimento ao público'!$H14)*$NB$69</f>
        <v>29488.578743945771</v>
      </c>
      <c r="HE69" s="306">
        <f>IF($ND$69&lt;=HE$2,1,0)*('Atendimento ao público'!$H11+'Atendimento ao público'!$H12+'Atendimento ao público'!$H13+'Atendimento ao público'!$H14)*$NB$69</f>
        <v>29488.578743945771</v>
      </c>
      <c r="HF69" s="306">
        <f>IF($ND$69&lt;=HF$2,1,0)*('Atendimento ao público'!$H11+'Atendimento ao público'!$H12+'Atendimento ao público'!$H13+'Atendimento ao público'!$H14)*$NB$69</f>
        <v>29488.578743945771</v>
      </c>
      <c r="HG69" s="306">
        <f>IF($ND$69&lt;=HG$2,1,0)*('Atendimento ao público'!$H11+'Atendimento ao público'!$H12+'Atendimento ao público'!$H13+'Atendimento ao público'!$H14)*$NB$69</f>
        <v>29488.578743945771</v>
      </c>
      <c r="HH69" s="306">
        <f>IF($ND$69&lt;=HH$2,1,0)*('Atendimento ao público'!$H11+'Atendimento ao público'!$H12+'Atendimento ao público'!$H13+'Atendimento ao público'!$H14)*$NB$69</f>
        <v>29488.578743945771</v>
      </c>
      <c r="HI69" s="306">
        <f>IF($ND$69&lt;=HI$2,1,0)*('Atendimento ao público'!$H11+'Atendimento ao público'!$H12+'Atendimento ao público'!$H13+'Atendimento ao público'!$H14)*$NB$69</f>
        <v>29488.578743945771</v>
      </c>
      <c r="HJ69" s="306">
        <f>IF($ND$69&lt;=HJ$2,1,0)*('Atendimento ao público'!$H11+'Atendimento ao público'!$H12+'Atendimento ao público'!$H13+'Atendimento ao público'!$H14)*$NB$69</f>
        <v>29488.578743945771</v>
      </c>
      <c r="HK69" s="306">
        <f>IF($ND$69&lt;=HK$2,1,0)*('Atendimento ao público'!$H11+'Atendimento ao público'!$H12+'Atendimento ao público'!$H13+'Atendimento ao público'!$H14)*$NB$69</f>
        <v>29488.578743945771</v>
      </c>
      <c r="HL69" s="306">
        <f>IF($ND$69&lt;=HL$2,1,0)*('Atendimento ao público'!$H11+'Atendimento ao público'!$H12+'Atendimento ao público'!$H13+'Atendimento ao público'!$H14)*$NB$69</f>
        <v>29488.578743945771</v>
      </c>
      <c r="HM69" s="306">
        <f>IF($ND$69&lt;=HM$2,1,0)*('Atendimento ao público'!$H11+'Atendimento ao público'!$H12+'Atendimento ao público'!$H13+'Atendimento ao público'!$H14)*$NB$69</f>
        <v>29488.578743945771</v>
      </c>
      <c r="HN69" s="306">
        <f>IF($ND$69&lt;=HN$2,1,0)*('Atendimento ao público'!$H11+'Atendimento ao público'!$H12+'Atendimento ao público'!$H13+'Atendimento ao público'!$H14)*$NB$69</f>
        <v>29488.578743945771</v>
      </c>
      <c r="HO69" s="306">
        <f>IF($ND$69&lt;=HO$2,1,0)*('Atendimento ao público'!$H11+'Atendimento ao público'!$H12+'Atendimento ao público'!$H13+'Atendimento ao público'!$H14)*$NB$69</f>
        <v>29488.578743945771</v>
      </c>
      <c r="HP69" s="306">
        <f>IF($ND$69&lt;=HP$2,1,0)*('Atendimento ao público'!$H11+'Atendimento ao público'!$H12+'Atendimento ao público'!$H13+'Atendimento ao público'!$H14)*$NB$69</f>
        <v>29488.578743945771</v>
      </c>
      <c r="HQ69" s="306">
        <f>IF($ND$69&lt;=HQ$2,1,0)*('Atendimento ao público'!$H11+'Atendimento ao público'!$H12+'Atendimento ao público'!$H13+'Atendimento ao público'!$H14)*$NB$69</f>
        <v>29488.578743945771</v>
      </c>
      <c r="HR69" s="306">
        <f>IF($ND$69&lt;=HR$2,1,0)*('Atendimento ao público'!$H11+'Atendimento ao público'!$H12+'Atendimento ao público'!$H13+'Atendimento ao público'!$H14)*$NB$69</f>
        <v>29488.578743945771</v>
      </c>
      <c r="HS69" s="306">
        <f>IF($ND$69&lt;=HS$2,1,0)*('Atendimento ao público'!$H11+'Atendimento ao público'!$H12+'Atendimento ao público'!$H13+'Atendimento ao público'!$H14)*$NB$69</f>
        <v>29488.578743945771</v>
      </c>
      <c r="HT69" s="306">
        <f>IF($ND$69&lt;=HT$2,1,0)*('Atendimento ao público'!$H11+'Atendimento ao público'!$H12+'Atendimento ao público'!$H13+'Atendimento ao público'!$H14)*$NB$69</f>
        <v>29488.578743945771</v>
      </c>
      <c r="HU69" s="306">
        <f>IF($ND$69&lt;=HU$2,1,0)*('Atendimento ao público'!$H11+'Atendimento ao público'!$H12+'Atendimento ao público'!$H13+'Atendimento ao público'!$H14)*$NB$69</f>
        <v>29488.578743945771</v>
      </c>
      <c r="HV69" s="306">
        <f>IF($ND$69&lt;=HV$2,1,0)*('Atendimento ao público'!$H11+'Atendimento ao público'!$H12+'Atendimento ao público'!$H13+'Atendimento ao público'!$H14)*$NB$69</f>
        <v>29488.578743945771</v>
      </c>
      <c r="HW69" s="306">
        <f>IF($ND$69&lt;=HW$2,1,0)*('Atendimento ao público'!$H11+'Atendimento ao público'!$H12+'Atendimento ao público'!$H13+'Atendimento ao público'!$H14)*$NB$69</f>
        <v>29488.578743945771</v>
      </c>
      <c r="HX69" s="306">
        <f>IF($ND$69&lt;=HX$2,1,0)*('Atendimento ao público'!$H11+'Atendimento ao público'!$H12+'Atendimento ao público'!$H13+'Atendimento ao público'!$H14)*$NB$69</f>
        <v>29488.578743945771</v>
      </c>
      <c r="HY69" s="306">
        <f>IF($ND$69&lt;=HY$2,1,0)*('Atendimento ao público'!$H11+'Atendimento ao público'!$H12+'Atendimento ao público'!$H13+'Atendimento ao público'!$H14)*$NB$69</f>
        <v>29488.578743945771</v>
      </c>
      <c r="HZ69" s="306">
        <f>IF($ND$69&lt;=HZ$2,1,0)*('Atendimento ao público'!$H11+'Atendimento ao público'!$H12+'Atendimento ao público'!$H13+'Atendimento ao público'!$H14)*$NB$69</f>
        <v>29488.578743945771</v>
      </c>
      <c r="IA69" s="306">
        <f>IF($ND$69&lt;=IA$2,1,0)*('Atendimento ao público'!$H11+'Atendimento ao público'!$H12+'Atendimento ao público'!$H13+'Atendimento ao público'!$H14)*$NB$69</f>
        <v>29488.578743945771</v>
      </c>
      <c r="IB69" s="306">
        <f>IF($ND$69&lt;=IB$2,1,0)*('Atendimento ao público'!$H11+'Atendimento ao público'!$H12+'Atendimento ao público'!$H13+'Atendimento ao público'!$H14)*$NB$69</f>
        <v>29488.578743945771</v>
      </c>
      <c r="IC69" s="306">
        <f>IF($ND$69&lt;=IC$2,1,0)*('Atendimento ao público'!$H11+'Atendimento ao público'!$H12+'Atendimento ao público'!$H13+'Atendimento ao público'!$H14)*$NB$69</f>
        <v>29488.578743945771</v>
      </c>
      <c r="ID69" s="306">
        <f>IF($ND$69&lt;=ID$2,1,0)*('Atendimento ao público'!$H11+'Atendimento ao público'!$H12+'Atendimento ao público'!$H13+'Atendimento ao público'!$H14)*$NB$69</f>
        <v>29488.578743945771</v>
      </c>
      <c r="IE69" s="306">
        <f>IF($ND$69&lt;=IE$2,1,0)*('Atendimento ao público'!$H11+'Atendimento ao público'!$H12+'Atendimento ao público'!$H13+'Atendimento ao público'!$H14)*$NB$69</f>
        <v>29488.578743945771</v>
      </c>
      <c r="IF69" s="306">
        <f>IF($ND$69&lt;=IF$2,1,0)*('Atendimento ao público'!$H11+'Atendimento ao público'!$H12+'Atendimento ao público'!$H13+'Atendimento ao público'!$H14)*$NB$69</f>
        <v>29488.578743945771</v>
      </c>
      <c r="IG69" s="306">
        <f>IF($ND$69&lt;=IG$2,1,0)*('Atendimento ao público'!$H11+'Atendimento ao público'!$H12+'Atendimento ao público'!$H13+'Atendimento ao público'!$H14)*$NB$69</f>
        <v>29488.578743945771</v>
      </c>
      <c r="IH69" s="306">
        <f>IF($ND$69&lt;=IH$2,1,0)*('Atendimento ao público'!$H11+'Atendimento ao público'!$H12+'Atendimento ao público'!$H13+'Atendimento ao público'!$H14)*$NB$69</f>
        <v>29488.578743945771</v>
      </c>
      <c r="II69" s="306">
        <f>IF($ND$69&lt;=II$2,1,0)*('Atendimento ao público'!$H11+'Atendimento ao público'!$H12+'Atendimento ao público'!$H13+'Atendimento ao público'!$H14)*$NB$69</f>
        <v>29488.578743945771</v>
      </c>
      <c r="IJ69" s="306">
        <f>IF($ND$69&lt;=IJ$2,1,0)*('Atendimento ao público'!$H11+'Atendimento ao público'!$H12+'Atendimento ao público'!$H13+'Atendimento ao público'!$H14)*$NB$69</f>
        <v>29488.578743945771</v>
      </c>
      <c r="IK69" s="306">
        <f>IF($ND$69&lt;=IK$2,1,0)*('Atendimento ao público'!$H11+'Atendimento ao público'!$H12+'Atendimento ao público'!$H13+'Atendimento ao público'!$H14)*$NB$69</f>
        <v>29488.578743945771</v>
      </c>
      <c r="IL69" s="306">
        <f>IF($ND$69&lt;=IL$2,1,0)*('Atendimento ao público'!$H11+'Atendimento ao público'!$H12+'Atendimento ao público'!$H13+'Atendimento ao público'!$H14)*$NB$69</f>
        <v>29488.578743945771</v>
      </c>
      <c r="IM69" s="306">
        <f>IF($ND$69&lt;=IM$2,1,0)*('Atendimento ao público'!$H11+'Atendimento ao público'!$H12+'Atendimento ao público'!$H13+'Atendimento ao público'!$H14)*$NB$69</f>
        <v>29488.578743945771</v>
      </c>
      <c r="IN69" s="306">
        <f>IF($ND$69&lt;=IN$2,1,0)*('Atendimento ao público'!$H11+'Atendimento ao público'!$H12+'Atendimento ao público'!$H13+'Atendimento ao público'!$H14)*$NB$69</f>
        <v>29488.578743945771</v>
      </c>
      <c r="IO69" s="306">
        <f>IF($ND$69&lt;=IO$2,1,0)*('Atendimento ao público'!$H11+'Atendimento ao público'!$H12+'Atendimento ao público'!$H13+'Atendimento ao público'!$H14)*$NB$69</f>
        <v>29488.578743945771</v>
      </c>
      <c r="IP69" s="306">
        <f>IF($ND$69&lt;=IP$2,1,0)*('Atendimento ao público'!$H11+'Atendimento ao público'!$H12+'Atendimento ao público'!$H13+'Atendimento ao público'!$H14)*$NB$69</f>
        <v>29488.578743945771</v>
      </c>
      <c r="IQ69" s="306">
        <f>IF($ND$69&lt;=IQ$2,1,0)*('Atendimento ao público'!$H11+'Atendimento ao público'!$H12+'Atendimento ao público'!$H13+'Atendimento ao público'!$H14)*$NB$69</f>
        <v>29488.578743945771</v>
      </c>
      <c r="IR69" s="306">
        <f>IF($ND$69&lt;=IR$2,1,0)*('Atendimento ao público'!$H11+'Atendimento ao público'!$H12+'Atendimento ao público'!$H13+'Atendimento ao público'!$H14)*$NB$69</f>
        <v>29488.578743945771</v>
      </c>
      <c r="IS69" s="306">
        <f>IF($ND$69&lt;=IS$2,1,0)*('Atendimento ao público'!$H11+'Atendimento ao público'!$H12+'Atendimento ao público'!$H13+'Atendimento ao público'!$H14)*$NB$69</f>
        <v>29488.578743945771</v>
      </c>
      <c r="IT69" s="306">
        <f>IF($ND$69&lt;=IT$2,1,0)*('Atendimento ao público'!$H11+'Atendimento ao público'!$H12+'Atendimento ao público'!$H13+'Atendimento ao público'!$H14)*$NB$69</f>
        <v>29488.578743945771</v>
      </c>
      <c r="IU69" s="306">
        <f>IF($ND$69&lt;=IU$2,1,0)*('Atendimento ao público'!$H11+'Atendimento ao público'!$H12+'Atendimento ao público'!$H13+'Atendimento ao público'!$H14)*$NB$69</f>
        <v>29488.578743945771</v>
      </c>
      <c r="IV69" s="306">
        <f>IF($ND$69&lt;=IV$2,1,0)*('Atendimento ao público'!$H11+'Atendimento ao público'!$H12+'Atendimento ao público'!$H13+'Atendimento ao público'!$H14)*$NB$69</f>
        <v>29488.578743945771</v>
      </c>
      <c r="IW69" s="306">
        <f>IF($ND$69&lt;=IW$2,1,0)*('Atendimento ao público'!$H11+'Atendimento ao público'!$H12+'Atendimento ao público'!$H13+'Atendimento ao público'!$H14)*$NB$69</f>
        <v>29488.578743945771</v>
      </c>
      <c r="IX69" s="306">
        <f>IF($ND$69&lt;=IX$2,1,0)*('Atendimento ao público'!$H11+'Atendimento ao público'!$H12+'Atendimento ao público'!$H13+'Atendimento ao público'!$H14)*$NB$69</f>
        <v>29488.578743945771</v>
      </c>
      <c r="IY69" s="306">
        <f>IF($ND$69&lt;=IY$2,1,0)*('Atendimento ao público'!$H11+'Atendimento ao público'!$H12+'Atendimento ao público'!$H13+'Atendimento ao público'!$H14)*$NB$69</f>
        <v>29488.578743945771</v>
      </c>
      <c r="IZ69" s="306">
        <f>IF($ND$69&lt;=IZ$2,1,0)*('Atendimento ao público'!$H11+'Atendimento ao público'!$H12+'Atendimento ao público'!$H13+'Atendimento ao público'!$H14)*$NB$69</f>
        <v>29488.578743945771</v>
      </c>
      <c r="JA69" s="306">
        <f>IF($ND$69&lt;=JA$2,1,0)*('Atendimento ao público'!$H11+'Atendimento ao público'!$H12+'Atendimento ao público'!$H13+'Atendimento ao público'!$H14)*$NB$69</f>
        <v>29488.578743945771</v>
      </c>
      <c r="JB69" s="306">
        <f>IF($ND$69&lt;=JB$2,1,0)*('Atendimento ao público'!$H11+'Atendimento ao público'!$H12+'Atendimento ao público'!$H13+'Atendimento ao público'!$H14)*$NB$69</f>
        <v>29488.578743945771</v>
      </c>
      <c r="JC69" s="306">
        <f>IF($ND$69&lt;=JC$2,1,0)*('Atendimento ao público'!$H11+'Atendimento ao público'!$H12+'Atendimento ao público'!$H13+'Atendimento ao público'!$H14)*$NB$69</f>
        <v>29488.578743945771</v>
      </c>
      <c r="JD69" s="306">
        <f>IF($ND$69&lt;=JD$2,1,0)*('Atendimento ao público'!$H11+'Atendimento ao público'!$H12+'Atendimento ao público'!$H13+'Atendimento ao público'!$H14)*$NB$69</f>
        <v>29488.578743945771</v>
      </c>
      <c r="JE69" s="306">
        <f>IF($ND$69&lt;=JE$2,1,0)*('Atendimento ao público'!$H11+'Atendimento ao público'!$H12+'Atendimento ao público'!$H13+'Atendimento ao público'!$H14)*$NB$69</f>
        <v>29488.578743945771</v>
      </c>
      <c r="JF69" s="306">
        <f>IF($ND$69&lt;=JF$2,1,0)*('Atendimento ao público'!$H11+'Atendimento ao público'!$H12+'Atendimento ao público'!$H13+'Atendimento ao público'!$H14)*$NB$69</f>
        <v>29488.578743945771</v>
      </c>
      <c r="JG69" s="306">
        <f>IF($ND$69&lt;=JG$2,1,0)*('Atendimento ao público'!$H11+'Atendimento ao público'!$H12+'Atendimento ao público'!$H13+'Atendimento ao público'!$H14)*$NB$69</f>
        <v>29488.578743945771</v>
      </c>
      <c r="JH69" s="306">
        <f>IF($ND$69&lt;=JH$2,1,0)*('Atendimento ao público'!$H11+'Atendimento ao público'!$H12+'Atendimento ao público'!$H13+'Atendimento ao público'!$H14)*$NB$69</f>
        <v>29488.578743945771</v>
      </c>
      <c r="JI69" s="306">
        <f>IF($ND$69&lt;=JI$2,1,0)*('Atendimento ao público'!$H11+'Atendimento ao público'!$H12+'Atendimento ao público'!$H13+'Atendimento ao público'!$H14)*$NB$69</f>
        <v>29488.578743945771</v>
      </c>
      <c r="JJ69" s="306">
        <f>IF($ND$69&lt;=JJ$2,1,0)*('Atendimento ao público'!$H11+'Atendimento ao público'!$H12+'Atendimento ao público'!$H13+'Atendimento ao público'!$H14)*$NB$69</f>
        <v>29488.578743945771</v>
      </c>
      <c r="JK69" s="306">
        <f>IF($ND$69&lt;=JK$2,1,0)*('Atendimento ao público'!$H11+'Atendimento ao público'!$H12+'Atendimento ao público'!$H13+'Atendimento ao público'!$H14)*$NB$69</f>
        <v>29488.578743945771</v>
      </c>
      <c r="JL69" s="306">
        <f>IF($ND$69&lt;=JL$2,1,0)*('Atendimento ao público'!$H11+'Atendimento ao público'!$H12+'Atendimento ao público'!$H13+'Atendimento ao público'!$H14)*$NB$69</f>
        <v>29488.578743945771</v>
      </c>
      <c r="JM69" s="306">
        <f>IF($ND$69&lt;=JM$2,1,0)*('Atendimento ao público'!$H11+'Atendimento ao público'!$H12+'Atendimento ao público'!$H13+'Atendimento ao público'!$H14)*$NB$69</f>
        <v>29488.578743945771</v>
      </c>
      <c r="JN69" s="306">
        <f>IF($ND$69&lt;=JN$2,1,0)*('Atendimento ao público'!$H11+'Atendimento ao público'!$H12+'Atendimento ao público'!$H13+'Atendimento ao público'!$H14)*$NB$69</f>
        <v>29488.578743945771</v>
      </c>
      <c r="JO69" s="306">
        <f>IF($ND$69&lt;=JO$2,1,0)*('Atendimento ao público'!$H11+'Atendimento ao público'!$H12+'Atendimento ao público'!$H13+'Atendimento ao público'!$H14)*$NB$69</f>
        <v>29488.578743945771</v>
      </c>
      <c r="JP69" s="306">
        <f>IF($ND$69&lt;=JP$2,1,0)*('Atendimento ao público'!$H11+'Atendimento ao público'!$H12+'Atendimento ao público'!$H13+'Atendimento ao público'!$H14)*$NB$69</f>
        <v>29488.578743945771</v>
      </c>
      <c r="JQ69" s="306">
        <f>IF($ND$69&lt;=JQ$2,1,0)*('Atendimento ao público'!$H11+'Atendimento ao público'!$H12+'Atendimento ao público'!$H13+'Atendimento ao público'!$H14)*$NB$69</f>
        <v>29488.578743945771</v>
      </c>
      <c r="JR69" s="306">
        <f>IF($ND$69&lt;=JR$2,1,0)*('Atendimento ao público'!$H11+'Atendimento ao público'!$H12+'Atendimento ao público'!$H13+'Atendimento ao público'!$H14)*$NB$69</f>
        <v>29488.578743945771</v>
      </c>
      <c r="JS69" s="306">
        <f>IF($ND$69&lt;=JS$2,1,0)*('Atendimento ao público'!$H11+'Atendimento ao público'!$H12+'Atendimento ao público'!$H13+'Atendimento ao público'!$H14)*$NB$69</f>
        <v>29488.578743945771</v>
      </c>
      <c r="JT69" s="306">
        <f>IF($ND$69&lt;=JT$2,1,0)*('Atendimento ao público'!$H11+'Atendimento ao público'!$H12+'Atendimento ao público'!$H13+'Atendimento ao público'!$H14)*$NB$69</f>
        <v>29488.578743945771</v>
      </c>
      <c r="JU69" s="306">
        <f>IF($ND$69&lt;=JU$2,1,0)*('Atendimento ao público'!$H11+'Atendimento ao público'!$H12+'Atendimento ao público'!$H13+'Atendimento ao público'!$H14)*$NB$69</f>
        <v>29488.578743945771</v>
      </c>
      <c r="JV69" s="306">
        <f>IF($ND$69&lt;=JV$2,1,0)*('Atendimento ao público'!$H11+'Atendimento ao público'!$H12+'Atendimento ao público'!$H13+'Atendimento ao público'!$H14)*$NB$69</f>
        <v>29488.578743945771</v>
      </c>
      <c r="JW69" s="306">
        <f>IF($ND$69&lt;=JW$2,1,0)*('Atendimento ao público'!$H11+'Atendimento ao público'!$H12+'Atendimento ao público'!$H13+'Atendimento ao público'!$H14)*$NB$69</f>
        <v>29488.578743945771</v>
      </c>
      <c r="JX69" s="306">
        <f>IF($ND$69&lt;=JX$2,1,0)*('Atendimento ao público'!$H11+'Atendimento ao público'!$H12+'Atendimento ao público'!$H13+'Atendimento ao público'!$H14)*$NB$69</f>
        <v>29488.578743945771</v>
      </c>
      <c r="JY69" s="306">
        <f>IF($ND$69&lt;=JY$2,1,0)*('Atendimento ao público'!$H11+'Atendimento ao público'!$H12+'Atendimento ao público'!$H13+'Atendimento ao público'!$H14)*$NB$69</f>
        <v>29488.578743945771</v>
      </c>
      <c r="JZ69" s="306">
        <f>IF($ND$69&lt;=JZ$2,1,0)*('Atendimento ao público'!$H11+'Atendimento ao público'!$H12+'Atendimento ao público'!$H13+'Atendimento ao público'!$H14)*$NB$69</f>
        <v>29488.578743945771</v>
      </c>
      <c r="KA69" s="306">
        <f>IF($ND$69&lt;=KA$2,1,0)*('Atendimento ao público'!$H11+'Atendimento ao público'!$H12+'Atendimento ao público'!$H13+'Atendimento ao público'!$H14)*$NB$69</f>
        <v>29488.578743945771</v>
      </c>
      <c r="KB69" s="306">
        <f>IF($ND$69&lt;=KB$2,1,0)*('Atendimento ao público'!$H11+'Atendimento ao público'!$H12+'Atendimento ao público'!$H13+'Atendimento ao público'!$H14)*$NB$69</f>
        <v>29488.578743945771</v>
      </c>
      <c r="KC69" s="306">
        <f>IF($ND$69&lt;=KC$2,1,0)*('Atendimento ao público'!$H11+'Atendimento ao público'!$H12+'Atendimento ao público'!$H13+'Atendimento ao público'!$H14)*$NB$69</f>
        <v>29488.578743945771</v>
      </c>
      <c r="KD69" s="306">
        <f>IF($ND$69&lt;=KD$2,1,0)*('Atendimento ao público'!$H11+'Atendimento ao público'!$H12+'Atendimento ao público'!$H13+'Atendimento ao público'!$H14)*$NB$69</f>
        <v>29488.578743945771</v>
      </c>
      <c r="KE69" s="306">
        <f>IF($ND$69&lt;=KE$2,1,0)*('Atendimento ao público'!$H11+'Atendimento ao público'!$H12+'Atendimento ao público'!$H13+'Atendimento ao público'!$H14)*$NB$69</f>
        <v>29488.578743945771</v>
      </c>
      <c r="KF69" s="306">
        <f>IF($ND$69&lt;=KF$2,1,0)*('Atendimento ao público'!$H11+'Atendimento ao público'!$H12+'Atendimento ao público'!$H13+'Atendimento ao público'!$H14)*$NB$69</f>
        <v>29488.578743945771</v>
      </c>
      <c r="KG69" s="306">
        <f>IF($ND$69&lt;=KG$2,1,0)*('Atendimento ao público'!$H11+'Atendimento ao público'!$H12+'Atendimento ao público'!$H13+'Atendimento ao público'!$H14)*$NB$69</f>
        <v>29488.578743945771</v>
      </c>
      <c r="KH69" s="306">
        <f>IF($ND$69&lt;=KH$2,1,0)*('Atendimento ao público'!$H11+'Atendimento ao público'!$H12+'Atendimento ao público'!$H13+'Atendimento ao público'!$H14)*$NB$69</f>
        <v>29488.578743945771</v>
      </c>
      <c r="KI69" s="306">
        <f>IF($ND$69&lt;=KI$2,1,0)*('Atendimento ao público'!$H11+'Atendimento ao público'!$H12+'Atendimento ao público'!$H13+'Atendimento ao público'!$H14)*$NB$69</f>
        <v>29488.578743945771</v>
      </c>
      <c r="KJ69" s="306">
        <f>IF($ND$69&lt;=KJ$2,1,0)*('Atendimento ao público'!$H11+'Atendimento ao público'!$H12+'Atendimento ao público'!$H13+'Atendimento ao público'!$H14)*$NB$69</f>
        <v>29488.578743945771</v>
      </c>
      <c r="KK69" s="306">
        <f>IF($ND$69&lt;=KK$2,1,0)*('Atendimento ao público'!$H11+'Atendimento ao público'!$H12+'Atendimento ao público'!$H13+'Atendimento ao público'!$H14)*$NB$69</f>
        <v>29488.578743945771</v>
      </c>
      <c r="KL69" s="306">
        <f>IF($ND$69&lt;=KL$2,1,0)*('Atendimento ao público'!$H11+'Atendimento ao público'!$H12+'Atendimento ao público'!$H13+'Atendimento ao público'!$H14)*$NB$69</f>
        <v>29488.578743945771</v>
      </c>
      <c r="KM69" s="306">
        <f>IF($ND$69&lt;=KM$2,1,0)*('Atendimento ao público'!$H11+'Atendimento ao público'!$H12+'Atendimento ao público'!$H13+'Atendimento ao público'!$H14)*$NB$69</f>
        <v>29488.578743945771</v>
      </c>
      <c r="KN69" s="306">
        <f>IF($ND$69&lt;=KN$2,1,0)*('Atendimento ao público'!$H11+'Atendimento ao público'!$H12+'Atendimento ao público'!$H13+'Atendimento ao público'!$H14)*$NB$69</f>
        <v>29488.578743945771</v>
      </c>
      <c r="KO69" s="306">
        <f>IF($ND$69&lt;=KO$2,1,0)*('Atendimento ao público'!$H11+'Atendimento ao público'!$H12+'Atendimento ao público'!$H13+'Atendimento ao público'!$H14)*$NB$69</f>
        <v>29488.578743945771</v>
      </c>
      <c r="KP69" s="306">
        <f>IF($ND$69&lt;=KP$2,1,0)*('Atendimento ao público'!$H11+'Atendimento ao público'!$H12+'Atendimento ao público'!$H13+'Atendimento ao público'!$H14)*$NB$69</f>
        <v>29488.578743945771</v>
      </c>
      <c r="KQ69" s="306">
        <f>IF($ND$69&lt;=KQ$2,1,0)*('Atendimento ao público'!$H11+'Atendimento ao público'!$H12+'Atendimento ao público'!$H13+'Atendimento ao público'!$H14)*$NB$69</f>
        <v>29488.578743945771</v>
      </c>
      <c r="KR69" s="306">
        <f>IF($ND$69&lt;=KR$2,1,0)*('Atendimento ao público'!$H11+'Atendimento ao público'!$H12+'Atendimento ao público'!$H13+'Atendimento ao público'!$H14)*$NB$69</f>
        <v>29488.578743945771</v>
      </c>
      <c r="KS69" s="306">
        <f>IF($ND$69&lt;=KS$2,1,0)*('Atendimento ao público'!$H11+'Atendimento ao público'!$H12+'Atendimento ao público'!$H13+'Atendimento ao público'!$H14)*$NB$69</f>
        <v>29488.578743945771</v>
      </c>
      <c r="KT69" s="306">
        <f>IF($ND$69&lt;=KT$2,1,0)*('Atendimento ao público'!$H11+'Atendimento ao público'!$H12+'Atendimento ao público'!$H13+'Atendimento ao público'!$H14)*$NB$69</f>
        <v>29488.578743945771</v>
      </c>
      <c r="KU69" s="306">
        <f>IF($ND$69&lt;=KU$2,1,0)*('Atendimento ao público'!$H11+'Atendimento ao público'!$H12+'Atendimento ao público'!$H13+'Atendimento ao público'!$H14)*$NB$69</f>
        <v>29488.578743945771</v>
      </c>
      <c r="KV69" s="306">
        <f>IF($ND$69&lt;=KV$2,1,0)*('Atendimento ao público'!$H11+'Atendimento ao público'!$H12+'Atendimento ao público'!$H13+'Atendimento ao público'!$H14)*$NB$69</f>
        <v>29488.578743945771</v>
      </c>
      <c r="KW69" s="306">
        <f>IF($ND$69&lt;=KW$2,1,0)*('Atendimento ao público'!$H11+'Atendimento ao público'!$H12+'Atendimento ao público'!$H13+'Atendimento ao público'!$H14)*$NB$69</f>
        <v>29488.578743945771</v>
      </c>
      <c r="KX69" s="306">
        <f>IF($ND$69&lt;=KX$2,1,0)*('Atendimento ao público'!$H11+'Atendimento ao público'!$H12+'Atendimento ao público'!$H13+'Atendimento ao público'!$H14)*$NB$69</f>
        <v>29488.578743945771</v>
      </c>
      <c r="KY69" s="306">
        <f>IF($ND$69&lt;=KY$2,1,0)*('Atendimento ao público'!$H11+'Atendimento ao público'!$H12+'Atendimento ao público'!$H13+'Atendimento ao público'!$H14)*$NB$69</f>
        <v>29488.578743945771</v>
      </c>
      <c r="KZ69" s="306">
        <f>IF($ND$69&lt;=KZ$2,1,0)*('Atendimento ao público'!$H11+'Atendimento ao público'!$H12+'Atendimento ao público'!$H13+'Atendimento ao público'!$H14)*$NB$69</f>
        <v>29488.578743945771</v>
      </c>
      <c r="LA69" s="306">
        <f>IF($ND$69&lt;=LA$2,1,0)*('Atendimento ao público'!$H11+'Atendimento ao público'!$H12+'Atendimento ao público'!$H13+'Atendimento ao público'!$H14)*$NB$69</f>
        <v>29488.578743945771</v>
      </c>
      <c r="LB69" s="306">
        <f>IF($ND$69&lt;=LB$2,1,0)*('Atendimento ao público'!$H11+'Atendimento ao público'!$H12+'Atendimento ao público'!$H13+'Atendimento ao público'!$H14)*$NB$69</f>
        <v>29488.578743945771</v>
      </c>
      <c r="LC69" s="306">
        <f>IF($ND$69&lt;=LC$2,1,0)*('Atendimento ao público'!$H11+'Atendimento ao público'!$H12+'Atendimento ao público'!$H13+'Atendimento ao público'!$H14)*$NB$69</f>
        <v>29488.578743945771</v>
      </c>
      <c r="LD69" s="306">
        <f>IF($ND$69&lt;=LD$2,1,0)*('Atendimento ao público'!$H11+'Atendimento ao público'!$H12+'Atendimento ao público'!$H13+'Atendimento ao público'!$H14)*$NB$69</f>
        <v>29488.578743945771</v>
      </c>
      <c r="LE69" s="306">
        <f>IF($ND$69&lt;=LE$2,1,0)*('Atendimento ao público'!$H11+'Atendimento ao público'!$H12+'Atendimento ao público'!$H13+'Atendimento ao público'!$H14)*$NB$69</f>
        <v>29488.578743945771</v>
      </c>
      <c r="LF69" s="306">
        <f>IF($ND$69&lt;=LF$2,1,0)*('Atendimento ao público'!$H11+'Atendimento ao público'!$H12+'Atendimento ao público'!$H13+'Atendimento ao público'!$H14)*$NB$69</f>
        <v>29488.578743945771</v>
      </c>
      <c r="LG69" s="306">
        <f>IF($ND$69&lt;=LG$2,1,0)*('Atendimento ao público'!$H11+'Atendimento ao público'!$H12+'Atendimento ao público'!$H13+'Atendimento ao público'!$H14)*$NB$69</f>
        <v>29488.578743945771</v>
      </c>
      <c r="LH69" s="306">
        <f>IF($ND$69&lt;=LH$2,1,0)*('Atendimento ao público'!$H11+'Atendimento ao público'!$H12+'Atendimento ao público'!$H13+'Atendimento ao público'!$H14)*$NB$69</f>
        <v>29488.578743945771</v>
      </c>
      <c r="LI69" s="306">
        <f>IF($ND$69&lt;=LI$2,1,0)*('Atendimento ao público'!$H11+'Atendimento ao público'!$H12+'Atendimento ao público'!$H13+'Atendimento ao público'!$H14)*$NB$69</f>
        <v>29488.578743945771</v>
      </c>
      <c r="LJ69" s="306">
        <f>IF($ND$69&lt;=LJ$2,1,0)*('Atendimento ao público'!$H11+'Atendimento ao público'!$H12+'Atendimento ao público'!$H13+'Atendimento ao público'!$H14)*$NB$69</f>
        <v>29488.578743945771</v>
      </c>
      <c r="LK69" s="306">
        <f>IF($ND$69&lt;=LK$2,1,0)*('Atendimento ao público'!$H11+'Atendimento ao público'!$H12+'Atendimento ao público'!$H13+'Atendimento ao público'!$H14)*$NB$69</f>
        <v>29488.578743945771</v>
      </c>
      <c r="LL69" s="306">
        <f>IF($ND$69&lt;=LL$2,1,0)*('Atendimento ao público'!$H11+'Atendimento ao público'!$H12+'Atendimento ao público'!$H13+'Atendimento ao público'!$H14)*$NB$69</f>
        <v>29488.578743945771</v>
      </c>
      <c r="LM69" s="306">
        <f>IF($ND$69&lt;=LM$2,1,0)*('Atendimento ao público'!$H11+'Atendimento ao público'!$H12+'Atendimento ao público'!$H13+'Atendimento ao público'!$H14)*$NB$69</f>
        <v>29488.578743945771</v>
      </c>
      <c r="LN69" s="306">
        <f>IF($ND$69&lt;=LN$2,1,0)*('Atendimento ao público'!$H11+'Atendimento ao público'!$H12+'Atendimento ao público'!$H13+'Atendimento ao público'!$H14)*$NB$69</f>
        <v>29488.578743945771</v>
      </c>
      <c r="LO69" s="306">
        <f>IF($ND$69&lt;=LO$2,1,0)*('Atendimento ao público'!$H11+'Atendimento ao público'!$H12+'Atendimento ao público'!$H13+'Atendimento ao público'!$H14)*$NB$69</f>
        <v>29488.578743945771</v>
      </c>
      <c r="LP69" s="306">
        <f>IF($ND$69&lt;=LP$2,1,0)*('Atendimento ao público'!$H11+'Atendimento ao público'!$H12+'Atendimento ao público'!$H13+'Atendimento ao público'!$H14)*$NB$69</f>
        <v>29488.578743945771</v>
      </c>
      <c r="LQ69" s="306">
        <f>IF($ND$69&lt;=LQ$2,1,0)*('Atendimento ao público'!$H11+'Atendimento ao público'!$H12+'Atendimento ao público'!$H13+'Atendimento ao público'!$H14)*$NB$69</f>
        <v>29488.578743945771</v>
      </c>
      <c r="LR69" s="306">
        <f>IF($ND$69&lt;=LR$2,1,0)*('Atendimento ao público'!$H11+'Atendimento ao público'!$H12+'Atendimento ao público'!$H13+'Atendimento ao público'!$H14)*$NB$69</f>
        <v>29488.578743945771</v>
      </c>
      <c r="LS69" s="306">
        <f>IF($ND$69&lt;=LS$2,1,0)*('Atendimento ao público'!$H11+'Atendimento ao público'!$H12+'Atendimento ao público'!$H13+'Atendimento ao público'!$H14)*$NB$69</f>
        <v>29488.578743945771</v>
      </c>
      <c r="LT69" s="306">
        <f>IF($ND$69&lt;=LT$2,1,0)*('Atendimento ao público'!$H11+'Atendimento ao público'!$H12+'Atendimento ao público'!$H13+'Atendimento ao público'!$H14)*$NB$69</f>
        <v>29488.578743945771</v>
      </c>
      <c r="LU69" s="306">
        <f>IF($ND$69&lt;=LU$2,1,0)*('Atendimento ao público'!$H11+'Atendimento ao público'!$H12+'Atendimento ao público'!$H13+'Atendimento ao público'!$H14)*$NB$69</f>
        <v>29488.578743945771</v>
      </c>
      <c r="LV69" s="306">
        <f>IF($ND$69&lt;=LV$2,1,0)*('Atendimento ao público'!$H11+'Atendimento ao público'!$H12+'Atendimento ao público'!$H13+'Atendimento ao público'!$H14)*$NB$69</f>
        <v>29488.578743945771</v>
      </c>
      <c r="LW69" s="306">
        <f>IF($ND$69&lt;=LW$2,1,0)*('Atendimento ao público'!$H11+'Atendimento ao público'!$H12+'Atendimento ao público'!$H13+'Atendimento ao público'!$H14)*$NB$69</f>
        <v>29488.578743945771</v>
      </c>
      <c r="LX69" s="306">
        <f>IF($ND$69&lt;=LX$2,1,0)*('Atendimento ao público'!$H11+'Atendimento ao público'!$H12+'Atendimento ao público'!$H13+'Atendimento ao público'!$H14)*$NB$69</f>
        <v>29488.578743945771</v>
      </c>
      <c r="LY69" s="306">
        <f>IF($ND$69&lt;=LY$2,1,0)*('Atendimento ao público'!$H11+'Atendimento ao público'!$H12+'Atendimento ao público'!$H13+'Atendimento ao público'!$H14)*$NB$69</f>
        <v>29488.578743945771</v>
      </c>
      <c r="LZ69" s="306">
        <f>IF($ND$69&lt;=LZ$2,1,0)*('Atendimento ao público'!$H11+'Atendimento ao público'!$H12+'Atendimento ao público'!$H13+'Atendimento ao público'!$H14)*$NB$69</f>
        <v>29488.578743945771</v>
      </c>
      <c r="MA69" s="306">
        <f>IF($ND$69&lt;=MA$2,1,0)*('Atendimento ao público'!$H11+'Atendimento ao público'!$H12+'Atendimento ao público'!$H13+'Atendimento ao público'!$H14)*$NB$69</f>
        <v>29488.578743945771</v>
      </c>
      <c r="MB69" s="306">
        <f>IF($ND$69&lt;=MB$2,1,0)*('Atendimento ao público'!$H11+'Atendimento ao público'!$H12+'Atendimento ao público'!$H13+'Atendimento ao público'!$H14)*$NB$69</f>
        <v>29488.578743945771</v>
      </c>
      <c r="MC69" s="306">
        <f>IF($ND$69&lt;=MC$2,1,0)*('Atendimento ao público'!$H11+'Atendimento ao público'!$H12+'Atendimento ao público'!$H13+'Atendimento ao público'!$H14)*$NB$69</f>
        <v>29488.578743945771</v>
      </c>
      <c r="MD69" s="306">
        <f>IF($ND$69&lt;=MD$2,1,0)*('Atendimento ao público'!$H11+'Atendimento ao público'!$H12+'Atendimento ao público'!$H13+'Atendimento ao público'!$H14)*$NB$69</f>
        <v>29488.578743945771</v>
      </c>
      <c r="ME69" s="306">
        <f>IF($ND$69&lt;=ME$2,1,0)*('Atendimento ao público'!$H11+'Atendimento ao público'!$H12+'Atendimento ao público'!$H13+'Atendimento ao público'!$H14)*$NB$69</f>
        <v>29488.578743945771</v>
      </c>
      <c r="MF69" s="306">
        <f>IF($ND$69&lt;=MF$2,1,0)*('Atendimento ao público'!$H11+'Atendimento ao público'!$H12+'Atendimento ao público'!$H13+'Atendimento ao público'!$H14)*$NB$69</f>
        <v>29488.578743945771</v>
      </c>
      <c r="MG69" s="306">
        <f>IF($ND$69&lt;=MG$2,1,0)*('Atendimento ao público'!$H11+'Atendimento ao público'!$H12+'Atendimento ao público'!$H13+'Atendimento ao público'!$H14)*$NB$69</f>
        <v>29488.578743945771</v>
      </c>
      <c r="MH69" s="306">
        <f>IF($ND$69&lt;=MH$2,1,0)*('Atendimento ao público'!$H11+'Atendimento ao público'!$H12+'Atendimento ao público'!$H13+'Atendimento ao público'!$H14)*$NB$69</f>
        <v>29488.578743945771</v>
      </c>
      <c r="MI69" s="306">
        <f>IF($ND$69&lt;=MI$2,1,0)*('Atendimento ao público'!$H11+'Atendimento ao público'!$H12+'Atendimento ao público'!$H13+'Atendimento ao público'!$H14)*$NB$69</f>
        <v>29488.578743945771</v>
      </c>
      <c r="MJ69" s="306">
        <f>IF($ND$69&lt;=MJ$2,1,0)*('Atendimento ao público'!$H11+'Atendimento ao público'!$H12+'Atendimento ao público'!$H13+'Atendimento ao público'!$H14)*$NB$69</f>
        <v>29488.578743945771</v>
      </c>
      <c r="MK69" s="306">
        <f>IF($ND$69&lt;=MK$2,1,0)*('Atendimento ao público'!$H11+'Atendimento ao público'!$H12+'Atendimento ao público'!$H13+'Atendimento ao público'!$H14)*$NB$69</f>
        <v>29488.578743945771</v>
      </c>
      <c r="ML69" s="306">
        <f>IF($ND$69&lt;=ML$2,1,0)*('Atendimento ao público'!$H11+'Atendimento ao público'!$H12+'Atendimento ao público'!$H13+'Atendimento ao público'!$H14)*$NB$69</f>
        <v>29488.578743945771</v>
      </c>
      <c r="MM69" s="306">
        <f>IF($ND$69&lt;=MM$2,1,0)*('Atendimento ao público'!$H11+'Atendimento ao público'!$H12+'Atendimento ao público'!$H13+'Atendimento ao público'!$H14)*$NB$69</f>
        <v>29488.578743945771</v>
      </c>
      <c r="MN69" s="306">
        <f>IF($ND$69&lt;=MN$2,1,0)*('Atendimento ao público'!$H11+'Atendimento ao público'!$H12+'Atendimento ao público'!$H13+'Atendimento ao público'!$H14)*$NB$69</f>
        <v>29488.578743945771</v>
      </c>
      <c r="MO69" s="306">
        <f>IF($ND$69&lt;=MO$2,1,0)*('Atendimento ao público'!$H11+'Atendimento ao público'!$H12+'Atendimento ao público'!$H13+'Atendimento ao público'!$H14)*$NB$69</f>
        <v>29488.578743945771</v>
      </c>
      <c r="MP69" s="306">
        <f>IF($ND$69&lt;=MP$2,1,0)*('Atendimento ao público'!$H11+'Atendimento ao público'!$H12+'Atendimento ao público'!$H13+'Atendimento ao público'!$H14)*$NB$69</f>
        <v>29488.578743945771</v>
      </c>
      <c r="MQ69" s="306">
        <f>IF($ND$69&lt;=MQ$2,1,0)*('Atendimento ao público'!$H11+'Atendimento ao público'!$H12+'Atendimento ao público'!$H13+'Atendimento ao público'!$H14)*$NB$69</f>
        <v>29488.578743945771</v>
      </c>
      <c r="MR69" s="306">
        <f>IF($ND$69&lt;=MR$2,1,0)*('Atendimento ao público'!$H11+'Atendimento ao público'!$H12+'Atendimento ao público'!$H13+'Atendimento ao público'!$H14)*$NB$69</f>
        <v>29488.578743945771</v>
      </c>
      <c r="MS69" s="306">
        <f>IF($ND$69&lt;=MS$2,1,0)*('Atendimento ao público'!$H11+'Atendimento ao público'!$H12+'Atendimento ao público'!$H13+'Atendimento ao público'!$H14)*$NB$69</f>
        <v>29488.578743945771</v>
      </c>
      <c r="MT69" s="306">
        <f>IF($ND$69&lt;=MT$2,1,0)*('Atendimento ao público'!$H11+'Atendimento ao público'!$H12+'Atendimento ao público'!$H13+'Atendimento ao público'!$H14)*$NB$69</f>
        <v>29488.578743945771</v>
      </c>
      <c r="MU69" s="306">
        <f>IF($ND$69&lt;=MU$2,1,0)*('Atendimento ao público'!$H11+'Atendimento ao público'!$H12+'Atendimento ao público'!$H13+'Atendimento ao público'!$H14)*$NB$69</f>
        <v>29488.578743945771</v>
      </c>
      <c r="MV69" s="306">
        <f>IF($ND$69&lt;=MV$2,1,0)*('Atendimento ao público'!$H11+'Atendimento ao público'!$H12+'Atendimento ao público'!$H13+'Atendimento ao público'!$H14)*$NB$69</f>
        <v>29488.578743945771</v>
      </c>
      <c r="MW69" s="306">
        <f>IF($ND$69&lt;=MW$2,1,0)*('Atendimento ao público'!$H11+'Atendimento ao público'!$H12+'Atendimento ao público'!$H13+'Atendimento ao público'!$H14)*$NB$69</f>
        <v>29488.578743945771</v>
      </c>
      <c r="MX69" s="306">
        <f>IF($ND$69&lt;=MX$2,1,0)*('Atendimento ao público'!$H11+'Atendimento ao público'!$H12+'Atendimento ao público'!$H13+'Atendimento ao público'!$H14)*$NB$69</f>
        <v>29488.578743945771</v>
      </c>
      <c r="MY69" s="306">
        <f>IF($ND$69&lt;=MY$2,1,0)*('Atendimento ao público'!$H11+'Atendimento ao público'!$H12+'Atendimento ao público'!$H13+'Atendimento ao público'!$H14)*$NB$69</f>
        <v>29488.578743945771</v>
      </c>
      <c r="MZ69" s="306">
        <f>IF($ND$69&lt;=MZ$2,1,0)*('Atendimento ao público'!$H11+'Atendimento ao público'!$H12+'Atendimento ao público'!$H13+'Atendimento ao público'!$H14)*$NB$69</f>
        <v>29488.578743945771</v>
      </c>
      <c r="NA69" s="307">
        <f>IF($ND$69&lt;=NA$2,1,0)*('Atendimento ao público'!$H11+'Atendimento ao público'!$H12+'Atendimento ao público'!$H13+'Atendimento ao público'!$H14)*$NB$69</f>
        <v>29488.578743945771</v>
      </c>
      <c r="NB69" s="656">
        <v>1</v>
      </c>
      <c r="NC69" s="656"/>
      <c r="ND69" s="656">
        <v>1</v>
      </c>
    </row>
    <row r="70" spans="1:378" x14ac:dyDescent="0.2">
      <c r="A70" s="2"/>
      <c r="B70" s="304"/>
      <c r="C70" s="305"/>
      <c r="D70" s="305"/>
      <c r="E70" s="1" t="s">
        <v>629</v>
      </c>
      <c r="F70" s="306">
        <f>IF($ND$69&lt;=F$2,1,0)*('Atendimento ao público'!$F24+'Atendimento ao público'!$F25+'Atendimento ao público'!$F30)*$NB$69</f>
        <v>48458.333333333336</v>
      </c>
      <c r="G70" s="306">
        <f>IF($ND$69&lt;=G$2,1,0)*('Atendimento ao público'!$F24+'Atendimento ao público'!$F25+'Atendimento ao público'!$F30)*$NB$69</f>
        <v>48458.333333333336</v>
      </c>
      <c r="H70" s="306">
        <f>IF($ND$69&lt;=H$2,1,0)*('Atendimento ao público'!$F24+'Atendimento ao público'!$F25+'Atendimento ao público'!$F30)*$NB$69</f>
        <v>48458.333333333336</v>
      </c>
      <c r="I70" s="306">
        <f>IF($ND$69&lt;=I$2,1,0)*('Atendimento ao público'!$F24+'Atendimento ao público'!$F25+'Atendimento ao público'!$F30)*$NB$69</f>
        <v>48458.333333333336</v>
      </c>
      <c r="J70" s="306">
        <f>IF($ND$69&lt;=J$2,1,0)*('Atendimento ao público'!$F24+'Atendimento ao público'!$F25+'Atendimento ao público'!$F30)*$NB$69</f>
        <v>48458.333333333336</v>
      </c>
      <c r="K70" s="306">
        <f>IF($ND$69&lt;=K$2,1,0)*('Atendimento ao público'!$F24+'Atendimento ao público'!$F25+'Atendimento ao público'!$F30)*$NB$69</f>
        <v>48458.333333333336</v>
      </c>
      <c r="L70" s="306">
        <f>IF($ND$69&lt;=L$2,1,0)*('Atendimento ao público'!$F24+'Atendimento ao público'!$F25+'Atendimento ao público'!$F30)*$NB$69</f>
        <v>48458.333333333336</v>
      </c>
      <c r="M70" s="306">
        <f>IF($ND$69&lt;=M$2,1,0)*('Atendimento ao público'!$F24+'Atendimento ao público'!$F25+'Atendimento ao público'!$F30)*$NB$69</f>
        <v>48458.333333333336</v>
      </c>
      <c r="N70" s="306">
        <f>IF($ND$69&lt;=N$2,1,0)*('Atendimento ao público'!$F24+'Atendimento ao público'!$F25+'Atendimento ao público'!$F30)*$NB$69</f>
        <v>48458.333333333336</v>
      </c>
      <c r="O70" s="306">
        <f>IF($ND$69&lt;=O$2,1,0)*('Atendimento ao público'!$F24+'Atendimento ao público'!$F25+'Atendimento ao público'!$F30)*$NB$69</f>
        <v>48458.333333333336</v>
      </c>
      <c r="P70" s="306">
        <f>IF($ND$69&lt;=P$2,1,0)*('Atendimento ao público'!$F24+'Atendimento ao público'!$F25+'Atendimento ao público'!$F30)*$NB$69</f>
        <v>48458.333333333336</v>
      </c>
      <c r="Q70" s="306">
        <f>IF($ND$69&lt;=Q$2,1,0)*('Atendimento ao público'!$F24+'Atendimento ao público'!$F25+'Atendimento ao público'!$F30)*$NB$69</f>
        <v>48458.333333333336</v>
      </c>
      <c r="R70" s="306">
        <f>IF($ND$69&lt;=R$2,1,0)*('Atendimento ao público'!$F24+'Atendimento ao público'!$F25+'Atendimento ao público'!$F30)*$NB$69</f>
        <v>48458.333333333336</v>
      </c>
      <c r="S70" s="306">
        <f>IF($ND$69&lt;=S$2,1,0)*('Atendimento ao público'!$F24+'Atendimento ao público'!$F25+'Atendimento ao público'!$F30)*$NB$69</f>
        <v>48458.333333333336</v>
      </c>
      <c r="T70" s="306">
        <f>IF($ND$69&lt;=T$2,1,0)*('Atendimento ao público'!$F24+'Atendimento ao público'!$F25+'Atendimento ao público'!$F30)*$NB$69</f>
        <v>48458.333333333336</v>
      </c>
      <c r="U70" s="306">
        <f>IF($ND$69&lt;=U$2,1,0)*('Atendimento ao público'!$F24+'Atendimento ao público'!$F25+'Atendimento ao público'!$F30)*$NB$69</f>
        <v>48458.333333333336</v>
      </c>
      <c r="V70" s="306">
        <f>IF($ND$69&lt;=V$2,1,0)*('Atendimento ao público'!$F24+'Atendimento ao público'!$F25+'Atendimento ao público'!$F30)*$NB$69</f>
        <v>48458.333333333336</v>
      </c>
      <c r="W70" s="306">
        <f>IF($ND$69&lt;=W$2,1,0)*('Atendimento ao público'!$F24+'Atendimento ao público'!$F25+'Atendimento ao público'!$F30)*$NB$69</f>
        <v>48458.333333333336</v>
      </c>
      <c r="X70" s="306">
        <f>IF($ND$69&lt;=X$2,1,0)*('Atendimento ao público'!$F24+'Atendimento ao público'!$F25+'Atendimento ao público'!$F30)*$NB$69</f>
        <v>48458.333333333336</v>
      </c>
      <c r="Y70" s="306">
        <f>IF($ND$69&lt;=Y$2,1,0)*('Atendimento ao público'!$F24+'Atendimento ao público'!$F25+'Atendimento ao público'!$F30)*$NB$69</f>
        <v>48458.333333333336</v>
      </c>
      <c r="Z70" s="306">
        <f>IF($ND$69&lt;=Z$2,1,0)*('Atendimento ao público'!$F24+'Atendimento ao público'!$F25+'Atendimento ao público'!$F30)*$NB$69</f>
        <v>48458.333333333336</v>
      </c>
      <c r="AA70" s="306">
        <f>IF($ND$69&lt;=AA$2,1,0)*('Atendimento ao público'!$F24+'Atendimento ao público'!$F25+'Atendimento ao público'!$F30)*$NB$69</f>
        <v>48458.333333333336</v>
      </c>
      <c r="AB70" s="306">
        <f>IF($ND$69&lt;=AB$2,1,0)*('Atendimento ao público'!$F24+'Atendimento ao público'!$F25+'Atendimento ao público'!$F30)*$NB$69</f>
        <v>48458.333333333336</v>
      </c>
      <c r="AC70" s="306">
        <f>IF($ND$69&lt;=AC$2,1,0)*('Atendimento ao público'!$F24+'Atendimento ao público'!$F25+'Atendimento ao público'!$F30)*$NB$69</f>
        <v>48458.333333333336</v>
      </c>
      <c r="AD70" s="306">
        <f>IF($ND$69&lt;=AD$2,1,0)*('Atendimento ao público'!$F24+'Atendimento ao público'!$F25+'Atendimento ao público'!$F30)*$NB$69</f>
        <v>48458.333333333336</v>
      </c>
      <c r="AE70" s="306">
        <f>IF($ND$69&lt;=AE$2,1,0)*('Atendimento ao público'!$F24+'Atendimento ao público'!$F25+'Atendimento ao público'!$F30)*$NB$69</f>
        <v>48458.333333333336</v>
      </c>
      <c r="AF70" s="306">
        <f>IF($ND$69&lt;=AF$2,1,0)*('Atendimento ao público'!$F24+'Atendimento ao público'!$F25+'Atendimento ao público'!$F30)*$NB$69</f>
        <v>48458.333333333336</v>
      </c>
      <c r="AG70" s="306">
        <f>IF($ND$69&lt;=AG$2,1,0)*('Atendimento ao público'!$F24+'Atendimento ao público'!$F25+'Atendimento ao público'!$F30)*$NB$69</f>
        <v>48458.333333333336</v>
      </c>
      <c r="AH70" s="306">
        <f>IF($ND$69&lt;=AH$2,1,0)*('Atendimento ao público'!$F24+'Atendimento ao público'!$F25+'Atendimento ao público'!$F30)*$NB$69</f>
        <v>48458.333333333336</v>
      </c>
      <c r="AI70" s="306">
        <f>IF($ND$69&lt;=AI$2,1,0)*('Atendimento ao público'!$F24+'Atendimento ao público'!$F25+'Atendimento ao público'!$F30)*$NB$69</f>
        <v>48458.333333333336</v>
      </c>
      <c r="AJ70" s="306">
        <f>IF($ND$69&lt;=AJ$2,1,0)*('Atendimento ao público'!$F24+'Atendimento ao público'!$F25+'Atendimento ao público'!$F30)*$NB$69</f>
        <v>48458.333333333336</v>
      </c>
      <c r="AK70" s="306">
        <f>IF($ND$69&lt;=AK$2,1,0)*('Atendimento ao público'!$F24+'Atendimento ao público'!$F25+'Atendimento ao público'!$F30)*$NB$69</f>
        <v>48458.333333333336</v>
      </c>
      <c r="AL70" s="306">
        <f>IF($ND$69&lt;=AL$2,1,0)*('Atendimento ao público'!$F24+'Atendimento ao público'!$F25+'Atendimento ao público'!$F30)*$NB$69</f>
        <v>48458.333333333336</v>
      </c>
      <c r="AM70" s="306">
        <f>IF($ND$69&lt;=AM$2,1,0)*('Atendimento ao público'!$F24+'Atendimento ao público'!$F25+'Atendimento ao público'!$F30)*$NB$69</f>
        <v>48458.333333333336</v>
      </c>
      <c r="AN70" s="306">
        <f>IF($ND$69&lt;=AN$2,1,0)*('Atendimento ao público'!$F24+'Atendimento ao público'!$F25+'Atendimento ao público'!$F30)*$NB$69</f>
        <v>48458.333333333336</v>
      </c>
      <c r="AO70" s="306">
        <f>IF($ND$69&lt;=AO$2,1,0)*('Atendimento ao público'!$F24+'Atendimento ao público'!$F25+'Atendimento ao público'!$F30)*$NB$69</f>
        <v>48458.333333333336</v>
      </c>
      <c r="AP70" s="306">
        <f>IF($ND$69&lt;=AP$2,1,0)*('Atendimento ao público'!$F24+'Atendimento ao público'!$F25+'Atendimento ao público'!$F30)*$NB$69</f>
        <v>48458.333333333336</v>
      </c>
      <c r="AQ70" s="306">
        <f>IF($ND$69&lt;=AQ$2,1,0)*('Atendimento ao público'!$F24+'Atendimento ao público'!$F25+'Atendimento ao público'!$F30)*$NB$69</f>
        <v>48458.333333333336</v>
      </c>
      <c r="AR70" s="306">
        <f>IF($ND$69&lt;=AR$2,1,0)*('Atendimento ao público'!$F24+'Atendimento ao público'!$F25+'Atendimento ao público'!$F30)*$NB$69</f>
        <v>48458.333333333336</v>
      </c>
      <c r="AS70" s="306">
        <f>IF($ND$69&lt;=AS$2,1,0)*('Atendimento ao público'!$F24+'Atendimento ao público'!$F25+'Atendimento ao público'!$F30)*$NB$69</f>
        <v>48458.333333333336</v>
      </c>
      <c r="AT70" s="306">
        <f>IF($ND$69&lt;=AT$2,1,0)*('Atendimento ao público'!$F24+'Atendimento ao público'!$F25+'Atendimento ao público'!$F30)*$NB$69</f>
        <v>48458.333333333336</v>
      </c>
      <c r="AU70" s="306">
        <f>IF($ND$69&lt;=AU$2,1,0)*('Atendimento ao público'!$F24+'Atendimento ao público'!$F25+'Atendimento ao público'!$F30)*$NB$69</f>
        <v>48458.333333333336</v>
      </c>
      <c r="AV70" s="306">
        <f>IF($ND$69&lt;=AV$2,1,0)*('Atendimento ao público'!$F24+'Atendimento ao público'!$F25+'Atendimento ao público'!$F30)*$NB$69</f>
        <v>48458.333333333336</v>
      </c>
      <c r="AW70" s="306">
        <f>IF($ND$69&lt;=AW$2,1,0)*('Atendimento ao público'!$F24+'Atendimento ao público'!$F25+'Atendimento ao público'!$F30)*$NB$69</f>
        <v>48458.333333333336</v>
      </c>
      <c r="AX70" s="306">
        <f>IF($ND$69&lt;=AX$2,1,0)*('Atendimento ao público'!$F24+'Atendimento ao público'!$F25+'Atendimento ao público'!$F30)*$NB$69</f>
        <v>48458.333333333336</v>
      </c>
      <c r="AY70" s="306">
        <f>IF($ND$69&lt;=AY$2,1,0)*('Atendimento ao público'!$F24+'Atendimento ao público'!$F25+'Atendimento ao público'!$F30)*$NB$69</f>
        <v>48458.333333333336</v>
      </c>
      <c r="AZ70" s="306">
        <f>IF($ND$69&lt;=AZ$2,1,0)*('Atendimento ao público'!$F24+'Atendimento ao público'!$F25+'Atendimento ao público'!$F30)*$NB$69</f>
        <v>48458.333333333336</v>
      </c>
      <c r="BA70" s="306">
        <f>IF($ND$69&lt;=BA$2,1,0)*('Atendimento ao público'!$F24+'Atendimento ao público'!$F25+'Atendimento ao público'!$F30)*$NB$69</f>
        <v>48458.333333333336</v>
      </c>
      <c r="BB70" s="306">
        <f>IF($ND$69&lt;=BB$2,1,0)*('Atendimento ao público'!$F24+'Atendimento ao público'!$F25+'Atendimento ao público'!$F30)*$NB$69</f>
        <v>48458.333333333336</v>
      </c>
      <c r="BC70" s="306">
        <f>IF($ND$69&lt;=BC$2,1,0)*('Atendimento ao público'!$F24+'Atendimento ao público'!$F25+'Atendimento ao público'!$F30)*$NB$69</f>
        <v>48458.333333333336</v>
      </c>
      <c r="BD70" s="306">
        <f>IF($ND$69&lt;=BD$2,1,0)*('Atendimento ao público'!$F24+'Atendimento ao público'!$F25+'Atendimento ao público'!$F30)*$NB$69</f>
        <v>48458.333333333336</v>
      </c>
      <c r="BE70" s="306">
        <f>IF($ND$69&lt;=BE$2,1,0)*('Atendimento ao público'!$F24+'Atendimento ao público'!$F25+'Atendimento ao público'!$F30)*$NB$69</f>
        <v>48458.333333333336</v>
      </c>
      <c r="BF70" s="306">
        <f>IF($ND$69&lt;=BF$2,1,0)*('Atendimento ao público'!$F24+'Atendimento ao público'!$F25+'Atendimento ao público'!$F30)*$NB$69</f>
        <v>48458.333333333336</v>
      </c>
      <c r="BG70" s="306">
        <f>IF($ND$69&lt;=BG$2,1,0)*('Atendimento ao público'!$F24+'Atendimento ao público'!$F25+'Atendimento ao público'!$F30)*$NB$69</f>
        <v>48458.333333333336</v>
      </c>
      <c r="BH70" s="306">
        <f>IF($ND$69&lt;=BH$2,1,0)*('Atendimento ao público'!$F24+'Atendimento ao público'!$F25+'Atendimento ao público'!$F30)*$NB$69</f>
        <v>48458.333333333336</v>
      </c>
      <c r="BI70" s="306">
        <f>IF($ND$69&lt;=BI$2,1,0)*('Atendimento ao público'!$F24+'Atendimento ao público'!$F25+'Atendimento ao público'!$F30)*$NB$69</f>
        <v>48458.333333333336</v>
      </c>
      <c r="BJ70" s="306">
        <f>IF($ND$69&lt;=BJ$2,1,0)*('Atendimento ao público'!$F24+'Atendimento ao público'!$F25+'Atendimento ao público'!$F30)*$NB$69</f>
        <v>48458.333333333336</v>
      </c>
      <c r="BK70" s="306">
        <f>IF($ND$69&lt;=BK$2,1,0)*('Atendimento ao público'!$F24+'Atendimento ao público'!$F25+'Atendimento ao público'!$F30)*$NB$69</f>
        <v>48458.333333333336</v>
      </c>
      <c r="BL70" s="306">
        <f>IF($ND$69&lt;=BL$2,1,0)*('Atendimento ao público'!$F24+'Atendimento ao público'!$F25+'Atendimento ao público'!$F30)*$NB$69</f>
        <v>48458.333333333336</v>
      </c>
      <c r="BM70" s="306">
        <f>IF($ND$69&lt;=BM$2,1,0)*('Atendimento ao público'!$F24+'Atendimento ao público'!$F25+'Atendimento ao público'!$F30)*$NB$69</f>
        <v>48458.333333333336</v>
      </c>
      <c r="BN70" s="306">
        <f>IF($ND$69&lt;=BN$2,1,0)*('Atendimento ao público'!$F24+'Atendimento ao público'!$F25+'Atendimento ao público'!$F30)*$NB$69</f>
        <v>48458.333333333336</v>
      </c>
      <c r="BO70" s="306">
        <f>IF($ND$69&lt;=BO$2,1,0)*('Atendimento ao público'!$F24+'Atendimento ao público'!$F25+'Atendimento ao público'!$F30)*$NB$69</f>
        <v>48458.333333333336</v>
      </c>
      <c r="BP70" s="306">
        <f>IF($ND$69&lt;=BP$2,1,0)*('Atendimento ao público'!$F24+'Atendimento ao público'!$F25+'Atendimento ao público'!$F30)*$NB$69</f>
        <v>48458.333333333336</v>
      </c>
      <c r="BQ70" s="306">
        <f>IF($ND$69&lt;=BQ$2,1,0)*('Atendimento ao público'!$F24+'Atendimento ao público'!$F25+'Atendimento ao público'!$F30)*$NB$69</f>
        <v>48458.333333333336</v>
      </c>
      <c r="BR70" s="306">
        <f>IF($ND$69&lt;=BR$2,1,0)*('Atendimento ao público'!$F24+'Atendimento ao público'!$F25+'Atendimento ao público'!$F30)*$NB$69</f>
        <v>48458.333333333336</v>
      </c>
      <c r="BS70" s="306">
        <f>IF($ND$69&lt;=BS$2,1,0)*('Atendimento ao público'!$F24+'Atendimento ao público'!$F25+'Atendimento ao público'!$F30)*$NB$69</f>
        <v>48458.333333333336</v>
      </c>
      <c r="BT70" s="306">
        <f>IF($ND$69&lt;=BT$2,1,0)*('Atendimento ao público'!$F24+'Atendimento ao público'!$F25+'Atendimento ao público'!$F30)*$NB$69</f>
        <v>48458.333333333336</v>
      </c>
      <c r="BU70" s="306">
        <f>IF($ND$69&lt;=BU$2,1,0)*('Atendimento ao público'!$F24+'Atendimento ao público'!$F25+'Atendimento ao público'!$F30)*$NB$69</f>
        <v>48458.333333333336</v>
      </c>
      <c r="BV70" s="306">
        <f>IF($ND$69&lt;=BV$2,1,0)*('Atendimento ao público'!$F24+'Atendimento ao público'!$F25+'Atendimento ao público'!$F30)*$NB$69</f>
        <v>48458.333333333336</v>
      </c>
      <c r="BW70" s="306">
        <f>IF($ND$69&lt;=BW$2,1,0)*('Atendimento ao público'!$F24+'Atendimento ao público'!$F25+'Atendimento ao público'!$F30)*$NB$69</f>
        <v>48458.333333333336</v>
      </c>
      <c r="BX70" s="306">
        <f>IF($ND$69&lt;=BX$2,1,0)*('Atendimento ao público'!$F24+'Atendimento ao público'!$F25+'Atendimento ao público'!$F30)*$NB$69</f>
        <v>48458.333333333336</v>
      </c>
      <c r="BY70" s="306">
        <f>IF($ND$69&lt;=BY$2,1,0)*('Atendimento ao público'!$F24+'Atendimento ao público'!$F25+'Atendimento ao público'!$F30)*$NB$69</f>
        <v>48458.333333333336</v>
      </c>
      <c r="BZ70" s="306">
        <f>IF($ND$69&lt;=BZ$2,1,0)*('Atendimento ao público'!$F24+'Atendimento ao público'!$F25+'Atendimento ao público'!$F30)*$NB$69</f>
        <v>48458.333333333336</v>
      </c>
      <c r="CA70" s="306">
        <f>IF($ND$69&lt;=CA$2,1,0)*('Atendimento ao público'!$F24+'Atendimento ao público'!$F25+'Atendimento ao público'!$F30)*$NB$69</f>
        <v>48458.333333333336</v>
      </c>
      <c r="CB70" s="306">
        <f>IF($ND$69&lt;=CB$2,1,0)*('Atendimento ao público'!$F24+'Atendimento ao público'!$F25+'Atendimento ao público'!$F30)*$NB$69</f>
        <v>48458.333333333336</v>
      </c>
      <c r="CC70" s="306">
        <f>IF($ND$69&lt;=CC$2,1,0)*('Atendimento ao público'!$F24+'Atendimento ao público'!$F25+'Atendimento ao público'!$F30)*$NB$69</f>
        <v>48458.333333333336</v>
      </c>
      <c r="CD70" s="306">
        <f>IF($ND$69&lt;=CD$2,1,0)*('Atendimento ao público'!$F24+'Atendimento ao público'!$F25+'Atendimento ao público'!$F30)*$NB$69</f>
        <v>48458.333333333336</v>
      </c>
      <c r="CE70" s="306">
        <f>IF($ND$69&lt;=CE$2,1,0)*('Atendimento ao público'!$F24+'Atendimento ao público'!$F25+'Atendimento ao público'!$F30)*$NB$69</f>
        <v>48458.333333333336</v>
      </c>
      <c r="CF70" s="306">
        <f>IF($ND$69&lt;=CF$2,1,0)*('Atendimento ao público'!$F24+'Atendimento ao público'!$F25+'Atendimento ao público'!$F30)*$NB$69</f>
        <v>48458.333333333336</v>
      </c>
      <c r="CG70" s="306">
        <f>IF($ND$69&lt;=CG$2,1,0)*('Atendimento ao público'!$F24+'Atendimento ao público'!$F25+'Atendimento ao público'!$F30)*$NB$69</f>
        <v>48458.333333333336</v>
      </c>
      <c r="CH70" s="306">
        <f>IF($ND$69&lt;=CH$2,1,0)*('Atendimento ao público'!$F24+'Atendimento ao público'!$F25+'Atendimento ao público'!$F30)*$NB$69</f>
        <v>48458.333333333336</v>
      </c>
      <c r="CI70" s="306">
        <f>IF($ND$69&lt;=CI$2,1,0)*('Atendimento ao público'!$F24+'Atendimento ao público'!$F25+'Atendimento ao público'!$F30)*$NB$69</f>
        <v>48458.333333333336</v>
      </c>
      <c r="CJ70" s="306">
        <f>IF($ND$69&lt;=CJ$2,1,0)*('Atendimento ao público'!$F24+'Atendimento ao público'!$F25+'Atendimento ao público'!$F30)*$NB$69</f>
        <v>48458.333333333336</v>
      </c>
      <c r="CK70" s="306">
        <f>IF($ND$69&lt;=CK$2,1,0)*('Atendimento ao público'!$F24+'Atendimento ao público'!$F25+'Atendimento ao público'!$F30)*$NB$69</f>
        <v>48458.333333333336</v>
      </c>
      <c r="CL70" s="306">
        <f>IF($ND$69&lt;=CL$2,1,0)*('Atendimento ao público'!$F24+'Atendimento ao público'!$F25+'Atendimento ao público'!$F30)*$NB$69</f>
        <v>48458.333333333336</v>
      </c>
      <c r="CM70" s="306">
        <f>IF($ND$69&lt;=CM$2,1,0)*('Atendimento ao público'!$F24+'Atendimento ao público'!$F25+'Atendimento ao público'!$F30)*$NB$69</f>
        <v>48458.333333333336</v>
      </c>
      <c r="CN70" s="306">
        <f>IF($ND$69&lt;=CN$2,1,0)*('Atendimento ao público'!$F24+'Atendimento ao público'!$F25+'Atendimento ao público'!$F30)*$NB$69</f>
        <v>48458.333333333336</v>
      </c>
      <c r="CO70" s="306">
        <f>IF($ND$69&lt;=CO$2,1,0)*('Atendimento ao público'!$F24+'Atendimento ao público'!$F25+'Atendimento ao público'!$F30)*$NB$69</f>
        <v>48458.333333333336</v>
      </c>
      <c r="CP70" s="306">
        <f>IF($ND$69&lt;=CP$2,1,0)*('Atendimento ao público'!$F24+'Atendimento ao público'!$F25+'Atendimento ao público'!$F30)*$NB$69</f>
        <v>48458.333333333336</v>
      </c>
      <c r="CQ70" s="306">
        <f>IF($ND$69&lt;=CQ$2,1,0)*('Atendimento ao público'!$F24+'Atendimento ao público'!$F25+'Atendimento ao público'!$F30)*$NB$69</f>
        <v>48458.333333333336</v>
      </c>
      <c r="CR70" s="306">
        <f>IF($ND$69&lt;=CR$2,1,0)*('Atendimento ao público'!$F24+'Atendimento ao público'!$F25+'Atendimento ao público'!$F30)*$NB$69</f>
        <v>48458.333333333336</v>
      </c>
      <c r="CS70" s="306">
        <f>IF($ND$69&lt;=CS$2,1,0)*('Atendimento ao público'!$F24+'Atendimento ao público'!$F25+'Atendimento ao público'!$F30)*$NB$69</f>
        <v>48458.333333333336</v>
      </c>
      <c r="CT70" s="306">
        <f>IF($ND$69&lt;=CT$2,1,0)*('Atendimento ao público'!$F24+'Atendimento ao público'!$F25+'Atendimento ao público'!$F30)*$NB$69</f>
        <v>48458.333333333336</v>
      </c>
      <c r="CU70" s="306">
        <f>IF($ND$69&lt;=CU$2,1,0)*('Atendimento ao público'!$F24+'Atendimento ao público'!$F25+'Atendimento ao público'!$F30)*$NB$69</f>
        <v>48458.333333333336</v>
      </c>
      <c r="CV70" s="306">
        <f>IF($ND$69&lt;=CV$2,1,0)*('Atendimento ao público'!$F24+'Atendimento ao público'!$F25+'Atendimento ao público'!$F30)*$NB$69</f>
        <v>48458.333333333336</v>
      </c>
      <c r="CW70" s="306">
        <f>IF($ND$69&lt;=CW$2,1,0)*('Atendimento ao público'!$F24+'Atendimento ao público'!$F25+'Atendimento ao público'!$F30)*$NB$69</f>
        <v>48458.333333333336</v>
      </c>
      <c r="CX70" s="306">
        <f>IF($ND$69&lt;=CX$2,1,0)*('Atendimento ao público'!$F24+'Atendimento ao público'!$F25+'Atendimento ao público'!$F30)*$NB$69</f>
        <v>48458.333333333336</v>
      </c>
      <c r="CY70" s="306">
        <f>IF($ND$69&lt;=CY$2,1,0)*('Atendimento ao público'!$F24+'Atendimento ao público'!$F25+'Atendimento ao público'!$F30)*$NB$69</f>
        <v>48458.333333333336</v>
      </c>
      <c r="CZ70" s="306">
        <f>IF($ND$69&lt;=CZ$2,1,0)*('Atendimento ao público'!$F24+'Atendimento ao público'!$F25+'Atendimento ao público'!$F30)*$NB$69</f>
        <v>48458.333333333336</v>
      </c>
      <c r="DA70" s="306">
        <f>IF($ND$69&lt;=DA$2,1,0)*('Atendimento ao público'!$F24+'Atendimento ao público'!$F25+'Atendimento ao público'!$F30)*$NB$69</f>
        <v>48458.333333333336</v>
      </c>
      <c r="DB70" s="306">
        <f>IF($ND$69&lt;=DB$2,1,0)*('Atendimento ao público'!$F24+'Atendimento ao público'!$F25+'Atendimento ao público'!$F30)*$NB$69</f>
        <v>48458.333333333336</v>
      </c>
      <c r="DC70" s="306">
        <f>IF($ND$69&lt;=DC$2,1,0)*('Atendimento ao público'!$F24+'Atendimento ao público'!$F25+'Atendimento ao público'!$F30)*$NB$69</f>
        <v>48458.333333333336</v>
      </c>
      <c r="DD70" s="306">
        <f>IF($ND$69&lt;=DD$2,1,0)*('Atendimento ao público'!$F24+'Atendimento ao público'!$F25+'Atendimento ao público'!$F30)*$NB$69</f>
        <v>48458.333333333336</v>
      </c>
      <c r="DE70" s="306">
        <f>IF($ND$69&lt;=DE$2,1,0)*('Atendimento ao público'!$F24+'Atendimento ao público'!$F25+'Atendimento ao público'!$F30)*$NB$69</f>
        <v>48458.333333333336</v>
      </c>
      <c r="DF70" s="306">
        <f>IF($ND$69&lt;=DF$2,1,0)*('Atendimento ao público'!$F24+'Atendimento ao público'!$F25+'Atendimento ao público'!$F30)*$NB$69</f>
        <v>48458.333333333336</v>
      </c>
      <c r="DG70" s="306">
        <f>IF($ND$69&lt;=DG$2,1,0)*('Atendimento ao público'!$F24+'Atendimento ao público'!$F25+'Atendimento ao público'!$F30)*$NB$69</f>
        <v>48458.333333333336</v>
      </c>
      <c r="DH70" s="306">
        <f>IF($ND$69&lt;=DH$2,1,0)*('Atendimento ao público'!$F24+'Atendimento ao público'!$F25+'Atendimento ao público'!$F30)*$NB$69</f>
        <v>48458.333333333336</v>
      </c>
      <c r="DI70" s="306">
        <f>IF($ND$69&lt;=DI$2,1,0)*('Atendimento ao público'!$F24+'Atendimento ao público'!$F25+'Atendimento ao público'!$F30)*$NB$69</f>
        <v>48458.333333333336</v>
      </c>
      <c r="DJ70" s="306">
        <f>IF($ND$69&lt;=DJ$2,1,0)*('Atendimento ao público'!$F24+'Atendimento ao público'!$F25+'Atendimento ao público'!$F30)*$NB$69</f>
        <v>48458.333333333336</v>
      </c>
      <c r="DK70" s="306">
        <f>IF($ND$69&lt;=DK$2,1,0)*('Atendimento ao público'!$F24+'Atendimento ao público'!$F25+'Atendimento ao público'!$F30)*$NB$69</f>
        <v>48458.333333333336</v>
      </c>
      <c r="DL70" s="306">
        <f>IF($ND$69&lt;=DL$2,1,0)*('Atendimento ao público'!$F24+'Atendimento ao público'!$F25+'Atendimento ao público'!$F30)*$NB$69</f>
        <v>48458.333333333336</v>
      </c>
      <c r="DM70" s="306">
        <f>IF($ND$69&lt;=DM$2,1,0)*('Atendimento ao público'!$F24+'Atendimento ao público'!$F25+'Atendimento ao público'!$F30)*$NB$69</f>
        <v>48458.333333333336</v>
      </c>
      <c r="DN70" s="306">
        <f>IF($ND$69&lt;=DN$2,1,0)*('Atendimento ao público'!$F24+'Atendimento ao público'!$F25+'Atendimento ao público'!$F30)*$NB$69</f>
        <v>48458.333333333336</v>
      </c>
      <c r="DO70" s="306">
        <f>IF($ND$69&lt;=DO$2,1,0)*('Atendimento ao público'!$F24+'Atendimento ao público'!$F25+'Atendimento ao público'!$F30)*$NB$69</f>
        <v>48458.333333333336</v>
      </c>
      <c r="DP70" s="306">
        <f>IF($ND$69&lt;=DP$2,1,0)*('Atendimento ao público'!$F24+'Atendimento ao público'!$F25+'Atendimento ao público'!$F30)*$NB$69</f>
        <v>48458.333333333336</v>
      </c>
      <c r="DQ70" s="306">
        <f>IF($ND$69&lt;=DQ$2,1,0)*('Atendimento ao público'!$F24+'Atendimento ao público'!$F25+'Atendimento ao público'!$F30)*$NB$69</f>
        <v>48458.333333333336</v>
      </c>
      <c r="DR70" s="306">
        <f>IF($ND$69&lt;=DR$2,1,0)*('Atendimento ao público'!$F24+'Atendimento ao público'!$F25+'Atendimento ao público'!$F30)*$NB$69</f>
        <v>48458.333333333336</v>
      </c>
      <c r="DS70" s="306">
        <f>IF($ND$69&lt;=DS$2,1,0)*('Atendimento ao público'!$F24+'Atendimento ao público'!$F25+'Atendimento ao público'!$F30)*$NB$69</f>
        <v>48458.333333333336</v>
      </c>
      <c r="DT70" s="306">
        <f>IF($ND$69&lt;=DT$2,1,0)*('Atendimento ao público'!$F24+'Atendimento ao público'!$F25+'Atendimento ao público'!$F30)*$NB$69</f>
        <v>48458.333333333336</v>
      </c>
      <c r="DU70" s="306">
        <f>IF($ND$69&lt;=DU$2,1,0)*('Atendimento ao público'!$F24+'Atendimento ao público'!$F25+'Atendimento ao público'!$F30)*$NB$69</f>
        <v>48458.333333333336</v>
      </c>
      <c r="DV70" s="306">
        <f>IF($ND$69&lt;=DV$2,1,0)*('Atendimento ao público'!$F24+'Atendimento ao público'!$F25+'Atendimento ao público'!$F30)*$NB$69</f>
        <v>48458.333333333336</v>
      </c>
      <c r="DW70" s="306">
        <f>IF($ND$69&lt;=DW$2,1,0)*('Atendimento ao público'!$F24+'Atendimento ao público'!$F25+'Atendimento ao público'!$F30)*$NB$69</f>
        <v>48458.333333333336</v>
      </c>
      <c r="DX70" s="306">
        <f>IF($ND$69&lt;=DX$2,1,0)*('Atendimento ao público'!$F24+'Atendimento ao público'!$F25+'Atendimento ao público'!$F30)*$NB$69</f>
        <v>48458.333333333336</v>
      </c>
      <c r="DY70" s="306">
        <f>IF($ND$69&lt;=DY$2,1,0)*('Atendimento ao público'!$F24+'Atendimento ao público'!$F25+'Atendimento ao público'!$F30)*$NB$69</f>
        <v>48458.333333333336</v>
      </c>
      <c r="DZ70" s="306">
        <f>IF($ND$69&lt;=DZ$2,1,0)*('Atendimento ao público'!$F24+'Atendimento ao público'!$F25+'Atendimento ao público'!$F30)*$NB$69</f>
        <v>48458.333333333336</v>
      </c>
      <c r="EA70" s="306">
        <f>IF($ND$69&lt;=EA$2,1,0)*('Atendimento ao público'!$F24+'Atendimento ao público'!$F25+'Atendimento ao público'!$F30)*$NB$69</f>
        <v>48458.333333333336</v>
      </c>
      <c r="EB70" s="306">
        <f>IF($ND$69&lt;=EB$2,1,0)*('Atendimento ao público'!$F24+'Atendimento ao público'!$F25+'Atendimento ao público'!$F30)*$NB$69</f>
        <v>48458.333333333336</v>
      </c>
      <c r="EC70" s="306">
        <f>IF($ND$69&lt;=EC$2,1,0)*('Atendimento ao público'!$F24+'Atendimento ao público'!$F25+'Atendimento ao público'!$F30)*$NB$69</f>
        <v>48458.333333333336</v>
      </c>
      <c r="ED70" s="306">
        <f>IF($ND$69&lt;=ED$2,1,0)*('Atendimento ao público'!$F24+'Atendimento ao público'!$F25+'Atendimento ao público'!$F30)*$NB$69</f>
        <v>48458.333333333336</v>
      </c>
      <c r="EE70" s="306">
        <f>IF($ND$69&lt;=EE$2,1,0)*('Atendimento ao público'!$F24+'Atendimento ao público'!$F25+'Atendimento ao público'!$F30)*$NB$69</f>
        <v>48458.333333333336</v>
      </c>
      <c r="EF70" s="306">
        <f>IF($ND$69&lt;=EF$2,1,0)*('Atendimento ao público'!$F24+'Atendimento ao público'!$F25+'Atendimento ao público'!$F30)*$NB$69</f>
        <v>48458.333333333336</v>
      </c>
      <c r="EG70" s="306">
        <f>IF($ND$69&lt;=EG$2,1,0)*('Atendimento ao público'!$F24+'Atendimento ao público'!$F25+'Atendimento ao público'!$F30)*$NB$69</f>
        <v>48458.333333333336</v>
      </c>
      <c r="EH70" s="306">
        <f>IF($ND$69&lt;=EH$2,1,0)*('Atendimento ao público'!$F24+'Atendimento ao público'!$F25+'Atendimento ao público'!$F30)*$NB$69</f>
        <v>48458.333333333336</v>
      </c>
      <c r="EI70" s="306">
        <f>IF($ND$69&lt;=EI$2,1,0)*('Atendimento ao público'!$F24+'Atendimento ao público'!$F25+'Atendimento ao público'!$F30)*$NB$69</f>
        <v>48458.333333333336</v>
      </c>
      <c r="EJ70" s="306">
        <f>IF($ND$69&lt;=EJ$2,1,0)*('Atendimento ao público'!$F24+'Atendimento ao público'!$F25+'Atendimento ao público'!$F30)*$NB$69</f>
        <v>48458.333333333336</v>
      </c>
      <c r="EK70" s="306">
        <f>IF($ND$69&lt;=EK$2,1,0)*('Atendimento ao público'!$F24+'Atendimento ao público'!$F25+'Atendimento ao público'!$F30)*$NB$69</f>
        <v>48458.333333333336</v>
      </c>
      <c r="EL70" s="306">
        <f>IF($ND$69&lt;=EL$2,1,0)*('Atendimento ao público'!$F24+'Atendimento ao público'!$F25+'Atendimento ao público'!$F30)*$NB$69</f>
        <v>48458.333333333336</v>
      </c>
      <c r="EM70" s="306">
        <f>IF($ND$69&lt;=EM$2,1,0)*('Atendimento ao público'!$F24+'Atendimento ao público'!$F25+'Atendimento ao público'!$F30)*$NB$69</f>
        <v>48458.333333333336</v>
      </c>
      <c r="EN70" s="306">
        <f>IF($ND$69&lt;=EN$2,1,0)*('Atendimento ao público'!$F24+'Atendimento ao público'!$F25+'Atendimento ao público'!$F30)*$NB$69</f>
        <v>48458.333333333336</v>
      </c>
      <c r="EO70" s="306">
        <f>IF($ND$69&lt;=EO$2,1,0)*('Atendimento ao público'!$F24+'Atendimento ao público'!$F25+'Atendimento ao público'!$F30)*$NB$69</f>
        <v>48458.333333333336</v>
      </c>
      <c r="EP70" s="306">
        <f>IF($ND$69&lt;=EP$2,1,0)*('Atendimento ao público'!$F24+'Atendimento ao público'!$F25+'Atendimento ao público'!$F30)*$NB$69</f>
        <v>48458.333333333336</v>
      </c>
      <c r="EQ70" s="306">
        <f>IF($ND$69&lt;=EQ$2,1,0)*('Atendimento ao público'!$F24+'Atendimento ao público'!$F25+'Atendimento ao público'!$F30)*$NB$69</f>
        <v>48458.333333333336</v>
      </c>
      <c r="ER70" s="306">
        <f>IF($ND$69&lt;=ER$2,1,0)*('Atendimento ao público'!$F24+'Atendimento ao público'!$F25+'Atendimento ao público'!$F30)*$NB$69</f>
        <v>48458.333333333336</v>
      </c>
      <c r="ES70" s="306">
        <f>IF($ND$69&lt;=ES$2,1,0)*('Atendimento ao público'!$F24+'Atendimento ao público'!$F25+'Atendimento ao público'!$F30)*$NB$69</f>
        <v>48458.333333333336</v>
      </c>
      <c r="ET70" s="306">
        <f>IF($ND$69&lt;=ET$2,1,0)*('Atendimento ao público'!$F24+'Atendimento ao público'!$F25+'Atendimento ao público'!$F30)*$NB$69</f>
        <v>48458.333333333336</v>
      </c>
      <c r="EU70" s="306">
        <f>IF($ND$69&lt;=EU$2,1,0)*('Atendimento ao público'!$F24+'Atendimento ao público'!$F25+'Atendimento ao público'!$F30)*$NB$69</f>
        <v>48458.333333333336</v>
      </c>
      <c r="EV70" s="306">
        <f>IF($ND$69&lt;=EV$2,1,0)*('Atendimento ao público'!$F24+'Atendimento ao público'!$F25+'Atendimento ao público'!$F30)*$NB$69</f>
        <v>48458.333333333336</v>
      </c>
      <c r="EW70" s="306">
        <f>IF($ND$69&lt;=EW$2,1,0)*('Atendimento ao público'!$F24+'Atendimento ao público'!$F25+'Atendimento ao público'!$F30)*$NB$69</f>
        <v>48458.333333333336</v>
      </c>
      <c r="EX70" s="306">
        <f>IF($ND$69&lt;=EX$2,1,0)*('Atendimento ao público'!$F24+'Atendimento ao público'!$F25+'Atendimento ao público'!$F30)*$NB$69</f>
        <v>48458.333333333336</v>
      </c>
      <c r="EY70" s="306">
        <f>IF($ND$69&lt;=EY$2,1,0)*('Atendimento ao público'!$F24+'Atendimento ao público'!$F25+'Atendimento ao público'!$F30)*$NB$69</f>
        <v>48458.333333333336</v>
      </c>
      <c r="EZ70" s="306">
        <f>IF($ND$69&lt;=EZ$2,1,0)*('Atendimento ao público'!$F24+'Atendimento ao público'!$F25+'Atendimento ao público'!$F30)*$NB$69</f>
        <v>48458.333333333336</v>
      </c>
      <c r="FA70" s="306">
        <f>IF($ND$69&lt;=FA$2,1,0)*('Atendimento ao público'!$F24+'Atendimento ao público'!$F25+'Atendimento ao público'!$F30)*$NB$69</f>
        <v>48458.333333333336</v>
      </c>
      <c r="FB70" s="306">
        <f>IF($ND$69&lt;=FB$2,1,0)*('Atendimento ao público'!$F24+'Atendimento ao público'!$F25+'Atendimento ao público'!$F30)*$NB$69</f>
        <v>48458.333333333336</v>
      </c>
      <c r="FC70" s="306">
        <f>IF($ND$69&lt;=FC$2,1,0)*('Atendimento ao público'!$F24+'Atendimento ao público'!$F25+'Atendimento ao público'!$F30)*$NB$69</f>
        <v>48458.333333333336</v>
      </c>
      <c r="FD70" s="306">
        <f>IF($ND$69&lt;=FD$2,1,0)*('Atendimento ao público'!$F24+'Atendimento ao público'!$F25+'Atendimento ao público'!$F30)*$NB$69</f>
        <v>48458.333333333336</v>
      </c>
      <c r="FE70" s="306">
        <f>IF($ND$69&lt;=FE$2,1,0)*('Atendimento ao público'!$F24+'Atendimento ao público'!$F25+'Atendimento ao público'!$F30)*$NB$69</f>
        <v>48458.333333333336</v>
      </c>
      <c r="FF70" s="306">
        <f>IF($ND$69&lt;=FF$2,1,0)*('Atendimento ao público'!$F24+'Atendimento ao público'!$F25+'Atendimento ao público'!$F30)*$NB$69</f>
        <v>48458.333333333336</v>
      </c>
      <c r="FG70" s="306">
        <f>IF($ND$69&lt;=FG$2,1,0)*('Atendimento ao público'!$F24+'Atendimento ao público'!$F25+'Atendimento ao público'!$F30)*$NB$69</f>
        <v>48458.333333333336</v>
      </c>
      <c r="FH70" s="306">
        <f>IF($ND$69&lt;=FH$2,1,0)*('Atendimento ao público'!$F24+'Atendimento ao público'!$F25+'Atendimento ao público'!$F30)*$NB$69</f>
        <v>48458.333333333336</v>
      </c>
      <c r="FI70" s="306">
        <f>IF($ND$69&lt;=FI$2,1,0)*('Atendimento ao público'!$F24+'Atendimento ao público'!$F25+'Atendimento ao público'!$F30)*$NB$69</f>
        <v>48458.333333333336</v>
      </c>
      <c r="FJ70" s="306">
        <f>IF($ND$69&lt;=FJ$2,1,0)*('Atendimento ao público'!$F24+'Atendimento ao público'!$F25+'Atendimento ao público'!$F30)*$NB$69</f>
        <v>48458.333333333336</v>
      </c>
      <c r="FK70" s="306">
        <f>IF($ND$69&lt;=FK$2,1,0)*('Atendimento ao público'!$F24+'Atendimento ao público'!$F25+'Atendimento ao público'!$F30)*$NB$69</f>
        <v>48458.333333333336</v>
      </c>
      <c r="FL70" s="306">
        <f>IF($ND$69&lt;=FL$2,1,0)*('Atendimento ao público'!$F24+'Atendimento ao público'!$F25+'Atendimento ao público'!$F30)*$NB$69</f>
        <v>48458.333333333336</v>
      </c>
      <c r="FM70" s="306">
        <f>IF($ND$69&lt;=FM$2,1,0)*('Atendimento ao público'!$F24+'Atendimento ao público'!$F25+'Atendimento ao público'!$F30)*$NB$69</f>
        <v>48458.333333333336</v>
      </c>
      <c r="FN70" s="306">
        <f>IF($ND$69&lt;=FN$2,1,0)*('Atendimento ao público'!$F24+'Atendimento ao público'!$F25+'Atendimento ao público'!$F30)*$NB$69</f>
        <v>48458.333333333336</v>
      </c>
      <c r="FO70" s="306">
        <f>IF($ND$69&lt;=FO$2,1,0)*('Atendimento ao público'!$F24+'Atendimento ao público'!$F25+'Atendimento ao público'!$F30)*$NB$69</f>
        <v>48458.333333333336</v>
      </c>
      <c r="FP70" s="306">
        <f>IF($ND$69&lt;=FP$2,1,0)*('Atendimento ao público'!$F24+'Atendimento ao público'!$F25+'Atendimento ao público'!$F30)*$NB$69</f>
        <v>48458.333333333336</v>
      </c>
      <c r="FQ70" s="306">
        <f>IF($ND$69&lt;=FQ$2,1,0)*('Atendimento ao público'!$F24+'Atendimento ao público'!$F25+'Atendimento ao público'!$F30)*$NB$69</f>
        <v>48458.333333333336</v>
      </c>
      <c r="FR70" s="306">
        <f>IF($ND$69&lt;=FR$2,1,0)*('Atendimento ao público'!$F24+'Atendimento ao público'!$F25+'Atendimento ao público'!$F30)*$NB$69</f>
        <v>48458.333333333336</v>
      </c>
      <c r="FS70" s="306">
        <f>IF($ND$69&lt;=FS$2,1,0)*('Atendimento ao público'!$F24+'Atendimento ao público'!$F25+'Atendimento ao público'!$F30)*$NB$69</f>
        <v>48458.333333333336</v>
      </c>
      <c r="FT70" s="306">
        <f>IF($ND$69&lt;=FT$2,1,0)*('Atendimento ao público'!$F24+'Atendimento ao público'!$F25+'Atendimento ao público'!$F30)*$NB$69</f>
        <v>48458.333333333336</v>
      </c>
      <c r="FU70" s="306">
        <f>IF($ND$69&lt;=FU$2,1,0)*('Atendimento ao público'!$F24+'Atendimento ao público'!$F25+'Atendimento ao público'!$F30)*$NB$69</f>
        <v>48458.333333333336</v>
      </c>
      <c r="FV70" s="306">
        <f>IF($ND$69&lt;=FV$2,1,0)*('Atendimento ao público'!$F24+'Atendimento ao público'!$F25+'Atendimento ao público'!$F30)*$NB$69</f>
        <v>48458.333333333336</v>
      </c>
      <c r="FW70" s="306">
        <f>IF($ND$69&lt;=FW$2,1,0)*('Atendimento ao público'!$F24+'Atendimento ao público'!$F25+'Atendimento ao público'!$F30)*$NB$69</f>
        <v>48458.333333333336</v>
      </c>
      <c r="FX70" s="306">
        <f>IF($ND$69&lt;=FX$2,1,0)*('Atendimento ao público'!$F24+'Atendimento ao público'!$F25+'Atendimento ao público'!$F30)*$NB$69</f>
        <v>48458.333333333336</v>
      </c>
      <c r="FY70" s="306">
        <f>IF($ND$69&lt;=FY$2,1,0)*('Atendimento ao público'!$F24+'Atendimento ao público'!$F25+'Atendimento ao público'!$F30)*$NB$69</f>
        <v>48458.333333333336</v>
      </c>
      <c r="FZ70" s="306">
        <f>IF($ND$69&lt;=FZ$2,1,0)*('Atendimento ao público'!$F24+'Atendimento ao público'!$F25+'Atendimento ao público'!$F30)*$NB$69</f>
        <v>48458.333333333336</v>
      </c>
      <c r="GA70" s="306">
        <f>IF($ND$69&lt;=GA$2,1,0)*('Atendimento ao público'!$F24+'Atendimento ao público'!$F25+'Atendimento ao público'!$F30)*$NB$69</f>
        <v>48458.333333333336</v>
      </c>
      <c r="GB70" s="306">
        <f>IF($ND$69&lt;=GB$2,1,0)*('Atendimento ao público'!$F24+'Atendimento ao público'!$F25+'Atendimento ao público'!$F30)*$NB$69</f>
        <v>48458.333333333336</v>
      </c>
      <c r="GC70" s="306">
        <f>IF($ND$69&lt;=GC$2,1,0)*('Atendimento ao público'!$F24+'Atendimento ao público'!$F25+'Atendimento ao público'!$F30)*$NB$69</f>
        <v>48458.333333333336</v>
      </c>
      <c r="GD70" s="306">
        <f>IF($ND$69&lt;=GD$2,1,0)*('Atendimento ao público'!$F24+'Atendimento ao público'!$F25+'Atendimento ao público'!$F30)*$NB$69</f>
        <v>48458.333333333336</v>
      </c>
      <c r="GE70" s="306">
        <f>IF($ND$69&lt;=GE$2,1,0)*('Atendimento ao público'!$F24+'Atendimento ao público'!$F25+'Atendimento ao público'!$F30)*$NB$69</f>
        <v>48458.333333333336</v>
      </c>
      <c r="GF70" s="306">
        <f>IF($ND$69&lt;=GF$2,1,0)*('Atendimento ao público'!$F24+'Atendimento ao público'!$F25+'Atendimento ao público'!$F30)*$NB$69</f>
        <v>48458.333333333336</v>
      </c>
      <c r="GG70" s="306">
        <f>IF($ND$69&lt;=GG$2,1,0)*('Atendimento ao público'!$F24+'Atendimento ao público'!$F25+'Atendimento ao público'!$F30)*$NB$69</f>
        <v>48458.333333333336</v>
      </c>
      <c r="GH70" s="306">
        <f>IF($ND$69&lt;=GH$2,1,0)*('Atendimento ao público'!$F24+'Atendimento ao público'!$F25+'Atendimento ao público'!$F30)*$NB$69</f>
        <v>48458.333333333336</v>
      </c>
      <c r="GI70" s="306">
        <f>IF($ND$69&lt;=GI$2,1,0)*('Atendimento ao público'!$F24+'Atendimento ao público'!$F25+'Atendimento ao público'!$F30)*$NB$69</f>
        <v>48458.333333333336</v>
      </c>
      <c r="GJ70" s="306">
        <f>IF($ND$69&lt;=GJ$2,1,0)*('Atendimento ao público'!$F24+'Atendimento ao público'!$F25+'Atendimento ao público'!$F30)*$NB$69</f>
        <v>48458.333333333336</v>
      </c>
      <c r="GK70" s="306">
        <f>IF($ND$69&lt;=GK$2,1,0)*('Atendimento ao público'!$F24+'Atendimento ao público'!$F25+'Atendimento ao público'!$F30)*$NB$69</f>
        <v>48458.333333333336</v>
      </c>
      <c r="GL70" s="306">
        <f>IF($ND$69&lt;=GL$2,1,0)*('Atendimento ao público'!$F24+'Atendimento ao público'!$F25+'Atendimento ao público'!$F30)*$NB$69</f>
        <v>48458.333333333336</v>
      </c>
      <c r="GM70" s="306">
        <f>IF($ND$69&lt;=GM$2,1,0)*('Atendimento ao público'!$F24+'Atendimento ao público'!$F25+'Atendimento ao público'!$F30)*$NB$69</f>
        <v>48458.333333333336</v>
      </c>
      <c r="GN70" s="306">
        <f>IF($ND$69&lt;=GN$2,1,0)*('Atendimento ao público'!$F24+'Atendimento ao público'!$F25+'Atendimento ao público'!$F30)*$NB$69</f>
        <v>48458.333333333336</v>
      </c>
      <c r="GO70" s="306">
        <f>IF($ND$69&lt;=GO$2,1,0)*('Atendimento ao público'!$F24+'Atendimento ao público'!$F25+'Atendimento ao público'!$F30)*$NB$69</f>
        <v>48458.333333333336</v>
      </c>
      <c r="GP70" s="306">
        <f>IF($ND$69&lt;=GP$2,1,0)*('Atendimento ao público'!$F24+'Atendimento ao público'!$F25+'Atendimento ao público'!$F30)*$NB$69</f>
        <v>48458.333333333336</v>
      </c>
      <c r="GQ70" s="306">
        <f>IF($ND$69&lt;=GQ$2,1,0)*('Atendimento ao público'!$F24+'Atendimento ao público'!$F25+'Atendimento ao público'!$F30)*$NB$69</f>
        <v>48458.333333333336</v>
      </c>
      <c r="GR70" s="306">
        <f>IF($ND$69&lt;=GR$2,1,0)*('Atendimento ao público'!$F24+'Atendimento ao público'!$F25+'Atendimento ao público'!$F30)*$NB$69</f>
        <v>48458.333333333336</v>
      </c>
      <c r="GS70" s="306">
        <f>IF($ND$69&lt;=GS$2,1,0)*('Atendimento ao público'!$F24+'Atendimento ao público'!$F25+'Atendimento ao público'!$F30)*$NB$69</f>
        <v>48458.333333333336</v>
      </c>
      <c r="GT70" s="306">
        <f>IF($ND$69&lt;=GT$2,1,0)*('Atendimento ao público'!$F24+'Atendimento ao público'!$F25+'Atendimento ao público'!$F30)*$NB$69</f>
        <v>48458.333333333336</v>
      </c>
      <c r="GU70" s="306">
        <f>IF($ND$69&lt;=GU$2,1,0)*('Atendimento ao público'!$F24+'Atendimento ao público'!$F25+'Atendimento ao público'!$F30)*$NB$69</f>
        <v>48458.333333333336</v>
      </c>
      <c r="GV70" s="306">
        <f>IF($ND$69&lt;=GV$2,1,0)*('Atendimento ao público'!$F24+'Atendimento ao público'!$F25+'Atendimento ao público'!$F30)*$NB$69</f>
        <v>48458.333333333336</v>
      </c>
      <c r="GW70" s="306">
        <f>IF($ND$69&lt;=GW$2,1,0)*('Atendimento ao público'!$F24+'Atendimento ao público'!$F25+'Atendimento ao público'!$F30)*$NB$69</f>
        <v>48458.333333333336</v>
      </c>
      <c r="GX70" s="306">
        <f>IF($ND$69&lt;=GX$2,1,0)*('Atendimento ao público'!$F24+'Atendimento ao público'!$F25+'Atendimento ao público'!$F30)*$NB$69</f>
        <v>48458.333333333336</v>
      </c>
      <c r="GY70" s="306">
        <f>IF($ND$69&lt;=GY$2,1,0)*('Atendimento ao público'!$F24+'Atendimento ao público'!$F25+'Atendimento ao público'!$F30)*$NB$69</f>
        <v>48458.333333333336</v>
      </c>
      <c r="GZ70" s="306">
        <f>IF($ND$69&lt;=GZ$2,1,0)*('Atendimento ao público'!$F24+'Atendimento ao público'!$F25+'Atendimento ao público'!$F30)*$NB$69</f>
        <v>48458.333333333336</v>
      </c>
      <c r="HA70" s="306">
        <f>IF($ND$69&lt;=HA$2,1,0)*('Atendimento ao público'!$F24+'Atendimento ao público'!$F25+'Atendimento ao público'!$F30)*$NB$69</f>
        <v>48458.333333333336</v>
      </c>
      <c r="HB70" s="306">
        <f>IF($ND$69&lt;=HB$2,1,0)*('Atendimento ao público'!$F24+'Atendimento ao público'!$F25+'Atendimento ao público'!$F30)*$NB$69</f>
        <v>48458.333333333336</v>
      </c>
      <c r="HC70" s="306">
        <f>IF($ND$69&lt;=HC$2,1,0)*('Atendimento ao público'!$F24+'Atendimento ao público'!$F25+'Atendimento ao público'!$F30)*$NB$69</f>
        <v>48458.333333333336</v>
      </c>
      <c r="HD70" s="306">
        <f>IF($ND$69&lt;=HD$2,1,0)*('Atendimento ao público'!$F24+'Atendimento ao público'!$F25+'Atendimento ao público'!$F30)*$NB$69</f>
        <v>48458.333333333336</v>
      </c>
      <c r="HE70" s="306">
        <f>IF($ND$69&lt;=HE$2,1,0)*('Atendimento ao público'!$F24+'Atendimento ao público'!$F25+'Atendimento ao público'!$F30)*$NB$69</f>
        <v>48458.333333333336</v>
      </c>
      <c r="HF70" s="306">
        <f>IF($ND$69&lt;=HF$2,1,0)*('Atendimento ao público'!$F24+'Atendimento ao público'!$F25+'Atendimento ao público'!$F30)*$NB$69</f>
        <v>48458.333333333336</v>
      </c>
      <c r="HG70" s="306">
        <f>IF($ND$69&lt;=HG$2,1,0)*('Atendimento ao público'!$F24+'Atendimento ao público'!$F25+'Atendimento ao público'!$F30)*$NB$69</f>
        <v>48458.333333333336</v>
      </c>
      <c r="HH70" s="306">
        <f>IF($ND$69&lt;=HH$2,1,0)*('Atendimento ao público'!$F24+'Atendimento ao público'!$F25+'Atendimento ao público'!$F30)*$NB$69</f>
        <v>48458.333333333336</v>
      </c>
      <c r="HI70" s="306">
        <f>IF($ND$69&lt;=HI$2,1,0)*('Atendimento ao público'!$F24+'Atendimento ao público'!$F25+'Atendimento ao público'!$F30)*$NB$69</f>
        <v>48458.333333333336</v>
      </c>
      <c r="HJ70" s="306">
        <f>IF($ND$69&lt;=HJ$2,1,0)*('Atendimento ao público'!$F24+'Atendimento ao público'!$F25+'Atendimento ao público'!$F30)*$NB$69</f>
        <v>48458.333333333336</v>
      </c>
      <c r="HK70" s="306">
        <f>IF($ND$69&lt;=HK$2,1,0)*('Atendimento ao público'!$F24+'Atendimento ao público'!$F25+'Atendimento ao público'!$F30)*$NB$69</f>
        <v>48458.333333333336</v>
      </c>
      <c r="HL70" s="306">
        <f>IF($ND$69&lt;=HL$2,1,0)*('Atendimento ao público'!$F24+'Atendimento ao público'!$F25+'Atendimento ao público'!$F30)*$NB$69</f>
        <v>48458.333333333336</v>
      </c>
      <c r="HM70" s="306">
        <f>IF($ND$69&lt;=HM$2,1,0)*('Atendimento ao público'!$F24+'Atendimento ao público'!$F25+'Atendimento ao público'!$F30)*$NB$69</f>
        <v>48458.333333333336</v>
      </c>
      <c r="HN70" s="306">
        <f>IF($ND$69&lt;=HN$2,1,0)*('Atendimento ao público'!$F24+'Atendimento ao público'!$F25+'Atendimento ao público'!$F30)*$NB$69</f>
        <v>48458.333333333336</v>
      </c>
      <c r="HO70" s="306">
        <f>IF($ND$69&lt;=HO$2,1,0)*('Atendimento ao público'!$F24+'Atendimento ao público'!$F25+'Atendimento ao público'!$F30)*$NB$69</f>
        <v>48458.333333333336</v>
      </c>
      <c r="HP70" s="306">
        <f>IF($ND$69&lt;=HP$2,1,0)*('Atendimento ao público'!$F24+'Atendimento ao público'!$F25+'Atendimento ao público'!$F30)*$NB$69</f>
        <v>48458.333333333336</v>
      </c>
      <c r="HQ70" s="306">
        <f>IF($ND$69&lt;=HQ$2,1,0)*('Atendimento ao público'!$F24+'Atendimento ao público'!$F25+'Atendimento ao público'!$F30)*$NB$69</f>
        <v>48458.333333333336</v>
      </c>
      <c r="HR70" s="306">
        <f>IF($ND$69&lt;=HR$2,1,0)*('Atendimento ao público'!$F24+'Atendimento ao público'!$F25+'Atendimento ao público'!$F30)*$NB$69</f>
        <v>48458.333333333336</v>
      </c>
      <c r="HS70" s="306">
        <f>IF($ND$69&lt;=HS$2,1,0)*('Atendimento ao público'!$F24+'Atendimento ao público'!$F25+'Atendimento ao público'!$F30)*$NB$69</f>
        <v>48458.333333333336</v>
      </c>
      <c r="HT70" s="306">
        <f>IF($ND$69&lt;=HT$2,1,0)*('Atendimento ao público'!$F24+'Atendimento ao público'!$F25+'Atendimento ao público'!$F30)*$NB$69</f>
        <v>48458.333333333336</v>
      </c>
      <c r="HU70" s="306">
        <f>IF($ND$69&lt;=HU$2,1,0)*('Atendimento ao público'!$F24+'Atendimento ao público'!$F25+'Atendimento ao público'!$F30)*$NB$69</f>
        <v>48458.333333333336</v>
      </c>
      <c r="HV70" s="306">
        <f>IF($ND$69&lt;=HV$2,1,0)*('Atendimento ao público'!$F24+'Atendimento ao público'!$F25+'Atendimento ao público'!$F30)*$NB$69</f>
        <v>48458.333333333336</v>
      </c>
      <c r="HW70" s="306">
        <f>IF($ND$69&lt;=HW$2,1,0)*('Atendimento ao público'!$F24+'Atendimento ao público'!$F25+'Atendimento ao público'!$F30)*$NB$69</f>
        <v>48458.333333333336</v>
      </c>
      <c r="HX70" s="306">
        <f>IF($ND$69&lt;=HX$2,1,0)*('Atendimento ao público'!$F24+'Atendimento ao público'!$F25+'Atendimento ao público'!$F30)*$NB$69</f>
        <v>48458.333333333336</v>
      </c>
      <c r="HY70" s="306">
        <f>IF($ND$69&lt;=HY$2,1,0)*('Atendimento ao público'!$F24+'Atendimento ao público'!$F25+'Atendimento ao público'!$F30)*$NB$69</f>
        <v>48458.333333333336</v>
      </c>
      <c r="HZ70" s="306">
        <f>IF($ND$69&lt;=HZ$2,1,0)*('Atendimento ao público'!$F24+'Atendimento ao público'!$F25+'Atendimento ao público'!$F30)*$NB$69</f>
        <v>48458.333333333336</v>
      </c>
      <c r="IA70" s="306">
        <f>IF($ND$69&lt;=IA$2,1,0)*('Atendimento ao público'!$F24+'Atendimento ao público'!$F25+'Atendimento ao público'!$F30)*$NB$69</f>
        <v>48458.333333333336</v>
      </c>
      <c r="IB70" s="306">
        <f>IF($ND$69&lt;=IB$2,1,0)*('Atendimento ao público'!$F24+'Atendimento ao público'!$F25+'Atendimento ao público'!$F30)*$NB$69</f>
        <v>48458.333333333336</v>
      </c>
      <c r="IC70" s="306">
        <f>IF($ND$69&lt;=IC$2,1,0)*('Atendimento ao público'!$F24+'Atendimento ao público'!$F25+'Atendimento ao público'!$F30)*$NB$69</f>
        <v>48458.333333333336</v>
      </c>
      <c r="ID70" s="306">
        <f>IF($ND$69&lt;=ID$2,1,0)*('Atendimento ao público'!$F24+'Atendimento ao público'!$F25+'Atendimento ao público'!$F30)*$NB$69</f>
        <v>48458.333333333336</v>
      </c>
      <c r="IE70" s="306">
        <f>IF($ND$69&lt;=IE$2,1,0)*('Atendimento ao público'!$F24+'Atendimento ao público'!$F25+'Atendimento ao público'!$F30)*$NB$69</f>
        <v>48458.333333333336</v>
      </c>
      <c r="IF70" s="306">
        <f>IF($ND$69&lt;=IF$2,1,0)*('Atendimento ao público'!$F24+'Atendimento ao público'!$F25+'Atendimento ao público'!$F30)*$NB$69</f>
        <v>48458.333333333336</v>
      </c>
      <c r="IG70" s="306">
        <f>IF($ND$69&lt;=IG$2,1,0)*('Atendimento ao público'!$F24+'Atendimento ao público'!$F25+'Atendimento ao público'!$F30)*$NB$69</f>
        <v>48458.333333333336</v>
      </c>
      <c r="IH70" s="306">
        <f>IF($ND$69&lt;=IH$2,1,0)*('Atendimento ao público'!$F24+'Atendimento ao público'!$F25+'Atendimento ao público'!$F30)*$NB$69</f>
        <v>48458.333333333336</v>
      </c>
      <c r="II70" s="306">
        <f>IF($ND$69&lt;=II$2,1,0)*('Atendimento ao público'!$F24+'Atendimento ao público'!$F25+'Atendimento ao público'!$F30)*$NB$69</f>
        <v>48458.333333333336</v>
      </c>
      <c r="IJ70" s="306">
        <f>IF($ND$69&lt;=IJ$2,1,0)*('Atendimento ao público'!$F24+'Atendimento ao público'!$F25+'Atendimento ao público'!$F30)*$NB$69</f>
        <v>48458.333333333336</v>
      </c>
      <c r="IK70" s="306">
        <f>IF($ND$69&lt;=IK$2,1,0)*('Atendimento ao público'!$F24+'Atendimento ao público'!$F25+'Atendimento ao público'!$F30)*$NB$69</f>
        <v>48458.333333333336</v>
      </c>
      <c r="IL70" s="306">
        <f>IF($ND$69&lt;=IL$2,1,0)*('Atendimento ao público'!$F24+'Atendimento ao público'!$F25+'Atendimento ao público'!$F30)*$NB$69</f>
        <v>48458.333333333336</v>
      </c>
      <c r="IM70" s="306">
        <f>IF($ND$69&lt;=IM$2,1,0)*('Atendimento ao público'!$F24+'Atendimento ao público'!$F25+'Atendimento ao público'!$F30)*$NB$69</f>
        <v>48458.333333333336</v>
      </c>
      <c r="IN70" s="306">
        <f>IF($ND$69&lt;=IN$2,1,0)*('Atendimento ao público'!$F24+'Atendimento ao público'!$F25+'Atendimento ao público'!$F30)*$NB$69</f>
        <v>48458.333333333336</v>
      </c>
      <c r="IO70" s="306">
        <f>IF($ND$69&lt;=IO$2,1,0)*('Atendimento ao público'!$F24+'Atendimento ao público'!$F25+'Atendimento ao público'!$F30)*$NB$69</f>
        <v>48458.333333333336</v>
      </c>
      <c r="IP70" s="306">
        <f>IF($ND$69&lt;=IP$2,1,0)*('Atendimento ao público'!$F24+'Atendimento ao público'!$F25+'Atendimento ao público'!$F30)*$NB$69</f>
        <v>48458.333333333336</v>
      </c>
      <c r="IQ70" s="306">
        <f>IF($ND$69&lt;=IQ$2,1,0)*('Atendimento ao público'!$F24+'Atendimento ao público'!$F25+'Atendimento ao público'!$F30)*$NB$69</f>
        <v>48458.333333333336</v>
      </c>
      <c r="IR70" s="306">
        <f>IF($ND$69&lt;=IR$2,1,0)*('Atendimento ao público'!$F24+'Atendimento ao público'!$F25+'Atendimento ao público'!$F30)*$NB$69</f>
        <v>48458.333333333336</v>
      </c>
      <c r="IS70" s="306">
        <f>IF($ND$69&lt;=IS$2,1,0)*('Atendimento ao público'!$F24+'Atendimento ao público'!$F25+'Atendimento ao público'!$F30)*$NB$69</f>
        <v>48458.333333333336</v>
      </c>
      <c r="IT70" s="306">
        <f>IF($ND$69&lt;=IT$2,1,0)*('Atendimento ao público'!$F24+'Atendimento ao público'!$F25+'Atendimento ao público'!$F30)*$NB$69</f>
        <v>48458.333333333336</v>
      </c>
      <c r="IU70" s="306">
        <f>IF($ND$69&lt;=IU$2,1,0)*('Atendimento ao público'!$F24+'Atendimento ao público'!$F25+'Atendimento ao público'!$F30)*$NB$69</f>
        <v>48458.333333333336</v>
      </c>
      <c r="IV70" s="306">
        <f>IF($ND$69&lt;=IV$2,1,0)*('Atendimento ao público'!$F24+'Atendimento ao público'!$F25+'Atendimento ao público'!$F30)*$NB$69</f>
        <v>48458.333333333336</v>
      </c>
      <c r="IW70" s="306">
        <f>IF($ND$69&lt;=IW$2,1,0)*('Atendimento ao público'!$F24+'Atendimento ao público'!$F25+'Atendimento ao público'!$F30)*$NB$69</f>
        <v>48458.333333333336</v>
      </c>
      <c r="IX70" s="306">
        <f>IF($ND$69&lt;=IX$2,1,0)*('Atendimento ao público'!$F24+'Atendimento ao público'!$F25+'Atendimento ao público'!$F30)*$NB$69</f>
        <v>48458.333333333336</v>
      </c>
      <c r="IY70" s="306">
        <f>IF($ND$69&lt;=IY$2,1,0)*('Atendimento ao público'!$F24+'Atendimento ao público'!$F25+'Atendimento ao público'!$F30)*$NB$69</f>
        <v>48458.333333333336</v>
      </c>
      <c r="IZ70" s="306">
        <f>IF($ND$69&lt;=IZ$2,1,0)*('Atendimento ao público'!$F24+'Atendimento ao público'!$F25+'Atendimento ao público'!$F30)*$NB$69</f>
        <v>48458.333333333336</v>
      </c>
      <c r="JA70" s="306">
        <f>IF($ND$69&lt;=JA$2,1,0)*('Atendimento ao público'!$F24+'Atendimento ao público'!$F25+'Atendimento ao público'!$F30)*$NB$69</f>
        <v>48458.333333333336</v>
      </c>
      <c r="JB70" s="306">
        <f>IF($ND$69&lt;=JB$2,1,0)*('Atendimento ao público'!$F24+'Atendimento ao público'!$F25+'Atendimento ao público'!$F30)*$NB$69</f>
        <v>48458.333333333336</v>
      </c>
      <c r="JC70" s="306">
        <f>IF($ND$69&lt;=JC$2,1,0)*('Atendimento ao público'!$F24+'Atendimento ao público'!$F25+'Atendimento ao público'!$F30)*$NB$69</f>
        <v>48458.333333333336</v>
      </c>
      <c r="JD70" s="306">
        <f>IF($ND$69&lt;=JD$2,1,0)*('Atendimento ao público'!$F24+'Atendimento ao público'!$F25+'Atendimento ao público'!$F30)*$NB$69</f>
        <v>48458.333333333336</v>
      </c>
      <c r="JE70" s="306">
        <f>IF($ND$69&lt;=JE$2,1,0)*('Atendimento ao público'!$F24+'Atendimento ao público'!$F25+'Atendimento ao público'!$F30)*$NB$69</f>
        <v>48458.333333333336</v>
      </c>
      <c r="JF70" s="306">
        <f>IF($ND$69&lt;=JF$2,1,0)*('Atendimento ao público'!$F24+'Atendimento ao público'!$F25+'Atendimento ao público'!$F30)*$NB$69</f>
        <v>48458.333333333336</v>
      </c>
      <c r="JG70" s="306">
        <f>IF($ND$69&lt;=JG$2,1,0)*('Atendimento ao público'!$F24+'Atendimento ao público'!$F25+'Atendimento ao público'!$F30)*$NB$69</f>
        <v>48458.333333333336</v>
      </c>
      <c r="JH70" s="306">
        <f>IF($ND$69&lt;=JH$2,1,0)*('Atendimento ao público'!$F24+'Atendimento ao público'!$F25+'Atendimento ao público'!$F30)*$NB$69</f>
        <v>48458.333333333336</v>
      </c>
      <c r="JI70" s="306">
        <f>IF($ND$69&lt;=JI$2,1,0)*('Atendimento ao público'!$F24+'Atendimento ao público'!$F25+'Atendimento ao público'!$F30)*$NB$69</f>
        <v>48458.333333333336</v>
      </c>
      <c r="JJ70" s="306">
        <f>IF($ND$69&lt;=JJ$2,1,0)*('Atendimento ao público'!$F24+'Atendimento ao público'!$F25+'Atendimento ao público'!$F30)*$NB$69</f>
        <v>48458.333333333336</v>
      </c>
      <c r="JK70" s="306">
        <f>IF($ND$69&lt;=JK$2,1,0)*('Atendimento ao público'!$F24+'Atendimento ao público'!$F25+'Atendimento ao público'!$F30)*$NB$69</f>
        <v>48458.333333333336</v>
      </c>
      <c r="JL70" s="306">
        <f>IF($ND$69&lt;=JL$2,1,0)*('Atendimento ao público'!$F24+'Atendimento ao público'!$F25+'Atendimento ao público'!$F30)*$NB$69</f>
        <v>48458.333333333336</v>
      </c>
      <c r="JM70" s="306">
        <f>IF($ND$69&lt;=JM$2,1,0)*('Atendimento ao público'!$F24+'Atendimento ao público'!$F25+'Atendimento ao público'!$F30)*$NB$69</f>
        <v>48458.333333333336</v>
      </c>
      <c r="JN70" s="306">
        <f>IF($ND$69&lt;=JN$2,1,0)*('Atendimento ao público'!$F24+'Atendimento ao público'!$F25+'Atendimento ao público'!$F30)*$NB$69</f>
        <v>48458.333333333336</v>
      </c>
      <c r="JO70" s="306">
        <f>IF($ND$69&lt;=JO$2,1,0)*('Atendimento ao público'!$F24+'Atendimento ao público'!$F25+'Atendimento ao público'!$F30)*$NB$69</f>
        <v>48458.333333333336</v>
      </c>
      <c r="JP70" s="306">
        <f>IF($ND$69&lt;=JP$2,1,0)*('Atendimento ao público'!$F24+'Atendimento ao público'!$F25+'Atendimento ao público'!$F30)*$NB$69</f>
        <v>48458.333333333336</v>
      </c>
      <c r="JQ70" s="306">
        <f>IF($ND$69&lt;=JQ$2,1,0)*('Atendimento ao público'!$F24+'Atendimento ao público'!$F25+'Atendimento ao público'!$F30)*$NB$69</f>
        <v>48458.333333333336</v>
      </c>
      <c r="JR70" s="306">
        <f>IF($ND$69&lt;=JR$2,1,0)*('Atendimento ao público'!$F24+'Atendimento ao público'!$F25+'Atendimento ao público'!$F30)*$NB$69</f>
        <v>48458.333333333336</v>
      </c>
      <c r="JS70" s="306">
        <f>IF($ND$69&lt;=JS$2,1,0)*('Atendimento ao público'!$F24+'Atendimento ao público'!$F25+'Atendimento ao público'!$F30)*$NB$69</f>
        <v>48458.333333333336</v>
      </c>
      <c r="JT70" s="306">
        <f>IF($ND$69&lt;=JT$2,1,0)*('Atendimento ao público'!$F24+'Atendimento ao público'!$F25+'Atendimento ao público'!$F30)*$NB$69</f>
        <v>48458.333333333336</v>
      </c>
      <c r="JU70" s="306">
        <f>IF($ND$69&lt;=JU$2,1,0)*('Atendimento ao público'!$F24+'Atendimento ao público'!$F25+'Atendimento ao público'!$F30)*$NB$69</f>
        <v>48458.333333333336</v>
      </c>
      <c r="JV70" s="306">
        <f>IF($ND$69&lt;=JV$2,1,0)*('Atendimento ao público'!$F24+'Atendimento ao público'!$F25+'Atendimento ao público'!$F30)*$NB$69</f>
        <v>48458.333333333336</v>
      </c>
      <c r="JW70" s="306">
        <f>IF($ND$69&lt;=JW$2,1,0)*('Atendimento ao público'!$F24+'Atendimento ao público'!$F25+'Atendimento ao público'!$F30)*$NB$69</f>
        <v>48458.333333333336</v>
      </c>
      <c r="JX70" s="306">
        <f>IF($ND$69&lt;=JX$2,1,0)*('Atendimento ao público'!$F24+'Atendimento ao público'!$F25+'Atendimento ao público'!$F30)*$NB$69</f>
        <v>48458.333333333336</v>
      </c>
      <c r="JY70" s="306">
        <f>IF($ND$69&lt;=JY$2,1,0)*('Atendimento ao público'!$F24+'Atendimento ao público'!$F25+'Atendimento ao público'!$F30)*$NB$69</f>
        <v>48458.333333333336</v>
      </c>
      <c r="JZ70" s="306">
        <f>IF($ND$69&lt;=JZ$2,1,0)*('Atendimento ao público'!$F24+'Atendimento ao público'!$F25+'Atendimento ao público'!$F30)*$NB$69</f>
        <v>48458.333333333336</v>
      </c>
      <c r="KA70" s="306">
        <f>IF($ND$69&lt;=KA$2,1,0)*('Atendimento ao público'!$F24+'Atendimento ao público'!$F25+'Atendimento ao público'!$F30)*$NB$69</f>
        <v>48458.333333333336</v>
      </c>
      <c r="KB70" s="306">
        <f>IF($ND$69&lt;=KB$2,1,0)*('Atendimento ao público'!$F24+'Atendimento ao público'!$F25+'Atendimento ao público'!$F30)*$NB$69</f>
        <v>48458.333333333336</v>
      </c>
      <c r="KC70" s="306">
        <f>IF($ND$69&lt;=KC$2,1,0)*('Atendimento ao público'!$F24+'Atendimento ao público'!$F25+'Atendimento ao público'!$F30)*$NB$69</f>
        <v>48458.333333333336</v>
      </c>
      <c r="KD70" s="306">
        <f>IF($ND$69&lt;=KD$2,1,0)*('Atendimento ao público'!$F24+'Atendimento ao público'!$F25+'Atendimento ao público'!$F30)*$NB$69</f>
        <v>48458.333333333336</v>
      </c>
      <c r="KE70" s="306">
        <f>IF($ND$69&lt;=KE$2,1,0)*('Atendimento ao público'!$F24+'Atendimento ao público'!$F25+'Atendimento ao público'!$F30)*$NB$69</f>
        <v>48458.333333333336</v>
      </c>
      <c r="KF70" s="306">
        <f>IF($ND$69&lt;=KF$2,1,0)*('Atendimento ao público'!$F24+'Atendimento ao público'!$F25+'Atendimento ao público'!$F30)*$NB$69</f>
        <v>48458.333333333336</v>
      </c>
      <c r="KG70" s="306">
        <f>IF($ND$69&lt;=KG$2,1,0)*('Atendimento ao público'!$F24+'Atendimento ao público'!$F25+'Atendimento ao público'!$F30)*$NB$69</f>
        <v>48458.333333333336</v>
      </c>
      <c r="KH70" s="306">
        <f>IF($ND$69&lt;=KH$2,1,0)*('Atendimento ao público'!$F24+'Atendimento ao público'!$F25+'Atendimento ao público'!$F30)*$NB$69</f>
        <v>48458.333333333336</v>
      </c>
      <c r="KI70" s="306">
        <f>IF($ND$69&lt;=KI$2,1,0)*('Atendimento ao público'!$F24+'Atendimento ao público'!$F25+'Atendimento ao público'!$F30)*$NB$69</f>
        <v>48458.333333333336</v>
      </c>
      <c r="KJ70" s="306">
        <f>IF($ND$69&lt;=KJ$2,1,0)*('Atendimento ao público'!$F24+'Atendimento ao público'!$F25+'Atendimento ao público'!$F30)*$NB$69</f>
        <v>48458.333333333336</v>
      </c>
      <c r="KK70" s="306">
        <f>IF($ND$69&lt;=KK$2,1,0)*('Atendimento ao público'!$F24+'Atendimento ao público'!$F25+'Atendimento ao público'!$F30)*$NB$69</f>
        <v>48458.333333333336</v>
      </c>
      <c r="KL70" s="306">
        <f>IF($ND$69&lt;=KL$2,1,0)*('Atendimento ao público'!$F24+'Atendimento ao público'!$F25+'Atendimento ao público'!$F30)*$NB$69</f>
        <v>48458.333333333336</v>
      </c>
      <c r="KM70" s="306">
        <f>IF($ND$69&lt;=KM$2,1,0)*('Atendimento ao público'!$F24+'Atendimento ao público'!$F25+'Atendimento ao público'!$F30)*$NB$69</f>
        <v>48458.333333333336</v>
      </c>
      <c r="KN70" s="306">
        <f>IF($ND$69&lt;=KN$2,1,0)*('Atendimento ao público'!$F24+'Atendimento ao público'!$F25+'Atendimento ao público'!$F30)*$NB$69</f>
        <v>48458.333333333336</v>
      </c>
      <c r="KO70" s="306">
        <f>IF($ND$69&lt;=KO$2,1,0)*('Atendimento ao público'!$F24+'Atendimento ao público'!$F25+'Atendimento ao público'!$F30)*$NB$69</f>
        <v>48458.333333333336</v>
      </c>
      <c r="KP70" s="306">
        <f>IF($ND$69&lt;=KP$2,1,0)*('Atendimento ao público'!$F24+'Atendimento ao público'!$F25+'Atendimento ao público'!$F30)*$NB$69</f>
        <v>48458.333333333336</v>
      </c>
      <c r="KQ70" s="306">
        <f>IF($ND$69&lt;=KQ$2,1,0)*('Atendimento ao público'!$F24+'Atendimento ao público'!$F25+'Atendimento ao público'!$F30)*$NB$69</f>
        <v>48458.333333333336</v>
      </c>
      <c r="KR70" s="306">
        <f>IF($ND$69&lt;=KR$2,1,0)*('Atendimento ao público'!$F24+'Atendimento ao público'!$F25+'Atendimento ao público'!$F30)*$NB$69</f>
        <v>48458.333333333336</v>
      </c>
      <c r="KS70" s="306">
        <f>IF($ND$69&lt;=KS$2,1,0)*('Atendimento ao público'!$F24+'Atendimento ao público'!$F25+'Atendimento ao público'!$F30)*$NB$69</f>
        <v>48458.333333333336</v>
      </c>
      <c r="KT70" s="306">
        <f>IF($ND$69&lt;=KT$2,1,0)*('Atendimento ao público'!$F24+'Atendimento ao público'!$F25+'Atendimento ao público'!$F30)*$NB$69</f>
        <v>48458.333333333336</v>
      </c>
      <c r="KU70" s="306">
        <f>IF($ND$69&lt;=KU$2,1,0)*('Atendimento ao público'!$F24+'Atendimento ao público'!$F25+'Atendimento ao público'!$F30)*$NB$69</f>
        <v>48458.333333333336</v>
      </c>
      <c r="KV70" s="306">
        <f>IF($ND$69&lt;=KV$2,1,0)*('Atendimento ao público'!$F24+'Atendimento ao público'!$F25+'Atendimento ao público'!$F30)*$NB$69</f>
        <v>48458.333333333336</v>
      </c>
      <c r="KW70" s="306">
        <f>IF($ND$69&lt;=KW$2,1,0)*('Atendimento ao público'!$F24+'Atendimento ao público'!$F25+'Atendimento ao público'!$F30)*$NB$69</f>
        <v>48458.333333333336</v>
      </c>
      <c r="KX70" s="306">
        <f>IF($ND$69&lt;=KX$2,1,0)*('Atendimento ao público'!$F24+'Atendimento ao público'!$F25+'Atendimento ao público'!$F30)*$NB$69</f>
        <v>48458.333333333336</v>
      </c>
      <c r="KY70" s="306">
        <f>IF($ND$69&lt;=KY$2,1,0)*('Atendimento ao público'!$F24+'Atendimento ao público'!$F25+'Atendimento ao público'!$F30)*$NB$69</f>
        <v>48458.333333333336</v>
      </c>
      <c r="KZ70" s="306">
        <f>IF($ND$69&lt;=KZ$2,1,0)*('Atendimento ao público'!$F24+'Atendimento ao público'!$F25+'Atendimento ao público'!$F30)*$NB$69</f>
        <v>48458.333333333336</v>
      </c>
      <c r="LA70" s="306">
        <f>IF($ND$69&lt;=LA$2,1,0)*('Atendimento ao público'!$F24+'Atendimento ao público'!$F25+'Atendimento ao público'!$F30)*$NB$69</f>
        <v>48458.333333333336</v>
      </c>
      <c r="LB70" s="306">
        <f>IF($ND$69&lt;=LB$2,1,0)*('Atendimento ao público'!$F24+'Atendimento ao público'!$F25+'Atendimento ao público'!$F30)*$NB$69</f>
        <v>48458.333333333336</v>
      </c>
      <c r="LC70" s="306">
        <f>IF($ND$69&lt;=LC$2,1,0)*('Atendimento ao público'!$F24+'Atendimento ao público'!$F25+'Atendimento ao público'!$F30)*$NB$69</f>
        <v>48458.333333333336</v>
      </c>
      <c r="LD70" s="306">
        <f>IF($ND$69&lt;=LD$2,1,0)*('Atendimento ao público'!$F24+'Atendimento ao público'!$F25+'Atendimento ao público'!$F30)*$NB$69</f>
        <v>48458.333333333336</v>
      </c>
      <c r="LE70" s="306">
        <f>IF($ND$69&lt;=LE$2,1,0)*('Atendimento ao público'!$F24+'Atendimento ao público'!$F25+'Atendimento ao público'!$F30)*$NB$69</f>
        <v>48458.333333333336</v>
      </c>
      <c r="LF70" s="306">
        <f>IF($ND$69&lt;=LF$2,1,0)*('Atendimento ao público'!$F24+'Atendimento ao público'!$F25+'Atendimento ao público'!$F30)*$NB$69</f>
        <v>48458.333333333336</v>
      </c>
      <c r="LG70" s="306">
        <f>IF($ND$69&lt;=LG$2,1,0)*('Atendimento ao público'!$F24+'Atendimento ao público'!$F25+'Atendimento ao público'!$F30)*$NB$69</f>
        <v>48458.333333333336</v>
      </c>
      <c r="LH70" s="306">
        <f>IF($ND$69&lt;=LH$2,1,0)*('Atendimento ao público'!$F24+'Atendimento ao público'!$F25+'Atendimento ao público'!$F30)*$NB$69</f>
        <v>48458.333333333336</v>
      </c>
      <c r="LI70" s="306">
        <f>IF($ND$69&lt;=LI$2,1,0)*('Atendimento ao público'!$F24+'Atendimento ao público'!$F25+'Atendimento ao público'!$F30)*$NB$69</f>
        <v>48458.333333333336</v>
      </c>
      <c r="LJ70" s="306">
        <f>IF($ND$69&lt;=LJ$2,1,0)*('Atendimento ao público'!$F24+'Atendimento ao público'!$F25+'Atendimento ao público'!$F30)*$NB$69</f>
        <v>48458.333333333336</v>
      </c>
      <c r="LK70" s="306">
        <f>IF($ND$69&lt;=LK$2,1,0)*('Atendimento ao público'!$F24+'Atendimento ao público'!$F25+'Atendimento ao público'!$F30)*$NB$69</f>
        <v>48458.333333333336</v>
      </c>
      <c r="LL70" s="306">
        <f>IF($ND$69&lt;=LL$2,1,0)*('Atendimento ao público'!$F24+'Atendimento ao público'!$F25+'Atendimento ao público'!$F30)*$NB$69</f>
        <v>48458.333333333336</v>
      </c>
      <c r="LM70" s="306">
        <f>IF($ND$69&lt;=LM$2,1,0)*('Atendimento ao público'!$F24+'Atendimento ao público'!$F25+'Atendimento ao público'!$F30)*$NB$69</f>
        <v>48458.333333333336</v>
      </c>
      <c r="LN70" s="306">
        <f>IF($ND$69&lt;=LN$2,1,0)*('Atendimento ao público'!$F24+'Atendimento ao público'!$F25+'Atendimento ao público'!$F30)*$NB$69</f>
        <v>48458.333333333336</v>
      </c>
      <c r="LO70" s="306">
        <f>IF($ND$69&lt;=LO$2,1,0)*('Atendimento ao público'!$F24+'Atendimento ao público'!$F25+'Atendimento ao público'!$F30)*$NB$69</f>
        <v>48458.333333333336</v>
      </c>
      <c r="LP70" s="306">
        <f>IF($ND$69&lt;=LP$2,1,0)*('Atendimento ao público'!$F24+'Atendimento ao público'!$F25+'Atendimento ao público'!$F30)*$NB$69</f>
        <v>48458.333333333336</v>
      </c>
      <c r="LQ70" s="306">
        <f>IF($ND$69&lt;=LQ$2,1,0)*('Atendimento ao público'!$F24+'Atendimento ao público'!$F25+'Atendimento ao público'!$F30)*$NB$69</f>
        <v>48458.333333333336</v>
      </c>
      <c r="LR70" s="306">
        <f>IF($ND$69&lt;=LR$2,1,0)*('Atendimento ao público'!$F24+'Atendimento ao público'!$F25+'Atendimento ao público'!$F30)*$NB$69</f>
        <v>48458.333333333336</v>
      </c>
      <c r="LS70" s="306">
        <f>IF($ND$69&lt;=LS$2,1,0)*('Atendimento ao público'!$F24+'Atendimento ao público'!$F25+'Atendimento ao público'!$F30)*$NB$69</f>
        <v>48458.333333333336</v>
      </c>
      <c r="LT70" s="306">
        <f>IF($ND$69&lt;=LT$2,1,0)*('Atendimento ao público'!$F24+'Atendimento ao público'!$F25+'Atendimento ao público'!$F30)*$NB$69</f>
        <v>48458.333333333336</v>
      </c>
      <c r="LU70" s="306">
        <f>IF($ND$69&lt;=LU$2,1,0)*('Atendimento ao público'!$F24+'Atendimento ao público'!$F25+'Atendimento ao público'!$F30)*$NB$69</f>
        <v>48458.333333333336</v>
      </c>
      <c r="LV70" s="306">
        <f>IF($ND$69&lt;=LV$2,1,0)*('Atendimento ao público'!$F24+'Atendimento ao público'!$F25+'Atendimento ao público'!$F30)*$NB$69</f>
        <v>48458.333333333336</v>
      </c>
      <c r="LW70" s="306">
        <f>IF($ND$69&lt;=LW$2,1,0)*('Atendimento ao público'!$F24+'Atendimento ao público'!$F25+'Atendimento ao público'!$F30)*$NB$69</f>
        <v>48458.333333333336</v>
      </c>
      <c r="LX70" s="306">
        <f>IF($ND$69&lt;=LX$2,1,0)*('Atendimento ao público'!$F24+'Atendimento ao público'!$F25+'Atendimento ao público'!$F30)*$NB$69</f>
        <v>48458.333333333336</v>
      </c>
      <c r="LY70" s="306">
        <f>IF($ND$69&lt;=LY$2,1,0)*('Atendimento ao público'!$F24+'Atendimento ao público'!$F25+'Atendimento ao público'!$F30)*$NB$69</f>
        <v>48458.333333333336</v>
      </c>
      <c r="LZ70" s="306">
        <f>IF($ND$69&lt;=LZ$2,1,0)*('Atendimento ao público'!$F24+'Atendimento ao público'!$F25+'Atendimento ao público'!$F30)*$NB$69</f>
        <v>48458.333333333336</v>
      </c>
      <c r="MA70" s="306">
        <f>IF($ND$69&lt;=MA$2,1,0)*('Atendimento ao público'!$F24+'Atendimento ao público'!$F25+'Atendimento ao público'!$F30)*$NB$69</f>
        <v>48458.333333333336</v>
      </c>
      <c r="MB70" s="306">
        <f>IF($ND$69&lt;=MB$2,1,0)*('Atendimento ao público'!$F24+'Atendimento ao público'!$F25+'Atendimento ao público'!$F30)*$NB$69</f>
        <v>48458.333333333336</v>
      </c>
      <c r="MC70" s="306">
        <f>IF($ND$69&lt;=MC$2,1,0)*('Atendimento ao público'!$F24+'Atendimento ao público'!$F25+'Atendimento ao público'!$F30)*$NB$69</f>
        <v>48458.333333333336</v>
      </c>
      <c r="MD70" s="306">
        <f>IF($ND$69&lt;=MD$2,1,0)*('Atendimento ao público'!$F24+'Atendimento ao público'!$F25+'Atendimento ao público'!$F30)*$NB$69</f>
        <v>48458.333333333336</v>
      </c>
      <c r="ME70" s="306">
        <f>IF($ND$69&lt;=ME$2,1,0)*('Atendimento ao público'!$F24+'Atendimento ao público'!$F25+'Atendimento ao público'!$F30)*$NB$69</f>
        <v>48458.333333333336</v>
      </c>
      <c r="MF70" s="306">
        <f>IF($ND$69&lt;=MF$2,1,0)*('Atendimento ao público'!$F24+'Atendimento ao público'!$F25+'Atendimento ao público'!$F30)*$NB$69</f>
        <v>48458.333333333336</v>
      </c>
      <c r="MG70" s="306">
        <f>IF($ND$69&lt;=MG$2,1,0)*('Atendimento ao público'!$F24+'Atendimento ao público'!$F25+'Atendimento ao público'!$F30)*$NB$69</f>
        <v>48458.333333333336</v>
      </c>
      <c r="MH70" s="306">
        <f>IF($ND$69&lt;=MH$2,1,0)*('Atendimento ao público'!$F24+'Atendimento ao público'!$F25+'Atendimento ao público'!$F30)*$NB$69</f>
        <v>48458.333333333336</v>
      </c>
      <c r="MI70" s="306">
        <f>IF($ND$69&lt;=MI$2,1,0)*('Atendimento ao público'!$F24+'Atendimento ao público'!$F25+'Atendimento ao público'!$F30)*$NB$69</f>
        <v>48458.333333333336</v>
      </c>
      <c r="MJ70" s="306">
        <f>IF($ND$69&lt;=MJ$2,1,0)*('Atendimento ao público'!$F24+'Atendimento ao público'!$F25+'Atendimento ao público'!$F30)*$NB$69</f>
        <v>48458.333333333336</v>
      </c>
      <c r="MK70" s="306">
        <f>IF($ND$69&lt;=MK$2,1,0)*('Atendimento ao público'!$F24+'Atendimento ao público'!$F25+'Atendimento ao público'!$F30)*$NB$69</f>
        <v>48458.333333333336</v>
      </c>
      <c r="ML70" s="306">
        <f>IF($ND$69&lt;=ML$2,1,0)*('Atendimento ao público'!$F24+'Atendimento ao público'!$F25+'Atendimento ao público'!$F30)*$NB$69</f>
        <v>48458.333333333336</v>
      </c>
      <c r="MM70" s="306">
        <f>IF($ND$69&lt;=MM$2,1,0)*('Atendimento ao público'!$F24+'Atendimento ao público'!$F25+'Atendimento ao público'!$F30)*$NB$69</f>
        <v>48458.333333333336</v>
      </c>
      <c r="MN70" s="306">
        <f>IF($ND$69&lt;=MN$2,1,0)*('Atendimento ao público'!$F24+'Atendimento ao público'!$F25+'Atendimento ao público'!$F30)*$NB$69</f>
        <v>48458.333333333336</v>
      </c>
      <c r="MO70" s="306">
        <f>IF($ND$69&lt;=MO$2,1,0)*('Atendimento ao público'!$F24+'Atendimento ao público'!$F25+'Atendimento ao público'!$F30)*$NB$69</f>
        <v>48458.333333333336</v>
      </c>
      <c r="MP70" s="306">
        <f>IF($ND$69&lt;=MP$2,1,0)*('Atendimento ao público'!$F24+'Atendimento ao público'!$F25+'Atendimento ao público'!$F30)*$NB$69</f>
        <v>48458.333333333336</v>
      </c>
      <c r="MQ70" s="306">
        <f>IF($ND$69&lt;=MQ$2,1,0)*('Atendimento ao público'!$F24+'Atendimento ao público'!$F25+'Atendimento ao público'!$F30)*$NB$69</f>
        <v>48458.333333333336</v>
      </c>
      <c r="MR70" s="306">
        <f>IF($ND$69&lt;=MR$2,1,0)*('Atendimento ao público'!$F24+'Atendimento ao público'!$F25+'Atendimento ao público'!$F30)*$NB$69</f>
        <v>48458.333333333336</v>
      </c>
      <c r="MS70" s="306">
        <f>IF($ND$69&lt;=MS$2,1,0)*('Atendimento ao público'!$F24+'Atendimento ao público'!$F25+'Atendimento ao público'!$F30)*$NB$69</f>
        <v>48458.333333333336</v>
      </c>
      <c r="MT70" s="306">
        <f>IF($ND$69&lt;=MT$2,1,0)*('Atendimento ao público'!$F24+'Atendimento ao público'!$F25+'Atendimento ao público'!$F30)*$NB$69</f>
        <v>48458.333333333336</v>
      </c>
      <c r="MU70" s="306">
        <f>IF($ND$69&lt;=MU$2,1,0)*('Atendimento ao público'!$F24+'Atendimento ao público'!$F25+'Atendimento ao público'!$F30)*$NB$69</f>
        <v>48458.333333333336</v>
      </c>
      <c r="MV70" s="306">
        <f>IF($ND$69&lt;=MV$2,1,0)*('Atendimento ao público'!$F24+'Atendimento ao público'!$F25+'Atendimento ao público'!$F30)*$NB$69</f>
        <v>48458.333333333336</v>
      </c>
      <c r="MW70" s="306">
        <f>IF($ND$69&lt;=MW$2,1,0)*('Atendimento ao público'!$F24+'Atendimento ao público'!$F25+'Atendimento ao público'!$F30)*$NB$69</f>
        <v>48458.333333333336</v>
      </c>
      <c r="MX70" s="306">
        <f>IF($ND$69&lt;=MX$2,1,0)*('Atendimento ao público'!$F24+'Atendimento ao público'!$F25+'Atendimento ao público'!$F30)*$NB$69</f>
        <v>48458.333333333336</v>
      </c>
      <c r="MY70" s="306">
        <f>IF($ND$69&lt;=MY$2,1,0)*('Atendimento ao público'!$F24+'Atendimento ao público'!$F25+'Atendimento ao público'!$F30)*$NB$69</f>
        <v>48458.333333333336</v>
      </c>
      <c r="MZ70" s="306">
        <f>IF($ND$69&lt;=MZ$2,1,0)*('Atendimento ao público'!$F24+'Atendimento ao público'!$F25+'Atendimento ao público'!$F30)*$NB$69</f>
        <v>48458.333333333336</v>
      </c>
      <c r="NA70" s="307">
        <f>IF($ND$69&lt;=NA$2,1,0)*('Atendimento ao público'!$F24+'Atendimento ao público'!$F25+'Atendimento ao público'!$F30)*$NB$69</f>
        <v>48458.333333333336</v>
      </c>
      <c r="NB70" s="652"/>
      <c r="NC70" s="652"/>
      <c r="ND70" s="652"/>
    </row>
    <row r="71" spans="1:378" s="314" customFormat="1" x14ac:dyDescent="0.2">
      <c r="A71" s="182"/>
      <c r="B71" s="308"/>
      <c r="C71" s="309"/>
      <c r="D71" s="309"/>
      <c r="E71" s="309" t="s">
        <v>630</v>
      </c>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c r="AP71" s="310"/>
      <c r="AQ71" s="310"/>
      <c r="AR71" s="310"/>
      <c r="AS71" s="310"/>
      <c r="AT71" s="310"/>
      <c r="AU71" s="310"/>
      <c r="AV71" s="310"/>
      <c r="AW71" s="310"/>
      <c r="AX71" s="310"/>
      <c r="AY71" s="310"/>
      <c r="AZ71" s="310"/>
      <c r="BA71" s="310"/>
      <c r="BB71" s="310"/>
      <c r="BC71" s="310"/>
      <c r="BD71" s="310"/>
      <c r="BE71" s="310"/>
      <c r="BF71" s="310"/>
      <c r="BG71" s="310"/>
      <c r="BH71" s="310"/>
      <c r="BI71" s="310"/>
      <c r="BJ71" s="310"/>
      <c r="BK71" s="310"/>
      <c r="BL71" s="310"/>
      <c r="BM71" s="310"/>
      <c r="BN71" s="310"/>
      <c r="BO71" s="310"/>
      <c r="BP71" s="310"/>
      <c r="BQ71" s="310"/>
      <c r="BR71" s="310"/>
      <c r="BS71" s="310"/>
      <c r="BT71" s="310"/>
      <c r="BU71" s="310"/>
      <c r="BV71" s="310"/>
      <c r="BW71" s="310"/>
      <c r="BX71" s="310"/>
      <c r="BY71" s="310"/>
      <c r="BZ71" s="310"/>
      <c r="CA71" s="310"/>
      <c r="CB71" s="310"/>
      <c r="CC71" s="310"/>
      <c r="CD71" s="310"/>
      <c r="CE71" s="310"/>
      <c r="CF71" s="310"/>
      <c r="CG71" s="310"/>
      <c r="CH71" s="310"/>
      <c r="CI71" s="310"/>
      <c r="CJ71" s="310"/>
      <c r="CK71" s="310"/>
      <c r="CL71" s="310"/>
      <c r="CM71" s="310"/>
      <c r="CN71" s="310"/>
      <c r="CO71" s="310"/>
      <c r="CP71" s="310"/>
      <c r="CQ71" s="310"/>
      <c r="CR71" s="310"/>
      <c r="CS71" s="310"/>
      <c r="CT71" s="310"/>
      <c r="CU71" s="310"/>
      <c r="CV71" s="310"/>
      <c r="CW71" s="310"/>
      <c r="CX71" s="310"/>
      <c r="CY71" s="310"/>
      <c r="CZ71" s="310"/>
      <c r="DA71" s="310"/>
      <c r="DB71" s="310"/>
      <c r="DC71" s="310"/>
      <c r="DD71" s="310"/>
      <c r="DE71" s="310"/>
      <c r="DF71" s="310"/>
      <c r="DG71" s="310"/>
      <c r="DH71" s="310"/>
      <c r="DI71" s="310"/>
      <c r="DJ71" s="310"/>
      <c r="DK71" s="310"/>
      <c r="DL71" s="310"/>
      <c r="DM71" s="310"/>
      <c r="DN71" s="310"/>
      <c r="DO71" s="310"/>
      <c r="DP71" s="310"/>
      <c r="DQ71" s="310"/>
      <c r="DR71" s="310"/>
      <c r="DS71" s="310"/>
      <c r="DT71" s="310"/>
      <c r="DU71" s="310"/>
      <c r="DV71" s="310"/>
      <c r="DW71" s="310"/>
      <c r="DX71" s="310"/>
      <c r="DY71" s="310"/>
      <c r="DZ71" s="310"/>
      <c r="EA71" s="310"/>
      <c r="EB71" s="310"/>
      <c r="EC71" s="310"/>
      <c r="ED71" s="310"/>
      <c r="EE71" s="310"/>
      <c r="EF71" s="310"/>
      <c r="EG71" s="310"/>
      <c r="EH71" s="310"/>
      <c r="EI71" s="310"/>
      <c r="EJ71" s="310"/>
      <c r="EK71" s="310"/>
      <c r="EL71" s="310"/>
      <c r="EM71" s="310"/>
      <c r="EN71" s="310"/>
      <c r="EO71" s="310"/>
      <c r="EP71" s="310"/>
      <c r="EQ71" s="310"/>
      <c r="ER71" s="310"/>
      <c r="ES71" s="310"/>
      <c r="ET71" s="310"/>
      <c r="EU71" s="310"/>
      <c r="EV71" s="310"/>
      <c r="EW71" s="310"/>
      <c r="EX71" s="310"/>
      <c r="EY71" s="310"/>
      <c r="EZ71" s="310"/>
      <c r="FA71" s="310"/>
      <c r="FB71" s="310"/>
      <c r="FC71" s="310"/>
      <c r="FD71" s="310"/>
      <c r="FE71" s="310"/>
      <c r="FF71" s="310"/>
      <c r="FG71" s="310"/>
      <c r="FH71" s="310"/>
      <c r="FI71" s="310"/>
      <c r="FJ71" s="310"/>
      <c r="FK71" s="310"/>
      <c r="FL71" s="310"/>
      <c r="FM71" s="310"/>
      <c r="FN71" s="310"/>
      <c r="FO71" s="310"/>
      <c r="FP71" s="310"/>
      <c r="FQ71" s="310"/>
      <c r="FR71" s="310"/>
      <c r="FS71" s="310"/>
      <c r="FT71" s="310"/>
      <c r="FU71" s="310"/>
      <c r="FV71" s="310"/>
      <c r="FW71" s="310"/>
      <c r="FX71" s="310"/>
      <c r="FY71" s="310"/>
      <c r="FZ71" s="310"/>
      <c r="GA71" s="310"/>
      <c r="GB71" s="310"/>
      <c r="GC71" s="310"/>
      <c r="GD71" s="310"/>
      <c r="GE71" s="310"/>
      <c r="GF71" s="310"/>
      <c r="GG71" s="310"/>
      <c r="GH71" s="310"/>
      <c r="GI71" s="310"/>
      <c r="GJ71" s="310"/>
      <c r="GK71" s="310"/>
      <c r="GL71" s="310"/>
      <c r="GM71" s="310"/>
      <c r="GN71" s="310"/>
      <c r="GO71" s="310"/>
      <c r="GP71" s="310"/>
      <c r="GQ71" s="310"/>
      <c r="GR71" s="310"/>
      <c r="GS71" s="310"/>
      <c r="GT71" s="310"/>
      <c r="GU71" s="310"/>
      <c r="GV71" s="310"/>
      <c r="GW71" s="310"/>
      <c r="GX71" s="310"/>
      <c r="GY71" s="310"/>
      <c r="GZ71" s="310"/>
      <c r="HA71" s="310"/>
      <c r="HB71" s="310"/>
      <c r="HC71" s="310"/>
      <c r="HD71" s="310"/>
      <c r="HE71" s="310"/>
      <c r="HF71" s="310"/>
      <c r="HG71" s="310"/>
      <c r="HH71" s="310"/>
      <c r="HI71" s="310"/>
      <c r="HJ71" s="310"/>
      <c r="HK71" s="310"/>
      <c r="HL71" s="310"/>
      <c r="HM71" s="310"/>
      <c r="HN71" s="310"/>
      <c r="HO71" s="310"/>
      <c r="HP71" s="310"/>
      <c r="HQ71" s="310"/>
      <c r="HR71" s="310"/>
      <c r="HS71" s="310"/>
      <c r="HT71" s="310"/>
      <c r="HU71" s="310"/>
      <c r="HV71" s="310"/>
      <c r="HW71" s="310"/>
      <c r="HX71" s="310"/>
      <c r="HY71" s="310"/>
      <c r="HZ71" s="310"/>
      <c r="IA71" s="310"/>
      <c r="IB71" s="310"/>
      <c r="IC71" s="310"/>
      <c r="ID71" s="310"/>
      <c r="IE71" s="310"/>
      <c r="IF71" s="310"/>
      <c r="IG71" s="310"/>
      <c r="IH71" s="310"/>
      <c r="II71" s="310"/>
      <c r="IJ71" s="310"/>
      <c r="IK71" s="310"/>
      <c r="IL71" s="310"/>
      <c r="IM71" s="310"/>
      <c r="IN71" s="310"/>
      <c r="IO71" s="310"/>
      <c r="IP71" s="310"/>
      <c r="IQ71" s="310"/>
      <c r="IR71" s="310"/>
      <c r="IS71" s="310"/>
      <c r="IT71" s="310"/>
      <c r="IU71" s="310"/>
      <c r="IV71" s="310"/>
      <c r="IW71" s="310"/>
      <c r="IX71" s="310"/>
      <c r="IY71" s="310"/>
      <c r="IZ71" s="310"/>
      <c r="JA71" s="310"/>
      <c r="JB71" s="310"/>
      <c r="JC71" s="310"/>
      <c r="JD71" s="310"/>
      <c r="JE71" s="310"/>
      <c r="JF71" s="310"/>
      <c r="JG71" s="310"/>
      <c r="JH71" s="310"/>
      <c r="JI71" s="310"/>
      <c r="JJ71" s="310"/>
      <c r="JK71" s="310"/>
      <c r="JL71" s="310"/>
      <c r="JM71" s="310"/>
      <c r="JN71" s="310"/>
      <c r="JO71" s="310"/>
      <c r="JP71" s="310"/>
      <c r="JQ71" s="310"/>
      <c r="JR71" s="310"/>
      <c r="JS71" s="310"/>
      <c r="JT71" s="310"/>
      <c r="JU71" s="310"/>
      <c r="JV71" s="310"/>
      <c r="JW71" s="310"/>
      <c r="JX71" s="310"/>
      <c r="JY71" s="310"/>
      <c r="JZ71" s="310"/>
      <c r="KA71" s="310"/>
      <c r="KB71" s="310"/>
      <c r="KC71" s="310"/>
      <c r="KD71" s="310"/>
      <c r="KE71" s="310"/>
      <c r="KF71" s="310"/>
      <c r="KG71" s="310"/>
      <c r="KH71" s="310"/>
      <c r="KI71" s="310"/>
      <c r="KJ71" s="310"/>
      <c r="KK71" s="310"/>
      <c r="KL71" s="310"/>
      <c r="KM71" s="310"/>
      <c r="KN71" s="310"/>
      <c r="KO71" s="310"/>
      <c r="KP71" s="310"/>
      <c r="KQ71" s="310"/>
      <c r="KR71" s="310"/>
      <c r="KS71" s="310"/>
      <c r="KT71" s="310"/>
      <c r="KU71" s="310"/>
      <c r="KV71" s="310"/>
      <c r="KW71" s="310"/>
      <c r="KX71" s="310"/>
      <c r="KY71" s="310"/>
      <c r="KZ71" s="310"/>
      <c r="LA71" s="310"/>
      <c r="LB71" s="310"/>
      <c r="LC71" s="310"/>
      <c r="LD71" s="310"/>
      <c r="LE71" s="310"/>
      <c r="LF71" s="310"/>
      <c r="LG71" s="310"/>
      <c r="LH71" s="310"/>
      <c r="LI71" s="310"/>
      <c r="LJ71" s="310"/>
      <c r="LK71" s="310"/>
      <c r="LL71" s="310"/>
      <c r="LM71" s="310"/>
      <c r="LN71" s="310"/>
      <c r="LO71" s="310"/>
      <c r="LP71" s="310"/>
      <c r="LQ71" s="310"/>
      <c r="LR71" s="310"/>
      <c r="LS71" s="310"/>
      <c r="LT71" s="310"/>
      <c r="LU71" s="310"/>
      <c r="LV71" s="310"/>
      <c r="LW71" s="310"/>
      <c r="LX71" s="310"/>
      <c r="LY71" s="310"/>
      <c r="LZ71" s="310"/>
      <c r="MA71" s="310"/>
      <c r="MB71" s="310"/>
      <c r="MC71" s="310"/>
      <c r="MD71" s="310"/>
      <c r="ME71" s="310"/>
      <c r="MF71" s="310"/>
      <c r="MG71" s="310"/>
      <c r="MH71" s="310"/>
      <c r="MI71" s="310"/>
      <c r="MJ71" s="310"/>
      <c r="MK71" s="310"/>
      <c r="ML71" s="310"/>
      <c r="MM71" s="310"/>
      <c r="MN71" s="310"/>
      <c r="MO71" s="310"/>
      <c r="MP71" s="310"/>
      <c r="MQ71" s="310"/>
      <c r="MR71" s="310"/>
      <c r="MS71" s="310"/>
      <c r="MT71" s="310"/>
      <c r="MU71" s="310"/>
      <c r="MV71" s="310"/>
      <c r="MW71" s="310"/>
      <c r="MX71" s="310"/>
      <c r="MY71" s="310"/>
      <c r="MZ71" s="310"/>
      <c r="NA71" s="311"/>
      <c r="NB71" s="653"/>
      <c r="NC71" s="653"/>
      <c r="ND71" s="653"/>
    </row>
    <row r="72" spans="1:378" s="314" customFormat="1" x14ac:dyDescent="0.2">
      <c r="A72" s="2" t="s">
        <v>482</v>
      </c>
      <c r="B72" s="304" t="s">
        <v>491</v>
      </c>
      <c r="C72" s="305" t="s">
        <v>497</v>
      </c>
      <c r="D72" s="316" t="s">
        <v>674</v>
      </c>
      <c r="E72" s="1" t="s">
        <v>628</v>
      </c>
      <c r="F72" s="306">
        <f>IF($ND$72&lt;=F$2,1,0)*('Atendimento ao público'!$H16+'Atendimento ao público'!$H17)*$NB$72</f>
        <v>0</v>
      </c>
      <c r="G72" s="306">
        <f>IF($ND$72&lt;=G$2,1,0)*('Atendimento ao público'!$H16+'Atendimento ao público'!$H17)*$NB$72</f>
        <v>0</v>
      </c>
      <c r="H72" s="306">
        <f>IF($ND$72&lt;=H$2,1,0)*('Atendimento ao público'!$H16+'Atendimento ao público'!$H17)*$NB$72</f>
        <v>0</v>
      </c>
      <c r="I72" s="306">
        <f>IF($ND$72&lt;=I$2,1,0)*('Atendimento ao público'!$H16+'Atendimento ao público'!$H17)*$NB$72</f>
        <v>0</v>
      </c>
      <c r="J72" s="306">
        <f>IF($ND$72&lt;=J$2,1,0)*('Atendimento ao público'!$H16+'Atendimento ao público'!$H17)*$NB$72</f>
        <v>0</v>
      </c>
      <c r="K72" s="306">
        <f>IF($ND$72&lt;=K$2,1,0)*('Atendimento ao público'!$H16+'Atendimento ao público'!$H17)*$NB$72</f>
        <v>0</v>
      </c>
      <c r="L72" s="306">
        <f>IF($ND$72&lt;=L$2,1,0)*('Atendimento ao público'!$H16+'Atendimento ao público'!$H17)*$NB$72</f>
        <v>0</v>
      </c>
      <c r="M72" s="306">
        <f>IF($ND$72&lt;=M$2,1,0)*('Atendimento ao público'!$H16+'Atendimento ao público'!$H17)*$NB$72</f>
        <v>0</v>
      </c>
      <c r="N72" s="306">
        <f>IF($ND$72&lt;=N$2,1,0)*('Atendimento ao público'!$H16+'Atendimento ao público'!$H17)*$NB$72</f>
        <v>0</v>
      </c>
      <c r="O72" s="306">
        <f>IF($ND$72&lt;=O$2,1,0)*('Atendimento ao público'!$H16+'Atendimento ao público'!$H17)*$NB$72</f>
        <v>0</v>
      </c>
      <c r="P72" s="306">
        <f>IF($ND$72&lt;=P$2,1,0)*('Atendimento ao público'!$H16+'Atendimento ao público'!$H17)*$NB$72</f>
        <v>0</v>
      </c>
      <c r="Q72" s="306">
        <f>IF($ND$72&lt;=Q$2,1,0)*('Atendimento ao público'!$H16+'Atendimento ao público'!$H17)*$NB$72</f>
        <v>0</v>
      </c>
      <c r="R72" s="306">
        <f>IF($ND$72&lt;=R$2,1,0)*('Atendimento ao público'!$H16+'Atendimento ao público'!$H17)*$NB$72</f>
        <v>12298.949486945225</v>
      </c>
      <c r="S72" s="306">
        <f>IF($ND$72&lt;=S$2,1,0)*('Atendimento ao público'!$H16+'Atendimento ao público'!$H17)*$NB$72</f>
        <v>12298.949486945225</v>
      </c>
      <c r="T72" s="306">
        <f>IF($ND$72&lt;=T$2,1,0)*('Atendimento ao público'!$H16+'Atendimento ao público'!$H17)*$NB$72</f>
        <v>12298.949486945225</v>
      </c>
      <c r="U72" s="306">
        <f>IF($ND$72&lt;=U$2,1,0)*('Atendimento ao público'!$H16+'Atendimento ao público'!$H17)*$NB$72</f>
        <v>12298.949486945225</v>
      </c>
      <c r="V72" s="306">
        <f>IF($ND$72&lt;=V$2,1,0)*('Atendimento ao público'!$H16+'Atendimento ao público'!$H17)*$NB$72</f>
        <v>12298.949486945225</v>
      </c>
      <c r="W72" s="306">
        <f>IF($ND$72&lt;=W$2,1,0)*('Atendimento ao público'!$H16+'Atendimento ao público'!$H17)*$NB$72</f>
        <v>12298.949486945225</v>
      </c>
      <c r="X72" s="306">
        <f>IF($ND$72&lt;=X$2,1,0)*('Atendimento ao público'!$H16+'Atendimento ao público'!$H17)*$NB$72</f>
        <v>12298.949486945225</v>
      </c>
      <c r="Y72" s="306">
        <f>IF($ND$72&lt;=Y$2,1,0)*('Atendimento ao público'!$H16+'Atendimento ao público'!$H17)*$NB$72</f>
        <v>12298.949486945225</v>
      </c>
      <c r="Z72" s="306">
        <f>IF($ND$72&lt;=Z$2,1,0)*('Atendimento ao público'!$H16+'Atendimento ao público'!$H17)*$NB$72</f>
        <v>12298.949486945225</v>
      </c>
      <c r="AA72" s="306">
        <f>IF($ND$72&lt;=AA$2,1,0)*('Atendimento ao público'!$H16+'Atendimento ao público'!$H17)*$NB$72</f>
        <v>12298.949486945225</v>
      </c>
      <c r="AB72" s="306">
        <f>IF($ND$72&lt;=AB$2,1,0)*('Atendimento ao público'!$H16+'Atendimento ao público'!$H17)*$NB$72</f>
        <v>12298.949486945225</v>
      </c>
      <c r="AC72" s="306">
        <f>IF($ND$72&lt;=AC$2,1,0)*('Atendimento ao público'!$H16+'Atendimento ao público'!$H17)*$NB$72</f>
        <v>12298.949486945225</v>
      </c>
      <c r="AD72" s="306">
        <f>IF($ND$72&lt;=AD$2,1,0)*('Atendimento ao público'!$H16+'Atendimento ao público'!$H17)*$NB$72</f>
        <v>12298.949486945225</v>
      </c>
      <c r="AE72" s="306">
        <f>IF($ND$72&lt;=AE$2,1,0)*('Atendimento ao público'!$H16+'Atendimento ao público'!$H17)*$NB$72</f>
        <v>12298.949486945225</v>
      </c>
      <c r="AF72" s="306">
        <f>IF($ND$72&lt;=AF$2,1,0)*('Atendimento ao público'!$H16+'Atendimento ao público'!$H17)*$NB$72</f>
        <v>12298.949486945225</v>
      </c>
      <c r="AG72" s="306">
        <f>IF($ND$72&lt;=AG$2,1,0)*('Atendimento ao público'!$H16+'Atendimento ao público'!$H17)*$NB$72</f>
        <v>12298.949486945225</v>
      </c>
      <c r="AH72" s="306">
        <f>IF($ND$72&lt;=AH$2,1,0)*('Atendimento ao público'!$H16+'Atendimento ao público'!$H17)*$NB$72</f>
        <v>12298.949486945225</v>
      </c>
      <c r="AI72" s="306">
        <f>IF($ND$72&lt;=AI$2,1,0)*('Atendimento ao público'!$H16+'Atendimento ao público'!$H17)*$NB$72</f>
        <v>12298.949486945225</v>
      </c>
      <c r="AJ72" s="306">
        <f>IF($ND$72&lt;=AJ$2,1,0)*('Atendimento ao público'!$H16+'Atendimento ao público'!$H17)*$NB$72</f>
        <v>12298.949486945225</v>
      </c>
      <c r="AK72" s="306">
        <f>IF($ND$72&lt;=AK$2,1,0)*('Atendimento ao público'!$H16+'Atendimento ao público'!$H17)*$NB$72</f>
        <v>12298.949486945225</v>
      </c>
      <c r="AL72" s="306">
        <f>IF($ND$72&lt;=AL$2,1,0)*('Atendimento ao público'!$H16+'Atendimento ao público'!$H17)*$NB$72</f>
        <v>12298.949486945225</v>
      </c>
      <c r="AM72" s="306">
        <f>IF($ND$72&lt;=AM$2,1,0)*('Atendimento ao público'!$H16+'Atendimento ao público'!$H17)*$NB$72</f>
        <v>12298.949486945225</v>
      </c>
      <c r="AN72" s="306">
        <f>IF($ND$72&lt;=AN$2,1,0)*('Atendimento ao público'!$H16+'Atendimento ao público'!$H17)*$NB$72</f>
        <v>12298.949486945225</v>
      </c>
      <c r="AO72" s="306">
        <f>IF($ND$72&lt;=AO$2,1,0)*('Atendimento ao público'!$H16+'Atendimento ao público'!$H17)*$NB$72</f>
        <v>12298.949486945225</v>
      </c>
      <c r="AP72" s="306">
        <f>IF($ND$72&lt;=AP$2,1,0)*('Atendimento ao público'!$H16+'Atendimento ao público'!$H17)*$NB$72</f>
        <v>12298.949486945225</v>
      </c>
      <c r="AQ72" s="306">
        <f>IF($ND$72&lt;=AQ$2,1,0)*('Atendimento ao público'!$H16+'Atendimento ao público'!$H17)*$NB$72</f>
        <v>12298.949486945225</v>
      </c>
      <c r="AR72" s="306">
        <f>IF($ND$72&lt;=AR$2,1,0)*('Atendimento ao público'!$H16+'Atendimento ao público'!$H17)*$NB$72</f>
        <v>12298.949486945225</v>
      </c>
      <c r="AS72" s="306">
        <f>IF($ND$72&lt;=AS$2,1,0)*('Atendimento ao público'!$H16+'Atendimento ao público'!$H17)*$NB$72</f>
        <v>12298.949486945225</v>
      </c>
      <c r="AT72" s="306">
        <f>IF($ND$72&lt;=AT$2,1,0)*('Atendimento ao público'!$H16+'Atendimento ao público'!$H17)*$NB$72</f>
        <v>12298.949486945225</v>
      </c>
      <c r="AU72" s="306">
        <f>IF($ND$72&lt;=AU$2,1,0)*('Atendimento ao público'!$H16+'Atendimento ao público'!$H17)*$NB$72</f>
        <v>12298.949486945225</v>
      </c>
      <c r="AV72" s="306">
        <f>IF($ND$72&lt;=AV$2,1,0)*('Atendimento ao público'!$H16+'Atendimento ao público'!$H17)*$NB$72</f>
        <v>12298.949486945225</v>
      </c>
      <c r="AW72" s="306">
        <f>IF($ND$72&lt;=AW$2,1,0)*('Atendimento ao público'!$H16+'Atendimento ao público'!$H17)*$NB$72</f>
        <v>12298.949486945225</v>
      </c>
      <c r="AX72" s="306">
        <f>IF($ND$72&lt;=AX$2,1,0)*('Atendimento ao público'!$H16+'Atendimento ao público'!$H17)*$NB$72</f>
        <v>12298.949486945225</v>
      </c>
      <c r="AY72" s="306">
        <f>IF($ND$72&lt;=AY$2,1,0)*('Atendimento ao público'!$H16+'Atendimento ao público'!$H17)*$NB$72</f>
        <v>12298.949486945225</v>
      </c>
      <c r="AZ72" s="306">
        <f>IF($ND$72&lt;=AZ$2,1,0)*('Atendimento ao público'!$H16+'Atendimento ao público'!$H17)*$NB$72</f>
        <v>12298.949486945225</v>
      </c>
      <c r="BA72" s="306">
        <f>IF($ND$72&lt;=BA$2,1,0)*('Atendimento ao público'!$H16+'Atendimento ao público'!$H17)*$NB$72</f>
        <v>12298.949486945225</v>
      </c>
      <c r="BB72" s="306">
        <f>IF($ND$72&lt;=BB$2,1,0)*('Atendimento ao público'!$H16+'Atendimento ao público'!$H17)*$NB$72</f>
        <v>12298.949486945225</v>
      </c>
      <c r="BC72" s="306">
        <f>IF($ND$72&lt;=BC$2,1,0)*('Atendimento ao público'!$H16+'Atendimento ao público'!$H17)*$NB$72</f>
        <v>12298.949486945225</v>
      </c>
      <c r="BD72" s="306">
        <f>IF($ND$72&lt;=BD$2,1,0)*('Atendimento ao público'!$H16+'Atendimento ao público'!$H17)*$NB$72</f>
        <v>12298.949486945225</v>
      </c>
      <c r="BE72" s="306">
        <f>IF($ND$72&lt;=BE$2,1,0)*('Atendimento ao público'!$H16+'Atendimento ao público'!$H17)*$NB$72</f>
        <v>12298.949486945225</v>
      </c>
      <c r="BF72" s="306">
        <f>IF($ND$72&lt;=BF$2,1,0)*('Atendimento ao público'!$H16+'Atendimento ao público'!$H17)*$NB$72</f>
        <v>12298.949486945225</v>
      </c>
      <c r="BG72" s="306">
        <f>IF($ND$72&lt;=BG$2,1,0)*('Atendimento ao público'!$H16+'Atendimento ao público'!$H17)*$NB$72</f>
        <v>12298.949486945225</v>
      </c>
      <c r="BH72" s="306">
        <f>IF($ND$72&lt;=BH$2,1,0)*('Atendimento ao público'!$H16+'Atendimento ao público'!$H17)*$NB$72</f>
        <v>12298.949486945225</v>
      </c>
      <c r="BI72" s="306">
        <f>IF($ND$72&lt;=BI$2,1,0)*('Atendimento ao público'!$H16+'Atendimento ao público'!$H17)*$NB$72</f>
        <v>12298.949486945225</v>
      </c>
      <c r="BJ72" s="306">
        <f>IF($ND$72&lt;=BJ$2,1,0)*('Atendimento ao público'!$H16+'Atendimento ao público'!$H17)*$NB$72</f>
        <v>12298.949486945225</v>
      </c>
      <c r="BK72" s="306">
        <f>IF($ND$72&lt;=BK$2,1,0)*('Atendimento ao público'!$H16+'Atendimento ao público'!$H17)*$NB$72</f>
        <v>12298.949486945225</v>
      </c>
      <c r="BL72" s="306">
        <f>IF($ND$72&lt;=BL$2,1,0)*('Atendimento ao público'!$H16+'Atendimento ao público'!$H17)*$NB$72</f>
        <v>12298.949486945225</v>
      </c>
      <c r="BM72" s="306">
        <f>IF($ND$72&lt;=BM$2,1,0)*('Atendimento ao público'!$H16+'Atendimento ao público'!$H17)*$NB$72</f>
        <v>12298.949486945225</v>
      </c>
      <c r="BN72" s="306">
        <f>IF($ND$72&lt;=BN$2,1,0)*('Atendimento ao público'!$H16+'Atendimento ao público'!$H17)*$NB$72</f>
        <v>12298.949486945225</v>
      </c>
      <c r="BO72" s="306">
        <f>IF($ND$72&lt;=BO$2,1,0)*('Atendimento ao público'!$H16+'Atendimento ao público'!$H17)*$NB$72</f>
        <v>12298.949486945225</v>
      </c>
      <c r="BP72" s="306">
        <f>IF($ND$72&lt;=BP$2,1,0)*('Atendimento ao público'!$H16+'Atendimento ao público'!$H17)*$NB$72</f>
        <v>12298.949486945225</v>
      </c>
      <c r="BQ72" s="306">
        <f>IF($ND$72&lt;=BQ$2,1,0)*('Atendimento ao público'!$H16+'Atendimento ao público'!$H17)*$NB$72</f>
        <v>12298.949486945225</v>
      </c>
      <c r="BR72" s="306">
        <f>IF($ND$72&lt;=BR$2,1,0)*('Atendimento ao público'!$H16+'Atendimento ao público'!$H17)*$NB$72</f>
        <v>12298.949486945225</v>
      </c>
      <c r="BS72" s="306">
        <f>IF($ND$72&lt;=BS$2,1,0)*('Atendimento ao público'!$H16+'Atendimento ao público'!$H17)*$NB$72</f>
        <v>12298.949486945225</v>
      </c>
      <c r="BT72" s="306">
        <f>IF($ND$72&lt;=BT$2,1,0)*('Atendimento ao público'!$H16+'Atendimento ao público'!$H17)*$NB$72</f>
        <v>12298.949486945225</v>
      </c>
      <c r="BU72" s="306">
        <f>IF($ND$72&lt;=BU$2,1,0)*('Atendimento ao público'!$H16+'Atendimento ao público'!$H17)*$NB$72</f>
        <v>12298.949486945225</v>
      </c>
      <c r="BV72" s="306">
        <f>IF($ND$72&lt;=BV$2,1,0)*('Atendimento ao público'!$H16+'Atendimento ao público'!$H17)*$NB$72</f>
        <v>12298.949486945225</v>
      </c>
      <c r="BW72" s="306">
        <f>IF($ND$72&lt;=BW$2,1,0)*('Atendimento ao público'!$H16+'Atendimento ao público'!$H17)*$NB$72</f>
        <v>12298.949486945225</v>
      </c>
      <c r="BX72" s="306">
        <f>IF($ND$72&lt;=BX$2,1,0)*('Atendimento ao público'!$H16+'Atendimento ao público'!$H17)*$NB$72</f>
        <v>12298.949486945225</v>
      </c>
      <c r="BY72" s="306">
        <f>IF($ND$72&lt;=BY$2,1,0)*('Atendimento ao público'!$H16+'Atendimento ao público'!$H17)*$NB$72</f>
        <v>12298.949486945225</v>
      </c>
      <c r="BZ72" s="306">
        <f>IF($ND$72&lt;=BZ$2,1,0)*('Atendimento ao público'!$H16+'Atendimento ao público'!$H17)*$NB$72</f>
        <v>12298.949486945225</v>
      </c>
      <c r="CA72" s="306">
        <f>IF($ND$72&lt;=CA$2,1,0)*('Atendimento ao público'!$H16+'Atendimento ao público'!$H17)*$NB$72</f>
        <v>12298.949486945225</v>
      </c>
      <c r="CB72" s="306">
        <f>IF($ND$72&lt;=CB$2,1,0)*('Atendimento ao público'!$H16+'Atendimento ao público'!$H17)*$NB$72</f>
        <v>12298.949486945225</v>
      </c>
      <c r="CC72" s="306">
        <f>IF($ND$72&lt;=CC$2,1,0)*('Atendimento ao público'!$H16+'Atendimento ao público'!$H17)*$NB$72</f>
        <v>12298.949486945225</v>
      </c>
      <c r="CD72" s="306">
        <f>IF($ND$72&lt;=CD$2,1,0)*('Atendimento ao público'!$H16+'Atendimento ao público'!$H17)*$NB$72</f>
        <v>12298.949486945225</v>
      </c>
      <c r="CE72" s="306">
        <f>IF($ND$72&lt;=CE$2,1,0)*('Atendimento ao público'!$H16+'Atendimento ao público'!$H17)*$NB$72</f>
        <v>12298.949486945225</v>
      </c>
      <c r="CF72" s="306">
        <f>IF($ND$72&lt;=CF$2,1,0)*('Atendimento ao público'!$H16+'Atendimento ao público'!$H17)*$NB$72</f>
        <v>12298.949486945225</v>
      </c>
      <c r="CG72" s="306">
        <f>IF($ND$72&lt;=CG$2,1,0)*('Atendimento ao público'!$H16+'Atendimento ao público'!$H17)*$NB$72</f>
        <v>12298.949486945225</v>
      </c>
      <c r="CH72" s="306">
        <f>IF($ND$72&lt;=CH$2,1,0)*('Atendimento ao público'!$H16+'Atendimento ao público'!$H17)*$NB$72</f>
        <v>12298.949486945225</v>
      </c>
      <c r="CI72" s="306">
        <f>IF($ND$72&lt;=CI$2,1,0)*('Atendimento ao público'!$H16+'Atendimento ao público'!$H17)*$NB$72</f>
        <v>12298.949486945225</v>
      </c>
      <c r="CJ72" s="306">
        <f>IF($ND$72&lt;=CJ$2,1,0)*('Atendimento ao público'!$H16+'Atendimento ao público'!$H17)*$NB$72</f>
        <v>12298.949486945225</v>
      </c>
      <c r="CK72" s="306">
        <f>IF($ND$72&lt;=CK$2,1,0)*('Atendimento ao público'!$H16+'Atendimento ao público'!$H17)*$NB$72</f>
        <v>12298.949486945225</v>
      </c>
      <c r="CL72" s="306">
        <f>IF($ND$72&lt;=CL$2,1,0)*('Atendimento ao público'!$H16+'Atendimento ao público'!$H17)*$NB$72</f>
        <v>12298.949486945225</v>
      </c>
      <c r="CM72" s="306">
        <f>IF($ND$72&lt;=CM$2,1,0)*('Atendimento ao público'!$H16+'Atendimento ao público'!$H17)*$NB$72</f>
        <v>12298.949486945225</v>
      </c>
      <c r="CN72" s="306">
        <f>IF($ND$72&lt;=CN$2,1,0)*('Atendimento ao público'!$H16+'Atendimento ao público'!$H17)*$NB$72</f>
        <v>12298.949486945225</v>
      </c>
      <c r="CO72" s="306">
        <f>IF($ND$72&lt;=CO$2,1,0)*('Atendimento ao público'!$H16+'Atendimento ao público'!$H17)*$NB$72</f>
        <v>12298.949486945225</v>
      </c>
      <c r="CP72" s="306">
        <f>IF($ND$72&lt;=CP$2,1,0)*('Atendimento ao público'!$H16+'Atendimento ao público'!$H17)*$NB$72</f>
        <v>12298.949486945225</v>
      </c>
      <c r="CQ72" s="306">
        <f>IF($ND$72&lt;=CQ$2,1,0)*('Atendimento ao público'!$H16+'Atendimento ao público'!$H17)*$NB$72</f>
        <v>12298.949486945225</v>
      </c>
      <c r="CR72" s="306">
        <f>IF($ND$72&lt;=CR$2,1,0)*('Atendimento ao público'!$H16+'Atendimento ao público'!$H17)*$NB$72</f>
        <v>12298.949486945225</v>
      </c>
      <c r="CS72" s="306">
        <f>IF($ND$72&lt;=CS$2,1,0)*('Atendimento ao público'!$H16+'Atendimento ao público'!$H17)*$NB$72</f>
        <v>12298.949486945225</v>
      </c>
      <c r="CT72" s="306">
        <f>IF($ND$72&lt;=CT$2,1,0)*('Atendimento ao público'!$H16+'Atendimento ao público'!$H17)*$NB$72</f>
        <v>12298.949486945225</v>
      </c>
      <c r="CU72" s="306">
        <f>IF($ND$72&lt;=CU$2,1,0)*('Atendimento ao público'!$H16+'Atendimento ao público'!$H17)*$NB$72</f>
        <v>12298.949486945225</v>
      </c>
      <c r="CV72" s="306">
        <f>IF($ND$72&lt;=CV$2,1,0)*('Atendimento ao público'!$H16+'Atendimento ao público'!$H17)*$NB$72</f>
        <v>12298.949486945225</v>
      </c>
      <c r="CW72" s="306">
        <f>IF($ND$72&lt;=CW$2,1,0)*('Atendimento ao público'!$H16+'Atendimento ao público'!$H17)*$NB$72</f>
        <v>12298.949486945225</v>
      </c>
      <c r="CX72" s="306">
        <f>IF($ND$72&lt;=CX$2,1,0)*('Atendimento ao público'!$H16+'Atendimento ao público'!$H17)*$NB$72</f>
        <v>12298.949486945225</v>
      </c>
      <c r="CY72" s="306">
        <f>IF($ND$72&lt;=CY$2,1,0)*('Atendimento ao público'!$H16+'Atendimento ao público'!$H17)*$NB$72</f>
        <v>12298.949486945225</v>
      </c>
      <c r="CZ72" s="306">
        <f>IF($ND$72&lt;=CZ$2,1,0)*('Atendimento ao público'!$H16+'Atendimento ao público'!$H17)*$NB$72</f>
        <v>12298.949486945225</v>
      </c>
      <c r="DA72" s="306">
        <f>IF($ND$72&lt;=DA$2,1,0)*('Atendimento ao público'!$H16+'Atendimento ao público'!$H17)*$NB$72</f>
        <v>12298.949486945225</v>
      </c>
      <c r="DB72" s="306">
        <f>IF($ND$72&lt;=DB$2,1,0)*('Atendimento ao público'!$H16+'Atendimento ao público'!$H17)*$NB$72</f>
        <v>12298.949486945225</v>
      </c>
      <c r="DC72" s="306">
        <f>IF($ND$72&lt;=DC$2,1,0)*('Atendimento ao público'!$H16+'Atendimento ao público'!$H17)*$NB$72</f>
        <v>12298.949486945225</v>
      </c>
      <c r="DD72" s="306">
        <f>IF($ND$72&lt;=DD$2,1,0)*('Atendimento ao público'!$H16+'Atendimento ao público'!$H17)*$NB$72</f>
        <v>12298.949486945225</v>
      </c>
      <c r="DE72" s="306">
        <f>IF($ND$72&lt;=DE$2,1,0)*('Atendimento ao público'!$H16+'Atendimento ao público'!$H17)*$NB$72</f>
        <v>12298.949486945225</v>
      </c>
      <c r="DF72" s="306">
        <f>IF($ND$72&lt;=DF$2,1,0)*('Atendimento ao público'!$H16+'Atendimento ao público'!$H17)*$NB$72</f>
        <v>12298.949486945225</v>
      </c>
      <c r="DG72" s="306">
        <f>IF($ND$72&lt;=DG$2,1,0)*('Atendimento ao público'!$H16+'Atendimento ao público'!$H17)*$NB$72</f>
        <v>12298.949486945225</v>
      </c>
      <c r="DH72" s="306">
        <f>IF($ND$72&lt;=DH$2,1,0)*('Atendimento ao público'!$H16+'Atendimento ao público'!$H17)*$NB$72</f>
        <v>12298.949486945225</v>
      </c>
      <c r="DI72" s="306">
        <f>IF($ND$72&lt;=DI$2,1,0)*('Atendimento ao público'!$H16+'Atendimento ao público'!$H17)*$NB$72</f>
        <v>12298.949486945225</v>
      </c>
      <c r="DJ72" s="306">
        <f>IF($ND$72&lt;=DJ$2,1,0)*('Atendimento ao público'!$H16+'Atendimento ao público'!$H17)*$NB$72</f>
        <v>12298.949486945225</v>
      </c>
      <c r="DK72" s="306">
        <f>IF($ND$72&lt;=DK$2,1,0)*('Atendimento ao público'!$H16+'Atendimento ao público'!$H17)*$NB$72</f>
        <v>12298.949486945225</v>
      </c>
      <c r="DL72" s="306">
        <f>IF($ND$72&lt;=DL$2,1,0)*('Atendimento ao público'!$H16+'Atendimento ao público'!$H17)*$NB$72</f>
        <v>12298.949486945225</v>
      </c>
      <c r="DM72" s="306">
        <f>IF($ND$72&lt;=DM$2,1,0)*('Atendimento ao público'!$H16+'Atendimento ao público'!$H17)*$NB$72</f>
        <v>12298.949486945225</v>
      </c>
      <c r="DN72" s="306">
        <f>IF($ND$72&lt;=DN$2,1,0)*('Atendimento ao público'!$H16+'Atendimento ao público'!$H17)*$NB$72</f>
        <v>12298.949486945225</v>
      </c>
      <c r="DO72" s="306">
        <f>IF($ND$72&lt;=DO$2,1,0)*('Atendimento ao público'!$H16+'Atendimento ao público'!$H17)*$NB$72</f>
        <v>12298.949486945225</v>
      </c>
      <c r="DP72" s="306">
        <f>IF($ND$72&lt;=DP$2,1,0)*('Atendimento ao público'!$H16+'Atendimento ao público'!$H17)*$NB$72</f>
        <v>12298.949486945225</v>
      </c>
      <c r="DQ72" s="306">
        <f>IF($ND$72&lt;=DQ$2,1,0)*('Atendimento ao público'!$H16+'Atendimento ao público'!$H17)*$NB$72</f>
        <v>12298.949486945225</v>
      </c>
      <c r="DR72" s="306">
        <f>IF($ND$72&lt;=DR$2,1,0)*('Atendimento ao público'!$H16+'Atendimento ao público'!$H17)*$NB$72</f>
        <v>12298.949486945225</v>
      </c>
      <c r="DS72" s="306">
        <f>IF($ND$72&lt;=DS$2,1,0)*('Atendimento ao público'!$H16+'Atendimento ao público'!$H17)*$NB$72</f>
        <v>12298.949486945225</v>
      </c>
      <c r="DT72" s="306">
        <f>IF($ND$72&lt;=DT$2,1,0)*('Atendimento ao público'!$H16+'Atendimento ao público'!$H17)*$NB$72</f>
        <v>12298.949486945225</v>
      </c>
      <c r="DU72" s="306">
        <f>IF($ND$72&lt;=DU$2,1,0)*('Atendimento ao público'!$H16+'Atendimento ao público'!$H17)*$NB$72</f>
        <v>12298.949486945225</v>
      </c>
      <c r="DV72" s="306">
        <f>IF($ND$72&lt;=DV$2,1,0)*('Atendimento ao público'!$H16+'Atendimento ao público'!$H17)*$NB$72</f>
        <v>12298.949486945225</v>
      </c>
      <c r="DW72" s="306">
        <f>IF($ND$72&lt;=DW$2,1,0)*('Atendimento ao público'!$H16+'Atendimento ao público'!$H17)*$NB$72</f>
        <v>12298.949486945225</v>
      </c>
      <c r="DX72" s="306">
        <f>IF($ND$72&lt;=DX$2,1,0)*('Atendimento ao público'!$H16+'Atendimento ao público'!$H17)*$NB$72</f>
        <v>12298.949486945225</v>
      </c>
      <c r="DY72" s="306">
        <f>IF($ND$72&lt;=DY$2,1,0)*('Atendimento ao público'!$H16+'Atendimento ao público'!$H17)*$NB$72</f>
        <v>12298.949486945225</v>
      </c>
      <c r="DZ72" s="306">
        <f>IF($ND$72&lt;=DZ$2,1,0)*('Atendimento ao público'!$H16+'Atendimento ao público'!$H17)*$NB$72</f>
        <v>12298.949486945225</v>
      </c>
      <c r="EA72" s="306">
        <f>IF($ND$72&lt;=EA$2,1,0)*('Atendimento ao público'!$H16+'Atendimento ao público'!$H17)*$NB$72</f>
        <v>12298.949486945225</v>
      </c>
      <c r="EB72" s="306">
        <f>IF($ND$72&lt;=EB$2,1,0)*('Atendimento ao público'!$H16+'Atendimento ao público'!$H17)*$NB$72</f>
        <v>12298.949486945225</v>
      </c>
      <c r="EC72" s="306">
        <f>IF($ND$72&lt;=EC$2,1,0)*('Atendimento ao público'!$H16+'Atendimento ao público'!$H17)*$NB$72</f>
        <v>12298.949486945225</v>
      </c>
      <c r="ED72" s="306">
        <f>IF($ND$72&lt;=ED$2,1,0)*('Atendimento ao público'!$H16+'Atendimento ao público'!$H17)*$NB$72</f>
        <v>12298.949486945225</v>
      </c>
      <c r="EE72" s="306">
        <f>IF($ND$72&lt;=EE$2,1,0)*('Atendimento ao público'!$H16+'Atendimento ao público'!$H17)*$NB$72</f>
        <v>12298.949486945225</v>
      </c>
      <c r="EF72" s="306">
        <f>IF($ND$72&lt;=EF$2,1,0)*('Atendimento ao público'!$H16+'Atendimento ao público'!$H17)*$NB$72</f>
        <v>12298.949486945225</v>
      </c>
      <c r="EG72" s="306">
        <f>IF($ND$72&lt;=EG$2,1,0)*('Atendimento ao público'!$H16+'Atendimento ao público'!$H17)*$NB$72</f>
        <v>12298.949486945225</v>
      </c>
      <c r="EH72" s="306">
        <f>IF($ND$72&lt;=EH$2,1,0)*('Atendimento ao público'!$H16+'Atendimento ao público'!$H17)*$NB$72</f>
        <v>12298.949486945225</v>
      </c>
      <c r="EI72" s="306">
        <f>IF($ND$72&lt;=EI$2,1,0)*('Atendimento ao público'!$H16+'Atendimento ao público'!$H17)*$NB$72</f>
        <v>12298.949486945225</v>
      </c>
      <c r="EJ72" s="306">
        <f>IF($ND$72&lt;=EJ$2,1,0)*('Atendimento ao público'!$H16+'Atendimento ao público'!$H17)*$NB$72</f>
        <v>12298.949486945225</v>
      </c>
      <c r="EK72" s="306">
        <f>IF($ND$72&lt;=EK$2,1,0)*('Atendimento ao público'!$H16+'Atendimento ao público'!$H17)*$NB$72</f>
        <v>12298.949486945225</v>
      </c>
      <c r="EL72" s="306">
        <f>IF($ND$72&lt;=EL$2,1,0)*('Atendimento ao público'!$H16+'Atendimento ao público'!$H17)*$NB$72</f>
        <v>12298.949486945225</v>
      </c>
      <c r="EM72" s="306">
        <f>IF($ND$72&lt;=EM$2,1,0)*('Atendimento ao público'!$H16+'Atendimento ao público'!$H17)*$NB$72</f>
        <v>12298.949486945225</v>
      </c>
      <c r="EN72" s="306">
        <f>IF($ND$72&lt;=EN$2,1,0)*('Atendimento ao público'!$H16+'Atendimento ao público'!$H17)*$NB$72</f>
        <v>12298.949486945225</v>
      </c>
      <c r="EO72" s="306">
        <f>IF($ND$72&lt;=EO$2,1,0)*('Atendimento ao público'!$H16+'Atendimento ao público'!$H17)*$NB$72</f>
        <v>12298.949486945225</v>
      </c>
      <c r="EP72" s="306">
        <f>IF($ND$72&lt;=EP$2,1,0)*('Atendimento ao público'!$H16+'Atendimento ao público'!$H17)*$NB$72</f>
        <v>12298.949486945225</v>
      </c>
      <c r="EQ72" s="306">
        <f>IF($ND$72&lt;=EQ$2,1,0)*('Atendimento ao público'!$H16+'Atendimento ao público'!$H17)*$NB$72</f>
        <v>12298.949486945225</v>
      </c>
      <c r="ER72" s="306">
        <f>IF($ND$72&lt;=ER$2,1,0)*('Atendimento ao público'!$H16+'Atendimento ao público'!$H17)*$NB$72</f>
        <v>12298.949486945225</v>
      </c>
      <c r="ES72" s="306">
        <f>IF($ND$72&lt;=ES$2,1,0)*('Atendimento ao público'!$H16+'Atendimento ao público'!$H17)*$NB$72</f>
        <v>12298.949486945225</v>
      </c>
      <c r="ET72" s="306">
        <f>IF($ND$72&lt;=ET$2,1,0)*('Atendimento ao público'!$H16+'Atendimento ao público'!$H17)*$NB$72</f>
        <v>12298.949486945225</v>
      </c>
      <c r="EU72" s="306">
        <f>IF($ND$72&lt;=EU$2,1,0)*('Atendimento ao público'!$H16+'Atendimento ao público'!$H17)*$NB$72</f>
        <v>12298.949486945225</v>
      </c>
      <c r="EV72" s="306">
        <f>IF($ND$72&lt;=EV$2,1,0)*('Atendimento ao público'!$H16+'Atendimento ao público'!$H17)*$NB$72</f>
        <v>12298.949486945225</v>
      </c>
      <c r="EW72" s="306">
        <f>IF($ND$72&lt;=EW$2,1,0)*('Atendimento ao público'!$H16+'Atendimento ao público'!$H17)*$NB$72</f>
        <v>12298.949486945225</v>
      </c>
      <c r="EX72" s="306">
        <f>IF($ND$72&lt;=EX$2,1,0)*('Atendimento ao público'!$H16+'Atendimento ao público'!$H17)*$NB$72</f>
        <v>12298.949486945225</v>
      </c>
      <c r="EY72" s="306">
        <f>IF($ND$72&lt;=EY$2,1,0)*('Atendimento ao público'!$H16+'Atendimento ao público'!$H17)*$NB$72</f>
        <v>12298.949486945225</v>
      </c>
      <c r="EZ72" s="306">
        <f>IF($ND$72&lt;=EZ$2,1,0)*('Atendimento ao público'!$H16+'Atendimento ao público'!$H17)*$NB$72</f>
        <v>12298.949486945225</v>
      </c>
      <c r="FA72" s="306">
        <f>IF($ND$72&lt;=FA$2,1,0)*('Atendimento ao público'!$H16+'Atendimento ao público'!$H17)*$NB$72</f>
        <v>12298.949486945225</v>
      </c>
      <c r="FB72" s="306">
        <f>IF($ND$72&lt;=FB$2,1,0)*('Atendimento ao público'!$H16+'Atendimento ao público'!$H17)*$NB$72</f>
        <v>12298.949486945225</v>
      </c>
      <c r="FC72" s="306">
        <f>IF($ND$72&lt;=FC$2,1,0)*('Atendimento ao público'!$H16+'Atendimento ao público'!$H17)*$NB$72</f>
        <v>12298.949486945225</v>
      </c>
      <c r="FD72" s="306">
        <f>IF($ND$72&lt;=FD$2,1,0)*('Atendimento ao público'!$H16+'Atendimento ao público'!$H17)*$NB$72</f>
        <v>12298.949486945225</v>
      </c>
      <c r="FE72" s="306">
        <f>IF($ND$72&lt;=FE$2,1,0)*('Atendimento ao público'!$H16+'Atendimento ao público'!$H17)*$NB$72</f>
        <v>12298.949486945225</v>
      </c>
      <c r="FF72" s="306">
        <f>IF($ND$72&lt;=FF$2,1,0)*('Atendimento ao público'!$H16+'Atendimento ao público'!$H17)*$NB$72</f>
        <v>12298.949486945225</v>
      </c>
      <c r="FG72" s="306">
        <f>IF($ND$72&lt;=FG$2,1,0)*('Atendimento ao público'!$H16+'Atendimento ao público'!$H17)*$NB$72</f>
        <v>12298.949486945225</v>
      </c>
      <c r="FH72" s="306">
        <f>IF($ND$72&lt;=FH$2,1,0)*('Atendimento ao público'!$H16+'Atendimento ao público'!$H17)*$NB$72</f>
        <v>12298.949486945225</v>
      </c>
      <c r="FI72" s="306">
        <f>IF($ND$72&lt;=FI$2,1,0)*('Atendimento ao público'!$H16+'Atendimento ao público'!$H17)*$NB$72</f>
        <v>12298.949486945225</v>
      </c>
      <c r="FJ72" s="306">
        <f>IF($ND$72&lt;=FJ$2,1,0)*('Atendimento ao público'!$H16+'Atendimento ao público'!$H17)*$NB$72</f>
        <v>12298.949486945225</v>
      </c>
      <c r="FK72" s="306">
        <f>IF($ND$72&lt;=FK$2,1,0)*('Atendimento ao público'!$H16+'Atendimento ao público'!$H17)*$NB$72</f>
        <v>12298.949486945225</v>
      </c>
      <c r="FL72" s="306">
        <f>IF($ND$72&lt;=FL$2,1,0)*('Atendimento ao público'!$H16+'Atendimento ao público'!$H17)*$NB$72</f>
        <v>12298.949486945225</v>
      </c>
      <c r="FM72" s="306">
        <f>IF($ND$72&lt;=FM$2,1,0)*('Atendimento ao público'!$H16+'Atendimento ao público'!$H17)*$NB$72</f>
        <v>12298.949486945225</v>
      </c>
      <c r="FN72" s="306">
        <f>IF($ND$72&lt;=FN$2,1,0)*('Atendimento ao público'!$H16+'Atendimento ao público'!$H17)*$NB$72</f>
        <v>12298.949486945225</v>
      </c>
      <c r="FO72" s="306">
        <f>IF($ND$72&lt;=FO$2,1,0)*('Atendimento ao público'!$H16+'Atendimento ao público'!$H17)*$NB$72</f>
        <v>12298.949486945225</v>
      </c>
      <c r="FP72" s="306">
        <f>IF($ND$72&lt;=FP$2,1,0)*('Atendimento ao público'!$H16+'Atendimento ao público'!$H17)*$NB$72</f>
        <v>12298.949486945225</v>
      </c>
      <c r="FQ72" s="306">
        <f>IF($ND$72&lt;=FQ$2,1,0)*('Atendimento ao público'!$H16+'Atendimento ao público'!$H17)*$NB$72</f>
        <v>12298.949486945225</v>
      </c>
      <c r="FR72" s="306">
        <f>IF($ND$72&lt;=FR$2,1,0)*('Atendimento ao público'!$H16+'Atendimento ao público'!$H17)*$NB$72</f>
        <v>12298.949486945225</v>
      </c>
      <c r="FS72" s="306">
        <f>IF($ND$72&lt;=FS$2,1,0)*('Atendimento ao público'!$H16+'Atendimento ao público'!$H17)*$NB$72</f>
        <v>12298.949486945225</v>
      </c>
      <c r="FT72" s="306">
        <f>IF($ND$72&lt;=FT$2,1,0)*('Atendimento ao público'!$H16+'Atendimento ao público'!$H17)*$NB$72</f>
        <v>12298.949486945225</v>
      </c>
      <c r="FU72" s="306">
        <f>IF($ND$72&lt;=FU$2,1,0)*('Atendimento ao público'!$H16+'Atendimento ao público'!$H17)*$NB$72</f>
        <v>12298.949486945225</v>
      </c>
      <c r="FV72" s="306">
        <f>IF($ND$72&lt;=FV$2,1,0)*('Atendimento ao público'!$H16+'Atendimento ao público'!$H17)*$NB$72</f>
        <v>12298.949486945225</v>
      </c>
      <c r="FW72" s="306">
        <f>IF($ND$72&lt;=FW$2,1,0)*('Atendimento ao público'!$H16+'Atendimento ao público'!$H17)*$NB$72</f>
        <v>12298.949486945225</v>
      </c>
      <c r="FX72" s="306">
        <f>IF($ND$72&lt;=FX$2,1,0)*('Atendimento ao público'!$H16+'Atendimento ao público'!$H17)*$NB$72</f>
        <v>12298.949486945225</v>
      </c>
      <c r="FY72" s="306">
        <f>IF($ND$72&lt;=FY$2,1,0)*('Atendimento ao público'!$H16+'Atendimento ao público'!$H17)*$NB$72</f>
        <v>12298.949486945225</v>
      </c>
      <c r="FZ72" s="306">
        <f>IF($ND$72&lt;=FZ$2,1,0)*('Atendimento ao público'!$H16+'Atendimento ao público'!$H17)*$NB$72</f>
        <v>12298.949486945225</v>
      </c>
      <c r="GA72" s="306">
        <f>IF($ND$72&lt;=GA$2,1,0)*('Atendimento ao público'!$H16+'Atendimento ao público'!$H17)*$NB$72</f>
        <v>12298.949486945225</v>
      </c>
      <c r="GB72" s="306">
        <f>IF($ND$72&lt;=GB$2,1,0)*('Atendimento ao público'!$H16+'Atendimento ao público'!$H17)*$NB$72</f>
        <v>12298.949486945225</v>
      </c>
      <c r="GC72" s="306">
        <f>IF($ND$72&lt;=GC$2,1,0)*('Atendimento ao público'!$H16+'Atendimento ao público'!$H17)*$NB$72</f>
        <v>12298.949486945225</v>
      </c>
      <c r="GD72" s="306">
        <f>IF($ND$72&lt;=GD$2,1,0)*('Atendimento ao público'!$H16+'Atendimento ao público'!$H17)*$NB$72</f>
        <v>12298.949486945225</v>
      </c>
      <c r="GE72" s="306">
        <f>IF($ND$72&lt;=GE$2,1,0)*('Atendimento ao público'!$H16+'Atendimento ao público'!$H17)*$NB$72</f>
        <v>12298.949486945225</v>
      </c>
      <c r="GF72" s="306">
        <f>IF($ND$72&lt;=GF$2,1,0)*('Atendimento ao público'!$H16+'Atendimento ao público'!$H17)*$NB$72</f>
        <v>12298.949486945225</v>
      </c>
      <c r="GG72" s="306">
        <f>IF($ND$72&lt;=GG$2,1,0)*('Atendimento ao público'!$H16+'Atendimento ao público'!$H17)*$NB$72</f>
        <v>12298.949486945225</v>
      </c>
      <c r="GH72" s="306">
        <f>IF($ND$72&lt;=GH$2,1,0)*('Atendimento ao público'!$H16+'Atendimento ao público'!$H17)*$NB$72</f>
        <v>12298.949486945225</v>
      </c>
      <c r="GI72" s="306">
        <f>IF($ND$72&lt;=GI$2,1,0)*('Atendimento ao público'!$H16+'Atendimento ao público'!$H17)*$NB$72</f>
        <v>12298.949486945225</v>
      </c>
      <c r="GJ72" s="306">
        <f>IF($ND$72&lt;=GJ$2,1,0)*('Atendimento ao público'!$H16+'Atendimento ao público'!$H17)*$NB$72</f>
        <v>12298.949486945225</v>
      </c>
      <c r="GK72" s="306">
        <f>IF($ND$72&lt;=GK$2,1,0)*('Atendimento ao público'!$H16+'Atendimento ao público'!$H17)*$NB$72</f>
        <v>12298.949486945225</v>
      </c>
      <c r="GL72" s="306">
        <f>IF($ND$72&lt;=GL$2,1,0)*('Atendimento ao público'!$H16+'Atendimento ao público'!$H17)*$NB$72</f>
        <v>12298.949486945225</v>
      </c>
      <c r="GM72" s="306">
        <f>IF($ND$72&lt;=GM$2,1,0)*('Atendimento ao público'!$H16+'Atendimento ao público'!$H17)*$NB$72</f>
        <v>12298.949486945225</v>
      </c>
      <c r="GN72" s="306">
        <f>IF($ND$72&lt;=GN$2,1,0)*('Atendimento ao público'!$H16+'Atendimento ao público'!$H17)*$NB$72</f>
        <v>12298.949486945225</v>
      </c>
      <c r="GO72" s="306">
        <f>IF($ND$72&lt;=GO$2,1,0)*('Atendimento ao público'!$H16+'Atendimento ao público'!$H17)*$NB$72</f>
        <v>12298.949486945225</v>
      </c>
      <c r="GP72" s="306">
        <f>IF($ND$72&lt;=GP$2,1,0)*('Atendimento ao público'!$H16+'Atendimento ao público'!$H17)*$NB$72</f>
        <v>12298.949486945225</v>
      </c>
      <c r="GQ72" s="306">
        <f>IF($ND$72&lt;=GQ$2,1,0)*('Atendimento ao público'!$H16+'Atendimento ao público'!$H17)*$NB$72</f>
        <v>12298.949486945225</v>
      </c>
      <c r="GR72" s="306">
        <f>IF($ND$72&lt;=GR$2,1,0)*('Atendimento ao público'!$H16+'Atendimento ao público'!$H17)*$NB$72</f>
        <v>12298.949486945225</v>
      </c>
      <c r="GS72" s="306">
        <f>IF($ND$72&lt;=GS$2,1,0)*('Atendimento ao público'!$H16+'Atendimento ao público'!$H17)*$NB$72</f>
        <v>12298.949486945225</v>
      </c>
      <c r="GT72" s="306">
        <f>IF($ND$72&lt;=GT$2,1,0)*('Atendimento ao público'!$H16+'Atendimento ao público'!$H17)*$NB$72</f>
        <v>12298.949486945225</v>
      </c>
      <c r="GU72" s="306">
        <f>IF($ND$72&lt;=GU$2,1,0)*('Atendimento ao público'!$H16+'Atendimento ao público'!$H17)*$NB$72</f>
        <v>12298.949486945225</v>
      </c>
      <c r="GV72" s="306">
        <f>IF($ND$72&lt;=GV$2,1,0)*('Atendimento ao público'!$H16+'Atendimento ao público'!$H17)*$NB$72</f>
        <v>12298.949486945225</v>
      </c>
      <c r="GW72" s="306">
        <f>IF($ND$72&lt;=GW$2,1,0)*('Atendimento ao público'!$H16+'Atendimento ao público'!$H17)*$NB$72</f>
        <v>12298.949486945225</v>
      </c>
      <c r="GX72" s="306">
        <f>IF($ND$72&lt;=GX$2,1,0)*('Atendimento ao público'!$H16+'Atendimento ao público'!$H17)*$NB$72</f>
        <v>12298.949486945225</v>
      </c>
      <c r="GY72" s="306">
        <f>IF($ND$72&lt;=GY$2,1,0)*('Atendimento ao público'!$H16+'Atendimento ao público'!$H17)*$NB$72</f>
        <v>12298.949486945225</v>
      </c>
      <c r="GZ72" s="306">
        <f>IF($ND$72&lt;=GZ$2,1,0)*('Atendimento ao público'!$H16+'Atendimento ao público'!$H17)*$NB$72</f>
        <v>12298.949486945225</v>
      </c>
      <c r="HA72" s="306">
        <f>IF($ND$72&lt;=HA$2,1,0)*('Atendimento ao público'!$H16+'Atendimento ao público'!$H17)*$NB$72</f>
        <v>12298.949486945225</v>
      </c>
      <c r="HB72" s="306">
        <f>IF($ND$72&lt;=HB$2,1,0)*('Atendimento ao público'!$H16+'Atendimento ao público'!$H17)*$NB$72</f>
        <v>12298.949486945225</v>
      </c>
      <c r="HC72" s="306">
        <f>IF($ND$72&lt;=HC$2,1,0)*('Atendimento ao público'!$H16+'Atendimento ao público'!$H17)*$NB$72</f>
        <v>12298.949486945225</v>
      </c>
      <c r="HD72" s="306">
        <f>IF($ND$72&lt;=HD$2,1,0)*('Atendimento ao público'!$H16+'Atendimento ao público'!$H17)*$NB$72</f>
        <v>12298.949486945225</v>
      </c>
      <c r="HE72" s="306">
        <f>IF($ND$72&lt;=HE$2,1,0)*('Atendimento ao público'!$H16+'Atendimento ao público'!$H17)*$NB$72</f>
        <v>12298.949486945225</v>
      </c>
      <c r="HF72" s="306">
        <f>IF($ND$72&lt;=HF$2,1,0)*('Atendimento ao público'!$H16+'Atendimento ao público'!$H17)*$NB$72</f>
        <v>12298.949486945225</v>
      </c>
      <c r="HG72" s="306">
        <f>IF($ND$72&lt;=HG$2,1,0)*('Atendimento ao público'!$H16+'Atendimento ao público'!$H17)*$NB$72</f>
        <v>12298.949486945225</v>
      </c>
      <c r="HH72" s="306">
        <f>IF($ND$72&lt;=HH$2,1,0)*('Atendimento ao público'!$H16+'Atendimento ao público'!$H17)*$NB$72</f>
        <v>12298.949486945225</v>
      </c>
      <c r="HI72" s="306">
        <f>IF($ND$72&lt;=HI$2,1,0)*('Atendimento ao público'!$H16+'Atendimento ao público'!$H17)*$NB$72</f>
        <v>12298.949486945225</v>
      </c>
      <c r="HJ72" s="306">
        <f>IF($ND$72&lt;=HJ$2,1,0)*('Atendimento ao público'!$H16+'Atendimento ao público'!$H17)*$NB$72</f>
        <v>12298.949486945225</v>
      </c>
      <c r="HK72" s="306">
        <f>IF($ND$72&lt;=HK$2,1,0)*('Atendimento ao público'!$H16+'Atendimento ao público'!$H17)*$NB$72</f>
        <v>12298.949486945225</v>
      </c>
      <c r="HL72" s="306">
        <f>IF($ND$72&lt;=HL$2,1,0)*('Atendimento ao público'!$H16+'Atendimento ao público'!$H17)*$NB$72</f>
        <v>12298.949486945225</v>
      </c>
      <c r="HM72" s="306">
        <f>IF($ND$72&lt;=HM$2,1,0)*('Atendimento ao público'!$H16+'Atendimento ao público'!$H17)*$NB$72</f>
        <v>12298.949486945225</v>
      </c>
      <c r="HN72" s="306">
        <f>IF($ND$72&lt;=HN$2,1,0)*('Atendimento ao público'!$H16+'Atendimento ao público'!$H17)*$NB$72</f>
        <v>12298.949486945225</v>
      </c>
      <c r="HO72" s="306">
        <f>IF($ND$72&lt;=HO$2,1,0)*('Atendimento ao público'!$H16+'Atendimento ao público'!$H17)*$NB$72</f>
        <v>12298.949486945225</v>
      </c>
      <c r="HP72" s="306">
        <f>IF($ND$72&lt;=HP$2,1,0)*('Atendimento ao público'!$H16+'Atendimento ao público'!$H17)*$NB$72</f>
        <v>12298.949486945225</v>
      </c>
      <c r="HQ72" s="306">
        <f>IF($ND$72&lt;=HQ$2,1,0)*('Atendimento ao público'!$H16+'Atendimento ao público'!$H17)*$NB$72</f>
        <v>12298.949486945225</v>
      </c>
      <c r="HR72" s="306">
        <f>IF($ND$72&lt;=HR$2,1,0)*('Atendimento ao público'!$H16+'Atendimento ao público'!$H17)*$NB$72</f>
        <v>12298.949486945225</v>
      </c>
      <c r="HS72" s="306">
        <f>IF($ND$72&lt;=HS$2,1,0)*('Atendimento ao público'!$H16+'Atendimento ao público'!$H17)*$NB$72</f>
        <v>12298.949486945225</v>
      </c>
      <c r="HT72" s="306">
        <f>IF($ND$72&lt;=HT$2,1,0)*('Atendimento ao público'!$H16+'Atendimento ao público'!$H17)*$NB$72</f>
        <v>12298.949486945225</v>
      </c>
      <c r="HU72" s="306">
        <f>IF($ND$72&lt;=HU$2,1,0)*('Atendimento ao público'!$H16+'Atendimento ao público'!$H17)*$NB$72</f>
        <v>12298.949486945225</v>
      </c>
      <c r="HV72" s="306">
        <f>IF($ND$72&lt;=HV$2,1,0)*('Atendimento ao público'!$H16+'Atendimento ao público'!$H17)*$NB$72</f>
        <v>12298.949486945225</v>
      </c>
      <c r="HW72" s="306">
        <f>IF($ND$72&lt;=HW$2,1,0)*('Atendimento ao público'!$H16+'Atendimento ao público'!$H17)*$NB$72</f>
        <v>12298.949486945225</v>
      </c>
      <c r="HX72" s="306">
        <f>IF($ND$72&lt;=HX$2,1,0)*('Atendimento ao público'!$H16+'Atendimento ao público'!$H17)*$NB$72</f>
        <v>12298.949486945225</v>
      </c>
      <c r="HY72" s="306">
        <f>IF($ND$72&lt;=HY$2,1,0)*('Atendimento ao público'!$H16+'Atendimento ao público'!$H17)*$NB$72</f>
        <v>12298.949486945225</v>
      </c>
      <c r="HZ72" s="306">
        <f>IF($ND$72&lt;=HZ$2,1,0)*('Atendimento ao público'!$H16+'Atendimento ao público'!$H17)*$NB$72</f>
        <v>12298.949486945225</v>
      </c>
      <c r="IA72" s="306">
        <f>IF($ND$72&lt;=IA$2,1,0)*('Atendimento ao público'!$H16+'Atendimento ao público'!$H17)*$NB$72</f>
        <v>12298.949486945225</v>
      </c>
      <c r="IB72" s="306">
        <f>IF($ND$72&lt;=IB$2,1,0)*('Atendimento ao público'!$H16+'Atendimento ao público'!$H17)*$NB$72</f>
        <v>12298.949486945225</v>
      </c>
      <c r="IC72" s="306">
        <f>IF($ND$72&lt;=IC$2,1,0)*('Atendimento ao público'!$H16+'Atendimento ao público'!$H17)*$NB$72</f>
        <v>12298.949486945225</v>
      </c>
      <c r="ID72" s="306">
        <f>IF($ND$72&lt;=ID$2,1,0)*('Atendimento ao público'!$H16+'Atendimento ao público'!$H17)*$NB$72</f>
        <v>12298.949486945225</v>
      </c>
      <c r="IE72" s="306">
        <f>IF($ND$72&lt;=IE$2,1,0)*('Atendimento ao público'!$H16+'Atendimento ao público'!$H17)*$NB$72</f>
        <v>12298.949486945225</v>
      </c>
      <c r="IF72" s="306">
        <f>IF($ND$72&lt;=IF$2,1,0)*('Atendimento ao público'!$H16+'Atendimento ao público'!$H17)*$NB$72</f>
        <v>12298.949486945225</v>
      </c>
      <c r="IG72" s="306">
        <f>IF($ND$72&lt;=IG$2,1,0)*('Atendimento ao público'!$H16+'Atendimento ao público'!$H17)*$NB$72</f>
        <v>12298.949486945225</v>
      </c>
      <c r="IH72" s="306">
        <f>IF($ND$72&lt;=IH$2,1,0)*('Atendimento ao público'!$H16+'Atendimento ao público'!$H17)*$NB$72</f>
        <v>12298.949486945225</v>
      </c>
      <c r="II72" s="306">
        <f>IF($ND$72&lt;=II$2,1,0)*('Atendimento ao público'!$H16+'Atendimento ao público'!$H17)*$NB$72</f>
        <v>12298.949486945225</v>
      </c>
      <c r="IJ72" s="306">
        <f>IF($ND$72&lt;=IJ$2,1,0)*('Atendimento ao público'!$H16+'Atendimento ao público'!$H17)*$NB$72</f>
        <v>12298.949486945225</v>
      </c>
      <c r="IK72" s="306">
        <f>IF($ND$72&lt;=IK$2,1,0)*('Atendimento ao público'!$H16+'Atendimento ao público'!$H17)*$NB$72</f>
        <v>12298.949486945225</v>
      </c>
      <c r="IL72" s="306">
        <f>IF($ND$72&lt;=IL$2,1,0)*('Atendimento ao público'!$H16+'Atendimento ao público'!$H17)*$NB$72</f>
        <v>12298.949486945225</v>
      </c>
      <c r="IM72" s="306">
        <f>IF($ND$72&lt;=IM$2,1,0)*('Atendimento ao público'!$H16+'Atendimento ao público'!$H17)*$NB$72</f>
        <v>12298.949486945225</v>
      </c>
      <c r="IN72" s="306">
        <f>IF($ND$72&lt;=IN$2,1,0)*('Atendimento ao público'!$H16+'Atendimento ao público'!$H17)*$NB$72</f>
        <v>12298.949486945225</v>
      </c>
      <c r="IO72" s="306">
        <f>IF($ND$72&lt;=IO$2,1,0)*('Atendimento ao público'!$H16+'Atendimento ao público'!$H17)*$NB$72</f>
        <v>12298.949486945225</v>
      </c>
      <c r="IP72" s="306">
        <f>IF($ND$72&lt;=IP$2,1,0)*('Atendimento ao público'!$H16+'Atendimento ao público'!$H17)*$NB$72</f>
        <v>12298.949486945225</v>
      </c>
      <c r="IQ72" s="306">
        <f>IF($ND$72&lt;=IQ$2,1,0)*('Atendimento ao público'!$H16+'Atendimento ao público'!$H17)*$NB$72</f>
        <v>12298.949486945225</v>
      </c>
      <c r="IR72" s="306">
        <f>IF($ND$72&lt;=IR$2,1,0)*('Atendimento ao público'!$H16+'Atendimento ao público'!$H17)*$NB$72</f>
        <v>12298.949486945225</v>
      </c>
      <c r="IS72" s="306">
        <f>IF($ND$72&lt;=IS$2,1,0)*('Atendimento ao público'!$H16+'Atendimento ao público'!$H17)*$NB$72</f>
        <v>12298.949486945225</v>
      </c>
      <c r="IT72" s="306">
        <f>IF($ND$72&lt;=IT$2,1,0)*('Atendimento ao público'!$H16+'Atendimento ao público'!$H17)*$NB$72</f>
        <v>12298.949486945225</v>
      </c>
      <c r="IU72" s="306">
        <f>IF($ND$72&lt;=IU$2,1,0)*('Atendimento ao público'!$H16+'Atendimento ao público'!$H17)*$NB$72</f>
        <v>12298.949486945225</v>
      </c>
      <c r="IV72" s="306">
        <f>IF($ND$72&lt;=IV$2,1,0)*('Atendimento ao público'!$H16+'Atendimento ao público'!$H17)*$NB$72</f>
        <v>12298.949486945225</v>
      </c>
      <c r="IW72" s="306">
        <f>IF($ND$72&lt;=IW$2,1,0)*('Atendimento ao público'!$H16+'Atendimento ao público'!$H17)*$NB$72</f>
        <v>12298.949486945225</v>
      </c>
      <c r="IX72" s="306">
        <f>IF($ND$72&lt;=IX$2,1,0)*('Atendimento ao público'!$H16+'Atendimento ao público'!$H17)*$NB$72</f>
        <v>12298.949486945225</v>
      </c>
      <c r="IY72" s="306">
        <f>IF($ND$72&lt;=IY$2,1,0)*('Atendimento ao público'!$H16+'Atendimento ao público'!$H17)*$NB$72</f>
        <v>12298.949486945225</v>
      </c>
      <c r="IZ72" s="306">
        <f>IF($ND$72&lt;=IZ$2,1,0)*('Atendimento ao público'!$H16+'Atendimento ao público'!$H17)*$NB$72</f>
        <v>12298.949486945225</v>
      </c>
      <c r="JA72" s="306">
        <f>IF($ND$72&lt;=JA$2,1,0)*('Atendimento ao público'!$H16+'Atendimento ao público'!$H17)*$NB$72</f>
        <v>12298.949486945225</v>
      </c>
      <c r="JB72" s="306">
        <f>IF($ND$72&lt;=JB$2,1,0)*('Atendimento ao público'!$H16+'Atendimento ao público'!$H17)*$NB$72</f>
        <v>12298.949486945225</v>
      </c>
      <c r="JC72" s="306">
        <f>IF($ND$72&lt;=JC$2,1,0)*('Atendimento ao público'!$H16+'Atendimento ao público'!$H17)*$NB$72</f>
        <v>12298.949486945225</v>
      </c>
      <c r="JD72" s="306">
        <f>IF($ND$72&lt;=JD$2,1,0)*('Atendimento ao público'!$H16+'Atendimento ao público'!$H17)*$NB$72</f>
        <v>12298.949486945225</v>
      </c>
      <c r="JE72" s="306">
        <f>IF($ND$72&lt;=JE$2,1,0)*('Atendimento ao público'!$H16+'Atendimento ao público'!$H17)*$NB$72</f>
        <v>12298.949486945225</v>
      </c>
      <c r="JF72" s="306">
        <f>IF($ND$72&lt;=JF$2,1,0)*('Atendimento ao público'!$H16+'Atendimento ao público'!$H17)*$NB$72</f>
        <v>12298.949486945225</v>
      </c>
      <c r="JG72" s="306">
        <f>IF($ND$72&lt;=JG$2,1,0)*('Atendimento ao público'!$H16+'Atendimento ao público'!$H17)*$NB$72</f>
        <v>12298.949486945225</v>
      </c>
      <c r="JH72" s="306">
        <f>IF($ND$72&lt;=JH$2,1,0)*('Atendimento ao público'!$H16+'Atendimento ao público'!$H17)*$NB$72</f>
        <v>12298.949486945225</v>
      </c>
      <c r="JI72" s="306">
        <f>IF($ND$72&lt;=JI$2,1,0)*('Atendimento ao público'!$H16+'Atendimento ao público'!$H17)*$NB$72</f>
        <v>12298.949486945225</v>
      </c>
      <c r="JJ72" s="306">
        <f>IF($ND$72&lt;=JJ$2,1,0)*('Atendimento ao público'!$H16+'Atendimento ao público'!$H17)*$NB$72</f>
        <v>12298.949486945225</v>
      </c>
      <c r="JK72" s="306">
        <f>IF($ND$72&lt;=JK$2,1,0)*('Atendimento ao público'!$H16+'Atendimento ao público'!$H17)*$NB$72</f>
        <v>12298.949486945225</v>
      </c>
      <c r="JL72" s="306">
        <f>IF($ND$72&lt;=JL$2,1,0)*('Atendimento ao público'!$H16+'Atendimento ao público'!$H17)*$NB$72</f>
        <v>12298.949486945225</v>
      </c>
      <c r="JM72" s="306">
        <f>IF($ND$72&lt;=JM$2,1,0)*('Atendimento ao público'!$H16+'Atendimento ao público'!$H17)*$NB$72</f>
        <v>12298.949486945225</v>
      </c>
      <c r="JN72" s="306">
        <f>IF($ND$72&lt;=JN$2,1,0)*('Atendimento ao público'!$H16+'Atendimento ao público'!$H17)*$NB$72</f>
        <v>12298.949486945225</v>
      </c>
      <c r="JO72" s="306">
        <f>IF($ND$72&lt;=JO$2,1,0)*('Atendimento ao público'!$H16+'Atendimento ao público'!$H17)*$NB$72</f>
        <v>12298.949486945225</v>
      </c>
      <c r="JP72" s="306">
        <f>IF($ND$72&lt;=JP$2,1,0)*('Atendimento ao público'!$H16+'Atendimento ao público'!$H17)*$NB$72</f>
        <v>12298.949486945225</v>
      </c>
      <c r="JQ72" s="306">
        <f>IF($ND$72&lt;=JQ$2,1,0)*('Atendimento ao público'!$H16+'Atendimento ao público'!$H17)*$NB$72</f>
        <v>12298.949486945225</v>
      </c>
      <c r="JR72" s="306">
        <f>IF($ND$72&lt;=JR$2,1,0)*('Atendimento ao público'!$H16+'Atendimento ao público'!$H17)*$NB$72</f>
        <v>12298.949486945225</v>
      </c>
      <c r="JS72" s="306">
        <f>IF($ND$72&lt;=JS$2,1,0)*('Atendimento ao público'!$H16+'Atendimento ao público'!$H17)*$NB$72</f>
        <v>12298.949486945225</v>
      </c>
      <c r="JT72" s="306">
        <f>IF($ND$72&lt;=JT$2,1,0)*('Atendimento ao público'!$H16+'Atendimento ao público'!$H17)*$NB$72</f>
        <v>12298.949486945225</v>
      </c>
      <c r="JU72" s="306">
        <f>IF($ND$72&lt;=JU$2,1,0)*('Atendimento ao público'!$H16+'Atendimento ao público'!$H17)*$NB$72</f>
        <v>12298.949486945225</v>
      </c>
      <c r="JV72" s="306">
        <f>IF($ND$72&lt;=JV$2,1,0)*('Atendimento ao público'!$H16+'Atendimento ao público'!$H17)*$NB$72</f>
        <v>12298.949486945225</v>
      </c>
      <c r="JW72" s="306">
        <f>IF($ND$72&lt;=JW$2,1,0)*('Atendimento ao público'!$H16+'Atendimento ao público'!$H17)*$NB$72</f>
        <v>12298.949486945225</v>
      </c>
      <c r="JX72" s="306">
        <f>IF($ND$72&lt;=JX$2,1,0)*('Atendimento ao público'!$H16+'Atendimento ao público'!$H17)*$NB$72</f>
        <v>12298.949486945225</v>
      </c>
      <c r="JY72" s="306">
        <f>IF($ND$72&lt;=JY$2,1,0)*('Atendimento ao público'!$H16+'Atendimento ao público'!$H17)*$NB$72</f>
        <v>12298.949486945225</v>
      </c>
      <c r="JZ72" s="306">
        <f>IF($ND$72&lt;=JZ$2,1,0)*('Atendimento ao público'!$H16+'Atendimento ao público'!$H17)*$NB$72</f>
        <v>12298.949486945225</v>
      </c>
      <c r="KA72" s="306">
        <f>IF($ND$72&lt;=KA$2,1,0)*('Atendimento ao público'!$H16+'Atendimento ao público'!$H17)*$NB$72</f>
        <v>12298.949486945225</v>
      </c>
      <c r="KB72" s="306">
        <f>IF($ND$72&lt;=KB$2,1,0)*('Atendimento ao público'!$H16+'Atendimento ao público'!$H17)*$NB$72</f>
        <v>12298.949486945225</v>
      </c>
      <c r="KC72" s="306">
        <f>IF($ND$72&lt;=KC$2,1,0)*('Atendimento ao público'!$H16+'Atendimento ao público'!$H17)*$NB$72</f>
        <v>12298.949486945225</v>
      </c>
      <c r="KD72" s="306">
        <f>IF($ND$72&lt;=KD$2,1,0)*('Atendimento ao público'!$H16+'Atendimento ao público'!$H17)*$NB$72</f>
        <v>12298.949486945225</v>
      </c>
      <c r="KE72" s="306">
        <f>IF($ND$72&lt;=KE$2,1,0)*('Atendimento ao público'!$H16+'Atendimento ao público'!$H17)*$NB$72</f>
        <v>12298.949486945225</v>
      </c>
      <c r="KF72" s="306">
        <f>IF($ND$72&lt;=KF$2,1,0)*('Atendimento ao público'!$H16+'Atendimento ao público'!$H17)*$NB$72</f>
        <v>12298.949486945225</v>
      </c>
      <c r="KG72" s="306">
        <f>IF($ND$72&lt;=KG$2,1,0)*('Atendimento ao público'!$H16+'Atendimento ao público'!$H17)*$NB$72</f>
        <v>12298.949486945225</v>
      </c>
      <c r="KH72" s="306">
        <f>IF($ND$72&lt;=KH$2,1,0)*('Atendimento ao público'!$H16+'Atendimento ao público'!$H17)*$NB$72</f>
        <v>12298.949486945225</v>
      </c>
      <c r="KI72" s="306">
        <f>IF($ND$72&lt;=KI$2,1,0)*('Atendimento ao público'!$H16+'Atendimento ao público'!$H17)*$NB$72</f>
        <v>12298.949486945225</v>
      </c>
      <c r="KJ72" s="306">
        <f>IF($ND$72&lt;=KJ$2,1,0)*('Atendimento ao público'!$H16+'Atendimento ao público'!$H17)*$NB$72</f>
        <v>12298.949486945225</v>
      </c>
      <c r="KK72" s="306">
        <f>IF($ND$72&lt;=KK$2,1,0)*('Atendimento ao público'!$H16+'Atendimento ao público'!$H17)*$NB$72</f>
        <v>12298.949486945225</v>
      </c>
      <c r="KL72" s="306">
        <f>IF($ND$72&lt;=KL$2,1,0)*('Atendimento ao público'!$H16+'Atendimento ao público'!$H17)*$NB$72</f>
        <v>12298.949486945225</v>
      </c>
      <c r="KM72" s="306">
        <f>IF($ND$72&lt;=KM$2,1,0)*('Atendimento ao público'!$H16+'Atendimento ao público'!$H17)*$NB$72</f>
        <v>12298.949486945225</v>
      </c>
      <c r="KN72" s="306">
        <f>IF($ND$72&lt;=KN$2,1,0)*('Atendimento ao público'!$H16+'Atendimento ao público'!$H17)*$NB$72</f>
        <v>12298.949486945225</v>
      </c>
      <c r="KO72" s="306">
        <f>IF($ND$72&lt;=KO$2,1,0)*('Atendimento ao público'!$H16+'Atendimento ao público'!$H17)*$NB$72</f>
        <v>12298.949486945225</v>
      </c>
      <c r="KP72" s="306">
        <f>IF($ND$72&lt;=KP$2,1,0)*('Atendimento ao público'!$H16+'Atendimento ao público'!$H17)*$NB$72</f>
        <v>12298.949486945225</v>
      </c>
      <c r="KQ72" s="306">
        <f>IF($ND$72&lt;=KQ$2,1,0)*('Atendimento ao público'!$H16+'Atendimento ao público'!$H17)*$NB$72</f>
        <v>12298.949486945225</v>
      </c>
      <c r="KR72" s="306">
        <f>IF($ND$72&lt;=KR$2,1,0)*('Atendimento ao público'!$H16+'Atendimento ao público'!$H17)*$NB$72</f>
        <v>12298.949486945225</v>
      </c>
      <c r="KS72" s="306">
        <f>IF($ND$72&lt;=KS$2,1,0)*('Atendimento ao público'!$H16+'Atendimento ao público'!$H17)*$NB$72</f>
        <v>12298.949486945225</v>
      </c>
      <c r="KT72" s="306">
        <f>IF($ND$72&lt;=KT$2,1,0)*('Atendimento ao público'!$H16+'Atendimento ao público'!$H17)*$NB$72</f>
        <v>12298.949486945225</v>
      </c>
      <c r="KU72" s="306">
        <f>IF($ND$72&lt;=KU$2,1,0)*('Atendimento ao público'!$H16+'Atendimento ao público'!$H17)*$NB$72</f>
        <v>12298.949486945225</v>
      </c>
      <c r="KV72" s="306">
        <f>IF($ND$72&lt;=KV$2,1,0)*('Atendimento ao público'!$H16+'Atendimento ao público'!$H17)*$NB$72</f>
        <v>12298.949486945225</v>
      </c>
      <c r="KW72" s="306">
        <f>IF($ND$72&lt;=KW$2,1,0)*('Atendimento ao público'!$H16+'Atendimento ao público'!$H17)*$NB$72</f>
        <v>12298.949486945225</v>
      </c>
      <c r="KX72" s="306">
        <f>IF($ND$72&lt;=KX$2,1,0)*('Atendimento ao público'!$H16+'Atendimento ao público'!$H17)*$NB$72</f>
        <v>12298.949486945225</v>
      </c>
      <c r="KY72" s="306">
        <f>IF($ND$72&lt;=KY$2,1,0)*('Atendimento ao público'!$H16+'Atendimento ao público'!$H17)*$NB$72</f>
        <v>12298.949486945225</v>
      </c>
      <c r="KZ72" s="306">
        <f>IF($ND$72&lt;=KZ$2,1,0)*('Atendimento ao público'!$H16+'Atendimento ao público'!$H17)*$NB$72</f>
        <v>12298.949486945225</v>
      </c>
      <c r="LA72" s="306">
        <f>IF($ND$72&lt;=LA$2,1,0)*('Atendimento ao público'!$H16+'Atendimento ao público'!$H17)*$NB$72</f>
        <v>12298.949486945225</v>
      </c>
      <c r="LB72" s="306">
        <f>IF($ND$72&lt;=LB$2,1,0)*('Atendimento ao público'!$H16+'Atendimento ao público'!$H17)*$NB$72</f>
        <v>12298.949486945225</v>
      </c>
      <c r="LC72" s="306">
        <f>IF($ND$72&lt;=LC$2,1,0)*('Atendimento ao público'!$H16+'Atendimento ao público'!$H17)*$NB$72</f>
        <v>12298.949486945225</v>
      </c>
      <c r="LD72" s="306">
        <f>IF($ND$72&lt;=LD$2,1,0)*('Atendimento ao público'!$H16+'Atendimento ao público'!$H17)*$NB$72</f>
        <v>12298.949486945225</v>
      </c>
      <c r="LE72" s="306">
        <f>IF($ND$72&lt;=LE$2,1,0)*('Atendimento ao público'!$H16+'Atendimento ao público'!$H17)*$NB$72</f>
        <v>12298.949486945225</v>
      </c>
      <c r="LF72" s="306">
        <f>IF($ND$72&lt;=LF$2,1,0)*('Atendimento ao público'!$H16+'Atendimento ao público'!$H17)*$NB$72</f>
        <v>12298.949486945225</v>
      </c>
      <c r="LG72" s="306">
        <f>IF($ND$72&lt;=LG$2,1,0)*('Atendimento ao público'!$H16+'Atendimento ao público'!$H17)*$NB$72</f>
        <v>12298.949486945225</v>
      </c>
      <c r="LH72" s="306">
        <f>IF($ND$72&lt;=LH$2,1,0)*('Atendimento ao público'!$H16+'Atendimento ao público'!$H17)*$NB$72</f>
        <v>12298.949486945225</v>
      </c>
      <c r="LI72" s="306">
        <f>IF($ND$72&lt;=LI$2,1,0)*('Atendimento ao público'!$H16+'Atendimento ao público'!$H17)*$NB$72</f>
        <v>12298.949486945225</v>
      </c>
      <c r="LJ72" s="306">
        <f>IF($ND$72&lt;=LJ$2,1,0)*('Atendimento ao público'!$H16+'Atendimento ao público'!$H17)*$NB$72</f>
        <v>12298.949486945225</v>
      </c>
      <c r="LK72" s="306">
        <f>IF($ND$72&lt;=LK$2,1,0)*('Atendimento ao público'!$H16+'Atendimento ao público'!$H17)*$NB$72</f>
        <v>12298.949486945225</v>
      </c>
      <c r="LL72" s="306">
        <f>IF($ND$72&lt;=LL$2,1,0)*('Atendimento ao público'!$H16+'Atendimento ao público'!$H17)*$NB$72</f>
        <v>12298.949486945225</v>
      </c>
      <c r="LM72" s="306">
        <f>IF($ND$72&lt;=LM$2,1,0)*('Atendimento ao público'!$H16+'Atendimento ao público'!$H17)*$NB$72</f>
        <v>12298.949486945225</v>
      </c>
      <c r="LN72" s="306">
        <f>IF($ND$72&lt;=LN$2,1,0)*('Atendimento ao público'!$H16+'Atendimento ao público'!$H17)*$NB$72</f>
        <v>12298.949486945225</v>
      </c>
      <c r="LO72" s="306">
        <f>IF($ND$72&lt;=LO$2,1,0)*('Atendimento ao público'!$H16+'Atendimento ao público'!$H17)*$NB$72</f>
        <v>12298.949486945225</v>
      </c>
      <c r="LP72" s="306">
        <f>IF($ND$72&lt;=LP$2,1,0)*('Atendimento ao público'!$H16+'Atendimento ao público'!$H17)*$NB$72</f>
        <v>12298.949486945225</v>
      </c>
      <c r="LQ72" s="306">
        <f>IF($ND$72&lt;=LQ$2,1,0)*('Atendimento ao público'!$H16+'Atendimento ao público'!$H17)*$NB$72</f>
        <v>12298.949486945225</v>
      </c>
      <c r="LR72" s="306">
        <f>IF($ND$72&lt;=LR$2,1,0)*('Atendimento ao público'!$H16+'Atendimento ao público'!$H17)*$NB$72</f>
        <v>12298.949486945225</v>
      </c>
      <c r="LS72" s="306">
        <f>IF($ND$72&lt;=LS$2,1,0)*('Atendimento ao público'!$H16+'Atendimento ao público'!$H17)*$NB$72</f>
        <v>12298.949486945225</v>
      </c>
      <c r="LT72" s="306">
        <f>IF($ND$72&lt;=LT$2,1,0)*('Atendimento ao público'!$H16+'Atendimento ao público'!$H17)*$NB$72</f>
        <v>12298.949486945225</v>
      </c>
      <c r="LU72" s="306">
        <f>IF($ND$72&lt;=LU$2,1,0)*('Atendimento ao público'!$H16+'Atendimento ao público'!$H17)*$NB$72</f>
        <v>12298.949486945225</v>
      </c>
      <c r="LV72" s="306">
        <f>IF($ND$72&lt;=LV$2,1,0)*('Atendimento ao público'!$H16+'Atendimento ao público'!$H17)*$NB$72</f>
        <v>12298.949486945225</v>
      </c>
      <c r="LW72" s="306">
        <f>IF($ND$72&lt;=LW$2,1,0)*('Atendimento ao público'!$H16+'Atendimento ao público'!$H17)*$NB$72</f>
        <v>12298.949486945225</v>
      </c>
      <c r="LX72" s="306">
        <f>IF($ND$72&lt;=LX$2,1,0)*('Atendimento ao público'!$H16+'Atendimento ao público'!$H17)*$NB$72</f>
        <v>12298.949486945225</v>
      </c>
      <c r="LY72" s="306">
        <f>IF($ND$72&lt;=LY$2,1,0)*('Atendimento ao público'!$H16+'Atendimento ao público'!$H17)*$NB$72</f>
        <v>12298.949486945225</v>
      </c>
      <c r="LZ72" s="306">
        <f>IF($ND$72&lt;=LZ$2,1,0)*('Atendimento ao público'!$H16+'Atendimento ao público'!$H17)*$NB$72</f>
        <v>12298.949486945225</v>
      </c>
      <c r="MA72" s="306">
        <f>IF($ND$72&lt;=MA$2,1,0)*('Atendimento ao público'!$H16+'Atendimento ao público'!$H17)*$NB$72</f>
        <v>12298.949486945225</v>
      </c>
      <c r="MB72" s="306">
        <f>IF($ND$72&lt;=MB$2,1,0)*('Atendimento ao público'!$H16+'Atendimento ao público'!$H17)*$NB$72</f>
        <v>12298.949486945225</v>
      </c>
      <c r="MC72" s="306">
        <f>IF($ND$72&lt;=MC$2,1,0)*('Atendimento ao público'!$H16+'Atendimento ao público'!$H17)*$NB$72</f>
        <v>12298.949486945225</v>
      </c>
      <c r="MD72" s="306">
        <f>IF($ND$72&lt;=MD$2,1,0)*('Atendimento ao público'!$H16+'Atendimento ao público'!$H17)*$NB$72</f>
        <v>12298.949486945225</v>
      </c>
      <c r="ME72" s="306">
        <f>IF($ND$72&lt;=ME$2,1,0)*('Atendimento ao público'!$H16+'Atendimento ao público'!$H17)*$NB$72</f>
        <v>12298.949486945225</v>
      </c>
      <c r="MF72" s="306">
        <f>IF($ND$72&lt;=MF$2,1,0)*('Atendimento ao público'!$H16+'Atendimento ao público'!$H17)*$NB$72</f>
        <v>12298.949486945225</v>
      </c>
      <c r="MG72" s="306">
        <f>IF($ND$72&lt;=MG$2,1,0)*('Atendimento ao público'!$H16+'Atendimento ao público'!$H17)*$NB$72</f>
        <v>12298.949486945225</v>
      </c>
      <c r="MH72" s="306">
        <f>IF($ND$72&lt;=MH$2,1,0)*('Atendimento ao público'!$H16+'Atendimento ao público'!$H17)*$NB$72</f>
        <v>12298.949486945225</v>
      </c>
      <c r="MI72" s="306">
        <f>IF($ND$72&lt;=MI$2,1,0)*('Atendimento ao público'!$H16+'Atendimento ao público'!$H17)*$NB$72</f>
        <v>12298.949486945225</v>
      </c>
      <c r="MJ72" s="306">
        <f>IF($ND$72&lt;=MJ$2,1,0)*('Atendimento ao público'!$H16+'Atendimento ao público'!$H17)*$NB$72</f>
        <v>12298.949486945225</v>
      </c>
      <c r="MK72" s="306">
        <f>IF($ND$72&lt;=MK$2,1,0)*('Atendimento ao público'!$H16+'Atendimento ao público'!$H17)*$NB$72</f>
        <v>12298.949486945225</v>
      </c>
      <c r="ML72" s="306">
        <f>IF($ND$72&lt;=ML$2,1,0)*('Atendimento ao público'!$H16+'Atendimento ao público'!$H17)*$NB$72</f>
        <v>12298.949486945225</v>
      </c>
      <c r="MM72" s="306">
        <f>IF($ND$72&lt;=MM$2,1,0)*('Atendimento ao público'!$H16+'Atendimento ao público'!$H17)*$NB$72</f>
        <v>12298.949486945225</v>
      </c>
      <c r="MN72" s="306">
        <f>IF($ND$72&lt;=MN$2,1,0)*('Atendimento ao público'!$H16+'Atendimento ao público'!$H17)*$NB$72</f>
        <v>12298.949486945225</v>
      </c>
      <c r="MO72" s="306">
        <f>IF($ND$72&lt;=MO$2,1,0)*('Atendimento ao público'!$H16+'Atendimento ao público'!$H17)*$NB$72</f>
        <v>12298.949486945225</v>
      </c>
      <c r="MP72" s="306">
        <f>IF($ND$72&lt;=MP$2,1,0)*('Atendimento ao público'!$H16+'Atendimento ao público'!$H17)*$NB$72</f>
        <v>12298.949486945225</v>
      </c>
      <c r="MQ72" s="306">
        <f>IF($ND$72&lt;=MQ$2,1,0)*('Atendimento ao público'!$H16+'Atendimento ao público'!$H17)*$NB$72</f>
        <v>12298.949486945225</v>
      </c>
      <c r="MR72" s="306">
        <f>IF($ND$72&lt;=MR$2,1,0)*('Atendimento ao público'!$H16+'Atendimento ao público'!$H17)*$NB$72</f>
        <v>12298.949486945225</v>
      </c>
      <c r="MS72" s="306">
        <f>IF($ND$72&lt;=MS$2,1,0)*('Atendimento ao público'!$H16+'Atendimento ao público'!$H17)*$NB$72</f>
        <v>12298.949486945225</v>
      </c>
      <c r="MT72" s="306">
        <f>IF($ND$72&lt;=MT$2,1,0)*('Atendimento ao público'!$H16+'Atendimento ao público'!$H17)*$NB$72</f>
        <v>12298.949486945225</v>
      </c>
      <c r="MU72" s="306">
        <f>IF($ND$72&lt;=MU$2,1,0)*('Atendimento ao público'!$H16+'Atendimento ao público'!$H17)*$NB$72</f>
        <v>12298.949486945225</v>
      </c>
      <c r="MV72" s="306">
        <f>IF($ND$72&lt;=MV$2,1,0)*('Atendimento ao público'!$H16+'Atendimento ao público'!$H17)*$NB$72</f>
        <v>12298.949486945225</v>
      </c>
      <c r="MW72" s="306">
        <f>IF($ND$72&lt;=MW$2,1,0)*('Atendimento ao público'!$H16+'Atendimento ao público'!$H17)*$NB$72</f>
        <v>12298.949486945225</v>
      </c>
      <c r="MX72" s="306">
        <f>IF($ND$72&lt;=MX$2,1,0)*('Atendimento ao público'!$H16+'Atendimento ao público'!$H17)*$NB$72</f>
        <v>12298.949486945225</v>
      </c>
      <c r="MY72" s="306">
        <f>IF($ND$72&lt;=MY$2,1,0)*('Atendimento ao público'!$H16+'Atendimento ao público'!$H17)*$NB$72</f>
        <v>12298.949486945225</v>
      </c>
      <c r="MZ72" s="306">
        <f>IF($ND$72&lt;=MZ$2,1,0)*('Atendimento ao público'!$H16+'Atendimento ao público'!$H17)*$NB$72</f>
        <v>12298.949486945225</v>
      </c>
      <c r="NA72" s="307">
        <f>IF($ND$72&lt;=NA$2,1,0)*('Atendimento ao público'!$H16+'Atendimento ao público'!$H17)*$NB$72</f>
        <v>12298.949486945225</v>
      </c>
      <c r="NB72" s="652">
        <v>1</v>
      </c>
      <c r="NC72" s="652"/>
      <c r="ND72" s="652">
        <v>13</v>
      </c>
      <c r="NE72" s="1"/>
      <c r="NF72" s="1"/>
      <c r="NG72" s="1"/>
      <c r="NH72" s="1"/>
      <c r="NI72" s="1"/>
      <c r="NJ72" s="1"/>
      <c r="NK72" s="1"/>
      <c r="NL72" s="1"/>
      <c r="NM72" s="1"/>
      <c r="NN72" s="1"/>
    </row>
    <row r="73" spans="1:378" x14ac:dyDescent="0.2">
      <c r="A73" s="2"/>
      <c r="B73" s="304"/>
      <c r="C73" s="305"/>
      <c r="D73" s="305"/>
      <c r="E73" s="1" t="s">
        <v>629</v>
      </c>
      <c r="F73" s="306">
        <f>IF($ND$72&lt;=F$2,1,0)*('Atendimento ao público'!$F26)*$NB$72</f>
        <v>0</v>
      </c>
      <c r="G73" s="306">
        <f>IF($ND$72&lt;=G$2,1,0)*('Atendimento ao público'!$F26)*$NB$72</f>
        <v>0</v>
      </c>
      <c r="H73" s="306">
        <f>IF($ND$72&lt;=H$2,1,0)*('Atendimento ao público'!$F26)*$NB$72</f>
        <v>0</v>
      </c>
      <c r="I73" s="306">
        <f>IF($ND$72&lt;=I$2,1,0)*('Atendimento ao público'!$F26)*$NB$72</f>
        <v>0</v>
      </c>
      <c r="J73" s="306">
        <f>IF($ND$72&lt;=J$2,1,0)*('Atendimento ao público'!$F26)*$NB$72</f>
        <v>0</v>
      </c>
      <c r="K73" s="306">
        <f>IF($ND$72&lt;=K$2,1,0)*('Atendimento ao público'!$F26)*$NB$72</f>
        <v>0</v>
      </c>
      <c r="L73" s="306">
        <f>IF($ND$72&lt;=L$2,1,0)*('Atendimento ao público'!$F26)*$NB$72</f>
        <v>0</v>
      </c>
      <c r="M73" s="306">
        <f>IF($ND$72&lt;=M$2,1,0)*('Atendimento ao público'!$F26)*$NB$72</f>
        <v>0</v>
      </c>
      <c r="N73" s="306">
        <f>IF($ND$72&lt;=N$2,1,0)*('Atendimento ao público'!$F26)*$NB$72</f>
        <v>0</v>
      </c>
      <c r="O73" s="306">
        <f>IF($ND$72&lt;=O$2,1,0)*('Atendimento ao público'!$F26)*$NB$72</f>
        <v>0</v>
      </c>
      <c r="P73" s="306">
        <f>IF($ND$72&lt;=P$2,1,0)*('Atendimento ao público'!$F26)*$NB$72</f>
        <v>0</v>
      </c>
      <c r="Q73" s="306">
        <f>IF($ND$72&lt;=Q$2,1,0)*('Atendimento ao público'!$F26)*$NB$72</f>
        <v>0</v>
      </c>
      <c r="R73" s="306">
        <f>IF($ND$72&lt;=R$2,1,0)*('Atendimento ao público'!$F26)*$NB$72</f>
        <v>3125</v>
      </c>
      <c r="S73" s="306">
        <f>IF($ND$72&lt;=S$2,1,0)*('Atendimento ao público'!$F26)*$NB$72</f>
        <v>3125</v>
      </c>
      <c r="T73" s="306">
        <f>IF($ND$72&lt;=T$2,1,0)*('Atendimento ao público'!$F26)*$NB$72</f>
        <v>3125</v>
      </c>
      <c r="U73" s="306">
        <f>IF($ND$72&lt;=U$2,1,0)*('Atendimento ao público'!$F26)*$NB$72</f>
        <v>3125</v>
      </c>
      <c r="V73" s="306">
        <f>IF($ND$72&lt;=V$2,1,0)*('Atendimento ao público'!$F26)*$NB$72</f>
        <v>3125</v>
      </c>
      <c r="W73" s="306">
        <f>IF($ND$72&lt;=W$2,1,0)*('Atendimento ao público'!$F26)*$NB$72</f>
        <v>3125</v>
      </c>
      <c r="X73" s="306">
        <f>IF($ND$72&lt;=X$2,1,0)*('Atendimento ao público'!$F26)*$NB$72</f>
        <v>3125</v>
      </c>
      <c r="Y73" s="306">
        <f>IF($ND$72&lt;=Y$2,1,0)*('Atendimento ao público'!$F26)*$NB$72</f>
        <v>3125</v>
      </c>
      <c r="Z73" s="306">
        <f>IF($ND$72&lt;=Z$2,1,0)*('Atendimento ao público'!$F26)*$NB$72</f>
        <v>3125</v>
      </c>
      <c r="AA73" s="306">
        <f>IF($ND$72&lt;=AA$2,1,0)*('Atendimento ao público'!$F26)*$NB$72</f>
        <v>3125</v>
      </c>
      <c r="AB73" s="306">
        <f>IF($ND$72&lt;=AB$2,1,0)*('Atendimento ao público'!$F26)*$NB$72</f>
        <v>3125</v>
      </c>
      <c r="AC73" s="306">
        <f>IF($ND$72&lt;=AC$2,1,0)*('Atendimento ao público'!$F26)*$NB$72</f>
        <v>3125</v>
      </c>
      <c r="AD73" s="306">
        <f>IF($ND$72&lt;=AD$2,1,0)*('Atendimento ao público'!$F26)*$NB$72</f>
        <v>3125</v>
      </c>
      <c r="AE73" s="306">
        <f>IF($ND$72&lt;=AE$2,1,0)*('Atendimento ao público'!$F26)*$NB$72</f>
        <v>3125</v>
      </c>
      <c r="AF73" s="306">
        <f>IF($ND$72&lt;=AF$2,1,0)*('Atendimento ao público'!$F26)*$NB$72</f>
        <v>3125</v>
      </c>
      <c r="AG73" s="306">
        <f>IF($ND$72&lt;=AG$2,1,0)*('Atendimento ao público'!$F26)*$NB$72</f>
        <v>3125</v>
      </c>
      <c r="AH73" s="306">
        <f>IF($ND$72&lt;=AH$2,1,0)*('Atendimento ao público'!$F26)*$NB$72</f>
        <v>3125</v>
      </c>
      <c r="AI73" s="306">
        <f>IF($ND$72&lt;=AI$2,1,0)*('Atendimento ao público'!$F26)*$NB$72</f>
        <v>3125</v>
      </c>
      <c r="AJ73" s="306">
        <f>IF($ND$72&lt;=AJ$2,1,0)*('Atendimento ao público'!$F26)*$NB$72</f>
        <v>3125</v>
      </c>
      <c r="AK73" s="306">
        <f>IF($ND$72&lt;=AK$2,1,0)*('Atendimento ao público'!$F26)*$NB$72</f>
        <v>3125</v>
      </c>
      <c r="AL73" s="306">
        <f>IF($ND$72&lt;=AL$2,1,0)*('Atendimento ao público'!$F26)*$NB$72</f>
        <v>3125</v>
      </c>
      <c r="AM73" s="306">
        <f>IF($ND$72&lt;=AM$2,1,0)*('Atendimento ao público'!$F26)*$NB$72</f>
        <v>3125</v>
      </c>
      <c r="AN73" s="306">
        <f>IF($ND$72&lt;=AN$2,1,0)*('Atendimento ao público'!$F26)*$NB$72</f>
        <v>3125</v>
      </c>
      <c r="AO73" s="306">
        <f>IF($ND$72&lt;=AO$2,1,0)*('Atendimento ao público'!$F26)*$NB$72</f>
        <v>3125</v>
      </c>
      <c r="AP73" s="306">
        <f>IF($ND$72&lt;=AP$2,1,0)*('Atendimento ao público'!$F26)*$NB$72</f>
        <v>3125</v>
      </c>
      <c r="AQ73" s="306">
        <f>IF($ND$72&lt;=AQ$2,1,0)*('Atendimento ao público'!$F26)*$NB$72</f>
        <v>3125</v>
      </c>
      <c r="AR73" s="306">
        <f>IF($ND$72&lt;=AR$2,1,0)*('Atendimento ao público'!$F26)*$NB$72</f>
        <v>3125</v>
      </c>
      <c r="AS73" s="306">
        <f>IF($ND$72&lt;=AS$2,1,0)*('Atendimento ao público'!$F26)*$NB$72</f>
        <v>3125</v>
      </c>
      <c r="AT73" s="306">
        <f>IF($ND$72&lt;=AT$2,1,0)*('Atendimento ao público'!$F26)*$NB$72</f>
        <v>3125</v>
      </c>
      <c r="AU73" s="306">
        <f>IF($ND$72&lt;=AU$2,1,0)*('Atendimento ao público'!$F26)*$NB$72</f>
        <v>3125</v>
      </c>
      <c r="AV73" s="306">
        <f>IF($ND$72&lt;=AV$2,1,0)*('Atendimento ao público'!$F26)*$NB$72</f>
        <v>3125</v>
      </c>
      <c r="AW73" s="306">
        <f>IF($ND$72&lt;=AW$2,1,0)*('Atendimento ao público'!$F26)*$NB$72</f>
        <v>3125</v>
      </c>
      <c r="AX73" s="306">
        <f>IF($ND$72&lt;=AX$2,1,0)*('Atendimento ao público'!$F26)*$NB$72</f>
        <v>3125</v>
      </c>
      <c r="AY73" s="306">
        <f>IF($ND$72&lt;=AY$2,1,0)*('Atendimento ao público'!$F26)*$NB$72</f>
        <v>3125</v>
      </c>
      <c r="AZ73" s="306">
        <f>IF($ND$72&lt;=AZ$2,1,0)*('Atendimento ao público'!$F26)*$NB$72</f>
        <v>3125</v>
      </c>
      <c r="BA73" s="306">
        <f>IF($ND$72&lt;=BA$2,1,0)*('Atendimento ao público'!$F26)*$NB$72</f>
        <v>3125</v>
      </c>
      <c r="BB73" s="306">
        <f>IF($ND$72&lt;=BB$2,1,0)*('Atendimento ao público'!$F26)*$NB$72</f>
        <v>3125</v>
      </c>
      <c r="BC73" s="306">
        <f>IF($ND$72&lt;=BC$2,1,0)*('Atendimento ao público'!$F26)*$NB$72</f>
        <v>3125</v>
      </c>
      <c r="BD73" s="306">
        <f>IF($ND$72&lt;=BD$2,1,0)*('Atendimento ao público'!$F26)*$NB$72</f>
        <v>3125</v>
      </c>
      <c r="BE73" s="306">
        <f>IF($ND$72&lt;=BE$2,1,0)*('Atendimento ao público'!$F26)*$NB$72</f>
        <v>3125</v>
      </c>
      <c r="BF73" s="306">
        <f>IF($ND$72&lt;=BF$2,1,0)*('Atendimento ao público'!$F26)*$NB$72</f>
        <v>3125</v>
      </c>
      <c r="BG73" s="306">
        <f>IF($ND$72&lt;=BG$2,1,0)*('Atendimento ao público'!$F26)*$NB$72</f>
        <v>3125</v>
      </c>
      <c r="BH73" s="306">
        <f>IF($ND$72&lt;=BH$2,1,0)*('Atendimento ao público'!$F26)*$NB$72</f>
        <v>3125</v>
      </c>
      <c r="BI73" s="306">
        <f>IF($ND$72&lt;=BI$2,1,0)*('Atendimento ao público'!$F26)*$NB$72</f>
        <v>3125</v>
      </c>
      <c r="BJ73" s="306">
        <f>IF($ND$72&lt;=BJ$2,1,0)*('Atendimento ao público'!$F26)*$NB$72</f>
        <v>3125</v>
      </c>
      <c r="BK73" s="306">
        <f>IF($ND$72&lt;=BK$2,1,0)*('Atendimento ao público'!$F26)*$NB$72</f>
        <v>3125</v>
      </c>
      <c r="BL73" s="306">
        <f>IF($ND$72&lt;=BL$2,1,0)*('Atendimento ao público'!$F26)*$NB$72</f>
        <v>3125</v>
      </c>
      <c r="BM73" s="306">
        <f>IF($ND$72&lt;=BM$2,1,0)*('Atendimento ao público'!$F26)*$NB$72</f>
        <v>3125</v>
      </c>
      <c r="BN73" s="306">
        <f>IF($ND$72&lt;=BN$2,1,0)*('Atendimento ao público'!$F26)*$NB$72</f>
        <v>3125</v>
      </c>
      <c r="BO73" s="306">
        <f>IF($ND$72&lt;=BO$2,1,0)*('Atendimento ao público'!$F26)*$NB$72</f>
        <v>3125</v>
      </c>
      <c r="BP73" s="306">
        <f>IF($ND$72&lt;=BP$2,1,0)*('Atendimento ao público'!$F26)*$NB$72</f>
        <v>3125</v>
      </c>
      <c r="BQ73" s="306">
        <f>IF($ND$72&lt;=BQ$2,1,0)*('Atendimento ao público'!$F26)*$NB$72</f>
        <v>3125</v>
      </c>
      <c r="BR73" s="306">
        <f>IF($ND$72&lt;=BR$2,1,0)*('Atendimento ao público'!$F26)*$NB$72</f>
        <v>3125</v>
      </c>
      <c r="BS73" s="306">
        <f>IF($ND$72&lt;=BS$2,1,0)*('Atendimento ao público'!$F26)*$NB$72</f>
        <v>3125</v>
      </c>
      <c r="BT73" s="306">
        <f>IF($ND$72&lt;=BT$2,1,0)*('Atendimento ao público'!$F26)*$NB$72</f>
        <v>3125</v>
      </c>
      <c r="BU73" s="306">
        <f>IF($ND$72&lt;=BU$2,1,0)*('Atendimento ao público'!$F26)*$NB$72</f>
        <v>3125</v>
      </c>
      <c r="BV73" s="306">
        <f>IF($ND$72&lt;=BV$2,1,0)*('Atendimento ao público'!$F26)*$NB$72</f>
        <v>3125</v>
      </c>
      <c r="BW73" s="306">
        <f>IF($ND$72&lt;=BW$2,1,0)*('Atendimento ao público'!$F26)*$NB$72</f>
        <v>3125</v>
      </c>
      <c r="BX73" s="306">
        <f>IF($ND$72&lt;=BX$2,1,0)*('Atendimento ao público'!$F26)*$NB$72</f>
        <v>3125</v>
      </c>
      <c r="BY73" s="306">
        <f>IF($ND$72&lt;=BY$2,1,0)*('Atendimento ao público'!$F26)*$NB$72</f>
        <v>3125</v>
      </c>
      <c r="BZ73" s="306">
        <f>IF($ND$72&lt;=BZ$2,1,0)*('Atendimento ao público'!$F26)*$NB$72</f>
        <v>3125</v>
      </c>
      <c r="CA73" s="306">
        <f>IF($ND$72&lt;=CA$2,1,0)*('Atendimento ao público'!$F26)*$NB$72</f>
        <v>3125</v>
      </c>
      <c r="CB73" s="306">
        <f>IF($ND$72&lt;=CB$2,1,0)*('Atendimento ao público'!$F26)*$NB$72</f>
        <v>3125</v>
      </c>
      <c r="CC73" s="306">
        <f>IF($ND$72&lt;=CC$2,1,0)*('Atendimento ao público'!$F26)*$NB$72</f>
        <v>3125</v>
      </c>
      <c r="CD73" s="306">
        <f>IF($ND$72&lt;=CD$2,1,0)*('Atendimento ao público'!$F26)*$NB$72</f>
        <v>3125</v>
      </c>
      <c r="CE73" s="306">
        <f>IF($ND$72&lt;=CE$2,1,0)*('Atendimento ao público'!$F26)*$NB$72</f>
        <v>3125</v>
      </c>
      <c r="CF73" s="306">
        <f>IF($ND$72&lt;=CF$2,1,0)*('Atendimento ao público'!$F26)*$NB$72</f>
        <v>3125</v>
      </c>
      <c r="CG73" s="306">
        <f>IF($ND$72&lt;=CG$2,1,0)*('Atendimento ao público'!$F26)*$NB$72</f>
        <v>3125</v>
      </c>
      <c r="CH73" s="306">
        <f>IF($ND$72&lt;=CH$2,1,0)*('Atendimento ao público'!$F26)*$NB$72</f>
        <v>3125</v>
      </c>
      <c r="CI73" s="306">
        <f>IF($ND$72&lt;=CI$2,1,0)*('Atendimento ao público'!$F26)*$NB$72</f>
        <v>3125</v>
      </c>
      <c r="CJ73" s="306">
        <f>IF($ND$72&lt;=CJ$2,1,0)*('Atendimento ao público'!$F26)*$NB$72</f>
        <v>3125</v>
      </c>
      <c r="CK73" s="306">
        <f>IF($ND$72&lt;=CK$2,1,0)*('Atendimento ao público'!$F26)*$NB$72</f>
        <v>3125</v>
      </c>
      <c r="CL73" s="306">
        <f>IF($ND$72&lt;=CL$2,1,0)*('Atendimento ao público'!$F26)*$NB$72</f>
        <v>3125</v>
      </c>
      <c r="CM73" s="306">
        <f>IF($ND$72&lt;=CM$2,1,0)*('Atendimento ao público'!$F26)*$NB$72</f>
        <v>3125</v>
      </c>
      <c r="CN73" s="306">
        <f>IF($ND$72&lt;=CN$2,1,0)*('Atendimento ao público'!$F26)*$NB$72</f>
        <v>3125</v>
      </c>
      <c r="CO73" s="306">
        <f>IF($ND$72&lt;=CO$2,1,0)*('Atendimento ao público'!$F26)*$NB$72</f>
        <v>3125</v>
      </c>
      <c r="CP73" s="306">
        <f>IF($ND$72&lt;=CP$2,1,0)*('Atendimento ao público'!$F26)*$NB$72</f>
        <v>3125</v>
      </c>
      <c r="CQ73" s="306">
        <f>IF($ND$72&lt;=CQ$2,1,0)*('Atendimento ao público'!$F26)*$NB$72</f>
        <v>3125</v>
      </c>
      <c r="CR73" s="306">
        <f>IF($ND$72&lt;=CR$2,1,0)*('Atendimento ao público'!$F26)*$NB$72</f>
        <v>3125</v>
      </c>
      <c r="CS73" s="306">
        <f>IF($ND$72&lt;=CS$2,1,0)*('Atendimento ao público'!$F26)*$NB$72</f>
        <v>3125</v>
      </c>
      <c r="CT73" s="306">
        <f>IF($ND$72&lt;=CT$2,1,0)*('Atendimento ao público'!$F26)*$NB$72</f>
        <v>3125</v>
      </c>
      <c r="CU73" s="306">
        <f>IF($ND$72&lt;=CU$2,1,0)*('Atendimento ao público'!$F26)*$NB$72</f>
        <v>3125</v>
      </c>
      <c r="CV73" s="306">
        <f>IF($ND$72&lt;=CV$2,1,0)*('Atendimento ao público'!$F26)*$NB$72</f>
        <v>3125</v>
      </c>
      <c r="CW73" s="306">
        <f>IF($ND$72&lt;=CW$2,1,0)*('Atendimento ao público'!$F26)*$NB$72</f>
        <v>3125</v>
      </c>
      <c r="CX73" s="306">
        <f>IF($ND$72&lt;=CX$2,1,0)*('Atendimento ao público'!$F26)*$NB$72</f>
        <v>3125</v>
      </c>
      <c r="CY73" s="306">
        <f>IF($ND$72&lt;=CY$2,1,0)*('Atendimento ao público'!$F26)*$NB$72</f>
        <v>3125</v>
      </c>
      <c r="CZ73" s="306">
        <f>IF($ND$72&lt;=CZ$2,1,0)*('Atendimento ao público'!$F26)*$NB$72</f>
        <v>3125</v>
      </c>
      <c r="DA73" s="306">
        <f>IF($ND$72&lt;=DA$2,1,0)*('Atendimento ao público'!$F26)*$NB$72</f>
        <v>3125</v>
      </c>
      <c r="DB73" s="306">
        <f>IF($ND$72&lt;=DB$2,1,0)*('Atendimento ao público'!$F26)*$NB$72</f>
        <v>3125</v>
      </c>
      <c r="DC73" s="306">
        <f>IF($ND$72&lt;=DC$2,1,0)*('Atendimento ao público'!$F26)*$NB$72</f>
        <v>3125</v>
      </c>
      <c r="DD73" s="306">
        <f>IF($ND$72&lt;=DD$2,1,0)*('Atendimento ao público'!$F26)*$NB$72</f>
        <v>3125</v>
      </c>
      <c r="DE73" s="306">
        <f>IF($ND$72&lt;=DE$2,1,0)*('Atendimento ao público'!$F26)*$NB$72</f>
        <v>3125</v>
      </c>
      <c r="DF73" s="306">
        <f>IF($ND$72&lt;=DF$2,1,0)*('Atendimento ao público'!$F26)*$NB$72</f>
        <v>3125</v>
      </c>
      <c r="DG73" s="306">
        <f>IF($ND$72&lt;=DG$2,1,0)*('Atendimento ao público'!$F26)*$NB$72</f>
        <v>3125</v>
      </c>
      <c r="DH73" s="306">
        <f>IF($ND$72&lt;=DH$2,1,0)*('Atendimento ao público'!$F26)*$NB$72</f>
        <v>3125</v>
      </c>
      <c r="DI73" s="306">
        <f>IF($ND$72&lt;=DI$2,1,0)*('Atendimento ao público'!$F26)*$NB$72</f>
        <v>3125</v>
      </c>
      <c r="DJ73" s="306">
        <f>IF($ND$72&lt;=DJ$2,1,0)*('Atendimento ao público'!$F26)*$NB$72</f>
        <v>3125</v>
      </c>
      <c r="DK73" s="306">
        <f>IF($ND$72&lt;=DK$2,1,0)*('Atendimento ao público'!$F26)*$NB$72</f>
        <v>3125</v>
      </c>
      <c r="DL73" s="306">
        <f>IF($ND$72&lt;=DL$2,1,0)*('Atendimento ao público'!$F26)*$NB$72</f>
        <v>3125</v>
      </c>
      <c r="DM73" s="306">
        <f>IF($ND$72&lt;=DM$2,1,0)*('Atendimento ao público'!$F26)*$NB$72</f>
        <v>3125</v>
      </c>
      <c r="DN73" s="306">
        <f>IF($ND$72&lt;=DN$2,1,0)*('Atendimento ao público'!$F26)*$NB$72</f>
        <v>3125</v>
      </c>
      <c r="DO73" s="306">
        <f>IF($ND$72&lt;=DO$2,1,0)*('Atendimento ao público'!$F26)*$NB$72</f>
        <v>3125</v>
      </c>
      <c r="DP73" s="306">
        <f>IF($ND$72&lt;=DP$2,1,0)*('Atendimento ao público'!$F26)*$NB$72</f>
        <v>3125</v>
      </c>
      <c r="DQ73" s="306">
        <f>IF($ND$72&lt;=DQ$2,1,0)*('Atendimento ao público'!$F26)*$NB$72</f>
        <v>3125</v>
      </c>
      <c r="DR73" s="306">
        <f>IF($ND$72&lt;=DR$2,1,0)*('Atendimento ao público'!$F26)*$NB$72</f>
        <v>3125</v>
      </c>
      <c r="DS73" s="306">
        <f>IF($ND$72&lt;=DS$2,1,0)*('Atendimento ao público'!$F26)*$NB$72</f>
        <v>3125</v>
      </c>
      <c r="DT73" s="306">
        <f>IF($ND$72&lt;=DT$2,1,0)*('Atendimento ao público'!$F26)*$NB$72</f>
        <v>3125</v>
      </c>
      <c r="DU73" s="306">
        <f>IF($ND$72&lt;=DU$2,1,0)*('Atendimento ao público'!$F26)*$NB$72</f>
        <v>3125</v>
      </c>
      <c r="DV73" s="306">
        <f>IF($ND$72&lt;=DV$2,1,0)*('Atendimento ao público'!$F26)*$NB$72</f>
        <v>3125</v>
      </c>
      <c r="DW73" s="306">
        <f>IF($ND$72&lt;=DW$2,1,0)*('Atendimento ao público'!$F26)*$NB$72</f>
        <v>3125</v>
      </c>
      <c r="DX73" s="306">
        <f>IF($ND$72&lt;=DX$2,1,0)*('Atendimento ao público'!$F26)*$NB$72</f>
        <v>3125</v>
      </c>
      <c r="DY73" s="306">
        <f>IF($ND$72&lt;=DY$2,1,0)*('Atendimento ao público'!$F26)*$NB$72</f>
        <v>3125</v>
      </c>
      <c r="DZ73" s="306">
        <f>IF($ND$72&lt;=DZ$2,1,0)*('Atendimento ao público'!$F26)*$NB$72</f>
        <v>3125</v>
      </c>
      <c r="EA73" s="306">
        <f>IF($ND$72&lt;=EA$2,1,0)*('Atendimento ao público'!$F26)*$NB$72</f>
        <v>3125</v>
      </c>
      <c r="EB73" s="306">
        <f>IF($ND$72&lt;=EB$2,1,0)*('Atendimento ao público'!$F26)*$NB$72</f>
        <v>3125</v>
      </c>
      <c r="EC73" s="306">
        <f>IF($ND$72&lt;=EC$2,1,0)*('Atendimento ao público'!$F26)*$NB$72</f>
        <v>3125</v>
      </c>
      <c r="ED73" s="306">
        <f>IF($ND$72&lt;=ED$2,1,0)*('Atendimento ao público'!$F26)*$NB$72</f>
        <v>3125</v>
      </c>
      <c r="EE73" s="306">
        <f>IF($ND$72&lt;=EE$2,1,0)*('Atendimento ao público'!$F26)*$NB$72</f>
        <v>3125</v>
      </c>
      <c r="EF73" s="306">
        <f>IF($ND$72&lt;=EF$2,1,0)*('Atendimento ao público'!$F26)*$NB$72</f>
        <v>3125</v>
      </c>
      <c r="EG73" s="306">
        <f>IF($ND$72&lt;=EG$2,1,0)*('Atendimento ao público'!$F26)*$NB$72</f>
        <v>3125</v>
      </c>
      <c r="EH73" s="306">
        <f>IF($ND$72&lt;=EH$2,1,0)*('Atendimento ao público'!$F26)*$NB$72</f>
        <v>3125</v>
      </c>
      <c r="EI73" s="306">
        <f>IF($ND$72&lt;=EI$2,1,0)*('Atendimento ao público'!$F26)*$NB$72</f>
        <v>3125</v>
      </c>
      <c r="EJ73" s="306">
        <f>IF($ND$72&lt;=EJ$2,1,0)*('Atendimento ao público'!$F26)*$NB$72</f>
        <v>3125</v>
      </c>
      <c r="EK73" s="306">
        <f>IF($ND$72&lt;=EK$2,1,0)*('Atendimento ao público'!$F26)*$NB$72</f>
        <v>3125</v>
      </c>
      <c r="EL73" s="306">
        <f>IF($ND$72&lt;=EL$2,1,0)*('Atendimento ao público'!$F26)*$NB$72</f>
        <v>3125</v>
      </c>
      <c r="EM73" s="306">
        <f>IF($ND$72&lt;=EM$2,1,0)*('Atendimento ao público'!$F26)*$NB$72</f>
        <v>3125</v>
      </c>
      <c r="EN73" s="306">
        <f>IF($ND$72&lt;=EN$2,1,0)*('Atendimento ao público'!$F26)*$NB$72</f>
        <v>3125</v>
      </c>
      <c r="EO73" s="306">
        <f>IF($ND$72&lt;=EO$2,1,0)*('Atendimento ao público'!$F26)*$NB$72</f>
        <v>3125</v>
      </c>
      <c r="EP73" s="306">
        <f>IF($ND$72&lt;=EP$2,1,0)*('Atendimento ao público'!$F26)*$NB$72</f>
        <v>3125</v>
      </c>
      <c r="EQ73" s="306">
        <f>IF($ND$72&lt;=EQ$2,1,0)*('Atendimento ao público'!$F26)*$NB$72</f>
        <v>3125</v>
      </c>
      <c r="ER73" s="306">
        <f>IF($ND$72&lt;=ER$2,1,0)*('Atendimento ao público'!$F26)*$NB$72</f>
        <v>3125</v>
      </c>
      <c r="ES73" s="306">
        <f>IF($ND$72&lt;=ES$2,1,0)*('Atendimento ao público'!$F26)*$NB$72</f>
        <v>3125</v>
      </c>
      <c r="ET73" s="306">
        <f>IF($ND$72&lt;=ET$2,1,0)*('Atendimento ao público'!$F26)*$NB$72</f>
        <v>3125</v>
      </c>
      <c r="EU73" s="306">
        <f>IF($ND$72&lt;=EU$2,1,0)*('Atendimento ao público'!$F26)*$NB$72</f>
        <v>3125</v>
      </c>
      <c r="EV73" s="306">
        <f>IF($ND$72&lt;=EV$2,1,0)*('Atendimento ao público'!$F26)*$NB$72</f>
        <v>3125</v>
      </c>
      <c r="EW73" s="306">
        <f>IF($ND$72&lt;=EW$2,1,0)*('Atendimento ao público'!$F26)*$NB$72</f>
        <v>3125</v>
      </c>
      <c r="EX73" s="306">
        <f>IF($ND$72&lt;=EX$2,1,0)*('Atendimento ao público'!$F26)*$NB$72</f>
        <v>3125</v>
      </c>
      <c r="EY73" s="306">
        <f>IF($ND$72&lt;=EY$2,1,0)*('Atendimento ao público'!$F26)*$NB$72</f>
        <v>3125</v>
      </c>
      <c r="EZ73" s="306">
        <f>IF($ND$72&lt;=EZ$2,1,0)*('Atendimento ao público'!$F26)*$NB$72</f>
        <v>3125</v>
      </c>
      <c r="FA73" s="306">
        <f>IF($ND$72&lt;=FA$2,1,0)*('Atendimento ao público'!$F26)*$NB$72</f>
        <v>3125</v>
      </c>
      <c r="FB73" s="306">
        <f>IF($ND$72&lt;=FB$2,1,0)*('Atendimento ao público'!$F26)*$NB$72</f>
        <v>3125</v>
      </c>
      <c r="FC73" s="306">
        <f>IF($ND$72&lt;=FC$2,1,0)*('Atendimento ao público'!$F26)*$NB$72</f>
        <v>3125</v>
      </c>
      <c r="FD73" s="306">
        <f>IF($ND$72&lt;=FD$2,1,0)*('Atendimento ao público'!$F26)*$NB$72</f>
        <v>3125</v>
      </c>
      <c r="FE73" s="306">
        <f>IF($ND$72&lt;=FE$2,1,0)*('Atendimento ao público'!$F26)*$NB$72</f>
        <v>3125</v>
      </c>
      <c r="FF73" s="306">
        <f>IF($ND$72&lt;=FF$2,1,0)*('Atendimento ao público'!$F26)*$NB$72</f>
        <v>3125</v>
      </c>
      <c r="FG73" s="306">
        <f>IF($ND$72&lt;=FG$2,1,0)*('Atendimento ao público'!$F26)*$NB$72</f>
        <v>3125</v>
      </c>
      <c r="FH73" s="306">
        <f>IF($ND$72&lt;=FH$2,1,0)*('Atendimento ao público'!$F26)*$NB$72</f>
        <v>3125</v>
      </c>
      <c r="FI73" s="306">
        <f>IF($ND$72&lt;=FI$2,1,0)*('Atendimento ao público'!$F26)*$NB$72</f>
        <v>3125</v>
      </c>
      <c r="FJ73" s="306">
        <f>IF($ND$72&lt;=FJ$2,1,0)*('Atendimento ao público'!$F26)*$NB$72</f>
        <v>3125</v>
      </c>
      <c r="FK73" s="306">
        <f>IF($ND$72&lt;=FK$2,1,0)*('Atendimento ao público'!$F26)*$NB$72</f>
        <v>3125</v>
      </c>
      <c r="FL73" s="306">
        <f>IF($ND$72&lt;=FL$2,1,0)*('Atendimento ao público'!$F26)*$NB$72</f>
        <v>3125</v>
      </c>
      <c r="FM73" s="306">
        <f>IF($ND$72&lt;=FM$2,1,0)*('Atendimento ao público'!$F26)*$NB$72</f>
        <v>3125</v>
      </c>
      <c r="FN73" s="306">
        <f>IF($ND$72&lt;=FN$2,1,0)*('Atendimento ao público'!$F26)*$NB$72</f>
        <v>3125</v>
      </c>
      <c r="FO73" s="306">
        <f>IF($ND$72&lt;=FO$2,1,0)*('Atendimento ao público'!$F26)*$NB$72</f>
        <v>3125</v>
      </c>
      <c r="FP73" s="306">
        <f>IF($ND$72&lt;=FP$2,1,0)*('Atendimento ao público'!$F26)*$NB$72</f>
        <v>3125</v>
      </c>
      <c r="FQ73" s="306">
        <f>IF($ND$72&lt;=FQ$2,1,0)*('Atendimento ao público'!$F26)*$NB$72</f>
        <v>3125</v>
      </c>
      <c r="FR73" s="306">
        <f>IF($ND$72&lt;=FR$2,1,0)*('Atendimento ao público'!$F26)*$NB$72</f>
        <v>3125</v>
      </c>
      <c r="FS73" s="306">
        <f>IF($ND$72&lt;=FS$2,1,0)*('Atendimento ao público'!$F26)*$NB$72</f>
        <v>3125</v>
      </c>
      <c r="FT73" s="306">
        <f>IF($ND$72&lt;=FT$2,1,0)*('Atendimento ao público'!$F26)*$NB$72</f>
        <v>3125</v>
      </c>
      <c r="FU73" s="306">
        <f>IF($ND$72&lt;=FU$2,1,0)*('Atendimento ao público'!$F26)*$NB$72</f>
        <v>3125</v>
      </c>
      <c r="FV73" s="306">
        <f>IF($ND$72&lt;=FV$2,1,0)*('Atendimento ao público'!$F26)*$NB$72</f>
        <v>3125</v>
      </c>
      <c r="FW73" s="306">
        <f>IF($ND$72&lt;=FW$2,1,0)*('Atendimento ao público'!$F26)*$NB$72</f>
        <v>3125</v>
      </c>
      <c r="FX73" s="306">
        <f>IF($ND$72&lt;=FX$2,1,0)*('Atendimento ao público'!$F26)*$NB$72</f>
        <v>3125</v>
      </c>
      <c r="FY73" s="306">
        <f>IF($ND$72&lt;=FY$2,1,0)*('Atendimento ao público'!$F26)*$NB$72</f>
        <v>3125</v>
      </c>
      <c r="FZ73" s="306">
        <f>IF($ND$72&lt;=FZ$2,1,0)*('Atendimento ao público'!$F26)*$NB$72</f>
        <v>3125</v>
      </c>
      <c r="GA73" s="306">
        <f>IF($ND$72&lt;=GA$2,1,0)*('Atendimento ao público'!$F26)*$NB$72</f>
        <v>3125</v>
      </c>
      <c r="GB73" s="306">
        <f>IF($ND$72&lt;=GB$2,1,0)*('Atendimento ao público'!$F26)*$NB$72</f>
        <v>3125</v>
      </c>
      <c r="GC73" s="306">
        <f>IF($ND$72&lt;=GC$2,1,0)*('Atendimento ao público'!$F26)*$NB$72</f>
        <v>3125</v>
      </c>
      <c r="GD73" s="306">
        <f>IF($ND$72&lt;=GD$2,1,0)*('Atendimento ao público'!$F26)*$NB$72</f>
        <v>3125</v>
      </c>
      <c r="GE73" s="306">
        <f>IF($ND$72&lt;=GE$2,1,0)*('Atendimento ao público'!$F26)*$NB$72</f>
        <v>3125</v>
      </c>
      <c r="GF73" s="306">
        <f>IF($ND$72&lt;=GF$2,1,0)*('Atendimento ao público'!$F26)*$NB$72</f>
        <v>3125</v>
      </c>
      <c r="GG73" s="306">
        <f>IF($ND$72&lt;=GG$2,1,0)*('Atendimento ao público'!$F26)*$NB$72</f>
        <v>3125</v>
      </c>
      <c r="GH73" s="306">
        <f>IF($ND$72&lt;=GH$2,1,0)*('Atendimento ao público'!$F26)*$NB$72</f>
        <v>3125</v>
      </c>
      <c r="GI73" s="306">
        <f>IF($ND$72&lt;=GI$2,1,0)*('Atendimento ao público'!$F26)*$NB$72</f>
        <v>3125</v>
      </c>
      <c r="GJ73" s="306">
        <f>IF($ND$72&lt;=GJ$2,1,0)*('Atendimento ao público'!$F26)*$NB$72</f>
        <v>3125</v>
      </c>
      <c r="GK73" s="306">
        <f>IF($ND$72&lt;=GK$2,1,0)*('Atendimento ao público'!$F26)*$NB$72</f>
        <v>3125</v>
      </c>
      <c r="GL73" s="306">
        <f>IF($ND$72&lt;=GL$2,1,0)*('Atendimento ao público'!$F26)*$NB$72</f>
        <v>3125</v>
      </c>
      <c r="GM73" s="306">
        <f>IF($ND$72&lt;=GM$2,1,0)*('Atendimento ao público'!$F26)*$NB$72</f>
        <v>3125</v>
      </c>
      <c r="GN73" s="306">
        <f>IF($ND$72&lt;=GN$2,1,0)*('Atendimento ao público'!$F26)*$NB$72</f>
        <v>3125</v>
      </c>
      <c r="GO73" s="306">
        <f>IF($ND$72&lt;=GO$2,1,0)*('Atendimento ao público'!$F26)*$NB$72</f>
        <v>3125</v>
      </c>
      <c r="GP73" s="306">
        <f>IF($ND$72&lt;=GP$2,1,0)*('Atendimento ao público'!$F26)*$NB$72</f>
        <v>3125</v>
      </c>
      <c r="GQ73" s="306">
        <f>IF($ND$72&lt;=GQ$2,1,0)*('Atendimento ao público'!$F26)*$NB$72</f>
        <v>3125</v>
      </c>
      <c r="GR73" s="306">
        <f>IF($ND$72&lt;=GR$2,1,0)*('Atendimento ao público'!$F26)*$NB$72</f>
        <v>3125</v>
      </c>
      <c r="GS73" s="306">
        <f>IF($ND$72&lt;=GS$2,1,0)*('Atendimento ao público'!$F26)*$NB$72</f>
        <v>3125</v>
      </c>
      <c r="GT73" s="306">
        <f>IF($ND$72&lt;=GT$2,1,0)*('Atendimento ao público'!$F26)*$NB$72</f>
        <v>3125</v>
      </c>
      <c r="GU73" s="306">
        <f>IF($ND$72&lt;=GU$2,1,0)*('Atendimento ao público'!$F26)*$NB$72</f>
        <v>3125</v>
      </c>
      <c r="GV73" s="306">
        <f>IF($ND$72&lt;=GV$2,1,0)*('Atendimento ao público'!$F26)*$NB$72</f>
        <v>3125</v>
      </c>
      <c r="GW73" s="306">
        <f>IF($ND$72&lt;=GW$2,1,0)*('Atendimento ao público'!$F26)*$NB$72</f>
        <v>3125</v>
      </c>
      <c r="GX73" s="306">
        <f>IF($ND$72&lt;=GX$2,1,0)*('Atendimento ao público'!$F26)*$NB$72</f>
        <v>3125</v>
      </c>
      <c r="GY73" s="306">
        <f>IF($ND$72&lt;=GY$2,1,0)*('Atendimento ao público'!$F26)*$NB$72</f>
        <v>3125</v>
      </c>
      <c r="GZ73" s="306">
        <f>IF($ND$72&lt;=GZ$2,1,0)*('Atendimento ao público'!$F26)*$NB$72</f>
        <v>3125</v>
      </c>
      <c r="HA73" s="306">
        <f>IF($ND$72&lt;=HA$2,1,0)*('Atendimento ao público'!$F26)*$NB$72</f>
        <v>3125</v>
      </c>
      <c r="HB73" s="306">
        <f>IF($ND$72&lt;=HB$2,1,0)*('Atendimento ao público'!$F26)*$NB$72</f>
        <v>3125</v>
      </c>
      <c r="HC73" s="306">
        <f>IF($ND$72&lt;=HC$2,1,0)*('Atendimento ao público'!$F26)*$NB$72</f>
        <v>3125</v>
      </c>
      <c r="HD73" s="306">
        <f>IF($ND$72&lt;=HD$2,1,0)*('Atendimento ao público'!$F26)*$NB$72</f>
        <v>3125</v>
      </c>
      <c r="HE73" s="306">
        <f>IF($ND$72&lt;=HE$2,1,0)*('Atendimento ao público'!$F26)*$NB$72</f>
        <v>3125</v>
      </c>
      <c r="HF73" s="306">
        <f>IF($ND$72&lt;=HF$2,1,0)*('Atendimento ao público'!$F26)*$NB$72</f>
        <v>3125</v>
      </c>
      <c r="HG73" s="306">
        <f>IF($ND$72&lt;=HG$2,1,0)*('Atendimento ao público'!$F26)*$NB$72</f>
        <v>3125</v>
      </c>
      <c r="HH73" s="306">
        <f>IF($ND$72&lt;=HH$2,1,0)*('Atendimento ao público'!$F26)*$NB$72</f>
        <v>3125</v>
      </c>
      <c r="HI73" s="306">
        <f>IF($ND$72&lt;=HI$2,1,0)*('Atendimento ao público'!$F26)*$NB$72</f>
        <v>3125</v>
      </c>
      <c r="HJ73" s="306">
        <f>IF($ND$72&lt;=HJ$2,1,0)*('Atendimento ao público'!$F26)*$NB$72</f>
        <v>3125</v>
      </c>
      <c r="HK73" s="306">
        <f>IF($ND$72&lt;=HK$2,1,0)*('Atendimento ao público'!$F26)*$NB$72</f>
        <v>3125</v>
      </c>
      <c r="HL73" s="306">
        <f>IF($ND$72&lt;=HL$2,1,0)*('Atendimento ao público'!$F26)*$NB$72</f>
        <v>3125</v>
      </c>
      <c r="HM73" s="306">
        <f>IF($ND$72&lt;=HM$2,1,0)*('Atendimento ao público'!$F26)*$NB$72</f>
        <v>3125</v>
      </c>
      <c r="HN73" s="306">
        <f>IF($ND$72&lt;=HN$2,1,0)*('Atendimento ao público'!$F26)*$NB$72</f>
        <v>3125</v>
      </c>
      <c r="HO73" s="306">
        <f>IF($ND$72&lt;=HO$2,1,0)*('Atendimento ao público'!$F26)*$NB$72</f>
        <v>3125</v>
      </c>
      <c r="HP73" s="306">
        <f>IF($ND$72&lt;=HP$2,1,0)*('Atendimento ao público'!$F26)*$NB$72</f>
        <v>3125</v>
      </c>
      <c r="HQ73" s="306">
        <f>IF($ND$72&lt;=HQ$2,1,0)*('Atendimento ao público'!$F26)*$NB$72</f>
        <v>3125</v>
      </c>
      <c r="HR73" s="306">
        <f>IF($ND$72&lt;=HR$2,1,0)*('Atendimento ao público'!$F26)*$NB$72</f>
        <v>3125</v>
      </c>
      <c r="HS73" s="306">
        <f>IF($ND$72&lt;=HS$2,1,0)*('Atendimento ao público'!$F26)*$NB$72</f>
        <v>3125</v>
      </c>
      <c r="HT73" s="306">
        <f>IF($ND$72&lt;=HT$2,1,0)*('Atendimento ao público'!$F26)*$NB$72</f>
        <v>3125</v>
      </c>
      <c r="HU73" s="306">
        <f>IF($ND$72&lt;=HU$2,1,0)*('Atendimento ao público'!$F26)*$NB$72</f>
        <v>3125</v>
      </c>
      <c r="HV73" s="306">
        <f>IF($ND$72&lt;=HV$2,1,0)*('Atendimento ao público'!$F26)*$NB$72</f>
        <v>3125</v>
      </c>
      <c r="HW73" s="306">
        <f>IF($ND$72&lt;=HW$2,1,0)*('Atendimento ao público'!$F26)*$NB$72</f>
        <v>3125</v>
      </c>
      <c r="HX73" s="306">
        <f>IF($ND$72&lt;=HX$2,1,0)*('Atendimento ao público'!$F26)*$NB$72</f>
        <v>3125</v>
      </c>
      <c r="HY73" s="306">
        <f>IF($ND$72&lt;=HY$2,1,0)*('Atendimento ao público'!$F26)*$NB$72</f>
        <v>3125</v>
      </c>
      <c r="HZ73" s="306">
        <f>IF($ND$72&lt;=HZ$2,1,0)*('Atendimento ao público'!$F26)*$NB$72</f>
        <v>3125</v>
      </c>
      <c r="IA73" s="306">
        <f>IF($ND$72&lt;=IA$2,1,0)*('Atendimento ao público'!$F26)*$NB$72</f>
        <v>3125</v>
      </c>
      <c r="IB73" s="306">
        <f>IF($ND$72&lt;=IB$2,1,0)*('Atendimento ao público'!$F26)*$NB$72</f>
        <v>3125</v>
      </c>
      <c r="IC73" s="306">
        <f>IF($ND$72&lt;=IC$2,1,0)*('Atendimento ao público'!$F26)*$NB$72</f>
        <v>3125</v>
      </c>
      <c r="ID73" s="306">
        <f>IF($ND$72&lt;=ID$2,1,0)*('Atendimento ao público'!$F26)*$NB$72</f>
        <v>3125</v>
      </c>
      <c r="IE73" s="306">
        <f>IF($ND$72&lt;=IE$2,1,0)*('Atendimento ao público'!$F26)*$NB$72</f>
        <v>3125</v>
      </c>
      <c r="IF73" s="306">
        <f>IF($ND$72&lt;=IF$2,1,0)*('Atendimento ao público'!$F26)*$NB$72</f>
        <v>3125</v>
      </c>
      <c r="IG73" s="306">
        <f>IF($ND$72&lt;=IG$2,1,0)*('Atendimento ao público'!$F26)*$NB$72</f>
        <v>3125</v>
      </c>
      <c r="IH73" s="306">
        <f>IF($ND$72&lt;=IH$2,1,0)*('Atendimento ao público'!$F26)*$NB$72</f>
        <v>3125</v>
      </c>
      <c r="II73" s="306">
        <f>IF($ND$72&lt;=II$2,1,0)*('Atendimento ao público'!$F26)*$NB$72</f>
        <v>3125</v>
      </c>
      <c r="IJ73" s="306">
        <f>IF($ND$72&lt;=IJ$2,1,0)*('Atendimento ao público'!$F26)*$NB$72</f>
        <v>3125</v>
      </c>
      <c r="IK73" s="306">
        <f>IF($ND$72&lt;=IK$2,1,0)*('Atendimento ao público'!$F26)*$NB$72</f>
        <v>3125</v>
      </c>
      <c r="IL73" s="306">
        <f>IF($ND$72&lt;=IL$2,1,0)*('Atendimento ao público'!$F26)*$NB$72</f>
        <v>3125</v>
      </c>
      <c r="IM73" s="306">
        <f>IF($ND$72&lt;=IM$2,1,0)*('Atendimento ao público'!$F26)*$NB$72</f>
        <v>3125</v>
      </c>
      <c r="IN73" s="306">
        <f>IF($ND$72&lt;=IN$2,1,0)*('Atendimento ao público'!$F26)*$NB$72</f>
        <v>3125</v>
      </c>
      <c r="IO73" s="306">
        <f>IF($ND$72&lt;=IO$2,1,0)*('Atendimento ao público'!$F26)*$NB$72</f>
        <v>3125</v>
      </c>
      <c r="IP73" s="306">
        <f>IF($ND$72&lt;=IP$2,1,0)*('Atendimento ao público'!$F26)*$NB$72</f>
        <v>3125</v>
      </c>
      <c r="IQ73" s="306">
        <f>IF($ND$72&lt;=IQ$2,1,0)*('Atendimento ao público'!$F26)*$NB$72</f>
        <v>3125</v>
      </c>
      <c r="IR73" s="306">
        <f>IF($ND$72&lt;=IR$2,1,0)*('Atendimento ao público'!$F26)*$NB$72</f>
        <v>3125</v>
      </c>
      <c r="IS73" s="306">
        <f>IF($ND$72&lt;=IS$2,1,0)*('Atendimento ao público'!$F26)*$NB$72</f>
        <v>3125</v>
      </c>
      <c r="IT73" s="306">
        <f>IF($ND$72&lt;=IT$2,1,0)*('Atendimento ao público'!$F26)*$NB$72</f>
        <v>3125</v>
      </c>
      <c r="IU73" s="306">
        <f>IF($ND$72&lt;=IU$2,1,0)*('Atendimento ao público'!$F26)*$NB$72</f>
        <v>3125</v>
      </c>
      <c r="IV73" s="306">
        <f>IF($ND$72&lt;=IV$2,1,0)*('Atendimento ao público'!$F26)*$NB$72</f>
        <v>3125</v>
      </c>
      <c r="IW73" s="306">
        <f>IF($ND$72&lt;=IW$2,1,0)*('Atendimento ao público'!$F26)*$NB$72</f>
        <v>3125</v>
      </c>
      <c r="IX73" s="306">
        <f>IF($ND$72&lt;=IX$2,1,0)*('Atendimento ao público'!$F26)*$NB$72</f>
        <v>3125</v>
      </c>
      <c r="IY73" s="306">
        <f>IF($ND$72&lt;=IY$2,1,0)*('Atendimento ao público'!$F26)*$NB$72</f>
        <v>3125</v>
      </c>
      <c r="IZ73" s="306">
        <f>IF($ND$72&lt;=IZ$2,1,0)*('Atendimento ao público'!$F26)*$NB$72</f>
        <v>3125</v>
      </c>
      <c r="JA73" s="306">
        <f>IF($ND$72&lt;=JA$2,1,0)*('Atendimento ao público'!$F26)*$NB$72</f>
        <v>3125</v>
      </c>
      <c r="JB73" s="306">
        <f>IF($ND$72&lt;=JB$2,1,0)*('Atendimento ao público'!$F26)*$NB$72</f>
        <v>3125</v>
      </c>
      <c r="JC73" s="306">
        <f>IF($ND$72&lt;=JC$2,1,0)*('Atendimento ao público'!$F26)*$NB$72</f>
        <v>3125</v>
      </c>
      <c r="JD73" s="306">
        <f>IF($ND$72&lt;=JD$2,1,0)*('Atendimento ao público'!$F26)*$NB$72</f>
        <v>3125</v>
      </c>
      <c r="JE73" s="306">
        <f>IF($ND$72&lt;=JE$2,1,0)*('Atendimento ao público'!$F26)*$NB$72</f>
        <v>3125</v>
      </c>
      <c r="JF73" s="306">
        <f>IF($ND$72&lt;=JF$2,1,0)*('Atendimento ao público'!$F26)*$NB$72</f>
        <v>3125</v>
      </c>
      <c r="JG73" s="306">
        <f>IF($ND$72&lt;=JG$2,1,0)*('Atendimento ao público'!$F26)*$NB$72</f>
        <v>3125</v>
      </c>
      <c r="JH73" s="306">
        <f>IF($ND$72&lt;=JH$2,1,0)*('Atendimento ao público'!$F26)*$NB$72</f>
        <v>3125</v>
      </c>
      <c r="JI73" s="306">
        <f>IF($ND$72&lt;=JI$2,1,0)*('Atendimento ao público'!$F26)*$NB$72</f>
        <v>3125</v>
      </c>
      <c r="JJ73" s="306">
        <f>IF($ND$72&lt;=JJ$2,1,0)*('Atendimento ao público'!$F26)*$NB$72</f>
        <v>3125</v>
      </c>
      <c r="JK73" s="306">
        <f>IF($ND$72&lt;=JK$2,1,0)*('Atendimento ao público'!$F26)*$NB$72</f>
        <v>3125</v>
      </c>
      <c r="JL73" s="306">
        <f>IF($ND$72&lt;=JL$2,1,0)*('Atendimento ao público'!$F26)*$NB$72</f>
        <v>3125</v>
      </c>
      <c r="JM73" s="306">
        <f>IF($ND$72&lt;=JM$2,1,0)*('Atendimento ao público'!$F26)*$NB$72</f>
        <v>3125</v>
      </c>
      <c r="JN73" s="306">
        <f>IF($ND$72&lt;=JN$2,1,0)*('Atendimento ao público'!$F26)*$NB$72</f>
        <v>3125</v>
      </c>
      <c r="JO73" s="306">
        <f>IF($ND$72&lt;=JO$2,1,0)*('Atendimento ao público'!$F26)*$NB$72</f>
        <v>3125</v>
      </c>
      <c r="JP73" s="306">
        <f>IF($ND$72&lt;=JP$2,1,0)*('Atendimento ao público'!$F26)*$NB$72</f>
        <v>3125</v>
      </c>
      <c r="JQ73" s="306">
        <f>IF($ND$72&lt;=JQ$2,1,0)*('Atendimento ao público'!$F26)*$NB$72</f>
        <v>3125</v>
      </c>
      <c r="JR73" s="306">
        <f>IF($ND$72&lt;=JR$2,1,0)*('Atendimento ao público'!$F26)*$NB$72</f>
        <v>3125</v>
      </c>
      <c r="JS73" s="306">
        <f>IF($ND$72&lt;=JS$2,1,0)*('Atendimento ao público'!$F26)*$NB$72</f>
        <v>3125</v>
      </c>
      <c r="JT73" s="306">
        <f>IF($ND$72&lt;=JT$2,1,0)*('Atendimento ao público'!$F26)*$NB$72</f>
        <v>3125</v>
      </c>
      <c r="JU73" s="306">
        <f>IF($ND$72&lt;=JU$2,1,0)*('Atendimento ao público'!$F26)*$NB$72</f>
        <v>3125</v>
      </c>
      <c r="JV73" s="306">
        <f>IF($ND$72&lt;=JV$2,1,0)*('Atendimento ao público'!$F26)*$NB$72</f>
        <v>3125</v>
      </c>
      <c r="JW73" s="306">
        <f>IF($ND$72&lt;=JW$2,1,0)*('Atendimento ao público'!$F26)*$NB$72</f>
        <v>3125</v>
      </c>
      <c r="JX73" s="306">
        <f>IF($ND$72&lt;=JX$2,1,0)*('Atendimento ao público'!$F26)*$NB$72</f>
        <v>3125</v>
      </c>
      <c r="JY73" s="306">
        <f>IF($ND$72&lt;=JY$2,1,0)*('Atendimento ao público'!$F26)*$NB$72</f>
        <v>3125</v>
      </c>
      <c r="JZ73" s="306">
        <f>IF($ND$72&lt;=JZ$2,1,0)*('Atendimento ao público'!$F26)*$NB$72</f>
        <v>3125</v>
      </c>
      <c r="KA73" s="306">
        <f>IF($ND$72&lt;=KA$2,1,0)*('Atendimento ao público'!$F26)*$NB$72</f>
        <v>3125</v>
      </c>
      <c r="KB73" s="306">
        <f>IF($ND$72&lt;=KB$2,1,0)*('Atendimento ao público'!$F26)*$NB$72</f>
        <v>3125</v>
      </c>
      <c r="KC73" s="306">
        <f>IF($ND$72&lt;=KC$2,1,0)*('Atendimento ao público'!$F26)*$NB$72</f>
        <v>3125</v>
      </c>
      <c r="KD73" s="306">
        <f>IF($ND$72&lt;=KD$2,1,0)*('Atendimento ao público'!$F26)*$NB$72</f>
        <v>3125</v>
      </c>
      <c r="KE73" s="306">
        <f>IF($ND$72&lt;=KE$2,1,0)*('Atendimento ao público'!$F26)*$NB$72</f>
        <v>3125</v>
      </c>
      <c r="KF73" s="306">
        <f>IF($ND$72&lt;=KF$2,1,0)*('Atendimento ao público'!$F26)*$NB$72</f>
        <v>3125</v>
      </c>
      <c r="KG73" s="306">
        <f>IF($ND$72&lt;=KG$2,1,0)*('Atendimento ao público'!$F26)*$NB$72</f>
        <v>3125</v>
      </c>
      <c r="KH73" s="306">
        <f>IF($ND$72&lt;=KH$2,1,0)*('Atendimento ao público'!$F26)*$NB$72</f>
        <v>3125</v>
      </c>
      <c r="KI73" s="306">
        <f>IF($ND$72&lt;=KI$2,1,0)*('Atendimento ao público'!$F26)*$NB$72</f>
        <v>3125</v>
      </c>
      <c r="KJ73" s="306">
        <f>IF($ND$72&lt;=KJ$2,1,0)*('Atendimento ao público'!$F26)*$NB$72</f>
        <v>3125</v>
      </c>
      <c r="KK73" s="306">
        <f>IF($ND$72&lt;=KK$2,1,0)*('Atendimento ao público'!$F26)*$NB$72</f>
        <v>3125</v>
      </c>
      <c r="KL73" s="306">
        <f>IF($ND$72&lt;=KL$2,1,0)*('Atendimento ao público'!$F26)*$NB$72</f>
        <v>3125</v>
      </c>
      <c r="KM73" s="306">
        <f>IF($ND$72&lt;=KM$2,1,0)*('Atendimento ao público'!$F26)*$NB$72</f>
        <v>3125</v>
      </c>
      <c r="KN73" s="306">
        <f>IF($ND$72&lt;=KN$2,1,0)*('Atendimento ao público'!$F26)*$NB$72</f>
        <v>3125</v>
      </c>
      <c r="KO73" s="306">
        <f>IF($ND$72&lt;=KO$2,1,0)*('Atendimento ao público'!$F26)*$NB$72</f>
        <v>3125</v>
      </c>
      <c r="KP73" s="306">
        <f>IF($ND$72&lt;=KP$2,1,0)*('Atendimento ao público'!$F26)*$NB$72</f>
        <v>3125</v>
      </c>
      <c r="KQ73" s="306">
        <f>IF($ND$72&lt;=KQ$2,1,0)*('Atendimento ao público'!$F26)*$NB$72</f>
        <v>3125</v>
      </c>
      <c r="KR73" s="306">
        <f>IF($ND$72&lt;=KR$2,1,0)*('Atendimento ao público'!$F26)*$NB$72</f>
        <v>3125</v>
      </c>
      <c r="KS73" s="306">
        <f>IF($ND$72&lt;=KS$2,1,0)*('Atendimento ao público'!$F26)*$NB$72</f>
        <v>3125</v>
      </c>
      <c r="KT73" s="306">
        <f>IF($ND$72&lt;=KT$2,1,0)*('Atendimento ao público'!$F26)*$NB$72</f>
        <v>3125</v>
      </c>
      <c r="KU73" s="306">
        <f>IF($ND$72&lt;=KU$2,1,0)*('Atendimento ao público'!$F26)*$NB$72</f>
        <v>3125</v>
      </c>
      <c r="KV73" s="306">
        <f>IF($ND$72&lt;=KV$2,1,0)*('Atendimento ao público'!$F26)*$NB$72</f>
        <v>3125</v>
      </c>
      <c r="KW73" s="306">
        <f>IF($ND$72&lt;=KW$2,1,0)*('Atendimento ao público'!$F26)*$NB$72</f>
        <v>3125</v>
      </c>
      <c r="KX73" s="306">
        <f>IF($ND$72&lt;=KX$2,1,0)*('Atendimento ao público'!$F26)*$NB$72</f>
        <v>3125</v>
      </c>
      <c r="KY73" s="306">
        <f>IF($ND$72&lt;=KY$2,1,0)*('Atendimento ao público'!$F26)*$NB$72</f>
        <v>3125</v>
      </c>
      <c r="KZ73" s="306">
        <f>IF($ND$72&lt;=KZ$2,1,0)*('Atendimento ao público'!$F26)*$NB$72</f>
        <v>3125</v>
      </c>
      <c r="LA73" s="306">
        <f>IF($ND$72&lt;=LA$2,1,0)*('Atendimento ao público'!$F26)*$NB$72</f>
        <v>3125</v>
      </c>
      <c r="LB73" s="306">
        <f>IF($ND$72&lt;=LB$2,1,0)*('Atendimento ao público'!$F26)*$NB$72</f>
        <v>3125</v>
      </c>
      <c r="LC73" s="306">
        <f>IF($ND$72&lt;=LC$2,1,0)*('Atendimento ao público'!$F26)*$NB$72</f>
        <v>3125</v>
      </c>
      <c r="LD73" s="306">
        <f>IF($ND$72&lt;=LD$2,1,0)*('Atendimento ao público'!$F26)*$NB$72</f>
        <v>3125</v>
      </c>
      <c r="LE73" s="306">
        <f>IF($ND$72&lt;=LE$2,1,0)*('Atendimento ao público'!$F26)*$NB$72</f>
        <v>3125</v>
      </c>
      <c r="LF73" s="306">
        <f>IF($ND$72&lt;=LF$2,1,0)*('Atendimento ao público'!$F26)*$NB$72</f>
        <v>3125</v>
      </c>
      <c r="LG73" s="306">
        <f>IF($ND$72&lt;=LG$2,1,0)*('Atendimento ao público'!$F26)*$NB$72</f>
        <v>3125</v>
      </c>
      <c r="LH73" s="306">
        <f>IF($ND$72&lt;=LH$2,1,0)*('Atendimento ao público'!$F26)*$NB$72</f>
        <v>3125</v>
      </c>
      <c r="LI73" s="306">
        <f>IF($ND$72&lt;=LI$2,1,0)*('Atendimento ao público'!$F26)*$NB$72</f>
        <v>3125</v>
      </c>
      <c r="LJ73" s="306">
        <f>IF($ND$72&lt;=LJ$2,1,0)*('Atendimento ao público'!$F26)*$NB$72</f>
        <v>3125</v>
      </c>
      <c r="LK73" s="306">
        <f>IF($ND$72&lt;=LK$2,1,0)*('Atendimento ao público'!$F26)*$NB$72</f>
        <v>3125</v>
      </c>
      <c r="LL73" s="306">
        <f>IF($ND$72&lt;=LL$2,1,0)*('Atendimento ao público'!$F26)*$NB$72</f>
        <v>3125</v>
      </c>
      <c r="LM73" s="306">
        <f>IF($ND$72&lt;=LM$2,1,0)*('Atendimento ao público'!$F26)*$NB$72</f>
        <v>3125</v>
      </c>
      <c r="LN73" s="306">
        <f>IF($ND$72&lt;=LN$2,1,0)*('Atendimento ao público'!$F26)*$NB$72</f>
        <v>3125</v>
      </c>
      <c r="LO73" s="306">
        <f>IF($ND$72&lt;=LO$2,1,0)*('Atendimento ao público'!$F26)*$NB$72</f>
        <v>3125</v>
      </c>
      <c r="LP73" s="306">
        <f>IF($ND$72&lt;=LP$2,1,0)*('Atendimento ao público'!$F26)*$NB$72</f>
        <v>3125</v>
      </c>
      <c r="LQ73" s="306">
        <f>IF($ND$72&lt;=LQ$2,1,0)*('Atendimento ao público'!$F26)*$NB$72</f>
        <v>3125</v>
      </c>
      <c r="LR73" s="306">
        <f>IF($ND$72&lt;=LR$2,1,0)*('Atendimento ao público'!$F26)*$NB$72</f>
        <v>3125</v>
      </c>
      <c r="LS73" s="306">
        <f>IF($ND$72&lt;=LS$2,1,0)*('Atendimento ao público'!$F26)*$NB$72</f>
        <v>3125</v>
      </c>
      <c r="LT73" s="306">
        <f>IF($ND$72&lt;=LT$2,1,0)*('Atendimento ao público'!$F26)*$NB$72</f>
        <v>3125</v>
      </c>
      <c r="LU73" s="306">
        <f>IF($ND$72&lt;=LU$2,1,0)*('Atendimento ao público'!$F26)*$NB$72</f>
        <v>3125</v>
      </c>
      <c r="LV73" s="306">
        <f>IF($ND$72&lt;=LV$2,1,0)*('Atendimento ao público'!$F26)*$NB$72</f>
        <v>3125</v>
      </c>
      <c r="LW73" s="306">
        <f>IF($ND$72&lt;=LW$2,1,0)*('Atendimento ao público'!$F26)*$NB$72</f>
        <v>3125</v>
      </c>
      <c r="LX73" s="306">
        <f>IF($ND$72&lt;=LX$2,1,0)*('Atendimento ao público'!$F26)*$NB$72</f>
        <v>3125</v>
      </c>
      <c r="LY73" s="306">
        <f>IF($ND$72&lt;=LY$2,1,0)*('Atendimento ao público'!$F26)*$NB$72</f>
        <v>3125</v>
      </c>
      <c r="LZ73" s="306">
        <f>IF($ND$72&lt;=LZ$2,1,0)*('Atendimento ao público'!$F26)*$NB$72</f>
        <v>3125</v>
      </c>
      <c r="MA73" s="306">
        <f>IF($ND$72&lt;=MA$2,1,0)*('Atendimento ao público'!$F26)*$NB$72</f>
        <v>3125</v>
      </c>
      <c r="MB73" s="306">
        <f>IF($ND$72&lt;=MB$2,1,0)*('Atendimento ao público'!$F26)*$NB$72</f>
        <v>3125</v>
      </c>
      <c r="MC73" s="306">
        <f>IF($ND$72&lt;=MC$2,1,0)*('Atendimento ao público'!$F26)*$NB$72</f>
        <v>3125</v>
      </c>
      <c r="MD73" s="306">
        <f>IF($ND$72&lt;=MD$2,1,0)*('Atendimento ao público'!$F26)*$NB$72</f>
        <v>3125</v>
      </c>
      <c r="ME73" s="306">
        <f>IF($ND$72&lt;=ME$2,1,0)*('Atendimento ao público'!$F26)*$NB$72</f>
        <v>3125</v>
      </c>
      <c r="MF73" s="306">
        <f>IF($ND$72&lt;=MF$2,1,0)*('Atendimento ao público'!$F26)*$NB$72</f>
        <v>3125</v>
      </c>
      <c r="MG73" s="306">
        <f>IF($ND$72&lt;=MG$2,1,0)*('Atendimento ao público'!$F26)*$NB$72</f>
        <v>3125</v>
      </c>
      <c r="MH73" s="306">
        <f>IF($ND$72&lt;=MH$2,1,0)*('Atendimento ao público'!$F26)*$NB$72</f>
        <v>3125</v>
      </c>
      <c r="MI73" s="306">
        <f>IF($ND$72&lt;=MI$2,1,0)*('Atendimento ao público'!$F26)*$NB$72</f>
        <v>3125</v>
      </c>
      <c r="MJ73" s="306">
        <f>IF($ND$72&lt;=MJ$2,1,0)*('Atendimento ao público'!$F26)*$NB$72</f>
        <v>3125</v>
      </c>
      <c r="MK73" s="306">
        <f>IF($ND$72&lt;=MK$2,1,0)*('Atendimento ao público'!$F26)*$NB$72</f>
        <v>3125</v>
      </c>
      <c r="ML73" s="306">
        <f>IF($ND$72&lt;=ML$2,1,0)*('Atendimento ao público'!$F26)*$NB$72</f>
        <v>3125</v>
      </c>
      <c r="MM73" s="306">
        <f>IF($ND$72&lt;=MM$2,1,0)*('Atendimento ao público'!$F26)*$NB$72</f>
        <v>3125</v>
      </c>
      <c r="MN73" s="306">
        <f>IF($ND$72&lt;=MN$2,1,0)*('Atendimento ao público'!$F26)*$NB$72</f>
        <v>3125</v>
      </c>
      <c r="MO73" s="306">
        <f>IF($ND$72&lt;=MO$2,1,0)*('Atendimento ao público'!$F26)*$NB$72</f>
        <v>3125</v>
      </c>
      <c r="MP73" s="306">
        <f>IF($ND$72&lt;=MP$2,1,0)*('Atendimento ao público'!$F26)*$NB$72</f>
        <v>3125</v>
      </c>
      <c r="MQ73" s="306">
        <f>IF($ND$72&lt;=MQ$2,1,0)*('Atendimento ao público'!$F26)*$NB$72</f>
        <v>3125</v>
      </c>
      <c r="MR73" s="306">
        <f>IF($ND$72&lt;=MR$2,1,0)*('Atendimento ao público'!$F26)*$NB$72</f>
        <v>3125</v>
      </c>
      <c r="MS73" s="306">
        <f>IF($ND$72&lt;=MS$2,1,0)*('Atendimento ao público'!$F26)*$NB$72</f>
        <v>3125</v>
      </c>
      <c r="MT73" s="306">
        <f>IF($ND$72&lt;=MT$2,1,0)*('Atendimento ao público'!$F26)*$NB$72</f>
        <v>3125</v>
      </c>
      <c r="MU73" s="306">
        <f>IF($ND$72&lt;=MU$2,1,0)*('Atendimento ao público'!$F26)*$NB$72</f>
        <v>3125</v>
      </c>
      <c r="MV73" s="306">
        <f>IF($ND$72&lt;=MV$2,1,0)*('Atendimento ao público'!$F26)*$NB$72</f>
        <v>3125</v>
      </c>
      <c r="MW73" s="306">
        <f>IF($ND$72&lt;=MW$2,1,0)*('Atendimento ao público'!$F26)*$NB$72</f>
        <v>3125</v>
      </c>
      <c r="MX73" s="306">
        <f>IF($ND$72&lt;=MX$2,1,0)*('Atendimento ao público'!$F26)*$NB$72</f>
        <v>3125</v>
      </c>
      <c r="MY73" s="306">
        <f>IF($ND$72&lt;=MY$2,1,0)*('Atendimento ao público'!$F26)*$NB$72</f>
        <v>3125</v>
      </c>
      <c r="MZ73" s="306">
        <f>IF($ND$72&lt;=MZ$2,1,0)*('Atendimento ao público'!$F26)*$NB$72</f>
        <v>3125</v>
      </c>
      <c r="NA73" s="307">
        <f>IF($ND$72&lt;=NA$2,1,0)*('Atendimento ao público'!$F26)*$NB$72</f>
        <v>3125</v>
      </c>
      <c r="NB73" s="652"/>
      <c r="NC73" s="652"/>
      <c r="ND73" s="652"/>
    </row>
    <row r="74" spans="1:378" s="314" customFormat="1" x14ac:dyDescent="0.2">
      <c r="A74" s="182"/>
      <c r="B74" s="308"/>
      <c r="C74" s="309"/>
      <c r="D74" s="309"/>
      <c r="E74" s="309" t="s">
        <v>630</v>
      </c>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c r="AP74" s="310"/>
      <c r="AQ74" s="310"/>
      <c r="AR74" s="310"/>
      <c r="AS74" s="310"/>
      <c r="AT74" s="310"/>
      <c r="AU74" s="310"/>
      <c r="AV74" s="310"/>
      <c r="AW74" s="310"/>
      <c r="AX74" s="310"/>
      <c r="AY74" s="310"/>
      <c r="AZ74" s="310"/>
      <c r="BA74" s="310"/>
      <c r="BB74" s="310"/>
      <c r="BC74" s="310"/>
      <c r="BD74" s="310"/>
      <c r="BE74" s="310"/>
      <c r="BF74" s="310"/>
      <c r="BG74" s="310"/>
      <c r="BH74" s="310"/>
      <c r="BI74" s="310"/>
      <c r="BJ74" s="310"/>
      <c r="BK74" s="310"/>
      <c r="BL74" s="310"/>
      <c r="BM74" s="310"/>
      <c r="BN74" s="310"/>
      <c r="BO74" s="310"/>
      <c r="BP74" s="310"/>
      <c r="BQ74" s="310"/>
      <c r="BR74" s="310"/>
      <c r="BS74" s="310"/>
      <c r="BT74" s="310"/>
      <c r="BU74" s="310"/>
      <c r="BV74" s="310"/>
      <c r="BW74" s="310"/>
      <c r="BX74" s="310"/>
      <c r="BY74" s="310"/>
      <c r="BZ74" s="310"/>
      <c r="CA74" s="310"/>
      <c r="CB74" s="310"/>
      <c r="CC74" s="310"/>
      <c r="CD74" s="310"/>
      <c r="CE74" s="310"/>
      <c r="CF74" s="310"/>
      <c r="CG74" s="310"/>
      <c r="CH74" s="310"/>
      <c r="CI74" s="310"/>
      <c r="CJ74" s="310"/>
      <c r="CK74" s="310"/>
      <c r="CL74" s="310"/>
      <c r="CM74" s="310"/>
      <c r="CN74" s="310"/>
      <c r="CO74" s="310"/>
      <c r="CP74" s="310"/>
      <c r="CQ74" s="310"/>
      <c r="CR74" s="310"/>
      <c r="CS74" s="310"/>
      <c r="CT74" s="310"/>
      <c r="CU74" s="310"/>
      <c r="CV74" s="310"/>
      <c r="CW74" s="310"/>
      <c r="CX74" s="310"/>
      <c r="CY74" s="310"/>
      <c r="CZ74" s="310"/>
      <c r="DA74" s="310"/>
      <c r="DB74" s="310"/>
      <c r="DC74" s="310"/>
      <c r="DD74" s="310"/>
      <c r="DE74" s="310"/>
      <c r="DF74" s="310"/>
      <c r="DG74" s="310"/>
      <c r="DH74" s="310"/>
      <c r="DI74" s="310"/>
      <c r="DJ74" s="310"/>
      <c r="DK74" s="310"/>
      <c r="DL74" s="310"/>
      <c r="DM74" s="310"/>
      <c r="DN74" s="310"/>
      <c r="DO74" s="310"/>
      <c r="DP74" s="310"/>
      <c r="DQ74" s="310"/>
      <c r="DR74" s="310"/>
      <c r="DS74" s="310"/>
      <c r="DT74" s="310"/>
      <c r="DU74" s="310"/>
      <c r="DV74" s="310"/>
      <c r="DW74" s="310"/>
      <c r="DX74" s="310"/>
      <c r="DY74" s="310"/>
      <c r="DZ74" s="310"/>
      <c r="EA74" s="310"/>
      <c r="EB74" s="310"/>
      <c r="EC74" s="310"/>
      <c r="ED74" s="310"/>
      <c r="EE74" s="310"/>
      <c r="EF74" s="310"/>
      <c r="EG74" s="310"/>
      <c r="EH74" s="310"/>
      <c r="EI74" s="310"/>
      <c r="EJ74" s="310"/>
      <c r="EK74" s="310"/>
      <c r="EL74" s="310"/>
      <c r="EM74" s="310"/>
      <c r="EN74" s="310"/>
      <c r="EO74" s="310"/>
      <c r="EP74" s="310"/>
      <c r="EQ74" s="310"/>
      <c r="ER74" s="310"/>
      <c r="ES74" s="310"/>
      <c r="ET74" s="310"/>
      <c r="EU74" s="310"/>
      <c r="EV74" s="310"/>
      <c r="EW74" s="310"/>
      <c r="EX74" s="310"/>
      <c r="EY74" s="310"/>
      <c r="EZ74" s="310"/>
      <c r="FA74" s="310"/>
      <c r="FB74" s="310"/>
      <c r="FC74" s="310"/>
      <c r="FD74" s="310"/>
      <c r="FE74" s="310"/>
      <c r="FF74" s="310"/>
      <c r="FG74" s="310"/>
      <c r="FH74" s="310"/>
      <c r="FI74" s="310"/>
      <c r="FJ74" s="310"/>
      <c r="FK74" s="310"/>
      <c r="FL74" s="310"/>
      <c r="FM74" s="310"/>
      <c r="FN74" s="310"/>
      <c r="FO74" s="310"/>
      <c r="FP74" s="310"/>
      <c r="FQ74" s="310"/>
      <c r="FR74" s="310"/>
      <c r="FS74" s="310"/>
      <c r="FT74" s="310"/>
      <c r="FU74" s="310"/>
      <c r="FV74" s="310"/>
      <c r="FW74" s="310"/>
      <c r="FX74" s="310"/>
      <c r="FY74" s="310"/>
      <c r="FZ74" s="310"/>
      <c r="GA74" s="310"/>
      <c r="GB74" s="310"/>
      <c r="GC74" s="310"/>
      <c r="GD74" s="310"/>
      <c r="GE74" s="310"/>
      <c r="GF74" s="310"/>
      <c r="GG74" s="310"/>
      <c r="GH74" s="310"/>
      <c r="GI74" s="310"/>
      <c r="GJ74" s="310"/>
      <c r="GK74" s="310"/>
      <c r="GL74" s="310"/>
      <c r="GM74" s="310"/>
      <c r="GN74" s="310"/>
      <c r="GO74" s="310"/>
      <c r="GP74" s="310"/>
      <c r="GQ74" s="310"/>
      <c r="GR74" s="310"/>
      <c r="GS74" s="310"/>
      <c r="GT74" s="310"/>
      <c r="GU74" s="310"/>
      <c r="GV74" s="310"/>
      <c r="GW74" s="310"/>
      <c r="GX74" s="310"/>
      <c r="GY74" s="310"/>
      <c r="GZ74" s="310"/>
      <c r="HA74" s="310"/>
      <c r="HB74" s="310"/>
      <c r="HC74" s="310"/>
      <c r="HD74" s="310"/>
      <c r="HE74" s="310"/>
      <c r="HF74" s="310"/>
      <c r="HG74" s="310"/>
      <c r="HH74" s="310"/>
      <c r="HI74" s="310"/>
      <c r="HJ74" s="310"/>
      <c r="HK74" s="310"/>
      <c r="HL74" s="310"/>
      <c r="HM74" s="310"/>
      <c r="HN74" s="310"/>
      <c r="HO74" s="310"/>
      <c r="HP74" s="310"/>
      <c r="HQ74" s="310"/>
      <c r="HR74" s="310"/>
      <c r="HS74" s="310"/>
      <c r="HT74" s="310"/>
      <c r="HU74" s="310"/>
      <c r="HV74" s="310"/>
      <c r="HW74" s="310"/>
      <c r="HX74" s="310"/>
      <c r="HY74" s="310"/>
      <c r="HZ74" s="310"/>
      <c r="IA74" s="310"/>
      <c r="IB74" s="310"/>
      <c r="IC74" s="310"/>
      <c r="ID74" s="310"/>
      <c r="IE74" s="310"/>
      <c r="IF74" s="310"/>
      <c r="IG74" s="310"/>
      <c r="IH74" s="310"/>
      <c r="II74" s="310"/>
      <c r="IJ74" s="310"/>
      <c r="IK74" s="310"/>
      <c r="IL74" s="310"/>
      <c r="IM74" s="310"/>
      <c r="IN74" s="310"/>
      <c r="IO74" s="310"/>
      <c r="IP74" s="310"/>
      <c r="IQ74" s="310"/>
      <c r="IR74" s="310"/>
      <c r="IS74" s="310"/>
      <c r="IT74" s="310"/>
      <c r="IU74" s="310"/>
      <c r="IV74" s="310"/>
      <c r="IW74" s="310"/>
      <c r="IX74" s="310"/>
      <c r="IY74" s="310"/>
      <c r="IZ74" s="310"/>
      <c r="JA74" s="310"/>
      <c r="JB74" s="310"/>
      <c r="JC74" s="310"/>
      <c r="JD74" s="310"/>
      <c r="JE74" s="310"/>
      <c r="JF74" s="310"/>
      <c r="JG74" s="310"/>
      <c r="JH74" s="310"/>
      <c r="JI74" s="310"/>
      <c r="JJ74" s="310"/>
      <c r="JK74" s="310"/>
      <c r="JL74" s="310"/>
      <c r="JM74" s="310"/>
      <c r="JN74" s="310"/>
      <c r="JO74" s="310"/>
      <c r="JP74" s="310"/>
      <c r="JQ74" s="310"/>
      <c r="JR74" s="310"/>
      <c r="JS74" s="310"/>
      <c r="JT74" s="310"/>
      <c r="JU74" s="310"/>
      <c r="JV74" s="310"/>
      <c r="JW74" s="310"/>
      <c r="JX74" s="310"/>
      <c r="JY74" s="310"/>
      <c r="JZ74" s="310"/>
      <c r="KA74" s="310"/>
      <c r="KB74" s="310"/>
      <c r="KC74" s="310"/>
      <c r="KD74" s="310"/>
      <c r="KE74" s="310"/>
      <c r="KF74" s="310"/>
      <c r="KG74" s="310"/>
      <c r="KH74" s="310"/>
      <c r="KI74" s="310"/>
      <c r="KJ74" s="310"/>
      <c r="KK74" s="310"/>
      <c r="KL74" s="310"/>
      <c r="KM74" s="310"/>
      <c r="KN74" s="310"/>
      <c r="KO74" s="310"/>
      <c r="KP74" s="310"/>
      <c r="KQ74" s="310"/>
      <c r="KR74" s="310"/>
      <c r="KS74" s="310"/>
      <c r="KT74" s="310"/>
      <c r="KU74" s="310"/>
      <c r="KV74" s="310"/>
      <c r="KW74" s="310"/>
      <c r="KX74" s="310"/>
      <c r="KY74" s="310"/>
      <c r="KZ74" s="310"/>
      <c r="LA74" s="310"/>
      <c r="LB74" s="310"/>
      <c r="LC74" s="310"/>
      <c r="LD74" s="310"/>
      <c r="LE74" s="310"/>
      <c r="LF74" s="310"/>
      <c r="LG74" s="310"/>
      <c r="LH74" s="310"/>
      <c r="LI74" s="310"/>
      <c r="LJ74" s="310"/>
      <c r="LK74" s="310"/>
      <c r="LL74" s="310"/>
      <c r="LM74" s="310"/>
      <c r="LN74" s="310"/>
      <c r="LO74" s="310"/>
      <c r="LP74" s="310"/>
      <c r="LQ74" s="310"/>
      <c r="LR74" s="310"/>
      <c r="LS74" s="310"/>
      <c r="LT74" s="310"/>
      <c r="LU74" s="310"/>
      <c r="LV74" s="310"/>
      <c r="LW74" s="310"/>
      <c r="LX74" s="310"/>
      <c r="LY74" s="310"/>
      <c r="LZ74" s="310"/>
      <c r="MA74" s="310"/>
      <c r="MB74" s="310"/>
      <c r="MC74" s="310"/>
      <c r="MD74" s="310"/>
      <c r="ME74" s="310"/>
      <c r="MF74" s="310"/>
      <c r="MG74" s="310"/>
      <c r="MH74" s="310"/>
      <c r="MI74" s="310"/>
      <c r="MJ74" s="310"/>
      <c r="MK74" s="310"/>
      <c r="ML74" s="310"/>
      <c r="MM74" s="310"/>
      <c r="MN74" s="310"/>
      <c r="MO74" s="310"/>
      <c r="MP74" s="310"/>
      <c r="MQ74" s="310"/>
      <c r="MR74" s="310"/>
      <c r="MS74" s="310"/>
      <c r="MT74" s="310"/>
      <c r="MU74" s="310"/>
      <c r="MV74" s="310"/>
      <c r="MW74" s="310"/>
      <c r="MX74" s="310"/>
      <c r="MY74" s="310"/>
      <c r="MZ74" s="310"/>
      <c r="NA74" s="311"/>
      <c r="NB74" s="653"/>
      <c r="NC74" s="653"/>
      <c r="ND74" s="653"/>
    </row>
    <row r="75" spans="1:378" x14ac:dyDescent="0.2">
      <c r="A75" s="2" t="s">
        <v>482</v>
      </c>
      <c r="B75" s="304" t="s">
        <v>491</v>
      </c>
      <c r="C75" s="305" t="s">
        <v>668</v>
      </c>
      <c r="D75" s="316" t="s">
        <v>674</v>
      </c>
      <c r="E75" s="1" t="s">
        <v>628</v>
      </c>
      <c r="F75" s="306">
        <f>IF($ND$75&lt;=F$2,1,0)*('Atendimento ao público'!$H18)*$NB$75</f>
        <v>0</v>
      </c>
      <c r="G75" s="306">
        <f>IF($ND$75&lt;=G$2,1,0)*('Atendimento ao público'!$H18)*$NB$75</f>
        <v>0</v>
      </c>
      <c r="H75" s="306">
        <f>IF($ND$75&lt;=H$2,1,0)*('Atendimento ao público'!$H18)*$NB$75</f>
        <v>0</v>
      </c>
      <c r="I75" s="306">
        <f>IF($ND$75&lt;=I$2,1,0)*('Atendimento ao público'!$H18)*$NB$75</f>
        <v>0</v>
      </c>
      <c r="J75" s="306">
        <f>IF($ND$75&lt;=J$2,1,0)*('Atendimento ao público'!$H18)*$NB$75</f>
        <v>0</v>
      </c>
      <c r="K75" s="306">
        <f>IF($ND$75&lt;=K$2,1,0)*('Atendimento ao público'!$H18)*$NB$75</f>
        <v>0</v>
      </c>
      <c r="L75" s="306">
        <f>IF($ND$75&lt;=L$2,1,0)*('Atendimento ao público'!$H18)*$NB$75</f>
        <v>0</v>
      </c>
      <c r="M75" s="306">
        <f>IF($ND$75&lt;=M$2,1,0)*('Atendimento ao público'!$H18)*$NB$75</f>
        <v>0</v>
      </c>
      <c r="N75" s="306">
        <f>IF($ND$75&lt;=N$2,1,0)*('Atendimento ao público'!$H18)*$NB$75</f>
        <v>0</v>
      </c>
      <c r="O75" s="306">
        <f>IF($ND$75&lt;=O$2,1,0)*('Atendimento ao público'!$H18)*$NB$75</f>
        <v>0</v>
      </c>
      <c r="P75" s="306">
        <f>IF($ND$75&lt;=P$2,1,0)*('Atendimento ao público'!$H18)*$NB$75</f>
        <v>0</v>
      </c>
      <c r="Q75" s="306">
        <f>IF($ND$75&lt;=Q$2,1,0)*('Atendimento ao público'!$H18)*$NB$75</f>
        <v>0</v>
      </c>
      <c r="R75" s="306">
        <f>IF($ND$75&lt;=R$2,1,0)*('Atendimento ao público'!$H18)*$NB$75</f>
        <v>10984.422654061946</v>
      </c>
      <c r="S75" s="306">
        <f>IF($ND$75&lt;=S$2,1,0)*('Atendimento ao público'!$H18)*$NB$75</f>
        <v>10984.422654061946</v>
      </c>
      <c r="T75" s="306">
        <f>IF($ND$75&lt;=T$2,1,0)*('Atendimento ao público'!$H18)*$NB$75</f>
        <v>10984.422654061946</v>
      </c>
      <c r="U75" s="306">
        <f>IF($ND$75&lt;=U$2,1,0)*('Atendimento ao público'!$H18)*$NB$75</f>
        <v>10984.422654061946</v>
      </c>
      <c r="V75" s="306">
        <f>IF($ND$75&lt;=V$2,1,0)*('Atendimento ao público'!$H18)*$NB$75</f>
        <v>10984.422654061946</v>
      </c>
      <c r="W75" s="306">
        <f>IF($ND$75&lt;=W$2,1,0)*('Atendimento ao público'!$H18)*$NB$75</f>
        <v>10984.422654061946</v>
      </c>
      <c r="X75" s="306">
        <f>IF($ND$75&lt;=X$2,1,0)*('Atendimento ao público'!$H18)*$NB$75</f>
        <v>10984.422654061946</v>
      </c>
      <c r="Y75" s="306">
        <f>IF($ND$75&lt;=Y$2,1,0)*('Atendimento ao público'!$H18)*$NB$75</f>
        <v>10984.422654061946</v>
      </c>
      <c r="Z75" s="306">
        <f>IF($ND$75&lt;=Z$2,1,0)*('Atendimento ao público'!$H18)*$NB$75</f>
        <v>10984.422654061946</v>
      </c>
      <c r="AA75" s="306">
        <f>IF($ND$75&lt;=AA$2,1,0)*('Atendimento ao público'!$H18)*$NB$75</f>
        <v>10984.422654061946</v>
      </c>
      <c r="AB75" s="306">
        <f>IF($ND$75&lt;=AB$2,1,0)*('Atendimento ao público'!$H18)*$NB$75</f>
        <v>10984.422654061946</v>
      </c>
      <c r="AC75" s="306">
        <f>IF($ND$75&lt;=AC$2,1,0)*('Atendimento ao público'!$H18)*$NB$75</f>
        <v>10984.422654061946</v>
      </c>
      <c r="AD75" s="306">
        <f>IF($ND$75&lt;=AD$2,1,0)*('Atendimento ao público'!$H18)*$NB$75</f>
        <v>10984.422654061946</v>
      </c>
      <c r="AE75" s="306">
        <f>IF($ND$75&lt;=AE$2,1,0)*('Atendimento ao público'!$H18)*$NB$75</f>
        <v>10984.422654061946</v>
      </c>
      <c r="AF75" s="306">
        <f>IF($ND$75&lt;=AF$2,1,0)*('Atendimento ao público'!$H18)*$NB$75</f>
        <v>10984.422654061946</v>
      </c>
      <c r="AG75" s="306">
        <f>IF($ND$75&lt;=AG$2,1,0)*('Atendimento ao público'!$H18)*$NB$75</f>
        <v>10984.422654061946</v>
      </c>
      <c r="AH75" s="306">
        <f>IF($ND$75&lt;=AH$2,1,0)*('Atendimento ao público'!$H18)*$NB$75</f>
        <v>10984.422654061946</v>
      </c>
      <c r="AI75" s="306">
        <f>IF($ND$75&lt;=AI$2,1,0)*('Atendimento ao público'!$H18)*$NB$75</f>
        <v>10984.422654061946</v>
      </c>
      <c r="AJ75" s="306">
        <f>IF($ND$75&lt;=AJ$2,1,0)*('Atendimento ao público'!$H18)*$NB$75</f>
        <v>10984.422654061946</v>
      </c>
      <c r="AK75" s="306">
        <f>IF($ND$75&lt;=AK$2,1,0)*('Atendimento ao público'!$H18)*$NB$75</f>
        <v>10984.422654061946</v>
      </c>
      <c r="AL75" s="306">
        <f>IF($ND$75&lt;=AL$2,1,0)*('Atendimento ao público'!$H18)*$NB$75</f>
        <v>10984.422654061946</v>
      </c>
      <c r="AM75" s="306">
        <f>IF($ND$75&lt;=AM$2,1,0)*('Atendimento ao público'!$H18)*$NB$75</f>
        <v>10984.422654061946</v>
      </c>
      <c r="AN75" s="306">
        <f>IF($ND$75&lt;=AN$2,1,0)*('Atendimento ao público'!$H18)*$NB$75</f>
        <v>10984.422654061946</v>
      </c>
      <c r="AO75" s="306">
        <f>IF($ND$75&lt;=AO$2,1,0)*('Atendimento ao público'!$H18)*$NB$75</f>
        <v>10984.422654061946</v>
      </c>
      <c r="AP75" s="306">
        <f>IF($ND$75&lt;=AP$2,1,0)*('Atendimento ao público'!$H18)*$NB$75</f>
        <v>10984.422654061946</v>
      </c>
      <c r="AQ75" s="306">
        <f>IF($ND$75&lt;=AQ$2,1,0)*('Atendimento ao público'!$H18)*$NB$75</f>
        <v>10984.422654061946</v>
      </c>
      <c r="AR75" s="306">
        <f>IF($ND$75&lt;=AR$2,1,0)*('Atendimento ao público'!$H18)*$NB$75</f>
        <v>10984.422654061946</v>
      </c>
      <c r="AS75" s="306">
        <f>IF($ND$75&lt;=AS$2,1,0)*('Atendimento ao público'!$H18)*$NB$75</f>
        <v>10984.422654061946</v>
      </c>
      <c r="AT75" s="306">
        <f>IF($ND$75&lt;=AT$2,1,0)*('Atendimento ao público'!$H18)*$NB$75</f>
        <v>10984.422654061946</v>
      </c>
      <c r="AU75" s="306">
        <f>IF($ND$75&lt;=AU$2,1,0)*('Atendimento ao público'!$H18)*$NB$75</f>
        <v>10984.422654061946</v>
      </c>
      <c r="AV75" s="306">
        <f>IF($ND$75&lt;=AV$2,1,0)*('Atendimento ao público'!$H18)*$NB$75</f>
        <v>10984.422654061946</v>
      </c>
      <c r="AW75" s="306">
        <f>IF($ND$75&lt;=AW$2,1,0)*('Atendimento ao público'!$H18)*$NB$75</f>
        <v>10984.422654061946</v>
      </c>
      <c r="AX75" s="306">
        <f>IF($ND$75&lt;=AX$2,1,0)*('Atendimento ao público'!$H18)*$NB$75</f>
        <v>10984.422654061946</v>
      </c>
      <c r="AY75" s="306">
        <f>IF($ND$75&lt;=AY$2,1,0)*('Atendimento ao público'!$H18)*$NB$75</f>
        <v>10984.422654061946</v>
      </c>
      <c r="AZ75" s="306">
        <f>IF($ND$75&lt;=AZ$2,1,0)*('Atendimento ao público'!$H18)*$NB$75</f>
        <v>10984.422654061946</v>
      </c>
      <c r="BA75" s="306">
        <f>IF($ND$75&lt;=BA$2,1,0)*('Atendimento ao público'!$H18)*$NB$75</f>
        <v>10984.422654061946</v>
      </c>
      <c r="BB75" s="306">
        <f>IF($ND$75&lt;=BB$2,1,0)*('Atendimento ao público'!$H18)*$NB$75</f>
        <v>10984.422654061946</v>
      </c>
      <c r="BC75" s="306">
        <f>IF($ND$75&lt;=BC$2,1,0)*('Atendimento ao público'!$H18)*$NB$75</f>
        <v>10984.422654061946</v>
      </c>
      <c r="BD75" s="306">
        <f>IF($ND$75&lt;=BD$2,1,0)*('Atendimento ao público'!$H18)*$NB$75</f>
        <v>10984.422654061946</v>
      </c>
      <c r="BE75" s="306">
        <f>IF($ND$75&lt;=BE$2,1,0)*('Atendimento ao público'!$H18)*$NB$75</f>
        <v>10984.422654061946</v>
      </c>
      <c r="BF75" s="306">
        <f>IF($ND$75&lt;=BF$2,1,0)*('Atendimento ao público'!$H18)*$NB$75</f>
        <v>10984.422654061946</v>
      </c>
      <c r="BG75" s="306">
        <f>IF($ND$75&lt;=BG$2,1,0)*('Atendimento ao público'!$H18)*$NB$75</f>
        <v>10984.422654061946</v>
      </c>
      <c r="BH75" s="306">
        <f>IF($ND$75&lt;=BH$2,1,0)*('Atendimento ao público'!$H18)*$NB$75</f>
        <v>10984.422654061946</v>
      </c>
      <c r="BI75" s="306">
        <f>IF($ND$75&lt;=BI$2,1,0)*('Atendimento ao público'!$H18)*$NB$75</f>
        <v>10984.422654061946</v>
      </c>
      <c r="BJ75" s="306">
        <f>IF($ND$75&lt;=BJ$2,1,0)*('Atendimento ao público'!$H18)*$NB$75</f>
        <v>10984.422654061946</v>
      </c>
      <c r="BK75" s="306">
        <f>IF($ND$75&lt;=BK$2,1,0)*('Atendimento ao público'!$H18)*$NB$75</f>
        <v>10984.422654061946</v>
      </c>
      <c r="BL75" s="306">
        <f>IF($ND$75&lt;=BL$2,1,0)*('Atendimento ao público'!$H18)*$NB$75</f>
        <v>10984.422654061946</v>
      </c>
      <c r="BM75" s="306">
        <f>IF($ND$75&lt;=BM$2,1,0)*('Atendimento ao público'!$H18)*$NB$75</f>
        <v>10984.422654061946</v>
      </c>
      <c r="BN75" s="306">
        <f>IF($ND$75&lt;=BN$2,1,0)*('Atendimento ao público'!$H18)*$NB$75</f>
        <v>10984.422654061946</v>
      </c>
      <c r="BO75" s="306">
        <f>IF($ND$75&lt;=BO$2,1,0)*('Atendimento ao público'!$H18)*$NB$75</f>
        <v>10984.422654061946</v>
      </c>
      <c r="BP75" s="306">
        <f>IF($ND$75&lt;=BP$2,1,0)*('Atendimento ao público'!$H18)*$NB$75</f>
        <v>10984.422654061946</v>
      </c>
      <c r="BQ75" s="306">
        <f>IF($ND$75&lt;=BQ$2,1,0)*('Atendimento ao público'!$H18)*$NB$75</f>
        <v>10984.422654061946</v>
      </c>
      <c r="BR75" s="306">
        <f>IF($ND$75&lt;=BR$2,1,0)*('Atendimento ao público'!$H18)*$NB$75</f>
        <v>10984.422654061946</v>
      </c>
      <c r="BS75" s="306">
        <f>IF($ND$75&lt;=BS$2,1,0)*('Atendimento ao público'!$H18)*$NB$75</f>
        <v>10984.422654061946</v>
      </c>
      <c r="BT75" s="306">
        <f>IF($ND$75&lt;=BT$2,1,0)*('Atendimento ao público'!$H18)*$NB$75</f>
        <v>10984.422654061946</v>
      </c>
      <c r="BU75" s="306">
        <f>IF($ND$75&lt;=BU$2,1,0)*('Atendimento ao público'!$H18)*$NB$75</f>
        <v>10984.422654061946</v>
      </c>
      <c r="BV75" s="306">
        <f>IF($ND$75&lt;=BV$2,1,0)*('Atendimento ao público'!$H18)*$NB$75</f>
        <v>10984.422654061946</v>
      </c>
      <c r="BW75" s="306">
        <f>IF($ND$75&lt;=BW$2,1,0)*('Atendimento ao público'!$H18)*$NB$75</f>
        <v>10984.422654061946</v>
      </c>
      <c r="BX75" s="306">
        <f>IF($ND$75&lt;=BX$2,1,0)*('Atendimento ao público'!$H18)*$NB$75</f>
        <v>10984.422654061946</v>
      </c>
      <c r="BY75" s="306">
        <f>IF($ND$75&lt;=BY$2,1,0)*('Atendimento ao público'!$H18)*$NB$75</f>
        <v>10984.422654061946</v>
      </c>
      <c r="BZ75" s="306">
        <f>IF($ND$75&lt;=BZ$2,1,0)*('Atendimento ao público'!$H18)*$NB$75</f>
        <v>10984.422654061946</v>
      </c>
      <c r="CA75" s="306">
        <f>IF($ND$75&lt;=CA$2,1,0)*('Atendimento ao público'!$H18)*$NB$75</f>
        <v>10984.422654061946</v>
      </c>
      <c r="CB75" s="306">
        <f>IF($ND$75&lt;=CB$2,1,0)*('Atendimento ao público'!$H18)*$NB$75</f>
        <v>10984.422654061946</v>
      </c>
      <c r="CC75" s="306">
        <f>IF($ND$75&lt;=CC$2,1,0)*('Atendimento ao público'!$H18)*$NB$75</f>
        <v>10984.422654061946</v>
      </c>
      <c r="CD75" s="306">
        <f>IF($ND$75&lt;=CD$2,1,0)*('Atendimento ao público'!$H18)*$NB$75</f>
        <v>10984.422654061946</v>
      </c>
      <c r="CE75" s="306">
        <f>IF($ND$75&lt;=CE$2,1,0)*('Atendimento ao público'!$H18)*$NB$75</f>
        <v>10984.422654061946</v>
      </c>
      <c r="CF75" s="306">
        <f>IF($ND$75&lt;=CF$2,1,0)*('Atendimento ao público'!$H18)*$NB$75</f>
        <v>10984.422654061946</v>
      </c>
      <c r="CG75" s="306">
        <f>IF($ND$75&lt;=CG$2,1,0)*('Atendimento ao público'!$H18)*$NB$75</f>
        <v>10984.422654061946</v>
      </c>
      <c r="CH75" s="306">
        <f>IF($ND$75&lt;=CH$2,1,0)*('Atendimento ao público'!$H18)*$NB$75</f>
        <v>10984.422654061946</v>
      </c>
      <c r="CI75" s="306">
        <f>IF($ND$75&lt;=CI$2,1,0)*('Atendimento ao público'!$H18)*$NB$75</f>
        <v>10984.422654061946</v>
      </c>
      <c r="CJ75" s="306">
        <f>IF($ND$75&lt;=CJ$2,1,0)*('Atendimento ao público'!$H18)*$NB$75</f>
        <v>10984.422654061946</v>
      </c>
      <c r="CK75" s="306">
        <f>IF($ND$75&lt;=CK$2,1,0)*('Atendimento ao público'!$H18)*$NB$75</f>
        <v>10984.422654061946</v>
      </c>
      <c r="CL75" s="306">
        <f>IF($ND$75&lt;=CL$2,1,0)*('Atendimento ao público'!$H18)*$NB$75</f>
        <v>10984.422654061946</v>
      </c>
      <c r="CM75" s="306">
        <f>IF($ND$75&lt;=CM$2,1,0)*('Atendimento ao público'!$H18)*$NB$75</f>
        <v>10984.422654061946</v>
      </c>
      <c r="CN75" s="306">
        <f>IF($ND$75&lt;=CN$2,1,0)*('Atendimento ao público'!$H18)*$NB$75</f>
        <v>10984.422654061946</v>
      </c>
      <c r="CO75" s="306">
        <f>IF($ND$75&lt;=CO$2,1,0)*('Atendimento ao público'!$H18)*$NB$75</f>
        <v>10984.422654061946</v>
      </c>
      <c r="CP75" s="306">
        <f>IF($ND$75&lt;=CP$2,1,0)*('Atendimento ao público'!$H18)*$NB$75</f>
        <v>10984.422654061946</v>
      </c>
      <c r="CQ75" s="306">
        <f>IF($ND$75&lt;=CQ$2,1,0)*('Atendimento ao público'!$H18)*$NB$75</f>
        <v>10984.422654061946</v>
      </c>
      <c r="CR75" s="306">
        <f>IF($ND$75&lt;=CR$2,1,0)*('Atendimento ao público'!$H18)*$NB$75</f>
        <v>10984.422654061946</v>
      </c>
      <c r="CS75" s="306">
        <f>IF($ND$75&lt;=CS$2,1,0)*('Atendimento ao público'!$H18)*$NB$75</f>
        <v>10984.422654061946</v>
      </c>
      <c r="CT75" s="306">
        <f>IF($ND$75&lt;=CT$2,1,0)*('Atendimento ao público'!$H18)*$NB$75</f>
        <v>10984.422654061946</v>
      </c>
      <c r="CU75" s="306">
        <f>IF($ND$75&lt;=CU$2,1,0)*('Atendimento ao público'!$H18)*$NB$75</f>
        <v>10984.422654061946</v>
      </c>
      <c r="CV75" s="306">
        <f>IF($ND$75&lt;=CV$2,1,0)*('Atendimento ao público'!$H18)*$NB$75</f>
        <v>10984.422654061946</v>
      </c>
      <c r="CW75" s="306">
        <f>IF($ND$75&lt;=CW$2,1,0)*('Atendimento ao público'!$H18)*$NB$75</f>
        <v>10984.422654061946</v>
      </c>
      <c r="CX75" s="306">
        <f>IF($ND$75&lt;=CX$2,1,0)*('Atendimento ao público'!$H18)*$NB$75</f>
        <v>10984.422654061946</v>
      </c>
      <c r="CY75" s="306">
        <f>IF($ND$75&lt;=CY$2,1,0)*('Atendimento ao público'!$H18)*$NB$75</f>
        <v>10984.422654061946</v>
      </c>
      <c r="CZ75" s="306">
        <f>IF($ND$75&lt;=CZ$2,1,0)*('Atendimento ao público'!$H18)*$NB$75</f>
        <v>10984.422654061946</v>
      </c>
      <c r="DA75" s="306">
        <f>IF($ND$75&lt;=DA$2,1,0)*('Atendimento ao público'!$H18)*$NB$75</f>
        <v>10984.422654061946</v>
      </c>
      <c r="DB75" s="306">
        <f>IF($ND$75&lt;=DB$2,1,0)*('Atendimento ao público'!$H18)*$NB$75</f>
        <v>10984.422654061946</v>
      </c>
      <c r="DC75" s="306">
        <f>IF($ND$75&lt;=DC$2,1,0)*('Atendimento ao público'!$H18)*$NB$75</f>
        <v>10984.422654061946</v>
      </c>
      <c r="DD75" s="306">
        <f>IF($ND$75&lt;=DD$2,1,0)*('Atendimento ao público'!$H18)*$NB$75</f>
        <v>10984.422654061946</v>
      </c>
      <c r="DE75" s="306">
        <f>IF($ND$75&lt;=DE$2,1,0)*('Atendimento ao público'!$H18)*$NB$75</f>
        <v>10984.422654061946</v>
      </c>
      <c r="DF75" s="306">
        <f>IF($ND$75&lt;=DF$2,1,0)*('Atendimento ao público'!$H18)*$NB$75</f>
        <v>10984.422654061946</v>
      </c>
      <c r="DG75" s="306">
        <f>IF($ND$75&lt;=DG$2,1,0)*('Atendimento ao público'!$H18)*$NB$75</f>
        <v>10984.422654061946</v>
      </c>
      <c r="DH75" s="306">
        <f>IF($ND$75&lt;=DH$2,1,0)*('Atendimento ao público'!$H18)*$NB$75</f>
        <v>10984.422654061946</v>
      </c>
      <c r="DI75" s="306">
        <f>IF($ND$75&lt;=DI$2,1,0)*('Atendimento ao público'!$H18)*$NB$75</f>
        <v>10984.422654061946</v>
      </c>
      <c r="DJ75" s="306">
        <f>IF($ND$75&lt;=DJ$2,1,0)*('Atendimento ao público'!$H18)*$NB$75</f>
        <v>10984.422654061946</v>
      </c>
      <c r="DK75" s="306">
        <f>IF($ND$75&lt;=DK$2,1,0)*('Atendimento ao público'!$H18)*$NB$75</f>
        <v>10984.422654061946</v>
      </c>
      <c r="DL75" s="306">
        <f>IF($ND$75&lt;=DL$2,1,0)*('Atendimento ao público'!$H18)*$NB$75</f>
        <v>10984.422654061946</v>
      </c>
      <c r="DM75" s="306">
        <f>IF($ND$75&lt;=DM$2,1,0)*('Atendimento ao público'!$H18)*$NB$75</f>
        <v>10984.422654061946</v>
      </c>
      <c r="DN75" s="306">
        <f>IF($ND$75&lt;=DN$2,1,0)*('Atendimento ao público'!$H18)*$NB$75</f>
        <v>10984.422654061946</v>
      </c>
      <c r="DO75" s="306">
        <f>IF($ND$75&lt;=DO$2,1,0)*('Atendimento ao público'!$H18)*$NB$75</f>
        <v>10984.422654061946</v>
      </c>
      <c r="DP75" s="306">
        <f>IF($ND$75&lt;=DP$2,1,0)*('Atendimento ao público'!$H18)*$NB$75</f>
        <v>10984.422654061946</v>
      </c>
      <c r="DQ75" s="306">
        <f>IF($ND$75&lt;=DQ$2,1,0)*('Atendimento ao público'!$H18)*$NB$75</f>
        <v>10984.422654061946</v>
      </c>
      <c r="DR75" s="306">
        <f>IF($ND$75&lt;=DR$2,1,0)*('Atendimento ao público'!$H18)*$NB$75</f>
        <v>10984.422654061946</v>
      </c>
      <c r="DS75" s="306">
        <f>IF($ND$75&lt;=DS$2,1,0)*('Atendimento ao público'!$H18)*$NB$75</f>
        <v>10984.422654061946</v>
      </c>
      <c r="DT75" s="306">
        <f>IF($ND$75&lt;=DT$2,1,0)*('Atendimento ao público'!$H18)*$NB$75</f>
        <v>10984.422654061946</v>
      </c>
      <c r="DU75" s="306">
        <f>IF($ND$75&lt;=DU$2,1,0)*('Atendimento ao público'!$H18)*$NB$75</f>
        <v>10984.422654061946</v>
      </c>
      <c r="DV75" s="306">
        <f>IF($ND$75&lt;=DV$2,1,0)*('Atendimento ao público'!$H18)*$NB$75</f>
        <v>10984.422654061946</v>
      </c>
      <c r="DW75" s="306">
        <f>IF($ND$75&lt;=DW$2,1,0)*('Atendimento ao público'!$H18)*$NB$75</f>
        <v>10984.422654061946</v>
      </c>
      <c r="DX75" s="306">
        <f>IF($ND$75&lt;=DX$2,1,0)*('Atendimento ao público'!$H18)*$NB$75</f>
        <v>10984.422654061946</v>
      </c>
      <c r="DY75" s="306">
        <f>IF($ND$75&lt;=DY$2,1,0)*('Atendimento ao público'!$H18)*$NB$75</f>
        <v>10984.422654061946</v>
      </c>
      <c r="DZ75" s="306">
        <f>IF($ND$75&lt;=DZ$2,1,0)*('Atendimento ao público'!$H18)*$NB$75</f>
        <v>10984.422654061946</v>
      </c>
      <c r="EA75" s="306">
        <f>IF($ND$75&lt;=EA$2,1,0)*('Atendimento ao público'!$H18)*$NB$75</f>
        <v>10984.422654061946</v>
      </c>
      <c r="EB75" s="306">
        <f>IF($ND$75&lt;=EB$2,1,0)*('Atendimento ao público'!$H18)*$NB$75</f>
        <v>10984.422654061946</v>
      </c>
      <c r="EC75" s="306">
        <f>IF($ND$75&lt;=EC$2,1,0)*('Atendimento ao público'!$H18)*$NB$75</f>
        <v>10984.422654061946</v>
      </c>
      <c r="ED75" s="306">
        <f>IF($ND$75&lt;=ED$2,1,0)*('Atendimento ao público'!$H18)*$NB$75</f>
        <v>10984.422654061946</v>
      </c>
      <c r="EE75" s="306">
        <f>IF($ND$75&lt;=EE$2,1,0)*('Atendimento ao público'!$H18)*$NB$75</f>
        <v>10984.422654061946</v>
      </c>
      <c r="EF75" s="306">
        <f>IF($ND$75&lt;=EF$2,1,0)*('Atendimento ao público'!$H18)*$NB$75</f>
        <v>10984.422654061946</v>
      </c>
      <c r="EG75" s="306">
        <f>IF($ND$75&lt;=EG$2,1,0)*('Atendimento ao público'!$H18)*$NB$75</f>
        <v>10984.422654061946</v>
      </c>
      <c r="EH75" s="306">
        <f>IF($ND$75&lt;=EH$2,1,0)*('Atendimento ao público'!$H18)*$NB$75</f>
        <v>10984.422654061946</v>
      </c>
      <c r="EI75" s="306">
        <f>IF($ND$75&lt;=EI$2,1,0)*('Atendimento ao público'!$H18)*$NB$75</f>
        <v>10984.422654061946</v>
      </c>
      <c r="EJ75" s="306">
        <f>IF($ND$75&lt;=EJ$2,1,0)*('Atendimento ao público'!$H18)*$NB$75</f>
        <v>10984.422654061946</v>
      </c>
      <c r="EK75" s="306">
        <f>IF($ND$75&lt;=EK$2,1,0)*('Atendimento ao público'!$H18)*$NB$75</f>
        <v>10984.422654061946</v>
      </c>
      <c r="EL75" s="306">
        <f>IF($ND$75&lt;=EL$2,1,0)*('Atendimento ao público'!$H18)*$NB$75</f>
        <v>10984.422654061946</v>
      </c>
      <c r="EM75" s="306">
        <f>IF($ND$75&lt;=EM$2,1,0)*('Atendimento ao público'!$H18)*$NB$75</f>
        <v>10984.422654061946</v>
      </c>
      <c r="EN75" s="306">
        <f>IF($ND$75&lt;=EN$2,1,0)*('Atendimento ao público'!$H18)*$NB$75</f>
        <v>10984.422654061946</v>
      </c>
      <c r="EO75" s="306">
        <f>IF($ND$75&lt;=EO$2,1,0)*('Atendimento ao público'!$H18)*$NB$75</f>
        <v>10984.422654061946</v>
      </c>
      <c r="EP75" s="306">
        <f>IF($ND$75&lt;=EP$2,1,0)*('Atendimento ao público'!$H18)*$NB$75</f>
        <v>10984.422654061946</v>
      </c>
      <c r="EQ75" s="306">
        <f>IF($ND$75&lt;=EQ$2,1,0)*('Atendimento ao público'!$H18)*$NB$75</f>
        <v>10984.422654061946</v>
      </c>
      <c r="ER75" s="306">
        <f>IF($ND$75&lt;=ER$2,1,0)*('Atendimento ao público'!$H18)*$NB$75</f>
        <v>10984.422654061946</v>
      </c>
      <c r="ES75" s="306">
        <f>IF($ND$75&lt;=ES$2,1,0)*('Atendimento ao público'!$H18)*$NB$75</f>
        <v>10984.422654061946</v>
      </c>
      <c r="ET75" s="306">
        <f>IF($ND$75&lt;=ET$2,1,0)*('Atendimento ao público'!$H18)*$NB$75</f>
        <v>10984.422654061946</v>
      </c>
      <c r="EU75" s="306">
        <f>IF($ND$75&lt;=EU$2,1,0)*('Atendimento ao público'!$H18)*$NB$75</f>
        <v>10984.422654061946</v>
      </c>
      <c r="EV75" s="306">
        <f>IF($ND$75&lt;=EV$2,1,0)*('Atendimento ao público'!$H18)*$NB$75</f>
        <v>10984.422654061946</v>
      </c>
      <c r="EW75" s="306">
        <f>IF($ND$75&lt;=EW$2,1,0)*('Atendimento ao público'!$H18)*$NB$75</f>
        <v>10984.422654061946</v>
      </c>
      <c r="EX75" s="306">
        <f>IF($ND$75&lt;=EX$2,1,0)*('Atendimento ao público'!$H18)*$NB$75</f>
        <v>10984.422654061946</v>
      </c>
      <c r="EY75" s="306">
        <f>IF($ND$75&lt;=EY$2,1,0)*('Atendimento ao público'!$H18)*$NB$75</f>
        <v>10984.422654061946</v>
      </c>
      <c r="EZ75" s="306">
        <f>IF($ND$75&lt;=EZ$2,1,0)*('Atendimento ao público'!$H18)*$NB$75</f>
        <v>10984.422654061946</v>
      </c>
      <c r="FA75" s="306">
        <f>IF($ND$75&lt;=FA$2,1,0)*('Atendimento ao público'!$H18)*$NB$75</f>
        <v>10984.422654061946</v>
      </c>
      <c r="FB75" s="306">
        <f>IF($ND$75&lt;=FB$2,1,0)*('Atendimento ao público'!$H18)*$NB$75</f>
        <v>10984.422654061946</v>
      </c>
      <c r="FC75" s="306">
        <f>IF($ND$75&lt;=FC$2,1,0)*('Atendimento ao público'!$H18)*$NB$75</f>
        <v>10984.422654061946</v>
      </c>
      <c r="FD75" s="306">
        <f>IF($ND$75&lt;=FD$2,1,0)*('Atendimento ao público'!$H18)*$NB$75</f>
        <v>10984.422654061946</v>
      </c>
      <c r="FE75" s="306">
        <f>IF($ND$75&lt;=FE$2,1,0)*('Atendimento ao público'!$H18)*$NB$75</f>
        <v>10984.422654061946</v>
      </c>
      <c r="FF75" s="306">
        <f>IF($ND$75&lt;=FF$2,1,0)*('Atendimento ao público'!$H18)*$NB$75</f>
        <v>10984.422654061946</v>
      </c>
      <c r="FG75" s="306">
        <f>IF($ND$75&lt;=FG$2,1,0)*('Atendimento ao público'!$H18)*$NB$75</f>
        <v>10984.422654061946</v>
      </c>
      <c r="FH75" s="306">
        <f>IF($ND$75&lt;=FH$2,1,0)*('Atendimento ao público'!$H18)*$NB$75</f>
        <v>10984.422654061946</v>
      </c>
      <c r="FI75" s="306">
        <f>IF($ND$75&lt;=FI$2,1,0)*('Atendimento ao público'!$H18)*$NB$75</f>
        <v>10984.422654061946</v>
      </c>
      <c r="FJ75" s="306">
        <f>IF($ND$75&lt;=FJ$2,1,0)*('Atendimento ao público'!$H18)*$NB$75</f>
        <v>10984.422654061946</v>
      </c>
      <c r="FK75" s="306">
        <f>IF($ND$75&lt;=FK$2,1,0)*('Atendimento ao público'!$H18)*$NB$75</f>
        <v>10984.422654061946</v>
      </c>
      <c r="FL75" s="306">
        <f>IF($ND$75&lt;=FL$2,1,0)*('Atendimento ao público'!$H18)*$NB$75</f>
        <v>10984.422654061946</v>
      </c>
      <c r="FM75" s="306">
        <f>IF($ND$75&lt;=FM$2,1,0)*('Atendimento ao público'!$H18)*$NB$75</f>
        <v>10984.422654061946</v>
      </c>
      <c r="FN75" s="306">
        <f>IF($ND$75&lt;=FN$2,1,0)*('Atendimento ao público'!$H18)*$NB$75</f>
        <v>10984.422654061946</v>
      </c>
      <c r="FO75" s="306">
        <f>IF($ND$75&lt;=FO$2,1,0)*('Atendimento ao público'!$H18)*$NB$75</f>
        <v>10984.422654061946</v>
      </c>
      <c r="FP75" s="306">
        <f>IF($ND$75&lt;=FP$2,1,0)*('Atendimento ao público'!$H18)*$NB$75</f>
        <v>10984.422654061946</v>
      </c>
      <c r="FQ75" s="306">
        <f>IF($ND$75&lt;=FQ$2,1,0)*('Atendimento ao público'!$H18)*$NB$75</f>
        <v>10984.422654061946</v>
      </c>
      <c r="FR75" s="306">
        <f>IF($ND$75&lt;=FR$2,1,0)*('Atendimento ao público'!$H18)*$NB$75</f>
        <v>10984.422654061946</v>
      </c>
      <c r="FS75" s="306">
        <f>IF($ND$75&lt;=FS$2,1,0)*('Atendimento ao público'!$H18)*$NB$75</f>
        <v>10984.422654061946</v>
      </c>
      <c r="FT75" s="306">
        <f>IF($ND$75&lt;=FT$2,1,0)*('Atendimento ao público'!$H18)*$NB$75</f>
        <v>10984.422654061946</v>
      </c>
      <c r="FU75" s="306">
        <f>IF($ND$75&lt;=FU$2,1,0)*('Atendimento ao público'!$H18)*$NB$75</f>
        <v>10984.422654061946</v>
      </c>
      <c r="FV75" s="306">
        <f>IF($ND$75&lt;=FV$2,1,0)*('Atendimento ao público'!$H18)*$NB$75</f>
        <v>10984.422654061946</v>
      </c>
      <c r="FW75" s="306">
        <f>IF($ND$75&lt;=FW$2,1,0)*('Atendimento ao público'!$H18)*$NB$75</f>
        <v>10984.422654061946</v>
      </c>
      <c r="FX75" s="306">
        <f>IF($ND$75&lt;=FX$2,1,0)*('Atendimento ao público'!$H18)*$NB$75</f>
        <v>10984.422654061946</v>
      </c>
      <c r="FY75" s="306">
        <f>IF($ND$75&lt;=FY$2,1,0)*('Atendimento ao público'!$H18)*$NB$75</f>
        <v>10984.422654061946</v>
      </c>
      <c r="FZ75" s="306">
        <f>IF($ND$75&lt;=FZ$2,1,0)*('Atendimento ao público'!$H18)*$NB$75</f>
        <v>10984.422654061946</v>
      </c>
      <c r="GA75" s="306">
        <f>IF($ND$75&lt;=GA$2,1,0)*('Atendimento ao público'!$H18)*$NB$75</f>
        <v>10984.422654061946</v>
      </c>
      <c r="GB75" s="306">
        <f>IF($ND$75&lt;=GB$2,1,0)*('Atendimento ao público'!$H18)*$NB$75</f>
        <v>10984.422654061946</v>
      </c>
      <c r="GC75" s="306">
        <f>IF($ND$75&lt;=GC$2,1,0)*('Atendimento ao público'!$H18)*$NB$75</f>
        <v>10984.422654061946</v>
      </c>
      <c r="GD75" s="306">
        <f>IF($ND$75&lt;=GD$2,1,0)*('Atendimento ao público'!$H18)*$NB$75</f>
        <v>10984.422654061946</v>
      </c>
      <c r="GE75" s="306">
        <f>IF($ND$75&lt;=GE$2,1,0)*('Atendimento ao público'!$H18)*$NB$75</f>
        <v>10984.422654061946</v>
      </c>
      <c r="GF75" s="306">
        <f>IF($ND$75&lt;=GF$2,1,0)*('Atendimento ao público'!$H18)*$NB$75</f>
        <v>10984.422654061946</v>
      </c>
      <c r="GG75" s="306">
        <f>IF($ND$75&lt;=GG$2,1,0)*('Atendimento ao público'!$H18)*$NB$75</f>
        <v>10984.422654061946</v>
      </c>
      <c r="GH75" s="306">
        <f>IF($ND$75&lt;=GH$2,1,0)*('Atendimento ao público'!$H18)*$NB$75</f>
        <v>10984.422654061946</v>
      </c>
      <c r="GI75" s="306">
        <f>IF($ND$75&lt;=GI$2,1,0)*('Atendimento ao público'!$H18)*$NB$75</f>
        <v>10984.422654061946</v>
      </c>
      <c r="GJ75" s="306">
        <f>IF($ND$75&lt;=GJ$2,1,0)*('Atendimento ao público'!$H18)*$NB$75</f>
        <v>10984.422654061946</v>
      </c>
      <c r="GK75" s="306">
        <f>IF($ND$75&lt;=GK$2,1,0)*('Atendimento ao público'!$H18)*$NB$75</f>
        <v>10984.422654061946</v>
      </c>
      <c r="GL75" s="306">
        <f>IF($ND$75&lt;=GL$2,1,0)*('Atendimento ao público'!$H18)*$NB$75</f>
        <v>10984.422654061946</v>
      </c>
      <c r="GM75" s="306">
        <f>IF($ND$75&lt;=GM$2,1,0)*('Atendimento ao público'!$H18)*$NB$75</f>
        <v>10984.422654061946</v>
      </c>
      <c r="GN75" s="306">
        <f>IF($ND$75&lt;=GN$2,1,0)*('Atendimento ao público'!$H18)*$NB$75</f>
        <v>10984.422654061946</v>
      </c>
      <c r="GO75" s="306">
        <f>IF($ND$75&lt;=GO$2,1,0)*('Atendimento ao público'!$H18)*$NB$75</f>
        <v>10984.422654061946</v>
      </c>
      <c r="GP75" s="306">
        <f>IF($ND$75&lt;=GP$2,1,0)*('Atendimento ao público'!$H18)*$NB$75</f>
        <v>10984.422654061946</v>
      </c>
      <c r="GQ75" s="306">
        <f>IF($ND$75&lt;=GQ$2,1,0)*('Atendimento ao público'!$H18)*$NB$75</f>
        <v>10984.422654061946</v>
      </c>
      <c r="GR75" s="306">
        <f>IF($ND$75&lt;=GR$2,1,0)*('Atendimento ao público'!$H18)*$NB$75</f>
        <v>10984.422654061946</v>
      </c>
      <c r="GS75" s="306">
        <f>IF($ND$75&lt;=GS$2,1,0)*('Atendimento ao público'!$H18)*$NB$75</f>
        <v>10984.422654061946</v>
      </c>
      <c r="GT75" s="306">
        <f>IF($ND$75&lt;=GT$2,1,0)*('Atendimento ao público'!$H18)*$NB$75</f>
        <v>10984.422654061946</v>
      </c>
      <c r="GU75" s="306">
        <f>IF($ND$75&lt;=GU$2,1,0)*('Atendimento ao público'!$H18)*$NB$75</f>
        <v>10984.422654061946</v>
      </c>
      <c r="GV75" s="306">
        <f>IF($ND$75&lt;=GV$2,1,0)*('Atendimento ao público'!$H18)*$NB$75</f>
        <v>10984.422654061946</v>
      </c>
      <c r="GW75" s="306">
        <f>IF($ND$75&lt;=GW$2,1,0)*('Atendimento ao público'!$H18)*$NB$75</f>
        <v>10984.422654061946</v>
      </c>
      <c r="GX75" s="306">
        <f>IF($ND$75&lt;=GX$2,1,0)*('Atendimento ao público'!$H18)*$NB$75</f>
        <v>10984.422654061946</v>
      </c>
      <c r="GY75" s="306">
        <f>IF($ND$75&lt;=GY$2,1,0)*('Atendimento ao público'!$H18)*$NB$75</f>
        <v>10984.422654061946</v>
      </c>
      <c r="GZ75" s="306">
        <f>IF($ND$75&lt;=GZ$2,1,0)*('Atendimento ao público'!$H18)*$NB$75</f>
        <v>10984.422654061946</v>
      </c>
      <c r="HA75" s="306">
        <f>IF($ND$75&lt;=HA$2,1,0)*('Atendimento ao público'!$H18)*$NB$75</f>
        <v>10984.422654061946</v>
      </c>
      <c r="HB75" s="306">
        <f>IF($ND$75&lt;=HB$2,1,0)*('Atendimento ao público'!$H18)*$NB$75</f>
        <v>10984.422654061946</v>
      </c>
      <c r="HC75" s="306">
        <f>IF($ND$75&lt;=HC$2,1,0)*('Atendimento ao público'!$H18)*$NB$75</f>
        <v>10984.422654061946</v>
      </c>
      <c r="HD75" s="306">
        <f>IF($ND$75&lt;=HD$2,1,0)*('Atendimento ao público'!$H18)*$NB$75</f>
        <v>10984.422654061946</v>
      </c>
      <c r="HE75" s="306">
        <f>IF($ND$75&lt;=HE$2,1,0)*('Atendimento ao público'!$H18)*$NB$75</f>
        <v>10984.422654061946</v>
      </c>
      <c r="HF75" s="306">
        <f>IF($ND$75&lt;=HF$2,1,0)*('Atendimento ao público'!$H18)*$NB$75</f>
        <v>10984.422654061946</v>
      </c>
      <c r="HG75" s="306">
        <f>IF($ND$75&lt;=HG$2,1,0)*('Atendimento ao público'!$H18)*$NB$75</f>
        <v>10984.422654061946</v>
      </c>
      <c r="HH75" s="306">
        <f>IF($ND$75&lt;=HH$2,1,0)*('Atendimento ao público'!$H18)*$NB$75</f>
        <v>10984.422654061946</v>
      </c>
      <c r="HI75" s="306">
        <f>IF($ND$75&lt;=HI$2,1,0)*('Atendimento ao público'!$H18)*$NB$75</f>
        <v>10984.422654061946</v>
      </c>
      <c r="HJ75" s="306">
        <f>IF($ND$75&lt;=HJ$2,1,0)*('Atendimento ao público'!$H18)*$NB$75</f>
        <v>10984.422654061946</v>
      </c>
      <c r="HK75" s="306">
        <f>IF($ND$75&lt;=HK$2,1,0)*('Atendimento ao público'!$H18)*$NB$75</f>
        <v>10984.422654061946</v>
      </c>
      <c r="HL75" s="306">
        <f>IF($ND$75&lt;=HL$2,1,0)*('Atendimento ao público'!$H18)*$NB$75</f>
        <v>10984.422654061946</v>
      </c>
      <c r="HM75" s="306">
        <f>IF($ND$75&lt;=HM$2,1,0)*('Atendimento ao público'!$H18)*$NB$75</f>
        <v>10984.422654061946</v>
      </c>
      <c r="HN75" s="306">
        <f>IF($ND$75&lt;=HN$2,1,0)*('Atendimento ao público'!$H18)*$NB$75</f>
        <v>10984.422654061946</v>
      </c>
      <c r="HO75" s="306">
        <f>IF($ND$75&lt;=HO$2,1,0)*('Atendimento ao público'!$H18)*$NB$75</f>
        <v>10984.422654061946</v>
      </c>
      <c r="HP75" s="306">
        <f>IF($ND$75&lt;=HP$2,1,0)*('Atendimento ao público'!$H18)*$NB$75</f>
        <v>10984.422654061946</v>
      </c>
      <c r="HQ75" s="306">
        <f>IF($ND$75&lt;=HQ$2,1,0)*('Atendimento ao público'!$H18)*$NB$75</f>
        <v>10984.422654061946</v>
      </c>
      <c r="HR75" s="306">
        <f>IF($ND$75&lt;=HR$2,1,0)*('Atendimento ao público'!$H18)*$NB$75</f>
        <v>10984.422654061946</v>
      </c>
      <c r="HS75" s="306">
        <f>IF($ND$75&lt;=HS$2,1,0)*('Atendimento ao público'!$H18)*$NB$75</f>
        <v>10984.422654061946</v>
      </c>
      <c r="HT75" s="306">
        <f>IF($ND$75&lt;=HT$2,1,0)*('Atendimento ao público'!$H18)*$NB$75</f>
        <v>10984.422654061946</v>
      </c>
      <c r="HU75" s="306">
        <f>IF($ND$75&lt;=HU$2,1,0)*('Atendimento ao público'!$H18)*$NB$75</f>
        <v>10984.422654061946</v>
      </c>
      <c r="HV75" s="306">
        <f>IF($ND$75&lt;=HV$2,1,0)*('Atendimento ao público'!$H18)*$NB$75</f>
        <v>10984.422654061946</v>
      </c>
      <c r="HW75" s="306">
        <f>IF($ND$75&lt;=HW$2,1,0)*('Atendimento ao público'!$H18)*$NB$75</f>
        <v>10984.422654061946</v>
      </c>
      <c r="HX75" s="306">
        <f>IF($ND$75&lt;=HX$2,1,0)*('Atendimento ao público'!$H18)*$NB$75</f>
        <v>10984.422654061946</v>
      </c>
      <c r="HY75" s="306">
        <f>IF($ND$75&lt;=HY$2,1,0)*('Atendimento ao público'!$H18)*$NB$75</f>
        <v>10984.422654061946</v>
      </c>
      <c r="HZ75" s="306">
        <f>IF($ND$75&lt;=HZ$2,1,0)*('Atendimento ao público'!$H18)*$NB$75</f>
        <v>10984.422654061946</v>
      </c>
      <c r="IA75" s="306">
        <f>IF($ND$75&lt;=IA$2,1,0)*('Atendimento ao público'!$H18)*$NB$75</f>
        <v>10984.422654061946</v>
      </c>
      <c r="IB75" s="306">
        <f>IF($ND$75&lt;=IB$2,1,0)*('Atendimento ao público'!$H18)*$NB$75</f>
        <v>10984.422654061946</v>
      </c>
      <c r="IC75" s="306">
        <f>IF($ND$75&lt;=IC$2,1,0)*('Atendimento ao público'!$H18)*$NB$75</f>
        <v>10984.422654061946</v>
      </c>
      <c r="ID75" s="306">
        <f>IF($ND$75&lt;=ID$2,1,0)*('Atendimento ao público'!$H18)*$NB$75</f>
        <v>10984.422654061946</v>
      </c>
      <c r="IE75" s="306">
        <f>IF($ND$75&lt;=IE$2,1,0)*('Atendimento ao público'!$H18)*$NB$75</f>
        <v>10984.422654061946</v>
      </c>
      <c r="IF75" s="306">
        <f>IF($ND$75&lt;=IF$2,1,0)*('Atendimento ao público'!$H18)*$NB$75</f>
        <v>10984.422654061946</v>
      </c>
      <c r="IG75" s="306">
        <f>IF($ND$75&lt;=IG$2,1,0)*('Atendimento ao público'!$H18)*$NB$75</f>
        <v>10984.422654061946</v>
      </c>
      <c r="IH75" s="306">
        <f>IF($ND$75&lt;=IH$2,1,0)*('Atendimento ao público'!$H18)*$NB$75</f>
        <v>10984.422654061946</v>
      </c>
      <c r="II75" s="306">
        <f>IF($ND$75&lt;=II$2,1,0)*('Atendimento ao público'!$H18)*$NB$75</f>
        <v>10984.422654061946</v>
      </c>
      <c r="IJ75" s="306">
        <f>IF($ND$75&lt;=IJ$2,1,0)*('Atendimento ao público'!$H18)*$NB$75</f>
        <v>10984.422654061946</v>
      </c>
      <c r="IK75" s="306">
        <f>IF($ND$75&lt;=IK$2,1,0)*('Atendimento ao público'!$H18)*$NB$75</f>
        <v>10984.422654061946</v>
      </c>
      <c r="IL75" s="306">
        <f>IF($ND$75&lt;=IL$2,1,0)*('Atendimento ao público'!$H18)*$NB$75</f>
        <v>10984.422654061946</v>
      </c>
      <c r="IM75" s="306">
        <f>IF($ND$75&lt;=IM$2,1,0)*('Atendimento ao público'!$H18)*$NB$75</f>
        <v>10984.422654061946</v>
      </c>
      <c r="IN75" s="306">
        <f>IF($ND$75&lt;=IN$2,1,0)*('Atendimento ao público'!$H18)*$NB$75</f>
        <v>10984.422654061946</v>
      </c>
      <c r="IO75" s="306">
        <f>IF($ND$75&lt;=IO$2,1,0)*('Atendimento ao público'!$H18)*$NB$75</f>
        <v>10984.422654061946</v>
      </c>
      <c r="IP75" s="306">
        <f>IF($ND$75&lt;=IP$2,1,0)*('Atendimento ao público'!$H18)*$NB$75</f>
        <v>10984.422654061946</v>
      </c>
      <c r="IQ75" s="306">
        <f>IF($ND$75&lt;=IQ$2,1,0)*('Atendimento ao público'!$H18)*$NB$75</f>
        <v>10984.422654061946</v>
      </c>
      <c r="IR75" s="306">
        <f>IF($ND$75&lt;=IR$2,1,0)*('Atendimento ao público'!$H18)*$NB$75</f>
        <v>10984.422654061946</v>
      </c>
      <c r="IS75" s="306">
        <f>IF($ND$75&lt;=IS$2,1,0)*('Atendimento ao público'!$H18)*$NB$75</f>
        <v>10984.422654061946</v>
      </c>
      <c r="IT75" s="306">
        <f>IF($ND$75&lt;=IT$2,1,0)*('Atendimento ao público'!$H18)*$NB$75</f>
        <v>10984.422654061946</v>
      </c>
      <c r="IU75" s="306">
        <f>IF($ND$75&lt;=IU$2,1,0)*('Atendimento ao público'!$H18)*$NB$75</f>
        <v>10984.422654061946</v>
      </c>
      <c r="IV75" s="306">
        <f>IF($ND$75&lt;=IV$2,1,0)*('Atendimento ao público'!$H18)*$NB$75</f>
        <v>10984.422654061946</v>
      </c>
      <c r="IW75" s="306">
        <f>IF($ND$75&lt;=IW$2,1,0)*('Atendimento ao público'!$H18)*$NB$75</f>
        <v>10984.422654061946</v>
      </c>
      <c r="IX75" s="306">
        <f>IF($ND$75&lt;=IX$2,1,0)*('Atendimento ao público'!$H18)*$NB$75</f>
        <v>10984.422654061946</v>
      </c>
      <c r="IY75" s="306">
        <f>IF($ND$75&lt;=IY$2,1,0)*('Atendimento ao público'!$H18)*$NB$75</f>
        <v>10984.422654061946</v>
      </c>
      <c r="IZ75" s="306">
        <f>IF($ND$75&lt;=IZ$2,1,0)*('Atendimento ao público'!$H18)*$NB$75</f>
        <v>10984.422654061946</v>
      </c>
      <c r="JA75" s="306">
        <f>IF($ND$75&lt;=JA$2,1,0)*('Atendimento ao público'!$H18)*$NB$75</f>
        <v>10984.422654061946</v>
      </c>
      <c r="JB75" s="306">
        <f>IF($ND$75&lt;=JB$2,1,0)*('Atendimento ao público'!$H18)*$NB$75</f>
        <v>10984.422654061946</v>
      </c>
      <c r="JC75" s="306">
        <f>IF($ND$75&lt;=JC$2,1,0)*('Atendimento ao público'!$H18)*$NB$75</f>
        <v>10984.422654061946</v>
      </c>
      <c r="JD75" s="306">
        <f>IF($ND$75&lt;=JD$2,1,0)*('Atendimento ao público'!$H18)*$NB$75</f>
        <v>10984.422654061946</v>
      </c>
      <c r="JE75" s="306">
        <f>IF($ND$75&lt;=JE$2,1,0)*('Atendimento ao público'!$H18)*$NB$75</f>
        <v>10984.422654061946</v>
      </c>
      <c r="JF75" s="306">
        <f>IF($ND$75&lt;=JF$2,1,0)*('Atendimento ao público'!$H18)*$NB$75</f>
        <v>10984.422654061946</v>
      </c>
      <c r="JG75" s="306">
        <f>IF($ND$75&lt;=JG$2,1,0)*('Atendimento ao público'!$H18)*$NB$75</f>
        <v>10984.422654061946</v>
      </c>
      <c r="JH75" s="306">
        <f>IF($ND$75&lt;=JH$2,1,0)*('Atendimento ao público'!$H18)*$NB$75</f>
        <v>10984.422654061946</v>
      </c>
      <c r="JI75" s="306">
        <f>IF($ND$75&lt;=JI$2,1,0)*('Atendimento ao público'!$H18)*$NB$75</f>
        <v>10984.422654061946</v>
      </c>
      <c r="JJ75" s="306">
        <f>IF($ND$75&lt;=JJ$2,1,0)*('Atendimento ao público'!$H18)*$NB$75</f>
        <v>10984.422654061946</v>
      </c>
      <c r="JK75" s="306">
        <f>IF($ND$75&lt;=JK$2,1,0)*('Atendimento ao público'!$H18)*$NB$75</f>
        <v>10984.422654061946</v>
      </c>
      <c r="JL75" s="306">
        <f>IF($ND$75&lt;=JL$2,1,0)*('Atendimento ao público'!$H18)*$NB$75</f>
        <v>10984.422654061946</v>
      </c>
      <c r="JM75" s="306">
        <f>IF($ND$75&lt;=JM$2,1,0)*('Atendimento ao público'!$H18)*$NB$75</f>
        <v>10984.422654061946</v>
      </c>
      <c r="JN75" s="306">
        <f>IF($ND$75&lt;=JN$2,1,0)*('Atendimento ao público'!$H18)*$NB$75</f>
        <v>10984.422654061946</v>
      </c>
      <c r="JO75" s="306">
        <f>IF($ND$75&lt;=JO$2,1,0)*('Atendimento ao público'!$H18)*$NB$75</f>
        <v>10984.422654061946</v>
      </c>
      <c r="JP75" s="306">
        <f>IF($ND$75&lt;=JP$2,1,0)*('Atendimento ao público'!$H18)*$NB$75</f>
        <v>10984.422654061946</v>
      </c>
      <c r="JQ75" s="306">
        <f>IF($ND$75&lt;=JQ$2,1,0)*('Atendimento ao público'!$H18)*$NB$75</f>
        <v>10984.422654061946</v>
      </c>
      <c r="JR75" s="306">
        <f>IF($ND$75&lt;=JR$2,1,0)*('Atendimento ao público'!$H18)*$NB$75</f>
        <v>10984.422654061946</v>
      </c>
      <c r="JS75" s="306">
        <f>IF($ND$75&lt;=JS$2,1,0)*('Atendimento ao público'!$H18)*$NB$75</f>
        <v>10984.422654061946</v>
      </c>
      <c r="JT75" s="306">
        <f>IF($ND$75&lt;=JT$2,1,0)*('Atendimento ao público'!$H18)*$NB$75</f>
        <v>10984.422654061946</v>
      </c>
      <c r="JU75" s="306">
        <f>IF($ND$75&lt;=JU$2,1,0)*('Atendimento ao público'!$H18)*$NB$75</f>
        <v>10984.422654061946</v>
      </c>
      <c r="JV75" s="306">
        <f>IF($ND$75&lt;=JV$2,1,0)*('Atendimento ao público'!$H18)*$NB$75</f>
        <v>10984.422654061946</v>
      </c>
      <c r="JW75" s="306">
        <f>IF($ND$75&lt;=JW$2,1,0)*('Atendimento ao público'!$H18)*$NB$75</f>
        <v>10984.422654061946</v>
      </c>
      <c r="JX75" s="306">
        <f>IF($ND$75&lt;=JX$2,1,0)*('Atendimento ao público'!$H18)*$NB$75</f>
        <v>10984.422654061946</v>
      </c>
      <c r="JY75" s="306">
        <f>IF($ND$75&lt;=JY$2,1,0)*('Atendimento ao público'!$H18)*$NB$75</f>
        <v>10984.422654061946</v>
      </c>
      <c r="JZ75" s="306">
        <f>IF($ND$75&lt;=JZ$2,1,0)*('Atendimento ao público'!$H18)*$NB$75</f>
        <v>10984.422654061946</v>
      </c>
      <c r="KA75" s="306">
        <f>IF($ND$75&lt;=KA$2,1,0)*('Atendimento ao público'!$H18)*$NB$75</f>
        <v>10984.422654061946</v>
      </c>
      <c r="KB75" s="306">
        <f>IF($ND$75&lt;=KB$2,1,0)*('Atendimento ao público'!$H18)*$NB$75</f>
        <v>10984.422654061946</v>
      </c>
      <c r="KC75" s="306">
        <f>IF($ND$75&lt;=KC$2,1,0)*('Atendimento ao público'!$H18)*$NB$75</f>
        <v>10984.422654061946</v>
      </c>
      <c r="KD75" s="306">
        <f>IF($ND$75&lt;=KD$2,1,0)*('Atendimento ao público'!$H18)*$NB$75</f>
        <v>10984.422654061946</v>
      </c>
      <c r="KE75" s="306">
        <f>IF($ND$75&lt;=KE$2,1,0)*('Atendimento ao público'!$H18)*$NB$75</f>
        <v>10984.422654061946</v>
      </c>
      <c r="KF75" s="306">
        <f>IF($ND$75&lt;=KF$2,1,0)*('Atendimento ao público'!$H18)*$NB$75</f>
        <v>10984.422654061946</v>
      </c>
      <c r="KG75" s="306">
        <f>IF($ND$75&lt;=KG$2,1,0)*('Atendimento ao público'!$H18)*$NB$75</f>
        <v>10984.422654061946</v>
      </c>
      <c r="KH75" s="306">
        <f>IF($ND$75&lt;=KH$2,1,0)*('Atendimento ao público'!$H18)*$NB$75</f>
        <v>10984.422654061946</v>
      </c>
      <c r="KI75" s="306">
        <f>IF($ND$75&lt;=KI$2,1,0)*('Atendimento ao público'!$H18)*$NB$75</f>
        <v>10984.422654061946</v>
      </c>
      <c r="KJ75" s="306">
        <f>IF($ND$75&lt;=KJ$2,1,0)*('Atendimento ao público'!$H18)*$NB$75</f>
        <v>10984.422654061946</v>
      </c>
      <c r="KK75" s="306">
        <f>IF($ND$75&lt;=KK$2,1,0)*('Atendimento ao público'!$H18)*$NB$75</f>
        <v>10984.422654061946</v>
      </c>
      <c r="KL75" s="306">
        <f>IF($ND$75&lt;=KL$2,1,0)*('Atendimento ao público'!$H18)*$NB$75</f>
        <v>10984.422654061946</v>
      </c>
      <c r="KM75" s="306">
        <f>IF($ND$75&lt;=KM$2,1,0)*('Atendimento ao público'!$H18)*$NB$75</f>
        <v>10984.422654061946</v>
      </c>
      <c r="KN75" s="306">
        <f>IF($ND$75&lt;=KN$2,1,0)*('Atendimento ao público'!$H18)*$NB$75</f>
        <v>10984.422654061946</v>
      </c>
      <c r="KO75" s="306">
        <f>IF($ND$75&lt;=KO$2,1,0)*('Atendimento ao público'!$H18)*$NB$75</f>
        <v>10984.422654061946</v>
      </c>
      <c r="KP75" s="306">
        <f>IF($ND$75&lt;=KP$2,1,0)*('Atendimento ao público'!$H18)*$NB$75</f>
        <v>10984.422654061946</v>
      </c>
      <c r="KQ75" s="306">
        <f>IF($ND$75&lt;=KQ$2,1,0)*('Atendimento ao público'!$H18)*$NB$75</f>
        <v>10984.422654061946</v>
      </c>
      <c r="KR75" s="306">
        <f>IF($ND$75&lt;=KR$2,1,0)*('Atendimento ao público'!$H18)*$NB$75</f>
        <v>10984.422654061946</v>
      </c>
      <c r="KS75" s="306">
        <f>IF($ND$75&lt;=KS$2,1,0)*('Atendimento ao público'!$H18)*$NB$75</f>
        <v>10984.422654061946</v>
      </c>
      <c r="KT75" s="306">
        <f>IF($ND$75&lt;=KT$2,1,0)*('Atendimento ao público'!$H18)*$NB$75</f>
        <v>10984.422654061946</v>
      </c>
      <c r="KU75" s="306">
        <f>IF($ND$75&lt;=KU$2,1,0)*('Atendimento ao público'!$H18)*$NB$75</f>
        <v>10984.422654061946</v>
      </c>
      <c r="KV75" s="306">
        <f>IF($ND$75&lt;=KV$2,1,0)*('Atendimento ao público'!$H18)*$NB$75</f>
        <v>10984.422654061946</v>
      </c>
      <c r="KW75" s="306">
        <f>IF($ND$75&lt;=KW$2,1,0)*('Atendimento ao público'!$H18)*$NB$75</f>
        <v>10984.422654061946</v>
      </c>
      <c r="KX75" s="306">
        <f>IF($ND$75&lt;=KX$2,1,0)*('Atendimento ao público'!$H18)*$NB$75</f>
        <v>10984.422654061946</v>
      </c>
      <c r="KY75" s="306">
        <f>IF($ND$75&lt;=KY$2,1,0)*('Atendimento ao público'!$H18)*$NB$75</f>
        <v>10984.422654061946</v>
      </c>
      <c r="KZ75" s="306">
        <f>IF($ND$75&lt;=KZ$2,1,0)*('Atendimento ao público'!$H18)*$NB$75</f>
        <v>10984.422654061946</v>
      </c>
      <c r="LA75" s="306">
        <f>IF($ND$75&lt;=LA$2,1,0)*('Atendimento ao público'!$H18)*$NB$75</f>
        <v>10984.422654061946</v>
      </c>
      <c r="LB75" s="306">
        <f>IF($ND$75&lt;=LB$2,1,0)*('Atendimento ao público'!$H18)*$NB$75</f>
        <v>10984.422654061946</v>
      </c>
      <c r="LC75" s="306">
        <f>IF($ND$75&lt;=LC$2,1,0)*('Atendimento ao público'!$H18)*$NB$75</f>
        <v>10984.422654061946</v>
      </c>
      <c r="LD75" s="306">
        <f>IF($ND$75&lt;=LD$2,1,0)*('Atendimento ao público'!$H18)*$NB$75</f>
        <v>10984.422654061946</v>
      </c>
      <c r="LE75" s="306">
        <f>IF($ND$75&lt;=LE$2,1,0)*('Atendimento ao público'!$H18)*$NB$75</f>
        <v>10984.422654061946</v>
      </c>
      <c r="LF75" s="306">
        <f>IF($ND$75&lt;=LF$2,1,0)*('Atendimento ao público'!$H18)*$NB$75</f>
        <v>10984.422654061946</v>
      </c>
      <c r="LG75" s="306">
        <f>IF($ND$75&lt;=LG$2,1,0)*('Atendimento ao público'!$H18)*$NB$75</f>
        <v>10984.422654061946</v>
      </c>
      <c r="LH75" s="306">
        <f>IF($ND$75&lt;=LH$2,1,0)*('Atendimento ao público'!$H18)*$NB$75</f>
        <v>10984.422654061946</v>
      </c>
      <c r="LI75" s="306">
        <f>IF($ND$75&lt;=LI$2,1,0)*('Atendimento ao público'!$H18)*$NB$75</f>
        <v>10984.422654061946</v>
      </c>
      <c r="LJ75" s="306">
        <f>IF($ND$75&lt;=LJ$2,1,0)*('Atendimento ao público'!$H18)*$NB$75</f>
        <v>10984.422654061946</v>
      </c>
      <c r="LK75" s="306">
        <f>IF($ND$75&lt;=LK$2,1,0)*('Atendimento ao público'!$H18)*$NB$75</f>
        <v>10984.422654061946</v>
      </c>
      <c r="LL75" s="306">
        <f>IF($ND$75&lt;=LL$2,1,0)*('Atendimento ao público'!$H18)*$NB$75</f>
        <v>10984.422654061946</v>
      </c>
      <c r="LM75" s="306">
        <f>IF($ND$75&lt;=LM$2,1,0)*('Atendimento ao público'!$H18)*$NB$75</f>
        <v>10984.422654061946</v>
      </c>
      <c r="LN75" s="306">
        <f>IF($ND$75&lt;=LN$2,1,0)*('Atendimento ao público'!$H18)*$NB$75</f>
        <v>10984.422654061946</v>
      </c>
      <c r="LO75" s="306">
        <f>IF($ND$75&lt;=LO$2,1,0)*('Atendimento ao público'!$H18)*$NB$75</f>
        <v>10984.422654061946</v>
      </c>
      <c r="LP75" s="306">
        <f>IF($ND$75&lt;=LP$2,1,0)*('Atendimento ao público'!$H18)*$NB$75</f>
        <v>10984.422654061946</v>
      </c>
      <c r="LQ75" s="306">
        <f>IF($ND$75&lt;=LQ$2,1,0)*('Atendimento ao público'!$H18)*$NB$75</f>
        <v>10984.422654061946</v>
      </c>
      <c r="LR75" s="306">
        <f>IF($ND$75&lt;=LR$2,1,0)*('Atendimento ao público'!$H18)*$NB$75</f>
        <v>10984.422654061946</v>
      </c>
      <c r="LS75" s="306">
        <f>IF($ND$75&lt;=LS$2,1,0)*('Atendimento ao público'!$H18)*$NB$75</f>
        <v>10984.422654061946</v>
      </c>
      <c r="LT75" s="306">
        <f>IF($ND$75&lt;=LT$2,1,0)*('Atendimento ao público'!$H18)*$NB$75</f>
        <v>10984.422654061946</v>
      </c>
      <c r="LU75" s="306">
        <f>IF($ND$75&lt;=LU$2,1,0)*('Atendimento ao público'!$H18)*$NB$75</f>
        <v>10984.422654061946</v>
      </c>
      <c r="LV75" s="306">
        <f>IF($ND$75&lt;=LV$2,1,0)*('Atendimento ao público'!$H18)*$NB$75</f>
        <v>10984.422654061946</v>
      </c>
      <c r="LW75" s="306">
        <f>IF($ND$75&lt;=LW$2,1,0)*('Atendimento ao público'!$H18)*$NB$75</f>
        <v>10984.422654061946</v>
      </c>
      <c r="LX75" s="306">
        <f>IF($ND$75&lt;=LX$2,1,0)*('Atendimento ao público'!$H18)*$NB$75</f>
        <v>10984.422654061946</v>
      </c>
      <c r="LY75" s="306">
        <f>IF($ND$75&lt;=LY$2,1,0)*('Atendimento ao público'!$H18)*$NB$75</f>
        <v>10984.422654061946</v>
      </c>
      <c r="LZ75" s="306">
        <f>IF($ND$75&lt;=LZ$2,1,0)*('Atendimento ao público'!$H18)*$NB$75</f>
        <v>10984.422654061946</v>
      </c>
      <c r="MA75" s="306">
        <f>IF($ND$75&lt;=MA$2,1,0)*('Atendimento ao público'!$H18)*$NB$75</f>
        <v>10984.422654061946</v>
      </c>
      <c r="MB75" s="306">
        <f>IF($ND$75&lt;=MB$2,1,0)*('Atendimento ao público'!$H18)*$NB$75</f>
        <v>10984.422654061946</v>
      </c>
      <c r="MC75" s="306">
        <f>IF($ND$75&lt;=MC$2,1,0)*('Atendimento ao público'!$H18)*$NB$75</f>
        <v>10984.422654061946</v>
      </c>
      <c r="MD75" s="306">
        <f>IF($ND$75&lt;=MD$2,1,0)*('Atendimento ao público'!$H18)*$NB$75</f>
        <v>10984.422654061946</v>
      </c>
      <c r="ME75" s="306">
        <f>IF($ND$75&lt;=ME$2,1,0)*('Atendimento ao público'!$H18)*$NB$75</f>
        <v>10984.422654061946</v>
      </c>
      <c r="MF75" s="306">
        <f>IF($ND$75&lt;=MF$2,1,0)*('Atendimento ao público'!$H18)*$NB$75</f>
        <v>10984.422654061946</v>
      </c>
      <c r="MG75" s="306">
        <f>IF($ND$75&lt;=MG$2,1,0)*('Atendimento ao público'!$H18)*$NB$75</f>
        <v>10984.422654061946</v>
      </c>
      <c r="MH75" s="306">
        <f>IF($ND$75&lt;=MH$2,1,0)*('Atendimento ao público'!$H18)*$NB$75</f>
        <v>10984.422654061946</v>
      </c>
      <c r="MI75" s="306">
        <f>IF($ND$75&lt;=MI$2,1,0)*('Atendimento ao público'!$H18)*$NB$75</f>
        <v>10984.422654061946</v>
      </c>
      <c r="MJ75" s="306">
        <f>IF($ND$75&lt;=MJ$2,1,0)*('Atendimento ao público'!$H18)*$NB$75</f>
        <v>10984.422654061946</v>
      </c>
      <c r="MK75" s="306">
        <f>IF($ND$75&lt;=MK$2,1,0)*('Atendimento ao público'!$H18)*$NB$75</f>
        <v>10984.422654061946</v>
      </c>
      <c r="ML75" s="306">
        <f>IF($ND$75&lt;=ML$2,1,0)*('Atendimento ao público'!$H18)*$NB$75</f>
        <v>10984.422654061946</v>
      </c>
      <c r="MM75" s="306">
        <f>IF($ND$75&lt;=MM$2,1,0)*('Atendimento ao público'!$H18)*$NB$75</f>
        <v>10984.422654061946</v>
      </c>
      <c r="MN75" s="306">
        <f>IF($ND$75&lt;=MN$2,1,0)*('Atendimento ao público'!$H18)*$NB$75</f>
        <v>10984.422654061946</v>
      </c>
      <c r="MO75" s="306">
        <f>IF($ND$75&lt;=MO$2,1,0)*('Atendimento ao público'!$H18)*$NB$75</f>
        <v>10984.422654061946</v>
      </c>
      <c r="MP75" s="306">
        <f>IF($ND$75&lt;=MP$2,1,0)*('Atendimento ao público'!$H18)*$NB$75</f>
        <v>10984.422654061946</v>
      </c>
      <c r="MQ75" s="306">
        <f>IF($ND$75&lt;=MQ$2,1,0)*('Atendimento ao público'!$H18)*$NB$75</f>
        <v>10984.422654061946</v>
      </c>
      <c r="MR75" s="306">
        <f>IF($ND$75&lt;=MR$2,1,0)*('Atendimento ao público'!$H18)*$NB$75</f>
        <v>10984.422654061946</v>
      </c>
      <c r="MS75" s="306">
        <f>IF($ND$75&lt;=MS$2,1,0)*('Atendimento ao público'!$H18)*$NB$75</f>
        <v>10984.422654061946</v>
      </c>
      <c r="MT75" s="306">
        <f>IF($ND$75&lt;=MT$2,1,0)*('Atendimento ao público'!$H18)*$NB$75</f>
        <v>10984.422654061946</v>
      </c>
      <c r="MU75" s="306">
        <f>IF($ND$75&lt;=MU$2,1,0)*('Atendimento ao público'!$H18)*$NB$75</f>
        <v>10984.422654061946</v>
      </c>
      <c r="MV75" s="306">
        <f>IF($ND$75&lt;=MV$2,1,0)*('Atendimento ao público'!$H18)*$NB$75</f>
        <v>10984.422654061946</v>
      </c>
      <c r="MW75" s="306">
        <f>IF($ND$75&lt;=MW$2,1,0)*('Atendimento ao público'!$H18)*$NB$75</f>
        <v>10984.422654061946</v>
      </c>
      <c r="MX75" s="306">
        <f>IF($ND$75&lt;=MX$2,1,0)*('Atendimento ao público'!$H18)*$NB$75</f>
        <v>10984.422654061946</v>
      </c>
      <c r="MY75" s="306">
        <f>IF($ND$75&lt;=MY$2,1,0)*('Atendimento ao público'!$H18)*$NB$75</f>
        <v>10984.422654061946</v>
      </c>
      <c r="MZ75" s="306">
        <f>IF($ND$75&lt;=MZ$2,1,0)*('Atendimento ao público'!$H18)*$NB$75</f>
        <v>10984.422654061946</v>
      </c>
      <c r="NA75" s="307">
        <f>IF($ND$75&lt;=NA$2,1,0)*('Atendimento ao público'!$H18)*$NB$75</f>
        <v>10984.422654061946</v>
      </c>
      <c r="NB75" s="652">
        <v>1</v>
      </c>
      <c r="NC75" s="652"/>
      <c r="ND75" s="652">
        <v>13</v>
      </c>
    </row>
    <row r="76" spans="1:378" x14ac:dyDescent="0.2">
      <c r="A76" s="2"/>
      <c r="B76" s="304"/>
      <c r="C76" s="305"/>
      <c r="D76" s="305"/>
      <c r="E76" s="1" t="s">
        <v>629</v>
      </c>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V76" s="306"/>
      <c r="AW76" s="306"/>
      <c r="AX76" s="306"/>
      <c r="AY76" s="306"/>
      <c r="AZ76" s="306"/>
      <c r="BA76" s="306"/>
      <c r="BB76" s="306"/>
      <c r="BC76" s="306"/>
      <c r="BD76" s="306"/>
      <c r="BE76" s="306"/>
      <c r="BF76" s="306"/>
      <c r="BG76" s="306"/>
      <c r="BH76" s="306"/>
      <c r="BI76" s="306"/>
      <c r="BJ76" s="306"/>
      <c r="BK76" s="306"/>
      <c r="BL76" s="306"/>
      <c r="BM76" s="306"/>
      <c r="BN76" s="306"/>
      <c r="BO76" s="306"/>
      <c r="BP76" s="306"/>
      <c r="BQ76" s="306"/>
      <c r="BR76" s="306"/>
      <c r="BS76" s="306"/>
      <c r="BT76" s="306"/>
      <c r="BU76" s="306"/>
      <c r="BV76" s="306"/>
      <c r="BW76" s="306"/>
      <c r="BX76" s="306"/>
      <c r="BY76" s="306"/>
      <c r="BZ76" s="306"/>
      <c r="CA76" s="306"/>
      <c r="CB76" s="306"/>
      <c r="CC76" s="306"/>
      <c r="CD76" s="306"/>
      <c r="CE76" s="306"/>
      <c r="CF76" s="306"/>
      <c r="CG76" s="306"/>
      <c r="CH76" s="306"/>
      <c r="CI76" s="306"/>
      <c r="CJ76" s="306"/>
      <c r="CK76" s="306"/>
      <c r="CL76" s="306"/>
      <c r="CM76" s="306"/>
      <c r="CN76" s="306"/>
      <c r="CO76" s="306"/>
      <c r="CP76" s="306"/>
      <c r="CQ76" s="306"/>
      <c r="CR76" s="306"/>
      <c r="CS76" s="306"/>
      <c r="CT76" s="306"/>
      <c r="CU76" s="306"/>
      <c r="CV76" s="306"/>
      <c r="CW76" s="306"/>
      <c r="CX76" s="306"/>
      <c r="CY76" s="306"/>
      <c r="CZ76" s="306"/>
      <c r="DA76" s="306"/>
      <c r="DB76" s="306"/>
      <c r="DC76" s="306"/>
      <c r="DD76" s="306"/>
      <c r="DE76" s="306"/>
      <c r="DF76" s="306"/>
      <c r="DG76" s="306"/>
      <c r="DH76" s="306"/>
      <c r="DI76" s="306"/>
      <c r="DJ76" s="306"/>
      <c r="DK76" s="306"/>
      <c r="DL76" s="306"/>
      <c r="DM76" s="306"/>
      <c r="DN76" s="306"/>
      <c r="DO76" s="306"/>
      <c r="DP76" s="306"/>
      <c r="DQ76" s="306"/>
      <c r="DR76" s="306"/>
      <c r="DS76" s="306"/>
      <c r="DT76" s="306"/>
      <c r="DU76" s="306"/>
      <c r="DV76" s="306"/>
      <c r="DW76" s="306"/>
      <c r="DX76" s="306"/>
      <c r="DY76" s="306"/>
      <c r="DZ76" s="306"/>
      <c r="EA76" s="306"/>
      <c r="EB76" s="306"/>
      <c r="EC76" s="306"/>
      <c r="ED76" s="306"/>
      <c r="EE76" s="306"/>
      <c r="EF76" s="306"/>
      <c r="EG76" s="306"/>
      <c r="EH76" s="306"/>
      <c r="EI76" s="306"/>
      <c r="EJ76" s="306"/>
      <c r="EK76" s="306"/>
      <c r="EL76" s="306"/>
      <c r="EM76" s="306"/>
      <c r="EN76" s="306"/>
      <c r="EO76" s="306"/>
      <c r="EP76" s="306"/>
      <c r="EQ76" s="306"/>
      <c r="ER76" s="306"/>
      <c r="ES76" s="306"/>
      <c r="ET76" s="306"/>
      <c r="EU76" s="306"/>
      <c r="EV76" s="306"/>
      <c r="EW76" s="306"/>
      <c r="EX76" s="306"/>
      <c r="EY76" s="306"/>
      <c r="EZ76" s="306"/>
      <c r="FA76" s="306"/>
      <c r="FB76" s="306"/>
      <c r="FC76" s="306"/>
      <c r="FD76" s="306"/>
      <c r="FE76" s="306"/>
      <c r="FF76" s="306"/>
      <c r="FG76" s="306"/>
      <c r="FH76" s="306"/>
      <c r="FI76" s="306"/>
      <c r="FJ76" s="306"/>
      <c r="FK76" s="306"/>
      <c r="FL76" s="306"/>
      <c r="FM76" s="306"/>
      <c r="FN76" s="306"/>
      <c r="FO76" s="306"/>
      <c r="FP76" s="306"/>
      <c r="FQ76" s="306"/>
      <c r="FR76" s="306"/>
      <c r="FS76" s="306"/>
      <c r="FT76" s="306"/>
      <c r="FU76" s="306"/>
      <c r="FV76" s="306"/>
      <c r="FW76" s="306"/>
      <c r="FX76" s="306"/>
      <c r="FY76" s="306"/>
      <c r="FZ76" s="306"/>
      <c r="GA76" s="306"/>
      <c r="GB76" s="306"/>
      <c r="GC76" s="306"/>
      <c r="GD76" s="306"/>
      <c r="GE76" s="306"/>
      <c r="GF76" s="306"/>
      <c r="GG76" s="306"/>
      <c r="GH76" s="306"/>
      <c r="GI76" s="306"/>
      <c r="GJ76" s="306"/>
      <c r="GK76" s="306"/>
      <c r="GL76" s="306"/>
      <c r="GM76" s="306"/>
      <c r="GN76" s="306"/>
      <c r="GO76" s="306"/>
      <c r="GP76" s="306"/>
      <c r="GQ76" s="306"/>
      <c r="GR76" s="306"/>
      <c r="GS76" s="306"/>
      <c r="GT76" s="306"/>
      <c r="GU76" s="306"/>
      <c r="GV76" s="306"/>
      <c r="GW76" s="306"/>
      <c r="GX76" s="306"/>
      <c r="GY76" s="306"/>
      <c r="GZ76" s="306"/>
      <c r="HA76" s="306"/>
      <c r="HB76" s="306"/>
      <c r="HC76" s="306"/>
      <c r="HD76" s="306"/>
      <c r="HE76" s="306"/>
      <c r="HF76" s="306"/>
      <c r="HG76" s="306"/>
      <c r="HH76" s="306"/>
      <c r="HI76" s="306"/>
      <c r="HJ76" s="306"/>
      <c r="HK76" s="306"/>
      <c r="HL76" s="306"/>
      <c r="HM76" s="306"/>
      <c r="HN76" s="306"/>
      <c r="HO76" s="306"/>
      <c r="HP76" s="306"/>
      <c r="HQ76" s="306"/>
      <c r="HR76" s="306"/>
      <c r="HS76" s="306"/>
      <c r="HT76" s="306"/>
      <c r="HU76" s="306"/>
      <c r="HV76" s="306"/>
      <c r="HW76" s="306"/>
      <c r="HX76" s="306"/>
      <c r="HY76" s="306"/>
      <c r="HZ76" s="306"/>
      <c r="IA76" s="306"/>
      <c r="IB76" s="306"/>
      <c r="IC76" s="306"/>
      <c r="ID76" s="306"/>
      <c r="IE76" s="306"/>
      <c r="IF76" s="306"/>
      <c r="IG76" s="306"/>
      <c r="IH76" s="306"/>
      <c r="II76" s="306"/>
      <c r="IJ76" s="306"/>
      <c r="IK76" s="306"/>
      <c r="IL76" s="306"/>
      <c r="IM76" s="306"/>
      <c r="IN76" s="306"/>
      <c r="IO76" s="306"/>
      <c r="IP76" s="306"/>
      <c r="IQ76" s="306"/>
      <c r="IR76" s="306"/>
      <c r="IS76" s="306"/>
      <c r="IT76" s="306"/>
      <c r="IU76" s="306"/>
      <c r="IV76" s="306"/>
      <c r="IW76" s="306"/>
      <c r="IX76" s="306"/>
      <c r="IY76" s="306"/>
      <c r="IZ76" s="306"/>
      <c r="JA76" s="306"/>
      <c r="JB76" s="306"/>
      <c r="JC76" s="306"/>
      <c r="JD76" s="306"/>
      <c r="JE76" s="306"/>
      <c r="JF76" s="306"/>
      <c r="JG76" s="306"/>
      <c r="JH76" s="306"/>
      <c r="JI76" s="306"/>
      <c r="JJ76" s="306"/>
      <c r="JK76" s="306"/>
      <c r="JL76" s="306"/>
      <c r="JM76" s="306"/>
      <c r="JN76" s="306"/>
      <c r="JO76" s="306"/>
      <c r="JP76" s="306"/>
      <c r="JQ76" s="306"/>
      <c r="JR76" s="306"/>
      <c r="JS76" s="306"/>
      <c r="JT76" s="306"/>
      <c r="JU76" s="306"/>
      <c r="JV76" s="306"/>
      <c r="JW76" s="306"/>
      <c r="JX76" s="306"/>
      <c r="JY76" s="306"/>
      <c r="JZ76" s="306"/>
      <c r="KA76" s="306"/>
      <c r="KB76" s="306"/>
      <c r="KC76" s="306"/>
      <c r="KD76" s="306"/>
      <c r="KE76" s="306"/>
      <c r="KF76" s="306"/>
      <c r="KG76" s="306"/>
      <c r="KH76" s="306"/>
      <c r="KI76" s="306"/>
      <c r="KJ76" s="306"/>
      <c r="KK76" s="306"/>
      <c r="KL76" s="306"/>
      <c r="KM76" s="306"/>
      <c r="KN76" s="306"/>
      <c r="KO76" s="306"/>
      <c r="KP76" s="306"/>
      <c r="KQ76" s="306"/>
      <c r="KR76" s="306"/>
      <c r="KS76" s="306"/>
      <c r="KT76" s="306"/>
      <c r="KU76" s="306"/>
      <c r="KV76" s="306"/>
      <c r="KW76" s="306"/>
      <c r="KX76" s="306"/>
      <c r="KY76" s="306"/>
      <c r="KZ76" s="306"/>
      <c r="LA76" s="306"/>
      <c r="LB76" s="306"/>
      <c r="LC76" s="306"/>
      <c r="LD76" s="306"/>
      <c r="LE76" s="306"/>
      <c r="LF76" s="306"/>
      <c r="LG76" s="306"/>
      <c r="LH76" s="306"/>
      <c r="LI76" s="306"/>
      <c r="LJ76" s="306"/>
      <c r="LK76" s="306"/>
      <c r="LL76" s="306"/>
      <c r="LM76" s="306"/>
      <c r="LN76" s="306"/>
      <c r="LO76" s="306"/>
      <c r="LP76" s="306"/>
      <c r="LQ76" s="306"/>
      <c r="LR76" s="306"/>
      <c r="LS76" s="306"/>
      <c r="LT76" s="306"/>
      <c r="LU76" s="306"/>
      <c r="LV76" s="306"/>
      <c r="LW76" s="306"/>
      <c r="LX76" s="306"/>
      <c r="LY76" s="306"/>
      <c r="LZ76" s="306"/>
      <c r="MA76" s="306"/>
      <c r="MB76" s="306"/>
      <c r="MC76" s="306"/>
      <c r="MD76" s="306"/>
      <c r="ME76" s="306"/>
      <c r="MF76" s="306"/>
      <c r="MG76" s="306"/>
      <c r="MH76" s="306"/>
      <c r="MI76" s="306"/>
      <c r="MJ76" s="306"/>
      <c r="MK76" s="306"/>
      <c r="ML76" s="306"/>
      <c r="MM76" s="306"/>
      <c r="MN76" s="306"/>
      <c r="MO76" s="306"/>
      <c r="MP76" s="306"/>
      <c r="MQ76" s="306"/>
      <c r="MR76" s="306"/>
      <c r="MS76" s="306"/>
      <c r="MT76" s="306"/>
      <c r="MU76" s="306"/>
      <c r="MV76" s="306"/>
      <c r="MW76" s="306"/>
      <c r="MX76" s="306"/>
      <c r="MY76" s="306"/>
      <c r="MZ76" s="306"/>
      <c r="NA76" s="307"/>
      <c r="NB76" s="652"/>
      <c r="NC76" s="652"/>
      <c r="ND76" s="652"/>
    </row>
    <row r="77" spans="1:378" s="314" customFormat="1" x14ac:dyDescent="0.2">
      <c r="A77" s="182"/>
      <c r="B77" s="308"/>
      <c r="C77" s="309"/>
      <c r="D77" s="309"/>
      <c r="E77" s="309" t="s">
        <v>630</v>
      </c>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310"/>
      <c r="BG77" s="310"/>
      <c r="BH77" s="310"/>
      <c r="BI77" s="310"/>
      <c r="BJ77" s="310"/>
      <c r="BK77" s="310"/>
      <c r="BL77" s="310"/>
      <c r="BM77" s="310"/>
      <c r="BN77" s="310"/>
      <c r="BO77" s="310"/>
      <c r="BP77" s="310"/>
      <c r="BQ77" s="310"/>
      <c r="BR77" s="310"/>
      <c r="BS77" s="310"/>
      <c r="BT77" s="310"/>
      <c r="BU77" s="310"/>
      <c r="BV77" s="310"/>
      <c r="BW77" s="310"/>
      <c r="BX77" s="310"/>
      <c r="BY77" s="310"/>
      <c r="BZ77" s="310"/>
      <c r="CA77" s="310"/>
      <c r="CB77" s="310"/>
      <c r="CC77" s="310"/>
      <c r="CD77" s="310"/>
      <c r="CE77" s="310"/>
      <c r="CF77" s="310"/>
      <c r="CG77" s="310"/>
      <c r="CH77" s="310"/>
      <c r="CI77" s="310"/>
      <c r="CJ77" s="310"/>
      <c r="CK77" s="310"/>
      <c r="CL77" s="310"/>
      <c r="CM77" s="310"/>
      <c r="CN77" s="310"/>
      <c r="CO77" s="310"/>
      <c r="CP77" s="310"/>
      <c r="CQ77" s="310"/>
      <c r="CR77" s="310"/>
      <c r="CS77" s="310"/>
      <c r="CT77" s="310"/>
      <c r="CU77" s="310"/>
      <c r="CV77" s="310"/>
      <c r="CW77" s="310"/>
      <c r="CX77" s="310"/>
      <c r="CY77" s="310"/>
      <c r="CZ77" s="310"/>
      <c r="DA77" s="310"/>
      <c r="DB77" s="310"/>
      <c r="DC77" s="310"/>
      <c r="DD77" s="310"/>
      <c r="DE77" s="310"/>
      <c r="DF77" s="310"/>
      <c r="DG77" s="310"/>
      <c r="DH77" s="310"/>
      <c r="DI77" s="310"/>
      <c r="DJ77" s="310"/>
      <c r="DK77" s="310"/>
      <c r="DL77" s="310"/>
      <c r="DM77" s="310"/>
      <c r="DN77" s="310"/>
      <c r="DO77" s="310"/>
      <c r="DP77" s="310"/>
      <c r="DQ77" s="310"/>
      <c r="DR77" s="310"/>
      <c r="DS77" s="310"/>
      <c r="DT77" s="310"/>
      <c r="DU77" s="310"/>
      <c r="DV77" s="310"/>
      <c r="DW77" s="310"/>
      <c r="DX77" s="310"/>
      <c r="DY77" s="310"/>
      <c r="DZ77" s="310"/>
      <c r="EA77" s="310"/>
      <c r="EB77" s="310"/>
      <c r="EC77" s="310"/>
      <c r="ED77" s="310"/>
      <c r="EE77" s="310"/>
      <c r="EF77" s="310"/>
      <c r="EG77" s="310"/>
      <c r="EH77" s="310"/>
      <c r="EI77" s="310"/>
      <c r="EJ77" s="310"/>
      <c r="EK77" s="310"/>
      <c r="EL77" s="310"/>
      <c r="EM77" s="310"/>
      <c r="EN77" s="310"/>
      <c r="EO77" s="310"/>
      <c r="EP77" s="310"/>
      <c r="EQ77" s="310"/>
      <c r="ER77" s="310"/>
      <c r="ES77" s="310"/>
      <c r="ET77" s="310"/>
      <c r="EU77" s="310"/>
      <c r="EV77" s="310"/>
      <c r="EW77" s="310"/>
      <c r="EX77" s="310"/>
      <c r="EY77" s="310"/>
      <c r="EZ77" s="310"/>
      <c r="FA77" s="310"/>
      <c r="FB77" s="310"/>
      <c r="FC77" s="310"/>
      <c r="FD77" s="310"/>
      <c r="FE77" s="310"/>
      <c r="FF77" s="310"/>
      <c r="FG77" s="310"/>
      <c r="FH77" s="310"/>
      <c r="FI77" s="310"/>
      <c r="FJ77" s="310"/>
      <c r="FK77" s="310"/>
      <c r="FL77" s="310"/>
      <c r="FM77" s="310"/>
      <c r="FN77" s="310"/>
      <c r="FO77" s="310"/>
      <c r="FP77" s="310"/>
      <c r="FQ77" s="310"/>
      <c r="FR77" s="310"/>
      <c r="FS77" s="310"/>
      <c r="FT77" s="310"/>
      <c r="FU77" s="310"/>
      <c r="FV77" s="310"/>
      <c r="FW77" s="310"/>
      <c r="FX77" s="310"/>
      <c r="FY77" s="310"/>
      <c r="FZ77" s="310"/>
      <c r="GA77" s="310"/>
      <c r="GB77" s="310"/>
      <c r="GC77" s="310"/>
      <c r="GD77" s="310"/>
      <c r="GE77" s="310"/>
      <c r="GF77" s="310"/>
      <c r="GG77" s="310"/>
      <c r="GH77" s="310"/>
      <c r="GI77" s="310"/>
      <c r="GJ77" s="310"/>
      <c r="GK77" s="310"/>
      <c r="GL77" s="310"/>
      <c r="GM77" s="310"/>
      <c r="GN77" s="310"/>
      <c r="GO77" s="310"/>
      <c r="GP77" s="310"/>
      <c r="GQ77" s="310"/>
      <c r="GR77" s="310"/>
      <c r="GS77" s="310"/>
      <c r="GT77" s="310"/>
      <c r="GU77" s="310"/>
      <c r="GV77" s="310"/>
      <c r="GW77" s="310"/>
      <c r="GX77" s="310"/>
      <c r="GY77" s="310"/>
      <c r="GZ77" s="310"/>
      <c r="HA77" s="310"/>
      <c r="HB77" s="310"/>
      <c r="HC77" s="310"/>
      <c r="HD77" s="310"/>
      <c r="HE77" s="310"/>
      <c r="HF77" s="310"/>
      <c r="HG77" s="310"/>
      <c r="HH77" s="310"/>
      <c r="HI77" s="310"/>
      <c r="HJ77" s="310"/>
      <c r="HK77" s="310"/>
      <c r="HL77" s="310"/>
      <c r="HM77" s="310"/>
      <c r="HN77" s="310"/>
      <c r="HO77" s="310"/>
      <c r="HP77" s="310"/>
      <c r="HQ77" s="310"/>
      <c r="HR77" s="310"/>
      <c r="HS77" s="310"/>
      <c r="HT77" s="310"/>
      <c r="HU77" s="310"/>
      <c r="HV77" s="310"/>
      <c r="HW77" s="310"/>
      <c r="HX77" s="310"/>
      <c r="HY77" s="310"/>
      <c r="HZ77" s="310"/>
      <c r="IA77" s="310"/>
      <c r="IB77" s="310"/>
      <c r="IC77" s="310"/>
      <c r="ID77" s="310"/>
      <c r="IE77" s="310"/>
      <c r="IF77" s="310"/>
      <c r="IG77" s="310"/>
      <c r="IH77" s="310"/>
      <c r="II77" s="310"/>
      <c r="IJ77" s="310"/>
      <c r="IK77" s="310"/>
      <c r="IL77" s="310"/>
      <c r="IM77" s="310"/>
      <c r="IN77" s="310"/>
      <c r="IO77" s="310"/>
      <c r="IP77" s="310"/>
      <c r="IQ77" s="310"/>
      <c r="IR77" s="310"/>
      <c r="IS77" s="310"/>
      <c r="IT77" s="310"/>
      <c r="IU77" s="310"/>
      <c r="IV77" s="310"/>
      <c r="IW77" s="310"/>
      <c r="IX77" s="310"/>
      <c r="IY77" s="310"/>
      <c r="IZ77" s="310"/>
      <c r="JA77" s="310"/>
      <c r="JB77" s="310"/>
      <c r="JC77" s="310"/>
      <c r="JD77" s="310"/>
      <c r="JE77" s="310"/>
      <c r="JF77" s="310"/>
      <c r="JG77" s="310"/>
      <c r="JH77" s="310"/>
      <c r="JI77" s="310"/>
      <c r="JJ77" s="310"/>
      <c r="JK77" s="310"/>
      <c r="JL77" s="310"/>
      <c r="JM77" s="310"/>
      <c r="JN77" s="310"/>
      <c r="JO77" s="310"/>
      <c r="JP77" s="310"/>
      <c r="JQ77" s="310"/>
      <c r="JR77" s="310"/>
      <c r="JS77" s="310"/>
      <c r="JT77" s="310"/>
      <c r="JU77" s="310"/>
      <c r="JV77" s="310"/>
      <c r="JW77" s="310"/>
      <c r="JX77" s="310"/>
      <c r="JY77" s="310"/>
      <c r="JZ77" s="310"/>
      <c r="KA77" s="310"/>
      <c r="KB77" s="310"/>
      <c r="KC77" s="310"/>
      <c r="KD77" s="310"/>
      <c r="KE77" s="310"/>
      <c r="KF77" s="310"/>
      <c r="KG77" s="310"/>
      <c r="KH77" s="310"/>
      <c r="KI77" s="310"/>
      <c r="KJ77" s="310"/>
      <c r="KK77" s="310"/>
      <c r="KL77" s="310"/>
      <c r="KM77" s="310"/>
      <c r="KN77" s="310"/>
      <c r="KO77" s="310"/>
      <c r="KP77" s="310"/>
      <c r="KQ77" s="310"/>
      <c r="KR77" s="310"/>
      <c r="KS77" s="310"/>
      <c r="KT77" s="310"/>
      <c r="KU77" s="310"/>
      <c r="KV77" s="310"/>
      <c r="KW77" s="310"/>
      <c r="KX77" s="310"/>
      <c r="KY77" s="310"/>
      <c r="KZ77" s="310"/>
      <c r="LA77" s="310"/>
      <c r="LB77" s="310"/>
      <c r="LC77" s="310"/>
      <c r="LD77" s="310"/>
      <c r="LE77" s="310"/>
      <c r="LF77" s="310"/>
      <c r="LG77" s="310"/>
      <c r="LH77" s="310"/>
      <c r="LI77" s="310"/>
      <c r="LJ77" s="310"/>
      <c r="LK77" s="310"/>
      <c r="LL77" s="310"/>
      <c r="LM77" s="310"/>
      <c r="LN77" s="310"/>
      <c r="LO77" s="310"/>
      <c r="LP77" s="310"/>
      <c r="LQ77" s="310"/>
      <c r="LR77" s="310"/>
      <c r="LS77" s="310"/>
      <c r="LT77" s="310"/>
      <c r="LU77" s="310"/>
      <c r="LV77" s="310"/>
      <c r="LW77" s="310"/>
      <c r="LX77" s="310"/>
      <c r="LY77" s="310"/>
      <c r="LZ77" s="310"/>
      <c r="MA77" s="310"/>
      <c r="MB77" s="310"/>
      <c r="MC77" s="310"/>
      <c r="MD77" s="310"/>
      <c r="ME77" s="310"/>
      <c r="MF77" s="310"/>
      <c r="MG77" s="310"/>
      <c r="MH77" s="310"/>
      <c r="MI77" s="310"/>
      <c r="MJ77" s="310"/>
      <c r="MK77" s="310"/>
      <c r="ML77" s="310"/>
      <c r="MM77" s="310"/>
      <c r="MN77" s="310"/>
      <c r="MO77" s="310"/>
      <c r="MP77" s="310"/>
      <c r="MQ77" s="310"/>
      <c r="MR77" s="310"/>
      <c r="MS77" s="310"/>
      <c r="MT77" s="310"/>
      <c r="MU77" s="310"/>
      <c r="MV77" s="310"/>
      <c r="MW77" s="310"/>
      <c r="MX77" s="310"/>
      <c r="MY77" s="310"/>
      <c r="MZ77" s="310"/>
      <c r="NA77" s="311"/>
      <c r="NB77" s="653"/>
      <c r="NC77" s="653"/>
      <c r="ND77" s="653"/>
    </row>
    <row r="78" spans="1:378" x14ac:dyDescent="0.2">
      <c r="A78" s="2" t="s">
        <v>271</v>
      </c>
      <c r="B78" s="304" t="s">
        <v>4</v>
      </c>
      <c r="C78" s="305" t="s">
        <v>681</v>
      </c>
      <c r="D78" s="316" t="s">
        <v>279</v>
      </c>
      <c r="E78" s="1" t="s">
        <v>628</v>
      </c>
      <c r="F78" s="306">
        <f>IF($ND$78&lt;=F$2,1,0)*(Transporte!$H4+Transporte!$H5+Transporte!$H6)*$NB$78</f>
        <v>178114.47560099256</v>
      </c>
      <c r="G78" s="306">
        <f>IF($ND$78&lt;=G$2,1,0)*(Transporte!$H4+Transporte!$H5+Transporte!$H6)*$NB$78</f>
        <v>178114.47560099256</v>
      </c>
      <c r="H78" s="306">
        <f>IF($ND$78&lt;=H$2,1,0)*(Transporte!$H4+Transporte!$H5+Transporte!$H6)*$NB$78</f>
        <v>178114.47560099256</v>
      </c>
      <c r="I78" s="306">
        <f>IF($ND$78&lt;=I$2,1,0)*(Transporte!$H4+Transporte!$H5+Transporte!$H6)*$NB$78</f>
        <v>178114.47560099256</v>
      </c>
      <c r="J78" s="306">
        <f>IF($ND$78&lt;=J$2,1,0)*(Transporte!$H4+Transporte!$H5+Transporte!$H6)*$NB$78</f>
        <v>178114.47560099256</v>
      </c>
      <c r="K78" s="306">
        <f>IF($ND$78&lt;=K$2,1,0)*(Transporte!$H4+Transporte!$H5+Transporte!$H6)*$NB$78</f>
        <v>178114.47560099256</v>
      </c>
      <c r="L78" s="306">
        <f>IF($ND$78&lt;=L$2,1,0)*(Transporte!$H4+Transporte!$H5+Transporte!$H6)*$NB$78</f>
        <v>178114.47560099256</v>
      </c>
      <c r="M78" s="306">
        <f>IF($ND$78&lt;=M$2,1,0)*(Transporte!$H4+Transporte!$H5+Transporte!$H6)*$NB$78</f>
        <v>178114.47560099256</v>
      </c>
      <c r="N78" s="306">
        <f>IF($ND$78&lt;=N$2,1,0)*(Transporte!$H4+Transporte!$H5+Transporte!$H6)*$NB$78</f>
        <v>178114.47560099256</v>
      </c>
      <c r="O78" s="306">
        <f>IF($ND$78&lt;=O$2,1,0)*(Transporte!$H4+Transporte!$H5+Transporte!$H6)*$NB$78</f>
        <v>178114.47560099256</v>
      </c>
      <c r="P78" s="306">
        <f>IF($ND$78&lt;=P$2,1,0)*(Transporte!$H4+Transporte!$H5+Transporte!$H6)*$NB$78</f>
        <v>178114.47560099256</v>
      </c>
      <c r="Q78" s="306">
        <f>IF($ND$78&lt;=Q$2,1,0)*(Transporte!$H4+Transporte!$H5+Transporte!$H6)*$NB$78</f>
        <v>178114.47560099256</v>
      </c>
      <c r="R78" s="306">
        <f>IF($ND$78&lt;=R$2,1,0)*(Transporte!$H4+Transporte!$H5+Transporte!$H6)*$NB$78</f>
        <v>178114.47560099256</v>
      </c>
      <c r="S78" s="306">
        <f>IF($ND$78&lt;=S$2,1,0)*(Transporte!$H4+Transporte!$H5+Transporte!$H6)*$NB$78</f>
        <v>178114.47560099256</v>
      </c>
      <c r="T78" s="306">
        <f>IF($ND$78&lt;=T$2,1,0)*(Transporte!$H4+Transporte!$H5+Transporte!$H6)*$NB$78</f>
        <v>178114.47560099256</v>
      </c>
      <c r="U78" s="306">
        <f>IF($ND$78&lt;=U$2,1,0)*(Transporte!$H4+Transporte!$H5+Transporte!$H6)*$NB$78</f>
        <v>178114.47560099256</v>
      </c>
      <c r="V78" s="306">
        <f>IF($ND$78&lt;=V$2,1,0)*(Transporte!$H4+Transporte!$H5+Transporte!$H6)*$NB$78</f>
        <v>178114.47560099256</v>
      </c>
      <c r="W78" s="306">
        <f>IF($ND$78&lt;=W$2,1,0)*(Transporte!$H4+Transporte!$H5+Transporte!$H6)*$NB$78</f>
        <v>178114.47560099256</v>
      </c>
      <c r="X78" s="306">
        <f>IF($ND$78&lt;=X$2,1,0)*(Transporte!$H4+Transporte!$H5+Transporte!$H6)*$NB$78</f>
        <v>178114.47560099256</v>
      </c>
      <c r="Y78" s="306">
        <f>IF($ND$78&lt;=Y$2,1,0)*(Transporte!$H4+Transporte!$H5+Transporte!$H6)*$NB$78</f>
        <v>178114.47560099256</v>
      </c>
      <c r="Z78" s="306">
        <f>IF($ND$78&lt;=Z$2,1,0)*(Transporte!$H4+Transporte!$H5+Transporte!$H6)*$NB$78</f>
        <v>178114.47560099256</v>
      </c>
      <c r="AA78" s="306">
        <f>IF($ND$78&lt;=AA$2,1,0)*(Transporte!$H4+Transporte!$H5+Transporte!$H6)*$NB$78</f>
        <v>178114.47560099256</v>
      </c>
      <c r="AB78" s="306">
        <f>IF($ND$78&lt;=AB$2,1,0)*(Transporte!$H4+Transporte!$H5+Transporte!$H6)*$NB$78</f>
        <v>178114.47560099256</v>
      </c>
      <c r="AC78" s="306">
        <f>IF($ND$78&lt;=AC$2,1,0)*(Transporte!$H4+Transporte!$H5+Transporte!$H6)*$NB$78</f>
        <v>178114.47560099256</v>
      </c>
      <c r="AD78" s="306">
        <f>IF($ND$78&lt;=AD$2,1,0)*(Transporte!$H4+Transporte!$H5+Transporte!$H6)*$NB$78</f>
        <v>178114.47560099256</v>
      </c>
      <c r="AE78" s="306">
        <f>IF($ND$78&lt;=AE$2,1,0)*(Transporte!$H4+Transporte!$H5+Transporte!$H6)*$NB$78</f>
        <v>178114.47560099256</v>
      </c>
      <c r="AF78" s="306">
        <f>IF($ND$78&lt;=AF$2,1,0)*(Transporte!$H4+Transporte!$H5+Transporte!$H6)*$NB$78</f>
        <v>178114.47560099256</v>
      </c>
      <c r="AG78" s="306">
        <f>IF($ND$78&lt;=AG$2,1,0)*(Transporte!$H4+Transporte!$H5+Transporte!$H6)*$NB$78</f>
        <v>178114.47560099256</v>
      </c>
      <c r="AH78" s="306">
        <f>IF($ND$78&lt;=AH$2,1,0)*(Transporte!$H4+Transporte!$H5+Transporte!$H6)*$NB$78</f>
        <v>178114.47560099256</v>
      </c>
      <c r="AI78" s="306">
        <f>IF($ND$78&lt;=AI$2,1,0)*(Transporte!$H4+Transporte!$H5+Transporte!$H6)*$NB$78</f>
        <v>178114.47560099256</v>
      </c>
      <c r="AJ78" s="306">
        <f>IF($ND$78&lt;=AJ$2,1,0)*(Transporte!$H4+Transporte!$H5+Transporte!$H6)*$NB$78</f>
        <v>178114.47560099256</v>
      </c>
      <c r="AK78" s="306">
        <f>IF($ND$78&lt;=AK$2,1,0)*(Transporte!$H4+Transporte!$H5+Transporte!$H6)*$NB$78</f>
        <v>178114.47560099256</v>
      </c>
      <c r="AL78" s="306">
        <f>IF($ND$78&lt;=AL$2,1,0)*(Transporte!$H4+Transporte!$H5+Transporte!$H6)*$NB$78</f>
        <v>178114.47560099256</v>
      </c>
      <c r="AM78" s="306">
        <f>IF($ND$78&lt;=AM$2,1,0)*(Transporte!$H4+Transporte!$H5+Transporte!$H6)*$NB$78</f>
        <v>178114.47560099256</v>
      </c>
      <c r="AN78" s="306">
        <f>IF($ND$78&lt;=AN$2,1,0)*(Transporte!$H4+Transporte!$H5+Transporte!$H6)*$NB$78</f>
        <v>178114.47560099256</v>
      </c>
      <c r="AO78" s="306">
        <f>IF($ND$78&lt;=AO$2,1,0)*(Transporte!$H4+Transporte!$H5+Transporte!$H6)*$NB$78</f>
        <v>178114.47560099256</v>
      </c>
      <c r="AP78" s="306">
        <f>IF($ND$78&lt;=AP$2,1,0)*(Transporte!$H4+Transporte!$H5+Transporte!$H6)*$NB$78</f>
        <v>178114.47560099256</v>
      </c>
      <c r="AQ78" s="306">
        <f>IF($ND$78&lt;=AQ$2,1,0)*(Transporte!$H4+Transporte!$H5+Transporte!$H6)*$NB$78</f>
        <v>178114.47560099256</v>
      </c>
      <c r="AR78" s="306">
        <f>IF($ND$78&lt;=AR$2,1,0)*(Transporte!$H4+Transporte!$H5+Transporte!$H6)*$NB$78</f>
        <v>178114.47560099256</v>
      </c>
      <c r="AS78" s="306">
        <f>IF($ND$78&lt;=AS$2,1,0)*(Transporte!$H4+Transporte!$H5+Transporte!$H6)*$NB$78</f>
        <v>178114.47560099256</v>
      </c>
      <c r="AT78" s="306">
        <f>IF($ND$78&lt;=AT$2,1,0)*(Transporte!$H4+Transporte!$H5+Transporte!$H6)*$NB$78</f>
        <v>178114.47560099256</v>
      </c>
      <c r="AU78" s="306">
        <f>IF($ND$78&lt;=AU$2,1,0)*(Transporte!$H4+Transporte!$H5+Transporte!$H6)*$NB$78</f>
        <v>178114.47560099256</v>
      </c>
      <c r="AV78" s="306">
        <f>IF($ND$78&lt;=AV$2,1,0)*(Transporte!$H4+Transporte!$H5+Transporte!$H6)*$NB$78</f>
        <v>178114.47560099256</v>
      </c>
      <c r="AW78" s="306">
        <f>IF($ND$78&lt;=AW$2,1,0)*(Transporte!$H4+Transporte!$H5+Transporte!$H6)*$NB$78</f>
        <v>178114.47560099256</v>
      </c>
      <c r="AX78" s="306">
        <f>IF($ND$78&lt;=AX$2,1,0)*(Transporte!$H4+Transporte!$H5+Transporte!$H6)*$NB$78</f>
        <v>178114.47560099256</v>
      </c>
      <c r="AY78" s="306">
        <f>IF($ND$78&lt;=AY$2,1,0)*(Transporte!$H4+Transporte!$H5+Transporte!$H6)*$NB$78</f>
        <v>178114.47560099256</v>
      </c>
      <c r="AZ78" s="306">
        <f>IF($ND$78&lt;=AZ$2,1,0)*(Transporte!$H4+Transporte!$H5+Transporte!$H6)*$NB$78</f>
        <v>178114.47560099256</v>
      </c>
      <c r="BA78" s="306">
        <f>IF($ND$78&lt;=BA$2,1,0)*(Transporte!$H4+Transporte!$H5+Transporte!$H6)*$NB$78</f>
        <v>178114.47560099256</v>
      </c>
      <c r="BB78" s="306">
        <f>IF($ND$78&lt;=BB$2,1,0)*(Transporte!$H4+Transporte!$H5+Transporte!$H6)*$NB$78</f>
        <v>178114.47560099256</v>
      </c>
      <c r="BC78" s="306">
        <f>IF($ND$78&lt;=BC$2,1,0)*(Transporte!$H4+Transporte!$H5+Transporte!$H6)*$NB$78</f>
        <v>178114.47560099256</v>
      </c>
      <c r="BD78" s="306">
        <f>IF($ND$78&lt;=BD$2,1,0)*(Transporte!$H4+Transporte!$H5+Transporte!$H6)*$NB$78</f>
        <v>178114.47560099256</v>
      </c>
      <c r="BE78" s="306">
        <f>IF($ND$78&lt;=BE$2,1,0)*(Transporte!$H4+Transporte!$H5+Transporte!$H6)*$NB$78</f>
        <v>178114.47560099256</v>
      </c>
      <c r="BF78" s="306">
        <f>IF($ND$78&lt;=BF$2,1,0)*(Transporte!$H4+Transporte!$H5+Transporte!$H6)*$NB$78</f>
        <v>178114.47560099256</v>
      </c>
      <c r="BG78" s="306">
        <f>IF($ND$78&lt;=BG$2,1,0)*(Transporte!$H4+Transporte!$H5+Transporte!$H6)*$NB$78</f>
        <v>178114.47560099256</v>
      </c>
      <c r="BH78" s="306">
        <f>IF($ND$78&lt;=BH$2,1,0)*(Transporte!$H4+Transporte!$H5+Transporte!$H6)*$NB$78</f>
        <v>178114.47560099256</v>
      </c>
      <c r="BI78" s="306">
        <f>IF($ND$78&lt;=BI$2,1,0)*(Transporte!$H4+Transporte!$H5+Transporte!$H6)*$NB$78</f>
        <v>178114.47560099256</v>
      </c>
      <c r="BJ78" s="306">
        <f>IF($ND$78&lt;=BJ$2,1,0)*(Transporte!$H4+Transporte!$H5+Transporte!$H6)*$NB$78</f>
        <v>178114.47560099256</v>
      </c>
      <c r="BK78" s="306">
        <f>IF($ND$78&lt;=BK$2,1,0)*(Transporte!$H4+Transporte!$H5+Transporte!$H6)*$NB$78</f>
        <v>178114.47560099256</v>
      </c>
      <c r="BL78" s="306">
        <f>IF($ND$78&lt;=BL$2,1,0)*(Transporte!$H4+Transporte!$H5+Transporte!$H6)*$NB$78</f>
        <v>178114.47560099256</v>
      </c>
      <c r="BM78" s="306">
        <f>IF($ND$78&lt;=BM$2,1,0)*(Transporte!$H4+Transporte!$H5+Transporte!$H6)*$NB$78</f>
        <v>178114.47560099256</v>
      </c>
      <c r="BN78" s="306">
        <f>IF($ND$78&lt;=BN$2,1,0)*(Transporte!$H4+Transporte!$H5+Transporte!$H6)*$NB$78</f>
        <v>178114.47560099256</v>
      </c>
      <c r="BO78" s="306">
        <f>IF($ND$78&lt;=BO$2,1,0)*(Transporte!$H4+Transporte!$H5+Transporte!$H6)*$NB$78</f>
        <v>178114.47560099256</v>
      </c>
      <c r="BP78" s="306">
        <f>IF($ND$78&lt;=BP$2,1,0)*(Transporte!$H4+Transporte!$H5+Transporte!$H6)*$NB$78</f>
        <v>178114.47560099256</v>
      </c>
      <c r="BQ78" s="306">
        <f>IF($ND$78&lt;=BQ$2,1,0)*(Transporte!$H4+Transporte!$H5+Transporte!$H6)*$NB$78</f>
        <v>178114.47560099256</v>
      </c>
      <c r="BR78" s="306">
        <f>IF($ND$78&lt;=BR$2,1,0)*(Transporte!$H4+Transporte!$H5+Transporte!$H6)*$NB$78</f>
        <v>178114.47560099256</v>
      </c>
      <c r="BS78" s="306">
        <f>IF($ND$78&lt;=BS$2,1,0)*(Transporte!$H4+Transporte!$H5+Transporte!$H6)*$NB$78</f>
        <v>178114.47560099256</v>
      </c>
      <c r="BT78" s="306">
        <f>IF($ND$78&lt;=BT$2,1,0)*(Transporte!$H4+Transporte!$H5+Transporte!$H6)*$NB$78</f>
        <v>178114.47560099256</v>
      </c>
      <c r="BU78" s="306">
        <f>IF($ND$78&lt;=BU$2,1,0)*(Transporte!$H4+Transporte!$H5+Transporte!$H6)*$NB$78</f>
        <v>178114.47560099256</v>
      </c>
      <c r="BV78" s="306">
        <f>IF($ND$78&lt;=BV$2,1,0)*(Transporte!$H4+Transporte!$H5+Transporte!$H6)*$NB$78</f>
        <v>178114.47560099256</v>
      </c>
      <c r="BW78" s="306">
        <f>IF($ND$78&lt;=BW$2,1,0)*(Transporte!$H4+Transporte!$H5+Transporte!$H6)*$NB$78</f>
        <v>178114.47560099256</v>
      </c>
      <c r="BX78" s="306">
        <f>IF($ND$78&lt;=BX$2,1,0)*(Transporte!$H4+Transporte!$H5+Transporte!$H6)*$NB$78</f>
        <v>178114.47560099256</v>
      </c>
      <c r="BY78" s="306">
        <f>IF($ND$78&lt;=BY$2,1,0)*(Transporte!$H4+Transporte!$H5+Transporte!$H6)*$NB$78</f>
        <v>178114.47560099256</v>
      </c>
      <c r="BZ78" s="306">
        <f>IF($ND$78&lt;=BZ$2,1,0)*(Transporte!$H4+Transporte!$H5+Transporte!$H6)*$NB$78</f>
        <v>178114.47560099256</v>
      </c>
      <c r="CA78" s="306">
        <f>IF($ND$78&lt;=CA$2,1,0)*(Transporte!$H4+Transporte!$H5+Transporte!$H6)*$NB$78</f>
        <v>178114.47560099256</v>
      </c>
      <c r="CB78" s="306">
        <f>IF($ND$78&lt;=CB$2,1,0)*(Transporte!$H4+Transporte!$H5+Transporte!$H6)*$NB$78</f>
        <v>178114.47560099256</v>
      </c>
      <c r="CC78" s="306">
        <f>IF($ND$78&lt;=CC$2,1,0)*(Transporte!$H4+Transporte!$H5+Transporte!$H6)*$NB$78</f>
        <v>178114.47560099256</v>
      </c>
      <c r="CD78" s="306">
        <f>IF($ND$78&lt;=CD$2,1,0)*(Transporte!$H4+Transporte!$H5+Transporte!$H6)*$NB$78</f>
        <v>178114.47560099256</v>
      </c>
      <c r="CE78" s="306">
        <f>IF($ND$78&lt;=CE$2,1,0)*(Transporte!$H4+Transporte!$H5+Transporte!$H6)*$NB$78</f>
        <v>178114.47560099256</v>
      </c>
      <c r="CF78" s="306">
        <f>IF($ND$78&lt;=CF$2,1,0)*(Transporte!$H4+Transporte!$H5+Transporte!$H6)*$NB$78</f>
        <v>178114.47560099256</v>
      </c>
      <c r="CG78" s="306">
        <f>IF($ND$78&lt;=CG$2,1,0)*(Transporte!$H4+Transporte!$H5+Transporte!$H6)*$NB$78</f>
        <v>178114.47560099256</v>
      </c>
      <c r="CH78" s="306">
        <f>IF($ND$78&lt;=CH$2,1,0)*(Transporte!$H4+Transporte!$H5+Transporte!$H6)*$NB$78</f>
        <v>178114.47560099256</v>
      </c>
      <c r="CI78" s="306">
        <f>IF($ND$78&lt;=CI$2,1,0)*(Transporte!$H4+Transporte!$H5+Transporte!$H6)*$NB$78</f>
        <v>178114.47560099256</v>
      </c>
      <c r="CJ78" s="306">
        <f>IF($ND$78&lt;=CJ$2,1,0)*(Transporte!$H4+Transporte!$H5+Transporte!$H6)*$NB$78</f>
        <v>178114.47560099256</v>
      </c>
      <c r="CK78" s="306">
        <f>IF($ND$78&lt;=CK$2,1,0)*(Transporte!$H4+Transporte!$H5+Transporte!$H6)*$NB$78</f>
        <v>178114.47560099256</v>
      </c>
      <c r="CL78" s="306">
        <f>IF($ND$78&lt;=CL$2,1,0)*(Transporte!$H4+Transporte!$H5+Transporte!$H6)*$NB$78</f>
        <v>178114.47560099256</v>
      </c>
      <c r="CM78" s="306">
        <f>IF($ND$78&lt;=CM$2,1,0)*(Transporte!$H4+Transporte!$H5+Transporte!$H6)*$NB$78</f>
        <v>178114.47560099256</v>
      </c>
      <c r="CN78" s="306">
        <f>IF($ND$78&lt;=CN$2,1,0)*(Transporte!$H4+Transporte!$H5+Transporte!$H6)*$NB$78</f>
        <v>178114.47560099256</v>
      </c>
      <c r="CO78" s="306">
        <f>IF($ND$78&lt;=CO$2,1,0)*(Transporte!$H4+Transporte!$H5+Transporte!$H6)*$NB$78</f>
        <v>178114.47560099256</v>
      </c>
      <c r="CP78" s="306">
        <f>IF($ND$78&lt;=CP$2,1,0)*(Transporte!$H4+Transporte!$H5+Transporte!$H6)*$NB$78</f>
        <v>178114.47560099256</v>
      </c>
      <c r="CQ78" s="306">
        <f>IF($ND$78&lt;=CQ$2,1,0)*(Transporte!$H4+Transporte!$H5+Transporte!$H6)*$NB$78</f>
        <v>178114.47560099256</v>
      </c>
      <c r="CR78" s="306">
        <f>IF($ND$78&lt;=CR$2,1,0)*(Transporte!$H4+Transporte!$H5+Transporte!$H6)*$NB$78</f>
        <v>178114.47560099256</v>
      </c>
      <c r="CS78" s="306">
        <f>IF($ND$78&lt;=CS$2,1,0)*(Transporte!$H4+Transporte!$H5+Transporte!$H6)*$NB$78</f>
        <v>178114.47560099256</v>
      </c>
      <c r="CT78" s="306">
        <f>IF($ND$78&lt;=CT$2,1,0)*(Transporte!$H4+Transporte!$H5+Transporte!$H6)*$NB$78</f>
        <v>178114.47560099256</v>
      </c>
      <c r="CU78" s="306">
        <f>IF($ND$78&lt;=CU$2,1,0)*(Transporte!$H4+Transporte!$H5+Transporte!$H6)*$NB$78</f>
        <v>178114.47560099256</v>
      </c>
      <c r="CV78" s="306">
        <f>IF($ND$78&lt;=CV$2,1,0)*(Transporte!$H4+Transporte!$H5+Transporte!$H6)*$NB$78</f>
        <v>178114.47560099256</v>
      </c>
      <c r="CW78" s="306">
        <f>IF($ND$78&lt;=CW$2,1,0)*(Transporte!$H4+Transporte!$H5+Transporte!$H6)*$NB$78</f>
        <v>178114.47560099256</v>
      </c>
      <c r="CX78" s="306">
        <f>IF($ND$78&lt;=CX$2,1,0)*(Transporte!$H4+Transporte!$H5+Transporte!$H6)*$NB$78</f>
        <v>178114.47560099256</v>
      </c>
      <c r="CY78" s="306">
        <f>IF($ND$78&lt;=CY$2,1,0)*(Transporte!$H4+Transporte!$H5+Transporte!$H6)*$NB$78</f>
        <v>178114.47560099256</v>
      </c>
      <c r="CZ78" s="306">
        <f>IF($ND$78&lt;=CZ$2,1,0)*(Transporte!$H4+Transporte!$H5+Transporte!$H6)*$NB$78</f>
        <v>178114.47560099256</v>
      </c>
      <c r="DA78" s="306">
        <f>IF($ND$78&lt;=DA$2,1,0)*(Transporte!$H4+Transporte!$H5+Transporte!$H6)*$NB$78</f>
        <v>178114.47560099256</v>
      </c>
      <c r="DB78" s="306">
        <f>IF($ND$78&lt;=DB$2,1,0)*(Transporte!$H4+Transporte!$H5+Transporte!$H6)*$NB$78</f>
        <v>178114.47560099256</v>
      </c>
      <c r="DC78" s="306">
        <f>IF($ND$78&lt;=DC$2,1,0)*(Transporte!$H4+Transporte!$H5+Transporte!$H6)*$NB$78</f>
        <v>178114.47560099256</v>
      </c>
      <c r="DD78" s="306">
        <f>IF($ND$78&lt;=DD$2,1,0)*(Transporte!$H4+Transporte!$H5+Transporte!$H6)*$NB$78</f>
        <v>178114.47560099256</v>
      </c>
      <c r="DE78" s="306">
        <f>IF($ND$78&lt;=DE$2,1,0)*(Transporte!$H4+Transporte!$H5+Transporte!$H6)*$NB$78</f>
        <v>178114.47560099256</v>
      </c>
      <c r="DF78" s="306">
        <f>IF($ND$78&lt;=DF$2,1,0)*(Transporte!$H4+Transporte!$H5+Transporte!$H6)*$NB$78</f>
        <v>178114.47560099256</v>
      </c>
      <c r="DG78" s="306">
        <f>IF($ND$78&lt;=DG$2,1,0)*(Transporte!$H4+Transporte!$H5+Transporte!$H6)*$NB$78</f>
        <v>178114.47560099256</v>
      </c>
      <c r="DH78" s="306">
        <f>IF($ND$78&lt;=DH$2,1,0)*(Transporte!$H4+Transporte!$H5+Transporte!$H6)*$NB$78</f>
        <v>178114.47560099256</v>
      </c>
      <c r="DI78" s="306">
        <f>IF($ND$78&lt;=DI$2,1,0)*(Transporte!$H4+Transporte!$H5+Transporte!$H6)*$NB$78</f>
        <v>178114.47560099256</v>
      </c>
      <c r="DJ78" s="306">
        <f>IF($ND$78&lt;=DJ$2,1,0)*(Transporte!$H4+Transporte!$H5+Transporte!$H6)*$NB$78</f>
        <v>178114.47560099256</v>
      </c>
      <c r="DK78" s="306">
        <f>IF($ND$78&lt;=DK$2,1,0)*(Transporte!$H4+Transporte!$H5+Transporte!$H6)*$NB$78</f>
        <v>178114.47560099256</v>
      </c>
      <c r="DL78" s="306">
        <f>IF($ND$78&lt;=DL$2,1,0)*(Transporte!$H4+Transporte!$H5+Transporte!$H6)*$NB$78</f>
        <v>178114.47560099256</v>
      </c>
      <c r="DM78" s="306">
        <f>IF($ND$78&lt;=DM$2,1,0)*(Transporte!$H4+Transporte!$H5+Transporte!$H6)*$NB$78</f>
        <v>178114.47560099256</v>
      </c>
      <c r="DN78" s="306">
        <f>IF($ND$78&lt;=DN$2,1,0)*(Transporte!$H4+Transporte!$H5+Transporte!$H6)*$NB$78</f>
        <v>178114.47560099256</v>
      </c>
      <c r="DO78" s="306">
        <f>IF($ND$78&lt;=DO$2,1,0)*(Transporte!$H4+Transporte!$H5+Transporte!$H6)*$NB$78</f>
        <v>178114.47560099256</v>
      </c>
      <c r="DP78" s="306">
        <f>IF($ND$78&lt;=DP$2,1,0)*(Transporte!$H4+Transporte!$H5+Transporte!$H6)*$NB$78</f>
        <v>178114.47560099256</v>
      </c>
      <c r="DQ78" s="306">
        <f>IF($ND$78&lt;=DQ$2,1,0)*(Transporte!$H4+Transporte!$H5+Transporte!$H6)*$NB$78</f>
        <v>178114.47560099256</v>
      </c>
      <c r="DR78" s="306">
        <f>IF($ND$78&lt;=DR$2,1,0)*(Transporte!$H4+Transporte!$H5+Transporte!$H6)*$NB$78</f>
        <v>178114.47560099256</v>
      </c>
      <c r="DS78" s="306">
        <f>IF($ND$78&lt;=DS$2,1,0)*(Transporte!$H4+Transporte!$H5+Transporte!$H6)*$NB$78</f>
        <v>178114.47560099256</v>
      </c>
      <c r="DT78" s="306">
        <f>IF($ND$78&lt;=DT$2,1,0)*(Transporte!$H4+Transporte!$H5+Transporte!$H6)*$NB$78</f>
        <v>178114.47560099256</v>
      </c>
      <c r="DU78" s="306">
        <f>IF($ND$78&lt;=DU$2,1,0)*(Transporte!$H4+Transporte!$H5+Transporte!$H6)*$NB$78</f>
        <v>178114.47560099256</v>
      </c>
      <c r="DV78" s="306">
        <f>IF($ND$78&lt;=DV$2,1,0)*(Transporte!$H4+Transporte!$H5+Transporte!$H6)*$NB$78</f>
        <v>178114.47560099256</v>
      </c>
      <c r="DW78" s="306">
        <f>IF($ND$78&lt;=DW$2,1,0)*(Transporte!$H4+Transporte!$H5+Transporte!$H6)*$NB$78</f>
        <v>178114.47560099256</v>
      </c>
      <c r="DX78" s="306">
        <f>IF($ND$78&lt;=DX$2,1,0)*(Transporte!$H4+Transporte!$H5+Transporte!$H6)*$NB$78</f>
        <v>178114.47560099256</v>
      </c>
      <c r="DY78" s="306">
        <f>IF($ND$78&lt;=DY$2,1,0)*(Transporte!$H4+Transporte!$H5+Transporte!$H6)*$NB$78</f>
        <v>178114.47560099256</v>
      </c>
      <c r="DZ78" s="306">
        <f>IF($ND$78&lt;=DZ$2,1,0)*(Transporte!$H4+Transporte!$H5+Transporte!$H6)*$NB$78</f>
        <v>178114.47560099256</v>
      </c>
      <c r="EA78" s="306">
        <f>IF($ND$78&lt;=EA$2,1,0)*(Transporte!$H4+Transporte!$H5+Transporte!$H6)*$NB$78</f>
        <v>178114.47560099256</v>
      </c>
      <c r="EB78" s="306">
        <f>IF($ND$78&lt;=EB$2,1,0)*(Transporte!$H4+Transporte!$H5+Transporte!$H6)*$NB$78</f>
        <v>178114.47560099256</v>
      </c>
      <c r="EC78" s="306">
        <f>IF($ND$78&lt;=EC$2,1,0)*(Transporte!$H4+Transporte!$H5+Transporte!$H6)*$NB$78</f>
        <v>178114.47560099256</v>
      </c>
      <c r="ED78" s="306">
        <f>IF($ND$78&lt;=ED$2,1,0)*(Transporte!$H4+Transporte!$H5+Transporte!$H6)*$NB$78</f>
        <v>178114.47560099256</v>
      </c>
      <c r="EE78" s="306">
        <f>IF($ND$78&lt;=EE$2,1,0)*(Transporte!$H4+Transporte!$H5+Transporte!$H6)*$NB$78</f>
        <v>178114.47560099256</v>
      </c>
      <c r="EF78" s="306">
        <f>IF($ND$78&lt;=EF$2,1,0)*(Transporte!$H4+Transporte!$H5+Transporte!$H6)*$NB$78</f>
        <v>178114.47560099256</v>
      </c>
      <c r="EG78" s="306">
        <f>IF($ND$78&lt;=EG$2,1,0)*(Transporte!$H4+Transporte!$H5+Transporte!$H6)*$NB$78</f>
        <v>178114.47560099256</v>
      </c>
      <c r="EH78" s="306">
        <f>IF($ND$78&lt;=EH$2,1,0)*(Transporte!$H4+Transporte!$H5+Transporte!$H6)*$NB$78</f>
        <v>178114.47560099256</v>
      </c>
      <c r="EI78" s="306">
        <f>IF($ND$78&lt;=EI$2,1,0)*(Transporte!$H4+Transporte!$H5+Transporte!$H6)*$NB$78</f>
        <v>178114.47560099256</v>
      </c>
      <c r="EJ78" s="306">
        <f>IF($ND$78&lt;=EJ$2,1,0)*(Transporte!$H4+Transporte!$H5+Transporte!$H6)*$NB$78</f>
        <v>178114.47560099256</v>
      </c>
      <c r="EK78" s="306">
        <f>IF($ND$78&lt;=EK$2,1,0)*(Transporte!$H4+Transporte!$H5+Transporte!$H6)*$NB$78</f>
        <v>178114.47560099256</v>
      </c>
      <c r="EL78" s="306">
        <f>IF($ND$78&lt;=EL$2,1,0)*(Transporte!$H4+Transporte!$H5+Transporte!$H6)*$NB$78</f>
        <v>178114.47560099256</v>
      </c>
      <c r="EM78" s="306">
        <f>IF($ND$78&lt;=EM$2,1,0)*(Transporte!$H4+Transporte!$H5+Transporte!$H6)*$NB$78</f>
        <v>178114.47560099256</v>
      </c>
      <c r="EN78" s="306">
        <f>IF($ND$78&lt;=EN$2,1,0)*(Transporte!$H4+Transporte!$H5+Transporte!$H6)*$NB$78</f>
        <v>178114.47560099256</v>
      </c>
      <c r="EO78" s="306">
        <f>IF($ND$78&lt;=EO$2,1,0)*(Transporte!$H4+Transporte!$H5+Transporte!$H6)*$NB$78</f>
        <v>178114.47560099256</v>
      </c>
      <c r="EP78" s="306">
        <f>IF($ND$78&lt;=EP$2,1,0)*(Transporte!$H4+Transporte!$H5+Transporte!$H6)*$NB$78</f>
        <v>178114.47560099256</v>
      </c>
      <c r="EQ78" s="306">
        <f>IF($ND$78&lt;=EQ$2,1,0)*(Transporte!$H4+Transporte!$H5+Transporte!$H6)*$NB$78</f>
        <v>178114.47560099256</v>
      </c>
      <c r="ER78" s="306">
        <f>IF($ND$78&lt;=ER$2,1,0)*(Transporte!$H4+Transporte!$H5+Transporte!$H6)*$NB$78</f>
        <v>178114.47560099256</v>
      </c>
      <c r="ES78" s="306">
        <f>IF($ND$78&lt;=ES$2,1,0)*(Transporte!$H4+Transporte!$H5+Transporte!$H6)*$NB$78</f>
        <v>178114.47560099256</v>
      </c>
      <c r="ET78" s="306">
        <f>IF($ND$78&lt;=ET$2,1,0)*(Transporte!$H4+Transporte!$H5+Transporte!$H6)*$NB$78</f>
        <v>178114.47560099256</v>
      </c>
      <c r="EU78" s="306">
        <f>IF($ND$78&lt;=EU$2,1,0)*(Transporte!$H4+Transporte!$H5+Transporte!$H6)*$NB$78</f>
        <v>178114.47560099256</v>
      </c>
      <c r="EV78" s="306">
        <f>IF($ND$78&lt;=EV$2,1,0)*(Transporte!$H4+Transporte!$H5+Transporte!$H6)*$NB$78</f>
        <v>178114.47560099256</v>
      </c>
      <c r="EW78" s="306">
        <f>IF($ND$78&lt;=EW$2,1,0)*(Transporte!$H4+Transporte!$H5+Transporte!$H6)*$NB$78</f>
        <v>178114.47560099256</v>
      </c>
      <c r="EX78" s="306">
        <f>IF($ND$78&lt;=EX$2,1,0)*(Transporte!$H4+Transporte!$H5+Transporte!$H6)*$NB$78</f>
        <v>178114.47560099256</v>
      </c>
      <c r="EY78" s="306">
        <f>IF($ND$78&lt;=EY$2,1,0)*(Transporte!$H4+Transporte!$H5+Transporte!$H6)*$NB$78</f>
        <v>178114.47560099256</v>
      </c>
      <c r="EZ78" s="306">
        <f>IF($ND$78&lt;=EZ$2,1,0)*(Transporte!$H4+Transporte!$H5+Transporte!$H6)*$NB$78</f>
        <v>178114.47560099256</v>
      </c>
      <c r="FA78" s="306">
        <f>IF($ND$78&lt;=FA$2,1,0)*(Transporte!$H4+Transporte!$H5+Transporte!$H6)*$NB$78</f>
        <v>178114.47560099256</v>
      </c>
      <c r="FB78" s="306">
        <f>IF($ND$78&lt;=FB$2,1,0)*(Transporte!$H4+Transporte!$H5+Transporte!$H6)*$NB$78</f>
        <v>178114.47560099256</v>
      </c>
      <c r="FC78" s="306">
        <f>IF($ND$78&lt;=FC$2,1,0)*(Transporte!$H4+Transporte!$H5+Transporte!$H6)*$NB$78</f>
        <v>178114.47560099256</v>
      </c>
      <c r="FD78" s="306">
        <f>IF($ND$78&lt;=FD$2,1,0)*(Transporte!$H4+Transporte!$H5+Transporte!$H6)*$NB$78</f>
        <v>178114.47560099256</v>
      </c>
      <c r="FE78" s="306">
        <f>IF($ND$78&lt;=FE$2,1,0)*(Transporte!$H4+Transporte!$H5+Transporte!$H6)*$NB$78</f>
        <v>178114.47560099256</v>
      </c>
      <c r="FF78" s="306">
        <f>IF($ND$78&lt;=FF$2,1,0)*(Transporte!$H4+Transporte!$H5+Transporte!$H6)*$NB$78</f>
        <v>178114.47560099256</v>
      </c>
      <c r="FG78" s="306">
        <f>IF($ND$78&lt;=FG$2,1,0)*(Transporte!$H4+Transporte!$H5+Transporte!$H6)*$NB$78</f>
        <v>178114.47560099256</v>
      </c>
      <c r="FH78" s="306">
        <f>IF($ND$78&lt;=FH$2,1,0)*(Transporte!$H4+Transporte!$H5+Transporte!$H6)*$NB$78</f>
        <v>178114.47560099256</v>
      </c>
      <c r="FI78" s="306">
        <f>IF($ND$78&lt;=FI$2,1,0)*(Transporte!$H4+Transporte!$H5+Transporte!$H6)*$NB$78</f>
        <v>178114.47560099256</v>
      </c>
      <c r="FJ78" s="306">
        <f>IF($ND$78&lt;=FJ$2,1,0)*(Transporte!$H4+Transporte!$H5+Transporte!$H6)*$NB$78</f>
        <v>178114.47560099256</v>
      </c>
      <c r="FK78" s="306">
        <f>IF($ND$78&lt;=FK$2,1,0)*(Transporte!$H4+Transporte!$H5+Transporte!$H6)*$NB$78</f>
        <v>178114.47560099256</v>
      </c>
      <c r="FL78" s="306">
        <f>IF($ND$78&lt;=FL$2,1,0)*(Transporte!$H4+Transporte!$H5+Transporte!$H6)*$NB$78</f>
        <v>178114.47560099256</v>
      </c>
      <c r="FM78" s="306">
        <f>IF($ND$78&lt;=FM$2,1,0)*(Transporte!$H4+Transporte!$H5+Transporte!$H6)*$NB$78</f>
        <v>178114.47560099256</v>
      </c>
      <c r="FN78" s="306">
        <f>IF($ND$78&lt;=FN$2,1,0)*(Transporte!$H4+Transporte!$H5+Transporte!$H6)*$NB$78</f>
        <v>178114.47560099256</v>
      </c>
      <c r="FO78" s="306">
        <f>IF($ND$78&lt;=FO$2,1,0)*(Transporte!$H4+Transporte!$H5+Transporte!$H6)*$NB$78</f>
        <v>178114.47560099256</v>
      </c>
      <c r="FP78" s="306">
        <f>IF($ND$78&lt;=FP$2,1,0)*(Transporte!$H4+Transporte!$H5+Transporte!$H6)*$NB$78</f>
        <v>178114.47560099256</v>
      </c>
      <c r="FQ78" s="306">
        <f>IF($ND$78&lt;=FQ$2,1,0)*(Transporte!$H4+Transporte!$H5+Transporte!$H6)*$NB$78</f>
        <v>178114.47560099256</v>
      </c>
      <c r="FR78" s="306">
        <f>IF($ND$78&lt;=FR$2,1,0)*(Transporte!$H4+Transporte!$H5+Transporte!$H6)*$NB$78</f>
        <v>178114.47560099256</v>
      </c>
      <c r="FS78" s="306">
        <f>IF($ND$78&lt;=FS$2,1,0)*(Transporte!$H4+Transporte!$H5+Transporte!$H6)*$NB$78</f>
        <v>178114.47560099256</v>
      </c>
      <c r="FT78" s="306">
        <f>IF($ND$78&lt;=FT$2,1,0)*(Transporte!$H4+Transporte!$H5+Transporte!$H6)*$NB$78</f>
        <v>178114.47560099256</v>
      </c>
      <c r="FU78" s="306">
        <f>IF($ND$78&lt;=FU$2,1,0)*(Transporte!$H4+Transporte!$H5+Transporte!$H6)*$NB$78</f>
        <v>178114.47560099256</v>
      </c>
      <c r="FV78" s="306">
        <f>IF($ND$78&lt;=FV$2,1,0)*(Transporte!$H4+Transporte!$H5+Transporte!$H6)*$NB$78</f>
        <v>178114.47560099256</v>
      </c>
      <c r="FW78" s="306">
        <f>IF($ND$78&lt;=FW$2,1,0)*(Transporte!$H4+Transporte!$H5+Transporte!$H6)*$NB$78</f>
        <v>178114.47560099256</v>
      </c>
      <c r="FX78" s="306">
        <f>IF($ND$78&lt;=FX$2,1,0)*(Transporte!$H4+Transporte!$H5+Transporte!$H6)*$NB$78</f>
        <v>178114.47560099256</v>
      </c>
      <c r="FY78" s="306">
        <f>IF($ND$78&lt;=FY$2,1,0)*(Transporte!$H4+Transporte!$H5+Transporte!$H6)*$NB$78</f>
        <v>178114.47560099256</v>
      </c>
      <c r="FZ78" s="306">
        <f>IF($ND$78&lt;=FZ$2,1,0)*(Transporte!$H4+Transporte!$H5+Transporte!$H6)*$NB$78</f>
        <v>178114.47560099256</v>
      </c>
      <c r="GA78" s="306">
        <f>IF($ND$78&lt;=GA$2,1,0)*(Transporte!$H4+Transporte!$H5+Transporte!$H6)*$NB$78</f>
        <v>178114.47560099256</v>
      </c>
      <c r="GB78" s="306">
        <f>IF($ND$78&lt;=GB$2,1,0)*(Transporte!$H4+Transporte!$H5+Transporte!$H6)*$NB$78</f>
        <v>178114.47560099256</v>
      </c>
      <c r="GC78" s="306">
        <f>IF($ND$78&lt;=GC$2,1,0)*(Transporte!$H4+Transporte!$H5+Transporte!$H6)*$NB$78</f>
        <v>178114.47560099256</v>
      </c>
      <c r="GD78" s="306">
        <f>IF($ND$78&lt;=GD$2,1,0)*(Transporte!$H4+Transporte!$H5+Transporte!$H6)*$NB$78</f>
        <v>178114.47560099256</v>
      </c>
      <c r="GE78" s="306">
        <f>IF($ND$78&lt;=GE$2,1,0)*(Transporte!$H4+Transporte!$H5+Transporte!$H6)*$NB$78</f>
        <v>178114.47560099256</v>
      </c>
      <c r="GF78" s="306">
        <f>IF($ND$78&lt;=GF$2,1,0)*(Transporte!$H4+Transporte!$H5+Transporte!$H6)*$NB$78</f>
        <v>178114.47560099256</v>
      </c>
      <c r="GG78" s="306">
        <f>IF($ND$78&lt;=GG$2,1,0)*(Transporte!$H4+Transporte!$H5+Transporte!$H6)*$NB$78</f>
        <v>178114.47560099256</v>
      </c>
      <c r="GH78" s="306">
        <f>IF($ND$78&lt;=GH$2,1,0)*(Transporte!$H4+Transporte!$H5+Transporte!$H6)*$NB$78</f>
        <v>178114.47560099256</v>
      </c>
      <c r="GI78" s="306">
        <f>IF($ND$78&lt;=GI$2,1,0)*(Transporte!$H4+Transporte!$H5+Transporte!$H6)*$NB$78</f>
        <v>178114.47560099256</v>
      </c>
      <c r="GJ78" s="306">
        <f>IF($ND$78&lt;=GJ$2,1,0)*(Transporte!$H4+Transporte!$H5+Transporte!$H6)*$NB$78</f>
        <v>178114.47560099256</v>
      </c>
      <c r="GK78" s="306">
        <f>IF($ND$78&lt;=GK$2,1,0)*(Transporte!$H4+Transporte!$H5+Transporte!$H6)*$NB$78</f>
        <v>178114.47560099256</v>
      </c>
      <c r="GL78" s="306">
        <f>IF($ND$78&lt;=GL$2,1,0)*(Transporte!$H4+Transporte!$H5+Transporte!$H6)*$NB$78</f>
        <v>178114.47560099256</v>
      </c>
      <c r="GM78" s="306">
        <f>IF($ND$78&lt;=GM$2,1,0)*(Transporte!$H4+Transporte!$H5+Transporte!$H6)*$NB$78</f>
        <v>178114.47560099256</v>
      </c>
      <c r="GN78" s="306">
        <f>IF($ND$78&lt;=GN$2,1,0)*(Transporte!$H4+Transporte!$H5+Transporte!$H6)*$NB$78</f>
        <v>178114.47560099256</v>
      </c>
      <c r="GO78" s="306">
        <f>IF($ND$78&lt;=GO$2,1,0)*(Transporte!$H4+Transporte!$H5+Transporte!$H6)*$NB$78</f>
        <v>178114.47560099256</v>
      </c>
      <c r="GP78" s="306">
        <f>IF($ND$78&lt;=GP$2,1,0)*(Transporte!$H4+Transporte!$H5+Transporte!$H6)*$NB$78</f>
        <v>178114.47560099256</v>
      </c>
      <c r="GQ78" s="306">
        <f>IF($ND$78&lt;=GQ$2,1,0)*(Transporte!$H4+Transporte!$H5+Transporte!$H6)*$NB$78</f>
        <v>178114.47560099256</v>
      </c>
      <c r="GR78" s="306">
        <f>IF($ND$78&lt;=GR$2,1,0)*(Transporte!$H4+Transporte!$H5+Transporte!$H6)*$NB$78</f>
        <v>178114.47560099256</v>
      </c>
      <c r="GS78" s="306">
        <f>IF($ND$78&lt;=GS$2,1,0)*(Transporte!$H4+Transporte!$H5+Transporte!$H6)*$NB$78</f>
        <v>178114.47560099256</v>
      </c>
      <c r="GT78" s="306">
        <f>IF($ND$78&lt;=GT$2,1,0)*(Transporte!$H4+Transporte!$H5+Transporte!$H6)*$NB$78</f>
        <v>178114.47560099256</v>
      </c>
      <c r="GU78" s="306">
        <f>IF($ND$78&lt;=GU$2,1,0)*(Transporte!$H4+Transporte!$H5+Transporte!$H6)*$NB$78</f>
        <v>178114.47560099256</v>
      </c>
      <c r="GV78" s="306">
        <f>IF($ND$78&lt;=GV$2,1,0)*(Transporte!$H4+Transporte!$H5+Transporte!$H6)*$NB$78</f>
        <v>178114.47560099256</v>
      </c>
      <c r="GW78" s="306">
        <f>IF($ND$78&lt;=GW$2,1,0)*(Transporte!$H4+Transporte!$H5+Transporte!$H6)*$NB$78</f>
        <v>178114.47560099256</v>
      </c>
      <c r="GX78" s="306">
        <f>IF($ND$78&lt;=GX$2,1,0)*(Transporte!$H4+Transporte!$H5+Transporte!$H6)*$NB$78</f>
        <v>178114.47560099256</v>
      </c>
      <c r="GY78" s="306">
        <f>IF($ND$78&lt;=GY$2,1,0)*(Transporte!$H4+Transporte!$H5+Transporte!$H6)*$NB$78</f>
        <v>178114.47560099256</v>
      </c>
      <c r="GZ78" s="306">
        <f>IF($ND$78&lt;=GZ$2,1,0)*(Transporte!$H4+Transporte!$H5+Transporte!$H6)*$NB$78</f>
        <v>178114.47560099256</v>
      </c>
      <c r="HA78" s="306">
        <f>IF($ND$78&lt;=HA$2,1,0)*(Transporte!$H4+Transporte!$H5+Transporte!$H6)*$NB$78</f>
        <v>178114.47560099256</v>
      </c>
      <c r="HB78" s="306">
        <f>IF($ND$78&lt;=HB$2,1,0)*(Transporte!$H4+Transporte!$H5+Transporte!$H6)*$NB$78</f>
        <v>178114.47560099256</v>
      </c>
      <c r="HC78" s="306">
        <f>IF($ND$78&lt;=HC$2,1,0)*(Transporte!$H4+Transporte!$H5+Transporte!$H6)*$NB$78</f>
        <v>178114.47560099256</v>
      </c>
      <c r="HD78" s="306">
        <f>IF($ND$78&lt;=HD$2,1,0)*(Transporte!$H4+Transporte!$H5+Transporte!$H6)*$NB$78</f>
        <v>178114.47560099256</v>
      </c>
      <c r="HE78" s="306">
        <f>IF($ND$78&lt;=HE$2,1,0)*(Transporte!$H4+Transporte!$H5+Transporte!$H6)*$NB$78</f>
        <v>178114.47560099256</v>
      </c>
      <c r="HF78" s="306">
        <f>IF($ND$78&lt;=HF$2,1,0)*(Transporte!$H4+Transporte!$H5+Transporte!$H6)*$NB$78</f>
        <v>178114.47560099256</v>
      </c>
      <c r="HG78" s="306">
        <f>IF($ND$78&lt;=HG$2,1,0)*(Transporte!$H4+Transporte!$H5+Transporte!$H6)*$NB$78</f>
        <v>178114.47560099256</v>
      </c>
      <c r="HH78" s="306">
        <f>IF($ND$78&lt;=HH$2,1,0)*(Transporte!$H4+Transporte!$H5+Transporte!$H6)*$NB$78</f>
        <v>178114.47560099256</v>
      </c>
      <c r="HI78" s="306">
        <f>IF($ND$78&lt;=HI$2,1,0)*(Transporte!$H4+Transporte!$H5+Transporte!$H6)*$NB$78</f>
        <v>178114.47560099256</v>
      </c>
      <c r="HJ78" s="306">
        <f>IF($ND$78&lt;=HJ$2,1,0)*(Transporte!$H4+Transporte!$H5+Transporte!$H6)*$NB$78</f>
        <v>178114.47560099256</v>
      </c>
      <c r="HK78" s="306">
        <f>IF($ND$78&lt;=HK$2,1,0)*(Transporte!$H4+Transporte!$H5+Transporte!$H6)*$NB$78</f>
        <v>178114.47560099256</v>
      </c>
      <c r="HL78" s="306">
        <f>IF($ND$78&lt;=HL$2,1,0)*(Transporte!$H4+Transporte!$H5+Transporte!$H6)*$NB$78</f>
        <v>178114.47560099256</v>
      </c>
      <c r="HM78" s="306">
        <f>IF($ND$78&lt;=HM$2,1,0)*(Transporte!$H4+Transporte!$H5+Transporte!$H6)*$NB$78</f>
        <v>178114.47560099256</v>
      </c>
      <c r="HN78" s="306">
        <f>IF($ND$78&lt;=HN$2,1,0)*(Transporte!$H4+Transporte!$H5+Transporte!$H6)*$NB$78</f>
        <v>178114.47560099256</v>
      </c>
      <c r="HO78" s="306">
        <f>IF($ND$78&lt;=HO$2,1,0)*(Transporte!$H4+Transporte!$H5+Transporte!$H6)*$NB$78</f>
        <v>178114.47560099256</v>
      </c>
      <c r="HP78" s="306">
        <f>IF($ND$78&lt;=HP$2,1,0)*(Transporte!$H4+Transporte!$H5+Transporte!$H6)*$NB$78</f>
        <v>178114.47560099256</v>
      </c>
      <c r="HQ78" s="306">
        <f>IF($ND$78&lt;=HQ$2,1,0)*(Transporte!$H4+Transporte!$H5+Transporte!$H6)*$NB$78</f>
        <v>178114.47560099256</v>
      </c>
      <c r="HR78" s="306">
        <f>IF($ND$78&lt;=HR$2,1,0)*(Transporte!$H4+Transporte!$H5+Transporte!$H6)*$NB$78</f>
        <v>178114.47560099256</v>
      </c>
      <c r="HS78" s="306">
        <f>IF($ND$78&lt;=HS$2,1,0)*(Transporte!$H4+Transporte!$H5+Transporte!$H6)*$NB$78</f>
        <v>178114.47560099256</v>
      </c>
      <c r="HT78" s="306">
        <f>IF($ND$78&lt;=HT$2,1,0)*(Transporte!$H4+Transporte!$H5+Transporte!$H6)*$NB$78</f>
        <v>178114.47560099256</v>
      </c>
      <c r="HU78" s="306">
        <f>IF($ND$78&lt;=HU$2,1,0)*(Transporte!$H4+Transporte!$H5+Transporte!$H6)*$NB$78</f>
        <v>178114.47560099256</v>
      </c>
      <c r="HV78" s="306">
        <f>IF($ND$78&lt;=HV$2,1,0)*(Transporte!$H4+Transporte!$H5+Transporte!$H6)*$NB$78</f>
        <v>178114.47560099256</v>
      </c>
      <c r="HW78" s="306">
        <f>IF($ND$78&lt;=HW$2,1,0)*(Transporte!$H4+Transporte!$H5+Transporte!$H6)*$NB$78</f>
        <v>178114.47560099256</v>
      </c>
      <c r="HX78" s="306">
        <f>IF($ND$78&lt;=HX$2,1,0)*(Transporte!$H4+Transporte!$H5+Transporte!$H6)*$NB$78</f>
        <v>178114.47560099256</v>
      </c>
      <c r="HY78" s="306">
        <f>IF($ND$78&lt;=HY$2,1,0)*(Transporte!$H4+Transporte!$H5+Transporte!$H6)*$NB$78</f>
        <v>178114.47560099256</v>
      </c>
      <c r="HZ78" s="306">
        <f>IF($ND$78&lt;=HZ$2,1,0)*(Transporte!$H4+Transporte!$H5+Transporte!$H6)*$NB$78</f>
        <v>178114.47560099256</v>
      </c>
      <c r="IA78" s="306">
        <f>IF($ND$78&lt;=IA$2,1,0)*(Transporte!$H4+Transporte!$H5+Transporte!$H6)*$NB$78</f>
        <v>178114.47560099256</v>
      </c>
      <c r="IB78" s="306">
        <f>IF($ND$78&lt;=IB$2,1,0)*(Transporte!$H4+Transporte!$H5+Transporte!$H6)*$NB$78</f>
        <v>178114.47560099256</v>
      </c>
      <c r="IC78" s="306">
        <f>IF($ND$78&lt;=IC$2,1,0)*(Transporte!$H4+Transporte!$H5+Transporte!$H6)*$NB$78</f>
        <v>178114.47560099256</v>
      </c>
      <c r="ID78" s="306">
        <f>IF($ND$78&lt;=ID$2,1,0)*(Transporte!$H4+Transporte!$H5+Transporte!$H6)*$NB$78</f>
        <v>178114.47560099256</v>
      </c>
      <c r="IE78" s="306">
        <f>IF($ND$78&lt;=IE$2,1,0)*(Transporte!$H4+Transporte!$H5+Transporte!$H6)*$NB$78</f>
        <v>178114.47560099256</v>
      </c>
      <c r="IF78" s="306">
        <f>IF($ND$78&lt;=IF$2,1,0)*(Transporte!$H4+Transporte!$H5+Transporte!$H6)*$NB$78</f>
        <v>178114.47560099256</v>
      </c>
      <c r="IG78" s="306">
        <f>IF($ND$78&lt;=IG$2,1,0)*(Transporte!$H4+Transporte!$H5+Transporte!$H6)*$NB$78</f>
        <v>178114.47560099256</v>
      </c>
      <c r="IH78" s="306">
        <f>IF($ND$78&lt;=IH$2,1,0)*(Transporte!$H4+Transporte!$H5+Transporte!$H6)*$NB$78</f>
        <v>178114.47560099256</v>
      </c>
      <c r="II78" s="306">
        <f>IF($ND$78&lt;=II$2,1,0)*(Transporte!$H4+Transporte!$H5+Transporte!$H6)*$NB$78</f>
        <v>178114.47560099256</v>
      </c>
      <c r="IJ78" s="306">
        <f>IF($ND$78&lt;=IJ$2,1,0)*(Transporte!$H4+Transporte!$H5+Transporte!$H6)*$NB$78</f>
        <v>178114.47560099256</v>
      </c>
      <c r="IK78" s="306">
        <f>IF($ND$78&lt;=IK$2,1,0)*(Transporte!$H4+Transporte!$H5+Transporte!$H6)*$NB$78</f>
        <v>178114.47560099256</v>
      </c>
      <c r="IL78" s="306">
        <f>IF($ND$78&lt;=IL$2,1,0)*(Transporte!$H4+Transporte!$H5+Transporte!$H6)*$NB$78</f>
        <v>178114.47560099256</v>
      </c>
      <c r="IM78" s="306">
        <f>IF($ND$78&lt;=IM$2,1,0)*(Transporte!$H4+Transporte!$H5+Transporte!$H6)*$NB$78</f>
        <v>178114.47560099256</v>
      </c>
      <c r="IN78" s="306">
        <f>IF($ND$78&lt;=IN$2,1,0)*(Transporte!$H4+Transporte!$H5+Transporte!$H6)*$NB$78</f>
        <v>178114.47560099256</v>
      </c>
      <c r="IO78" s="306">
        <f>IF($ND$78&lt;=IO$2,1,0)*(Transporte!$H4+Transporte!$H5+Transporte!$H6)*$NB$78</f>
        <v>178114.47560099256</v>
      </c>
      <c r="IP78" s="306">
        <f>IF($ND$78&lt;=IP$2,1,0)*(Transporte!$H4+Transporte!$H5+Transporte!$H6)*$NB$78</f>
        <v>178114.47560099256</v>
      </c>
      <c r="IQ78" s="306">
        <f>IF($ND$78&lt;=IQ$2,1,0)*(Transporte!$H4+Transporte!$H5+Transporte!$H6)*$NB$78</f>
        <v>178114.47560099256</v>
      </c>
      <c r="IR78" s="306">
        <f>IF($ND$78&lt;=IR$2,1,0)*(Transporte!$H4+Transporte!$H5+Transporte!$H6)*$NB$78</f>
        <v>178114.47560099256</v>
      </c>
      <c r="IS78" s="306">
        <f>IF($ND$78&lt;=IS$2,1,0)*(Transporte!$H4+Transporte!$H5+Transporte!$H6)*$NB$78</f>
        <v>178114.47560099256</v>
      </c>
      <c r="IT78" s="306">
        <f>IF($ND$78&lt;=IT$2,1,0)*(Transporte!$H4+Transporte!$H5+Transporte!$H6)*$NB$78</f>
        <v>178114.47560099256</v>
      </c>
      <c r="IU78" s="306">
        <f>IF($ND$78&lt;=IU$2,1,0)*(Transporte!$H4+Transporte!$H5+Transporte!$H6)*$NB$78</f>
        <v>178114.47560099256</v>
      </c>
      <c r="IV78" s="306">
        <f>IF($ND$78&lt;=IV$2,1,0)*(Transporte!$H4+Transporte!$H5+Transporte!$H6)*$NB$78</f>
        <v>178114.47560099256</v>
      </c>
      <c r="IW78" s="306">
        <f>IF($ND$78&lt;=IW$2,1,0)*(Transporte!$H4+Transporte!$H5+Transporte!$H6)*$NB$78</f>
        <v>178114.47560099256</v>
      </c>
      <c r="IX78" s="306">
        <f>IF($ND$78&lt;=IX$2,1,0)*(Transporte!$H4+Transporte!$H5+Transporte!$H6)*$NB$78</f>
        <v>178114.47560099256</v>
      </c>
      <c r="IY78" s="306">
        <f>IF($ND$78&lt;=IY$2,1,0)*(Transporte!$H4+Transporte!$H5+Transporte!$H6)*$NB$78</f>
        <v>178114.47560099256</v>
      </c>
      <c r="IZ78" s="306">
        <f>IF($ND$78&lt;=IZ$2,1,0)*(Transporte!$H4+Transporte!$H5+Transporte!$H6)*$NB$78</f>
        <v>178114.47560099256</v>
      </c>
      <c r="JA78" s="306">
        <f>IF($ND$78&lt;=JA$2,1,0)*(Transporte!$H4+Transporte!$H5+Transporte!$H6)*$NB$78</f>
        <v>178114.47560099256</v>
      </c>
      <c r="JB78" s="306">
        <f>IF($ND$78&lt;=JB$2,1,0)*(Transporte!$H4+Transporte!$H5+Transporte!$H6)*$NB$78</f>
        <v>178114.47560099256</v>
      </c>
      <c r="JC78" s="306">
        <f>IF($ND$78&lt;=JC$2,1,0)*(Transporte!$H4+Transporte!$H5+Transporte!$H6)*$NB$78</f>
        <v>178114.47560099256</v>
      </c>
      <c r="JD78" s="306">
        <f>IF($ND$78&lt;=JD$2,1,0)*(Transporte!$H4+Transporte!$H5+Transporte!$H6)*$NB$78</f>
        <v>178114.47560099256</v>
      </c>
      <c r="JE78" s="306">
        <f>IF($ND$78&lt;=JE$2,1,0)*(Transporte!$H4+Transporte!$H5+Transporte!$H6)*$NB$78</f>
        <v>178114.47560099256</v>
      </c>
      <c r="JF78" s="306">
        <f>IF($ND$78&lt;=JF$2,1,0)*(Transporte!$H4+Transporte!$H5+Transporte!$H6)*$NB$78</f>
        <v>178114.47560099256</v>
      </c>
      <c r="JG78" s="306">
        <f>IF($ND$78&lt;=JG$2,1,0)*(Transporte!$H4+Transporte!$H5+Transporte!$H6)*$NB$78</f>
        <v>178114.47560099256</v>
      </c>
      <c r="JH78" s="306">
        <f>IF($ND$78&lt;=JH$2,1,0)*(Transporte!$H4+Transporte!$H5+Transporte!$H6)*$NB$78</f>
        <v>178114.47560099256</v>
      </c>
      <c r="JI78" s="306">
        <f>IF($ND$78&lt;=JI$2,1,0)*(Transporte!$H4+Transporte!$H5+Transporte!$H6)*$NB$78</f>
        <v>178114.47560099256</v>
      </c>
      <c r="JJ78" s="306">
        <f>IF($ND$78&lt;=JJ$2,1,0)*(Transporte!$H4+Transporte!$H5+Transporte!$H6)*$NB$78</f>
        <v>178114.47560099256</v>
      </c>
      <c r="JK78" s="306">
        <f>IF($ND$78&lt;=JK$2,1,0)*(Transporte!$H4+Transporte!$H5+Transporte!$H6)*$NB$78</f>
        <v>178114.47560099256</v>
      </c>
      <c r="JL78" s="306">
        <f>IF($ND$78&lt;=JL$2,1,0)*(Transporte!$H4+Transporte!$H5+Transporte!$H6)*$NB$78</f>
        <v>178114.47560099256</v>
      </c>
      <c r="JM78" s="306">
        <f>IF($ND$78&lt;=JM$2,1,0)*(Transporte!$H4+Transporte!$H5+Transporte!$H6)*$NB$78</f>
        <v>178114.47560099256</v>
      </c>
      <c r="JN78" s="306">
        <f>IF($ND$78&lt;=JN$2,1,0)*(Transporte!$H4+Transporte!$H5+Transporte!$H6)*$NB$78</f>
        <v>178114.47560099256</v>
      </c>
      <c r="JO78" s="306">
        <f>IF($ND$78&lt;=JO$2,1,0)*(Transporte!$H4+Transporte!$H5+Transporte!$H6)*$NB$78</f>
        <v>178114.47560099256</v>
      </c>
      <c r="JP78" s="306">
        <f>IF($ND$78&lt;=JP$2,1,0)*(Transporte!$H4+Transporte!$H5+Transporte!$H6)*$NB$78</f>
        <v>178114.47560099256</v>
      </c>
      <c r="JQ78" s="306">
        <f>IF($ND$78&lt;=JQ$2,1,0)*(Transporte!$H4+Transporte!$H5+Transporte!$H6)*$NB$78</f>
        <v>178114.47560099256</v>
      </c>
      <c r="JR78" s="306">
        <f>IF($ND$78&lt;=JR$2,1,0)*(Transporte!$H4+Transporte!$H5+Transporte!$H6)*$NB$78</f>
        <v>178114.47560099256</v>
      </c>
      <c r="JS78" s="306">
        <f>IF($ND$78&lt;=JS$2,1,0)*(Transporte!$H4+Transporte!$H5+Transporte!$H6)*$NB$78</f>
        <v>178114.47560099256</v>
      </c>
      <c r="JT78" s="306">
        <f>IF($ND$78&lt;=JT$2,1,0)*(Transporte!$H4+Transporte!$H5+Transporte!$H6)*$NB$78</f>
        <v>178114.47560099256</v>
      </c>
      <c r="JU78" s="306">
        <f>IF($ND$78&lt;=JU$2,1,0)*(Transporte!$H4+Transporte!$H5+Transporte!$H6)*$NB$78</f>
        <v>178114.47560099256</v>
      </c>
      <c r="JV78" s="306">
        <f>IF($ND$78&lt;=JV$2,1,0)*(Transporte!$H4+Transporte!$H5+Transporte!$H6)*$NB$78</f>
        <v>178114.47560099256</v>
      </c>
      <c r="JW78" s="306">
        <f>IF($ND$78&lt;=JW$2,1,0)*(Transporte!$H4+Transporte!$H5+Transporte!$H6)*$NB$78</f>
        <v>178114.47560099256</v>
      </c>
      <c r="JX78" s="306">
        <f>IF($ND$78&lt;=JX$2,1,0)*(Transporte!$H4+Transporte!$H5+Transporte!$H6)*$NB$78</f>
        <v>178114.47560099256</v>
      </c>
      <c r="JY78" s="306">
        <f>IF($ND$78&lt;=JY$2,1,0)*(Transporte!$H4+Transporte!$H5+Transporte!$H6)*$NB$78</f>
        <v>178114.47560099256</v>
      </c>
      <c r="JZ78" s="306">
        <f>IF($ND$78&lt;=JZ$2,1,0)*(Transporte!$H4+Transporte!$H5+Transporte!$H6)*$NB$78</f>
        <v>178114.47560099256</v>
      </c>
      <c r="KA78" s="306">
        <f>IF($ND$78&lt;=KA$2,1,0)*(Transporte!$H4+Transporte!$H5+Transporte!$H6)*$NB$78</f>
        <v>178114.47560099256</v>
      </c>
      <c r="KB78" s="306">
        <f>IF($ND$78&lt;=KB$2,1,0)*(Transporte!$H4+Transporte!$H5+Transporte!$H6)*$NB$78</f>
        <v>178114.47560099256</v>
      </c>
      <c r="KC78" s="306">
        <f>IF($ND$78&lt;=KC$2,1,0)*(Transporte!$H4+Transporte!$H5+Transporte!$H6)*$NB$78</f>
        <v>178114.47560099256</v>
      </c>
      <c r="KD78" s="306">
        <f>IF($ND$78&lt;=KD$2,1,0)*(Transporte!$H4+Transporte!$H5+Transporte!$H6)*$NB$78</f>
        <v>178114.47560099256</v>
      </c>
      <c r="KE78" s="306">
        <f>IF($ND$78&lt;=KE$2,1,0)*(Transporte!$H4+Transporte!$H5+Transporte!$H6)*$NB$78</f>
        <v>178114.47560099256</v>
      </c>
      <c r="KF78" s="306">
        <f>IF($ND$78&lt;=KF$2,1,0)*(Transporte!$H4+Transporte!$H5+Transporte!$H6)*$NB$78</f>
        <v>178114.47560099256</v>
      </c>
      <c r="KG78" s="306">
        <f>IF($ND$78&lt;=KG$2,1,0)*(Transporte!$H4+Transporte!$H5+Transporte!$H6)*$NB$78</f>
        <v>178114.47560099256</v>
      </c>
      <c r="KH78" s="306">
        <f>IF($ND$78&lt;=KH$2,1,0)*(Transporte!$H4+Transporte!$H5+Transporte!$H6)*$NB$78</f>
        <v>178114.47560099256</v>
      </c>
      <c r="KI78" s="306">
        <f>IF($ND$78&lt;=KI$2,1,0)*(Transporte!$H4+Transporte!$H5+Transporte!$H6)*$NB$78</f>
        <v>178114.47560099256</v>
      </c>
      <c r="KJ78" s="306">
        <f>IF($ND$78&lt;=KJ$2,1,0)*(Transporte!$H4+Transporte!$H5+Transporte!$H6)*$NB$78</f>
        <v>178114.47560099256</v>
      </c>
      <c r="KK78" s="306">
        <f>IF($ND$78&lt;=KK$2,1,0)*(Transporte!$H4+Transporte!$H5+Transporte!$H6)*$NB$78</f>
        <v>178114.47560099256</v>
      </c>
      <c r="KL78" s="306">
        <f>IF($ND$78&lt;=KL$2,1,0)*(Transporte!$H4+Transporte!$H5+Transporte!$H6)*$NB$78</f>
        <v>178114.47560099256</v>
      </c>
      <c r="KM78" s="306">
        <f>IF($ND$78&lt;=KM$2,1,0)*(Transporte!$H4+Transporte!$H5+Transporte!$H6)*$NB$78</f>
        <v>178114.47560099256</v>
      </c>
      <c r="KN78" s="306">
        <f>IF($ND$78&lt;=KN$2,1,0)*(Transporte!$H4+Transporte!$H5+Transporte!$H6)*$NB$78</f>
        <v>178114.47560099256</v>
      </c>
      <c r="KO78" s="306">
        <f>IF($ND$78&lt;=KO$2,1,0)*(Transporte!$H4+Transporte!$H5+Transporte!$H6)*$NB$78</f>
        <v>178114.47560099256</v>
      </c>
      <c r="KP78" s="306">
        <f>IF($ND$78&lt;=KP$2,1,0)*(Transporte!$H4+Transporte!$H5+Transporte!$H6)*$NB$78</f>
        <v>178114.47560099256</v>
      </c>
      <c r="KQ78" s="306">
        <f>IF($ND$78&lt;=KQ$2,1,0)*(Transporte!$H4+Transporte!$H5+Transporte!$H6)*$NB$78</f>
        <v>178114.47560099256</v>
      </c>
      <c r="KR78" s="306">
        <f>IF($ND$78&lt;=KR$2,1,0)*(Transporte!$H4+Transporte!$H5+Transporte!$H6)*$NB$78</f>
        <v>178114.47560099256</v>
      </c>
      <c r="KS78" s="306">
        <f>IF($ND$78&lt;=KS$2,1,0)*(Transporte!$H4+Transporte!$H5+Transporte!$H6)*$NB$78</f>
        <v>178114.47560099256</v>
      </c>
      <c r="KT78" s="306">
        <f>IF($ND$78&lt;=KT$2,1,0)*(Transporte!$H4+Transporte!$H5+Transporte!$H6)*$NB$78</f>
        <v>178114.47560099256</v>
      </c>
      <c r="KU78" s="306">
        <f>IF($ND$78&lt;=KU$2,1,0)*(Transporte!$H4+Transporte!$H5+Transporte!$H6)*$NB$78</f>
        <v>178114.47560099256</v>
      </c>
      <c r="KV78" s="306">
        <f>IF($ND$78&lt;=KV$2,1,0)*(Transporte!$H4+Transporte!$H5+Transporte!$H6)*$NB$78</f>
        <v>178114.47560099256</v>
      </c>
      <c r="KW78" s="306">
        <f>IF($ND$78&lt;=KW$2,1,0)*(Transporte!$H4+Transporte!$H5+Transporte!$H6)*$NB$78</f>
        <v>178114.47560099256</v>
      </c>
      <c r="KX78" s="306">
        <f>IF($ND$78&lt;=KX$2,1,0)*(Transporte!$H4+Transporte!$H5+Transporte!$H6)*$NB$78</f>
        <v>178114.47560099256</v>
      </c>
      <c r="KY78" s="306">
        <f>IF($ND$78&lt;=KY$2,1,0)*(Transporte!$H4+Transporte!$H5+Transporte!$H6)*$NB$78</f>
        <v>178114.47560099256</v>
      </c>
      <c r="KZ78" s="306">
        <f>IF($ND$78&lt;=KZ$2,1,0)*(Transporte!$H4+Transporte!$H5+Transporte!$H6)*$NB$78</f>
        <v>178114.47560099256</v>
      </c>
      <c r="LA78" s="306">
        <f>IF($ND$78&lt;=LA$2,1,0)*(Transporte!$H4+Transporte!$H5+Transporte!$H6)*$NB$78</f>
        <v>178114.47560099256</v>
      </c>
      <c r="LB78" s="306">
        <f>IF($ND$78&lt;=LB$2,1,0)*(Transporte!$H4+Transporte!$H5+Transporte!$H6)*$NB$78</f>
        <v>178114.47560099256</v>
      </c>
      <c r="LC78" s="306">
        <f>IF($ND$78&lt;=LC$2,1,0)*(Transporte!$H4+Transporte!$H5+Transporte!$H6)*$NB$78</f>
        <v>178114.47560099256</v>
      </c>
      <c r="LD78" s="306">
        <f>IF($ND$78&lt;=LD$2,1,0)*(Transporte!$H4+Transporte!$H5+Transporte!$H6)*$NB$78</f>
        <v>178114.47560099256</v>
      </c>
      <c r="LE78" s="306">
        <f>IF($ND$78&lt;=LE$2,1,0)*(Transporte!$H4+Transporte!$H5+Transporte!$H6)*$NB$78</f>
        <v>178114.47560099256</v>
      </c>
      <c r="LF78" s="306">
        <f>IF($ND$78&lt;=LF$2,1,0)*(Transporte!$H4+Transporte!$H5+Transporte!$H6)*$NB$78</f>
        <v>178114.47560099256</v>
      </c>
      <c r="LG78" s="306">
        <f>IF($ND$78&lt;=LG$2,1,0)*(Transporte!$H4+Transporte!$H5+Transporte!$H6)*$NB$78</f>
        <v>178114.47560099256</v>
      </c>
      <c r="LH78" s="306">
        <f>IF($ND$78&lt;=LH$2,1,0)*(Transporte!$H4+Transporte!$H5+Transporte!$H6)*$NB$78</f>
        <v>178114.47560099256</v>
      </c>
      <c r="LI78" s="306">
        <f>IF($ND$78&lt;=LI$2,1,0)*(Transporte!$H4+Transporte!$H5+Transporte!$H6)*$NB$78</f>
        <v>178114.47560099256</v>
      </c>
      <c r="LJ78" s="306">
        <f>IF($ND$78&lt;=LJ$2,1,0)*(Transporte!$H4+Transporte!$H5+Transporte!$H6)*$NB$78</f>
        <v>178114.47560099256</v>
      </c>
      <c r="LK78" s="306">
        <f>IF($ND$78&lt;=LK$2,1,0)*(Transporte!$H4+Transporte!$H5+Transporte!$H6)*$NB$78</f>
        <v>178114.47560099256</v>
      </c>
      <c r="LL78" s="306">
        <f>IF($ND$78&lt;=LL$2,1,0)*(Transporte!$H4+Transporte!$H5+Transporte!$H6)*$NB$78</f>
        <v>178114.47560099256</v>
      </c>
      <c r="LM78" s="306">
        <f>IF($ND$78&lt;=LM$2,1,0)*(Transporte!$H4+Transporte!$H5+Transporte!$H6)*$NB$78</f>
        <v>178114.47560099256</v>
      </c>
      <c r="LN78" s="306">
        <f>IF($ND$78&lt;=LN$2,1,0)*(Transporte!$H4+Transporte!$H5+Transporte!$H6)*$NB$78</f>
        <v>178114.47560099256</v>
      </c>
      <c r="LO78" s="306">
        <f>IF($ND$78&lt;=LO$2,1,0)*(Transporte!$H4+Transporte!$H5+Transporte!$H6)*$NB$78</f>
        <v>178114.47560099256</v>
      </c>
      <c r="LP78" s="306">
        <f>IF($ND$78&lt;=LP$2,1,0)*(Transporte!$H4+Transporte!$H5+Transporte!$H6)*$NB$78</f>
        <v>178114.47560099256</v>
      </c>
      <c r="LQ78" s="306">
        <f>IF($ND$78&lt;=LQ$2,1,0)*(Transporte!$H4+Transporte!$H5+Transporte!$H6)*$NB$78</f>
        <v>178114.47560099256</v>
      </c>
      <c r="LR78" s="306">
        <f>IF($ND$78&lt;=LR$2,1,0)*(Transporte!$H4+Transporte!$H5+Transporte!$H6)*$NB$78</f>
        <v>178114.47560099256</v>
      </c>
      <c r="LS78" s="306">
        <f>IF($ND$78&lt;=LS$2,1,0)*(Transporte!$H4+Transporte!$H5+Transporte!$H6)*$NB$78</f>
        <v>178114.47560099256</v>
      </c>
      <c r="LT78" s="306">
        <f>IF($ND$78&lt;=LT$2,1,0)*(Transporte!$H4+Transporte!$H5+Transporte!$H6)*$NB$78</f>
        <v>178114.47560099256</v>
      </c>
      <c r="LU78" s="306">
        <f>IF($ND$78&lt;=LU$2,1,0)*(Transporte!$H4+Transporte!$H5+Transporte!$H6)*$NB$78</f>
        <v>178114.47560099256</v>
      </c>
      <c r="LV78" s="306">
        <f>IF($ND$78&lt;=LV$2,1,0)*(Transporte!$H4+Transporte!$H5+Transporte!$H6)*$NB$78</f>
        <v>178114.47560099256</v>
      </c>
      <c r="LW78" s="306">
        <f>IF($ND$78&lt;=LW$2,1,0)*(Transporte!$H4+Transporte!$H5+Transporte!$H6)*$NB$78</f>
        <v>178114.47560099256</v>
      </c>
      <c r="LX78" s="306">
        <f>IF($ND$78&lt;=LX$2,1,0)*(Transporte!$H4+Transporte!$H5+Transporte!$H6)*$NB$78</f>
        <v>178114.47560099256</v>
      </c>
      <c r="LY78" s="306">
        <f>IF($ND$78&lt;=LY$2,1,0)*(Transporte!$H4+Transporte!$H5+Transporte!$H6)*$NB$78</f>
        <v>178114.47560099256</v>
      </c>
      <c r="LZ78" s="306">
        <f>IF($ND$78&lt;=LZ$2,1,0)*(Transporte!$H4+Transporte!$H5+Transporte!$H6)*$NB$78</f>
        <v>178114.47560099256</v>
      </c>
      <c r="MA78" s="306">
        <f>IF($ND$78&lt;=MA$2,1,0)*(Transporte!$H4+Transporte!$H5+Transporte!$H6)*$NB$78</f>
        <v>178114.47560099256</v>
      </c>
      <c r="MB78" s="306">
        <f>IF($ND$78&lt;=MB$2,1,0)*(Transporte!$H4+Transporte!$H5+Transporte!$H6)*$NB$78</f>
        <v>178114.47560099256</v>
      </c>
      <c r="MC78" s="306">
        <f>IF($ND$78&lt;=MC$2,1,0)*(Transporte!$H4+Transporte!$H5+Transporte!$H6)*$NB$78</f>
        <v>178114.47560099256</v>
      </c>
      <c r="MD78" s="306">
        <f>IF($ND$78&lt;=MD$2,1,0)*(Transporte!$H4+Transporte!$H5+Transporte!$H6)*$NB$78</f>
        <v>178114.47560099256</v>
      </c>
      <c r="ME78" s="306">
        <f>IF($ND$78&lt;=ME$2,1,0)*(Transporte!$H4+Transporte!$H5+Transporte!$H6)*$NB$78</f>
        <v>178114.47560099256</v>
      </c>
      <c r="MF78" s="306">
        <f>IF($ND$78&lt;=MF$2,1,0)*(Transporte!$H4+Transporte!$H5+Transporte!$H6)*$NB$78</f>
        <v>178114.47560099256</v>
      </c>
      <c r="MG78" s="306">
        <f>IF($ND$78&lt;=MG$2,1,0)*(Transporte!$H4+Transporte!$H5+Transporte!$H6)*$NB$78</f>
        <v>178114.47560099256</v>
      </c>
      <c r="MH78" s="306">
        <f>IF($ND$78&lt;=MH$2,1,0)*(Transporte!$H4+Transporte!$H5+Transporte!$H6)*$NB$78</f>
        <v>178114.47560099256</v>
      </c>
      <c r="MI78" s="306">
        <f>IF($ND$78&lt;=MI$2,1,0)*(Transporte!$H4+Transporte!$H5+Transporte!$H6)*$NB$78</f>
        <v>178114.47560099256</v>
      </c>
      <c r="MJ78" s="306">
        <f>IF($ND$78&lt;=MJ$2,1,0)*(Transporte!$H4+Transporte!$H5+Transporte!$H6)*$NB$78</f>
        <v>178114.47560099256</v>
      </c>
      <c r="MK78" s="306">
        <f>IF($ND$78&lt;=MK$2,1,0)*(Transporte!$H4+Transporte!$H5+Transporte!$H6)*$NB$78</f>
        <v>178114.47560099256</v>
      </c>
      <c r="ML78" s="306">
        <f>IF($ND$78&lt;=ML$2,1,0)*(Transporte!$H4+Transporte!$H5+Transporte!$H6)*$NB$78</f>
        <v>178114.47560099256</v>
      </c>
      <c r="MM78" s="306">
        <f>IF($ND$78&lt;=MM$2,1,0)*(Transporte!$H4+Transporte!$H5+Transporte!$H6)*$NB$78</f>
        <v>178114.47560099256</v>
      </c>
      <c r="MN78" s="306">
        <f>IF($ND$78&lt;=MN$2,1,0)*(Transporte!$H4+Transporte!$H5+Transporte!$H6)*$NB$78</f>
        <v>178114.47560099256</v>
      </c>
      <c r="MO78" s="306">
        <f>IF($ND$78&lt;=MO$2,1,0)*(Transporte!$H4+Transporte!$H5+Transporte!$H6)*$NB$78</f>
        <v>178114.47560099256</v>
      </c>
      <c r="MP78" s="306">
        <f>IF($ND$78&lt;=MP$2,1,0)*(Transporte!$H4+Transporte!$H5+Transporte!$H6)*$NB$78</f>
        <v>178114.47560099256</v>
      </c>
      <c r="MQ78" s="306">
        <f>IF($ND$78&lt;=MQ$2,1,0)*(Transporte!$H4+Transporte!$H5+Transporte!$H6)*$NB$78</f>
        <v>178114.47560099256</v>
      </c>
      <c r="MR78" s="306">
        <f>IF($ND$78&lt;=MR$2,1,0)*(Transporte!$H4+Transporte!$H5+Transporte!$H6)*$NB$78</f>
        <v>178114.47560099256</v>
      </c>
      <c r="MS78" s="306">
        <f>IF($ND$78&lt;=MS$2,1,0)*(Transporte!$H4+Transporte!$H5+Transporte!$H6)*$NB$78</f>
        <v>178114.47560099256</v>
      </c>
      <c r="MT78" s="306">
        <f>IF($ND$78&lt;=MT$2,1,0)*(Transporte!$H4+Transporte!$H5+Transporte!$H6)*$NB$78</f>
        <v>178114.47560099256</v>
      </c>
      <c r="MU78" s="306">
        <f>IF($ND$78&lt;=MU$2,1,0)*(Transporte!$H4+Transporte!$H5+Transporte!$H6)*$NB$78</f>
        <v>178114.47560099256</v>
      </c>
      <c r="MV78" s="306">
        <f>IF($ND$78&lt;=MV$2,1,0)*(Transporte!$H4+Transporte!$H5+Transporte!$H6)*$NB$78</f>
        <v>178114.47560099256</v>
      </c>
      <c r="MW78" s="306">
        <f>IF($ND$78&lt;=MW$2,1,0)*(Transporte!$H4+Transporte!$H5+Transporte!$H6)*$NB$78</f>
        <v>178114.47560099256</v>
      </c>
      <c r="MX78" s="306">
        <f>IF($ND$78&lt;=MX$2,1,0)*(Transporte!$H4+Transporte!$H5+Transporte!$H6)*$NB$78</f>
        <v>178114.47560099256</v>
      </c>
      <c r="MY78" s="306">
        <f>IF($ND$78&lt;=MY$2,1,0)*(Transporte!$H4+Transporte!$H5+Transporte!$H6)*$NB$78</f>
        <v>178114.47560099256</v>
      </c>
      <c r="MZ78" s="306">
        <f>IF($ND$78&lt;=MZ$2,1,0)*(Transporte!$H4+Transporte!$H5+Transporte!$H6)*$NB$78</f>
        <v>178114.47560099256</v>
      </c>
      <c r="NA78" s="315">
        <f>IF($ND$78&lt;=NA$2,1,0)*(Transporte!$H4+Transporte!$H5+Transporte!$H6)*$NB$78</f>
        <v>178114.47560099256</v>
      </c>
      <c r="NB78" s="652">
        <v>1</v>
      </c>
      <c r="NC78" s="652"/>
      <c r="ND78" s="652">
        <v>1</v>
      </c>
    </row>
    <row r="79" spans="1:378" x14ac:dyDescent="0.2">
      <c r="A79" s="2"/>
      <c r="B79" s="304"/>
      <c r="C79" s="305"/>
      <c r="D79" s="305"/>
      <c r="E79" s="1" t="s">
        <v>629</v>
      </c>
      <c r="F79" s="306">
        <f>IF($ND$78&lt;=F$2,1,0)*(Transporte!$F28+Transporte!$F35)*$NB$78</f>
        <v>436225.12286666664</v>
      </c>
      <c r="G79" s="306">
        <f>IF($ND$78&lt;=G$2,1,0)*(Transporte!$F28+Transporte!$F35)*$NB$78</f>
        <v>436225.12286666664</v>
      </c>
      <c r="H79" s="306">
        <f>IF($ND$78&lt;=H$2,1,0)*(Transporte!$F28+Transporte!$F35)*$NB$78</f>
        <v>436225.12286666664</v>
      </c>
      <c r="I79" s="306">
        <f>IF($ND$78&lt;=I$2,1,0)*(Transporte!$F28+Transporte!$F35)*$NB$78</f>
        <v>436225.12286666664</v>
      </c>
      <c r="J79" s="306">
        <f>IF($ND$78&lt;=J$2,1,0)*(Transporte!$F28+Transporte!$F35)*$NB$78</f>
        <v>436225.12286666664</v>
      </c>
      <c r="K79" s="306">
        <f>IF($ND$78&lt;=K$2,1,0)*(Transporte!$F28+Transporte!$F35)*$NB$78</f>
        <v>436225.12286666664</v>
      </c>
      <c r="L79" s="306">
        <f>IF($ND$78&lt;=L$2,1,0)*(Transporte!$F28+Transporte!$F35)*$NB$78</f>
        <v>436225.12286666664</v>
      </c>
      <c r="M79" s="306">
        <f>IF($ND$78&lt;=M$2,1,0)*(Transporte!$F28+Transporte!$F35)*$NB$78</f>
        <v>436225.12286666664</v>
      </c>
      <c r="N79" s="306">
        <f>IF($ND$78&lt;=N$2,1,0)*(Transporte!$F28+Transporte!$F35)*$NB$78</f>
        <v>436225.12286666664</v>
      </c>
      <c r="O79" s="306">
        <f>IF($ND$78&lt;=O$2,1,0)*(Transporte!$F28+Transporte!$F35)*$NB$78</f>
        <v>436225.12286666664</v>
      </c>
      <c r="P79" s="306">
        <f>IF($ND$78&lt;=P$2,1,0)*(Transporte!$F28+Transporte!$F35)*$NB$78</f>
        <v>436225.12286666664</v>
      </c>
      <c r="Q79" s="306">
        <f>IF($ND$78&lt;=Q$2,1,0)*(Transporte!$F28+Transporte!$F35)*$NB$78</f>
        <v>436225.12286666664</v>
      </c>
      <c r="R79" s="306">
        <f>IF($ND$78&lt;=R$2,1,0)*(Transporte!$F28+Transporte!$F35)*$NB$78</f>
        <v>436225.12286666664</v>
      </c>
      <c r="S79" s="306">
        <f>IF($ND$78&lt;=S$2,1,0)*(Transporte!$F28+Transporte!$F35)*$NB$78</f>
        <v>436225.12286666664</v>
      </c>
      <c r="T79" s="306">
        <f>IF($ND$78&lt;=T$2,1,0)*(Transporte!$F28+Transporte!$F35)*$NB$78</f>
        <v>436225.12286666664</v>
      </c>
      <c r="U79" s="306">
        <f>IF($ND$78&lt;=U$2,1,0)*(Transporte!$F28+Transporte!$F35)*$NB$78</f>
        <v>436225.12286666664</v>
      </c>
      <c r="V79" s="306">
        <f>IF($ND$78&lt;=V$2,1,0)*(Transporte!$F28+Transporte!$F35)*$NB$78</f>
        <v>436225.12286666664</v>
      </c>
      <c r="W79" s="306">
        <f>IF($ND$78&lt;=W$2,1,0)*(Transporte!$F28+Transporte!$F35)*$NB$78</f>
        <v>436225.12286666664</v>
      </c>
      <c r="X79" s="306">
        <f>IF($ND$78&lt;=X$2,1,0)*(Transporte!$F28+Transporte!$F35)*$NB$78</f>
        <v>436225.12286666664</v>
      </c>
      <c r="Y79" s="306">
        <f>IF($ND$78&lt;=Y$2,1,0)*(Transporte!$F28+Transporte!$F35)*$NB$78</f>
        <v>436225.12286666664</v>
      </c>
      <c r="Z79" s="306">
        <f>IF($ND$78&lt;=Z$2,1,0)*(Transporte!$F28+Transporte!$F35)*$NB$78</f>
        <v>436225.12286666664</v>
      </c>
      <c r="AA79" s="306">
        <f>IF($ND$78&lt;=AA$2,1,0)*(Transporte!$F28+Transporte!$F35)*$NB$78</f>
        <v>436225.12286666664</v>
      </c>
      <c r="AB79" s="306">
        <f>IF($ND$78&lt;=AB$2,1,0)*(Transporte!$F28+Transporte!$F35)*$NB$78</f>
        <v>436225.12286666664</v>
      </c>
      <c r="AC79" s="306">
        <f>IF($ND$78&lt;=AC$2,1,0)*(Transporte!$F28+Transporte!$F35)*$NB$78</f>
        <v>436225.12286666664</v>
      </c>
      <c r="AD79" s="306">
        <f>IF($ND$78&lt;=AD$2,1,0)*(Transporte!$F28+Transporte!$F35)*$NB$78</f>
        <v>436225.12286666664</v>
      </c>
      <c r="AE79" s="306">
        <f>IF($ND$78&lt;=AE$2,1,0)*(Transporte!$F28+Transporte!$F35)*$NB$78</f>
        <v>436225.12286666664</v>
      </c>
      <c r="AF79" s="306">
        <f>IF($ND$78&lt;=AF$2,1,0)*(Transporte!$F28+Transporte!$F35)*$NB$78</f>
        <v>436225.12286666664</v>
      </c>
      <c r="AG79" s="306">
        <f>IF($ND$78&lt;=AG$2,1,0)*(Transporte!$F28+Transporte!$F35)*$NB$78</f>
        <v>436225.12286666664</v>
      </c>
      <c r="AH79" s="306">
        <f>IF($ND$78&lt;=AH$2,1,0)*(Transporte!$F28+Transporte!$F35)*$NB$78</f>
        <v>436225.12286666664</v>
      </c>
      <c r="AI79" s="306">
        <f>IF($ND$78&lt;=AI$2,1,0)*(Transporte!$F28+Transporte!$F35)*$NB$78</f>
        <v>436225.12286666664</v>
      </c>
      <c r="AJ79" s="306">
        <f>IF($ND$78&lt;=AJ$2,1,0)*(Transporte!$F28+Transporte!$F35)*$NB$78</f>
        <v>436225.12286666664</v>
      </c>
      <c r="AK79" s="306">
        <f>IF($ND$78&lt;=AK$2,1,0)*(Transporte!$F28+Transporte!$F35)*$NB$78</f>
        <v>436225.12286666664</v>
      </c>
      <c r="AL79" s="306">
        <f>IF($ND$78&lt;=AL$2,1,0)*(Transporte!$F28+Transporte!$F35)*$NB$78</f>
        <v>436225.12286666664</v>
      </c>
      <c r="AM79" s="306">
        <f>IF($ND$78&lt;=AM$2,1,0)*(Transporte!$F28+Transporte!$F35)*$NB$78</f>
        <v>436225.12286666664</v>
      </c>
      <c r="AN79" s="306">
        <f>IF($ND$78&lt;=AN$2,1,0)*(Transporte!$F28+Transporte!$F35)*$NB$78</f>
        <v>436225.12286666664</v>
      </c>
      <c r="AO79" s="306">
        <f>IF($ND$78&lt;=AO$2,1,0)*(Transporte!$F28+Transporte!$F35)*$NB$78</f>
        <v>436225.12286666664</v>
      </c>
      <c r="AP79" s="306">
        <f>IF($ND$78&lt;=AP$2,1,0)*(Transporte!$F28+Transporte!$F35)*$NB$78</f>
        <v>436225.12286666664</v>
      </c>
      <c r="AQ79" s="306">
        <f>IF($ND$78&lt;=AQ$2,1,0)*(Transporte!$F28+Transporte!$F35)*$NB$78</f>
        <v>436225.12286666664</v>
      </c>
      <c r="AR79" s="306">
        <f>IF($ND$78&lt;=AR$2,1,0)*(Transporte!$F28+Transporte!$F35)*$NB$78</f>
        <v>436225.12286666664</v>
      </c>
      <c r="AS79" s="306">
        <f>IF($ND$78&lt;=AS$2,1,0)*(Transporte!$F28+Transporte!$F35)*$NB$78</f>
        <v>436225.12286666664</v>
      </c>
      <c r="AT79" s="306">
        <f>IF($ND$78&lt;=AT$2,1,0)*(Transporte!$F28+Transporte!$F35)*$NB$78</f>
        <v>436225.12286666664</v>
      </c>
      <c r="AU79" s="306">
        <f>IF($ND$78&lt;=AU$2,1,0)*(Transporte!$F28+Transporte!$F35)*$NB$78</f>
        <v>436225.12286666664</v>
      </c>
      <c r="AV79" s="306">
        <f>IF($ND$78&lt;=AV$2,1,0)*(Transporte!$F28+Transporte!$F35)*$NB$78</f>
        <v>436225.12286666664</v>
      </c>
      <c r="AW79" s="306">
        <f>IF($ND$78&lt;=AW$2,1,0)*(Transporte!$F28+Transporte!$F35)*$NB$78</f>
        <v>436225.12286666664</v>
      </c>
      <c r="AX79" s="306">
        <f>IF($ND$78&lt;=AX$2,1,0)*(Transporte!$F28+Transporte!$F35)*$NB$78</f>
        <v>436225.12286666664</v>
      </c>
      <c r="AY79" s="306">
        <f>IF($ND$78&lt;=AY$2,1,0)*(Transporte!$F28+Transporte!$F35)*$NB$78</f>
        <v>436225.12286666664</v>
      </c>
      <c r="AZ79" s="306">
        <f>IF($ND$78&lt;=AZ$2,1,0)*(Transporte!$F28+Transporte!$F35)*$NB$78</f>
        <v>436225.12286666664</v>
      </c>
      <c r="BA79" s="306">
        <f>IF($ND$78&lt;=BA$2,1,0)*(Transporte!$F28+Transporte!$F35)*$NB$78</f>
        <v>436225.12286666664</v>
      </c>
      <c r="BB79" s="306">
        <f>IF($ND$78&lt;=BB$2,1,0)*(Transporte!$F28+Transporte!$F35)*$NB$78</f>
        <v>436225.12286666664</v>
      </c>
      <c r="BC79" s="306">
        <f>IF($ND$78&lt;=BC$2,1,0)*(Transporte!$F28+Transporte!$F35)*$NB$78</f>
        <v>436225.12286666664</v>
      </c>
      <c r="BD79" s="306">
        <f>IF($ND$78&lt;=BD$2,1,0)*(Transporte!$F28+Transporte!$F35)*$NB$78</f>
        <v>436225.12286666664</v>
      </c>
      <c r="BE79" s="306">
        <f>IF($ND$78&lt;=BE$2,1,0)*(Transporte!$F28+Transporte!$F35)*$NB$78</f>
        <v>436225.12286666664</v>
      </c>
      <c r="BF79" s="306">
        <f>IF($ND$78&lt;=BF$2,1,0)*(Transporte!$F28+Transporte!$F35)*$NB$78</f>
        <v>436225.12286666664</v>
      </c>
      <c r="BG79" s="306">
        <f>IF($ND$78&lt;=BG$2,1,0)*(Transporte!$F28+Transporte!$F35)*$NB$78</f>
        <v>436225.12286666664</v>
      </c>
      <c r="BH79" s="306">
        <f>IF($ND$78&lt;=BH$2,1,0)*(Transporte!$F28+Transporte!$F35)*$NB$78</f>
        <v>436225.12286666664</v>
      </c>
      <c r="BI79" s="306">
        <f>IF($ND$78&lt;=BI$2,1,0)*(Transporte!$F28+Transporte!$F35)*$NB$78</f>
        <v>436225.12286666664</v>
      </c>
      <c r="BJ79" s="306">
        <f>IF($ND$78&lt;=BJ$2,1,0)*(Transporte!$F28+Transporte!$F35)*$NB$78</f>
        <v>436225.12286666664</v>
      </c>
      <c r="BK79" s="306">
        <f>IF($ND$78&lt;=BK$2,1,0)*(Transporte!$F28+Transporte!$F35)*$NB$78</f>
        <v>436225.12286666664</v>
      </c>
      <c r="BL79" s="306">
        <f>IF($ND$78&lt;=BL$2,1,0)*(Transporte!$F28+Transporte!$F35)*$NB$78</f>
        <v>436225.12286666664</v>
      </c>
      <c r="BM79" s="306">
        <f>IF($ND$78&lt;=BM$2,1,0)*(Transporte!$F28+Transporte!$F35)*$NB$78</f>
        <v>436225.12286666664</v>
      </c>
      <c r="BN79" s="306">
        <f>IF($ND$78&lt;=BN$2,1,0)*(Transporte!$F28+Transporte!$F35)*$NB$78</f>
        <v>436225.12286666664</v>
      </c>
      <c r="BO79" s="306">
        <f>IF($ND$78&lt;=BO$2,1,0)*(Transporte!$F28+Transporte!$F35)*$NB$78</f>
        <v>436225.12286666664</v>
      </c>
      <c r="BP79" s="306">
        <f>IF($ND$78&lt;=BP$2,1,0)*(Transporte!$F28+Transporte!$F35)*$NB$78</f>
        <v>436225.12286666664</v>
      </c>
      <c r="BQ79" s="306">
        <f>IF($ND$78&lt;=BQ$2,1,0)*(Transporte!$F28+Transporte!$F35)*$NB$78</f>
        <v>436225.12286666664</v>
      </c>
      <c r="BR79" s="306">
        <f>IF($ND$78&lt;=BR$2,1,0)*(Transporte!$F28+Transporte!$F35)*$NB$78</f>
        <v>436225.12286666664</v>
      </c>
      <c r="BS79" s="306">
        <f>IF($ND$78&lt;=BS$2,1,0)*(Transporte!$F28+Transporte!$F35)*$NB$78</f>
        <v>436225.12286666664</v>
      </c>
      <c r="BT79" s="306">
        <f>IF($ND$78&lt;=BT$2,1,0)*(Transporte!$F28+Transporte!$F35)*$NB$78</f>
        <v>436225.12286666664</v>
      </c>
      <c r="BU79" s="306">
        <f>IF($ND$78&lt;=BU$2,1,0)*(Transporte!$F28+Transporte!$F35)*$NB$78</f>
        <v>436225.12286666664</v>
      </c>
      <c r="BV79" s="306">
        <f>IF($ND$78&lt;=BV$2,1,0)*(Transporte!$F28+Transporte!$F35)*$NB$78</f>
        <v>436225.12286666664</v>
      </c>
      <c r="BW79" s="306">
        <f>IF($ND$78&lt;=BW$2,1,0)*(Transporte!$F28+Transporte!$F35)*$NB$78</f>
        <v>436225.12286666664</v>
      </c>
      <c r="BX79" s="306">
        <f>IF($ND$78&lt;=BX$2,1,0)*(Transporte!$F28+Transporte!$F35)*$NB$78</f>
        <v>436225.12286666664</v>
      </c>
      <c r="BY79" s="306">
        <f>IF($ND$78&lt;=BY$2,1,0)*(Transporte!$F28+Transporte!$F35)*$NB$78</f>
        <v>436225.12286666664</v>
      </c>
      <c r="BZ79" s="306">
        <f>IF($ND$78&lt;=BZ$2,1,0)*(Transporte!$F28+Transporte!$F35)*$NB$78</f>
        <v>436225.12286666664</v>
      </c>
      <c r="CA79" s="306">
        <f>IF($ND$78&lt;=CA$2,1,0)*(Transporte!$F28+Transporte!$F35)*$NB$78</f>
        <v>436225.12286666664</v>
      </c>
      <c r="CB79" s="306">
        <f>IF($ND$78&lt;=CB$2,1,0)*(Transporte!$F28+Transporte!$F35)*$NB$78</f>
        <v>436225.12286666664</v>
      </c>
      <c r="CC79" s="306">
        <f>IF($ND$78&lt;=CC$2,1,0)*(Transporte!$F28+Transporte!$F35)*$NB$78</f>
        <v>436225.12286666664</v>
      </c>
      <c r="CD79" s="306">
        <f>IF($ND$78&lt;=CD$2,1,0)*(Transporte!$F28+Transporte!$F35)*$NB$78</f>
        <v>436225.12286666664</v>
      </c>
      <c r="CE79" s="306">
        <f>IF($ND$78&lt;=CE$2,1,0)*(Transporte!$F28+Transporte!$F35)*$NB$78</f>
        <v>436225.12286666664</v>
      </c>
      <c r="CF79" s="306">
        <f>IF($ND$78&lt;=CF$2,1,0)*(Transporte!$F28+Transporte!$F35)*$NB$78</f>
        <v>436225.12286666664</v>
      </c>
      <c r="CG79" s="306">
        <f>IF($ND$78&lt;=CG$2,1,0)*(Transporte!$F28+Transporte!$F35)*$NB$78</f>
        <v>436225.12286666664</v>
      </c>
      <c r="CH79" s="306">
        <f>IF($ND$78&lt;=CH$2,1,0)*(Transporte!$F28+Transporte!$F35)*$NB$78</f>
        <v>436225.12286666664</v>
      </c>
      <c r="CI79" s="306">
        <f>IF($ND$78&lt;=CI$2,1,0)*(Transporte!$F28+Transporte!$F35)*$NB$78</f>
        <v>436225.12286666664</v>
      </c>
      <c r="CJ79" s="306">
        <f>IF($ND$78&lt;=CJ$2,1,0)*(Transporte!$F28+Transporte!$F35)*$NB$78</f>
        <v>436225.12286666664</v>
      </c>
      <c r="CK79" s="306">
        <f>IF($ND$78&lt;=CK$2,1,0)*(Transporte!$F28+Transporte!$F35)*$NB$78</f>
        <v>436225.12286666664</v>
      </c>
      <c r="CL79" s="306">
        <f>IF($ND$78&lt;=CL$2,1,0)*(Transporte!$F28+Transporte!$F35)*$NB$78</f>
        <v>436225.12286666664</v>
      </c>
      <c r="CM79" s="306">
        <f>IF($ND$78&lt;=CM$2,1,0)*(Transporte!$F28+Transporte!$F35)*$NB$78</f>
        <v>436225.12286666664</v>
      </c>
      <c r="CN79" s="306">
        <f>IF($ND$78&lt;=CN$2,1,0)*(Transporte!$F28+Transporte!$F35)*$NB$78</f>
        <v>436225.12286666664</v>
      </c>
      <c r="CO79" s="306">
        <f>IF($ND$78&lt;=CO$2,1,0)*(Transporte!$F28+Transporte!$F35)*$NB$78</f>
        <v>436225.12286666664</v>
      </c>
      <c r="CP79" s="306">
        <f>IF($ND$78&lt;=CP$2,1,0)*(Transporte!$F28+Transporte!$F35)*$NB$78</f>
        <v>436225.12286666664</v>
      </c>
      <c r="CQ79" s="306">
        <f>IF($ND$78&lt;=CQ$2,1,0)*(Transporte!$F28+Transporte!$F35)*$NB$78</f>
        <v>436225.12286666664</v>
      </c>
      <c r="CR79" s="306">
        <f>IF($ND$78&lt;=CR$2,1,0)*(Transporte!$F28+Transporte!$F35)*$NB$78</f>
        <v>436225.12286666664</v>
      </c>
      <c r="CS79" s="306">
        <f>IF($ND$78&lt;=CS$2,1,0)*(Transporte!$F28+Transporte!$F35)*$NB$78</f>
        <v>436225.12286666664</v>
      </c>
      <c r="CT79" s="306">
        <f>IF($ND$78&lt;=CT$2,1,0)*(Transporte!$F28+Transporte!$F35)*$NB$78</f>
        <v>436225.12286666664</v>
      </c>
      <c r="CU79" s="306">
        <f>IF($ND$78&lt;=CU$2,1,0)*(Transporte!$F28+Transporte!$F35)*$NB$78</f>
        <v>436225.12286666664</v>
      </c>
      <c r="CV79" s="306">
        <f>IF($ND$78&lt;=CV$2,1,0)*(Transporte!$F28+Transporte!$F35)*$NB$78</f>
        <v>436225.12286666664</v>
      </c>
      <c r="CW79" s="306">
        <f>IF($ND$78&lt;=CW$2,1,0)*(Transporte!$F28+Transporte!$F35)*$NB$78</f>
        <v>436225.12286666664</v>
      </c>
      <c r="CX79" s="306">
        <f>IF($ND$78&lt;=CX$2,1,0)*(Transporte!$F28+Transporte!$F35)*$NB$78</f>
        <v>436225.12286666664</v>
      </c>
      <c r="CY79" s="306">
        <f>IF($ND$78&lt;=CY$2,1,0)*(Transporte!$F28+Transporte!$F35)*$NB$78</f>
        <v>436225.12286666664</v>
      </c>
      <c r="CZ79" s="306">
        <f>IF($ND$78&lt;=CZ$2,1,0)*(Transporte!$F28+Transporte!$F35)*$NB$78</f>
        <v>436225.12286666664</v>
      </c>
      <c r="DA79" s="306">
        <f>IF($ND$78&lt;=DA$2,1,0)*(Transporte!$F28+Transporte!$F35)*$NB$78</f>
        <v>436225.12286666664</v>
      </c>
      <c r="DB79" s="306">
        <f>IF($ND$78&lt;=DB$2,1,0)*(Transporte!$F28+Transporte!$F35)*$NB$78</f>
        <v>436225.12286666664</v>
      </c>
      <c r="DC79" s="306">
        <f>IF($ND$78&lt;=DC$2,1,0)*(Transporte!$F28+Transporte!$F35)*$NB$78</f>
        <v>436225.12286666664</v>
      </c>
      <c r="DD79" s="306">
        <f>IF($ND$78&lt;=DD$2,1,0)*(Transporte!$F28+Transporte!$F35)*$NB$78</f>
        <v>436225.12286666664</v>
      </c>
      <c r="DE79" s="306">
        <f>IF($ND$78&lt;=DE$2,1,0)*(Transporte!$F28+Transporte!$F35)*$NB$78</f>
        <v>436225.12286666664</v>
      </c>
      <c r="DF79" s="306">
        <f>IF($ND$78&lt;=DF$2,1,0)*(Transporte!$F28+Transporte!$F35)*$NB$78</f>
        <v>436225.12286666664</v>
      </c>
      <c r="DG79" s="306">
        <f>IF($ND$78&lt;=DG$2,1,0)*(Transporte!$F28+Transporte!$F35)*$NB$78</f>
        <v>436225.12286666664</v>
      </c>
      <c r="DH79" s="306">
        <f>IF($ND$78&lt;=DH$2,1,0)*(Transporte!$F28+Transporte!$F35)*$NB$78</f>
        <v>436225.12286666664</v>
      </c>
      <c r="DI79" s="306">
        <f>IF($ND$78&lt;=DI$2,1,0)*(Transporte!$F28+Transporte!$F35)*$NB$78</f>
        <v>436225.12286666664</v>
      </c>
      <c r="DJ79" s="306">
        <f>IF($ND$78&lt;=DJ$2,1,0)*(Transporte!$F28+Transporte!$F35)*$NB$78</f>
        <v>436225.12286666664</v>
      </c>
      <c r="DK79" s="306">
        <f>IF($ND$78&lt;=DK$2,1,0)*(Transporte!$F28+Transporte!$F35)*$NB$78</f>
        <v>436225.12286666664</v>
      </c>
      <c r="DL79" s="306">
        <f>IF($ND$78&lt;=DL$2,1,0)*(Transporte!$F28+Transporte!$F35)*$NB$78</f>
        <v>436225.12286666664</v>
      </c>
      <c r="DM79" s="306">
        <f>IF($ND$78&lt;=DM$2,1,0)*(Transporte!$F28+Transporte!$F35)*$NB$78</f>
        <v>436225.12286666664</v>
      </c>
      <c r="DN79" s="306">
        <f>IF($ND$78&lt;=DN$2,1,0)*(Transporte!$F28+Transporte!$F35)*$NB$78</f>
        <v>436225.12286666664</v>
      </c>
      <c r="DO79" s="306">
        <f>IF($ND$78&lt;=DO$2,1,0)*(Transporte!$F28+Transporte!$F35)*$NB$78</f>
        <v>436225.12286666664</v>
      </c>
      <c r="DP79" s="306">
        <f>IF($ND$78&lt;=DP$2,1,0)*(Transporte!$F28+Transporte!$F35)*$NB$78</f>
        <v>436225.12286666664</v>
      </c>
      <c r="DQ79" s="306">
        <f>IF($ND$78&lt;=DQ$2,1,0)*(Transporte!$F28+Transporte!$F35)*$NB$78</f>
        <v>436225.12286666664</v>
      </c>
      <c r="DR79" s="306">
        <f>IF($ND$78&lt;=DR$2,1,0)*(Transporte!$F28+Transporte!$F35)*$NB$78</f>
        <v>436225.12286666664</v>
      </c>
      <c r="DS79" s="306">
        <f>IF($ND$78&lt;=DS$2,1,0)*(Transporte!$F28+Transporte!$F35)*$NB$78</f>
        <v>436225.12286666664</v>
      </c>
      <c r="DT79" s="306">
        <f>IF($ND$78&lt;=DT$2,1,0)*(Transporte!$F28+Transporte!$F35)*$NB$78</f>
        <v>436225.12286666664</v>
      </c>
      <c r="DU79" s="306">
        <f>IF($ND$78&lt;=DU$2,1,0)*(Transporte!$F28+Transporte!$F35)*$NB$78</f>
        <v>436225.12286666664</v>
      </c>
      <c r="DV79" s="306">
        <f>IF($ND$78&lt;=DV$2,1,0)*(Transporte!$F28+Transporte!$F35)*$NB$78</f>
        <v>436225.12286666664</v>
      </c>
      <c r="DW79" s="306">
        <f>IF($ND$78&lt;=DW$2,1,0)*(Transporte!$F28+Transporte!$F35)*$NB$78</f>
        <v>436225.12286666664</v>
      </c>
      <c r="DX79" s="306">
        <f>IF($ND$78&lt;=DX$2,1,0)*(Transporte!$F28+Transporte!$F35)*$NB$78</f>
        <v>436225.12286666664</v>
      </c>
      <c r="DY79" s="306">
        <f>IF($ND$78&lt;=DY$2,1,0)*(Transporte!$F28+Transporte!$F35)*$NB$78</f>
        <v>436225.12286666664</v>
      </c>
      <c r="DZ79" s="306">
        <f>IF($ND$78&lt;=DZ$2,1,0)*(Transporte!$F28+Transporte!$F35)*$NB$78</f>
        <v>436225.12286666664</v>
      </c>
      <c r="EA79" s="306">
        <f>IF($ND$78&lt;=EA$2,1,0)*(Transporte!$F28+Transporte!$F35)*$NB$78</f>
        <v>436225.12286666664</v>
      </c>
      <c r="EB79" s="306">
        <f>IF($ND$78&lt;=EB$2,1,0)*(Transporte!$F28+Transporte!$F35)*$NB$78</f>
        <v>436225.12286666664</v>
      </c>
      <c r="EC79" s="306">
        <f>IF($ND$78&lt;=EC$2,1,0)*(Transporte!$F28+Transporte!$F35)*$NB$78</f>
        <v>436225.12286666664</v>
      </c>
      <c r="ED79" s="306">
        <f>IF($ND$78&lt;=ED$2,1,0)*(Transporte!$F28+Transporte!$F35)*$NB$78</f>
        <v>436225.12286666664</v>
      </c>
      <c r="EE79" s="306">
        <f>IF($ND$78&lt;=EE$2,1,0)*(Transporte!$F28+Transporte!$F35)*$NB$78</f>
        <v>436225.12286666664</v>
      </c>
      <c r="EF79" s="306">
        <f>IF($ND$78&lt;=EF$2,1,0)*(Transporte!$F28+Transporte!$F35)*$NB$78</f>
        <v>436225.12286666664</v>
      </c>
      <c r="EG79" s="306">
        <f>IF($ND$78&lt;=EG$2,1,0)*(Transporte!$F28+Transporte!$F35)*$NB$78</f>
        <v>436225.12286666664</v>
      </c>
      <c r="EH79" s="306">
        <f>IF($ND$78&lt;=EH$2,1,0)*(Transporte!$F28+Transporte!$F35)*$NB$78</f>
        <v>436225.12286666664</v>
      </c>
      <c r="EI79" s="306">
        <f>IF($ND$78&lt;=EI$2,1,0)*(Transporte!$F28+Transporte!$F35)*$NB$78</f>
        <v>436225.12286666664</v>
      </c>
      <c r="EJ79" s="306">
        <f>IF($ND$78&lt;=EJ$2,1,0)*(Transporte!$F28+Transporte!$F35)*$NB$78</f>
        <v>436225.12286666664</v>
      </c>
      <c r="EK79" s="306">
        <f>IF($ND$78&lt;=EK$2,1,0)*(Transporte!$F28+Transporte!$F35)*$NB$78</f>
        <v>436225.12286666664</v>
      </c>
      <c r="EL79" s="306">
        <f>IF($ND$78&lt;=EL$2,1,0)*(Transporte!$F28+Transporte!$F35)*$NB$78</f>
        <v>436225.12286666664</v>
      </c>
      <c r="EM79" s="306">
        <f>IF($ND$78&lt;=EM$2,1,0)*(Transporte!$F28+Transporte!$F35)*$NB$78</f>
        <v>436225.12286666664</v>
      </c>
      <c r="EN79" s="306">
        <f>IF($ND$78&lt;=EN$2,1,0)*(Transporte!$F28+Transporte!$F35)*$NB$78</f>
        <v>436225.12286666664</v>
      </c>
      <c r="EO79" s="306">
        <f>IF($ND$78&lt;=EO$2,1,0)*(Transporte!$F28+Transporte!$F35)*$NB$78</f>
        <v>436225.12286666664</v>
      </c>
      <c r="EP79" s="306">
        <f>IF($ND$78&lt;=EP$2,1,0)*(Transporte!$F28+Transporte!$F35)*$NB$78</f>
        <v>436225.12286666664</v>
      </c>
      <c r="EQ79" s="306">
        <f>IF($ND$78&lt;=EQ$2,1,0)*(Transporte!$F28+Transporte!$F35)*$NB$78</f>
        <v>436225.12286666664</v>
      </c>
      <c r="ER79" s="306">
        <f>IF($ND$78&lt;=ER$2,1,0)*(Transporte!$F28+Transporte!$F35)*$NB$78</f>
        <v>436225.12286666664</v>
      </c>
      <c r="ES79" s="306">
        <f>IF($ND$78&lt;=ES$2,1,0)*(Transporte!$F28+Transporte!$F35)*$NB$78</f>
        <v>436225.12286666664</v>
      </c>
      <c r="ET79" s="306">
        <f>IF($ND$78&lt;=ET$2,1,0)*(Transporte!$F28+Transporte!$F35)*$NB$78</f>
        <v>436225.12286666664</v>
      </c>
      <c r="EU79" s="306">
        <f>IF($ND$78&lt;=EU$2,1,0)*(Transporte!$F28+Transporte!$F35)*$NB$78</f>
        <v>436225.12286666664</v>
      </c>
      <c r="EV79" s="306">
        <f>IF($ND$78&lt;=EV$2,1,0)*(Transporte!$F28+Transporte!$F35)*$NB$78</f>
        <v>436225.12286666664</v>
      </c>
      <c r="EW79" s="306">
        <f>IF($ND$78&lt;=EW$2,1,0)*(Transporte!$F28+Transporte!$F35)*$NB$78</f>
        <v>436225.12286666664</v>
      </c>
      <c r="EX79" s="306">
        <f>IF($ND$78&lt;=EX$2,1,0)*(Transporte!$F28+Transporte!$F35)*$NB$78</f>
        <v>436225.12286666664</v>
      </c>
      <c r="EY79" s="306">
        <f>IF($ND$78&lt;=EY$2,1,0)*(Transporte!$F28+Transporte!$F35)*$NB$78</f>
        <v>436225.12286666664</v>
      </c>
      <c r="EZ79" s="306">
        <f>IF($ND$78&lt;=EZ$2,1,0)*(Transporte!$F28+Transporte!$F35)*$NB$78</f>
        <v>436225.12286666664</v>
      </c>
      <c r="FA79" s="306">
        <f>IF($ND$78&lt;=FA$2,1,0)*(Transporte!$F28+Transporte!$F35)*$NB$78</f>
        <v>436225.12286666664</v>
      </c>
      <c r="FB79" s="306">
        <f>IF($ND$78&lt;=FB$2,1,0)*(Transporte!$F28+Transporte!$F35)*$NB$78</f>
        <v>436225.12286666664</v>
      </c>
      <c r="FC79" s="306">
        <f>IF($ND$78&lt;=FC$2,1,0)*(Transporte!$F28+Transporte!$F35)*$NB$78</f>
        <v>436225.12286666664</v>
      </c>
      <c r="FD79" s="306">
        <f>IF($ND$78&lt;=FD$2,1,0)*(Transporte!$F28+Transporte!$F35)*$NB$78</f>
        <v>436225.12286666664</v>
      </c>
      <c r="FE79" s="306">
        <f>IF($ND$78&lt;=FE$2,1,0)*(Transporte!$F28+Transporte!$F35)*$NB$78</f>
        <v>436225.12286666664</v>
      </c>
      <c r="FF79" s="306">
        <f>IF($ND$78&lt;=FF$2,1,0)*(Transporte!$F28+Transporte!$F35)*$NB$78</f>
        <v>436225.12286666664</v>
      </c>
      <c r="FG79" s="306">
        <f>IF($ND$78&lt;=FG$2,1,0)*(Transporte!$F28+Transporte!$F35)*$NB$78</f>
        <v>436225.12286666664</v>
      </c>
      <c r="FH79" s="306">
        <f>IF($ND$78&lt;=FH$2,1,0)*(Transporte!$F28+Transporte!$F35)*$NB$78</f>
        <v>436225.12286666664</v>
      </c>
      <c r="FI79" s="306">
        <f>IF($ND$78&lt;=FI$2,1,0)*(Transporte!$F28+Transporte!$F35)*$NB$78</f>
        <v>436225.12286666664</v>
      </c>
      <c r="FJ79" s="306">
        <f>IF($ND$78&lt;=FJ$2,1,0)*(Transporte!$F28+Transporte!$F35)*$NB$78</f>
        <v>436225.12286666664</v>
      </c>
      <c r="FK79" s="306">
        <f>IF($ND$78&lt;=FK$2,1,0)*(Transporte!$F28+Transporte!$F35)*$NB$78</f>
        <v>436225.12286666664</v>
      </c>
      <c r="FL79" s="306">
        <f>IF($ND$78&lt;=FL$2,1,0)*(Transporte!$F28+Transporte!$F35)*$NB$78</f>
        <v>436225.12286666664</v>
      </c>
      <c r="FM79" s="306">
        <f>IF($ND$78&lt;=FM$2,1,0)*(Transporte!$F28+Transporte!$F35)*$NB$78</f>
        <v>436225.12286666664</v>
      </c>
      <c r="FN79" s="306">
        <f>IF($ND$78&lt;=FN$2,1,0)*(Transporte!$F28+Transporte!$F35)*$NB$78</f>
        <v>436225.12286666664</v>
      </c>
      <c r="FO79" s="306">
        <f>IF($ND$78&lt;=FO$2,1,0)*(Transporte!$F28+Transporte!$F35)*$NB$78</f>
        <v>436225.12286666664</v>
      </c>
      <c r="FP79" s="306">
        <f>IF($ND$78&lt;=FP$2,1,0)*(Transporte!$F28+Transporte!$F35)*$NB$78</f>
        <v>436225.12286666664</v>
      </c>
      <c r="FQ79" s="306">
        <f>IF($ND$78&lt;=FQ$2,1,0)*(Transporte!$F28+Transporte!$F35)*$NB$78</f>
        <v>436225.12286666664</v>
      </c>
      <c r="FR79" s="306">
        <f>IF($ND$78&lt;=FR$2,1,0)*(Transporte!$F28+Transporte!$F35)*$NB$78</f>
        <v>436225.12286666664</v>
      </c>
      <c r="FS79" s="306">
        <f>IF($ND$78&lt;=FS$2,1,0)*(Transporte!$F28+Transporte!$F35)*$NB$78</f>
        <v>436225.12286666664</v>
      </c>
      <c r="FT79" s="306">
        <f>IF($ND$78&lt;=FT$2,1,0)*(Transporte!$F28+Transporte!$F35)*$NB$78</f>
        <v>436225.12286666664</v>
      </c>
      <c r="FU79" s="306">
        <f>IF($ND$78&lt;=FU$2,1,0)*(Transporte!$F28+Transporte!$F35)*$NB$78</f>
        <v>436225.12286666664</v>
      </c>
      <c r="FV79" s="306">
        <f>IF($ND$78&lt;=FV$2,1,0)*(Transporte!$F28+Transporte!$F35)*$NB$78</f>
        <v>436225.12286666664</v>
      </c>
      <c r="FW79" s="306">
        <f>IF($ND$78&lt;=FW$2,1,0)*(Transporte!$F28+Transporte!$F35)*$NB$78</f>
        <v>436225.12286666664</v>
      </c>
      <c r="FX79" s="306">
        <f>IF($ND$78&lt;=FX$2,1,0)*(Transporte!$F28+Transporte!$F35)*$NB$78</f>
        <v>436225.12286666664</v>
      </c>
      <c r="FY79" s="306">
        <f>IF($ND$78&lt;=FY$2,1,0)*(Transporte!$F28+Transporte!$F35)*$NB$78</f>
        <v>436225.12286666664</v>
      </c>
      <c r="FZ79" s="306">
        <f>IF($ND$78&lt;=FZ$2,1,0)*(Transporte!$F28+Transporte!$F35)*$NB$78</f>
        <v>436225.12286666664</v>
      </c>
      <c r="GA79" s="306">
        <f>IF($ND$78&lt;=GA$2,1,0)*(Transporte!$F28+Transporte!$F35)*$NB$78</f>
        <v>436225.12286666664</v>
      </c>
      <c r="GB79" s="306">
        <f>IF($ND$78&lt;=GB$2,1,0)*(Transporte!$F28+Transporte!$F35)*$NB$78</f>
        <v>436225.12286666664</v>
      </c>
      <c r="GC79" s="306">
        <f>IF($ND$78&lt;=GC$2,1,0)*(Transporte!$F28+Transporte!$F35)*$NB$78</f>
        <v>436225.12286666664</v>
      </c>
      <c r="GD79" s="306">
        <f>IF($ND$78&lt;=GD$2,1,0)*(Transporte!$F28+Transporte!$F35)*$NB$78</f>
        <v>436225.12286666664</v>
      </c>
      <c r="GE79" s="306">
        <f>IF($ND$78&lt;=GE$2,1,0)*(Transporte!$F28+Transporte!$F35)*$NB$78</f>
        <v>436225.12286666664</v>
      </c>
      <c r="GF79" s="306">
        <f>IF($ND$78&lt;=GF$2,1,0)*(Transporte!$F28+Transporte!$F35)*$NB$78</f>
        <v>436225.12286666664</v>
      </c>
      <c r="GG79" s="306">
        <f>IF($ND$78&lt;=GG$2,1,0)*(Transporte!$F28+Transporte!$F35)*$NB$78</f>
        <v>436225.12286666664</v>
      </c>
      <c r="GH79" s="306">
        <f>IF($ND$78&lt;=GH$2,1,0)*(Transporte!$F28+Transporte!$F35)*$NB$78</f>
        <v>436225.12286666664</v>
      </c>
      <c r="GI79" s="306">
        <f>IF($ND$78&lt;=GI$2,1,0)*(Transporte!$F28+Transporte!$F35)*$NB$78</f>
        <v>436225.12286666664</v>
      </c>
      <c r="GJ79" s="306">
        <f>IF($ND$78&lt;=GJ$2,1,0)*(Transporte!$F28+Transporte!$F35)*$NB$78</f>
        <v>436225.12286666664</v>
      </c>
      <c r="GK79" s="306">
        <f>IF($ND$78&lt;=GK$2,1,0)*(Transporte!$F28+Transporte!$F35)*$NB$78</f>
        <v>436225.12286666664</v>
      </c>
      <c r="GL79" s="306">
        <f>IF($ND$78&lt;=GL$2,1,0)*(Transporte!$F28+Transporte!$F35)*$NB$78</f>
        <v>436225.12286666664</v>
      </c>
      <c r="GM79" s="306">
        <f>IF($ND$78&lt;=GM$2,1,0)*(Transporte!$F28+Transporte!$F35)*$NB$78</f>
        <v>436225.12286666664</v>
      </c>
      <c r="GN79" s="306">
        <f>IF($ND$78&lt;=GN$2,1,0)*(Transporte!$F28+Transporte!$F35)*$NB$78</f>
        <v>436225.12286666664</v>
      </c>
      <c r="GO79" s="306">
        <f>IF($ND$78&lt;=GO$2,1,0)*(Transporte!$F28+Transporte!$F35)*$NB$78</f>
        <v>436225.12286666664</v>
      </c>
      <c r="GP79" s="306">
        <f>IF($ND$78&lt;=GP$2,1,0)*(Transporte!$F28+Transporte!$F35)*$NB$78</f>
        <v>436225.12286666664</v>
      </c>
      <c r="GQ79" s="306">
        <f>IF($ND$78&lt;=GQ$2,1,0)*(Transporte!$F28+Transporte!$F35)*$NB$78</f>
        <v>436225.12286666664</v>
      </c>
      <c r="GR79" s="306">
        <f>IF($ND$78&lt;=GR$2,1,0)*(Transporte!$F28+Transporte!$F35)*$NB$78</f>
        <v>436225.12286666664</v>
      </c>
      <c r="GS79" s="306">
        <f>IF($ND$78&lt;=GS$2,1,0)*(Transporte!$F28+Transporte!$F35)*$NB$78</f>
        <v>436225.12286666664</v>
      </c>
      <c r="GT79" s="306">
        <f>IF($ND$78&lt;=GT$2,1,0)*(Transporte!$F28+Transporte!$F35)*$NB$78</f>
        <v>436225.12286666664</v>
      </c>
      <c r="GU79" s="306">
        <f>IF($ND$78&lt;=GU$2,1,0)*(Transporte!$F28+Transporte!$F35)*$NB$78</f>
        <v>436225.12286666664</v>
      </c>
      <c r="GV79" s="306">
        <f>IF($ND$78&lt;=GV$2,1,0)*(Transporte!$F28+Transporte!$F35)*$NB$78</f>
        <v>436225.12286666664</v>
      </c>
      <c r="GW79" s="306">
        <f>IF($ND$78&lt;=GW$2,1,0)*(Transporte!$F28+Transporte!$F35)*$NB$78</f>
        <v>436225.12286666664</v>
      </c>
      <c r="GX79" s="306">
        <f>IF($ND$78&lt;=GX$2,1,0)*(Transporte!$F28+Transporte!$F35)*$NB$78</f>
        <v>436225.12286666664</v>
      </c>
      <c r="GY79" s="306">
        <f>IF($ND$78&lt;=GY$2,1,0)*(Transporte!$F28+Transporte!$F35)*$NB$78</f>
        <v>436225.12286666664</v>
      </c>
      <c r="GZ79" s="306">
        <f>IF($ND$78&lt;=GZ$2,1,0)*(Transporte!$F28+Transporte!$F35)*$NB$78</f>
        <v>436225.12286666664</v>
      </c>
      <c r="HA79" s="306">
        <f>IF($ND$78&lt;=HA$2,1,0)*(Transporte!$F28+Transporte!$F35)*$NB$78</f>
        <v>436225.12286666664</v>
      </c>
      <c r="HB79" s="306">
        <f>IF($ND$78&lt;=HB$2,1,0)*(Transporte!$F28+Transporte!$F35)*$NB$78</f>
        <v>436225.12286666664</v>
      </c>
      <c r="HC79" s="306">
        <f>IF($ND$78&lt;=HC$2,1,0)*(Transporte!$F28+Transporte!$F35)*$NB$78</f>
        <v>436225.12286666664</v>
      </c>
      <c r="HD79" s="306">
        <f>IF($ND$78&lt;=HD$2,1,0)*(Transporte!$F28+Transporte!$F35)*$NB$78</f>
        <v>436225.12286666664</v>
      </c>
      <c r="HE79" s="306">
        <f>IF($ND$78&lt;=HE$2,1,0)*(Transporte!$F28+Transporte!$F35)*$NB$78</f>
        <v>436225.12286666664</v>
      </c>
      <c r="HF79" s="306">
        <f>IF($ND$78&lt;=HF$2,1,0)*(Transporte!$F28+Transporte!$F35)*$NB$78</f>
        <v>436225.12286666664</v>
      </c>
      <c r="HG79" s="306">
        <f>IF($ND$78&lt;=HG$2,1,0)*(Transporte!$F28+Transporte!$F35)*$NB$78</f>
        <v>436225.12286666664</v>
      </c>
      <c r="HH79" s="306">
        <f>IF($ND$78&lt;=HH$2,1,0)*(Transporte!$F28+Transporte!$F35)*$NB$78</f>
        <v>436225.12286666664</v>
      </c>
      <c r="HI79" s="306">
        <f>IF($ND$78&lt;=HI$2,1,0)*(Transporte!$F28+Transporte!$F35)*$NB$78</f>
        <v>436225.12286666664</v>
      </c>
      <c r="HJ79" s="306">
        <f>IF($ND$78&lt;=HJ$2,1,0)*(Transporte!$F28+Transporte!$F35)*$NB$78</f>
        <v>436225.12286666664</v>
      </c>
      <c r="HK79" s="306">
        <f>IF($ND$78&lt;=HK$2,1,0)*(Transporte!$F28+Transporte!$F35)*$NB$78</f>
        <v>436225.12286666664</v>
      </c>
      <c r="HL79" s="306">
        <f>IF($ND$78&lt;=HL$2,1,0)*(Transporte!$F28+Transporte!$F35)*$NB$78</f>
        <v>436225.12286666664</v>
      </c>
      <c r="HM79" s="306">
        <f>IF($ND$78&lt;=HM$2,1,0)*(Transporte!$F28+Transporte!$F35)*$NB$78</f>
        <v>436225.12286666664</v>
      </c>
      <c r="HN79" s="306">
        <f>IF($ND$78&lt;=HN$2,1,0)*(Transporte!$F28+Transporte!$F35)*$NB$78</f>
        <v>436225.12286666664</v>
      </c>
      <c r="HO79" s="306">
        <f>IF($ND$78&lt;=HO$2,1,0)*(Transporte!$F28+Transporte!$F35)*$NB$78</f>
        <v>436225.12286666664</v>
      </c>
      <c r="HP79" s="306">
        <f>IF($ND$78&lt;=HP$2,1,0)*(Transporte!$F28+Transporte!$F35)*$NB$78</f>
        <v>436225.12286666664</v>
      </c>
      <c r="HQ79" s="306">
        <f>IF($ND$78&lt;=HQ$2,1,0)*(Transporte!$F28+Transporte!$F35)*$NB$78</f>
        <v>436225.12286666664</v>
      </c>
      <c r="HR79" s="306">
        <f>IF($ND$78&lt;=HR$2,1,0)*(Transporte!$F28+Transporte!$F35)*$NB$78</f>
        <v>436225.12286666664</v>
      </c>
      <c r="HS79" s="306">
        <f>IF($ND$78&lt;=HS$2,1,0)*(Transporte!$F28+Transporte!$F35)*$NB$78</f>
        <v>436225.12286666664</v>
      </c>
      <c r="HT79" s="306">
        <f>IF($ND$78&lt;=HT$2,1,0)*(Transporte!$F28+Transporte!$F35)*$NB$78</f>
        <v>436225.12286666664</v>
      </c>
      <c r="HU79" s="306">
        <f>IF($ND$78&lt;=HU$2,1,0)*(Transporte!$F28+Transporte!$F35)*$NB$78</f>
        <v>436225.12286666664</v>
      </c>
      <c r="HV79" s="306">
        <f>IF($ND$78&lt;=HV$2,1,0)*(Transporte!$F28+Transporte!$F35)*$NB$78</f>
        <v>436225.12286666664</v>
      </c>
      <c r="HW79" s="306">
        <f>IF($ND$78&lt;=HW$2,1,0)*(Transporte!$F28+Transporte!$F35)*$NB$78</f>
        <v>436225.12286666664</v>
      </c>
      <c r="HX79" s="306">
        <f>IF($ND$78&lt;=HX$2,1,0)*(Transporte!$F28+Transporte!$F35)*$NB$78</f>
        <v>436225.12286666664</v>
      </c>
      <c r="HY79" s="306">
        <f>IF($ND$78&lt;=HY$2,1,0)*(Transporte!$F28+Transporte!$F35)*$NB$78</f>
        <v>436225.12286666664</v>
      </c>
      <c r="HZ79" s="306">
        <f>IF($ND$78&lt;=HZ$2,1,0)*(Transporte!$F28+Transporte!$F35)*$NB$78</f>
        <v>436225.12286666664</v>
      </c>
      <c r="IA79" s="306">
        <f>IF($ND$78&lt;=IA$2,1,0)*(Transporte!$F28+Transporte!$F35)*$NB$78</f>
        <v>436225.12286666664</v>
      </c>
      <c r="IB79" s="306">
        <f>IF($ND$78&lt;=IB$2,1,0)*(Transporte!$F28+Transporte!$F35)*$NB$78</f>
        <v>436225.12286666664</v>
      </c>
      <c r="IC79" s="306">
        <f>IF($ND$78&lt;=IC$2,1,0)*(Transporte!$F28+Transporte!$F35)*$NB$78</f>
        <v>436225.12286666664</v>
      </c>
      <c r="ID79" s="306">
        <f>IF($ND$78&lt;=ID$2,1,0)*(Transporte!$F28+Transporte!$F35)*$NB$78</f>
        <v>436225.12286666664</v>
      </c>
      <c r="IE79" s="306">
        <f>IF($ND$78&lt;=IE$2,1,0)*(Transporte!$F28+Transporte!$F35)*$NB$78</f>
        <v>436225.12286666664</v>
      </c>
      <c r="IF79" s="306">
        <f>IF($ND$78&lt;=IF$2,1,0)*(Transporte!$F28+Transporte!$F35)*$NB$78</f>
        <v>436225.12286666664</v>
      </c>
      <c r="IG79" s="306">
        <f>IF($ND$78&lt;=IG$2,1,0)*(Transporte!$F28+Transporte!$F35)*$NB$78</f>
        <v>436225.12286666664</v>
      </c>
      <c r="IH79" s="306">
        <f>IF($ND$78&lt;=IH$2,1,0)*(Transporte!$F28+Transporte!$F35)*$NB$78</f>
        <v>436225.12286666664</v>
      </c>
      <c r="II79" s="306">
        <f>IF($ND$78&lt;=II$2,1,0)*(Transporte!$F28+Transporte!$F35)*$NB$78</f>
        <v>436225.12286666664</v>
      </c>
      <c r="IJ79" s="306">
        <f>IF($ND$78&lt;=IJ$2,1,0)*(Transporte!$F28+Transporte!$F35)*$NB$78</f>
        <v>436225.12286666664</v>
      </c>
      <c r="IK79" s="306">
        <f>IF($ND$78&lt;=IK$2,1,0)*(Transporte!$F28+Transporte!$F35)*$NB$78</f>
        <v>436225.12286666664</v>
      </c>
      <c r="IL79" s="306">
        <f>IF($ND$78&lt;=IL$2,1,0)*(Transporte!$F28+Transporte!$F35)*$NB$78</f>
        <v>436225.12286666664</v>
      </c>
      <c r="IM79" s="306">
        <f>IF($ND$78&lt;=IM$2,1,0)*(Transporte!$F28+Transporte!$F35)*$NB$78</f>
        <v>436225.12286666664</v>
      </c>
      <c r="IN79" s="306">
        <f>IF($ND$78&lt;=IN$2,1,0)*(Transporte!$F28+Transporte!$F35)*$NB$78</f>
        <v>436225.12286666664</v>
      </c>
      <c r="IO79" s="306">
        <f>IF($ND$78&lt;=IO$2,1,0)*(Transporte!$F28+Transporte!$F35)*$NB$78</f>
        <v>436225.12286666664</v>
      </c>
      <c r="IP79" s="306">
        <f>IF($ND$78&lt;=IP$2,1,0)*(Transporte!$F28+Transporte!$F35)*$NB$78</f>
        <v>436225.12286666664</v>
      </c>
      <c r="IQ79" s="306">
        <f>IF($ND$78&lt;=IQ$2,1,0)*(Transporte!$F28+Transporte!$F35)*$NB$78</f>
        <v>436225.12286666664</v>
      </c>
      <c r="IR79" s="306">
        <f>IF($ND$78&lt;=IR$2,1,0)*(Transporte!$F28+Transporte!$F35)*$NB$78</f>
        <v>436225.12286666664</v>
      </c>
      <c r="IS79" s="306">
        <f>IF($ND$78&lt;=IS$2,1,0)*(Transporte!$F28+Transporte!$F35)*$NB$78</f>
        <v>436225.12286666664</v>
      </c>
      <c r="IT79" s="306">
        <f>IF($ND$78&lt;=IT$2,1,0)*(Transporte!$F28+Transporte!$F35)*$NB$78</f>
        <v>436225.12286666664</v>
      </c>
      <c r="IU79" s="306">
        <f>IF($ND$78&lt;=IU$2,1,0)*(Transporte!$F28+Transporte!$F35)*$NB$78</f>
        <v>436225.12286666664</v>
      </c>
      <c r="IV79" s="306">
        <f>IF($ND$78&lt;=IV$2,1,0)*(Transporte!$F28+Transporte!$F35)*$NB$78</f>
        <v>436225.12286666664</v>
      </c>
      <c r="IW79" s="306">
        <f>IF($ND$78&lt;=IW$2,1,0)*(Transporte!$F28+Transporte!$F35)*$NB$78</f>
        <v>436225.12286666664</v>
      </c>
      <c r="IX79" s="306">
        <f>IF($ND$78&lt;=IX$2,1,0)*(Transporte!$F28+Transporte!$F35)*$NB$78</f>
        <v>436225.12286666664</v>
      </c>
      <c r="IY79" s="306">
        <f>IF($ND$78&lt;=IY$2,1,0)*(Transporte!$F28+Transporte!$F35)*$NB$78</f>
        <v>436225.12286666664</v>
      </c>
      <c r="IZ79" s="306">
        <f>IF($ND$78&lt;=IZ$2,1,0)*(Transporte!$F28+Transporte!$F35)*$NB$78</f>
        <v>436225.12286666664</v>
      </c>
      <c r="JA79" s="306">
        <f>IF($ND$78&lt;=JA$2,1,0)*(Transporte!$F28+Transporte!$F35)*$NB$78</f>
        <v>436225.12286666664</v>
      </c>
      <c r="JB79" s="306">
        <f>IF($ND$78&lt;=JB$2,1,0)*(Transporte!$F28+Transporte!$F35)*$NB$78</f>
        <v>436225.12286666664</v>
      </c>
      <c r="JC79" s="306">
        <f>IF($ND$78&lt;=JC$2,1,0)*(Transporte!$F28+Transporte!$F35)*$NB$78</f>
        <v>436225.12286666664</v>
      </c>
      <c r="JD79" s="306">
        <f>IF($ND$78&lt;=JD$2,1,0)*(Transporte!$F28+Transporte!$F35)*$NB$78</f>
        <v>436225.12286666664</v>
      </c>
      <c r="JE79" s="306">
        <f>IF($ND$78&lt;=JE$2,1,0)*(Transporte!$F28+Transporte!$F35)*$NB$78</f>
        <v>436225.12286666664</v>
      </c>
      <c r="JF79" s="306">
        <f>IF($ND$78&lt;=JF$2,1,0)*(Transporte!$F28+Transporte!$F35)*$NB$78</f>
        <v>436225.12286666664</v>
      </c>
      <c r="JG79" s="306">
        <f>IF($ND$78&lt;=JG$2,1,0)*(Transporte!$F28+Transporte!$F35)*$NB$78</f>
        <v>436225.12286666664</v>
      </c>
      <c r="JH79" s="306">
        <f>IF($ND$78&lt;=JH$2,1,0)*(Transporte!$F28+Transporte!$F35)*$NB$78</f>
        <v>436225.12286666664</v>
      </c>
      <c r="JI79" s="306">
        <f>IF($ND$78&lt;=JI$2,1,0)*(Transporte!$F28+Transporte!$F35)*$NB$78</f>
        <v>436225.12286666664</v>
      </c>
      <c r="JJ79" s="306">
        <f>IF($ND$78&lt;=JJ$2,1,0)*(Transporte!$F28+Transporte!$F35)*$NB$78</f>
        <v>436225.12286666664</v>
      </c>
      <c r="JK79" s="306">
        <f>IF($ND$78&lt;=JK$2,1,0)*(Transporte!$F28+Transporte!$F35)*$NB$78</f>
        <v>436225.12286666664</v>
      </c>
      <c r="JL79" s="306">
        <f>IF($ND$78&lt;=JL$2,1,0)*(Transporte!$F28+Transporte!$F35)*$NB$78</f>
        <v>436225.12286666664</v>
      </c>
      <c r="JM79" s="306">
        <f>IF($ND$78&lt;=JM$2,1,0)*(Transporte!$F28+Transporte!$F35)*$NB$78</f>
        <v>436225.12286666664</v>
      </c>
      <c r="JN79" s="306">
        <f>IF($ND$78&lt;=JN$2,1,0)*(Transporte!$F28+Transporte!$F35)*$NB$78</f>
        <v>436225.12286666664</v>
      </c>
      <c r="JO79" s="306">
        <f>IF($ND$78&lt;=JO$2,1,0)*(Transporte!$F28+Transporte!$F35)*$NB$78</f>
        <v>436225.12286666664</v>
      </c>
      <c r="JP79" s="306">
        <f>IF($ND$78&lt;=JP$2,1,0)*(Transporte!$F28+Transporte!$F35)*$NB$78</f>
        <v>436225.12286666664</v>
      </c>
      <c r="JQ79" s="306">
        <f>IF($ND$78&lt;=JQ$2,1,0)*(Transporte!$F28+Transporte!$F35)*$NB$78</f>
        <v>436225.12286666664</v>
      </c>
      <c r="JR79" s="306">
        <f>IF($ND$78&lt;=JR$2,1,0)*(Transporte!$F28+Transporte!$F35)*$NB$78</f>
        <v>436225.12286666664</v>
      </c>
      <c r="JS79" s="306">
        <f>IF($ND$78&lt;=JS$2,1,0)*(Transporte!$F28+Transporte!$F35)*$NB$78</f>
        <v>436225.12286666664</v>
      </c>
      <c r="JT79" s="306">
        <f>IF($ND$78&lt;=JT$2,1,0)*(Transporte!$F28+Transporte!$F35)*$NB$78</f>
        <v>436225.12286666664</v>
      </c>
      <c r="JU79" s="306">
        <f>IF($ND$78&lt;=JU$2,1,0)*(Transporte!$F28+Transporte!$F35)*$NB$78</f>
        <v>436225.12286666664</v>
      </c>
      <c r="JV79" s="306">
        <f>IF($ND$78&lt;=JV$2,1,0)*(Transporte!$F28+Transporte!$F35)*$NB$78</f>
        <v>436225.12286666664</v>
      </c>
      <c r="JW79" s="306">
        <f>IF($ND$78&lt;=JW$2,1,0)*(Transporte!$F28+Transporte!$F35)*$NB$78</f>
        <v>436225.12286666664</v>
      </c>
      <c r="JX79" s="306">
        <f>IF($ND$78&lt;=JX$2,1,0)*(Transporte!$F28+Transporte!$F35)*$NB$78</f>
        <v>436225.12286666664</v>
      </c>
      <c r="JY79" s="306">
        <f>IF($ND$78&lt;=JY$2,1,0)*(Transporte!$F28+Transporte!$F35)*$NB$78</f>
        <v>436225.12286666664</v>
      </c>
      <c r="JZ79" s="306">
        <f>IF($ND$78&lt;=JZ$2,1,0)*(Transporte!$F28+Transporte!$F35)*$NB$78</f>
        <v>436225.12286666664</v>
      </c>
      <c r="KA79" s="306">
        <f>IF($ND$78&lt;=KA$2,1,0)*(Transporte!$F28+Transporte!$F35)*$NB$78</f>
        <v>436225.12286666664</v>
      </c>
      <c r="KB79" s="306">
        <f>IF($ND$78&lt;=KB$2,1,0)*(Transporte!$F28+Transporte!$F35)*$NB$78</f>
        <v>436225.12286666664</v>
      </c>
      <c r="KC79" s="306">
        <f>IF($ND$78&lt;=KC$2,1,0)*(Transporte!$F28+Transporte!$F35)*$NB$78</f>
        <v>436225.12286666664</v>
      </c>
      <c r="KD79" s="306">
        <f>IF($ND$78&lt;=KD$2,1,0)*(Transporte!$F28+Transporte!$F35)*$NB$78</f>
        <v>436225.12286666664</v>
      </c>
      <c r="KE79" s="306">
        <f>IF($ND$78&lt;=KE$2,1,0)*(Transporte!$F28+Transporte!$F35)*$NB$78</f>
        <v>436225.12286666664</v>
      </c>
      <c r="KF79" s="306">
        <f>IF($ND$78&lt;=KF$2,1,0)*(Transporte!$F28+Transporte!$F35)*$NB$78</f>
        <v>436225.12286666664</v>
      </c>
      <c r="KG79" s="306">
        <f>IF($ND$78&lt;=KG$2,1,0)*(Transporte!$F28+Transporte!$F35)*$NB$78</f>
        <v>436225.12286666664</v>
      </c>
      <c r="KH79" s="306">
        <f>IF($ND$78&lt;=KH$2,1,0)*(Transporte!$F28+Transporte!$F35)*$NB$78</f>
        <v>436225.12286666664</v>
      </c>
      <c r="KI79" s="306">
        <f>IF($ND$78&lt;=KI$2,1,0)*(Transporte!$F28+Transporte!$F35)*$NB$78</f>
        <v>436225.12286666664</v>
      </c>
      <c r="KJ79" s="306">
        <f>IF($ND$78&lt;=KJ$2,1,0)*(Transporte!$F28+Transporte!$F35)*$NB$78</f>
        <v>436225.12286666664</v>
      </c>
      <c r="KK79" s="306">
        <f>IF($ND$78&lt;=KK$2,1,0)*(Transporte!$F28+Transporte!$F35)*$NB$78</f>
        <v>436225.12286666664</v>
      </c>
      <c r="KL79" s="306">
        <f>IF($ND$78&lt;=KL$2,1,0)*(Transporte!$F28+Transporte!$F35)*$NB$78</f>
        <v>436225.12286666664</v>
      </c>
      <c r="KM79" s="306">
        <f>IF($ND$78&lt;=KM$2,1,0)*(Transporte!$F28+Transporte!$F35)*$NB$78</f>
        <v>436225.12286666664</v>
      </c>
      <c r="KN79" s="306">
        <f>IF($ND$78&lt;=KN$2,1,0)*(Transporte!$F28+Transporte!$F35)*$NB$78</f>
        <v>436225.12286666664</v>
      </c>
      <c r="KO79" s="306">
        <f>IF($ND$78&lt;=KO$2,1,0)*(Transporte!$F28+Transporte!$F35)*$NB$78</f>
        <v>436225.12286666664</v>
      </c>
      <c r="KP79" s="306">
        <f>IF($ND$78&lt;=KP$2,1,0)*(Transporte!$F28+Transporte!$F35)*$NB$78</f>
        <v>436225.12286666664</v>
      </c>
      <c r="KQ79" s="306">
        <f>IF($ND$78&lt;=KQ$2,1,0)*(Transporte!$F28+Transporte!$F35)*$NB$78</f>
        <v>436225.12286666664</v>
      </c>
      <c r="KR79" s="306">
        <f>IF($ND$78&lt;=KR$2,1,0)*(Transporte!$F28+Transporte!$F35)*$NB$78</f>
        <v>436225.12286666664</v>
      </c>
      <c r="KS79" s="306">
        <f>IF($ND$78&lt;=KS$2,1,0)*(Transporte!$F28+Transporte!$F35)*$NB$78</f>
        <v>436225.12286666664</v>
      </c>
      <c r="KT79" s="306">
        <f>IF($ND$78&lt;=KT$2,1,0)*(Transporte!$F28+Transporte!$F35)*$NB$78</f>
        <v>436225.12286666664</v>
      </c>
      <c r="KU79" s="306">
        <f>IF($ND$78&lt;=KU$2,1,0)*(Transporte!$F28+Transporte!$F35)*$NB$78</f>
        <v>436225.12286666664</v>
      </c>
      <c r="KV79" s="306">
        <f>IF($ND$78&lt;=KV$2,1,0)*(Transporte!$F28+Transporte!$F35)*$NB$78</f>
        <v>436225.12286666664</v>
      </c>
      <c r="KW79" s="306">
        <f>IF($ND$78&lt;=KW$2,1,0)*(Transporte!$F28+Transporte!$F35)*$NB$78</f>
        <v>436225.12286666664</v>
      </c>
      <c r="KX79" s="306">
        <f>IF($ND$78&lt;=KX$2,1,0)*(Transporte!$F28+Transporte!$F35)*$NB$78</f>
        <v>436225.12286666664</v>
      </c>
      <c r="KY79" s="306">
        <f>IF($ND$78&lt;=KY$2,1,0)*(Transporte!$F28+Transporte!$F35)*$NB$78</f>
        <v>436225.12286666664</v>
      </c>
      <c r="KZ79" s="306">
        <f>IF($ND$78&lt;=KZ$2,1,0)*(Transporte!$F28+Transporte!$F35)*$NB$78</f>
        <v>436225.12286666664</v>
      </c>
      <c r="LA79" s="306">
        <f>IF($ND$78&lt;=LA$2,1,0)*(Transporte!$F28+Transporte!$F35)*$NB$78</f>
        <v>436225.12286666664</v>
      </c>
      <c r="LB79" s="306">
        <f>IF($ND$78&lt;=LB$2,1,0)*(Transporte!$F28+Transporte!$F35)*$NB$78</f>
        <v>436225.12286666664</v>
      </c>
      <c r="LC79" s="306">
        <f>IF($ND$78&lt;=LC$2,1,0)*(Transporte!$F28+Transporte!$F35)*$NB$78</f>
        <v>436225.12286666664</v>
      </c>
      <c r="LD79" s="306">
        <f>IF($ND$78&lt;=LD$2,1,0)*(Transporte!$F28+Transporte!$F35)*$NB$78</f>
        <v>436225.12286666664</v>
      </c>
      <c r="LE79" s="306">
        <f>IF($ND$78&lt;=LE$2,1,0)*(Transporte!$F28+Transporte!$F35)*$NB$78</f>
        <v>436225.12286666664</v>
      </c>
      <c r="LF79" s="306">
        <f>IF($ND$78&lt;=LF$2,1,0)*(Transporte!$F28+Transporte!$F35)*$NB$78</f>
        <v>436225.12286666664</v>
      </c>
      <c r="LG79" s="306">
        <f>IF($ND$78&lt;=LG$2,1,0)*(Transporte!$F28+Transporte!$F35)*$NB$78</f>
        <v>436225.12286666664</v>
      </c>
      <c r="LH79" s="306">
        <f>IF($ND$78&lt;=LH$2,1,0)*(Transporte!$F28+Transporte!$F35)*$NB$78</f>
        <v>436225.12286666664</v>
      </c>
      <c r="LI79" s="306">
        <f>IF($ND$78&lt;=LI$2,1,0)*(Transporte!$F28+Transporte!$F35)*$NB$78</f>
        <v>436225.12286666664</v>
      </c>
      <c r="LJ79" s="306">
        <f>IF($ND$78&lt;=LJ$2,1,0)*(Transporte!$F28+Transporte!$F35)*$NB$78</f>
        <v>436225.12286666664</v>
      </c>
      <c r="LK79" s="306">
        <f>IF($ND$78&lt;=LK$2,1,0)*(Transporte!$F28+Transporte!$F35)*$NB$78</f>
        <v>436225.12286666664</v>
      </c>
      <c r="LL79" s="306">
        <f>IF($ND$78&lt;=LL$2,1,0)*(Transporte!$F28+Transporte!$F35)*$NB$78</f>
        <v>436225.12286666664</v>
      </c>
      <c r="LM79" s="306">
        <f>IF($ND$78&lt;=LM$2,1,0)*(Transporte!$F28+Transporte!$F35)*$NB$78</f>
        <v>436225.12286666664</v>
      </c>
      <c r="LN79" s="306">
        <f>IF($ND$78&lt;=LN$2,1,0)*(Transporte!$F28+Transporte!$F35)*$NB$78</f>
        <v>436225.12286666664</v>
      </c>
      <c r="LO79" s="306">
        <f>IF($ND$78&lt;=LO$2,1,0)*(Transporte!$F28+Transporte!$F35)*$NB$78</f>
        <v>436225.12286666664</v>
      </c>
      <c r="LP79" s="306">
        <f>IF($ND$78&lt;=LP$2,1,0)*(Transporte!$F28+Transporte!$F35)*$NB$78</f>
        <v>436225.12286666664</v>
      </c>
      <c r="LQ79" s="306">
        <f>IF($ND$78&lt;=LQ$2,1,0)*(Transporte!$F28+Transporte!$F35)*$NB$78</f>
        <v>436225.12286666664</v>
      </c>
      <c r="LR79" s="306">
        <f>IF($ND$78&lt;=LR$2,1,0)*(Transporte!$F28+Transporte!$F35)*$NB$78</f>
        <v>436225.12286666664</v>
      </c>
      <c r="LS79" s="306">
        <f>IF($ND$78&lt;=LS$2,1,0)*(Transporte!$F28+Transporte!$F35)*$NB$78</f>
        <v>436225.12286666664</v>
      </c>
      <c r="LT79" s="306">
        <f>IF($ND$78&lt;=LT$2,1,0)*(Transporte!$F28+Transporte!$F35)*$NB$78</f>
        <v>436225.12286666664</v>
      </c>
      <c r="LU79" s="306">
        <f>IF($ND$78&lt;=LU$2,1,0)*(Transporte!$F28+Transporte!$F35)*$NB$78</f>
        <v>436225.12286666664</v>
      </c>
      <c r="LV79" s="306">
        <f>IF($ND$78&lt;=LV$2,1,0)*(Transporte!$F28+Transporte!$F35)*$NB$78</f>
        <v>436225.12286666664</v>
      </c>
      <c r="LW79" s="306">
        <f>IF($ND$78&lt;=LW$2,1,0)*(Transporte!$F28+Transporte!$F35)*$NB$78</f>
        <v>436225.12286666664</v>
      </c>
      <c r="LX79" s="306">
        <f>IF($ND$78&lt;=LX$2,1,0)*(Transporte!$F28+Transporte!$F35)*$NB$78</f>
        <v>436225.12286666664</v>
      </c>
      <c r="LY79" s="306">
        <f>IF($ND$78&lt;=LY$2,1,0)*(Transporte!$F28+Transporte!$F35)*$NB$78</f>
        <v>436225.12286666664</v>
      </c>
      <c r="LZ79" s="306">
        <f>IF($ND$78&lt;=LZ$2,1,0)*(Transporte!$F28+Transporte!$F35)*$NB$78</f>
        <v>436225.12286666664</v>
      </c>
      <c r="MA79" s="306">
        <f>IF($ND$78&lt;=MA$2,1,0)*(Transporte!$F28+Transporte!$F35)*$NB$78</f>
        <v>436225.12286666664</v>
      </c>
      <c r="MB79" s="306">
        <f>IF($ND$78&lt;=MB$2,1,0)*(Transporte!$F28+Transporte!$F35)*$NB$78</f>
        <v>436225.12286666664</v>
      </c>
      <c r="MC79" s="306">
        <f>IF($ND$78&lt;=MC$2,1,0)*(Transporte!$F28+Transporte!$F35)*$NB$78</f>
        <v>436225.12286666664</v>
      </c>
      <c r="MD79" s="306">
        <f>IF($ND$78&lt;=MD$2,1,0)*(Transporte!$F28+Transporte!$F35)*$NB$78</f>
        <v>436225.12286666664</v>
      </c>
      <c r="ME79" s="306">
        <f>IF($ND$78&lt;=ME$2,1,0)*(Transporte!$F28+Transporte!$F35)*$NB$78</f>
        <v>436225.12286666664</v>
      </c>
      <c r="MF79" s="306">
        <f>IF($ND$78&lt;=MF$2,1,0)*(Transporte!$F28+Transporte!$F35)*$NB$78</f>
        <v>436225.12286666664</v>
      </c>
      <c r="MG79" s="306">
        <f>IF($ND$78&lt;=MG$2,1,0)*(Transporte!$F28+Transporte!$F35)*$NB$78</f>
        <v>436225.12286666664</v>
      </c>
      <c r="MH79" s="306">
        <f>IF($ND$78&lt;=MH$2,1,0)*(Transporte!$F28+Transporte!$F35)*$NB$78</f>
        <v>436225.12286666664</v>
      </c>
      <c r="MI79" s="306">
        <f>IF($ND$78&lt;=MI$2,1,0)*(Transporte!$F28+Transporte!$F35)*$NB$78</f>
        <v>436225.12286666664</v>
      </c>
      <c r="MJ79" s="306">
        <f>IF($ND$78&lt;=MJ$2,1,0)*(Transporte!$F28+Transporte!$F35)*$NB$78</f>
        <v>436225.12286666664</v>
      </c>
      <c r="MK79" s="306">
        <f>IF($ND$78&lt;=MK$2,1,0)*(Transporte!$F28+Transporte!$F35)*$NB$78</f>
        <v>436225.12286666664</v>
      </c>
      <c r="ML79" s="306">
        <f>IF($ND$78&lt;=ML$2,1,0)*(Transporte!$F28+Transporte!$F35)*$NB$78</f>
        <v>436225.12286666664</v>
      </c>
      <c r="MM79" s="306">
        <f>IF($ND$78&lt;=MM$2,1,0)*(Transporte!$F28+Transporte!$F35)*$NB$78</f>
        <v>436225.12286666664</v>
      </c>
      <c r="MN79" s="306">
        <f>IF($ND$78&lt;=MN$2,1,0)*(Transporte!$F28+Transporte!$F35)*$NB$78</f>
        <v>436225.12286666664</v>
      </c>
      <c r="MO79" s="306">
        <f>IF($ND$78&lt;=MO$2,1,0)*(Transporte!$F28+Transporte!$F35)*$NB$78</f>
        <v>436225.12286666664</v>
      </c>
      <c r="MP79" s="306">
        <f>IF($ND$78&lt;=MP$2,1,0)*(Transporte!$F28+Transporte!$F35)*$NB$78</f>
        <v>436225.12286666664</v>
      </c>
      <c r="MQ79" s="306">
        <f>IF($ND$78&lt;=MQ$2,1,0)*(Transporte!$F28+Transporte!$F35)*$NB$78</f>
        <v>436225.12286666664</v>
      </c>
      <c r="MR79" s="306">
        <f>IF($ND$78&lt;=MR$2,1,0)*(Transporte!$F28+Transporte!$F35)*$NB$78</f>
        <v>436225.12286666664</v>
      </c>
      <c r="MS79" s="306">
        <f>IF($ND$78&lt;=MS$2,1,0)*(Transporte!$F28+Transporte!$F35)*$NB$78</f>
        <v>436225.12286666664</v>
      </c>
      <c r="MT79" s="306">
        <f>IF($ND$78&lt;=MT$2,1,0)*(Transporte!$F28+Transporte!$F35)*$NB$78</f>
        <v>436225.12286666664</v>
      </c>
      <c r="MU79" s="306">
        <f>IF($ND$78&lt;=MU$2,1,0)*(Transporte!$F28+Transporte!$F35)*$NB$78</f>
        <v>436225.12286666664</v>
      </c>
      <c r="MV79" s="306">
        <f>IF($ND$78&lt;=MV$2,1,0)*(Transporte!$F28+Transporte!$F35)*$NB$78</f>
        <v>436225.12286666664</v>
      </c>
      <c r="MW79" s="306">
        <f>IF($ND$78&lt;=MW$2,1,0)*(Transporte!$F28+Transporte!$F35)*$NB$78</f>
        <v>436225.12286666664</v>
      </c>
      <c r="MX79" s="306">
        <f>IF($ND$78&lt;=MX$2,1,0)*(Transporte!$F28+Transporte!$F35)*$NB$78</f>
        <v>436225.12286666664</v>
      </c>
      <c r="MY79" s="306">
        <f>IF($ND$78&lt;=MY$2,1,0)*(Transporte!$F28+Transporte!$F35)*$NB$78</f>
        <v>436225.12286666664</v>
      </c>
      <c r="MZ79" s="306">
        <f>IF($ND$78&lt;=MZ$2,1,0)*(Transporte!$F28+Transporte!$F35)*$NB$78</f>
        <v>436225.12286666664</v>
      </c>
      <c r="NA79" s="307">
        <f>IF($ND$78&lt;=NA$2,1,0)*(Transporte!$F28+Transporte!$F35)*$NB$78</f>
        <v>436225.12286666664</v>
      </c>
      <c r="NB79" s="652"/>
      <c r="NC79" s="652"/>
      <c r="ND79" s="652"/>
    </row>
    <row r="80" spans="1:378" s="314" customFormat="1" x14ac:dyDescent="0.2">
      <c r="A80" s="182"/>
      <c r="B80" s="308"/>
      <c r="C80" s="309"/>
      <c r="D80" s="309"/>
      <c r="E80" s="309" t="s">
        <v>630</v>
      </c>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310"/>
      <c r="AX80" s="310"/>
      <c r="AY80" s="310"/>
      <c r="AZ80" s="310"/>
      <c r="BA80" s="310"/>
      <c r="BB80" s="310"/>
      <c r="BC80" s="310"/>
      <c r="BD80" s="310"/>
      <c r="BE80" s="310"/>
      <c r="BF80" s="310"/>
      <c r="BG80" s="310"/>
      <c r="BH80" s="310"/>
      <c r="BI80" s="310"/>
      <c r="BJ80" s="310"/>
      <c r="BK80" s="310"/>
      <c r="BL80" s="310"/>
      <c r="BM80" s="310"/>
      <c r="BN80" s="310"/>
      <c r="BO80" s="310"/>
      <c r="BP80" s="310"/>
      <c r="BQ80" s="310"/>
      <c r="BR80" s="310"/>
      <c r="BS80" s="310"/>
      <c r="BT80" s="310"/>
      <c r="BU80" s="310"/>
      <c r="BV80" s="310"/>
      <c r="BW80" s="310"/>
      <c r="BX80" s="310"/>
      <c r="BY80" s="310"/>
      <c r="BZ80" s="310"/>
      <c r="CA80" s="310"/>
      <c r="CB80" s="310"/>
      <c r="CC80" s="310"/>
      <c r="CD80" s="310"/>
      <c r="CE80" s="310"/>
      <c r="CF80" s="310"/>
      <c r="CG80" s="310"/>
      <c r="CH80" s="310"/>
      <c r="CI80" s="310"/>
      <c r="CJ80" s="310"/>
      <c r="CK80" s="310"/>
      <c r="CL80" s="310"/>
      <c r="CM80" s="310"/>
      <c r="CN80" s="310"/>
      <c r="CO80" s="310"/>
      <c r="CP80" s="310"/>
      <c r="CQ80" s="310"/>
      <c r="CR80" s="310"/>
      <c r="CS80" s="310"/>
      <c r="CT80" s="310"/>
      <c r="CU80" s="310"/>
      <c r="CV80" s="310"/>
      <c r="CW80" s="310"/>
      <c r="CX80" s="310"/>
      <c r="CY80" s="310"/>
      <c r="CZ80" s="310"/>
      <c r="DA80" s="310"/>
      <c r="DB80" s="310"/>
      <c r="DC80" s="310"/>
      <c r="DD80" s="310"/>
      <c r="DE80" s="310"/>
      <c r="DF80" s="310"/>
      <c r="DG80" s="310"/>
      <c r="DH80" s="310"/>
      <c r="DI80" s="310"/>
      <c r="DJ80" s="310"/>
      <c r="DK80" s="310"/>
      <c r="DL80" s="310"/>
      <c r="DM80" s="310"/>
      <c r="DN80" s="310"/>
      <c r="DO80" s="310"/>
      <c r="DP80" s="310"/>
      <c r="DQ80" s="310"/>
      <c r="DR80" s="310"/>
      <c r="DS80" s="310"/>
      <c r="DT80" s="310"/>
      <c r="DU80" s="310"/>
      <c r="DV80" s="310"/>
      <c r="DW80" s="310"/>
      <c r="DX80" s="310"/>
      <c r="DY80" s="310"/>
      <c r="DZ80" s="310"/>
      <c r="EA80" s="310"/>
      <c r="EB80" s="310"/>
      <c r="EC80" s="310"/>
      <c r="ED80" s="310"/>
      <c r="EE80" s="310"/>
      <c r="EF80" s="310"/>
      <c r="EG80" s="310"/>
      <c r="EH80" s="310"/>
      <c r="EI80" s="310"/>
      <c r="EJ80" s="310"/>
      <c r="EK80" s="310"/>
      <c r="EL80" s="310"/>
      <c r="EM80" s="310"/>
      <c r="EN80" s="310"/>
      <c r="EO80" s="310"/>
      <c r="EP80" s="310"/>
      <c r="EQ80" s="310"/>
      <c r="ER80" s="310"/>
      <c r="ES80" s="310"/>
      <c r="ET80" s="310"/>
      <c r="EU80" s="310"/>
      <c r="EV80" s="310"/>
      <c r="EW80" s="310"/>
      <c r="EX80" s="310"/>
      <c r="EY80" s="310"/>
      <c r="EZ80" s="310"/>
      <c r="FA80" s="310"/>
      <c r="FB80" s="310"/>
      <c r="FC80" s="310"/>
      <c r="FD80" s="310"/>
      <c r="FE80" s="310"/>
      <c r="FF80" s="310"/>
      <c r="FG80" s="310"/>
      <c r="FH80" s="310"/>
      <c r="FI80" s="310"/>
      <c r="FJ80" s="310"/>
      <c r="FK80" s="310"/>
      <c r="FL80" s="310"/>
      <c r="FM80" s="310"/>
      <c r="FN80" s="310"/>
      <c r="FO80" s="310"/>
      <c r="FP80" s="310"/>
      <c r="FQ80" s="310"/>
      <c r="FR80" s="310"/>
      <c r="FS80" s="310"/>
      <c r="FT80" s="310"/>
      <c r="FU80" s="310"/>
      <c r="FV80" s="310"/>
      <c r="FW80" s="310"/>
      <c r="FX80" s="310"/>
      <c r="FY80" s="310"/>
      <c r="FZ80" s="310"/>
      <c r="GA80" s="310"/>
      <c r="GB80" s="310"/>
      <c r="GC80" s="310"/>
      <c r="GD80" s="310"/>
      <c r="GE80" s="310"/>
      <c r="GF80" s="310"/>
      <c r="GG80" s="310"/>
      <c r="GH80" s="310"/>
      <c r="GI80" s="310"/>
      <c r="GJ80" s="310"/>
      <c r="GK80" s="310"/>
      <c r="GL80" s="310"/>
      <c r="GM80" s="310"/>
      <c r="GN80" s="310"/>
      <c r="GO80" s="310"/>
      <c r="GP80" s="310"/>
      <c r="GQ80" s="310"/>
      <c r="GR80" s="310"/>
      <c r="GS80" s="310"/>
      <c r="GT80" s="310"/>
      <c r="GU80" s="310"/>
      <c r="GV80" s="310"/>
      <c r="GW80" s="310"/>
      <c r="GX80" s="310"/>
      <c r="GY80" s="310"/>
      <c r="GZ80" s="310"/>
      <c r="HA80" s="310"/>
      <c r="HB80" s="310"/>
      <c r="HC80" s="310"/>
      <c r="HD80" s="310"/>
      <c r="HE80" s="310"/>
      <c r="HF80" s="310"/>
      <c r="HG80" s="310"/>
      <c r="HH80" s="310"/>
      <c r="HI80" s="310"/>
      <c r="HJ80" s="310"/>
      <c r="HK80" s="310"/>
      <c r="HL80" s="310"/>
      <c r="HM80" s="310"/>
      <c r="HN80" s="310"/>
      <c r="HO80" s="310"/>
      <c r="HP80" s="310"/>
      <c r="HQ80" s="310"/>
      <c r="HR80" s="310"/>
      <c r="HS80" s="310"/>
      <c r="HT80" s="310"/>
      <c r="HU80" s="310"/>
      <c r="HV80" s="310"/>
      <c r="HW80" s="310"/>
      <c r="HX80" s="310"/>
      <c r="HY80" s="310"/>
      <c r="HZ80" s="310"/>
      <c r="IA80" s="310"/>
      <c r="IB80" s="310"/>
      <c r="IC80" s="310"/>
      <c r="ID80" s="310"/>
      <c r="IE80" s="310"/>
      <c r="IF80" s="310"/>
      <c r="IG80" s="310"/>
      <c r="IH80" s="310"/>
      <c r="II80" s="310"/>
      <c r="IJ80" s="310"/>
      <c r="IK80" s="310"/>
      <c r="IL80" s="310"/>
      <c r="IM80" s="310"/>
      <c r="IN80" s="310"/>
      <c r="IO80" s="310"/>
      <c r="IP80" s="310"/>
      <c r="IQ80" s="310"/>
      <c r="IR80" s="310"/>
      <c r="IS80" s="310"/>
      <c r="IT80" s="310"/>
      <c r="IU80" s="310"/>
      <c r="IV80" s="310"/>
      <c r="IW80" s="310"/>
      <c r="IX80" s="310"/>
      <c r="IY80" s="310"/>
      <c r="IZ80" s="310"/>
      <c r="JA80" s="310"/>
      <c r="JB80" s="310"/>
      <c r="JC80" s="310"/>
      <c r="JD80" s="310"/>
      <c r="JE80" s="310"/>
      <c r="JF80" s="310"/>
      <c r="JG80" s="310"/>
      <c r="JH80" s="310"/>
      <c r="JI80" s="310"/>
      <c r="JJ80" s="310"/>
      <c r="JK80" s="310"/>
      <c r="JL80" s="310"/>
      <c r="JM80" s="310"/>
      <c r="JN80" s="310"/>
      <c r="JO80" s="310"/>
      <c r="JP80" s="310"/>
      <c r="JQ80" s="310"/>
      <c r="JR80" s="310"/>
      <c r="JS80" s="310"/>
      <c r="JT80" s="310"/>
      <c r="JU80" s="310"/>
      <c r="JV80" s="310"/>
      <c r="JW80" s="310"/>
      <c r="JX80" s="310"/>
      <c r="JY80" s="310"/>
      <c r="JZ80" s="310"/>
      <c r="KA80" s="310"/>
      <c r="KB80" s="310"/>
      <c r="KC80" s="310"/>
      <c r="KD80" s="310"/>
      <c r="KE80" s="310"/>
      <c r="KF80" s="310"/>
      <c r="KG80" s="310"/>
      <c r="KH80" s="310"/>
      <c r="KI80" s="310"/>
      <c r="KJ80" s="310"/>
      <c r="KK80" s="310"/>
      <c r="KL80" s="310"/>
      <c r="KM80" s="310"/>
      <c r="KN80" s="310"/>
      <c r="KO80" s="310"/>
      <c r="KP80" s="310"/>
      <c r="KQ80" s="310"/>
      <c r="KR80" s="310"/>
      <c r="KS80" s="310"/>
      <c r="KT80" s="310"/>
      <c r="KU80" s="310"/>
      <c r="KV80" s="310"/>
      <c r="KW80" s="310"/>
      <c r="KX80" s="310"/>
      <c r="KY80" s="310"/>
      <c r="KZ80" s="310"/>
      <c r="LA80" s="310"/>
      <c r="LB80" s="310"/>
      <c r="LC80" s="310"/>
      <c r="LD80" s="310"/>
      <c r="LE80" s="310"/>
      <c r="LF80" s="310"/>
      <c r="LG80" s="310"/>
      <c r="LH80" s="310"/>
      <c r="LI80" s="310"/>
      <c r="LJ80" s="310"/>
      <c r="LK80" s="310"/>
      <c r="LL80" s="310"/>
      <c r="LM80" s="310"/>
      <c r="LN80" s="310"/>
      <c r="LO80" s="310"/>
      <c r="LP80" s="310"/>
      <c r="LQ80" s="310"/>
      <c r="LR80" s="310"/>
      <c r="LS80" s="310"/>
      <c r="LT80" s="310"/>
      <c r="LU80" s="310"/>
      <c r="LV80" s="310"/>
      <c r="LW80" s="310"/>
      <c r="LX80" s="310"/>
      <c r="LY80" s="310"/>
      <c r="LZ80" s="310"/>
      <c r="MA80" s="310"/>
      <c r="MB80" s="310"/>
      <c r="MC80" s="310"/>
      <c r="MD80" s="310"/>
      <c r="ME80" s="310"/>
      <c r="MF80" s="310"/>
      <c r="MG80" s="310"/>
      <c r="MH80" s="310"/>
      <c r="MI80" s="310"/>
      <c r="MJ80" s="310"/>
      <c r="MK80" s="310"/>
      <c r="ML80" s="310"/>
      <c r="MM80" s="310"/>
      <c r="MN80" s="310"/>
      <c r="MO80" s="310"/>
      <c r="MP80" s="310"/>
      <c r="MQ80" s="310"/>
      <c r="MR80" s="310"/>
      <c r="MS80" s="310"/>
      <c r="MT80" s="310"/>
      <c r="MU80" s="310"/>
      <c r="MV80" s="310"/>
      <c r="MW80" s="310"/>
      <c r="MX80" s="310"/>
      <c r="MY80" s="310"/>
      <c r="MZ80" s="310"/>
      <c r="NA80" s="311"/>
      <c r="NB80" s="653"/>
      <c r="NC80" s="653"/>
      <c r="ND80" s="653"/>
    </row>
    <row r="81" spans="1:368" x14ac:dyDescent="0.2">
      <c r="A81" s="591" t="s">
        <v>271</v>
      </c>
      <c r="B81" s="592" t="s">
        <v>317</v>
      </c>
      <c r="C81" s="593" t="s">
        <v>1058</v>
      </c>
      <c r="D81" s="594" t="s">
        <v>279</v>
      </c>
      <c r="E81" s="1" t="s">
        <v>628</v>
      </c>
      <c r="F81" s="306">
        <f>IF($ND$81&lt;=F$2,1,0)*(Transporte!$H15+Transporte!$H16+Transporte!$H17+Transporte!$H18)*$NB$81</f>
        <v>0</v>
      </c>
      <c r="G81" s="306">
        <f>IF($ND$81&lt;=G$2,1,0)*(Transporte!$H15+Transporte!$H16+Transporte!$H17+Transporte!$H18)*$NB$81</f>
        <v>0</v>
      </c>
      <c r="H81" s="306">
        <f>IF($ND$81&lt;=H$2,1,0)*(Transporte!$H15+Transporte!$H16+Transporte!$H17+Transporte!$H18)*$NB$81</f>
        <v>0</v>
      </c>
      <c r="I81" s="306">
        <f>IF($ND$81&lt;=I$2,1,0)*(Transporte!$H15+Transporte!$H16+Transporte!$H17+Transporte!$H18)*$NB$81</f>
        <v>0</v>
      </c>
      <c r="J81" s="306">
        <f>IF($ND$81&lt;=J$2,1,0)*(Transporte!$H15+Transporte!$H16+Transporte!$H17+Transporte!$H18)*$NB$81</f>
        <v>0</v>
      </c>
      <c r="K81" s="306">
        <f>IF($ND$81&lt;=K$2,1,0)*(Transporte!$H15+Transporte!$H16+Transporte!$H17+Transporte!$H18)*$NB$81</f>
        <v>0</v>
      </c>
      <c r="L81" s="306">
        <f>IF($ND$81&lt;=L$2,1,0)*(Transporte!$H15+Transporte!$H16+Transporte!$H17+Transporte!$H18)*$NB$81</f>
        <v>0</v>
      </c>
      <c r="M81" s="306">
        <f>IF($ND$81&lt;=M$2,1,0)*(Transporte!$H15+Transporte!$H16+Transporte!$H17+Transporte!$H18)*$NB$81</f>
        <v>0</v>
      </c>
      <c r="N81" s="306">
        <f>IF($ND$81&lt;=N$2,1,0)*(Transporte!$H15+Transporte!$H16+Transporte!$H17+Transporte!$H18)*$NB$81</f>
        <v>0</v>
      </c>
      <c r="O81" s="306">
        <f>IF($ND$81&lt;=O$2,1,0)*(Transporte!$H15+Transporte!$H16+Transporte!$H17+Transporte!$H18)*$NB$81</f>
        <v>0</v>
      </c>
      <c r="P81" s="306">
        <f>IF($ND$81&lt;=P$2,1,0)*(Transporte!$H15+Transporte!$H16+Transporte!$H17+Transporte!$H18)*$NB$81</f>
        <v>0</v>
      </c>
      <c r="Q81" s="306">
        <f>IF($ND$81&lt;=Q$2,1,0)*(Transporte!$H15+Transporte!$H16+Transporte!$H17+Transporte!$H18)*$NB$81</f>
        <v>0</v>
      </c>
      <c r="R81" s="306">
        <f>IF($ND$81&lt;=R$2,1,0)*(Transporte!$H15+Transporte!$H16+Transporte!$H17+Transporte!$H18)*$NB$81</f>
        <v>0</v>
      </c>
      <c r="S81" s="306">
        <f>IF($ND$81&lt;=S$2,1,0)*(Transporte!$H15+Transporte!$H16+Transporte!$H17+Transporte!$H18)*$NB$81</f>
        <v>0</v>
      </c>
      <c r="T81" s="306">
        <f>IF($ND$81&lt;=T$2,1,0)*(Transporte!$H15+Transporte!$H16+Transporte!$H17+Transporte!$H18)*$NB$81</f>
        <v>0</v>
      </c>
      <c r="U81" s="306">
        <f>IF($ND$81&lt;=U$2,1,0)*(Transporte!$H15+Transporte!$H16+Transporte!$H17+Transporte!$H18)*$NB$81</f>
        <v>0</v>
      </c>
      <c r="V81" s="306">
        <f>IF($ND$81&lt;=V$2,1,0)*(Transporte!$H15+Transporte!$H16+Transporte!$H17+Transporte!$H18)*$NB$81</f>
        <v>0</v>
      </c>
      <c r="W81" s="306">
        <f>IF($ND$81&lt;=W$2,1,0)*(Transporte!$H15+Transporte!$H16+Transporte!$H17+Transporte!$H18)*$NB$81</f>
        <v>0</v>
      </c>
      <c r="X81" s="306">
        <f>IF($ND$81&lt;=X$2,1,0)*(Transporte!$H15+Transporte!$H16+Transporte!$H17+Transporte!$H18)*$NB$81</f>
        <v>0</v>
      </c>
      <c r="Y81" s="306">
        <f>IF($ND$81&lt;=Y$2,1,0)*(Transporte!$H15+Transporte!$H16+Transporte!$H17+Transporte!$H18)*$NB$81</f>
        <v>0</v>
      </c>
      <c r="Z81" s="306">
        <f>IF($ND$81&lt;=Z$2,1,0)*(Transporte!$H15+Transporte!$H16+Transporte!$H17+Transporte!$H18)*$NB$81</f>
        <v>0</v>
      </c>
      <c r="AA81" s="306">
        <f>IF($ND$81&lt;=AA$2,1,0)*(Transporte!$H15+Transporte!$H16+Transporte!$H17+Transporte!$H18)*$NB$81</f>
        <v>0</v>
      </c>
      <c r="AB81" s="306">
        <f>IF($ND$81&lt;=AB$2,1,0)*(Transporte!$H15+Transporte!$H16+Transporte!$H17+Transporte!$H18)*$NB$81</f>
        <v>0</v>
      </c>
      <c r="AC81" s="306">
        <f>IF($ND$81&lt;=AC$2,1,0)*(Transporte!$H15+Transporte!$H16+Transporte!$H17+Transporte!$H18)*$NB$81</f>
        <v>0</v>
      </c>
      <c r="AD81" s="306">
        <f>IF($ND$81&lt;=AD$2,1,0)*(Transporte!$H15+Transporte!$H16+Transporte!$H17+Transporte!$H18)*$NB$81</f>
        <v>0</v>
      </c>
      <c r="AE81" s="306">
        <f>IF($ND$81&lt;=AE$2,1,0)*(Transporte!$H15+Transporte!$H16+Transporte!$H17+Transporte!$H18)*$NB$81</f>
        <v>0</v>
      </c>
      <c r="AF81" s="306">
        <f>IF($ND$81&lt;=AF$2,1,0)*(Transporte!$H15+Transporte!$H16+Transporte!$H17+Transporte!$H18)*$NB$81</f>
        <v>0</v>
      </c>
      <c r="AG81" s="306">
        <f>IF($ND$81&lt;=AG$2,1,0)*(Transporte!$H15+Transporte!$H16+Transporte!$H17+Transporte!$H18)*$NB$81</f>
        <v>0</v>
      </c>
      <c r="AH81" s="306">
        <f>IF($ND$81&lt;=AH$2,1,0)*(Transporte!$H15+Transporte!$H16+Transporte!$H17+Transporte!$H18)*$NB$81</f>
        <v>0</v>
      </c>
      <c r="AI81" s="306">
        <f>IF($ND$81&lt;=AI$2,1,0)*(Transporte!$H15+Transporte!$H16+Transporte!$H17+Transporte!$H18)*$NB$81</f>
        <v>0</v>
      </c>
      <c r="AJ81" s="306">
        <f>IF($ND$81&lt;=AJ$2,1,0)*(Transporte!$H15+Transporte!$H16+Transporte!$H17+Transporte!$H18)*$NB$81</f>
        <v>0</v>
      </c>
      <c r="AK81" s="306">
        <f>IF($ND$81&lt;=AK$2,1,0)*(Transporte!$H15+Transporte!$H16+Transporte!$H17+Transporte!$H18)*$NB$81</f>
        <v>0</v>
      </c>
      <c r="AL81" s="306">
        <f>IF($ND$81&lt;=AL$2,1,0)*(Transporte!$H15+Transporte!$H16+Transporte!$H17+Transporte!$H18)*$NB$81</f>
        <v>0</v>
      </c>
      <c r="AM81" s="306">
        <f>IF($ND$81&lt;=AM$2,1,0)*(Transporte!$H15+Transporte!$H16+Transporte!$H17+Transporte!$H18)*$NB$81</f>
        <v>0</v>
      </c>
      <c r="AN81" s="306">
        <f>IF($ND$81&lt;=AN$2,1,0)*(Transporte!$H15+Transporte!$H16+Transporte!$H17+Transporte!$H18)*$NB$81</f>
        <v>0</v>
      </c>
      <c r="AO81" s="306">
        <f>IF($ND$81&lt;=AO$2,1,0)*(Transporte!$H15+Transporte!$H16+Transporte!$H17+Transporte!$H18)*$NB$81</f>
        <v>0</v>
      </c>
      <c r="AP81" s="306">
        <f>IF($ND$81&lt;=AP$2,1,0)*(Transporte!$H15+Transporte!$H16+Transporte!$H17+Transporte!$H18)*$NB$81</f>
        <v>61045.835373842587</v>
      </c>
      <c r="AQ81" s="306">
        <f>IF($ND$81&lt;=AQ$2,1,0)*(Transporte!$H15+Transporte!$H16+Transporte!$H17+Transporte!$H18)*$NB$81</f>
        <v>61045.835373842587</v>
      </c>
      <c r="AR81" s="306">
        <f>IF($ND$81&lt;=AR$2,1,0)*(Transporte!$H15+Transporte!$H16+Transporte!$H17+Transporte!$H18)*$NB$81</f>
        <v>61045.835373842587</v>
      </c>
      <c r="AS81" s="306">
        <f>IF($ND$81&lt;=AS$2,1,0)*(Transporte!$H15+Transporte!$H16+Transporte!$H17+Transporte!$H18)*$NB$81</f>
        <v>61045.835373842587</v>
      </c>
      <c r="AT81" s="306">
        <f>IF($ND$81&lt;=AT$2,1,0)*(Transporte!$H15+Transporte!$H16+Transporte!$H17+Transporte!$H18)*$NB$81</f>
        <v>61045.835373842587</v>
      </c>
      <c r="AU81" s="306">
        <f>IF($ND$81&lt;=AU$2,1,0)*(Transporte!$H15+Transporte!$H16+Transporte!$H17+Transporte!$H18)*$NB$81</f>
        <v>61045.835373842587</v>
      </c>
      <c r="AV81" s="306">
        <f>IF($ND$81&lt;=AV$2,1,0)*(Transporte!$H15+Transporte!$H16+Transporte!$H17+Transporte!$H18)*$NB$81</f>
        <v>61045.835373842587</v>
      </c>
      <c r="AW81" s="306">
        <f>IF($ND$81&lt;=AW$2,1,0)*(Transporte!$H15+Transporte!$H16+Transporte!$H17+Transporte!$H18)*$NB$81</f>
        <v>61045.835373842587</v>
      </c>
      <c r="AX81" s="306">
        <f>IF($ND$81&lt;=AX$2,1,0)*(Transporte!$H15+Transporte!$H16+Transporte!$H17+Transporte!$H18)*$NB$81</f>
        <v>61045.835373842587</v>
      </c>
      <c r="AY81" s="306">
        <f>IF($ND$81&lt;=AY$2,1,0)*(Transporte!$H15+Transporte!$H16+Transporte!$H17+Transporte!$H18)*$NB$81</f>
        <v>61045.835373842587</v>
      </c>
      <c r="AZ81" s="306">
        <f>IF($ND$81&lt;=AZ$2,1,0)*(Transporte!$H15+Transporte!$H16+Transporte!$H17+Transporte!$H18)*$NB$81</f>
        <v>61045.835373842587</v>
      </c>
      <c r="BA81" s="306">
        <f>IF($ND$81&lt;=BA$2,1,0)*(Transporte!$H15+Transporte!$H16+Transporte!$H17+Transporte!$H18)*$NB$81</f>
        <v>61045.835373842587</v>
      </c>
      <c r="BB81" s="306">
        <f>IF($ND$81&lt;=BB$2,1,0)*(Transporte!$H15+Transporte!$H16+Transporte!$H17+Transporte!$H18)*$NB$81</f>
        <v>61045.835373842587</v>
      </c>
      <c r="BC81" s="306">
        <f>IF($ND$81&lt;=BC$2,1,0)*(Transporte!$H15+Transporte!$H16+Transporte!$H17+Transporte!$H18)*$NB$81</f>
        <v>61045.835373842587</v>
      </c>
      <c r="BD81" s="306">
        <f>IF($ND$81&lt;=BD$2,1,0)*(Transporte!$H15+Transporte!$H16+Transporte!$H17+Transporte!$H18)*$NB$81</f>
        <v>61045.835373842587</v>
      </c>
      <c r="BE81" s="306">
        <f>IF($ND$81&lt;=BE$2,1,0)*(Transporte!$H15+Transporte!$H16+Transporte!$H17+Transporte!$H18)*$NB$81</f>
        <v>61045.835373842587</v>
      </c>
      <c r="BF81" s="306">
        <f>IF($ND$81&lt;=BF$2,1,0)*(Transporte!$H15+Transporte!$H16+Transporte!$H17+Transporte!$H18)*$NB$81</f>
        <v>61045.835373842587</v>
      </c>
      <c r="BG81" s="306">
        <f>IF($ND$81&lt;=BG$2,1,0)*(Transporte!$H15+Transporte!$H16+Transporte!$H17+Transporte!$H18)*$NB$81</f>
        <v>61045.835373842587</v>
      </c>
      <c r="BH81" s="306">
        <f>IF($ND$81&lt;=BH$2,1,0)*(Transporte!$H15+Transporte!$H16+Transporte!$H17+Transporte!$H18)*$NB$81</f>
        <v>61045.835373842587</v>
      </c>
      <c r="BI81" s="306">
        <f>IF($ND$81&lt;=BI$2,1,0)*(Transporte!$H15+Transporte!$H16+Transporte!$H17+Transporte!$H18)*$NB$81</f>
        <v>61045.835373842587</v>
      </c>
      <c r="BJ81" s="306">
        <f>IF($ND$81&lt;=BJ$2,1,0)*(Transporte!$H15+Transporte!$H16+Transporte!$H17+Transporte!$H18)*$NB$81</f>
        <v>61045.835373842587</v>
      </c>
      <c r="BK81" s="306">
        <f>IF($ND$81&lt;=BK$2,1,0)*(Transporte!$H15+Transporte!$H16+Transporte!$H17+Transporte!$H18)*$NB$81</f>
        <v>61045.835373842587</v>
      </c>
      <c r="BL81" s="306">
        <f>IF($ND$81&lt;=BL$2,1,0)*(Transporte!$H15+Transporte!$H16+Transporte!$H17+Transporte!$H18)*$NB$81</f>
        <v>61045.835373842587</v>
      </c>
      <c r="BM81" s="306">
        <f>IF($ND$81&lt;=BM$2,1,0)*(Transporte!$H15+Transporte!$H16+Transporte!$H17+Transporte!$H18)*$NB$81</f>
        <v>61045.835373842587</v>
      </c>
      <c r="BN81" s="306">
        <f>IF($ND$81&lt;=BN$2,1,0)*(Transporte!$H15+Transporte!$H16+Transporte!$H17+Transporte!$H18)*$NB$81</f>
        <v>61045.835373842587</v>
      </c>
      <c r="BO81" s="306">
        <f>IF($ND$81&lt;=BO$2,1,0)*(Transporte!$H15+Transporte!$H16+Transporte!$H17+Transporte!$H18)*$NB$81</f>
        <v>61045.835373842587</v>
      </c>
      <c r="BP81" s="306">
        <f>IF($ND$81&lt;=BP$2,1,0)*(Transporte!$H15+Transporte!$H16+Transporte!$H17+Transporte!$H18)*$NB$81</f>
        <v>61045.835373842587</v>
      </c>
      <c r="BQ81" s="306">
        <f>IF($ND$81&lt;=BQ$2,1,0)*(Transporte!$H15+Transporte!$H16+Transporte!$H17+Transporte!$H18)*$NB$81</f>
        <v>61045.835373842587</v>
      </c>
      <c r="BR81" s="306">
        <f>IF($ND$81&lt;=BR$2,1,0)*(Transporte!$H15+Transporte!$H16+Transporte!$H17+Transporte!$H18)*$NB$81</f>
        <v>61045.835373842587</v>
      </c>
      <c r="BS81" s="306">
        <f>IF($ND$81&lt;=BS$2,1,0)*(Transporte!$H15+Transporte!$H16+Transporte!$H17+Transporte!$H18)*$NB$81</f>
        <v>61045.835373842587</v>
      </c>
      <c r="BT81" s="306">
        <f>IF($ND$81&lt;=BT$2,1,0)*(Transporte!$H15+Transporte!$H16+Transporte!$H17+Transporte!$H18)*$NB$81</f>
        <v>61045.835373842587</v>
      </c>
      <c r="BU81" s="306">
        <f>IF($ND$81&lt;=BU$2,1,0)*(Transporte!$H15+Transporte!$H16+Transporte!$H17+Transporte!$H18)*$NB$81</f>
        <v>61045.835373842587</v>
      </c>
      <c r="BV81" s="306">
        <f>IF($ND$81&lt;=BV$2,1,0)*(Transporte!$H15+Transporte!$H16+Transporte!$H17+Transporte!$H18)*$NB$81</f>
        <v>61045.835373842587</v>
      </c>
      <c r="BW81" s="306">
        <f>IF($ND$81&lt;=BW$2,1,0)*(Transporte!$H15+Transporte!$H16+Transporte!$H17+Transporte!$H18)*$NB$81</f>
        <v>61045.835373842587</v>
      </c>
      <c r="BX81" s="306">
        <f>IF($ND$81&lt;=BX$2,1,0)*(Transporte!$H15+Transporte!$H16+Transporte!$H17+Transporte!$H18)*$NB$81</f>
        <v>61045.835373842587</v>
      </c>
      <c r="BY81" s="306">
        <f>IF($ND$81&lt;=BY$2,1,0)*(Transporte!$H15+Transporte!$H16+Transporte!$H17+Transporte!$H18)*$NB$81</f>
        <v>61045.835373842587</v>
      </c>
      <c r="BZ81" s="306">
        <f>IF($ND$81&lt;=BZ$2,1,0)*(Transporte!$H15+Transporte!$H16+Transporte!$H17+Transporte!$H18)*$NB$81</f>
        <v>61045.835373842587</v>
      </c>
      <c r="CA81" s="306">
        <f>IF($ND$81&lt;=CA$2,1,0)*(Transporte!$H15+Transporte!$H16+Transporte!$H17+Transporte!$H18)*$NB$81</f>
        <v>61045.835373842587</v>
      </c>
      <c r="CB81" s="306">
        <f>IF($ND$81&lt;=CB$2,1,0)*(Transporte!$H15+Transporte!$H16+Transporte!$H17+Transporte!$H18)*$NB$81</f>
        <v>61045.835373842587</v>
      </c>
      <c r="CC81" s="306">
        <f>IF($ND$81&lt;=CC$2,1,0)*(Transporte!$H15+Transporte!$H16+Transporte!$H17+Transporte!$H18)*$NB$81</f>
        <v>61045.835373842587</v>
      </c>
      <c r="CD81" s="306">
        <f>IF($ND$81&lt;=CD$2,1,0)*(Transporte!$H15+Transporte!$H16+Transporte!$H17+Transporte!$H18)*$NB$81</f>
        <v>61045.835373842587</v>
      </c>
      <c r="CE81" s="306">
        <f>IF($ND$81&lt;=CE$2,1,0)*(Transporte!$H15+Transporte!$H16+Transporte!$H17+Transporte!$H18)*$NB$81</f>
        <v>61045.835373842587</v>
      </c>
      <c r="CF81" s="306">
        <f>IF($ND$81&lt;=CF$2,1,0)*(Transporte!$H15+Transporte!$H16+Transporte!$H17+Transporte!$H18)*$NB$81</f>
        <v>61045.835373842587</v>
      </c>
      <c r="CG81" s="306">
        <f>IF($ND$81&lt;=CG$2,1,0)*(Transporte!$H15+Transporte!$H16+Transporte!$H17+Transporte!$H18)*$NB$81</f>
        <v>61045.835373842587</v>
      </c>
      <c r="CH81" s="306">
        <f>IF($ND$81&lt;=CH$2,1,0)*(Transporte!$H15+Transporte!$H16+Transporte!$H17+Transporte!$H18)*$NB$81</f>
        <v>61045.835373842587</v>
      </c>
      <c r="CI81" s="306">
        <f>IF($ND$81&lt;=CI$2,1,0)*(Transporte!$H15+Transporte!$H16+Transporte!$H17+Transporte!$H18)*$NB$81</f>
        <v>61045.835373842587</v>
      </c>
      <c r="CJ81" s="306">
        <f>IF($ND$81&lt;=CJ$2,1,0)*(Transporte!$H15+Transporte!$H16+Transporte!$H17+Transporte!$H18)*$NB$81</f>
        <v>61045.835373842587</v>
      </c>
      <c r="CK81" s="306">
        <f>IF($ND$81&lt;=CK$2,1,0)*(Transporte!$H15+Transporte!$H16+Transporte!$H17+Transporte!$H18)*$NB$81</f>
        <v>61045.835373842587</v>
      </c>
      <c r="CL81" s="306">
        <f>IF($ND$81&lt;=CL$2,1,0)*(Transporte!$H15+Transporte!$H16+Transporte!$H17+Transporte!$H18)*$NB$81</f>
        <v>61045.835373842587</v>
      </c>
      <c r="CM81" s="306">
        <f>IF($ND$81&lt;=CM$2,1,0)*(Transporte!$H15+Transporte!$H16+Transporte!$H17+Transporte!$H18)*$NB$81</f>
        <v>61045.835373842587</v>
      </c>
      <c r="CN81" s="306">
        <f>IF($ND$81&lt;=CN$2,1,0)*(Transporte!$H15+Transporte!$H16+Transporte!$H17+Transporte!$H18)*$NB$81</f>
        <v>61045.835373842587</v>
      </c>
      <c r="CO81" s="306">
        <f>IF($ND$81&lt;=CO$2,1,0)*(Transporte!$H15+Transporte!$H16+Transporte!$H17+Transporte!$H18)*$NB$81</f>
        <v>61045.835373842587</v>
      </c>
      <c r="CP81" s="306">
        <f>IF($ND$81&lt;=CP$2,1,0)*(Transporte!$H15+Transporte!$H16+Transporte!$H17+Transporte!$H18)*$NB$81</f>
        <v>61045.835373842587</v>
      </c>
      <c r="CQ81" s="306">
        <f>IF($ND$81&lt;=CQ$2,1,0)*(Transporte!$H15+Transporte!$H16+Transporte!$H17+Transporte!$H18)*$NB$81</f>
        <v>61045.835373842587</v>
      </c>
      <c r="CR81" s="306">
        <f>IF($ND$81&lt;=CR$2,1,0)*(Transporte!$H15+Transporte!$H16+Transporte!$H17+Transporte!$H18)*$NB$81</f>
        <v>61045.835373842587</v>
      </c>
      <c r="CS81" s="306">
        <f>IF($ND$81&lt;=CS$2,1,0)*(Transporte!$H15+Transporte!$H16+Transporte!$H17+Transporte!$H18)*$NB$81</f>
        <v>61045.835373842587</v>
      </c>
      <c r="CT81" s="306">
        <f>IF($ND$81&lt;=CT$2,1,0)*(Transporte!$H15+Transporte!$H16+Transporte!$H17+Transporte!$H18)*$NB$81</f>
        <v>61045.835373842587</v>
      </c>
      <c r="CU81" s="306">
        <f>IF($ND$81&lt;=CU$2,1,0)*(Transporte!$H15+Transporte!$H16+Transporte!$H17+Transporte!$H18)*$NB$81</f>
        <v>61045.835373842587</v>
      </c>
      <c r="CV81" s="306">
        <f>IF($ND$81&lt;=CV$2,1,0)*(Transporte!$H15+Transporte!$H16+Transporte!$H17+Transporte!$H18)*$NB$81</f>
        <v>61045.835373842587</v>
      </c>
      <c r="CW81" s="306">
        <f>IF($ND$81&lt;=CW$2,1,0)*(Transporte!$H15+Transporte!$H16+Transporte!$H17+Transporte!$H18)*$NB$81</f>
        <v>61045.835373842587</v>
      </c>
      <c r="CX81" s="306">
        <f>IF($ND$81&lt;=CX$2,1,0)*(Transporte!$H15+Transporte!$H16+Transporte!$H17+Transporte!$H18)*$NB$81</f>
        <v>61045.835373842587</v>
      </c>
      <c r="CY81" s="306">
        <f>IF($ND$81&lt;=CY$2,1,0)*(Transporte!$H15+Transporte!$H16+Transporte!$H17+Transporte!$H18)*$NB$81</f>
        <v>61045.835373842587</v>
      </c>
      <c r="CZ81" s="306">
        <f>IF($ND$81&lt;=CZ$2,1,0)*(Transporte!$H15+Transporte!$H16+Transporte!$H17+Transporte!$H18)*$NB$81</f>
        <v>61045.835373842587</v>
      </c>
      <c r="DA81" s="306">
        <f>IF($ND$81&lt;=DA$2,1,0)*(Transporte!$H15+Transporte!$H16+Transporte!$H17+Transporte!$H18)*$NB$81</f>
        <v>61045.835373842587</v>
      </c>
      <c r="DB81" s="306">
        <f>IF($ND$81&lt;=DB$2,1,0)*(Transporte!$H15+Transporte!$H16+Transporte!$H17+Transporte!$H18)*$NB$81</f>
        <v>61045.835373842587</v>
      </c>
      <c r="DC81" s="306">
        <f>IF($ND$81&lt;=DC$2,1,0)*(Transporte!$H15+Transporte!$H16+Transporte!$H17+Transporte!$H18)*$NB$81</f>
        <v>61045.835373842587</v>
      </c>
      <c r="DD81" s="306">
        <f>IF($ND$81&lt;=DD$2,1,0)*(Transporte!$H15+Transporte!$H16+Transporte!$H17+Transporte!$H18)*$NB$81</f>
        <v>61045.835373842587</v>
      </c>
      <c r="DE81" s="306">
        <f>IF($ND$81&lt;=DE$2,1,0)*(Transporte!$H15+Transporte!$H16+Transporte!$H17+Transporte!$H18)*$NB$81</f>
        <v>61045.835373842587</v>
      </c>
      <c r="DF81" s="306">
        <f>IF($ND$81&lt;=DF$2,1,0)*(Transporte!$H15+Transporte!$H16+Transporte!$H17+Transporte!$H18)*$NB$81</f>
        <v>61045.835373842587</v>
      </c>
      <c r="DG81" s="306">
        <f>IF($ND$81&lt;=DG$2,1,0)*(Transporte!$H15+Transporte!$H16+Transporte!$H17+Transporte!$H18)*$NB$81</f>
        <v>61045.835373842587</v>
      </c>
      <c r="DH81" s="306">
        <f>IF($ND$81&lt;=DH$2,1,0)*(Transporte!$H15+Transporte!$H16+Transporte!$H17+Transporte!$H18)*$NB$81</f>
        <v>61045.835373842587</v>
      </c>
      <c r="DI81" s="306">
        <f>IF($ND$81&lt;=DI$2,1,0)*(Transporte!$H15+Transporte!$H16+Transporte!$H17+Transporte!$H18)*$NB$81</f>
        <v>61045.835373842587</v>
      </c>
      <c r="DJ81" s="306">
        <f>IF($ND$81&lt;=DJ$2,1,0)*(Transporte!$H15+Transporte!$H16+Transporte!$H17+Transporte!$H18)*$NB$81</f>
        <v>61045.835373842587</v>
      </c>
      <c r="DK81" s="306">
        <f>IF($ND$81&lt;=DK$2,1,0)*(Transporte!$H15+Transporte!$H16+Transporte!$H17+Transporte!$H18)*$NB$81</f>
        <v>61045.835373842587</v>
      </c>
      <c r="DL81" s="306">
        <f>IF($ND$81&lt;=DL$2,1,0)*(Transporte!$H15+Transporte!$H16+Transporte!$H17+Transporte!$H18)*$NB$81</f>
        <v>61045.835373842587</v>
      </c>
      <c r="DM81" s="306">
        <f>IF($ND$81&lt;=DM$2,1,0)*(Transporte!$H15+Transporte!$H16+Transporte!$H17+Transporte!$H18)*$NB$81</f>
        <v>61045.835373842587</v>
      </c>
      <c r="DN81" s="306">
        <f>IF($ND$81&lt;=DN$2,1,0)*(Transporte!$H15+Transporte!$H16+Transporte!$H17+Transporte!$H18)*$NB$81</f>
        <v>61045.835373842587</v>
      </c>
      <c r="DO81" s="306">
        <f>IF($ND$81&lt;=DO$2,1,0)*(Transporte!$H15+Transporte!$H16+Transporte!$H17+Transporte!$H18)*$NB$81</f>
        <v>61045.835373842587</v>
      </c>
      <c r="DP81" s="306">
        <f>IF($ND$81&lt;=DP$2,1,0)*(Transporte!$H15+Transporte!$H16+Transporte!$H17+Transporte!$H18)*$NB$81</f>
        <v>61045.835373842587</v>
      </c>
      <c r="DQ81" s="306">
        <f>IF($ND$81&lt;=DQ$2,1,0)*(Transporte!$H15+Transporte!$H16+Transporte!$H17+Transporte!$H18)*$NB$81</f>
        <v>61045.835373842587</v>
      </c>
      <c r="DR81" s="306">
        <f>IF($ND$81&lt;=DR$2,1,0)*(Transporte!$H15+Transporte!$H16+Transporte!$H17+Transporte!$H18)*$NB$81</f>
        <v>61045.835373842587</v>
      </c>
      <c r="DS81" s="306">
        <f>IF($ND$81&lt;=DS$2,1,0)*(Transporte!$H15+Transporte!$H16+Transporte!$H17+Transporte!$H18)*$NB$81</f>
        <v>61045.835373842587</v>
      </c>
      <c r="DT81" s="306">
        <f>IF($ND$81&lt;=DT$2,1,0)*(Transporte!$H15+Transporte!$H16+Transporte!$H17+Transporte!$H18)*$NB$81</f>
        <v>61045.835373842587</v>
      </c>
      <c r="DU81" s="306">
        <f>IF($ND$81&lt;=DU$2,1,0)*(Transporte!$H15+Transporte!$H16+Transporte!$H17+Transporte!$H18)*$NB$81</f>
        <v>61045.835373842587</v>
      </c>
      <c r="DV81" s="306">
        <f>IF($ND$81&lt;=DV$2,1,0)*(Transporte!$H15+Transporte!$H16+Transporte!$H17+Transporte!$H18)*$NB$81</f>
        <v>61045.835373842587</v>
      </c>
      <c r="DW81" s="306">
        <f>IF($ND$81&lt;=DW$2,1,0)*(Transporte!$H15+Transporte!$H16+Transporte!$H17+Transporte!$H18)*$NB$81</f>
        <v>61045.835373842587</v>
      </c>
      <c r="DX81" s="306">
        <f>IF($ND$81&lt;=DX$2,1,0)*(Transporte!$H15+Transporte!$H16+Transporte!$H17+Transporte!$H18)*$NB$81</f>
        <v>61045.835373842587</v>
      </c>
      <c r="DY81" s="306">
        <f>IF($ND$81&lt;=DY$2,1,0)*(Transporte!$H15+Transporte!$H16+Transporte!$H17+Transporte!$H18)*$NB$81</f>
        <v>61045.835373842587</v>
      </c>
      <c r="DZ81" s="306">
        <f>IF($ND$81&lt;=DZ$2,1,0)*(Transporte!$H15+Transporte!$H16+Transporte!$H17+Transporte!$H18)*$NB$81</f>
        <v>61045.835373842587</v>
      </c>
      <c r="EA81" s="306">
        <f>IF($ND$81&lt;=EA$2,1,0)*(Transporte!$H15+Transporte!$H16+Transporte!$H17+Transporte!$H18)*$NB$81</f>
        <v>61045.835373842587</v>
      </c>
      <c r="EB81" s="306">
        <f>IF($ND$81&lt;=EB$2,1,0)*(Transporte!$H15+Transporte!$H16+Transporte!$H17+Transporte!$H18)*$NB$81</f>
        <v>61045.835373842587</v>
      </c>
      <c r="EC81" s="306">
        <f>IF($ND$81&lt;=EC$2,1,0)*(Transporte!$H15+Transporte!$H16+Transporte!$H17+Transporte!$H18)*$NB$81</f>
        <v>61045.835373842587</v>
      </c>
      <c r="ED81" s="306">
        <f>IF($ND$81&lt;=ED$2,1,0)*(Transporte!$H15+Transporte!$H16+Transporte!$H17+Transporte!$H18)*$NB$81</f>
        <v>61045.835373842587</v>
      </c>
      <c r="EE81" s="306">
        <f>IF($ND$81&lt;=EE$2,1,0)*(Transporte!$H15+Transporte!$H16+Transporte!$H17+Transporte!$H18)*$NB$81</f>
        <v>61045.835373842587</v>
      </c>
      <c r="EF81" s="306">
        <f>IF($ND$81&lt;=EF$2,1,0)*(Transporte!$H15+Transporte!$H16+Transporte!$H17+Transporte!$H18)*$NB$81</f>
        <v>61045.835373842587</v>
      </c>
      <c r="EG81" s="306">
        <f>IF($ND$81&lt;=EG$2,1,0)*(Transporte!$H15+Transporte!$H16+Transporte!$H17+Transporte!$H18)*$NB$81</f>
        <v>61045.835373842587</v>
      </c>
      <c r="EH81" s="306">
        <f>IF($ND$81&lt;=EH$2,1,0)*(Transporte!$H15+Transporte!$H16+Transporte!$H17+Transporte!$H18)*$NB$81</f>
        <v>61045.835373842587</v>
      </c>
      <c r="EI81" s="306">
        <f>IF($ND$81&lt;=EI$2,1,0)*(Transporte!$H15+Transporte!$H16+Transporte!$H17+Transporte!$H18)*$NB$81</f>
        <v>61045.835373842587</v>
      </c>
      <c r="EJ81" s="306">
        <f>IF($ND$81&lt;=EJ$2,1,0)*(Transporte!$H15+Transporte!$H16+Transporte!$H17+Transporte!$H18)*$NB$81</f>
        <v>61045.835373842587</v>
      </c>
      <c r="EK81" s="306">
        <f>IF($ND$81&lt;=EK$2,1,0)*(Transporte!$H15+Transporte!$H16+Transporte!$H17+Transporte!$H18)*$NB$81</f>
        <v>61045.835373842587</v>
      </c>
      <c r="EL81" s="306">
        <f>IF($ND$81&lt;=EL$2,1,0)*(Transporte!$H15+Transporte!$H16+Transporte!$H17+Transporte!$H18)*$NB$81</f>
        <v>61045.835373842587</v>
      </c>
      <c r="EM81" s="306">
        <f>IF($ND$81&lt;=EM$2,1,0)*(Transporte!$H15+Transporte!$H16+Transporte!$H17+Transporte!$H18)*$NB$81</f>
        <v>61045.835373842587</v>
      </c>
      <c r="EN81" s="306">
        <f>IF($ND$81&lt;=EN$2,1,0)*(Transporte!$H15+Transporte!$H16+Transporte!$H17+Transporte!$H18)*$NB$81</f>
        <v>61045.835373842587</v>
      </c>
      <c r="EO81" s="306">
        <f>IF($ND$81&lt;=EO$2,1,0)*(Transporte!$H15+Transporte!$H16+Transporte!$H17+Transporte!$H18)*$NB$81</f>
        <v>61045.835373842587</v>
      </c>
      <c r="EP81" s="306">
        <f>IF($ND$81&lt;=EP$2,1,0)*(Transporte!$H15+Transporte!$H16+Transporte!$H17+Transporte!$H18)*$NB$81</f>
        <v>61045.835373842587</v>
      </c>
      <c r="EQ81" s="306">
        <f>IF($ND$81&lt;=EQ$2,1,0)*(Transporte!$H15+Transporte!$H16+Transporte!$H17+Transporte!$H18)*$NB$81</f>
        <v>61045.835373842587</v>
      </c>
      <c r="ER81" s="306">
        <f>IF($ND$81&lt;=ER$2,1,0)*(Transporte!$H15+Transporte!$H16+Transporte!$H17+Transporte!$H18)*$NB$81</f>
        <v>61045.835373842587</v>
      </c>
      <c r="ES81" s="306">
        <f>IF($ND$81&lt;=ES$2,1,0)*(Transporte!$H15+Transporte!$H16+Transporte!$H17+Transporte!$H18)*$NB$81</f>
        <v>61045.835373842587</v>
      </c>
      <c r="ET81" s="306">
        <f>IF($ND$81&lt;=ET$2,1,0)*(Transporte!$H15+Transporte!$H16+Transporte!$H17+Transporte!$H18)*$NB$81</f>
        <v>61045.835373842587</v>
      </c>
      <c r="EU81" s="306">
        <f>IF($ND$81&lt;=EU$2,1,0)*(Transporte!$H15+Transporte!$H16+Transporte!$H17+Transporte!$H18)*$NB$81</f>
        <v>61045.835373842587</v>
      </c>
      <c r="EV81" s="306">
        <f>IF($ND$81&lt;=EV$2,1,0)*(Transporte!$H15+Transporte!$H16+Transporte!$H17+Transporte!$H18)*$NB$81</f>
        <v>61045.835373842587</v>
      </c>
      <c r="EW81" s="306">
        <f>IF($ND$81&lt;=EW$2,1,0)*(Transporte!$H15+Transporte!$H16+Transporte!$H17+Transporte!$H18)*$NB$81</f>
        <v>61045.835373842587</v>
      </c>
      <c r="EX81" s="306">
        <f>IF($ND$81&lt;=EX$2,1,0)*(Transporte!$H15+Transporte!$H16+Transporte!$H17+Transporte!$H18)*$NB$81</f>
        <v>61045.835373842587</v>
      </c>
      <c r="EY81" s="306">
        <f>IF($ND$81&lt;=EY$2,1,0)*(Transporte!$H15+Transporte!$H16+Transporte!$H17+Transporte!$H18)*$NB$81</f>
        <v>61045.835373842587</v>
      </c>
      <c r="EZ81" s="306">
        <f>IF($ND$81&lt;=EZ$2,1,0)*(Transporte!$H15+Transporte!$H16+Transporte!$H17+Transporte!$H18)*$NB$81</f>
        <v>61045.835373842587</v>
      </c>
      <c r="FA81" s="306">
        <f>IF($ND$81&lt;=FA$2,1,0)*(Transporte!$H15+Transporte!$H16+Transporte!$H17+Transporte!$H18)*$NB$81</f>
        <v>61045.835373842587</v>
      </c>
      <c r="FB81" s="306">
        <f>IF($ND$81&lt;=FB$2,1,0)*(Transporte!$H15+Transporte!$H16+Transporte!$H17+Transporte!$H18)*$NB$81</f>
        <v>61045.835373842587</v>
      </c>
      <c r="FC81" s="306">
        <f>IF($ND$81&lt;=FC$2,1,0)*(Transporte!$H15+Transporte!$H16+Transporte!$H17+Transporte!$H18)*$NB$81</f>
        <v>61045.835373842587</v>
      </c>
      <c r="FD81" s="306">
        <f>IF($ND$81&lt;=FD$2,1,0)*(Transporte!$H15+Transporte!$H16+Transporte!$H17+Transporte!$H18)*$NB$81</f>
        <v>61045.835373842587</v>
      </c>
      <c r="FE81" s="306">
        <f>IF($ND$81&lt;=FE$2,1,0)*(Transporte!$H15+Transporte!$H16+Transporte!$H17+Transporte!$H18)*$NB$81</f>
        <v>61045.835373842587</v>
      </c>
      <c r="FF81" s="306">
        <f>IF($ND$81&lt;=FF$2,1,0)*(Transporte!$H15+Transporte!$H16+Transporte!$H17+Transporte!$H18)*$NB$81</f>
        <v>61045.835373842587</v>
      </c>
      <c r="FG81" s="306">
        <f>IF($ND$81&lt;=FG$2,1,0)*(Transporte!$H15+Transporte!$H16+Transporte!$H17+Transporte!$H18)*$NB$81</f>
        <v>61045.835373842587</v>
      </c>
      <c r="FH81" s="306">
        <f>IF($ND$81&lt;=FH$2,1,0)*(Transporte!$H15+Transporte!$H16+Transporte!$H17+Transporte!$H18)*$NB$81</f>
        <v>61045.835373842587</v>
      </c>
      <c r="FI81" s="306">
        <f>IF($ND$81&lt;=FI$2,1,0)*(Transporte!$H15+Transporte!$H16+Transporte!$H17+Transporte!$H18)*$NB$81</f>
        <v>61045.835373842587</v>
      </c>
      <c r="FJ81" s="306">
        <f>IF($ND$81&lt;=FJ$2,1,0)*(Transporte!$H15+Transporte!$H16+Transporte!$H17+Transporte!$H18)*$NB$81</f>
        <v>61045.835373842587</v>
      </c>
      <c r="FK81" s="306">
        <f>IF($ND$81&lt;=FK$2,1,0)*(Transporte!$H15+Transporte!$H16+Transporte!$H17+Transporte!$H18)*$NB$81</f>
        <v>61045.835373842587</v>
      </c>
      <c r="FL81" s="306">
        <f>IF($ND$81&lt;=FL$2,1,0)*(Transporte!$H15+Transporte!$H16+Transporte!$H17+Transporte!$H18)*$NB$81</f>
        <v>61045.835373842587</v>
      </c>
      <c r="FM81" s="306">
        <f>IF($ND$81&lt;=FM$2,1,0)*(Transporte!$H15+Transporte!$H16+Transporte!$H17+Transporte!$H18)*$NB$81</f>
        <v>61045.835373842587</v>
      </c>
      <c r="FN81" s="306">
        <f>IF($ND$81&lt;=FN$2,1,0)*(Transporte!$H15+Transporte!$H16+Transporte!$H17+Transporte!$H18)*$NB$81</f>
        <v>61045.835373842587</v>
      </c>
      <c r="FO81" s="306">
        <f>IF($ND$81&lt;=FO$2,1,0)*(Transporte!$H15+Transporte!$H16+Transporte!$H17+Transporte!$H18)*$NB$81</f>
        <v>61045.835373842587</v>
      </c>
      <c r="FP81" s="306">
        <f>IF($ND$81&lt;=FP$2,1,0)*(Transporte!$H15+Transporte!$H16+Transporte!$H17+Transporte!$H18)*$NB$81</f>
        <v>61045.835373842587</v>
      </c>
      <c r="FQ81" s="306">
        <f>IF($ND$81&lt;=FQ$2,1,0)*(Transporte!$H15+Transporte!$H16+Transporte!$H17+Transporte!$H18)*$NB$81</f>
        <v>61045.835373842587</v>
      </c>
      <c r="FR81" s="306">
        <f>IF($ND$81&lt;=FR$2,1,0)*(Transporte!$H15+Transporte!$H16+Transporte!$H17+Transporte!$H18)*$NB$81</f>
        <v>61045.835373842587</v>
      </c>
      <c r="FS81" s="306">
        <f>IF($ND$81&lt;=FS$2,1,0)*(Transporte!$H15+Transporte!$H16+Transporte!$H17+Transporte!$H18)*$NB$81</f>
        <v>61045.835373842587</v>
      </c>
      <c r="FT81" s="306">
        <f>IF($ND$81&lt;=FT$2,1,0)*(Transporte!$H15+Transporte!$H16+Transporte!$H17+Transporte!$H18)*$NB$81</f>
        <v>61045.835373842587</v>
      </c>
      <c r="FU81" s="306">
        <f>IF($ND$81&lt;=FU$2,1,0)*(Transporte!$H15+Transporte!$H16+Transporte!$H17+Transporte!$H18)*$NB$81</f>
        <v>61045.835373842587</v>
      </c>
      <c r="FV81" s="306">
        <f>IF($ND$81&lt;=FV$2,1,0)*(Transporte!$H15+Transporte!$H16+Transporte!$H17+Transporte!$H18)*$NB$81</f>
        <v>61045.835373842587</v>
      </c>
      <c r="FW81" s="306">
        <f>IF($ND$81&lt;=FW$2,1,0)*(Transporte!$H15+Transporte!$H16+Transporte!$H17+Transporte!$H18)*$NB$81</f>
        <v>61045.835373842587</v>
      </c>
      <c r="FX81" s="306">
        <f>IF($ND$81&lt;=FX$2,1,0)*(Transporte!$H15+Transporte!$H16+Transporte!$H17+Transporte!$H18)*$NB$81</f>
        <v>61045.835373842587</v>
      </c>
      <c r="FY81" s="306">
        <f>IF($ND$81&lt;=FY$2,1,0)*(Transporte!$H15+Transporte!$H16+Transporte!$H17+Transporte!$H18)*$NB$81</f>
        <v>61045.835373842587</v>
      </c>
      <c r="FZ81" s="306">
        <f>IF($ND$81&lt;=FZ$2,1,0)*(Transporte!$H15+Transporte!$H16+Transporte!$H17+Transporte!$H18)*$NB$81</f>
        <v>61045.835373842587</v>
      </c>
      <c r="GA81" s="306">
        <f>IF($ND$81&lt;=GA$2,1,0)*(Transporte!$H15+Transporte!$H16+Transporte!$H17+Transporte!$H18)*$NB$81</f>
        <v>61045.835373842587</v>
      </c>
      <c r="GB81" s="306">
        <f>IF($ND$81&lt;=GB$2,1,0)*(Transporte!$H15+Transporte!$H16+Transporte!$H17+Transporte!$H18)*$NB$81</f>
        <v>61045.835373842587</v>
      </c>
      <c r="GC81" s="306">
        <f>IF($ND$81&lt;=GC$2,1,0)*(Transporte!$H15+Transporte!$H16+Transporte!$H17+Transporte!$H18)*$NB$81</f>
        <v>61045.835373842587</v>
      </c>
      <c r="GD81" s="306">
        <f>IF($ND$81&lt;=GD$2,1,0)*(Transporte!$H15+Transporte!$H16+Transporte!$H17+Transporte!$H18)*$NB$81</f>
        <v>61045.835373842587</v>
      </c>
      <c r="GE81" s="306">
        <f>IF($ND$81&lt;=GE$2,1,0)*(Transporte!$H15+Transporte!$H16+Transporte!$H17+Transporte!$H18)*$NB$81</f>
        <v>61045.835373842587</v>
      </c>
      <c r="GF81" s="306">
        <f>IF($ND$81&lt;=GF$2,1,0)*(Transporte!$H15+Transporte!$H16+Transporte!$H17+Transporte!$H18)*$NB$81</f>
        <v>61045.835373842587</v>
      </c>
      <c r="GG81" s="306">
        <f>IF($ND$81&lt;=GG$2,1,0)*(Transporte!$H15+Transporte!$H16+Transporte!$H17+Transporte!$H18)*$NB$81</f>
        <v>61045.835373842587</v>
      </c>
      <c r="GH81" s="306">
        <f>IF($ND$81&lt;=GH$2,1,0)*(Transporte!$H15+Transporte!$H16+Transporte!$H17+Transporte!$H18)*$NB$81</f>
        <v>61045.835373842587</v>
      </c>
      <c r="GI81" s="306">
        <f>IF($ND$81&lt;=GI$2,1,0)*(Transporte!$H15+Transporte!$H16+Transporte!$H17+Transporte!$H18)*$NB$81</f>
        <v>61045.835373842587</v>
      </c>
      <c r="GJ81" s="306">
        <f>IF($ND$81&lt;=GJ$2,1,0)*(Transporte!$H15+Transporte!$H16+Transporte!$H17+Transporte!$H18)*$NB$81</f>
        <v>61045.835373842587</v>
      </c>
      <c r="GK81" s="306">
        <f>IF($ND$81&lt;=GK$2,1,0)*(Transporte!$H15+Transporte!$H16+Transporte!$H17+Transporte!$H18)*$NB$81</f>
        <v>61045.835373842587</v>
      </c>
      <c r="GL81" s="306">
        <f>IF($ND$81&lt;=GL$2,1,0)*(Transporte!$H15+Transporte!$H16+Transporte!$H17+Transporte!$H18)*$NB$81</f>
        <v>61045.835373842587</v>
      </c>
      <c r="GM81" s="306">
        <f>IF($ND$81&lt;=GM$2,1,0)*(Transporte!$H15+Transporte!$H16+Transporte!$H17+Transporte!$H18)*$NB$81</f>
        <v>61045.835373842587</v>
      </c>
      <c r="GN81" s="306">
        <f>IF($ND$81&lt;=GN$2,1,0)*(Transporte!$H15+Transporte!$H16+Transporte!$H17+Transporte!$H18)*$NB$81</f>
        <v>61045.835373842587</v>
      </c>
      <c r="GO81" s="306">
        <f>IF($ND$81&lt;=GO$2,1,0)*(Transporte!$H15+Transporte!$H16+Transporte!$H17+Transporte!$H18)*$NB$81</f>
        <v>61045.835373842587</v>
      </c>
      <c r="GP81" s="306">
        <f>IF($ND$81&lt;=GP$2,1,0)*(Transporte!$H15+Transporte!$H16+Transporte!$H17+Transporte!$H18)*$NB$81</f>
        <v>61045.835373842587</v>
      </c>
      <c r="GQ81" s="306">
        <f>IF($ND$81&lt;=GQ$2,1,0)*(Transporte!$H15+Transporte!$H16+Transporte!$H17+Transporte!$H18)*$NB$81</f>
        <v>61045.835373842587</v>
      </c>
      <c r="GR81" s="306">
        <f>IF($ND$81&lt;=GR$2,1,0)*(Transporte!$H15+Transporte!$H16+Transporte!$H17+Transporte!$H18)*$NB$81</f>
        <v>61045.835373842587</v>
      </c>
      <c r="GS81" s="306">
        <f>IF($ND$81&lt;=GS$2,1,0)*(Transporte!$H15+Transporte!$H16+Transporte!$H17+Transporte!$H18)*$NB$81</f>
        <v>61045.835373842587</v>
      </c>
      <c r="GT81" s="306">
        <f>IF($ND$81&lt;=GT$2,1,0)*(Transporte!$H15+Transporte!$H16+Transporte!$H17+Transporte!$H18)*$NB$81</f>
        <v>61045.835373842587</v>
      </c>
      <c r="GU81" s="306">
        <f>IF($ND$81&lt;=GU$2,1,0)*(Transporte!$H15+Transporte!$H16+Transporte!$H17+Transporte!$H18)*$NB$81</f>
        <v>61045.835373842587</v>
      </c>
      <c r="GV81" s="306">
        <f>IF($ND$81&lt;=GV$2,1,0)*(Transporte!$H15+Transporte!$H16+Transporte!$H17+Transporte!$H18)*$NB$81</f>
        <v>61045.835373842587</v>
      </c>
      <c r="GW81" s="306">
        <f>IF($ND$81&lt;=GW$2,1,0)*(Transporte!$H15+Transporte!$H16+Transporte!$H17+Transporte!$H18)*$NB$81</f>
        <v>61045.835373842587</v>
      </c>
      <c r="GX81" s="306">
        <f>IF($ND$81&lt;=GX$2,1,0)*(Transporte!$H15+Transporte!$H16+Transporte!$H17+Transporte!$H18)*$NB$81</f>
        <v>61045.835373842587</v>
      </c>
      <c r="GY81" s="306">
        <f>IF($ND$81&lt;=GY$2,1,0)*(Transporte!$H15+Transporte!$H16+Transporte!$H17+Transporte!$H18)*$NB$81</f>
        <v>61045.835373842587</v>
      </c>
      <c r="GZ81" s="306">
        <f>IF($ND$81&lt;=GZ$2,1,0)*(Transporte!$H15+Transporte!$H16+Transporte!$H17+Transporte!$H18)*$NB$81</f>
        <v>61045.835373842587</v>
      </c>
      <c r="HA81" s="306">
        <f>IF($ND$81&lt;=HA$2,1,0)*(Transporte!$H15+Transporte!$H16+Transporte!$H17+Transporte!$H18)*$NB$81</f>
        <v>61045.835373842587</v>
      </c>
      <c r="HB81" s="306">
        <f>IF($ND$81&lt;=HB$2,1,0)*(Transporte!$H15+Transporte!$H16+Transporte!$H17+Transporte!$H18)*$NB$81</f>
        <v>61045.835373842587</v>
      </c>
      <c r="HC81" s="306">
        <f>IF($ND$81&lt;=HC$2,1,0)*(Transporte!$H15+Transporte!$H16+Transporte!$H17+Transporte!$H18)*$NB$81</f>
        <v>61045.835373842587</v>
      </c>
      <c r="HD81" s="306">
        <f>IF($ND$81&lt;=HD$2,1,0)*(Transporte!$H15+Transporte!$H16+Transporte!$H17+Transporte!$H18)*$NB$81</f>
        <v>61045.835373842587</v>
      </c>
      <c r="HE81" s="306">
        <f>IF($ND$81&lt;=HE$2,1,0)*(Transporte!$H15+Transporte!$H16+Transporte!$H17+Transporte!$H18)*$NB$81</f>
        <v>61045.835373842587</v>
      </c>
      <c r="HF81" s="306">
        <f>IF($ND$81&lt;=HF$2,1,0)*(Transporte!$H15+Transporte!$H16+Transporte!$H17+Transporte!$H18)*$NB$81</f>
        <v>61045.835373842587</v>
      </c>
      <c r="HG81" s="306">
        <f>IF($ND$81&lt;=HG$2,1,0)*(Transporte!$H15+Transporte!$H16+Transporte!$H17+Transporte!$H18)*$NB$81</f>
        <v>61045.835373842587</v>
      </c>
      <c r="HH81" s="306">
        <f>IF($ND$81&lt;=HH$2,1,0)*(Transporte!$H15+Transporte!$H16+Transporte!$H17+Transporte!$H18)*$NB$81</f>
        <v>61045.835373842587</v>
      </c>
      <c r="HI81" s="306">
        <f>IF($ND$81&lt;=HI$2,1,0)*(Transporte!$H15+Transporte!$H16+Transporte!$H17+Transporte!$H18)*$NB$81</f>
        <v>61045.835373842587</v>
      </c>
      <c r="HJ81" s="306">
        <f>IF($ND$81&lt;=HJ$2,1,0)*(Transporte!$H15+Transporte!$H16+Transporte!$H17+Transporte!$H18)*$NB$81</f>
        <v>61045.835373842587</v>
      </c>
      <c r="HK81" s="306">
        <f>IF($ND$81&lt;=HK$2,1,0)*(Transporte!$H15+Transporte!$H16+Transporte!$H17+Transporte!$H18)*$NB$81</f>
        <v>61045.835373842587</v>
      </c>
      <c r="HL81" s="306">
        <f>IF($ND$81&lt;=HL$2,1,0)*(Transporte!$H15+Transporte!$H16+Transporte!$H17+Transporte!$H18)*$NB$81</f>
        <v>61045.835373842587</v>
      </c>
      <c r="HM81" s="306">
        <f>IF($ND$81&lt;=HM$2,1,0)*(Transporte!$H15+Transporte!$H16+Transporte!$H17+Transporte!$H18)*$NB$81</f>
        <v>61045.835373842587</v>
      </c>
      <c r="HN81" s="306">
        <f>IF($ND$81&lt;=HN$2,1,0)*(Transporte!$H15+Transporte!$H16+Transporte!$H17+Transporte!$H18)*$NB$81</f>
        <v>61045.835373842587</v>
      </c>
      <c r="HO81" s="306">
        <f>IF($ND$81&lt;=HO$2,1,0)*(Transporte!$H15+Transporte!$H16+Transporte!$H17+Transporte!$H18)*$NB$81</f>
        <v>61045.835373842587</v>
      </c>
      <c r="HP81" s="306">
        <f>IF($ND$81&lt;=HP$2,1,0)*(Transporte!$H15+Transporte!$H16+Transporte!$H17+Transporte!$H18)*$NB$81</f>
        <v>61045.835373842587</v>
      </c>
      <c r="HQ81" s="306">
        <f>IF($ND$81&lt;=HQ$2,1,0)*(Transporte!$H15+Transporte!$H16+Transporte!$H17+Transporte!$H18)*$NB$81</f>
        <v>61045.835373842587</v>
      </c>
      <c r="HR81" s="306">
        <f>IF($ND$81&lt;=HR$2,1,0)*(Transporte!$H15+Transporte!$H16+Transporte!$H17+Transporte!$H18)*$NB$81</f>
        <v>61045.835373842587</v>
      </c>
      <c r="HS81" s="306">
        <f>IF($ND$81&lt;=HS$2,1,0)*(Transporte!$H15+Transporte!$H16+Transporte!$H17+Transporte!$H18)*$NB$81</f>
        <v>61045.835373842587</v>
      </c>
      <c r="HT81" s="306">
        <f>IF($ND$81&lt;=HT$2,1,0)*(Transporte!$H15+Transporte!$H16+Transporte!$H17+Transporte!$H18)*$NB$81</f>
        <v>61045.835373842587</v>
      </c>
      <c r="HU81" s="306">
        <f>IF($ND$81&lt;=HU$2,1,0)*(Transporte!$H15+Transporte!$H16+Transporte!$H17+Transporte!$H18)*$NB$81</f>
        <v>61045.835373842587</v>
      </c>
      <c r="HV81" s="306">
        <f>IF($ND$81&lt;=HV$2,1,0)*(Transporte!$H15+Transporte!$H16+Transporte!$H17+Transporte!$H18)*$NB$81</f>
        <v>61045.835373842587</v>
      </c>
      <c r="HW81" s="306">
        <f>IF($ND$81&lt;=HW$2,1,0)*(Transporte!$H15+Transporte!$H16+Transporte!$H17+Transporte!$H18)*$NB$81</f>
        <v>61045.835373842587</v>
      </c>
      <c r="HX81" s="306">
        <f>IF($ND$81&lt;=HX$2,1,0)*(Transporte!$H15+Transporte!$H16+Transporte!$H17+Transporte!$H18)*$NB$81</f>
        <v>61045.835373842587</v>
      </c>
      <c r="HY81" s="306">
        <f>IF($ND$81&lt;=HY$2,1,0)*(Transporte!$H15+Transporte!$H16+Transporte!$H17+Transporte!$H18)*$NB$81</f>
        <v>61045.835373842587</v>
      </c>
      <c r="HZ81" s="306">
        <f>IF($ND$81&lt;=HZ$2,1,0)*(Transporte!$H15+Transporte!$H16+Transporte!$H17+Transporte!$H18)*$NB$81</f>
        <v>61045.835373842587</v>
      </c>
      <c r="IA81" s="306">
        <f>IF($ND$81&lt;=IA$2,1,0)*(Transporte!$H15+Transporte!$H16+Transporte!$H17+Transporte!$H18)*$NB$81</f>
        <v>61045.835373842587</v>
      </c>
      <c r="IB81" s="306">
        <f>IF($ND$81&lt;=IB$2,1,0)*(Transporte!$H15+Transporte!$H16+Transporte!$H17+Transporte!$H18)*$NB$81</f>
        <v>61045.835373842587</v>
      </c>
      <c r="IC81" s="306">
        <f>IF($ND$81&lt;=IC$2,1,0)*(Transporte!$H15+Transporte!$H16+Transporte!$H17+Transporte!$H18)*$NB$81</f>
        <v>61045.835373842587</v>
      </c>
      <c r="ID81" s="306">
        <f>IF($ND$81&lt;=ID$2,1,0)*(Transporte!$H15+Transporte!$H16+Transporte!$H17+Transporte!$H18)*$NB$81</f>
        <v>61045.835373842587</v>
      </c>
      <c r="IE81" s="306">
        <f>IF($ND$81&lt;=IE$2,1,0)*(Transporte!$H15+Transporte!$H16+Transporte!$H17+Transporte!$H18)*$NB$81</f>
        <v>61045.835373842587</v>
      </c>
      <c r="IF81" s="306">
        <f>IF($ND$81&lt;=IF$2,1,0)*(Transporte!$H15+Transporte!$H16+Transporte!$H17+Transporte!$H18)*$NB$81</f>
        <v>61045.835373842587</v>
      </c>
      <c r="IG81" s="306">
        <f>IF($ND$81&lt;=IG$2,1,0)*(Transporte!$H15+Transporte!$H16+Transporte!$H17+Transporte!$H18)*$NB$81</f>
        <v>61045.835373842587</v>
      </c>
      <c r="IH81" s="306">
        <f>IF($ND$81&lt;=IH$2,1,0)*(Transporte!$H15+Transporte!$H16+Transporte!$H17+Transporte!$H18)*$NB$81</f>
        <v>61045.835373842587</v>
      </c>
      <c r="II81" s="306">
        <f>IF($ND$81&lt;=II$2,1,0)*(Transporte!$H15+Transporte!$H16+Transporte!$H17+Transporte!$H18)*$NB$81</f>
        <v>61045.835373842587</v>
      </c>
      <c r="IJ81" s="306">
        <f>IF($ND$81&lt;=IJ$2,1,0)*(Transporte!$H15+Transporte!$H16+Transporte!$H17+Transporte!$H18)*$NB$81</f>
        <v>61045.835373842587</v>
      </c>
      <c r="IK81" s="306">
        <f>IF($ND$81&lt;=IK$2,1,0)*(Transporte!$H15+Transporte!$H16+Transporte!$H17+Transporte!$H18)*$NB$81</f>
        <v>61045.835373842587</v>
      </c>
      <c r="IL81" s="306">
        <f>IF($ND$81&lt;=IL$2,1,0)*(Transporte!$H15+Transporte!$H16+Transporte!$H17+Transporte!$H18)*$NB$81</f>
        <v>61045.835373842587</v>
      </c>
      <c r="IM81" s="306">
        <f>IF($ND$81&lt;=IM$2,1,0)*(Transporte!$H15+Transporte!$H16+Transporte!$H17+Transporte!$H18)*$NB$81</f>
        <v>61045.835373842587</v>
      </c>
      <c r="IN81" s="306">
        <f>IF($ND$81&lt;=IN$2,1,0)*(Transporte!$H15+Transporte!$H16+Transporte!$H17+Transporte!$H18)*$NB$81</f>
        <v>61045.835373842587</v>
      </c>
      <c r="IO81" s="306">
        <f>IF($ND$81&lt;=IO$2,1,0)*(Transporte!$H15+Transporte!$H16+Transporte!$H17+Transporte!$H18)*$NB$81</f>
        <v>61045.835373842587</v>
      </c>
      <c r="IP81" s="306">
        <f>IF($ND$81&lt;=IP$2,1,0)*(Transporte!$H15+Transporte!$H16+Transporte!$H17+Transporte!$H18)*$NB$81</f>
        <v>61045.835373842587</v>
      </c>
      <c r="IQ81" s="306">
        <f>IF($ND$81&lt;=IQ$2,1,0)*(Transporte!$H15+Transporte!$H16+Transporte!$H17+Transporte!$H18)*$NB$81</f>
        <v>61045.835373842587</v>
      </c>
      <c r="IR81" s="306">
        <f>IF($ND$81&lt;=IR$2,1,0)*(Transporte!$H15+Transporte!$H16+Transporte!$H17+Transporte!$H18)*$NB$81</f>
        <v>61045.835373842587</v>
      </c>
      <c r="IS81" s="306">
        <f>IF($ND$81&lt;=IS$2,1,0)*(Transporte!$H15+Transporte!$H16+Transporte!$H17+Transporte!$H18)*$NB$81</f>
        <v>61045.835373842587</v>
      </c>
      <c r="IT81" s="306">
        <f>IF($ND$81&lt;=IT$2,1,0)*(Transporte!$H15+Transporte!$H16+Transporte!$H17+Transporte!$H18)*$NB$81</f>
        <v>61045.835373842587</v>
      </c>
      <c r="IU81" s="306">
        <f>IF($ND$81&lt;=IU$2,1,0)*(Transporte!$H15+Transporte!$H16+Transporte!$H17+Transporte!$H18)*$NB$81</f>
        <v>61045.835373842587</v>
      </c>
      <c r="IV81" s="306">
        <f>IF($ND$81&lt;=IV$2,1,0)*(Transporte!$H15+Transporte!$H16+Transporte!$H17+Transporte!$H18)*$NB$81</f>
        <v>61045.835373842587</v>
      </c>
      <c r="IW81" s="306">
        <f>IF($ND$81&lt;=IW$2,1,0)*(Transporte!$H15+Transporte!$H16+Transporte!$H17+Transporte!$H18)*$NB$81</f>
        <v>61045.835373842587</v>
      </c>
      <c r="IX81" s="306">
        <f>IF($ND$81&lt;=IX$2,1,0)*(Transporte!$H15+Transporte!$H16+Transporte!$H17+Transporte!$H18)*$NB$81</f>
        <v>61045.835373842587</v>
      </c>
      <c r="IY81" s="306">
        <f>IF($ND$81&lt;=IY$2,1,0)*(Transporte!$H15+Transporte!$H16+Transporte!$H17+Transporte!$H18)*$NB$81</f>
        <v>61045.835373842587</v>
      </c>
      <c r="IZ81" s="306">
        <f>IF($ND$81&lt;=IZ$2,1,0)*(Transporte!$H15+Transporte!$H16+Transporte!$H17+Transporte!$H18)*$NB$81</f>
        <v>61045.835373842587</v>
      </c>
      <c r="JA81" s="306">
        <f>IF($ND$81&lt;=JA$2,1,0)*(Transporte!$H15+Transporte!$H16+Transporte!$H17+Transporte!$H18)*$NB$81</f>
        <v>61045.835373842587</v>
      </c>
      <c r="JB81" s="306">
        <f>IF($ND$81&lt;=JB$2,1,0)*(Transporte!$H15+Transporte!$H16+Transporte!$H17+Transporte!$H18)*$NB$81</f>
        <v>61045.835373842587</v>
      </c>
      <c r="JC81" s="306">
        <f>IF($ND$81&lt;=JC$2,1,0)*(Transporte!$H15+Transporte!$H16+Transporte!$H17+Transporte!$H18)*$NB$81</f>
        <v>61045.835373842587</v>
      </c>
      <c r="JD81" s="306">
        <f>IF($ND$81&lt;=JD$2,1,0)*(Transporte!$H15+Transporte!$H16+Transporte!$H17+Transporte!$H18)*$NB$81</f>
        <v>61045.835373842587</v>
      </c>
      <c r="JE81" s="306">
        <f>IF($ND$81&lt;=JE$2,1,0)*(Transporte!$H15+Transporte!$H16+Transporte!$H17+Transporte!$H18)*$NB$81</f>
        <v>61045.835373842587</v>
      </c>
      <c r="JF81" s="306">
        <f>IF($ND$81&lt;=JF$2,1,0)*(Transporte!$H15+Transporte!$H16+Transporte!$H17+Transporte!$H18)*$NB$81</f>
        <v>61045.835373842587</v>
      </c>
      <c r="JG81" s="306">
        <f>IF($ND$81&lt;=JG$2,1,0)*(Transporte!$H15+Transporte!$H16+Transporte!$H17+Transporte!$H18)*$NB$81</f>
        <v>61045.835373842587</v>
      </c>
      <c r="JH81" s="306">
        <f>IF($ND$81&lt;=JH$2,1,0)*(Transporte!$H15+Transporte!$H16+Transporte!$H17+Transporte!$H18)*$NB$81</f>
        <v>61045.835373842587</v>
      </c>
      <c r="JI81" s="306">
        <f>IF($ND$81&lt;=JI$2,1,0)*(Transporte!$H15+Transporte!$H16+Transporte!$H17+Transporte!$H18)*$NB$81</f>
        <v>61045.835373842587</v>
      </c>
      <c r="JJ81" s="306">
        <f>IF($ND$81&lt;=JJ$2,1,0)*(Transporte!$H15+Transporte!$H16+Transporte!$H17+Transporte!$H18)*$NB$81</f>
        <v>61045.835373842587</v>
      </c>
      <c r="JK81" s="306">
        <f>IF($ND$81&lt;=JK$2,1,0)*(Transporte!$H15+Transporte!$H16+Transporte!$H17+Transporte!$H18)*$NB$81</f>
        <v>61045.835373842587</v>
      </c>
      <c r="JL81" s="306">
        <f>IF($ND$81&lt;=JL$2,1,0)*(Transporte!$H15+Transporte!$H16+Transporte!$H17+Transporte!$H18)*$NB$81</f>
        <v>61045.835373842587</v>
      </c>
      <c r="JM81" s="306">
        <f>IF($ND$81&lt;=JM$2,1,0)*(Transporte!$H15+Transporte!$H16+Transporte!$H17+Transporte!$H18)*$NB$81</f>
        <v>61045.835373842587</v>
      </c>
      <c r="JN81" s="306">
        <f>IF($ND$81&lt;=JN$2,1,0)*(Transporte!$H15+Transporte!$H16+Transporte!$H17+Transporte!$H18)*$NB$81</f>
        <v>61045.835373842587</v>
      </c>
      <c r="JO81" s="306">
        <f>IF($ND$81&lt;=JO$2,1,0)*(Transporte!$H15+Transporte!$H16+Transporte!$H17+Transporte!$H18)*$NB$81</f>
        <v>61045.835373842587</v>
      </c>
      <c r="JP81" s="306">
        <f>IF($ND$81&lt;=JP$2,1,0)*(Transporte!$H15+Transporte!$H16+Transporte!$H17+Transporte!$H18)*$NB$81</f>
        <v>61045.835373842587</v>
      </c>
      <c r="JQ81" s="306">
        <f>IF($ND$81&lt;=JQ$2,1,0)*(Transporte!$H15+Transporte!$H16+Transporte!$H17+Transporte!$H18)*$NB$81</f>
        <v>61045.835373842587</v>
      </c>
      <c r="JR81" s="306">
        <f>IF($ND$81&lt;=JR$2,1,0)*(Transporte!$H15+Transporte!$H16+Transporte!$H17+Transporte!$H18)*$NB$81</f>
        <v>61045.835373842587</v>
      </c>
      <c r="JS81" s="306">
        <f>IF($ND$81&lt;=JS$2,1,0)*(Transporte!$H15+Transporte!$H16+Transporte!$H17+Transporte!$H18)*$NB$81</f>
        <v>61045.835373842587</v>
      </c>
      <c r="JT81" s="306">
        <f>IF($ND$81&lt;=JT$2,1,0)*(Transporte!$H15+Transporte!$H16+Transporte!$H17+Transporte!$H18)*$NB$81</f>
        <v>61045.835373842587</v>
      </c>
      <c r="JU81" s="306">
        <f>IF($ND$81&lt;=JU$2,1,0)*(Transporte!$H15+Transporte!$H16+Transporte!$H17+Transporte!$H18)*$NB$81</f>
        <v>61045.835373842587</v>
      </c>
      <c r="JV81" s="306">
        <f>IF($ND$81&lt;=JV$2,1,0)*(Transporte!$H15+Transporte!$H16+Transporte!$H17+Transporte!$H18)*$NB$81</f>
        <v>61045.835373842587</v>
      </c>
      <c r="JW81" s="306">
        <f>IF($ND$81&lt;=JW$2,1,0)*(Transporte!$H15+Transporte!$H16+Transporte!$H17+Transporte!$H18)*$NB$81</f>
        <v>61045.835373842587</v>
      </c>
      <c r="JX81" s="306">
        <f>IF($ND$81&lt;=JX$2,1,0)*(Transporte!$H15+Transporte!$H16+Transporte!$H17+Transporte!$H18)*$NB$81</f>
        <v>61045.835373842587</v>
      </c>
      <c r="JY81" s="306">
        <f>IF($ND$81&lt;=JY$2,1,0)*(Transporte!$H15+Transporte!$H16+Transporte!$H17+Transporte!$H18)*$NB$81</f>
        <v>61045.835373842587</v>
      </c>
      <c r="JZ81" s="306">
        <f>IF($ND$81&lt;=JZ$2,1,0)*(Transporte!$H15+Transporte!$H16+Transporte!$H17+Transporte!$H18)*$NB$81</f>
        <v>61045.835373842587</v>
      </c>
      <c r="KA81" s="306">
        <f>IF($ND$81&lt;=KA$2,1,0)*(Transporte!$H15+Transporte!$H16+Transporte!$H17+Transporte!$H18)*$NB$81</f>
        <v>61045.835373842587</v>
      </c>
      <c r="KB81" s="306">
        <f>IF($ND$81&lt;=KB$2,1,0)*(Transporte!$H15+Transporte!$H16+Transporte!$H17+Transporte!$H18)*$NB$81</f>
        <v>61045.835373842587</v>
      </c>
      <c r="KC81" s="306">
        <f>IF($ND$81&lt;=KC$2,1,0)*(Transporte!$H15+Transporte!$H16+Transporte!$H17+Transporte!$H18)*$NB$81</f>
        <v>61045.835373842587</v>
      </c>
      <c r="KD81" s="306">
        <f>IF($ND$81&lt;=KD$2,1,0)*(Transporte!$H15+Transporte!$H16+Transporte!$H17+Transporte!$H18)*$NB$81</f>
        <v>61045.835373842587</v>
      </c>
      <c r="KE81" s="306">
        <f>IF($ND$81&lt;=KE$2,1,0)*(Transporte!$H15+Transporte!$H16+Transporte!$H17+Transporte!$H18)*$NB$81</f>
        <v>61045.835373842587</v>
      </c>
      <c r="KF81" s="306">
        <f>IF($ND$81&lt;=KF$2,1,0)*(Transporte!$H15+Transporte!$H16+Transporte!$H17+Transporte!$H18)*$NB$81</f>
        <v>61045.835373842587</v>
      </c>
      <c r="KG81" s="306">
        <f>IF($ND$81&lt;=KG$2,1,0)*(Transporte!$H15+Transporte!$H16+Transporte!$H17+Transporte!$H18)*$NB$81</f>
        <v>61045.835373842587</v>
      </c>
      <c r="KH81" s="306">
        <f>IF($ND$81&lt;=KH$2,1,0)*(Transporte!$H15+Transporte!$H16+Transporte!$H17+Transporte!$H18)*$NB$81</f>
        <v>61045.835373842587</v>
      </c>
      <c r="KI81" s="306">
        <f>IF($ND$81&lt;=KI$2,1,0)*(Transporte!$H15+Transporte!$H16+Transporte!$H17+Transporte!$H18)*$NB$81</f>
        <v>61045.835373842587</v>
      </c>
      <c r="KJ81" s="306">
        <f>IF($ND$81&lt;=KJ$2,1,0)*(Transporte!$H15+Transporte!$H16+Transporte!$H17+Transporte!$H18)*$NB$81</f>
        <v>61045.835373842587</v>
      </c>
      <c r="KK81" s="306">
        <f>IF($ND$81&lt;=KK$2,1,0)*(Transporte!$H15+Transporte!$H16+Transporte!$H17+Transporte!$H18)*$NB$81</f>
        <v>61045.835373842587</v>
      </c>
      <c r="KL81" s="306">
        <f>IF($ND$81&lt;=KL$2,1,0)*(Transporte!$H15+Transporte!$H16+Transporte!$H17+Transporte!$H18)*$NB$81</f>
        <v>61045.835373842587</v>
      </c>
      <c r="KM81" s="306">
        <f>IF($ND$81&lt;=KM$2,1,0)*(Transporte!$H15+Transporte!$H16+Transporte!$H17+Transporte!$H18)*$NB$81</f>
        <v>61045.835373842587</v>
      </c>
      <c r="KN81" s="306">
        <f>IF($ND$81&lt;=KN$2,1,0)*(Transporte!$H15+Transporte!$H16+Transporte!$H17+Transporte!$H18)*$NB$81</f>
        <v>61045.835373842587</v>
      </c>
      <c r="KO81" s="306">
        <f>IF($ND$81&lt;=KO$2,1,0)*(Transporte!$H15+Transporte!$H16+Transporte!$H17+Transporte!$H18)*$NB$81</f>
        <v>61045.835373842587</v>
      </c>
      <c r="KP81" s="306">
        <f>IF($ND$81&lt;=KP$2,1,0)*(Transporte!$H15+Transporte!$H16+Transporte!$H17+Transporte!$H18)*$NB$81</f>
        <v>61045.835373842587</v>
      </c>
      <c r="KQ81" s="306">
        <f>IF($ND$81&lt;=KQ$2,1,0)*(Transporte!$H15+Transporte!$H16+Transporte!$H17+Transporte!$H18)*$NB$81</f>
        <v>61045.835373842587</v>
      </c>
      <c r="KR81" s="306">
        <f>IF($ND$81&lt;=KR$2,1,0)*(Transporte!$H15+Transporte!$H16+Transporte!$H17+Transporte!$H18)*$NB$81</f>
        <v>61045.835373842587</v>
      </c>
      <c r="KS81" s="306">
        <f>IF($ND$81&lt;=KS$2,1,0)*(Transporte!$H15+Transporte!$H16+Transporte!$H17+Transporte!$H18)*$NB$81</f>
        <v>61045.835373842587</v>
      </c>
      <c r="KT81" s="306">
        <f>IF($ND$81&lt;=KT$2,1,0)*(Transporte!$H15+Transporte!$H16+Transporte!$H17+Transporte!$H18)*$NB$81</f>
        <v>61045.835373842587</v>
      </c>
      <c r="KU81" s="306">
        <f>IF($ND$81&lt;=KU$2,1,0)*(Transporte!$H15+Transporte!$H16+Transporte!$H17+Transporte!$H18)*$NB$81</f>
        <v>61045.835373842587</v>
      </c>
      <c r="KV81" s="306">
        <f>IF($ND$81&lt;=KV$2,1,0)*(Transporte!$H15+Transporte!$H16+Transporte!$H17+Transporte!$H18)*$NB$81</f>
        <v>61045.835373842587</v>
      </c>
      <c r="KW81" s="306">
        <f>IF($ND$81&lt;=KW$2,1,0)*(Transporte!$H15+Transporte!$H16+Transporte!$H17+Transporte!$H18)*$NB$81</f>
        <v>61045.835373842587</v>
      </c>
      <c r="KX81" s="306">
        <f>IF($ND$81&lt;=KX$2,1,0)*(Transporte!$H15+Transporte!$H16+Transporte!$H17+Transporte!$H18)*$NB$81</f>
        <v>61045.835373842587</v>
      </c>
      <c r="KY81" s="306">
        <f>IF($ND$81&lt;=KY$2,1,0)*(Transporte!$H15+Transporte!$H16+Transporte!$H17+Transporte!$H18)*$NB$81</f>
        <v>61045.835373842587</v>
      </c>
      <c r="KZ81" s="306">
        <f>IF($ND$81&lt;=KZ$2,1,0)*(Transporte!$H15+Transporte!$H16+Transporte!$H17+Transporte!$H18)*$NB$81</f>
        <v>61045.835373842587</v>
      </c>
      <c r="LA81" s="306">
        <f>IF($ND$81&lt;=LA$2,1,0)*(Transporte!$H15+Transporte!$H16+Transporte!$H17+Transporte!$H18)*$NB$81</f>
        <v>61045.835373842587</v>
      </c>
      <c r="LB81" s="306">
        <f>IF($ND$81&lt;=LB$2,1,0)*(Transporte!$H15+Transporte!$H16+Transporte!$H17+Transporte!$H18)*$NB$81</f>
        <v>61045.835373842587</v>
      </c>
      <c r="LC81" s="306">
        <f>IF($ND$81&lt;=LC$2,1,0)*(Transporte!$H15+Transporte!$H16+Transporte!$H17+Transporte!$H18)*$NB$81</f>
        <v>61045.835373842587</v>
      </c>
      <c r="LD81" s="306">
        <f>IF($ND$81&lt;=LD$2,1,0)*(Transporte!$H15+Transporte!$H16+Transporte!$H17+Transporte!$H18)*$NB$81</f>
        <v>61045.835373842587</v>
      </c>
      <c r="LE81" s="306">
        <f>IF($ND$81&lt;=LE$2,1,0)*(Transporte!$H15+Transporte!$H16+Transporte!$H17+Transporte!$H18)*$NB$81</f>
        <v>61045.835373842587</v>
      </c>
      <c r="LF81" s="306">
        <f>IF($ND$81&lt;=LF$2,1,0)*(Transporte!$H15+Transporte!$H16+Transporte!$H17+Transporte!$H18)*$NB$81</f>
        <v>61045.835373842587</v>
      </c>
      <c r="LG81" s="306">
        <f>IF($ND$81&lt;=LG$2,1,0)*(Transporte!$H15+Transporte!$H16+Transporte!$H17+Transporte!$H18)*$NB$81</f>
        <v>61045.835373842587</v>
      </c>
      <c r="LH81" s="306">
        <f>IF($ND$81&lt;=LH$2,1,0)*(Transporte!$H15+Transporte!$H16+Transporte!$H17+Transporte!$H18)*$NB$81</f>
        <v>61045.835373842587</v>
      </c>
      <c r="LI81" s="306">
        <f>IF($ND$81&lt;=LI$2,1,0)*(Transporte!$H15+Transporte!$H16+Transporte!$H17+Transporte!$H18)*$NB$81</f>
        <v>61045.835373842587</v>
      </c>
      <c r="LJ81" s="306">
        <f>IF($ND$81&lt;=LJ$2,1,0)*(Transporte!$H15+Transporte!$H16+Transporte!$H17+Transporte!$H18)*$NB$81</f>
        <v>61045.835373842587</v>
      </c>
      <c r="LK81" s="306">
        <f>IF($ND$81&lt;=LK$2,1,0)*(Transporte!$H15+Transporte!$H16+Transporte!$H17+Transporte!$H18)*$NB$81</f>
        <v>61045.835373842587</v>
      </c>
      <c r="LL81" s="306">
        <f>IF($ND$81&lt;=LL$2,1,0)*(Transporte!$H15+Transporte!$H16+Transporte!$H17+Transporte!$H18)*$NB$81</f>
        <v>61045.835373842587</v>
      </c>
      <c r="LM81" s="306">
        <f>IF($ND$81&lt;=LM$2,1,0)*(Transporte!$H15+Transporte!$H16+Transporte!$H17+Transporte!$H18)*$NB$81</f>
        <v>61045.835373842587</v>
      </c>
      <c r="LN81" s="306">
        <f>IF($ND$81&lt;=LN$2,1,0)*(Transporte!$H15+Transporte!$H16+Transporte!$H17+Transporte!$H18)*$NB$81</f>
        <v>61045.835373842587</v>
      </c>
      <c r="LO81" s="306">
        <f>IF($ND$81&lt;=LO$2,1,0)*(Transporte!$H15+Transporte!$H16+Transporte!$H17+Transporte!$H18)*$NB$81</f>
        <v>61045.835373842587</v>
      </c>
      <c r="LP81" s="306">
        <f>IF($ND$81&lt;=LP$2,1,0)*(Transporte!$H15+Transporte!$H16+Transporte!$H17+Transporte!$H18)*$NB$81</f>
        <v>61045.835373842587</v>
      </c>
      <c r="LQ81" s="306">
        <f>IF($ND$81&lt;=LQ$2,1,0)*(Transporte!$H15+Transporte!$H16+Transporte!$H17+Transporte!$H18)*$NB$81</f>
        <v>61045.835373842587</v>
      </c>
      <c r="LR81" s="306">
        <f>IF($ND$81&lt;=LR$2,1,0)*(Transporte!$H15+Transporte!$H16+Transporte!$H17+Transporte!$H18)*$NB$81</f>
        <v>61045.835373842587</v>
      </c>
      <c r="LS81" s="306">
        <f>IF($ND$81&lt;=LS$2,1,0)*(Transporte!$H15+Transporte!$H16+Transporte!$H17+Transporte!$H18)*$NB$81</f>
        <v>61045.835373842587</v>
      </c>
      <c r="LT81" s="306">
        <f>IF($ND$81&lt;=LT$2,1,0)*(Transporte!$H15+Transporte!$H16+Transporte!$H17+Transporte!$H18)*$NB$81</f>
        <v>61045.835373842587</v>
      </c>
      <c r="LU81" s="306">
        <f>IF($ND$81&lt;=LU$2,1,0)*(Transporte!$H15+Transporte!$H16+Transporte!$H17+Transporte!$H18)*$NB$81</f>
        <v>61045.835373842587</v>
      </c>
      <c r="LV81" s="306">
        <f>IF($ND$81&lt;=LV$2,1,0)*(Transporte!$H15+Transporte!$H16+Transporte!$H17+Transporte!$H18)*$NB$81</f>
        <v>61045.835373842587</v>
      </c>
      <c r="LW81" s="306">
        <f>IF($ND$81&lt;=LW$2,1,0)*(Transporte!$H15+Transporte!$H16+Transporte!$H17+Transporte!$H18)*$NB$81</f>
        <v>61045.835373842587</v>
      </c>
      <c r="LX81" s="306">
        <f>IF($ND$81&lt;=LX$2,1,0)*(Transporte!$H15+Transporte!$H16+Transporte!$H17+Transporte!$H18)*$NB$81</f>
        <v>61045.835373842587</v>
      </c>
      <c r="LY81" s="306">
        <f>IF($ND$81&lt;=LY$2,1,0)*(Transporte!$H15+Transporte!$H16+Transporte!$H17+Transporte!$H18)*$NB$81</f>
        <v>61045.835373842587</v>
      </c>
      <c r="LZ81" s="306">
        <f>IF($ND$81&lt;=LZ$2,1,0)*(Transporte!$H15+Transporte!$H16+Transporte!$H17+Transporte!$H18)*$NB$81</f>
        <v>61045.835373842587</v>
      </c>
      <c r="MA81" s="306">
        <f>IF($ND$81&lt;=MA$2,1,0)*(Transporte!$H15+Transporte!$H16+Transporte!$H17+Transporte!$H18)*$NB$81</f>
        <v>61045.835373842587</v>
      </c>
      <c r="MB81" s="306">
        <f>IF($ND$81&lt;=MB$2,1,0)*(Transporte!$H15+Transporte!$H16+Transporte!$H17+Transporte!$H18)*$NB$81</f>
        <v>61045.835373842587</v>
      </c>
      <c r="MC81" s="306">
        <f>IF($ND$81&lt;=MC$2,1,0)*(Transporte!$H15+Transporte!$H16+Transporte!$H17+Transporte!$H18)*$NB$81</f>
        <v>61045.835373842587</v>
      </c>
      <c r="MD81" s="306">
        <f>IF($ND$81&lt;=MD$2,1,0)*(Transporte!$H15+Transporte!$H16+Transporte!$H17+Transporte!$H18)*$NB$81</f>
        <v>61045.835373842587</v>
      </c>
      <c r="ME81" s="306">
        <f>IF($ND$81&lt;=ME$2,1,0)*(Transporte!$H15+Transporte!$H16+Transporte!$H17+Transporte!$H18)*$NB$81</f>
        <v>61045.835373842587</v>
      </c>
      <c r="MF81" s="306">
        <f>IF($ND$81&lt;=MF$2,1,0)*(Transporte!$H15+Transporte!$H16+Transporte!$H17+Transporte!$H18)*$NB$81</f>
        <v>61045.835373842587</v>
      </c>
      <c r="MG81" s="306">
        <f>IF($ND$81&lt;=MG$2,1,0)*(Transporte!$H15+Transporte!$H16+Transporte!$H17+Transporte!$H18)*$NB$81</f>
        <v>61045.835373842587</v>
      </c>
      <c r="MH81" s="306">
        <f>IF($ND$81&lt;=MH$2,1,0)*(Transporte!$H15+Transporte!$H16+Transporte!$H17+Transporte!$H18)*$NB$81</f>
        <v>61045.835373842587</v>
      </c>
      <c r="MI81" s="306">
        <f>IF($ND$81&lt;=MI$2,1,0)*(Transporte!$H15+Transporte!$H16+Transporte!$H17+Transporte!$H18)*$NB$81</f>
        <v>61045.835373842587</v>
      </c>
      <c r="MJ81" s="306">
        <f>IF($ND$81&lt;=MJ$2,1,0)*(Transporte!$H15+Transporte!$H16+Transporte!$H17+Transporte!$H18)*$NB$81</f>
        <v>61045.835373842587</v>
      </c>
      <c r="MK81" s="306">
        <f>IF($ND$81&lt;=MK$2,1,0)*(Transporte!$H15+Transporte!$H16+Transporte!$H17+Transporte!$H18)*$NB$81</f>
        <v>61045.835373842587</v>
      </c>
      <c r="ML81" s="306">
        <f>IF($ND$81&lt;=ML$2,1,0)*(Transporte!$H15+Transporte!$H16+Transporte!$H17+Transporte!$H18)*$NB$81</f>
        <v>61045.835373842587</v>
      </c>
      <c r="MM81" s="306">
        <f>IF($ND$81&lt;=MM$2,1,0)*(Transporte!$H15+Transporte!$H16+Transporte!$H17+Transporte!$H18)*$NB$81</f>
        <v>61045.835373842587</v>
      </c>
      <c r="MN81" s="306">
        <f>IF($ND$81&lt;=MN$2,1,0)*(Transporte!$H15+Transporte!$H16+Transporte!$H17+Transporte!$H18)*$NB$81</f>
        <v>61045.835373842587</v>
      </c>
      <c r="MO81" s="306">
        <f>IF($ND$81&lt;=MO$2,1,0)*(Transporte!$H15+Transporte!$H16+Transporte!$H17+Transporte!$H18)*$NB$81</f>
        <v>61045.835373842587</v>
      </c>
      <c r="MP81" s="306">
        <f>IF($ND$81&lt;=MP$2,1,0)*(Transporte!$H15+Transporte!$H16+Transporte!$H17+Transporte!$H18)*$NB$81</f>
        <v>61045.835373842587</v>
      </c>
      <c r="MQ81" s="306">
        <f>IF($ND$81&lt;=MQ$2,1,0)*(Transporte!$H15+Transporte!$H16+Transporte!$H17+Transporte!$H18)*$NB$81</f>
        <v>61045.835373842587</v>
      </c>
      <c r="MR81" s="306">
        <f>IF($ND$81&lt;=MR$2,1,0)*(Transporte!$H15+Transporte!$H16+Transporte!$H17+Transporte!$H18)*$NB$81</f>
        <v>61045.835373842587</v>
      </c>
      <c r="MS81" s="306">
        <f>IF($ND$81&lt;=MS$2,1,0)*(Transporte!$H15+Transporte!$H16+Transporte!$H17+Transporte!$H18)*$NB$81</f>
        <v>61045.835373842587</v>
      </c>
      <c r="MT81" s="306">
        <f>IF($ND$81&lt;=MT$2,1,0)*(Transporte!$H15+Transporte!$H16+Transporte!$H17+Transporte!$H18)*$NB$81</f>
        <v>61045.835373842587</v>
      </c>
      <c r="MU81" s="306">
        <f>IF($ND$81&lt;=MU$2,1,0)*(Transporte!$H15+Transporte!$H16+Transporte!$H17+Transporte!$H18)*$NB$81</f>
        <v>61045.835373842587</v>
      </c>
      <c r="MV81" s="306">
        <f>IF($ND$81&lt;=MV$2,1,0)*(Transporte!$H15+Transporte!$H16+Transporte!$H17+Transporte!$H18)*$NB$81</f>
        <v>61045.835373842587</v>
      </c>
      <c r="MW81" s="306">
        <f>IF($ND$81&lt;=MW$2,1,0)*(Transporte!$H15+Transporte!$H16+Transporte!$H17+Transporte!$H18)*$NB$81</f>
        <v>61045.835373842587</v>
      </c>
      <c r="MX81" s="306">
        <f>IF($ND$81&lt;=MX$2,1,0)*(Transporte!$H15+Transporte!$H16+Transporte!$H17+Transporte!$H18)*$NB$81</f>
        <v>61045.835373842587</v>
      </c>
      <c r="MY81" s="306">
        <f>IF($ND$81&lt;=MY$2,1,0)*(Transporte!$H15+Transporte!$H16+Transporte!$H17+Transporte!$H18)*$NB$81</f>
        <v>61045.835373842587</v>
      </c>
      <c r="MZ81" s="306">
        <f>IF($ND$81&lt;=MZ$2,1,0)*(Transporte!$H15+Transporte!$H16+Transporte!$H17+Transporte!$H18)*$NB$81</f>
        <v>61045.835373842587</v>
      </c>
      <c r="NA81" s="306">
        <f>IF($ND$81&lt;=NA$2,1,0)*(Transporte!$H15+Transporte!$H16+Transporte!$H17+Transporte!$H18)*$NB$81</f>
        <v>61045.835373842587</v>
      </c>
      <c r="NB81" s="665">
        <v>1</v>
      </c>
      <c r="NC81" s="656"/>
      <c r="ND81" s="668">
        <v>37</v>
      </c>
    </row>
    <row r="82" spans="1:368" x14ac:dyDescent="0.2">
      <c r="A82" s="591"/>
      <c r="B82" s="592"/>
      <c r="C82" s="593"/>
      <c r="D82" s="593"/>
      <c r="E82" s="1" t="s">
        <v>629</v>
      </c>
      <c r="F82" s="306">
        <f>IF($ND$81&lt;=F$2,1,0)*(Transporte!$F27+Transporte!$F34)*$NB$81</f>
        <v>0</v>
      </c>
      <c r="G82" s="306">
        <f>IF($ND$81&lt;=G$2,1,0)*(Transporte!$F27+Transporte!$F34)*$NB$81</f>
        <v>0</v>
      </c>
      <c r="H82" s="306">
        <f>IF($ND$81&lt;=H$2,1,0)*(Transporte!$F27+Transporte!$F34)*$NB$81</f>
        <v>0</v>
      </c>
      <c r="I82" s="306">
        <f>IF($ND$81&lt;=I$2,1,0)*(Transporte!$F27+Transporte!$F34)*$NB$81</f>
        <v>0</v>
      </c>
      <c r="J82" s="306">
        <f>IF($ND$81&lt;=J$2,1,0)*(Transporte!$F27+Transporte!$F34)*$NB$81</f>
        <v>0</v>
      </c>
      <c r="K82" s="306">
        <f>IF($ND$81&lt;=K$2,1,0)*(Transporte!$F27+Transporte!$F34)*$NB$81</f>
        <v>0</v>
      </c>
      <c r="L82" s="306">
        <f>IF($ND$81&lt;=L$2,1,0)*(Transporte!$F27+Transporte!$F34)*$NB$81</f>
        <v>0</v>
      </c>
      <c r="M82" s="306">
        <f>IF($ND$81&lt;=M$2,1,0)*(Transporte!$F27+Transporte!$F34)*$NB$81</f>
        <v>0</v>
      </c>
      <c r="N82" s="306">
        <f>IF($ND$81&lt;=N$2,1,0)*(Transporte!$F27+Transporte!$F34)*$NB$81</f>
        <v>0</v>
      </c>
      <c r="O82" s="306">
        <f>IF($ND$81&lt;=O$2,1,0)*(Transporte!$F27+Transporte!$F34)*$NB$81</f>
        <v>0</v>
      </c>
      <c r="P82" s="306">
        <f>IF($ND$81&lt;=P$2,1,0)*(Transporte!$F27+Transporte!$F34)*$NB$81</f>
        <v>0</v>
      </c>
      <c r="Q82" s="306">
        <f>IF($ND$81&lt;=Q$2,1,0)*(Transporte!$F27+Transporte!$F34)*$NB$81</f>
        <v>0</v>
      </c>
      <c r="R82" s="306">
        <f>IF($ND$81&lt;=R$2,1,0)*(Transporte!$F27+Transporte!$F34)*$NB$81</f>
        <v>0</v>
      </c>
      <c r="S82" s="306">
        <f>IF($ND$81&lt;=S$2,1,0)*(Transporte!$F27+Transporte!$F34)*$NB$81</f>
        <v>0</v>
      </c>
      <c r="T82" s="306">
        <f>IF($ND$81&lt;=T$2,1,0)*(Transporte!$F27+Transporte!$F34)*$NB$81</f>
        <v>0</v>
      </c>
      <c r="U82" s="306">
        <f>IF($ND$81&lt;=U$2,1,0)*(Transporte!$F27+Transporte!$F34)*$NB$81</f>
        <v>0</v>
      </c>
      <c r="V82" s="306">
        <f>IF($ND$81&lt;=V$2,1,0)*(Transporte!$F27+Transporte!$F34)*$NB$81</f>
        <v>0</v>
      </c>
      <c r="W82" s="306">
        <f>IF($ND$81&lt;=W$2,1,0)*(Transporte!$F27+Transporte!$F34)*$NB$81</f>
        <v>0</v>
      </c>
      <c r="X82" s="306">
        <f>IF($ND$81&lt;=X$2,1,0)*(Transporte!$F27+Transporte!$F34)*$NB$81</f>
        <v>0</v>
      </c>
      <c r="Y82" s="306">
        <f>IF($ND$81&lt;=Y$2,1,0)*(Transporte!$F27+Transporte!$F34)*$NB$81</f>
        <v>0</v>
      </c>
      <c r="Z82" s="306">
        <f>IF($ND$81&lt;=Z$2,1,0)*(Transporte!$F27+Transporte!$F34)*$NB$81</f>
        <v>0</v>
      </c>
      <c r="AA82" s="306">
        <f>IF($ND$81&lt;=AA$2,1,0)*(Transporte!$F27+Transporte!$F34)*$NB$81</f>
        <v>0</v>
      </c>
      <c r="AB82" s="306">
        <f>IF($ND$81&lt;=AB$2,1,0)*(Transporte!$F27+Transporte!$F34)*$NB$81</f>
        <v>0</v>
      </c>
      <c r="AC82" s="306">
        <f>IF($ND$81&lt;=AC$2,1,0)*(Transporte!$F27+Transporte!$F34)*$NB$81</f>
        <v>0</v>
      </c>
      <c r="AD82" s="306">
        <f>IF($ND$81&lt;=AD$2,1,0)*(Transporte!$F27+Transporte!$F34)*$NB$81</f>
        <v>0</v>
      </c>
      <c r="AE82" s="306">
        <f>IF($ND$81&lt;=AE$2,1,0)*(Transporte!$F27+Transporte!$F34)*$NB$81</f>
        <v>0</v>
      </c>
      <c r="AF82" s="306">
        <f>IF($ND$81&lt;=AF$2,1,0)*(Transporte!$F27+Transporte!$F34)*$NB$81</f>
        <v>0</v>
      </c>
      <c r="AG82" s="306">
        <f>IF($ND$81&lt;=AG$2,1,0)*(Transporte!$F27+Transporte!$F34)*$NB$81</f>
        <v>0</v>
      </c>
      <c r="AH82" s="306">
        <f>IF($ND$81&lt;=AH$2,1,0)*(Transporte!$F27+Transporte!$F34)*$NB$81</f>
        <v>0</v>
      </c>
      <c r="AI82" s="306">
        <f>IF($ND$81&lt;=AI$2,1,0)*(Transporte!$F27+Transporte!$F34)*$NB$81</f>
        <v>0</v>
      </c>
      <c r="AJ82" s="306">
        <f>IF($ND$81&lt;=AJ$2,1,0)*(Transporte!$F27+Transporte!$F34)*$NB$81</f>
        <v>0</v>
      </c>
      <c r="AK82" s="306">
        <f>IF($ND$81&lt;=AK$2,1,0)*(Transporte!$F27+Transporte!$F34)*$NB$81</f>
        <v>0</v>
      </c>
      <c r="AL82" s="306">
        <f>IF($ND$81&lt;=AL$2,1,0)*(Transporte!$F27+Transporte!$F34)*$NB$81</f>
        <v>0</v>
      </c>
      <c r="AM82" s="306">
        <f>IF($ND$81&lt;=AM$2,1,0)*(Transporte!$F27+Transporte!$F34)*$NB$81</f>
        <v>0</v>
      </c>
      <c r="AN82" s="306">
        <f>IF($ND$81&lt;=AN$2,1,0)*(Transporte!$F27+Transporte!$F34)*$NB$81</f>
        <v>0</v>
      </c>
      <c r="AO82" s="306">
        <f>IF($ND$81&lt;=AO$2,1,0)*(Transporte!$F27+Transporte!$F34)*$NB$81</f>
        <v>0</v>
      </c>
      <c r="AP82" s="306">
        <f>IF($ND$81&lt;=AP$2,1,0)*(Transporte!$F27+Transporte!$F34)*$NB$81</f>
        <v>184583.1887</v>
      </c>
      <c r="AQ82" s="306">
        <f>IF($ND$81&lt;=AQ$2,1,0)*(Transporte!$F27+Transporte!$F34)*$NB$81</f>
        <v>184583.1887</v>
      </c>
      <c r="AR82" s="306">
        <f>IF($ND$81&lt;=AR$2,1,0)*(Transporte!$F27+Transporte!$F34)*$NB$81</f>
        <v>184583.1887</v>
      </c>
      <c r="AS82" s="306">
        <f>IF($ND$81&lt;=AS$2,1,0)*(Transporte!$F27+Transporte!$F34)*$NB$81</f>
        <v>184583.1887</v>
      </c>
      <c r="AT82" s="306">
        <f>IF($ND$81&lt;=AT$2,1,0)*(Transporte!$F27+Transporte!$F34)*$NB$81</f>
        <v>184583.1887</v>
      </c>
      <c r="AU82" s="306">
        <f>IF($ND$81&lt;=AU$2,1,0)*(Transporte!$F27+Transporte!$F34)*$NB$81</f>
        <v>184583.1887</v>
      </c>
      <c r="AV82" s="306">
        <f>IF($ND$81&lt;=AV$2,1,0)*(Transporte!$F27+Transporte!$F34)*$NB$81</f>
        <v>184583.1887</v>
      </c>
      <c r="AW82" s="306">
        <f>IF($ND$81&lt;=AW$2,1,0)*(Transporte!$F27+Transporte!$F34)*$NB$81</f>
        <v>184583.1887</v>
      </c>
      <c r="AX82" s="306">
        <f>IF($ND$81&lt;=AX$2,1,0)*(Transporte!$F27+Transporte!$F34)*$NB$81</f>
        <v>184583.1887</v>
      </c>
      <c r="AY82" s="306">
        <f>IF($ND$81&lt;=AY$2,1,0)*(Transporte!$F27+Transporte!$F34)*$NB$81</f>
        <v>184583.1887</v>
      </c>
      <c r="AZ82" s="306">
        <f>IF($ND$81&lt;=AZ$2,1,0)*(Transporte!$F27+Transporte!$F34)*$NB$81</f>
        <v>184583.1887</v>
      </c>
      <c r="BA82" s="306">
        <f>IF($ND$81&lt;=BA$2,1,0)*(Transporte!$F27+Transporte!$F34)*$NB$81</f>
        <v>184583.1887</v>
      </c>
      <c r="BB82" s="306">
        <f>IF($ND$81&lt;=BB$2,1,0)*(Transporte!$F27+Transporte!$F34)*$NB$81</f>
        <v>184583.1887</v>
      </c>
      <c r="BC82" s="306">
        <f>IF($ND$81&lt;=BC$2,1,0)*(Transporte!$F27+Transporte!$F34)*$NB$81</f>
        <v>184583.1887</v>
      </c>
      <c r="BD82" s="306">
        <f>IF($ND$81&lt;=BD$2,1,0)*(Transporte!$F27+Transporte!$F34)*$NB$81</f>
        <v>184583.1887</v>
      </c>
      <c r="BE82" s="306">
        <f>IF($ND$81&lt;=BE$2,1,0)*(Transporte!$F27+Transporte!$F34)*$NB$81</f>
        <v>184583.1887</v>
      </c>
      <c r="BF82" s="306">
        <f>IF($ND$81&lt;=BF$2,1,0)*(Transporte!$F27+Transporte!$F34)*$NB$81</f>
        <v>184583.1887</v>
      </c>
      <c r="BG82" s="306">
        <f>IF($ND$81&lt;=BG$2,1,0)*(Transporte!$F27+Transporte!$F34)*$NB$81</f>
        <v>184583.1887</v>
      </c>
      <c r="BH82" s="306">
        <f>IF($ND$81&lt;=BH$2,1,0)*(Transporte!$F27+Transporte!$F34)*$NB$81</f>
        <v>184583.1887</v>
      </c>
      <c r="BI82" s="306">
        <f>IF($ND$81&lt;=BI$2,1,0)*(Transporte!$F27+Transporte!$F34)*$NB$81</f>
        <v>184583.1887</v>
      </c>
      <c r="BJ82" s="306">
        <f>IF($ND$81&lt;=BJ$2,1,0)*(Transporte!$F27+Transporte!$F34)*$NB$81</f>
        <v>184583.1887</v>
      </c>
      <c r="BK82" s="306">
        <f>IF($ND$81&lt;=BK$2,1,0)*(Transporte!$F27+Transporte!$F34)*$NB$81</f>
        <v>184583.1887</v>
      </c>
      <c r="BL82" s="306">
        <f>IF($ND$81&lt;=BL$2,1,0)*(Transporte!$F27+Transporte!$F34)*$NB$81</f>
        <v>184583.1887</v>
      </c>
      <c r="BM82" s="306">
        <f>IF($ND$81&lt;=BM$2,1,0)*(Transporte!$F27+Transporte!$F34)*$NB$81</f>
        <v>184583.1887</v>
      </c>
      <c r="BN82" s="306">
        <f>IF($ND$81&lt;=BN$2,1,0)*(Transporte!$F27+Transporte!$F34)*$NB$81</f>
        <v>184583.1887</v>
      </c>
      <c r="BO82" s="306">
        <f>IF($ND$81&lt;=BO$2,1,0)*(Transporte!$F27+Transporte!$F34)*$NB$81</f>
        <v>184583.1887</v>
      </c>
      <c r="BP82" s="306">
        <f>IF($ND$81&lt;=BP$2,1,0)*(Transporte!$F27+Transporte!$F34)*$NB$81</f>
        <v>184583.1887</v>
      </c>
      <c r="BQ82" s="306">
        <f>IF($ND$81&lt;=BQ$2,1,0)*(Transporte!$F27+Transporte!$F34)*$NB$81</f>
        <v>184583.1887</v>
      </c>
      <c r="BR82" s="306">
        <f>IF($ND$81&lt;=BR$2,1,0)*(Transporte!$F27+Transporte!$F34)*$NB$81</f>
        <v>184583.1887</v>
      </c>
      <c r="BS82" s="306">
        <f>IF($ND$81&lt;=BS$2,1,0)*(Transporte!$F27+Transporte!$F34)*$NB$81</f>
        <v>184583.1887</v>
      </c>
      <c r="BT82" s="306">
        <f>IF($ND$81&lt;=BT$2,1,0)*(Transporte!$F27+Transporte!$F34)*$NB$81</f>
        <v>184583.1887</v>
      </c>
      <c r="BU82" s="306">
        <f>IF($ND$81&lt;=BU$2,1,0)*(Transporte!$F27+Transporte!$F34)*$NB$81</f>
        <v>184583.1887</v>
      </c>
      <c r="BV82" s="306">
        <f>IF($ND$81&lt;=BV$2,1,0)*(Transporte!$F27+Transporte!$F34)*$NB$81</f>
        <v>184583.1887</v>
      </c>
      <c r="BW82" s="306">
        <f>IF($ND$81&lt;=BW$2,1,0)*(Transporte!$F27+Transporte!$F34)*$NB$81</f>
        <v>184583.1887</v>
      </c>
      <c r="BX82" s="306">
        <f>IF($ND$81&lt;=BX$2,1,0)*(Transporte!$F27+Transporte!$F34)*$NB$81</f>
        <v>184583.1887</v>
      </c>
      <c r="BY82" s="306">
        <f>IF($ND$81&lt;=BY$2,1,0)*(Transporte!$F27+Transporte!$F34)*$NB$81</f>
        <v>184583.1887</v>
      </c>
      <c r="BZ82" s="306">
        <f>IF($ND$81&lt;=BZ$2,1,0)*(Transporte!$F27+Transporte!$F34)*$NB$81</f>
        <v>184583.1887</v>
      </c>
      <c r="CA82" s="306">
        <f>IF($ND$81&lt;=CA$2,1,0)*(Transporte!$F27+Transporte!$F34)*$NB$81</f>
        <v>184583.1887</v>
      </c>
      <c r="CB82" s="306">
        <f>IF($ND$81&lt;=CB$2,1,0)*(Transporte!$F27+Transporte!$F34)*$NB$81</f>
        <v>184583.1887</v>
      </c>
      <c r="CC82" s="306">
        <f>IF($ND$81&lt;=CC$2,1,0)*(Transporte!$F27+Transporte!$F34)*$NB$81</f>
        <v>184583.1887</v>
      </c>
      <c r="CD82" s="306">
        <f>IF($ND$81&lt;=CD$2,1,0)*(Transporte!$F27+Transporte!$F34)*$NB$81</f>
        <v>184583.1887</v>
      </c>
      <c r="CE82" s="306">
        <f>IF($ND$81&lt;=CE$2,1,0)*(Transporte!$F27+Transporte!$F34)*$NB$81</f>
        <v>184583.1887</v>
      </c>
      <c r="CF82" s="306">
        <f>IF($ND$81&lt;=CF$2,1,0)*(Transporte!$F27+Transporte!$F34)*$NB$81</f>
        <v>184583.1887</v>
      </c>
      <c r="CG82" s="306">
        <f>IF($ND$81&lt;=CG$2,1,0)*(Transporte!$F27+Transporte!$F34)*$NB$81</f>
        <v>184583.1887</v>
      </c>
      <c r="CH82" s="306">
        <f>IF($ND$81&lt;=CH$2,1,0)*(Transporte!$F27+Transporte!$F34)*$NB$81</f>
        <v>184583.1887</v>
      </c>
      <c r="CI82" s="306">
        <f>IF($ND$81&lt;=CI$2,1,0)*(Transporte!$F27+Transporte!$F34)*$NB$81</f>
        <v>184583.1887</v>
      </c>
      <c r="CJ82" s="306">
        <f>IF($ND$81&lt;=CJ$2,1,0)*(Transporte!$F27+Transporte!$F34)*$NB$81</f>
        <v>184583.1887</v>
      </c>
      <c r="CK82" s="306">
        <f>IF($ND$81&lt;=CK$2,1,0)*(Transporte!$F27+Transporte!$F34)*$NB$81</f>
        <v>184583.1887</v>
      </c>
      <c r="CL82" s="306">
        <f>IF($ND$81&lt;=CL$2,1,0)*(Transporte!$F27+Transporte!$F34)*$NB$81</f>
        <v>184583.1887</v>
      </c>
      <c r="CM82" s="306">
        <f>IF($ND$81&lt;=CM$2,1,0)*(Transporte!$F27+Transporte!$F34)*$NB$81</f>
        <v>184583.1887</v>
      </c>
      <c r="CN82" s="306">
        <f>IF($ND$81&lt;=CN$2,1,0)*(Transporte!$F27+Transporte!$F34)*$NB$81</f>
        <v>184583.1887</v>
      </c>
      <c r="CO82" s="306">
        <f>IF($ND$81&lt;=CO$2,1,0)*(Transporte!$F27+Transporte!$F34)*$NB$81</f>
        <v>184583.1887</v>
      </c>
      <c r="CP82" s="306">
        <f>IF($ND$81&lt;=CP$2,1,0)*(Transporte!$F27+Transporte!$F34)*$NB$81</f>
        <v>184583.1887</v>
      </c>
      <c r="CQ82" s="306">
        <f>IF($ND$81&lt;=CQ$2,1,0)*(Transporte!$F27+Transporte!$F34)*$NB$81</f>
        <v>184583.1887</v>
      </c>
      <c r="CR82" s="306">
        <f>IF($ND$81&lt;=CR$2,1,0)*(Transporte!$F27+Transporte!$F34)*$NB$81</f>
        <v>184583.1887</v>
      </c>
      <c r="CS82" s="306">
        <f>IF($ND$81&lt;=CS$2,1,0)*(Transporte!$F27+Transporte!$F34)*$NB$81</f>
        <v>184583.1887</v>
      </c>
      <c r="CT82" s="306">
        <f>IF($ND$81&lt;=CT$2,1,0)*(Transporte!$F27+Transporte!$F34)*$NB$81</f>
        <v>184583.1887</v>
      </c>
      <c r="CU82" s="306">
        <f>IF($ND$81&lt;=CU$2,1,0)*(Transporte!$F27+Transporte!$F34)*$NB$81</f>
        <v>184583.1887</v>
      </c>
      <c r="CV82" s="306">
        <f>IF($ND$81&lt;=CV$2,1,0)*(Transporte!$F27+Transporte!$F34)*$NB$81</f>
        <v>184583.1887</v>
      </c>
      <c r="CW82" s="306">
        <f>IF($ND$81&lt;=CW$2,1,0)*(Transporte!$F27+Transporte!$F34)*$NB$81</f>
        <v>184583.1887</v>
      </c>
      <c r="CX82" s="306">
        <f>IF($ND$81&lt;=CX$2,1,0)*(Transporte!$F27+Transporte!$F34)*$NB$81</f>
        <v>184583.1887</v>
      </c>
      <c r="CY82" s="306">
        <f>IF($ND$81&lt;=CY$2,1,0)*(Transporte!$F27+Transporte!$F34)*$NB$81</f>
        <v>184583.1887</v>
      </c>
      <c r="CZ82" s="306">
        <f>IF($ND$81&lt;=CZ$2,1,0)*(Transporte!$F27+Transporte!$F34)*$NB$81</f>
        <v>184583.1887</v>
      </c>
      <c r="DA82" s="306">
        <f>IF($ND$81&lt;=DA$2,1,0)*(Transporte!$F27+Transporte!$F34)*$NB$81</f>
        <v>184583.1887</v>
      </c>
      <c r="DB82" s="306">
        <f>IF($ND$81&lt;=DB$2,1,0)*(Transporte!$F27+Transporte!$F34)*$NB$81</f>
        <v>184583.1887</v>
      </c>
      <c r="DC82" s="306">
        <f>IF($ND$81&lt;=DC$2,1,0)*(Transporte!$F27+Transporte!$F34)*$NB$81</f>
        <v>184583.1887</v>
      </c>
      <c r="DD82" s="306">
        <f>IF($ND$81&lt;=DD$2,1,0)*(Transporte!$F27+Transporte!$F34)*$NB$81</f>
        <v>184583.1887</v>
      </c>
      <c r="DE82" s="306">
        <f>IF($ND$81&lt;=DE$2,1,0)*(Transporte!$F27+Transporte!$F34)*$NB$81</f>
        <v>184583.1887</v>
      </c>
      <c r="DF82" s="306">
        <f>IF($ND$81&lt;=DF$2,1,0)*(Transporte!$F27+Transporte!$F34)*$NB$81</f>
        <v>184583.1887</v>
      </c>
      <c r="DG82" s="306">
        <f>IF($ND$81&lt;=DG$2,1,0)*(Transporte!$F27+Transporte!$F34)*$NB$81</f>
        <v>184583.1887</v>
      </c>
      <c r="DH82" s="306">
        <f>IF($ND$81&lt;=DH$2,1,0)*(Transporte!$F27+Transporte!$F34)*$NB$81</f>
        <v>184583.1887</v>
      </c>
      <c r="DI82" s="306">
        <f>IF($ND$81&lt;=DI$2,1,0)*(Transporte!$F27+Transporte!$F34)*$NB$81</f>
        <v>184583.1887</v>
      </c>
      <c r="DJ82" s="306">
        <f>IF($ND$81&lt;=DJ$2,1,0)*(Transporte!$F27+Transporte!$F34)*$NB$81</f>
        <v>184583.1887</v>
      </c>
      <c r="DK82" s="306">
        <f>IF($ND$81&lt;=DK$2,1,0)*(Transporte!$F27+Transporte!$F34)*$NB$81</f>
        <v>184583.1887</v>
      </c>
      <c r="DL82" s="306">
        <f>IF($ND$81&lt;=DL$2,1,0)*(Transporte!$F27+Transporte!$F34)*$NB$81</f>
        <v>184583.1887</v>
      </c>
      <c r="DM82" s="306">
        <f>IF($ND$81&lt;=DM$2,1,0)*(Transporte!$F27+Transporte!$F34)*$NB$81</f>
        <v>184583.1887</v>
      </c>
      <c r="DN82" s="306">
        <f>IF($ND$81&lt;=DN$2,1,0)*(Transporte!$F27+Transporte!$F34)*$NB$81</f>
        <v>184583.1887</v>
      </c>
      <c r="DO82" s="306">
        <f>IF($ND$81&lt;=DO$2,1,0)*(Transporte!$F27+Transporte!$F34)*$NB$81</f>
        <v>184583.1887</v>
      </c>
      <c r="DP82" s="306">
        <f>IF($ND$81&lt;=DP$2,1,0)*(Transporte!$F27+Transporte!$F34)*$NB$81</f>
        <v>184583.1887</v>
      </c>
      <c r="DQ82" s="306">
        <f>IF($ND$81&lt;=DQ$2,1,0)*(Transporte!$F27+Transporte!$F34)*$NB$81</f>
        <v>184583.1887</v>
      </c>
      <c r="DR82" s="306">
        <f>IF($ND$81&lt;=DR$2,1,0)*(Transporte!$F27+Transporte!$F34)*$NB$81</f>
        <v>184583.1887</v>
      </c>
      <c r="DS82" s="306">
        <f>IF($ND$81&lt;=DS$2,1,0)*(Transporte!$F27+Transporte!$F34)*$NB$81</f>
        <v>184583.1887</v>
      </c>
      <c r="DT82" s="306">
        <f>IF($ND$81&lt;=DT$2,1,0)*(Transporte!$F27+Transporte!$F34)*$NB$81</f>
        <v>184583.1887</v>
      </c>
      <c r="DU82" s="306">
        <f>IF($ND$81&lt;=DU$2,1,0)*(Transporte!$F27+Transporte!$F34)*$NB$81</f>
        <v>184583.1887</v>
      </c>
      <c r="DV82" s="306">
        <f>IF($ND$81&lt;=DV$2,1,0)*(Transporte!$F27+Transporte!$F34)*$NB$81</f>
        <v>184583.1887</v>
      </c>
      <c r="DW82" s="306">
        <f>IF($ND$81&lt;=DW$2,1,0)*(Transporte!$F27+Transporte!$F34)*$NB$81</f>
        <v>184583.1887</v>
      </c>
      <c r="DX82" s="306">
        <f>IF($ND$81&lt;=DX$2,1,0)*(Transporte!$F27+Transporte!$F34)*$NB$81</f>
        <v>184583.1887</v>
      </c>
      <c r="DY82" s="306">
        <f>IF($ND$81&lt;=DY$2,1,0)*(Transporte!$F27+Transporte!$F34)*$NB$81</f>
        <v>184583.1887</v>
      </c>
      <c r="DZ82" s="306">
        <f>IF($ND$81&lt;=DZ$2,1,0)*(Transporte!$F27+Transporte!$F34)*$NB$81</f>
        <v>184583.1887</v>
      </c>
      <c r="EA82" s="306">
        <f>IF($ND$81&lt;=EA$2,1,0)*(Transporte!$F27+Transporte!$F34)*$NB$81</f>
        <v>184583.1887</v>
      </c>
      <c r="EB82" s="306">
        <f>IF($ND$81&lt;=EB$2,1,0)*(Transporte!$F27+Transporte!$F34)*$NB$81</f>
        <v>184583.1887</v>
      </c>
      <c r="EC82" s="306">
        <f>IF($ND$81&lt;=EC$2,1,0)*(Transporte!$F27+Transporte!$F34)*$NB$81</f>
        <v>184583.1887</v>
      </c>
      <c r="ED82" s="306">
        <f>IF($ND$81&lt;=ED$2,1,0)*(Transporte!$F27+Transporte!$F34)*$NB$81</f>
        <v>184583.1887</v>
      </c>
      <c r="EE82" s="306">
        <f>IF($ND$81&lt;=EE$2,1,0)*(Transporte!$F27+Transporte!$F34)*$NB$81</f>
        <v>184583.1887</v>
      </c>
      <c r="EF82" s="306">
        <f>IF($ND$81&lt;=EF$2,1,0)*(Transporte!$F27+Transporte!$F34)*$NB$81</f>
        <v>184583.1887</v>
      </c>
      <c r="EG82" s="306">
        <f>IF($ND$81&lt;=EG$2,1,0)*(Transporte!$F27+Transporte!$F34)*$NB$81</f>
        <v>184583.1887</v>
      </c>
      <c r="EH82" s="306">
        <f>IF($ND$81&lt;=EH$2,1,0)*(Transporte!$F27+Transporte!$F34)*$NB$81</f>
        <v>184583.1887</v>
      </c>
      <c r="EI82" s="306">
        <f>IF($ND$81&lt;=EI$2,1,0)*(Transporte!$F27+Transporte!$F34)*$NB$81</f>
        <v>184583.1887</v>
      </c>
      <c r="EJ82" s="306">
        <f>IF($ND$81&lt;=EJ$2,1,0)*(Transporte!$F27+Transporte!$F34)*$NB$81</f>
        <v>184583.1887</v>
      </c>
      <c r="EK82" s="306">
        <f>IF($ND$81&lt;=EK$2,1,0)*(Transporte!$F27+Transporte!$F34)*$NB$81</f>
        <v>184583.1887</v>
      </c>
      <c r="EL82" s="306">
        <f>IF($ND$81&lt;=EL$2,1,0)*(Transporte!$F27+Transporte!$F34)*$NB$81</f>
        <v>184583.1887</v>
      </c>
      <c r="EM82" s="306">
        <f>IF($ND$81&lt;=EM$2,1,0)*(Transporte!$F27+Transporte!$F34)*$NB$81</f>
        <v>184583.1887</v>
      </c>
      <c r="EN82" s="306">
        <f>IF($ND$81&lt;=EN$2,1,0)*(Transporte!$F27+Transporte!$F34)*$NB$81</f>
        <v>184583.1887</v>
      </c>
      <c r="EO82" s="306">
        <f>IF($ND$81&lt;=EO$2,1,0)*(Transporte!$F27+Transporte!$F34)*$NB$81</f>
        <v>184583.1887</v>
      </c>
      <c r="EP82" s="306">
        <f>IF($ND$81&lt;=EP$2,1,0)*(Transporte!$F27+Transporte!$F34)*$NB$81</f>
        <v>184583.1887</v>
      </c>
      <c r="EQ82" s="306">
        <f>IF($ND$81&lt;=EQ$2,1,0)*(Transporte!$F27+Transporte!$F34)*$NB$81</f>
        <v>184583.1887</v>
      </c>
      <c r="ER82" s="306">
        <f>IF($ND$81&lt;=ER$2,1,0)*(Transporte!$F27+Transporte!$F34)*$NB$81</f>
        <v>184583.1887</v>
      </c>
      <c r="ES82" s="306">
        <f>IF($ND$81&lt;=ES$2,1,0)*(Transporte!$F27+Transporte!$F34)*$NB$81</f>
        <v>184583.1887</v>
      </c>
      <c r="ET82" s="306">
        <f>IF($ND$81&lt;=ET$2,1,0)*(Transporte!$F27+Transporte!$F34)*$NB$81</f>
        <v>184583.1887</v>
      </c>
      <c r="EU82" s="306">
        <f>IF($ND$81&lt;=EU$2,1,0)*(Transporte!$F27+Transporte!$F34)*$NB$81</f>
        <v>184583.1887</v>
      </c>
      <c r="EV82" s="306">
        <f>IF($ND$81&lt;=EV$2,1,0)*(Transporte!$F27+Transporte!$F34)*$NB$81</f>
        <v>184583.1887</v>
      </c>
      <c r="EW82" s="306">
        <f>IF($ND$81&lt;=EW$2,1,0)*(Transporte!$F27+Transporte!$F34)*$NB$81</f>
        <v>184583.1887</v>
      </c>
      <c r="EX82" s="306">
        <f>IF($ND$81&lt;=EX$2,1,0)*(Transporte!$F27+Transporte!$F34)*$NB$81</f>
        <v>184583.1887</v>
      </c>
      <c r="EY82" s="306">
        <f>IF($ND$81&lt;=EY$2,1,0)*(Transporte!$F27+Transporte!$F34)*$NB$81</f>
        <v>184583.1887</v>
      </c>
      <c r="EZ82" s="306">
        <f>IF($ND$81&lt;=EZ$2,1,0)*(Transporte!$F27+Transporte!$F34)*$NB$81</f>
        <v>184583.1887</v>
      </c>
      <c r="FA82" s="306">
        <f>IF($ND$81&lt;=FA$2,1,0)*(Transporte!$F27+Transporte!$F34)*$NB$81</f>
        <v>184583.1887</v>
      </c>
      <c r="FB82" s="306">
        <f>IF($ND$81&lt;=FB$2,1,0)*(Transporte!$F27+Transporte!$F34)*$NB$81</f>
        <v>184583.1887</v>
      </c>
      <c r="FC82" s="306">
        <f>IF($ND$81&lt;=FC$2,1,0)*(Transporte!$F27+Transporte!$F34)*$NB$81</f>
        <v>184583.1887</v>
      </c>
      <c r="FD82" s="306">
        <f>IF($ND$81&lt;=FD$2,1,0)*(Transporte!$F27+Transporte!$F34)*$NB$81</f>
        <v>184583.1887</v>
      </c>
      <c r="FE82" s="306">
        <f>IF($ND$81&lt;=FE$2,1,0)*(Transporte!$F27+Transporte!$F34)*$NB$81</f>
        <v>184583.1887</v>
      </c>
      <c r="FF82" s="306">
        <f>IF($ND$81&lt;=FF$2,1,0)*(Transporte!$F27+Transporte!$F34)*$NB$81</f>
        <v>184583.1887</v>
      </c>
      <c r="FG82" s="306">
        <f>IF($ND$81&lt;=FG$2,1,0)*(Transporte!$F27+Transporte!$F34)*$NB$81</f>
        <v>184583.1887</v>
      </c>
      <c r="FH82" s="306">
        <f>IF($ND$81&lt;=FH$2,1,0)*(Transporte!$F27+Transporte!$F34)*$NB$81</f>
        <v>184583.1887</v>
      </c>
      <c r="FI82" s="306">
        <f>IF($ND$81&lt;=FI$2,1,0)*(Transporte!$F27+Transporte!$F34)*$NB$81</f>
        <v>184583.1887</v>
      </c>
      <c r="FJ82" s="306">
        <f>IF($ND$81&lt;=FJ$2,1,0)*(Transporte!$F27+Transporte!$F34)*$NB$81</f>
        <v>184583.1887</v>
      </c>
      <c r="FK82" s="306">
        <f>IF($ND$81&lt;=FK$2,1,0)*(Transporte!$F27+Transporte!$F34)*$NB$81</f>
        <v>184583.1887</v>
      </c>
      <c r="FL82" s="306">
        <f>IF($ND$81&lt;=FL$2,1,0)*(Transporte!$F27+Transporte!$F34)*$NB$81</f>
        <v>184583.1887</v>
      </c>
      <c r="FM82" s="306">
        <f>IF($ND$81&lt;=FM$2,1,0)*(Transporte!$F27+Transporte!$F34)*$NB$81</f>
        <v>184583.1887</v>
      </c>
      <c r="FN82" s="306">
        <f>IF($ND$81&lt;=FN$2,1,0)*(Transporte!$F27+Transporte!$F34)*$NB$81</f>
        <v>184583.1887</v>
      </c>
      <c r="FO82" s="306">
        <f>IF($ND$81&lt;=FO$2,1,0)*(Transporte!$F27+Transporte!$F34)*$NB$81</f>
        <v>184583.1887</v>
      </c>
      <c r="FP82" s="306">
        <f>IF($ND$81&lt;=FP$2,1,0)*(Transporte!$F27+Transporte!$F34)*$NB$81</f>
        <v>184583.1887</v>
      </c>
      <c r="FQ82" s="306">
        <f>IF($ND$81&lt;=FQ$2,1,0)*(Transporte!$F27+Transporte!$F34)*$NB$81</f>
        <v>184583.1887</v>
      </c>
      <c r="FR82" s="306">
        <f>IF($ND$81&lt;=FR$2,1,0)*(Transporte!$F27+Transporte!$F34)*$NB$81</f>
        <v>184583.1887</v>
      </c>
      <c r="FS82" s="306">
        <f>IF($ND$81&lt;=FS$2,1,0)*(Transporte!$F27+Transporte!$F34)*$NB$81</f>
        <v>184583.1887</v>
      </c>
      <c r="FT82" s="306">
        <f>IF($ND$81&lt;=FT$2,1,0)*(Transporte!$F27+Transporte!$F34)*$NB$81</f>
        <v>184583.1887</v>
      </c>
      <c r="FU82" s="306">
        <f>IF($ND$81&lt;=FU$2,1,0)*(Transporte!$F27+Transporte!$F34)*$NB$81</f>
        <v>184583.1887</v>
      </c>
      <c r="FV82" s="306">
        <f>IF($ND$81&lt;=FV$2,1,0)*(Transporte!$F27+Transporte!$F34)*$NB$81</f>
        <v>184583.1887</v>
      </c>
      <c r="FW82" s="306">
        <f>IF($ND$81&lt;=FW$2,1,0)*(Transporte!$F27+Transporte!$F34)*$NB$81</f>
        <v>184583.1887</v>
      </c>
      <c r="FX82" s="306">
        <f>IF($ND$81&lt;=FX$2,1,0)*(Transporte!$F27+Transporte!$F34)*$NB$81</f>
        <v>184583.1887</v>
      </c>
      <c r="FY82" s="306">
        <f>IF($ND$81&lt;=FY$2,1,0)*(Transporte!$F27+Transporte!$F34)*$NB$81</f>
        <v>184583.1887</v>
      </c>
      <c r="FZ82" s="306">
        <f>IF($ND$81&lt;=FZ$2,1,0)*(Transporte!$F27+Transporte!$F34)*$NB$81</f>
        <v>184583.1887</v>
      </c>
      <c r="GA82" s="306">
        <f>IF($ND$81&lt;=GA$2,1,0)*(Transporte!$F27+Transporte!$F34)*$NB$81</f>
        <v>184583.1887</v>
      </c>
      <c r="GB82" s="306">
        <f>IF($ND$81&lt;=GB$2,1,0)*(Transporte!$F27+Transporte!$F34)*$NB$81</f>
        <v>184583.1887</v>
      </c>
      <c r="GC82" s="306">
        <f>IF($ND$81&lt;=GC$2,1,0)*(Transporte!$F27+Transporte!$F34)*$NB$81</f>
        <v>184583.1887</v>
      </c>
      <c r="GD82" s="306">
        <f>IF($ND$81&lt;=GD$2,1,0)*(Transporte!$F27+Transporte!$F34)*$NB$81</f>
        <v>184583.1887</v>
      </c>
      <c r="GE82" s="306">
        <f>IF($ND$81&lt;=GE$2,1,0)*(Transporte!$F27+Transporte!$F34)*$NB$81</f>
        <v>184583.1887</v>
      </c>
      <c r="GF82" s="306">
        <f>IF($ND$81&lt;=GF$2,1,0)*(Transporte!$F27+Transporte!$F34)*$NB$81</f>
        <v>184583.1887</v>
      </c>
      <c r="GG82" s="306">
        <f>IF($ND$81&lt;=GG$2,1,0)*(Transporte!$F27+Transporte!$F34)*$NB$81</f>
        <v>184583.1887</v>
      </c>
      <c r="GH82" s="306">
        <f>IF($ND$81&lt;=GH$2,1,0)*(Transporte!$F27+Transporte!$F34)*$NB$81</f>
        <v>184583.1887</v>
      </c>
      <c r="GI82" s="306">
        <f>IF($ND$81&lt;=GI$2,1,0)*(Transporte!$F27+Transporte!$F34)*$NB$81</f>
        <v>184583.1887</v>
      </c>
      <c r="GJ82" s="306">
        <f>IF($ND$81&lt;=GJ$2,1,0)*(Transporte!$F27+Transporte!$F34)*$NB$81</f>
        <v>184583.1887</v>
      </c>
      <c r="GK82" s="306">
        <f>IF($ND$81&lt;=GK$2,1,0)*(Transporte!$F27+Transporte!$F34)*$NB$81</f>
        <v>184583.1887</v>
      </c>
      <c r="GL82" s="306">
        <f>IF($ND$81&lt;=GL$2,1,0)*(Transporte!$F27+Transporte!$F34)*$NB$81</f>
        <v>184583.1887</v>
      </c>
      <c r="GM82" s="306">
        <f>IF($ND$81&lt;=GM$2,1,0)*(Transporte!$F27+Transporte!$F34)*$NB$81</f>
        <v>184583.1887</v>
      </c>
      <c r="GN82" s="306">
        <f>IF($ND$81&lt;=GN$2,1,0)*(Transporte!$F27+Transporte!$F34)*$NB$81</f>
        <v>184583.1887</v>
      </c>
      <c r="GO82" s="306">
        <f>IF($ND$81&lt;=GO$2,1,0)*(Transporte!$F27+Transporte!$F34)*$NB$81</f>
        <v>184583.1887</v>
      </c>
      <c r="GP82" s="306">
        <f>IF($ND$81&lt;=GP$2,1,0)*(Transporte!$F27+Transporte!$F34)*$NB$81</f>
        <v>184583.1887</v>
      </c>
      <c r="GQ82" s="306">
        <f>IF($ND$81&lt;=GQ$2,1,0)*(Transporte!$F27+Transporte!$F34)*$NB$81</f>
        <v>184583.1887</v>
      </c>
      <c r="GR82" s="306">
        <f>IF($ND$81&lt;=GR$2,1,0)*(Transporte!$F27+Transporte!$F34)*$NB$81</f>
        <v>184583.1887</v>
      </c>
      <c r="GS82" s="306">
        <f>IF($ND$81&lt;=GS$2,1,0)*(Transporte!$F27+Transporte!$F34)*$NB$81</f>
        <v>184583.1887</v>
      </c>
      <c r="GT82" s="306">
        <f>IF($ND$81&lt;=GT$2,1,0)*(Transporte!$F27+Transporte!$F34)*$NB$81</f>
        <v>184583.1887</v>
      </c>
      <c r="GU82" s="306">
        <f>IF($ND$81&lt;=GU$2,1,0)*(Transporte!$F27+Transporte!$F34)*$NB$81</f>
        <v>184583.1887</v>
      </c>
      <c r="GV82" s="306">
        <f>IF($ND$81&lt;=GV$2,1,0)*(Transporte!$F27+Transporte!$F34)*$NB$81</f>
        <v>184583.1887</v>
      </c>
      <c r="GW82" s="306">
        <f>IF($ND$81&lt;=GW$2,1,0)*(Transporte!$F27+Transporte!$F34)*$NB$81</f>
        <v>184583.1887</v>
      </c>
      <c r="GX82" s="306">
        <f>IF($ND$81&lt;=GX$2,1,0)*(Transporte!$F27+Transporte!$F34)*$NB$81</f>
        <v>184583.1887</v>
      </c>
      <c r="GY82" s="306">
        <f>IF($ND$81&lt;=GY$2,1,0)*(Transporte!$F27+Transporte!$F34)*$NB$81</f>
        <v>184583.1887</v>
      </c>
      <c r="GZ82" s="306">
        <f>IF($ND$81&lt;=GZ$2,1,0)*(Transporte!$F27+Transporte!$F34)*$NB$81</f>
        <v>184583.1887</v>
      </c>
      <c r="HA82" s="306">
        <f>IF($ND$81&lt;=HA$2,1,0)*(Transporte!$F27+Transporte!$F34)*$NB$81</f>
        <v>184583.1887</v>
      </c>
      <c r="HB82" s="306">
        <f>IF($ND$81&lt;=HB$2,1,0)*(Transporte!$F27+Transporte!$F34)*$NB$81</f>
        <v>184583.1887</v>
      </c>
      <c r="HC82" s="306">
        <f>IF($ND$81&lt;=HC$2,1,0)*(Transporte!$F27+Transporte!$F34)*$NB$81</f>
        <v>184583.1887</v>
      </c>
      <c r="HD82" s="306">
        <f>IF($ND$81&lt;=HD$2,1,0)*(Transporte!$F27+Transporte!$F34)*$NB$81</f>
        <v>184583.1887</v>
      </c>
      <c r="HE82" s="306">
        <f>IF($ND$81&lt;=HE$2,1,0)*(Transporte!$F27+Transporte!$F34)*$NB$81</f>
        <v>184583.1887</v>
      </c>
      <c r="HF82" s="306">
        <f>IF($ND$81&lt;=HF$2,1,0)*(Transporte!$F27+Transporte!$F34)*$NB$81</f>
        <v>184583.1887</v>
      </c>
      <c r="HG82" s="306">
        <f>IF($ND$81&lt;=HG$2,1,0)*(Transporte!$F27+Transporte!$F34)*$NB$81</f>
        <v>184583.1887</v>
      </c>
      <c r="HH82" s="306">
        <f>IF($ND$81&lt;=HH$2,1,0)*(Transporte!$F27+Transporte!$F34)*$NB$81</f>
        <v>184583.1887</v>
      </c>
      <c r="HI82" s="306">
        <f>IF($ND$81&lt;=HI$2,1,0)*(Transporte!$F27+Transporte!$F34)*$NB$81</f>
        <v>184583.1887</v>
      </c>
      <c r="HJ82" s="306">
        <f>IF($ND$81&lt;=HJ$2,1,0)*(Transporte!$F27+Transporte!$F34)*$NB$81</f>
        <v>184583.1887</v>
      </c>
      <c r="HK82" s="306">
        <f>IF($ND$81&lt;=HK$2,1,0)*(Transporte!$F27+Transporte!$F34)*$NB$81</f>
        <v>184583.1887</v>
      </c>
      <c r="HL82" s="306">
        <f>IF($ND$81&lt;=HL$2,1,0)*(Transporte!$F27+Transporte!$F34)*$NB$81</f>
        <v>184583.1887</v>
      </c>
      <c r="HM82" s="306">
        <f>IF($ND$81&lt;=HM$2,1,0)*(Transporte!$F27+Transporte!$F34)*$NB$81</f>
        <v>184583.1887</v>
      </c>
      <c r="HN82" s="306">
        <f>IF($ND$81&lt;=HN$2,1,0)*(Transporte!$F27+Transporte!$F34)*$NB$81</f>
        <v>184583.1887</v>
      </c>
      <c r="HO82" s="306">
        <f>IF($ND$81&lt;=HO$2,1,0)*(Transporte!$F27+Transporte!$F34)*$NB$81</f>
        <v>184583.1887</v>
      </c>
      <c r="HP82" s="306">
        <f>IF($ND$81&lt;=HP$2,1,0)*(Transporte!$F27+Transporte!$F34)*$NB$81</f>
        <v>184583.1887</v>
      </c>
      <c r="HQ82" s="306">
        <f>IF($ND$81&lt;=HQ$2,1,0)*(Transporte!$F27+Transporte!$F34)*$NB$81</f>
        <v>184583.1887</v>
      </c>
      <c r="HR82" s="306">
        <f>IF($ND$81&lt;=HR$2,1,0)*(Transporte!$F27+Transporte!$F34)*$NB$81</f>
        <v>184583.1887</v>
      </c>
      <c r="HS82" s="306">
        <f>IF($ND$81&lt;=HS$2,1,0)*(Transporte!$F27+Transporte!$F34)*$NB$81</f>
        <v>184583.1887</v>
      </c>
      <c r="HT82" s="306">
        <f>IF($ND$81&lt;=HT$2,1,0)*(Transporte!$F27+Transporte!$F34)*$NB$81</f>
        <v>184583.1887</v>
      </c>
      <c r="HU82" s="306">
        <f>IF($ND$81&lt;=HU$2,1,0)*(Transporte!$F27+Transporte!$F34)*$NB$81</f>
        <v>184583.1887</v>
      </c>
      <c r="HV82" s="306">
        <f>IF($ND$81&lt;=HV$2,1,0)*(Transporte!$F27+Transporte!$F34)*$NB$81</f>
        <v>184583.1887</v>
      </c>
      <c r="HW82" s="306">
        <f>IF($ND$81&lt;=HW$2,1,0)*(Transporte!$F27+Transporte!$F34)*$NB$81</f>
        <v>184583.1887</v>
      </c>
      <c r="HX82" s="306">
        <f>IF($ND$81&lt;=HX$2,1,0)*(Transporte!$F27+Transporte!$F34)*$NB$81</f>
        <v>184583.1887</v>
      </c>
      <c r="HY82" s="306">
        <f>IF($ND$81&lt;=HY$2,1,0)*(Transporte!$F27+Transporte!$F34)*$NB$81</f>
        <v>184583.1887</v>
      </c>
      <c r="HZ82" s="306">
        <f>IF($ND$81&lt;=HZ$2,1,0)*(Transporte!$F27+Transporte!$F34)*$NB$81</f>
        <v>184583.1887</v>
      </c>
      <c r="IA82" s="306">
        <f>IF($ND$81&lt;=IA$2,1,0)*(Transporte!$F27+Transporte!$F34)*$NB$81</f>
        <v>184583.1887</v>
      </c>
      <c r="IB82" s="306">
        <f>IF($ND$81&lt;=IB$2,1,0)*(Transporte!$F27+Transporte!$F34)*$NB$81</f>
        <v>184583.1887</v>
      </c>
      <c r="IC82" s="306">
        <f>IF($ND$81&lt;=IC$2,1,0)*(Transporte!$F27+Transporte!$F34)*$NB$81</f>
        <v>184583.1887</v>
      </c>
      <c r="ID82" s="306">
        <f>IF($ND$81&lt;=ID$2,1,0)*(Transporte!$F27+Transporte!$F34)*$NB$81</f>
        <v>184583.1887</v>
      </c>
      <c r="IE82" s="306">
        <f>IF($ND$81&lt;=IE$2,1,0)*(Transporte!$F27+Transporte!$F34)*$NB$81</f>
        <v>184583.1887</v>
      </c>
      <c r="IF82" s="306">
        <f>IF($ND$81&lt;=IF$2,1,0)*(Transporte!$F27+Transporte!$F34)*$NB$81</f>
        <v>184583.1887</v>
      </c>
      <c r="IG82" s="306">
        <f>IF($ND$81&lt;=IG$2,1,0)*(Transporte!$F27+Transporte!$F34)*$NB$81</f>
        <v>184583.1887</v>
      </c>
      <c r="IH82" s="306">
        <f>IF($ND$81&lt;=IH$2,1,0)*(Transporte!$F27+Transporte!$F34)*$NB$81</f>
        <v>184583.1887</v>
      </c>
      <c r="II82" s="306">
        <f>IF($ND$81&lt;=II$2,1,0)*(Transporte!$F27+Transporte!$F34)*$NB$81</f>
        <v>184583.1887</v>
      </c>
      <c r="IJ82" s="306">
        <f>IF($ND$81&lt;=IJ$2,1,0)*(Transporte!$F27+Transporte!$F34)*$NB$81</f>
        <v>184583.1887</v>
      </c>
      <c r="IK82" s="306">
        <f>IF($ND$81&lt;=IK$2,1,0)*(Transporte!$F27+Transporte!$F34)*$NB$81</f>
        <v>184583.1887</v>
      </c>
      <c r="IL82" s="306">
        <f>IF($ND$81&lt;=IL$2,1,0)*(Transporte!$F27+Transporte!$F34)*$NB$81</f>
        <v>184583.1887</v>
      </c>
      <c r="IM82" s="306">
        <f>IF($ND$81&lt;=IM$2,1,0)*(Transporte!$F27+Transporte!$F34)*$NB$81</f>
        <v>184583.1887</v>
      </c>
      <c r="IN82" s="306">
        <f>IF($ND$81&lt;=IN$2,1,0)*(Transporte!$F27+Transporte!$F34)*$NB$81</f>
        <v>184583.1887</v>
      </c>
      <c r="IO82" s="306">
        <f>IF($ND$81&lt;=IO$2,1,0)*(Transporte!$F27+Transporte!$F34)*$NB$81</f>
        <v>184583.1887</v>
      </c>
      <c r="IP82" s="306">
        <f>IF($ND$81&lt;=IP$2,1,0)*(Transporte!$F27+Transporte!$F34)*$NB$81</f>
        <v>184583.1887</v>
      </c>
      <c r="IQ82" s="306">
        <f>IF($ND$81&lt;=IQ$2,1,0)*(Transporte!$F27+Transporte!$F34)*$NB$81</f>
        <v>184583.1887</v>
      </c>
      <c r="IR82" s="306">
        <f>IF($ND$81&lt;=IR$2,1,0)*(Transporte!$F27+Transporte!$F34)*$NB$81</f>
        <v>184583.1887</v>
      </c>
      <c r="IS82" s="306">
        <f>IF($ND$81&lt;=IS$2,1,0)*(Transporte!$F27+Transporte!$F34)*$NB$81</f>
        <v>184583.1887</v>
      </c>
      <c r="IT82" s="306">
        <f>IF($ND$81&lt;=IT$2,1,0)*(Transporte!$F27+Transporte!$F34)*$NB$81</f>
        <v>184583.1887</v>
      </c>
      <c r="IU82" s="306">
        <f>IF($ND$81&lt;=IU$2,1,0)*(Transporte!$F27+Transporte!$F34)*$NB$81</f>
        <v>184583.1887</v>
      </c>
      <c r="IV82" s="306">
        <f>IF($ND$81&lt;=IV$2,1,0)*(Transporte!$F27+Transporte!$F34)*$NB$81</f>
        <v>184583.1887</v>
      </c>
      <c r="IW82" s="306">
        <f>IF($ND$81&lt;=IW$2,1,0)*(Transporte!$F27+Transporte!$F34)*$NB$81</f>
        <v>184583.1887</v>
      </c>
      <c r="IX82" s="306">
        <f>IF($ND$81&lt;=IX$2,1,0)*(Transporte!$F27+Transporte!$F34)*$NB$81</f>
        <v>184583.1887</v>
      </c>
      <c r="IY82" s="306">
        <f>IF($ND$81&lt;=IY$2,1,0)*(Transporte!$F27+Transporte!$F34)*$NB$81</f>
        <v>184583.1887</v>
      </c>
      <c r="IZ82" s="306">
        <f>IF($ND$81&lt;=IZ$2,1,0)*(Transporte!$F27+Transporte!$F34)*$NB$81</f>
        <v>184583.1887</v>
      </c>
      <c r="JA82" s="306">
        <f>IF($ND$81&lt;=JA$2,1,0)*(Transporte!$F27+Transporte!$F34)*$NB$81</f>
        <v>184583.1887</v>
      </c>
      <c r="JB82" s="306">
        <f>IF($ND$81&lt;=JB$2,1,0)*(Transporte!$F27+Transporte!$F34)*$NB$81</f>
        <v>184583.1887</v>
      </c>
      <c r="JC82" s="306">
        <f>IF($ND$81&lt;=JC$2,1,0)*(Transporte!$F27+Transporte!$F34)*$NB$81</f>
        <v>184583.1887</v>
      </c>
      <c r="JD82" s="306">
        <f>IF($ND$81&lt;=JD$2,1,0)*(Transporte!$F27+Transporte!$F34)*$NB$81</f>
        <v>184583.1887</v>
      </c>
      <c r="JE82" s="306">
        <f>IF($ND$81&lt;=JE$2,1,0)*(Transporte!$F27+Transporte!$F34)*$NB$81</f>
        <v>184583.1887</v>
      </c>
      <c r="JF82" s="306">
        <f>IF($ND$81&lt;=JF$2,1,0)*(Transporte!$F27+Transporte!$F34)*$NB$81</f>
        <v>184583.1887</v>
      </c>
      <c r="JG82" s="306">
        <f>IF($ND$81&lt;=JG$2,1,0)*(Transporte!$F27+Transporte!$F34)*$NB$81</f>
        <v>184583.1887</v>
      </c>
      <c r="JH82" s="306">
        <f>IF($ND$81&lt;=JH$2,1,0)*(Transporte!$F27+Transporte!$F34)*$NB$81</f>
        <v>184583.1887</v>
      </c>
      <c r="JI82" s="306">
        <f>IF($ND$81&lt;=JI$2,1,0)*(Transporte!$F27+Transporte!$F34)*$NB$81</f>
        <v>184583.1887</v>
      </c>
      <c r="JJ82" s="306">
        <f>IF($ND$81&lt;=JJ$2,1,0)*(Transporte!$F27+Transporte!$F34)*$NB$81</f>
        <v>184583.1887</v>
      </c>
      <c r="JK82" s="306">
        <f>IF($ND$81&lt;=JK$2,1,0)*(Transporte!$F27+Transporte!$F34)*$NB$81</f>
        <v>184583.1887</v>
      </c>
      <c r="JL82" s="306">
        <f>IF($ND$81&lt;=JL$2,1,0)*(Transporte!$F27+Transporte!$F34)*$NB$81</f>
        <v>184583.1887</v>
      </c>
      <c r="JM82" s="306">
        <f>IF($ND$81&lt;=JM$2,1,0)*(Transporte!$F27+Transporte!$F34)*$NB$81</f>
        <v>184583.1887</v>
      </c>
      <c r="JN82" s="306">
        <f>IF($ND$81&lt;=JN$2,1,0)*(Transporte!$F27+Transporte!$F34)*$NB$81</f>
        <v>184583.1887</v>
      </c>
      <c r="JO82" s="306">
        <f>IF($ND$81&lt;=JO$2,1,0)*(Transporte!$F27+Transporte!$F34)*$NB$81</f>
        <v>184583.1887</v>
      </c>
      <c r="JP82" s="306">
        <f>IF($ND$81&lt;=JP$2,1,0)*(Transporte!$F27+Transporte!$F34)*$NB$81</f>
        <v>184583.1887</v>
      </c>
      <c r="JQ82" s="306">
        <f>IF($ND$81&lt;=JQ$2,1,0)*(Transporte!$F27+Transporte!$F34)*$NB$81</f>
        <v>184583.1887</v>
      </c>
      <c r="JR82" s="306">
        <f>IF($ND$81&lt;=JR$2,1,0)*(Transporte!$F27+Transporte!$F34)*$NB$81</f>
        <v>184583.1887</v>
      </c>
      <c r="JS82" s="306">
        <f>IF($ND$81&lt;=JS$2,1,0)*(Transporte!$F27+Transporte!$F34)*$NB$81</f>
        <v>184583.1887</v>
      </c>
      <c r="JT82" s="306">
        <f>IF($ND$81&lt;=JT$2,1,0)*(Transporte!$F27+Transporte!$F34)*$NB$81</f>
        <v>184583.1887</v>
      </c>
      <c r="JU82" s="306">
        <f>IF($ND$81&lt;=JU$2,1,0)*(Transporte!$F27+Transporte!$F34)*$NB$81</f>
        <v>184583.1887</v>
      </c>
      <c r="JV82" s="306">
        <f>IF($ND$81&lt;=JV$2,1,0)*(Transporte!$F27+Transporte!$F34)*$NB$81</f>
        <v>184583.1887</v>
      </c>
      <c r="JW82" s="306">
        <f>IF($ND$81&lt;=JW$2,1,0)*(Transporte!$F27+Transporte!$F34)*$NB$81</f>
        <v>184583.1887</v>
      </c>
      <c r="JX82" s="306">
        <f>IF($ND$81&lt;=JX$2,1,0)*(Transporte!$F27+Transporte!$F34)*$NB$81</f>
        <v>184583.1887</v>
      </c>
      <c r="JY82" s="306">
        <f>IF($ND$81&lt;=JY$2,1,0)*(Transporte!$F27+Transporte!$F34)*$NB$81</f>
        <v>184583.1887</v>
      </c>
      <c r="JZ82" s="306">
        <f>IF($ND$81&lt;=JZ$2,1,0)*(Transporte!$F27+Transporte!$F34)*$NB$81</f>
        <v>184583.1887</v>
      </c>
      <c r="KA82" s="306">
        <f>IF($ND$81&lt;=KA$2,1,0)*(Transporte!$F27+Transporte!$F34)*$NB$81</f>
        <v>184583.1887</v>
      </c>
      <c r="KB82" s="306">
        <f>IF($ND$81&lt;=KB$2,1,0)*(Transporte!$F27+Transporte!$F34)*$NB$81</f>
        <v>184583.1887</v>
      </c>
      <c r="KC82" s="306">
        <f>IF($ND$81&lt;=KC$2,1,0)*(Transporte!$F27+Transporte!$F34)*$NB$81</f>
        <v>184583.1887</v>
      </c>
      <c r="KD82" s="306">
        <f>IF($ND$81&lt;=KD$2,1,0)*(Transporte!$F27+Transporte!$F34)*$NB$81</f>
        <v>184583.1887</v>
      </c>
      <c r="KE82" s="306">
        <f>IF($ND$81&lt;=KE$2,1,0)*(Transporte!$F27+Transporte!$F34)*$NB$81</f>
        <v>184583.1887</v>
      </c>
      <c r="KF82" s="306">
        <f>IF($ND$81&lt;=KF$2,1,0)*(Transporte!$F27+Transporte!$F34)*$NB$81</f>
        <v>184583.1887</v>
      </c>
      <c r="KG82" s="306">
        <f>IF($ND$81&lt;=KG$2,1,0)*(Transporte!$F27+Transporte!$F34)*$NB$81</f>
        <v>184583.1887</v>
      </c>
      <c r="KH82" s="306">
        <f>IF($ND$81&lt;=KH$2,1,0)*(Transporte!$F27+Transporte!$F34)*$NB$81</f>
        <v>184583.1887</v>
      </c>
      <c r="KI82" s="306">
        <f>IF($ND$81&lt;=KI$2,1,0)*(Transporte!$F27+Transporte!$F34)*$NB$81</f>
        <v>184583.1887</v>
      </c>
      <c r="KJ82" s="306">
        <f>IF($ND$81&lt;=KJ$2,1,0)*(Transporte!$F27+Transporte!$F34)*$NB$81</f>
        <v>184583.1887</v>
      </c>
      <c r="KK82" s="306">
        <f>IF($ND$81&lt;=KK$2,1,0)*(Transporte!$F27+Transporte!$F34)*$NB$81</f>
        <v>184583.1887</v>
      </c>
      <c r="KL82" s="306">
        <f>IF($ND$81&lt;=KL$2,1,0)*(Transporte!$F27+Transporte!$F34)*$NB$81</f>
        <v>184583.1887</v>
      </c>
      <c r="KM82" s="306">
        <f>IF($ND$81&lt;=KM$2,1,0)*(Transporte!$F27+Transporte!$F34)*$NB$81</f>
        <v>184583.1887</v>
      </c>
      <c r="KN82" s="306">
        <f>IF($ND$81&lt;=KN$2,1,0)*(Transporte!$F27+Transporte!$F34)*$NB$81</f>
        <v>184583.1887</v>
      </c>
      <c r="KO82" s="306">
        <f>IF($ND$81&lt;=KO$2,1,0)*(Transporte!$F27+Transporte!$F34)*$NB$81</f>
        <v>184583.1887</v>
      </c>
      <c r="KP82" s="306">
        <f>IF($ND$81&lt;=KP$2,1,0)*(Transporte!$F27+Transporte!$F34)*$NB$81</f>
        <v>184583.1887</v>
      </c>
      <c r="KQ82" s="306">
        <f>IF($ND$81&lt;=KQ$2,1,0)*(Transporte!$F27+Transporte!$F34)*$NB$81</f>
        <v>184583.1887</v>
      </c>
      <c r="KR82" s="306">
        <f>IF($ND$81&lt;=KR$2,1,0)*(Transporte!$F27+Transporte!$F34)*$NB$81</f>
        <v>184583.1887</v>
      </c>
      <c r="KS82" s="306">
        <f>IF($ND$81&lt;=KS$2,1,0)*(Transporte!$F27+Transporte!$F34)*$NB$81</f>
        <v>184583.1887</v>
      </c>
      <c r="KT82" s="306">
        <f>IF($ND$81&lt;=KT$2,1,0)*(Transporte!$F27+Transporte!$F34)*$NB$81</f>
        <v>184583.1887</v>
      </c>
      <c r="KU82" s="306">
        <f>IF($ND$81&lt;=KU$2,1,0)*(Transporte!$F27+Transporte!$F34)*$NB$81</f>
        <v>184583.1887</v>
      </c>
      <c r="KV82" s="306">
        <f>IF($ND$81&lt;=KV$2,1,0)*(Transporte!$F27+Transporte!$F34)*$NB$81</f>
        <v>184583.1887</v>
      </c>
      <c r="KW82" s="306">
        <f>IF($ND$81&lt;=KW$2,1,0)*(Transporte!$F27+Transporte!$F34)*$NB$81</f>
        <v>184583.1887</v>
      </c>
      <c r="KX82" s="306">
        <f>IF($ND$81&lt;=KX$2,1,0)*(Transporte!$F27+Transporte!$F34)*$NB$81</f>
        <v>184583.1887</v>
      </c>
      <c r="KY82" s="306">
        <f>IF($ND$81&lt;=KY$2,1,0)*(Transporte!$F27+Transporte!$F34)*$NB$81</f>
        <v>184583.1887</v>
      </c>
      <c r="KZ82" s="306">
        <f>IF($ND$81&lt;=KZ$2,1,0)*(Transporte!$F27+Transporte!$F34)*$NB$81</f>
        <v>184583.1887</v>
      </c>
      <c r="LA82" s="306">
        <f>IF($ND$81&lt;=LA$2,1,0)*(Transporte!$F27+Transporte!$F34)*$NB$81</f>
        <v>184583.1887</v>
      </c>
      <c r="LB82" s="306">
        <f>IF($ND$81&lt;=LB$2,1,0)*(Transporte!$F27+Transporte!$F34)*$NB$81</f>
        <v>184583.1887</v>
      </c>
      <c r="LC82" s="306">
        <f>IF($ND$81&lt;=LC$2,1,0)*(Transporte!$F27+Transporte!$F34)*$NB$81</f>
        <v>184583.1887</v>
      </c>
      <c r="LD82" s="306">
        <f>IF($ND$81&lt;=LD$2,1,0)*(Transporte!$F27+Transporte!$F34)*$NB$81</f>
        <v>184583.1887</v>
      </c>
      <c r="LE82" s="306">
        <f>IF($ND$81&lt;=LE$2,1,0)*(Transporte!$F27+Transporte!$F34)*$NB$81</f>
        <v>184583.1887</v>
      </c>
      <c r="LF82" s="306">
        <f>IF($ND$81&lt;=LF$2,1,0)*(Transporte!$F27+Transporte!$F34)*$NB$81</f>
        <v>184583.1887</v>
      </c>
      <c r="LG82" s="306">
        <f>IF($ND$81&lt;=LG$2,1,0)*(Transporte!$F27+Transporte!$F34)*$NB$81</f>
        <v>184583.1887</v>
      </c>
      <c r="LH82" s="306">
        <f>IF($ND$81&lt;=LH$2,1,0)*(Transporte!$F27+Transporte!$F34)*$NB$81</f>
        <v>184583.1887</v>
      </c>
      <c r="LI82" s="306">
        <f>IF($ND$81&lt;=LI$2,1,0)*(Transporte!$F27+Transporte!$F34)*$NB$81</f>
        <v>184583.1887</v>
      </c>
      <c r="LJ82" s="306">
        <f>IF($ND$81&lt;=LJ$2,1,0)*(Transporte!$F27+Transporte!$F34)*$NB$81</f>
        <v>184583.1887</v>
      </c>
      <c r="LK82" s="306">
        <f>IF($ND$81&lt;=LK$2,1,0)*(Transporte!$F27+Transporte!$F34)*$NB$81</f>
        <v>184583.1887</v>
      </c>
      <c r="LL82" s="306">
        <f>IF($ND$81&lt;=LL$2,1,0)*(Transporte!$F27+Transporte!$F34)*$NB$81</f>
        <v>184583.1887</v>
      </c>
      <c r="LM82" s="306">
        <f>IF($ND$81&lt;=LM$2,1,0)*(Transporte!$F27+Transporte!$F34)*$NB$81</f>
        <v>184583.1887</v>
      </c>
      <c r="LN82" s="306">
        <f>IF($ND$81&lt;=LN$2,1,0)*(Transporte!$F27+Transporte!$F34)*$NB$81</f>
        <v>184583.1887</v>
      </c>
      <c r="LO82" s="306">
        <f>IF($ND$81&lt;=LO$2,1,0)*(Transporte!$F27+Transporte!$F34)*$NB$81</f>
        <v>184583.1887</v>
      </c>
      <c r="LP82" s="306">
        <f>IF($ND$81&lt;=LP$2,1,0)*(Transporte!$F27+Transporte!$F34)*$NB$81</f>
        <v>184583.1887</v>
      </c>
      <c r="LQ82" s="306">
        <f>IF($ND$81&lt;=LQ$2,1,0)*(Transporte!$F27+Transporte!$F34)*$NB$81</f>
        <v>184583.1887</v>
      </c>
      <c r="LR82" s="306">
        <f>IF($ND$81&lt;=LR$2,1,0)*(Transporte!$F27+Transporte!$F34)*$NB$81</f>
        <v>184583.1887</v>
      </c>
      <c r="LS82" s="306">
        <f>IF($ND$81&lt;=LS$2,1,0)*(Transporte!$F27+Transporte!$F34)*$NB$81</f>
        <v>184583.1887</v>
      </c>
      <c r="LT82" s="306">
        <f>IF($ND$81&lt;=LT$2,1,0)*(Transporte!$F27+Transporte!$F34)*$NB$81</f>
        <v>184583.1887</v>
      </c>
      <c r="LU82" s="306">
        <f>IF($ND$81&lt;=LU$2,1,0)*(Transporte!$F27+Transporte!$F34)*$NB$81</f>
        <v>184583.1887</v>
      </c>
      <c r="LV82" s="306">
        <f>IF($ND$81&lt;=LV$2,1,0)*(Transporte!$F27+Transporte!$F34)*$NB$81</f>
        <v>184583.1887</v>
      </c>
      <c r="LW82" s="306">
        <f>IF($ND$81&lt;=LW$2,1,0)*(Transporte!$F27+Transporte!$F34)*$NB$81</f>
        <v>184583.1887</v>
      </c>
      <c r="LX82" s="306">
        <f>IF($ND$81&lt;=LX$2,1,0)*(Transporte!$F27+Transporte!$F34)*$NB$81</f>
        <v>184583.1887</v>
      </c>
      <c r="LY82" s="306">
        <f>IF($ND$81&lt;=LY$2,1,0)*(Transporte!$F27+Transporte!$F34)*$NB$81</f>
        <v>184583.1887</v>
      </c>
      <c r="LZ82" s="306">
        <f>IF($ND$81&lt;=LZ$2,1,0)*(Transporte!$F27+Transporte!$F34)*$NB$81</f>
        <v>184583.1887</v>
      </c>
      <c r="MA82" s="306">
        <f>IF($ND$81&lt;=MA$2,1,0)*(Transporte!$F27+Transporte!$F34)*$NB$81</f>
        <v>184583.1887</v>
      </c>
      <c r="MB82" s="306">
        <f>IF($ND$81&lt;=MB$2,1,0)*(Transporte!$F27+Transporte!$F34)*$NB$81</f>
        <v>184583.1887</v>
      </c>
      <c r="MC82" s="306">
        <f>IF($ND$81&lt;=MC$2,1,0)*(Transporte!$F27+Transporte!$F34)*$NB$81</f>
        <v>184583.1887</v>
      </c>
      <c r="MD82" s="306">
        <f>IF($ND$81&lt;=MD$2,1,0)*(Transporte!$F27+Transporte!$F34)*$NB$81</f>
        <v>184583.1887</v>
      </c>
      <c r="ME82" s="306">
        <f>IF($ND$81&lt;=ME$2,1,0)*(Transporte!$F27+Transporte!$F34)*$NB$81</f>
        <v>184583.1887</v>
      </c>
      <c r="MF82" s="306">
        <f>IF($ND$81&lt;=MF$2,1,0)*(Transporte!$F27+Transporte!$F34)*$NB$81</f>
        <v>184583.1887</v>
      </c>
      <c r="MG82" s="306">
        <f>IF($ND$81&lt;=MG$2,1,0)*(Transporte!$F27+Transporte!$F34)*$NB$81</f>
        <v>184583.1887</v>
      </c>
      <c r="MH82" s="306">
        <f>IF($ND$81&lt;=MH$2,1,0)*(Transporte!$F27+Transporte!$F34)*$NB$81</f>
        <v>184583.1887</v>
      </c>
      <c r="MI82" s="306">
        <f>IF($ND$81&lt;=MI$2,1,0)*(Transporte!$F27+Transporte!$F34)*$NB$81</f>
        <v>184583.1887</v>
      </c>
      <c r="MJ82" s="306">
        <f>IF($ND$81&lt;=MJ$2,1,0)*(Transporte!$F27+Transporte!$F34)*$NB$81</f>
        <v>184583.1887</v>
      </c>
      <c r="MK82" s="306">
        <f>IF($ND$81&lt;=MK$2,1,0)*(Transporte!$F27+Transporte!$F34)*$NB$81</f>
        <v>184583.1887</v>
      </c>
      <c r="ML82" s="306">
        <f>IF($ND$81&lt;=ML$2,1,0)*(Transporte!$F27+Transporte!$F34)*$NB$81</f>
        <v>184583.1887</v>
      </c>
      <c r="MM82" s="306">
        <f>IF($ND$81&lt;=MM$2,1,0)*(Transporte!$F27+Transporte!$F34)*$NB$81</f>
        <v>184583.1887</v>
      </c>
      <c r="MN82" s="306">
        <f>IF($ND$81&lt;=MN$2,1,0)*(Transporte!$F27+Transporte!$F34)*$NB$81</f>
        <v>184583.1887</v>
      </c>
      <c r="MO82" s="306">
        <f>IF($ND$81&lt;=MO$2,1,0)*(Transporte!$F27+Transporte!$F34)*$NB$81</f>
        <v>184583.1887</v>
      </c>
      <c r="MP82" s="306">
        <f>IF($ND$81&lt;=MP$2,1,0)*(Transporte!$F27+Transporte!$F34)*$NB$81</f>
        <v>184583.1887</v>
      </c>
      <c r="MQ82" s="306">
        <f>IF($ND$81&lt;=MQ$2,1,0)*(Transporte!$F27+Transporte!$F34)*$NB$81</f>
        <v>184583.1887</v>
      </c>
      <c r="MR82" s="306">
        <f>IF($ND$81&lt;=MR$2,1,0)*(Transporte!$F27+Transporte!$F34)*$NB$81</f>
        <v>184583.1887</v>
      </c>
      <c r="MS82" s="306">
        <f>IF($ND$81&lt;=MS$2,1,0)*(Transporte!$F27+Transporte!$F34)*$NB$81</f>
        <v>184583.1887</v>
      </c>
      <c r="MT82" s="306">
        <f>IF($ND$81&lt;=MT$2,1,0)*(Transporte!$F27+Transporte!$F34)*$NB$81</f>
        <v>184583.1887</v>
      </c>
      <c r="MU82" s="306">
        <f>IF($ND$81&lt;=MU$2,1,0)*(Transporte!$F27+Transporte!$F34)*$NB$81</f>
        <v>184583.1887</v>
      </c>
      <c r="MV82" s="306">
        <f>IF($ND$81&lt;=MV$2,1,0)*(Transporte!$F27+Transporte!$F34)*$NB$81</f>
        <v>184583.1887</v>
      </c>
      <c r="MW82" s="306">
        <f>IF($ND$81&lt;=MW$2,1,0)*(Transporte!$F27+Transporte!$F34)*$NB$81</f>
        <v>184583.1887</v>
      </c>
      <c r="MX82" s="306">
        <f>IF($ND$81&lt;=MX$2,1,0)*(Transporte!$F27+Transporte!$F34)*$NB$81</f>
        <v>184583.1887</v>
      </c>
      <c r="MY82" s="306">
        <f>IF($ND$81&lt;=MY$2,1,0)*(Transporte!$F27+Transporte!$F34)*$NB$81</f>
        <v>184583.1887</v>
      </c>
      <c r="MZ82" s="306">
        <f>IF($ND$81&lt;=MZ$2,1,0)*(Transporte!$F27+Transporte!$F34)*$NB$81</f>
        <v>184583.1887</v>
      </c>
      <c r="NA82" s="306">
        <f>IF($ND$81&lt;=NA$2,1,0)*(Transporte!$F27+Transporte!$F34)*$NB$81</f>
        <v>184583.1887</v>
      </c>
      <c r="NB82" s="666"/>
      <c r="NC82" s="652"/>
      <c r="ND82" s="654"/>
    </row>
    <row r="83" spans="1:368" x14ac:dyDescent="0.2">
      <c r="A83" s="595"/>
      <c r="B83" s="596"/>
      <c r="C83" s="597"/>
      <c r="D83" s="597"/>
      <c r="E83" s="309" t="s">
        <v>630</v>
      </c>
      <c r="F83" s="310">
        <f>'Seguro Teleférico'!$F10/12</f>
        <v>5672.9272518040016</v>
      </c>
      <c r="G83" s="310">
        <f>'Seguro Teleférico'!$F10/12</f>
        <v>5672.9272518040016</v>
      </c>
      <c r="H83" s="310">
        <f>'Seguro Teleférico'!$F10/12</f>
        <v>5672.9272518040016</v>
      </c>
      <c r="I83" s="310">
        <f>'Seguro Teleférico'!$F10/12</f>
        <v>5672.9272518040016</v>
      </c>
      <c r="J83" s="310">
        <f>'Seguro Teleférico'!$F10/12</f>
        <v>5672.9272518040016</v>
      </c>
      <c r="K83" s="310">
        <f>'Seguro Teleférico'!$F10/12</f>
        <v>5672.9272518040016</v>
      </c>
      <c r="L83" s="310">
        <f>'Seguro Teleférico'!$F10/12</f>
        <v>5672.9272518040016</v>
      </c>
      <c r="M83" s="310">
        <f>'Seguro Teleférico'!$F10/12</f>
        <v>5672.9272518040016</v>
      </c>
      <c r="N83" s="310">
        <f>'Seguro Teleférico'!$F10/12</f>
        <v>5672.9272518040016</v>
      </c>
      <c r="O83" s="310">
        <f>'Seguro Teleférico'!$F10/12</f>
        <v>5672.9272518040016</v>
      </c>
      <c r="P83" s="310">
        <f>'Seguro Teleférico'!$F10/12</f>
        <v>5672.9272518040016</v>
      </c>
      <c r="Q83" s="310">
        <f>'Seguro Teleférico'!$F10/12</f>
        <v>5672.9272518040016</v>
      </c>
      <c r="R83" s="310">
        <f>'Seguro Teleférico'!$G10/12</f>
        <v>7955.3669051373336</v>
      </c>
      <c r="S83" s="310">
        <f>'Seguro Teleférico'!$G10/12</f>
        <v>7955.3669051373336</v>
      </c>
      <c r="T83" s="310">
        <f>'Seguro Teleférico'!$G10/12</f>
        <v>7955.3669051373336</v>
      </c>
      <c r="U83" s="310">
        <f>'Seguro Teleférico'!$G10/12</f>
        <v>7955.3669051373336</v>
      </c>
      <c r="V83" s="310">
        <f>'Seguro Teleférico'!$G10/12</f>
        <v>7955.3669051373336</v>
      </c>
      <c r="W83" s="310">
        <f>'Seguro Teleférico'!$G10/12</f>
        <v>7955.3669051373336</v>
      </c>
      <c r="X83" s="310">
        <f>'Seguro Teleférico'!$G10/12</f>
        <v>7955.3669051373336</v>
      </c>
      <c r="Y83" s="310">
        <f>'Seguro Teleférico'!$G10/12</f>
        <v>7955.3669051373336</v>
      </c>
      <c r="Z83" s="310">
        <f>'Seguro Teleférico'!$G10/12</f>
        <v>7955.3669051373336</v>
      </c>
      <c r="AA83" s="310">
        <f>'Seguro Teleférico'!$G10/12</f>
        <v>7955.3669051373336</v>
      </c>
      <c r="AB83" s="310">
        <f>'Seguro Teleférico'!$G10/12</f>
        <v>7955.3669051373336</v>
      </c>
      <c r="AC83" s="310">
        <f>'Seguro Teleférico'!$G10/12</f>
        <v>7955.3669051373336</v>
      </c>
      <c r="AD83" s="310">
        <f>'Seguro Teleférico'!$H10/12</f>
        <v>7955.3669051373336</v>
      </c>
      <c r="AE83" s="310">
        <f>'Seguro Teleférico'!$H10/12</f>
        <v>7955.3669051373336</v>
      </c>
      <c r="AF83" s="310">
        <f>'Seguro Teleférico'!$H10/12</f>
        <v>7955.3669051373336</v>
      </c>
      <c r="AG83" s="310">
        <f>'Seguro Teleférico'!$H10/12</f>
        <v>7955.3669051373336</v>
      </c>
      <c r="AH83" s="310">
        <f>'Seguro Teleférico'!$H10/12</f>
        <v>7955.3669051373336</v>
      </c>
      <c r="AI83" s="310">
        <f>'Seguro Teleférico'!$H10/12</f>
        <v>7955.3669051373336</v>
      </c>
      <c r="AJ83" s="310">
        <f>'Seguro Teleférico'!$H10/12</f>
        <v>7955.3669051373336</v>
      </c>
      <c r="AK83" s="310">
        <f>'Seguro Teleférico'!$H10/12</f>
        <v>7955.3669051373336</v>
      </c>
      <c r="AL83" s="310">
        <f>'Seguro Teleférico'!$H10/12</f>
        <v>7955.3669051373336</v>
      </c>
      <c r="AM83" s="310">
        <f>'Seguro Teleférico'!$H10/12</f>
        <v>7955.3669051373336</v>
      </c>
      <c r="AN83" s="310">
        <f>'Seguro Teleférico'!$H10/12</f>
        <v>7955.3669051373336</v>
      </c>
      <c r="AO83" s="310">
        <f>'Seguro Teleférico'!$H10/12</f>
        <v>7955.3669051373336</v>
      </c>
      <c r="AP83" s="310">
        <f>'Seguro Teleférico'!$I10/12</f>
        <v>32055.268890434894</v>
      </c>
      <c r="AQ83" s="310">
        <f>'Seguro Teleférico'!$I10/12</f>
        <v>32055.268890434894</v>
      </c>
      <c r="AR83" s="310">
        <f>'Seguro Teleférico'!$I10/12</f>
        <v>32055.268890434894</v>
      </c>
      <c r="AS83" s="310">
        <f>'Seguro Teleférico'!$I10/12</f>
        <v>32055.268890434894</v>
      </c>
      <c r="AT83" s="310">
        <f>'Seguro Teleférico'!$I10/12</f>
        <v>32055.268890434894</v>
      </c>
      <c r="AU83" s="310">
        <f>'Seguro Teleférico'!$I10/12</f>
        <v>32055.268890434894</v>
      </c>
      <c r="AV83" s="310">
        <f>'Seguro Teleférico'!$I10/12</f>
        <v>32055.268890434894</v>
      </c>
      <c r="AW83" s="310">
        <f>'Seguro Teleférico'!$I10/12</f>
        <v>32055.268890434894</v>
      </c>
      <c r="AX83" s="310">
        <f>'Seguro Teleférico'!$I10/12</f>
        <v>32055.268890434894</v>
      </c>
      <c r="AY83" s="310">
        <f>'Seguro Teleférico'!$I10/12</f>
        <v>32055.268890434894</v>
      </c>
      <c r="AZ83" s="310">
        <f>'Seguro Teleférico'!$I10/12</f>
        <v>32055.268890434894</v>
      </c>
      <c r="BA83" s="310">
        <f>'Seguro Teleférico'!$I10/12</f>
        <v>32055.268890434894</v>
      </c>
      <c r="BB83" s="310">
        <f>'Seguro Teleférico'!$J10/12</f>
        <v>32195.230568233965</v>
      </c>
      <c r="BC83" s="310">
        <f>'Seguro Teleférico'!$J10/12</f>
        <v>32195.230568233965</v>
      </c>
      <c r="BD83" s="310">
        <f>'Seguro Teleférico'!$J10/12</f>
        <v>32195.230568233965</v>
      </c>
      <c r="BE83" s="310">
        <f>'Seguro Teleférico'!$J10/12</f>
        <v>32195.230568233965</v>
      </c>
      <c r="BF83" s="310">
        <f>'Seguro Teleférico'!$J10/12</f>
        <v>32195.230568233965</v>
      </c>
      <c r="BG83" s="310">
        <f>'Seguro Teleférico'!$J10/12</f>
        <v>32195.230568233965</v>
      </c>
      <c r="BH83" s="310">
        <f>'Seguro Teleférico'!$J10/12</f>
        <v>32195.230568233965</v>
      </c>
      <c r="BI83" s="310">
        <f>'Seguro Teleférico'!$J10/12</f>
        <v>32195.230568233965</v>
      </c>
      <c r="BJ83" s="310">
        <f>'Seguro Teleférico'!$J10/12</f>
        <v>32195.230568233965</v>
      </c>
      <c r="BK83" s="310">
        <f>'Seguro Teleférico'!$J10/12</f>
        <v>32195.230568233965</v>
      </c>
      <c r="BL83" s="310">
        <f>'Seguro Teleférico'!$J10/12</f>
        <v>32195.230568233965</v>
      </c>
      <c r="BM83" s="310">
        <f>'Seguro Teleférico'!$J10/12</f>
        <v>32195.230568233965</v>
      </c>
      <c r="BN83" s="310">
        <f>'Seguro Teleférico'!$K10/12</f>
        <v>31135.643930587608</v>
      </c>
      <c r="BO83" s="310">
        <f>'Seguro Teleférico'!$K10/12</f>
        <v>31135.643930587608</v>
      </c>
      <c r="BP83" s="310">
        <f>'Seguro Teleférico'!$K10/12</f>
        <v>31135.643930587608</v>
      </c>
      <c r="BQ83" s="310">
        <f>'Seguro Teleférico'!$K10/12</f>
        <v>31135.643930587608</v>
      </c>
      <c r="BR83" s="310">
        <f>'Seguro Teleférico'!$K10/12</f>
        <v>31135.643930587608</v>
      </c>
      <c r="BS83" s="310">
        <f>'Seguro Teleférico'!$K10/12</f>
        <v>31135.643930587608</v>
      </c>
      <c r="BT83" s="310">
        <f>'Seguro Teleférico'!$K10/12</f>
        <v>31135.643930587608</v>
      </c>
      <c r="BU83" s="310">
        <f>'Seguro Teleférico'!$K10/12</f>
        <v>31135.643930587608</v>
      </c>
      <c r="BV83" s="310">
        <f>'Seguro Teleférico'!$K10/12</f>
        <v>31135.643930587608</v>
      </c>
      <c r="BW83" s="310">
        <f>'Seguro Teleférico'!$K10/12</f>
        <v>31135.643930587608</v>
      </c>
      <c r="BX83" s="310">
        <f>'Seguro Teleférico'!$K10/12</f>
        <v>31135.643930587608</v>
      </c>
      <c r="BY83" s="310">
        <f>'Seguro Teleférico'!$K10/12</f>
        <v>31135.643930587608</v>
      </c>
      <c r="BZ83" s="310">
        <f>'Seguro Teleférico'!$L10/12</f>
        <v>31269.023267552915</v>
      </c>
      <c r="CA83" s="310">
        <f>'Seguro Teleférico'!$L10/12</f>
        <v>31269.023267552915</v>
      </c>
      <c r="CB83" s="310">
        <f>'Seguro Teleférico'!$L10/12</f>
        <v>31269.023267552915</v>
      </c>
      <c r="CC83" s="310">
        <f>'Seguro Teleférico'!$L10/12</f>
        <v>31269.023267552915</v>
      </c>
      <c r="CD83" s="310">
        <f>'Seguro Teleférico'!$L10/12</f>
        <v>31269.023267552915</v>
      </c>
      <c r="CE83" s="310">
        <f>'Seguro Teleférico'!$L10/12</f>
        <v>31269.023267552915</v>
      </c>
      <c r="CF83" s="310">
        <f>'Seguro Teleférico'!$L10/12</f>
        <v>31269.023267552915</v>
      </c>
      <c r="CG83" s="310">
        <f>'Seguro Teleférico'!$L10/12</f>
        <v>31269.023267552915</v>
      </c>
      <c r="CH83" s="310">
        <f>'Seguro Teleférico'!$L10/12</f>
        <v>31269.023267552915</v>
      </c>
      <c r="CI83" s="310">
        <f>'Seguro Teleférico'!$L10/12</f>
        <v>31269.023267552915</v>
      </c>
      <c r="CJ83" s="310">
        <f>'Seguro Teleférico'!$L10/12</f>
        <v>31269.023267552915</v>
      </c>
      <c r="CK83" s="310">
        <f>'Seguro Teleférico'!$L10/12</f>
        <v>31269.023267552915</v>
      </c>
      <c r="CL83" s="310">
        <f>'Seguro Teleférico'!$M10/12</f>
        <v>31505.508379670257</v>
      </c>
      <c r="CM83" s="310">
        <f>'Seguro Teleférico'!$M10/12</f>
        <v>31505.508379670257</v>
      </c>
      <c r="CN83" s="310">
        <f>'Seguro Teleférico'!$M10/12</f>
        <v>31505.508379670257</v>
      </c>
      <c r="CO83" s="310">
        <f>'Seguro Teleférico'!$M10/12</f>
        <v>31505.508379670257</v>
      </c>
      <c r="CP83" s="310">
        <f>'Seguro Teleférico'!$M10/12</f>
        <v>31505.508379670257</v>
      </c>
      <c r="CQ83" s="310">
        <f>'Seguro Teleférico'!$M10/12</f>
        <v>31505.508379670257</v>
      </c>
      <c r="CR83" s="310">
        <f>'Seguro Teleférico'!$M10/12</f>
        <v>31505.508379670257</v>
      </c>
      <c r="CS83" s="310">
        <f>'Seguro Teleférico'!$M10/12</f>
        <v>31505.508379670257</v>
      </c>
      <c r="CT83" s="310">
        <f>'Seguro Teleférico'!$M10/12</f>
        <v>31505.508379670257</v>
      </c>
      <c r="CU83" s="310">
        <f>'Seguro Teleférico'!$M10/12</f>
        <v>31505.508379670257</v>
      </c>
      <c r="CV83" s="310">
        <f>'Seguro Teleférico'!$M10/12</f>
        <v>31505.508379670257</v>
      </c>
      <c r="CW83" s="310">
        <f>'Seguro Teleférico'!$M10/12</f>
        <v>31505.508379670257</v>
      </c>
      <c r="CX83" s="310">
        <f>'Seguro Teleférico'!$N10/12</f>
        <v>31802.013723204949</v>
      </c>
      <c r="CY83" s="310">
        <f>'Seguro Teleférico'!$N10/12</f>
        <v>31802.013723204949</v>
      </c>
      <c r="CZ83" s="310">
        <f>'Seguro Teleférico'!$N10/12</f>
        <v>31802.013723204949</v>
      </c>
      <c r="DA83" s="310">
        <f>'Seguro Teleférico'!$N10/12</f>
        <v>31802.013723204949</v>
      </c>
      <c r="DB83" s="310">
        <f>'Seguro Teleférico'!$N10/12</f>
        <v>31802.013723204949</v>
      </c>
      <c r="DC83" s="310">
        <f>'Seguro Teleférico'!$N10/12</f>
        <v>31802.013723204949</v>
      </c>
      <c r="DD83" s="310">
        <f>'Seguro Teleférico'!$N10/12</f>
        <v>31802.013723204949</v>
      </c>
      <c r="DE83" s="310">
        <f>'Seguro Teleférico'!$N10/12</f>
        <v>31802.013723204949</v>
      </c>
      <c r="DF83" s="310">
        <f>'Seguro Teleférico'!$N10/12</f>
        <v>31802.013723204949</v>
      </c>
      <c r="DG83" s="310">
        <f>'Seguro Teleférico'!$N10/12</f>
        <v>31802.013723204949</v>
      </c>
      <c r="DH83" s="310">
        <f>'Seguro Teleférico'!$N10/12</f>
        <v>31802.013723204949</v>
      </c>
      <c r="DI83" s="310">
        <f>'Seguro Teleférico'!$N10/12</f>
        <v>31802.013723204949</v>
      </c>
      <c r="DJ83" s="310">
        <f>'Seguro Teleférico'!$O10/12</f>
        <v>32009.502279813383</v>
      </c>
      <c r="DK83" s="310">
        <f>'Seguro Teleférico'!$O10/12</f>
        <v>32009.502279813383</v>
      </c>
      <c r="DL83" s="310">
        <f>'Seguro Teleférico'!$O10/12</f>
        <v>32009.502279813383</v>
      </c>
      <c r="DM83" s="310">
        <f>'Seguro Teleférico'!$O10/12</f>
        <v>32009.502279813383</v>
      </c>
      <c r="DN83" s="310">
        <f>'Seguro Teleférico'!$O10/12</f>
        <v>32009.502279813383</v>
      </c>
      <c r="DO83" s="310">
        <f>'Seguro Teleférico'!$O10/12</f>
        <v>32009.502279813383</v>
      </c>
      <c r="DP83" s="310">
        <f>'Seguro Teleférico'!$O10/12</f>
        <v>32009.502279813383</v>
      </c>
      <c r="DQ83" s="310">
        <f>'Seguro Teleférico'!$O10/12</f>
        <v>32009.502279813383</v>
      </c>
      <c r="DR83" s="310">
        <f>'Seguro Teleférico'!$O10/12</f>
        <v>32009.502279813383</v>
      </c>
      <c r="DS83" s="310">
        <f>'Seguro Teleférico'!$O10/12</f>
        <v>32009.502279813383</v>
      </c>
      <c r="DT83" s="310">
        <f>'Seguro Teleférico'!$O10/12</f>
        <v>32009.502279813383</v>
      </c>
      <c r="DU83" s="310">
        <f>'Seguro Teleférico'!$O10/12</f>
        <v>32009.502279813383</v>
      </c>
      <c r="DV83" s="310">
        <f>'Seguro Teleférico'!$R10/12</f>
        <v>32605.53626216589</v>
      </c>
      <c r="DW83" s="310">
        <f>'Seguro Teleférico'!$R10/12</f>
        <v>32605.53626216589</v>
      </c>
      <c r="DX83" s="310">
        <f>'Seguro Teleférico'!$R10/12</f>
        <v>32605.53626216589</v>
      </c>
      <c r="DY83" s="310">
        <f>'Seguro Teleférico'!$R10/12</f>
        <v>32605.53626216589</v>
      </c>
      <c r="DZ83" s="310">
        <f>'Seguro Teleférico'!$R10/12</f>
        <v>32605.53626216589</v>
      </c>
      <c r="EA83" s="310">
        <f>'Seguro Teleférico'!$R10/12</f>
        <v>32605.53626216589</v>
      </c>
      <c r="EB83" s="310">
        <f>'Seguro Teleférico'!$R10/12</f>
        <v>32605.53626216589</v>
      </c>
      <c r="EC83" s="310">
        <f>'Seguro Teleférico'!$R10/12</f>
        <v>32605.53626216589</v>
      </c>
      <c r="ED83" s="310">
        <f>'Seguro Teleférico'!$R10/12</f>
        <v>32605.53626216589</v>
      </c>
      <c r="EE83" s="310">
        <f>'Seguro Teleférico'!$R10/12</f>
        <v>32605.53626216589</v>
      </c>
      <c r="EF83" s="310">
        <f>'Seguro Teleférico'!$R10/12</f>
        <v>32605.53626216589</v>
      </c>
      <c r="EG83" s="310">
        <f>'Seguro Teleférico'!$R10/12</f>
        <v>32605.53626216589</v>
      </c>
      <c r="EH83" s="310">
        <f>'Seguro Teleférico'!$Q10/12</f>
        <v>32353.069970282446</v>
      </c>
      <c r="EI83" s="310">
        <f>'Seguro Teleférico'!$Q10/12</f>
        <v>32353.069970282446</v>
      </c>
      <c r="EJ83" s="310">
        <f>'Seguro Teleférico'!$Q10/12</f>
        <v>32353.069970282446</v>
      </c>
      <c r="EK83" s="310">
        <f>'Seguro Teleférico'!$Q10/12</f>
        <v>32353.069970282446</v>
      </c>
      <c r="EL83" s="310">
        <f>'Seguro Teleférico'!$Q10/12</f>
        <v>32353.069970282446</v>
      </c>
      <c r="EM83" s="310">
        <f>'Seguro Teleférico'!$Q10/12</f>
        <v>32353.069970282446</v>
      </c>
      <c r="EN83" s="310">
        <f>'Seguro Teleférico'!$Q10/12</f>
        <v>32353.069970282446</v>
      </c>
      <c r="EO83" s="310">
        <f>'Seguro Teleférico'!$Q10/12</f>
        <v>32353.069970282446</v>
      </c>
      <c r="EP83" s="310">
        <f>'Seguro Teleférico'!$Q10/12</f>
        <v>32353.069970282446</v>
      </c>
      <c r="EQ83" s="310">
        <f>'Seguro Teleférico'!$Q10/12</f>
        <v>32353.069970282446</v>
      </c>
      <c r="ER83" s="310">
        <f>'Seguro Teleférico'!$Q10/12</f>
        <v>32353.069970282446</v>
      </c>
      <c r="ES83" s="310">
        <f>'Seguro Teleférico'!$Q10/12</f>
        <v>32353.069970282446</v>
      </c>
      <c r="ET83" s="310">
        <f>'Seguro Teleférico'!$R10/12</f>
        <v>32605.53626216589</v>
      </c>
      <c r="EU83" s="310">
        <f>'Seguro Teleférico'!$R10/12</f>
        <v>32605.53626216589</v>
      </c>
      <c r="EV83" s="310">
        <f>'Seguro Teleférico'!$R10/12</f>
        <v>32605.53626216589</v>
      </c>
      <c r="EW83" s="310">
        <f>'Seguro Teleférico'!$R10/12</f>
        <v>32605.53626216589</v>
      </c>
      <c r="EX83" s="310">
        <f>'Seguro Teleférico'!$R10/12</f>
        <v>32605.53626216589</v>
      </c>
      <c r="EY83" s="310">
        <f>'Seguro Teleférico'!$R10/12</f>
        <v>32605.53626216589</v>
      </c>
      <c r="EZ83" s="310">
        <f>'Seguro Teleférico'!$R10/12</f>
        <v>32605.53626216589</v>
      </c>
      <c r="FA83" s="310">
        <f>'Seguro Teleférico'!$R10/12</f>
        <v>32605.53626216589</v>
      </c>
      <c r="FB83" s="310">
        <f>'Seguro Teleférico'!$R10/12</f>
        <v>32605.53626216589</v>
      </c>
      <c r="FC83" s="310">
        <f>'Seguro Teleférico'!$R10/12</f>
        <v>32605.53626216589</v>
      </c>
      <c r="FD83" s="310">
        <f>'Seguro Teleférico'!$R10/12</f>
        <v>32605.53626216589</v>
      </c>
      <c r="FE83" s="310">
        <f>'Seguro Teleférico'!$R10/12</f>
        <v>32605.53626216589</v>
      </c>
      <c r="FF83" s="310">
        <f>'Seguro Teleférico'!$S10/12</f>
        <v>32800.881133477604</v>
      </c>
      <c r="FG83" s="310">
        <f>'Seguro Teleférico'!$S10/12</f>
        <v>32800.881133477604</v>
      </c>
      <c r="FH83" s="310">
        <f>'Seguro Teleférico'!$S10/12</f>
        <v>32800.881133477604</v>
      </c>
      <c r="FI83" s="310">
        <f>'Seguro Teleférico'!$S10/12</f>
        <v>32800.881133477604</v>
      </c>
      <c r="FJ83" s="310">
        <f>'Seguro Teleférico'!$S10/12</f>
        <v>32800.881133477604</v>
      </c>
      <c r="FK83" s="310">
        <f>'Seguro Teleférico'!$S10/12</f>
        <v>32800.881133477604</v>
      </c>
      <c r="FL83" s="310">
        <f>'Seguro Teleférico'!$S10/12</f>
        <v>32800.881133477604</v>
      </c>
      <c r="FM83" s="310">
        <f>'Seguro Teleférico'!$S10/12</f>
        <v>32800.881133477604</v>
      </c>
      <c r="FN83" s="310">
        <f>'Seguro Teleférico'!$S10/12</f>
        <v>32800.881133477604</v>
      </c>
      <c r="FO83" s="310">
        <f>'Seguro Teleférico'!$S10/12</f>
        <v>32800.881133477604</v>
      </c>
      <c r="FP83" s="310">
        <f>'Seguro Teleférico'!$S10/12</f>
        <v>32800.881133477604</v>
      </c>
      <c r="FQ83" s="310">
        <f>'Seguro Teleférico'!$S10/12</f>
        <v>32800.881133477604</v>
      </c>
      <c r="FR83" s="310">
        <f>'Seguro Teleférico'!$T10/12</f>
        <v>33078.058326162754</v>
      </c>
      <c r="FS83" s="310">
        <f>'Seguro Teleférico'!$T10/12</f>
        <v>33078.058326162754</v>
      </c>
      <c r="FT83" s="310">
        <f>'Seguro Teleférico'!$T10/12</f>
        <v>33078.058326162754</v>
      </c>
      <c r="FU83" s="310">
        <f>'Seguro Teleférico'!$T10/12</f>
        <v>33078.058326162754</v>
      </c>
      <c r="FV83" s="310">
        <f>'Seguro Teleférico'!$T10/12</f>
        <v>33078.058326162754</v>
      </c>
      <c r="FW83" s="310">
        <f>'Seguro Teleférico'!$T10/12</f>
        <v>33078.058326162754</v>
      </c>
      <c r="FX83" s="310">
        <f>'Seguro Teleférico'!$T10/12</f>
        <v>33078.058326162754</v>
      </c>
      <c r="FY83" s="310">
        <f>'Seguro Teleférico'!$T10/12</f>
        <v>33078.058326162754</v>
      </c>
      <c r="FZ83" s="310">
        <f>'Seguro Teleférico'!$T10/12</f>
        <v>33078.058326162754</v>
      </c>
      <c r="GA83" s="310">
        <f>'Seguro Teleférico'!$T10/12</f>
        <v>33078.058326162754</v>
      </c>
      <c r="GB83" s="310">
        <f>'Seguro Teleférico'!$T10/12</f>
        <v>33078.058326162754</v>
      </c>
      <c r="GC83" s="310">
        <f>'Seguro Teleférico'!$T10/12</f>
        <v>33078.058326162754</v>
      </c>
      <c r="GD83" s="310">
        <f>'Seguro Teleférico'!$U10/12</f>
        <v>33349.988462846355</v>
      </c>
      <c r="GE83" s="310">
        <f>'Seguro Teleférico'!$U10/12</f>
        <v>33349.988462846355</v>
      </c>
      <c r="GF83" s="310">
        <f>'Seguro Teleférico'!$U10/12</f>
        <v>33349.988462846355</v>
      </c>
      <c r="GG83" s="310">
        <f>'Seguro Teleférico'!$U10/12</f>
        <v>33349.988462846355</v>
      </c>
      <c r="GH83" s="310">
        <f>'Seguro Teleférico'!$U10/12</f>
        <v>33349.988462846355</v>
      </c>
      <c r="GI83" s="310">
        <f>'Seguro Teleférico'!$U10/12</f>
        <v>33349.988462846355</v>
      </c>
      <c r="GJ83" s="310">
        <f>'Seguro Teleférico'!$U10/12</f>
        <v>33349.988462846355</v>
      </c>
      <c r="GK83" s="310">
        <f>'Seguro Teleférico'!$U10/12</f>
        <v>33349.988462846355</v>
      </c>
      <c r="GL83" s="310">
        <f>'Seguro Teleférico'!$U10/12</f>
        <v>33349.988462846355</v>
      </c>
      <c r="GM83" s="310">
        <f>'Seguro Teleférico'!$U10/12</f>
        <v>33349.988462846355</v>
      </c>
      <c r="GN83" s="310">
        <f>'Seguro Teleférico'!$U10/12</f>
        <v>33349.988462846355</v>
      </c>
      <c r="GO83" s="310">
        <f>'Seguro Teleférico'!$U10/12</f>
        <v>33349.988462846355</v>
      </c>
      <c r="GP83" s="310">
        <f>'Seguro Teleférico'!$V10/12</f>
        <v>33580.721920111981</v>
      </c>
      <c r="GQ83" s="310">
        <f>'Seguro Teleférico'!$V10/12</f>
        <v>33580.721920111981</v>
      </c>
      <c r="GR83" s="310">
        <f>'Seguro Teleférico'!$V10/12</f>
        <v>33580.721920111981</v>
      </c>
      <c r="GS83" s="310">
        <f>'Seguro Teleférico'!$V10/12</f>
        <v>33580.721920111981</v>
      </c>
      <c r="GT83" s="310">
        <f>'Seguro Teleférico'!$V10/12</f>
        <v>33580.721920111981</v>
      </c>
      <c r="GU83" s="310">
        <f>'Seguro Teleférico'!$V10/12</f>
        <v>33580.721920111981</v>
      </c>
      <c r="GV83" s="310">
        <f>'Seguro Teleférico'!$V10/12</f>
        <v>33580.721920111981</v>
      </c>
      <c r="GW83" s="310">
        <f>'Seguro Teleférico'!$V10/12</f>
        <v>33580.721920111981</v>
      </c>
      <c r="GX83" s="310">
        <f>'Seguro Teleférico'!$V10/12</f>
        <v>33580.721920111981</v>
      </c>
      <c r="GY83" s="310">
        <f>'Seguro Teleférico'!$V10/12</f>
        <v>33580.721920111981</v>
      </c>
      <c r="GZ83" s="310">
        <f>'Seguro Teleférico'!$V10/12</f>
        <v>33580.721920111981</v>
      </c>
      <c r="HA83" s="310">
        <f>'Seguro Teleférico'!$V10/12</f>
        <v>33580.721920111981</v>
      </c>
      <c r="HB83" s="310">
        <f>'Seguro Teleférico'!$W10/12</f>
        <v>33757.426377912758</v>
      </c>
      <c r="HC83" s="310">
        <f>'Seguro Teleférico'!$W10/12</f>
        <v>33757.426377912758</v>
      </c>
      <c r="HD83" s="310">
        <f>'Seguro Teleférico'!$W10/12</f>
        <v>33757.426377912758</v>
      </c>
      <c r="HE83" s="310">
        <f>'Seguro Teleférico'!$W10/12</f>
        <v>33757.426377912758</v>
      </c>
      <c r="HF83" s="310">
        <f>'Seguro Teleférico'!$W10/12</f>
        <v>33757.426377912758</v>
      </c>
      <c r="HG83" s="310">
        <f>'Seguro Teleférico'!$W10/12</f>
        <v>33757.426377912758</v>
      </c>
      <c r="HH83" s="310">
        <f>'Seguro Teleférico'!$W10/12</f>
        <v>33757.426377912758</v>
      </c>
      <c r="HI83" s="310">
        <f>'Seguro Teleférico'!$W10/12</f>
        <v>33757.426377912758</v>
      </c>
      <c r="HJ83" s="310">
        <f>'Seguro Teleférico'!$W10/12</f>
        <v>33757.426377912758</v>
      </c>
      <c r="HK83" s="310">
        <f>'Seguro Teleférico'!$W10/12</f>
        <v>33757.426377912758</v>
      </c>
      <c r="HL83" s="310">
        <f>'Seguro Teleférico'!$W10/12</f>
        <v>33757.426377912758</v>
      </c>
      <c r="HM83" s="310">
        <f>'Seguro Teleférico'!$W10/12</f>
        <v>33757.426377912758</v>
      </c>
      <c r="HN83" s="310">
        <f>'Seguro Teleférico'!$X10/12</f>
        <v>34075.981214461972</v>
      </c>
      <c r="HO83" s="310">
        <f>'Seguro Teleférico'!$X10/12</f>
        <v>34075.981214461972</v>
      </c>
      <c r="HP83" s="310">
        <f>'Seguro Teleférico'!$X10/12</f>
        <v>34075.981214461972</v>
      </c>
      <c r="HQ83" s="310">
        <f>'Seguro Teleférico'!$X10/12</f>
        <v>34075.981214461972</v>
      </c>
      <c r="HR83" s="310">
        <f>'Seguro Teleférico'!$X10/12</f>
        <v>34075.981214461972</v>
      </c>
      <c r="HS83" s="310">
        <f>'Seguro Teleférico'!$X10/12</f>
        <v>34075.981214461972</v>
      </c>
      <c r="HT83" s="310">
        <f>'Seguro Teleférico'!$X10/12</f>
        <v>34075.981214461972</v>
      </c>
      <c r="HU83" s="310">
        <f>'Seguro Teleférico'!$X10/12</f>
        <v>34075.981214461972</v>
      </c>
      <c r="HV83" s="310">
        <f>'Seguro Teleférico'!$X10/12</f>
        <v>34075.981214461972</v>
      </c>
      <c r="HW83" s="310">
        <f>'Seguro Teleférico'!$X10/12</f>
        <v>34075.981214461972</v>
      </c>
      <c r="HX83" s="310">
        <f>'Seguro Teleférico'!$X10/12</f>
        <v>34075.981214461972</v>
      </c>
      <c r="HY83" s="310">
        <f>'Seguro Teleférico'!$X10/12</f>
        <v>34075.981214461972</v>
      </c>
      <c r="HZ83" s="310">
        <f>'Seguro Teleférico'!$Y10/12</f>
        <v>34411.544602170579</v>
      </c>
      <c r="IA83" s="310">
        <f>'Seguro Teleférico'!$Y10/12</f>
        <v>34411.544602170579</v>
      </c>
      <c r="IB83" s="310">
        <f>'Seguro Teleférico'!$Y10/12</f>
        <v>34411.544602170579</v>
      </c>
      <c r="IC83" s="310">
        <f>'Seguro Teleférico'!$Y10/12</f>
        <v>34411.544602170579</v>
      </c>
      <c r="ID83" s="310">
        <f>'Seguro Teleférico'!$Y10/12</f>
        <v>34411.544602170579</v>
      </c>
      <c r="IE83" s="310">
        <f>'Seguro Teleférico'!$Y10/12</f>
        <v>34411.544602170579</v>
      </c>
      <c r="IF83" s="310">
        <f>'Seguro Teleférico'!$Y10/12</f>
        <v>34411.544602170579</v>
      </c>
      <c r="IG83" s="310">
        <f>'Seguro Teleférico'!$Y10/12</f>
        <v>34411.544602170579</v>
      </c>
      <c r="IH83" s="310">
        <f>'Seguro Teleférico'!$Y10/12</f>
        <v>34411.544602170579</v>
      </c>
      <c r="II83" s="310">
        <f>'Seguro Teleférico'!$Y10/12</f>
        <v>34411.544602170579</v>
      </c>
      <c r="IJ83" s="310">
        <f>'Seguro Teleférico'!$Y10/12</f>
        <v>34411.544602170579</v>
      </c>
      <c r="IK83" s="310">
        <f>'Seguro Teleférico'!$Y10/12</f>
        <v>34411.544602170579</v>
      </c>
      <c r="IL83" s="310">
        <f>'Seguro Teleférico'!$Z10/12</f>
        <v>34692.256502368225</v>
      </c>
      <c r="IM83" s="310">
        <f>'Seguro Teleférico'!$Z10/12</f>
        <v>34692.256502368225</v>
      </c>
      <c r="IN83" s="310">
        <f>'Seguro Teleférico'!$Z10/12</f>
        <v>34692.256502368225</v>
      </c>
      <c r="IO83" s="310">
        <f>'Seguro Teleférico'!$Z10/12</f>
        <v>34692.256502368225</v>
      </c>
      <c r="IP83" s="310">
        <f>'Seguro Teleférico'!$Z10/12</f>
        <v>34692.256502368225</v>
      </c>
      <c r="IQ83" s="310">
        <f>'Seguro Teleférico'!$Z10/12</f>
        <v>34692.256502368225</v>
      </c>
      <c r="IR83" s="310">
        <f>'Seguro Teleférico'!$Z10/12</f>
        <v>34692.256502368225</v>
      </c>
      <c r="IS83" s="310">
        <f>'Seguro Teleférico'!$Z10/12</f>
        <v>34692.256502368225</v>
      </c>
      <c r="IT83" s="310">
        <f>'Seguro Teleférico'!$Z10/12</f>
        <v>34692.256502368225</v>
      </c>
      <c r="IU83" s="310">
        <f>'Seguro Teleférico'!$Z10/12</f>
        <v>34692.256502368225</v>
      </c>
      <c r="IV83" s="310">
        <f>'Seguro Teleférico'!$Z10/12</f>
        <v>34692.256502368225</v>
      </c>
      <c r="IW83" s="310">
        <f>'Seguro Teleférico'!$Z10/12</f>
        <v>34692.256502368225</v>
      </c>
      <c r="IX83" s="310">
        <f>'Seguro Teleférico'!$AA10/12</f>
        <v>34957.18700997292</v>
      </c>
      <c r="IY83" s="310">
        <f>'Seguro Teleférico'!$AA10/12</f>
        <v>34957.18700997292</v>
      </c>
      <c r="IZ83" s="310">
        <f>'Seguro Teleférico'!$AA10/12</f>
        <v>34957.18700997292</v>
      </c>
      <c r="JA83" s="310">
        <f>'Seguro Teleférico'!$AA10/12</f>
        <v>34957.18700997292</v>
      </c>
      <c r="JB83" s="310">
        <f>'Seguro Teleférico'!$AA10/12</f>
        <v>34957.18700997292</v>
      </c>
      <c r="JC83" s="310">
        <f>'Seguro Teleférico'!$AA10/12</f>
        <v>34957.18700997292</v>
      </c>
      <c r="JD83" s="310">
        <f>'Seguro Teleférico'!$AA10/12</f>
        <v>34957.18700997292</v>
      </c>
      <c r="JE83" s="310">
        <f>'Seguro Teleférico'!$AA10/12</f>
        <v>34957.18700997292</v>
      </c>
      <c r="JF83" s="310">
        <f>'Seguro Teleférico'!$AA10/12</f>
        <v>34957.18700997292</v>
      </c>
      <c r="JG83" s="310">
        <f>'Seguro Teleférico'!$AA10/12</f>
        <v>34957.18700997292</v>
      </c>
      <c r="JH83" s="310">
        <f>'Seguro Teleférico'!$AA10/12</f>
        <v>34957.18700997292</v>
      </c>
      <c r="JI83" s="310">
        <f>'Seguro Teleférico'!$AA10/12</f>
        <v>34957.18700997292</v>
      </c>
      <c r="JJ83" s="310">
        <f>'Seguro Teleférico'!$AB10/12</f>
        <v>35279.509027243235</v>
      </c>
      <c r="JK83" s="310">
        <f>'Seguro Teleférico'!$AB10/12</f>
        <v>35279.509027243235</v>
      </c>
      <c r="JL83" s="310">
        <f>'Seguro Teleférico'!$AB10/12</f>
        <v>35279.509027243235</v>
      </c>
      <c r="JM83" s="310">
        <f>'Seguro Teleférico'!$AB10/12</f>
        <v>35279.509027243235</v>
      </c>
      <c r="JN83" s="310">
        <f>'Seguro Teleférico'!$AB10/12</f>
        <v>35279.509027243235</v>
      </c>
      <c r="JO83" s="310">
        <f>'Seguro Teleférico'!$AB10/12</f>
        <v>35279.509027243235</v>
      </c>
      <c r="JP83" s="310">
        <f>'Seguro Teleférico'!$AB10/12</f>
        <v>35279.509027243235</v>
      </c>
      <c r="JQ83" s="310">
        <f>'Seguro Teleférico'!$AB10/12</f>
        <v>35279.509027243235</v>
      </c>
      <c r="JR83" s="310">
        <f>'Seguro Teleférico'!$AB10/12</f>
        <v>35279.509027243235</v>
      </c>
      <c r="JS83" s="310">
        <f>'Seguro Teleférico'!$AB10/12</f>
        <v>35279.509027243235</v>
      </c>
      <c r="JT83" s="310">
        <f>'Seguro Teleférico'!$AB10/12</f>
        <v>35279.509027243235</v>
      </c>
      <c r="JU83" s="310">
        <f>'Seguro Teleférico'!$AB10/12</f>
        <v>35279.509027243235</v>
      </c>
      <c r="JV83" s="310">
        <f>'Seguro Teleférico'!$AC10/12</f>
        <v>35538.279129727605</v>
      </c>
      <c r="JW83" s="310">
        <f>'Seguro Teleférico'!$AC10/12</f>
        <v>35538.279129727605</v>
      </c>
      <c r="JX83" s="310">
        <f>'Seguro Teleférico'!$AC10/12</f>
        <v>35538.279129727605</v>
      </c>
      <c r="JY83" s="310">
        <f>'Seguro Teleférico'!$AC10/12</f>
        <v>35538.279129727605</v>
      </c>
      <c r="JZ83" s="310">
        <f>'Seguro Teleférico'!$AC10/12</f>
        <v>35538.279129727605</v>
      </c>
      <c r="KA83" s="310">
        <f>'Seguro Teleférico'!$AC10/12</f>
        <v>35538.279129727605</v>
      </c>
      <c r="KB83" s="310">
        <f>'Seguro Teleférico'!$AC10/12</f>
        <v>35538.279129727605</v>
      </c>
      <c r="KC83" s="310">
        <f>'Seguro Teleférico'!$AC10/12</f>
        <v>35538.279129727605</v>
      </c>
      <c r="KD83" s="310">
        <f>'Seguro Teleférico'!$AC10/12</f>
        <v>35538.279129727605</v>
      </c>
      <c r="KE83" s="310">
        <f>'Seguro Teleférico'!$AC10/12</f>
        <v>35538.279129727605</v>
      </c>
      <c r="KF83" s="310">
        <f>'Seguro Teleférico'!$AC10/12</f>
        <v>35538.279129727605</v>
      </c>
      <c r="KG83" s="310">
        <f>'Seguro Teleférico'!$AC10/12</f>
        <v>35538.279129727605</v>
      </c>
      <c r="KH83" s="310">
        <f>'Seguro Teleférico'!$AD10/12</f>
        <v>35813.069351804159</v>
      </c>
      <c r="KI83" s="310">
        <f>'Seguro Teleférico'!$AD10/12</f>
        <v>35813.069351804159</v>
      </c>
      <c r="KJ83" s="310">
        <f>'Seguro Teleférico'!$AD10/12</f>
        <v>35813.069351804159</v>
      </c>
      <c r="KK83" s="310">
        <f>'Seguro Teleférico'!$AD10/12</f>
        <v>35813.069351804159</v>
      </c>
      <c r="KL83" s="310">
        <f>'Seguro Teleférico'!$AD10/12</f>
        <v>35813.069351804159</v>
      </c>
      <c r="KM83" s="310">
        <f>'Seguro Teleférico'!$AD10/12</f>
        <v>35813.069351804159</v>
      </c>
      <c r="KN83" s="310">
        <f>'Seguro Teleférico'!$AD10/12</f>
        <v>35813.069351804159</v>
      </c>
      <c r="KO83" s="310">
        <f>'Seguro Teleférico'!$AD10/12</f>
        <v>35813.069351804159</v>
      </c>
      <c r="KP83" s="310">
        <f>'Seguro Teleférico'!$AD10/12</f>
        <v>35813.069351804159</v>
      </c>
      <c r="KQ83" s="310">
        <f>'Seguro Teleférico'!$AD10/12</f>
        <v>35813.069351804159</v>
      </c>
      <c r="KR83" s="310">
        <f>'Seguro Teleférico'!$AD10/12</f>
        <v>35813.069351804159</v>
      </c>
      <c r="KS83" s="310">
        <f>'Seguro Teleférico'!$AD10/12</f>
        <v>35813.069351804159</v>
      </c>
      <c r="KT83" s="310">
        <f>'Seguro Teleférico'!$AE10/12</f>
        <v>36177.182332318225</v>
      </c>
      <c r="KU83" s="310">
        <f>'Seguro Teleférico'!$AE10/12</f>
        <v>36177.182332318225</v>
      </c>
      <c r="KV83" s="310">
        <f>'Seguro Teleférico'!$AE10/12</f>
        <v>36177.182332318225</v>
      </c>
      <c r="KW83" s="310">
        <f>'Seguro Teleférico'!$AE10/12</f>
        <v>36177.182332318225</v>
      </c>
      <c r="KX83" s="310">
        <f>'Seguro Teleférico'!$AE10/12</f>
        <v>36177.182332318225</v>
      </c>
      <c r="KY83" s="310">
        <f>'Seguro Teleférico'!$AE10/12</f>
        <v>36177.182332318225</v>
      </c>
      <c r="KZ83" s="310">
        <f>'Seguro Teleférico'!$AE10/12</f>
        <v>36177.182332318225</v>
      </c>
      <c r="LA83" s="310">
        <f>'Seguro Teleférico'!$AE10/12</f>
        <v>36177.182332318225</v>
      </c>
      <c r="LB83" s="310">
        <f>'Seguro Teleférico'!$AE10/12</f>
        <v>36177.182332318225</v>
      </c>
      <c r="LC83" s="310">
        <f>'Seguro Teleférico'!$AE10/12</f>
        <v>36177.182332318225</v>
      </c>
      <c r="LD83" s="310">
        <f>'Seguro Teleférico'!$AE10/12</f>
        <v>36177.182332318225</v>
      </c>
      <c r="LE83" s="310">
        <f>'Seguro Teleférico'!$AE10/12</f>
        <v>36177.182332318225</v>
      </c>
      <c r="LF83" s="310">
        <f>'Seguro Teleférico'!$AF10/12</f>
        <v>36539.239323722919</v>
      </c>
      <c r="LG83" s="310">
        <f>'Seguro Teleférico'!$AF10/12</f>
        <v>36539.239323722919</v>
      </c>
      <c r="LH83" s="310">
        <f>'Seguro Teleférico'!$AF10/12</f>
        <v>36539.239323722919</v>
      </c>
      <c r="LI83" s="310">
        <f>'Seguro Teleférico'!$AF10/12</f>
        <v>36539.239323722919</v>
      </c>
      <c r="LJ83" s="310">
        <f>'Seguro Teleférico'!$AF10/12</f>
        <v>36539.239323722919</v>
      </c>
      <c r="LK83" s="310">
        <f>'Seguro Teleférico'!$AF10/12</f>
        <v>36539.239323722919</v>
      </c>
      <c r="LL83" s="310">
        <f>'Seguro Teleférico'!$AF10/12</f>
        <v>36539.239323722919</v>
      </c>
      <c r="LM83" s="310">
        <f>'Seguro Teleférico'!$AF10/12</f>
        <v>36539.239323722919</v>
      </c>
      <c r="LN83" s="310">
        <f>'Seguro Teleférico'!$AF10/12</f>
        <v>36539.239323722919</v>
      </c>
      <c r="LO83" s="310">
        <f>'Seguro Teleférico'!$AF10/12</f>
        <v>36539.239323722919</v>
      </c>
      <c r="LP83" s="310">
        <f>'Seguro Teleférico'!$AF10/12</f>
        <v>36539.239323722919</v>
      </c>
      <c r="LQ83" s="310">
        <f>'Seguro Teleférico'!$AF10/12</f>
        <v>36539.239323722919</v>
      </c>
      <c r="LR83" s="310">
        <f>'Seguro Teleférico'!$AG10/12</f>
        <v>36866.670724894793</v>
      </c>
      <c r="LS83" s="310">
        <f>'Seguro Teleférico'!$AG10/12</f>
        <v>36866.670724894793</v>
      </c>
      <c r="LT83" s="310">
        <f>'Seguro Teleférico'!$AG10/12</f>
        <v>36866.670724894793</v>
      </c>
      <c r="LU83" s="310">
        <f>'Seguro Teleférico'!$AG10/12</f>
        <v>36866.670724894793</v>
      </c>
      <c r="LV83" s="310">
        <f>'Seguro Teleférico'!$AG10/12</f>
        <v>36866.670724894793</v>
      </c>
      <c r="LW83" s="310">
        <f>'Seguro Teleférico'!$AG10/12</f>
        <v>36866.670724894793</v>
      </c>
      <c r="LX83" s="310">
        <f>'Seguro Teleférico'!$AG10/12</f>
        <v>36866.670724894793</v>
      </c>
      <c r="LY83" s="310">
        <f>'Seguro Teleférico'!$AG10/12</f>
        <v>36866.670724894793</v>
      </c>
      <c r="LZ83" s="310">
        <f>'Seguro Teleférico'!$AG10/12</f>
        <v>36866.670724894793</v>
      </c>
      <c r="MA83" s="310">
        <f>'Seguro Teleférico'!$AG10/12</f>
        <v>36866.670724894793</v>
      </c>
      <c r="MB83" s="310">
        <f>'Seguro Teleférico'!$AG10/12</f>
        <v>36866.670724894793</v>
      </c>
      <c r="MC83" s="310">
        <f>'Seguro Teleférico'!$AG10/12</f>
        <v>36866.670724894793</v>
      </c>
      <c r="MD83" s="310">
        <f>'Seguro Teleférico'!$AH10/12</f>
        <v>37140.847210604166</v>
      </c>
      <c r="ME83" s="310">
        <f>'Seguro Teleférico'!$AH10/12</f>
        <v>37140.847210604166</v>
      </c>
      <c r="MF83" s="310">
        <f>'Seguro Teleférico'!$AH10/12</f>
        <v>37140.847210604166</v>
      </c>
      <c r="MG83" s="310">
        <f>'Seguro Teleférico'!$AH10/12</f>
        <v>37140.847210604166</v>
      </c>
      <c r="MH83" s="310">
        <f>'Seguro Teleférico'!$AH10/12</f>
        <v>37140.847210604166</v>
      </c>
      <c r="MI83" s="310">
        <f>'Seguro Teleférico'!$AH10/12</f>
        <v>37140.847210604166</v>
      </c>
      <c r="MJ83" s="310">
        <f>'Seguro Teleférico'!$AH10/12</f>
        <v>37140.847210604166</v>
      </c>
      <c r="MK83" s="310">
        <f>'Seguro Teleférico'!$AH10/12</f>
        <v>37140.847210604166</v>
      </c>
      <c r="ML83" s="310">
        <f>'Seguro Teleférico'!$AH10/12</f>
        <v>37140.847210604166</v>
      </c>
      <c r="MM83" s="310">
        <f>'Seguro Teleférico'!$AH10/12</f>
        <v>37140.847210604166</v>
      </c>
      <c r="MN83" s="310">
        <f>'Seguro Teleférico'!$AH10/12</f>
        <v>37140.847210604166</v>
      </c>
      <c r="MO83" s="310">
        <f>'Seguro Teleférico'!$AH10/12</f>
        <v>37140.847210604166</v>
      </c>
      <c r="MP83" s="310">
        <f>'Seguro Teleférico'!$AI10/12</f>
        <v>37563.013538115105</v>
      </c>
      <c r="MQ83" s="310">
        <f>'Seguro Teleférico'!$AI10/12</f>
        <v>37563.013538115105</v>
      </c>
      <c r="MR83" s="310">
        <f>'Seguro Teleférico'!$AI10/12</f>
        <v>37563.013538115105</v>
      </c>
      <c r="MS83" s="310">
        <f>'Seguro Teleférico'!$AI10/12</f>
        <v>37563.013538115105</v>
      </c>
      <c r="MT83" s="310">
        <f>'Seguro Teleférico'!$AI10/12</f>
        <v>37563.013538115105</v>
      </c>
      <c r="MU83" s="310">
        <f>'Seguro Teleférico'!$AI10/12</f>
        <v>37563.013538115105</v>
      </c>
      <c r="MV83" s="310">
        <f>'Seguro Teleférico'!$AI10/12</f>
        <v>37563.013538115105</v>
      </c>
      <c r="MW83" s="310">
        <f>'Seguro Teleférico'!$AI10/12</f>
        <v>37563.013538115105</v>
      </c>
      <c r="MX83" s="310">
        <f>'Seguro Teleférico'!$AI10/12</f>
        <v>37563.013538115105</v>
      </c>
      <c r="MY83" s="310">
        <f>'Seguro Teleférico'!$AI10/12</f>
        <v>37563.013538115105</v>
      </c>
      <c r="MZ83" s="310">
        <f>'Seguro Teleférico'!$AI10/12</f>
        <v>37563.013538115105</v>
      </c>
      <c r="NA83" s="310">
        <f>'Seguro Teleférico'!$AI10/12</f>
        <v>37563.013538115105</v>
      </c>
      <c r="NB83" s="667"/>
      <c r="NC83" s="653"/>
      <c r="ND83" s="655"/>
    </row>
    <row r="84" spans="1:368" x14ac:dyDescent="0.2">
      <c r="A84" s="2" t="s">
        <v>271</v>
      </c>
      <c r="B84" s="304" t="s">
        <v>317</v>
      </c>
      <c r="C84" s="305" t="s">
        <v>679</v>
      </c>
      <c r="D84" s="316" t="s">
        <v>279</v>
      </c>
      <c r="E84" s="1" t="s">
        <v>628</v>
      </c>
      <c r="F84" s="306">
        <f>IF($ND$84&lt;=F$2,1,0)*(Transporte!$H7)*$NB$84</f>
        <v>0</v>
      </c>
      <c r="G84" s="306">
        <f>IF($ND$84&lt;=G$2,1,0)*(Transporte!$H7)*$NB$84</f>
        <v>0</v>
      </c>
      <c r="H84" s="306">
        <f>IF($ND$84&lt;=H$2,1,0)*(Transporte!$H7)*$NB$84</f>
        <v>0</v>
      </c>
      <c r="I84" s="306">
        <f>IF($ND$84&lt;=I$2,1,0)*(Transporte!$H7)*$NB$84</f>
        <v>0</v>
      </c>
      <c r="J84" s="306">
        <f>IF($ND$84&lt;=J$2,1,0)*(Transporte!$H7)*$NB$84</f>
        <v>0</v>
      </c>
      <c r="K84" s="306">
        <f>IF($ND$84&lt;=K$2,1,0)*(Transporte!$H7)*$NB$84</f>
        <v>0</v>
      </c>
      <c r="L84" s="306">
        <f>IF($ND$84&lt;=L$2,1,0)*(Transporte!$H7)*$NB$84</f>
        <v>0</v>
      </c>
      <c r="M84" s="306">
        <f>IF($ND$84&lt;=M$2,1,0)*(Transporte!$H7)*$NB$84</f>
        <v>0</v>
      </c>
      <c r="N84" s="306">
        <f>IF($ND$84&lt;=N$2,1,0)*(Transporte!$H7)*$NB$84</f>
        <v>0</v>
      </c>
      <c r="O84" s="306">
        <f>IF($ND$84&lt;=O$2,1,0)*(Transporte!$H7)*$NB$84</f>
        <v>0</v>
      </c>
      <c r="P84" s="306">
        <f>IF($ND$84&lt;=P$2,1,0)*(Transporte!$H7)*$NB$84</f>
        <v>0</v>
      </c>
      <c r="Q84" s="306">
        <f>IF($ND$84&lt;=Q$2,1,0)*(Transporte!$H7)*$NB$84</f>
        <v>0</v>
      </c>
      <c r="R84" s="306">
        <f>IF($ND$84&lt;=R$2,1,0)*(Transporte!$H7)*$NB$84</f>
        <v>10984.422654061946</v>
      </c>
      <c r="S84" s="306">
        <f>IF($ND$84&lt;=S$2,1,0)*(Transporte!$H7)*$NB$84</f>
        <v>10984.422654061946</v>
      </c>
      <c r="T84" s="306">
        <f>IF($ND$84&lt;=T$2,1,0)*(Transporte!$H7)*$NB$84</f>
        <v>10984.422654061946</v>
      </c>
      <c r="U84" s="306">
        <f>IF($ND$84&lt;=U$2,1,0)*(Transporte!$H7)*$NB$84</f>
        <v>10984.422654061946</v>
      </c>
      <c r="V84" s="306">
        <f>IF($ND$84&lt;=V$2,1,0)*(Transporte!$H7)*$NB$84</f>
        <v>10984.422654061946</v>
      </c>
      <c r="W84" s="306">
        <f>IF($ND$84&lt;=W$2,1,0)*(Transporte!$H7)*$NB$84</f>
        <v>10984.422654061946</v>
      </c>
      <c r="X84" s="306">
        <f>IF($ND$84&lt;=X$2,1,0)*(Transporte!$H7)*$NB$84</f>
        <v>10984.422654061946</v>
      </c>
      <c r="Y84" s="306">
        <f>IF($ND$84&lt;=Y$2,1,0)*(Transporte!$H7)*$NB$84</f>
        <v>10984.422654061946</v>
      </c>
      <c r="Z84" s="306">
        <f>IF($ND$84&lt;=Z$2,1,0)*(Transporte!$H7)*$NB$84</f>
        <v>10984.422654061946</v>
      </c>
      <c r="AA84" s="306">
        <f>IF($ND$84&lt;=AA$2,1,0)*(Transporte!$H7)*$NB$84</f>
        <v>10984.422654061946</v>
      </c>
      <c r="AB84" s="306">
        <f>IF($ND$84&lt;=AB$2,1,0)*(Transporte!$H7)*$NB$84</f>
        <v>10984.422654061946</v>
      </c>
      <c r="AC84" s="306">
        <f>IF($ND$84&lt;=AC$2,1,0)*(Transporte!$H7)*$NB$84</f>
        <v>10984.422654061946</v>
      </c>
      <c r="AD84" s="306">
        <f>IF($ND$84&lt;=AD$2,1,0)*(Transporte!$H7)*$NB$84</f>
        <v>10984.422654061946</v>
      </c>
      <c r="AE84" s="306">
        <f>IF($ND$84&lt;=AE$2,1,0)*(Transporte!$H7)*$NB$84</f>
        <v>10984.422654061946</v>
      </c>
      <c r="AF84" s="306">
        <f>IF($ND$84&lt;=AF$2,1,0)*(Transporte!$H7)*$NB$84</f>
        <v>10984.422654061946</v>
      </c>
      <c r="AG84" s="306">
        <f>IF($ND$84&lt;=AG$2,1,0)*(Transporte!$H7)*$NB$84</f>
        <v>10984.422654061946</v>
      </c>
      <c r="AH84" s="306">
        <f>IF($ND$84&lt;=AH$2,1,0)*(Transporte!$H7)*$NB$84</f>
        <v>10984.422654061946</v>
      </c>
      <c r="AI84" s="306">
        <f>IF($ND$84&lt;=AI$2,1,0)*(Transporte!$H7)*$NB$84</f>
        <v>10984.422654061946</v>
      </c>
      <c r="AJ84" s="306">
        <f>IF($ND$84&lt;=AJ$2,1,0)*(Transporte!$H7)*$NB$84</f>
        <v>10984.422654061946</v>
      </c>
      <c r="AK84" s="306">
        <f>IF($ND$84&lt;=AK$2,1,0)*(Transporte!$H7)*$NB$84</f>
        <v>10984.422654061946</v>
      </c>
      <c r="AL84" s="306">
        <f>IF($ND$84&lt;=AL$2,1,0)*(Transporte!$H7)*$NB$84</f>
        <v>10984.422654061946</v>
      </c>
      <c r="AM84" s="306">
        <f>IF($ND$84&lt;=AM$2,1,0)*(Transporte!$H7)*$NB$84</f>
        <v>10984.422654061946</v>
      </c>
      <c r="AN84" s="306">
        <f>IF($ND$84&lt;=AN$2,1,0)*(Transporte!$H7)*$NB$84</f>
        <v>10984.422654061946</v>
      </c>
      <c r="AO84" s="306">
        <f>IF($ND$84&lt;=AO$2,1,0)*(Transporte!$H7)*$NB$84</f>
        <v>10984.422654061946</v>
      </c>
      <c r="AP84" s="306">
        <f>IF($ND$84&lt;=AP$2,1,0)*(Transporte!$H7)*$NB$84</f>
        <v>10984.422654061946</v>
      </c>
      <c r="AQ84" s="306">
        <f>IF($ND$84&lt;=AQ$2,1,0)*(Transporte!$H7)*$NB$84</f>
        <v>10984.422654061946</v>
      </c>
      <c r="AR84" s="306">
        <f>IF($ND$84&lt;=AR$2,1,0)*(Transporte!$H7)*$NB$84</f>
        <v>10984.422654061946</v>
      </c>
      <c r="AS84" s="306">
        <f>IF($ND$84&lt;=AS$2,1,0)*(Transporte!$H7)*$NB$84</f>
        <v>10984.422654061946</v>
      </c>
      <c r="AT84" s="306">
        <f>IF($ND$84&lt;=AT$2,1,0)*(Transporte!$H7)*$NB$84</f>
        <v>10984.422654061946</v>
      </c>
      <c r="AU84" s="306">
        <f>IF($ND$84&lt;=AU$2,1,0)*(Transporte!$H7)*$NB$84</f>
        <v>10984.422654061946</v>
      </c>
      <c r="AV84" s="306">
        <f>IF($ND$84&lt;=AV$2,1,0)*(Transporte!$H7)*$NB$84</f>
        <v>10984.422654061946</v>
      </c>
      <c r="AW84" s="306">
        <f>IF($ND$84&lt;=AW$2,1,0)*(Transporte!$H7)*$NB$84</f>
        <v>10984.422654061946</v>
      </c>
      <c r="AX84" s="306">
        <f>IF($ND$84&lt;=AX$2,1,0)*(Transporte!$H7)*$NB$84</f>
        <v>10984.422654061946</v>
      </c>
      <c r="AY84" s="306">
        <f>IF($ND$84&lt;=AY$2,1,0)*(Transporte!$H7)*$NB$84</f>
        <v>10984.422654061946</v>
      </c>
      <c r="AZ84" s="306">
        <f>IF($ND$84&lt;=AZ$2,1,0)*(Transporte!$H7)*$NB$84</f>
        <v>10984.422654061946</v>
      </c>
      <c r="BA84" s="306">
        <f>IF($ND$84&lt;=BA$2,1,0)*(Transporte!$H7)*$NB$84</f>
        <v>10984.422654061946</v>
      </c>
      <c r="BB84" s="306">
        <f>IF($ND$84&lt;=BB$2,1,0)*(Transporte!$H7)*$NB$84</f>
        <v>10984.422654061946</v>
      </c>
      <c r="BC84" s="306">
        <f>IF($ND$84&lt;=BC$2,1,0)*(Transporte!$H7)*$NB$84</f>
        <v>10984.422654061946</v>
      </c>
      <c r="BD84" s="306">
        <f>IF($ND$84&lt;=BD$2,1,0)*(Transporte!$H7)*$NB$84</f>
        <v>10984.422654061946</v>
      </c>
      <c r="BE84" s="306">
        <f>IF($ND$84&lt;=BE$2,1,0)*(Transporte!$H7)*$NB$84</f>
        <v>10984.422654061946</v>
      </c>
      <c r="BF84" s="306">
        <f>IF($ND$84&lt;=BF$2,1,0)*(Transporte!$H7)*$NB$84</f>
        <v>10984.422654061946</v>
      </c>
      <c r="BG84" s="306">
        <f>IF($ND$84&lt;=BG$2,1,0)*(Transporte!$H7)*$NB$84</f>
        <v>10984.422654061946</v>
      </c>
      <c r="BH84" s="306">
        <f>IF($ND$84&lt;=BH$2,1,0)*(Transporte!$H7)*$NB$84</f>
        <v>10984.422654061946</v>
      </c>
      <c r="BI84" s="306">
        <f>IF($ND$84&lt;=BI$2,1,0)*(Transporte!$H7)*$NB$84</f>
        <v>10984.422654061946</v>
      </c>
      <c r="BJ84" s="306">
        <f>IF($ND$84&lt;=BJ$2,1,0)*(Transporte!$H7)*$NB$84</f>
        <v>10984.422654061946</v>
      </c>
      <c r="BK84" s="306">
        <f>IF($ND$84&lt;=BK$2,1,0)*(Transporte!$H7)*$NB$84</f>
        <v>10984.422654061946</v>
      </c>
      <c r="BL84" s="306">
        <f>IF($ND$84&lt;=BL$2,1,0)*(Transporte!$H7)*$NB$84</f>
        <v>10984.422654061946</v>
      </c>
      <c r="BM84" s="306">
        <f>IF($ND$84&lt;=BM$2,1,0)*(Transporte!$H7)*$NB$84</f>
        <v>10984.422654061946</v>
      </c>
      <c r="BN84" s="306">
        <f>IF($ND$84&lt;=BN$2,1,0)*(Transporte!$H7)*$NB$84</f>
        <v>10984.422654061946</v>
      </c>
      <c r="BO84" s="306">
        <f>IF($ND$84&lt;=BO$2,1,0)*(Transporte!$H7)*$NB$84</f>
        <v>10984.422654061946</v>
      </c>
      <c r="BP84" s="306">
        <f>IF($ND$84&lt;=BP$2,1,0)*(Transporte!$H7)*$NB$84</f>
        <v>10984.422654061946</v>
      </c>
      <c r="BQ84" s="306">
        <f>IF($ND$84&lt;=BQ$2,1,0)*(Transporte!$H7)*$NB$84</f>
        <v>10984.422654061946</v>
      </c>
      <c r="BR84" s="306">
        <f>IF($ND$84&lt;=BR$2,1,0)*(Transporte!$H7)*$NB$84</f>
        <v>10984.422654061946</v>
      </c>
      <c r="BS84" s="306">
        <f>IF($ND$84&lt;=BS$2,1,0)*(Transporte!$H7)*$NB$84</f>
        <v>10984.422654061946</v>
      </c>
      <c r="BT84" s="306">
        <f>IF($ND$84&lt;=BT$2,1,0)*(Transporte!$H7)*$NB$84</f>
        <v>10984.422654061946</v>
      </c>
      <c r="BU84" s="306">
        <f>IF($ND$84&lt;=BU$2,1,0)*(Transporte!$H7)*$NB$84</f>
        <v>10984.422654061946</v>
      </c>
      <c r="BV84" s="306">
        <f>IF($ND$84&lt;=BV$2,1,0)*(Transporte!$H7)*$NB$84</f>
        <v>10984.422654061946</v>
      </c>
      <c r="BW84" s="306">
        <f>IF($ND$84&lt;=BW$2,1,0)*(Transporte!$H7)*$NB$84</f>
        <v>10984.422654061946</v>
      </c>
      <c r="BX84" s="306">
        <f>IF($ND$84&lt;=BX$2,1,0)*(Transporte!$H7)*$NB$84</f>
        <v>10984.422654061946</v>
      </c>
      <c r="BY84" s="306">
        <f>IF($ND$84&lt;=BY$2,1,0)*(Transporte!$H7)*$NB$84</f>
        <v>10984.422654061946</v>
      </c>
      <c r="BZ84" s="306">
        <f>IF($ND$84&lt;=BZ$2,1,0)*(Transporte!$H7)*$NB$84</f>
        <v>10984.422654061946</v>
      </c>
      <c r="CA84" s="306">
        <f>IF($ND$84&lt;=CA$2,1,0)*(Transporte!$H7)*$NB$84</f>
        <v>10984.422654061946</v>
      </c>
      <c r="CB84" s="306">
        <f>IF($ND$84&lt;=CB$2,1,0)*(Transporte!$H7)*$NB$84</f>
        <v>10984.422654061946</v>
      </c>
      <c r="CC84" s="306">
        <f>IF($ND$84&lt;=CC$2,1,0)*(Transporte!$H7)*$NB$84</f>
        <v>10984.422654061946</v>
      </c>
      <c r="CD84" s="306">
        <f>IF($ND$84&lt;=CD$2,1,0)*(Transporte!$H7)*$NB$84</f>
        <v>10984.422654061946</v>
      </c>
      <c r="CE84" s="306">
        <f>IF($ND$84&lt;=CE$2,1,0)*(Transporte!$H7)*$NB$84</f>
        <v>10984.422654061946</v>
      </c>
      <c r="CF84" s="306">
        <f>IF($ND$84&lt;=CF$2,1,0)*(Transporte!$H7)*$NB$84</f>
        <v>10984.422654061946</v>
      </c>
      <c r="CG84" s="306">
        <f>IF($ND$84&lt;=CG$2,1,0)*(Transporte!$H7)*$NB$84</f>
        <v>10984.422654061946</v>
      </c>
      <c r="CH84" s="306">
        <f>IF($ND$84&lt;=CH$2,1,0)*(Transporte!$H7)*$NB$84</f>
        <v>10984.422654061946</v>
      </c>
      <c r="CI84" s="306">
        <f>IF($ND$84&lt;=CI$2,1,0)*(Transporte!$H7)*$NB$84</f>
        <v>10984.422654061946</v>
      </c>
      <c r="CJ84" s="306">
        <f>IF($ND$84&lt;=CJ$2,1,0)*(Transporte!$H7)*$NB$84</f>
        <v>10984.422654061946</v>
      </c>
      <c r="CK84" s="306">
        <f>IF($ND$84&lt;=CK$2,1,0)*(Transporte!$H7)*$NB$84</f>
        <v>10984.422654061946</v>
      </c>
      <c r="CL84" s="306">
        <f>IF($ND$84&lt;=CL$2,1,0)*(Transporte!$H7)*$NB$84</f>
        <v>10984.422654061946</v>
      </c>
      <c r="CM84" s="306">
        <f>IF($ND$84&lt;=CM$2,1,0)*(Transporte!$H7)*$NB$84</f>
        <v>10984.422654061946</v>
      </c>
      <c r="CN84" s="306">
        <f>IF($ND$84&lt;=CN$2,1,0)*(Transporte!$H7)*$NB$84</f>
        <v>10984.422654061946</v>
      </c>
      <c r="CO84" s="306">
        <f>IF($ND$84&lt;=CO$2,1,0)*(Transporte!$H7)*$NB$84</f>
        <v>10984.422654061946</v>
      </c>
      <c r="CP84" s="306">
        <f>IF($ND$84&lt;=CP$2,1,0)*(Transporte!$H7)*$NB$84</f>
        <v>10984.422654061946</v>
      </c>
      <c r="CQ84" s="306">
        <f>IF($ND$84&lt;=CQ$2,1,0)*(Transporte!$H7)*$NB$84</f>
        <v>10984.422654061946</v>
      </c>
      <c r="CR84" s="306">
        <f>IF($ND$84&lt;=CR$2,1,0)*(Transporte!$H7)*$NB$84</f>
        <v>10984.422654061946</v>
      </c>
      <c r="CS84" s="306">
        <f>IF($ND$84&lt;=CS$2,1,0)*(Transporte!$H7)*$NB$84</f>
        <v>10984.422654061946</v>
      </c>
      <c r="CT84" s="306">
        <f>IF($ND$84&lt;=CT$2,1,0)*(Transporte!$H7)*$NB$84</f>
        <v>10984.422654061946</v>
      </c>
      <c r="CU84" s="306">
        <f>IF($ND$84&lt;=CU$2,1,0)*(Transporte!$H7)*$NB$84</f>
        <v>10984.422654061946</v>
      </c>
      <c r="CV84" s="306">
        <f>IF($ND$84&lt;=CV$2,1,0)*(Transporte!$H7)*$NB$84</f>
        <v>10984.422654061946</v>
      </c>
      <c r="CW84" s="306">
        <f>IF($ND$84&lt;=CW$2,1,0)*(Transporte!$H7)*$NB$84</f>
        <v>10984.422654061946</v>
      </c>
      <c r="CX84" s="306">
        <f>IF($ND$84&lt;=CX$2,1,0)*(Transporte!$H7)*$NB$84</f>
        <v>10984.422654061946</v>
      </c>
      <c r="CY84" s="306">
        <f>IF($ND$84&lt;=CY$2,1,0)*(Transporte!$H7)*$NB$84</f>
        <v>10984.422654061946</v>
      </c>
      <c r="CZ84" s="306">
        <f>IF($ND$84&lt;=CZ$2,1,0)*(Transporte!$H7)*$NB$84</f>
        <v>10984.422654061946</v>
      </c>
      <c r="DA84" s="306">
        <f>IF($ND$84&lt;=DA$2,1,0)*(Transporte!$H7)*$NB$84</f>
        <v>10984.422654061946</v>
      </c>
      <c r="DB84" s="306">
        <f>IF($ND$84&lt;=DB$2,1,0)*(Transporte!$H7)*$NB$84</f>
        <v>10984.422654061946</v>
      </c>
      <c r="DC84" s="306">
        <f>IF($ND$84&lt;=DC$2,1,0)*(Transporte!$H7)*$NB$84</f>
        <v>10984.422654061946</v>
      </c>
      <c r="DD84" s="306">
        <f>IF($ND$84&lt;=DD$2,1,0)*(Transporte!$H7)*$NB$84</f>
        <v>10984.422654061946</v>
      </c>
      <c r="DE84" s="306">
        <f>IF($ND$84&lt;=DE$2,1,0)*(Transporte!$H7)*$NB$84</f>
        <v>10984.422654061946</v>
      </c>
      <c r="DF84" s="306">
        <f>IF($ND$84&lt;=DF$2,1,0)*(Transporte!$H7)*$NB$84</f>
        <v>10984.422654061946</v>
      </c>
      <c r="DG84" s="306">
        <f>IF($ND$84&lt;=DG$2,1,0)*(Transporte!$H7)*$NB$84</f>
        <v>10984.422654061946</v>
      </c>
      <c r="DH84" s="306">
        <f>IF($ND$84&lt;=DH$2,1,0)*(Transporte!$H7)*$NB$84</f>
        <v>10984.422654061946</v>
      </c>
      <c r="DI84" s="306">
        <f>IF($ND$84&lt;=DI$2,1,0)*(Transporte!$H7)*$NB$84</f>
        <v>10984.422654061946</v>
      </c>
      <c r="DJ84" s="306">
        <f>IF($ND$84&lt;=DJ$2,1,0)*(Transporte!$H7)*$NB$84</f>
        <v>10984.422654061946</v>
      </c>
      <c r="DK84" s="306">
        <f>IF($ND$84&lt;=DK$2,1,0)*(Transporte!$H7)*$NB$84</f>
        <v>10984.422654061946</v>
      </c>
      <c r="DL84" s="306">
        <f>IF($ND$84&lt;=DL$2,1,0)*(Transporte!$H7)*$NB$84</f>
        <v>10984.422654061946</v>
      </c>
      <c r="DM84" s="306">
        <f>IF($ND$84&lt;=DM$2,1,0)*(Transporte!$H7)*$NB$84</f>
        <v>10984.422654061946</v>
      </c>
      <c r="DN84" s="306">
        <f>IF($ND$84&lt;=DN$2,1,0)*(Transporte!$H7)*$NB$84</f>
        <v>10984.422654061946</v>
      </c>
      <c r="DO84" s="306">
        <f>IF($ND$84&lt;=DO$2,1,0)*(Transporte!$H7)*$NB$84</f>
        <v>10984.422654061946</v>
      </c>
      <c r="DP84" s="306">
        <f>IF($ND$84&lt;=DP$2,1,0)*(Transporte!$H7)*$NB$84</f>
        <v>10984.422654061946</v>
      </c>
      <c r="DQ84" s="306">
        <f>IF($ND$84&lt;=DQ$2,1,0)*(Transporte!$H7)*$NB$84</f>
        <v>10984.422654061946</v>
      </c>
      <c r="DR84" s="306">
        <f>IF($ND$84&lt;=DR$2,1,0)*(Transporte!$H7)*$NB$84</f>
        <v>10984.422654061946</v>
      </c>
      <c r="DS84" s="306">
        <f>IF($ND$84&lt;=DS$2,1,0)*(Transporte!$H7)*$NB$84</f>
        <v>10984.422654061946</v>
      </c>
      <c r="DT84" s="306">
        <f>IF($ND$84&lt;=DT$2,1,0)*(Transporte!$H7)*$NB$84</f>
        <v>10984.422654061946</v>
      </c>
      <c r="DU84" s="306">
        <f>IF($ND$84&lt;=DU$2,1,0)*(Transporte!$H7)*$NB$84</f>
        <v>10984.422654061946</v>
      </c>
      <c r="DV84" s="306">
        <f>IF($ND$84&lt;=DV$2,1,0)*(Transporte!$H7)*$NB$84</f>
        <v>10984.422654061946</v>
      </c>
      <c r="DW84" s="306">
        <f>IF($ND$84&lt;=DW$2,1,0)*(Transporte!$H7)*$NB$84</f>
        <v>10984.422654061946</v>
      </c>
      <c r="DX84" s="306">
        <f>IF($ND$84&lt;=DX$2,1,0)*(Transporte!$H7)*$NB$84</f>
        <v>10984.422654061946</v>
      </c>
      <c r="DY84" s="306">
        <f>IF($ND$84&lt;=DY$2,1,0)*(Transporte!$H7)*$NB$84</f>
        <v>10984.422654061946</v>
      </c>
      <c r="DZ84" s="306">
        <f>IF($ND$84&lt;=DZ$2,1,0)*(Transporte!$H7)*$NB$84</f>
        <v>10984.422654061946</v>
      </c>
      <c r="EA84" s="306">
        <f>IF($ND$84&lt;=EA$2,1,0)*(Transporte!$H7)*$NB$84</f>
        <v>10984.422654061946</v>
      </c>
      <c r="EB84" s="306">
        <f>IF($ND$84&lt;=EB$2,1,0)*(Transporte!$H7)*$NB$84</f>
        <v>10984.422654061946</v>
      </c>
      <c r="EC84" s="306">
        <f>IF($ND$84&lt;=EC$2,1,0)*(Transporte!$H7)*$NB$84</f>
        <v>10984.422654061946</v>
      </c>
      <c r="ED84" s="306">
        <f>IF($ND$84&lt;=ED$2,1,0)*(Transporte!$H7)*$NB$84</f>
        <v>10984.422654061946</v>
      </c>
      <c r="EE84" s="306">
        <f>IF($ND$84&lt;=EE$2,1,0)*(Transporte!$H7)*$NB$84</f>
        <v>10984.422654061946</v>
      </c>
      <c r="EF84" s="306">
        <f>IF($ND$84&lt;=EF$2,1,0)*(Transporte!$H7)*$NB$84</f>
        <v>10984.422654061946</v>
      </c>
      <c r="EG84" s="306">
        <f>IF($ND$84&lt;=EG$2,1,0)*(Transporte!$H7)*$NB$84</f>
        <v>10984.422654061946</v>
      </c>
      <c r="EH84" s="306">
        <f>IF($ND$84&lt;=EH$2,1,0)*(Transporte!$H7)*$NB$84</f>
        <v>10984.422654061946</v>
      </c>
      <c r="EI84" s="306">
        <f>IF($ND$84&lt;=EI$2,1,0)*(Transporte!$H7)*$NB$84</f>
        <v>10984.422654061946</v>
      </c>
      <c r="EJ84" s="306">
        <f>IF($ND$84&lt;=EJ$2,1,0)*(Transporte!$H7)*$NB$84</f>
        <v>10984.422654061946</v>
      </c>
      <c r="EK84" s="306">
        <f>IF($ND$84&lt;=EK$2,1,0)*(Transporte!$H7)*$NB$84</f>
        <v>10984.422654061946</v>
      </c>
      <c r="EL84" s="306">
        <f>IF($ND$84&lt;=EL$2,1,0)*(Transporte!$H7)*$NB$84</f>
        <v>10984.422654061946</v>
      </c>
      <c r="EM84" s="306">
        <f>IF($ND$84&lt;=EM$2,1,0)*(Transporte!$H7)*$NB$84</f>
        <v>10984.422654061946</v>
      </c>
      <c r="EN84" s="306">
        <f>IF($ND$84&lt;=EN$2,1,0)*(Transporte!$H7)*$NB$84</f>
        <v>10984.422654061946</v>
      </c>
      <c r="EO84" s="306">
        <f>IF($ND$84&lt;=EO$2,1,0)*(Transporte!$H7)*$NB$84</f>
        <v>10984.422654061946</v>
      </c>
      <c r="EP84" s="306">
        <f>IF($ND$84&lt;=EP$2,1,0)*(Transporte!$H7)*$NB$84</f>
        <v>10984.422654061946</v>
      </c>
      <c r="EQ84" s="306">
        <f>IF($ND$84&lt;=EQ$2,1,0)*(Transporte!$H7)*$NB$84</f>
        <v>10984.422654061946</v>
      </c>
      <c r="ER84" s="306">
        <f>IF($ND$84&lt;=ER$2,1,0)*(Transporte!$H7)*$NB$84</f>
        <v>10984.422654061946</v>
      </c>
      <c r="ES84" s="306">
        <f>IF($ND$84&lt;=ES$2,1,0)*(Transporte!$H7)*$NB$84</f>
        <v>10984.422654061946</v>
      </c>
      <c r="ET84" s="306">
        <f>IF($ND$84&lt;=ET$2,1,0)*(Transporte!$H7)*$NB$84</f>
        <v>10984.422654061946</v>
      </c>
      <c r="EU84" s="306">
        <f>IF($ND$84&lt;=EU$2,1,0)*(Transporte!$H7)*$NB$84</f>
        <v>10984.422654061946</v>
      </c>
      <c r="EV84" s="306">
        <f>IF($ND$84&lt;=EV$2,1,0)*(Transporte!$H7)*$NB$84</f>
        <v>10984.422654061946</v>
      </c>
      <c r="EW84" s="306">
        <f>IF($ND$84&lt;=EW$2,1,0)*(Transporte!$H7)*$NB$84</f>
        <v>10984.422654061946</v>
      </c>
      <c r="EX84" s="306">
        <f>IF($ND$84&lt;=EX$2,1,0)*(Transporte!$H7)*$NB$84</f>
        <v>10984.422654061946</v>
      </c>
      <c r="EY84" s="306">
        <f>IF($ND$84&lt;=EY$2,1,0)*(Transporte!$H7)*$NB$84</f>
        <v>10984.422654061946</v>
      </c>
      <c r="EZ84" s="306">
        <f>IF($ND$84&lt;=EZ$2,1,0)*(Transporte!$H7)*$NB$84</f>
        <v>10984.422654061946</v>
      </c>
      <c r="FA84" s="306">
        <f>IF($ND$84&lt;=FA$2,1,0)*(Transporte!$H7)*$NB$84</f>
        <v>10984.422654061946</v>
      </c>
      <c r="FB84" s="306">
        <f>IF($ND$84&lt;=FB$2,1,0)*(Transporte!$H7)*$NB$84</f>
        <v>10984.422654061946</v>
      </c>
      <c r="FC84" s="306">
        <f>IF($ND$84&lt;=FC$2,1,0)*(Transporte!$H7)*$NB$84</f>
        <v>10984.422654061946</v>
      </c>
      <c r="FD84" s="306">
        <f>IF($ND$84&lt;=FD$2,1,0)*(Transporte!$H7)*$NB$84</f>
        <v>10984.422654061946</v>
      </c>
      <c r="FE84" s="306">
        <f>IF($ND$84&lt;=FE$2,1,0)*(Transporte!$H7)*$NB$84</f>
        <v>10984.422654061946</v>
      </c>
      <c r="FF84" s="306">
        <f>IF($ND$84&lt;=FF$2,1,0)*(Transporte!$H7)*$NB$84</f>
        <v>10984.422654061946</v>
      </c>
      <c r="FG84" s="306">
        <f>IF($ND$84&lt;=FG$2,1,0)*(Transporte!$H7)*$NB$84</f>
        <v>10984.422654061946</v>
      </c>
      <c r="FH84" s="306">
        <f>IF($ND$84&lt;=FH$2,1,0)*(Transporte!$H7)*$NB$84</f>
        <v>10984.422654061946</v>
      </c>
      <c r="FI84" s="306">
        <f>IF($ND$84&lt;=FI$2,1,0)*(Transporte!$H7)*$NB$84</f>
        <v>10984.422654061946</v>
      </c>
      <c r="FJ84" s="306">
        <f>IF($ND$84&lt;=FJ$2,1,0)*(Transporte!$H7)*$NB$84</f>
        <v>10984.422654061946</v>
      </c>
      <c r="FK84" s="306">
        <f>IF($ND$84&lt;=FK$2,1,0)*(Transporte!$H7)*$NB$84</f>
        <v>10984.422654061946</v>
      </c>
      <c r="FL84" s="306">
        <f>IF($ND$84&lt;=FL$2,1,0)*(Transporte!$H7)*$NB$84</f>
        <v>10984.422654061946</v>
      </c>
      <c r="FM84" s="306">
        <f>IF($ND$84&lt;=FM$2,1,0)*(Transporte!$H7)*$NB$84</f>
        <v>10984.422654061946</v>
      </c>
      <c r="FN84" s="306">
        <f>IF($ND$84&lt;=FN$2,1,0)*(Transporte!$H7)*$NB$84</f>
        <v>10984.422654061946</v>
      </c>
      <c r="FO84" s="306">
        <f>IF($ND$84&lt;=FO$2,1,0)*(Transporte!$H7)*$NB$84</f>
        <v>10984.422654061946</v>
      </c>
      <c r="FP84" s="306">
        <f>IF($ND$84&lt;=FP$2,1,0)*(Transporte!$H7)*$NB$84</f>
        <v>10984.422654061946</v>
      </c>
      <c r="FQ84" s="306">
        <f>IF($ND$84&lt;=FQ$2,1,0)*(Transporte!$H7)*$NB$84</f>
        <v>10984.422654061946</v>
      </c>
      <c r="FR84" s="306">
        <f>IF($ND$84&lt;=FR$2,1,0)*(Transporte!$H7)*$NB$84</f>
        <v>10984.422654061946</v>
      </c>
      <c r="FS84" s="306">
        <f>IF($ND$84&lt;=FS$2,1,0)*(Transporte!$H7)*$NB$84</f>
        <v>10984.422654061946</v>
      </c>
      <c r="FT84" s="306">
        <f>IF($ND$84&lt;=FT$2,1,0)*(Transporte!$H7)*$NB$84</f>
        <v>10984.422654061946</v>
      </c>
      <c r="FU84" s="306">
        <f>IF($ND$84&lt;=FU$2,1,0)*(Transporte!$H7)*$NB$84</f>
        <v>10984.422654061946</v>
      </c>
      <c r="FV84" s="306">
        <f>IF($ND$84&lt;=FV$2,1,0)*(Transporte!$H7)*$NB$84</f>
        <v>10984.422654061946</v>
      </c>
      <c r="FW84" s="306">
        <f>IF($ND$84&lt;=FW$2,1,0)*(Transporte!$H7)*$NB$84</f>
        <v>10984.422654061946</v>
      </c>
      <c r="FX84" s="306">
        <f>IF($ND$84&lt;=FX$2,1,0)*(Transporte!$H7)*$NB$84</f>
        <v>10984.422654061946</v>
      </c>
      <c r="FY84" s="306">
        <f>IF($ND$84&lt;=FY$2,1,0)*(Transporte!$H7)*$NB$84</f>
        <v>10984.422654061946</v>
      </c>
      <c r="FZ84" s="306">
        <f>IF($ND$84&lt;=FZ$2,1,0)*(Transporte!$H7)*$NB$84</f>
        <v>10984.422654061946</v>
      </c>
      <c r="GA84" s="306">
        <f>IF($ND$84&lt;=GA$2,1,0)*(Transporte!$H7)*$NB$84</f>
        <v>10984.422654061946</v>
      </c>
      <c r="GB84" s="306">
        <f>IF($ND$84&lt;=GB$2,1,0)*(Transporte!$H7)*$NB$84</f>
        <v>10984.422654061946</v>
      </c>
      <c r="GC84" s="306">
        <f>IF($ND$84&lt;=GC$2,1,0)*(Transporte!$H7)*$NB$84</f>
        <v>10984.422654061946</v>
      </c>
      <c r="GD84" s="306">
        <f>IF($ND$84&lt;=GD$2,1,0)*(Transporte!$H7)*$NB$84</f>
        <v>10984.422654061946</v>
      </c>
      <c r="GE84" s="306">
        <f>IF($ND$84&lt;=GE$2,1,0)*(Transporte!$H7)*$NB$84</f>
        <v>10984.422654061946</v>
      </c>
      <c r="GF84" s="306">
        <f>IF($ND$84&lt;=GF$2,1,0)*(Transporte!$H7)*$NB$84</f>
        <v>10984.422654061946</v>
      </c>
      <c r="GG84" s="306">
        <f>IF($ND$84&lt;=GG$2,1,0)*(Transporte!$H7)*$NB$84</f>
        <v>10984.422654061946</v>
      </c>
      <c r="GH84" s="306">
        <f>IF($ND$84&lt;=GH$2,1,0)*(Transporte!$H7)*$NB$84</f>
        <v>10984.422654061946</v>
      </c>
      <c r="GI84" s="306">
        <f>IF($ND$84&lt;=GI$2,1,0)*(Transporte!$H7)*$NB$84</f>
        <v>10984.422654061946</v>
      </c>
      <c r="GJ84" s="306">
        <f>IF($ND$84&lt;=GJ$2,1,0)*(Transporte!$H7)*$NB$84</f>
        <v>10984.422654061946</v>
      </c>
      <c r="GK84" s="306">
        <f>IF($ND$84&lt;=GK$2,1,0)*(Transporte!$H7)*$NB$84</f>
        <v>10984.422654061946</v>
      </c>
      <c r="GL84" s="306">
        <f>IF($ND$84&lt;=GL$2,1,0)*(Transporte!$H7)*$NB$84</f>
        <v>10984.422654061946</v>
      </c>
      <c r="GM84" s="306">
        <f>IF($ND$84&lt;=GM$2,1,0)*(Transporte!$H7)*$NB$84</f>
        <v>10984.422654061946</v>
      </c>
      <c r="GN84" s="306">
        <f>IF($ND$84&lt;=GN$2,1,0)*(Transporte!$H7)*$NB$84</f>
        <v>10984.422654061946</v>
      </c>
      <c r="GO84" s="306">
        <f>IF($ND$84&lt;=GO$2,1,0)*(Transporte!$H7)*$NB$84</f>
        <v>10984.422654061946</v>
      </c>
      <c r="GP84" s="306">
        <f>IF($ND$84&lt;=GP$2,1,0)*(Transporte!$H7)*$NB$84</f>
        <v>10984.422654061946</v>
      </c>
      <c r="GQ84" s="306">
        <f>IF($ND$84&lt;=GQ$2,1,0)*(Transporte!$H7)*$NB$84</f>
        <v>10984.422654061946</v>
      </c>
      <c r="GR84" s="306">
        <f>IF($ND$84&lt;=GR$2,1,0)*(Transporte!$H7)*$NB$84</f>
        <v>10984.422654061946</v>
      </c>
      <c r="GS84" s="306">
        <f>IF($ND$84&lt;=GS$2,1,0)*(Transporte!$H7)*$NB$84</f>
        <v>10984.422654061946</v>
      </c>
      <c r="GT84" s="306">
        <f>IF($ND$84&lt;=GT$2,1,0)*(Transporte!$H7)*$NB$84</f>
        <v>10984.422654061946</v>
      </c>
      <c r="GU84" s="306">
        <f>IF($ND$84&lt;=GU$2,1,0)*(Transporte!$H7)*$NB$84</f>
        <v>10984.422654061946</v>
      </c>
      <c r="GV84" s="306">
        <f>IF($ND$84&lt;=GV$2,1,0)*(Transporte!$H7)*$NB$84</f>
        <v>10984.422654061946</v>
      </c>
      <c r="GW84" s="306">
        <f>IF($ND$84&lt;=GW$2,1,0)*(Transporte!$H7)*$NB$84</f>
        <v>10984.422654061946</v>
      </c>
      <c r="GX84" s="306">
        <f>IF($ND$84&lt;=GX$2,1,0)*(Transporte!$H7)*$NB$84</f>
        <v>10984.422654061946</v>
      </c>
      <c r="GY84" s="306">
        <f>IF($ND$84&lt;=GY$2,1,0)*(Transporte!$H7)*$NB$84</f>
        <v>10984.422654061946</v>
      </c>
      <c r="GZ84" s="306">
        <f>IF($ND$84&lt;=GZ$2,1,0)*(Transporte!$H7)*$NB$84</f>
        <v>10984.422654061946</v>
      </c>
      <c r="HA84" s="306">
        <f>IF($ND$84&lt;=HA$2,1,0)*(Transporte!$H7)*$NB$84</f>
        <v>10984.422654061946</v>
      </c>
      <c r="HB84" s="306">
        <f>IF($ND$84&lt;=HB$2,1,0)*(Transporte!$H7)*$NB$84</f>
        <v>10984.422654061946</v>
      </c>
      <c r="HC84" s="306">
        <f>IF($ND$84&lt;=HC$2,1,0)*(Transporte!$H7)*$NB$84</f>
        <v>10984.422654061946</v>
      </c>
      <c r="HD84" s="306">
        <f>IF($ND$84&lt;=HD$2,1,0)*(Transporte!$H7)*$NB$84</f>
        <v>10984.422654061946</v>
      </c>
      <c r="HE84" s="306">
        <f>IF($ND$84&lt;=HE$2,1,0)*(Transporte!$H7)*$NB$84</f>
        <v>10984.422654061946</v>
      </c>
      <c r="HF84" s="306">
        <f>IF($ND$84&lt;=HF$2,1,0)*(Transporte!$H7)*$NB$84</f>
        <v>10984.422654061946</v>
      </c>
      <c r="HG84" s="306">
        <f>IF($ND$84&lt;=HG$2,1,0)*(Transporte!$H7)*$NB$84</f>
        <v>10984.422654061946</v>
      </c>
      <c r="HH84" s="306">
        <f>IF($ND$84&lt;=HH$2,1,0)*(Transporte!$H7)*$NB$84</f>
        <v>10984.422654061946</v>
      </c>
      <c r="HI84" s="306">
        <f>IF($ND$84&lt;=HI$2,1,0)*(Transporte!$H7)*$NB$84</f>
        <v>10984.422654061946</v>
      </c>
      <c r="HJ84" s="306">
        <f>IF($ND$84&lt;=HJ$2,1,0)*(Transporte!$H7)*$NB$84</f>
        <v>10984.422654061946</v>
      </c>
      <c r="HK84" s="306">
        <f>IF($ND$84&lt;=HK$2,1,0)*(Transporte!$H7)*$NB$84</f>
        <v>10984.422654061946</v>
      </c>
      <c r="HL84" s="306">
        <f>IF($ND$84&lt;=HL$2,1,0)*(Transporte!$H7)*$NB$84</f>
        <v>10984.422654061946</v>
      </c>
      <c r="HM84" s="306">
        <f>IF($ND$84&lt;=HM$2,1,0)*(Transporte!$H7)*$NB$84</f>
        <v>10984.422654061946</v>
      </c>
      <c r="HN84" s="306">
        <f>IF($ND$84&lt;=HN$2,1,0)*(Transporte!$H7)*$NB$84</f>
        <v>10984.422654061946</v>
      </c>
      <c r="HO84" s="306">
        <f>IF($ND$84&lt;=HO$2,1,0)*(Transporte!$H7)*$NB$84</f>
        <v>10984.422654061946</v>
      </c>
      <c r="HP84" s="306">
        <f>IF($ND$84&lt;=HP$2,1,0)*(Transporte!$H7)*$NB$84</f>
        <v>10984.422654061946</v>
      </c>
      <c r="HQ84" s="306">
        <f>IF($ND$84&lt;=HQ$2,1,0)*(Transporte!$H7)*$NB$84</f>
        <v>10984.422654061946</v>
      </c>
      <c r="HR84" s="306">
        <f>IF($ND$84&lt;=HR$2,1,0)*(Transporte!$H7)*$NB$84</f>
        <v>10984.422654061946</v>
      </c>
      <c r="HS84" s="306">
        <f>IF($ND$84&lt;=HS$2,1,0)*(Transporte!$H7)*$NB$84</f>
        <v>10984.422654061946</v>
      </c>
      <c r="HT84" s="306">
        <f>IF($ND$84&lt;=HT$2,1,0)*(Transporte!$H7)*$NB$84</f>
        <v>10984.422654061946</v>
      </c>
      <c r="HU84" s="306">
        <f>IF($ND$84&lt;=HU$2,1,0)*(Transporte!$H7)*$NB$84</f>
        <v>10984.422654061946</v>
      </c>
      <c r="HV84" s="306">
        <f>IF($ND$84&lt;=HV$2,1,0)*(Transporte!$H7)*$NB$84</f>
        <v>10984.422654061946</v>
      </c>
      <c r="HW84" s="306">
        <f>IF($ND$84&lt;=HW$2,1,0)*(Transporte!$H7)*$NB$84</f>
        <v>10984.422654061946</v>
      </c>
      <c r="HX84" s="306">
        <f>IF($ND$84&lt;=HX$2,1,0)*(Transporte!$H7)*$NB$84</f>
        <v>10984.422654061946</v>
      </c>
      <c r="HY84" s="306">
        <f>IF($ND$84&lt;=HY$2,1,0)*(Transporte!$H7)*$NB$84</f>
        <v>10984.422654061946</v>
      </c>
      <c r="HZ84" s="306">
        <f>IF($ND$84&lt;=HZ$2,1,0)*(Transporte!$H7)*$NB$84</f>
        <v>10984.422654061946</v>
      </c>
      <c r="IA84" s="306">
        <f>IF($ND$84&lt;=IA$2,1,0)*(Transporte!$H7)*$NB$84</f>
        <v>10984.422654061946</v>
      </c>
      <c r="IB84" s="306">
        <f>IF($ND$84&lt;=IB$2,1,0)*(Transporte!$H7)*$NB$84</f>
        <v>10984.422654061946</v>
      </c>
      <c r="IC84" s="306">
        <f>IF($ND$84&lt;=IC$2,1,0)*(Transporte!$H7)*$NB$84</f>
        <v>10984.422654061946</v>
      </c>
      <c r="ID84" s="306">
        <f>IF($ND$84&lt;=ID$2,1,0)*(Transporte!$H7)*$NB$84</f>
        <v>10984.422654061946</v>
      </c>
      <c r="IE84" s="306">
        <f>IF($ND$84&lt;=IE$2,1,0)*(Transporte!$H7)*$NB$84</f>
        <v>10984.422654061946</v>
      </c>
      <c r="IF84" s="306">
        <f>IF($ND$84&lt;=IF$2,1,0)*(Transporte!$H7)*$NB$84</f>
        <v>10984.422654061946</v>
      </c>
      <c r="IG84" s="306">
        <f>IF($ND$84&lt;=IG$2,1,0)*(Transporte!$H7)*$NB$84</f>
        <v>10984.422654061946</v>
      </c>
      <c r="IH84" s="306">
        <f>IF($ND$84&lt;=IH$2,1,0)*(Transporte!$H7)*$NB$84</f>
        <v>10984.422654061946</v>
      </c>
      <c r="II84" s="306">
        <f>IF($ND$84&lt;=II$2,1,0)*(Transporte!$H7)*$NB$84</f>
        <v>10984.422654061946</v>
      </c>
      <c r="IJ84" s="306">
        <f>IF($ND$84&lt;=IJ$2,1,0)*(Transporte!$H7)*$NB$84</f>
        <v>10984.422654061946</v>
      </c>
      <c r="IK84" s="306">
        <f>IF($ND$84&lt;=IK$2,1,0)*(Transporte!$H7)*$NB$84</f>
        <v>10984.422654061946</v>
      </c>
      <c r="IL84" s="306">
        <f>IF($ND$84&lt;=IL$2,1,0)*(Transporte!$H7)*$NB$84</f>
        <v>10984.422654061946</v>
      </c>
      <c r="IM84" s="306">
        <f>IF($ND$84&lt;=IM$2,1,0)*(Transporte!$H7)*$NB$84</f>
        <v>10984.422654061946</v>
      </c>
      <c r="IN84" s="306">
        <f>IF($ND$84&lt;=IN$2,1,0)*(Transporte!$H7)*$NB$84</f>
        <v>10984.422654061946</v>
      </c>
      <c r="IO84" s="306">
        <f>IF($ND$84&lt;=IO$2,1,0)*(Transporte!$H7)*$NB$84</f>
        <v>10984.422654061946</v>
      </c>
      <c r="IP84" s="306">
        <f>IF($ND$84&lt;=IP$2,1,0)*(Transporte!$H7)*$NB$84</f>
        <v>10984.422654061946</v>
      </c>
      <c r="IQ84" s="306">
        <f>IF($ND$84&lt;=IQ$2,1,0)*(Transporte!$H7)*$NB$84</f>
        <v>10984.422654061946</v>
      </c>
      <c r="IR84" s="306">
        <f>IF($ND$84&lt;=IR$2,1,0)*(Transporte!$H7)*$NB$84</f>
        <v>10984.422654061946</v>
      </c>
      <c r="IS84" s="306">
        <f>IF($ND$84&lt;=IS$2,1,0)*(Transporte!$H7)*$NB$84</f>
        <v>10984.422654061946</v>
      </c>
      <c r="IT84" s="306">
        <f>IF($ND$84&lt;=IT$2,1,0)*(Transporte!$H7)*$NB$84</f>
        <v>10984.422654061946</v>
      </c>
      <c r="IU84" s="306">
        <f>IF($ND$84&lt;=IU$2,1,0)*(Transporte!$H7)*$NB$84</f>
        <v>10984.422654061946</v>
      </c>
      <c r="IV84" s="306">
        <f>IF($ND$84&lt;=IV$2,1,0)*(Transporte!$H7)*$NB$84</f>
        <v>10984.422654061946</v>
      </c>
      <c r="IW84" s="306">
        <f>IF($ND$84&lt;=IW$2,1,0)*(Transporte!$H7)*$NB$84</f>
        <v>10984.422654061946</v>
      </c>
      <c r="IX84" s="306">
        <f>IF($ND$84&lt;=IX$2,1,0)*(Transporte!$H7)*$NB$84</f>
        <v>10984.422654061946</v>
      </c>
      <c r="IY84" s="306">
        <f>IF($ND$84&lt;=IY$2,1,0)*(Transporte!$H7)*$NB$84</f>
        <v>10984.422654061946</v>
      </c>
      <c r="IZ84" s="306">
        <f>IF($ND$84&lt;=IZ$2,1,0)*(Transporte!$H7)*$NB$84</f>
        <v>10984.422654061946</v>
      </c>
      <c r="JA84" s="306">
        <f>IF($ND$84&lt;=JA$2,1,0)*(Transporte!$H7)*$NB$84</f>
        <v>10984.422654061946</v>
      </c>
      <c r="JB84" s="306">
        <f>IF($ND$84&lt;=JB$2,1,0)*(Transporte!$H7)*$NB$84</f>
        <v>10984.422654061946</v>
      </c>
      <c r="JC84" s="306">
        <f>IF($ND$84&lt;=JC$2,1,0)*(Transporte!$H7)*$NB$84</f>
        <v>10984.422654061946</v>
      </c>
      <c r="JD84" s="306">
        <f>IF($ND$84&lt;=JD$2,1,0)*(Transporte!$H7)*$NB$84</f>
        <v>10984.422654061946</v>
      </c>
      <c r="JE84" s="306">
        <f>IF($ND$84&lt;=JE$2,1,0)*(Transporte!$H7)*$NB$84</f>
        <v>10984.422654061946</v>
      </c>
      <c r="JF84" s="306">
        <f>IF($ND$84&lt;=JF$2,1,0)*(Transporte!$H7)*$NB$84</f>
        <v>10984.422654061946</v>
      </c>
      <c r="JG84" s="306">
        <f>IF($ND$84&lt;=JG$2,1,0)*(Transporte!$H7)*$NB$84</f>
        <v>10984.422654061946</v>
      </c>
      <c r="JH84" s="306">
        <f>IF($ND$84&lt;=JH$2,1,0)*(Transporte!$H7)*$NB$84</f>
        <v>10984.422654061946</v>
      </c>
      <c r="JI84" s="306">
        <f>IF($ND$84&lt;=JI$2,1,0)*(Transporte!$H7)*$NB$84</f>
        <v>10984.422654061946</v>
      </c>
      <c r="JJ84" s="306">
        <f>IF($ND$84&lt;=JJ$2,1,0)*(Transporte!$H7)*$NB$84</f>
        <v>10984.422654061946</v>
      </c>
      <c r="JK84" s="306">
        <f>IF($ND$84&lt;=JK$2,1,0)*(Transporte!$H7)*$NB$84</f>
        <v>10984.422654061946</v>
      </c>
      <c r="JL84" s="306">
        <f>IF($ND$84&lt;=JL$2,1,0)*(Transporte!$H7)*$NB$84</f>
        <v>10984.422654061946</v>
      </c>
      <c r="JM84" s="306">
        <f>IF($ND$84&lt;=JM$2,1,0)*(Transporte!$H7)*$NB$84</f>
        <v>10984.422654061946</v>
      </c>
      <c r="JN84" s="306">
        <f>IF($ND$84&lt;=JN$2,1,0)*(Transporte!$H7)*$NB$84</f>
        <v>10984.422654061946</v>
      </c>
      <c r="JO84" s="306">
        <f>IF($ND$84&lt;=JO$2,1,0)*(Transporte!$H7)*$NB$84</f>
        <v>10984.422654061946</v>
      </c>
      <c r="JP84" s="306">
        <f>IF($ND$84&lt;=JP$2,1,0)*(Transporte!$H7)*$NB$84</f>
        <v>10984.422654061946</v>
      </c>
      <c r="JQ84" s="306">
        <f>IF($ND$84&lt;=JQ$2,1,0)*(Transporte!$H7)*$NB$84</f>
        <v>10984.422654061946</v>
      </c>
      <c r="JR84" s="306">
        <f>IF($ND$84&lt;=JR$2,1,0)*(Transporte!$H7)*$NB$84</f>
        <v>10984.422654061946</v>
      </c>
      <c r="JS84" s="306">
        <f>IF($ND$84&lt;=JS$2,1,0)*(Transporte!$H7)*$NB$84</f>
        <v>10984.422654061946</v>
      </c>
      <c r="JT84" s="306">
        <f>IF($ND$84&lt;=JT$2,1,0)*(Transporte!$H7)*$NB$84</f>
        <v>10984.422654061946</v>
      </c>
      <c r="JU84" s="306">
        <f>IF($ND$84&lt;=JU$2,1,0)*(Transporte!$H7)*$NB$84</f>
        <v>10984.422654061946</v>
      </c>
      <c r="JV84" s="306">
        <f>IF($ND$84&lt;=JV$2,1,0)*(Transporte!$H7)*$NB$84</f>
        <v>10984.422654061946</v>
      </c>
      <c r="JW84" s="306">
        <f>IF($ND$84&lt;=JW$2,1,0)*(Transporte!$H7)*$NB$84</f>
        <v>10984.422654061946</v>
      </c>
      <c r="JX84" s="306">
        <f>IF($ND$84&lt;=JX$2,1,0)*(Transporte!$H7)*$NB$84</f>
        <v>10984.422654061946</v>
      </c>
      <c r="JY84" s="306">
        <f>IF($ND$84&lt;=JY$2,1,0)*(Transporte!$H7)*$NB$84</f>
        <v>10984.422654061946</v>
      </c>
      <c r="JZ84" s="306">
        <f>IF($ND$84&lt;=JZ$2,1,0)*(Transporte!$H7)*$NB$84</f>
        <v>10984.422654061946</v>
      </c>
      <c r="KA84" s="306">
        <f>IF($ND$84&lt;=KA$2,1,0)*(Transporte!$H7)*$NB$84</f>
        <v>10984.422654061946</v>
      </c>
      <c r="KB84" s="306">
        <f>IF($ND$84&lt;=KB$2,1,0)*(Transporte!$H7)*$NB$84</f>
        <v>10984.422654061946</v>
      </c>
      <c r="KC84" s="306">
        <f>IF($ND$84&lt;=KC$2,1,0)*(Transporte!$H7)*$NB$84</f>
        <v>10984.422654061946</v>
      </c>
      <c r="KD84" s="306">
        <f>IF($ND$84&lt;=KD$2,1,0)*(Transporte!$H7)*$NB$84</f>
        <v>10984.422654061946</v>
      </c>
      <c r="KE84" s="306">
        <f>IF($ND$84&lt;=KE$2,1,0)*(Transporte!$H7)*$NB$84</f>
        <v>10984.422654061946</v>
      </c>
      <c r="KF84" s="306">
        <f>IF($ND$84&lt;=KF$2,1,0)*(Transporte!$H7)*$NB$84</f>
        <v>10984.422654061946</v>
      </c>
      <c r="KG84" s="306">
        <f>IF($ND$84&lt;=KG$2,1,0)*(Transporte!$H7)*$NB$84</f>
        <v>10984.422654061946</v>
      </c>
      <c r="KH84" s="306">
        <f>IF($ND$84&lt;=KH$2,1,0)*(Transporte!$H7)*$NB$84</f>
        <v>10984.422654061946</v>
      </c>
      <c r="KI84" s="306">
        <f>IF($ND$84&lt;=KI$2,1,0)*(Transporte!$H7)*$NB$84</f>
        <v>10984.422654061946</v>
      </c>
      <c r="KJ84" s="306">
        <f>IF($ND$84&lt;=KJ$2,1,0)*(Transporte!$H7)*$NB$84</f>
        <v>10984.422654061946</v>
      </c>
      <c r="KK84" s="306">
        <f>IF($ND$84&lt;=KK$2,1,0)*(Transporte!$H7)*$NB$84</f>
        <v>10984.422654061946</v>
      </c>
      <c r="KL84" s="306">
        <f>IF($ND$84&lt;=KL$2,1,0)*(Transporte!$H7)*$NB$84</f>
        <v>10984.422654061946</v>
      </c>
      <c r="KM84" s="306">
        <f>IF($ND$84&lt;=KM$2,1,0)*(Transporte!$H7)*$NB$84</f>
        <v>10984.422654061946</v>
      </c>
      <c r="KN84" s="306">
        <f>IF($ND$84&lt;=KN$2,1,0)*(Transporte!$H7)*$NB$84</f>
        <v>10984.422654061946</v>
      </c>
      <c r="KO84" s="306">
        <f>IF($ND$84&lt;=KO$2,1,0)*(Transporte!$H7)*$NB$84</f>
        <v>10984.422654061946</v>
      </c>
      <c r="KP84" s="306">
        <f>IF($ND$84&lt;=KP$2,1,0)*(Transporte!$H7)*$NB$84</f>
        <v>10984.422654061946</v>
      </c>
      <c r="KQ84" s="306">
        <f>IF($ND$84&lt;=KQ$2,1,0)*(Transporte!$H7)*$NB$84</f>
        <v>10984.422654061946</v>
      </c>
      <c r="KR84" s="306">
        <f>IF($ND$84&lt;=KR$2,1,0)*(Transporte!$H7)*$NB$84</f>
        <v>10984.422654061946</v>
      </c>
      <c r="KS84" s="306">
        <f>IF($ND$84&lt;=KS$2,1,0)*(Transporte!$H7)*$NB$84</f>
        <v>10984.422654061946</v>
      </c>
      <c r="KT84" s="306">
        <f>IF($ND$84&lt;=KT$2,1,0)*(Transporte!$H7)*$NB$84</f>
        <v>10984.422654061946</v>
      </c>
      <c r="KU84" s="306">
        <f>IF($ND$84&lt;=KU$2,1,0)*(Transporte!$H7)*$NB$84</f>
        <v>10984.422654061946</v>
      </c>
      <c r="KV84" s="306">
        <f>IF($ND$84&lt;=KV$2,1,0)*(Transporte!$H7)*$NB$84</f>
        <v>10984.422654061946</v>
      </c>
      <c r="KW84" s="306">
        <f>IF($ND$84&lt;=KW$2,1,0)*(Transporte!$H7)*$NB$84</f>
        <v>10984.422654061946</v>
      </c>
      <c r="KX84" s="306">
        <f>IF($ND$84&lt;=KX$2,1,0)*(Transporte!$H7)*$NB$84</f>
        <v>10984.422654061946</v>
      </c>
      <c r="KY84" s="306">
        <f>IF($ND$84&lt;=KY$2,1,0)*(Transporte!$H7)*$NB$84</f>
        <v>10984.422654061946</v>
      </c>
      <c r="KZ84" s="306">
        <f>IF($ND$84&lt;=KZ$2,1,0)*(Transporte!$H7)*$NB$84</f>
        <v>10984.422654061946</v>
      </c>
      <c r="LA84" s="306">
        <f>IF($ND$84&lt;=LA$2,1,0)*(Transporte!$H7)*$NB$84</f>
        <v>10984.422654061946</v>
      </c>
      <c r="LB84" s="306">
        <f>IF($ND$84&lt;=LB$2,1,0)*(Transporte!$H7)*$NB$84</f>
        <v>10984.422654061946</v>
      </c>
      <c r="LC84" s="306">
        <f>IF($ND$84&lt;=LC$2,1,0)*(Transporte!$H7)*$NB$84</f>
        <v>10984.422654061946</v>
      </c>
      <c r="LD84" s="306">
        <f>IF($ND$84&lt;=LD$2,1,0)*(Transporte!$H7)*$NB$84</f>
        <v>10984.422654061946</v>
      </c>
      <c r="LE84" s="306">
        <f>IF($ND$84&lt;=LE$2,1,0)*(Transporte!$H7)*$NB$84</f>
        <v>10984.422654061946</v>
      </c>
      <c r="LF84" s="306">
        <f>IF($ND$84&lt;=LF$2,1,0)*(Transporte!$H7)*$NB$84</f>
        <v>10984.422654061946</v>
      </c>
      <c r="LG84" s="306">
        <f>IF($ND$84&lt;=LG$2,1,0)*(Transporte!$H7)*$NB$84</f>
        <v>10984.422654061946</v>
      </c>
      <c r="LH84" s="306">
        <f>IF($ND$84&lt;=LH$2,1,0)*(Transporte!$H7)*$NB$84</f>
        <v>10984.422654061946</v>
      </c>
      <c r="LI84" s="306">
        <f>IF($ND$84&lt;=LI$2,1,0)*(Transporte!$H7)*$NB$84</f>
        <v>10984.422654061946</v>
      </c>
      <c r="LJ84" s="306">
        <f>IF($ND$84&lt;=LJ$2,1,0)*(Transporte!$H7)*$NB$84</f>
        <v>10984.422654061946</v>
      </c>
      <c r="LK84" s="306">
        <f>IF($ND$84&lt;=LK$2,1,0)*(Transporte!$H7)*$NB$84</f>
        <v>10984.422654061946</v>
      </c>
      <c r="LL84" s="306">
        <f>IF($ND$84&lt;=LL$2,1,0)*(Transporte!$H7)*$NB$84</f>
        <v>10984.422654061946</v>
      </c>
      <c r="LM84" s="306">
        <f>IF($ND$84&lt;=LM$2,1,0)*(Transporte!$H7)*$NB$84</f>
        <v>10984.422654061946</v>
      </c>
      <c r="LN84" s="306">
        <f>IF($ND$84&lt;=LN$2,1,0)*(Transporte!$H7)*$NB$84</f>
        <v>10984.422654061946</v>
      </c>
      <c r="LO84" s="306">
        <f>IF($ND$84&lt;=LO$2,1,0)*(Transporte!$H7)*$NB$84</f>
        <v>10984.422654061946</v>
      </c>
      <c r="LP84" s="306">
        <f>IF($ND$84&lt;=LP$2,1,0)*(Transporte!$H7)*$NB$84</f>
        <v>10984.422654061946</v>
      </c>
      <c r="LQ84" s="306">
        <f>IF($ND$84&lt;=LQ$2,1,0)*(Transporte!$H7)*$NB$84</f>
        <v>10984.422654061946</v>
      </c>
      <c r="LR84" s="306">
        <f>IF($ND$84&lt;=LR$2,1,0)*(Transporte!$H7)*$NB$84</f>
        <v>10984.422654061946</v>
      </c>
      <c r="LS84" s="306">
        <f>IF($ND$84&lt;=LS$2,1,0)*(Transporte!$H7)*$NB$84</f>
        <v>10984.422654061946</v>
      </c>
      <c r="LT84" s="306">
        <f>IF($ND$84&lt;=LT$2,1,0)*(Transporte!$H7)*$NB$84</f>
        <v>10984.422654061946</v>
      </c>
      <c r="LU84" s="306">
        <f>IF($ND$84&lt;=LU$2,1,0)*(Transporte!$H7)*$NB$84</f>
        <v>10984.422654061946</v>
      </c>
      <c r="LV84" s="306">
        <f>IF($ND$84&lt;=LV$2,1,0)*(Transporte!$H7)*$NB$84</f>
        <v>10984.422654061946</v>
      </c>
      <c r="LW84" s="306">
        <f>IF($ND$84&lt;=LW$2,1,0)*(Transporte!$H7)*$NB$84</f>
        <v>10984.422654061946</v>
      </c>
      <c r="LX84" s="306">
        <f>IF($ND$84&lt;=LX$2,1,0)*(Transporte!$H7)*$NB$84</f>
        <v>10984.422654061946</v>
      </c>
      <c r="LY84" s="306">
        <f>IF($ND$84&lt;=LY$2,1,0)*(Transporte!$H7)*$NB$84</f>
        <v>10984.422654061946</v>
      </c>
      <c r="LZ84" s="306">
        <f>IF($ND$84&lt;=LZ$2,1,0)*(Transporte!$H7)*$NB$84</f>
        <v>10984.422654061946</v>
      </c>
      <c r="MA84" s="306">
        <f>IF($ND$84&lt;=MA$2,1,0)*(Transporte!$H7)*$NB$84</f>
        <v>10984.422654061946</v>
      </c>
      <c r="MB84" s="306">
        <f>IF($ND$84&lt;=MB$2,1,0)*(Transporte!$H7)*$NB$84</f>
        <v>10984.422654061946</v>
      </c>
      <c r="MC84" s="306">
        <f>IF($ND$84&lt;=MC$2,1,0)*(Transporte!$H7)*$NB$84</f>
        <v>10984.422654061946</v>
      </c>
      <c r="MD84" s="306">
        <f>IF($ND$84&lt;=MD$2,1,0)*(Transporte!$H7)*$NB$84</f>
        <v>10984.422654061946</v>
      </c>
      <c r="ME84" s="306">
        <f>IF($ND$84&lt;=ME$2,1,0)*(Transporte!$H7)*$NB$84</f>
        <v>10984.422654061946</v>
      </c>
      <c r="MF84" s="306">
        <f>IF($ND$84&lt;=MF$2,1,0)*(Transporte!$H7)*$NB$84</f>
        <v>10984.422654061946</v>
      </c>
      <c r="MG84" s="306">
        <f>IF($ND$84&lt;=MG$2,1,0)*(Transporte!$H7)*$NB$84</f>
        <v>10984.422654061946</v>
      </c>
      <c r="MH84" s="306">
        <f>IF($ND$84&lt;=MH$2,1,0)*(Transporte!$H7)*$NB$84</f>
        <v>10984.422654061946</v>
      </c>
      <c r="MI84" s="306">
        <f>IF($ND$84&lt;=MI$2,1,0)*(Transporte!$H7)*$NB$84</f>
        <v>10984.422654061946</v>
      </c>
      <c r="MJ84" s="306">
        <f>IF($ND$84&lt;=MJ$2,1,0)*(Transporte!$H7)*$NB$84</f>
        <v>10984.422654061946</v>
      </c>
      <c r="MK84" s="306">
        <f>IF($ND$84&lt;=MK$2,1,0)*(Transporte!$H7)*$NB$84</f>
        <v>10984.422654061946</v>
      </c>
      <c r="ML84" s="306">
        <f>IF($ND$84&lt;=ML$2,1,0)*(Transporte!$H7)*$NB$84</f>
        <v>10984.422654061946</v>
      </c>
      <c r="MM84" s="306">
        <f>IF($ND$84&lt;=MM$2,1,0)*(Transporte!$H7)*$NB$84</f>
        <v>10984.422654061946</v>
      </c>
      <c r="MN84" s="306">
        <f>IF($ND$84&lt;=MN$2,1,0)*(Transporte!$H7)*$NB$84</f>
        <v>10984.422654061946</v>
      </c>
      <c r="MO84" s="306">
        <f>IF($ND$84&lt;=MO$2,1,0)*(Transporte!$H7)*$NB$84</f>
        <v>10984.422654061946</v>
      </c>
      <c r="MP84" s="306">
        <f>IF($ND$84&lt;=MP$2,1,0)*(Transporte!$H7)*$NB$84</f>
        <v>10984.422654061946</v>
      </c>
      <c r="MQ84" s="306">
        <f>IF($ND$84&lt;=MQ$2,1,0)*(Transporte!$H7)*$NB$84</f>
        <v>10984.422654061946</v>
      </c>
      <c r="MR84" s="306">
        <f>IF($ND$84&lt;=MR$2,1,0)*(Transporte!$H7)*$NB$84</f>
        <v>10984.422654061946</v>
      </c>
      <c r="MS84" s="306">
        <f>IF($ND$84&lt;=MS$2,1,0)*(Transporte!$H7)*$NB$84</f>
        <v>10984.422654061946</v>
      </c>
      <c r="MT84" s="306">
        <f>IF($ND$84&lt;=MT$2,1,0)*(Transporte!$H7)*$NB$84</f>
        <v>10984.422654061946</v>
      </c>
      <c r="MU84" s="306">
        <f>IF($ND$84&lt;=MU$2,1,0)*(Transporte!$H7)*$NB$84</f>
        <v>10984.422654061946</v>
      </c>
      <c r="MV84" s="306">
        <f>IF($ND$84&lt;=MV$2,1,0)*(Transporte!$H7)*$NB$84</f>
        <v>10984.422654061946</v>
      </c>
      <c r="MW84" s="306">
        <f>IF($ND$84&lt;=MW$2,1,0)*(Transporte!$H7)*$NB$84</f>
        <v>10984.422654061946</v>
      </c>
      <c r="MX84" s="306">
        <f>IF($ND$84&lt;=MX$2,1,0)*(Transporte!$H7)*$NB$84</f>
        <v>10984.422654061946</v>
      </c>
      <c r="MY84" s="306">
        <f>IF($ND$84&lt;=MY$2,1,0)*(Transporte!$H7)*$NB$84</f>
        <v>10984.422654061946</v>
      </c>
      <c r="MZ84" s="306">
        <f>IF($ND$84&lt;=MZ$2,1,0)*(Transporte!$H7)*$NB$84</f>
        <v>10984.422654061946</v>
      </c>
      <c r="NA84" s="307">
        <f>IF($ND$84&lt;=NA$2,1,0)*(Transporte!$H7)*$NB$84</f>
        <v>10984.422654061946</v>
      </c>
      <c r="NB84" s="652">
        <v>1</v>
      </c>
      <c r="NC84" s="652"/>
      <c r="ND84" s="652">
        <v>13</v>
      </c>
    </row>
    <row r="85" spans="1:368" x14ac:dyDescent="0.2">
      <c r="A85" s="2"/>
      <c r="B85" s="304"/>
      <c r="C85" s="319"/>
      <c r="D85" s="319"/>
      <c r="E85" s="1" t="s">
        <v>629</v>
      </c>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6"/>
      <c r="AL85" s="306"/>
      <c r="AM85" s="306"/>
      <c r="AN85" s="306"/>
      <c r="AO85" s="306"/>
      <c r="AP85" s="306"/>
      <c r="AQ85" s="306"/>
      <c r="AR85" s="306"/>
      <c r="AS85" s="306"/>
      <c r="AT85" s="306"/>
      <c r="AU85" s="306"/>
      <c r="AV85" s="306"/>
      <c r="AW85" s="306"/>
      <c r="AX85" s="306"/>
      <c r="AY85" s="306"/>
      <c r="AZ85" s="306"/>
      <c r="BA85" s="306"/>
      <c r="BB85" s="306"/>
      <c r="BC85" s="306"/>
      <c r="BD85" s="306"/>
      <c r="BE85" s="306"/>
      <c r="BF85" s="306"/>
      <c r="BG85" s="306"/>
      <c r="BH85" s="306"/>
      <c r="BI85" s="306"/>
      <c r="BJ85" s="306"/>
      <c r="BK85" s="306"/>
      <c r="BL85" s="306"/>
      <c r="BM85" s="306"/>
      <c r="BN85" s="306"/>
      <c r="BO85" s="306"/>
      <c r="BP85" s="306"/>
      <c r="BQ85" s="306"/>
      <c r="BR85" s="306"/>
      <c r="BS85" s="306"/>
      <c r="BT85" s="306"/>
      <c r="BU85" s="306"/>
      <c r="BV85" s="306"/>
      <c r="BW85" s="306"/>
      <c r="BX85" s="306"/>
      <c r="BY85" s="306"/>
      <c r="BZ85" s="306"/>
      <c r="CA85" s="306"/>
      <c r="CB85" s="306"/>
      <c r="CC85" s="306"/>
      <c r="CD85" s="306"/>
      <c r="CE85" s="306"/>
      <c r="CF85" s="306"/>
      <c r="CG85" s="306"/>
      <c r="CH85" s="306"/>
      <c r="CI85" s="306"/>
      <c r="CJ85" s="306"/>
      <c r="CK85" s="306"/>
      <c r="CL85" s="306"/>
      <c r="CM85" s="306"/>
      <c r="CN85" s="306"/>
      <c r="CO85" s="306"/>
      <c r="CP85" s="306"/>
      <c r="CQ85" s="306"/>
      <c r="CR85" s="306"/>
      <c r="CS85" s="306"/>
      <c r="CT85" s="306"/>
      <c r="CU85" s="306"/>
      <c r="CV85" s="306"/>
      <c r="CW85" s="306"/>
      <c r="CX85" s="306"/>
      <c r="CY85" s="306"/>
      <c r="CZ85" s="306"/>
      <c r="DA85" s="306"/>
      <c r="DB85" s="306"/>
      <c r="DC85" s="306"/>
      <c r="DD85" s="306"/>
      <c r="DE85" s="306"/>
      <c r="DF85" s="306"/>
      <c r="DG85" s="306"/>
      <c r="DH85" s="306"/>
      <c r="DI85" s="306"/>
      <c r="DJ85" s="306"/>
      <c r="DK85" s="306"/>
      <c r="DL85" s="306"/>
      <c r="DM85" s="306"/>
      <c r="DN85" s="306"/>
      <c r="DO85" s="306"/>
      <c r="DP85" s="306"/>
      <c r="DQ85" s="306"/>
      <c r="DR85" s="306"/>
      <c r="DS85" s="306"/>
      <c r="DT85" s="306"/>
      <c r="DU85" s="306"/>
      <c r="DV85" s="306"/>
      <c r="DW85" s="306"/>
      <c r="DX85" s="306"/>
      <c r="DY85" s="306"/>
      <c r="DZ85" s="306"/>
      <c r="EA85" s="306"/>
      <c r="EB85" s="306"/>
      <c r="EC85" s="306"/>
      <c r="ED85" s="306"/>
      <c r="EE85" s="306"/>
      <c r="EF85" s="306"/>
      <c r="EG85" s="306"/>
      <c r="EH85" s="306"/>
      <c r="EI85" s="306"/>
      <c r="EJ85" s="306"/>
      <c r="EK85" s="306"/>
      <c r="EL85" s="306"/>
      <c r="EM85" s="306"/>
      <c r="EN85" s="306"/>
      <c r="EO85" s="306"/>
      <c r="EP85" s="306"/>
      <c r="EQ85" s="306"/>
      <c r="ER85" s="306"/>
      <c r="ES85" s="306"/>
      <c r="ET85" s="306"/>
      <c r="EU85" s="306"/>
      <c r="EV85" s="306"/>
      <c r="EW85" s="306"/>
      <c r="EX85" s="306"/>
      <c r="EY85" s="306"/>
      <c r="EZ85" s="306"/>
      <c r="FA85" s="306"/>
      <c r="FB85" s="306"/>
      <c r="FC85" s="306"/>
      <c r="FD85" s="306"/>
      <c r="FE85" s="306"/>
      <c r="FF85" s="306"/>
      <c r="FG85" s="306"/>
      <c r="FH85" s="306"/>
      <c r="FI85" s="306"/>
      <c r="FJ85" s="306"/>
      <c r="FK85" s="306"/>
      <c r="FL85" s="306"/>
      <c r="FM85" s="306"/>
      <c r="FN85" s="306"/>
      <c r="FO85" s="306"/>
      <c r="FP85" s="306"/>
      <c r="FQ85" s="306"/>
      <c r="FR85" s="306"/>
      <c r="FS85" s="306"/>
      <c r="FT85" s="306"/>
      <c r="FU85" s="306"/>
      <c r="FV85" s="306"/>
      <c r="FW85" s="306"/>
      <c r="FX85" s="306"/>
      <c r="FY85" s="306"/>
      <c r="FZ85" s="306"/>
      <c r="GA85" s="306"/>
      <c r="GB85" s="306"/>
      <c r="GC85" s="306"/>
      <c r="GD85" s="306"/>
      <c r="GE85" s="306"/>
      <c r="GF85" s="306"/>
      <c r="GG85" s="306"/>
      <c r="GH85" s="306"/>
      <c r="GI85" s="306"/>
      <c r="GJ85" s="306"/>
      <c r="GK85" s="306"/>
      <c r="GL85" s="306"/>
      <c r="GM85" s="306"/>
      <c r="GN85" s="306"/>
      <c r="GO85" s="306"/>
      <c r="GP85" s="306"/>
      <c r="GQ85" s="306"/>
      <c r="GR85" s="306"/>
      <c r="GS85" s="306"/>
      <c r="GT85" s="306"/>
      <c r="GU85" s="306"/>
      <c r="GV85" s="306"/>
      <c r="GW85" s="306"/>
      <c r="GX85" s="306"/>
      <c r="GY85" s="306"/>
      <c r="GZ85" s="306"/>
      <c r="HA85" s="306"/>
      <c r="HB85" s="306"/>
      <c r="HC85" s="306"/>
      <c r="HD85" s="306"/>
      <c r="HE85" s="306"/>
      <c r="HF85" s="306"/>
      <c r="HG85" s="306"/>
      <c r="HH85" s="306"/>
      <c r="HI85" s="306"/>
      <c r="HJ85" s="306"/>
      <c r="HK85" s="306"/>
      <c r="HL85" s="306"/>
      <c r="HM85" s="306"/>
      <c r="HN85" s="306"/>
      <c r="HO85" s="306"/>
      <c r="HP85" s="306"/>
      <c r="HQ85" s="306"/>
      <c r="HR85" s="306"/>
      <c r="HS85" s="306"/>
      <c r="HT85" s="306"/>
      <c r="HU85" s="306"/>
      <c r="HV85" s="306"/>
      <c r="HW85" s="306"/>
      <c r="HX85" s="306"/>
      <c r="HY85" s="306"/>
      <c r="HZ85" s="306"/>
      <c r="IA85" s="306"/>
      <c r="IB85" s="306"/>
      <c r="IC85" s="306"/>
      <c r="ID85" s="306"/>
      <c r="IE85" s="306"/>
      <c r="IF85" s="306"/>
      <c r="IG85" s="306"/>
      <c r="IH85" s="306"/>
      <c r="II85" s="306"/>
      <c r="IJ85" s="306"/>
      <c r="IK85" s="306"/>
      <c r="IL85" s="306"/>
      <c r="IM85" s="306"/>
      <c r="IN85" s="306"/>
      <c r="IO85" s="306"/>
      <c r="IP85" s="306"/>
      <c r="IQ85" s="306"/>
      <c r="IR85" s="306"/>
      <c r="IS85" s="306"/>
      <c r="IT85" s="306"/>
      <c r="IU85" s="306"/>
      <c r="IV85" s="306"/>
      <c r="IW85" s="306"/>
      <c r="IX85" s="306"/>
      <c r="IY85" s="306"/>
      <c r="IZ85" s="306"/>
      <c r="JA85" s="306"/>
      <c r="JB85" s="306"/>
      <c r="JC85" s="306"/>
      <c r="JD85" s="306"/>
      <c r="JE85" s="306"/>
      <c r="JF85" s="306"/>
      <c r="JG85" s="306"/>
      <c r="JH85" s="306"/>
      <c r="JI85" s="306"/>
      <c r="JJ85" s="306"/>
      <c r="JK85" s="306"/>
      <c r="JL85" s="306"/>
      <c r="JM85" s="306"/>
      <c r="JN85" s="306"/>
      <c r="JO85" s="306"/>
      <c r="JP85" s="306"/>
      <c r="JQ85" s="306"/>
      <c r="JR85" s="306"/>
      <c r="JS85" s="306"/>
      <c r="JT85" s="306"/>
      <c r="JU85" s="306"/>
      <c r="JV85" s="306"/>
      <c r="JW85" s="306"/>
      <c r="JX85" s="306"/>
      <c r="JY85" s="306"/>
      <c r="JZ85" s="306"/>
      <c r="KA85" s="306"/>
      <c r="KB85" s="306"/>
      <c r="KC85" s="306"/>
      <c r="KD85" s="306"/>
      <c r="KE85" s="306"/>
      <c r="KF85" s="306"/>
      <c r="KG85" s="306"/>
      <c r="KH85" s="306"/>
      <c r="KI85" s="306"/>
      <c r="KJ85" s="306"/>
      <c r="KK85" s="306"/>
      <c r="KL85" s="306"/>
      <c r="KM85" s="306"/>
      <c r="KN85" s="306"/>
      <c r="KO85" s="306"/>
      <c r="KP85" s="306"/>
      <c r="KQ85" s="306"/>
      <c r="KR85" s="306"/>
      <c r="KS85" s="306"/>
      <c r="KT85" s="306"/>
      <c r="KU85" s="306"/>
      <c r="KV85" s="306"/>
      <c r="KW85" s="306"/>
      <c r="KX85" s="306"/>
      <c r="KY85" s="306"/>
      <c r="KZ85" s="306"/>
      <c r="LA85" s="306"/>
      <c r="LB85" s="306"/>
      <c r="LC85" s="306"/>
      <c r="LD85" s="306"/>
      <c r="LE85" s="306"/>
      <c r="LF85" s="306"/>
      <c r="LG85" s="306"/>
      <c r="LH85" s="306"/>
      <c r="LI85" s="306"/>
      <c r="LJ85" s="306"/>
      <c r="LK85" s="306"/>
      <c r="LL85" s="306"/>
      <c r="LM85" s="306"/>
      <c r="LN85" s="306"/>
      <c r="LO85" s="306"/>
      <c r="LP85" s="306"/>
      <c r="LQ85" s="306"/>
      <c r="LR85" s="306"/>
      <c r="LS85" s="306"/>
      <c r="LT85" s="306"/>
      <c r="LU85" s="306"/>
      <c r="LV85" s="306"/>
      <c r="LW85" s="306"/>
      <c r="LX85" s="306"/>
      <c r="LY85" s="306"/>
      <c r="LZ85" s="306"/>
      <c r="MA85" s="306"/>
      <c r="MB85" s="306"/>
      <c r="MC85" s="306"/>
      <c r="MD85" s="306"/>
      <c r="ME85" s="306"/>
      <c r="MF85" s="306"/>
      <c r="MG85" s="306"/>
      <c r="MH85" s="306"/>
      <c r="MI85" s="306"/>
      <c r="MJ85" s="306"/>
      <c r="MK85" s="306"/>
      <c r="ML85" s="306"/>
      <c r="MM85" s="306"/>
      <c r="MN85" s="306"/>
      <c r="MO85" s="306"/>
      <c r="MP85" s="306"/>
      <c r="MQ85" s="306"/>
      <c r="MR85" s="306"/>
      <c r="MS85" s="306"/>
      <c r="MT85" s="306"/>
      <c r="MU85" s="306"/>
      <c r="MV85" s="306"/>
      <c r="MW85" s="306"/>
      <c r="MX85" s="306"/>
      <c r="MY85" s="306"/>
      <c r="MZ85" s="306"/>
      <c r="NA85" s="307"/>
      <c r="NB85" s="652"/>
      <c r="NC85" s="652"/>
      <c r="ND85" s="652"/>
    </row>
    <row r="86" spans="1:368" x14ac:dyDescent="0.2">
      <c r="A86" s="182"/>
      <c r="B86" s="308"/>
      <c r="C86" s="320"/>
      <c r="D86" s="320"/>
      <c r="E86" s="309" t="s">
        <v>630</v>
      </c>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c r="BN86" s="310"/>
      <c r="BO86" s="310"/>
      <c r="BP86" s="310"/>
      <c r="BQ86" s="310"/>
      <c r="BR86" s="310"/>
      <c r="BS86" s="310"/>
      <c r="BT86" s="310"/>
      <c r="BU86" s="310"/>
      <c r="BV86" s="310"/>
      <c r="BW86" s="310"/>
      <c r="BX86" s="310"/>
      <c r="BY86" s="310"/>
      <c r="BZ86" s="310"/>
      <c r="CA86" s="310"/>
      <c r="CB86" s="310"/>
      <c r="CC86" s="310"/>
      <c r="CD86" s="310"/>
      <c r="CE86" s="310"/>
      <c r="CF86" s="310"/>
      <c r="CG86" s="310"/>
      <c r="CH86" s="310"/>
      <c r="CI86" s="310"/>
      <c r="CJ86" s="310"/>
      <c r="CK86" s="310"/>
      <c r="CL86" s="310"/>
      <c r="CM86" s="310"/>
      <c r="CN86" s="310"/>
      <c r="CO86" s="310"/>
      <c r="CP86" s="310"/>
      <c r="CQ86" s="310"/>
      <c r="CR86" s="310"/>
      <c r="CS86" s="310"/>
      <c r="CT86" s="310"/>
      <c r="CU86" s="310"/>
      <c r="CV86" s="310"/>
      <c r="CW86" s="310"/>
      <c r="CX86" s="310"/>
      <c r="CY86" s="310"/>
      <c r="CZ86" s="310"/>
      <c r="DA86" s="310"/>
      <c r="DB86" s="310"/>
      <c r="DC86" s="310"/>
      <c r="DD86" s="310"/>
      <c r="DE86" s="310"/>
      <c r="DF86" s="310"/>
      <c r="DG86" s="310"/>
      <c r="DH86" s="310"/>
      <c r="DI86" s="310"/>
      <c r="DJ86" s="310"/>
      <c r="DK86" s="310"/>
      <c r="DL86" s="310"/>
      <c r="DM86" s="310"/>
      <c r="DN86" s="310"/>
      <c r="DO86" s="310"/>
      <c r="DP86" s="310"/>
      <c r="DQ86" s="310"/>
      <c r="DR86" s="310"/>
      <c r="DS86" s="310"/>
      <c r="DT86" s="310"/>
      <c r="DU86" s="310"/>
      <c r="DV86" s="310"/>
      <c r="DW86" s="310"/>
      <c r="DX86" s="310"/>
      <c r="DY86" s="310"/>
      <c r="DZ86" s="310"/>
      <c r="EA86" s="310"/>
      <c r="EB86" s="310"/>
      <c r="EC86" s="310"/>
      <c r="ED86" s="310"/>
      <c r="EE86" s="310"/>
      <c r="EF86" s="310"/>
      <c r="EG86" s="310"/>
      <c r="EH86" s="310"/>
      <c r="EI86" s="310"/>
      <c r="EJ86" s="310"/>
      <c r="EK86" s="310"/>
      <c r="EL86" s="310"/>
      <c r="EM86" s="310"/>
      <c r="EN86" s="310"/>
      <c r="EO86" s="310"/>
      <c r="EP86" s="310"/>
      <c r="EQ86" s="310"/>
      <c r="ER86" s="310"/>
      <c r="ES86" s="310"/>
      <c r="ET86" s="310"/>
      <c r="EU86" s="310"/>
      <c r="EV86" s="310"/>
      <c r="EW86" s="310"/>
      <c r="EX86" s="310"/>
      <c r="EY86" s="310"/>
      <c r="EZ86" s="310"/>
      <c r="FA86" s="310"/>
      <c r="FB86" s="310"/>
      <c r="FC86" s="310"/>
      <c r="FD86" s="310"/>
      <c r="FE86" s="310"/>
      <c r="FF86" s="310"/>
      <c r="FG86" s="310"/>
      <c r="FH86" s="310"/>
      <c r="FI86" s="310"/>
      <c r="FJ86" s="310"/>
      <c r="FK86" s="310"/>
      <c r="FL86" s="310"/>
      <c r="FM86" s="310"/>
      <c r="FN86" s="310"/>
      <c r="FO86" s="310"/>
      <c r="FP86" s="310"/>
      <c r="FQ86" s="310"/>
      <c r="FR86" s="310"/>
      <c r="FS86" s="310"/>
      <c r="FT86" s="310"/>
      <c r="FU86" s="310"/>
      <c r="FV86" s="310"/>
      <c r="FW86" s="310"/>
      <c r="FX86" s="310"/>
      <c r="FY86" s="310"/>
      <c r="FZ86" s="310"/>
      <c r="GA86" s="310"/>
      <c r="GB86" s="310"/>
      <c r="GC86" s="310"/>
      <c r="GD86" s="310"/>
      <c r="GE86" s="310"/>
      <c r="GF86" s="310"/>
      <c r="GG86" s="310"/>
      <c r="GH86" s="310"/>
      <c r="GI86" s="310"/>
      <c r="GJ86" s="310"/>
      <c r="GK86" s="310"/>
      <c r="GL86" s="310"/>
      <c r="GM86" s="310"/>
      <c r="GN86" s="310"/>
      <c r="GO86" s="310"/>
      <c r="GP86" s="310"/>
      <c r="GQ86" s="310"/>
      <c r="GR86" s="310"/>
      <c r="GS86" s="310"/>
      <c r="GT86" s="310"/>
      <c r="GU86" s="310"/>
      <c r="GV86" s="310"/>
      <c r="GW86" s="310"/>
      <c r="GX86" s="310"/>
      <c r="GY86" s="310"/>
      <c r="GZ86" s="310"/>
      <c r="HA86" s="310"/>
      <c r="HB86" s="310"/>
      <c r="HC86" s="310"/>
      <c r="HD86" s="310"/>
      <c r="HE86" s="310"/>
      <c r="HF86" s="310"/>
      <c r="HG86" s="310"/>
      <c r="HH86" s="310"/>
      <c r="HI86" s="310"/>
      <c r="HJ86" s="310"/>
      <c r="HK86" s="310"/>
      <c r="HL86" s="310"/>
      <c r="HM86" s="310"/>
      <c r="HN86" s="310"/>
      <c r="HO86" s="310"/>
      <c r="HP86" s="310"/>
      <c r="HQ86" s="310"/>
      <c r="HR86" s="310"/>
      <c r="HS86" s="310"/>
      <c r="HT86" s="310"/>
      <c r="HU86" s="310"/>
      <c r="HV86" s="310"/>
      <c r="HW86" s="310"/>
      <c r="HX86" s="310"/>
      <c r="HY86" s="310"/>
      <c r="HZ86" s="310"/>
      <c r="IA86" s="310"/>
      <c r="IB86" s="310"/>
      <c r="IC86" s="310"/>
      <c r="ID86" s="310"/>
      <c r="IE86" s="310"/>
      <c r="IF86" s="310"/>
      <c r="IG86" s="310"/>
      <c r="IH86" s="310"/>
      <c r="II86" s="310"/>
      <c r="IJ86" s="310"/>
      <c r="IK86" s="310"/>
      <c r="IL86" s="310"/>
      <c r="IM86" s="310"/>
      <c r="IN86" s="310"/>
      <c r="IO86" s="310"/>
      <c r="IP86" s="310"/>
      <c r="IQ86" s="310"/>
      <c r="IR86" s="310"/>
      <c r="IS86" s="310"/>
      <c r="IT86" s="310"/>
      <c r="IU86" s="310"/>
      <c r="IV86" s="310"/>
      <c r="IW86" s="310"/>
      <c r="IX86" s="310"/>
      <c r="IY86" s="310"/>
      <c r="IZ86" s="310"/>
      <c r="JA86" s="310"/>
      <c r="JB86" s="310"/>
      <c r="JC86" s="310"/>
      <c r="JD86" s="310"/>
      <c r="JE86" s="310"/>
      <c r="JF86" s="310"/>
      <c r="JG86" s="310"/>
      <c r="JH86" s="310"/>
      <c r="JI86" s="310"/>
      <c r="JJ86" s="310"/>
      <c r="JK86" s="310"/>
      <c r="JL86" s="310"/>
      <c r="JM86" s="310"/>
      <c r="JN86" s="310"/>
      <c r="JO86" s="310"/>
      <c r="JP86" s="310"/>
      <c r="JQ86" s="310"/>
      <c r="JR86" s="310"/>
      <c r="JS86" s="310"/>
      <c r="JT86" s="310"/>
      <c r="JU86" s="310"/>
      <c r="JV86" s="310"/>
      <c r="JW86" s="310"/>
      <c r="JX86" s="310"/>
      <c r="JY86" s="310"/>
      <c r="JZ86" s="310"/>
      <c r="KA86" s="310"/>
      <c r="KB86" s="310"/>
      <c r="KC86" s="310"/>
      <c r="KD86" s="310"/>
      <c r="KE86" s="310"/>
      <c r="KF86" s="310"/>
      <c r="KG86" s="310"/>
      <c r="KH86" s="310"/>
      <c r="KI86" s="310"/>
      <c r="KJ86" s="310"/>
      <c r="KK86" s="310"/>
      <c r="KL86" s="310"/>
      <c r="KM86" s="310"/>
      <c r="KN86" s="310"/>
      <c r="KO86" s="310"/>
      <c r="KP86" s="310"/>
      <c r="KQ86" s="310"/>
      <c r="KR86" s="310"/>
      <c r="KS86" s="310"/>
      <c r="KT86" s="310"/>
      <c r="KU86" s="310"/>
      <c r="KV86" s="310"/>
      <c r="KW86" s="310"/>
      <c r="KX86" s="310"/>
      <c r="KY86" s="310"/>
      <c r="KZ86" s="310"/>
      <c r="LA86" s="310"/>
      <c r="LB86" s="310"/>
      <c r="LC86" s="310"/>
      <c r="LD86" s="310"/>
      <c r="LE86" s="310"/>
      <c r="LF86" s="310"/>
      <c r="LG86" s="310"/>
      <c r="LH86" s="310"/>
      <c r="LI86" s="310"/>
      <c r="LJ86" s="310"/>
      <c r="LK86" s="310"/>
      <c r="LL86" s="310"/>
      <c r="LM86" s="310"/>
      <c r="LN86" s="310"/>
      <c r="LO86" s="310"/>
      <c r="LP86" s="310"/>
      <c r="LQ86" s="310"/>
      <c r="LR86" s="310"/>
      <c r="LS86" s="310"/>
      <c r="LT86" s="310"/>
      <c r="LU86" s="310"/>
      <c r="LV86" s="310"/>
      <c r="LW86" s="310"/>
      <c r="LX86" s="310"/>
      <c r="LY86" s="310"/>
      <c r="LZ86" s="310"/>
      <c r="MA86" s="310"/>
      <c r="MB86" s="310"/>
      <c r="MC86" s="310"/>
      <c r="MD86" s="310"/>
      <c r="ME86" s="310"/>
      <c r="MF86" s="310"/>
      <c r="MG86" s="310"/>
      <c r="MH86" s="310"/>
      <c r="MI86" s="310"/>
      <c r="MJ86" s="310"/>
      <c r="MK86" s="310"/>
      <c r="ML86" s="310"/>
      <c r="MM86" s="310"/>
      <c r="MN86" s="310"/>
      <c r="MO86" s="310"/>
      <c r="MP86" s="310"/>
      <c r="MQ86" s="310"/>
      <c r="MR86" s="310"/>
      <c r="MS86" s="310"/>
      <c r="MT86" s="310"/>
      <c r="MU86" s="310"/>
      <c r="MV86" s="310"/>
      <c r="MW86" s="310"/>
      <c r="MX86" s="310"/>
      <c r="MY86" s="310"/>
      <c r="MZ86" s="310"/>
      <c r="NA86" s="311"/>
      <c r="NB86" s="653"/>
      <c r="NC86" s="653"/>
      <c r="ND86" s="653"/>
    </row>
    <row r="87" spans="1:368" x14ac:dyDescent="0.2">
      <c r="A87" s="2" t="s">
        <v>271</v>
      </c>
      <c r="B87" s="304" t="s">
        <v>317</v>
      </c>
      <c r="C87" s="305" t="s">
        <v>680</v>
      </c>
      <c r="D87" s="316" t="s">
        <v>279</v>
      </c>
      <c r="E87" s="1" t="s">
        <v>628</v>
      </c>
      <c r="F87" s="306">
        <f>IF($ND$87&lt;=F$2,1,0)*(Transporte!$H8)*$NB$87</f>
        <v>0</v>
      </c>
      <c r="G87" s="306">
        <f>IF($ND$87&lt;=G$2,1,0)*(Transporte!$H8)*$NB$87</f>
        <v>0</v>
      </c>
      <c r="H87" s="306">
        <f>IF($ND$87&lt;=H$2,1,0)*(Transporte!$H8)*$NB$87</f>
        <v>0</v>
      </c>
      <c r="I87" s="306">
        <f>IF($ND$87&lt;=I$2,1,0)*(Transporte!$H8)*$NB$87</f>
        <v>0</v>
      </c>
      <c r="J87" s="306">
        <f>IF($ND$87&lt;=J$2,1,0)*(Transporte!$H8)*$NB$87</f>
        <v>0</v>
      </c>
      <c r="K87" s="306">
        <f>IF($ND$87&lt;=K$2,1,0)*(Transporte!$H8)*$NB$87</f>
        <v>0</v>
      </c>
      <c r="L87" s="306">
        <f>IF($ND$87&lt;=L$2,1,0)*(Transporte!$H8)*$NB$87</f>
        <v>0</v>
      </c>
      <c r="M87" s="306">
        <f>IF($ND$87&lt;=M$2,1,0)*(Transporte!$H8)*$NB$87</f>
        <v>0</v>
      </c>
      <c r="N87" s="306">
        <f>IF($ND$87&lt;=N$2,1,0)*(Transporte!$H8)*$NB$87</f>
        <v>0</v>
      </c>
      <c r="O87" s="306">
        <f>IF($ND$87&lt;=O$2,1,0)*(Transporte!$H8)*$NB$87</f>
        <v>0</v>
      </c>
      <c r="P87" s="306">
        <f>IF($ND$87&lt;=P$2,1,0)*(Transporte!$H8)*$NB$87</f>
        <v>0</v>
      </c>
      <c r="Q87" s="306">
        <f>IF($ND$87&lt;=Q$2,1,0)*(Transporte!$H8)*$NB$87</f>
        <v>0</v>
      </c>
      <c r="R87" s="306">
        <f>IF($ND$87&lt;=R$2,1,0)*(Transporte!$H8)*$NB$87</f>
        <v>16476.63398109292</v>
      </c>
      <c r="S87" s="306">
        <f>IF($ND$87&lt;=S$2,1,0)*(Transporte!$H8)*$NB$87</f>
        <v>16476.63398109292</v>
      </c>
      <c r="T87" s="306">
        <f>IF($ND$87&lt;=T$2,1,0)*(Transporte!$H8)*$NB$87</f>
        <v>16476.63398109292</v>
      </c>
      <c r="U87" s="306">
        <f>IF($ND$87&lt;=U$2,1,0)*(Transporte!$H8)*$NB$87</f>
        <v>16476.63398109292</v>
      </c>
      <c r="V87" s="306">
        <f>IF($ND$87&lt;=V$2,1,0)*(Transporte!$H8)*$NB$87</f>
        <v>16476.63398109292</v>
      </c>
      <c r="W87" s="306">
        <f>IF($ND$87&lt;=W$2,1,0)*(Transporte!$H8)*$NB$87</f>
        <v>16476.63398109292</v>
      </c>
      <c r="X87" s="306">
        <f>IF($ND$87&lt;=X$2,1,0)*(Transporte!$H8)*$NB$87</f>
        <v>16476.63398109292</v>
      </c>
      <c r="Y87" s="306">
        <f>IF($ND$87&lt;=Y$2,1,0)*(Transporte!$H8)*$NB$87</f>
        <v>16476.63398109292</v>
      </c>
      <c r="Z87" s="306">
        <f>IF($ND$87&lt;=Z$2,1,0)*(Transporte!$H8)*$NB$87</f>
        <v>16476.63398109292</v>
      </c>
      <c r="AA87" s="306">
        <f>IF($ND$87&lt;=AA$2,1,0)*(Transporte!$H8)*$NB$87</f>
        <v>16476.63398109292</v>
      </c>
      <c r="AB87" s="306">
        <f>IF($ND$87&lt;=AB$2,1,0)*(Transporte!$H8)*$NB$87</f>
        <v>16476.63398109292</v>
      </c>
      <c r="AC87" s="306">
        <f>IF($ND$87&lt;=AC$2,1,0)*(Transporte!$H8)*$NB$87</f>
        <v>16476.63398109292</v>
      </c>
      <c r="AD87" s="306">
        <f>IF($ND$87&lt;=AD$2,1,0)*(Transporte!$H8)*$NB$87</f>
        <v>16476.63398109292</v>
      </c>
      <c r="AE87" s="306">
        <f>IF($ND$87&lt;=AE$2,1,0)*(Transporte!$H8)*$NB$87</f>
        <v>16476.63398109292</v>
      </c>
      <c r="AF87" s="306">
        <f>IF($ND$87&lt;=AF$2,1,0)*(Transporte!$H8)*$NB$87</f>
        <v>16476.63398109292</v>
      </c>
      <c r="AG87" s="306">
        <f>IF($ND$87&lt;=AG$2,1,0)*(Transporte!$H8)*$NB$87</f>
        <v>16476.63398109292</v>
      </c>
      <c r="AH87" s="306">
        <f>IF($ND$87&lt;=AH$2,1,0)*(Transporte!$H8)*$NB$87</f>
        <v>16476.63398109292</v>
      </c>
      <c r="AI87" s="306">
        <f>IF($ND$87&lt;=AI$2,1,0)*(Transporte!$H8)*$NB$87</f>
        <v>16476.63398109292</v>
      </c>
      <c r="AJ87" s="306">
        <f>IF($ND$87&lt;=AJ$2,1,0)*(Transporte!$H8)*$NB$87</f>
        <v>16476.63398109292</v>
      </c>
      <c r="AK87" s="306">
        <f>IF($ND$87&lt;=AK$2,1,0)*(Transporte!$H8)*$NB$87</f>
        <v>16476.63398109292</v>
      </c>
      <c r="AL87" s="306">
        <f>IF($ND$87&lt;=AL$2,1,0)*(Transporte!$H8)*$NB$87</f>
        <v>16476.63398109292</v>
      </c>
      <c r="AM87" s="306">
        <f>IF($ND$87&lt;=AM$2,1,0)*(Transporte!$H8)*$NB$87</f>
        <v>16476.63398109292</v>
      </c>
      <c r="AN87" s="306">
        <f>IF($ND$87&lt;=AN$2,1,0)*(Transporte!$H8)*$NB$87</f>
        <v>16476.63398109292</v>
      </c>
      <c r="AO87" s="306">
        <f>IF($ND$87&lt;=AO$2,1,0)*(Transporte!$H8)*$NB$87</f>
        <v>16476.63398109292</v>
      </c>
      <c r="AP87" s="306">
        <f>IF($ND$87&lt;=AP$2,1,0)*(Transporte!$H8)*$NB$87</f>
        <v>16476.63398109292</v>
      </c>
      <c r="AQ87" s="306">
        <f>IF($ND$87&lt;=AQ$2,1,0)*(Transporte!$H8)*$NB$87</f>
        <v>16476.63398109292</v>
      </c>
      <c r="AR87" s="306">
        <f>IF($ND$87&lt;=AR$2,1,0)*(Transporte!$H8)*$NB$87</f>
        <v>16476.63398109292</v>
      </c>
      <c r="AS87" s="306">
        <f>IF($ND$87&lt;=AS$2,1,0)*(Transporte!$H8)*$NB$87</f>
        <v>16476.63398109292</v>
      </c>
      <c r="AT87" s="306">
        <f>IF($ND$87&lt;=AT$2,1,0)*(Transporte!$H8)*$NB$87</f>
        <v>16476.63398109292</v>
      </c>
      <c r="AU87" s="306">
        <f>IF($ND$87&lt;=AU$2,1,0)*(Transporte!$H8)*$NB$87</f>
        <v>16476.63398109292</v>
      </c>
      <c r="AV87" s="306">
        <f>IF($ND$87&lt;=AV$2,1,0)*(Transporte!$H8)*$NB$87</f>
        <v>16476.63398109292</v>
      </c>
      <c r="AW87" s="306">
        <f>IF($ND$87&lt;=AW$2,1,0)*(Transporte!$H8)*$NB$87</f>
        <v>16476.63398109292</v>
      </c>
      <c r="AX87" s="306">
        <f>IF($ND$87&lt;=AX$2,1,0)*(Transporte!$H8)*$NB$87</f>
        <v>16476.63398109292</v>
      </c>
      <c r="AY87" s="306">
        <f>IF($ND$87&lt;=AY$2,1,0)*(Transporte!$H8)*$NB$87</f>
        <v>16476.63398109292</v>
      </c>
      <c r="AZ87" s="306">
        <f>IF($ND$87&lt;=AZ$2,1,0)*(Transporte!$H8)*$NB$87</f>
        <v>16476.63398109292</v>
      </c>
      <c r="BA87" s="306">
        <f>IF($ND$87&lt;=BA$2,1,0)*(Transporte!$H8)*$NB$87</f>
        <v>16476.63398109292</v>
      </c>
      <c r="BB87" s="306">
        <f>IF($ND$87&lt;=BB$2,1,0)*(Transporte!$H8)*$NB$87</f>
        <v>16476.63398109292</v>
      </c>
      <c r="BC87" s="306">
        <f>IF($ND$87&lt;=BC$2,1,0)*(Transporte!$H8)*$NB$87</f>
        <v>16476.63398109292</v>
      </c>
      <c r="BD87" s="306">
        <f>IF($ND$87&lt;=BD$2,1,0)*(Transporte!$H8)*$NB$87</f>
        <v>16476.63398109292</v>
      </c>
      <c r="BE87" s="306">
        <f>IF($ND$87&lt;=BE$2,1,0)*(Transporte!$H8)*$NB$87</f>
        <v>16476.63398109292</v>
      </c>
      <c r="BF87" s="306">
        <f>IF($ND$87&lt;=BF$2,1,0)*(Transporte!$H8)*$NB$87</f>
        <v>16476.63398109292</v>
      </c>
      <c r="BG87" s="306">
        <f>IF($ND$87&lt;=BG$2,1,0)*(Transporte!$H8)*$NB$87</f>
        <v>16476.63398109292</v>
      </c>
      <c r="BH87" s="306">
        <f>IF($ND$87&lt;=BH$2,1,0)*(Transporte!$H8)*$NB$87</f>
        <v>16476.63398109292</v>
      </c>
      <c r="BI87" s="306">
        <f>IF($ND$87&lt;=BI$2,1,0)*(Transporte!$H8)*$NB$87</f>
        <v>16476.63398109292</v>
      </c>
      <c r="BJ87" s="306">
        <f>IF($ND$87&lt;=BJ$2,1,0)*(Transporte!$H8)*$NB$87</f>
        <v>16476.63398109292</v>
      </c>
      <c r="BK87" s="306">
        <f>IF($ND$87&lt;=BK$2,1,0)*(Transporte!$H8)*$NB$87</f>
        <v>16476.63398109292</v>
      </c>
      <c r="BL87" s="306">
        <f>IF($ND$87&lt;=BL$2,1,0)*(Transporte!$H8)*$NB$87</f>
        <v>16476.63398109292</v>
      </c>
      <c r="BM87" s="306">
        <f>IF($ND$87&lt;=BM$2,1,0)*(Transporte!$H8)*$NB$87</f>
        <v>16476.63398109292</v>
      </c>
      <c r="BN87" s="306">
        <f>IF($ND$87&lt;=BN$2,1,0)*(Transporte!$H8)*$NB$87</f>
        <v>16476.63398109292</v>
      </c>
      <c r="BO87" s="306">
        <f>IF($ND$87&lt;=BO$2,1,0)*(Transporte!$H8)*$NB$87</f>
        <v>16476.63398109292</v>
      </c>
      <c r="BP87" s="306">
        <f>IF($ND$87&lt;=BP$2,1,0)*(Transporte!$H8)*$NB$87</f>
        <v>16476.63398109292</v>
      </c>
      <c r="BQ87" s="306">
        <f>IF($ND$87&lt;=BQ$2,1,0)*(Transporte!$H8)*$NB$87</f>
        <v>16476.63398109292</v>
      </c>
      <c r="BR87" s="306">
        <f>IF($ND$87&lt;=BR$2,1,0)*(Transporte!$H8)*$NB$87</f>
        <v>16476.63398109292</v>
      </c>
      <c r="BS87" s="306">
        <f>IF($ND$87&lt;=BS$2,1,0)*(Transporte!$H8)*$NB$87</f>
        <v>16476.63398109292</v>
      </c>
      <c r="BT87" s="306">
        <f>IF($ND$87&lt;=BT$2,1,0)*(Transporte!$H8)*$NB$87</f>
        <v>16476.63398109292</v>
      </c>
      <c r="BU87" s="306">
        <f>IF($ND$87&lt;=BU$2,1,0)*(Transporte!$H8)*$NB$87</f>
        <v>16476.63398109292</v>
      </c>
      <c r="BV87" s="306">
        <f>IF($ND$87&lt;=BV$2,1,0)*(Transporte!$H8)*$NB$87</f>
        <v>16476.63398109292</v>
      </c>
      <c r="BW87" s="306">
        <f>IF($ND$87&lt;=BW$2,1,0)*(Transporte!$H8)*$NB$87</f>
        <v>16476.63398109292</v>
      </c>
      <c r="BX87" s="306">
        <f>IF($ND$87&lt;=BX$2,1,0)*(Transporte!$H8)*$NB$87</f>
        <v>16476.63398109292</v>
      </c>
      <c r="BY87" s="306">
        <f>IF($ND$87&lt;=BY$2,1,0)*(Transporte!$H8)*$NB$87</f>
        <v>16476.63398109292</v>
      </c>
      <c r="BZ87" s="306">
        <f>IF($ND$87&lt;=BZ$2,1,0)*(Transporte!$H8)*$NB$87</f>
        <v>16476.63398109292</v>
      </c>
      <c r="CA87" s="306">
        <f>IF($ND$87&lt;=CA$2,1,0)*(Transporte!$H8)*$NB$87</f>
        <v>16476.63398109292</v>
      </c>
      <c r="CB87" s="306">
        <f>IF($ND$87&lt;=CB$2,1,0)*(Transporte!$H8)*$NB$87</f>
        <v>16476.63398109292</v>
      </c>
      <c r="CC87" s="306">
        <f>IF($ND$87&lt;=CC$2,1,0)*(Transporte!$H8)*$NB$87</f>
        <v>16476.63398109292</v>
      </c>
      <c r="CD87" s="306">
        <f>IF($ND$87&lt;=CD$2,1,0)*(Transporte!$H8)*$NB$87</f>
        <v>16476.63398109292</v>
      </c>
      <c r="CE87" s="306">
        <f>IF($ND$87&lt;=CE$2,1,0)*(Transporte!$H8)*$NB$87</f>
        <v>16476.63398109292</v>
      </c>
      <c r="CF87" s="306">
        <f>IF($ND$87&lt;=CF$2,1,0)*(Transporte!$H8)*$NB$87</f>
        <v>16476.63398109292</v>
      </c>
      <c r="CG87" s="306">
        <f>IF($ND$87&lt;=CG$2,1,0)*(Transporte!$H8)*$NB$87</f>
        <v>16476.63398109292</v>
      </c>
      <c r="CH87" s="306">
        <f>IF($ND$87&lt;=CH$2,1,0)*(Transporte!$H8)*$NB$87</f>
        <v>16476.63398109292</v>
      </c>
      <c r="CI87" s="306">
        <f>IF($ND$87&lt;=CI$2,1,0)*(Transporte!$H8)*$NB$87</f>
        <v>16476.63398109292</v>
      </c>
      <c r="CJ87" s="306">
        <f>IF($ND$87&lt;=CJ$2,1,0)*(Transporte!$H8)*$NB$87</f>
        <v>16476.63398109292</v>
      </c>
      <c r="CK87" s="306">
        <f>IF($ND$87&lt;=CK$2,1,0)*(Transporte!$H8)*$NB$87</f>
        <v>16476.63398109292</v>
      </c>
      <c r="CL87" s="306">
        <f>IF($ND$87&lt;=CL$2,1,0)*(Transporte!$H8)*$NB$87</f>
        <v>16476.63398109292</v>
      </c>
      <c r="CM87" s="306">
        <f>IF($ND$87&lt;=CM$2,1,0)*(Transporte!$H8)*$NB$87</f>
        <v>16476.63398109292</v>
      </c>
      <c r="CN87" s="306">
        <f>IF($ND$87&lt;=CN$2,1,0)*(Transporte!$H8)*$NB$87</f>
        <v>16476.63398109292</v>
      </c>
      <c r="CO87" s="306">
        <f>IF($ND$87&lt;=CO$2,1,0)*(Transporte!$H8)*$NB$87</f>
        <v>16476.63398109292</v>
      </c>
      <c r="CP87" s="306">
        <f>IF($ND$87&lt;=CP$2,1,0)*(Transporte!$H8)*$NB$87</f>
        <v>16476.63398109292</v>
      </c>
      <c r="CQ87" s="306">
        <f>IF($ND$87&lt;=CQ$2,1,0)*(Transporte!$H8)*$NB$87</f>
        <v>16476.63398109292</v>
      </c>
      <c r="CR87" s="306">
        <f>IF($ND$87&lt;=CR$2,1,0)*(Transporte!$H8)*$NB$87</f>
        <v>16476.63398109292</v>
      </c>
      <c r="CS87" s="306">
        <f>IF($ND$87&lt;=CS$2,1,0)*(Transporte!$H8)*$NB$87</f>
        <v>16476.63398109292</v>
      </c>
      <c r="CT87" s="306">
        <f>IF($ND$87&lt;=CT$2,1,0)*(Transporte!$H8)*$NB$87</f>
        <v>16476.63398109292</v>
      </c>
      <c r="CU87" s="306">
        <f>IF($ND$87&lt;=CU$2,1,0)*(Transporte!$H8)*$NB$87</f>
        <v>16476.63398109292</v>
      </c>
      <c r="CV87" s="306">
        <f>IF($ND$87&lt;=CV$2,1,0)*(Transporte!$H8)*$NB$87</f>
        <v>16476.63398109292</v>
      </c>
      <c r="CW87" s="306">
        <f>IF($ND$87&lt;=CW$2,1,0)*(Transporte!$H8)*$NB$87</f>
        <v>16476.63398109292</v>
      </c>
      <c r="CX87" s="306">
        <f>IF($ND$87&lt;=CX$2,1,0)*(Transporte!$H8)*$NB$87</f>
        <v>16476.63398109292</v>
      </c>
      <c r="CY87" s="306">
        <f>IF($ND$87&lt;=CY$2,1,0)*(Transporte!$H8)*$NB$87</f>
        <v>16476.63398109292</v>
      </c>
      <c r="CZ87" s="306">
        <f>IF($ND$87&lt;=CZ$2,1,0)*(Transporte!$H8)*$NB$87</f>
        <v>16476.63398109292</v>
      </c>
      <c r="DA87" s="306">
        <f>IF($ND$87&lt;=DA$2,1,0)*(Transporte!$H8)*$NB$87</f>
        <v>16476.63398109292</v>
      </c>
      <c r="DB87" s="306">
        <f>IF($ND$87&lt;=DB$2,1,0)*(Transporte!$H8)*$NB$87</f>
        <v>16476.63398109292</v>
      </c>
      <c r="DC87" s="306">
        <f>IF($ND$87&lt;=DC$2,1,0)*(Transporte!$H8)*$NB$87</f>
        <v>16476.63398109292</v>
      </c>
      <c r="DD87" s="306">
        <f>IF($ND$87&lt;=DD$2,1,0)*(Transporte!$H8)*$NB$87</f>
        <v>16476.63398109292</v>
      </c>
      <c r="DE87" s="306">
        <f>IF($ND$87&lt;=DE$2,1,0)*(Transporte!$H8)*$NB$87</f>
        <v>16476.63398109292</v>
      </c>
      <c r="DF87" s="306">
        <f>IF($ND$87&lt;=DF$2,1,0)*(Transporte!$H8)*$NB$87</f>
        <v>16476.63398109292</v>
      </c>
      <c r="DG87" s="306">
        <f>IF($ND$87&lt;=DG$2,1,0)*(Transporte!$H8)*$NB$87</f>
        <v>16476.63398109292</v>
      </c>
      <c r="DH87" s="306">
        <f>IF($ND$87&lt;=DH$2,1,0)*(Transporte!$H8)*$NB$87</f>
        <v>16476.63398109292</v>
      </c>
      <c r="DI87" s="306">
        <f>IF($ND$87&lt;=DI$2,1,0)*(Transporte!$H8)*$NB$87</f>
        <v>16476.63398109292</v>
      </c>
      <c r="DJ87" s="306">
        <f>IF($ND$87&lt;=DJ$2,1,0)*(Transporte!$H8)*$NB$87</f>
        <v>16476.63398109292</v>
      </c>
      <c r="DK87" s="306">
        <f>IF($ND$87&lt;=DK$2,1,0)*(Transporte!$H8)*$NB$87</f>
        <v>16476.63398109292</v>
      </c>
      <c r="DL87" s="306">
        <f>IF($ND$87&lt;=DL$2,1,0)*(Transporte!$H8)*$NB$87</f>
        <v>16476.63398109292</v>
      </c>
      <c r="DM87" s="306">
        <f>IF($ND$87&lt;=DM$2,1,0)*(Transporte!$H8)*$NB$87</f>
        <v>16476.63398109292</v>
      </c>
      <c r="DN87" s="306">
        <f>IF($ND$87&lt;=DN$2,1,0)*(Transporte!$H8)*$NB$87</f>
        <v>16476.63398109292</v>
      </c>
      <c r="DO87" s="306">
        <f>IF($ND$87&lt;=DO$2,1,0)*(Transporte!$H8)*$NB$87</f>
        <v>16476.63398109292</v>
      </c>
      <c r="DP87" s="306">
        <f>IF($ND$87&lt;=DP$2,1,0)*(Transporte!$H8)*$NB$87</f>
        <v>16476.63398109292</v>
      </c>
      <c r="DQ87" s="306">
        <f>IF($ND$87&lt;=DQ$2,1,0)*(Transporte!$H8)*$NB$87</f>
        <v>16476.63398109292</v>
      </c>
      <c r="DR87" s="306">
        <f>IF($ND$87&lt;=DR$2,1,0)*(Transporte!$H8)*$NB$87</f>
        <v>16476.63398109292</v>
      </c>
      <c r="DS87" s="306">
        <f>IF($ND$87&lt;=DS$2,1,0)*(Transporte!$H8)*$NB$87</f>
        <v>16476.63398109292</v>
      </c>
      <c r="DT87" s="306">
        <f>IF($ND$87&lt;=DT$2,1,0)*(Transporte!$H8)*$NB$87</f>
        <v>16476.63398109292</v>
      </c>
      <c r="DU87" s="306">
        <f>IF($ND$87&lt;=DU$2,1,0)*(Transporte!$H8)*$NB$87</f>
        <v>16476.63398109292</v>
      </c>
      <c r="DV87" s="306">
        <f>IF($ND$87&lt;=DV$2,1,0)*(Transporte!$H8)*$NB$87</f>
        <v>16476.63398109292</v>
      </c>
      <c r="DW87" s="306">
        <f>IF($ND$87&lt;=DW$2,1,0)*(Transporte!$H8)*$NB$87</f>
        <v>16476.63398109292</v>
      </c>
      <c r="DX87" s="306">
        <f>IF($ND$87&lt;=DX$2,1,0)*(Transporte!$H8)*$NB$87</f>
        <v>16476.63398109292</v>
      </c>
      <c r="DY87" s="306">
        <f>IF($ND$87&lt;=DY$2,1,0)*(Transporte!$H8)*$NB$87</f>
        <v>16476.63398109292</v>
      </c>
      <c r="DZ87" s="306">
        <f>IF($ND$87&lt;=DZ$2,1,0)*(Transporte!$H8)*$NB$87</f>
        <v>16476.63398109292</v>
      </c>
      <c r="EA87" s="306">
        <f>IF($ND$87&lt;=EA$2,1,0)*(Transporte!$H8)*$NB$87</f>
        <v>16476.63398109292</v>
      </c>
      <c r="EB87" s="306">
        <f>IF($ND$87&lt;=EB$2,1,0)*(Transporte!$H8)*$NB$87</f>
        <v>16476.63398109292</v>
      </c>
      <c r="EC87" s="306">
        <f>IF($ND$87&lt;=EC$2,1,0)*(Transporte!$H8)*$NB$87</f>
        <v>16476.63398109292</v>
      </c>
      <c r="ED87" s="306">
        <f>IF($ND$87&lt;=ED$2,1,0)*(Transporte!$H8)*$NB$87</f>
        <v>16476.63398109292</v>
      </c>
      <c r="EE87" s="306">
        <f>IF($ND$87&lt;=EE$2,1,0)*(Transporte!$H8)*$NB$87</f>
        <v>16476.63398109292</v>
      </c>
      <c r="EF87" s="306">
        <f>IF($ND$87&lt;=EF$2,1,0)*(Transporte!$H8)*$NB$87</f>
        <v>16476.63398109292</v>
      </c>
      <c r="EG87" s="306">
        <f>IF($ND$87&lt;=EG$2,1,0)*(Transporte!$H8)*$NB$87</f>
        <v>16476.63398109292</v>
      </c>
      <c r="EH87" s="306">
        <f>IF($ND$87&lt;=EH$2,1,0)*(Transporte!$H8)*$NB$87</f>
        <v>16476.63398109292</v>
      </c>
      <c r="EI87" s="306">
        <f>IF($ND$87&lt;=EI$2,1,0)*(Transporte!$H8)*$NB$87</f>
        <v>16476.63398109292</v>
      </c>
      <c r="EJ87" s="306">
        <f>IF($ND$87&lt;=EJ$2,1,0)*(Transporte!$H8)*$NB$87</f>
        <v>16476.63398109292</v>
      </c>
      <c r="EK87" s="306">
        <f>IF($ND$87&lt;=EK$2,1,0)*(Transporte!$H8)*$NB$87</f>
        <v>16476.63398109292</v>
      </c>
      <c r="EL87" s="306">
        <f>IF($ND$87&lt;=EL$2,1,0)*(Transporte!$H8)*$NB$87</f>
        <v>16476.63398109292</v>
      </c>
      <c r="EM87" s="306">
        <f>IF($ND$87&lt;=EM$2,1,0)*(Transporte!$H8)*$NB$87</f>
        <v>16476.63398109292</v>
      </c>
      <c r="EN87" s="306">
        <f>IF($ND$87&lt;=EN$2,1,0)*(Transporte!$H8)*$NB$87</f>
        <v>16476.63398109292</v>
      </c>
      <c r="EO87" s="306">
        <f>IF($ND$87&lt;=EO$2,1,0)*(Transporte!$H8)*$NB$87</f>
        <v>16476.63398109292</v>
      </c>
      <c r="EP87" s="306">
        <f>IF($ND$87&lt;=EP$2,1,0)*(Transporte!$H8)*$NB$87</f>
        <v>16476.63398109292</v>
      </c>
      <c r="EQ87" s="306">
        <f>IF($ND$87&lt;=EQ$2,1,0)*(Transporte!$H8)*$NB$87</f>
        <v>16476.63398109292</v>
      </c>
      <c r="ER87" s="306">
        <f>IF($ND$87&lt;=ER$2,1,0)*(Transporte!$H8)*$NB$87</f>
        <v>16476.63398109292</v>
      </c>
      <c r="ES87" s="306">
        <f>IF($ND$87&lt;=ES$2,1,0)*(Transporte!$H8)*$NB$87</f>
        <v>16476.63398109292</v>
      </c>
      <c r="ET87" s="306">
        <f>IF($ND$87&lt;=ET$2,1,0)*(Transporte!$H8)*$NB$87</f>
        <v>16476.63398109292</v>
      </c>
      <c r="EU87" s="306">
        <f>IF($ND$87&lt;=EU$2,1,0)*(Transporte!$H8)*$NB$87</f>
        <v>16476.63398109292</v>
      </c>
      <c r="EV87" s="306">
        <f>IF($ND$87&lt;=EV$2,1,0)*(Transporte!$H8)*$NB$87</f>
        <v>16476.63398109292</v>
      </c>
      <c r="EW87" s="306">
        <f>IF($ND$87&lt;=EW$2,1,0)*(Transporte!$H8)*$NB$87</f>
        <v>16476.63398109292</v>
      </c>
      <c r="EX87" s="306">
        <f>IF($ND$87&lt;=EX$2,1,0)*(Transporte!$H8)*$NB$87</f>
        <v>16476.63398109292</v>
      </c>
      <c r="EY87" s="306">
        <f>IF($ND$87&lt;=EY$2,1,0)*(Transporte!$H8)*$NB$87</f>
        <v>16476.63398109292</v>
      </c>
      <c r="EZ87" s="306">
        <f>IF($ND$87&lt;=EZ$2,1,0)*(Transporte!$H8)*$NB$87</f>
        <v>16476.63398109292</v>
      </c>
      <c r="FA87" s="306">
        <f>IF($ND$87&lt;=FA$2,1,0)*(Transporte!$H8)*$NB$87</f>
        <v>16476.63398109292</v>
      </c>
      <c r="FB87" s="306">
        <f>IF($ND$87&lt;=FB$2,1,0)*(Transporte!$H8)*$NB$87</f>
        <v>16476.63398109292</v>
      </c>
      <c r="FC87" s="306">
        <f>IF($ND$87&lt;=FC$2,1,0)*(Transporte!$H8)*$NB$87</f>
        <v>16476.63398109292</v>
      </c>
      <c r="FD87" s="306">
        <f>IF($ND$87&lt;=FD$2,1,0)*(Transporte!$H8)*$NB$87</f>
        <v>16476.63398109292</v>
      </c>
      <c r="FE87" s="306">
        <f>IF($ND$87&lt;=FE$2,1,0)*(Transporte!$H8)*$NB$87</f>
        <v>16476.63398109292</v>
      </c>
      <c r="FF87" s="306">
        <f>IF($ND$87&lt;=FF$2,1,0)*(Transporte!$H8)*$NB$87</f>
        <v>16476.63398109292</v>
      </c>
      <c r="FG87" s="306">
        <f>IF($ND$87&lt;=FG$2,1,0)*(Transporte!$H8)*$NB$87</f>
        <v>16476.63398109292</v>
      </c>
      <c r="FH87" s="306">
        <f>IF($ND$87&lt;=FH$2,1,0)*(Transporte!$H8)*$NB$87</f>
        <v>16476.63398109292</v>
      </c>
      <c r="FI87" s="306">
        <f>IF($ND$87&lt;=FI$2,1,0)*(Transporte!$H8)*$NB$87</f>
        <v>16476.63398109292</v>
      </c>
      <c r="FJ87" s="306">
        <f>IF($ND$87&lt;=FJ$2,1,0)*(Transporte!$H8)*$NB$87</f>
        <v>16476.63398109292</v>
      </c>
      <c r="FK87" s="306">
        <f>IF($ND$87&lt;=FK$2,1,0)*(Transporte!$H8)*$NB$87</f>
        <v>16476.63398109292</v>
      </c>
      <c r="FL87" s="306">
        <f>IF($ND$87&lt;=FL$2,1,0)*(Transporte!$H8)*$NB$87</f>
        <v>16476.63398109292</v>
      </c>
      <c r="FM87" s="306">
        <f>IF($ND$87&lt;=FM$2,1,0)*(Transporte!$H8)*$NB$87</f>
        <v>16476.63398109292</v>
      </c>
      <c r="FN87" s="306">
        <f>IF($ND$87&lt;=FN$2,1,0)*(Transporte!$H8)*$NB$87</f>
        <v>16476.63398109292</v>
      </c>
      <c r="FO87" s="306">
        <f>IF($ND$87&lt;=FO$2,1,0)*(Transporte!$H8)*$NB$87</f>
        <v>16476.63398109292</v>
      </c>
      <c r="FP87" s="306">
        <f>IF($ND$87&lt;=FP$2,1,0)*(Transporte!$H8)*$NB$87</f>
        <v>16476.63398109292</v>
      </c>
      <c r="FQ87" s="306">
        <f>IF($ND$87&lt;=FQ$2,1,0)*(Transporte!$H8)*$NB$87</f>
        <v>16476.63398109292</v>
      </c>
      <c r="FR87" s="306">
        <f>IF($ND$87&lt;=FR$2,1,0)*(Transporte!$H8)*$NB$87</f>
        <v>16476.63398109292</v>
      </c>
      <c r="FS87" s="306">
        <f>IF($ND$87&lt;=FS$2,1,0)*(Transporte!$H8)*$NB$87</f>
        <v>16476.63398109292</v>
      </c>
      <c r="FT87" s="306">
        <f>IF($ND$87&lt;=FT$2,1,0)*(Transporte!$H8)*$NB$87</f>
        <v>16476.63398109292</v>
      </c>
      <c r="FU87" s="306">
        <f>IF($ND$87&lt;=FU$2,1,0)*(Transporte!$H8)*$NB$87</f>
        <v>16476.63398109292</v>
      </c>
      <c r="FV87" s="306">
        <f>IF($ND$87&lt;=FV$2,1,0)*(Transporte!$H8)*$NB$87</f>
        <v>16476.63398109292</v>
      </c>
      <c r="FW87" s="306">
        <f>IF($ND$87&lt;=FW$2,1,0)*(Transporte!$H8)*$NB$87</f>
        <v>16476.63398109292</v>
      </c>
      <c r="FX87" s="306">
        <f>IF($ND$87&lt;=FX$2,1,0)*(Transporte!$H8)*$NB$87</f>
        <v>16476.63398109292</v>
      </c>
      <c r="FY87" s="306">
        <f>IF($ND$87&lt;=FY$2,1,0)*(Transporte!$H8)*$NB$87</f>
        <v>16476.63398109292</v>
      </c>
      <c r="FZ87" s="306">
        <f>IF($ND$87&lt;=FZ$2,1,0)*(Transporte!$H8)*$NB$87</f>
        <v>16476.63398109292</v>
      </c>
      <c r="GA87" s="306">
        <f>IF($ND$87&lt;=GA$2,1,0)*(Transporte!$H8)*$NB$87</f>
        <v>16476.63398109292</v>
      </c>
      <c r="GB87" s="306">
        <f>IF($ND$87&lt;=GB$2,1,0)*(Transporte!$H8)*$NB$87</f>
        <v>16476.63398109292</v>
      </c>
      <c r="GC87" s="306">
        <f>IF($ND$87&lt;=GC$2,1,0)*(Transporte!$H8)*$NB$87</f>
        <v>16476.63398109292</v>
      </c>
      <c r="GD87" s="306">
        <f>IF($ND$87&lt;=GD$2,1,0)*(Transporte!$H8)*$NB$87</f>
        <v>16476.63398109292</v>
      </c>
      <c r="GE87" s="306">
        <f>IF($ND$87&lt;=GE$2,1,0)*(Transporte!$H8)*$NB$87</f>
        <v>16476.63398109292</v>
      </c>
      <c r="GF87" s="306">
        <f>IF($ND$87&lt;=GF$2,1,0)*(Transporte!$H8)*$NB$87</f>
        <v>16476.63398109292</v>
      </c>
      <c r="GG87" s="306">
        <f>IF($ND$87&lt;=GG$2,1,0)*(Transporte!$H8)*$NB$87</f>
        <v>16476.63398109292</v>
      </c>
      <c r="GH87" s="306">
        <f>IF($ND$87&lt;=GH$2,1,0)*(Transporte!$H8)*$NB$87</f>
        <v>16476.63398109292</v>
      </c>
      <c r="GI87" s="306">
        <f>IF($ND$87&lt;=GI$2,1,0)*(Transporte!$H8)*$NB$87</f>
        <v>16476.63398109292</v>
      </c>
      <c r="GJ87" s="306">
        <f>IF($ND$87&lt;=GJ$2,1,0)*(Transporte!$H8)*$NB$87</f>
        <v>16476.63398109292</v>
      </c>
      <c r="GK87" s="306">
        <f>IF($ND$87&lt;=GK$2,1,0)*(Transporte!$H8)*$NB$87</f>
        <v>16476.63398109292</v>
      </c>
      <c r="GL87" s="306">
        <f>IF($ND$87&lt;=GL$2,1,0)*(Transporte!$H8)*$NB$87</f>
        <v>16476.63398109292</v>
      </c>
      <c r="GM87" s="306">
        <f>IF($ND$87&lt;=GM$2,1,0)*(Transporte!$H8)*$NB$87</f>
        <v>16476.63398109292</v>
      </c>
      <c r="GN87" s="306">
        <f>IF($ND$87&lt;=GN$2,1,0)*(Transporte!$H8)*$NB$87</f>
        <v>16476.63398109292</v>
      </c>
      <c r="GO87" s="306">
        <f>IF($ND$87&lt;=GO$2,1,0)*(Transporte!$H8)*$NB$87</f>
        <v>16476.63398109292</v>
      </c>
      <c r="GP87" s="306">
        <f>IF($ND$87&lt;=GP$2,1,0)*(Transporte!$H8)*$NB$87</f>
        <v>16476.63398109292</v>
      </c>
      <c r="GQ87" s="306">
        <f>IF($ND$87&lt;=GQ$2,1,0)*(Transporte!$H8)*$NB$87</f>
        <v>16476.63398109292</v>
      </c>
      <c r="GR87" s="306">
        <f>IF($ND$87&lt;=GR$2,1,0)*(Transporte!$H8)*$NB$87</f>
        <v>16476.63398109292</v>
      </c>
      <c r="GS87" s="306">
        <f>IF($ND$87&lt;=GS$2,1,0)*(Transporte!$H8)*$NB$87</f>
        <v>16476.63398109292</v>
      </c>
      <c r="GT87" s="306">
        <f>IF($ND$87&lt;=GT$2,1,0)*(Transporte!$H8)*$NB$87</f>
        <v>16476.63398109292</v>
      </c>
      <c r="GU87" s="306">
        <f>IF($ND$87&lt;=GU$2,1,0)*(Transporte!$H8)*$NB$87</f>
        <v>16476.63398109292</v>
      </c>
      <c r="GV87" s="306">
        <f>IF($ND$87&lt;=GV$2,1,0)*(Transporte!$H8)*$NB$87</f>
        <v>16476.63398109292</v>
      </c>
      <c r="GW87" s="306">
        <f>IF($ND$87&lt;=GW$2,1,0)*(Transporte!$H8)*$NB$87</f>
        <v>16476.63398109292</v>
      </c>
      <c r="GX87" s="306">
        <f>IF($ND$87&lt;=GX$2,1,0)*(Transporte!$H8)*$NB$87</f>
        <v>16476.63398109292</v>
      </c>
      <c r="GY87" s="306">
        <f>IF($ND$87&lt;=GY$2,1,0)*(Transporte!$H8)*$NB$87</f>
        <v>16476.63398109292</v>
      </c>
      <c r="GZ87" s="306">
        <f>IF($ND$87&lt;=GZ$2,1,0)*(Transporte!$H8)*$NB$87</f>
        <v>16476.63398109292</v>
      </c>
      <c r="HA87" s="306">
        <f>IF($ND$87&lt;=HA$2,1,0)*(Transporte!$H8)*$NB$87</f>
        <v>16476.63398109292</v>
      </c>
      <c r="HB87" s="306">
        <f>IF($ND$87&lt;=HB$2,1,0)*(Transporte!$H8)*$NB$87</f>
        <v>16476.63398109292</v>
      </c>
      <c r="HC87" s="306">
        <f>IF($ND$87&lt;=HC$2,1,0)*(Transporte!$H8)*$NB$87</f>
        <v>16476.63398109292</v>
      </c>
      <c r="HD87" s="306">
        <f>IF($ND$87&lt;=HD$2,1,0)*(Transporte!$H8)*$NB$87</f>
        <v>16476.63398109292</v>
      </c>
      <c r="HE87" s="306">
        <f>IF($ND$87&lt;=HE$2,1,0)*(Transporte!$H8)*$NB$87</f>
        <v>16476.63398109292</v>
      </c>
      <c r="HF87" s="306">
        <f>IF($ND$87&lt;=HF$2,1,0)*(Transporte!$H8)*$NB$87</f>
        <v>16476.63398109292</v>
      </c>
      <c r="HG87" s="306">
        <f>IF($ND$87&lt;=HG$2,1,0)*(Transporte!$H8)*$NB$87</f>
        <v>16476.63398109292</v>
      </c>
      <c r="HH87" s="306">
        <f>IF($ND$87&lt;=HH$2,1,0)*(Transporte!$H8)*$NB$87</f>
        <v>16476.63398109292</v>
      </c>
      <c r="HI87" s="306">
        <f>IF($ND$87&lt;=HI$2,1,0)*(Transporte!$H8)*$NB$87</f>
        <v>16476.63398109292</v>
      </c>
      <c r="HJ87" s="306">
        <f>IF($ND$87&lt;=HJ$2,1,0)*(Transporte!$H8)*$NB$87</f>
        <v>16476.63398109292</v>
      </c>
      <c r="HK87" s="306">
        <f>IF($ND$87&lt;=HK$2,1,0)*(Transporte!$H8)*$NB$87</f>
        <v>16476.63398109292</v>
      </c>
      <c r="HL87" s="306">
        <f>IF($ND$87&lt;=HL$2,1,0)*(Transporte!$H8)*$NB$87</f>
        <v>16476.63398109292</v>
      </c>
      <c r="HM87" s="306">
        <f>IF($ND$87&lt;=HM$2,1,0)*(Transporte!$H8)*$NB$87</f>
        <v>16476.63398109292</v>
      </c>
      <c r="HN87" s="306">
        <f>IF($ND$87&lt;=HN$2,1,0)*(Transporte!$H8)*$NB$87</f>
        <v>16476.63398109292</v>
      </c>
      <c r="HO87" s="306">
        <f>IF($ND$87&lt;=HO$2,1,0)*(Transporte!$H8)*$NB$87</f>
        <v>16476.63398109292</v>
      </c>
      <c r="HP87" s="306">
        <f>IF($ND$87&lt;=HP$2,1,0)*(Transporte!$H8)*$NB$87</f>
        <v>16476.63398109292</v>
      </c>
      <c r="HQ87" s="306">
        <f>IF($ND$87&lt;=HQ$2,1,0)*(Transporte!$H8)*$NB$87</f>
        <v>16476.63398109292</v>
      </c>
      <c r="HR87" s="306">
        <f>IF($ND$87&lt;=HR$2,1,0)*(Transporte!$H8)*$NB$87</f>
        <v>16476.63398109292</v>
      </c>
      <c r="HS87" s="306">
        <f>IF($ND$87&lt;=HS$2,1,0)*(Transporte!$H8)*$NB$87</f>
        <v>16476.63398109292</v>
      </c>
      <c r="HT87" s="306">
        <f>IF($ND$87&lt;=HT$2,1,0)*(Transporte!$H8)*$NB$87</f>
        <v>16476.63398109292</v>
      </c>
      <c r="HU87" s="306">
        <f>IF($ND$87&lt;=HU$2,1,0)*(Transporte!$H8)*$NB$87</f>
        <v>16476.63398109292</v>
      </c>
      <c r="HV87" s="306">
        <f>IF($ND$87&lt;=HV$2,1,0)*(Transporte!$H8)*$NB$87</f>
        <v>16476.63398109292</v>
      </c>
      <c r="HW87" s="306">
        <f>IF($ND$87&lt;=HW$2,1,0)*(Transporte!$H8)*$NB$87</f>
        <v>16476.63398109292</v>
      </c>
      <c r="HX87" s="306">
        <f>IF($ND$87&lt;=HX$2,1,0)*(Transporte!$H8)*$NB$87</f>
        <v>16476.63398109292</v>
      </c>
      <c r="HY87" s="306">
        <f>IF($ND$87&lt;=HY$2,1,0)*(Transporte!$H8)*$NB$87</f>
        <v>16476.63398109292</v>
      </c>
      <c r="HZ87" s="306">
        <f>IF($ND$87&lt;=HZ$2,1,0)*(Transporte!$H8)*$NB$87</f>
        <v>16476.63398109292</v>
      </c>
      <c r="IA87" s="306">
        <f>IF($ND$87&lt;=IA$2,1,0)*(Transporte!$H8)*$NB$87</f>
        <v>16476.63398109292</v>
      </c>
      <c r="IB87" s="306">
        <f>IF($ND$87&lt;=IB$2,1,0)*(Transporte!$H8)*$NB$87</f>
        <v>16476.63398109292</v>
      </c>
      <c r="IC87" s="306">
        <f>IF($ND$87&lt;=IC$2,1,0)*(Transporte!$H8)*$NB$87</f>
        <v>16476.63398109292</v>
      </c>
      <c r="ID87" s="306">
        <f>IF($ND$87&lt;=ID$2,1,0)*(Transporte!$H8)*$NB$87</f>
        <v>16476.63398109292</v>
      </c>
      <c r="IE87" s="306">
        <f>IF($ND$87&lt;=IE$2,1,0)*(Transporte!$H8)*$NB$87</f>
        <v>16476.63398109292</v>
      </c>
      <c r="IF87" s="306">
        <f>IF($ND$87&lt;=IF$2,1,0)*(Transporte!$H8)*$NB$87</f>
        <v>16476.63398109292</v>
      </c>
      <c r="IG87" s="306">
        <f>IF($ND$87&lt;=IG$2,1,0)*(Transporte!$H8)*$NB$87</f>
        <v>16476.63398109292</v>
      </c>
      <c r="IH87" s="306">
        <f>IF($ND$87&lt;=IH$2,1,0)*(Transporte!$H8)*$NB$87</f>
        <v>16476.63398109292</v>
      </c>
      <c r="II87" s="306">
        <f>IF($ND$87&lt;=II$2,1,0)*(Transporte!$H8)*$NB$87</f>
        <v>16476.63398109292</v>
      </c>
      <c r="IJ87" s="306">
        <f>IF($ND$87&lt;=IJ$2,1,0)*(Transporte!$H8)*$NB$87</f>
        <v>16476.63398109292</v>
      </c>
      <c r="IK87" s="306">
        <f>IF($ND$87&lt;=IK$2,1,0)*(Transporte!$H8)*$NB$87</f>
        <v>16476.63398109292</v>
      </c>
      <c r="IL87" s="306">
        <f>IF($ND$87&lt;=IL$2,1,0)*(Transporte!$H8)*$NB$87</f>
        <v>16476.63398109292</v>
      </c>
      <c r="IM87" s="306">
        <f>IF($ND$87&lt;=IM$2,1,0)*(Transporte!$H8)*$NB$87</f>
        <v>16476.63398109292</v>
      </c>
      <c r="IN87" s="306">
        <f>IF($ND$87&lt;=IN$2,1,0)*(Transporte!$H8)*$NB$87</f>
        <v>16476.63398109292</v>
      </c>
      <c r="IO87" s="306">
        <f>IF($ND$87&lt;=IO$2,1,0)*(Transporte!$H8)*$NB$87</f>
        <v>16476.63398109292</v>
      </c>
      <c r="IP87" s="306">
        <f>IF($ND$87&lt;=IP$2,1,0)*(Transporte!$H8)*$NB$87</f>
        <v>16476.63398109292</v>
      </c>
      <c r="IQ87" s="306">
        <f>IF($ND$87&lt;=IQ$2,1,0)*(Transporte!$H8)*$NB$87</f>
        <v>16476.63398109292</v>
      </c>
      <c r="IR87" s="306">
        <f>IF($ND$87&lt;=IR$2,1,0)*(Transporte!$H8)*$NB$87</f>
        <v>16476.63398109292</v>
      </c>
      <c r="IS87" s="306">
        <f>IF($ND$87&lt;=IS$2,1,0)*(Transporte!$H8)*$NB$87</f>
        <v>16476.63398109292</v>
      </c>
      <c r="IT87" s="306">
        <f>IF($ND$87&lt;=IT$2,1,0)*(Transporte!$H8)*$NB$87</f>
        <v>16476.63398109292</v>
      </c>
      <c r="IU87" s="306">
        <f>IF($ND$87&lt;=IU$2,1,0)*(Transporte!$H8)*$NB$87</f>
        <v>16476.63398109292</v>
      </c>
      <c r="IV87" s="306">
        <f>IF($ND$87&lt;=IV$2,1,0)*(Transporte!$H8)*$NB$87</f>
        <v>16476.63398109292</v>
      </c>
      <c r="IW87" s="306">
        <f>IF($ND$87&lt;=IW$2,1,0)*(Transporte!$H8)*$NB$87</f>
        <v>16476.63398109292</v>
      </c>
      <c r="IX87" s="306">
        <f>IF($ND$87&lt;=IX$2,1,0)*(Transporte!$H8)*$NB$87</f>
        <v>16476.63398109292</v>
      </c>
      <c r="IY87" s="306">
        <f>IF($ND$87&lt;=IY$2,1,0)*(Transporte!$H8)*$NB$87</f>
        <v>16476.63398109292</v>
      </c>
      <c r="IZ87" s="306">
        <f>IF($ND$87&lt;=IZ$2,1,0)*(Transporte!$H8)*$NB$87</f>
        <v>16476.63398109292</v>
      </c>
      <c r="JA87" s="306">
        <f>IF($ND$87&lt;=JA$2,1,0)*(Transporte!$H8)*$NB$87</f>
        <v>16476.63398109292</v>
      </c>
      <c r="JB87" s="306">
        <f>IF($ND$87&lt;=JB$2,1,0)*(Transporte!$H8)*$NB$87</f>
        <v>16476.63398109292</v>
      </c>
      <c r="JC87" s="306">
        <f>IF($ND$87&lt;=JC$2,1,0)*(Transporte!$H8)*$NB$87</f>
        <v>16476.63398109292</v>
      </c>
      <c r="JD87" s="306">
        <f>IF($ND$87&lt;=JD$2,1,0)*(Transporte!$H8)*$NB$87</f>
        <v>16476.63398109292</v>
      </c>
      <c r="JE87" s="306">
        <f>IF($ND$87&lt;=JE$2,1,0)*(Transporte!$H8)*$NB$87</f>
        <v>16476.63398109292</v>
      </c>
      <c r="JF87" s="306">
        <f>IF($ND$87&lt;=JF$2,1,0)*(Transporte!$H8)*$NB$87</f>
        <v>16476.63398109292</v>
      </c>
      <c r="JG87" s="306">
        <f>IF($ND$87&lt;=JG$2,1,0)*(Transporte!$H8)*$NB$87</f>
        <v>16476.63398109292</v>
      </c>
      <c r="JH87" s="306">
        <f>IF($ND$87&lt;=JH$2,1,0)*(Transporte!$H8)*$NB$87</f>
        <v>16476.63398109292</v>
      </c>
      <c r="JI87" s="306">
        <f>IF($ND$87&lt;=JI$2,1,0)*(Transporte!$H8)*$NB$87</f>
        <v>16476.63398109292</v>
      </c>
      <c r="JJ87" s="306">
        <f>IF($ND$87&lt;=JJ$2,1,0)*(Transporte!$H8)*$NB$87</f>
        <v>16476.63398109292</v>
      </c>
      <c r="JK87" s="306">
        <f>IF($ND$87&lt;=JK$2,1,0)*(Transporte!$H8)*$NB$87</f>
        <v>16476.63398109292</v>
      </c>
      <c r="JL87" s="306">
        <f>IF($ND$87&lt;=JL$2,1,0)*(Transporte!$H8)*$NB$87</f>
        <v>16476.63398109292</v>
      </c>
      <c r="JM87" s="306">
        <f>IF($ND$87&lt;=JM$2,1,0)*(Transporte!$H8)*$NB$87</f>
        <v>16476.63398109292</v>
      </c>
      <c r="JN87" s="306">
        <f>IF($ND$87&lt;=JN$2,1,0)*(Transporte!$H8)*$NB$87</f>
        <v>16476.63398109292</v>
      </c>
      <c r="JO87" s="306">
        <f>IF($ND$87&lt;=JO$2,1,0)*(Transporte!$H8)*$NB$87</f>
        <v>16476.63398109292</v>
      </c>
      <c r="JP87" s="306">
        <f>IF($ND$87&lt;=JP$2,1,0)*(Transporte!$H8)*$NB$87</f>
        <v>16476.63398109292</v>
      </c>
      <c r="JQ87" s="306">
        <f>IF($ND$87&lt;=JQ$2,1,0)*(Transporte!$H8)*$NB$87</f>
        <v>16476.63398109292</v>
      </c>
      <c r="JR87" s="306">
        <f>IF($ND$87&lt;=JR$2,1,0)*(Transporte!$H8)*$NB$87</f>
        <v>16476.63398109292</v>
      </c>
      <c r="JS87" s="306">
        <f>IF($ND$87&lt;=JS$2,1,0)*(Transporte!$H8)*$NB$87</f>
        <v>16476.63398109292</v>
      </c>
      <c r="JT87" s="306">
        <f>IF($ND$87&lt;=JT$2,1,0)*(Transporte!$H8)*$NB$87</f>
        <v>16476.63398109292</v>
      </c>
      <c r="JU87" s="306">
        <f>IF($ND$87&lt;=JU$2,1,0)*(Transporte!$H8)*$NB$87</f>
        <v>16476.63398109292</v>
      </c>
      <c r="JV87" s="306">
        <f>IF($ND$87&lt;=JV$2,1,0)*(Transporte!$H8)*$NB$87</f>
        <v>16476.63398109292</v>
      </c>
      <c r="JW87" s="306">
        <f>IF($ND$87&lt;=JW$2,1,0)*(Transporte!$H8)*$NB$87</f>
        <v>16476.63398109292</v>
      </c>
      <c r="JX87" s="306">
        <f>IF($ND$87&lt;=JX$2,1,0)*(Transporte!$H8)*$NB$87</f>
        <v>16476.63398109292</v>
      </c>
      <c r="JY87" s="306">
        <f>IF($ND$87&lt;=JY$2,1,0)*(Transporte!$H8)*$NB$87</f>
        <v>16476.63398109292</v>
      </c>
      <c r="JZ87" s="306">
        <f>IF($ND$87&lt;=JZ$2,1,0)*(Transporte!$H8)*$NB$87</f>
        <v>16476.63398109292</v>
      </c>
      <c r="KA87" s="306">
        <f>IF($ND$87&lt;=KA$2,1,0)*(Transporte!$H8)*$NB$87</f>
        <v>16476.63398109292</v>
      </c>
      <c r="KB87" s="306">
        <f>IF($ND$87&lt;=KB$2,1,0)*(Transporte!$H8)*$NB$87</f>
        <v>16476.63398109292</v>
      </c>
      <c r="KC87" s="306">
        <f>IF($ND$87&lt;=KC$2,1,0)*(Transporte!$H8)*$NB$87</f>
        <v>16476.63398109292</v>
      </c>
      <c r="KD87" s="306">
        <f>IF($ND$87&lt;=KD$2,1,0)*(Transporte!$H8)*$NB$87</f>
        <v>16476.63398109292</v>
      </c>
      <c r="KE87" s="306">
        <f>IF($ND$87&lt;=KE$2,1,0)*(Transporte!$H8)*$NB$87</f>
        <v>16476.63398109292</v>
      </c>
      <c r="KF87" s="306">
        <f>IF($ND$87&lt;=KF$2,1,0)*(Transporte!$H8)*$NB$87</f>
        <v>16476.63398109292</v>
      </c>
      <c r="KG87" s="306">
        <f>IF($ND$87&lt;=KG$2,1,0)*(Transporte!$H8)*$NB$87</f>
        <v>16476.63398109292</v>
      </c>
      <c r="KH87" s="306">
        <f>IF($ND$87&lt;=KH$2,1,0)*(Transporte!$H8)*$NB$87</f>
        <v>16476.63398109292</v>
      </c>
      <c r="KI87" s="306">
        <f>IF($ND$87&lt;=KI$2,1,0)*(Transporte!$H8)*$NB$87</f>
        <v>16476.63398109292</v>
      </c>
      <c r="KJ87" s="306">
        <f>IF($ND$87&lt;=KJ$2,1,0)*(Transporte!$H8)*$NB$87</f>
        <v>16476.63398109292</v>
      </c>
      <c r="KK87" s="306">
        <f>IF($ND$87&lt;=KK$2,1,0)*(Transporte!$H8)*$NB$87</f>
        <v>16476.63398109292</v>
      </c>
      <c r="KL87" s="306">
        <f>IF($ND$87&lt;=KL$2,1,0)*(Transporte!$H8)*$NB$87</f>
        <v>16476.63398109292</v>
      </c>
      <c r="KM87" s="306">
        <f>IF($ND$87&lt;=KM$2,1,0)*(Transporte!$H8)*$NB$87</f>
        <v>16476.63398109292</v>
      </c>
      <c r="KN87" s="306">
        <f>IF($ND$87&lt;=KN$2,1,0)*(Transporte!$H8)*$NB$87</f>
        <v>16476.63398109292</v>
      </c>
      <c r="KO87" s="306">
        <f>IF($ND$87&lt;=KO$2,1,0)*(Transporte!$H8)*$NB$87</f>
        <v>16476.63398109292</v>
      </c>
      <c r="KP87" s="306">
        <f>IF($ND$87&lt;=KP$2,1,0)*(Transporte!$H8)*$NB$87</f>
        <v>16476.63398109292</v>
      </c>
      <c r="KQ87" s="306">
        <f>IF($ND$87&lt;=KQ$2,1,0)*(Transporte!$H8)*$NB$87</f>
        <v>16476.63398109292</v>
      </c>
      <c r="KR87" s="306">
        <f>IF($ND$87&lt;=KR$2,1,0)*(Transporte!$H8)*$NB$87</f>
        <v>16476.63398109292</v>
      </c>
      <c r="KS87" s="306">
        <f>IF($ND$87&lt;=KS$2,1,0)*(Transporte!$H8)*$NB$87</f>
        <v>16476.63398109292</v>
      </c>
      <c r="KT87" s="306">
        <f>IF($ND$87&lt;=KT$2,1,0)*(Transporte!$H8)*$NB$87</f>
        <v>16476.63398109292</v>
      </c>
      <c r="KU87" s="306">
        <f>IF($ND$87&lt;=KU$2,1,0)*(Transporte!$H8)*$NB$87</f>
        <v>16476.63398109292</v>
      </c>
      <c r="KV87" s="306">
        <f>IF($ND$87&lt;=KV$2,1,0)*(Transporte!$H8)*$NB$87</f>
        <v>16476.63398109292</v>
      </c>
      <c r="KW87" s="306">
        <f>IF($ND$87&lt;=KW$2,1,0)*(Transporte!$H8)*$NB$87</f>
        <v>16476.63398109292</v>
      </c>
      <c r="KX87" s="306">
        <f>IF($ND$87&lt;=KX$2,1,0)*(Transporte!$H8)*$NB$87</f>
        <v>16476.63398109292</v>
      </c>
      <c r="KY87" s="306">
        <f>IF($ND$87&lt;=KY$2,1,0)*(Transporte!$H8)*$NB$87</f>
        <v>16476.63398109292</v>
      </c>
      <c r="KZ87" s="306">
        <f>IF($ND$87&lt;=KZ$2,1,0)*(Transporte!$H8)*$NB$87</f>
        <v>16476.63398109292</v>
      </c>
      <c r="LA87" s="306">
        <f>IF($ND$87&lt;=LA$2,1,0)*(Transporte!$H8)*$NB$87</f>
        <v>16476.63398109292</v>
      </c>
      <c r="LB87" s="306">
        <f>IF($ND$87&lt;=LB$2,1,0)*(Transporte!$H8)*$NB$87</f>
        <v>16476.63398109292</v>
      </c>
      <c r="LC87" s="306">
        <f>IF($ND$87&lt;=LC$2,1,0)*(Transporte!$H8)*$NB$87</f>
        <v>16476.63398109292</v>
      </c>
      <c r="LD87" s="306">
        <f>IF($ND$87&lt;=LD$2,1,0)*(Transporte!$H8)*$NB$87</f>
        <v>16476.63398109292</v>
      </c>
      <c r="LE87" s="306">
        <f>IF($ND$87&lt;=LE$2,1,0)*(Transporte!$H8)*$NB$87</f>
        <v>16476.63398109292</v>
      </c>
      <c r="LF87" s="306">
        <f>IF($ND$87&lt;=LF$2,1,0)*(Transporte!$H8)*$NB$87</f>
        <v>16476.63398109292</v>
      </c>
      <c r="LG87" s="306">
        <f>IF($ND$87&lt;=LG$2,1,0)*(Transporte!$H8)*$NB$87</f>
        <v>16476.63398109292</v>
      </c>
      <c r="LH87" s="306">
        <f>IF($ND$87&lt;=LH$2,1,0)*(Transporte!$H8)*$NB$87</f>
        <v>16476.63398109292</v>
      </c>
      <c r="LI87" s="306">
        <f>IF($ND$87&lt;=LI$2,1,0)*(Transporte!$H8)*$NB$87</f>
        <v>16476.63398109292</v>
      </c>
      <c r="LJ87" s="306">
        <f>IF($ND$87&lt;=LJ$2,1,0)*(Transporte!$H8)*$NB$87</f>
        <v>16476.63398109292</v>
      </c>
      <c r="LK87" s="306">
        <f>IF($ND$87&lt;=LK$2,1,0)*(Transporte!$H8)*$NB$87</f>
        <v>16476.63398109292</v>
      </c>
      <c r="LL87" s="306">
        <f>IF($ND$87&lt;=LL$2,1,0)*(Transporte!$H8)*$NB$87</f>
        <v>16476.63398109292</v>
      </c>
      <c r="LM87" s="306">
        <f>IF($ND$87&lt;=LM$2,1,0)*(Transporte!$H8)*$NB$87</f>
        <v>16476.63398109292</v>
      </c>
      <c r="LN87" s="306">
        <f>IF($ND$87&lt;=LN$2,1,0)*(Transporte!$H8)*$NB$87</f>
        <v>16476.63398109292</v>
      </c>
      <c r="LO87" s="306">
        <f>IF($ND$87&lt;=LO$2,1,0)*(Transporte!$H8)*$NB$87</f>
        <v>16476.63398109292</v>
      </c>
      <c r="LP87" s="306">
        <f>IF($ND$87&lt;=LP$2,1,0)*(Transporte!$H8)*$NB$87</f>
        <v>16476.63398109292</v>
      </c>
      <c r="LQ87" s="306">
        <f>IF($ND$87&lt;=LQ$2,1,0)*(Transporte!$H8)*$NB$87</f>
        <v>16476.63398109292</v>
      </c>
      <c r="LR87" s="306">
        <f>IF($ND$87&lt;=LR$2,1,0)*(Transporte!$H8)*$NB$87</f>
        <v>16476.63398109292</v>
      </c>
      <c r="LS87" s="306">
        <f>IF($ND$87&lt;=LS$2,1,0)*(Transporte!$H8)*$NB$87</f>
        <v>16476.63398109292</v>
      </c>
      <c r="LT87" s="306">
        <f>IF($ND$87&lt;=LT$2,1,0)*(Transporte!$H8)*$NB$87</f>
        <v>16476.63398109292</v>
      </c>
      <c r="LU87" s="306">
        <f>IF($ND$87&lt;=LU$2,1,0)*(Transporte!$H8)*$NB$87</f>
        <v>16476.63398109292</v>
      </c>
      <c r="LV87" s="306">
        <f>IF($ND$87&lt;=LV$2,1,0)*(Transporte!$H8)*$NB$87</f>
        <v>16476.63398109292</v>
      </c>
      <c r="LW87" s="306">
        <f>IF($ND$87&lt;=LW$2,1,0)*(Transporte!$H8)*$NB$87</f>
        <v>16476.63398109292</v>
      </c>
      <c r="LX87" s="306">
        <f>IF($ND$87&lt;=LX$2,1,0)*(Transporte!$H8)*$NB$87</f>
        <v>16476.63398109292</v>
      </c>
      <c r="LY87" s="306">
        <f>IF($ND$87&lt;=LY$2,1,0)*(Transporte!$H8)*$NB$87</f>
        <v>16476.63398109292</v>
      </c>
      <c r="LZ87" s="306">
        <f>IF($ND$87&lt;=LZ$2,1,0)*(Transporte!$H8)*$NB$87</f>
        <v>16476.63398109292</v>
      </c>
      <c r="MA87" s="306">
        <f>IF($ND$87&lt;=MA$2,1,0)*(Transporte!$H8)*$NB$87</f>
        <v>16476.63398109292</v>
      </c>
      <c r="MB87" s="306">
        <f>IF($ND$87&lt;=MB$2,1,0)*(Transporte!$H8)*$NB$87</f>
        <v>16476.63398109292</v>
      </c>
      <c r="MC87" s="306">
        <f>IF($ND$87&lt;=MC$2,1,0)*(Transporte!$H8)*$NB$87</f>
        <v>16476.63398109292</v>
      </c>
      <c r="MD87" s="306">
        <f>IF($ND$87&lt;=MD$2,1,0)*(Transporte!$H8)*$NB$87</f>
        <v>16476.63398109292</v>
      </c>
      <c r="ME87" s="306">
        <f>IF($ND$87&lt;=ME$2,1,0)*(Transporte!$H8)*$NB$87</f>
        <v>16476.63398109292</v>
      </c>
      <c r="MF87" s="306">
        <f>IF($ND$87&lt;=MF$2,1,0)*(Transporte!$H8)*$NB$87</f>
        <v>16476.63398109292</v>
      </c>
      <c r="MG87" s="306">
        <f>IF($ND$87&lt;=MG$2,1,0)*(Transporte!$H8)*$NB$87</f>
        <v>16476.63398109292</v>
      </c>
      <c r="MH87" s="306">
        <f>IF($ND$87&lt;=MH$2,1,0)*(Transporte!$H8)*$NB$87</f>
        <v>16476.63398109292</v>
      </c>
      <c r="MI87" s="306">
        <f>IF($ND$87&lt;=MI$2,1,0)*(Transporte!$H8)*$NB$87</f>
        <v>16476.63398109292</v>
      </c>
      <c r="MJ87" s="306">
        <f>IF($ND$87&lt;=MJ$2,1,0)*(Transporte!$H8)*$NB$87</f>
        <v>16476.63398109292</v>
      </c>
      <c r="MK87" s="306">
        <f>IF($ND$87&lt;=MK$2,1,0)*(Transporte!$H8)*$NB$87</f>
        <v>16476.63398109292</v>
      </c>
      <c r="ML87" s="306">
        <f>IF($ND$87&lt;=ML$2,1,0)*(Transporte!$H8)*$NB$87</f>
        <v>16476.63398109292</v>
      </c>
      <c r="MM87" s="306">
        <f>IF($ND$87&lt;=MM$2,1,0)*(Transporte!$H8)*$NB$87</f>
        <v>16476.63398109292</v>
      </c>
      <c r="MN87" s="306">
        <f>IF($ND$87&lt;=MN$2,1,0)*(Transporte!$H8)*$NB$87</f>
        <v>16476.63398109292</v>
      </c>
      <c r="MO87" s="306">
        <f>IF($ND$87&lt;=MO$2,1,0)*(Transporte!$H8)*$NB$87</f>
        <v>16476.63398109292</v>
      </c>
      <c r="MP87" s="306">
        <f>IF($ND$87&lt;=MP$2,1,0)*(Transporte!$H8)*$NB$87</f>
        <v>16476.63398109292</v>
      </c>
      <c r="MQ87" s="306">
        <f>IF($ND$87&lt;=MQ$2,1,0)*(Transporte!$H8)*$NB$87</f>
        <v>16476.63398109292</v>
      </c>
      <c r="MR87" s="306">
        <f>IF($ND$87&lt;=MR$2,1,0)*(Transporte!$H8)*$NB$87</f>
        <v>16476.63398109292</v>
      </c>
      <c r="MS87" s="306">
        <f>IF($ND$87&lt;=MS$2,1,0)*(Transporte!$H8)*$NB$87</f>
        <v>16476.63398109292</v>
      </c>
      <c r="MT87" s="306">
        <f>IF($ND$87&lt;=MT$2,1,0)*(Transporte!$H8)*$NB$87</f>
        <v>16476.63398109292</v>
      </c>
      <c r="MU87" s="306">
        <f>IF($ND$87&lt;=MU$2,1,0)*(Transporte!$H8)*$NB$87</f>
        <v>16476.63398109292</v>
      </c>
      <c r="MV87" s="306">
        <f>IF($ND$87&lt;=MV$2,1,0)*(Transporte!$H8)*$NB$87</f>
        <v>16476.63398109292</v>
      </c>
      <c r="MW87" s="306">
        <f>IF($ND$87&lt;=MW$2,1,0)*(Transporte!$H8)*$NB$87</f>
        <v>16476.63398109292</v>
      </c>
      <c r="MX87" s="306">
        <f>IF($ND$87&lt;=MX$2,1,0)*(Transporte!$H8)*$NB$87</f>
        <v>16476.63398109292</v>
      </c>
      <c r="MY87" s="306">
        <f>IF($ND$87&lt;=MY$2,1,0)*(Transporte!$H8)*$NB$87</f>
        <v>16476.63398109292</v>
      </c>
      <c r="MZ87" s="306">
        <f>IF($ND$87&lt;=MZ$2,1,0)*(Transporte!$H8)*$NB$87</f>
        <v>16476.63398109292</v>
      </c>
      <c r="NA87" s="307">
        <f>IF($ND$87&lt;=NA$2,1,0)*(Transporte!$H8)*$NB$87</f>
        <v>16476.63398109292</v>
      </c>
      <c r="NB87" s="652">
        <v>1</v>
      </c>
      <c r="NC87" s="652"/>
      <c r="ND87" s="652">
        <v>13</v>
      </c>
    </row>
    <row r="88" spans="1:368" x14ac:dyDescent="0.2">
      <c r="A88" s="2"/>
      <c r="B88" s="304"/>
      <c r="C88" s="305"/>
      <c r="D88" s="305"/>
      <c r="E88" s="1" t="s">
        <v>629</v>
      </c>
      <c r="F88" s="306">
        <f>IF($ND$87&lt;=F$2,1,0)*(Transporte!$F25)*$NB$87</f>
        <v>0</v>
      </c>
      <c r="G88" s="306">
        <f>IF($ND$87&lt;=G$2,1,0)*(Transporte!$F25)*$NB$87</f>
        <v>0</v>
      </c>
      <c r="H88" s="306">
        <f>IF($ND$87&lt;=H$2,1,0)*(Transporte!$F25)*$NB$87</f>
        <v>0</v>
      </c>
      <c r="I88" s="306">
        <f>IF($ND$87&lt;=I$2,1,0)*(Transporte!$F25)*$NB$87</f>
        <v>0</v>
      </c>
      <c r="J88" s="306">
        <f>IF($ND$87&lt;=J$2,1,0)*(Transporte!$F25)*$NB$87</f>
        <v>0</v>
      </c>
      <c r="K88" s="306">
        <f>IF($ND$87&lt;=K$2,1,0)*(Transporte!$F25)*$NB$87</f>
        <v>0</v>
      </c>
      <c r="L88" s="306">
        <f>IF($ND$87&lt;=L$2,1,0)*(Transporte!$F25)*$NB$87</f>
        <v>0</v>
      </c>
      <c r="M88" s="306">
        <f>IF($ND$87&lt;=M$2,1,0)*(Transporte!$F25)*$NB$87</f>
        <v>0</v>
      </c>
      <c r="N88" s="306">
        <f>IF($ND$87&lt;=N$2,1,0)*(Transporte!$F25)*$NB$87</f>
        <v>0</v>
      </c>
      <c r="O88" s="306">
        <f>IF($ND$87&lt;=O$2,1,0)*(Transporte!$F25)*$NB$87</f>
        <v>0</v>
      </c>
      <c r="P88" s="306">
        <f>IF($ND$87&lt;=P$2,1,0)*(Transporte!$F25)*$NB$87</f>
        <v>0</v>
      </c>
      <c r="Q88" s="306">
        <f>IF($ND$87&lt;=Q$2,1,0)*(Transporte!$F25)*$NB$87</f>
        <v>0</v>
      </c>
      <c r="R88" s="306">
        <f>IF($ND$87&lt;=R$2,1,0)*(Transporte!$F25)*$NB$87</f>
        <v>235.98749999999998</v>
      </c>
      <c r="S88" s="306">
        <f>IF($ND$87&lt;=S$2,1,0)*(Transporte!$F25)*$NB$87</f>
        <v>235.98749999999998</v>
      </c>
      <c r="T88" s="306">
        <f>IF($ND$87&lt;=T$2,1,0)*(Transporte!$F25)*$NB$87</f>
        <v>235.98749999999998</v>
      </c>
      <c r="U88" s="306">
        <f>IF($ND$87&lt;=U$2,1,0)*(Transporte!$F25)*$NB$87</f>
        <v>235.98749999999998</v>
      </c>
      <c r="V88" s="306">
        <f>IF($ND$87&lt;=V$2,1,0)*(Transporte!$F25)*$NB$87</f>
        <v>235.98749999999998</v>
      </c>
      <c r="W88" s="306">
        <f>IF($ND$87&lt;=W$2,1,0)*(Transporte!$F25)*$NB$87</f>
        <v>235.98749999999998</v>
      </c>
      <c r="X88" s="306">
        <f>IF($ND$87&lt;=X$2,1,0)*(Transporte!$F25)*$NB$87</f>
        <v>235.98749999999998</v>
      </c>
      <c r="Y88" s="306">
        <f>IF($ND$87&lt;=Y$2,1,0)*(Transporte!$F25)*$NB$87</f>
        <v>235.98749999999998</v>
      </c>
      <c r="Z88" s="306">
        <f>IF($ND$87&lt;=Z$2,1,0)*(Transporte!$F25)*$NB$87</f>
        <v>235.98749999999998</v>
      </c>
      <c r="AA88" s="306">
        <f>IF($ND$87&lt;=AA$2,1,0)*(Transporte!$F25)*$NB$87</f>
        <v>235.98749999999998</v>
      </c>
      <c r="AB88" s="306">
        <f>IF($ND$87&lt;=AB$2,1,0)*(Transporte!$F25)*$NB$87</f>
        <v>235.98749999999998</v>
      </c>
      <c r="AC88" s="306">
        <f>IF($ND$87&lt;=AC$2,1,0)*(Transporte!$F25)*$NB$87</f>
        <v>235.98749999999998</v>
      </c>
      <c r="AD88" s="306">
        <f>IF($ND$87&lt;=AD$2,1,0)*(Transporte!$F25)*$NB$87</f>
        <v>235.98749999999998</v>
      </c>
      <c r="AE88" s="306">
        <f>IF($ND$87&lt;=AE$2,1,0)*(Transporte!$F25)*$NB$87</f>
        <v>235.98749999999998</v>
      </c>
      <c r="AF88" s="306">
        <f>IF($ND$87&lt;=AF$2,1,0)*(Transporte!$F25)*$NB$87</f>
        <v>235.98749999999998</v>
      </c>
      <c r="AG88" s="306">
        <f>IF($ND$87&lt;=AG$2,1,0)*(Transporte!$F25)*$NB$87</f>
        <v>235.98749999999998</v>
      </c>
      <c r="AH88" s="306">
        <f>IF($ND$87&lt;=AH$2,1,0)*(Transporte!$F25)*$NB$87</f>
        <v>235.98749999999998</v>
      </c>
      <c r="AI88" s="306">
        <f>IF($ND$87&lt;=AI$2,1,0)*(Transporte!$F25)*$NB$87</f>
        <v>235.98749999999998</v>
      </c>
      <c r="AJ88" s="306">
        <f>IF($ND$87&lt;=AJ$2,1,0)*(Transporte!$F25)*$NB$87</f>
        <v>235.98749999999998</v>
      </c>
      <c r="AK88" s="306">
        <f>IF($ND$87&lt;=AK$2,1,0)*(Transporte!$F25)*$NB$87</f>
        <v>235.98749999999998</v>
      </c>
      <c r="AL88" s="306">
        <f>IF($ND$87&lt;=AL$2,1,0)*(Transporte!$F25)*$NB$87</f>
        <v>235.98749999999998</v>
      </c>
      <c r="AM88" s="306">
        <f>IF($ND$87&lt;=AM$2,1,0)*(Transporte!$F25)*$NB$87</f>
        <v>235.98749999999998</v>
      </c>
      <c r="AN88" s="306">
        <f>IF($ND$87&lt;=AN$2,1,0)*(Transporte!$F25)*$NB$87</f>
        <v>235.98749999999998</v>
      </c>
      <c r="AO88" s="306">
        <f>IF($ND$87&lt;=AO$2,1,0)*(Transporte!$F25)*$NB$87</f>
        <v>235.98749999999998</v>
      </c>
      <c r="AP88" s="306">
        <f>IF($ND$87&lt;=AP$2,1,0)*(Transporte!$F25)*$NB$87</f>
        <v>235.98749999999998</v>
      </c>
      <c r="AQ88" s="306">
        <f>IF($ND$87&lt;=AQ$2,1,0)*(Transporte!$F25)*$NB$87</f>
        <v>235.98749999999998</v>
      </c>
      <c r="AR88" s="306">
        <f>IF($ND$87&lt;=AR$2,1,0)*(Transporte!$F25)*$NB$87</f>
        <v>235.98749999999998</v>
      </c>
      <c r="AS88" s="306">
        <f>IF($ND$87&lt;=AS$2,1,0)*(Transporte!$F25)*$NB$87</f>
        <v>235.98749999999998</v>
      </c>
      <c r="AT88" s="306">
        <f>IF($ND$87&lt;=AT$2,1,0)*(Transporte!$F25)*$NB$87</f>
        <v>235.98749999999998</v>
      </c>
      <c r="AU88" s="306">
        <f>IF($ND$87&lt;=AU$2,1,0)*(Transporte!$F25)*$NB$87</f>
        <v>235.98749999999998</v>
      </c>
      <c r="AV88" s="306">
        <f>IF($ND$87&lt;=AV$2,1,0)*(Transporte!$F25)*$NB$87</f>
        <v>235.98749999999998</v>
      </c>
      <c r="AW88" s="306">
        <f>IF($ND$87&lt;=AW$2,1,0)*(Transporte!$F25)*$NB$87</f>
        <v>235.98749999999998</v>
      </c>
      <c r="AX88" s="306">
        <f>IF($ND$87&lt;=AX$2,1,0)*(Transporte!$F25)*$NB$87</f>
        <v>235.98749999999998</v>
      </c>
      <c r="AY88" s="306">
        <f>IF($ND$87&lt;=AY$2,1,0)*(Transporte!$F25)*$NB$87</f>
        <v>235.98749999999998</v>
      </c>
      <c r="AZ88" s="306">
        <f>IF($ND$87&lt;=AZ$2,1,0)*(Transporte!$F25)*$NB$87</f>
        <v>235.98749999999998</v>
      </c>
      <c r="BA88" s="306">
        <f>IF($ND$87&lt;=BA$2,1,0)*(Transporte!$F25)*$NB$87</f>
        <v>235.98749999999998</v>
      </c>
      <c r="BB88" s="306">
        <f>IF($ND$87&lt;=BB$2,1,0)*(Transporte!$F25)*$NB$87</f>
        <v>235.98749999999998</v>
      </c>
      <c r="BC88" s="306">
        <f>IF($ND$87&lt;=BC$2,1,0)*(Transporte!$F25)*$NB$87</f>
        <v>235.98749999999998</v>
      </c>
      <c r="BD88" s="306">
        <f>IF($ND$87&lt;=BD$2,1,0)*(Transporte!$F25)*$NB$87</f>
        <v>235.98749999999998</v>
      </c>
      <c r="BE88" s="306">
        <f>IF($ND$87&lt;=BE$2,1,0)*(Transporte!$F25)*$NB$87</f>
        <v>235.98749999999998</v>
      </c>
      <c r="BF88" s="306">
        <f>IF($ND$87&lt;=BF$2,1,0)*(Transporte!$F25)*$NB$87</f>
        <v>235.98749999999998</v>
      </c>
      <c r="BG88" s="306">
        <f>IF($ND$87&lt;=BG$2,1,0)*(Transporte!$F25)*$NB$87</f>
        <v>235.98749999999998</v>
      </c>
      <c r="BH88" s="306">
        <f>IF($ND$87&lt;=BH$2,1,0)*(Transporte!$F25)*$NB$87</f>
        <v>235.98749999999998</v>
      </c>
      <c r="BI88" s="306">
        <f>IF($ND$87&lt;=BI$2,1,0)*(Transporte!$F25)*$NB$87</f>
        <v>235.98749999999998</v>
      </c>
      <c r="BJ88" s="306">
        <f>IF($ND$87&lt;=BJ$2,1,0)*(Transporte!$F25)*$NB$87</f>
        <v>235.98749999999998</v>
      </c>
      <c r="BK88" s="306">
        <f>IF($ND$87&lt;=BK$2,1,0)*(Transporte!$F25)*$NB$87</f>
        <v>235.98749999999998</v>
      </c>
      <c r="BL88" s="306">
        <f>IF($ND$87&lt;=BL$2,1,0)*(Transporte!$F25)*$NB$87</f>
        <v>235.98749999999998</v>
      </c>
      <c r="BM88" s="306">
        <f>IF($ND$87&lt;=BM$2,1,0)*(Transporte!$F25)*$NB$87</f>
        <v>235.98749999999998</v>
      </c>
      <c r="BN88" s="306">
        <f>IF($ND$87&lt;=BN$2,1,0)*(Transporte!$F25)*$NB$87</f>
        <v>235.98749999999998</v>
      </c>
      <c r="BO88" s="306">
        <f>IF($ND$87&lt;=BO$2,1,0)*(Transporte!$F25)*$NB$87</f>
        <v>235.98749999999998</v>
      </c>
      <c r="BP88" s="306">
        <f>IF($ND$87&lt;=BP$2,1,0)*(Transporte!$F25)*$NB$87</f>
        <v>235.98749999999998</v>
      </c>
      <c r="BQ88" s="306">
        <f>IF($ND$87&lt;=BQ$2,1,0)*(Transporte!$F25)*$NB$87</f>
        <v>235.98749999999998</v>
      </c>
      <c r="BR88" s="306">
        <f>IF($ND$87&lt;=BR$2,1,0)*(Transporte!$F25)*$NB$87</f>
        <v>235.98749999999998</v>
      </c>
      <c r="BS88" s="306">
        <f>IF($ND$87&lt;=BS$2,1,0)*(Transporte!$F25)*$NB$87</f>
        <v>235.98749999999998</v>
      </c>
      <c r="BT88" s="306">
        <f>IF($ND$87&lt;=BT$2,1,0)*(Transporte!$F25)*$NB$87</f>
        <v>235.98749999999998</v>
      </c>
      <c r="BU88" s="306">
        <f>IF($ND$87&lt;=BU$2,1,0)*(Transporte!$F25)*$NB$87</f>
        <v>235.98749999999998</v>
      </c>
      <c r="BV88" s="306">
        <f>IF($ND$87&lt;=BV$2,1,0)*(Transporte!$F25)*$NB$87</f>
        <v>235.98749999999998</v>
      </c>
      <c r="BW88" s="306">
        <f>IF($ND$87&lt;=BW$2,1,0)*(Transporte!$F25)*$NB$87</f>
        <v>235.98749999999998</v>
      </c>
      <c r="BX88" s="306">
        <f>IF($ND$87&lt;=BX$2,1,0)*(Transporte!$F25)*$NB$87</f>
        <v>235.98749999999998</v>
      </c>
      <c r="BY88" s="306">
        <f>IF($ND$87&lt;=BY$2,1,0)*(Transporte!$F25)*$NB$87</f>
        <v>235.98749999999998</v>
      </c>
      <c r="BZ88" s="306">
        <f>IF($ND$87&lt;=BZ$2,1,0)*(Transporte!$F25)*$NB$87</f>
        <v>235.98749999999998</v>
      </c>
      <c r="CA88" s="306">
        <f>IF($ND$87&lt;=CA$2,1,0)*(Transporte!$F25)*$NB$87</f>
        <v>235.98749999999998</v>
      </c>
      <c r="CB88" s="306">
        <f>IF($ND$87&lt;=CB$2,1,0)*(Transporte!$F25)*$NB$87</f>
        <v>235.98749999999998</v>
      </c>
      <c r="CC88" s="306">
        <f>IF($ND$87&lt;=CC$2,1,0)*(Transporte!$F25)*$NB$87</f>
        <v>235.98749999999998</v>
      </c>
      <c r="CD88" s="306">
        <f>IF($ND$87&lt;=CD$2,1,0)*(Transporte!$F25)*$NB$87</f>
        <v>235.98749999999998</v>
      </c>
      <c r="CE88" s="306">
        <f>IF($ND$87&lt;=CE$2,1,0)*(Transporte!$F25)*$NB$87</f>
        <v>235.98749999999998</v>
      </c>
      <c r="CF88" s="306">
        <f>IF($ND$87&lt;=CF$2,1,0)*(Transporte!$F25)*$NB$87</f>
        <v>235.98749999999998</v>
      </c>
      <c r="CG88" s="306">
        <f>IF($ND$87&lt;=CG$2,1,0)*(Transporte!$F25)*$NB$87</f>
        <v>235.98749999999998</v>
      </c>
      <c r="CH88" s="306">
        <f>IF($ND$87&lt;=CH$2,1,0)*(Transporte!$F25)*$NB$87</f>
        <v>235.98749999999998</v>
      </c>
      <c r="CI88" s="306">
        <f>IF($ND$87&lt;=CI$2,1,0)*(Transporte!$F25)*$NB$87</f>
        <v>235.98749999999998</v>
      </c>
      <c r="CJ88" s="306">
        <f>IF($ND$87&lt;=CJ$2,1,0)*(Transporte!$F25)*$NB$87</f>
        <v>235.98749999999998</v>
      </c>
      <c r="CK88" s="306">
        <f>IF($ND$87&lt;=CK$2,1,0)*(Transporte!$F25)*$NB$87</f>
        <v>235.98749999999998</v>
      </c>
      <c r="CL88" s="306">
        <f>IF($ND$87&lt;=CL$2,1,0)*(Transporte!$F25)*$NB$87</f>
        <v>235.98749999999998</v>
      </c>
      <c r="CM88" s="306">
        <f>IF($ND$87&lt;=CM$2,1,0)*(Transporte!$F25)*$NB$87</f>
        <v>235.98749999999998</v>
      </c>
      <c r="CN88" s="306">
        <f>IF($ND$87&lt;=CN$2,1,0)*(Transporte!$F25)*$NB$87</f>
        <v>235.98749999999998</v>
      </c>
      <c r="CO88" s="306">
        <f>IF($ND$87&lt;=CO$2,1,0)*(Transporte!$F25)*$NB$87</f>
        <v>235.98749999999998</v>
      </c>
      <c r="CP88" s="306">
        <f>IF($ND$87&lt;=CP$2,1,0)*(Transporte!$F25)*$NB$87</f>
        <v>235.98749999999998</v>
      </c>
      <c r="CQ88" s="306">
        <f>IF($ND$87&lt;=CQ$2,1,0)*(Transporte!$F25)*$NB$87</f>
        <v>235.98749999999998</v>
      </c>
      <c r="CR88" s="306">
        <f>IF($ND$87&lt;=CR$2,1,0)*(Transporte!$F25)*$NB$87</f>
        <v>235.98749999999998</v>
      </c>
      <c r="CS88" s="306">
        <f>IF($ND$87&lt;=CS$2,1,0)*(Transporte!$F25)*$NB$87</f>
        <v>235.98749999999998</v>
      </c>
      <c r="CT88" s="306">
        <f>IF($ND$87&lt;=CT$2,1,0)*(Transporte!$F25)*$NB$87</f>
        <v>235.98749999999998</v>
      </c>
      <c r="CU88" s="306">
        <f>IF($ND$87&lt;=CU$2,1,0)*(Transporte!$F25)*$NB$87</f>
        <v>235.98749999999998</v>
      </c>
      <c r="CV88" s="306">
        <f>IF($ND$87&lt;=CV$2,1,0)*(Transporte!$F25)*$NB$87</f>
        <v>235.98749999999998</v>
      </c>
      <c r="CW88" s="306">
        <f>IF($ND$87&lt;=CW$2,1,0)*(Transporte!$F25)*$NB$87</f>
        <v>235.98749999999998</v>
      </c>
      <c r="CX88" s="306">
        <f>IF($ND$87&lt;=CX$2,1,0)*(Transporte!$F25)*$NB$87</f>
        <v>235.98749999999998</v>
      </c>
      <c r="CY88" s="306">
        <f>IF($ND$87&lt;=CY$2,1,0)*(Transporte!$F25)*$NB$87</f>
        <v>235.98749999999998</v>
      </c>
      <c r="CZ88" s="306">
        <f>IF($ND$87&lt;=CZ$2,1,0)*(Transporte!$F25)*$NB$87</f>
        <v>235.98749999999998</v>
      </c>
      <c r="DA88" s="306">
        <f>IF($ND$87&lt;=DA$2,1,0)*(Transporte!$F25)*$NB$87</f>
        <v>235.98749999999998</v>
      </c>
      <c r="DB88" s="306">
        <f>IF($ND$87&lt;=DB$2,1,0)*(Transporte!$F25)*$NB$87</f>
        <v>235.98749999999998</v>
      </c>
      <c r="DC88" s="306">
        <f>IF($ND$87&lt;=DC$2,1,0)*(Transporte!$F25)*$NB$87</f>
        <v>235.98749999999998</v>
      </c>
      <c r="DD88" s="306">
        <f>IF($ND$87&lt;=DD$2,1,0)*(Transporte!$F25)*$NB$87</f>
        <v>235.98749999999998</v>
      </c>
      <c r="DE88" s="306">
        <f>IF($ND$87&lt;=DE$2,1,0)*(Transporte!$F25)*$NB$87</f>
        <v>235.98749999999998</v>
      </c>
      <c r="DF88" s="306">
        <f>IF($ND$87&lt;=DF$2,1,0)*(Transporte!$F25)*$NB$87</f>
        <v>235.98749999999998</v>
      </c>
      <c r="DG88" s="306">
        <f>IF($ND$87&lt;=DG$2,1,0)*(Transporte!$F25)*$NB$87</f>
        <v>235.98749999999998</v>
      </c>
      <c r="DH88" s="306">
        <f>IF($ND$87&lt;=DH$2,1,0)*(Transporte!$F25)*$NB$87</f>
        <v>235.98749999999998</v>
      </c>
      <c r="DI88" s="306">
        <f>IF($ND$87&lt;=DI$2,1,0)*(Transporte!$F25)*$NB$87</f>
        <v>235.98749999999998</v>
      </c>
      <c r="DJ88" s="306">
        <f>IF($ND$87&lt;=DJ$2,1,0)*(Transporte!$F25)*$NB$87</f>
        <v>235.98749999999998</v>
      </c>
      <c r="DK88" s="306">
        <f>IF($ND$87&lt;=DK$2,1,0)*(Transporte!$F25)*$NB$87</f>
        <v>235.98749999999998</v>
      </c>
      <c r="DL88" s="306">
        <f>IF($ND$87&lt;=DL$2,1,0)*(Transporte!$F25)*$NB$87</f>
        <v>235.98749999999998</v>
      </c>
      <c r="DM88" s="306">
        <f>IF($ND$87&lt;=DM$2,1,0)*(Transporte!$F25)*$NB$87</f>
        <v>235.98749999999998</v>
      </c>
      <c r="DN88" s="306">
        <f>IF($ND$87&lt;=DN$2,1,0)*(Transporte!$F25)*$NB$87</f>
        <v>235.98749999999998</v>
      </c>
      <c r="DO88" s="306">
        <f>IF($ND$87&lt;=DO$2,1,0)*(Transporte!$F25)*$NB$87</f>
        <v>235.98749999999998</v>
      </c>
      <c r="DP88" s="306">
        <f>IF($ND$87&lt;=DP$2,1,0)*(Transporte!$F25)*$NB$87</f>
        <v>235.98749999999998</v>
      </c>
      <c r="DQ88" s="306">
        <f>IF($ND$87&lt;=DQ$2,1,0)*(Transporte!$F25)*$NB$87</f>
        <v>235.98749999999998</v>
      </c>
      <c r="DR88" s="306">
        <f>IF($ND$87&lt;=DR$2,1,0)*(Transporte!$F25)*$NB$87</f>
        <v>235.98749999999998</v>
      </c>
      <c r="DS88" s="306">
        <f>IF($ND$87&lt;=DS$2,1,0)*(Transporte!$F25)*$NB$87</f>
        <v>235.98749999999998</v>
      </c>
      <c r="DT88" s="306">
        <f>IF($ND$87&lt;=DT$2,1,0)*(Transporte!$F25)*$NB$87</f>
        <v>235.98749999999998</v>
      </c>
      <c r="DU88" s="306">
        <f>IF($ND$87&lt;=DU$2,1,0)*(Transporte!$F25)*$NB$87</f>
        <v>235.98749999999998</v>
      </c>
      <c r="DV88" s="306">
        <f>IF($ND$87&lt;=DV$2,1,0)*(Transporte!$F25)*$NB$87</f>
        <v>235.98749999999998</v>
      </c>
      <c r="DW88" s="306">
        <f>IF($ND$87&lt;=DW$2,1,0)*(Transporte!$F25)*$NB$87</f>
        <v>235.98749999999998</v>
      </c>
      <c r="DX88" s="306">
        <f>IF($ND$87&lt;=DX$2,1,0)*(Transporte!$F25)*$NB$87</f>
        <v>235.98749999999998</v>
      </c>
      <c r="DY88" s="306">
        <f>IF($ND$87&lt;=DY$2,1,0)*(Transporte!$F25)*$NB$87</f>
        <v>235.98749999999998</v>
      </c>
      <c r="DZ88" s="306">
        <f>IF($ND$87&lt;=DZ$2,1,0)*(Transporte!$F25)*$NB$87</f>
        <v>235.98749999999998</v>
      </c>
      <c r="EA88" s="306">
        <f>IF($ND$87&lt;=EA$2,1,0)*(Transporte!$F25)*$NB$87</f>
        <v>235.98749999999998</v>
      </c>
      <c r="EB88" s="306">
        <f>IF($ND$87&lt;=EB$2,1,0)*(Transporte!$F25)*$NB$87</f>
        <v>235.98749999999998</v>
      </c>
      <c r="EC88" s="306">
        <f>IF($ND$87&lt;=EC$2,1,0)*(Transporte!$F25)*$NB$87</f>
        <v>235.98749999999998</v>
      </c>
      <c r="ED88" s="306">
        <f>IF($ND$87&lt;=ED$2,1,0)*(Transporte!$F25)*$NB$87</f>
        <v>235.98749999999998</v>
      </c>
      <c r="EE88" s="306">
        <f>IF($ND$87&lt;=EE$2,1,0)*(Transporte!$F25)*$NB$87</f>
        <v>235.98749999999998</v>
      </c>
      <c r="EF88" s="306">
        <f>IF($ND$87&lt;=EF$2,1,0)*(Transporte!$F25)*$NB$87</f>
        <v>235.98749999999998</v>
      </c>
      <c r="EG88" s="306">
        <f>IF($ND$87&lt;=EG$2,1,0)*(Transporte!$F25)*$NB$87</f>
        <v>235.98749999999998</v>
      </c>
      <c r="EH88" s="306">
        <f>IF($ND$87&lt;=EH$2,1,0)*(Transporte!$F25)*$NB$87</f>
        <v>235.98749999999998</v>
      </c>
      <c r="EI88" s="306">
        <f>IF($ND$87&lt;=EI$2,1,0)*(Transporte!$F25)*$NB$87</f>
        <v>235.98749999999998</v>
      </c>
      <c r="EJ88" s="306">
        <f>IF($ND$87&lt;=EJ$2,1,0)*(Transporte!$F25)*$NB$87</f>
        <v>235.98749999999998</v>
      </c>
      <c r="EK88" s="306">
        <f>IF($ND$87&lt;=EK$2,1,0)*(Transporte!$F25)*$NB$87</f>
        <v>235.98749999999998</v>
      </c>
      <c r="EL88" s="306">
        <f>IF($ND$87&lt;=EL$2,1,0)*(Transporte!$F25)*$NB$87</f>
        <v>235.98749999999998</v>
      </c>
      <c r="EM88" s="306">
        <f>IF($ND$87&lt;=EM$2,1,0)*(Transporte!$F25)*$NB$87</f>
        <v>235.98749999999998</v>
      </c>
      <c r="EN88" s="306">
        <f>IF($ND$87&lt;=EN$2,1,0)*(Transporte!$F25)*$NB$87</f>
        <v>235.98749999999998</v>
      </c>
      <c r="EO88" s="306">
        <f>IF($ND$87&lt;=EO$2,1,0)*(Transporte!$F25)*$NB$87</f>
        <v>235.98749999999998</v>
      </c>
      <c r="EP88" s="306">
        <f>IF($ND$87&lt;=EP$2,1,0)*(Transporte!$F25)*$NB$87</f>
        <v>235.98749999999998</v>
      </c>
      <c r="EQ88" s="306">
        <f>IF($ND$87&lt;=EQ$2,1,0)*(Transporte!$F25)*$NB$87</f>
        <v>235.98749999999998</v>
      </c>
      <c r="ER88" s="306">
        <f>IF($ND$87&lt;=ER$2,1,0)*(Transporte!$F25)*$NB$87</f>
        <v>235.98749999999998</v>
      </c>
      <c r="ES88" s="306">
        <f>IF($ND$87&lt;=ES$2,1,0)*(Transporte!$F25)*$NB$87</f>
        <v>235.98749999999998</v>
      </c>
      <c r="ET88" s="306">
        <f>IF($ND$87&lt;=ET$2,1,0)*(Transporte!$F25)*$NB$87</f>
        <v>235.98749999999998</v>
      </c>
      <c r="EU88" s="306">
        <f>IF($ND$87&lt;=EU$2,1,0)*(Transporte!$F25)*$NB$87</f>
        <v>235.98749999999998</v>
      </c>
      <c r="EV88" s="306">
        <f>IF($ND$87&lt;=EV$2,1,0)*(Transporte!$F25)*$NB$87</f>
        <v>235.98749999999998</v>
      </c>
      <c r="EW88" s="306">
        <f>IF($ND$87&lt;=EW$2,1,0)*(Transporte!$F25)*$NB$87</f>
        <v>235.98749999999998</v>
      </c>
      <c r="EX88" s="306">
        <f>IF($ND$87&lt;=EX$2,1,0)*(Transporte!$F25)*$NB$87</f>
        <v>235.98749999999998</v>
      </c>
      <c r="EY88" s="306">
        <f>IF($ND$87&lt;=EY$2,1,0)*(Transporte!$F25)*$NB$87</f>
        <v>235.98749999999998</v>
      </c>
      <c r="EZ88" s="306">
        <f>IF($ND$87&lt;=EZ$2,1,0)*(Transporte!$F25)*$NB$87</f>
        <v>235.98749999999998</v>
      </c>
      <c r="FA88" s="306">
        <f>IF($ND$87&lt;=FA$2,1,0)*(Transporte!$F25)*$NB$87</f>
        <v>235.98749999999998</v>
      </c>
      <c r="FB88" s="306">
        <f>IF($ND$87&lt;=FB$2,1,0)*(Transporte!$F25)*$NB$87</f>
        <v>235.98749999999998</v>
      </c>
      <c r="FC88" s="306">
        <f>IF($ND$87&lt;=FC$2,1,0)*(Transporte!$F25)*$NB$87</f>
        <v>235.98749999999998</v>
      </c>
      <c r="FD88" s="306">
        <f>IF($ND$87&lt;=FD$2,1,0)*(Transporte!$F25)*$NB$87</f>
        <v>235.98749999999998</v>
      </c>
      <c r="FE88" s="306">
        <f>IF($ND$87&lt;=FE$2,1,0)*(Transporte!$F25)*$NB$87</f>
        <v>235.98749999999998</v>
      </c>
      <c r="FF88" s="306">
        <f>IF($ND$87&lt;=FF$2,1,0)*(Transporte!$F25)*$NB$87</f>
        <v>235.98749999999998</v>
      </c>
      <c r="FG88" s="306">
        <f>IF($ND$87&lt;=FG$2,1,0)*(Transporte!$F25)*$NB$87</f>
        <v>235.98749999999998</v>
      </c>
      <c r="FH88" s="306">
        <f>IF($ND$87&lt;=FH$2,1,0)*(Transporte!$F25)*$NB$87</f>
        <v>235.98749999999998</v>
      </c>
      <c r="FI88" s="306">
        <f>IF($ND$87&lt;=FI$2,1,0)*(Transporte!$F25)*$NB$87</f>
        <v>235.98749999999998</v>
      </c>
      <c r="FJ88" s="306">
        <f>IF($ND$87&lt;=FJ$2,1,0)*(Transporte!$F25)*$NB$87</f>
        <v>235.98749999999998</v>
      </c>
      <c r="FK88" s="306">
        <f>IF($ND$87&lt;=FK$2,1,0)*(Transporte!$F25)*$NB$87</f>
        <v>235.98749999999998</v>
      </c>
      <c r="FL88" s="306">
        <f>IF($ND$87&lt;=FL$2,1,0)*(Transporte!$F25)*$NB$87</f>
        <v>235.98749999999998</v>
      </c>
      <c r="FM88" s="306">
        <f>IF($ND$87&lt;=FM$2,1,0)*(Transporte!$F25)*$NB$87</f>
        <v>235.98749999999998</v>
      </c>
      <c r="FN88" s="306">
        <f>IF($ND$87&lt;=FN$2,1,0)*(Transporte!$F25)*$NB$87</f>
        <v>235.98749999999998</v>
      </c>
      <c r="FO88" s="306">
        <f>IF($ND$87&lt;=FO$2,1,0)*(Transporte!$F25)*$NB$87</f>
        <v>235.98749999999998</v>
      </c>
      <c r="FP88" s="306">
        <f>IF($ND$87&lt;=FP$2,1,0)*(Transporte!$F25)*$NB$87</f>
        <v>235.98749999999998</v>
      </c>
      <c r="FQ88" s="306">
        <f>IF($ND$87&lt;=FQ$2,1,0)*(Transporte!$F25)*$NB$87</f>
        <v>235.98749999999998</v>
      </c>
      <c r="FR88" s="306">
        <f>IF($ND$87&lt;=FR$2,1,0)*(Transporte!$F25)*$NB$87</f>
        <v>235.98749999999998</v>
      </c>
      <c r="FS88" s="306">
        <f>IF($ND$87&lt;=FS$2,1,0)*(Transporte!$F25)*$NB$87</f>
        <v>235.98749999999998</v>
      </c>
      <c r="FT88" s="306">
        <f>IF($ND$87&lt;=FT$2,1,0)*(Transporte!$F25)*$NB$87</f>
        <v>235.98749999999998</v>
      </c>
      <c r="FU88" s="306">
        <f>IF($ND$87&lt;=FU$2,1,0)*(Transporte!$F25)*$NB$87</f>
        <v>235.98749999999998</v>
      </c>
      <c r="FV88" s="306">
        <f>IF($ND$87&lt;=FV$2,1,0)*(Transporte!$F25)*$NB$87</f>
        <v>235.98749999999998</v>
      </c>
      <c r="FW88" s="306">
        <f>IF($ND$87&lt;=FW$2,1,0)*(Transporte!$F25)*$NB$87</f>
        <v>235.98749999999998</v>
      </c>
      <c r="FX88" s="306">
        <f>IF($ND$87&lt;=FX$2,1,0)*(Transporte!$F25)*$NB$87</f>
        <v>235.98749999999998</v>
      </c>
      <c r="FY88" s="306">
        <f>IF($ND$87&lt;=FY$2,1,0)*(Transporte!$F25)*$NB$87</f>
        <v>235.98749999999998</v>
      </c>
      <c r="FZ88" s="306">
        <f>IF($ND$87&lt;=FZ$2,1,0)*(Transporte!$F25)*$NB$87</f>
        <v>235.98749999999998</v>
      </c>
      <c r="GA88" s="306">
        <f>IF($ND$87&lt;=GA$2,1,0)*(Transporte!$F25)*$NB$87</f>
        <v>235.98749999999998</v>
      </c>
      <c r="GB88" s="306">
        <f>IF($ND$87&lt;=GB$2,1,0)*(Transporte!$F25)*$NB$87</f>
        <v>235.98749999999998</v>
      </c>
      <c r="GC88" s="306">
        <f>IF($ND$87&lt;=GC$2,1,0)*(Transporte!$F25)*$NB$87</f>
        <v>235.98749999999998</v>
      </c>
      <c r="GD88" s="306">
        <f>IF($ND$87&lt;=GD$2,1,0)*(Transporte!$F25)*$NB$87</f>
        <v>235.98749999999998</v>
      </c>
      <c r="GE88" s="306">
        <f>IF($ND$87&lt;=GE$2,1,0)*(Transporte!$F25)*$NB$87</f>
        <v>235.98749999999998</v>
      </c>
      <c r="GF88" s="306">
        <f>IF($ND$87&lt;=GF$2,1,0)*(Transporte!$F25)*$NB$87</f>
        <v>235.98749999999998</v>
      </c>
      <c r="GG88" s="306">
        <f>IF($ND$87&lt;=GG$2,1,0)*(Transporte!$F25)*$NB$87</f>
        <v>235.98749999999998</v>
      </c>
      <c r="GH88" s="306">
        <f>IF($ND$87&lt;=GH$2,1,0)*(Transporte!$F25)*$NB$87</f>
        <v>235.98749999999998</v>
      </c>
      <c r="GI88" s="306">
        <f>IF($ND$87&lt;=GI$2,1,0)*(Transporte!$F25)*$NB$87</f>
        <v>235.98749999999998</v>
      </c>
      <c r="GJ88" s="306">
        <f>IF($ND$87&lt;=GJ$2,1,0)*(Transporte!$F25)*$NB$87</f>
        <v>235.98749999999998</v>
      </c>
      <c r="GK88" s="306">
        <f>IF($ND$87&lt;=GK$2,1,0)*(Transporte!$F25)*$NB$87</f>
        <v>235.98749999999998</v>
      </c>
      <c r="GL88" s="306">
        <f>IF($ND$87&lt;=GL$2,1,0)*(Transporte!$F25)*$NB$87</f>
        <v>235.98749999999998</v>
      </c>
      <c r="GM88" s="306">
        <f>IF($ND$87&lt;=GM$2,1,0)*(Transporte!$F25)*$NB$87</f>
        <v>235.98749999999998</v>
      </c>
      <c r="GN88" s="306">
        <f>IF($ND$87&lt;=GN$2,1,0)*(Transporte!$F25)*$NB$87</f>
        <v>235.98749999999998</v>
      </c>
      <c r="GO88" s="306">
        <f>IF($ND$87&lt;=GO$2,1,0)*(Transporte!$F25)*$NB$87</f>
        <v>235.98749999999998</v>
      </c>
      <c r="GP88" s="306">
        <f>IF($ND$87&lt;=GP$2,1,0)*(Transporte!$F25)*$NB$87</f>
        <v>235.98749999999998</v>
      </c>
      <c r="GQ88" s="306">
        <f>IF($ND$87&lt;=GQ$2,1,0)*(Transporte!$F25)*$NB$87</f>
        <v>235.98749999999998</v>
      </c>
      <c r="GR88" s="306">
        <f>IF($ND$87&lt;=GR$2,1,0)*(Transporte!$F25)*$NB$87</f>
        <v>235.98749999999998</v>
      </c>
      <c r="GS88" s="306">
        <f>IF($ND$87&lt;=GS$2,1,0)*(Transporte!$F25)*$NB$87</f>
        <v>235.98749999999998</v>
      </c>
      <c r="GT88" s="306">
        <f>IF($ND$87&lt;=GT$2,1,0)*(Transporte!$F25)*$NB$87</f>
        <v>235.98749999999998</v>
      </c>
      <c r="GU88" s="306">
        <f>IF($ND$87&lt;=GU$2,1,0)*(Transporte!$F25)*$NB$87</f>
        <v>235.98749999999998</v>
      </c>
      <c r="GV88" s="306">
        <f>IF($ND$87&lt;=GV$2,1,0)*(Transporte!$F25)*$NB$87</f>
        <v>235.98749999999998</v>
      </c>
      <c r="GW88" s="306">
        <f>IF($ND$87&lt;=GW$2,1,0)*(Transporte!$F25)*$NB$87</f>
        <v>235.98749999999998</v>
      </c>
      <c r="GX88" s="306">
        <f>IF($ND$87&lt;=GX$2,1,0)*(Transporte!$F25)*$NB$87</f>
        <v>235.98749999999998</v>
      </c>
      <c r="GY88" s="306">
        <f>IF($ND$87&lt;=GY$2,1,0)*(Transporte!$F25)*$NB$87</f>
        <v>235.98749999999998</v>
      </c>
      <c r="GZ88" s="306">
        <f>IF($ND$87&lt;=GZ$2,1,0)*(Transporte!$F25)*$NB$87</f>
        <v>235.98749999999998</v>
      </c>
      <c r="HA88" s="306">
        <f>IF($ND$87&lt;=HA$2,1,0)*(Transporte!$F25)*$NB$87</f>
        <v>235.98749999999998</v>
      </c>
      <c r="HB88" s="306">
        <f>IF($ND$87&lt;=HB$2,1,0)*(Transporte!$F25)*$NB$87</f>
        <v>235.98749999999998</v>
      </c>
      <c r="HC88" s="306">
        <f>IF($ND$87&lt;=HC$2,1,0)*(Transporte!$F25)*$NB$87</f>
        <v>235.98749999999998</v>
      </c>
      <c r="HD88" s="306">
        <f>IF($ND$87&lt;=HD$2,1,0)*(Transporte!$F25)*$NB$87</f>
        <v>235.98749999999998</v>
      </c>
      <c r="HE88" s="306">
        <f>IF($ND$87&lt;=HE$2,1,0)*(Transporte!$F25)*$NB$87</f>
        <v>235.98749999999998</v>
      </c>
      <c r="HF88" s="306">
        <f>IF($ND$87&lt;=HF$2,1,0)*(Transporte!$F25)*$NB$87</f>
        <v>235.98749999999998</v>
      </c>
      <c r="HG88" s="306">
        <f>IF($ND$87&lt;=HG$2,1,0)*(Transporte!$F25)*$NB$87</f>
        <v>235.98749999999998</v>
      </c>
      <c r="HH88" s="306">
        <f>IF($ND$87&lt;=HH$2,1,0)*(Transporte!$F25)*$NB$87</f>
        <v>235.98749999999998</v>
      </c>
      <c r="HI88" s="306">
        <f>IF($ND$87&lt;=HI$2,1,0)*(Transporte!$F25)*$NB$87</f>
        <v>235.98749999999998</v>
      </c>
      <c r="HJ88" s="306">
        <f>IF($ND$87&lt;=HJ$2,1,0)*(Transporte!$F25)*$NB$87</f>
        <v>235.98749999999998</v>
      </c>
      <c r="HK88" s="306">
        <f>IF($ND$87&lt;=HK$2,1,0)*(Transporte!$F25)*$NB$87</f>
        <v>235.98749999999998</v>
      </c>
      <c r="HL88" s="306">
        <f>IF($ND$87&lt;=HL$2,1,0)*(Transporte!$F25)*$NB$87</f>
        <v>235.98749999999998</v>
      </c>
      <c r="HM88" s="306">
        <f>IF($ND$87&lt;=HM$2,1,0)*(Transporte!$F25)*$NB$87</f>
        <v>235.98749999999998</v>
      </c>
      <c r="HN88" s="306">
        <f>IF($ND$87&lt;=HN$2,1,0)*(Transporte!$F25)*$NB$87</f>
        <v>235.98749999999998</v>
      </c>
      <c r="HO88" s="306">
        <f>IF($ND$87&lt;=HO$2,1,0)*(Transporte!$F25)*$NB$87</f>
        <v>235.98749999999998</v>
      </c>
      <c r="HP88" s="306">
        <f>IF($ND$87&lt;=HP$2,1,0)*(Transporte!$F25)*$NB$87</f>
        <v>235.98749999999998</v>
      </c>
      <c r="HQ88" s="306">
        <f>IF($ND$87&lt;=HQ$2,1,0)*(Transporte!$F25)*$NB$87</f>
        <v>235.98749999999998</v>
      </c>
      <c r="HR88" s="306">
        <f>IF($ND$87&lt;=HR$2,1,0)*(Transporte!$F25)*$NB$87</f>
        <v>235.98749999999998</v>
      </c>
      <c r="HS88" s="306">
        <f>IF($ND$87&lt;=HS$2,1,0)*(Transporte!$F25)*$NB$87</f>
        <v>235.98749999999998</v>
      </c>
      <c r="HT88" s="306">
        <f>IF($ND$87&lt;=HT$2,1,0)*(Transporte!$F25)*$NB$87</f>
        <v>235.98749999999998</v>
      </c>
      <c r="HU88" s="306">
        <f>IF($ND$87&lt;=HU$2,1,0)*(Transporte!$F25)*$NB$87</f>
        <v>235.98749999999998</v>
      </c>
      <c r="HV88" s="306">
        <f>IF($ND$87&lt;=HV$2,1,0)*(Transporte!$F25)*$NB$87</f>
        <v>235.98749999999998</v>
      </c>
      <c r="HW88" s="306">
        <f>IF($ND$87&lt;=HW$2,1,0)*(Transporte!$F25)*$NB$87</f>
        <v>235.98749999999998</v>
      </c>
      <c r="HX88" s="306">
        <f>IF($ND$87&lt;=HX$2,1,0)*(Transporte!$F25)*$NB$87</f>
        <v>235.98749999999998</v>
      </c>
      <c r="HY88" s="306">
        <f>IF($ND$87&lt;=HY$2,1,0)*(Transporte!$F25)*$NB$87</f>
        <v>235.98749999999998</v>
      </c>
      <c r="HZ88" s="306">
        <f>IF($ND$87&lt;=HZ$2,1,0)*(Transporte!$F25)*$NB$87</f>
        <v>235.98749999999998</v>
      </c>
      <c r="IA88" s="306">
        <f>IF($ND$87&lt;=IA$2,1,0)*(Transporte!$F25)*$NB$87</f>
        <v>235.98749999999998</v>
      </c>
      <c r="IB88" s="306">
        <f>IF($ND$87&lt;=IB$2,1,0)*(Transporte!$F25)*$NB$87</f>
        <v>235.98749999999998</v>
      </c>
      <c r="IC88" s="306">
        <f>IF($ND$87&lt;=IC$2,1,0)*(Transporte!$F25)*$NB$87</f>
        <v>235.98749999999998</v>
      </c>
      <c r="ID88" s="306">
        <f>IF($ND$87&lt;=ID$2,1,0)*(Transporte!$F25)*$NB$87</f>
        <v>235.98749999999998</v>
      </c>
      <c r="IE88" s="306">
        <f>IF($ND$87&lt;=IE$2,1,0)*(Transporte!$F25)*$NB$87</f>
        <v>235.98749999999998</v>
      </c>
      <c r="IF88" s="306">
        <f>IF($ND$87&lt;=IF$2,1,0)*(Transporte!$F25)*$NB$87</f>
        <v>235.98749999999998</v>
      </c>
      <c r="IG88" s="306">
        <f>IF($ND$87&lt;=IG$2,1,0)*(Transporte!$F25)*$NB$87</f>
        <v>235.98749999999998</v>
      </c>
      <c r="IH88" s="306">
        <f>IF($ND$87&lt;=IH$2,1,0)*(Transporte!$F25)*$NB$87</f>
        <v>235.98749999999998</v>
      </c>
      <c r="II88" s="306">
        <f>IF($ND$87&lt;=II$2,1,0)*(Transporte!$F25)*$NB$87</f>
        <v>235.98749999999998</v>
      </c>
      <c r="IJ88" s="306">
        <f>IF($ND$87&lt;=IJ$2,1,0)*(Transporte!$F25)*$NB$87</f>
        <v>235.98749999999998</v>
      </c>
      <c r="IK88" s="306">
        <f>IF($ND$87&lt;=IK$2,1,0)*(Transporte!$F25)*$NB$87</f>
        <v>235.98749999999998</v>
      </c>
      <c r="IL88" s="306">
        <f>IF($ND$87&lt;=IL$2,1,0)*(Transporte!$F25)*$NB$87</f>
        <v>235.98749999999998</v>
      </c>
      <c r="IM88" s="306">
        <f>IF($ND$87&lt;=IM$2,1,0)*(Transporte!$F25)*$NB$87</f>
        <v>235.98749999999998</v>
      </c>
      <c r="IN88" s="306">
        <f>IF($ND$87&lt;=IN$2,1,0)*(Transporte!$F25)*$NB$87</f>
        <v>235.98749999999998</v>
      </c>
      <c r="IO88" s="306">
        <f>IF($ND$87&lt;=IO$2,1,0)*(Transporte!$F25)*$NB$87</f>
        <v>235.98749999999998</v>
      </c>
      <c r="IP88" s="306">
        <f>IF($ND$87&lt;=IP$2,1,0)*(Transporte!$F25)*$NB$87</f>
        <v>235.98749999999998</v>
      </c>
      <c r="IQ88" s="306">
        <f>IF($ND$87&lt;=IQ$2,1,0)*(Transporte!$F25)*$NB$87</f>
        <v>235.98749999999998</v>
      </c>
      <c r="IR88" s="306">
        <f>IF($ND$87&lt;=IR$2,1,0)*(Transporte!$F25)*$NB$87</f>
        <v>235.98749999999998</v>
      </c>
      <c r="IS88" s="306">
        <f>IF($ND$87&lt;=IS$2,1,0)*(Transporte!$F25)*$NB$87</f>
        <v>235.98749999999998</v>
      </c>
      <c r="IT88" s="306">
        <f>IF($ND$87&lt;=IT$2,1,0)*(Transporte!$F25)*$NB$87</f>
        <v>235.98749999999998</v>
      </c>
      <c r="IU88" s="306">
        <f>IF($ND$87&lt;=IU$2,1,0)*(Transporte!$F25)*$NB$87</f>
        <v>235.98749999999998</v>
      </c>
      <c r="IV88" s="306">
        <f>IF($ND$87&lt;=IV$2,1,0)*(Transporte!$F25)*$NB$87</f>
        <v>235.98749999999998</v>
      </c>
      <c r="IW88" s="306">
        <f>IF($ND$87&lt;=IW$2,1,0)*(Transporte!$F25)*$NB$87</f>
        <v>235.98749999999998</v>
      </c>
      <c r="IX88" s="306">
        <f>IF($ND$87&lt;=IX$2,1,0)*(Transporte!$F25)*$NB$87</f>
        <v>235.98749999999998</v>
      </c>
      <c r="IY88" s="306">
        <f>IF($ND$87&lt;=IY$2,1,0)*(Transporte!$F25)*$NB$87</f>
        <v>235.98749999999998</v>
      </c>
      <c r="IZ88" s="306">
        <f>IF($ND$87&lt;=IZ$2,1,0)*(Transporte!$F25)*$NB$87</f>
        <v>235.98749999999998</v>
      </c>
      <c r="JA88" s="306">
        <f>IF($ND$87&lt;=JA$2,1,0)*(Transporte!$F25)*$NB$87</f>
        <v>235.98749999999998</v>
      </c>
      <c r="JB88" s="306">
        <f>IF($ND$87&lt;=JB$2,1,0)*(Transporte!$F25)*$NB$87</f>
        <v>235.98749999999998</v>
      </c>
      <c r="JC88" s="306">
        <f>IF($ND$87&lt;=JC$2,1,0)*(Transporte!$F25)*$NB$87</f>
        <v>235.98749999999998</v>
      </c>
      <c r="JD88" s="306">
        <f>IF($ND$87&lt;=JD$2,1,0)*(Transporte!$F25)*$NB$87</f>
        <v>235.98749999999998</v>
      </c>
      <c r="JE88" s="306">
        <f>IF($ND$87&lt;=JE$2,1,0)*(Transporte!$F25)*$NB$87</f>
        <v>235.98749999999998</v>
      </c>
      <c r="JF88" s="306">
        <f>IF($ND$87&lt;=JF$2,1,0)*(Transporte!$F25)*$NB$87</f>
        <v>235.98749999999998</v>
      </c>
      <c r="JG88" s="306">
        <f>IF($ND$87&lt;=JG$2,1,0)*(Transporte!$F25)*$NB$87</f>
        <v>235.98749999999998</v>
      </c>
      <c r="JH88" s="306">
        <f>IF($ND$87&lt;=JH$2,1,0)*(Transporte!$F25)*$NB$87</f>
        <v>235.98749999999998</v>
      </c>
      <c r="JI88" s="306">
        <f>IF($ND$87&lt;=JI$2,1,0)*(Transporte!$F25)*$NB$87</f>
        <v>235.98749999999998</v>
      </c>
      <c r="JJ88" s="306">
        <f>IF($ND$87&lt;=JJ$2,1,0)*(Transporte!$F25)*$NB$87</f>
        <v>235.98749999999998</v>
      </c>
      <c r="JK88" s="306">
        <f>IF($ND$87&lt;=JK$2,1,0)*(Transporte!$F25)*$NB$87</f>
        <v>235.98749999999998</v>
      </c>
      <c r="JL88" s="306">
        <f>IF($ND$87&lt;=JL$2,1,0)*(Transporte!$F25)*$NB$87</f>
        <v>235.98749999999998</v>
      </c>
      <c r="JM88" s="306">
        <f>IF($ND$87&lt;=JM$2,1,0)*(Transporte!$F25)*$NB$87</f>
        <v>235.98749999999998</v>
      </c>
      <c r="JN88" s="306">
        <f>IF($ND$87&lt;=JN$2,1,0)*(Transporte!$F25)*$NB$87</f>
        <v>235.98749999999998</v>
      </c>
      <c r="JO88" s="306">
        <f>IF($ND$87&lt;=JO$2,1,0)*(Transporte!$F25)*$NB$87</f>
        <v>235.98749999999998</v>
      </c>
      <c r="JP88" s="306">
        <f>IF($ND$87&lt;=JP$2,1,0)*(Transporte!$F25)*$NB$87</f>
        <v>235.98749999999998</v>
      </c>
      <c r="JQ88" s="306">
        <f>IF($ND$87&lt;=JQ$2,1,0)*(Transporte!$F25)*$NB$87</f>
        <v>235.98749999999998</v>
      </c>
      <c r="JR88" s="306">
        <f>IF($ND$87&lt;=JR$2,1,0)*(Transporte!$F25)*$NB$87</f>
        <v>235.98749999999998</v>
      </c>
      <c r="JS88" s="306">
        <f>IF($ND$87&lt;=JS$2,1,0)*(Transporte!$F25)*$NB$87</f>
        <v>235.98749999999998</v>
      </c>
      <c r="JT88" s="306">
        <f>IF($ND$87&lt;=JT$2,1,0)*(Transporte!$F25)*$NB$87</f>
        <v>235.98749999999998</v>
      </c>
      <c r="JU88" s="306">
        <f>IF($ND$87&lt;=JU$2,1,0)*(Transporte!$F25)*$NB$87</f>
        <v>235.98749999999998</v>
      </c>
      <c r="JV88" s="306">
        <f>IF($ND$87&lt;=JV$2,1,0)*(Transporte!$F25)*$NB$87</f>
        <v>235.98749999999998</v>
      </c>
      <c r="JW88" s="306">
        <f>IF($ND$87&lt;=JW$2,1,0)*(Transporte!$F25)*$NB$87</f>
        <v>235.98749999999998</v>
      </c>
      <c r="JX88" s="306">
        <f>IF($ND$87&lt;=JX$2,1,0)*(Transporte!$F25)*$NB$87</f>
        <v>235.98749999999998</v>
      </c>
      <c r="JY88" s="306">
        <f>IF($ND$87&lt;=JY$2,1,0)*(Transporte!$F25)*$NB$87</f>
        <v>235.98749999999998</v>
      </c>
      <c r="JZ88" s="306">
        <f>IF($ND$87&lt;=JZ$2,1,0)*(Transporte!$F25)*$NB$87</f>
        <v>235.98749999999998</v>
      </c>
      <c r="KA88" s="306">
        <f>IF($ND$87&lt;=KA$2,1,0)*(Transporte!$F25)*$NB$87</f>
        <v>235.98749999999998</v>
      </c>
      <c r="KB88" s="306">
        <f>IF($ND$87&lt;=KB$2,1,0)*(Transporte!$F25)*$NB$87</f>
        <v>235.98749999999998</v>
      </c>
      <c r="KC88" s="306">
        <f>IF($ND$87&lt;=KC$2,1,0)*(Transporte!$F25)*$NB$87</f>
        <v>235.98749999999998</v>
      </c>
      <c r="KD88" s="306">
        <f>IF($ND$87&lt;=KD$2,1,0)*(Transporte!$F25)*$NB$87</f>
        <v>235.98749999999998</v>
      </c>
      <c r="KE88" s="306">
        <f>IF($ND$87&lt;=KE$2,1,0)*(Transporte!$F25)*$NB$87</f>
        <v>235.98749999999998</v>
      </c>
      <c r="KF88" s="306">
        <f>IF($ND$87&lt;=KF$2,1,0)*(Transporte!$F25)*$NB$87</f>
        <v>235.98749999999998</v>
      </c>
      <c r="KG88" s="306">
        <f>IF($ND$87&lt;=KG$2,1,0)*(Transporte!$F25)*$NB$87</f>
        <v>235.98749999999998</v>
      </c>
      <c r="KH88" s="306">
        <f>IF($ND$87&lt;=KH$2,1,0)*(Transporte!$F25)*$NB$87</f>
        <v>235.98749999999998</v>
      </c>
      <c r="KI88" s="306">
        <f>IF($ND$87&lt;=KI$2,1,0)*(Transporte!$F25)*$NB$87</f>
        <v>235.98749999999998</v>
      </c>
      <c r="KJ88" s="306">
        <f>IF($ND$87&lt;=KJ$2,1,0)*(Transporte!$F25)*$NB$87</f>
        <v>235.98749999999998</v>
      </c>
      <c r="KK88" s="306">
        <f>IF($ND$87&lt;=KK$2,1,0)*(Transporte!$F25)*$NB$87</f>
        <v>235.98749999999998</v>
      </c>
      <c r="KL88" s="306">
        <f>IF($ND$87&lt;=KL$2,1,0)*(Transporte!$F25)*$NB$87</f>
        <v>235.98749999999998</v>
      </c>
      <c r="KM88" s="306">
        <f>IF($ND$87&lt;=KM$2,1,0)*(Transporte!$F25)*$NB$87</f>
        <v>235.98749999999998</v>
      </c>
      <c r="KN88" s="306">
        <f>IF($ND$87&lt;=KN$2,1,0)*(Transporte!$F25)*$NB$87</f>
        <v>235.98749999999998</v>
      </c>
      <c r="KO88" s="306">
        <f>IF($ND$87&lt;=KO$2,1,0)*(Transporte!$F25)*$NB$87</f>
        <v>235.98749999999998</v>
      </c>
      <c r="KP88" s="306">
        <f>IF($ND$87&lt;=KP$2,1,0)*(Transporte!$F25)*$NB$87</f>
        <v>235.98749999999998</v>
      </c>
      <c r="KQ88" s="306">
        <f>IF($ND$87&lt;=KQ$2,1,0)*(Transporte!$F25)*$NB$87</f>
        <v>235.98749999999998</v>
      </c>
      <c r="KR88" s="306">
        <f>IF($ND$87&lt;=KR$2,1,0)*(Transporte!$F25)*$NB$87</f>
        <v>235.98749999999998</v>
      </c>
      <c r="KS88" s="306">
        <f>IF($ND$87&lt;=KS$2,1,0)*(Transporte!$F25)*$NB$87</f>
        <v>235.98749999999998</v>
      </c>
      <c r="KT88" s="306">
        <f>IF($ND$87&lt;=KT$2,1,0)*(Transporte!$F25)*$NB$87</f>
        <v>235.98749999999998</v>
      </c>
      <c r="KU88" s="306">
        <f>IF($ND$87&lt;=KU$2,1,0)*(Transporte!$F25)*$NB$87</f>
        <v>235.98749999999998</v>
      </c>
      <c r="KV88" s="306">
        <f>IF($ND$87&lt;=KV$2,1,0)*(Transporte!$F25)*$NB$87</f>
        <v>235.98749999999998</v>
      </c>
      <c r="KW88" s="306">
        <f>IF($ND$87&lt;=KW$2,1,0)*(Transporte!$F25)*$NB$87</f>
        <v>235.98749999999998</v>
      </c>
      <c r="KX88" s="306">
        <f>IF($ND$87&lt;=KX$2,1,0)*(Transporte!$F25)*$NB$87</f>
        <v>235.98749999999998</v>
      </c>
      <c r="KY88" s="306">
        <f>IF($ND$87&lt;=KY$2,1,0)*(Transporte!$F25)*$NB$87</f>
        <v>235.98749999999998</v>
      </c>
      <c r="KZ88" s="306">
        <f>IF($ND$87&lt;=KZ$2,1,0)*(Transporte!$F25)*$NB$87</f>
        <v>235.98749999999998</v>
      </c>
      <c r="LA88" s="306">
        <f>IF($ND$87&lt;=LA$2,1,0)*(Transporte!$F25)*$NB$87</f>
        <v>235.98749999999998</v>
      </c>
      <c r="LB88" s="306">
        <f>IF($ND$87&lt;=LB$2,1,0)*(Transporte!$F25)*$NB$87</f>
        <v>235.98749999999998</v>
      </c>
      <c r="LC88" s="306">
        <f>IF($ND$87&lt;=LC$2,1,0)*(Transporte!$F25)*$NB$87</f>
        <v>235.98749999999998</v>
      </c>
      <c r="LD88" s="306">
        <f>IF($ND$87&lt;=LD$2,1,0)*(Transporte!$F25)*$NB$87</f>
        <v>235.98749999999998</v>
      </c>
      <c r="LE88" s="306">
        <f>IF($ND$87&lt;=LE$2,1,0)*(Transporte!$F25)*$NB$87</f>
        <v>235.98749999999998</v>
      </c>
      <c r="LF88" s="306">
        <f>IF($ND$87&lt;=LF$2,1,0)*(Transporte!$F25)*$NB$87</f>
        <v>235.98749999999998</v>
      </c>
      <c r="LG88" s="306">
        <f>IF($ND$87&lt;=LG$2,1,0)*(Transporte!$F25)*$NB$87</f>
        <v>235.98749999999998</v>
      </c>
      <c r="LH88" s="306">
        <f>IF($ND$87&lt;=LH$2,1,0)*(Transporte!$F25)*$NB$87</f>
        <v>235.98749999999998</v>
      </c>
      <c r="LI88" s="306">
        <f>IF($ND$87&lt;=LI$2,1,0)*(Transporte!$F25)*$NB$87</f>
        <v>235.98749999999998</v>
      </c>
      <c r="LJ88" s="306">
        <f>IF($ND$87&lt;=LJ$2,1,0)*(Transporte!$F25)*$NB$87</f>
        <v>235.98749999999998</v>
      </c>
      <c r="LK88" s="306">
        <f>IF($ND$87&lt;=LK$2,1,0)*(Transporte!$F25)*$NB$87</f>
        <v>235.98749999999998</v>
      </c>
      <c r="LL88" s="306">
        <f>IF($ND$87&lt;=LL$2,1,0)*(Transporte!$F25)*$NB$87</f>
        <v>235.98749999999998</v>
      </c>
      <c r="LM88" s="306">
        <f>IF($ND$87&lt;=LM$2,1,0)*(Transporte!$F25)*$NB$87</f>
        <v>235.98749999999998</v>
      </c>
      <c r="LN88" s="306">
        <f>IF($ND$87&lt;=LN$2,1,0)*(Transporte!$F25)*$NB$87</f>
        <v>235.98749999999998</v>
      </c>
      <c r="LO88" s="306">
        <f>IF($ND$87&lt;=LO$2,1,0)*(Transporte!$F25)*$NB$87</f>
        <v>235.98749999999998</v>
      </c>
      <c r="LP88" s="306">
        <f>IF($ND$87&lt;=LP$2,1,0)*(Transporte!$F25)*$NB$87</f>
        <v>235.98749999999998</v>
      </c>
      <c r="LQ88" s="306">
        <f>IF($ND$87&lt;=LQ$2,1,0)*(Transporte!$F25)*$NB$87</f>
        <v>235.98749999999998</v>
      </c>
      <c r="LR88" s="306">
        <f>IF($ND$87&lt;=LR$2,1,0)*(Transporte!$F25)*$NB$87</f>
        <v>235.98749999999998</v>
      </c>
      <c r="LS88" s="306">
        <f>IF($ND$87&lt;=LS$2,1,0)*(Transporte!$F25)*$NB$87</f>
        <v>235.98749999999998</v>
      </c>
      <c r="LT88" s="306">
        <f>IF($ND$87&lt;=LT$2,1,0)*(Transporte!$F25)*$NB$87</f>
        <v>235.98749999999998</v>
      </c>
      <c r="LU88" s="306">
        <f>IF($ND$87&lt;=LU$2,1,0)*(Transporte!$F25)*$NB$87</f>
        <v>235.98749999999998</v>
      </c>
      <c r="LV88" s="306">
        <f>IF($ND$87&lt;=LV$2,1,0)*(Transporte!$F25)*$NB$87</f>
        <v>235.98749999999998</v>
      </c>
      <c r="LW88" s="306">
        <f>IF($ND$87&lt;=LW$2,1,0)*(Transporte!$F25)*$NB$87</f>
        <v>235.98749999999998</v>
      </c>
      <c r="LX88" s="306">
        <f>IF($ND$87&lt;=LX$2,1,0)*(Transporte!$F25)*$NB$87</f>
        <v>235.98749999999998</v>
      </c>
      <c r="LY88" s="306">
        <f>IF($ND$87&lt;=LY$2,1,0)*(Transporte!$F25)*$NB$87</f>
        <v>235.98749999999998</v>
      </c>
      <c r="LZ88" s="306">
        <f>IF($ND$87&lt;=LZ$2,1,0)*(Transporte!$F25)*$NB$87</f>
        <v>235.98749999999998</v>
      </c>
      <c r="MA88" s="306">
        <f>IF($ND$87&lt;=MA$2,1,0)*(Transporte!$F25)*$NB$87</f>
        <v>235.98749999999998</v>
      </c>
      <c r="MB88" s="306">
        <f>IF($ND$87&lt;=MB$2,1,0)*(Transporte!$F25)*$NB$87</f>
        <v>235.98749999999998</v>
      </c>
      <c r="MC88" s="306">
        <f>IF($ND$87&lt;=MC$2,1,0)*(Transporte!$F25)*$NB$87</f>
        <v>235.98749999999998</v>
      </c>
      <c r="MD88" s="306">
        <f>IF($ND$87&lt;=MD$2,1,0)*(Transporte!$F25)*$NB$87</f>
        <v>235.98749999999998</v>
      </c>
      <c r="ME88" s="306">
        <f>IF($ND$87&lt;=ME$2,1,0)*(Transporte!$F25)*$NB$87</f>
        <v>235.98749999999998</v>
      </c>
      <c r="MF88" s="306">
        <f>IF($ND$87&lt;=MF$2,1,0)*(Transporte!$F25)*$NB$87</f>
        <v>235.98749999999998</v>
      </c>
      <c r="MG88" s="306">
        <f>IF($ND$87&lt;=MG$2,1,0)*(Transporte!$F25)*$NB$87</f>
        <v>235.98749999999998</v>
      </c>
      <c r="MH88" s="306">
        <f>IF($ND$87&lt;=MH$2,1,0)*(Transporte!$F25)*$NB$87</f>
        <v>235.98749999999998</v>
      </c>
      <c r="MI88" s="306">
        <f>IF($ND$87&lt;=MI$2,1,0)*(Transporte!$F25)*$NB$87</f>
        <v>235.98749999999998</v>
      </c>
      <c r="MJ88" s="306">
        <f>IF($ND$87&lt;=MJ$2,1,0)*(Transporte!$F25)*$NB$87</f>
        <v>235.98749999999998</v>
      </c>
      <c r="MK88" s="306">
        <f>IF($ND$87&lt;=MK$2,1,0)*(Transporte!$F25)*$NB$87</f>
        <v>235.98749999999998</v>
      </c>
      <c r="ML88" s="306">
        <f>IF($ND$87&lt;=ML$2,1,0)*(Transporte!$F25)*$NB$87</f>
        <v>235.98749999999998</v>
      </c>
      <c r="MM88" s="306">
        <f>IF($ND$87&lt;=MM$2,1,0)*(Transporte!$F25)*$NB$87</f>
        <v>235.98749999999998</v>
      </c>
      <c r="MN88" s="306">
        <f>IF($ND$87&lt;=MN$2,1,0)*(Transporte!$F25)*$NB$87</f>
        <v>235.98749999999998</v>
      </c>
      <c r="MO88" s="306">
        <f>IF($ND$87&lt;=MO$2,1,0)*(Transporte!$F25)*$NB$87</f>
        <v>235.98749999999998</v>
      </c>
      <c r="MP88" s="306">
        <f>IF($ND$87&lt;=MP$2,1,0)*(Transporte!$F25)*$NB$87</f>
        <v>235.98749999999998</v>
      </c>
      <c r="MQ88" s="306">
        <f>IF($ND$87&lt;=MQ$2,1,0)*(Transporte!$F25)*$NB$87</f>
        <v>235.98749999999998</v>
      </c>
      <c r="MR88" s="306">
        <f>IF($ND$87&lt;=MR$2,1,0)*(Transporte!$F25)*$NB$87</f>
        <v>235.98749999999998</v>
      </c>
      <c r="MS88" s="306">
        <f>IF($ND$87&lt;=MS$2,1,0)*(Transporte!$F25)*$NB$87</f>
        <v>235.98749999999998</v>
      </c>
      <c r="MT88" s="306">
        <f>IF($ND$87&lt;=MT$2,1,0)*(Transporte!$F25)*$NB$87</f>
        <v>235.98749999999998</v>
      </c>
      <c r="MU88" s="306">
        <f>IF($ND$87&lt;=MU$2,1,0)*(Transporte!$F25)*$NB$87</f>
        <v>235.98749999999998</v>
      </c>
      <c r="MV88" s="306">
        <f>IF($ND$87&lt;=MV$2,1,0)*(Transporte!$F25)*$NB$87</f>
        <v>235.98749999999998</v>
      </c>
      <c r="MW88" s="306">
        <f>IF($ND$87&lt;=MW$2,1,0)*(Transporte!$F25)*$NB$87</f>
        <v>235.98749999999998</v>
      </c>
      <c r="MX88" s="306">
        <f>IF($ND$87&lt;=MX$2,1,0)*(Transporte!$F25)*$NB$87</f>
        <v>235.98749999999998</v>
      </c>
      <c r="MY88" s="306">
        <f>IF($ND$87&lt;=MY$2,1,0)*(Transporte!$F25)*$NB$87</f>
        <v>235.98749999999998</v>
      </c>
      <c r="MZ88" s="306">
        <f>IF($ND$87&lt;=MZ$2,1,0)*(Transporte!$F25)*$NB$87</f>
        <v>235.98749999999998</v>
      </c>
      <c r="NA88" s="307">
        <f>IF($ND$87&lt;=NA$2,1,0)*(Transporte!$F25)*$NB$87</f>
        <v>235.98749999999998</v>
      </c>
      <c r="NB88" s="652"/>
      <c r="NC88" s="652"/>
      <c r="ND88" s="652"/>
    </row>
    <row r="89" spans="1:368" s="314" customFormat="1" x14ac:dyDescent="0.2">
      <c r="A89" s="182"/>
      <c r="B89" s="308"/>
      <c r="C89" s="309"/>
      <c r="D89" s="309"/>
      <c r="E89" s="309" t="s">
        <v>630</v>
      </c>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0"/>
      <c r="AY89" s="310"/>
      <c r="AZ89" s="310"/>
      <c r="BA89" s="310"/>
      <c r="BB89" s="310"/>
      <c r="BC89" s="310"/>
      <c r="BD89" s="310"/>
      <c r="BE89" s="310"/>
      <c r="BF89" s="310"/>
      <c r="BG89" s="310"/>
      <c r="BH89" s="310"/>
      <c r="BI89" s="310"/>
      <c r="BJ89" s="310"/>
      <c r="BK89" s="310"/>
      <c r="BL89" s="310"/>
      <c r="BM89" s="310"/>
      <c r="BN89" s="310"/>
      <c r="BO89" s="310"/>
      <c r="BP89" s="310"/>
      <c r="BQ89" s="310"/>
      <c r="BR89" s="310"/>
      <c r="BS89" s="310"/>
      <c r="BT89" s="310"/>
      <c r="BU89" s="310"/>
      <c r="BV89" s="310"/>
      <c r="BW89" s="310"/>
      <c r="BX89" s="310"/>
      <c r="BY89" s="310"/>
      <c r="BZ89" s="310"/>
      <c r="CA89" s="310"/>
      <c r="CB89" s="310"/>
      <c r="CC89" s="310"/>
      <c r="CD89" s="310"/>
      <c r="CE89" s="310"/>
      <c r="CF89" s="310"/>
      <c r="CG89" s="310"/>
      <c r="CH89" s="310"/>
      <c r="CI89" s="310"/>
      <c r="CJ89" s="310"/>
      <c r="CK89" s="310"/>
      <c r="CL89" s="310"/>
      <c r="CM89" s="310"/>
      <c r="CN89" s="310"/>
      <c r="CO89" s="310"/>
      <c r="CP89" s="310"/>
      <c r="CQ89" s="310"/>
      <c r="CR89" s="310"/>
      <c r="CS89" s="310"/>
      <c r="CT89" s="310"/>
      <c r="CU89" s="310"/>
      <c r="CV89" s="310"/>
      <c r="CW89" s="310"/>
      <c r="CX89" s="310"/>
      <c r="CY89" s="310"/>
      <c r="CZ89" s="310"/>
      <c r="DA89" s="310"/>
      <c r="DB89" s="310"/>
      <c r="DC89" s="310"/>
      <c r="DD89" s="310"/>
      <c r="DE89" s="310"/>
      <c r="DF89" s="310"/>
      <c r="DG89" s="310"/>
      <c r="DH89" s="310"/>
      <c r="DI89" s="310"/>
      <c r="DJ89" s="310"/>
      <c r="DK89" s="310"/>
      <c r="DL89" s="310"/>
      <c r="DM89" s="310"/>
      <c r="DN89" s="310"/>
      <c r="DO89" s="310"/>
      <c r="DP89" s="310"/>
      <c r="DQ89" s="310"/>
      <c r="DR89" s="310"/>
      <c r="DS89" s="310"/>
      <c r="DT89" s="310"/>
      <c r="DU89" s="310"/>
      <c r="DV89" s="310"/>
      <c r="DW89" s="310"/>
      <c r="DX89" s="310"/>
      <c r="DY89" s="310"/>
      <c r="DZ89" s="310"/>
      <c r="EA89" s="310"/>
      <c r="EB89" s="310"/>
      <c r="EC89" s="310"/>
      <c r="ED89" s="310"/>
      <c r="EE89" s="310"/>
      <c r="EF89" s="310"/>
      <c r="EG89" s="310"/>
      <c r="EH89" s="310"/>
      <c r="EI89" s="310"/>
      <c r="EJ89" s="310"/>
      <c r="EK89" s="310"/>
      <c r="EL89" s="310"/>
      <c r="EM89" s="310"/>
      <c r="EN89" s="310"/>
      <c r="EO89" s="310"/>
      <c r="EP89" s="310"/>
      <c r="EQ89" s="310"/>
      <c r="ER89" s="310"/>
      <c r="ES89" s="310"/>
      <c r="ET89" s="310"/>
      <c r="EU89" s="310"/>
      <c r="EV89" s="310"/>
      <c r="EW89" s="310"/>
      <c r="EX89" s="310"/>
      <c r="EY89" s="310"/>
      <c r="EZ89" s="310"/>
      <c r="FA89" s="310"/>
      <c r="FB89" s="310"/>
      <c r="FC89" s="310"/>
      <c r="FD89" s="310"/>
      <c r="FE89" s="310"/>
      <c r="FF89" s="310"/>
      <c r="FG89" s="310"/>
      <c r="FH89" s="310"/>
      <c r="FI89" s="310"/>
      <c r="FJ89" s="310"/>
      <c r="FK89" s="310"/>
      <c r="FL89" s="310"/>
      <c r="FM89" s="310"/>
      <c r="FN89" s="310"/>
      <c r="FO89" s="310"/>
      <c r="FP89" s="310"/>
      <c r="FQ89" s="310"/>
      <c r="FR89" s="310"/>
      <c r="FS89" s="310"/>
      <c r="FT89" s="310"/>
      <c r="FU89" s="310"/>
      <c r="FV89" s="310"/>
      <c r="FW89" s="310"/>
      <c r="FX89" s="310"/>
      <c r="FY89" s="310"/>
      <c r="FZ89" s="310"/>
      <c r="GA89" s="310"/>
      <c r="GB89" s="310"/>
      <c r="GC89" s="310"/>
      <c r="GD89" s="310"/>
      <c r="GE89" s="310"/>
      <c r="GF89" s="310"/>
      <c r="GG89" s="310"/>
      <c r="GH89" s="310"/>
      <c r="GI89" s="310"/>
      <c r="GJ89" s="310"/>
      <c r="GK89" s="310"/>
      <c r="GL89" s="310"/>
      <c r="GM89" s="310"/>
      <c r="GN89" s="310"/>
      <c r="GO89" s="310"/>
      <c r="GP89" s="310"/>
      <c r="GQ89" s="310"/>
      <c r="GR89" s="310"/>
      <c r="GS89" s="310"/>
      <c r="GT89" s="310"/>
      <c r="GU89" s="310"/>
      <c r="GV89" s="310"/>
      <c r="GW89" s="310"/>
      <c r="GX89" s="310"/>
      <c r="GY89" s="310"/>
      <c r="GZ89" s="310"/>
      <c r="HA89" s="310"/>
      <c r="HB89" s="310"/>
      <c r="HC89" s="310"/>
      <c r="HD89" s="310"/>
      <c r="HE89" s="310"/>
      <c r="HF89" s="310"/>
      <c r="HG89" s="310"/>
      <c r="HH89" s="310"/>
      <c r="HI89" s="310"/>
      <c r="HJ89" s="310"/>
      <c r="HK89" s="310"/>
      <c r="HL89" s="310"/>
      <c r="HM89" s="310"/>
      <c r="HN89" s="310"/>
      <c r="HO89" s="310"/>
      <c r="HP89" s="310"/>
      <c r="HQ89" s="310"/>
      <c r="HR89" s="310"/>
      <c r="HS89" s="310"/>
      <c r="HT89" s="310"/>
      <c r="HU89" s="310"/>
      <c r="HV89" s="310"/>
      <c r="HW89" s="310"/>
      <c r="HX89" s="310"/>
      <c r="HY89" s="310"/>
      <c r="HZ89" s="310"/>
      <c r="IA89" s="310"/>
      <c r="IB89" s="310"/>
      <c r="IC89" s="310"/>
      <c r="ID89" s="310"/>
      <c r="IE89" s="310"/>
      <c r="IF89" s="310"/>
      <c r="IG89" s="310"/>
      <c r="IH89" s="310"/>
      <c r="II89" s="310"/>
      <c r="IJ89" s="310"/>
      <c r="IK89" s="310"/>
      <c r="IL89" s="310"/>
      <c r="IM89" s="310"/>
      <c r="IN89" s="310"/>
      <c r="IO89" s="310"/>
      <c r="IP89" s="310"/>
      <c r="IQ89" s="310"/>
      <c r="IR89" s="310"/>
      <c r="IS89" s="310"/>
      <c r="IT89" s="310"/>
      <c r="IU89" s="310"/>
      <c r="IV89" s="310"/>
      <c r="IW89" s="310"/>
      <c r="IX89" s="310"/>
      <c r="IY89" s="310"/>
      <c r="IZ89" s="310"/>
      <c r="JA89" s="310"/>
      <c r="JB89" s="310"/>
      <c r="JC89" s="310"/>
      <c r="JD89" s="310"/>
      <c r="JE89" s="310"/>
      <c r="JF89" s="310"/>
      <c r="JG89" s="310"/>
      <c r="JH89" s="310"/>
      <c r="JI89" s="310"/>
      <c r="JJ89" s="310"/>
      <c r="JK89" s="310"/>
      <c r="JL89" s="310"/>
      <c r="JM89" s="310"/>
      <c r="JN89" s="310"/>
      <c r="JO89" s="310"/>
      <c r="JP89" s="310"/>
      <c r="JQ89" s="310"/>
      <c r="JR89" s="310"/>
      <c r="JS89" s="310"/>
      <c r="JT89" s="310"/>
      <c r="JU89" s="310"/>
      <c r="JV89" s="310"/>
      <c r="JW89" s="310"/>
      <c r="JX89" s="310"/>
      <c r="JY89" s="310"/>
      <c r="JZ89" s="310"/>
      <c r="KA89" s="310"/>
      <c r="KB89" s="310"/>
      <c r="KC89" s="310"/>
      <c r="KD89" s="310"/>
      <c r="KE89" s="310"/>
      <c r="KF89" s="310"/>
      <c r="KG89" s="310"/>
      <c r="KH89" s="310"/>
      <c r="KI89" s="310"/>
      <c r="KJ89" s="310"/>
      <c r="KK89" s="310"/>
      <c r="KL89" s="310"/>
      <c r="KM89" s="310"/>
      <c r="KN89" s="310"/>
      <c r="KO89" s="310"/>
      <c r="KP89" s="310"/>
      <c r="KQ89" s="310"/>
      <c r="KR89" s="310"/>
      <c r="KS89" s="310"/>
      <c r="KT89" s="310"/>
      <c r="KU89" s="310"/>
      <c r="KV89" s="310"/>
      <c r="KW89" s="310"/>
      <c r="KX89" s="310"/>
      <c r="KY89" s="310"/>
      <c r="KZ89" s="310"/>
      <c r="LA89" s="310"/>
      <c r="LB89" s="310"/>
      <c r="LC89" s="310"/>
      <c r="LD89" s="310"/>
      <c r="LE89" s="310"/>
      <c r="LF89" s="310"/>
      <c r="LG89" s="310"/>
      <c r="LH89" s="310"/>
      <c r="LI89" s="310"/>
      <c r="LJ89" s="310"/>
      <c r="LK89" s="310"/>
      <c r="LL89" s="310"/>
      <c r="LM89" s="310"/>
      <c r="LN89" s="310"/>
      <c r="LO89" s="310"/>
      <c r="LP89" s="310"/>
      <c r="LQ89" s="310"/>
      <c r="LR89" s="310"/>
      <c r="LS89" s="310"/>
      <c r="LT89" s="310"/>
      <c r="LU89" s="310"/>
      <c r="LV89" s="310"/>
      <c r="LW89" s="310"/>
      <c r="LX89" s="310"/>
      <c r="LY89" s="310"/>
      <c r="LZ89" s="310"/>
      <c r="MA89" s="310"/>
      <c r="MB89" s="310"/>
      <c r="MC89" s="310"/>
      <c r="MD89" s="310"/>
      <c r="ME89" s="310"/>
      <c r="MF89" s="310"/>
      <c r="MG89" s="310"/>
      <c r="MH89" s="310"/>
      <c r="MI89" s="310"/>
      <c r="MJ89" s="310"/>
      <c r="MK89" s="310"/>
      <c r="ML89" s="310"/>
      <c r="MM89" s="310"/>
      <c r="MN89" s="310"/>
      <c r="MO89" s="310"/>
      <c r="MP89" s="310"/>
      <c r="MQ89" s="310"/>
      <c r="MR89" s="310"/>
      <c r="MS89" s="310"/>
      <c r="MT89" s="310"/>
      <c r="MU89" s="310"/>
      <c r="MV89" s="310"/>
      <c r="MW89" s="310"/>
      <c r="MX89" s="310"/>
      <c r="MY89" s="310"/>
      <c r="MZ89" s="310"/>
      <c r="NA89" s="311"/>
      <c r="NB89" s="653"/>
      <c r="NC89" s="653"/>
      <c r="ND89" s="653"/>
    </row>
    <row r="90" spans="1:368" x14ac:dyDescent="0.2">
      <c r="A90" s="2" t="s">
        <v>271</v>
      </c>
      <c r="B90" s="304" t="s">
        <v>271</v>
      </c>
      <c r="C90" s="305" t="s">
        <v>682</v>
      </c>
      <c r="D90" s="316" t="s">
        <v>279</v>
      </c>
      <c r="E90" s="1" t="s">
        <v>628</v>
      </c>
      <c r="F90" s="306">
        <f>IF($ND$90&lt;=F$2,1,0)*(Transporte!$H9+Transporte!$H10)*$NB$90</f>
        <v>0</v>
      </c>
      <c r="G90" s="306">
        <f>IF($ND$90&lt;=G$2,1,0)*(Transporte!$H9+Transporte!$H10)*$NB$90</f>
        <v>0</v>
      </c>
      <c r="H90" s="306">
        <f>IF($ND$90&lt;=H$2,1,0)*(Transporte!$H9+Transporte!$H10)*$NB$90</f>
        <v>0</v>
      </c>
      <c r="I90" s="306">
        <f>IF($ND$90&lt;=I$2,1,0)*(Transporte!$H9+Transporte!$H10)*$NB$90</f>
        <v>0</v>
      </c>
      <c r="J90" s="306">
        <f>IF($ND$90&lt;=J$2,1,0)*(Transporte!$H9+Transporte!$H10)*$NB$90</f>
        <v>0</v>
      </c>
      <c r="K90" s="306">
        <f>IF($ND$90&lt;=K$2,1,0)*(Transporte!$H9+Transporte!$H10)*$NB$90</f>
        <v>0</v>
      </c>
      <c r="L90" s="306">
        <f>IF($ND$90&lt;=L$2,1,0)*(Transporte!$H9+Transporte!$H10)*$NB$90</f>
        <v>0</v>
      </c>
      <c r="M90" s="306">
        <f>IF($ND$90&lt;=M$2,1,0)*(Transporte!$H9+Transporte!$H10)*$NB$90</f>
        <v>0</v>
      </c>
      <c r="N90" s="306">
        <f>IF($ND$90&lt;=N$2,1,0)*(Transporte!$H9+Transporte!$H10)*$NB$90</f>
        <v>0</v>
      </c>
      <c r="O90" s="306">
        <f>IF($ND$90&lt;=O$2,1,0)*(Transporte!$H9+Transporte!$H10)*$NB$90</f>
        <v>0</v>
      </c>
      <c r="P90" s="306">
        <f>IF($ND$90&lt;=P$2,1,0)*(Transporte!$H9+Transporte!$H10)*$NB$90</f>
        <v>0</v>
      </c>
      <c r="Q90" s="306">
        <f>IF($ND$90&lt;=Q$2,1,0)*(Transporte!$H9+Transporte!$H10)*$NB$90</f>
        <v>0</v>
      </c>
      <c r="R90" s="306">
        <f>IF($ND$90&lt;=R$2,1,0)*(Transporte!$H9+Transporte!$H10)*$NB$90</f>
        <v>0</v>
      </c>
      <c r="S90" s="306">
        <f>IF($ND$90&lt;=S$2,1,0)*(Transporte!$H9+Transporte!$H10)*$NB$90</f>
        <v>0</v>
      </c>
      <c r="T90" s="306">
        <f>IF($ND$90&lt;=T$2,1,0)*(Transporte!$H9+Transporte!$H10)*$NB$90</f>
        <v>0</v>
      </c>
      <c r="U90" s="306">
        <f>IF($ND$90&lt;=U$2,1,0)*(Transporte!$H9+Transporte!$H10)*$NB$90</f>
        <v>0</v>
      </c>
      <c r="V90" s="306">
        <f>IF($ND$90&lt;=V$2,1,0)*(Transporte!$H9+Transporte!$H10)*$NB$90</f>
        <v>0</v>
      </c>
      <c r="W90" s="306">
        <f>IF($ND$90&lt;=W$2,1,0)*(Transporte!$H9+Transporte!$H10)*$NB$90</f>
        <v>0</v>
      </c>
      <c r="X90" s="306">
        <f>IF($ND$90&lt;=X$2,1,0)*(Transporte!$H9+Transporte!$H10)*$NB$90</f>
        <v>12298.949486945225</v>
      </c>
      <c r="Y90" s="306">
        <f>IF($ND$90&lt;=Y$2,1,0)*(Transporte!$H9+Transporte!$H10)*$NB$90</f>
        <v>12298.949486945225</v>
      </c>
      <c r="Z90" s="306">
        <f>IF($ND$90&lt;=Z$2,1,0)*(Transporte!$H9+Transporte!$H10)*$NB$90</f>
        <v>12298.949486945225</v>
      </c>
      <c r="AA90" s="306">
        <f>IF($ND$90&lt;=AA$2,1,0)*(Transporte!$H9+Transporte!$H10)*$NB$90</f>
        <v>12298.949486945225</v>
      </c>
      <c r="AB90" s="306">
        <f>IF($ND$90&lt;=AB$2,1,0)*(Transporte!$H9+Transporte!$H10)*$NB$90</f>
        <v>12298.949486945225</v>
      </c>
      <c r="AC90" s="306">
        <f>IF($ND$90&lt;=AC$2,1,0)*(Transporte!$H9+Transporte!$H10)*$NB$90</f>
        <v>12298.949486945225</v>
      </c>
      <c r="AD90" s="306">
        <f>IF($ND$90&lt;=AD$2,1,0)*(Transporte!$H9+Transporte!$H10)*$NB$90</f>
        <v>12298.949486945225</v>
      </c>
      <c r="AE90" s="306">
        <f>IF($ND$90&lt;=AE$2,1,0)*(Transporte!$H9+Transporte!$H10)*$NB$90</f>
        <v>12298.949486945225</v>
      </c>
      <c r="AF90" s="306">
        <f>IF($ND$90&lt;=AF$2,1,0)*(Transporte!$H9+Transporte!$H10)*$NB$90</f>
        <v>12298.949486945225</v>
      </c>
      <c r="AG90" s="306">
        <f>IF($ND$90&lt;=AG$2,1,0)*(Transporte!$H9+Transporte!$H10)*$NB$90</f>
        <v>12298.949486945225</v>
      </c>
      <c r="AH90" s="306">
        <f>IF($ND$90&lt;=AH$2,1,0)*(Transporte!$H9+Transporte!$H10)*$NB$90</f>
        <v>12298.949486945225</v>
      </c>
      <c r="AI90" s="306">
        <f>IF($ND$90&lt;=AI$2,1,0)*(Transporte!$H9+Transporte!$H10)*$NB$90</f>
        <v>12298.949486945225</v>
      </c>
      <c r="AJ90" s="306">
        <f>IF($ND$90&lt;=AJ$2,1,0)*(Transporte!$H9+Transporte!$H10)*$NB$90</f>
        <v>12298.949486945225</v>
      </c>
      <c r="AK90" s="306">
        <f>IF($ND$90&lt;=AK$2,1,0)*(Transporte!$H9+Transporte!$H10)*$NB$90</f>
        <v>12298.949486945225</v>
      </c>
      <c r="AL90" s="306">
        <f>IF($ND$90&lt;=AL$2,1,0)*(Transporte!$H9+Transporte!$H10)*$NB$90</f>
        <v>12298.949486945225</v>
      </c>
      <c r="AM90" s="306">
        <f>IF($ND$90&lt;=AM$2,1,0)*(Transporte!$H9+Transporte!$H10)*$NB$90</f>
        <v>12298.949486945225</v>
      </c>
      <c r="AN90" s="306">
        <f>IF($ND$90&lt;=AN$2,1,0)*(Transporte!$H9+Transporte!$H10)*$NB$90</f>
        <v>12298.949486945225</v>
      </c>
      <c r="AO90" s="306">
        <f>IF($ND$90&lt;=AO$2,1,0)*(Transporte!$H9+Transporte!$H10)*$NB$90</f>
        <v>12298.949486945225</v>
      </c>
      <c r="AP90" s="306">
        <f>IF($ND$90&lt;=AP$2,1,0)*(Transporte!$H9+Transporte!$H10)*$NB$90</f>
        <v>12298.949486945225</v>
      </c>
      <c r="AQ90" s="306">
        <f>IF($ND$90&lt;=AQ$2,1,0)*(Transporte!$H9+Transporte!$H10)*$NB$90</f>
        <v>12298.949486945225</v>
      </c>
      <c r="AR90" s="306">
        <f>IF($ND$90&lt;=AR$2,1,0)*(Transporte!$H9+Transporte!$H10)*$NB$90</f>
        <v>12298.949486945225</v>
      </c>
      <c r="AS90" s="306">
        <f>IF($ND$90&lt;=AS$2,1,0)*(Transporte!$H9+Transporte!$H10)*$NB$90</f>
        <v>12298.949486945225</v>
      </c>
      <c r="AT90" s="306">
        <f>IF($ND$90&lt;=AT$2,1,0)*(Transporte!$H9+Transporte!$H10)*$NB$90</f>
        <v>12298.949486945225</v>
      </c>
      <c r="AU90" s="306">
        <f>IF($ND$90&lt;=AU$2,1,0)*(Transporte!$H9+Transporte!$H10)*$NB$90</f>
        <v>12298.949486945225</v>
      </c>
      <c r="AV90" s="306">
        <f>IF($ND$90&lt;=AV$2,1,0)*(Transporte!$H9+Transporte!$H10)*$NB$90</f>
        <v>12298.949486945225</v>
      </c>
      <c r="AW90" s="306">
        <f>IF($ND$90&lt;=AW$2,1,0)*(Transporte!$H9+Transporte!$H10)*$NB$90</f>
        <v>12298.949486945225</v>
      </c>
      <c r="AX90" s="306">
        <f>IF($ND$90&lt;=AX$2,1,0)*(Transporte!$H9+Transporte!$H10)*$NB$90</f>
        <v>12298.949486945225</v>
      </c>
      <c r="AY90" s="306">
        <f>IF($ND$90&lt;=AY$2,1,0)*(Transporte!$H9+Transporte!$H10)*$NB$90</f>
        <v>12298.949486945225</v>
      </c>
      <c r="AZ90" s="306">
        <f>IF($ND$90&lt;=AZ$2,1,0)*(Transporte!$H9+Transporte!$H10)*$NB$90</f>
        <v>12298.949486945225</v>
      </c>
      <c r="BA90" s="306">
        <f>IF($ND$90&lt;=BA$2,1,0)*(Transporte!$H9+Transporte!$H10)*$NB$90</f>
        <v>12298.949486945225</v>
      </c>
      <c r="BB90" s="306">
        <f>IF($ND$90&lt;=BB$2,1,0)*(Transporte!$H9+Transporte!$H10)*$NB$90</f>
        <v>12298.949486945225</v>
      </c>
      <c r="BC90" s="306">
        <f>IF($ND$90&lt;=BC$2,1,0)*(Transporte!$H9+Transporte!$H10)*$NB$90</f>
        <v>12298.949486945225</v>
      </c>
      <c r="BD90" s="306">
        <f>IF($ND$90&lt;=BD$2,1,0)*(Transporte!$H9+Transporte!$H10)*$NB$90</f>
        <v>12298.949486945225</v>
      </c>
      <c r="BE90" s="306">
        <f>IF($ND$90&lt;=BE$2,1,0)*(Transporte!$H9+Transporte!$H10)*$NB$90</f>
        <v>12298.949486945225</v>
      </c>
      <c r="BF90" s="306">
        <f>IF($ND$90&lt;=BF$2,1,0)*(Transporte!$H9+Transporte!$H10)*$NB$90</f>
        <v>12298.949486945225</v>
      </c>
      <c r="BG90" s="306">
        <f>IF($ND$90&lt;=BG$2,1,0)*(Transporte!$H9+Transporte!$H10)*$NB$90</f>
        <v>12298.949486945225</v>
      </c>
      <c r="BH90" s="306">
        <f>IF($ND$90&lt;=BH$2,1,0)*(Transporte!$H9+Transporte!$H10)*$NB$90</f>
        <v>12298.949486945225</v>
      </c>
      <c r="BI90" s="306">
        <f>IF($ND$90&lt;=BI$2,1,0)*(Transporte!$H9+Transporte!$H10)*$NB$90</f>
        <v>12298.949486945225</v>
      </c>
      <c r="BJ90" s="306">
        <f>IF($ND$90&lt;=BJ$2,1,0)*(Transporte!$H9+Transporte!$H10)*$NB$90</f>
        <v>12298.949486945225</v>
      </c>
      <c r="BK90" s="306">
        <f>IF($ND$90&lt;=BK$2,1,0)*(Transporte!$H9+Transporte!$H10)*$NB$90</f>
        <v>12298.949486945225</v>
      </c>
      <c r="BL90" s="306">
        <f>IF($ND$90&lt;=BL$2,1,0)*(Transporte!$H9+Transporte!$H10)*$NB$90</f>
        <v>12298.949486945225</v>
      </c>
      <c r="BM90" s="306">
        <f>IF($ND$90&lt;=BM$2,1,0)*(Transporte!$H9+Transporte!$H10)*$NB$90</f>
        <v>12298.949486945225</v>
      </c>
      <c r="BN90" s="306">
        <f>IF($ND$90&lt;=BN$2,1,0)*(Transporte!$H9+Transporte!$H10)*$NB$90</f>
        <v>12298.949486945225</v>
      </c>
      <c r="BO90" s="306">
        <f>IF($ND$90&lt;=BO$2,1,0)*(Transporte!$H9+Transporte!$H10)*$NB$90</f>
        <v>12298.949486945225</v>
      </c>
      <c r="BP90" s="306">
        <f>IF($ND$90&lt;=BP$2,1,0)*(Transporte!$H9+Transporte!$H10)*$NB$90</f>
        <v>12298.949486945225</v>
      </c>
      <c r="BQ90" s="306">
        <f>IF($ND$90&lt;=BQ$2,1,0)*(Transporte!$H9+Transporte!$H10)*$NB$90</f>
        <v>12298.949486945225</v>
      </c>
      <c r="BR90" s="306">
        <f>IF($ND$90&lt;=BR$2,1,0)*(Transporte!$H9+Transporte!$H10)*$NB$90</f>
        <v>12298.949486945225</v>
      </c>
      <c r="BS90" s="306">
        <f>IF($ND$90&lt;=BS$2,1,0)*(Transporte!$H9+Transporte!$H10)*$NB$90</f>
        <v>12298.949486945225</v>
      </c>
      <c r="BT90" s="306">
        <f>IF($ND$90&lt;=BT$2,1,0)*(Transporte!$H9+Transporte!$H10)*$NB$90</f>
        <v>12298.949486945225</v>
      </c>
      <c r="BU90" s="306">
        <f>IF($ND$90&lt;=BU$2,1,0)*(Transporte!$H9+Transporte!$H10)*$NB$90</f>
        <v>12298.949486945225</v>
      </c>
      <c r="BV90" s="306">
        <f>IF($ND$90&lt;=BV$2,1,0)*(Transporte!$H9+Transporte!$H10)*$NB$90</f>
        <v>12298.949486945225</v>
      </c>
      <c r="BW90" s="306">
        <f>IF($ND$90&lt;=BW$2,1,0)*(Transporte!$H9+Transporte!$H10)*$NB$90</f>
        <v>12298.949486945225</v>
      </c>
      <c r="BX90" s="306">
        <f>IF($ND$90&lt;=BX$2,1,0)*(Transporte!$H9+Transporte!$H10)*$NB$90</f>
        <v>12298.949486945225</v>
      </c>
      <c r="BY90" s="306">
        <f>IF($ND$90&lt;=BY$2,1,0)*(Transporte!$H9+Transporte!$H10)*$NB$90</f>
        <v>12298.949486945225</v>
      </c>
      <c r="BZ90" s="306">
        <f>IF($ND$90&lt;=BZ$2,1,0)*(Transporte!$H9+Transporte!$H10)*$NB$90</f>
        <v>12298.949486945225</v>
      </c>
      <c r="CA90" s="306">
        <f>IF($ND$90&lt;=CA$2,1,0)*(Transporte!$H9+Transporte!$H10)*$NB$90</f>
        <v>12298.949486945225</v>
      </c>
      <c r="CB90" s="306">
        <f>IF($ND$90&lt;=CB$2,1,0)*(Transporte!$H9+Transporte!$H10)*$NB$90</f>
        <v>12298.949486945225</v>
      </c>
      <c r="CC90" s="306">
        <f>IF($ND$90&lt;=CC$2,1,0)*(Transporte!$H9+Transporte!$H10)*$NB$90</f>
        <v>12298.949486945225</v>
      </c>
      <c r="CD90" s="306">
        <f>IF($ND$90&lt;=CD$2,1,0)*(Transporte!$H9+Transporte!$H10)*$NB$90</f>
        <v>12298.949486945225</v>
      </c>
      <c r="CE90" s="306">
        <f>IF($ND$90&lt;=CE$2,1,0)*(Transporte!$H9+Transporte!$H10)*$NB$90</f>
        <v>12298.949486945225</v>
      </c>
      <c r="CF90" s="306">
        <f>IF($ND$90&lt;=CF$2,1,0)*(Transporte!$H9+Transporte!$H10)*$NB$90</f>
        <v>12298.949486945225</v>
      </c>
      <c r="CG90" s="306">
        <f>IF($ND$90&lt;=CG$2,1,0)*(Transporte!$H9+Transporte!$H10)*$NB$90</f>
        <v>12298.949486945225</v>
      </c>
      <c r="CH90" s="306">
        <f>IF($ND$90&lt;=CH$2,1,0)*(Transporte!$H9+Transporte!$H10)*$NB$90</f>
        <v>12298.949486945225</v>
      </c>
      <c r="CI90" s="306">
        <f>IF($ND$90&lt;=CI$2,1,0)*(Transporte!$H9+Transporte!$H10)*$NB$90</f>
        <v>12298.949486945225</v>
      </c>
      <c r="CJ90" s="306">
        <f>IF($ND$90&lt;=CJ$2,1,0)*(Transporte!$H9+Transporte!$H10)*$NB$90</f>
        <v>12298.949486945225</v>
      </c>
      <c r="CK90" s="306">
        <f>IF($ND$90&lt;=CK$2,1,0)*(Transporte!$H9+Transporte!$H10)*$NB$90</f>
        <v>12298.949486945225</v>
      </c>
      <c r="CL90" s="306">
        <f>IF($ND$90&lt;=CL$2,1,0)*(Transporte!$H9+Transporte!$H10)*$NB$90</f>
        <v>12298.949486945225</v>
      </c>
      <c r="CM90" s="306">
        <f>IF($ND$90&lt;=CM$2,1,0)*(Transporte!$H9+Transporte!$H10)*$NB$90</f>
        <v>12298.949486945225</v>
      </c>
      <c r="CN90" s="306">
        <f>IF($ND$90&lt;=CN$2,1,0)*(Transporte!$H9+Transporte!$H10)*$NB$90</f>
        <v>12298.949486945225</v>
      </c>
      <c r="CO90" s="306">
        <f>IF($ND$90&lt;=CO$2,1,0)*(Transporte!$H9+Transporte!$H10)*$NB$90</f>
        <v>12298.949486945225</v>
      </c>
      <c r="CP90" s="306">
        <f>IF($ND$90&lt;=CP$2,1,0)*(Transporte!$H9+Transporte!$H10)*$NB$90</f>
        <v>12298.949486945225</v>
      </c>
      <c r="CQ90" s="306">
        <f>IF($ND$90&lt;=CQ$2,1,0)*(Transporte!$H9+Transporte!$H10)*$NB$90</f>
        <v>12298.949486945225</v>
      </c>
      <c r="CR90" s="306">
        <f>IF($ND$90&lt;=CR$2,1,0)*(Transporte!$H9+Transporte!$H10)*$NB$90</f>
        <v>12298.949486945225</v>
      </c>
      <c r="CS90" s="306">
        <f>IF($ND$90&lt;=CS$2,1,0)*(Transporte!$H9+Transporte!$H10)*$NB$90</f>
        <v>12298.949486945225</v>
      </c>
      <c r="CT90" s="306">
        <f>IF($ND$90&lt;=CT$2,1,0)*(Transporte!$H9+Transporte!$H10)*$NB$90</f>
        <v>12298.949486945225</v>
      </c>
      <c r="CU90" s="306">
        <f>IF($ND$90&lt;=CU$2,1,0)*(Transporte!$H9+Transporte!$H10)*$NB$90</f>
        <v>12298.949486945225</v>
      </c>
      <c r="CV90" s="306">
        <f>IF($ND$90&lt;=CV$2,1,0)*(Transporte!$H9+Transporte!$H10)*$NB$90</f>
        <v>12298.949486945225</v>
      </c>
      <c r="CW90" s="306">
        <f>IF($ND$90&lt;=CW$2,1,0)*(Transporte!$H9+Transporte!$H10)*$NB$90</f>
        <v>12298.949486945225</v>
      </c>
      <c r="CX90" s="306">
        <f>IF($ND$90&lt;=CX$2,1,0)*(Transporte!$H9+Transporte!$H10)*$NB$90</f>
        <v>12298.949486945225</v>
      </c>
      <c r="CY90" s="306">
        <f>IF($ND$90&lt;=CY$2,1,0)*(Transporte!$H9+Transporte!$H10)*$NB$90</f>
        <v>12298.949486945225</v>
      </c>
      <c r="CZ90" s="306">
        <f>IF($ND$90&lt;=CZ$2,1,0)*(Transporte!$H9+Transporte!$H10)*$NB$90</f>
        <v>12298.949486945225</v>
      </c>
      <c r="DA90" s="306">
        <f>IF($ND$90&lt;=DA$2,1,0)*(Transporte!$H9+Transporte!$H10)*$NB$90</f>
        <v>12298.949486945225</v>
      </c>
      <c r="DB90" s="306">
        <f>IF($ND$90&lt;=DB$2,1,0)*(Transporte!$H9+Transporte!$H10)*$NB$90</f>
        <v>12298.949486945225</v>
      </c>
      <c r="DC90" s="306">
        <f>IF($ND$90&lt;=DC$2,1,0)*(Transporte!$H9+Transporte!$H10)*$NB$90</f>
        <v>12298.949486945225</v>
      </c>
      <c r="DD90" s="306">
        <f>IF($ND$90&lt;=DD$2,1,0)*(Transporte!$H9+Transporte!$H10)*$NB$90</f>
        <v>12298.949486945225</v>
      </c>
      <c r="DE90" s="306">
        <f>IF($ND$90&lt;=DE$2,1,0)*(Transporte!$H9+Transporte!$H10)*$NB$90</f>
        <v>12298.949486945225</v>
      </c>
      <c r="DF90" s="306">
        <f>IF($ND$90&lt;=DF$2,1,0)*(Transporte!$H9+Transporte!$H10)*$NB$90</f>
        <v>12298.949486945225</v>
      </c>
      <c r="DG90" s="306">
        <f>IF($ND$90&lt;=DG$2,1,0)*(Transporte!$H9+Transporte!$H10)*$NB$90</f>
        <v>12298.949486945225</v>
      </c>
      <c r="DH90" s="306">
        <f>IF($ND$90&lt;=DH$2,1,0)*(Transporte!$H9+Transporte!$H10)*$NB$90</f>
        <v>12298.949486945225</v>
      </c>
      <c r="DI90" s="306">
        <f>IF($ND$90&lt;=DI$2,1,0)*(Transporte!$H9+Transporte!$H10)*$NB$90</f>
        <v>12298.949486945225</v>
      </c>
      <c r="DJ90" s="306">
        <f>IF($ND$90&lt;=DJ$2,1,0)*(Transporte!$H9+Transporte!$H10)*$NB$90</f>
        <v>12298.949486945225</v>
      </c>
      <c r="DK90" s="306">
        <f>IF($ND$90&lt;=DK$2,1,0)*(Transporte!$H9+Transporte!$H10)*$NB$90</f>
        <v>12298.949486945225</v>
      </c>
      <c r="DL90" s="306">
        <f>IF($ND$90&lt;=DL$2,1,0)*(Transporte!$H9+Transporte!$H10)*$NB$90</f>
        <v>12298.949486945225</v>
      </c>
      <c r="DM90" s="306">
        <f>IF($ND$90&lt;=DM$2,1,0)*(Transporte!$H9+Transporte!$H10)*$NB$90</f>
        <v>12298.949486945225</v>
      </c>
      <c r="DN90" s="306">
        <f>IF($ND$90&lt;=DN$2,1,0)*(Transporte!$H9+Transporte!$H10)*$NB$90</f>
        <v>12298.949486945225</v>
      </c>
      <c r="DO90" s="306">
        <f>IF($ND$90&lt;=DO$2,1,0)*(Transporte!$H9+Transporte!$H10)*$NB$90</f>
        <v>12298.949486945225</v>
      </c>
      <c r="DP90" s="306">
        <f>IF($ND$90&lt;=DP$2,1,0)*(Transporte!$H9+Transporte!$H10)*$NB$90</f>
        <v>12298.949486945225</v>
      </c>
      <c r="DQ90" s="306">
        <f>IF($ND$90&lt;=DQ$2,1,0)*(Transporte!$H9+Transporte!$H10)*$NB$90</f>
        <v>12298.949486945225</v>
      </c>
      <c r="DR90" s="306">
        <f>IF($ND$90&lt;=DR$2,1,0)*(Transporte!$H9+Transporte!$H10)*$NB$90</f>
        <v>12298.949486945225</v>
      </c>
      <c r="DS90" s="306">
        <f>IF($ND$90&lt;=DS$2,1,0)*(Transporte!$H9+Transporte!$H10)*$NB$90</f>
        <v>12298.949486945225</v>
      </c>
      <c r="DT90" s="306">
        <f>IF($ND$90&lt;=DT$2,1,0)*(Transporte!$H9+Transporte!$H10)*$NB$90</f>
        <v>12298.949486945225</v>
      </c>
      <c r="DU90" s="306">
        <f>IF($ND$90&lt;=DU$2,1,0)*(Transporte!$H9+Transporte!$H10)*$NB$90</f>
        <v>12298.949486945225</v>
      </c>
      <c r="DV90" s="306">
        <f>IF($ND$90&lt;=DV$2,1,0)*(Transporte!$H9+Transporte!$H10)*$NB$90</f>
        <v>12298.949486945225</v>
      </c>
      <c r="DW90" s="306">
        <f>IF($ND$90&lt;=DW$2,1,0)*(Transporte!$H9+Transporte!$H10)*$NB$90</f>
        <v>12298.949486945225</v>
      </c>
      <c r="DX90" s="306">
        <f>IF($ND$90&lt;=DX$2,1,0)*(Transporte!$H9+Transporte!$H10)*$NB$90</f>
        <v>12298.949486945225</v>
      </c>
      <c r="DY90" s="306">
        <f>IF($ND$90&lt;=DY$2,1,0)*(Transporte!$H9+Transporte!$H10)*$NB$90</f>
        <v>12298.949486945225</v>
      </c>
      <c r="DZ90" s="306">
        <f>IF($ND$90&lt;=DZ$2,1,0)*(Transporte!$H9+Transporte!$H10)*$NB$90</f>
        <v>12298.949486945225</v>
      </c>
      <c r="EA90" s="306">
        <f>IF($ND$90&lt;=EA$2,1,0)*(Transporte!$H9+Transporte!$H10)*$NB$90</f>
        <v>12298.949486945225</v>
      </c>
      <c r="EB90" s="306">
        <f>IF($ND$90&lt;=EB$2,1,0)*(Transporte!$H9+Transporte!$H10)*$NB$90</f>
        <v>12298.949486945225</v>
      </c>
      <c r="EC90" s="306">
        <f>IF($ND$90&lt;=EC$2,1,0)*(Transporte!$H9+Transporte!$H10)*$NB$90</f>
        <v>12298.949486945225</v>
      </c>
      <c r="ED90" s="306">
        <f>IF($ND$90&lt;=ED$2,1,0)*(Transporte!$H9+Transporte!$H10)*$NB$90</f>
        <v>12298.949486945225</v>
      </c>
      <c r="EE90" s="306">
        <f>IF($ND$90&lt;=EE$2,1,0)*(Transporte!$H9+Transporte!$H10)*$NB$90</f>
        <v>12298.949486945225</v>
      </c>
      <c r="EF90" s="306">
        <f>IF($ND$90&lt;=EF$2,1,0)*(Transporte!$H9+Transporte!$H10)*$NB$90</f>
        <v>12298.949486945225</v>
      </c>
      <c r="EG90" s="306">
        <f>IF($ND$90&lt;=EG$2,1,0)*(Transporte!$H9+Transporte!$H10)*$NB$90</f>
        <v>12298.949486945225</v>
      </c>
      <c r="EH90" s="306">
        <f>IF($ND$90&lt;=EH$2,1,0)*(Transporte!$H9+Transporte!$H10)*$NB$90</f>
        <v>12298.949486945225</v>
      </c>
      <c r="EI90" s="306">
        <f>IF($ND$90&lt;=EI$2,1,0)*(Transporte!$H9+Transporte!$H10)*$NB$90</f>
        <v>12298.949486945225</v>
      </c>
      <c r="EJ90" s="306">
        <f>IF($ND$90&lt;=EJ$2,1,0)*(Transporte!$H9+Transporte!$H10)*$NB$90</f>
        <v>12298.949486945225</v>
      </c>
      <c r="EK90" s="306">
        <f>IF($ND$90&lt;=EK$2,1,0)*(Transporte!$H9+Transporte!$H10)*$NB$90</f>
        <v>12298.949486945225</v>
      </c>
      <c r="EL90" s="306">
        <f>IF($ND$90&lt;=EL$2,1,0)*(Transporte!$H9+Transporte!$H10)*$NB$90</f>
        <v>12298.949486945225</v>
      </c>
      <c r="EM90" s="306">
        <f>IF($ND$90&lt;=EM$2,1,0)*(Transporte!$H9+Transporte!$H10)*$NB$90</f>
        <v>12298.949486945225</v>
      </c>
      <c r="EN90" s="306">
        <f>IF($ND$90&lt;=EN$2,1,0)*(Transporte!$H9+Transporte!$H10)*$NB$90</f>
        <v>12298.949486945225</v>
      </c>
      <c r="EO90" s="306">
        <f>IF($ND$90&lt;=EO$2,1,0)*(Transporte!$H9+Transporte!$H10)*$NB$90</f>
        <v>12298.949486945225</v>
      </c>
      <c r="EP90" s="306">
        <f>IF($ND$90&lt;=EP$2,1,0)*(Transporte!$H9+Transporte!$H10)*$NB$90</f>
        <v>12298.949486945225</v>
      </c>
      <c r="EQ90" s="306">
        <f>IF($ND$90&lt;=EQ$2,1,0)*(Transporte!$H9+Transporte!$H10)*$NB$90</f>
        <v>12298.949486945225</v>
      </c>
      <c r="ER90" s="306">
        <f>IF($ND$90&lt;=ER$2,1,0)*(Transporte!$H9+Transporte!$H10)*$NB$90</f>
        <v>12298.949486945225</v>
      </c>
      <c r="ES90" s="306">
        <f>IF($ND$90&lt;=ES$2,1,0)*(Transporte!$H9+Transporte!$H10)*$NB$90</f>
        <v>12298.949486945225</v>
      </c>
      <c r="ET90" s="306">
        <f>IF($ND$90&lt;=ET$2,1,0)*(Transporte!$H9+Transporte!$H10)*$NB$90</f>
        <v>12298.949486945225</v>
      </c>
      <c r="EU90" s="306">
        <f>IF($ND$90&lt;=EU$2,1,0)*(Transporte!$H9+Transporte!$H10)*$NB$90</f>
        <v>12298.949486945225</v>
      </c>
      <c r="EV90" s="306">
        <f>IF($ND$90&lt;=EV$2,1,0)*(Transporte!$H9+Transporte!$H10)*$NB$90</f>
        <v>12298.949486945225</v>
      </c>
      <c r="EW90" s="306">
        <f>IF($ND$90&lt;=EW$2,1,0)*(Transporte!$H9+Transporte!$H10)*$NB$90</f>
        <v>12298.949486945225</v>
      </c>
      <c r="EX90" s="306">
        <f>IF($ND$90&lt;=EX$2,1,0)*(Transporte!$H9+Transporte!$H10)*$NB$90</f>
        <v>12298.949486945225</v>
      </c>
      <c r="EY90" s="306">
        <f>IF($ND$90&lt;=EY$2,1,0)*(Transporte!$H9+Transporte!$H10)*$NB$90</f>
        <v>12298.949486945225</v>
      </c>
      <c r="EZ90" s="306">
        <f>IF($ND$90&lt;=EZ$2,1,0)*(Transporte!$H9+Transporte!$H10)*$NB$90</f>
        <v>12298.949486945225</v>
      </c>
      <c r="FA90" s="306">
        <f>IF($ND$90&lt;=FA$2,1,0)*(Transporte!$H9+Transporte!$H10)*$NB$90</f>
        <v>12298.949486945225</v>
      </c>
      <c r="FB90" s="306">
        <f>IF($ND$90&lt;=FB$2,1,0)*(Transporte!$H9+Transporte!$H10)*$NB$90</f>
        <v>12298.949486945225</v>
      </c>
      <c r="FC90" s="306">
        <f>IF($ND$90&lt;=FC$2,1,0)*(Transporte!$H9+Transporte!$H10)*$NB$90</f>
        <v>12298.949486945225</v>
      </c>
      <c r="FD90" s="306">
        <f>IF($ND$90&lt;=FD$2,1,0)*(Transporte!$H9+Transporte!$H10)*$NB$90</f>
        <v>12298.949486945225</v>
      </c>
      <c r="FE90" s="306">
        <f>IF($ND$90&lt;=FE$2,1,0)*(Transporte!$H9+Transporte!$H10)*$NB$90</f>
        <v>12298.949486945225</v>
      </c>
      <c r="FF90" s="306">
        <f>IF($ND$90&lt;=FF$2,1,0)*(Transporte!$H9+Transporte!$H10)*$NB$90</f>
        <v>12298.949486945225</v>
      </c>
      <c r="FG90" s="306">
        <f>IF($ND$90&lt;=FG$2,1,0)*(Transporte!$H9+Transporte!$H10)*$NB$90</f>
        <v>12298.949486945225</v>
      </c>
      <c r="FH90" s="306">
        <f>IF($ND$90&lt;=FH$2,1,0)*(Transporte!$H9+Transporte!$H10)*$NB$90</f>
        <v>12298.949486945225</v>
      </c>
      <c r="FI90" s="306">
        <f>IF($ND$90&lt;=FI$2,1,0)*(Transporte!$H9+Transporte!$H10)*$NB$90</f>
        <v>12298.949486945225</v>
      </c>
      <c r="FJ90" s="306">
        <f>IF($ND$90&lt;=FJ$2,1,0)*(Transporte!$H9+Transporte!$H10)*$NB$90</f>
        <v>12298.949486945225</v>
      </c>
      <c r="FK90" s="306">
        <f>IF($ND$90&lt;=FK$2,1,0)*(Transporte!$H9+Transporte!$H10)*$NB$90</f>
        <v>12298.949486945225</v>
      </c>
      <c r="FL90" s="306">
        <f>IF($ND$90&lt;=FL$2,1,0)*(Transporte!$H9+Transporte!$H10)*$NB$90</f>
        <v>12298.949486945225</v>
      </c>
      <c r="FM90" s="306">
        <f>IF($ND$90&lt;=FM$2,1,0)*(Transporte!$H9+Transporte!$H10)*$NB$90</f>
        <v>12298.949486945225</v>
      </c>
      <c r="FN90" s="306">
        <f>IF($ND$90&lt;=FN$2,1,0)*(Transporte!$H9+Transporte!$H10)*$NB$90</f>
        <v>12298.949486945225</v>
      </c>
      <c r="FO90" s="306">
        <f>IF($ND$90&lt;=FO$2,1,0)*(Transporte!$H9+Transporte!$H10)*$NB$90</f>
        <v>12298.949486945225</v>
      </c>
      <c r="FP90" s="306">
        <f>IF($ND$90&lt;=FP$2,1,0)*(Transporte!$H9+Transporte!$H10)*$NB$90</f>
        <v>12298.949486945225</v>
      </c>
      <c r="FQ90" s="306">
        <f>IF($ND$90&lt;=FQ$2,1,0)*(Transporte!$H9+Transporte!$H10)*$NB$90</f>
        <v>12298.949486945225</v>
      </c>
      <c r="FR90" s="306">
        <f>IF($ND$90&lt;=FR$2,1,0)*(Transporte!$H9+Transporte!$H10)*$NB$90</f>
        <v>12298.949486945225</v>
      </c>
      <c r="FS90" s="306">
        <f>IF($ND$90&lt;=FS$2,1,0)*(Transporte!$H9+Transporte!$H10)*$NB$90</f>
        <v>12298.949486945225</v>
      </c>
      <c r="FT90" s="306">
        <f>IF($ND$90&lt;=FT$2,1,0)*(Transporte!$H9+Transporte!$H10)*$NB$90</f>
        <v>12298.949486945225</v>
      </c>
      <c r="FU90" s="306">
        <f>IF($ND$90&lt;=FU$2,1,0)*(Transporte!$H9+Transporte!$H10)*$NB$90</f>
        <v>12298.949486945225</v>
      </c>
      <c r="FV90" s="306">
        <f>IF($ND$90&lt;=FV$2,1,0)*(Transporte!$H9+Transporte!$H10)*$NB$90</f>
        <v>12298.949486945225</v>
      </c>
      <c r="FW90" s="306">
        <f>IF($ND$90&lt;=FW$2,1,0)*(Transporte!$H9+Transporte!$H10)*$NB$90</f>
        <v>12298.949486945225</v>
      </c>
      <c r="FX90" s="306">
        <f>IF($ND$90&lt;=FX$2,1,0)*(Transporte!$H9+Transporte!$H10)*$NB$90</f>
        <v>12298.949486945225</v>
      </c>
      <c r="FY90" s="306">
        <f>IF($ND$90&lt;=FY$2,1,0)*(Transporte!$H9+Transporte!$H10)*$NB$90</f>
        <v>12298.949486945225</v>
      </c>
      <c r="FZ90" s="306">
        <f>IF($ND$90&lt;=FZ$2,1,0)*(Transporte!$H9+Transporte!$H10)*$NB$90</f>
        <v>12298.949486945225</v>
      </c>
      <c r="GA90" s="306">
        <f>IF($ND$90&lt;=GA$2,1,0)*(Transporte!$H9+Transporte!$H10)*$NB$90</f>
        <v>12298.949486945225</v>
      </c>
      <c r="GB90" s="306">
        <f>IF($ND$90&lt;=GB$2,1,0)*(Transporte!$H9+Transporte!$H10)*$NB$90</f>
        <v>12298.949486945225</v>
      </c>
      <c r="GC90" s="306">
        <f>IF($ND$90&lt;=GC$2,1,0)*(Transporte!$H9+Transporte!$H10)*$NB$90</f>
        <v>12298.949486945225</v>
      </c>
      <c r="GD90" s="306">
        <f>IF($ND$90&lt;=GD$2,1,0)*(Transporte!$H9+Transporte!$H10)*$NB$90</f>
        <v>12298.949486945225</v>
      </c>
      <c r="GE90" s="306">
        <f>IF($ND$90&lt;=GE$2,1,0)*(Transporte!$H9+Transporte!$H10)*$NB$90</f>
        <v>12298.949486945225</v>
      </c>
      <c r="GF90" s="306">
        <f>IF($ND$90&lt;=GF$2,1,0)*(Transporte!$H9+Transporte!$H10)*$NB$90</f>
        <v>12298.949486945225</v>
      </c>
      <c r="GG90" s="306">
        <f>IF($ND$90&lt;=GG$2,1,0)*(Transporte!$H9+Transporte!$H10)*$NB$90</f>
        <v>12298.949486945225</v>
      </c>
      <c r="GH90" s="306">
        <f>IF($ND$90&lt;=GH$2,1,0)*(Transporte!$H9+Transporte!$H10)*$NB$90</f>
        <v>12298.949486945225</v>
      </c>
      <c r="GI90" s="306">
        <f>IF($ND$90&lt;=GI$2,1,0)*(Transporte!$H9+Transporte!$H10)*$NB$90</f>
        <v>12298.949486945225</v>
      </c>
      <c r="GJ90" s="306">
        <f>IF($ND$90&lt;=GJ$2,1,0)*(Transporte!$H9+Transporte!$H10)*$NB$90</f>
        <v>12298.949486945225</v>
      </c>
      <c r="GK90" s="306">
        <f>IF($ND$90&lt;=GK$2,1,0)*(Transporte!$H9+Transporte!$H10)*$NB$90</f>
        <v>12298.949486945225</v>
      </c>
      <c r="GL90" s="306">
        <f>IF($ND$90&lt;=GL$2,1,0)*(Transporte!$H9+Transporte!$H10)*$NB$90</f>
        <v>12298.949486945225</v>
      </c>
      <c r="GM90" s="306">
        <f>IF($ND$90&lt;=GM$2,1,0)*(Transporte!$H9+Transporte!$H10)*$NB$90</f>
        <v>12298.949486945225</v>
      </c>
      <c r="GN90" s="306">
        <f>IF($ND$90&lt;=GN$2,1,0)*(Transporte!$H9+Transporte!$H10)*$NB$90</f>
        <v>12298.949486945225</v>
      </c>
      <c r="GO90" s="306">
        <f>IF($ND$90&lt;=GO$2,1,0)*(Transporte!$H9+Transporte!$H10)*$NB$90</f>
        <v>12298.949486945225</v>
      </c>
      <c r="GP90" s="306">
        <f>IF($ND$90&lt;=GP$2,1,0)*(Transporte!$H9+Transporte!$H10)*$NB$90</f>
        <v>12298.949486945225</v>
      </c>
      <c r="GQ90" s="306">
        <f>IF($ND$90&lt;=GQ$2,1,0)*(Transporte!$H9+Transporte!$H10)*$NB$90</f>
        <v>12298.949486945225</v>
      </c>
      <c r="GR90" s="306">
        <f>IF($ND$90&lt;=GR$2,1,0)*(Transporte!$H9+Transporte!$H10)*$NB$90</f>
        <v>12298.949486945225</v>
      </c>
      <c r="GS90" s="306">
        <f>IF($ND$90&lt;=GS$2,1,0)*(Transporte!$H9+Transporte!$H10)*$NB$90</f>
        <v>12298.949486945225</v>
      </c>
      <c r="GT90" s="306">
        <f>IF($ND$90&lt;=GT$2,1,0)*(Transporte!$H9+Transporte!$H10)*$NB$90</f>
        <v>12298.949486945225</v>
      </c>
      <c r="GU90" s="306">
        <f>IF($ND$90&lt;=GU$2,1,0)*(Transporte!$H9+Transporte!$H10)*$NB$90</f>
        <v>12298.949486945225</v>
      </c>
      <c r="GV90" s="306">
        <f>IF($ND$90&lt;=GV$2,1,0)*(Transporte!$H9+Transporte!$H10)*$NB$90</f>
        <v>12298.949486945225</v>
      </c>
      <c r="GW90" s="306">
        <f>IF($ND$90&lt;=GW$2,1,0)*(Transporte!$H9+Transporte!$H10)*$NB$90</f>
        <v>12298.949486945225</v>
      </c>
      <c r="GX90" s="306">
        <f>IF($ND$90&lt;=GX$2,1,0)*(Transporte!$H9+Transporte!$H10)*$NB$90</f>
        <v>12298.949486945225</v>
      </c>
      <c r="GY90" s="306">
        <f>IF($ND$90&lt;=GY$2,1,0)*(Transporte!$H9+Transporte!$H10)*$NB$90</f>
        <v>12298.949486945225</v>
      </c>
      <c r="GZ90" s="306">
        <f>IF($ND$90&lt;=GZ$2,1,0)*(Transporte!$H9+Transporte!$H10)*$NB$90</f>
        <v>12298.949486945225</v>
      </c>
      <c r="HA90" s="306">
        <f>IF($ND$90&lt;=HA$2,1,0)*(Transporte!$H9+Transporte!$H10)*$NB$90</f>
        <v>12298.949486945225</v>
      </c>
      <c r="HB90" s="306">
        <f>IF($ND$90&lt;=HB$2,1,0)*(Transporte!$H9+Transporte!$H10)*$NB$90</f>
        <v>12298.949486945225</v>
      </c>
      <c r="HC90" s="306">
        <f>IF($ND$90&lt;=HC$2,1,0)*(Transporte!$H9+Transporte!$H10)*$NB$90</f>
        <v>12298.949486945225</v>
      </c>
      <c r="HD90" s="306">
        <f>IF($ND$90&lt;=HD$2,1,0)*(Transporte!$H9+Transporte!$H10)*$NB$90</f>
        <v>12298.949486945225</v>
      </c>
      <c r="HE90" s="306">
        <f>IF($ND$90&lt;=HE$2,1,0)*(Transporte!$H9+Transporte!$H10)*$NB$90</f>
        <v>12298.949486945225</v>
      </c>
      <c r="HF90" s="306">
        <f>IF($ND$90&lt;=HF$2,1,0)*(Transporte!$H9+Transporte!$H10)*$NB$90</f>
        <v>12298.949486945225</v>
      </c>
      <c r="HG90" s="306">
        <f>IF($ND$90&lt;=HG$2,1,0)*(Transporte!$H9+Transporte!$H10)*$NB$90</f>
        <v>12298.949486945225</v>
      </c>
      <c r="HH90" s="306">
        <f>IF($ND$90&lt;=HH$2,1,0)*(Transporte!$H9+Transporte!$H10)*$NB$90</f>
        <v>12298.949486945225</v>
      </c>
      <c r="HI90" s="306">
        <f>IF($ND$90&lt;=HI$2,1,0)*(Transporte!$H9+Transporte!$H10)*$NB$90</f>
        <v>12298.949486945225</v>
      </c>
      <c r="HJ90" s="306">
        <f>IF($ND$90&lt;=HJ$2,1,0)*(Transporte!$H9+Transporte!$H10)*$NB$90</f>
        <v>12298.949486945225</v>
      </c>
      <c r="HK90" s="306">
        <f>IF($ND$90&lt;=HK$2,1,0)*(Transporte!$H9+Transporte!$H10)*$NB$90</f>
        <v>12298.949486945225</v>
      </c>
      <c r="HL90" s="306">
        <f>IF($ND$90&lt;=HL$2,1,0)*(Transporte!$H9+Transporte!$H10)*$NB$90</f>
        <v>12298.949486945225</v>
      </c>
      <c r="HM90" s="306">
        <f>IF($ND$90&lt;=HM$2,1,0)*(Transporte!$H9+Transporte!$H10)*$NB$90</f>
        <v>12298.949486945225</v>
      </c>
      <c r="HN90" s="306">
        <f>IF($ND$90&lt;=HN$2,1,0)*(Transporte!$H9+Transporte!$H10)*$NB$90</f>
        <v>12298.949486945225</v>
      </c>
      <c r="HO90" s="306">
        <f>IF($ND$90&lt;=HO$2,1,0)*(Transporte!$H9+Transporte!$H10)*$NB$90</f>
        <v>12298.949486945225</v>
      </c>
      <c r="HP90" s="306">
        <f>IF($ND$90&lt;=HP$2,1,0)*(Transporte!$H9+Transporte!$H10)*$NB$90</f>
        <v>12298.949486945225</v>
      </c>
      <c r="HQ90" s="306">
        <f>IF($ND$90&lt;=HQ$2,1,0)*(Transporte!$H9+Transporte!$H10)*$NB$90</f>
        <v>12298.949486945225</v>
      </c>
      <c r="HR90" s="306">
        <f>IF($ND$90&lt;=HR$2,1,0)*(Transporte!$H9+Transporte!$H10)*$NB$90</f>
        <v>12298.949486945225</v>
      </c>
      <c r="HS90" s="306">
        <f>IF($ND$90&lt;=HS$2,1,0)*(Transporte!$H9+Transporte!$H10)*$NB$90</f>
        <v>12298.949486945225</v>
      </c>
      <c r="HT90" s="306">
        <f>IF($ND$90&lt;=HT$2,1,0)*(Transporte!$H9+Transporte!$H10)*$NB$90</f>
        <v>12298.949486945225</v>
      </c>
      <c r="HU90" s="306">
        <f>IF($ND$90&lt;=HU$2,1,0)*(Transporte!$H9+Transporte!$H10)*$NB$90</f>
        <v>12298.949486945225</v>
      </c>
      <c r="HV90" s="306">
        <f>IF($ND$90&lt;=HV$2,1,0)*(Transporte!$H9+Transporte!$H10)*$NB$90</f>
        <v>12298.949486945225</v>
      </c>
      <c r="HW90" s="306">
        <f>IF($ND$90&lt;=HW$2,1,0)*(Transporte!$H9+Transporte!$H10)*$NB$90</f>
        <v>12298.949486945225</v>
      </c>
      <c r="HX90" s="306">
        <f>IF($ND$90&lt;=HX$2,1,0)*(Transporte!$H9+Transporte!$H10)*$NB$90</f>
        <v>12298.949486945225</v>
      </c>
      <c r="HY90" s="306">
        <f>IF($ND$90&lt;=HY$2,1,0)*(Transporte!$H9+Transporte!$H10)*$NB$90</f>
        <v>12298.949486945225</v>
      </c>
      <c r="HZ90" s="306">
        <f>IF($ND$90&lt;=HZ$2,1,0)*(Transporte!$H9+Transporte!$H10)*$NB$90</f>
        <v>12298.949486945225</v>
      </c>
      <c r="IA90" s="306">
        <f>IF($ND$90&lt;=IA$2,1,0)*(Transporte!$H9+Transporte!$H10)*$NB$90</f>
        <v>12298.949486945225</v>
      </c>
      <c r="IB90" s="306">
        <f>IF($ND$90&lt;=IB$2,1,0)*(Transporte!$H9+Transporte!$H10)*$NB$90</f>
        <v>12298.949486945225</v>
      </c>
      <c r="IC90" s="306">
        <f>IF($ND$90&lt;=IC$2,1,0)*(Transporte!$H9+Transporte!$H10)*$NB$90</f>
        <v>12298.949486945225</v>
      </c>
      <c r="ID90" s="306">
        <f>IF($ND$90&lt;=ID$2,1,0)*(Transporte!$H9+Transporte!$H10)*$NB$90</f>
        <v>12298.949486945225</v>
      </c>
      <c r="IE90" s="306">
        <f>IF($ND$90&lt;=IE$2,1,0)*(Transporte!$H9+Transporte!$H10)*$NB$90</f>
        <v>12298.949486945225</v>
      </c>
      <c r="IF90" s="306">
        <f>IF($ND$90&lt;=IF$2,1,0)*(Transporte!$H9+Transporte!$H10)*$NB$90</f>
        <v>12298.949486945225</v>
      </c>
      <c r="IG90" s="306">
        <f>IF($ND$90&lt;=IG$2,1,0)*(Transporte!$H9+Transporte!$H10)*$NB$90</f>
        <v>12298.949486945225</v>
      </c>
      <c r="IH90" s="306">
        <f>IF($ND$90&lt;=IH$2,1,0)*(Transporte!$H9+Transporte!$H10)*$NB$90</f>
        <v>12298.949486945225</v>
      </c>
      <c r="II90" s="306">
        <f>IF($ND$90&lt;=II$2,1,0)*(Transporte!$H9+Transporte!$H10)*$NB$90</f>
        <v>12298.949486945225</v>
      </c>
      <c r="IJ90" s="306">
        <f>IF($ND$90&lt;=IJ$2,1,0)*(Transporte!$H9+Transporte!$H10)*$NB$90</f>
        <v>12298.949486945225</v>
      </c>
      <c r="IK90" s="306">
        <f>IF($ND$90&lt;=IK$2,1,0)*(Transporte!$H9+Transporte!$H10)*$NB$90</f>
        <v>12298.949486945225</v>
      </c>
      <c r="IL90" s="306">
        <f>IF($ND$90&lt;=IL$2,1,0)*(Transporte!$H9+Transporte!$H10)*$NB$90</f>
        <v>12298.949486945225</v>
      </c>
      <c r="IM90" s="306">
        <f>IF($ND$90&lt;=IM$2,1,0)*(Transporte!$H9+Transporte!$H10)*$NB$90</f>
        <v>12298.949486945225</v>
      </c>
      <c r="IN90" s="306">
        <f>IF($ND$90&lt;=IN$2,1,0)*(Transporte!$H9+Transporte!$H10)*$NB$90</f>
        <v>12298.949486945225</v>
      </c>
      <c r="IO90" s="306">
        <f>IF($ND$90&lt;=IO$2,1,0)*(Transporte!$H9+Transporte!$H10)*$NB$90</f>
        <v>12298.949486945225</v>
      </c>
      <c r="IP90" s="306">
        <f>IF($ND$90&lt;=IP$2,1,0)*(Transporte!$H9+Transporte!$H10)*$NB$90</f>
        <v>12298.949486945225</v>
      </c>
      <c r="IQ90" s="306">
        <f>IF($ND$90&lt;=IQ$2,1,0)*(Transporte!$H9+Transporte!$H10)*$NB$90</f>
        <v>12298.949486945225</v>
      </c>
      <c r="IR90" s="306">
        <f>IF($ND$90&lt;=IR$2,1,0)*(Transporte!$H9+Transporte!$H10)*$NB$90</f>
        <v>12298.949486945225</v>
      </c>
      <c r="IS90" s="306">
        <f>IF($ND$90&lt;=IS$2,1,0)*(Transporte!$H9+Transporte!$H10)*$NB$90</f>
        <v>12298.949486945225</v>
      </c>
      <c r="IT90" s="306">
        <f>IF($ND$90&lt;=IT$2,1,0)*(Transporte!$H9+Transporte!$H10)*$NB$90</f>
        <v>12298.949486945225</v>
      </c>
      <c r="IU90" s="306">
        <f>IF($ND$90&lt;=IU$2,1,0)*(Transporte!$H9+Transporte!$H10)*$NB$90</f>
        <v>12298.949486945225</v>
      </c>
      <c r="IV90" s="306">
        <f>IF($ND$90&lt;=IV$2,1,0)*(Transporte!$H9+Transporte!$H10)*$NB$90</f>
        <v>12298.949486945225</v>
      </c>
      <c r="IW90" s="306">
        <f>IF($ND$90&lt;=IW$2,1,0)*(Transporte!$H9+Transporte!$H10)*$NB$90</f>
        <v>12298.949486945225</v>
      </c>
      <c r="IX90" s="306">
        <f>IF($ND$90&lt;=IX$2,1,0)*(Transporte!$H9+Transporte!$H10)*$NB$90</f>
        <v>12298.949486945225</v>
      </c>
      <c r="IY90" s="306">
        <f>IF($ND$90&lt;=IY$2,1,0)*(Transporte!$H9+Transporte!$H10)*$NB$90</f>
        <v>12298.949486945225</v>
      </c>
      <c r="IZ90" s="306">
        <f>IF($ND$90&lt;=IZ$2,1,0)*(Transporte!$H9+Transporte!$H10)*$NB$90</f>
        <v>12298.949486945225</v>
      </c>
      <c r="JA90" s="306">
        <f>IF($ND$90&lt;=JA$2,1,0)*(Transporte!$H9+Transporte!$H10)*$NB$90</f>
        <v>12298.949486945225</v>
      </c>
      <c r="JB90" s="306">
        <f>IF($ND$90&lt;=JB$2,1,0)*(Transporte!$H9+Transporte!$H10)*$NB$90</f>
        <v>12298.949486945225</v>
      </c>
      <c r="JC90" s="306">
        <f>IF($ND$90&lt;=JC$2,1,0)*(Transporte!$H9+Transporte!$H10)*$NB$90</f>
        <v>12298.949486945225</v>
      </c>
      <c r="JD90" s="306">
        <f>IF($ND$90&lt;=JD$2,1,0)*(Transporte!$H9+Transporte!$H10)*$NB$90</f>
        <v>12298.949486945225</v>
      </c>
      <c r="JE90" s="306">
        <f>IF($ND$90&lt;=JE$2,1,0)*(Transporte!$H9+Transporte!$H10)*$NB$90</f>
        <v>12298.949486945225</v>
      </c>
      <c r="JF90" s="306">
        <f>IF($ND$90&lt;=JF$2,1,0)*(Transporte!$H9+Transporte!$H10)*$NB$90</f>
        <v>12298.949486945225</v>
      </c>
      <c r="JG90" s="306">
        <f>IF($ND$90&lt;=JG$2,1,0)*(Transporte!$H9+Transporte!$H10)*$NB$90</f>
        <v>12298.949486945225</v>
      </c>
      <c r="JH90" s="306">
        <f>IF($ND$90&lt;=JH$2,1,0)*(Transporte!$H9+Transporte!$H10)*$NB$90</f>
        <v>12298.949486945225</v>
      </c>
      <c r="JI90" s="306">
        <f>IF($ND$90&lt;=JI$2,1,0)*(Transporte!$H9+Transporte!$H10)*$NB$90</f>
        <v>12298.949486945225</v>
      </c>
      <c r="JJ90" s="306">
        <f>IF($ND$90&lt;=JJ$2,1,0)*(Transporte!$H9+Transporte!$H10)*$NB$90</f>
        <v>12298.949486945225</v>
      </c>
      <c r="JK90" s="306">
        <f>IF($ND$90&lt;=JK$2,1,0)*(Transporte!$H9+Transporte!$H10)*$NB$90</f>
        <v>12298.949486945225</v>
      </c>
      <c r="JL90" s="306">
        <f>IF($ND$90&lt;=JL$2,1,0)*(Transporte!$H9+Transporte!$H10)*$NB$90</f>
        <v>12298.949486945225</v>
      </c>
      <c r="JM90" s="306">
        <f>IF($ND$90&lt;=JM$2,1,0)*(Transporte!$H9+Transporte!$H10)*$NB$90</f>
        <v>12298.949486945225</v>
      </c>
      <c r="JN90" s="306">
        <f>IF($ND$90&lt;=JN$2,1,0)*(Transporte!$H9+Transporte!$H10)*$NB$90</f>
        <v>12298.949486945225</v>
      </c>
      <c r="JO90" s="306">
        <f>IF($ND$90&lt;=JO$2,1,0)*(Transporte!$H9+Transporte!$H10)*$NB$90</f>
        <v>12298.949486945225</v>
      </c>
      <c r="JP90" s="306">
        <f>IF($ND$90&lt;=JP$2,1,0)*(Transporte!$H9+Transporte!$H10)*$NB$90</f>
        <v>12298.949486945225</v>
      </c>
      <c r="JQ90" s="306">
        <f>IF($ND$90&lt;=JQ$2,1,0)*(Transporte!$H9+Transporte!$H10)*$NB$90</f>
        <v>12298.949486945225</v>
      </c>
      <c r="JR90" s="306">
        <f>IF($ND$90&lt;=JR$2,1,0)*(Transporte!$H9+Transporte!$H10)*$NB$90</f>
        <v>12298.949486945225</v>
      </c>
      <c r="JS90" s="306">
        <f>IF($ND$90&lt;=JS$2,1,0)*(Transporte!$H9+Transporte!$H10)*$NB$90</f>
        <v>12298.949486945225</v>
      </c>
      <c r="JT90" s="306">
        <f>IF($ND$90&lt;=JT$2,1,0)*(Transporte!$H9+Transporte!$H10)*$NB$90</f>
        <v>12298.949486945225</v>
      </c>
      <c r="JU90" s="306">
        <f>IF($ND$90&lt;=JU$2,1,0)*(Transporte!$H9+Transporte!$H10)*$NB$90</f>
        <v>12298.949486945225</v>
      </c>
      <c r="JV90" s="306">
        <f>IF($ND$90&lt;=JV$2,1,0)*(Transporte!$H9+Transporte!$H10)*$NB$90</f>
        <v>12298.949486945225</v>
      </c>
      <c r="JW90" s="306">
        <f>IF($ND$90&lt;=JW$2,1,0)*(Transporte!$H9+Transporte!$H10)*$NB$90</f>
        <v>12298.949486945225</v>
      </c>
      <c r="JX90" s="306">
        <f>IF($ND$90&lt;=JX$2,1,0)*(Transporte!$H9+Transporte!$H10)*$NB$90</f>
        <v>12298.949486945225</v>
      </c>
      <c r="JY90" s="306">
        <f>IF($ND$90&lt;=JY$2,1,0)*(Transporte!$H9+Transporte!$H10)*$NB$90</f>
        <v>12298.949486945225</v>
      </c>
      <c r="JZ90" s="306">
        <f>IF($ND$90&lt;=JZ$2,1,0)*(Transporte!$H9+Transporte!$H10)*$NB$90</f>
        <v>12298.949486945225</v>
      </c>
      <c r="KA90" s="306">
        <f>IF($ND$90&lt;=KA$2,1,0)*(Transporte!$H9+Transporte!$H10)*$NB$90</f>
        <v>12298.949486945225</v>
      </c>
      <c r="KB90" s="306">
        <f>IF($ND$90&lt;=KB$2,1,0)*(Transporte!$H9+Transporte!$H10)*$NB$90</f>
        <v>12298.949486945225</v>
      </c>
      <c r="KC90" s="306">
        <f>IF($ND$90&lt;=KC$2,1,0)*(Transporte!$H9+Transporte!$H10)*$NB$90</f>
        <v>12298.949486945225</v>
      </c>
      <c r="KD90" s="306">
        <f>IF($ND$90&lt;=KD$2,1,0)*(Transporte!$H9+Transporte!$H10)*$NB$90</f>
        <v>12298.949486945225</v>
      </c>
      <c r="KE90" s="306">
        <f>IF($ND$90&lt;=KE$2,1,0)*(Transporte!$H9+Transporte!$H10)*$NB$90</f>
        <v>12298.949486945225</v>
      </c>
      <c r="KF90" s="306">
        <f>IF($ND$90&lt;=KF$2,1,0)*(Transporte!$H9+Transporte!$H10)*$NB$90</f>
        <v>12298.949486945225</v>
      </c>
      <c r="KG90" s="306">
        <f>IF($ND$90&lt;=KG$2,1,0)*(Transporte!$H9+Transporte!$H10)*$NB$90</f>
        <v>12298.949486945225</v>
      </c>
      <c r="KH90" s="306">
        <f>IF($ND$90&lt;=KH$2,1,0)*(Transporte!$H9+Transporte!$H10)*$NB$90</f>
        <v>12298.949486945225</v>
      </c>
      <c r="KI90" s="306">
        <f>IF($ND$90&lt;=KI$2,1,0)*(Transporte!$H9+Transporte!$H10)*$NB$90</f>
        <v>12298.949486945225</v>
      </c>
      <c r="KJ90" s="306">
        <f>IF($ND$90&lt;=KJ$2,1,0)*(Transporte!$H9+Transporte!$H10)*$NB$90</f>
        <v>12298.949486945225</v>
      </c>
      <c r="KK90" s="306">
        <f>IF($ND$90&lt;=KK$2,1,0)*(Transporte!$H9+Transporte!$H10)*$NB$90</f>
        <v>12298.949486945225</v>
      </c>
      <c r="KL90" s="306">
        <f>IF($ND$90&lt;=KL$2,1,0)*(Transporte!$H9+Transporte!$H10)*$NB$90</f>
        <v>12298.949486945225</v>
      </c>
      <c r="KM90" s="306">
        <f>IF($ND$90&lt;=KM$2,1,0)*(Transporte!$H9+Transporte!$H10)*$NB$90</f>
        <v>12298.949486945225</v>
      </c>
      <c r="KN90" s="306">
        <f>IF($ND$90&lt;=KN$2,1,0)*(Transporte!$H9+Transporte!$H10)*$NB$90</f>
        <v>12298.949486945225</v>
      </c>
      <c r="KO90" s="306">
        <f>IF($ND$90&lt;=KO$2,1,0)*(Transporte!$H9+Transporte!$H10)*$NB$90</f>
        <v>12298.949486945225</v>
      </c>
      <c r="KP90" s="306">
        <f>IF($ND$90&lt;=KP$2,1,0)*(Transporte!$H9+Transporte!$H10)*$NB$90</f>
        <v>12298.949486945225</v>
      </c>
      <c r="KQ90" s="306">
        <f>IF($ND$90&lt;=KQ$2,1,0)*(Transporte!$H9+Transporte!$H10)*$NB$90</f>
        <v>12298.949486945225</v>
      </c>
      <c r="KR90" s="306">
        <f>IF($ND$90&lt;=KR$2,1,0)*(Transporte!$H9+Transporte!$H10)*$NB$90</f>
        <v>12298.949486945225</v>
      </c>
      <c r="KS90" s="306">
        <f>IF($ND$90&lt;=KS$2,1,0)*(Transporte!$H9+Transporte!$H10)*$NB$90</f>
        <v>12298.949486945225</v>
      </c>
      <c r="KT90" s="306">
        <f>IF($ND$90&lt;=KT$2,1,0)*(Transporte!$H9+Transporte!$H10)*$NB$90</f>
        <v>12298.949486945225</v>
      </c>
      <c r="KU90" s="306">
        <f>IF($ND$90&lt;=KU$2,1,0)*(Transporte!$H9+Transporte!$H10)*$NB$90</f>
        <v>12298.949486945225</v>
      </c>
      <c r="KV90" s="306">
        <f>IF($ND$90&lt;=KV$2,1,0)*(Transporte!$H9+Transporte!$H10)*$NB$90</f>
        <v>12298.949486945225</v>
      </c>
      <c r="KW90" s="306">
        <f>IF($ND$90&lt;=KW$2,1,0)*(Transporte!$H9+Transporte!$H10)*$NB$90</f>
        <v>12298.949486945225</v>
      </c>
      <c r="KX90" s="306">
        <f>IF($ND$90&lt;=KX$2,1,0)*(Transporte!$H9+Transporte!$H10)*$NB$90</f>
        <v>12298.949486945225</v>
      </c>
      <c r="KY90" s="306">
        <f>IF($ND$90&lt;=KY$2,1,0)*(Transporte!$H9+Transporte!$H10)*$NB$90</f>
        <v>12298.949486945225</v>
      </c>
      <c r="KZ90" s="306">
        <f>IF($ND$90&lt;=KZ$2,1,0)*(Transporte!$H9+Transporte!$H10)*$NB$90</f>
        <v>12298.949486945225</v>
      </c>
      <c r="LA90" s="306">
        <f>IF($ND$90&lt;=LA$2,1,0)*(Transporte!$H9+Transporte!$H10)*$NB$90</f>
        <v>12298.949486945225</v>
      </c>
      <c r="LB90" s="306">
        <f>IF($ND$90&lt;=LB$2,1,0)*(Transporte!$H9+Transporte!$H10)*$NB$90</f>
        <v>12298.949486945225</v>
      </c>
      <c r="LC90" s="306">
        <f>IF($ND$90&lt;=LC$2,1,0)*(Transporte!$H9+Transporte!$H10)*$NB$90</f>
        <v>12298.949486945225</v>
      </c>
      <c r="LD90" s="306">
        <f>IF($ND$90&lt;=LD$2,1,0)*(Transporte!$H9+Transporte!$H10)*$NB$90</f>
        <v>12298.949486945225</v>
      </c>
      <c r="LE90" s="306">
        <f>IF($ND$90&lt;=LE$2,1,0)*(Transporte!$H9+Transporte!$H10)*$NB$90</f>
        <v>12298.949486945225</v>
      </c>
      <c r="LF90" s="306">
        <f>IF($ND$90&lt;=LF$2,1,0)*(Transporte!$H9+Transporte!$H10)*$NB$90</f>
        <v>12298.949486945225</v>
      </c>
      <c r="LG90" s="306">
        <f>IF($ND$90&lt;=LG$2,1,0)*(Transporte!$H9+Transporte!$H10)*$NB$90</f>
        <v>12298.949486945225</v>
      </c>
      <c r="LH90" s="306">
        <f>IF($ND$90&lt;=LH$2,1,0)*(Transporte!$H9+Transporte!$H10)*$NB$90</f>
        <v>12298.949486945225</v>
      </c>
      <c r="LI90" s="306">
        <f>IF($ND$90&lt;=LI$2,1,0)*(Transporte!$H9+Transporte!$H10)*$NB$90</f>
        <v>12298.949486945225</v>
      </c>
      <c r="LJ90" s="306">
        <f>IF($ND$90&lt;=LJ$2,1,0)*(Transporte!$H9+Transporte!$H10)*$NB$90</f>
        <v>12298.949486945225</v>
      </c>
      <c r="LK90" s="306">
        <f>IF($ND$90&lt;=LK$2,1,0)*(Transporte!$H9+Transporte!$H10)*$NB$90</f>
        <v>12298.949486945225</v>
      </c>
      <c r="LL90" s="306">
        <f>IF($ND$90&lt;=LL$2,1,0)*(Transporte!$H9+Transporte!$H10)*$NB$90</f>
        <v>12298.949486945225</v>
      </c>
      <c r="LM90" s="306">
        <f>IF($ND$90&lt;=LM$2,1,0)*(Transporte!$H9+Transporte!$H10)*$NB$90</f>
        <v>12298.949486945225</v>
      </c>
      <c r="LN90" s="306">
        <f>IF($ND$90&lt;=LN$2,1,0)*(Transporte!$H9+Transporte!$H10)*$NB$90</f>
        <v>12298.949486945225</v>
      </c>
      <c r="LO90" s="306">
        <f>IF($ND$90&lt;=LO$2,1,0)*(Transporte!$H9+Transporte!$H10)*$NB$90</f>
        <v>12298.949486945225</v>
      </c>
      <c r="LP90" s="306">
        <f>IF($ND$90&lt;=LP$2,1,0)*(Transporte!$H9+Transporte!$H10)*$NB$90</f>
        <v>12298.949486945225</v>
      </c>
      <c r="LQ90" s="306">
        <f>IF($ND$90&lt;=LQ$2,1,0)*(Transporte!$H9+Transporte!$H10)*$NB$90</f>
        <v>12298.949486945225</v>
      </c>
      <c r="LR90" s="306">
        <f>IF($ND$90&lt;=LR$2,1,0)*(Transporte!$H9+Transporte!$H10)*$NB$90</f>
        <v>12298.949486945225</v>
      </c>
      <c r="LS90" s="306">
        <f>IF($ND$90&lt;=LS$2,1,0)*(Transporte!$H9+Transporte!$H10)*$NB$90</f>
        <v>12298.949486945225</v>
      </c>
      <c r="LT90" s="306">
        <f>IF($ND$90&lt;=LT$2,1,0)*(Transporte!$H9+Transporte!$H10)*$NB$90</f>
        <v>12298.949486945225</v>
      </c>
      <c r="LU90" s="306">
        <f>IF($ND$90&lt;=LU$2,1,0)*(Transporte!$H9+Transporte!$H10)*$NB$90</f>
        <v>12298.949486945225</v>
      </c>
      <c r="LV90" s="306">
        <f>IF($ND$90&lt;=LV$2,1,0)*(Transporte!$H9+Transporte!$H10)*$NB$90</f>
        <v>12298.949486945225</v>
      </c>
      <c r="LW90" s="306">
        <f>IF($ND$90&lt;=LW$2,1,0)*(Transporte!$H9+Transporte!$H10)*$NB$90</f>
        <v>12298.949486945225</v>
      </c>
      <c r="LX90" s="306">
        <f>IF($ND$90&lt;=LX$2,1,0)*(Transporte!$H9+Transporte!$H10)*$NB$90</f>
        <v>12298.949486945225</v>
      </c>
      <c r="LY90" s="306">
        <f>IF($ND$90&lt;=LY$2,1,0)*(Transporte!$H9+Transporte!$H10)*$NB$90</f>
        <v>12298.949486945225</v>
      </c>
      <c r="LZ90" s="306">
        <f>IF($ND$90&lt;=LZ$2,1,0)*(Transporte!$H9+Transporte!$H10)*$NB$90</f>
        <v>12298.949486945225</v>
      </c>
      <c r="MA90" s="306">
        <f>IF($ND$90&lt;=MA$2,1,0)*(Transporte!$H9+Transporte!$H10)*$NB$90</f>
        <v>12298.949486945225</v>
      </c>
      <c r="MB90" s="306">
        <f>IF($ND$90&lt;=MB$2,1,0)*(Transporte!$H9+Transporte!$H10)*$NB$90</f>
        <v>12298.949486945225</v>
      </c>
      <c r="MC90" s="306">
        <f>IF($ND$90&lt;=MC$2,1,0)*(Transporte!$H9+Transporte!$H10)*$NB$90</f>
        <v>12298.949486945225</v>
      </c>
      <c r="MD90" s="306">
        <f>IF($ND$90&lt;=MD$2,1,0)*(Transporte!$H9+Transporte!$H10)*$NB$90</f>
        <v>12298.949486945225</v>
      </c>
      <c r="ME90" s="306">
        <f>IF($ND$90&lt;=ME$2,1,0)*(Transporte!$H9+Transporte!$H10)*$NB$90</f>
        <v>12298.949486945225</v>
      </c>
      <c r="MF90" s="306">
        <f>IF($ND$90&lt;=MF$2,1,0)*(Transporte!$H9+Transporte!$H10)*$NB$90</f>
        <v>12298.949486945225</v>
      </c>
      <c r="MG90" s="306">
        <f>IF($ND$90&lt;=MG$2,1,0)*(Transporte!$H9+Transporte!$H10)*$NB$90</f>
        <v>12298.949486945225</v>
      </c>
      <c r="MH90" s="306">
        <f>IF($ND$90&lt;=MH$2,1,0)*(Transporte!$H9+Transporte!$H10)*$NB$90</f>
        <v>12298.949486945225</v>
      </c>
      <c r="MI90" s="306">
        <f>IF($ND$90&lt;=MI$2,1,0)*(Transporte!$H9+Transporte!$H10)*$NB$90</f>
        <v>12298.949486945225</v>
      </c>
      <c r="MJ90" s="306">
        <f>IF($ND$90&lt;=MJ$2,1,0)*(Transporte!$H9+Transporte!$H10)*$NB$90</f>
        <v>12298.949486945225</v>
      </c>
      <c r="MK90" s="306">
        <f>IF($ND$90&lt;=MK$2,1,0)*(Transporte!$H9+Transporte!$H10)*$NB$90</f>
        <v>12298.949486945225</v>
      </c>
      <c r="ML90" s="306">
        <f>IF($ND$90&lt;=ML$2,1,0)*(Transporte!$H9+Transporte!$H10)*$NB$90</f>
        <v>12298.949486945225</v>
      </c>
      <c r="MM90" s="306">
        <f>IF($ND$90&lt;=MM$2,1,0)*(Transporte!$H9+Transporte!$H10)*$NB$90</f>
        <v>12298.949486945225</v>
      </c>
      <c r="MN90" s="306">
        <f>IF($ND$90&lt;=MN$2,1,0)*(Transporte!$H9+Transporte!$H10)*$NB$90</f>
        <v>12298.949486945225</v>
      </c>
      <c r="MO90" s="306">
        <f>IF($ND$90&lt;=MO$2,1,0)*(Transporte!$H9+Transporte!$H10)*$NB$90</f>
        <v>12298.949486945225</v>
      </c>
      <c r="MP90" s="306">
        <f>IF($ND$90&lt;=MP$2,1,0)*(Transporte!$H9+Transporte!$H10)*$NB$90</f>
        <v>12298.949486945225</v>
      </c>
      <c r="MQ90" s="306">
        <f>IF($ND$90&lt;=MQ$2,1,0)*(Transporte!$H9+Transporte!$H10)*$NB$90</f>
        <v>12298.949486945225</v>
      </c>
      <c r="MR90" s="306">
        <f>IF($ND$90&lt;=MR$2,1,0)*(Transporte!$H9+Transporte!$H10)*$NB$90</f>
        <v>12298.949486945225</v>
      </c>
      <c r="MS90" s="306">
        <f>IF($ND$90&lt;=MS$2,1,0)*(Transporte!$H9+Transporte!$H10)*$NB$90</f>
        <v>12298.949486945225</v>
      </c>
      <c r="MT90" s="306">
        <f>IF($ND$90&lt;=MT$2,1,0)*(Transporte!$H9+Transporte!$H10)*$NB$90</f>
        <v>12298.949486945225</v>
      </c>
      <c r="MU90" s="306">
        <f>IF($ND$90&lt;=MU$2,1,0)*(Transporte!$H9+Transporte!$H10)*$NB$90</f>
        <v>12298.949486945225</v>
      </c>
      <c r="MV90" s="306">
        <f>IF($ND$90&lt;=MV$2,1,0)*(Transporte!$H9+Transporte!$H10)*$NB$90</f>
        <v>12298.949486945225</v>
      </c>
      <c r="MW90" s="306">
        <f>IF($ND$90&lt;=MW$2,1,0)*(Transporte!$H9+Transporte!$H10)*$NB$90</f>
        <v>12298.949486945225</v>
      </c>
      <c r="MX90" s="306">
        <f>IF($ND$90&lt;=MX$2,1,0)*(Transporte!$H9+Transporte!$H10)*$NB$90</f>
        <v>12298.949486945225</v>
      </c>
      <c r="MY90" s="306">
        <f>IF($ND$90&lt;=MY$2,1,0)*(Transporte!$H9+Transporte!$H10)*$NB$90</f>
        <v>12298.949486945225</v>
      </c>
      <c r="MZ90" s="306">
        <f>IF($ND$90&lt;=MZ$2,1,0)*(Transporte!$H9+Transporte!$H10)*$NB$90</f>
        <v>12298.949486945225</v>
      </c>
      <c r="NA90" s="307">
        <f>IF($ND$90&lt;=NA$2,1,0)*(Transporte!$H9+Transporte!$H10)*$NB$90</f>
        <v>12298.949486945225</v>
      </c>
      <c r="NB90" s="656">
        <v>1</v>
      </c>
      <c r="NC90" s="656"/>
      <c r="ND90" s="656">
        <v>19</v>
      </c>
    </row>
    <row r="91" spans="1:368" x14ac:dyDescent="0.2">
      <c r="A91" s="2"/>
      <c r="B91" s="304"/>
      <c r="C91" s="319"/>
      <c r="D91" s="319"/>
      <c r="E91" s="1" t="s">
        <v>629</v>
      </c>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6"/>
      <c r="AL91" s="306"/>
      <c r="AM91" s="306"/>
      <c r="AN91" s="306"/>
      <c r="AO91" s="306"/>
      <c r="AP91" s="306"/>
      <c r="AQ91" s="306"/>
      <c r="AR91" s="306"/>
      <c r="AS91" s="306"/>
      <c r="AT91" s="306"/>
      <c r="AU91" s="306"/>
      <c r="AV91" s="306"/>
      <c r="AW91" s="306"/>
      <c r="AX91" s="306"/>
      <c r="AY91" s="306"/>
      <c r="AZ91" s="306"/>
      <c r="BA91" s="306"/>
      <c r="BB91" s="306"/>
      <c r="BC91" s="306"/>
      <c r="BD91" s="306"/>
      <c r="BE91" s="306"/>
      <c r="BF91" s="306"/>
      <c r="BG91" s="306"/>
      <c r="BH91" s="306"/>
      <c r="BI91" s="306"/>
      <c r="BJ91" s="306"/>
      <c r="BK91" s="306"/>
      <c r="BL91" s="306"/>
      <c r="BM91" s="306"/>
      <c r="BN91" s="306"/>
      <c r="BO91" s="306"/>
      <c r="BP91" s="306"/>
      <c r="BQ91" s="306"/>
      <c r="BR91" s="306"/>
      <c r="BS91" s="306"/>
      <c r="BT91" s="306"/>
      <c r="BU91" s="306"/>
      <c r="BV91" s="306"/>
      <c r="BW91" s="306"/>
      <c r="BX91" s="306"/>
      <c r="BY91" s="306"/>
      <c r="BZ91" s="306"/>
      <c r="CA91" s="306"/>
      <c r="CB91" s="306"/>
      <c r="CC91" s="306"/>
      <c r="CD91" s="306"/>
      <c r="CE91" s="306"/>
      <c r="CF91" s="306"/>
      <c r="CG91" s="306"/>
      <c r="CH91" s="306"/>
      <c r="CI91" s="306"/>
      <c r="CJ91" s="306"/>
      <c r="CK91" s="306"/>
      <c r="CL91" s="306"/>
      <c r="CM91" s="306"/>
      <c r="CN91" s="306"/>
      <c r="CO91" s="306"/>
      <c r="CP91" s="306"/>
      <c r="CQ91" s="306"/>
      <c r="CR91" s="306"/>
      <c r="CS91" s="306"/>
      <c r="CT91" s="306"/>
      <c r="CU91" s="306"/>
      <c r="CV91" s="306"/>
      <c r="CW91" s="306"/>
      <c r="CX91" s="306"/>
      <c r="CY91" s="306"/>
      <c r="CZ91" s="306"/>
      <c r="DA91" s="306"/>
      <c r="DB91" s="306"/>
      <c r="DC91" s="306"/>
      <c r="DD91" s="306"/>
      <c r="DE91" s="306"/>
      <c r="DF91" s="306"/>
      <c r="DG91" s="306"/>
      <c r="DH91" s="306"/>
      <c r="DI91" s="306"/>
      <c r="DJ91" s="306"/>
      <c r="DK91" s="306"/>
      <c r="DL91" s="306"/>
      <c r="DM91" s="306"/>
      <c r="DN91" s="306"/>
      <c r="DO91" s="306"/>
      <c r="DP91" s="306"/>
      <c r="DQ91" s="306"/>
      <c r="DR91" s="306"/>
      <c r="DS91" s="306"/>
      <c r="DT91" s="306"/>
      <c r="DU91" s="306"/>
      <c r="DV91" s="306"/>
      <c r="DW91" s="306"/>
      <c r="DX91" s="306"/>
      <c r="DY91" s="306"/>
      <c r="DZ91" s="306"/>
      <c r="EA91" s="306"/>
      <c r="EB91" s="306"/>
      <c r="EC91" s="306"/>
      <c r="ED91" s="306"/>
      <c r="EE91" s="306"/>
      <c r="EF91" s="306"/>
      <c r="EG91" s="306"/>
      <c r="EH91" s="306"/>
      <c r="EI91" s="306"/>
      <c r="EJ91" s="306"/>
      <c r="EK91" s="306"/>
      <c r="EL91" s="306"/>
      <c r="EM91" s="306"/>
      <c r="EN91" s="306"/>
      <c r="EO91" s="306"/>
      <c r="EP91" s="306"/>
      <c r="EQ91" s="306"/>
      <c r="ER91" s="306"/>
      <c r="ES91" s="306"/>
      <c r="ET91" s="306"/>
      <c r="EU91" s="306"/>
      <c r="EV91" s="306"/>
      <c r="EW91" s="306"/>
      <c r="EX91" s="306"/>
      <c r="EY91" s="306"/>
      <c r="EZ91" s="306"/>
      <c r="FA91" s="306"/>
      <c r="FB91" s="306"/>
      <c r="FC91" s="306"/>
      <c r="FD91" s="306"/>
      <c r="FE91" s="306"/>
      <c r="FF91" s="306"/>
      <c r="FG91" s="306"/>
      <c r="FH91" s="306"/>
      <c r="FI91" s="306"/>
      <c r="FJ91" s="306"/>
      <c r="FK91" s="306"/>
      <c r="FL91" s="306"/>
      <c r="FM91" s="306"/>
      <c r="FN91" s="306"/>
      <c r="FO91" s="306"/>
      <c r="FP91" s="306"/>
      <c r="FQ91" s="306"/>
      <c r="FR91" s="306"/>
      <c r="FS91" s="306"/>
      <c r="FT91" s="306"/>
      <c r="FU91" s="306"/>
      <c r="FV91" s="306"/>
      <c r="FW91" s="306"/>
      <c r="FX91" s="306"/>
      <c r="FY91" s="306"/>
      <c r="FZ91" s="306"/>
      <c r="GA91" s="306"/>
      <c r="GB91" s="306"/>
      <c r="GC91" s="306"/>
      <c r="GD91" s="306"/>
      <c r="GE91" s="306"/>
      <c r="GF91" s="306"/>
      <c r="GG91" s="306"/>
      <c r="GH91" s="306"/>
      <c r="GI91" s="306"/>
      <c r="GJ91" s="306"/>
      <c r="GK91" s="306"/>
      <c r="GL91" s="306"/>
      <c r="GM91" s="306"/>
      <c r="GN91" s="306"/>
      <c r="GO91" s="306"/>
      <c r="GP91" s="306"/>
      <c r="GQ91" s="306"/>
      <c r="GR91" s="306"/>
      <c r="GS91" s="306"/>
      <c r="GT91" s="306"/>
      <c r="GU91" s="306"/>
      <c r="GV91" s="306"/>
      <c r="GW91" s="306"/>
      <c r="GX91" s="306"/>
      <c r="GY91" s="306"/>
      <c r="GZ91" s="306"/>
      <c r="HA91" s="306"/>
      <c r="HB91" s="306"/>
      <c r="HC91" s="306"/>
      <c r="HD91" s="306"/>
      <c r="HE91" s="306"/>
      <c r="HF91" s="306"/>
      <c r="HG91" s="306"/>
      <c r="HH91" s="306"/>
      <c r="HI91" s="306"/>
      <c r="HJ91" s="306"/>
      <c r="HK91" s="306"/>
      <c r="HL91" s="306"/>
      <c r="HM91" s="306"/>
      <c r="HN91" s="306"/>
      <c r="HO91" s="306"/>
      <c r="HP91" s="306"/>
      <c r="HQ91" s="306"/>
      <c r="HR91" s="306"/>
      <c r="HS91" s="306"/>
      <c r="HT91" s="306"/>
      <c r="HU91" s="306"/>
      <c r="HV91" s="306"/>
      <c r="HW91" s="306"/>
      <c r="HX91" s="306"/>
      <c r="HY91" s="306"/>
      <c r="HZ91" s="306"/>
      <c r="IA91" s="306"/>
      <c r="IB91" s="306"/>
      <c r="IC91" s="306"/>
      <c r="ID91" s="306"/>
      <c r="IE91" s="306"/>
      <c r="IF91" s="306"/>
      <c r="IG91" s="306"/>
      <c r="IH91" s="306"/>
      <c r="II91" s="306"/>
      <c r="IJ91" s="306"/>
      <c r="IK91" s="306"/>
      <c r="IL91" s="306"/>
      <c r="IM91" s="306"/>
      <c r="IN91" s="306"/>
      <c r="IO91" s="306"/>
      <c r="IP91" s="306"/>
      <c r="IQ91" s="306"/>
      <c r="IR91" s="306"/>
      <c r="IS91" s="306"/>
      <c r="IT91" s="306"/>
      <c r="IU91" s="306"/>
      <c r="IV91" s="306"/>
      <c r="IW91" s="306"/>
      <c r="IX91" s="306"/>
      <c r="IY91" s="306"/>
      <c r="IZ91" s="306"/>
      <c r="JA91" s="306"/>
      <c r="JB91" s="306"/>
      <c r="JC91" s="306"/>
      <c r="JD91" s="306"/>
      <c r="JE91" s="306"/>
      <c r="JF91" s="306"/>
      <c r="JG91" s="306"/>
      <c r="JH91" s="306"/>
      <c r="JI91" s="306"/>
      <c r="JJ91" s="306"/>
      <c r="JK91" s="306"/>
      <c r="JL91" s="306"/>
      <c r="JM91" s="306"/>
      <c r="JN91" s="306"/>
      <c r="JO91" s="306"/>
      <c r="JP91" s="306"/>
      <c r="JQ91" s="306"/>
      <c r="JR91" s="306"/>
      <c r="JS91" s="306"/>
      <c r="JT91" s="306"/>
      <c r="JU91" s="306"/>
      <c r="JV91" s="306"/>
      <c r="JW91" s="306"/>
      <c r="JX91" s="306"/>
      <c r="JY91" s="306"/>
      <c r="JZ91" s="306"/>
      <c r="KA91" s="306"/>
      <c r="KB91" s="306"/>
      <c r="KC91" s="306"/>
      <c r="KD91" s="306"/>
      <c r="KE91" s="306"/>
      <c r="KF91" s="306"/>
      <c r="KG91" s="306"/>
      <c r="KH91" s="306"/>
      <c r="KI91" s="306"/>
      <c r="KJ91" s="306"/>
      <c r="KK91" s="306"/>
      <c r="KL91" s="306"/>
      <c r="KM91" s="306"/>
      <c r="KN91" s="306"/>
      <c r="KO91" s="306"/>
      <c r="KP91" s="306"/>
      <c r="KQ91" s="306"/>
      <c r="KR91" s="306"/>
      <c r="KS91" s="306"/>
      <c r="KT91" s="306"/>
      <c r="KU91" s="306"/>
      <c r="KV91" s="306"/>
      <c r="KW91" s="306"/>
      <c r="KX91" s="306"/>
      <c r="KY91" s="306"/>
      <c r="KZ91" s="306"/>
      <c r="LA91" s="306"/>
      <c r="LB91" s="306"/>
      <c r="LC91" s="306"/>
      <c r="LD91" s="306"/>
      <c r="LE91" s="306"/>
      <c r="LF91" s="306"/>
      <c r="LG91" s="306"/>
      <c r="LH91" s="306"/>
      <c r="LI91" s="306"/>
      <c r="LJ91" s="306"/>
      <c r="LK91" s="306"/>
      <c r="LL91" s="306"/>
      <c r="LM91" s="306"/>
      <c r="LN91" s="306"/>
      <c r="LO91" s="306"/>
      <c r="LP91" s="306"/>
      <c r="LQ91" s="306"/>
      <c r="LR91" s="306"/>
      <c r="LS91" s="306"/>
      <c r="LT91" s="306"/>
      <c r="LU91" s="306"/>
      <c r="LV91" s="306"/>
      <c r="LW91" s="306"/>
      <c r="LX91" s="306"/>
      <c r="LY91" s="306"/>
      <c r="LZ91" s="306"/>
      <c r="MA91" s="306"/>
      <c r="MB91" s="306"/>
      <c r="MC91" s="306"/>
      <c r="MD91" s="306"/>
      <c r="ME91" s="306"/>
      <c r="MF91" s="306"/>
      <c r="MG91" s="306"/>
      <c r="MH91" s="306"/>
      <c r="MI91" s="306"/>
      <c r="MJ91" s="306"/>
      <c r="MK91" s="306"/>
      <c r="ML91" s="306"/>
      <c r="MM91" s="306"/>
      <c r="MN91" s="306"/>
      <c r="MO91" s="306"/>
      <c r="MP91" s="306"/>
      <c r="MQ91" s="306"/>
      <c r="MR91" s="306"/>
      <c r="MS91" s="306"/>
      <c r="MT91" s="306"/>
      <c r="MU91" s="306"/>
      <c r="MV91" s="306"/>
      <c r="MW91" s="306"/>
      <c r="MX91" s="306"/>
      <c r="MY91" s="306"/>
      <c r="MZ91" s="306"/>
      <c r="NA91" s="307"/>
      <c r="NB91" s="657"/>
      <c r="NC91" s="657"/>
      <c r="ND91" s="657"/>
    </row>
    <row r="92" spans="1:368" x14ac:dyDescent="0.2">
      <c r="A92" s="182"/>
      <c r="B92" s="308"/>
      <c r="C92" s="320"/>
      <c r="D92" s="320"/>
      <c r="E92" s="309" t="s">
        <v>630</v>
      </c>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0"/>
      <c r="BB92" s="310"/>
      <c r="BC92" s="310"/>
      <c r="BD92" s="310"/>
      <c r="BE92" s="310"/>
      <c r="BF92" s="310"/>
      <c r="BG92" s="310"/>
      <c r="BH92" s="310"/>
      <c r="BI92" s="310"/>
      <c r="BJ92" s="310"/>
      <c r="BK92" s="310"/>
      <c r="BL92" s="310"/>
      <c r="BM92" s="310"/>
      <c r="BN92" s="310"/>
      <c r="BO92" s="310"/>
      <c r="BP92" s="310"/>
      <c r="BQ92" s="310"/>
      <c r="BR92" s="310"/>
      <c r="BS92" s="310"/>
      <c r="BT92" s="310"/>
      <c r="BU92" s="310"/>
      <c r="BV92" s="310"/>
      <c r="BW92" s="310"/>
      <c r="BX92" s="310"/>
      <c r="BY92" s="310"/>
      <c r="BZ92" s="310"/>
      <c r="CA92" s="310"/>
      <c r="CB92" s="310"/>
      <c r="CC92" s="310"/>
      <c r="CD92" s="310"/>
      <c r="CE92" s="310"/>
      <c r="CF92" s="310"/>
      <c r="CG92" s="310"/>
      <c r="CH92" s="310"/>
      <c r="CI92" s="310"/>
      <c r="CJ92" s="310"/>
      <c r="CK92" s="310"/>
      <c r="CL92" s="310"/>
      <c r="CM92" s="310"/>
      <c r="CN92" s="310"/>
      <c r="CO92" s="310"/>
      <c r="CP92" s="310"/>
      <c r="CQ92" s="310"/>
      <c r="CR92" s="310"/>
      <c r="CS92" s="310"/>
      <c r="CT92" s="310"/>
      <c r="CU92" s="310"/>
      <c r="CV92" s="310"/>
      <c r="CW92" s="310"/>
      <c r="CX92" s="310"/>
      <c r="CY92" s="310"/>
      <c r="CZ92" s="310"/>
      <c r="DA92" s="310"/>
      <c r="DB92" s="310"/>
      <c r="DC92" s="310"/>
      <c r="DD92" s="310"/>
      <c r="DE92" s="310"/>
      <c r="DF92" s="310"/>
      <c r="DG92" s="310"/>
      <c r="DH92" s="310"/>
      <c r="DI92" s="310"/>
      <c r="DJ92" s="310"/>
      <c r="DK92" s="310"/>
      <c r="DL92" s="310"/>
      <c r="DM92" s="310"/>
      <c r="DN92" s="310"/>
      <c r="DO92" s="310"/>
      <c r="DP92" s="310"/>
      <c r="DQ92" s="310"/>
      <c r="DR92" s="310"/>
      <c r="DS92" s="310"/>
      <c r="DT92" s="310"/>
      <c r="DU92" s="310"/>
      <c r="DV92" s="310"/>
      <c r="DW92" s="310"/>
      <c r="DX92" s="310"/>
      <c r="DY92" s="310"/>
      <c r="DZ92" s="310"/>
      <c r="EA92" s="310"/>
      <c r="EB92" s="310"/>
      <c r="EC92" s="310"/>
      <c r="ED92" s="310"/>
      <c r="EE92" s="310"/>
      <c r="EF92" s="310"/>
      <c r="EG92" s="310"/>
      <c r="EH92" s="310"/>
      <c r="EI92" s="310"/>
      <c r="EJ92" s="310"/>
      <c r="EK92" s="310"/>
      <c r="EL92" s="310"/>
      <c r="EM92" s="310"/>
      <c r="EN92" s="310"/>
      <c r="EO92" s="310"/>
      <c r="EP92" s="310"/>
      <c r="EQ92" s="310"/>
      <c r="ER92" s="310"/>
      <c r="ES92" s="310"/>
      <c r="ET92" s="310"/>
      <c r="EU92" s="310"/>
      <c r="EV92" s="310"/>
      <c r="EW92" s="310"/>
      <c r="EX92" s="310"/>
      <c r="EY92" s="310"/>
      <c r="EZ92" s="310"/>
      <c r="FA92" s="310"/>
      <c r="FB92" s="310"/>
      <c r="FC92" s="310"/>
      <c r="FD92" s="310"/>
      <c r="FE92" s="310"/>
      <c r="FF92" s="310"/>
      <c r="FG92" s="310"/>
      <c r="FH92" s="310"/>
      <c r="FI92" s="310"/>
      <c r="FJ92" s="310"/>
      <c r="FK92" s="310"/>
      <c r="FL92" s="310"/>
      <c r="FM92" s="310"/>
      <c r="FN92" s="310"/>
      <c r="FO92" s="310"/>
      <c r="FP92" s="310"/>
      <c r="FQ92" s="310"/>
      <c r="FR92" s="310"/>
      <c r="FS92" s="310"/>
      <c r="FT92" s="310"/>
      <c r="FU92" s="310"/>
      <c r="FV92" s="310"/>
      <c r="FW92" s="310"/>
      <c r="FX92" s="310"/>
      <c r="FY92" s="310"/>
      <c r="FZ92" s="310"/>
      <c r="GA92" s="310"/>
      <c r="GB92" s="310"/>
      <c r="GC92" s="310"/>
      <c r="GD92" s="310"/>
      <c r="GE92" s="310"/>
      <c r="GF92" s="310"/>
      <c r="GG92" s="310"/>
      <c r="GH92" s="310"/>
      <c r="GI92" s="310"/>
      <c r="GJ92" s="310"/>
      <c r="GK92" s="310"/>
      <c r="GL92" s="310"/>
      <c r="GM92" s="310"/>
      <c r="GN92" s="310"/>
      <c r="GO92" s="310"/>
      <c r="GP92" s="310"/>
      <c r="GQ92" s="310"/>
      <c r="GR92" s="310"/>
      <c r="GS92" s="310"/>
      <c r="GT92" s="310"/>
      <c r="GU92" s="310"/>
      <c r="GV92" s="310"/>
      <c r="GW92" s="310"/>
      <c r="GX92" s="310"/>
      <c r="GY92" s="310"/>
      <c r="GZ92" s="310"/>
      <c r="HA92" s="310"/>
      <c r="HB92" s="310"/>
      <c r="HC92" s="310"/>
      <c r="HD92" s="310"/>
      <c r="HE92" s="310"/>
      <c r="HF92" s="310"/>
      <c r="HG92" s="310"/>
      <c r="HH92" s="310"/>
      <c r="HI92" s="310"/>
      <c r="HJ92" s="310"/>
      <c r="HK92" s="310"/>
      <c r="HL92" s="310"/>
      <c r="HM92" s="310"/>
      <c r="HN92" s="310"/>
      <c r="HO92" s="310"/>
      <c r="HP92" s="310"/>
      <c r="HQ92" s="310"/>
      <c r="HR92" s="310"/>
      <c r="HS92" s="310"/>
      <c r="HT92" s="310"/>
      <c r="HU92" s="310"/>
      <c r="HV92" s="310"/>
      <c r="HW92" s="310"/>
      <c r="HX92" s="310"/>
      <c r="HY92" s="310"/>
      <c r="HZ92" s="310"/>
      <c r="IA92" s="310"/>
      <c r="IB92" s="310"/>
      <c r="IC92" s="310"/>
      <c r="ID92" s="310"/>
      <c r="IE92" s="310"/>
      <c r="IF92" s="310"/>
      <c r="IG92" s="310"/>
      <c r="IH92" s="310"/>
      <c r="II92" s="310"/>
      <c r="IJ92" s="310"/>
      <c r="IK92" s="310"/>
      <c r="IL92" s="310"/>
      <c r="IM92" s="310"/>
      <c r="IN92" s="310"/>
      <c r="IO92" s="310"/>
      <c r="IP92" s="310"/>
      <c r="IQ92" s="310"/>
      <c r="IR92" s="310"/>
      <c r="IS92" s="310"/>
      <c r="IT92" s="310"/>
      <c r="IU92" s="310"/>
      <c r="IV92" s="310"/>
      <c r="IW92" s="310"/>
      <c r="IX92" s="310"/>
      <c r="IY92" s="310"/>
      <c r="IZ92" s="310"/>
      <c r="JA92" s="310"/>
      <c r="JB92" s="310"/>
      <c r="JC92" s="310"/>
      <c r="JD92" s="310"/>
      <c r="JE92" s="310"/>
      <c r="JF92" s="310"/>
      <c r="JG92" s="310"/>
      <c r="JH92" s="310"/>
      <c r="JI92" s="310"/>
      <c r="JJ92" s="310"/>
      <c r="JK92" s="310"/>
      <c r="JL92" s="310"/>
      <c r="JM92" s="310"/>
      <c r="JN92" s="310"/>
      <c r="JO92" s="310"/>
      <c r="JP92" s="310"/>
      <c r="JQ92" s="310"/>
      <c r="JR92" s="310"/>
      <c r="JS92" s="310"/>
      <c r="JT92" s="310"/>
      <c r="JU92" s="310"/>
      <c r="JV92" s="310"/>
      <c r="JW92" s="310"/>
      <c r="JX92" s="310"/>
      <c r="JY92" s="310"/>
      <c r="JZ92" s="310"/>
      <c r="KA92" s="310"/>
      <c r="KB92" s="310"/>
      <c r="KC92" s="310"/>
      <c r="KD92" s="310"/>
      <c r="KE92" s="310"/>
      <c r="KF92" s="310"/>
      <c r="KG92" s="310"/>
      <c r="KH92" s="310"/>
      <c r="KI92" s="310"/>
      <c r="KJ92" s="310"/>
      <c r="KK92" s="310"/>
      <c r="KL92" s="310"/>
      <c r="KM92" s="310"/>
      <c r="KN92" s="310"/>
      <c r="KO92" s="310"/>
      <c r="KP92" s="310"/>
      <c r="KQ92" s="310"/>
      <c r="KR92" s="310"/>
      <c r="KS92" s="310"/>
      <c r="KT92" s="310"/>
      <c r="KU92" s="310"/>
      <c r="KV92" s="310"/>
      <c r="KW92" s="310"/>
      <c r="KX92" s="310"/>
      <c r="KY92" s="310"/>
      <c r="KZ92" s="310"/>
      <c r="LA92" s="310"/>
      <c r="LB92" s="310"/>
      <c r="LC92" s="310"/>
      <c r="LD92" s="310"/>
      <c r="LE92" s="310"/>
      <c r="LF92" s="310"/>
      <c r="LG92" s="310"/>
      <c r="LH92" s="310"/>
      <c r="LI92" s="310"/>
      <c r="LJ92" s="310"/>
      <c r="LK92" s="310"/>
      <c r="LL92" s="310"/>
      <c r="LM92" s="310"/>
      <c r="LN92" s="310"/>
      <c r="LO92" s="310"/>
      <c r="LP92" s="310"/>
      <c r="LQ92" s="310"/>
      <c r="LR92" s="310"/>
      <c r="LS92" s="310"/>
      <c r="LT92" s="310"/>
      <c r="LU92" s="310"/>
      <c r="LV92" s="310"/>
      <c r="LW92" s="310"/>
      <c r="LX92" s="310"/>
      <c r="LY92" s="310"/>
      <c r="LZ92" s="310"/>
      <c r="MA92" s="310"/>
      <c r="MB92" s="310"/>
      <c r="MC92" s="310"/>
      <c r="MD92" s="310"/>
      <c r="ME92" s="310"/>
      <c r="MF92" s="310"/>
      <c r="MG92" s="310"/>
      <c r="MH92" s="310"/>
      <c r="MI92" s="310"/>
      <c r="MJ92" s="310"/>
      <c r="MK92" s="310"/>
      <c r="ML92" s="310"/>
      <c r="MM92" s="310"/>
      <c r="MN92" s="310"/>
      <c r="MO92" s="310"/>
      <c r="MP92" s="310"/>
      <c r="MQ92" s="310"/>
      <c r="MR92" s="310"/>
      <c r="MS92" s="310"/>
      <c r="MT92" s="310"/>
      <c r="MU92" s="310"/>
      <c r="MV92" s="310"/>
      <c r="MW92" s="310"/>
      <c r="MX92" s="310"/>
      <c r="MY92" s="310"/>
      <c r="MZ92" s="310"/>
      <c r="NA92" s="311"/>
      <c r="NB92" s="657"/>
      <c r="NC92" s="657"/>
      <c r="ND92" s="657"/>
    </row>
    <row r="93" spans="1:368" x14ac:dyDescent="0.2">
      <c r="A93" s="2" t="s">
        <v>271</v>
      </c>
      <c r="B93" s="304" t="s">
        <v>271</v>
      </c>
      <c r="C93" s="305" t="s">
        <v>256</v>
      </c>
      <c r="D93" s="316" t="s">
        <v>279</v>
      </c>
      <c r="E93" s="1" t="s">
        <v>628</v>
      </c>
      <c r="F93" s="306">
        <f>IF($ND$93&lt;=F$2,1,0)*(Transporte!$H11+Transporte!$H12)*$NB$93</f>
        <v>18504.156089883822</v>
      </c>
      <c r="G93" s="306">
        <f>IF($ND$93&lt;=G$2,1,0)*(Transporte!$H11+Transporte!$H12)*$NB$93</f>
        <v>18504.156089883822</v>
      </c>
      <c r="H93" s="306">
        <f>IF($ND$93&lt;=H$2,1,0)*(Transporte!$H11+Transporte!$H12)*$NB$93</f>
        <v>18504.156089883822</v>
      </c>
      <c r="I93" s="306">
        <f>IF($ND$93&lt;=I$2,1,0)*(Transporte!$H11+Transporte!$H12)*$NB$93</f>
        <v>18504.156089883822</v>
      </c>
      <c r="J93" s="306">
        <f>IF($ND$93&lt;=J$2,1,0)*(Transporte!$H11+Transporte!$H12)*$NB$93</f>
        <v>18504.156089883822</v>
      </c>
      <c r="K93" s="306">
        <f>IF($ND$93&lt;=K$2,1,0)*(Transporte!$H11+Transporte!$H12)*$NB$93</f>
        <v>18504.156089883822</v>
      </c>
      <c r="L93" s="306">
        <f>IF($ND$93&lt;=L$2,1,0)*(Transporte!$H11+Transporte!$H12)*$NB$93</f>
        <v>18504.156089883822</v>
      </c>
      <c r="M93" s="306">
        <f>IF($ND$93&lt;=M$2,1,0)*(Transporte!$H11+Transporte!$H12)*$NB$93</f>
        <v>18504.156089883822</v>
      </c>
      <c r="N93" s="306">
        <f>IF($ND$93&lt;=N$2,1,0)*(Transporte!$H11+Transporte!$H12)*$NB$93</f>
        <v>18504.156089883822</v>
      </c>
      <c r="O93" s="306">
        <f>IF($ND$93&lt;=O$2,1,0)*(Transporte!$H11+Transporte!$H12)*$NB$93</f>
        <v>18504.156089883822</v>
      </c>
      <c r="P93" s="306">
        <f>IF($ND$93&lt;=P$2,1,0)*(Transporte!$H11+Transporte!$H12)*$NB$93</f>
        <v>18504.156089883822</v>
      </c>
      <c r="Q93" s="306">
        <f>IF($ND$93&lt;=Q$2,1,0)*(Transporte!$H11+Transporte!$H12)*$NB$93</f>
        <v>18504.156089883822</v>
      </c>
      <c r="R93" s="306">
        <f>IF($ND$93&lt;=R$2,1,0)*(Transporte!$H11+Transporte!$H12)*$NB$93</f>
        <v>18504.156089883822</v>
      </c>
      <c r="S93" s="306">
        <f>IF($ND$93&lt;=S$2,1,0)*(Transporte!$H11+Transporte!$H12)*$NB$93</f>
        <v>18504.156089883822</v>
      </c>
      <c r="T93" s="306">
        <f>IF($ND$93&lt;=T$2,1,0)*(Transporte!$H11+Transporte!$H12)*$NB$93</f>
        <v>18504.156089883822</v>
      </c>
      <c r="U93" s="306">
        <f>IF($ND$93&lt;=U$2,1,0)*(Transporte!$H11+Transporte!$H12)*$NB$93</f>
        <v>18504.156089883822</v>
      </c>
      <c r="V93" s="306">
        <f>IF($ND$93&lt;=V$2,1,0)*(Transporte!$H11+Transporte!$H12)*$NB$93</f>
        <v>18504.156089883822</v>
      </c>
      <c r="W93" s="306">
        <f>IF($ND$93&lt;=W$2,1,0)*(Transporte!$H11+Transporte!$H12)*$NB$93</f>
        <v>18504.156089883822</v>
      </c>
      <c r="X93" s="306">
        <f>IF($ND$93&lt;=X$2,1,0)*(Transporte!$H11+Transporte!$H12)*$NB$93</f>
        <v>18504.156089883822</v>
      </c>
      <c r="Y93" s="306">
        <f>IF($ND$93&lt;=Y$2,1,0)*(Transporte!$H11+Transporte!$H12)*$NB$93</f>
        <v>18504.156089883822</v>
      </c>
      <c r="Z93" s="306">
        <f>IF($ND$93&lt;=Z$2,1,0)*(Transporte!$H11+Transporte!$H12)*$NB$93</f>
        <v>18504.156089883822</v>
      </c>
      <c r="AA93" s="306">
        <f>IF($ND$93&lt;=AA$2,1,0)*(Transporte!$H11+Transporte!$H12)*$NB$93</f>
        <v>18504.156089883822</v>
      </c>
      <c r="AB93" s="306">
        <f>IF($ND$93&lt;=AB$2,1,0)*(Transporte!$H11+Transporte!$H12)*$NB$93</f>
        <v>18504.156089883822</v>
      </c>
      <c r="AC93" s="306">
        <f>IF($ND$93&lt;=AC$2,1,0)*(Transporte!$H11+Transporte!$H12)*$NB$93</f>
        <v>18504.156089883822</v>
      </c>
      <c r="AD93" s="306">
        <f>IF($ND$93&lt;=AD$2,1,0)*(Transporte!$H11+Transporte!$H12)*$NB$93</f>
        <v>18504.156089883822</v>
      </c>
      <c r="AE93" s="306">
        <f>IF($ND$93&lt;=AE$2,1,0)*(Transporte!$H11+Transporte!$H12)*$NB$93</f>
        <v>18504.156089883822</v>
      </c>
      <c r="AF93" s="306">
        <f>IF($ND$93&lt;=AF$2,1,0)*(Transporte!$H11+Transporte!$H12)*$NB$93</f>
        <v>18504.156089883822</v>
      </c>
      <c r="AG93" s="306">
        <f>IF($ND$93&lt;=AG$2,1,0)*(Transporte!$H11+Transporte!$H12)*$NB$93</f>
        <v>18504.156089883822</v>
      </c>
      <c r="AH93" s="306">
        <f>IF($ND$93&lt;=AH$2,1,0)*(Transporte!$H11+Transporte!$H12)*$NB$93</f>
        <v>18504.156089883822</v>
      </c>
      <c r="AI93" s="306">
        <f>IF($ND$93&lt;=AI$2,1,0)*(Transporte!$H11+Transporte!$H12)*$NB$93</f>
        <v>18504.156089883822</v>
      </c>
      <c r="AJ93" s="306">
        <f>IF($ND$93&lt;=AJ$2,1,0)*(Transporte!$H11+Transporte!$H12)*$NB$93</f>
        <v>18504.156089883822</v>
      </c>
      <c r="AK93" s="306">
        <f>IF($ND$93&lt;=AK$2,1,0)*(Transporte!$H11+Transporte!$H12)*$NB$93</f>
        <v>18504.156089883822</v>
      </c>
      <c r="AL93" s="306">
        <f>IF($ND$93&lt;=AL$2,1,0)*(Transporte!$H11+Transporte!$H12)*$NB$93</f>
        <v>18504.156089883822</v>
      </c>
      <c r="AM93" s="306">
        <f>IF($ND$93&lt;=AM$2,1,0)*(Transporte!$H11+Transporte!$H12)*$NB$93</f>
        <v>18504.156089883822</v>
      </c>
      <c r="AN93" s="306">
        <f>IF($ND$93&lt;=AN$2,1,0)*(Transporte!$H11+Transporte!$H12)*$NB$93</f>
        <v>18504.156089883822</v>
      </c>
      <c r="AO93" s="306">
        <f>IF($ND$93&lt;=AO$2,1,0)*(Transporte!$H11+Transporte!$H12)*$NB$93</f>
        <v>18504.156089883822</v>
      </c>
      <c r="AP93" s="306">
        <f>IF($ND$93&lt;=AP$2,1,0)*(Transporte!$H11+Transporte!$H12)*$NB$93</f>
        <v>18504.156089883822</v>
      </c>
      <c r="AQ93" s="306">
        <f>IF($ND$93&lt;=AQ$2,1,0)*(Transporte!$H11+Transporte!$H12)*$NB$93</f>
        <v>18504.156089883822</v>
      </c>
      <c r="AR93" s="306">
        <f>IF($ND$93&lt;=AR$2,1,0)*(Transporte!$H11+Transporte!$H12)*$NB$93</f>
        <v>18504.156089883822</v>
      </c>
      <c r="AS93" s="306">
        <f>IF($ND$93&lt;=AS$2,1,0)*(Transporte!$H11+Transporte!$H12)*$NB$93</f>
        <v>18504.156089883822</v>
      </c>
      <c r="AT93" s="306">
        <f>IF($ND$93&lt;=AT$2,1,0)*(Transporte!$H11+Transporte!$H12)*$NB$93</f>
        <v>18504.156089883822</v>
      </c>
      <c r="AU93" s="306">
        <f>IF($ND$93&lt;=AU$2,1,0)*(Transporte!$H11+Transporte!$H12)*$NB$93</f>
        <v>18504.156089883822</v>
      </c>
      <c r="AV93" s="306">
        <f>IF($ND$93&lt;=AV$2,1,0)*(Transporte!$H11+Transporte!$H12)*$NB$93</f>
        <v>18504.156089883822</v>
      </c>
      <c r="AW93" s="306">
        <f>IF($ND$93&lt;=AW$2,1,0)*(Transporte!$H11+Transporte!$H12)*$NB$93</f>
        <v>18504.156089883822</v>
      </c>
      <c r="AX93" s="306">
        <f>IF($ND$93&lt;=AX$2,1,0)*(Transporte!$H11+Transporte!$H12)*$NB$93</f>
        <v>18504.156089883822</v>
      </c>
      <c r="AY93" s="306">
        <f>IF($ND$93&lt;=AY$2,1,0)*(Transporte!$H11+Transporte!$H12)*$NB$93</f>
        <v>18504.156089883822</v>
      </c>
      <c r="AZ93" s="306">
        <f>IF($ND$93&lt;=AZ$2,1,0)*(Transporte!$H11+Transporte!$H12)*$NB$93</f>
        <v>18504.156089883822</v>
      </c>
      <c r="BA93" s="306">
        <f>IF($ND$93&lt;=BA$2,1,0)*(Transporte!$H11+Transporte!$H12)*$NB$93</f>
        <v>18504.156089883822</v>
      </c>
      <c r="BB93" s="306">
        <f>IF($ND$93&lt;=BB$2,1,0)*(Transporte!$H11+Transporte!$H12)*$NB$93</f>
        <v>18504.156089883822</v>
      </c>
      <c r="BC93" s="306">
        <f>IF($ND$93&lt;=BC$2,1,0)*(Transporte!$H11+Transporte!$H12)*$NB$93</f>
        <v>18504.156089883822</v>
      </c>
      <c r="BD93" s="306">
        <f>IF($ND$93&lt;=BD$2,1,0)*(Transporte!$H11+Transporte!$H12)*$NB$93</f>
        <v>18504.156089883822</v>
      </c>
      <c r="BE93" s="306">
        <f>IF($ND$93&lt;=BE$2,1,0)*(Transporte!$H11+Transporte!$H12)*$NB$93</f>
        <v>18504.156089883822</v>
      </c>
      <c r="BF93" s="306">
        <f>IF($ND$93&lt;=BF$2,1,0)*(Transporte!$H11+Transporte!$H12)*$NB$93</f>
        <v>18504.156089883822</v>
      </c>
      <c r="BG93" s="306">
        <f>IF($ND$93&lt;=BG$2,1,0)*(Transporte!$H11+Transporte!$H12)*$NB$93</f>
        <v>18504.156089883822</v>
      </c>
      <c r="BH93" s="306">
        <f>IF($ND$93&lt;=BH$2,1,0)*(Transporte!$H11+Transporte!$H12)*$NB$93</f>
        <v>18504.156089883822</v>
      </c>
      <c r="BI93" s="306">
        <f>IF($ND$93&lt;=BI$2,1,0)*(Transporte!$H11+Transporte!$H12)*$NB$93</f>
        <v>18504.156089883822</v>
      </c>
      <c r="BJ93" s="306">
        <f>IF($ND$93&lt;=BJ$2,1,0)*(Transporte!$H11+Transporte!$H12)*$NB$93</f>
        <v>18504.156089883822</v>
      </c>
      <c r="BK93" s="306">
        <f>IF($ND$93&lt;=BK$2,1,0)*(Transporte!$H11+Transporte!$H12)*$NB$93</f>
        <v>18504.156089883822</v>
      </c>
      <c r="BL93" s="306">
        <f>IF($ND$93&lt;=BL$2,1,0)*(Transporte!$H11+Transporte!$H12)*$NB$93</f>
        <v>18504.156089883822</v>
      </c>
      <c r="BM93" s="306">
        <f>IF($ND$93&lt;=BM$2,1,0)*(Transporte!$H11+Transporte!$H12)*$NB$93</f>
        <v>18504.156089883822</v>
      </c>
      <c r="BN93" s="306">
        <f>IF($ND$93&lt;=BN$2,1,0)*(Transporte!$H11+Transporte!$H12)*$NB$93</f>
        <v>18504.156089883822</v>
      </c>
      <c r="BO93" s="306">
        <f>IF($ND$93&lt;=BO$2,1,0)*(Transporte!$H11+Transporte!$H12)*$NB$93</f>
        <v>18504.156089883822</v>
      </c>
      <c r="BP93" s="306">
        <f>IF($ND$93&lt;=BP$2,1,0)*(Transporte!$H11+Transporte!$H12)*$NB$93</f>
        <v>18504.156089883822</v>
      </c>
      <c r="BQ93" s="306">
        <f>IF($ND$93&lt;=BQ$2,1,0)*(Transporte!$H11+Transporte!$H12)*$NB$93</f>
        <v>18504.156089883822</v>
      </c>
      <c r="BR93" s="306">
        <f>IF($ND$93&lt;=BR$2,1,0)*(Transporte!$H11+Transporte!$H12)*$NB$93</f>
        <v>18504.156089883822</v>
      </c>
      <c r="BS93" s="306">
        <f>IF($ND$93&lt;=BS$2,1,0)*(Transporte!$H11+Transporte!$H12)*$NB$93</f>
        <v>18504.156089883822</v>
      </c>
      <c r="BT93" s="306">
        <f>IF($ND$93&lt;=BT$2,1,0)*(Transporte!$H11+Transporte!$H12)*$NB$93</f>
        <v>18504.156089883822</v>
      </c>
      <c r="BU93" s="306">
        <f>IF($ND$93&lt;=BU$2,1,0)*(Transporte!$H11+Transporte!$H12)*$NB$93</f>
        <v>18504.156089883822</v>
      </c>
      <c r="BV93" s="306">
        <f>IF($ND$93&lt;=BV$2,1,0)*(Transporte!$H11+Transporte!$H12)*$NB$93</f>
        <v>18504.156089883822</v>
      </c>
      <c r="BW93" s="306">
        <f>IF($ND$93&lt;=BW$2,1,0)*(Transporte!$H11+Transporte!$H12)*$NB$93</f>
        <v>18504.156089883822</v>
      </c>
      <c r="BX93" s="306">
        <f>IF($ND$93&lt;=BX$2,1,0)*(Transporte!$H11+Transporte!$H12)*$NB$93</f>
        <v>18504.156089883822</v>
      </c>
      <c r="BY93" s="306">
        <f>IF($ND$93&lt;=BY$2,1,0)*(Transporte!$H11+Transporte!$H12)*$NB$93</f>
        <v>18504.156089883822</v>
      </c>
      <c r="BZ93" s="306">
        <f>IF($ND$93&lt;=BZ$2,1,0)*(Transporte!$H11+Transporte!$H12)*$NB$93</f>
        <v>18504.156089883822</v>
      </c>
      <c r="CA93" s="306">
        <f>IF($ND$93&lt;=CA$2,1,0)*(Transporte!$H11+Transporte!$H12)*$NB$93</f>
        <v>18504.156089883822</v>
      </c>
      <c r="CB93" s="306">
        <f>IF($ND$93&lt;=CB$2,1,0)*(Transporte!$H11+Transporte!$H12)*$NB$93</f>
        <v>18504.156089883822</v>
      </c>
      <c r="CC93" s="306">
        <f>IF($ND$93&lt;=CC$2,1,0)*(Transporte!$H11+Transporte!$H12)*$NB$93</f>
        <v>18504.156089883822</v>
      </c>
      <c r="CD93" s="306">
        <f>IF($ND$93&lt;=CD$2,1,0)*(Transporte!$H11+Transporte!$H12)*$NB$93</f>
        <v>18504.156089883822</v>
      </c>
      <c r="CE93" s="306">
        <f>IF($ND$93&lt;=CE$2,1,0)*(Transporte!$H11+Transporte!$H12)*$NB$93</f>
        <v>18504.156089883822</v>
      </c>
      <c r="CF93" s="306">
        <f>IF($ND$93&lt;=CF$2,1,0)*(Transporte!$H11+Transporte!$H12)*$NB$93</f>
        <v>18504.156089883822</v>
      </c>
      <c r="CG93" s="306">
        <f>IF($ND$93&lt;=CG$2,1,0)*(Transporte!$H11+Transporte!$H12)*$NB$93</f>
        <v>18504.156089883822</v>
      </c>
      <c r="CH93" s="306">
        <f>IF($ND$93&lt;=CH$2,1,0)*(Transporte!$H11+Transporte!$H12)*$NB$93</f>
        <v>18504.156089883822</v>
      </c>
      <c r="CI93" s="306">
        <f>IF($ND$93&lt;=CI$2,1,0)*(Transporte!$H11+Transporte!$H12)*$NB$93</f>
        <v>18504.156089883822</v>
      </c>
      <c r="CJ93" s="306">
        <f>IF($ND$93&lt;=CJ$2,1,0)*(Transporte!$H11+Transporte!$H12)*$NB$93</f>
        <v>18504.156089883822</v>
      </c>
      <c r="CK93" s="306">
        <f>IF($ND$93&lt;=CK$2,1,0)*(Transporte!$H11+Transporte!$H12)*$NB$93</f>
        <v>18504.156089883822</v>
      </c>
      <c r="CL93" s="306">
        <f>IF($ND$93&lt;=CL$2,1,0)*(Transporte!$H11+Transporte!$H12)*$NB$93</f>
        <v>18504.156089883822</v>
      </c>
      <c r="CM93" s="306">
        <f>IF($ND$93&lt;=CM$2,1,0)*(Transporte!$H11+Transporte!$H12)*$NB$93</f>
        <v>18504.156089883822</v>
      </c>
      <c r="CN93" s="306">
        <f>IF($ND$93&lt;=CN$2,1,0)*(Transporte!$H11+Transporte!$H12)*$NB$93</f>
        <v>18504.156089883822</v>
      </c>
      <c r="CO93" s="306">
        <f>IF($ND$93&lt;=CO$2,1,0)*(Transporte!$H11+Transporte!$H12)*$NB$93</f>
        <v>18504.156089883822</v>
      </c>
      <c r="CP93" s="306">
        <f>IF($ND$93&lt;=CP$2,1,0)*(Transporte!$H11+Transporte!$H12)*$NB$93</f>
        <v>18504.156089883822</v>
      </c>
      <c r="CQ93" s="306">
        <f>IF($ND$93&lt;=CQ$2,1,0)*(Transporte!$H11+Transporte!$H12)*$NB$93</f>
        <v>18504.156089883822</v>
      </c>
      <c r="CR93" s="306">
        <f>IF($ND$93&lt;=CR$2,1,0)*(Transporte!$H11+Transporte!$H12)*$NB$93</f>
        <v>18504.156089883822</v>
      </c>
      <c r="CS93" s="306">
        <f>IF($ND$93&lt;=CS$2,1,0)*(Transporte!$H11+Transporte!$H12)*$NB$93</f>
        <v>18504.156089883822</v>
      </c>
      <c r="CT93" s="306">
        <f>IF($ND$93&lt;=CT$2,1,0)*(Transporte!$H11+Transporte!$H12)*$NB$93</f>
        <v>18504.156089883822</v>
      </c>
      <c r="CU93" s="306">
        <f>IF($ND$93&lt;=CU$2,1,0)*(Transporte!$H11+Transporte!$H12)*$NB$93</f>
        <v>18504.156089883822</v>
      </c>
      <c r="CV93" s="306">
        <f>IF($ND$93&lt;=CV$2,1,0)*(Transporte!$H11+Transporte!$H12)*$NB$93</f>
        <v>18504.156089883822</v>
      </c>
      <c r="CW93" s="306">
        <f>IF($ND$93&lt;=CW$2,1,0)*(Transporte!$H11+Transporte!$H12)*$NB$93</f>
        <v>18504.156089883822</v>
      </c>
      <c r="CX93" s="306">
        <f>IF($ND$93&lt;=CX$2,1,0)*(Transporte!$H11+Transporte!$H12)*$NB$93</f>
        <v>18504.156089883822</v>
      </c>
      <c r="CY93" s="306">
        <f>IF($ND$93&lt;=CY$2,1,0)*(Transporte!$H11+Transporte!$H12)*$NB$93</f>
        <v>18504.156089883822</v>
      </c>
      <c r="CZ93" s="306">
        <f>IF($ND$93&lt;=CZ$2,1,0)*(Transporte!$H11+Transporte!$H12)*$NB$93</f>
        <v>18504.156089883822</v>
      </c>
      <c r="DA93" s="306">
        <f>IF($ND$93&lt;=DA$2,1,0)*(Transporte!$H11+Transporte!$H12)*$NB$93</f>
        <v>18504.156089883822</v>
      </c>
      <c r="DB93" s="306">
        <f>IF($ND$93&lt;=DB$2,1,0)*(Transporte!$H11+Transporte!$H12)*$NB$93</f>
        <v>18504.156089883822</v>
      </c>
      <c r="DC93" s="306">
        <f>IF($ND$93&lt;=DC$2,1,0)*(Transporte!$H11+Transporte!$H12)*$NB$93</f>
        <v>18504.156089883822</v>
      </c>
      <c r="DD93" s="306">
        <f>IF($ND$93&lt;=DD$2,1,0)*(Transporte!$H11+Transporte!$H12)*$NB$93</f>
        <v>18504.156089883822</v>
      </c>
      <c r="DE93" s="306">
        <f>IF($ND$93&lt;=DE$2,1,0)*(Transporte!$H11+Transporte!$H12)*$NB$93</f>
        <v>18504.156089883822</v>
      </c>
      <c r="DF93" s="306">
        <f>IF($ND$93&lt;=DF$2,1,0)*(Transporte!$H11+Transporte!$H12)*$NB$93</f>
        <v>18504.156089883822</v>
      </c>
      <c r="DG93" s="306">
        <f>IF($ND$93&lt;=DG$2,1,0)*(Transporte!$H11+Transporte!$H12)*$NB$93</f>
        <v>18504.156089883822</v>
      </c>
      <c r="DH93" s="306">
        <f>IF($ND$93&lt;=DH$2,1,0)*(Transporte!$H11+Transporte!$H12)*$NB$93</f>
        <v>18504.156089883822</v>
      </c>
      <c r="DI93" s="306">
        <f>IF($ND$93&lt;=DI$2,1,0)*(Transporte!$H11+Transporte!$H12)*$NB$93</f>
        <v>18504.156089883822</v>
      </c>
      <c r="DJ93" s="306">
        <f>IF($ND$93&lt;=DJ$2,1,0)*(Transporte!$H11+Transporte!$H12)*$NB$93</f>
        <v>18504.156089883822</v>
      </c>
      <c r="DK93" s="306">
        <f>IF($ND$93&lt;=DK$2,1,0)*(Transporte!$H11+Transporte!$H12)*$NB$93</f>
        <v>18504.156089883822</v>
      </c>
      <c r="DL93" s="306">
        <f>IF($ND$93&lt;=DL$2,1,0)*(Transporte!$H11+Transporte!$H12)*$NB$93</f>
        <v>18504.156089883822</v>
      </c>
      <c r="DM93" s="306">
        <f>IF($ND$93&lt;=DM$2,1,0)*(Transporte!$H11+Transporte!$H12)*$NB$93</f>
        <v>18504.156089883822</v>
      </c>
      <c r="DN93" s="306">
        <f>IF($ND$93&lt;=DN$2,1,0)*(Transporte!$H11+Transporte!$H12)*$NB$93</f>
        <v>18504.156089883822</v>
      </c>
      <c r="DO93" s="306">
        <f>IF($ND$93&lt;=DO$2,1,0)*(Transporte!$H11+Transporte!$H12)*$NB$93</f>
        <v>18504.156089883822</v>
      </c>
      <c r="DP93" s="306">
        <f>IF($ND$93&lt;=DP$2,1,0)*(Transporte!$H11+Transporte!$H12)*$NB$93</f>
        <v>18504.156089883822</v>
      </c>
      <c r="DQ93" s="306">
        <f>IF($ND$93&lt;=DQ$2,1,0)*(Transporte!$H11+Transporte!$H12)*$NB$93</f>
        <v>18504.156089883822</v>
      </c>
      <c r="DR93" s="306">
        <f>IF($ND$93&lt;=DR$2,1,0)*(Transporte!$H11+Transporte!$H12)*$NB$93</f>
        <v>18504.156089883822</v>
      </c>
      <c r="DS93" s="306">
        <f>IF($ND$93&lt;=DS$2,1,0)*(Transporte!$H11+Transporte!$H12)*$NB$93</f>
        <v>18504.156089883822</v>
      </c>
      <c r="DT93" s="306">
        <f>IF($ND$93&lt;=DT$2,1,0)*(Transporte!$H11+Transporte!$H12)*$NB$93</f>
        <v>18504.156089883822</v>
      </c>
      <c r="DU93" s="306">
        <f>IF($ND$93&lt;=DU$2,1,0)*(Transporte!$H11+Transporte!$H12)*$NB$93</f>
        <v>18504.156089883822</v>
      </c>
      <c r="DV93" s="306">
        <f>IF($ND$93&lt;=DV$2,1,0)*(Transporte!$H11+Transporte!$H12)*$NB$93</f>
        <v>18504.156089883822</v>
      </c>
      <c r="DW93" s="306">
        <f>IF($ND$93&lt;=DW$2,1,0)*(Transporte!$H11+Transporte!$H12)*$NB$93</f>
        <v>18504.156089883822</v>
      </c>
      <c r="DX93" s="306">
        <f>IF($ND$93&lt;=DX$2,1,0)*(Transporte!$H11+Transporte!$H12)*$NB$93</f>
        <v>18504.156089883822</v>
      </c>
      <c r="DY93" s="306">
        <f>IF($ND$93&lt;=DY$2,1,0)*(Transporte!$H11+Transporte!$H12)*$NB$93</f>
        <v>18504.156089883822</v>
      </c>
      <c r="DZ93" s="306">
        <f>IF($ND$93&lt;=DZ$2,1,0)*(Transporte!$H11+Transporte!$H12)*$NB$93</f>
        <v>18504.156089883822</v>
      </c>
      <c r="EA93" s="306">
        <f>IF($ND$93&lt;=EA$2,1,0)*(Transporte!$H11+Transporte!$H12)*$NB$93</f>
        <v>18504.156089883822</v>
      </c>
      <c r="EB93" s="306">
        <f>IF($ND$93&lt;=EB$2,1,0)*(Transporte!$H11+Transporte!$H12)*$NB$93</f>
        <v>18504.156089883822</v>
      </c>
      <c r="EC93" s="306">
        <f>IF($ND$93&lt;=EC$2,1,0)*(Transporte!$H11+Transporte!$H12)*$NB$93</f>
        <v>18504.156089883822</v>
      </c>
      <c r="ED93" s="306">
        <f>IF($ND$93&lt;=ED$2,1,0)*(Transporte!$H11+Transporte!$H12)*$NB$93</f>
        <v>18504.156089883822</v>
      </c>
      <c r="EE93" s="306">
        <f>IF($ND$93&lt;=EE$2,1,0)*(Transporte!$H11+Transporte!$H12)*$NB$93</f>
        <v>18504.156089883822</v>
      </c>
      <c r="EF93" s="306">
        <f>IF($ND$93&lt;=EF$2,1,0)*(Transporte!$H11+Transporte!$H12)*$NB$93</f>
        <v>18504.156089883822</v>
      </c>
      <c r="EG93" s="306">
        <f>IF($ND$93&lt;=EG$2,1,0)*(Transporte!$H11+Transporte!$H12)*$NB$93</f>
        <v>18504.156089883822</v>
      </c>
      <c r="EH93" s="306">
        <f>IF($ND$93&lt;=EH$2,1,0)*(Transporte!$H11+Transporte!$H12)*$NB$93</f>
        <v>18504.156089883822</v>
      </c>
      <c r="EI93" s="306">
        <f>IF($ND$93&lt;=EI$2,1,0)*(Transporte!$H11+Transporte!$H12)*$NB$93</f>
        <v>18504.156089883822</v>
      </c>
      <c r="EJ93" s="306">
        <f>IF($ND$93&lt;=EJ$2,1,0)*(Transporte!$H11+Transporte!$H12)*$NB$93</f>
        <v>18504.156089883822</v>
      </c>
      <c r="EK93" s="306">
        <f>IF($ND$93&lt;=EK$2,1,0)*(Transporte!$H11+Transporte!$H12)*$NB$93</f>
        <v>18504.156089883822</v>
      </c>
      <c r="EL93" s="306">
        <f>IF($ND$93&lt;=EL$2,1,0)*(Transporte!$H11+Transporte!$H12)*$NB$93</f>
        <v>18504.156089883822</v>
      </c>
      <c r="EM93" s="306">
        <f>IF($ND$93&lt;=EM$2,1,0)*(Transporte!$H11+Transporte!$H12)*$NB$93</f>
        <v>18504.156089883822</v>
      </c>
      <c r="EN93" s="306">
        <f>IF($ND$93&lt;=EN$2,1,0)*(Transporte!$H11+Transporte!$H12)*$NB$93</f>
        <v>18504.156089883822</v>
      </c>
      <c r="EO93" s="306">
        <f>IF($ND$93&lt;=EO$2,1,0)*(Transporte!$H11+Transporte!$H12)*$NB$93</f>
        <v>18504.156089883822</v>
      </c>
      <c r="EP93" s="306">
        <f>IF($ND$93&lt;=EP$2,1,0)*(Transporte!$H11+Transporte!$H12)*$NB$93</f>
        <v>18504.156089883822</v>
      </c>
      <c r="EQ93" s="306">
        <f>IF($ND$93&lt;=EQ$2,1,0)*(Transporte!$H11+Transporte!$H12)*$NB$93</f>
        <v>18504.156089883822</v>
      </c>
      <c r="ER93" s="306">
        <f>IF($ND$93&lt;=ER$2,1,0)*(Transporte!$H11+Transporte!$H12)*$NB$93</f>
        <v>18504.156089883822</v>
      </c>
      <c r="ES93" s="306">
        <f>IF($ND$93&lt;=ES$2,1,0)*(Transporte!$H11+Transporte!$H12)*$NB$93</f>
        <v>18504.156089883822</v>
      </c>
      <c r="ET93" s="306">
        <f>IF($ND$93&lt;=ET$2,1,0)*(Transporte!$H11+Transporte!$H12)*$NB$93</f>
        <v>18504.156089883822</v>
      </c>
      <c r="EU93" s="306">
        <f>IF($ND$93&lt;=EU$2,1,0)*(Transporte!$H11+Transporte!$H12)*$NB$93</f>
        <v>18504.156089883822</v>
      </c>
      <c r="EV93" s="306">
        <f>IF($ND$93&lt;=EV$2,1,0)*(Transporte!$H11+Transporte!$H12)*$NB$93</f>
        <v>18504.156089883822</v>
      </c>
      <c r="EW93" s="306">
        <f>IF($ND$93&lt;=EW$2,1,0)*(Transporte!$H11+Transporte!$H12)*$NB$93</f>
        <v>18504.156089883822</v>
      </c>
      <c r="EX93" s="306">
        <f>IF($ND$93&lt;=EX$2,1,0)*(Transporte!$H11+Transporte!$H12)*$NB$93</f>
        <v>18504.156089883822</v>
      </c>
      <c r="EY93" s="306">
        <f>IF($ND$93&lt;=EY$2,1,0)*(Transporte!$H11+Transporte!$H12)*$NB$93</f>
        <v>18504.156089883822</v>
      </c>
      <c r="EZ93" s="306">
        <f>IF($ND$93&lt;=EZ$2,1,0)*(Transporte!$H11+Transporte!$H12)*$NB$93</f>
        <v>18504.156089883822</v>
      </c>
      <c r="FA93" s="306">
        <f>IF($ND$93&lt;=FA$2,1,0)*(Transporte!$H11+Transporte!$H12)*$NB$93</f>
        <v>18504.156089883822</v>
      </c>
      <c r="FB93" s="306">
        <f>IF($ND$93&lt;=FB$2,1,0)*(Transporte!$H11+Transporte!$H12)*$NB$93</f>
        <v>18504.156089883822</v>
      </c>
      <c r="FC93" s="306">
        <f>IF($ND$93&lt;=FC$2,1,0)*(Transporte!$H11+Transporte!$H12)*$NB$93</f>
        <v>18504.156089883822</v>
      </c>
      <c r="FD93" s="306">
        <f>IF($ND$93&lt;=FD$2,1,0)*(Transporte!$H11+Transporte!$H12)*$NB$93</f>
        <v>18504.156089883822</v>
      </c>
      <c r="FE93" s="306">
        <f>IF($ND$93&lt;=FE$2,1,0)*(Transporte!$H11+Transporte!$H12)*$NB$93</f>
        <v>18504.156089883822</v>
      </c>
      <c r="FF93" s="306">
        <f>IF($ND$93&lt;=FF$2,1,0)*(Transporte!$H11+Transporte!$H12)*$NB$93</f>
        <v>18504.156089883822</v>
      </c>
      <c r="FG93" s="306">
        <f>IF($ND$93&lt;=FG$2,1,0)*(Transporte!$H11+Transporte!$H12)*$NB$93</f>
        <v>18504.156089883822</v>
      </c>
      <c r="FH93" s="306">
        <f>IF($ND$93&lt;=FH$2,1,0)*(Transporte!$H11+Transporte!$H12)*$NB$93</f>
        <v>18504.156089883822</v>
      </c>
      <c r="FI93" s="306">
        <f>IF($ND$93&lt;=FI$2,1,0)*(Transporte!$H11+Transporte!$H12)*$NB$93</f>
        <v>18504.156089883822</v>
      </c>
      <c r="FJ93" s="306">
        <f>IF($ND$93&lt;=FJ$2,1,0)*(Transporte!$H11+Transporte!$H12)*$NB$93</f>
        <v>18504.156089883822</v>
      </c>
      <c r="FK93" s="306">
        <f>IF($ND$93&lt;=FK$2,1,0)*(Transporte!$H11+Transporte!$H12)*$NB$93</f>
        <v>18504.156089883822</v>
      </c>
      <c r="FL93" s="306">
        <f>IF($ND$93&lt;=FL$2,1,0)*(Transporte!$H11+Transporte!$H12)*$NB$93</f>
        <v>18504.156089883822</v>
      </c>
      <c r="FM93" s="306">
        <f>IF($ND$93&lt;=FM$2,1,0)*(Transporte!$H11+Transporte!$H12)*$NB$93</f>
        <v>18504.156089883822</v>
      </c>
      <c r="FN93" s="306">
        <f>IF($ND$93&lt;=FN$2,1,0)*(Transporte!$H11+Transporte!$H12)*$NB$93</f>
        <v>18504.156089883822</v>
      </c>
      <c r="FO93" s="306">
        <f>IF($ND$93&lt;=FO$2,1,0)*(Transporte!$H11+Transporte!$H12)*$NB$93</f>
        <v>18504.156089883822</v>
      </c>
      <c r="FP93" s="306">
        <f>IF($ND$93&lt;=FP$2,1,0)*(Transporte!$H11+Transporte!$H12)*$NB$93</f>
        <v>18504.156089883822</v>
      </c>
      <c r="FQ93" s="306">
        <f>IF($ND$93&lt;=FQ$2,1,0)*(Transporte!$H11+Transporte!$H12)*$NB$93</f>
        <v>18504.156089883822</v>
      </c>
      <c r="FR93" s="306">
        <f>IF($ND$93&lt;=FR$2,1,0)*(Transporte!$H11+Transporte!$H12)*$NB$93</f>
        <v>18504.156089883822</v>
      </c>
      <c r="FS93" s="306">
        <f>IF($ND$93&lt;=FS$2,1,0)*(Transporte!$H11+Transporte!$H12)*$NB$93</f>
        <v>18504.156089883822</v>
      </c>
      <c r="FT93" s="306">
        <f>IF($ND$93&lt;=FT$2,1,0)*(Transporte!$H11+Transporte!$H12)*$NB$93</f>
        <v>18504.156089883822</v>
      </c>
      <c r="FU93" s="306">
        <f>IF($ND$93&lt;=FU$2,1,0)*(Transporte!$H11+Transporte!$H12)*$NB$93</f>
        <v>18504.156089883822</v>
      </c>
      <c r="FV93" s="306">
        <f>IF($ND$93&lt;=FV$2,1,0)*(Transporte!$H11+Transporte!$H12)*$NB$93</f>
        <v>18504.156089883822</v>
      </c>
      <c r="FW93" s="306">
        <f>IF($ND$93&lt;=FW$2,1,0)*(Transporte!$H11+Transporte!$H12)*$NB$93</f>
        <v>18504.156089883822</v>
      </c>
      <c r="FX93" s="306">
        <f>IF($ND$93&lt;=FX$2,1,0)*(Transporte!$H11+Transporte!$H12)*$NB$93</f>
        <v>18504.156089883822</v>
      </c>
      <c r="FY93" s="306">
        <f>IF($ND$93&lt;=FY$2,1,0)*(Transporte!$H11+Transporte!$H12)*$NB$93</f>
        <v>18504.156089883822</v>
      </c>
      <c r="FZ93" s="306">
        <f>IF($ND$93&lt;=FZ$2,1,0)*(Transporte!$H11+Transporte!$H12)*$NB$93</f>
        <v>18504.156089883822</v>
      </c>
      <c r="GA93" s="306">
        <f>IF($ND$93&lt;=GA$2,1,0)*(Transporte!$H11+Transporte!$H12)*$NB$93</f>
        <v>18504.156089883822</v>
      </c>
      <c r="GB93" s="306">
        <f>IF($ND$93&lt;=GB$2,1,0)*(Transporte!$H11+Transporte!$H12)*$NB$93</f>
        <v>18504.156089883822</v>
      </c>
      <c r="GC93" s="306">
        <f>IF($ND$93&lt;=GC$2,1,0)*(Transporte!$H11+Transporte!$H12)*$NB$93</f>
        <v>18504.156089883822</v>
      </c>
      <c r="GD93" s="306">
        <f>IF($ND$93&lt;=GD$2,1,0)*(Transporte!$H11+Transporte!$H12)*$NB$93</f>
        <v>18504.156089883822</v>
      </c>
      <c r="GE93" s="306">
        <f>IF($ND$93&lt;=GE$2,1,0)*(Transporte!$H11+Transporte!$H12)*$NB$93</f>
        <v>18504.156089883822</v>
      </c>
      <c r="GF93" s="306">
        <f>IF($ND$93&lt;=GF$2,1,0)*(Transporte!$H11+Transporte!$H12)*$NB$93</f>
        <v>18504.156089883822</v>
      </c>
      <c r="GG93" s="306">
        <f>IF($ND$93&lt;=GG$2,1,0)*(Transporte!$H11+Transporte!$H12)*$NB$93</f>
        <v>18504.156089883822</v>
      </c>
      <c r="GH93" s="306">
        <f>IF($ND$93&lt;=GH$2,1,0)*(Transporte!$H11+Transporte!$H12)*$NB$93</f>
        <v>18504.156089883822</v>
      </c>
      <c r="GI93" s="306">
        <f>IF($ND$93&lt;=GI$2,1,0)*(Transporte!$H11+Transporte!$H12)*$NB$93</f>
        <v>18504.156089883822</v>
      </c>
      <c r="GJ93" s="306">
        <f>IF($ND$93&lt;=GJ$2,1,0)*(Transporte!$H11+Transporte!$H12)*$NB$93</f>
        <v>18504.156089883822</v>
      </c>
      <c r="GK93" s="306">
        <f>IF($ND$93&lt;=GK$2,1,0)*(Transporte!$H11+Transporte!$H12)*$NB$93</f>
        <v>18504.156089883822</v>
      </c>
      <c r="GL93" s="306">
        <f>IF($ND$93&lt;=GL$2,1,0)*(Transporte!$H11+Transporte!$H12)*$NB$93</f>
        <v>18504.156089883822</v>
      </c>
      <c r="GM93" s="306">
        <f>IF($ND$93&lt;=GM$2,1,0)*(Transporte!$H11+Transporte!$H12)*$NB$93</f>
        <v>18504.156089883822</v>
      </c>
      <c r="GN93" s="306">
        <f>IF($ND$93&lt;=GN$2,1,0)*(Transporte!$H11+Transporte!$H12)*$NB$93</f>
        <v>18504.156089883822</v>
      </c>
      <c r="GO93" s="306">
        <f>IF($ND$93&lt;=GO$2,1,0)*(Transporte!$H11+Transporte!$H12)*$NB$93</f>
        <v>18504.156089883822</v>
      </c>
      <c r="GP93" s="306">
        <f>IF($ND$93&lt;=GP$2,1,0)*(Transporte!$H11+Transporte!$H12)*$NB$93</f>
        <v>18504.156089883822</v>
      </c>
      <c r="GQ93" s="306">
        <f>IF($ND$93&lt;=GQ$2,1,0)*(Transporte!$H11+Transporte!$H12)*$NB$93</f>
        <v>18504.156089883822</v>
      </c>
      <c r="GR93" s="306">
        <f>IF($ND$93&lt;=GR$2,1,0)*(Transporte!$H11+Transporte!$H12)*$NB$93</f>
        <v>18504.156089883822</v>
      </c>
      <c r="GS93" s="306">
        <f>IF($ND$93&lt;=GS$2,1,0)*(Transporte!$H11+Transporte!$H12)*$NB$93</f>
        <v>18504.156089883822</v>
      </c>
      <c r="GT93" s="306">
        <f>IF($ND$93&lt;=GT$2,1,0)*(Transporte!$H11+Transporte!$H12)*$NB$93</f>
        <v>18504.156089883822</v>
      </c>
      <c r="GU93" s="306">
        <f>IF($ND$93&lt;=GU$2,1,0)*(Transporte!$H11+Transporte!$H12)*$NB$93</f>
        <v>18504.156089883822</v>
      </c>
      <c r="GV93" s="306">
        <f>IF($ND$93&lt;=GV$2,1,0)*(Transporte!$H11+Transporte!$H12)*$NB$93</f>
        <v>18504.156089883822</v>
      </c>
      <c r="GW93" s="306">
        <f>IF($ND$93&lt;=GW$2,1,0)*(Transporte!$H11+Transporte!$H12)*$NB$93</f>
        <v>18504.156089883822</v>
      </c>
      <c r="GX93" s="306">
        <f>IF($ND$93&lt;=GX$2,1,0)*(Transporte!$H11+Transporte!$H12)*$NB$93</f>
        <v>18504.156089883822</v>
      </c>
      <c r="GY93" s="306">
        <f>IF($ND$93&lt;=GY$2,1,0)*(Transporte!$H11+Transporte!$H12)*$NB$93</f>
        <v>18504.156089883822</v>
      </c>
      <c r="GZ93" s="306">
        <f>IF($ND$93&lt;=GZ$2,1,0)*(Transporte!$H11+Transporte!$H12)*$NB$93</f>
        <v>18504.156089883822</v>
      </c>
      <c r="HA93" s="306">
        <f>IF($ND$93&lt;=HA$2,1,0)*(Transporte!$H11+Transporte!$H12)*$NB$93</f>
        <v>18504.156089883822</v>
      </c>
      <c r="HB93" s="306">
        <f>IF($ND$93&lt;=HB$2,1,0)*(Transporte!$H11+Transporte!$H12)*$NB$93</f>
        <v>18504.156089883822</v>
      </c>
      <c r="HC93" s="306">
        <f>IF($ND$93&lt;=HC$2,1,0)*(Transporte!$H11+Transporte!$H12)*$NB$93</f>
        <v>18504.156089883822</v>
      </c>
      <c r="HD93" s="306">
        <f>IF($ND$93&lt;=HD$2,1,0)*(Transporte!$H11+Transporte!$H12)*$NB$93</f>
        <v>18504.156089883822</v>
      </c>
      <c r="HE93" s="306">
        <f>IF($ND$93&lt;=HE$2,1,0)*(Transporte!$H11+Transporte!$H12)*$NB$93</f>
        <v>18504.156089883822</v>
      </c>
      <c r="HF93" s="306">
        <f>IF($ND$93&lt;=HF$2,1,0)*(Transporte!$H11+Transporte!$H12)*$NB$93</f>
        <v>18504.156089883822</v>
      </c>
      <c r="HG93" s="306">
        <f>IF($ND$93&lt;=HG$2,1,0)*(Transporte!$H11+Transporte!$H12)*$NB$93</f>
        <v>18504.156089883822</v>
      </c>
      <c r="HH93" s="306">
        <f>IF($ND$93&lt;=HH$2,1,0)*(Transporte!$H11+Transporte!$H12)*$NB$93</f>
        <v>18504.156089883822</v>
      </c>
      <c r="HI93" s="306">
        <f>IF($ND$93&lt;=HI$2,1,0)*(Transporte!$H11+Transporte!$H12)*$NB$93</f>
        <v>18504.156089883822</v>
      </c>
      <c r="HJ93" s="306">
        <f>IF($ND$93&lt;=HJ$2,1,0)*(Transporte!$H11+Transporte!$H12)*$NB$93</f>
        <v>18504.156089883822</v>
      </c>
      <c r="HK93" s="306">
        <f>IF($ND$93&lt;=HK$2,1,0)*(Transporte!$H11+Transporte!$H12)*$NB$93</f>
        <v>18504.156089883822</v>
      </c>
      <c r="HL93" s="306">
        <f>IF($ND$93&lt;=HL$2,1,0)*(Transporte!$H11+Transporte!$H12)*$NB$93</f>
        <v>18504.156089883822</v>
      </c>
      <c r="HM93" s="306">
        <f>IF($ND$93&lt;=HM$2,1,0)*(Transporte!$H11+Transporte!$H12)*$NB$93</f>
        <v>18504.156089883822</v>
      </c>
      <c r="HN93" s="306">
        <f>IF($ND$93&lt;=HN$2,1,0)*(Transporte!$H11+Transporte!$H12)*$NB$93</f>
        <v>18504.156089883822</v>
      </c>
      <c r="HO93" s="306">
        <f>IF($ND$93&lt;=HO$2,1,0)*(Transporte!$H11+Transporte!$H12)*$NB$93</f>
        <v>18504.156089883822</v>
      </c>
      <c r="HP93" s="306">
        <f>IF($ND$93&lt;=HP$2,1,0)*(Transporte!$H11+Transporte!$H12)*$NB$93</f>
        <v>18504.156089883822</v>
      </c>
      <c r="HQ93" s="306">
        <f>IF($ND$93&lt;=HQ$2,1,0)*(Transporte!$H11+Transporte!$H12)*$NB$93</f>
        <v>18504.156089883822</v>
      </c>
      <c r="HR93" s="306">
        <f>IF($ND$93&lt;=HR$2,1,0)*(Transporte!$H11+Transporte!$H12)*$NB$93</f>
        <v>18504.156089883822</v>
      </c>
      <c r="HS93" s="306">
        <f>IF($ND$93&lt;=HS$2,1,0)*(Transporte!$H11+Transporte!$H12)*$NB$93</f>
        <v>18504.156089883822</v>
      </c>
      <c r="HT93" s="306">
        <f>IF($ND$93&lt;=HT$2,1,0)*(Transporte!$H11+Transporte!$H12)*$NB$93</f>
        <v>18504.156089883822</v>
      </c>
      <c r="HU93" s="306">
        <f>IF($ND$93&lt;=HU$2,1,0)*(Transporte!$H11+Transporte!$H12)*$NB$93</f>
        <v>18504.156089883822</v>
      </c>
      <c r="HV93" s="306">
        <f>IF($ND$93&lt;=HV$2,1,0)*(Transporte!$H11+Transporte!$H12)*$NB$93</f>
        <v>18504.156089883822</v>
      </c>
      <c r="HW93" s="306">
        <f>IF($ND$93&lt;=HW$2,1,0)*(Transporte!$H11+Transporte!$H12)*$NB$93</f>
        <v>18504.156089883822</v>
      </c>
      <c r="HX93" s="306">
        <f>IF($ND$93&lt;=HX$2,1,0)*(Transporte!$H11+Transporte!$H12)*$NB$93</f>
        <v>18504.156089883822</v>
      </c>
      <c r="HY93" s="306">
        <f>IF($ND$93&lt;=HY$2,1,0)*(Transporte!$H11+Transporte!$H12)*$NB$93</f>
        <v>18504.156089883822</v>
      </c>
      <c r="HZ93" s="306">
        <f>IF($ND$93&lt;=HZ$2,1,0)*(Transporte!$H11+Transporte!$H12)*$NB$93</f>
        <v>18504.156089883822</v>
      </c>
      <c r="IA93" s="306">
        <f>IF($ND$93&lt;=IA$2,1,0)*(Transporte!$H11+Transporte!$H12)*$NB$93</f>
        <v>18504.156089883822</v>
      </c>
      <c r="IB93" s="306">
        <f>IF($ND$93&lt;=IB$2,1,0)*(Transporte!$H11+Transporte!$H12)*$NB$93</f>
        <v>18504.156089883822</v>
      </c>
      <c r="IC93" s="306">
        <f>IF($ND$93&lt;=IC$2,1,0)*(Transporte!$H11+Transporte!$H12)*$NB$93</f>
        <v>18504.156089883822</v>
      </c>
      <c r="ID93" s="306">
        <f>IF($ND$93&lt;=ID$2,1,0)*(Transporte!$H11+Transporte!$H12)*$NB$93</f>
        <v>18504.156089883822</v>
      </c>
      <c r="IE93" s="306">
        <f>IF($ND$93&lt;=IE$2,1,0)*(Transporte!$H11+Transporte!$H12)*$NB$93</f>
        <v>18504.156089883822</v>
      </c>
      <c r="IF93" s="306">
        <f>IF($ND$93&lt;=IF$2,1,0)*(Transporte!$H11+Transporte!$H12)*$NB$93</f>
        <v>18504.156089883822</v>
      </c>
      <c r="IG93" s="306">
        <f>IF($ND$93&lt;=IG$2,1,0)*(Transporte!$H11+Transporte!$H12)*$NB$93</f>
        <v>18504.156089883822</v>
      </c>
      <c r="IH93" s="306">
        <f>IF($ND$93&lt;=IH$2,1,0)*(Transporte!$H11+Transporte!$H12)*$NB$93</f>
        <v>18504.156089883822</v>
      </c>
      <c r="II93" s="306">
        <f>IF($ND$93&lt;=II$2,1,0)*(Transporte!$H11+Transporte!$H12)*$NB$93</f>
        <v>18504.156089883822</v>
      </c>
      <c r="IJ93" s="306">
        <f>IF($ND$93&lt;=IJ$2,1,0)*(Transporte!$H11+Transporte!$H12)*$NB$93</f>
        <v>18504.156089883822</v>
      </c>
      <c r="IK93" s="306">
        <f>IF($ND$93&lt;=IK$2,1,0)*(Transporte!$H11+Transporte!$H12)*$NB$93</f>
        <v>18504.156089883822</v>
      </c>
      <c r="IL93" s="306">
        <f>IF($ND$93&lt;=IL$2,1,0)*(Transporte!$H11+Transporte!$H12)*$NB$93</f>
        <v>18504.156089883822</v>
      </c>
      <c r="IM93" s="306">
        <f>IF($ND$93&lt;=IM$2,1,0)*(Transporte!$H11+Transporte!$H12)*$NB$93</f>
        <v>18504.156089883822</v>
      </c>
      <c r="IN93" s="306">
        <f>IF($ND$93&lt;=IN$2,1,0)*(Transporte!$H11+Transporte!$H12)*$NB$93</f>
        <v>18504.156089883822</v>
      </c>
      <c r="IO93" s="306">
        <f>IF($ND$93&lt;=IO$2,1,0)*(Transporte!$H11+Transporte!$H12)*$NB$93</f>
        <v>18504.156089883822</v>
      </c>
      <c r="IP93" s="306">
        <f>IF($ND$93&lt;=IP$2,1,0)*(Transporte!$H11+Transporte!$H12)*$NB$93</f>
        <v>18504.156089883822</v>
      </c>
      <c r="IQ93" s="306">
        <f>IF($ND$93&lt;=IQ$2,1,0)*(Transporte!$H11+Transporte!$H12)*$NB$93</f>
        <v>18504.156089883822</v>
      </c>
      <c r="IR93" s="306">
        <f>IF($ND$93&lt;=IR$2,1,0)*(Transporte!$H11+Transporte!$H12)*$NB$93</f>
        <v>18504.156089883822</v>
      </c>
      <c r="IS93" s="306">
        <f>IF($ND$93&lt;=IS$2,1,0)*(Transporte!$H11+Transporte!$H12)*$NB$93</f>
        <v>18504.156089883822</v>
      </c>
      <c r="IT93" s="306">
        <f>IF($ND$93&lt;=IT$2,1,0)*(Transporte!$H11+Transporte!$H12)*$NB$93</f>
        <v>18504.156089883822</v>
      </c>
      <c r="IU93" s="306">
        <f>IF($ND$93&lt;=IU$2,1,0)*(Transporte!$H11+Transporte!$H12)*$NB$93</f>
        <v>18504.156089883822</v>
      </c>
      <c r="IV93" s="306">
        <f>IF($ND$93&lt;=IV$2,1,0)*(Transporte!$H11+Transporte!$H12)*$NB$93</f>
        <v>18504.156089883822</v>
      </c>
      <c r="IW93" s="306">
        <f>IF($ND$93&lt;=IW$2,1,0)*(Transporte!$H11+Transporte!$H12)*$NB$93</f>
        <v>18504.156089883822</v>
      </c>
      <c r="IX93" s="306">
        <f>IF($ND$93&lt;=IX$2,1,0)*(Transporte!$H11+Transporte!$H12)*$NB$93</f>
        <v>18504.156089883822</v>
      </c>
      <c r="IY93" s="306">
        <f>IF($ND$93&lt;=IY$2,1,0)*(Transporte!$H11+Transporte!$H12)*$NB$93</f>
        <v>18504.156089883822</v>
      </c>
      <c r="IZ93" s="306">
        <f>IF($ND$93&lt;=IZ$2,1,0)*(Transporte!$H11+Transporte!$H12)*$NB$93</f>
        <v>18504.156089883822</v>
      </c>
      <c r="JA93" s="306">
        <f>IF($ND$93&lt;=JA$2,1,0)*(Transporte!$H11+Transporte!$H12)*$NB$93</f>
        <v>18504.156089883822</v>
      </c>
      <c r="JB93" s="306">
        <f>IF($ND$93&lt;=JB$2,1,0)*(Transporte!$H11+Transporte!$H12)*$NB$93</f>
        <v>18504.156089883822</v>
      </c>
      <c r="JC93" s="306">
        <f>IF($ND$93&lt;=JC$2,1,0)*(Transporte!$H11+Transporte!$H12)*$NB$93</f>
        <v>18504.156089883822</v>
      </c>
      <c r="JD93" s="306">
        <f>IF($ND$93&lt;=JD$2,1,0)*(Transporte!$H11+Transporte!$H12)*$NB$93</f>
        <v>18504.156089883822</v>
      </c>
      <c r="JE93" s="306">
        <f>IF($ND$93&lt;=JE$2,1,0)*(Transporte!$H11+Transporte!$H12)*$NB$93</f>
        <v>18504.156089883822</v>
      </c>
      <c r="JF93" s="306">
        <f>IF($ND$93&lt;=JF$2,1,0)*(Transporte!$H11+Transporte!$H12)*$NB$93</f>
        <v>18504.156089883822</v>
      </c>
      <c r="JG93" s="306">
        <f>IF($ND$93&lt;=JG$2,1,0)*(Transporte!$H11+Transporte!$H12)*$NB$93</f>
        <v>18504.156089883822</v>
      </c>
      <c r="JH93" s="306">
        <f>IF($ND$93&lt;=JH$2,1,0)*(Transporte!$H11+Transporte!$H12)*$NB$93</f>
        <v>18504.156089883822</v>
      </c>
      <c r="JI93" s="306">
        <f>IF($ND$93&lt;=JI$2,1,0)*(Transporte!$H11+Transporte!$H12)*$NB$93</f>
        <v>18504.156089883822</v>
      </c>
      <c r="JJ93" s="306">
        <f>IF($ND$93&lt;=JJ$2,1,0)*(Transporte!$H11+Transporte!$H12)*$NB$93</f>
        <v>18504.156089883822</v>
      </c>
      <c r="JK93" s="306">
        <f>IF($ND$93&lt;=JK$2,1,0)*(Transporte!$H11+Transporte!$H12)*$NB$93</f>
        <v>18504.156089883822</v>
      </c>
      <c r="JL93" s="306">
        <f>IF($ND$93&lt;=JL$2,1,0)*(Transporte!$H11+Transporte!$H12)*$NB$93</f>
        <v>18504.156089883822</v>
      </c>
      <c r="JM93" s="306">
        <f>IF($ND$93&lt;=JM$2,1,0)*(Transporte!$H11+Transporte!$H12)*$NB$93</f>
        <v>18504.156089883822</v>
      </c>
      <c r="JN93" s="306">
        <f>IF($ND$93&lt;=JN$2,1,0)*(Transporte!$H11+Transporte!$H12)*$NB$93</f>
        <v>18504.156089883822</v>
      </c>
      <c r="JO93" s="306">
        <f>IF($ND$93&lt;=JO$2,1,0)*(Transporte!$H11+Transporte!$H12)*$NB$93</f>
        <v>18504.156089883822</v>
      </c>
      <c r="JP93" s="306">
        <f>IF($ND$93&lt;=JP$2,1,0)*(Transporte!$H11+Transporte!$H12)*$NB$93</f>
        <v>18504.156089883822</v>
      </c>
      <c r="JQ93" s="306">
        <f>IF($ND$93&lt;=JQ$2,1,0)*(Transporte!$H11+Transporte!$H12)*$NB$93</f>
        <v>18504.156089883822</v>
      </c>
      <c r="JR93" s="306">
        <f>IF($ND$93&lt;=JR$2,1,0)*(Transporte!$H11+Transporte!$H12)*$NB$93</f>
        <v>18504.156089883822</v>
      </c>
      <c r="JS93" s="306">
        <f>IF($ND$93&lt;=JS$2,1,0)*(Transporte!$H11+Transporte!$H12)*$NB$93</f>
        <v>18504.156089883822</v>
      </c>
      <c r="JT93" s="306">
        <f>IF($ND$93&lt;=JT$2,1,0)*(Transporte!$H11+Transporte!$H12)*$NB$93</f>
        <v>18504.156089883822</v>
      </c>
      <c r="JU93" s="306">
        <f>IF($ND$93&lt;=JU$2,1,0)*(Transporte!$H11+Transporte!$H12)*$NB$93</f>
        <v>18504.156089883822</v>
      </c>
      <c r="JV93" s="306">
        <f>IF($ND$93&lt;=JV$2,1,0)*(Transporte!$H11+Transporte!$H12)*$NB$93</f>
        <v>18504.156089883822</v>
      </c>
      <c r="JW93" s="306">
        <f>IF($ND$93&lt;=JW$2,1,0)*(Transporte!$H11+Transporte!$H12)*$NB$93</f>
        <v>18504.156089883822</v>
      </c>
      <c r="JX93" s="306">
        <f>IF($ND$93&lt;=JX$2,1,0)*(Transporte!$H11+Transporte!$H12)*$NB$93</f>
        <v>18504.156089883822</v>
      </c>
      <c r="JY93" s="306">
        <f>IF($ND$93&lt;=JY$2,1,0)*(Transporte!$H11+Transporte!$H12)*$NB$93</f>
        <v>18504.156089883822</v>
      </c>
      <c r="JZ93" s="306">
        <f>IF($ND$93&lt;=JZ$2,1,0)*(Transporte!$H11+Transporte!$H12)*$NB$93</f>
        <v>18504.156089883822</v>
      </c>
      <c r="KA93" s="306">
        <f>IF($ND$93&lt;=KA$2,1,0)*(Transporte!$H11+Transporte!$H12)*$NB$93</f>
        <v>18504.156089883822</v>
      </c>
      <c r="KB93" s="306">
        <f>IF($ND$93&lt;=KB$2,1,0)*(Transporte!$H11+Transporte!$H12)*$NB$93</f>
        <v>18504.156089883822</v>
      </c>
      <c r="KC93" s="306">
        <f>IF($ND$93&lt;=KC$2,1,0)*(Transporte!$H11+Transporte!$H12)*$NB$93</f>
        <v>18504.156089883822</v>
      </c>
      <c r="KD93" s="306">
        <f>IF($ND$93&lt;=KD$2,1,0)*(Transporte!$H11+Transporte!$H12)*$NB$93</f>
        <v>18504.156089883822</v>
      </c>
      <c r="KE93" s="306">
        <f>IF($ND$93&lt;=KE$2,1,0)*(Transporte!$H11+Transporte!$H12)*$NB$93</f>
        <v>18504.156089883822</v>
      </c>
      <c r="KF93" s="306">
        <f>IF($ND$93&lt;=KF$2,1,0)*(Transporte!$H11+Transporte!$H12)*$NB$93</f>
        <v>18504.156089883822</v>
      </c>
      <c r="KG93" s="306">
        <f>IF($ND$93&lt;=KG$2,1,0)*(Transporte!$H11+Transporte!$H12)*$NB$93</f>
        <v>18504.156089883822</v>
      </c>
      <c r="KH93" s="306">
        <f>IF($ND$93&lt;=KH$2,1,0)*(Transporte!$H11+Transporte!$H12)*$NB$93</f>
        <v>18504.156089883822</v>
      </c>
      <c r="KI93" s="306">
        <f>IF($ND$93&lt;=KI$2,1,0)*(Transporte!$H11+Transporte!$H12)*$NB$93</f>
        <v>18504.156089883822</v>
      </c>
      <c r="KJ93" s="306">
        <f>IF($ND$93&lt;=KJ$2,1,0)*(Transporte!$H11+Transporte!$H12)*$NB$93</f>
        <v>18504.156089883822</v>
      </c>
      <c r="KK93" s="306">
        <f>IF($ND$93&lt;=KK$2,1,0)*(Transporte!$H11+Transporte!$H12)*$NB$93</f>
        <v>18504.156089883822</v>
      </c>
      <c r="KL93" s="306">
        <f>IF($ND$93&lt;=KL$2,1,0)*(Transporte!$H11+Transporte!$H12)*$NB$93</f>
        <v>18504.156089883822</v>
      </c>
      <c r="KM93" s="306">
        <f>IF($ND$93&lt;=KM$2,1,0)*(Transporte!$H11+Transporte!$H12)*$NB$93</f>
        <v>18504.156089883822</v>
      </c>
      <c r="KN93" s="306">
        <f>IF($ND$93&lt;=KN$2,1,0)*(Transporte!$H11+Transporte!$H12)*$NB$93</f>
        <v>18504.156089883822</v>
      </c>
      <c r="KO93" s="306">
        <f>IF($ND$93&lt;=KO$2,1,0)*(Transporte!$H11+Transporte!$H12)*$NB$93</f>
        <v>18504.156089883822</v>
      </c>
      <c r="KP93" s="306">
        <f>IF($ND$93&lt;=KP$2,1,0)*(Transporte!$H11+Transporte!$H12)*$NB$93</f>
        <v>18504.156089883822</v>
      </c>
      <c r="KQ93" s="306">
        <f>IF($ND$93&lt;=KQ$2,1,0)*(Transporte!$H11+Transporte!$H12)*$NB$93</f>
        <v>18504.156089883822</v>
      </c>
      <c r="KR93" s="306">
        <f>IF($ND$93&lt;=KR$2,1,0)*(Transporte!$H11+Transporte!$H12)*$NB$93</f>
        <v>18504.156089883822</v>
      </c>
      <c r="KS93" s="306">
        <f>IF($ND$93&lt;=KS$2,1,0)*(Transporte!$H11+Transporte!$H12)*$NB$93</f>
        <v>18504.156089883822</v>
      </c>
      <c r="KT93" s="306">
        <f>IF($ND$93&lt;=KT$2,1,0)*(Transporte!$H11+Transporte!$H12)*$NB$93</f>
        <v>18504.156089883822</v>
      </c>
      <c r="KU93" s="306">
        <f>IF($ND$93&lt;=KU$2,1,0)*(Transporte!$H11+Transporte!$H12)*$NB$93</f>
        <v>18504.156089883822</v>
      </c>
      <c r="KV93" s="306">
        <f>IF($ND$93&lt;=KV$2,1,0)*(Transporte!$H11+Transporte!$H12)*$NB$93</f>
        <v>18504.156089883822</v>
      </c>
      <c r="KW93" s="306">
        <f>IF($ND$93&lt;=KW$2,1,0)*(Transporte!$H11+Transporte!$H12)*$NB$93</f>
        <v>18504.156089883822</v>
      </c>
      <c r="KX93" s="306">
        <f>IF($ND$93&lt;=KX$2,1,0)*(Transporte!$H11+Transporte!$H12)*$NB$93</f>
        <v>18504.156089883822</v>
      </c>
      <c r="KY93" s="306">
        <f>IF($ND$93&lt;=KY$2,1,0)*(Transporte!$H11+Transporte!$H12)*$NB$93</f>
        <v>18504.156089883822</v>
      </c>
      <c r="KZ93" s="306">
        <f>IF($ND$93&lt;=KZ$2,1,0)*(Transporte!$H11+Transporte!$H12)*$NB$93</f>
        <v>18504.156089883822</v>
      </c>
      <c r="LA93" s="306">
        <f>IF($ND$93&lt;=LA$2,1,0)*(Transporte!$H11+Transporte!$H12)*$NB$93</f>
        <v>18504.156089883822</v>
      </c>
      <c r="LB93" s="306">
        <f>IF($ND$93&lt;=LB$2,1,0)*(Transporte!$H11+Transporte!$H12)*$NB$93</f>
        <v>18504.156089883822</v>
      </c>
      <c r="LC93" s="306">
        <f>IF($ND$93&lt;=LC$2,1,0)*(Transporte!$H11+Transporte!$H12)*$NB$93</f>
        <v>18504.156089883822</v>
      </c>
      <c r="LD93" s="306">
        <f>IF($ND$93&lt;=LD$2,1,0)*(Transporte!$H11+Transporte!$H12)*$NB$93</f>
        <v>18504.156089883822</v>
      </c>
      <c r="LE93" s="306">
        <f>IF($ND$93&lt;=LE$2,1,0)*(Transporte!$H11+Transporte!$H12)*$NB$93</f>
        <v>18504.156089883822</v>
      </c>
      <c r="LF93" s="306">
        <f>IF($ND$93&lt;=LF$2,1,0)*(Transporte!$H11+Transporte!$H12)*$NB$93</f>
        <v>18504.156089883822</v>
      </c>
      <c r="LG93" s="306">
        <f>IF($ND$93&lt;=LG$2,1,0)*(Transporte!$H11+Transporte!$H12)*$NB$93</f>
        <v>18504.156089883822</v>
      </c>
      <c r="LH93" s="306">
        <f>IF($ND$93&lt;=LH$2,1,0)*(Transporte!$H11+Transporte!$H12)*$NB$93</f>
        <v>18504.156089883822</v>
      </c>
      <c r="LI93" s="306">
        <f>IF($ND$93&lt;=LI$2,1,0)*(Transporte!$H11+Transporte!$H12)*$NB$93</f>
        <v>18504.156089883822</v>
      </c>
      <c r="LJ93" s="306">
        <f>IF($ND$93&lt;=LJ$2,1,0)*(Transporte!$H11+Transporte!$H12)*$NB$93</f>
        <v>18504.156089883822</v>
      </c>
      <c r="LK93" s="306">
        <f>IF($ND$93&lt;=LK$2,1,0)*(Transporte!$H11+Transporte!$H12)*$NB$93</f>
        <v>18504.156089883822</v>
      </c>
      <c r="LL93" s="306">
        <f>IF($ND$93&lt;=LL$2,1,0)*(Transporte!$H11+Transporte!$H12)*$NB$93</f>
        <v>18504.156089883822</v>
      </c>
      <c r="LM93" s="306">
        <f>IF($ND$93&lt;=LM$2,1,0)*(Transporte!$H11+Transporte!$H12)*$NB$93</f>
        <v>18504.156089883822</v>
      </c>
      <c r="LN93" s="306">
        <f>IF($ND$93&lt;=LN$2,1,0)*(Transporte!$H11+Transporte!$H12)*$NB$93</f>
        <v>18504.156089883822</v>
      </c>
      <c r="LO93" s="306">
        <f>IF($ND$93&lt;=LO$2,1,0)*(Transporte!$H11+Transporte!$H12)*$NB$93</f>
        <v>18504.156089883822</v>
      </c>
      <c r="LP93" s="306">
        <f>IF($ND$93&lt;=LP$2,1,0)*(Transporte!$H11+Transporte!$H12)*$NB$93</f>
        <v>18504.156089883822</v>
      </c>
      <c r="LQ93" s="306">
        <f>IF($ND$93&lt;=LQ$2,1,0)*(Transporte!$H11+Transporte!$H12)*$NB$93</f>
        <v>18504.156089883822</v>
      </c>
      <c r="LR93" s="306">
        <f>IF($ND$93&lt;=LR$2,1,0)*(Transporte!$H11+Transporte!$H12)*$NB$93</f>
        <v>18504.156089883822</v>
      </c>
      <c r="LS93" s="306">
        <f>IF($ND$93&lt;=LS$2,1,0)*(Transporte!$H11+Transporte!$H12)*$NB$93</f>
        <v>18504.156089883822</v>
      </c>
      <c r="LT93" s="306">
        <f>IF($ND$93&lt;=LT$2,1,0)*(Transporte!$H11+Transporte!$H12)*$NB$93</f>
        <v>18504.156089883822</v>
      </c>
      <c r="LU93" s="306">
        <f>IF($ND$93&lt;=LU$2,1,0)*(Transporte!$H11+Transporte!$H12)*$NB$93</f>
        <v>18504.156089883822</v>
      </c>
      <c r="LV93" s="306">
        <f>IF($ND$93&lt;=LV$2,1,0)*(Transporte!$H11+Transporte!$H12)*$NB$93</f>
        <v>18504.156089883822</v>
      </c>
      <c r="LW93" s="306">
        <f>IF($ND$93&lt;=LW$2,1,0)*(Transporte!$H11+Transporte!$H12)*$NB$93</f>
        <v>18504.156089883822</v>
      </c>
      <c r="LX93" s="306">
        <f>IF($ND$93&lt;=LX$2,1,0)*(Transporte!$H11+Transporte!$H12)*$NB$93</f>
        <v>18504.156089883822</v>
      </c>
      <c r="LY93" s="306">
        <f>IF($ND$93&lt;=LY$2,1,0)*(Transporte!$H11+Transporte!$H12)*$NB$93</f>
        <v>18504.156089883822</v>
      </c>
      <c r="LZ93" s="306">
        <f>IF($ND$93&lt;=LZ$2,1,0)*(Transporte!$H11+Transporte!$H12)*$NB$93</f>
        <v>18504.156089883822</v>
      </c>
      <c r="MA93" s="306">
        <f>IF($ND$93&lt;=MA$2,1,0)*(Transporte!$H11+Transporte!$H12)*$NB$93</f>
        <v>18504.156089883822</v>
      </c>
      <c r="MB93" s="306">
        <f>IF($ND$93&lt;=MB$2,1,0)*(Transporte!$H11+Transporte!$H12)*$NB$93</f>
        <v>18504.156089883822</v>
      </c>
      <c r="MC93" s="306">
        <f>IF($ND$93&lt;=MC$2,1,0)*(Transporte!$H11+Transporte!$H12)*$NB$93</f>
        <v>18504.156089883822</v>
      </c>
      <c r="MD93" s="306">
        <f>IF($ND$93&lt;=MD$2,1,0)*(Transporte!$H11+Transporte!$H12)*$NB$93</f>
        <v>18504.156089883822</v>
      </c>
      <c r="ME93" s="306">
        <f>IF($ND$93&lt;=ME$2,1,0)*(Transporte!$H11+Transporte!$H12)*$NB$93</f>
        <v>18504.156089883822</v>
      </c>
      <c r="MF93" s="306">
        <f>IF($ND$93&lt;=MF$2,1,0)*(Transporte!$H11+Transporte!$H12)*$NB$93</f>
        <v>18504.156089883822</v>
      </c>
      <c r="MG93" s="306">
        <f>IF($ND$93&lt;=MG$2,1,0)*(Transporte!$H11+Transporte!$H12)*$NB$93</f>
        <v>18504.156089883822</v>
      </c>
      <c r="MH93" s="306">
        <f>IF($ND$93&lt;=MH$2,1,0)*(Transporte!$H11+Transporte!$H12)*$NB$93</f>
        <v>18504.156089883822</v>
      </c>
      <c r="MI93" s="306">
        <f>IF($ND$93&lt;=MI$2,1,0)*(Transporte!$H11+Transporte!$H12)*$NB$93</f>
        <v>18504.156089883822</v>
      </c>
      <c r="MJ93" s="306">
        <f>IF($ND$93&lt;=MJ$2,1,0)*(Transporte!$H11+Transporte!$H12)*$NB$93</f>
        <v>18504.156089883822</v>
      </c>
      <c r="MK93" s="306">
        <f>IF($ND$93&lt;=MK$2,1,0)*(Transporte!$H11+Transporte!$H12)*$NB$93</f>
        <v>18504.156089883822</v>
      </c>
      <c r="ML93" s="306">
        <f>IF($ND$93&lt;=ML$2,1,0)*(Transporte!$H11+Transporte!$H12)*$NB$93</f>
        <v>18504.156089883822</v>
      </c>
      <c r="MM93" s="306">
        <f>IF($ND$93&lt;=MM$2,1,0)*(Transporte!$H11+Transporte!$H12)*$NB$93</f>
        <v>18504.156089883822</v>
      </c>
      <c r="MN93" s="306">
        <f>IF($ND$93&lt;=MN$2,1,0)*(Transporte!$H11+Transporte!$H12)*$NB$93</f>
        <v>18504.156089883822</v>
      </c>
      <c r="MO93" s="306">
        <f>IF($ND$93&lt;=MO$2,1,0)*(Transporte!$H11+Transporte!$H12)*$NB$93</f>
        <v>18504.156089883822</v>
      </c>
      <c r="MP93" s="306">
        <f>IF($ND$93&lt;=MP$2,1,0)*(Transporte!$H11+Transporte!$H12)*$NB$93</f>
        <v>18504.156089883822</v>
      </c>
      <c r="MQ93" s="306">
        <f>IF($ND$93&lt;=MQ$2,1,0)*(Transporte!$H11+Transporte!$H12)*$NB$93</f>
        <v>18504.156089883822</v>
      </c>
      <c r="MR93" s="306">
        <f>IF($ND$93&lt;=MR$2,1,0)*(Transporte!$H11+Transporte!$H12)*$NB$93</f>
        <v>18504.156089883822</v>
      </c>
      <c r="MS93" s="306">
        <f>IF($ND$93&lt;=MS$2,1,0)*(Transporte!$H11+Transporte!$H12)*$NB$93</f>
        <v>18504.156089883822</v>
      </c>
      <c r="MT93" s="306">
        <f>IF($ND$93&lt;=MT$2,1,0)*(Transporte!$H11+Transporte!$H12)*$NB$93</f>
        <v>18504.156089883822</v>
      </c>
      <c r="MU93" s="306">
        <f>IF($ND$93&lt;=MU$2,1,0)*(Transporte!$H11+Transporte!$H12)*$NB$93</f>
        <v>18504.156089883822</v>
      </c>
      <c r="MV93" s="306">
        <f>IF($ND$93&lt;=MV$2,1,0)*(Transporte!$H11+Transporte!$H12)*$NB$93</f>
        <v>18504.156089883822</v>
      </c>
      <c r="MW93" s="306">
        <f>IF($ND$93&lt;=MW$2,1,0)*(Transporte!$H11+Transporte!$H12)*$NB$93</f>
        <v>18504.156089883822</v>
      </c>
      <c r="MX93" s="306">
        <f>IF($ND$93&lt;=MX$2,1,0)*(Transporte!$H11+Transporte!$H12)*$NB$93</f>
        <v>18504.156089883822</v>
      </c>
      <c r="MY93" s="306">
        <f>IF($ND$93&lt;=MY$2,1,0)*(Transporte!$H11+Transporte!$H12)*$NB$93</f>
        <v>18504.156089883822</v>
      </c>
      <c r="MZ93" s="306">
        <f>IF($ND$93&lt;=MZ$2,1,0)*(Transporte!$H11+Transporte!$H12)*$NB$93</f>
        <v>18504.156089883822</v>
      </c>
      <c r="NA93" s="307">
        <f>IF($ND$93&lt;=NA$2,1,0)*(Transporte!$H11+Transporte!$H12)*$NB$93</f>
        <v>18504.156089883822</v>
      </c>
      <c r="NB93" s="657">
        <v>1</v>
      </c>
      <c r="NC93" s="652"/>
      <c r="ND93" s="652">
        <v>1</v>
      </c>
    </row>
    <row r="94" spans="1:368" x14ac:dyDescent="0.2">
      <c r="A94" s="2"/>
      <c r="B94" s="304"/>
      <c r="C94" s="305"/>
      <c r="D94" s="305"/>
      <c r="E94" s="1" t="s">
        <v>629</v>
      </c>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6"/>
      <c r="AL94" s="306"/>
      <c r="AM94" s="306"/>
      <c r="AN94" s="306"/>
      <c r="AO94" s="306"/>
      <c r="AP94" s="306"/>
      <c r="AQ94" s="306"/>
      <c r="AR94" s="306"/>
      <c r="AS94" s="306"/>
      <c r="AT94" s="306"/>
      <c r="AU94" s="306"/>
      <c r="AV94" s="306"/>
      <c r="AW94" s="306"/>
      <c r="AX94" s="306"/>
      <c r="AY94" s="306"/>
      <c r="AZ94" s="306"/>
      <c r="BA94" s="306"/>
      <c r="BB94" s="306"/>
      <c r="BC94" s="306"/>
      <c r="BD94" s="306"/>
      <c r="BE94" s="306"/>
      <c r="BF94" s="306"/>
      <c r="BG94" s="306"/>
      <c r="BH94" s="306"/>
      <c r="BI94" s="306"/>
      <c r="BJ94" s="306"/>
      <c r="BK94" s="306"/>
      <c r="BL94" s="306"/>
      <c r="BM94" s="306"/>
      <c r="BN94" s="306"/>
      <c r="BO94" s="306"/>
      <c r="BP94" s="306"/>
      <c r="BQ94" s="306"/>
      <c r="BR94" s="306"/>
      <c r="BS94" s="306"/>
      <c r="BT94" s="306"/>
      <c r="BU94" s="306"/>
      <c r="BV94" s="306"/>
      <c r="BW94" s="306"/>
      <c r="BX94" s="306"/>
      <c r="BY94" s="306"/>
      <c r="BZ94" s="306"/>
      <c r="CA94" s="306"/>
      <c r="CB94" s="306"/>
      <c r="CC94" s="306"/>
      <c r="CD94" s="306"/>
      <c r="CE94" s="306"/>
      <c r="CF94" s="306"/>
      <c r="CG94" s="306"/>
      <c r="CH94" s="306"/>
      <c r="CI94" s="306"/>
      <c r="CJ94" s="306"/>
      <c r="CK94" s="306"/>
      <c r="CL94" s="306"/>
      <c r="CM94" s="306"/>
      <c r="CN94" s="306"/>
      <c r="CO94" s="306"/>
      <c r="CP94" s="306"/>
      <c r="CQ94" s="306"/>
      <c r="CR94" s="306"/>
      <c r="CS94" s="306"/>
      <c r="CT94" s="306"/>
      <c r="CU94" s="306"/>
      <c r="CV94" s="306"/>
      <c r="CW94" s="306"/>
      <c r="CX94" s="306"/>
      <c r="CY94" s="306"/>
      <c r="CZ94" s="306"/>
      <c r="DA94" s="306"/>
      <c r="DB94" s="306"/>
      <c r="DC94" s="306"/>
      <c r="DD94" s="306"/>
      <c r="DE94" s="306"/>
      <c r="DF94" s="306"/>
      <c r="DG94" s="306"/>
      <c r="DH94" s="306"/>
      <c r="DI94" s="306"/>
      <c r="DJ94" s="306"/>
      <c r="DK94" s="306"/>
      <c r="DL94" s="306"/>
      <c r="DM94" s="306"/>
      <c r="DN94" s="306"/>
      <c r="DO94" s="306"/>
      <c r="DP94" s="306"/>
      <c r="DQ94" s="306"/>
      <c r="DR94" s="306"/>
      <c r="DS94" s="306"/>
      <c r="DT94" s="306"/>
      <c r="DU94" s="306"/>
      <c r="DV94" s="306"/>
      <c r="DW94" s="306"/>
      <c r="DX94" s="306"/>
      <c r="DY94" s="306"/>
      <c r="DZ94" s="306"/>
      <c r="EA94" s="306"/>
      <c r="EB94" s="306"/>
      <c r="EC94" s="306"/>
      <c r="ED94" s="306"/>
      <c r="EE94" s="306"/>
      <c r="EF94" s="306"/>
      <c r="EG94" s="306"/>
      <c r="EH94" s="306"/>
      <c r="EI94" s="306"/>
      <c r="EJ94" s="306"/>
      <c r="EK94" s="306"/>
      <c r="EL94" s="306"/>
      <c r="EM94" s="306"/>
      <c r="EN94" s="306"/>
      <c r="EO94" s="306"/>
      <c r="EP94" s="306"/>
      <c r="EQ94" s="306"/>
      <c r="ER94" s="306"/>
      <c r="ES94" s="306"/>
      <c r="ET94" s="306"/>
      <c r="EU94" s="306"/>
      <c r="EV94" s="306"/>
      <c r="EW94" s="306"/>
      <c r="EX94" s="306"/>
      <c r="EY94" s="306"/>
      <c r="EZ94" s="306"/>
      <c r="FA94" s="306"/>
      <c r="FB94" s="306"/>
      <c r="FC94" s="306"/>
      <c r="FD94" s="306"/>
      <c r="FE94" s="306"/>
      <c r="FF94" s="306"/>
      <c r="FG94" s="306"/>
      <c r="FH94" s="306"/>
      <c r="FI94" s="306"/>
      <c r="FJ94" s="306"/>
      <c r="FK94" s="306"/>
      <c r="FL94" s="306"/>
      <c r="FM94" s="306"/>
      <c r="FN94" s="306"/>
      <c r="FO94" s="306"/>
      <c r="FP94" s="306"/>
      <c r="FQ94" s="306"/>
      <c r="FR94" s="306"/>
      <c r="FS94" s="306"/>
      <c r="FT94" s="306"/>
      <c r="FU94" s="306"/>
      <c r="FV94" s="306"/>
      <c r="FW94" s="306"/>
      <c r="FX94" s="306"/>
      <c r="FY94" s="306"/>
      <c r="FZ94" s="306"/>
      <c r="GA94" s="306"/>
      <c r="GB94" s="306"/>
      <c r="GC94" s="306"/>
      <c r="GD94" s="306"/>
      <c r="GE94" s="306"/>
      <c r="GF94" s="306"/>
      <c r="GG94" s="306"/>
      <c r="GH94" s="306"/>
      <c r="GI94" s="306"/>
      <c r="GJ94" s="306"/>
      <c r="GK94" s="306"/>
      <c r="GL94" s="306"/>
      <c r="GM94" s="306"/>
      <c r="GN94" s="306"/>
      <c r="GO94" s="306"/>
      <c r="GP94" s="306"/>
      <c r="GQ94" s="306"/>
      <c r="GR94" s="306"/>
      <c r="GS94" s="306"/>
      <c r="GT94" s="306"/>
      <c r="GU94" s="306"/>
      <c r="GV94" s="306"/>
      <c r="GW94" s="306"/>
      <c r="GX94" s="306"/>
      <c r="GY94" s="306"/>
      <c r="GZ94" s="306"/>
      <c r="HA94" s="306"/>
      <c r="HB94" s="306"/>
      <c r="HC94" s="306"/>
      <c r="HD94" s="306"/>
      <c r="HE94" s="306"/>
      <c r="HF94" s="306"/>
      <c r="HG94" s="306"/>
      <c r="HH94" s="306"/>
      <c r="HI94" s="306"/>
      <c r="HJ94" s="306"/>
      <c r="HK94" s="306"/>
      <c r="HL94" s="306"/>
      <c r="HM94" s="306"/>
      <c r="HN94" s="306"/>
      <c r="HO94" s="306"/>
      <c r="HP94" s="306"/>
      <c r="HQ94" s="306"/>
      <c r="HR94" s="306"/>
      <c r="HS94" s="306"/>
      <c r="HT94" s="306"/>
      <c r="HU94" s="306"/>
      <c r="HV94" s="306"/>
      <c r="HW94" s="306"/>
      <c r="HX94" s="306"/>
      <c r="HY94" s="306"/>
      <c r="HZ94" s="306"/>
      <c r="IA94" s="306"/>
      <c r="IB94" s="306"/>
      <c r="IC94" s="306"/>
      <c r="ID94" s="306"/>
      <c r="IE94" s="306"/>
      <c r="IF94" s="306"/>
      <c r="IG94" s="306"/>
      <c r="IH94" s="306"/>
      <c r="II94" s="306"/>
      <c r="IJ94" s="306"/>
      <c r="IK94" s="306"/>
      <c r="IL94" s="306"/>
      <c r="IM94" s="306"/>
      <c r="IN94" s="306"/>
      <c r="IO94" s="306"/>
      <c r="IP94" s="306"/>
      <c r="IQ94" s="306"/>
      <c r="IR94" s="306"/>
      <c r="IS94" s="306"/>
      <c r="IT94" s="306"/>
      <c r="IU94" s="306"/>
      <c r="IV94" s="306"/>
      <c r="IW94" s="306"/>
      <c r="IX94" s="306"/>
      <c r="IY94" s="306"/>
      <c r="IZ94" s="306"/>
      <c r="JA94" s="306"/>
      <c r="JB94" s="306"/>
      <c r="JC94" s="306"/>
      <c r="JD94" s="306"/>
      <c r="JE94" s="306"/>
      <c r="JF94" s="306"/>
      <c r="JG94" s="306"/>
      <c r="JH94" s="306"/>
      <c r="JI94" s="306"/>
      <c r="JJ94" s="306"/>
      <c r="JK94" s="306"/>
      <c r="JL94" s="306"/>
      <c r="JM94" s="306"/>
      <c r="JN94" s="306"/>
      <c r="JO94" s="306"/>
      <c r="JP94" s="306"/>
      <c r="JQ94" s="306"/>
      <c r="JR94" s="306"/>
      <c r="JS94" s="306"/>
      <c r="JT94" s="306"/>
      <c r="JU94" s="306"/>
      <c r="JV94" s="306"/>
      <c r="JW94" s="306"/>
      <c r="JX94" s="306"/>
      <c r="JY94" s="306"/>
      <c r="JZ94" s="306"/>
      <c r="KA94" s="306"/>
      <c r="KB94" s="306"/>
      <c r="KC94" s="306"/>
      <c r="KD94" s="306"/>
      <c r="KE94" s="306"/>
      <c r="KF94" s="306"/>
      <c r="KG94" s="306"/>
      <c r="KH94" s="306"/>
      <c r="KI94" s="306"/>
      <c r="KJ94" s="306"/>
      <c r="KK94" s="306"/>
      <c r="KL94" s="306"/>
      <c r="KM94" s="306"/>
      <c r="KN94" s="306"/>
      <c r="KO94" s="306"/>
      <c r="KP94" s="306"/>
      <c r="KQ94" s="306"/>
      <c r="KR94" s="306"/>
      <c r="KS94" s="306"/>
      <c r="KT94" s="306"/>
      <c r="KU94" s="306"/>
      <c r="KV94" s="306"/>
      <c r="KW94" s="306"/>
      <c r="KX94" s="306"/>
      <c r="KY94" s="306"/>
      <c r="KZ94" s="306"/>
      <c r="LA94" s="306"/>
      <c r="LB94" s="306"/>
      <c r="LC94" s="306"/>
      <c r="LD94" s="306"/>
      <c r="LE94" s="306"/>
      <c r="LF94" s="306"/>
      <c r="LG94" s="306"/>
      <c r="LH94" s="306"/>
      <c r="LI94" s="306"/>
      <c r="LJ94" s="306"/>
      <c r="LK94" s="306"/>
      <c r="LL94" s="306"/>
      <c r="LM94" s="306"/>
      <c r="LN94" s="306"/>
      <c r="LO94" s="306"/>
      <c r="LP94" s="306"/>
      <c r="LQ94" s="306"/>
      <c r="LR94" s="306"/>
      <c r="LS94" s="306"/>
      <c r="LT94" s="306"/>
      <c r="LU94" s="306"/>
      <c r="LV94" s="306"/>
      <c r="LW94" s="306"/>
      <c r="LX94" s="306"/>
      <c r="LY94" s="306"/>
      <c r="LZ94" s="306"/>
      <c r="MA94" s="306"/>
      <c r="MB94" s="306"/>
      <c r="MC94" s="306"/>
      <c r="MD94" s="306"/>
      <c r="ME94" s="306"/>
      <c r="MF94" s="306"/>
      <c r="MG94" s="306"/>
      <c r="MH94" s="306"/>
      <c r="MI94" s="306"/>
      <c r="MJ94" s="306"/>
      <c r="MK94" s="306"/>
      <c r="ML94" s="306"/>
      <c r="MM94" s="306"/>
      <c r="MN94" s="306"/>
      <c r="MO94" s="306"/>
      <c r="MP94" s="306"/>
      <c r="MQ94" s="306"/>
      <c r="MR94" s="306"/>
      <c r="MS94" s="306"/>
      <c r="MT94" s="306"/>
      <c r="MU94" s="306"/>
      <c r="MV94" s="306"/>
      <c r="MW94" s="306"/>
      <c r="MX94" s="306"/>
      <c r="MY94" s="306"/>
      <c r="MZ94" s="306"/>
      <c r="NA94" s="307"/>
      <c r="NB94" s="657"/>
      <c r="NC94" s="652"/>
      <c r="ND94" s="652"/>
    </row>
    <row r="95" spans="1:368" s="314" customFormat="1" x14ac:dyDescent="0.2">
      <c r="A95" s="182"/>
      <c r="B95" s="308"/>
      <c r="C95" s="309"/>
      <c r="D95" s="309"/>
      <c r="E95" s="309" t="s">
        <v>630</v>
      </c>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c r="BT95" s="310"/>
      <c r="BU95" s="310"/>
      <c r="BV95" s="310"/>
      <c r="BW95" s="310"/>
      <c r="BX95" s="310"/>
      <c r="BY95" s="310"/>
      <c r="BZ95" s="310"/>
      <c r="CA95" s="310"/>
      <c r="CB95" s="310"/>
      <c r="CC95" s="310"/>
      <c r="CD95" s="310"/>
      <c r="CE95" s="310"/>
      <c r="CF95" s="310"/>
      <c r="CG95" s="310"/>
      <c r="CH95" s="310"/>
      <c r="CI95" s="310"/>
      <c r="CJ95" s="310"/>
      <c r="CK95" s="310"/>
      <c r="CL95" s="310"/>
      <c r="CM95" s="310"/>
      <c r="CN95" s="310"/>
      <c r="CO95" s="310"/>
      <c r="CP95" s="310"/>
      <c r="CQ95" s="310"/>
      <c r="CR95" s="310"/>
      <c r="CS95" s="310"/>
      <c r="CT95" s="310"/>
      <c r="CU95" s="310"/>
      <c r="CV95" s="310"/>
      <c r="CW95" s="310"/>
      <c r="CX95" s="310"/>
      <c r="CY95" s="310"/>
      <c r="CZ95" s="310"/>
      <c r="DA95" s="310"/>
      <c r="DB95" s="310"/>
      <c r="DC95" s="310"/>
      <c r="DD95" s="310"/>
      <c r="DE95" s="310"/>
      <c r="DF95" s="310"/>
      <c r="DG95" s="310"/>
      <c r="DH95" s="310"/>
      <c r="DI95" s="310"/>
      <c r="DJ95" s="310"/>
      <c r="DK95" s="310"/>
      <c r="DL95" s="310"/>
      <c r="DM95" s="310"/>
      <c r="DN95" s="310"/>
      <c r="DO95" s="310"/>
      <c r="DP95" s="310"/>
      <c r="DQ95" s="310"/>
      <c r="DR95" s="310"/>
      <c r="DS95" s="310"/>
      <c r="DT95" s="310"/>
      <c r="DU95" s="310"/>
      <c r="DV95" s="310"/>
      <c r="DW95" s="310"/>
      <c r="DX95" s="310"/>
      <c r="DY95" s="310"/>
      <c r="DZ95" s="310"/>
      <c r="EA95" s="310"/>
      <c r="EB95" s="310"/>
      <c r="EC95" s="310"/>
      <c r="ED95" s="310"/>
      <c r="EE95" s="310"/>
      <c r="EF95" s="310"/>
      <c r="EG95" s="310"/>
      <c r="EH95" s="310"/>
      <c r="EI95" s="310"/>
      <c r="EJ95" s="310"/>
      <c r="EK95" s="310"/>
      <c r="EL95" s="310"/>
      <c r="EM95" s="310"/>
      <c r="EN95" s="310"/>
      <c r="EO95" s="310"/>
      <c r="EP95" s="310"/>
      <c r="EQ95" s="310"/>
      <c r="ER95" s="310"/>
      <c r="ES95" s="310"/>
      <c r="ET95" s="310"/>
      <c r="EU95" s="310"/>
      <c r="EV95" s="310"/>
      <c r="EW95" s="310"/>
      <c r="EX95" s="310"/>
      <c r="EY95" s="310"/>
      <c r="EZ95" s="310"/>
      <c r="FA95" s="310"/>
      <c r="FB95" s="310"/>
      <c r="FC95" s="310"/>
      <c r="FD95" s="310"/>
      <c r="FE95" s="310"/>
      <c r="FF95" s="310"/>
      <c r="FG95" s="310"/>
      <c r="FH95" s="310"/>
      <c r="FI95" s="310"/>
      <c r="FJ95" s="310"/>
      <c r="FK95" s="310"/>
      <c r="FL95" s="310"/>
      <c r="FM95" s="310"/>
      <c r="FN95" s="310"/>
      <c r="FO95" s="310"/>
      <c r="FP95" s="310"/>
      <c r="FQ95" s="310"/>
      <c r="FR95" s="310"/>
      <c r="FS95" s="310"/>
      <c r="FT95" s="310"/>
      <c r="FU95" s="310"/>
      <c r="FV95" s="310"/>
      <c r="FW95" s="310"/>
      <c r="FX95" s="310"/>
      <c r="FY95" s="310"/>
      <c r="FZ95" s="310"/>
      <c r="GA95" s="310"/>
      <c r="GB95" s="310"/>
      <c r="GC95" s="310"/>
      <c r="GD95" s="310"/>
      <c r="GE95" s="310"/>
      <c r="GF95" s="310"/>
      <c r="GG95" s="310"/>
      <c r="GH95" s="310"/>
      <c r="GI95" s="310"/>
      <c r="GJ95" s="310"/>
      <c r="GK95" s="310"/>
      <c r="GL95" s="310"/>
      <c r="GM95" s="310"/>
      <c r="GN95" s="310"/>
      <c r="GO95" s="310"/>
      <c r="GP95" s="310"/>
      <c r="GQ95" s="310"/>
      <c r="GR95" s="310"/>
      <c r="GS95" s="310"/>
      <c r="GT95" s="310"/>
      <c r="GU95" s="310"/>
      <c r="GV95" s="310"/>
      <c r="GW95" s="310"/>
      <c r="GX95" s="310"/>
      <c r="GY95" s="310"/>
      <c r="GZ95" s="310"/>
      <c r="HA95" s="310"/>
      <c r="HB95" s="310"/>
      <c r="HC95" s="310"/>
      <c r="HD95" s="310"/>
      <c r="HE95" s="310"/>
      <c r="HF95" s="310"/>
      <c r="HG95" s="310"/>
      <c r="HH95" s="310"/>
      <c r="HI95" s="310"/>
      <c r="HJ95" s="310"/>
      <c r="HK95" s="310"/>
      <c r="HL95" s="310"/>
      <c r="HM95" s="310"/>
      <c r="HN95" s="310"/>
      <c r="HO95" s="310"/>
      <c r="HP95" s="310"/>
      <c r="HQ95" s="310"/>
      <c r="HR95" s="310"/>
      <c r="HS95" s="310"/>
      <c r="HT95" s="310"/>
      <c r="HU95" s="310"/>
      <c r="HV95" s="310"/>
      <c r="HW95" s="310"/>
      <c r="HX95" s="310"/>
      <c r="HY95" s="310"/>
      <c r="HZ95" s="310"/>
      <c r="IA95" s="310"/>
      <c r="IB95" s="310"/>
      <c r="IC95" s="310"/>
      <c r="ID95" s="310"/>
      <c r="IE95" s="310"/>
      <c r="IF95" s="310"/>
      <c r="IG95" s="310"/>
      <c r="IH95" s="310"/>
      <c r="II95" s="310"/>
      <c r="IJ95" s="310"/>
      <c r="IK95" s="310"/>
      <c r="IL95" s="310"/>
      <c r="IM95" s="310"/>
      <c r="IN95" s="310"/>
      <c r="IO95" s="310"/>
      <c r="IP95" s="310"/>
      <c r="IQ95" s="310"/>
      <c r="IR95" s="310"/>
      <c r="IS95" s="310"/>
      <c r="IT95" s="310"/>
      <c r="IU95" s="310"/>
      <c r="IV95" s="310"/>
      <c r="IW95" s="310"/>
      <c r="IX95" s="310"/>
      <c r="IY95" s="310"/>
      <c r="IZ95" s="310"/>
      <c r="JA95" s="310"/>
      <c r="JB95" s="310"/>
      <c r="JC95" s="310"/>
      <c r="JD95" s="310"/>
      <c r="JE95" s="310"/>
      <c r="JF95" s="310"/>
      <c r="JG95" s="310"/>
      <c r="JH95" s="310"/>
      <c r="JI95" s="310"/>
      <c r="JJ95" s="310"/>
      <c r="JK95" s="310"/>
      <c r="JL95" s="310"/>
      <c r="JM95" s="310"/>
      <c r="JN95" s="310"/>
      <c r="JO95" s="310"/>
      <c r="JP95" s="310"/>
      <c r="JQ95" s="310"/>
      <c r="JR95" s="310"/>
      <c r="JS95" s="310"/>
      <c r="JT95" s="310"/>
      <c r="JU95" s="310"/>
      <c r="JV95" s="310"/>
      <c r="JW95" s="310"/>
      <c r="JX95" s="310"/>
      <c r="JY95" s="310"/>
      <c r="JZ95" s="310"/>
      <c r="KA95" s="310"/>
      <c r="KB95" s="310"/>
      <c r="KC95" s="310"/>
      <c r="KD95" s="310"/>
      <c r="KE95" s="310"/>
      <c r="KF95" s="310"/>
      <c r="KG95" s="310"/>
      <c r="KH95" s="310"/>
      <c r="KI95" s="310"/>
      <c r="KJ95" s="310"/>
      <c r="KK95" s="310"/>
      <c r="KL95" s="310"/>
      <c r="KM95" s="310"/>
      <c r="KN95" s="310"/>
      <c r="KO95" s="310"/>
      <c r="KP95" s="310"/>
      <c r="KQ95" s="310"/>
      <c r="KR95" s="310"/>
      <c r="KS95" s="310"/>
      <c r="KT95" s="310"/>
      <c r="KU95" s="310"/>
      <c r="KV95" s="310"/>
      <c r="KW95" s="310"/>
      <c r="KX95" s="310"/>
      <c r="KY95" s="310"/>
      <c r="KZ95" s="310"/>
      <c r="LA95" s="310"/>
      <c r="LB95" s="310"/>
      <c r="LC95" s="310"/>
      <c r="LD95" s="310"/>
      <c r="LE95" s="310"/>
      <c r="LF95" s="310"/>
      <c r="LG95" s="310"/>
      <c r="LH95" s="310"/>
      <c r="LI95" s="310"/>
      <c r="LJ95" s="310"/>
      <c r="LK95" s="310"/>
      <c r="LL95" s="310"/>
      <c r="LM95" s="310"/>
      <c r="LN95" s="310"/>
      <c r="LO95" s="310"/>
      <c r="LP95" s="310"/>
      <c r="LQ95" s="310"/>
      <c r="LR95" s="310"/>
      <c r="LS95" s="310"/>
      <c r="LT95" s="310"/>
      <c r="LU95" s="310"/>
      <c r="LV95" s="310"/>
      <c r="LW95" s="310"/>
      <c r="LX95" s="310"/>
      <c r="LY95" s="310"/>
      <c r="LZ95" s="310"/>
      <c r="MA95" s="310"/>
      <c r="MB95" s="310"/>
      <c r="MC95" s="310"/>
      <c r="MD95" s="310"/>
      <c r="ME95" s="310"/>
      <c r="MF95" s="310"/>
      <c r="MG95" s="310"/>
      <c r="MH95" s="310"/>
      <c r="MI95" s="310"/>
      <c r="MJ95" s="310"/>
      <c r="MK95" s="310"/>
      <c r="ML95" s="310"/>
      <c r="MM95" s="310"/>
      <c r="MN95" s="310"/>
      <c r="MO95" s="310"/>
      <c r="MP95" s="310"/>
      <c r="MQ95" s="310"/>
      <c r="MR95" s="310"/>
      <c r="MS95" s="310"/>
      <c r="MT95" s="310"/>
      <c r="MU95" s="310"/>
      <c r="MV95" s="310"/>
      <c r="MW95" s="310"/>
      <c r="MX95" s="310"/>
      <c r="MY95" s="310"/>
      <c r="MZ95" s="310"/>
      <c r="NA95" s="311"/>
      <c r="NB95" s="653"/>
      <c r="NC95" s="653"/>
      <c r="ND95" s="653"/>
    </row>
    <row r="96" spans="1:368" x14ac:dyDescent="0.2">
      <c r="A96" s="2" t="s">
        <v>510</v>
      </c>
      <c r="B96" s="304" t="s">
        <v>317</v>
      </c>
      <c r="C96" s="305" t="s">
        <v>683</v>
      </c>
      <c r="D96" s="316" t="s">
        <v>279</v>
      </c>
      <c r="E96" s="1" t="s">
        <v>628</v>
      </c>
      <c r="F96" s="306">
        <f>IF($ND$96&lt;=F$2,1,0)*(Transporte!$H13+Transporte!$H14)*$NB$96</f>
        <v>0</v>
      </c>
      <c r="G96" s="306">
        <f>IF($ND$96&lt;=G$2,1,0)*(Transporte!$H13+Transporte!$H14)*$NB$96</f>
        <v>0</v>
      </c>
      <c r="H96" s="306">
        <f>IF($ND$96&lt;=H$2,1,0)*(Transporte!$H13+Transporte!$H14)*$NB$96</f>
        <v>0</v>
      </c>
      <c r="I96" s="306">
        <f>IF($ND$96&lt;=I$2,1,0)*(Transporte!$H13+Transporte!$H14)*$NB$96</f>
        <v>0</v>
      </c>
      <c r="J96" s="306">
        <f>IF($ND$96&lt;=J$2,1,0)*(Transporte!$H13+Transporte!$H14)*$NB$96</f>
        <v>0</v>
      </c>
      <c r="K96" s="306">
        <f>IF($ND$96&lt;=K$2,1,0)*(Transporte!$H13+Transporte!$H14)*$NB$96</f>
        <v>0</v>
      </c>
      <c r="L96" s="306">
        <f>IF($ND$96&lt;=L$2,1,0)*(Transporte!$H13+Transporte!$H14)*$NB$96</f>
        <v>0</v>
      </c>
      <c r="M96" s="306">
        <f>IF($ND$96&lt;=M$2,1,0)*(Transporte!$H13+Transporte!$H14)*$NB$96</f>
        <v>0</v>
      </c>
      <c r="N96" s="306">
        <f>IF($ND$96&lt;=N$2,1,0)*(Transporte!$H13+Transporte!$H14)*$NB$96</f>
        <v>0</v>
      </c>
      <c r="O96" s="306">
        <f>IF($ND$96&lt;=O$2,1,0)*(Transporte!$H13+Transporte!$H14)*$NB$96</f>
        <v>0</v>
      </c>
      <c r="P96" s="306">
        <f>IF($ND$96&lt;=P$2,1,0)*(Transporte!$H13+Transporte!$H14)*$NB$96</f>
        <v>0</v>
      </c>
      <c r="Q96" s="306">
        <f>IF($ND$96&lt;=Q$2,1,0)*(Transporte!$H13+Transporte!$H14)*$NB$96</f>
        <v>0</v>
      </c>
      <c r="R96" s="306">
        <f>IF($ND$96&lt;=R$2,1,0)*(Transporte!$H13+Transporte!$H14)*$NB$96</f>
        <v>0</v>
      </c>
      <c r="S96" s="306">
        <f>IF($ND$96&lt;=S$2,1,0)*(Transporte!$H13+Transporte!$H14)*$NB$96</f>
        <v>0</v>
      </c>
      <c r="T96" s="306">
        <f>IF($ND$96&lt;=T$2,1,0)*(Transporte!$H13+Transporte!$H14)*$NB$96</f>
        <v>0</v>
      </c>
      <c r="U96" s="306">
        <f>IF($ND$96&lt;=U$2,1,0)*(Transporte!$H13+Transporte!$H14)*$NB$96</f>
        <v>18504.156089883822</v>
      </c>
      <c r="V96" s="306">
        <f>IF($ND$96&lt;=V$2,1,0)*(Transporte!$H13+Transporte!$H14)*$NB$96</f>
        <v>18504.156089883822</v>
      </c>
      <c r="W96" s="306">
        <f>IF($ND$96&lt;=W$2,1,0)*(Transporte!$H13+Transporte!$H14)*$NB$96</f>
        <v>18504.156089883822</v>
      </c>
      <c r="X96" s="306">
        <f>IF($ND$96&lt;=X$2,1,0)*(Transporte!$H13+Transporte!$H14)*$NB$96</f>
        <v>18504.156089883822</v>
      </c>
      <c r="Y96" s="306">
        <f>IF($ND$96&lt;=Y$2,1,0)*(Transporte!$H13+Transporte!$H14)*$NB$96</f>
        <v>18504.156089883822</v>
      </c>
      <c r="Z96" s="306">
        <f>IF($ND$96&lt;=Z$2,1,0)*(Transporte!$H13+Transporte!$H14)*$NB$96</f>
        <v>18504.156089883822</v>
      </c>
      <c r="AA96" s="306">
        <f>IF($ND$96&lt;=AA$2,1,0)*(Transporte!$H13+Transporte!$H14)*$NB$96</f>
        <v>18504.156089883822</v>
      </c>
      <c r="AB96" s="306">
        <f>IF($ND$96&lt;=AB$2,1,0)*(Transporte!$H13+Transporte!$H14)*$NB$96</f>
        <v>18504.156089883822</v>
      </c>
      <c r="AC96" s="306">
        <f>IF($ND$96&lt;=AC$2,1,0)*(Transporte!$H13+Transporte!$H14)*$NB$96</f>
        <v>18504.156089883822</v>
      </c>
      <c r="AD96" s="306">
        <f>IF($ND$96&lt;=AD$2,1,0)*(Transporte!$H13+Transporte!$H14)*$NB$96</f>
        <v>18504.156089883822</v>
      </c>
      <c r="AE96" s="306">
        <f>IF($ND$96&lt;=AE$2,1,0)*(Transporte!$H13+Transporte!$H14)*$NB$96</f>
        <v>18504.156089883822</v>
      </c>
      <c r="AF96" s="306">
        <f>IF($ND$96&lt;=AF$2,1,0)*(Transporte!$H13+Transporte!$H14)*$NB$96</f>
        <v>18504.156089883822</v>
      </c>
      <c r="AG96" s="306">
        <f>IF($ND$96&lt;=AG$2,1,0)*(Transporte!$H13+Transporte!$H14)*$NB$96</f>
        <v>18504.156089883822</v>
      </c>
      <c r="AH96" s="306">
        <f>IF($ND$96&lt;=AH$2,1,0)*(Transporte!$H13+Transporte!$H14)*$NB$96</f>
        <v>18504.156089883822</v>
      </c>
      <c r="AI96" s="306">
        <f>IF($ND$96&lt;=AI$2,1,0)*(Transporte!$H13+Transporte!$H14)*$NB$96</f>
        <v>18504.156089883822</v>
      </c>
      <c r="AJ96" s="306">
        <f>IF($ND$96&lt;=AJ$2,1,0)*(Transporte!$H13+Transporte!$H14)*$NB$96</f>
        <v>18504.156089883822</v>
      </c>
      <c r="AK96" s="306">
        <f>IF($ND$96&lt;=AK$2,1,0)*(Transporte!$H13+Transporte!$H14)*$NB$96</f>
        <v>18504.156089883822</v>
      </c>
      <c r="AL96" s="306">
        <f>IF($ND$96&lt;=AL$2,1,0)*(Transporte!$H13+Transporte!$H14)*$NB$96</f>
        <v>18504.156089883822</v>
      </c>
      <c r="AM96" s="306">
        <f>IF($ND$96&lt;=AM$2,1,0)*(Transporte!$H13+Transporte!$H14)*$NB$96</f>
        <v>18504.156089883822</v>
      </c>
      <c r="AN96" s="306">
        <f>IF($ND$96&lt;=AN$2,1,0)*(Transporte!$H13+Transporte!$H14)*$NB$96</f>
        <v>18504.156089883822</v>
      </c>
      <c r="AO96" s="306">
        <f>IF($ND$96&lt;=AO$2,1,0)*(Transporte!$H13+Transporte!$H14)*$NB$96</f>
        <v>18504.156089883822</v>
      </c>
      <c r="AP96" s="306">
        <f>IF($ND$96&lt;=AP$2,1,0)*(Transporte!$H13+Transporte!$H14)*$NB$96</f>
        <v>18504.156089883822</v>
      </c>
      <c r="AQ96" s="306">
        <f>IF($ND$96&lt;=AQ$2,1,0)*(Transporte!$H13+Transporte!$H14)*$NB$96</f>
        <v>18504.156089883822</v>
      </c>
      <c r="AR96" s="306">
        <f>IF($ND$96&lt;=AR$2,1,0)*(Transporte!$H13+Transporte!$H14)*$NB$96</f>
        <v>18504.156089883822</v>
      </c>
      <c r="AS96" s="306">
        <f>IF($ND$96&lt;=AS$2,1,0)*(Transporte!$H13+Transporte!$H14)*$NB$96</f>
        <v>18504.156089883822</v>
      </c>
      <c r="AT96" s="306">
        <f>IF($ND$96&lt;=AT$2,1,0)*(Transporte!$H13+Transporte!$H14)*$NB$96</f>
        <v>18504.156089883822</v>
      </c>
      <c r="AU96" s="306">
        <f>IF($ND$96&lt;=AU$2,1,0)*(Transporte!$H13+Transporte!$H14)*$NB$96</f>
        <v>18504.156089883822</v>
      </c>
      <c r="AV96" s="306">
        <f>IF($ND$96&lt;=AV$2,1,0)*(Transporte!$H13+Transporte!$H14)*$NB$96</f>
        <v>18504.156089883822</v>
      </c>
      <c r="AW96" s="306">
        <f>IF($ND$96&lt;=AW$2,1,0)*(Transporte!$H13+Transporte!$H14)*$NB$96</f>
        <v>18504.156089883822</v>
      </c>
      <c r="AX96" s="306">
        <f>IF($ND$96&lt;=AX$2,1,0)*(Transporte!$H13+Transporte!$H14)*$NB$96</f>
        <v>18504.156089883822</v>
      </c>
      <c r="AY96" s="306">
        <f>IF($ND$96&lt;=AY$2,1,0)*(Transporte!$H13+Transporte!$H14)*$NB$96</f>
        <v>18504.156089883822</v>
      </c>
      <c r="AZ96" s="306">
        <f>IF($ND$96&lt;=AZ$2,1,0)*(Transporte!$H13+Transporte!$H14)*$NB$96</f>
        <v>18504.156089883822</v>
      </c>
      <c r="BA96" s="306">
        <f>IF($ND$96&lt;=BA$2,1,0)*(Transporte!$H13+Transporte!$H14)*$NB$96</f>
        <v>18504.156089883822</v>
      </c>
      <c r="BB96" s="306">
        <f>IF($ND$96&lt;=BB$2,1,0)*(Transporte!$H13+Transporte!$H14)*$NB$96</f>
        <v>18504.156089883822</v>
      </c>
      <c r="BC96" s="306">
        <f>IF($ND$96&lt;=BC$2,1,0)*(Transporte!$H13+Transporte!$H14)*$NB$96</f>
        <v>18504.156089883822</v>
      </c>
      <c r="BD96" s="306">
        <f>IF($ND$96&lt;=BD$2,1,0)*(Transporte!$H13+Transporte!$H14)*$NB$96</f>
        <v>18504.156089883822</v>
      </c>
      <c r="BE96" s="306">
        <f>IF($ND$96&lt;=BE$2,1,0)*(Transporte!$H13+Transporte!$H14)*$NB$96</f>
        <v>18504.156089883822</v>
      </c>
      <c r="BF96" s="306">
        <f>IF($ND$96&lt;=BF$2,1,0)*(Transporte!$H13+Transporte!$H14)*$NB$96</f>
        <v>18504.156089883822</v>
      </c>
      <c r="BG96" s="306">
        <f>IF($ND$96&lt;=BG$2,1,0)*(Transporte!$H13+Transporte!$H14)*$NB$96</f>
        <v>18504.156089883822</v>
      </c>
      <c r="BH96" s="306">
        <f>IF($ND$96&lt;=BH$2,1,0)*(Transporte!$H13+Transporte!$H14)*$NB$96</f>
        <v>18504.156089883822</v>
      </c>
      <c r="BI96" s="306">
        <f>IF($ND$96&lt;=BI$2,1,0)*(Transporte!$H13+Transporte!$H14)*$NB$96</f>
        <v>18504.156089883822</v>
      </c>
      <c r="BJ96" s="306">
        <f>IF($ND$96&lt;=BJ$2,1,0)*(Transporte!$H13+Transporte!$H14)*$NB$96</f>
        <v>18504.156089883822</v>
      </c>
      <c r="BK96" s="306">
        <f>IF($ND$96&lt;=BK$2,1,0)*(Transporte!$H13+Transporte!$H14)*$NB$96</f>
        <v>18504.156089883822</v>
      </c>
      <c r="BL96" s="306">
        <f>IF($ND$96&lt;=BL$2,1,0)*(Transporte!$H13+Transporte!$H14)*$NB$96</f>
        <v>18504.156089883822</v>
      </c>
      <c r="BM96" s="306">
        <f>IF($ND$96&lt;=BM$2,1,0)*(Transporte!$H13+Transporte!$H14)*$NB$96</f>
        <v>18504.156089883822</v>
      </c>
      <c r="BN96" s="306">
        <f>IF($ND$96&lt;=BN$2,1,0)*(Transporte!$H13+Transporte!$H14)*$NB$96</f>
        <v>18504.156089883822</v>
      </c>
      <c r="BO96" s="306">
        <f>IF($ND$96&lt;=BO$2,1,0)*(Transporte!$H13+Transporte!$H14)*$NB$96</f>
        <v>18504.156089883822</v>
      </c>
      <c r="BP96" s="306">
        <f>IF($ND$96&lt;=BP$2,1,0)*(Transporte!$H13+Transporte!$H14)*$NB$96</f>
        <v>18504.156089883822</v>
      </c>
      <c r="BQ96" s="306">
        <f>IF($ND$96&lt;=BQ$2,1,0)*(Transporte!$H13+Transporte!$H14)*$NB$96</f>
        <v>18504.156089883822</v>
      </c>
      <c r="BR96" s="306">
        <f>IF($ND$96&lt;=BR$2,1,0)*(Transporte!$H13+Transporte!$H14)*$NB$96</f>
        <v>18504.156089883822</v>
      </c>
      <c r="BS96" s="306">
        <f>IF($ND$96&lt;=BS$2,1,0)*(Transporte!$H13+Transporte!$H14)*$NB$96</f>
        <v>18504.156089883822</v>
      </c>
      <c r="BT96" s="306">
        <f>IF($ND$96&lt;=BT$2,1,0)*(Transporte!$H13+Transporte!$H14)*$NB$96</f>
        <v>18504.156089883822</v>
      </c>
      <c r="BU96" s="306">
        <f>IF($ND$96&lt;=BU$2,1,0)*(Transporte!$H13+Transporte!$H14)*$NB$96</f>
        <v>18504.156089883822</v>
      </c>
      <c r="BV96" s="306">
        <f>IF($ND$96&lt;=BV$2,1,0)*(Transporte!$H13+Transporte!$H14)*$NB$96</f>
        <v>18504.156089883822</v>
      </c>
      <c r="BW96" s="306">
        <f>IF($ND$96&lt;=BW$2,1,0)*(Transporte!$H13+Transporte!$H14)*$NB$96</f>
        <v>18504.156089883822</v>
      </c>
      <c r="BX96" s="306">
        <f>IF($ND$96&lt;=BX$2,1,0)*(Transporte!$H13+Transporte!$H14)*$NB$96</f>
        <v>18504.156089883822</v>
      </c>
      <c r="BY96" s="306">
        <f>IF($ND$96&lt;=BY$2,1,0)*(Transporte!$H13+Transporte!$H14)*$NB$96</f>
        <v>18504.156089883822</v>
      </c>
      <c r="BZ96" s="306">
        <f>IF($ND$96&lt;=BZ$2,1,0)*(Transporte!$H13+Transporte!$H14)*$NB$96</f>
        <v>18504.156089883822</v>
      </c>
      <c r="CA96" s="306">
        <f>IF($ND$96&lt;=CA$2,1,0)*(Transporte!$H13+Transporte!$H14)*$NB$96</f>
        <v>18504.156089883822</v>
      </c>
      <c r="CB96" s="306">
        <f>IF($ND$96&lt;=CB$2,1,0)*(Transporte!$H13+Transporte!$H14)*$NB$96</f>
        <v>18504.156089883822</v>
      </c>
      <c r="CC96" s="306">
        <f>IF($ND$96&lt;=CC$2,1,0)*(Transporte!$H13+Transporte!$H14)*$NB$96</f>
        <v>18504.156089883822</v>
      </c>
      <c r="CD96" s="306">
        <f>IF($ND$96&lt;=CD$2,1,0)*(Transporte!$H13+Transporte!$H14)*$NB$96</f>
        <v>18504.156089883822</v>
      </c>
      <c r="CE96" s="306">
        <f>IF($ND$96&lt;=CE$2,1,0)*(Transporte!$H13+Transporte!$H14)*$NB$96</f>
        <v>18504.156089883822</v>
      </c>
      <c r="CF96" s="306">
        <f>IF($ND$96&lt;=CF$2,1,0)*(Transporte!$H13+Transporte!$H14)*$NB$96</f>
        <v>18504.156089883822</v>
      </c>
      <c r="CG96" s="306">
        <f>IF($ND$96&lt;=CG$2,1,0)*(Transporte!$H13+Transporte!$H14)*$NB$96</f>
        <v>18504.156089883822</v>
      </c>
      <c r="CH96" s="306">
        <f>IF($ND$96&lt;=CH$2,1,0)*(Transporte!$H13+Transporte!$H14)*$NB$96</f>
        <v>18504.156089883822</v>
      </c>
      <c r="CI96" s="306">
        <f>IF($ND$96&lt;=CI$2,1,0)*(Transporte!$H13+Transporte!$H14)*$NB$96</f>
        <v>18504.156089883822</v>
      </c>
      <c r="CJ96" s="306">
        <f>IF($ND$96&lt;=CJ$2,1,0)*(Transporte!$H13+Transporte!$H14)*$NB$96</f>
        <v>18504.156089883822</v>
      </c>
      <c r="CK96" s="306">
        <f>IF($ND$96&lt;=CK$2,1,0)*(Transporte!$H13+Transporte!$H14)*$NB$96</f>
        <v>18504.156089883822</v>
      </c>
      <c r="CL96" s="306">
        <f>IF($ND$96&lt;=CL$2,1,0)*(Transporte!$H13+Transporte!$H14)*$NB$96</f>
        <v>18504.156089883822</v>
      </c>
      <c r="CM96" s="306">
        <f>IF($ND$96&lt;=CM$2,1,0)*(Transporte!$H13+Transporte!$H14)*$NB$96</f>
        <v>18504.156089883822</v>
      </c>
      <c r="CN96" s="306">
        <f>IF($ND$96&lt;=CN$2,1,0)*(Transporte!$H13+Transporte!$H14)*$NB$96</f>
        <v>18504.156089883822</v>
      </c>
      <c r="CO96" s="306">
        <f>IF($ND$96&lt;=CO$2,1,0)*(Transporte!$H13+Transporte!$H14)*$NB$96</f>
        <v>18504.156089883822</v>
      </c>
      <c r="CP96" s="306">
        <f>IF($ND$96&lt;=CP$2,1,0)*(Transporte!$H13+Transporte!$H14)*$NB$96</f>
        <v>18504.156089883822</v>
      </c>
      <c r="CQ96" s="306">
        <f>IF($ND$96&lt;=CQ$2,1,0)*(Transporte!$H13+Transporte!$H14)*$NB$96</f>
        <v>18504.156089883822</v>
      </c>
      <c r="CR96" s="306">
        <f>IF($ND$96&lt;=CR$2,1,0)*(Transporte!$H13+Transporte!$H14)*$NB$96</f>
        <v>18504.156089883822</v>
      </c>
      <c r="CS96" s="306">
        <f>IF($ND$96&lt;=CS$2,1,0)*(Transporte!$H13+Transporte!$H14)*$NB$96</f>
        <v>18504.156089883822</v>
      </c>
      <c r="CT96" s="306">
        <f>IF($ND$96&lt;=CT$2,1,0)*(Transporte!$H13+Transporte!$H14)*$NB$96</f>
        <v>18504.156089883822</v>
      </c>
      <c r="CU96" s="306">
        <f>IF($ND$96&lt;=CU$2,1,0)*(Transporte!$H13+Transporte!$H14)*$NB$96</f>
        <v>18504.156089883822</v>
      </c>
      <c r="CV96" s="306">
        <f>IF($ND$96&lt;=CV$2,1,0)*(Transporte!$H13+Transporte!$H14)*$NB$96</f>
        <v>18504.156089883822</v>
      </c>
      <c r="CW96" s="306">
        <f>IF($ND$96&lt;=CW$2,1,0)*(Transporte!$H13+Transporte!$H14)*$NB$96</f>
        <v>18504.156089883822</v>
      </c>
      <c r="CX96" s="306">
        <f>IF($ND$96&lt;=CX$2,1,0)*(Transporte!$H13+Transporte!$H14)*$NB$96</f>
        <v>18504.156089883822</v>
      </c>
      <c r="CY96" s="306">
        <f>IF($ND$96&lt;=CY$2,1,0)*(Transporte!$H13+Transporte!$H14)*$NB$96</f>
        <v>18504.156089883822</v>
      </c>
      <c r="CZ96" s="306">
        <f>IF($ND$96&lt;=CZ$2,1,0)*(Transporte!$H13+Transporte!$H14)*$NB$96</f>
        <v>18504.156089883822</v>
      </c>
      <c r="DA96" s="306">
        <f>IF($ND$96&lt;=DA$2,1,0)*(Transporte!$H13+Transporte!$H14)*$NB$96</f>
        <v>18504.156089883822</v>
      </c>
      <c r="DB96" s="306">
        <f>IF($ND$96&lt;=DB$2,1,0)*(Transporte!$H13+Transporte!$H14)*$NB$96</f>
        <v>18504.156089883822</v>
      </c>
      <c r="DC96" s="306">
        <f>IF($ND$96&lt;=DC$2,1,0)*(Transporte!$H13+Transporte!$H14)*$NB$96</f>
        <v>18504.156089883822</v>
      </c>
      <c r="DD96" s="306">
        <f>IF($ND$96&lt;=DD$2,1,0)*(Transporte!$H13+Transporte!$H14)*$NB$96</f>
        <v>18504.156089883822</v>
      </c>
      <c r="DE96" s="306">
        <f>IF($ND$96&lt;=DE$2,1,0)*(Transporte!$H13+Transporte!$H14)*$NB$96</f>
        <v>18504.156089883822</v>
      </c>
      <c r="DF96" s="306">
        <f>IF($ND$96&lt;=DF$2,1,0)*(Transporte!$H13+Transporte!$H14)*$NB$96</f>
        <v>18504.156089883822</v>
      </c>
      <c r="DG96" s="306">
        <f>IF($ND$96&lt;=DG$2,1,0)*(Transporte!$H13+Transporte!$H14)*$NB$96</f>
        <v>18504.156089883822</v>
      </c>
      <c r="DH96" s="306">
        <f>IF($ND$96&lt;=DH$2,1,0)*(Transporte!$H13+Transporte!$H14)*$NB$96</f>
        <v>18504.156089883822</v>
      </c>
      <c r="DI96" s="306">
        <f>IF($ND$96&lt;=DI$2,1,0)*(Transporte!$H13+Transporte!$H14)*$NB$96</f>
        <v>18504.156089883822</v>
      </c>
      <c r="DJ96" s="306">
        <f>IF($ND$96&lt;=DJ$2,1,0)*(Transporte!$H13+Transporte!$H14)*$NB$96</f>
        <v>18504.156089883822</v>
      </c>
      <c r="DK96" s="306">
        <f>IF($ND$96&lt;=DK$2,1,0)*(Transporte!$H13+Transporte!$H14)*$NB$96</f>
        <v>18504.156089883822</v>
      </c>
      <c r="DL96" s="306">
        <f>IF($ND$96&lt;=DL$2,1,0)*(Transporte!$H13+Transporte!$H14)*$NB$96</f>
        <v>18504.156089883822</v>
      </c>
      <c r="DM96" s="306">
        <f>IF($ND$96&lt;=DM$2,1,0)*(Transporte!$H13+Transporte!$H14)*$NB$96</f>
        <v>18504.156089883822</v>
      </c>
      <c r="DN96" s="306">
        <f>IF($ND$96&lt;=DN$2,1,0)*(Transporte!$H13+Transporte!$H14)*$NB$96</f>
        <v>18504.156089883822</v>
      </c>
      <c r="DO96" s="306">
        <f>IF($ND$96&lt;=DO$2,1,0)*(Transporte!$H13+Transporte!$H14)*$NB$96</f>
        <v>18504.156089883822</v>
      </c>
      <c r="DP96" s="306">
        <f>IF($ND$96&lt;=DP$2,1,0)*(Transporte!$H13+Transporte!$H14)*$NB$96</f>
        <v>18504.156089883822</v>
      </c>
      <c r="DQ96" s="306">
        <f>IF($ND$96&lt;=DQ$2,1,0)*(Transporte!$H13+Transporte!$H14)*$NB$96</f>
        <v>18504.156089883822</v>
      </c>
      <c r="DR96" s="306">
        <f>IF($ND$96&lt;=DR$2,1,0)*(Transporte!$H13+Transporte!$H14)*$NB$96</f>
        <v>18504.156089883822</v>
      </c>
      <c r="DS96" s="306">
        <f>IF($ND$96&lt;=DS$2,1,0)*(Transporte!$H13+Transporte!$H14)*$NB$96</f>
        <v>18504.156089883822</v>
      </c>
      <c r="DT96" s="306">
        <f>IF($ND$96&lt;=DT$2,1,0)*(Transporte!$H13+Transporte!$H14)*$NB$96</f>
        <v>18504.156089883822</v>
      </c>
      <c r="DU96" s="306">
        <f>IF($ND$96&lt;=DU$2,1,0)*(Transporte!$H13+Transporte!$H14)*$NB$96</f>
        <v>18504.156089883822</v>
      </c>
      <c r="DV96" s="306">
        <f>IF($ND$96&lt;=DV$2,1,0)*(Transporte!$H13+Transporte!$H14)*$NB$96</f>
        <v>18504.156089883822</v>
      </c>
      <c r="DW96" s="306">
        <f>IF($ND$96&lt;=DW$2,1,0)*(Transporte!$H13+Transporte!$H14)*$NB$96</f>
        <v>18504.156089883822</v>
      </c>
      <c r="DX96" s="306">
        <f>IF($ND$96&lt;=DX$2,1,0)*(Transporte!$H13+Transporte!$H14)*$NB$96</f>
        <v>18504.156089883822</v>
      </c>
      <c r="DY96" s="306">
        <f>IF($ND$96&lt;=DY$2,1,0)*(Transporte!$H13+Transporte!$H14)*$NB$96</f>
        <v>18504.156089883822</v>
      </c>
      <c r="DZ96" s="306">
        <f>IF($ND$96&lt;=DZ$2,1,0)*(Transporte!$H13+Transporte!$H14)*$NB$96</f>
        <v>18504.156089883822</v>
      </c>
      <c r="EA96" s="306">
        <f>IF($ND$96&lt;=EA$2,1,0)*(Transporte!$H13+Transporte!$H14)*$NB$96</f>
        <v>18504.156089883822</v>
      </c>
      <c r="EB96" s="306">
        <f>IF($ND$96&lt;=EB$2,1,0)*(Transporte!$H13+Transporte!$H14)*$NB$96</f>
        <v>18504.156089883822</v>
      </c>
      <c r="EC96" s="306">
        <f>IF($ND$96&lt;=EC$2,1,0)*(Transporte!$H13+Transporte!$H14)*$NB$96</f>
        <v>18504.156089883822</v>
      </c>
      <c r="ED96" s="306">
        <f>IF($ND$96&lt;=ED$2,1,0)*(Transporte!$H13+Transporte!$H14)*$NB$96</f>
        <v>18504.156089883822</v>
      </c>
      <c r="EE96" s="306">
        <f>IF($ND$96&lt;=EE$2,1,0)*(Transporte!$H13+Transporte!$H14)*$NB$96</f>
        <v>18504.156089883822</v>
      </c>
      <c r="EF96" s="306">
        <f>IF($ND$96&lt;=EF$2,1,0)*(Transporte!$H13+Transporte!$H14)*$NB$96</f>
        <v>18504.156089883822</v>
      </c>
      <c r="EG96" s="306">
        <f>IF($ND$96&lt;=EG$2,1,0)*(Transporte!$H13+Transporte!$H14)*$NB$96</f>
        <v>18504.156089883822</v>
      </c>
      <c r="EH96" s="306">
        <f>IF($ND$96&lt;=EH$2,1,0)*(Transporte!$H13+Transporte!$H14)*$NB$96</f>
        <v>18504.156089883822</v>
      </c>
      <c r="EI96" s="306">
        <f>IF($ND$96&lt;=EI$2,1,0)*(Transporte!$H13+Transporte!$H14)*$NB$96</f>
        <v>18504.156089883822</v>
      </c>
      <c r="EJ96" s="306">
        <f>IF($ND$96&lt;=EJ$2,1,0)*(Transporte!$H13+Transporte!$H14)*$NB$96</f>
        <v>18504.156089883822</v>
      </c>
      <c r="EK96" s="306">
        <f>IF($ND$96&lt;=EK$2,1,0)*(Transporte!$H13+Transporte!$H14)*$NB$96</f>
        <v>18504.156089883822</v>
      </c>
      <c r="EL96" s="306">
        <f>IF($ND$96&lt;=EL$2,1,0)*(Transporte!$H13+Transporte!$H14)*$NB$96</f>
        <v>18504.156089883822</v>
      </c>
      <c r="EM96" s="306">
        <f>IF($ND$96&lt;=EM$2,1,0)*(Transporte!$H13+Transporte!$H14)*$NB$96</f>
        <v>18504.156089883822</v>
      </c>
      <c r="EN96" s="306">
        <f>IF($ND$96&lt;=EN$2,1,0)*(Transporte!$H13+Transporte!$H14)*$NB$96</f>
        <v>18504.156089883822</v>
      </c>
      <c r="EO96" s="306">
        <f>IF($ND$96&lt;=EO$2,1,0)*(Transporte!$H13+Transporte!$H14)*$NB$96</f>
        <v>18504.156089883822</v>
      </c>
      <c r="EP96" s="306">
        <f>IF($ND$96&lt;=EP$2,1,0)*(Transporte!$H13+Transporte!$H14)*$NB$96</f>
        <v>18504.156089883822</v>
      </c>
      <c r="EQ96" s="306">
        <f>IF($ND$96&lt;=EQ$2,1,0)*(Transporte!$H13+Transporte!$H14)*$NB$96</f>
        <v>18504.156089883822</v>
      </c>
      <c r="ER96" s="306">
        <f>IF($ND$96&lt;=ER$2,1,0)*(Transporte!$H13+Transporte!$H14)*$NB$96</f>
        <v>18504.156089883822</v>
      </c>
      <c r="ES96" s="306">
        <f>IF($ND$96&lt;=ES$2,1,0)*(Transporte!$H13+Transporte!$H14)*$NB$96</f>
        <v>18504.156089883822</v>
      </c>
      <c r="ET96" s="306">
        <f>IF($ND$96&lt;=ET$2,1,0)*(Transporte!$H13+Transporte!$H14)*$NB$96</f>
        <v>18504.156089883822</v>
      </c>
      <c r="EU96" s="306">
        <f>IF($ND$96&lt;=EU$2,1,0)*(Transporte!$H13+Transporte!$H14)*$NB$96</f>
        <v>18504.156089883822</v>
      </c>
      <c r="EV96" s="306">
        <f>IF($ND$96&lt;=EV$2,1,0)*(Transporte!$H13+Transporte!$H14)*$NB$96</f>
        <v>18504.156089883822</v>
      </c>
      <c r="EW96" s="306">
        <f>IF($ND$96&lt;=EW$2,1,0)*(Transporte!$H13+Transporte!$H14)*$NB$96</f>
        <v>18504.156089883822</v>
      </c>
      <c r="EX96" s="306">
        <f>IF($ND$96&lt;=EX$2,1,0)*(Transporte!$H13+Transporte!$H14)*$NB$96</f>
        <v>18504.156089883822</v>
      </c>
      <c r="EY96" s="306">
        <f>IF($ND$96&lt;=EY$2,1,0)*(Transporte!$H13+Transporte!$H14)*$NB$96</f>
        <v>18504.156089883822</v>
      </c>
      <c r="EZ96" s="306">
        <f>IF($ND$96&lt;=EZ$2,1,0)*(Transporte!$H13+Transporte!$H14)*$NB$96</f>
        <v>18504.156089883822</v>
      </c>
      <c r="FA96" s="306">
        <f>IF($ND$96&lt;=FA$2,1,0)*(Transporte!$H13+Transporte!$H14)*$NB$96</f>
        <v>18504.156089883822</v>
      </c>
      <c r="FB96" s="306">
        <f>IF($ND$96&lt;=FB$2,1,0)*(Transporte!$H13+Transporte!$H14)*$NB$96</f>
        <v>18504.156089883822</v>
      </c>
      <c r="FC96" s="306">
        <f>IF($ND$96&lt;=FC$2,1,0)*(Transporte!$H13+Transporte!$H14)*$NB$96</f>
        <v>18504.156089883822</v>
      </c>
      <c r="FD96" s="306">
        <f>IF($ND$96&lt;=FD$2,1,0)*(Transporte!$H13+Transporte!$H14)*$NB$96</f>
        <v>18504.156089883822</v>
      </c>
      <c r="FE96" s="306">
        <f>IF($ND$96&lt;=FE$2,1,0)*(Transporte!$H13+Transporte!$H14)*$NB$96</f>
        <v>18504.156089883822</v>
      </c>
      <c r="FF96" s="306">
        <f>IF($ND$96&lt;=FF$2,1,0)*(Transporte!$H13+Transporte!$H14)*$NB$96</f>
        <v>18504.156089883822</v>
      </c>
      <c r="FG96" s="306">
        <f>IF($ND$96&lt;=FG$2,1,0)*(Transporte!$H13+Transporte!$H14)*$NB$96</f>
        <v>18504.156089883822</v>
      </c>
      <c r="FH96" s="306">
        <f>IF($ND$96&lt;=FH$2,1,0)*(Transporte!$H13+Transporte!$H14)*$NB$96</f>
        <v>18504.156089883822</v>
      </c>
      <c r="FI96" s="306">
        <f>IF($ND$96&lt;=FI$2,1,0)*(Transporte!$H13+Transporte!$H14)*$NB$96</f>
        <v>18504.156089883822</v>
      </c>
      <c r="FJ96" s="306">
        <f>IF($ND$96&lt;=FJ$2,1,0)*(Transporte!$H13+Transporte!$H14)*$NB$96</f>
        <v>18504.156089883822</v>
      </c>
      <c r="FK96" s="306">
        <f>IF($ND$96&lt;=FK$2,1,0)*(Transporte!$H13+Transporte!$H14)*$NB$96</f>
        <v>18504.156089883822</v>
      </c>
      <c r="FL96" s="306">
        <f>IF($ND$96&lt;=FL$2,1,0)*(Transporte!$H13+Transporte!$H14)*$NB$96</f>
        <v>18504.156089883822</v>
      </c>
      <c r="FM96" s="306">
        <f>IF($ND$96&lt;=FM$2,1,0)*(Transporte!$H13+Transporte!$H14)*$NB$96</f>
        <v>18504.156089883822</v>
      </c>
      <c r="FN96" s="306">
        <f>IF($ND$96&lt;=FN$2,1,0)*(Transporte!$H13+Transporte!$H14)*$NB$96</f>
        <v>18504.156089883822</v>
      </c>
      <c r="FO96" s="306">
        <f>IF($ND$96&lt;=FO$2,1,0)*(Transporte!$H13+Transporte!$H14)*$NB$96</f>
        <v>18504.156089883822</v>
      </c>
      <c r="FP96" s="306">
        <f>IF($ND$96&lt;=FP$2,1,0)*(Transporte!$H13+Transporte!$H14)*$NB$96</f>
        <v>18504.156089883822</v>
      </c>
      <c r="FQ96" s="306">
        <f>IF($ND$96&lt;=FQ$2,1,0)*(Transporte!$H13+Transporte!$H14)*$NB$96</f>
        <v>18504.156089883822</v>
      </c>
      <c r="FR96" s="306">
        <f>IF($ND$96&lt;=FR$2,1,0)*(Transporte!$H13+Transporte!$H14)*$NB$96</f>
        <v>18504.156089883822</v>
      </c>
      <c r="FS96" s="306">
        <f>IF($ND$96&lt;=FS$2,1,0)*(Transporte!$H13+Transporte!$H14)*$NB$96</f>
        <v>18504.156089883822</v>
      </c>
      <c r="FT96" s="306">
        <f>IF($ND$96&lt;=FT$2,1,0)*(Transporte!$H13+Transporte!$H14)*$NB$96</f>
        <v>18504.156089883822</v>
      </c>
      <c r="FU96" s="306">
        <f>IF($ND$96&lt;=FU$2,1,0)*(Transporte!$H13+Transporte!$H14)*$NB$96</f>
        <v>18504.156089883822</v>
      </c>
      <c r="FV96" s="306">
        <f>IF($ND$96&lt;=FV$2,1,0)*(Transporte!$H13+Transporte!$H14)*$NB$96</f>
        <v>18504.156089883822</v>
      </c>
      <c r="FW96" s="306">
        <f>IF($ND$96&lt;=FW$2,1,0)*(Transporte!$H13+Transporte!$H14)*$NB$96</f>
        <v>18504.156089883822</v>
      </c>
      <c r="FX96" s="306">
        <f>IF($ND$96&lt;=FX$2,1,0)*(Transporte!$H13+Transporte!$H14)*$NB$96</f>
        <v>18504.156089883822</v>
      </c>
      <c r="FY96" s="306">
        <f>IF($ND$96&lt;=FY$2,1,0)*(Transporte!$H13+Transporte!$H14)*$NB$96</f>
        <v>18504.156089883822</v>
      </c>
      <c r="FZ96" s="306">
        <f>IF($ND$96&lt;=FZ$2,1,0)*(Transporte!$H13+Transporte!$H14)*$NB$96</f>
        <v>18504.156089883822</v>
      </c>
      <c r="GA96" s="306">
        <f>IF($ND$96&lt;=GA$2,1,0)*(Transporte!$H13+Transporte!$H14)*$NB$96</f>
        <v>18504.156089883822</v>
      </c>
      <c r="GB96" s="306">
        <f>IF($ND$96&lt;=GB$2,1,0)*(Transporte!$H13+Transporte!$H14)*$NB$96</f>
        <v>18504.156089883822</v>
      </c>
      <c r="GC96" s="306">
        <f>IF($ND$96&lt;=GC$2,1,0)*(Transporte!$H13+Transporte!$H14)*$NB$96</f>
        <v>18504.156089883822</v>
      </c>
      <c r="GD96" s="306">
        <f>IF($ND$96&lt;=GD$2,1,0)*(Transporte!$H13+Transporte!$H14)*$NB$96</f>
        <v>18504.156089883822</v>
      </c>
      <c r="GE96" s="306">
        <f>IF($ND$96&lt;=GE$2,1,0)*(Transporte!$H13+Transporte!$H14)*$NB$96</f>
        <v>18504.156089883822</v>
      </c>
      <c r="GF96" s="306">
        <f>IF($ND$96&lt;=GF$2,1,0)*(Transporte!$H13+Transporte!$H14)*$NB$96</f>
        <v>18504.156089883822</v>
      </c>
      <c r="GG96" s="306">
        <f>IF($ND$96&lt;=GG$2,1,0)*(Transporte!$H13+Transporte!$H14)*$NB$96</f>
        <v>18504.156089883822</v>
      </c>
      <c r="GH96" s="306">
        <f>IF($ND$96&lt;=GH$2,1,0)*(Transporte!$H13+Transporte!$H14)*$NB$96</f>
        <v>18504.156089883822</v>
      </c>
      <c r="GI96" s="306">
        <f>IF($ND$96&lt;=GI$2,1,0)*(Transporte!$H13+Transporte!$H14)*$NB$96</f>
        <v>18504.156089883822</v>
      </c>
      <c r="GJ96" s="306">
        <f>IF($ND$96&lt;=GJ$2,1,0)*(Transporte!$H13+Transporte!$H14)*$NB$96</f>
        <v>18504.156089883822</v>
      </c>
      <c r="GK96" s="306">
        <f>IF($ND$96&lt;=GK$2,1,0)*(Transporte!$H13+Transporte!$H14)*$NB$96</f>
        <v>18504.156089883822</v>
      </c>
      <c r="GL96" s="306">
        <f>IF($ND$96&lt;=GL$2,1,0)*(Transporte!$H13+Transporte!$H14)*$NB$96</f>
        <v>18504.156089883822</v>
      </c>
      <c r="GM96" s="306">
        <f>IF($ND$96&lt;=GM$2,1,0)*(Transporte!$H13+Transporte!$H14)*$NB$96</f>
        <v>18504.156089883822</v>
      </c>
      <c r="GN96" s="306">
        <f>IF($ND$96&lt;=GN$2,1,0)*(Transporte!$H13+Transporte!$H14)*$NB$96</f>
        <v>18504.156089883822</v>
      </c>
      <c r="GO96" s="306">
        <f>IF($ND$96&lt;=GO$2,1,0)*(Transporte!$H13+Transporte!$H14)*$NB$96</f>
        <v>18504.156089883822</v>
      </c>
      <c r="GP96" s="306">
        <f>IF($ND$96&lt;=GP$2,1,0)*(Transporte!$H13+Transporte!$H14)*$NB$96</f>
        <v>18504.156089883822</v>
      </c>
      <c r="GQ96" s="306">
        <f>IF($ND$96&lt;=GQ$2,1,0)*(Transporte!$H13+Transporte!$H14)*$NB$96</f>
        <v>18504.156089883822</v>
      </c>
      <c r="GR96" s="306">
        <f>IF($ND$96&lt;=GR$2,1,0)*(Transporte!$H13+Transporte!$H14)*$NB$96</f>
        <v>18504.156089883822</v>
      </c>
      <c r="GS96" s="306">
        <f>IF($ND$96&lt;=GS$2,1,0)*(Transporte!$H13+Transporte!$H14)*$NB$96</f>
        <v>18504.156089883822</v>
      </c>
      <c r="GT96" s="306">
        <f>IF($ND$96&lt;=GT$2,1,0)*(Transporte!$H13+Transporte!$H14)*$NB$96</f>
        <v>18504.156089883822</v>
      </c>
      <c r="GU96" s="306">
        <f>IF($ND$96&lt;=GU$2,1,0)*(Transporte!$H13+Transporte!$H14)*$NB$96</f>
        <v>18504.156089883822</v>
      </c>
      <c r="GV96" s="306">
        <f>IF($ND$96&lt;=GV$2,1,0)*(Transporte!$H13+Transporte!$H14)*$NB$96</f>
        <v>18504.156089883822</v>
      </c>
      <c r="GW96" s="306">
        <f>IF($ND$96&lt;=GW$2,1,0)*(Transporte!$H13+Transporte!$H14)*$NB$96</f>
        <v>18504.156089883822</v>
      </c>
      <c r="GX96" s="306">
        <f>IF($ND$96&lt;=GX$2,1,0)*(Transporte!$H13+Transporte!$H14)*$NB$96</f>
        <v>18504.156089883822</v>
      </c>
      <c r="GY96" s="306">
        <f>IF($ND$96&lt;=GY$2,1,0)*(Transporte!$H13+Transporte!$H14)*$NB$96</f>
        <v>18504.156089883822</v>
      </c>
      <c r="GZ96" s="306">
        <f>IF($ND$96&lt;=GZ$2,1,0)*(Transporte!$H13+Transporte!$H14)*$NB$96</f>
        <v>18504.156089883822</v>
      </c>
      <c r="HA96" s="306">
        <f>IF($ND$96&lt;=HA$2,1,0)*(Transporte!$H13+Transporte!$H14)*$NB$96</f>
        <v>18504.156089883822</v>
      </c>
      <c r="HB96" s="306">
        <f>IF($ND$96&lt;=HB$2,1,0)*(Transporte!$H13+Transporte!$H14)*$NB$96</f>
        <v>18504.156089883822</v>
      </c>
      <c r="HC96" s="306">
        <f>IF($ND$96&lt;=HC$2,1,0)*(Transporte!$H13+Transporte!$H14)*$NB$96</f>
        <v>18504.156089883822</v>
      </c>
      <c r="HD96" s="306">
        <f>IF($ND$96&lt;=HD$2,1,0)*(Transporte!$H13+Transporte!$H14)*$NB$96</f>
        <v>18504.156089883822</v>
      </c>
      <c r="HE96" s="306">
        <f>IF($ND$96&lt;=HE$2,1,0)*(Transporte!$H13+Transporte!$H14)*$NB$96</f>
        <v>18504.156089883822</v>
      </c>
      <c r="HF96" s="306">
        <f>IF($ND$96&lt;=HF$2,1,0)*(Transporte!$H13+Transporte!$H14)*$NB$96</f>
        <v>18504.156089883822</v>
      </c>
      <c r="HG96" s="306">
        <f>IF($ND$96&lt;=HG$2,1,0)*(Transporte!$H13+Transporte!$H14)*$NB$96</f>
        <v>18504.156089883822</v>
      </c>
      <c r="HH96" s="306">
        <f>IF($ND$96&lt;=HH$2,1,0)*(Transporte!$H13+Transporte!$H14)*$NB$96</f>
        <v>18504.156089883822</v>
      </c>
      <c r="HI96" s="306">
        <f>IF($ND$96&lt;=HI$2,1,0)*(Transporte!$H13+Transporte!$H14)*$NB$96</f>
        <v>18504.156089883822</v>
      </c>
      <c r="HJ96" s="306">
        <f>IF($ND$96&lt;=HJ$2,1,0)*(Transporte!$H13+Transporte!$H14)*$NB$96</f>
        <v>18504.156089883822</v>
      </c>
      <c r="HK96" s="306">
        <f>IF($ND$96&lt;=HK$2,1,0)*(Transporte!$H13+Transporte!$H14)*$NB$96</f>
        <v>18504.156089883822</v>
      </c>
      <c r="HL96" s="306">
        <f>IF($ND$96&lt;=HL$2,1,0)*(Transporte!$H13+Transporte!$H14)*$NB$96</f>
        <v>18504.156089883822</v>
      </c>
      <c r="HM96" s="306">
        <f>IF($ND$96&lt;=HM$2,1,0)*(Transporte!$H13+Transporte!$H14)*$NB$96</f>
        <v>18504.156089883822</v>
      </c>
      <c r="HN96" s="306">
        <f>IF($ND$96&lt;=HN$2,1,0)*(Transporte!$H13+Transporte!$H14)*$NB$96</f>
        <v>18504.156089883822</v>
      </c>
      <c r="HO96" s="306">
        <f>IF($ND$96&lt;=HO$2,1,0)*(Transporte!$H13+Transporte!$H14)*$NB$96</f>
        <v>18504.156089883822</v>
      </c>
      <c r="HP96" s="306">
        <f>IF($ND$96&lt;=HP$2,1,0)*(Transporte!$H13+Transporte!$H14)*$NB$96</f>
        <v>18504.156089883822</v>
      </c>
      <c r="HQ96" s="306">
        <f>IF($ND$96&lt;=HQ$2,1,0)*(Transporte!$H13+Transporte!$H14)*$NB$96</f>
        <v>18504.156089883822</v>
      </c>
      <c r="HR96" s="306">
        <f>IF($ND$96&lt;=HR$2,1,0)*(Transporte!$H13+Transporte!$H14)*$NB$96</f>
        <v>18504.156089883822</v>
      </c>
      <c r="HS96" s="306">
        <f>IF($ND$96&lt;=HS$2,1,0)*(Transporte!$H13+Transporte!$H14)*$NB$96</f>
        <v>18504.156089883822</v>
      </c>
      <c r="HT96" s="306">
        <f>IF($ND$96&lt;=HT$2,1,0)*(Transporte!$H13+Transporte!$H14)*$NB$96</f>
        <v>18504.156089883822</v>
      </c>
      <c r="HU96" s="306">
        <f>IF($ND$96&lt;=HU$2,1,0)*(Transporte!$H13+Transporte!$H14)*$NB$96</f>
        <v>18504.156089883822</v>
      </c>
      <c r="HV96" s="306">
        <f>IF($ND$96&lt;=HV$2,1,0)*(Transporte!$H13+Transporte!$H14)*$NB$96</f>
        <v>18504.156089883822</v>
      </c>
      <c r="HW96" s="306">
        <f>IF($ND$96&lt;=HW$2,1,0)*(Transporte!$H13+Transporte!$H14)*$NB$96</f>
        <v>18504.156089883822</v>
      </c>
      <c r="HX96" s="306">
        <f>IF($ND$96&lt;=HX$2,1,0)*(Transporte!$H13+Transporte!$H14)*$NB$96</f>
        <v>18504.156089883822</v>
      </c>
      <c r="HY96" s="306">
        <f>IF($ND$96&lt;=HY$2,1,0)*(Transporte!$H13+Transporte!$H14)*$NB$96</f>
        <v>18504.156089883822</v>
      </c>
      <c r="HZ96" s="306">
        <f>IF($ND$96&lt;=HZ$2,1,0)*(Transporte!$H13+Transporte!$H14)*$NB$96</f>
        <v>18504.156089883822</v>
      </c>
      <c r="IA96" s="306">
        <f>IF($ND$96&lt;=IA$2,1,0)*(Transporte!$H13+Transporte!$H14)*$NB$96</f>
        <v>18504.156089883822</v>
      </c>
      <c r="IB96" s="306">
        <f>IF($ND$96&lt;=IB$2,1,0)*(Transporte!$H13+Transporte!$H14)*$NB$96</f>
        <v>18504.156089883822</v>
      </c>
      <c r="IC96" s="306">
        <f>IF($ND$96&lt;=IC$2,1,0)*(Transporte!$H13+Transporte!$H14)*$NB$96</f>
        <v>18504.156089883822</v>
      </c>
      <c r="ID96" s="306">
        <f>IF($ND$96&lt;=ID$2,1,0)*(Transporte!$H13+Transporte!$H14)*$NB$96</f>
        <v>18504.156089883822</v>
      </c>
      <c r="IE96" s="306">
        <f>IF($ND$96&lt;=IE$2,1,0)*(Transporte!$H13+Transporte!$H14)*$NB$96</f>
        <v>18504.156089883822</v>
      </c>
      <c r="IF96" s="306">
        <f>IF($ND$96&lt;=IF$2,1,0)*(Transporte!$H13+Transporte!$H14)*$NB$96</f>
        <v>18504.156089883822</v>
      </c>
      <c r="IG96" s="306">
        <f>IF($ND$96&lt;=IG$2,1,0)*(Transporte!$H13+Transporte!$H14)*$NB$96</f>
        <v>18504.156089883822</v>
      </c>
      <c r="IH96" s="306">
        <f>IF($ND$96&lt;=IH$2,1,0)*(Transporte!$H13+Transporte!$H14)*$NB$96</f>
        <v>18504.156089883822</v>
      </c>
      <c r="II96" s="306">
        <f>IF($ND$96&lt;=II$2,1,0)*(Transporte!$H13+Transporte!$H14)*$NB$96</f>
        <v>18504.156089883822</v>
      </c>
      <c r="IJ96" s="306">
        <f>IF($ND$96&lt;=IJ$2,1,0)*(Transporte!$H13+Transporte!$H14)*$NB$96</f>
        <v>18504.156089883822</v>
      </c>
      <c r="IK96" s="306">
        <f>IF($ND$96&lt;=IK$2,1,0)*(Transporte!$H13+Transporte!$H14)*$NB$96</f>
        <v>18504.156089883822</v>
      </c>
      <c r="IL96" s="306">
        <f>IF($ND$96&lt;=IL$2,1,0)*(Transporte!$H13+Transporte!$H14)*$NB$96</f>
        <v>18504.156089883822</v>
      </c>
      <c r="IM96" s="306">
        <f>IF($ND$96&lt;=IM$2,1,0)*(Transporte!$H13+Transporte!$H14)*$NB$96</f>
        <v>18504.156089883822</v>
      </c>
      <c r="IN96" s="306">
        <f>IF($ND$96&lt;=IN$2,1,0)*(Transporte!$H13+Transporte!$H14)*$NB$96</f>
        <v>18504.156089883822</v>
      </c>
      <c r="IO96" s="306">
        <f>IF($ND$96&lt;=IO$2,1,0)*(Transporte!$H13+Transporte!$H14)*$NB$96</f>
        <v>18504.156089883822</v>
      </c>
      <c r="IP96" s="306">
        <f>IF($ND$96&lt;=IP$2,1,0)*(Transporte!$H13+Transporte!$H14)*$NB$96</f>
        <v>18504.156089883822</v>
      </c>
      <c r="IQ96" s="306">
        <f>IF($ND$96&lt;=IQ$2,1,0)*(Transporte!$H13+Transporte!$H14)*$NB$96</f>
        <v>18504.156089883822</v>
      </c>
      <c r="IR96" s="306">
        <f>IF($ND$96&lt;=IR$2,1,0)*(Transporte!$H13+Transporte!$H14)*$NB$96</f>
        <v>18504.156089883822</v>
      </c>
      <c r="IS96" s="306">
        <f>IF($ND$96&lt;=IS$2,1,0)*(Transporte!$H13+Transporte!$H14)*$NB$96</f>
        <v>18504.156089883822</v>
      </c>
      <c r="IT96" s="306">
        <f>IF($ND$96&lt;=IT$2,1,0)*(Transporte!$H13+Transporte!$H14)*$NB$96</f>
        <v>18504.156089883822</v>
      </c>
      <c r="IU96" s="306">
        <f>IF($ND$96&lt;=IU$2,1,0)*(Transporte!$H13+Transporte!$H14)*$NB$96</f>
        <v>18504.156089883822</v>
      </c>
      <c r="IV96" s="306">
        <f>IF($ND$96&lt;=IV$2,1,0)*(Transporte!$H13+Transporte!$H14)*$NB$96</f>
        <v>18504.156089883822</v>
      </c>
      <c r="IW96" s="306">
        <f>IF($ND$96&lt;=IW$2,1,0)*(Transporte!$H13+Transporte!$H14)*$NB$96</f>
        <v>18504.156089883822</v>
      </c>
      <c r="IX96" s="306">
        <f>IF($ND$96&lt;=IX$2,1,0)*(Transporte!$H13+Transporte!$H14)*$NB$96</f>
        <v>18504.156089883822</v>
      </c>
      <c r="IY96" s="306">
        <f>IF($ND$96&lt;=IY$2,1,0)*(Transporte!$H13+Transporte!$H14)*$NB$96</f>
        <v>18504.156089883822</v>
      </c>
      <c r="IZ96" s="306">
        <f>IF($ND$96&lt;=IZ$2,1,0)*(Transporte!$H13+Transporte!$H14)*$NB$96</f>
        <v>18504.156089883822</v>
      </c>
      <c r="JA96" s="306">
        <f>IF($ND$96&lt;=JA$2,1,0)*(Transporte!$H13+Transporte!$H14)*$NB$96</f>
        <v>18504.156089883822</v>
      </c>
      <c r="JB96" s="306">
        <f>IF($ND$96&lt;=JB$2,1,0)*(Transporte!$H13+Transporte!$H14)*$NB$96</f>
        <v>18504.156089883822</v>
      </c>
      <c r="JC96" s="306">
        <f>IF($ND$96&lt;=JC$2,1,0)*(Transporte!$H13+Transporte!$H14)*$NB$96</f>
        <v>18504.156089883822</v>
      </c>
      <c r="JD96" s="306">
        <f>IF($ND$96&lt;=JD$2,1,0)*(Transporte!$H13+Transporte!$H14)*$NB$96</f>
        <v>18504.156089883822</v>
      </c>
      <c r="JE96" s="306">
        <f>IF($ND$96&lt;=JE$2,1,0)*(Transporte!$H13+Transporte!$H14)*$NB$96</f>
        <v>18504.156089883822</v>
      </c>
      <c r="JF96" s="306">
        <f>IF($ND$96&lt;=JF$2,1,0)*(Transporte!$H13+Transporte!$H14)*$NB$96</f>
        <v>18504.156089883822</v>
      </c>
      <c r="JG96" s="306">
        <f>IF($ND$96&lt;=JG$2,1,0)*(Transporte!$H13+Transporte!$H14)*$NB$96</f>
        <v>18504.156089883822</v>
      </c>
      <c r="JH96" s="306">
        <f>IF($ND$96&lt;=JH$2,1,0)*(Transporte!$H13+Transporte!$H14)*$NB$96</f>
        <v>18504.156089883822</v>
      </c>
      <c r="JI96" s="306">
        <f>IF($ND$96&lt;=JI$2,1,0)*(Transporte!$H13+Transporte!$H14)*$NB$96</f>
        <v>18504.156089883822</v>
      </c>
      <c r="JJ96" s="306">
        <f>IF($ND$96&lt;=JJ$2,1,0)*(Transporte!$H13+Transporte!$H14)*$NB$96</f>
        <v>18504.156089883822</v>
      </c>
      <c r="JK96" s="306">
        <f>IF($ND$96&lt;=JK$2,1,0)*(Transporte!$H13+Transporte!$H14)*$NB$96</f>
        <v>18504.156089883822</v>
      </c>
      <c r="JL96" s="306">
        <f>IF($ND$96&lt;=JL$2,1,0)*(Transporte!$H13+Transporte!$H14)*$NB$96</f>
        <v>18504.156089883822</v>
      </c>
      <c r="JM96" s="306">
        <f>IF($ND$96&lt;=JM$2,1,0)*(Transporte!$H13+Transporte!$H14)*$NB$96</f>
        <v>18504.156089883822</v>
      </c>
      <c r="JN96" s="306">
        <f>IF($ND$96&lt;=JN$2,1,0)*(Transporte!$H13+Transporte!$H14)*$NB$96</f>
        <v>18504.156089883822</v>
      </c>
      <c r="JO96" s="306">
        <f>IF($ND$96&lt;=JO$2,1,0)*(Transporte!$H13+Transporte!$H14)*$NB$96</f>
        <v>18504.156089883822</v>
      </c>
      <c r="JP96" s="306">
        <f>IF($ND$96&lt;=JP$2,1,0)*(Transporte!$H13+Transporte!$H14)*$NB$96</f>
        <v>18504.156089883822</v>
      </c>
      <c r="JQ96" s="306">
        <f>IF($ND$96&lt;=JQ$2,1,0)*(Transporte!$H13+Transporte!$H14)*$NB$96</f>
        <v>18504.156089883822</v>
      </c>
      <c r="JR96" s="306">
        <f>IF($ND$96&lt;=JR$2,1,0)*(Transporte!$H13+Transporte!$H14)*$NB$96</f>
        <v>18504.156089883822</v>
      </c>
      <c r="JS96" s="306">
        <f>IF($ND$96&lt;=JS$2,1,0)*(Transporte!$H13+Transporte!$H14)*$NB$96</f>
        <v>18504.156089883822</v>
      </c>
      <c r="JT96" s="306">
        <f>IF($ND$96&lt;=JT$2,1,0)*(Transporte!$H13+Transporte!$H14)*$NB$96</f>
        <v>18504.156089883822</v>
      </c>
      <c r="JU96" s="306">
        <f>IF($ND$96&lt;=JU$2,1,0)*(Transporte!$H13+Transporte!$H14)*$NB$96</f>
        <v>18504.156089883822</v>
      </c>
      <c r="JV96" s="306">
        <f>IF($ND$96&lt;=JV$2,1,0)*(Transporte!$H13+Transporte!$H14)*$NB$96</f>
        <v>18504.156089883822</v>
      </c>
      <c r="JW96" s="306">
        <f>IF($ND$96&lt;=JW$2,1,0)*(Transporte!$H13+Transporte!$H14)*$NB$96</f>
        <v>18504.156089883822</v>
      </c>
      <c r="JX96" s="306">
        <f>IF($ND$96&lt;=JX$2,1,0)*(Transporte!$H13+Transporte!$H14)*$NB$96</f>
        <v>18504.156089883822</v>
      </c>
      <c r="JY96" s="306">
        <f>IF($ND$96&lt;=JY$2,1,0)*(Transporte!$H13+Transporte!$H14)*$NB$96</f>
        <v>18504.156089883822</v>
      </c>
      <c r="JZ96" s="306">
        <f>IF($ND$96&lt;=JZ$2,1,0)*(Transporte!$H13+Transporte!$H14)*$NB$96</f>
        <v>18504.156089883822</v>
      </c>
      <c r="KA96" s="306">
        <f>IF($ND$96&lt;=KA$2,1,0)*(Transporte!$H13+Transporte!$H14)*$NB$96</f>
        <v>18504.156089883822</v>
      </c>
      <c r="KB96" s="306">
        <f>IF($ND$96&lt;=KB$2,1,0)*(Transporte!$H13+Transporte!$H14)*$NB$96</f>
        <v>18504.156089883822</v>
      </c>
      <c r="KC96" s="306">
        <f>IF($ND$96&lt;=KC$2,1,0)*(Transporte!$H13+Transporte!$H14)*$NB$96</f>
        <v>18504.156089883822</v>
      </c>
      <c r="KD96" s="306">
        <f>IF($ND$96&lt;=KD$2,1,0)*(Transporte!$H13+Transporte!$H14)*$NB$96</f>
        <v>18504.156089883822</v>
      </c>
      <c r="KE96" s="306">
        <f>IF($ND$96&lt;=KE$2,1,0)*(Transporte!$H13+Transporte!$H14)*$NB$96</f>
        <v>18504.156089883822</v>
      </c>
      <c r="KF96" s="306">
        <f>IF($ND$96&lt;=KF$2,1,0)*(Transporte!$H13+Transporte!$H14)*$NB$96</f>
        <v>18504.156089883822</v>
      </c>
      <c r="KG96" s="306">
        <f>IF($ND$96&lt;=KG$2,1,0)*(Transporte!$H13+Transporte!$H14)*$NB$96</f>
        <v>18504.156089883822</v>
      </c>
      <c r="KH96" s="306">
        <f>IF($ND$96&lt;=KH$2,1,0)*(Transporte!$H13+Transporte!$H14)*$NB$96</f>
        <v>18504.156089883822</v>
      </c>
      <c r="KI96" s="306">
        <f>IF($ND$96&lt;=KI$2,1,0)*(Transporte!$H13+Transporte!$H14)*$NB$96</f>
        <v>18504.156089883822</v>
      </c>
      <c r="KJ96" s="306">
        <f>IF($ND$96&lt;=KJ$2,1,0)*(Transporte!$H13+Transporte!$H14)*$NB$96</f>
        <v>18504.156089883822</v>
      </c>
      <c r="KK96" s="306">
        <f>IF($ND$96&lt;=KK$2,1,0)*(Transporte!$H13+Transporte!$H14)*$NB$96</f>
        <v>18504.156089883822</v>
      </c>
      <c r="KL96" s="306">
        <f>IF($ND$96&lt;=KL$2,1,0)*(Transporte!$H13+Transporte!$H14)*$NB$96</f>
        <v>18504.156089883822</v>
      </c>
      <c r="KM96" s="306">
        <f>IF($ND$96&lt;=KM$2,1,0)*(Transporte!$H13+Transporte!$H14)*$NB$96</f>
        <v>18504.156089883822</v>
      </c>
      <c r="KN96" s="306">
        <f>IF($ND$96&lt;=KN$2,1,0)*(Transporte!$H13+Transporte!$H14)*$NB$96</f>
        <v>18504.156089883822</v>
      </c>
      <c r="KO96" s="306">
        <f>IF($ND$96&lt;=KO$2,1,0)*(Transporte!$H13+Transporte!$H14)*$NB$96</f>
        <v>18504.156089883822</v>
      </c>
      <c r="KP96" s="306">
        <f>IF($ND$96&lt;=KP$2,1,0)*(Transporte!$H13+Transporte!$H14)*$NB$96</f>
        <v>18504.156089883822</v>
      </c>
      <c r="KQ96" s="306">
        <f>IF($ND$96&lt;=KQ$2,1,0)*(Transporte!$H13+Transporte!$H14)*$NB$96</f>
        <v>18504.156089883822</v>
      </c>
      <c r="KR96" s="306">
        <f>IF($ND$96&lt;=KR$2,1,0)*(Transporte!$H13+Transporte!$H14)*$NB$96</f>
        <v>18504.156089883822</v>
      </c>
      <c r="KS96" s="306">
        <f>IF($ND$96&lt;=KS$2,1,0)*(Transporte!$H13+Transporte!$H14)*$NB$96</f>
        <v>18504.156089883822</v>
      </c>
      <c r="KT96" s="306">
        <f>IF($ND$96&lt;=KT$2,1,0)*(Transporte!$H13+Transporte!$H14)*$NB$96</f>
        <v>18504.156089883822</v>
      </c>
      <c r="KU96" s="306">
        <f>IF($ND$96&lt;=KU$2,1,0)*(Transporte!$H13+Transporte!$H14)*$NB$96</f>
        <v>18504.156089883822</v>
      </c>
      <c r="KV96" s="306">
        <f>IF($ND$96&lt;=KV$2,1,0)*(Transporte!$H13+Transporte!$H14)*$NB$96</f>
        <v>18504.156089883822</v>
      </c>
      <c r="KW96" s="306">
        <f>IF($ND$96&lt;=KW$2,1,0)*(Transporte!$H13+Transporte!$H14)*$NB$96</f>
        <v>18504.156089883822</v>
      </c>
      <c r="KX96" s="306">
        <f>IF($ND$96&lt;=KX$2,1,0)*(Transporte!$H13+Transporte!$H14)*$NB$96</f>
        <v>18504.156089883822</v>
      </c>
      <c r="KY96" s="306">
        <f>IF($ND$96&lt;=KY$2,1,0)*(Transporte!$H13+Transporte!$H14)*$NB$96</f>
        <v>18504.156089883822</v>
      </c>
      <c r="KZ96" s="306">
        <f>IF($ND$96&lt;=KZ$2,1,0)*(Transporte!$H13+Transporte!$H14)*$NB$96</f>
        <v>18504.156089883822</v>
      </c>
      <c r="LA96" s="306">
        <f>IF($ND$96&lt;=LA$2,1,0)*(Transporte!$H13+Transporte!$H14)*$NB$96</f>
        <v>18504.156089883822</v>
      </c>
      <c r="LB96" s="306">
        <f>IF($ND$96&lt;=LB$2,1,0)*(Transporte!$H13+Transporte!$H14)*$NB$96</f>
        <v>18504.156089883822</v>
      </c>
      <c r="LC96" s="306">
        <f>IF($ND$96&lt;=LC$2,1,0)*(Transporte!$H13+Transporte!$H14)*$NB$96</f>
        <v>18504.156089883822</v>
      </c>
      <c r="LD96" s="306">
        <f>IF($ND$96&lt;=LD$2,1,0)*(Transporte!$H13+Transporte!$H14)*$NB$96</f>
        <v>18504.156089883822</v>
      </c>
      <c r="LE96" s="306">
        <f>IF($ND$96&lt;=LE$2,1,0)*(Transporte!$H13+Transporte!$H14)*$NB$96</f>
        <v>18504.156089883822</v>
      </c>
      <c r="LF96" s="306">
        <f>IF($ND$96&lt;=LF$2,1,0)*(Transporte!$H13+Transporte!$H14)*$NB$96</f>
        <v>18504.156089883822</v>
      </c>
      <c r="LG96" s="306">
        <f>IF($ND$96&lt;=LG$2,1,0)*(Transporte!$H13+Transporte!$H14)*$NB$96</f>
        <v>18504.156089883822</v>
      </c>
      <c r="LH96" s="306">
        <f>IF($ND$96&lt;=LH$2,1,0)*(Transporte!$H13+Transporte!$H14)*$NB$96</f>
        <v>18504.156089883822</v>
      </c>
      <c r="LI96" s="306">
        <f>IF($ND$96&lt;=LI$2,1,0)*(Transporte!$H13+Transporte!$H14)*$NB$96</f>
        <v>18504.156089883822</v>
      </c>
      <c r="LJ96" s="306">
        <f>IF($ND$96&lt;=LJ$2,1,0)*(Transporte!$H13+Transporte!$H14)*$NB$96</f>
        <v>18504.156089883822</v>
      </c>
      <c r="LK96" s="306">
        <f>IF($ND$96&lt;=LK$2,1,0)*(Transporte!$H13+Transporte!$H14)*$NB$96</f>
        <v>18504.156089883822</v>
      </c>
      <c r="LL96" s="306">
        <f>IF($ND$96&lt;=LL$2,1,0)*(Transporte!$H13+Transporte!$H14)*$NB$96</f>
        <v>18504.156089883822</v>
      </c>
      <c r="LM96" s="306">
        <f>IF($ND$96&lt;=LM$2,1,0)*(Transporte!$H13+Transporte!$H14)*$NB$96</f>
        <v>18504.156089883822</v>
      </c>
      <c r="LN96" s="306">
        <f>IF($ND$96&lt;=LN$2,1,0)*(Transporte!$H13+Transporte!$H14)*$NB$96</f>
        <v>18504.156089883822</v>
      </c>
      <c r="LO96" s="306">
        <f>IF($ND$96&lt;=LO$2,1,0)*(Transporte!$H13+Transporte!$H14)*$NB$96</f>
        <v>18504.156089883822</v>
      </c>
      <c r="LP96" s="306">
        <f>IF($ND$96&lt;=LP$2,1,0)*(Transporte!$H13+Transporte!$H14)*$NB$96</f>
        <v>18504.156089883822</v>
      </c>
      <c r="LQ96" s="306">
        <f>IF($ND$96&lt;=LQ$2,1,0)*(Transporte!$H13+Transporte!$H14)*$NB$96</f>
        <v>18504.156089883822</v>
      </c>
      <c r="LR96" s="306">
        <f>IF($ND$96&lt;=LR$2,1,0)*(Transporte!$H13+Transporte!$H14)*$NB$96</f>
        <v>18504.156089883822</v>
      </c>
      <c r="LS96" s="306">
        <f>IF($ND$96&lt;=LS$2,1,0)*(Transporte!$H13+Transporte!$H14)*$NB$96</f>
        <v>18504.156089883822</v>
      </c>
      <c r="LT96" s="306">
        <f>IF($ND$96&lt;=LT$2,1,0)*(Transporte!$H13+Transporte!$H14)*$NB$96</f>
        <v>18504.156089883822</v>
      </c>
      <c r="LU96" s="306">
        <f>IF($ND$96&lt;=LU$2,1,0)*(Transporte!$H13+Transporte!$H14)*$NB$96</f>
        <v>18504.156089883822</v>
      </c>
      <c r="LV96" s="306">
        <f>IF($ND$96&lt;=LV$2,1,0)*(Transporte!$H13+Transporte!$H14)*$NB$96</f>
        <v>18504.156089883822</v>
      </c>
      <c r="LW96" s="306">
        <f>IF($ND$96&lt;=LW$2,1,0)*(Transporte!$H13+Transporte!$H14)*$NB$96</f>
        <v>18504.156089883822</v>
      </c>
      <c r="LX96" s="306">
        <f>IF($ND$96&lt;=LX$2,1,0)*(Transporte!$H13+Transporte!$H14)*$NB$96</f>
        <v>18504.156089883822</v>
      </c>
      <c r="LY96" s="306">
        <f>IF($ND$96&lt;=LY$2,1,0)*(Transporte!$H13+Transporte!$H14)*$NB$96</f>
        <v>18504.156089883822</v>
      </c>
      <c r="LZ96" s="306">
        <f>IF($ND$96&lt;=LZ$2,1,0)*(Transporte!$H13+Transporte!$H14)*$NB$96</f>
        <v>18504.156089883822</v>
      </c>
      <c r="MA96" s="306">
        <f>IF($ND$96&lt;=MA$2,1,0)*(Transporte!$H13+Transporte!$H14)*$NB$96</f>
        <v>18504.156089883822</v>
      </c>
      <c r="MB96" s="306">
        <f>IF($ND$96&lt;=MB$2,1,0)*(Transporte!$H13+Transporte!$H14)*$NB$96</f>
        <v>18504.156089883822</v>
      </c>
      <c r="MC96" s="306">
        <f>IF($ND$96&lt;=MC$2,1,0)*(Transporte!$H13+Transporte!$H14)*$NB$96</f>
        <v>18504.156089883822</v>
      </c>
      <c r="MD96" s="306">
        <f>IF($ND$96&lt;=MD$2,1,0)*(Transporte!$H13+Transporte!$H14)*$NB$96</f>
        <v>18504.156089883822</v>
      </c>
      <c r="ME96" s="306">
        <f>IF($ND$96&lt;=ME$2,1,0)*(Transporte!$H13+Transporte!$H14)*$NB$96</f>
        <v>18504.156089883822</v>
      </c>
      <c r="MF96" s="306">
        <f>IF($ND$96&lt;=MF$2,1,0)*(Transporte!$H13+Transporte!$H14)*$NB$96</f>
        <v>18504.156089883822</v>
      </c>
      <c r="MG96" s="306">
        <f>IF($ND$96&lt;=MG$2,1,0)*(Transporte!$H13+Transporte!$H14)*$NB$96</f>
        <v>18504.156089883822</v>
      </c>
      <c r="MH96" s="306">
        <f>IF($ND$96&lt;=MH$2,1,0)*(Transporte!$H13+Transporte!$H14)*$NB$96</f>
        <v>18504.156089883822</v>
      </c>
      <c r="MI96" s="306">
        <f>IF($ND$96&lt;=MI$2,1,0)*(Transporte!$H13+Transporte!$H14)*$NB$96</f>
        <v>18504.156089883822</v>
      </c>
      <c r="MJ96" s="306">
        <f>IF($ND$96&lt;=MJ$2,1,0)*(Transporte!$H13+Transporte!$H14)*$NB$96</f>
        <v>18504.156089883822</v>
      </c>
      <c r="MK96" s="306">
        <f>IF($ND$96&lt;=MK$2,1,0)*(Transporte!$H13+Transporte!$H14)*$NB$96</f>
        <v>18504.156089883822</v>
      </c>
      <c r="ML96" s="306">
        <f>IF($ND$96&lt;=ML$2,1,0)*(Transporte!$H13+Transporte!$H14)*$NB$96</f>
        <v>18504.156089883822</v>
      </c>
      <c r="MM96" s="306">
        <f>IF($ND$96&lt;=MM$2,1,0)*(Transporte!$H13+Transporte!$H14)*$NB$96</f>
        <v>18504.156089883822</v>
      </c>
      <c r="MN96" s="306">
        <f>IF($ND$96&lt;=MN$2,1,0)*(Transporte!$H13+Transporte!$H14)*$NB$96</f>
        <v>18504.156089883822</v>
      </c>
      <c r="MO96" s="306">
        <f>IF($ND$96&lt;=MO$2,1,0)*(Transporte!$H13+Transporte!$H14)*$NB$96</f>
        <v>18504.156089883822</v>
      </c>
      <c r="MP96" s="306">
        <f>IF($ND$96&lt;=MP$2,1,0)*(Transporte!$H13+Transporte!$H14)*$NB$96</f>
        <v>18504.156089883822</v>
      </c>
      <c r="MQ96" s="306">
        <f>IF($ND$96&lt;=MQ$2,1,0)*(Transporte!$H13+Transporte!$H14)*$NB$96</f>
        <v>18504.156089883822</v>
      </c>
      <c r="MR96" s="306">
        <f>IF($ND$96&lt;=MR$2,1,0)*(Transporte!$H13+Transporte!$H14)*$NB$96</f>
        <v>18504.156089883822</v>
      </c>
      <c r="MS96" s="306">
        <f>IF($ND$96&lt;=MS$2,1,0)*(Transporte!$H13+Transporte!$H14)*$NB$96</f>
        <v>18504.156089883822</v>
      </c>
      <c r="MT96" s="306">
        <f>IF($ND$96&lt;=MT$2,1,0)*(Transporte!$H13+Transporte!$H14)*$NB$96</f>
        <v>18504.156089883822</v>
      </c>
      <c r="MU96" s="306">
        <f>IF($ND$96&lt;=MU$2,1,0)*(Transporte!$H13+Transporte!$H14)*$NB$96</f>
        <v>18504.156089883822</v>
      </c>
      <c r="MV96" s="306">
        <f>IF($ND$96&lt;=MV$2,1,0)*(Transporte!$H13+Transporte!$H14)*$NB$96</f>
        <v>18504.156089883822</v>
      </c>
      <c r="MW96" s="306">
        <f>IF($ND$96&lt;=MW$2,1,0)*(Transporte!$H13+Transporte!$H14)*$NB$96</f>
        <v>18504.156089883822</v>
      </c>
      <c r="MX96" s="306">
        <f>IF($ND$96&lt;=MX$2,1,0)*(Transporte!$H13+Transporte!$H14)*$NB$96</f>
        <v>18504.156089883822</v>
      </c>
      <c r="MY96" s="306">
        <f>IF($ND$96&lt;=MY$2,1,0)*(Transporte!$H13+Transporte!$H14)*$NB$96</f>
        <v>18504.156089883822</v>
      </c>
      <c r="MZ96" s="306">
        <f>IF($ND$96&lt;=MZ$2,1,0)*(Transporte!$H13+Transporte!$H14)*$NB$96</f>
        <v>18504.156089883822</v>
      </c>
      <c r="NA96" s="307">
        <f>IF($ND$96&lt;=NA$2,1,0)*(Transporte!$H13+Transporte!$H14)*$NB$96</f>
        <v>18504.156089883822</v>
      </c>
      <c r="NB96" s="652">
        <v>1</v>
      </c>
      <c r="NC96" s="652"/>
      <c r="ND96" s="652">
        <v>16</v>
      </c>
    </row>
    <row r="97" spans="1:368" x14ac:dyDescent="0.2">
      <c r="A97" s="2"/>
      <c r="B97" s="304"/>
      <c r="C97" s="305"/>
      <c r="D97" s="305"/>
      <c r="E97" s="1" t="s">
        <v>629</v>
      </c>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c r="AZ97" s="306"/>
      <c r="BA97" s="306"/>
      <c r="BB97" s="306"/>
      <c r="BC97" s="306"/>
      <c r="BD97" s="306"/>
      <c r="BE97" s="306"/>
      <c r="BF97" s="306"/>
      <c r="BG97" s="306"/>
      <c r="BH97" s="306"/>
      <c r="BI97" s="306"/>
      <c r="BJ97" s="306"/>
      <c r="BK97" s="306"/>
      <c r="BL97" s="306"/>
      <c r="BM97" s="306"/>
      <c r="BN97" s="306"/>
      <c r="BO97" s="306"/>
      <c r="BP97" s="306"/>
      <c r="BQ97" s="306"/>
      <c r="BR97" s="306"/>
      <c r="BS97" s="306"/>
      <c r="BT97" s="306"/>
      <c r="BU97" s="306"/>
      <c r="BV97" s="306"/>
      <c r="BW97" s="306"/>
      <c r="BX97" s="306"/>
      <c r="BY97" s="306"/>
      <c r="BZ97" s="306"/>
      <c r="CA97" s="306"/>
      <c r="CB97" s="306"/>
      <c r="CC97" s="306"/>
      <c r="CD97" s="306"/>
      <c r="CE97" s="306"/>
      <c r="CF97" s="306"/>
      <c r="CG97" s="306"/>
      <c r="CH97" s="306"/>
      <c r="CI97" s="306"/>
      <c r="CJ97" s="306"/>
      <c r="CK97" s="306"/>
      <c r="CL97" s="306"/>
      <c r="CM97" s="306"/>
      <c r="CN97" s="306"/>
      <c r="CO97" s="306"/>
      <c r="CP97" s="306"/>
      <c r="CQ97" s="306"/>
      <c r="CR97" s="306"/>
      <c r="CS97" s="306"/>
      <c r="CT97" s="306"/>
      <c r="CU97" s="306"/>
      <c r="CV97" s="306"/>
      <c r="CW97" s="306"/>
      <c r="CX97" s="306"/>
      <c r="CY97" s="306"/>
      <c r="CZ97" s="306"/>
      <c r="DA97" s="306"/>
      <c r="DB97" s="306"/>
      <c r="DC97" s="306"/>
      <c r="DD97" s="306"/>
      <c r="DE97" s="306"/>
      <c r="DF97" s="306"/>
      <c r="DG97" s="306"/>
      <c r="DH97" s="306"/>
      <c r="DI97" s="306"/>
      <c r="DJ97" s="306"/>
      <c r="DK97" s="306"/>
      <c r="DL97" s="306"/>
      <c r="DM97" s="306"/>
      <c r="DN97" s="306"/>
      <c r="DO97" s="306"/>
      <c r="DP97" s="306"/>
      <c r="DQ97" s="306"/>
      <c r="DR97" s="306"/>
      <c r="DS97" s="306"/>
      <c r="DT97" s="306"/>
      <c r="DU97" s="306"/>
      <c r="DV97" s="306"/>
      <c r="DW97" s="306"/>
      <c r="DX97" s="306"/>
      <c r="DY97" s="306"/>
      <c r="DZ97" s="306"/>
      <c r="EA97" s="306"/>
      <c r="EB97" s="306"/>
      <c r="EC97" s="306"/>
      <c r="ED97" s="306"/>
      <c r="EE97" s="306"/>
      <c r="EF97" s="306"/>
      <c r="EG97" s="306"/>
      <c r="EH97" s="306"/>
      <c r="EI97" s="306"/>
      <c r="EJ97" s="306"/>
      <c r="EK97" s="306"/>
      <c r="EL97" s="306"/>
      <c r="EM97" s="306"/>
      <c r="EN97" s="306"/>
      <c r="EO97" s="306"/>
      <c r="EP97" s="306"/>
      <c r="EQ97" s="306"/>
      <c r="ER97" s="306"/>
      <c r="ES97" s="306"/>
      <c r="ET97" s="306"/>
      <c r="EU97" s="306"/>
      <c r="EV97" s="306"/>
      <c r="EW97" s="306"/>
      <c r="EX97" s="306"/>
      <c r="EY97" s="306"/>
      <c r="EZ97" s="306"/>
      <c r="FA97" s="306"/>
      <c r="FB97" s="306"/>
      <c r="FC97" s="306"/>
      <c r="FD97" s="306"/>
      <c r="FE97" s="306"/>
      <c r="FF97" s="306"/>
      <c r="FG97" s="306"/>
      <c r="FH97" s="306"/>
      <c r="FI97" s="306"/>
      <c r="FJ97" s="306"/>
      <c r="FK97" s="306"/>
      <c r="FL97" s="306"/>
      <c r="FM97" s="306"/>
      <c r="FN97" s="306"/>
      <c r="FO97" s="306"/>
      <c r="FP97" s="306"/>
      <c r="FQ97" s="306"/>
      <c r="FR97" s="306"/>
      <c r="FS97" s="306"/>
      <c r="FT97" s="306"/>
      <c r="FU97" s="306"/>
      <c r="FV97" s="306"/>
      <c r="FW97" s="306"/>
      <c r="FX97" s="306"/>
      <c r="FY97" s="306"/>
      <c r="FZ97" s="306"/>
      <c r="GA97" s="306"/>
      <c r="GB97" s="306"/>
      <c r="GC97" s="306"/>
      <c r="GD97" s="306"/>
      <c r="GE97" s="306"/>
      <c r="GF97" s="306"/>
      <c r="GG97" s="306"/>
      <c r="GH97" s="306"/>
      <c r="GI97" s="306"/>
      <c r="GJ97" s="306"/>
      <c r="GK97" s="306"/>
      <c r="GL97" s="306"/>
      <c r="GM97" s="306"/>
      <c r="GN97" s="306"/>
      <c r="GO97" s="306"/>
      <c r="GP97" s="306"/>
      <c r="GQ97" s="306"/>
      <c r="GR97" s="306"/>
      <c r="GS97" s="306"/>
      <c r="GT97" s="306"/>
      <c r="GU97" s="306"/>
      <c r="GV97" s="306"/>
      <c r="GW97" s="306"/>
      <c r="GX97" s="306"/>
      <c r="GY97" s="306"/>
      <c r="GZ97" s="306"/>
      <c r="HA97" s="306"/>
      <c r="HB97" s="306"/>
      <c r="HC97" s="306"/>
      <c r="HD97" s="306"/>
      <c r="HE97" s="306"/>
      <c r="HF97" s="306"/>
      <c r="HG97" s="306"/>
      <c r="HH97" s="306"/>
      <c r="HI97" s="306"/>
      <c r="HJ97" s="306"/>
      <c r="HK97" s="306"/>
      <c r="HL97" s="306"/>
      <c r="HM97" s="306"/>
      <c r="HN97" s="306"/>
      <c r="HO97" s="306"/>
      <c r="HP97" s="306"/>
      <c r="HQ97" s="306"/>
      <c r="HR97" s="306"/>
      <c r="HS97" s="306"/>
      <c r="HT97" s="306"/>
      <c r="HU97" s="306"/>
      <c r="HV97" s="306"/>
      <c r="HW97" s="306"/>
      <c r="HX97" s="306"/>
      <c r="HY97" s="306"/>
      <c r="HZ97" s="306"/>
      <c r="IA97" s="306"/>
      <c r="IB97" s="306"/>
      <c r="IC97" s="306"/>
      <c r="ID97" s="306"/>
      <c r="IE97" s="306"/>
      <c r="IF97" s="306"/>
      <c r="IG97" s="306"/>
      <c r="IH97" s="306"/>
      <c r="II97" s="306"/>
      <c r="IJ97" s="306"/>
      <c r="IK97" s="306"/>
      <c r="IL97" s="306"/>
      <c r="IM97" s="306"/>
      <c r="IN97" s="306"/>
      <c r="IO97" s="306"/>
      <c r="IP97" s="306"/>
      <c r="IQ97" s="306"/>
      <c r="IR97" s="306"/>
      <c r="IS97" s="306"/>
      <c r="IT97" s="306"/>
      <c r="IU97" s="306"/>
      <c r="IV97" s="306"/>
      <c r="IW97" s="306"/>
      <c r="IX97" s="306"/>
      <c r="IY97" s="306"/>
      <c r="IZ97" s="306"/>
      <c r="JA97" s="306"/>
      <c r="JB97" s="306"/>
      <c r="JC97" s="306"/>
      <c r="JD97" s="306"/>
      <c r="JE97" s="306"/>
      <c r="JF97" s="306"/>
      <c r="JG97" s="306"/>
      <c r="JH97" s="306"/>
      <c r="JI97" s="306"/>
      <c r="JJ97" s="306"/>
      <c r="JK97" s="306"/>
      <c r="JL97" s="306"/>
      <c r="JM97" s="306"/>
      <c r="JN97" s="306"/>
      <c r="JO97" s="306"/>
      <c r="JP97" s="306"/>
      <c r="JQ97" s="306"/>
      <c r="JR97" s="306"/>
      <c r="JS97" s="306"/>
      <c r="JT97" s="306"/>
      <c r="JU97" s="306"/>
      <c r="JV97" s="306"/>
      <c r="JW97" s="306"/>
      <c r="JX97" s="306"/>
      <c r="JY97" s="306"/>
      <c r="JZ97" s="306"/>
      <c r="KA97" s="306"/>
      <c r="KB97" s="306"/>
      <c r="KC97" s="306"/>
      <c r="KD97" s="306"/>
      <c r="KE97" s="306"/>
      <c r="KF97" s="306"/>
      <c r="KG97" s="306"/>
      <c r="KH97" s="306"/>
      <c r="KI97" s="306"/>
      <c r="KJ97" s="306"/>
      <c r="KK97" s="306"/>
      <c r="KL97" s="306"/>
      <c r="KM97" s="306"/>
      <c r="KN97" s="306"/>
      <c r="KO97" s="306"/>
      <c r="KP97" s="306"/>
      <c r="KQ97" s="306"/>
      <c r="KR97" s="306"/>
      <c r="KS97" s="306"/>
      <c r="KT97" s="306"/>
      <c r="KU97" s="306"/>
      <c r="KV97" s="306"/>
      <c r="KW97" s="306"/>
      <c r="KX97" s="306"/>
      <c r="KY97" s="306"/>
      <c r="KZ97" s="306"/>
      <c r="LA97" s="306"/>
      <c r="LB97" s="306"/>
      <c r="LC97" s="306"/>
      <c r="LD97" s="306"/>
      <c r="LE97" s="306"/>
      <c r="LF97" s="306"/>
      <c r="LG97" s="306"/>
      <c r="LH97" s="306"/>
      <c r="LI97" s="306"/>
      <c r="LJ97" s="306"/>
      <c r="LK97" s="306"/>
      <c r="LL97" s="306"/>
      <c r="LM97" s="306"/>
      <c r="LN97" s="306"/>
      <c r="LO97" s="306"/>
      <c r="LP97" s="306"/>
      <c r="LQ97" s="306"/>
      <c r="LR97" s="306"/>
      <c r="LS97" s="306"/>
      <c r="LT97" s="306"/>
      <c r="LU97" s="306"/>
      <c r="LV97" s="306"/>
      <c r="LW97" s="306"/>
      <c r="LX97" s="306"/>
      <c r="LY97" s="306"/>
      <c r="LZ97" s="306"/>
      <c r="MA97" s="306"/>
      <c r="MB97" s="306"/>
      <c r="MC97" s="306"/>
      <c r="MD97" s="306"/>
      <c r="ME97" s="306"/>
      <c r="MF97" s="306"/>
      <c r="MG97" s="306"/>
      <c r="MH97" s="306"/>
      <c r="MI97" s="306"/>
      <c r="MJ97" s="306"/>
      <c r="MK97" s="306"/>
      <c r="ML97" s="306"/>
      <c r="MM97" s="306"/>
      <c r="MN97" s="306"/>
      <c r="MO97" s="306"/>
      <c r="MP97" s="306"/>
      <c r="MQ97" s="306"/>
      <c r="MR97" s="306"/>
      <c r="MS97" s="306"/>
      <c r="MT97" s="306"/>
      <c r="MU97" s="306"/>
      <c r="MV97" s="306"/>
      <c r="MW97" s="306"/>
      <c r="MX97" s="306"/>
      <c r="MY97" s="306"/>
      <c r="MZ97" s="306"/>
      <c r="NA97" s="307"/>
      <c r="NB97" s="652"/>
      <c r="NC97" s="652"/>
      <c r="ND97" s="652"/>
    </row>
    <row r="98" spans="1:368" s="314" customFormat="1" x14ac:dyDescent="0.2">
      <c r="A98" s="182"/>
      <c r="B98" s="308"/>
      <c r="C98" s="309"/>
      <c r="D98" s="309"/>
      <c r="E98" s="309" t="s">
        <v>630</v>
      </c>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310"/>
      <c r="AF98" s="310"/>
      <c r="AG98" s="310"/>
      <c r="AH98" s="310"/>
      <c r="AI98" s="310"/>
      <c r="AJ98" s="310"/>
      <c r="AK98" s="310"/>
      <c r="AL98" s="310"/>
      <c r="AM98" s="310"/>
      <c r="AN98" s="310"/>
      <c r="AO98" s="310"/>
      <c r="AP98" s="310"/>
      <c r="AQ98" s="310"/>
      <c r="AR98" s="310"/>
      <c r="AS98" s="310"/>
      <c r="AT98" s="310"/>
      <c r="AU98" s="310"/>
      <c r="AV98" s="310"/>
      <c r="AW98" s="310"/>
      <c r="AX98" s="310"/>
      <c r="AY98" s="310"/>
      <c r="AZ98" s="310"/>
      <c r="BA98" s="310"/>
      <c r="BB98" s="310"/>
      <c r="BC98" s="310"/>
      <c r="BD98" s="310"/>
      <c r="BE98" s="310"/>
      <c r="BF98" s="310"/>
      <c r="BG98" s="310"/>
      <c r="BH98" s="310"/>
      <c r="BI98" s="310"/>
      <c r="BJ98" s="310"/>
      <c r="BK98" s="310"/>
      <c r="BL98" s="310"/>
      <c r="BM98" s="310"/>
      <c r="BN98" s="310"/>
      <c r="BO98" s="310"/>
      <c r="BP98" s="310"/>
      <c r="BQ98" s="310"/>
      <c r="BR98" s="310"/>
      <c r="BS98" s="310"/>
      <c r="BT98" s="310"/>
      <c r="BU98" s="310"/>
      <c r="BV98" s="310"/>
      <c r="BW98" s="310"/>
      <c r="BX98" s="310"/>
      <c r="BY98" s="310"/>
      <c r="BZ98" s="310"/>
      <c r="CA98" s="310"/>
      <c r="CB98" s="310"/>
      <c r="CC98" s="310"/>
      <c r="CD98" s="310"/>
      <c r="CE98" s="310"/>
      <c r="CF98" s="310"/>
      <c r="CG98" s="310"/>
      <c r="CH98" s="310"/>
      <c r="CI98" s="310"/>
      <c r="CJ98" s="310"/>
      <c r="CK98" s="310"/>
      <c r="CL98" s="310"/>
      <c r="CM98" s="310"/>
      <c r="CN98" s="310"/>
      <c r="CO98" s="310"/>
      <c r="CP98" s="310"/>
      <c r="CQ98" s="310"/>
      <c r="CR98" s="310"/>
      <c r="CS98" s="310"/>
      <c r="CT98" s="310"/>
      <c r="CU98" s="310"/>
      <c r="CV98" s="310"/>
      <c r="CW98" s="310"/>
      <c r="CX98" s="310"/>
      <c r="CY98" s="310"/>
      <c r="CZ98" s="310"/>
      <c r="DA98" s="310"/>
      <c r="DB98" s="310"/>
      <c r="DC98" s="310"/>
      <c r="DD98" s="310"/>
      <c r="DE98" s="310"/>
      <c r="DF98" s="310"/>
      <c r="DG98" s="310"/>
      <c r="DH98" s="310"/>
      <c r="DI98" s="310"/>
      <c r="DJ98" s="310"/>
      <c r="DK98" s="310"/>
      <c r="DL98" s="310"/>
      <c r="DM98" s="310"/>
      <c r="DN98" s="310"/>
      <c r="DO98" s="310"/>
      <c r="DP98" s="310"/>
      <c r="DQ98" s="310"/>
      <c r="DR98" s="310"/>
      <c r="DS98" s="310"/>
      <c r="DT98" s="310"/>
      <c r="DU98" s="310"/>
      <c r="DV98" s="310"/>
      <c r="DW98" s="310"/>
      <c r="DX98" s="310"/>
      <c r="DY98" s="310"/>
      <c r="DZ98" s="310"/>
      <c r="EA98" s="310"/>
      <c r="EB98" s="310"/>
      <c r="EC98" s="310"/>
      <c r="ED98" s="310"/>
      <c r="EE98" s="310"/>
      <c r="EF98" s="310"/>
      <c r="EG98" s="310"/>
      <c r="EH98" s="310"/>
      <c r="EI98" s="310"/>
      <c r="EJ98" s="310"/>
      <c r="EK98" s="310"/>
      <c r="EL98" s="310"/>
      <c r="EM98" s="310"/>
      <c r="EN98" s="310"/>
      <c r="EO98" s="310"/>
      <c r="EP98" s="310"/>
      <c r="EQ98" s="310"/>
      <c r="ER98" s="310"/>
      <c r="ES98" s="310"/>
      <c r="ET98" s="310"/>
      <c r="EU98" s="310"/>
      <c r="EV98" s="310"/>
      <c r="EW98" s="310"/>
      <c r="EX98" s="310"/>
      <c r="EY98" s="310"/>
      <c r="EZ98" s="310"/>
      <c r="FA98" s="310"/>
      <c r="FB98" s="310"/>
      <c r="FC98" s="310"/>
      <c r="FD98" s="310"/>
      <c r="FE98" s="310"/>
      <c r="FF98" s="310"/>
      <c r="FG98" s="310"/>
      <c r="FH98" s="310"/>
      <c r="FI98" s="310"/>
      <c r="FJ98" s="310"/>
      <c r="FK98" s="310"/>
      <c r="FL98" s="310"/>
      <c r="FM98" s="310"/>
      <c r="FN98" s="310"/>
      <c r="FO98" s="310"/>
      <c r="FP98" s="310"/>
      <c r="FQ98" s="310"/>
      <c r="FR98" s="310"/>
      <c r="FS98" s="310"/>
      <c r="FT98" s="310"/>
      <c r="FU98" s="310"/>
      <c r="FV98" s="310"/>
      <c r="FW98" s="310"/>
      <c r="FX98" s="310"/>
      <c r="FY98" s="310"/>
      <c r="FZ98" s="310"/>
      <c r="GA98" s="310"/>
      <c r="GB98" s="310"/>
      <c r="GC98" s="310"/>
      <c r="GD98" s="310"/>
      <c r="GE98" s="310"/>
      <c r="GF98" s="310"/>
      <c r="GG98" s="310"/>
      <c r="GH98" s="310"/>
      <c r="GI98" s="310"/>
      <c r="GJ98" s="310"/>
      <c r="GK98" s="310"/>
      <c r="GL98" s="310"/>
      <c r="GM98" s="310"/>
      <c r="GN98" s="310"/>
      <c r="GO98" s="310"/>
      <c r="GP98" s="310"/>
      <c r="GQ98" s="310"/>
      <c r="GR98" s="310"/>
      <c r="GS98" s="310"/>
      <c r="GT98" s="310"/>
      <c r="GU98" s="310"/>
      <c r="GV98" s="310"/>
      <c r="GW98" s="310"/>
      <c r="GX98" s="310"/>
      <c r="GY98" s="310"/>
      <c r="GZ98" s="310"/>
      <c r="HA98" s="310"/>
      <c r="HB98" s="310"/>
      <c r="HC98" s="310"/>
      <c r="HD98" s="310"/>
      <c r="HE98" s="310"/>
      <c r="HF98" s="310"/>
      <c r="HG98" s="310"/>
      <c r="HH98" s="310"/>
      <c r="HI98" s="310"/>
      <c r="HJ98" s="310"/>
      <c r="HK98" s="310"/>
      <c r="HL98" s="310"/>
      <c r="HM98" s="310"/>
      <c r="HN98" s="310"/>
      <c r="HO98" s="310"/>
      <c r="HP98" s="310"/>
      <c r="HQ98" s="310"/>
      <c r="HR98" s="310"/>
      <c r="HS98" s="310"/>
      <c r="HT98" s="310"/>
      <c r="HU98" s="310"/>
      <c r="HV98" s="310"/>
      <c r="HW98" s="310"/>
      <c r="HX98" s="310"/>
      <c r="HY98" s="310"/>
      <c r="HZ98" s="310"/>
      <c r="IA98" s="310"/>
      <c r="IB98" s="310"/>
      <c r="IC98" s="310"/>
      <c r="ID98" s="310"/>
      <c r="IE98" s="310"/>
      <c r="IF98" s="310"/>
      <c r="IG98" s="310"/>
      <c r="IH98" s="310"/>
      <c r="II98" s="310"/>
      <c r="IJ98" s="310"/>
      <c r="IK98" s="310"/>
      <c r="IL98" s="310"/>
      <c r="IM98" s="310"/>
      <c r="IN98" s="310"/>
      <c r="IO98" s="310"/>
      <c r="IP98" s="310"/>
      <c r="IQ98" s="310"/>
      <c r="IR98" s="310"/>
      <c r="IS98" s="310"/>
      <c r="IT98" s="310"/>
      <c r="IU98" s="310"/>
      <c r="IV98" s="310"/>
      <c r="IW98" s="310"/>
      <c r="IX98" s="310"/>
      <c r="IY98" s="310"/>
      <c r="IZ98" s="310"/>
      <c r="JA98" s="310"/>
      <c r="JB98" s="310"/>
      <c r="JC98" s="310"/>
      <c r="JD98" s="310"/>
      <c r="JE98" s="310"/>
      <c r="JF98" s="310"/>
      <c r="JG98" s="310"/>
      <c r="JH98" s="310"/>
      <c r="JI98" s="310"/>
      <c r="JJ98" s="310"/>
      <c r="JK98" s="310"/>
      <c r="JL98" s="310"/>
      <c r="JM98" s="310"/>
      <c r="JN98" s="310"/>
      <c r="JO98" s="310"/>
      <c r="JP98" s="310"/>
      <c r="JQ98" s="310"/>
      <c r="JR98" s="310"/>
      <c r="JS98" s="310"/>
      <c r="JT98" s="310"/>
      <c r="JU98" s="310"/>
      <c r="JV98" s="310"/>
      <c r="JW98" s="310"/>
      <c r="JX98" s="310"/>
      <c r="JY98" s="310"/>
      <c r="JZ98" s="310"/>
      <c r="KA98" s="310"/>
      <c r="KB98" s="310"/>
      <c r="KC98" s="310"/>
      <c r="KD98" s="310"/>
      <c r="KE98" s="310"/>
      <c r="KF98" s="310"/>
      <c r="KG98" s="310"/>
      <c r="KH98" s="310"/>
      <c r="KI98" s="310"/>
      <c r="KJ98" s="310"/>
      <c r="KK98" s="310"/>
      <c r="KL98" s="310"/>
      <c r="KM98" s="310"/>
      <c r="KN98" s="310"/>
      <c r="KO98" s="310"/>
      <c r="KP98" s="310"/>
      <c r="KQ98" s="310"/>
      <c r="KR98" s="310"/>
      <c r="KS98" s="310"/>
      <c r="KT98" s="310"/>
      <c r="KU98" s="310"/>
      <c r="KV98" s="310"/>
      <c r="KW98" s="310"/>
      <c r="KX98" s="310"/>
      <c r="KY98" s="310"/>
      <c r="KZ98" s="310"/>
      <c r="LA98" s="310"/>
      <c r="LB98" s="310"/>
      <c r="LC98" s="310"/>
      <c r="LD98" s="310"/>
      <c r="LE98" s="310"/>
      <c r="LF98" s="310"/>
      <c r="LG98" s="310"/>
      <c r="LH98" s="310"/>
      <c r="LI98" s="310"/>
      <c r="LJ98" s="310"/>
      <c r="LK98" s="310"/>
      <c r="LL98" s="310"/>
      <c r="LM98" s="310"/>
      <c r="LN98" s="310"/>
      <c r="LO98" s="310"/>
      <c r="LP98" s="310"/>
      <c r="LQ98" s="310"/>
      <c r="LR98" s="310"/>
      <c r="LS98" s="310"/>
      <c r="LT98" s="310"/>
      <c r="LU98" s="310"/>
      <c r="LV98" s="310"/>
      <c r="LW98" s="310"/>
      <c r="LX98" s="310"/>
      <c r="LY98" s="310"/>
      <c r="LZ98" s="310"/>
      <c r="MA98" s="310"/>
      <c r="MB98" s="310"/>
      <c r="MC98" s="310"/>
      <c r="MD98" s="310"/>
      <c r="ME98" s="310"/>
      <c r="MF98" s="310"/>
      <c r="MG98" s="310"/>
      <c r="MH98" s="310"/>
      <c r="MI98" s="310"/>
      <c r="MJ98" s="310"/>
      <c r="MK98" s="310"/>
      <c r="ML98" s="310"/>
      <c r="MM98" s="310"/>
      <c r="MN98" s="310"/>
      <c r="MO98" s="310"/>
      <c r="MP98" s="310"/>
      <c r="MQ98" s="310"/>
      <c r="MR98" s="310"/>
      <c r="MS98" s="310"/>
      <c r="MT98" s="310"/>
      <c r="MU98" s="310"/>
      <c r="MV98" s="310"/>
      <c r="MW98" s="310"/>
      <c r="MX98" s="310"/>
      <c r="MY98" s="310"/>
      <c r="MZ98" s="310"/>
      <c r="NA98" s="311"/>
      <c r="NB98" s="653"/>
      <c r="NC98" s="653"/>
      <c r="ND98" s="653"/>
    </row>
    <row r="99" spans="1:368" x14ac:dyDescent="0.2">
      <c r="A99" s="591" t="s">
        <v>271</v>
      </c>
      <c r="B99" s="592" t="s">
        <v>258</v>
      </c>
      <c r="C99" s="593" t="s">
        <v>1106</v>
      </c>
      <c r="D99" s="594" t="s">
        <v>674</v>
      </c>
      <c r="E99" s="1" t="s">
        <v>628</v>
      </c>
      <c r="F99" s="306">
        <f>IF($ND$99&lt;=F$2,1,0)*((Capacitação!$E37+Capacitação!$E81)/12)*$NB$99</f>
        <v>0</v>
      </c>
      <c r="G99" s="306">
        <f>IF($ND$99&lt;=G$2,1,0)*((Capacitação!$E37+Capacitação!$E81)/12)*$NB$99</f>
        <v>0</v>
      </c>
      <c r="H99" s="306">
        <f>IF($ND$99&lt;=H$2,1,0)*((Capacitação!$E37+Capacitação!$E81)/12)*$NB$99</f>
        <v>0</v>
      </c>
      <c r="I99" s="306">
        <f>IF($ND$99&lt;=I$2,1,0)*((Capacitação!$E37+Capacitação!$E81)/12)*$NB$99</f>
        <v>0</v>
      </c>
      <c r="J99" s="306">
        <f>IF($ND$99&lt;=J$2,1,0)*((Capacitação!$E37+Capacitação!$E81)/12)*$NB$99</f>
        <v>0</v>
      </c>
      <c r="K99" s="306">
        <f>IF($ND$99&lt;=K$2,1,0)*((Capacitação!$E37+Capacitação!$E81)/12)*$NB$99</f>
        <v>0</v>
      </c>
      <c r="L99" s="306">
        <f>IF($ND$99&lt;=L$2,1,0)*((Capacitação!$E37+Capacitação!$E81)/12)*$NB$99</f>
        <v>0</v>
      </c>
      <c r="M99" s="306">
        <f>IF($ND$99&lt;=M$2,1,0)*((Capacitação!$E37+Capacitação!$E81)/12)*$NB$99</f>
        <v>0</v>
      </c>
      <c r="N99" s="306">
        <f>IF($ND$99&lt;=N$2,1,0)*((Capacitação!$E37+Capacitação!$E81)/12)*$NB$99</f>
        <v>0</v>
      </c>
      <c r="O99" s="306">
        <f>IF($ND$99&lt;=O$2,1,0)*((Capacitação!$E37+Capacitação!$E81)/12)*$NB$99</f>
        <v>0</v>
      </c>
      <c r="P99" s="306">
        <f>IF($ND$99&lt;=P$2,1,0)*((Capacitação!$E37+Capacitação!$E81)/12)*$NB$99</f>
        <v>0</v>
      </c>
      <c r="Q99" s="306">
        <f>IF($ND$99&lt;=Q$2,1,0)*((Capacitação!$E37+Capacitação!$E81)/12)*$NB$99</f>
        <v>0</v>
      </c>
      <c r="R99" s="306">
        <f>IF($ND$99&lt;=R$2,1,0)*((Capacitação!$E37+Capacitação!$E81)/12)*$NB$99</f>
        <v>209072.72727272729</v>
      </c>
      <c r="S99" s="306">
        <f>IF($ND$99&lt;=S$2,1,0)*((Capacitação!$E37+Capacitação!$E81)/12)*$NB$99</f>
        <v>209072.72727272729</v>
      </c>
      <c r="T99" s="306">
        <f>IF($ND$99&lt;=T$2,1,0)*((Capacitação!$E37+Capacitação!$E81)/12)*$NB$99</f>
        <v>209072.72727272729</v>
      </c>
      <c r="U99" s="306">
        <f>IF($ND$99&lt;=U$2,1,0)*((Capacitação!$E37+Capacitação!$E81)/12)*$NB$99</f>
        <v>209072.72727272729</v>
      </c>
      <c r="V99" s="306">
        <f>IF($ND$99&lt;=V$2,1,0)*((Capacitação!$E37+Capacitação!$E81)/12)*$NB$99</f>
        <v>209072.72727272729</v>
      </c>
      <c r="W99" s="306">
        <f>IF($ND$99&lt;=W$2,1,0)*((Capacitação!$E37+Capacitação!$E81)/12)*$NB$99</f>
        <v>209072.72727272729</v>
      </c>
      <c r="X99" s="306">
        <f>IF($ND$99&lt;=X$2,1,0)*((Capacitação!$E37+Capacitação!$E81)/12)*$NB$99</f>
        <v>209072.72727272729</v>
      </c>
      <c r="Y99" s="306">
        <f>IF($ND$99&lt;=Y$2,1,0)*((Capacitação!$E37+Capacitação!$E81)/12)*$NB$99</f>
        <v>209072.72727272729</v>
      </c>
      <c r="Z99" s="306">
        <f>IF($ND$99&lt;=Z$2,1,0)*((Capacitação!$E37+Capacitação!$E81)/12)*$NB$99</f>
        <v>209072.72727272729</v>
      </c>
      <c r="AA99" s="306">
        <f>IF($ND$99&lt;=AA$2,1,0)*((Capacitação!$E37+Capacitação!$E81)/12)*$NB$99</f>
        <v>209072.72727272729</v>
      </c>
      <c r="AB99" s="306">
        <f>IF($ND$99&lt;=AB$2,1,0)*((Capacitação!$E37+Capacitação!$E81)/12)*$NB$99</f>
        <v>209072.72727272729</v>
      </c>
      <c r="AC99" s="306">
        <f>IF($ND$99&lt;=AC$2,1,0)*((Capacitação!$E37+Capacitação!$E81)/12)*$NB$99</f>
        <v>209072.72727272729</v>
      </c>
      <c r="AD99" s="306">
        <f>IF($ND$99&lt;=AD$2,1,0)*((Capacitação!$E37+Capacitação!$E81)/12)*$NB$99</f>
        <v>209072.72727272729</v>
      </c>
      <c r="AE99" s="306">
        <f>IF($ND$99&lt;=AE$2,1,0)*((Capacitação!$E37+Capacitação!$E81)/12)*$NB$99</f>
        <v>209072.72727272729</v>
      </c>
      <c r="AF99" s="306">
        <f>IF($ND$99&lt;=AF$2,1,0)*((Capacitação!$E37+Capacitação!$E81)/12)*$NB$99</f>
        <v>209072.72727272729</v>
      </c>
      <c r="AG99" s="306">
        <f>IF($ND$99&lt;=AG$2,1,0)*((Capacitação!$E37+Capacitação!$E81)/12)*$NB$99</f>
        <v>209072.72727272729</v>
      </c>
      <c r="AH99" s="306">
        <f>IF($ND$99&lt;=AH$2,1,0)*((Capacitação!$E37+Capacitação!$E81)/12)*$NB$99</f>
        <v>209072.72727272729</v>
      </c>
      <c r="AI99" s="306">
        <f>IF($ND$99&lt;=AI$2,1,0)*((Capacitação!$E37+Capacitação!$E81)/12)*$NB$99</f>
        <v>209072.72727272729</v>
      </c>
      <c r="AJ99" s="306">
        <f>IF($ND$99&lt;=AJ$2,1,0)*((Capacitação!$E37+Capacitação!$E81)/12)*$NB$99</f>
        <v>209072.72727272729</v>
      </c>
      <c r="AK99" s="306">
        <f>IF($ND$99&lt;=AK$2,1,0)*((Capacitação!$E37+Capacitação!$E81)/12)*$NB$99</f>
        <v>209072.72727272729</v>
      </c>
      <c r="AL99" s="306">
        <f>IF($ND$99&lt;=AL$2,1,0)*((Capacitação!$E37+Capacitação!$E81)/12)*$NB$99</f>
        <v>209072.72727272729</v>
      </c>
      <c r="AM99" s="306">
        <f>IF($ND$99&lt;=AM$2,1,0)*((Capacitação!$E37+Capacitação!$E81)/12)*$NB$99</f>
        <v>209072.72727272729</v>
      </c>
      <c r="AN99" s="306">
        <f>IF($ND$99&lt;=AN$2,1,0)*((Capacitação!$E37+Capacitação!$E81)/12)*$NB$99</f>
        <v>209072.72727272729</v>
      </c>
      <c r="AO99" s="306">
        <f>IF($ND$99&lt;=AO$2,1,0)*((Capacitação!$E37+Capacitação!$E81)/12)*$NB$99</f>
        <v>209072.72727272729</v>
      </c>
      <c r="AP99" s="306">
        <f>IF($ND$99&lt;=AP$2,1,0)*((Capacitação!$E37+Capacitação!$E81)/12)*$NB$99</f>
        <v>209072.72727272729</v>
      </c>
      <c r="AQ99" s="306">
        <f>IF($ND$99&lt;=AQ$2,1,0)*((Capacitação!$E37+Capacitação!$E81)/12)*$NB$99</f>
        <v>209072.72727272729</v>
      </c>
      <c r="AR99" s="306">
        <f>IF($ND$99&lt;=AR$2,1,0)*((Capacitação!$E37+Capacitação!$E81)/12)*$NB$99</f>
        <v>209072.72727272729</v>
      </c>
      <c r="AS99" s="306">
        <f>IF($ND$99&lt;=AS$2,1,0)*((Capacitação!$E37+Capacitação!$E81)/12)*$NB$99</f>
        <v>209072.72727272729</v>
      </c>
      <c r="AT99" s="306">
        <f>IF($ND$99&lt;=AT$2,1,0)*((Capacitação!$E37+Capacitação!$E81)/12)*$NB$99</f>
        <v>209072.72727272729</v>
      </c>
      <c r="AU99" s="306">
        <f>IF($ND$99&lt;=AU$2,1,0)*((Capacitação!$E37+Capacitação!$E81)/12)*$NB$99</f>
        <v>209072.72727272729</v>
      </c>
      <c r="AV99" s="306">
        <f>IF($ND$99&lt;=AV$2,1,0)*((Capacitação!$E37+Capacitação!$E81)/12)*$NB$99</f>
        <v>209072.72727272729</v>
      </c>
      <c r="AW99" s="306">
        <f>IF($ND$99&lt;=AW$2,1,0)*((Capacitação!$E37+Capacitação!$E81)/12)*$NB$99</f>
        <v>209072.72727272729</v>
      </c>
      <c r="AX99" s="306">
        <f>IF($ND$99&lt;=AX$2,1,0)*((Capacitação!$E37+Capacitação!$E81)/12)*$NB$99</f>
        <v>209072.72727272729</v>
      </c>
      <c r="AY99" s="306">
        <f>IF($ND$99&lt;=AY$2,1,0)*((Capacitação!$E37+Capacitação!$E81)/12)*$NB$99</f>
        <v>209072.72727272729</v>
      </c>
      <c r="AZ99" s="306">
        <f>IF($ND$99&lt;=AZ$2,1,0)*((Capacitação!$E37+Capacitação!$E81)/12)*$NB$99</f>
        <v>209072.72727272729</v>
      </c>
      <c r="BA99" s="306">
        <f>IF($ND$99&lt;=BA$2,1,0)*((Capacitação!$E37+Capacitação!$E81)/12)*$NB$99</f>
        <v>209072.72727272729</v>
      </c>
      <c r="BB99" s="306">
        <f>IF($ND$99&lt;=BB$2,1,0)*((Capacitação!$E37+Capacitação!$E81)/12)*$NB$99</f>
        <v>209072.72727272729</v>
      </c>
      <c r="BC99" s="306">
        <f>IF($ND$99&lt;=BC$2,1,0)*((Capacitação!$E37+Capacitação!$E81)/12)*$NB$99</f>
        <v>209072.72727272729</v>
      </c>
      <c r="BD99" s="306">
        <f>IF($ND$99&lt;=BD$2,1,0)*((Capacitação!$E37+Capacitação!$E81)/12)*$NB$99</f>
        <v>209072.72727272729</v>
      </c>
      <c r="BE99" s="306">
        <f>IF($ND$99&lt;=BE$2,1,0)*((Capacitação!$E37+Capacitação!$E81)/12)*$NB$99</f>
        <v>209072.72727272729</v>
      </c>
      <c r="BF99" s="306">
        <f>IF($ND$99&lt;=BF$2,1,0)*((Capacitação!$E37+Capacitação!$E81)/12)*$NB$99</f>
        <v>209072.72727272729</v>
      </c>
      <c r="BG99" s="306">
        <f>IF($ND$99&lt;=BG$2,1,0)*((Capacitação!$E37+Capacitação!$E81)/12)*$NB$99</f>
        <v>209072.72727272729</v>
      </c>
      <c r="BH99" s="306">
        <f>IF($ND$99&lt;=BH$2,1,0)*((Capacitação!$E37+Capacitação!$E81)/12)*$NB$99</f>
        <v>209072.72727272729</v>
      </c>
      <c r="BI99" s="306">
        <f>IF($ND$99&lt;=BI$2,1,0)*((Capacitação!$E37+Capacitação!$E81)/12)*$NB$99</f>
        <v>209072.72727272729</v>
      </c>
      <c r="BJ99" s="306">
        <f>IF($ND$99&lt;=BJ$2,1,0)*((Capacitação!$E37+Capacitação!$E81)/12)*$NB$99</f>
        <v>209072.72727272729</v>
      </c>
      <c r="BK99" s="306">
        <f>IF($ND$99&lt;=BK$2,1,0)*((Capacitação!$E37+Capacitação!$E81)/12)*$NB$99</f>
        <v>209072.72727272729</v>
      </c>
      <c r="BL99" s="306">
        <f>IF($ND$99&lt;=BL$2,1,0)*((Capacitação!$E37+Capacitação!$E81)/12)*$NB$99</f>
        <v>209072.72727272729</v>
      </c>
      <c r="BM99" s="306">
        <f>IF($ND$99&lt;=BM$2,1,0)*((Capacitação!$E37+Capacitação!$E81)/12)*$NB$99</f>
        <v>209072.72727272729</v>
      </c>
      <c r="BN99" s="306">
        <f>IF($ND$99&lt;=BN$2,1,0)*((Capacitação!$E37+Capacitação!$E81)/12)*$NB$99</f>
        <v>209072.72727272729</v>
      </c>
      <c r="BO99" s="306">
        <f>IF($ND$99&lt;=BO$2,1,0)*((Capacitação!$E37+Capacitação!$E81)/12)*$NB$99</f>
        <v>209072.72727272729</v>
      </c>
      <c r="BP99" s="306">
        <f>IF($ND$99&lt;=BP$2,1,0)*((Capacitação!$E37+Capacitação!$E81)/12)*$NB$99</f>
        <v>209072.72727272729</v>
      </c>
      <c r="BQ99" s="306">
        <f>IF($ND$99&lt;=BQ$2,1,0)*((Capacitação!$E37+Capacitação!$E81)/12)*$NB$99</f>
        <v>209072.72727272729</v>
      </c>
      <c r="BR99" s="306">
        <f>IF($ND$99&lt;=BR$2,1,0)*((Capacitação!$E37+Capacitação!$E81)/12)*$NB$99</f>
        <v>209072.72727272729</v>
      </c>
      <c r="BS99" s="306">
        <f>IF($ND$99&lt;=BS$2,1,0)*((Capacitação!$E37+Capacitação!$E81)/12)*$NB$99</f>
        <v>209072.72727272729</v>
      </c>
      <c r="BT99" s="306">
        <f>IF($ND$99&lt;=BT$2,1,0)*((Capacitação!$E37+Capacitação!$E81)/12)*$NB$99</f>
        <v>209072.72727272729</v>
      </c>
      <c r="BU99" s="306">
        <f>IF($ND$99&lt;=BU$2,1,0)*((Capacitação!$E37+Capacitação!$E81)/12)*$NB$99</f>
        <v>209072.72727272729</v>
      </c>
      <c r="BV99" s="306">
        <f>IF($ND$99&lt;=BV$2,1,0)*((Capacitação!$E37+Capacitação!$E81)/12)*$NB$99</f>
        <v>209072.72727272729</v>
      </c>
      <c r="BW99" s="306">
        <f>IF($ND$99&lt;=BW$2,1,0)*((Capacitação!$E37+Capacitação!$E81)/12)*$NB$99</f>
        <v>209072.72727272729</v>
      </c>
      <c r="BX99" s="306">
        <f>IF($ND$99&lt;=BX$2,1,0)*((Capacitação!$E37+Capacitação!$E81)/12)*$NB$99</f>
        <v>209072.72727272729</v>
      </c>
      <c r="BY99" s="306">
        <f>IF($ND$99&lt;=BY$2,1,0)*((Capacitação!$E37+Capacitação!$E81)/12)*$NB$99</f>
        <v>209072.72727272729</v>
      </c>
      <c r="BZ99" s="306">
        <f>IF($ND$99&lt;=BZ$2,1,0)*((Capacitação!$E37+Capacitação!$E81)/12)*$NB$99</f>
        <v>209072.72727272729</v>
      </c>
      <c r="CA99" s="306">
        <f>IF($ND$99&lt;=CA$2,1,0)*((Capacitação!$E37+Capacitação!$E81)/12)*$NB$99</f>
        <v>209072.72727272729</v>
      </c>
      <c r="CB99" s="306">
        <f>IF($ND$99&lt;=CB$2,1,0)*((Capacitação!$E37+Capacitação!$E81)/12)*$NB$99</f>
        <v>209072.72727272729</v>
      </c>
      <c r="CC99" s="306">
        <f>IF($ND$99&lt;=CC$2,1,0)*((Capacitação!$E37+Capacitação!$E81)/12)*$NB$99</f>
        <v>209072.72727272729</v>
      </c>
      <c r="CD99" s="306">
        <f>IF($ND$99&lt;=CD$2,1,0)*((Capacitação!$E37+Capacitação!$E81)/12)*$NB$99</f>
        <v>209072.72727272729</v>
      </c>
      <c r="CE99" s="306">
        <f>IF($ND$99&lt;=CE$2,1,0)*((Capacitação!$E37+Capacitação!$E81)/12)*$NB$99</f>
        <v>209072.72727272729</v>
      </c>
      <c r="CF99" s="306">
        <f>IF($ND$99&lt;=CF$2,1,0)*((Capacitação!$E37+Capacitação!$E81)/12)*$NB$99</f>
        <v>209072.72727272729</v>
      </c>
      <c r="CG99" s="306">
        <f>IF($ND$99&lt;=CG$2,1,0)*((Capacitação!$E37+Capacitação!$E81)/12)*$NB$99</f>
        <v>209072.72727272729</v>
      </c>
      <c r="CH99" s="306">
        <f>IF($ND$99&lt;=CH$2,1,0)*((Capacitação!$E37+Capacitação!$E81)/12)*$NB$99</f>
        <v>209072.72727272729</v>
      </c>
      <c r="CI99" s="306">
        <f>IF($ND$99&lt;=CI$2,1,0)*((Capacitação!$E37+Capacitação!$E81)/12)*$NB$99</f>
        <v>209072.72727272729</v>
      </c>
      <c r="CJ99" s="306">
        <f>IF($ND$99&lt;=CJ$2,1,0)*((Capacitação!$E37+Capacitação!$E81)/12)*$NB$99</f>
        <v>209072.72727272729</v>
      </c>
      <c r="CK99" s="306">
        <f>IF($ND$99&lt;=CK$2,1,0)*((Capacitação!$E37+Capacitação!$E81)/12)*$NB$99</f>
        <v>209072.72727272729</v>
      </c>
      <c r="CL99" s="306">
        <f>IF($ND$99&lt;=CL$2,1,0)*((Capacitação!$E37+Capacitação!$E81)/12)*$NB$99</f>
        <v>209072.72727272729</v>
      </c>
      <c r="CM99" s="306">
        <f>IF($ND$99&lt;=CM$2,1,0)*((Capacitação!$E37+Capacitação!$E81)/12)*$NB$99</f>
        <v>209072.72727272729</v>
      </c>
      <c r="CN99" s="306">
        <f>IF($ND$99&lt;=CN$2,1,0)*((Capacitação!$E37+Capacitação!$E81)/12)*$NB$99</f>
        <v>209072.72727272729</v>
      </c>
      <c r="CO99" s="306">
        <f>IF($ND$99&lt;=CO$2,1,0)*((Capacitação!$E37+Capacitação!$E81)/12)*$NB$99</f>
        <v>209072.72727272729</v>
      </c>
      <c r="CP99" s="306">
        <f>IF($ND$99&lt;=CP$2,1,0)*((Capacitação!$E37+Capacitação!$E81)/12)*$NB$99</f>
        <v>209072.72727272729</v>
      </c>
      <c r="CQ99" s="306">
        <f>IF($ND$99&lt;=CQ$2,1,0)*((Capacitação!$E37+Capacitação!$E81)/12)*$NB$99</f>
        <v>209072.72727272729</v>
      </c>
      <c r="CR99" s="306">
        <f>IF($ND$99&lt;=CR$2,1,0)*((Capacitação!$E37+Capacitação!$E81)/12)*$NB$99</f>
        <v>209072.72727272729</v>
      </c>
      <c r="CS99" s="306">
        <f>IF($ND$99&lt;=CS$2,1,0)*((Capacitação!$E37+Capacitação!$E81)/12)*$NB$99</f>
        <v>209072.72727272729</v>
      </c>
      <c r="CT99" s="306">
        <f>IF($ND$99&lt;=CT$2,1,0)*((Capacitação!$E37+Capacitação!$E81)/12)*$NB$99</f>
        <v>209072.72727272729</v>
      </c>
      <c r="CU99" s="306">
        <f>IF($ND$99&lt;=CU$2,1,0)*((Capacitação!$E37+Capacitação!$E81)/12)*$NB$99</f>
        <v>209072.72727272729</v>
      </c>
      <c r="CV99" s="306">
        <f>IF($ND$99&lt;=CV$2,1,0)*((Capacitação!$E37+Capacitação!$E81)/12)*$NB$99</f>
        <v>209072.72727272729</v>
      </c>
      <c r="CW99" s="306">
        <f>IF($ND$99&lt;=CW$2,1,0)*((Capacitação!$E37+Capacitação!$E81)/12)*$NB$99</f>
        <v>209072.72727272729</v>
      </c>
      <c r="CX99" s="306">
        <f>IF($ND$99&lt;=CX$2,1,0)*((Capacitação!$E37+Capacitação!$E81)/12)*$NB$99</f>
        <v>209072.72727272729</v>
      </c>
      <c r="CY99" s="306">
        <f>IF($ND$99&lt;=CY$2,1,0)*((Capacitação!$E37+Capacitação!$E81)/12)*$NB$99</f>
        <v>209072.72727272729</v>
      </c>
      <c r="CZ99" s="306">
        <f>IF($ND$99&lt;=CZ$2,1,0)*((Capacitação!$E37+Capacitação!$E81)/12)*$NB$99</f>
        <v>209072.72727272729</v>
      </c>
      <c r="DA99" s="306">
        <f>IF($ND$99&lt;=DA$2,1,0)*((Capacitação!$E37+Capacitação!$E81)/12)*$NB$99</f>
        <v>209072.72727272729</v>
      </c>
      <c r="DB99" s="306">
        <f>IF($ND$99&lt;=DB$2,1,0)*((Capacitação!$E37+Capacitação!$E81)/12)*$NB$99</f>
        <v>209072.72727272729</v>
      </c>
      <c r="DC99" s="306">
        <f>IF($ND$99&lt;=DC$2,1,0)*((Capacitação!$E37+Capacitação!$E81)/12)*$NB$99</f>
        <v>209072.72727272729</v>
      </c>
      <c r="DD99" s="306">
        <f>IF($ND$99&lt;=DD$2,1,0)*((Capacitação!$E37+Capacitação!$E81)/12)*$NB$99</f>
        <v>209072.72727272729</v>
      </c>
      <c r="DE99" s="306">
        <f>IF($ND$99&lt;=DE$2,1,0)*((Capacitação!$E37+Capacitação!$E81)/12)*$NB$99</f>
        <v>209072.72727272729</v>
      </c>
      <c r="DF99" s="306">
        <f>IF($ND$99&lt;=DF$2,1,0)*((Capacitação!$E37+Capacitação!$E81)/12)*$NB$99</f>
        <v>209072.72727272729</v>
      </c>
      <c r="DG99" s="306">
        <f>IF($ND$99&lt;=DG$2,1,0)*((Capacitação!$E37+Capacitação!$E81)/12)*$NB$99</f>
        <v>209072.72727272729</v>
      </c>
      <c r="DH99" s="306">
        <f>IF($ND$99&lt;=DH$2,1,0)*((Capacitação!$E37+Capacitação!$E81)/12)*$NB$99</f>
        <v>209072.72727272729</v>
      </c>
      <c r="DI99" s="306">
        <f>IF($ND$99&lt;=DI$2,1,0)*((Capacitação!$E37+Capacitação!$E81)/12)*$NB$99</f>
        <v>209072.72727272729</v>
      </c>
      <c r="DJ99" s="306">
        <f>IF($ND$99&lt;=DJ$2,1,0)*((Capacitação!$E37+Capacitação!$E81)/12)*$NB$99</f>
        <v>209072.72727272729</v>
      </c>
      <c r="DK99" s="306">
        <f>IF($ND$99&lt;=DK$2,1,0)*((Capacitação!$E37+Capacitação!$E81)/12)*$NB$99</f>
        <v>209072.72727272729</v>
      </c>
      <c r="DL99" s="306">
        <f>IF($ND$99&lt;=DL$2,1,0)*((Capacitação!$E37+Capacitação!$E81)/12)*$NB$99</f>
        <v>209072.72727272729</v>
      </c>
      <c r="DM99" s="306">
        <f>IF($ND$99&lt;=DM$2,1,0)*((Capacitação!$E37+Capacitação!$E81)/12)*$NB$99</f>
        <v>209072.72727272729</v>
      </c>
      <c r="DN99" s="306">
        <f>IF($ND$99&lt;=DN$2,1,0)*((Capacitação!$E37+Capacitação!$E81)/12)*$NB$99</f>
        <v>209072.72727272729</v>
      </c>
      <c r="DO99" s="306">
        <f>IF($ND$99&lt;=DO$2,1,0)*((Capacitação!$E37+Capacitação!$E81)/12)*$NB$99</f>
        <v>209072.72727272729</v>
      </c>
      <c r="DP99" s="306">
        <f>IF($ND$99&lt;=DP$2,1,0)*((Capacitação!$E37+Capacitação!$E81)/12)*$NB$99</f>
        <v>209072.72727272729</v>
      </c>
      <c r="DQ99" s="306">
        <f>IF($ND$99&lt;=DQ$2,1,0)*((Capacitação!$E37+Capacitação!$E81)/12)*$NB$99</f>
        <v>209072.72727272729</v>
      </c>
      <c r="DR99" s="306">
        <f>IF($ND$99&lt;=DR$2,1,0)*((Capacitação!$E37+Capacitação!$E81)/12)*$NB$99</f>
        <v>209072.72727272729</v>
      </c>
      <c r="DS99" s="306">
        <f>IF($ND$99&lt;=DS$2,1,0)*((Capacitação!$E37+Capacitação!$E81)/12)*$NB$99</f>
        <v>209072.72727272729</v>
      </c>
      <c r="DT99" s="306">
        <f>IF($ND$99&lt;=DT$2,1,0)*((Capacitação!$E37+Capacitação!$E81)/12)*$NB$99</f>
        <v>209072.72727272729</v>
      </c>
      <c r="DU99" s="306">
        <f>IF($ND$99&lt;=DU$2,1,0)*((Capacitação!$E37+Capacitação!$E81)/12)*$NB$99</f>
        <v>209072.72727272729</v>
      </c>
      <c r="DV99" s="306">
        <f>IF($ND$99&lt;=DV$2,1,0)*((Capacitação!$E37+Capacitação!$E81)/12)*$NB$99</f>
        <v>209072.72727272729</v>
      </c>
      <c r="DW99" s="306">
        <f>IF($ND$99&lt;=DW$2,1,0)*((Capacitação!$E37+Capacitação!$E81)/12)*$NB$99</f>
        <v>209072.72727272729</v>
      </c>
      <c r="DX99" s="306">
        <f>IF($ND$99&lt;=DX$2,1,0)*((Capacitação!$E37+Capacitação!$E81)/12)*$NB$99</f>
        <v>209072.72727272729</v>
      </c>
      <c r="DY99" s="306">
        <f>IF($ND$99&lt;=DY$2,1,0)*((Capacitação!$E37+Capacitação!$E81)/12)*$NB$99</f>
        <v>209072.72727272729</v>
      </c>
      <c r="DZ99" s="306">
        <f>IF($ND$99&lt;=DZ$2,1,0)*((Capacitação!$E37+Capacitação!$E81)/12)*$NB$99</f>
        <v>209072.72727272729</v>
      </c>
      <c r="EA99" s="306">
        <f>IF($ND$99&lt;=EA$2,1,0)*((Capacitação!$E37+Capacitação!$E81)/12)*$NB$99</f>
        <v>209072.72727272729</v>
      </c>
      <c r="EB99" s="306">
        <f>IF($ND$99&lt;=EB$2,1,0)*((Capacitação!$E37+Capacitação!$E81)/12)*$NB$99</f>
        <v>209072.72727272729</v>
      </c>
      <c r="EC99" s="306">
        <f>IF($ND$99&lt;=EC$2,1,0)*((Capacitação!$E37+Capacitação!$E81)/12)*$NB$99</f>
        <v>209072.72727272729</v>
      </c>
      <c r="ED99" s="306">
        <f>IF($ND$99&lt;=ED$2,1,0)*((Capacitação!$E37+Capacitação!$E81)/12)*$NB$99</f>
        <v>209072.72727272729</v>
      </c>
      <c r="EE99" s="306">
        <f>IF($ND$99&lt;=EE$2,1,0)*((Capacitação!$E37+Capacitação!$E81)/12)*$NB$99</f>
        <v>209072.72727272729</v>
      </c>
      <c r="EF99" s="306">
        <f>IF($ND$99&lt;=EF$2,1,0)*((Capacitação!$E37+Capacitação!$E81)/12)*$NB$99</f>
        <v>209072.72727272729</v>
      </c>
      <c r="EG99" s="306">
        <f>IF($ND$99&lt;=EG$2,1,0)*((Capacitação!$E37+Capacitação!$E81)/12)*$NB$99</f>
        <v>209072.72727272729</v>
      </c>
      <c r="EH99" s="306">
        <f>IF($ND$99&lt;=EH$2,1,0)*((Capacitação!$E37+Capacitação!$E81)/12)*$NB$99</f>
        <v>209072.72727272729</v>
      </c>
      <c r="EI99" s="306">
        <f>IF($ND$99&lt;=EI$2,1,0)*((Capacitação!$E37+Capacitação!$E81)/12)*$NB$99</f>
        <v>209072.72727272729</v>
      </c>
      <c r="EJ99" s="306">
        <f>IF($ND$99&lt;=EJ$2,1,0)*((Capacitação!$E37+Capacitação!$E81)/12)*$NB$99</f>
        <v>209072.72727272729</v>
      </c>
      <c r="EK99" s="306">
        <f>IF($ND$99&lt;=EK$2,1,0)*((Capacitação!$E37+Capacitação!$E81)/12)*$NB$99</f>
        <v>209072.72727272729</v>
      </c>
      <c r="EL99" s="306">
        <f>IF($ND$99&lt;=EL$2,1,0)*((Capacitação!$E37+Capacitação!$E81)/12)*$NB$99</f>
        <v>209072.72727272729</v>
      </c>
      <c r="EM99" s="306">
        <f>IF($ND$99&lt;=EM$2,1,0)*((Capacitação!$E37+Capacitação!$E81)/12)*$NB$99</f>
        <v>209072.72727272729</v>
      </c>
      <c r="EN99" s="306">
        <f>IF($ND$99&lt;=EN$2,1,0)*((Capacitação!$E37+Capacitação!$E81)/12)*$NB$99</f>
        <v>209072.72727272729</v>
      </c>
      <c r="EO99" s="306">
        <f>IF($ND$99&lt;=EO$2,1,0)*((Capacitação!$E37+Capacitação!$E81)/12)*$NB$99</f>
        <v>209072.72727272729</v>
      </c>
      <c r="EP99" s="306">
        <f>IF($ND$99&lt;=EP$2,1,0)*((Capacitação!$E37+Capacitação!$E81)/12)*$NB$99</f>
        <v>209072.72727272729</v>
      </c>
      <c r="EQ99" s="306">
        <f>IF($ND$99&lt;=EQ$2,1,0)*((Capacitação!$E37+Capacitação!$E81)/12)*$NB$99</f>
        <v>209072.72727272729</v>
      </c>
      <c r="ER99" s="306">
        <f>IF($ND$99&lt;=ER$2,1,0)*((Capacitação!$E37+Capacitação!$E81)/12)*$NB$99</f>
        <v>209072.72727272729</v>
      </c>
      <c r="ES99" s="306">
        <f>IF($ND$99&lt;=ES$2,1,0)*((Capacitação!$E37+Capacitação!$E81)/12)*$NB$99</f>
        <v>209072.72727272729</v>
      </c>
      <c r="ET99" s="306">
        <f>IF($ND$99&lt;=ET$2,1,0)*((Capacitação!$E37+Capacitação!$E81)/12)*$NB$99</f>
        <v>209072.72727272729</v>
      </c>
      <c r="EU99" s="306">
        <f>IF($ND$99&lt;=EU$2,1,0)*((Capacitação!$E37+Capacitação!$E81)/12)*$NB$99</f>
        <v>209072.72727272729</v>
      </c>
      <c r="EV99" s="306">
        <f>IF($ND$99&lt;=EV$2,1,0)*((Capacitação!$E37+Capacitação!$E81)/12)*$NB$99</f>
        <v>209072.72727272729</v>
      </c>
      <c r="EW99" s="306">
        <f>IF($ND$99&lt;=EW$2,1,0)*((Capacitação!$E37+Capacitação!$E81)/12)*$NB$99</f>
        <v>209072.72727272729</v>
      </c>
      <c r="EX99" s="306">
        <f>IF($ND$99&lt;=EX$2,1,0)*((Capacitação!$E37+Capacitação!$E81)/12)*$NB$99</f>
        <v>209072.72727272729</v>
      </c>
      <c r="EY99" s="306">
        <f>IF($ND$99&lt;=EY$2,1,0)*((Capacitação!$E37+Capacitação!$E81)/12)*$NB$99</f>
        <v>209072.72727272729</v>
      </c>
      <c r="EZ99" s="306">
        <f>IF($ND$99&lt;=EZ$2,1,0)*((Capacitação!$E37+Capacitação!$E81)/12)*$NB$99</f>
        <v>209072.72727272729</v>
      </c>
      <c r="FA99" s="306">
        <f>IF($ND$99&lt;=FA$2,1,0)*((Capacitação!$E37+Capacitação!$E81)/12)*$NB$99</f>
        <v>209072.72727272729</v>
      </c>
      <c r="FB99" s="306">
        <f>IF($ND$99&lt;=FB$2,1,0)*((Capacitação!$E37+Capacitação!$E81)/12)*$NB$99</f>
        <v>209072.72727272729</v>
      </c>
      <c r="FC99" s="306">
        <f>IF($ND$99&lt;=FC$2,1,0)*((Capacitação!$E37+Capacitação!$E81)/12)*$NB$99</f>
        <v>209072.72727272729</v>
      </c>
      <c r="FD99" s="306">
        <f>IF($ND$99&lt;=FD$2,1,0)*((Capacitação!$E37+Capacitação!$E81)/12)*$NB$99</f>
        <v>209072.72727272729</v>
      </c>
      <c r="FE99" s="306">
        <f>IF($ND$99&lt;=FE$2,1,0)*((Capacitação!$E37+Capacitação!$E81)/12)*$NB$99</f>
        <v>209072.72727272729</v>
      </c>
      <c r="FF99" s="306">
        <f>IF($ND$99&lt;=FF$2,1,0)*((Capacitação!$E37+Capacitação!$E81)/12)*$NB$99</f>
        <v>209072.72727272729</v>
      </c>
      <c r="FG99" s="306">
        <f>IF($ND$99&lt;=FG$2,1,0)*((Capacitação!$E37+Capacitação!$E81)/12)*$NB$99</f>
        <v>209072.72727272729</v>
      </c>
      <c r="FH99" s="306">
        <f>IF($ND$99&lt;=FH$2,1,0)*((Capacitação!$E37+Capacitação!$E81)/12)*$NB$99</f>
        <v>209072.72727272729</v>
      </c>
      <c r="FI99" s="306">
        <f>IF($ND$99&lt;=FI$2,1,0)*((Capacitação!$E37+Capacitação!$E81)/12)*$NB$99</f>
        <v>209072.72727272729</v>
      </c>
      <c r="FJ99" s="306">
        <f>IF($ND$99&lt;=FJ$2,1,0)*((Capacitação!$E37+Capacitação!$E81)/12)*$NB$99</f>
        <v>209072.72727272729</v>
      </c>
      <c r="FK99" s="306">
        <f>IF($ND$99&lt;=FK$2,1,0)*((Capacitação!$E37+Capacitação!$E81)/12)*$NB$99</f>
        <v>209072.72727272729</v>
      </c>
      <c r="FL99" s="306">
        <f>IF($ND$99&lt;=FL$2,1,0)*((Capacitação!$E37+Capacitação!$E81)/12)*$NB$99</f>
        <v>209072.72727272729</v>
      </c>
      <c r="FM99" s="306">
        <f>IF($ND$99&lt;=FM$2,1,0)*((Capacitação!$E37+Capacitação!$E81)/12)*$NB$99</f>
        <v>209072.72727272729</v>
      </c>
      <c r="FN99" s="306">
        <f>IF($ND$99&lt;=FN$2,1,0)*((Capacitação!$E37+Capacitação!$E81)/12)*$NB$99</f>
        <v>209072.72727272729</v>
      </c>
      <c r="FO99" s="306">
        <f>IF($ND$99&lt;=FO$2,1,0)*((Capacitação!$E37+Capacitação!$E81)/12)*$NB$99</f>
        <v>209072.72727272729</v>
      </c>
      <c r="FP99" s="306">
        <f>IF($ND$99&lt;=FP$2,1,0)*((Capacitação!$E37+Capacitação!$E81)/12)*$NB$99</f>
        <v>209072.72727272729</v>
      </c>
      <c r="FQ99" s="306">
        <f>IF($ND$99&lt;=FQ$2,1,0)*((Capacitação!$E37+Capacitação!$E81)/12)*$NB$99</f>
        <v>209072.72727272729</v>
      </c>
      <c r="FR99" s="306">
        <f>IF($ND$99&lt;=FR$2,1,0)*((Capacitação!$E37+Capacitação!$E81)/12)*$NB$99</f>
        <v>209072.72727272729</v>
      </c>
      <c r="FS99" s="306">
        <f>IF($ND$99&lt;=FS$2,1,0)*((Capacitação!$E37+Capacitação!$E81)/12)*$NB$99</f>
        <v>209072.72727272729</v>
      </c>
      <c r="FT99" s="306">
        <f>IF($ND$99&lt;=FT$2,1,0)*((Capacitação!$E37+Capacitação!$E81)/12)*$NB$99</f>
        <v>209072.72727272729</v>
      </c>
      <c r="FU99" s="306">
        <f>IF($ND$99&lt;=FU$2,1,0)*((Capacitação!$E37+Capacitação!$E81)/12)*$NB$99</f>
        <v>209072.72727272729</v>
      </c>
      <c r="FV99" s="306">
        <f>IF($ND$99&lt;=FV$2,1,0)*((Capacitação!$E37+Capacitação!$E81)/12)*$NB$99</f>
        <v>209072.72727272729</v>
      </c>
      <c r="FW99" s="306">
        <f>IF($ND$99&lt;=FW$2,1,0)*((Capacitação!$E37+Capacitação!$E81)/12)*$NB$99</f>
        <v>209072.72727272729</v>
      </c>
      <c r="FX99" s="306">
        <f>IF($ND$99&lt;=FX$2,1,0)*((Capacitação!$E37+Capacitação!$E81)/12)*$NB$99</f>
        <v>209072.72727272729</v>
      </c>
      <c r="FY99" s="306">
        <f>IF($ND$99&lt;=FY$2,1,0)*((Capacitação!$E37+Capacitação!$E81)/12)*$NB$99</f>
        <v>209072.72727272729</v>
      </c>
      <c r="FZ99" s="306">
        <f>IF($ND$99&lt;=FZ$2,1,0)*((Capacitação!$E37+Capacitação!$E81)/12)*$NB$99</f>
        <v>209072.72727272729</v>
      </c>
      <c r="GA99" s="306">
        <f>IF($ND$99&lt;=GA$2,1,0)*((Capacitação!$E37+Capacitação!$E81)/12)*$NB$99</f>
        <v>209072.72727272729</v>
      </c>
      <c r="GB99" s="306">
        <f>IF($ND$99&lt;=GB$2,1,0)*((Capacitação!$E37+Capacitação!$E81)/12)*$NB$99</f>
        <v>209072.72727272729</v>
      </c>
      <c r="GC99" s="306">
        <f>IF($ND$99&lt;=GC$2,1,0)*((Capacitação!$E37+Capacitação!$E81)/12)*$NB$99</f>
        <v>209072.72727272729</v>
      </c>
      <c r="GD99" s="306">
        <f>IF($ND$99&lt;=GD$2,1,0)*((Capacitação!$E37+Capacitação!$E81)/12)*$NB$99</f>
        <v>209072.72727272729</v>
      </c>
      <c r="GE99" s="306">
        <f>IF($ND$99&lt;=GE$2,1,0)*((Capacitação!$E37+Capacitação!$E81)/12)*$NB$99</f>
        <v>209072.72727272729</v>
      </c>
      <c r="GF99" s="306">
        <f>IF($ND$99&lt;=GF$2,1,0)*((Capacitação!$E37+Capacitação!$E81)/12)*$NB$99</f>
        <v>209072.72727272729</v>
      </c>
      <c r="GG99" s="306">
        <f>IF($ND$99&lt;=GG$2,1,0)*((Capacitação!$E37+Capacitação!$E81)/12)*$NB$99</f>
        <v>209072.72727272729</v>
      </c>
      <c r="GH99" s="306">
        <f>IF($ND$99&lt;=GH$2,1,0)*((Capacitação!$E37+Capacitação!$E81)/12)*$NB$99</f>
        <v>209072.72727272729</v>
      </c>
      <c r="GI99" s="306">
        <f>IF($ND$99&lt;=GI$2,1,0)*((Capacitação!$E37+Capacitação!$E81)/12)*$NB$99</f>
        <v>209072.72727272729</v>
      </c>
      <c r="GJ99" s="306">
        <f>IF($ND$99&lt;=GJ$2,1,0)*((Capacitação!$E37+Capacitação!$E81)/12)*$NB$99</f>
        <v>209072.72727272729</v>
      </c>
      <c r="GK99" s="306">
        <f>IF($ND$99&lt;=GK$2,1,0)*((Capacitação!$E37+Capacitação!$E81)/12)*$NB$99</f>
        <v>209072.72727272729</v>
      </c>
      <c r="GL99" s="306">
        <f>IF($ND$99&lt;=GL$2,1,0)*((Capacitação!$E37+Capacitação!$E81)/12)*$NB$99</f>
        <v>209072.72727272729</v>
      </c>
      <c r="GM99" s="306">
        <f>IF($ND$99&lt;=GM$2,1,0)*((Capacitação!$E37+Capacitação!$E81)/12)*$NB$99</f>
        <v>209072.72727272729</v>
      </c>
      <c r="GN99" s="306">
        <f>IF($ND$99&lt;=GN$2,1,0)*((Capacitação!$E37+Capacitação!$E81)/12)*$NB$99</f>
        <v>209072.72727272729</v>
      </c>
      <c r="GO99" s="306">
        <f>IF($ND$99&lt;=GO$2,1,0)*((Capacitação!$E37+Capacitação!$E81)/12)*$NB$99</f>
        <v>209072.72727272729</v>
      </c>
      <c r="GP99" s="306">
        <f>IF($ND$99&lt;=GP$2,1,0)*((Capacitação!$E37+Capacitação!$E81)/12)*$NB$99</f>
        <v>209072.72727272729</v>
      </c>
      <c r="GQ99" s="306">
        <f>IF($ND$99&lt;=GQ$2,1,0)*((Capacitação!$E37+Capacitação!$E81)/12)*$NB$99</f>
        <v>209072.72727272729</v>
      </c>
      <c r="GR99" s="306">
        <f>IF($ND$99&lt;=GR$2,1,0)*((Capacitação!$E37+Capacitação!$E81)/12)*$NB$99</f>
        <v>209072.72727272729</v>
      </c>
      <c r="GS99" s="306">
        <f>IF($ND$99&lt;=GS$2,1,0)*((Capacitação!$E37+Capacitação!$E81)/12)*$NB$99</f>
        <v>209072.72727272729</v>
      </c>
      <c r="GT99" s="306">
        <f>IF($ND$99&lt;=GT$2,1,0)*((Capacitação!$E37+Capacitação!$E81)/12)*$NB$99</f>
        <v>209072.72727272729</v>
      </c>
      <c r="GU99" s="306">
        <f>IF($ND$99&lt;=GU$2,1,0)*((Capacitação!$E37+Capacitação!$E81)/12)*$NB$99</f>
        <v>209072.72727272729</v>
      </c>
      <c r="GV99" s="306">
        <f>IF($ND$99&lt;=GV$2,1,0)*((Capacitação!$E37+Capacitação!$E81)/12)*$NB$99</f>
        <v>209072.72727272729</v>
      </c>
      <c r="GW99" s="306">
        <f>IF($ND$99&lt;=GW$2,1,0)*((Capacitação!$E37+Capacitação!$E81)/12)*$NB$99</f>
        <v>209072.72727272729</v>
      </c>
      <c r="GX99" s="306">
        <f>IF($ND$99&lt;=GX$2,1,0)*((Capacitação!$E37+Capacitação!$E81)/12)*$NB$99</f>
        <v>209072.72727272729</v>
      </c>
      <c r="GY99" s="306">
        <f>IF($ND$99&lt;=GY$2,1,0)*((Capacitação!$E37+Capacitação!$E81)/12)*$NB$99</f>
        <v>209072.72727272729</v>
      </c>
      <c r="GZ99" s="306">
        <f>IF($ND$99&lt;=GZ$2,1,0)*((Capacitação!$E37+Capacitação!$E81)/12)*$NB$99</f>
        <v>209072.72727272729</v>
      </c>
      <c r="HA99" s="306">
        <f>IF($ND$99&lt;=HA$2,1,0)*((Capacitação!$E37+Capacitação!$E81)/12)*$NB$99</f>
        <v>209072.72727272729</v>
      </c>
      <c r="HB99" s="306">
        <f>IF($ND$99&lt;=HB$2,1,0)*((Capacitação!$E37+Capacitação!$E81)/12)*$NB$99</f>
        <v>209072.72727272729</v>
      </c>
      <c r="HC99" s="306">
        <f>IF($ND$99&lt;=HC$2,1,0)*((Capacitação!$E37+Capacitação!$E81)/12)*$NB$99</f>
        <v>209072.72727272729</v>
      </c>
      <c r="HD99" s="306">
        <f>IF($ND$99&lt;=HD$2,1,0)*((Capacitação!$E37+Capacitação!$E81)/12)*$NB$99</f>
        <v>209072.72727272729</v>
      </c>
      <c r="HE99" s="306">
        <f>IF($ND$99&lt;=HE$2,1,0)*((Capacitação!$E37+Capacitação!$E81)/12)*$NB$99</f>
        <v>209072.72727272729</v>
      </c>
      <c r="HF99" s="306">
        <f>IF($ND$99&lt;=HF$2,1,0)*((Capacitação!$E37+Capacitação!$E81)/12)*$NB$99</f>
        <v>209072.72727272729</v>
      </c>
      <c r="HG99" s="306">
        <f>IF($ND$99&lt;=HG$2,1,0)*((Capacitação!$E37+Capacitação!$E81)/12)*$NB$99</f>
        <v>209072.72727272729</v>
      </c>
      <c r="HH99" s="306">
        <f>IF($ND$99&lt;=HH$2,1,0)*((Capacitação!$E37+Capacitação!$E81)/12)*$NB$99</f>
        <v>209072.72727272729</v>
      </c>
      <c r="HI99" s="306">
        <f>IF($ND$99&lt;=HI$2,1,0)*((Capacitação!$E37+Capacitação!$E81)/12)*$NB$99</f>
        <v>209072.72727272729</v>
      </c>
      <c r="HJ99" s="306">
        <f>IF($ND$99&lt;=HJ$2,1,0)*((Capacitação!$E37+Capacitação!$E81)/12)*$NB$99</f>
        <v>209072.72727272729</v>
      </c>
      <c r="HK99" s="306">
        <f>IF($ND$99&lt;=HK$2,1,0)*((Capacitação!$E37+Capacitação!$E81)/12)*$NB$99</f>
        <v>209072.72727272729</v>
      </c>
      <c r="HL99" s="306">
        <f>IF($ND$99&lt;=HL$2,1,0)*((Capacitação!$E37+Capacitação!$E81)/12)*$NB$99</f>
        <v>209072.72727272729</v>
      </c>
      <c r="HM99" s="306">
        <f>IF($ND$99&lt;=HM$2,1,0)*((Capacitação!$E37+Capacitação!$E81)/12)*$NB$99</f>
        <v>209072.72727272729</v>
      </c>
      <c r="HN99" s="306">
        <f>IF($ND$99&lt;=HN$2,1,0)*((Capacitação!$E37+Capacitação!$E81)/12)*$NB$99</f>
        <v>209072.72727272729</v>
      </c>
      <c r="HO99" s="306">
        <f>IF($ND$99&lt;=HO$2,1,0)*((Capacitação!$E37+Capacitação!$E81)/12)*$NB$99</f>
        <v>209072.72727272729</v>
      </c>
      <c r="HP99" s="306">
        <f>IF($ND$99&lt;=HP$2,1,0)*((Capacitação!$E37+Capacitação!$E81)/12)*$NB$99</f>
        <v>209072.72727272729</v>
      </c>
      <c r="HQ99" s="306">
        <f>IF($ND$99&lt;=HQ$2,1,0)*((Capacitação!$E37+Capacitação!$E81)/12)*$NB$99</f>
        <v>209072.72727272729</v>
      </c>
      <c r="HR99" s="306">
        <f>IF($ND$99&lt;=HR$2,1,0)*((Capacitação!$E37+Capacitação!$E81)/12)*$NB$99</f>
        <v>209072.72727272729</v>
      </c>
      <c r="HS99" s="306">
        <f>IF($ND$99&lt;=HS$2,1,0)*((Capacitação!$E37+Capacitação!$E81)/12)*$NB$99</f>
        <v>209072.72727272729</v>
      </c>
      <c r="HT99" s="306">
        <f>IF($ND$99&lt;=HT$2,1,0)*((Capacitação!$E37+Capacitação!$E81)/12)*$NB$99</f>
        <v>209072.72727272729</v>
      </c>
      <c r="HU99" s="306">
        <f>IF($ND$99&lt;=HU$2,1,0)*((Capacitação!$E37+Capacitação!$E81)/12)*$NB$99</f>
        <v>209072.72727272729</v>
      </c>
      <c r="HV99" s="306">
        <f>IF($ND$99&lt;=HV$2,1,0)*((Capacitação!$E37+Capacitação!$E81)/12)*$NB$99</f>
        <v>209072.72727272729</v>
      </c>
      <c r="HW99" s="306">
        <f>IF($ND$99&lt;=HW$2,1,0)*((Capacitação!$E37+Capacitação!$E81)/12)*$NB$99</f>
        <v>209072.72727272729</v>
      </c>
      <c r="HX99" s="306">
        <f>IF($ND$99&lt;=HX$2,1,0)*((Capacitação!$E37+Capacitação!$E81)/12)*$NB$99</f>
        <v>209072.72727272729</v>
      </c>
      <c r="HY99" s="306">
        <f>IF($ND$99&lt;=HY$2,1,0)*((Capacitação!$E37+Capacitação!$E81)/12)*$NB$99</f>
        <v>209072.72727272729</v>
      </c>
      <c r="HZ99" s="306">
        <f>IF($ND$99&lt;=HZ$2,1,0)*((Capacitação!$E37+Capacitação!$E81)/12)*$NB$99</f>
        <v>209072.72727272729</v>
      </c>
      <c r="IA99" s="306">
        <f>IF($ND$99&lt;=IA$2,1,0)*((Capacitação!$E37+Capacitação!$E81)/12)*$NB$99</f>
        <v>209072.72727272729</v>
      </c>
      <c r="IB99" s="306">
        <f>IF($ND$99&lt;=IB$2,1,0)*((Capacitação!$E37+Capacitação!$E81)/12)*$NB$99</f>
        <v>209072.72727272729</v>
      </c>
      <c r="IC99" s="306">
        <f>IF($ND$99&lt;=IC$2,1,0)*((Capacitação!$E37+Capacitação!$E81)/12)*$NB$99</f>
        <v>209072.72727272729</v>
      </c>
      <c r="ID99" s="306">
        <f>IF($ND$99&lt;=ID$2,1,0)*((Capacitação!$E37+Capacitação!$E81)/12)*$NB$99</f>
        <v>209072.72727272729</v>
      </c>
      <c r="IE99" s="306">
        <f>IF($ND$99&lt;=IE$2,1,0)*((Capacitação!$E37+Capacitação!$E81)/12)*$NB$99</f>
        <v>209072.72727272729</v>
      </c>
      <c r="IF99" s="306">
        <f>IF($ND$99&lt;=IF$2,1,0)*((Capacitação!$E37+Capacitação!$E81)/12)*$NB$99</f>
        <v>209072.72727272729</v>
      </c>
      <c r="IG99" s="306">
        <f>IF($ND$99&lt;=IG$2,1,0)*((Capacitação!$E37+Capacitação!$E81)/12)*$NB$99</f>
        <v>209072.72727272729</v>
      </c>
      <c r="IH99" s="306">
        <f>IF($ND$99&lt;=IH$2,1,0)*((Capacitação!$E37+Capacitação!$E81)/12)*$NB$99</f>
        <v>209072.72727272729</v>
      </c>
      <c r="II99" s="306">
        <f>IF($ND$99&lt;=II$2,1,0)*((Capacitação!$E37+Capacitação!$E81)/12)*$NB$99</f>
        <v>209072.72727272729</v>
      </c>
      <c r="IJ99" s="306">
        <f>IF($ND$99&lt;=IJ$2,1,0)*((Capacitação!$E37+Capacitação!$E81)/12)*$NB$99</f>
        <v>209072.72727272729</v>
      </c>
      <c r="IK99" s="306">
        <f>IF($ND$99&lt;=IK$2,1,0)*((Capacitação!$E37+Capacitação!$E81)/12)*$NB$99</f>
        <v>209072.72727272729</v>
      </c>
      <c r="IL99" s="306">
        <f>IF($ND$99&lt;=IL$2,1,0)*((Capacitação!$E37+Capacitação!$E81)/12)*$NB$99</f>
        <v>209072.72727272729</v>
      </c>
      <c r="IM99" s="306">
        <f>IF($ND$99&lt;=IM$2,1,0)*((Capacitação!$E37+Capacitação!$E81)/12)*$NB$99</f>
        <v>209072.72727272729</v>
      </c>
      <c r="IN99" s="306">
        <f>IF($ND$99&lt;=IN$2,1,0)*((Capacitação!$E37+Capacitação!$E81)/12)*$NB$99</f>
        <v>209072.72727272729</v>
      </c>
      <c r="IO99" s="306">
        <f>IF($ND$99&lt;=IO$2,1,0)*((Capacitação!$E37+Capacitação!$E81)/12)*$NB$99</f>
        <v>209072.72727272729</v>
      </c>
      <c r="IP99" s="306">
        <f>IF($ND$99&lt;=IP$2,1,0)*((Capacitação!$E37+Capacitação!$E81)/12)*$NB$99</f>
        <v>209072.72727272729</v>
      </c>
      <c r="IQ99" s="306">
        <f>IF($ND$99&lt;=IQ$2,1,0)*((Capacitação!$E37+Capacitação!$E81)/12)*$NB$99</f>
        <v>209072.72727272729</v>
      </c>
      <c r="IR99" s="306">
        <f>IF($ND$99&lt;=IR$2,1,0)*((Capacitação!$E37+Capacitação!$E81)/12)*$NB$99</f>
        <v>209072.72727272729</v>
      </c>
      <c r="IS99" s="306">
        <f>IF($ND$99&lt;=IS$2,1,0)*((Capacitação!$E37+Capacitação!$E81)/12)*$NB$99</f>
        <v>209072.72727272729</v>
      </c>
      <c r="IT99" s="306">
        <f>IF($ND$99&lt;=IT$2,1,0)*((Capacitação!$E37+Capacitação!$E81)/12)*$NB$99</f>
        <v>209072.72727272729</v>
      </c>
      <c r="IU99" s="306">
        <f>IF($ND$99&lt;=IU$2,1,0)*((Capacitação!$E37+Capacitação!$E81)/12)*$NB$99</f>
        <v>209072.72727272729</v>
      </c>
      <c r="IV99" s="306">
        <f>IF($ND$99&lt;=IV$2,1,0)*((Capacitação!$E37+Capacitação!$E81)/12)*$NB$99</f>
        <v>209072.72727272729</v>
      </c>
      <c r="IW99" s="306">
        <f>IF($ND$99&lt;=IW$2,1,0)*((Capacitação!$E37+Capacitação!$E81)/12)*$NB$99</f>
        <v>209072.72727272729</v>
      </c>
      <c r="IX99" s="306">
        <f>IF($ND$99&lt;=IX$2,1,0)*((Capacitação!$E37+Capacitação!$E81)/12)*$NB$99</f>
        <v>209072.72727272729</v>
      </c>
      <c r="IY99" s="306">
        <f>IF($ND$99&lt;=IY$2,1,0)*((Capacitação!$E37+Capacitação!$E81)/12)*$NB$99</f>
        <v>209072.72727272729</v>
      </c>
      <c r="IZ99" s="306">
        <f>IF($ND$99&lt;=IZ$2,1,0)*((Capacitação!$E37+Capacitação!$E81)/12)*$NB$99</f>
        <v>209072.72727272729</v>
      </c>
      <c r="JA99" s="306">
        <f>IF($ND$99&lt;=JA$2,1,0)*((Capacitação!$E37+Capacitação!$E81)/12)*$NB$99</f>
        <v>209072.72727272729</v>
      </c>
      <c r="JB99" s="306">
        <f>IF($ND$99&lt;=JB$2,1,0)*((Capacitação!$E37+Capacitação!$E81)/12)*$NB$99</f>
        <v>209072.72727272729</v>
      </c>
      <c r="JC99" s="306">
        <f>IF($ND$99&lt;=JC$2,1,0)*((Capacitação!$E37+Capacitação!$E81)/12)*$NB$99</f>
        <v>209072.72727272729</v>
      </c>
      <c r="JD99" s="306">
        <f>IF($ND$99&lt;=JD$2,1,0)*((Capacitação!$E37+Capacitação!$E81)/12)*$NB$99</f>
        <v>209072.72727272729</v>
      </c>
      <c r="JE99" s="306">
        <f>IF($ND$99&lt;=JE$2,1,0)*((Capacitação!$E37+Capacitação!$E81)/12)*$NB$99</f>
        <v>209072.72727272729</v>
      </c>
      <c r="JF99" s="306">
        <f>IF($ND$99&lt;=JF$2,1,0)*((Capacitação!$E37+Capacitação!$E81)/12)*$NB$99</f>
        <v>209072.72727272729</v>
      </c>
      <c r="JG99" s="306">
        <f>IF($ND$99&lt;=JG$2,1,0)*((Capacitação!$E37+Capacitação!$E81)/12)*$NB$99</f>
        <v>209072.72727272729</v>
      </c>
      <c r="JH99" s="306">
        <f>IF($ND$99&lt;=JH$2,1,0)*((Capacitação!$E37+Capacitação!$E81)/12)*$NB$99</f>
        <v>209072.72727272729</v>
      </c>
      <c r="JI99" s="306">
        <f>IF($ND$99&lt;=JI$2,1,0)*((Capacitação!$E37+Capacitação!$E81)/12)*$NB$99</f>
        <v>209072.72727272729</v>
      </c>
      <c r="JJ99" s="306">
        <f>IF($ND$99&lt;=JJ$2,1,0)*((Capacitação!$E37+Capacitação!$E81)/12)*$NB$99</f>
        <v>209072.72727272729</v>
      </c>
      <c r="JK99" s="306">
        <f>IF($ND$99&lt;=JK$2,1,0)*((Capacitação!$E37+Capacitação!$E81)/12)*$NB$99</f>
        <v>209072.72727272729</v>
      </c>
      <c r="JL99" s="306">
        <f>IF($ND$99&lt;=JL$2,1,0)*((Capacitação!$E37+Capacitação!$E81)/12)*$NB$99</f>
        <v>209072.72727272729</v>
      </c>
      <c r="JM99" s="306">
        <f>IF($ND$99&lt;=JM$2,1,0)*((Capacitação!$E37+Capacitação!$E81)/12)*$NB$99</f>
        <v>209072.72727272729</v>
      </c>
      <c r="JN99" s="306">
        <f>IF($ND$99&lt;=JN$2,1,0)*((Capacitação!$E37+Capacitação!$E81)/12)*$NB$99</f>
        <v>209072.72727272729</v>
      </c>
      <c r="JO99" s="306">
        <f>IF($ND$99&lt;=JO$2,1,0)*((Capacitação!$E37+Capacitação!$E81)/12)*$NB$99</f>
        <v>209072.72727272729</v>
      </c>
      <c r="JP99" s="306">
        <f>IF($ND$99&lt;=JP$2,1,0)*((Capacitação!$E37+Capacitação!$E81)/12)*$NB$99</f>
        <v>209072.72727272729</v>
      </c>
      <c r="JQ99" s="306">
        <f>IF($ND$99&lt;=JQ$2,1,0)*((Capacitação!$E37+Capacitação!$E81)/12)*$NB$99</f>
        <v>209072.72727272729</v>
      </c>
      <c r="JR99" s="306">
        <f>IF($ND$99&lt;=JR$2,1,0)*((Capacitação!$E37+Capacitação!$E81)/12)*$NB$99</f>
        <v>209072.72727272729</v>
      </c>
      <c r="JS99" s="306">
        <f>IF($ND$99&lt;=JS$2,1,0)*((Capacitação!$E37+Capacitação!$E81)/12)*$NB$99</f>
        <v>209072.72727272729</v>
      </c>
      <c r="JT99" s="306">
        <f>IF($ND$99&lt;=JT$2,1,0)*((Capacitação!$E37+Capacitação!$E81)/12)*$NB$99</f>
        <v>209072.72727272729</v>
      </c>
      <c r="JU99" s="306">
        <f>IF($ND$99&lt;=JU$2,1,0)*((Capacitação!$E37+Capacitação!$E81)/12)*$NB$99</f>
        <v>209072.72727272729</v>
      </c>
      <c r="JV99" s="306">
        <f>IF($ND$99&lt;=JV$2,1,0)*((Capacitação!$E37+Capacitação!$E81)/12)*$NB$99</f>
        <v>209072.72727272729</v>
      </c>
      <c r="JW99" s="306">
        <f>IF($ND$99&lt;=JW$2,1,0)*((Capacitação!$E37+Capacitação!$E81)/12)*$NB$99</f>
        <v>209072.72727272729</v>
      </c>
      <c r="JX99" s="306">
        <f>IF($ND$99&lt;=JX$2,1,0)*((Capacitação!$E37+Capacitação!$E81)/12)*$NB$99</f>
        <v>209072.72727272729</v>
      </c>
      <c r="JY99" s="306">
        <f>IF($ND$99&lt;=JY$2,1,0)*((Capacitação!$E37+Capacitação!$E81)/12)*$NB$99</f>
        <v>209072.72727272729</v>
      </c>
      <c r="JZ99" s="306">
        <f>IF($ND$99&lt;=JZ$2,1,0)*((Capacitação!$E37+Capacitação!$E81)/12)*$NB$99</f>
        <v>209072.72727272729</v>
      </c>
      <c r="KA99" s="306">
        <f>IF($ND$99&lt;=KA$2,1,0)*((Capacitação!$E37+Capacitação!$E81)/12)*$NB$99</f>
        <v>209072.72727272729</v>
      </c>
      <c r="KB99" s="306">
        <f>IF($ND$99&lt;=KB$2,1,0)*((Capacitação!$E37+Capacitação!$E81)/12)*$NB$99</f>
        <v>209072.72727272729</v>
      </c>
      <c r="KC99" s="306">
        <f>IF($ND$99&lt;=KC$2,1,0)*((Capacitação!$E37+Capacitação!$E81)/12)*$NB$99</f>
        <v>209072.72727272729</v>
      </c>
      <c r="KD99" s="306">
        <f>IF($ND$99&lt;=KD$2,1,0)*((Capacitação!$E37+Capacitação!$E81)/12)*$NB$99</f>
        <v>209072.72727272729</v>
      </c>
      <c r="KE99" s="306">
        <f>IF($ND$99&lt;=KE$2,1,0)*((Capacitação!$E37+Capacitação!$E81)/12)*$NB$99</f>
        <v>209072.72727272729</v>
      </c>
      <c r="KF99" s="306">
        <f>IF($ND$99&lt;=KF$2,1,0)*((Capacitação!$E37+Capacitação!$E81)/12)*$NB$99</f>
        <v>209072.72727272729</v>
      </c>
      <c r="KG99" s="306">
        <f>IF($ND$99&lt;=KG$2,1,0)*((Capacitação!$E37+Capacitação!$E81)/12)*$NB$99</f>
        <v>209072.72727272729</v>
      </c>
      <c r="KH99" s="306">
        <f>IF($ND$99&lt;=KH$2,1,0)*((Capacitação!$E37+Capacitação!$E81)/12)*$NB$99</f>
        <v>209072.72727272729</v>
      </c>
      <c r="KI99" s="306">
        <f>IF($ND$99&lt;=KI$2,1,0)*((Capacitação!$E37+Capacitação!$E81)/12)*$NB$99</f>
        <v>209072.72727272729</v>
      </c>
      <c r="KJ99" s="306">
        <f>IF($ND$99&lt;=KJ$2,1,0)*((Capacitação!$E37+Capacitação!$E81)/12)*$NB$99</f>
        <v>209072.72727272729</v>
      </c>
      <c r="KK99" s="306">
        <f>IF($ND$99&lt;=KK$2,1,0)*((Capacitação!$E37+Capacitação!$E81)/12)*$NB$99</f>
        <v>209072.72727272729</v>
      </c>
      <c r="KL99" s="306">
        <f>IF($ND$99&lt;=KL$2,1,0)*((Capacitação!$E37+Capacitação!$E81)/12)*$NB$99</f>
        <v>209072.72727272729</v>
      </c>
      <c r="KM99" s="306">
        <f>IF($ND$99&lt;=KM$2,1,0)*((Capacitação!$E37+Capacitação!$E81)/12)*$NB$99</f>
        <v>209072.72727272729</v>
      </c>
      <c r="KN99" s="306">
        <f>IF($ND$99&lt;=KN$2,1,0)*((Capacitação!$E37+Capacitação!$E81)/12)*$NB$99</f>
        <v>209072.72727272729</v>
      </c>
      <c r="KO99" s="306">
        <f>IF($ND$99&lt;=KO$2,1,0)*((Capacitação!$E37+Capacitação!$E81)/12)*$NB$99</f>
        <v>209072.72727272729</v>
      </c>
      <c r="KP99" s="306">
        <f>IF($ND$99&lt;=KP$2,1,0)*((Capacitação!$E37+Capacitação!$E81)/12)*$NB$99</f>
        <v>209072.72727272729</v>
      </c>
      <c r="KQ99" s="306">
        <f>IF($ND$99&lt;=KQ$2,1,0)*((Capacitação!$E37+Capacitação!$E81)/12)*$NB$99</f>
        <v>209072.72727272729</v>
      </c>
      <c r="KR99" s="306">
        <f>IF($ND$99&lt;=KR$2,1,0)*((Capacitação!$E37+Capacitação!$E81)/12)*$NB$99</f>
        <v>209072.72727272729</v>
      </c>
      <c r="KS99" s="306">
        <f>IF($ND$99&lt;=KS$2,1,0)*((Capacitação!$E37+Capacitação!$E81)/12)*$NB$99</f>
        <v>209072.72727272729</v>
      </c>
      <c r="KT99" s="306">
        <f>IF($ND$99&lt;=KT$2,1,0)*((Capacitação!$E37+Capacitação!$E81)/12)*$NB$99</f>
        <v>209072.72727272729</v>
      </c>
      <c r="KU99" s="306">
        <f>IF($ND$99&lt;=KU$2,1,0)*((Capacitação!$E37+Capacitação!$E81)/12)*$NB$99</f>
        <v>209072.72727272729</v>
      </c>
      <c r="KV99" s="306">
        <f>IF($ND$99&lt;=KV$2,1,0)*((Capacitação!$E37+Capacitação!$E81)/12)*$NB$99</f>
        <v>209072.72727272729</v>
      </c>
      <c r="KW99" s="306">
        <f>IF($ND$99&lt;=KW$2,1,0)*((Capacitação!$E37+Capacitação!$E81)/12)*$NB$99</f>
        <v>209072.72727272729</v>
      </c>
      <c r="KX99" s="306">
        <f>IF($ND$99&lt;=KX$2,1,0)*((Capacitação!$E37+Capacitação!$E81)/12)*$NB$99</f>
        <v>209072.72727272729</v>
      </c>
      <c r="KY99" s="306">
        <f>IF($ND$99&lt;=KY$2,1,0)*((Capacitação!$E37+Capacitação!$E81)/12)*$NB$99</f>
        <v>209072.72727272729</v>
      </c>
      <c r="KZ99" s="306">
        <f>IF($ND$99&lt;=KZ$2,1,0)*((Capacitação!$E37+Capacitação!$E81)/12)*$NB$99</f>
        <v>209072.72727272729</v>
      </c>
      <c r="LA99" s="306">
        <f>IF($ND$99&lt;=LA$2,1,0)*((Capacitação!$E37+Capacitação!$E81)/12)*$NB$99</f>
        <v>209072.72727272729</v>
      </c>
      <c r="LB99" s="306">
        <f>IF($ND$99&lt;=LB$2,1,0)*((Capacitação!$E37+Capacitação!$E81)/12)*$NB$99</f>
        <v>209072.72727272729</v>
      </c>
      <c r="LC99" s="306">
        <f>IF($ND$99&lt;=LC$2,1,0)*((Capacitação!$E37+Capacitação!$E81)/12)*$NB$99</f>
        <v>209072.72727272729</v>
      </c>
      <c r="LD99" s="306">
        <f>IF($ND$99&lt;=LD$2,1,0)*((Capacitação!$E37+Capacitação!$E81)/12)*$NB$99</f>
        <v>209072.72727272729</v>
      </c>
      <c r="LE99" s="306">
        <f>IF($ND$99&lt;=LE$2,1,0)*((Capacitação!$E37+Capacitação!$E81)/12)*$NB$99</f>
        <v>209072.72727272729</v>
      </c>
      <c r="LF99" s="306">
        <f>IF($ND$99&lt;=LF$2,1,0)*((Capacitação!$E37+Capacitação!$E81)/12)*$NB$99</f>
        <v>209072.72727272729</v>
      </c>
      <c r="LG99" s="306">
        <f>IF($ND$99&lt;=LG$2,1,0)*((Capacitação!$E37+Capacitação!$E81)/12)*$NB$99</f>
        <v>209072.72727272729</v>
      </c>
      <c r="LH99" s="306">
        <f>IF($ND$99&lt;=LH$2,1,0)*((Capacitação!$E37+Capacitação!$E81)/12)*$NB$99</f>
        <v>209072.72727272729</v>
      </c>
      <c r="LI99" s="306">
        <f>IF($ND$99&lt;=LI$2,1,0)*((Capacitação!$E37+Capacitação!$E81)/12)*$NB$99</f>
        <v>209072.72727272729</v>
      </c>
      <c r="LJ99" s="306">
        <f>IF($ND$99&lt;=LJ$2,1,0)*((Capacitação!$E37+Capacitação!$E81)/12)*$NB$99</f>
        <v>209072.72727272729</v>
      </c>
      <c r="LK99" s="306">
        <f>IF($ND$99&lt;=LK$2,1,0)*((Capacitação!$E37+Capacitação!$E81)/12)*$NB$99</f>
        <v>209072.72727272729</v>
      </c>
      <c r="LL99" s="306">
        <f>IF($ND$99&lt;=LL$2,1,0)*((Capacitação!$E37+Capacitação!$E81)/12)*$NB$99</f>
        <v>209072.72727272729</v>
      </c>
      <c r="LM99" s="306">
        <f>IF($ND$99&lt;=LM$2,1,0)*((Capacitação!$E37+Capacitação!$E81)/12)*$NB$99</f>
        <v>209072.72727272729</v>
      </c>
      <c r="LN99" s="306">
        <f>IF($ND$99&lt;=LN$2,1,0)*((Capacitação!$E37+Capacitação!$E81)/12)*$NB$99</f>
        <v>209072.72727272729</v>
      </c>
      <c r="LO99" s="306">
        <f>IF($ND$99&lt;=LO$2,1,0)*((Capacitação!$E37+Capacitação!$E81)/12)*$NB$99</f>
        <v>209072.72727272729</v>
      </c>
      <c r="LP99" s="306">
        <f>IF($ND$99&lt;=LP$2,1,0)*((Capacitação!$E37+Capacitação!$E81)/12)*$NB$99</f>
        <v>209072.72727272729</v>
      </c>
      <c r="LQ99" s="306">
        <f>IF($ND$99&lt;=LQ$2,1,0)*((Capacitação!$E37+Capacitação!$E81)/12)*$NB$99</f>
        <v>209072.72727272729</v>
      </c>
      <c r="LR99" s="306">
        <f>IF($ND$99&lt;=LR$2,1,0)*((Capacitação!$E37+Capacitação!$E81)/12)*$NB$99</f>
        <v>209072.72727272729</v>
      </c>
      <c r="LS99" s="306">
        <f>IF($ND$99&lt;=LS$2,1,0)*((Capacitação!$E37+Capacitação!$E81)/12)*$NB$99</f>
        <v>209072.72727272729</v>
      </c>
      <c r="LT99" s="306">
        <f>IF($ND$99&lt;=LT$2,1,0)*((Capacitação!$E37+Capacitação!$E81)/12)*$NB$99</f>
        <v>209072.72727272729</v>
      </c>
      <c r="LU99" s="306">
        <f>IF($ND$99&lt;=LU$2,1,0)*((Capacitação!$E37+Capacitação!$E81)/12)*$NB$99</f>
        <v>209072.72727272729</v>
      </c>
      <c r="LV99" s="306">
        <f>IF($ND$99&lt;=LV$2,1,0)*((Capacitação!$E37+Capacitação!$E81)/12)*$NB$99</f>
        <v>209072.72727272729</v>
      </c>
      <c r="LW99" s="306">
        <f>IF($ND$99&lt;=LW$2,1,0)*((Capacitação!$E37+Capacitação!$E81)/12)*$NB$99</f>
        <v>209072.72727272729</v>
      </c>
      <c r="LX99" s="306">
        <f>IF($ND$99&lt;=LX$2,1,0)*((Capacitação!$E37+Capacitação!$E81)/12)*$NB$99</f>
        <v>209072.72727272729</v>
      </c>
      <c r="LY99" s="306">
        <f>IF($ND$99&lt;=LY$2,1,0)*((Capacitação!$E37+Capacitação!$E81)/12)*$NB$99</f>
        <v>209072.72727272729</v>
      </c>
      <c r="LZ99" s="306">
        <f>IF($ND$99&lt;=LZ$2,1,0)*((Capacitação!$E37+Capacitação!$E81)/12)*$NB$99</f>
        <v>209072.72727272729</v>
      </c>
      <c r="MA99" s="306">
        <f>IF($ND$99&lt;=MA$2,1,0)*((Capacitação!$E37+Capacitação!$E81)/12)*$NB$99</f>
        <v>209072.72727272729</v>
      </c>
      <c r="MB99" s="306">
        <f>IF($ND$99&lt;=MB$2,1,0)*((Capacitação!$E37+Capacitação!$E81)/12)*$NB$99</f>
        <v>209072.72727272729</v>
      </c>
      <c r="MC99" s="306">
        <f>IF($ND$99&lt;=MC$2,1,0)*((Capacitação!$E37+Capacitação!$E81)/12)*$NB$99</f>
        <v>209072.72727272729</v>
      </c>
      <c r="MD99" s="306">
        <f>IF($ND$99&lt;=MD$2,1,0)*((Capacitação!$E37+Capacitação!$E81)/12)*$NB$99</f>
        <v>209072.72727272729</v>
      </c>
      <c r="ME99" s="306">
        <f>IF($ND$99&lt;=ME$2,1,0)*((Capacitação!$E37+Capacitação!$E81)/12)*$NB$99</f>
        <v>209072.72727272729</v>
      </c>
      <c r="MF99" s="306">
        <f>IF($ND$99&lt;=MF$2,1,0)*((Capacitação!$E37+Capacitação!$E81)/12)*$NB$99</f>
        <v>209072.72727272729</v>
      </c>
      <c r="MG99" s="306">
        <f>IF($ND$99&lt;=MG$2,1,0)*((Capacitação!$E37+Capacitação!$E81)/12)*$NB$99</f>
        <v>209072.72727272729</v>
      </c>
      <c r="MH99" s="306">
        <f>IF($ND$99&lt;=MH$2,1,0)*((Capacitação!$E37+Capacitação!$E81)/12)*$NB$99</f>
        <v>209072.72727272729</v>
      </c>
      <c r="MI99" s="306">
        <f>IF($ND$99&lt;=MI$2,1,0)*((Capacitação!$E37+Capacitação!$E81)/12)*$NB$99</f>
        <v>209072.72727272729</v>
      </c>
      <c r="MJ99" s="306">
        <f>IF($ND$99&lt;=MJ$2,1,0)*((Capacitação!$E37+Capacitação!$E81)/12)*$NB$99</f>
        <v>209072.72727272729</v>
      </c>
      <c r="MK99" s="306">
        <f>IF($ND$99&lt;=MK$2,1,0)*((Capacitação!$E37+Capacitação!$E81)/12)*$NB$99</f>
        <v>209072.72727272729</v>
      </c>
      <c r="ML99" s="306">
        <f>IF($ND$99&lt;=ML$2,1,0)*((Capacitação!$E37+Capacitação!$E81)/12)*$NB$99</f>
        <v>209072.72727272729</v>
      </c>
      <c r="MM99" s="306">
        <f>IF($ND$99&lt;=MM$2,1,0)*((Capacitação!$E37+Capacitação!$E81)/12)*$NB$99</f>
        <v>209072.72727272729</v>
      </c>
      <c r="MN99" s="306">
        <f>IF($ND$99&lt;=MN$2,1,0)*((Capacitação!$E37+Capacitação!$E81)/12)*$NB$99</f>
        <v>209072.72727272729</v>
      </c>
      <c r="MO99" s="306">
        <f>IF($ND$99&lt;=MO$2,1,0)*((Capacitação!$E37+Capacitação!$E81)/12)*$NB$99</f>
        <v>209072.72727272729</v>
      </c>
      <c r="MP99" s="306">
        <f>IF($ND$99&lt;=MP$2,1,0)*((Capacitação!$E37+Capacitação!$E81)/12)*$NB$99</f>
        <v>209072.72727272729</v>
      </c>
      <c r="MQ99" s="306">
        <f>IF($ND$99&lt;=MQ$2,1,0)*((Capacitação!$E37+Capacitação!$E81)/12)*$NB$99</f>
        <v>209072.72727272729</v>
      </c>
      <c r="MR99" s="306">
        <f>IF($ND$99&lt;=MR$2,1,0)*((Capacitação!$E37+Capacitação!$E81)/12)*$NB$99</f>
        <v>209072.72727272729</v>
      </c>
      <c r="MS99" s="306">
        <f>IF($ND$99&lt;=MS$2,1,0)*((Capacitação!$E37+Capacitação!$E81)/12)*$NB$99</f>
        <v>209072.72727272729</v>
      </c>
      <c r="MT99" s="306">
        <f>IF($ND$99&lt;=MT$2,1,0)*((Capacitação!$E37+Capacitação!$E81)/12)*$NB$99</f>
        <v>209072.72727272729</v>
      </c>
      <c r="MU99" s="306">
        <f>IF($ND$99&lt;=MU$2,1,0)*((Capacitação!$E37+Capacitação!$E81)/12)*$NB$99</f>
        <v>209072.72727272729</v>
      </c>
      <c r="MV99" s="306">
        <f>IF($ND$99&lt;=MV$2,1,0)*((Capacitação!$E37+Capacitação!$E81)/12)*$NB$99</f>
        <v>209072.72727272729</v>
      </c>
      <c r="MW99" s="306">
        <f>IF($ND$99&lt;=MW$2,1,0)*((Capacitação!$E37+Capacitação!$E81)/12)*$NB$99</f>
        <v>209072.72727272729</v>
      </c>
      <c r="MX99" s="306">
        <f>IF($ND$99&lt;=MX$2,1,0)*((Capacitação!$E37+Capacitação!$E81)/12)*$NB$99</f>
        <v>209072.72727272729</v>
      </c>
      <c r="MY99" s="306">
        <f>IF($ND$99&lt;=MY$2,1,0)*((Capacitação!$E37+Capacitação!$E81)/12)*$NB$99</f>
        <v>209072.72727272729</v>
      </c>
      <c r="MZ99" s="306">
        <f>IF($ND$99&lt;=MZ$2,1,0)*((Capacitação!$E37+Capacitação!$E81)/12)*$NB$99</f>
        <v>209072.72727272729</v>
      </c>
      <c r="NA99" s="306">
        <f>IF($ND$99&lt;=NA$2,1,0)*((Capacitação!$E37+Capacitação!$E81)/12)*$NB$99</f>
        <v>209072.72727272729</v>
      </c>
      <c r="NB99" s="652">
        <v>1</v>
      </c>
      <c r="NC99" s="652"/>
      <c r="ND99" s="654">
        <v>13</v>
      </c>
    </row>
    <row r="100" spans="1:368" x14ac:dyDescent="0.2">
      <c r="A100" s="591"/>
      <c r="B100" s="592"/>
      <c r="C100" s="593"/>
      <c r="D100" s="593"/>
      <c r="E100" s="1" t="s">
        <v>629</v>
      </c>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6"/>
      <c r="BB100" s="306"/>
      <c r="BC100" s="306"/>
      <c r="BD100" s="306"/>
      <c r="BE100" s="306"/>
      <c r="BF100" s="306"/>
      <c r="BG100" s="306"/>
      <c r="BH100" s="306"/>
      <c r="BI100" s="306"/>
      <c r="BJ100" s="306"/>
      <c r="BK100" s="306"/>
      <c r="BL100" s="306"/>
      <c r="BM100" s="306"/>
      <c r="BN100" s="306"/>
      <c r="BO100" s="306"/>
      <c r="BP100" s="306"/>
      <c r="BQ100" s="306"/>
      <c r="BR100" s="306"/>
      <c r="BS100" s="306"/>
      <c r="BT100" s="306"/>
      <c r="BU100" s="306"/>
      <c r="BV100" s="306"/>
      <c r="BW100" s="306"/>
      <c r="BX100" s="306"/>
      <c r="BY100" s="306"/>
      <c r="BZ100" s="306"/>
      <c r="CA100" s="306"/>
      <c r="CB100" s="306"/>
      <c r="CC100" s="306"/>
      <c r="CD100" s="306"/>
      <c r="CE100" s="306"/>
      <c r="CF100" s="306"/>
      <c r="CG100" s="306"/>
      <c r="CH100" s="306"/>
      <c r="CI100" s="306"/>
      <c r="CJ100" s="306"/>
      <c r="CK100" s="306"/>
      <c r="CL100" s="306"/>
      <c r="CM100" s="306"/>
      <c r="CN100" s="306"/>
      <c r="CO100" s="306"/>
      <c r="CP100" s="306"/>
      <c r="CQ100" s="306"/>
      <c r="CR100" s="306"/>
      <c r="CS100" s="306"/>
      <c r="CT100" s="306"/>
      <c r="CU100" s="306"/>
      <c r="CV100" s="306"/>
      <c r="CW100" s="306"/>
      <c r="CX100" s="306"/>
      <c r="CY100" s="306"/>
      <c r="CZ100" s="306"/>
      <c r="DA100" s="306"/>
      <c r="DB100" s="306"/>
      <c r="DC100" s="306"/>
      <c r="DD100" s="306"/>
      <c r="DE100" s="306"/>
      <c r="DF100" s="306"/>
      <c r="DG100" s="306"/>
      <c r="DH100" s="306"/>
      <c r="DI100" s="306"/>
      <c r="DJ100" s="306"/>
      <c r="DK100" s="306"/>
      <c r="DL100" s="306"/>
      <c r="DM100" s="306"/>
      <c r="DN100" s="306"/>
      <c r="DO100" s="306"/>
      <c r="DP100" s="306"/>
      <c r="DQ100" s="306"/>
      <c r="DR100" s="306"/>
      <c r="DS100" s="306"/>
      <c r="DT100" s="306"/>
      <c r="DU100" s="306"/>
      <c r="DV100" s="306"/>
      <c r="DW100" s="306"/>
      <c r="DX100" s="306"/>
      <c r="DY100" s="306"/>
      <c r="DZ100" s="306"/>
      <c r="EA100" s="306"/>
      <c r="EB100" s="306"/>
      <c r="EC100" s="306"/>
      <c r="ED100" s="306"/>
      <c r="EE100" s="306"/>
      <c r="EF100" s="306"/>
      <c r="EG100" s="306"/>
      <c r="EH100" s="306"/>
      <c r="EI100" s="306"/>
      <c r="EJ100" s="306"/>
      <c r="EK100" s="306"/>
      <c r="EL100" s="306"/>
      <c r="EM100" s="306"/>
      <c r="EN100" s="306"/>
      <c r="EO100" s="306"/>
      <c r="EP100" s="306"/>
      <c r="EQ100" s="306"/>
      <c r="ER100" s="306"/>
      <c r="ES100" s="306"/>
      <c r="ET100" s="306"/>
      <c r="EU100" s="306"/>
      <c r="EV100" s="306"/>
      <c r="EW100" s="306"/>
      <c r="EX100" s="306"/>
      <c r="EY100" s="306"/>
      <c r="EZ100" s="306"/>
      <c r="FA100" s="306"/>
      <c r="FB100" s="306"/>
      <c r="FC100" s="306"/>
      <c r="FD100" s="306"/>
      <c r="FE100" s="306"/>
      <c r="FF100" s="306"/>
      <c r="FG100" s="306"/>
      <c r="FH100" s="306"/>
      <c r="FI100" s="306"/>
      <c r="FJ100" s="306"/>
      <c r="FK100" s="306"/>
      <c r="FL100" s="306"/>
      <c r="FM100" s="306"/>
      <c r="FN100" s="306"/>
      <c r="FO100" s="306"/>
      <c r="FP100" s="306"/>
      <c r="FQ100" s="306"/>
      <c r="FR100" s="306"/>
      <c r="FS100" s="306"/>
      <c r="FT100" s="306"/>
      <c r="FU100" s="306"/>
      <c r="FV100" s="306"/>
      <c r="FW100" s="306"/>
      <c r="FX100" s="306"/>
      <c r="FY100" s="306"/>
      <c r="FZ100" s="306"/>
      <c r="GA100" s="306"/>
      <c r="GB100" s="306"/>
      <c r="GC100" s="306"/>
      <c r="GD100" s="306"/>
      <c r="GE100" s="306"/>
      <c r="GF100" s="306"/>
      <c r="GG100" s="306"/>
      <c r="GH100" s="306"/>
      <c r="GI100" s="306"/>
      <c r="GJ100" s="306"/>
      <c r="GK100" s="306"/>
      <c r="GL100" s="306"/>
      <c r="GM100" s="306"/>
      <c r="GN100" s="306"/>
      <c r="GO100" s="306"/>
      <c r="GP100" s="306"/>
      <c r="GQ100" s="306"/>
      <c r="GR100" s="306"/>
      <c r="GS100" s="306"/>
      <c r="GT100" s="306"/>
      <c r="GU100" s="306"/>
      <c r="GV100" s="306"/>
      <c r="GW100" s="306"/>
      <c r="GX100" s="306"/>
      <c r="GY100" s="306"/>
      <c r="GZ100" s="306"/>
      <c r="HA100" s="306"/>
      <c r="HB100" s="306"/>
      <c r="HC100" s="306"/>
      <c r="HD100" s="306"/>
      <c r="HE100" s="306"/>
      <c r="HF100" s="306"/>
      <c r="HG100" s="306"/>
      <c r="HH100" s="306"/>
      <c r="HI100" s="306"/>
      <c r="HJ100" s="306"/>
      <c r="HK100" s="306"/>
      <c r="HL100" s="306"/>
      <c r="HM100" s="306"/>
      <c r="HN100" s="306"/>
      <c r="HO100" s="306"/>
      <c r="HP100" s="306"/>
      <c r="HQ100" s="306"/>
      <c r="HR100" s="306"/>
      <c r="HS100" s="306"/>
      <c r="HT100" s="306"/>
      <c r="HU100" s="306"/>
      <c r="HV100" s="306"/>
      <c r="HW100" s="306"/>
      <c r="HX100" s="306"/>
      <c r="HY100" s="306"/>
      <c r="HZ100" s="306"/>
      <c r="IA100" s="306"/>
      <c r="IB100" s="306"/>
      <c r="IC100" s="306"/>
      <c r="ID100" s="306"/>
      <c r="IE100" s="306"/>
      <c r="IF100" s="306"/>
      <c r="IG100" s="306"/>
      <c r="IH100" s="306"/>
      <c r="II100" s="306"/>
      <c r="IJ100" s="306"/>
      <c r="IK100" s="306"/>
      <c r="IL100" s="306"/>
      <c r="IM100" s="306"/>
      <c r="IN100" s="306"/>
      <c r="IO100" s="306"/>
      <c r="IP100" s="306"/>
      <c r="IQ100" s="306"/>
      <c r="IR100" s="306"/>
      <c r="IS100" s="306"/>
      <c r="IT100" s="306"/>
      <c r="IU100" s="306"/>
      <c r="IV100" s="306"/>
      <c r="IW100" s="306"/>
      <c r="IX100" s="306"/>
      <c r="IY100" s="306"/>
      <c r="IZ100" s="306"/>
      <c r="JA100" s="306"/>
      <c r="JB100" s="306"/>
      <c r="JC100" s="306"/>
      <c r="JD100" s="306"/>
      <c r="JE100" s="306"/>
      <c r="JF100" s="306"/>
      <c r="JG100" s="306"/>
      <c r="JH100" s="306"/>
      <c r="JI100" s="306"/>
      <c r="JJ100" s="306"/>
      <c r="JK100" s="306"/>
      <c r="JL100" s="306"/>
      <c r="JM100" s="306"/>
      <c r="JN100" s="306"/>
      <c r="JO100" s="306"/>
      <c r="JP100" s="306"/>
      <c r="JQ100" s="306"/>
      <c r="JR100" s="306"/>
      <c r="JS100" s="306"/>
      <c r="JT100" s="306"/>
      <c r="JU100" s="306"/>
      <c r="JV100" s="306"/>
      <c r="JW100" s="306"/>
      <c r="JX100" s="306"/>
      <c r="JY100" s="306"/>
      <c r="JZ100" s="306"/>
      <c r="KA100" s="306"/>
      <c r="KB100" s="306"/>
      <c r="KC100" s="306"/>
      <c r="KD100" s="306"/>
      <c r="KE100" s="306"/>
      <c r="KF100" s="306"/>
      <c r="KG100" s="306"/>
      <c r="KH100" s="306"/>
      <c r="KI100" s="306"/>
      <c r="KJ100" s="306"/>
      <c r="KK100" s="306"/>
      <c r="KL100" s="306"/>
      <c r="KM100" s="306"/>
      <c r="KN100" s="306"/>
      <c r="KO100" s="306"/>
      <c r="KP100" s="306"/>
      <c r="KQ100" s="306"/>
      <c r="KR100" s="306"/>
      <c r="KS100" s="306"/>
      <c r="KT100" s="306"/>
      <c r="KU100" s="306"/>
      <c r="KV100" s="306"/>
      <c r="KW100" s="306"/>
      <c r="KX100" s="306"/>
      <c r="KY100" s="306"/>
      <c r="KZ100" s="306"/>
      <c r="LA100" s="306"/>
      <c r="LB100" s="306"/>
      <c r="LC100" s="306"/>
      <c r="LD100" s="306"/>
      <c r="LE100" s="306"/>
      <c r="LF100" s="306"/>
      <c r="LG100" s="306"/>
      <c r="LH100" s="306"/>
      <c r="LI100" s="306"/>
      <c r="LJ100" s="306"/>
      <c r="LK100" s="306"/>
      <c r="LL100" s="306"/>
      <c r="LM100" s="306"/>
      <c r="LN100" s="306"/>
      <c r="LO100" s="306"/>
      <c r="LP100" s="306"/>
      <c r="LQ100" s="306"/>
      <c r="LR100" s="306"/>
      <c r="LS100" s="306"/>
      <c r="LT100" s="306"/>
      <c r="LU100" s="306"/>
      <c r="LV100" s="306"/>
      <c r="LW100" s="306"/>
      <c r="LX100" s="306"/>
      <c r="LY100" s="306"/>
      <c r="LZ100" s="306"/>
      <c r="MA100" s="306"/>
      <c r="MB100" s="306"/>
      <c r="MC100" s="306"/>
      <c r="MD100" s="306"/>
      <c r="ME100" s="306"/>
      <c r="MF100" s="306"/>
      <c r="MG100" s="306"/>
      <c r="MH100" s="306"/>
      <c r="MI100" s="306"/>
      <c r="MJ100" s="306"/>
      <c r="MK100" s="306"/>
      <c r="ML100" s="306"/>
      <c r="MM100" s="306"/>
      <c r="MN100" s="306"/>
      <c r="MO100" s="306"/>
      <c r="MP100" s="306"/>
      <c r="MQ100" s="306"/>
      <c r="MR100" s="306"/>
      <c r="MS100" s="306"/>
      <c r="MT100" s="306"/>
      <c r="MU100" s="306"/>
      <c r="MV100" s="306"/>
      <c r="MW100" s="306"/>
      <c r="MX100" s="306"/>
      <c r="MY100" s="306"/>
      <c r="MZ100" s="306"/>
      <c r="NA100" s="307"/>
      <c r="NB100" s="652"/>
      <c r="NC100" s="652"/>
      <c r="ND100" s="654"/>
    </row>
    <row r="101" spans="1:368" s="314" customFormat="1" x14ac:dyDescent="0.2">
      <c r="A101" s="595"/>
      <c r="B101" s="596"/>
      <c r="C101" s="637"/>
      <c r="D101" s="637"/>
      <c r="E101" s="309" t="s">
        <v>630</v>
      </c>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310"/>
      <c r="AE101" s="310"/>
      <c r="AF101" s="310"/>
      <c r="AG101" s="310"/>
      <c r="AH101" s="310"/>
      <c r="AI101" s="310"/>
      <c r="AJ101" s="310"/>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c r="BL101" s="310"/>
      <c r="BM101" s="310"/>
      <c r="BN101" s="310"/>
      <c r="BO101" s="310"/>
      <c r="BP101" s="310"/>
      <c r="BQ101" s="310"/>
      <c r="BR101" s="310"/>
      <c r="BS101" s="310"/>
      <c r="BT101" s="310"/>
      <c r="BU101" s="310"/>
      <c r="BV101" s="310"/>
      <c r="BW101" s="310"/>
      <c r="BX101" s="310"/>
      <c r="BY101" s="310"/>
      <c r="BZ101" s="310"/>
      <c r="CA101" s="310"/>
      <c r="CB101" s="310"/>
      <c r="CC101" s="310"/>
      <c r="CD101" s="310"/>
      <c r="CE101" s="310"/>
      <c r="CF101" s="310"/>
      <c r="CG101" s="310"/>
      <c r="CH101" s="310"/>
      <c r="CI101" s="310"/>
      <c r="CJ101" s="310"/>
      <c r="CK101" s="310"/>
      <c r="CL101" s="310"/>
      <c r="CM101" s="310"/>
      <c r="CN101" s="310"/>
      <c r="CO101" s="310"/>
      <c r="CP101" s="310"/>
      <c r="CQ101" s="310"/>
      <c r="CR101" s="310"/>
      <c r="CS101" s="310"/>
      <c r="CT101" s="310"/>
      <c r="CU101" s="310"/>
      <c r="CV101" s="310"/>
      <c r="CW101" s="310"/>
      <c r="CX101" s="310"/>
      <c r="CY101" s="310"/>
      <c r="CZ101" s="310"/>
      <c r="DA101" s="310"/>
      <c r="DB101" s="310"/>
      <c r="DC101" s="310"/>
      <c r="DD101" s="310"/>
      <c r="DE101" s="310"/>
      <c r="DF101" s="310"/>
      <c r="DG101" s="310"/>
      <c r="DH101" s="310"/>
      <c r="DI101" s="310"/>
      <c r="DJ101" s="310"/>
      <c r="DK101" s="310"/>
      <c r="DL101" s="310"/>
      <c r="DM101" s="310"/>
      <c r="DN101" s="310"/>
      <c r="DO101" s="310"/>
      <c r="DP101" s="310"/>
      <c r="DQ101" s="310"/>
      <c r="DR101" s="310"/>
      <c r="DS101" s="310"/>
      <c r="DT101" s="310"/>
      <c r="DU101" s="310"/>
      <c r="DV101" s="310"/>
      <c r="DW101" s="310"/>
      <c r="DX101" s="310"/>
      <c r="DY101" s="310"/>
      <c r="DZ101" s="310"/>
      <c r="EA101" s="310"/>
      <c r="EB101" s="310"/>
      <c r="EC101" s="310"/>
      <c r="ED101" s="310"/>
      <c r="EE101" s="310"/>
      <c r="EF101" s="310"/>
      <c r="EG101" s="310"/>
      <c r="EH101" s="310"/>
      <c r="EI101" s="310"/>
      <c r="EJ101" s="310"/>
      <c r="EK101" s="310"/>
      <c r="EL101" s="310"/>
      <c r="EM101" s="310"/>
      <c r="EN101" s="310"/>
      <c r="EO101" s="310"/>
      <c r="EP101" s="310"/>
      <c r="EQ101" s="310"/>
      <c r="ER101" s="310"/>
      <c r="ES101" s="310"/>
      <c r="ET101" s="310"/>
      <c r="EU101" s="310"/>
      <c r="EV101" s="310"/>
      <c r="EW101" s="310"/>
      <c r="EX101" s="310"/>
      <c r="EY101" s="310"/>
      <c r="EZ101" s="310"/>
      <c r="FA101" s="310"/>
      <c r="FB101" s="310"/>
      <c r="FC101" s="310"/>
      <c r="FD101" s="310"/>
      <c r="FE101" s="310"/>
      <c r="FF101" s="310"/>
      <c r="FG101" s="310"/>
      <c r="FH101" s="310"/>
      <c r="FI101" s="310"/>
      <c r="FJ101" s="310"/>
      <c r="FK101" s="310"/>
      <c r="FL101" s="310"/>
      <c r="FM101" s="310"/>
      <c r="FN101" s="310"/>
      <c r="FO101" s="310"/>
      <c r="FP101" s="310"/>
      <c r="FQ101" s="310"/>
      <c r="FR101" s="310"/>
      <c r="FS101" s="310"/>
      <c r="FT101" s="310"/>
      <c r="FU101" s="310"/>
      <c r="FV101" s="310"/>
      <c r="FW101" s="310"/>
      <c r="FX101" s="310"/>
      <c r="FY101" s="310"/>
      <c r="FZ101" s="310"/>
      <c r="GA101" s="310"/>
      <c r="GB101" s="310"/>
      <c r="GC101" s="310"/>
      <c r="GD101" s="310"/>
      <c r="GE101" s="310"/>
      <c r="GF101" s="310"/>
      <c r="GG101" s="310"/>
      <c r="GH101" s="310"/>
      <c r="GI101" s="310"/>
      <c r="GJ101" s="310"/>
      <c r="GK101" s="310"/>
      <c r="GL101" s="310"/>
      <c r="GM101" s="310"/>
      <c r="GN101" s="310"/>
      <c r="GO101" s="310"/>
      <c r="GP101" s="310"/>
      <c r="GQ101" s="310"/>
      <c r="GR101" s="310"/>
      <c r="GS101" s="310"/>
      <c r="GT101" s="310"/>
      <c r="GU101" s="310"/>
      <c r="GV101" s="310"/>
      <c r="GW101" s="310"/>
      <c r="GX101" s="310"/>
      <c r="GY101" s="310"/>
      <c r="GZ101" s="310"/>
      <c r="HA101" s="310"/>
      <c r="HB101" s="310"/>
      <c r="HC101" s="310"/>
      <c r="HD101" s="310"/>
      <c r="HE101" s="310"/>
      <c r="HF101" s="310"/>
      <c r="HG101" s="310"/>
      <c r="HH101" s="310"/>
      <c r="HI101" s="310"/>
      <c r="HJ101" s="310"/>
      <c r="HK101" s="310"/>
      <c r="HL101" s="310"/>
      <c r="HM101" s="310"/>
      <c r="HN101" s="310"/>
      <c r="HO101" s="310"/>
      <c r="HP101" s="310"/>
      <c r="HQ101" s="310"/>
      <c r="HR101" s="310"/>
      <c r="HS101" s="310"/>
      <c r="HT101" s="310"/>
      <c r="HU101" s="310"/>
      <c r="HV101" s="310"/>
      <c r="HW101" s="310"/>
      <c r="HX101" s="310"/>
      <c r="HY101" s="310"/>
      <c r="HZ101" s="310"/>
      <c r="IA101" s="310"/>
      <c r="IB101" s="310"/>
      <c r="IC101" s="310"/>
      <c r="ID101" s="310"/>
      <c r="IE101" s="310"/>
      <c r="IF101" s="310"/>
      <c r="IG101" s="310"/>
      <c r="IH101" s="310"/>
      <c r="II101" s="310"/>
      <c r="IJ101" s="310"/>
      <c r="IK101" s="310"/>
      <c r="IL101" s="310"/>
      <c r="IM101" s="310"/>
      <c r="IN101" s="310"/>
      <c r="IO101" s="310"/>
      <c r="IP101" s="310"/>
      <c r="IQ101" s="310"/>
      <c r="IR101" s="310"/>
      <c r="IS101" s="310"/>
      <c r="IT101" s="310"/>
      <c r="IU101" s="310"/>
      <c r="IV101" s="310"/>
      <c r="IW101" s="310"/>
      <c r="IX101" s="310"/>
      <c r="IY101" s="310"/>
      <c r="IZ101" s="310"/>
      <c r="JA101" s="310"/>
      <c r="JB101" s="310"/>
      <c r="JC101" s="310"/>
      <c r="JD101" s="310"/>
      <c r="JE101" s="310"/>
      <c r="JF101" s="310"/>
      <c r="JG101" s="310"/>
      <c r="JH101" s="310"/>
      <c r="JI101" s="310"/>
      <c r="JJ101" s="310"/>
      <c r="JK101" s="310"/>
      <c r="JL101" s="310"/>
      <c r="JM101" s="310"/>
      <c r="JN101" s="310"/>
      <c r="JO101" s="310"/>
      <c r="JP101" s="310"/>
      <c r="JQ101" s="310"/>
      <c r="JR101" s="310"/>
      <c r="JS101" s="310"/>
      <c r="JT101" s="310"/>
      <c r="JU101" s="310"/>
      <c r="JV101" s="310"/>
      <c r="JW101" s="310"/>
      <c r="JX101" s="310"/>
      <c r="JY101" s="310"/>
      <c r="JZ101" s="310"/>
      <c r="KA101" s="310"/>
      <c r="KB101" s="310"/>
      <c r="KC101" s="310"/>
      <c r="KD101" s="310"/>
      <c r="KE101" s="310"/>
      <c r="KF101" s="310"/>
      <c r="KG101" s="310"/>
      <c r="KH101" s="310"/>
      <c r="KI101" s="310"/>
      <c r="KJ101" s="310"/>
      <c r="KK101" s="310"/>
      <c r="KL101" s="310"/>
      <c r="KM101" s="310"/>
      <c r="KN101" s="310"/>
      <c r="KO101" s="310"/>
      <c r="KP101" s="310"/>
      <c r="KQ101" s="310"/>
      <c r="KR101" s="310"/>
      <c r="KS101" s="310"/>
      <c r="KT101" s="310"/>
      <c r="KU101" s="310"/>
      <c r="KV101" s="310"/>
      <c r="KW101" s="310"/>
      <c r="KX101" s="310"/>
      <c r="KY101" s="310"/>
      <c r="KZ101" s="310"/>
      <c r="LA101" s="310"/>
      <c r="LB101" s="310"/>
      <c r="LC101" s="310"/>
      <c r="LD101" s="310"/>
      <c r="LE101" s="310"/>
      <c r="LF101" s="310"/>
      <c r="LG101" s="310"/>
      <c r="LH101" s="310"/>
      <c r="LI101" s="310"/>
      <c r="LJ101" s="310"/>
      <c r="LK101" s="310"/>
      <c r="LL101" s="310"/>
      <c r="LM101" s="310"/>
      <c r="LN101" s="310"/>
      <c r="LO101" s="310"/>
      <c r="LP101" s="310"/>
      <c r="LQ101" s="310"/>
      <c r="LR101" s="310"/>
      <c r="LS101" s="310"/>
      <c r="LT101" s="310"/>
      <c r="LU101" s="310"/>
      <c r="LV101" s="310"/>
      <c r="LW101" s="310"/>
      <c r="LX101" s="310"/>
      <c r="LY101" s="310"/>
      <c r="LZ101" s="310"/>
      <c r="MA101" s="310"/>
      <c r="MB101" s="310"/>
      <c r="MC101" s="310"/>
      <c r="MD101" s="310"/>
      <c r="ME101" s="310"/>
      <c r="MF101" s="310"/>
      <c r="MG101" s="310"/>
      <c r="MH101" s="310"/>
      <c r="MI101" s="310"/>
      <c r="MJ101" s="310"/>
      <c r="MK101" s="310"/>
      <c r="ML101" s="310"/>
      <c r="MM101" s="310"/>
      <c r="MN101" s="310"/>
      <c r="MO101" s="310"/>
      <c r="MP101" s="310"/>
      <c r="MQ101" s="310"/>
      <c r="MR101" s="310"/>
      <c r="MS101" s="310"/>
      <c r="MT101" s="310"/>
      <c r="MU101" s="310"/>
      <c r="MV101" s="310"/>
      <c r="MW101" s="310"/>
      <c r="MX101" s="310"/>
      <c r="MY101" s="310"/>
      <c r="MZ101" s="310"/>
      <c r="NA101" s="311"/>
      <c r="NB101" s="653"/>
      <c r="NC101" s="653"/>
      <c r="ND101" s="655"/>
    </row>
    <row r="102" spans="1:368" x14ac:dyDescent="0.2">
      <c r="A102" s="2" t="s">
        <v>271</v>
      </c>
      <c r="B102" s="304" t="s">
        <v>4</v>
      </c>
      <c r="C102" s="305" t="s">
        <v>678</v>
      </c>
      <c r="D102" s="316" t="s">
        <v>343</v>
      </c>
      <c r="E102" s="1" t="s">
        <v>628</v>
      </c>
      <c r="F102" s="306">
        <f>IF($ND$102&lt;=F$2,1,0)*(Estacionamento!$H3+Estacionamento!$H4)*$NB$102</f>
        <v>27157.876142669546</v>
      </c>
      <c r="G102" s="306">
        <f>IF($ND$102&lt;=G$2,1,0)*(Estacionamento!$H3+Estacionamento!$H4)*$NB$102</f>
        <v>27157.876142669546</v>
      </c>
      <c r="H102" s="306">
        <f>IF($ND$102&lt;=H$2,1,0)*(Estacionamento!$H3+Estacionamento!$H4)*$NB$102</f>
        <v>27157.876142669546</v>
      </c>
      <c r="I102" s="306">
        <f>IF($ND$102&lt;=I$2,1,0)*(Estacionamento!$H3+Estacionamento!$H4)*$NB$102</f>
        <v>27157.876142669546</v>
      </c>
      <c r="J102" s="306">
        <f>IF($ND$102&lt;=J$2,1,0)*(Estacionamento!$H3+Estacionamento!$H4)*$NB$102</f>
        <v>27157.876142669546</v>
      </c>
      <c r="K102" s="306">
        <f>IF($ND$102&lt;=K$2,1,0)*(Estacionamento!$H3+Estacionamento!$H4)*$NB$102</f>
        <v>27157.876142669546</v>
      </c>
      <c r="L102" s="306">
        <f>IF($ND$102&lt;=L$2,1,0)*(Estacionamento!$H3+Estacionamento!$H4)*$NB$102</f>
        <v>27157.876142669546</v>
      </c>
      <c r="M102" s="306">
        <f>IF($ND$102&lt;=M$2,1,0)*(Estacionamento!$H3+Estacionamento!$H4)*$NB$102</f>
        <v>27157.876142669546</v>
      </c>
      <c r="N102" s="306">
        <f>IF($ND$102&lt;=N$2,1,0)*(Estacionamento!$H3+Estacionamento!$H4)*$NB$102</f>
        <v>27157.876142669546</v>
      </c>
      <c r="O102" s="306">
        <f>IF($ND$102&lt;=O$2,1,0)*(Estacionamento!$H3+Estacionamento!$H4)*$NB$102</f>
        <v>27157.876142669546</v>
      </c>
      <c r="P102" s="306">
        <f>IF($ND$102&lt;=P$2,1,0)*(Estacionamento!$H3+Estacionamento!$H4)*$NB$102</f>
        <v>27157.876142669546</v>
      </c>
      <c r="Q102" s="306">
        <f>IF($ND$102&lt;=Q$2,1,0)*(Estacionamento!$H3+Estacionamento!$H4)*$NB$102</f>
        <v>27157.876142669546</v>
      </c>
      <c r="R102" s="306">
        <f>IF($ND$102&lt;=R$2,1,0)*(Estacionamento!$H3+Estacionamento!$H4)*$NB$102</f>
        <v>27157.876142669546</v>
      </c>
      <c r="S102" s="306">
        <f>IF($ND$102&lt;=S$2,1,0)*(Estacionamento!$H3+Estacionamento!$H4)*$NB$102</f>
        <v>27157.876142669546</v>
      </c>
      <c r="T102" s="306">
        <f>IF($ND$102&lt;=T$2,1,0)*(Estacionamento!$H3+Estacionamento!$H4)*$NB$102</f>
        <v>27157.876142669546</v>
      </c>
      <c r="U102" s="306">
        <f>IF($ND$102&lt;=U$2,1,0)*(Estacionamento!$H3+Estacionamento!$H4)*$NB$102</f>
        <v>27157.876142669546</v>
      </c>
      <c r="V102" s="306">
        <f>IF($ND$102&lt;=V$2,1,0)*(Estacionamento!$H3+Estacionamento!$H4)*$NB$102</f>
        <v>27157.876142669546</v>
      </c>
      <c r="W102" s="306">
        <f>IF($ND$102&lt;=W$2,1,0)*(Estacionamento!$H3+Estacionamento!$H4)*$NB$102</f>
        <v>27157.876142669546</v>
      </c>
      <c r="X102" s="306">
        <f>IF($ND$102&lt;=X$2,1,0)*(Estacionamento!$H3+Estacionamento!$H4)*$NB$102</f>
        <v>27157.876142669546</v>
      </c>
      <c r="Y102" s="306">
        <f>IF($ND$102&lt;=Y$2,1,0)*(Estacionamento!$H3+Estacionamento!$H4)*$NB$102</f>
        <v>27157.876142669546</v>
      </c>
      <c r="Z102" s="306">
        <f>IF($ND$102&lt;=Z$2,1,0)*(Estacionamento!$H3+Estacionamento!$H4)*$NB$102</f>
        <v>27157.876142669546</v>
      </c>
      <c r="AA102" s="306">
        <f>IF($ND$102&lt;=AA$2,1,0)*(Estacionamento!$H3+Estacionamento!$H4)*$NB$102</f>
        <v>27157.876142669546</v>
      </c>
      <c r="AB102" s="306">
        <f>IF($ND$102&lt;=AB$2,1,0)*(Estacionamento!$H3+Estacionamento!$H4)*$NB$102</f>
        <v>27157.876142669546</v>
      </c>
      <c r="AC102" s="306">
        <f>IF($ND$102&lt;=AC$2,1,0)*(Estacionamento!$H3+Estacionamento!$H4)*$NB$102</f>
        <v>27157.876142669546</v>
      </c>
      <c r="AD102" s="306">
        <f>IF($ND$102&lt;=AD$2,1,0)*(Estacionamento!$H3+Estacionamento!$H4)*$NB$102</f>
        <v>27157.876142669546</v>
      </c>
      <c r="AE102" s="306">
        <f>IF($ND$102&lt;=AE$2,1,0)*(Estacionamento!$H3+Estacionamento!$H4)*$NB$102</f>
        <v>27157.876142669546</v>
      </c>
      <c r="AF102" s="306">
        <f>IF($ND$102&lt;=AF$2,1,0)*(Estacionamento!$H3+Estacionamento!$H4)*$NB$102</f>
        <v>27157.876142669546</v>
      </c>
      <c r="AG102" s="306">
        <f>IF($ND$102&lt;=AG$2,1,0)*(Estacionamento!$H3+Estacionamento!$H4)*$NB$102</f>
        <v>27157.876142669546</v>
      </c>
      <c r="AH102" s="306">
        <f>IF($ND$102&lt;=AH$2,1,0)*(Estacionamento!$H3+Estacionamento!$H4)*$NB$102</f>
        <v>27157.876142669546</v>
      </c>
      <c r="AI102" s="306">
        <f>IF($ND$102&lt;=AI$2,1,0)*(Estacionamento!$H3+Estacionamento!$H4)*$NB$102</f>
        <v>27157.876142669546</v>
      </c>
      <c r="AJ102" s="306">
        <f>IF($ND$102&lt;=AJ$2,1,0)*(Estacionamento!$H3+Estacionamento!$H4)*$NB$102</f>
        <v>27157.876142669546</v>
      </c>
      <c r="AK102" s="306">
        <f>IF($ND$102&lt;=AK$2,1,0)*(Estacionamento!$H3+Estacionamento!$H4)*$NB$102</f>
        <v>27157.876142669546</v>
      </c>
      <c r="AL102" s="306">
        <f>IF($ND$102&lt;=AL$2,1,0)*(Estacionamento!$H3+Estacionamento!$H4)*$NB$102</f>
        <v>27157.876142669546</v>
      </c>
      <c r="AM102" s="306">
        <f>IF($ND$102&lt;=AM$2,1,0)*(Estacionamento!$H3+Estacionamento!$H4)*$NB$102</f>
        <v>27157.876142669546</v>
      </c>
      <c r="AN102" s="306">
        <f>IF($ND$102&lt;=AN$2,1,0)*(Estacionamento!$H3+Estacionamento!$H4)*$NB$102</f>
        <v>27157.876142669546</v>
      </c>
      <c r="AO102" s="306">
        <f>IF($ND$102&lt;=AO$2,1,0)*(Estacionamento!$H3+Estacionamento!$H4)*$NB$102</f>
        <v>27157.876142669546</v>
      </c>
      <c r="AP102" s="306">
        <f>IF($ND$102&lt;=AP$2,1,0)*(Estacionamento!$H3+Estacionamento!$H4)*$NB$102</f>
        <v>27157.876142669546</v>
      </c>
      <c r="AQ102" s="306">
        <f>IF($ND$102&lt;=AQ$2,1,0)*(Estacionamento!$H3+Estacionamento!$H4)*$NB$102</f>
        <v>27157.876142669546</v>
      </c>
      <c r="AR102" s="306">
        <f>IF($ND$102&lt;=AR$2,1,0)*(Estacionamento!$H3+Estacionamento!$H4)*$NB$102</f>
        <v>27157.876142669546</v>
      </c>
      <c r="AS102" s="306">
        <f>IF($ND$102&lt;=AS$2,1,0)*(Estacionamento!$H3+Estacionamento!$H4)*$NB$102</f>
        <v>27157.876142669546</v>
      </c>
      <c r="AT102" s="306">
        <f>IF($ND$102&lt;=AT$2,1,0)*(Estacionamento!$H3+Estacionamento!$H4)*$NB$102</f>
        <v>27157.876142669546</v>
      </c>
      <c r="AU102" s="306">
        <f>IF($ND$102&lt;=AU$2,1,0)*(Estacionamento!$H3+Estacionamento!$H4)*$NB$102</f>
        <v>27157.876142669546</v>
      </c>
      <c r="AV102" s="306">
        <f>IF($ND$102&lt;=AV$2,1,0)*(Estacionamento!$H3+Estacionamento!$H4)*$NB$102</f>
        <v>27157.876142669546</v>
      </c>
      <c r="AW102" s="306">
        <f>IF($ND$102&lt;=AW$2,1,0)*(Estacionamento!$H3+Estacionamento!$H4)*$NB$102</f>
        <v>27157.876142669546</v>
      </c>
      <c r="AX102" s="306">
        <f>IF($ND$102&lt;=AX$2,1,0)*(Estacionamento!$H3+Estacionamento!$H4)*$NB$102</f>
        <v>27157.876142669546</v>
      </c>
      <c r="AY102" s="306">
        <f>IF($ND$102&lt;=AY$2,1,0)*(Estacionamento!$H3+Estacionamento!$H4)*$NB$102</f>
        <v>27157.876142669546</v>
      </c>
      <c r="AZ102" s="306">
        <f>IF($ND$102&lt;=AZ$2,1,0)*(Estacionamento!$H3+Estacionamento!$H4)*$NB$102</f>
        <v>27157.876142669546</v>
      </c>
      <c r="BA102" s="306">
        <f>IF($ND$102&lt;=BA$2,1,0)*(Estacionamento!$H3+Estacionamento!$H4)*$NB$102</f>
        <v>27157.876142669546</v>
      </c>
      <c r="BB102" s="306">
        <f>IF($ND$102&lt;=BB$2,1,0)*(Estacionamento!$H3+Estacionamento!$H4)*$NB$102</f>
        <v>27157.876142669546</v>
      </c>
      <c r="BC102" s="306">
        <f>IF($ND$102&lt;=BC$2,1,0)*(Estacionamento!$H3+Estacionamento!$H4)*$NB$102</f>
        <v>27157.876142669546</v>
      </c>
      <c r="BD102" s="306">
        <f>IF($ND$102&lt;=BD$2,1,0)*(Estacionamento!$H3+Estacionamento!$H4)*$NB$102</f>
        <v>27157.876142669546</v>
      </c>
      <c r="BE102" s="306">
        <f>IF($ND$102&lt;=BE$2,1,0)*(Estacionamento!$H3+Estacionamento!$H4)*$NB$102</f>
        <v>27157.876142669546</v>
      </c>
      <c r="BF102" s="306">
        <f>IF($ND$102&lt;=BF$2,1,0)*(Estacionamento!$H3+Estacionamento!$H4)*$NB$102</f>
        <v>27157.876142669546</v>
      </c>
      <c r="BG102" s="306">
        <f>IF($ND$102&lt;=BG$2,1,0)*(Estacionamento!$H3+Estacionamento!$H4)*$NB$102</f>
        <v>27157.876142669546</v>
      </c>
      <c r="BH102" s="306">
        <f>IF($ND$102&lt;=BH$2,1,0)*(Estacionamento!$H3+Estacionamento!$H4)*$NB$102</f>
        <v>27157.876142669546</v>
      </c>
      <c r="BI102" s="306">
        <f>IF($ND$102&lt;=BI$2,1,0)*(Estacionamento!$H3+Estacionamento!$H4)*$NB$102</f>
        <v>27157.876142669546</v>
      </c>
      <c r="BJ102" s="306">
        <f>IF($ND$102&lt;=BJ$2,1,0)*(Estacionamento!$H3+Estacionamento!$H4)*$NB$102</f>
        <v>27157.876142669546</v>
      </c>
      <c r="BK102" s="306">
        <f>IF($ND$102&lt;=BK$2,1,0)*(Estacionamento!$H3+Estacionamento!$H4)*$NB$102</f>
        <v>27157.876142669546</v>
      </c>
      <c r="BL102" s="306">
        <f>IF($ND$102&lt;=BL$2,1,0)*(Estacionamento!$H3+Estacionamento!$H4)*$NB$102</f>
        <v>27157.876142669546</v>
      </c>
      <c r="BM102" s="306">
        <f>IF($ND$102&lt;=BM$2,1,0)*(Estacionamento!$H3+Estacionamento!$H4)*$NB$102</f>
        <v>27157.876142669546</v>
      </c>
      <c r="BN102" s="306">
        <f>IF($ND$102&lt;=BN$2,1,0)*(Estacionamento!$H3+Estacionamento!$H4)*$NB$102</f>
        <v>27157.876142669546</v>
      </c>
      <c r="BO102" s="306">
        <f>IF($ND$102&lt;=BO$2,1,0)*(Estacionamento!$H3+Estacionamento!$H4)*$NB$102</f>
        <v>27157.876142669546</v>
      </c>
      <c r="BP102" s="306">
        <f>IF($ND$102&lt;=BP$2,1,0)*(Estacionamento!$H3+Estacionamento!$H4)*$NB$102</f>
        <v>27157.876142669546</v>
      </c>
      <c r="BQ102" s="306">
        <f>IF($ND$102&lt;=BQ$2,1,0)*(Estacionamento!$H3+Estacionamento!$H4)*$NB$102</f>
        <v>27157.876142669546</v>
      </c>
      <c r="BR102" s="306">
        <f>IF($ND$102&lt;=BR$2,1,0)*(Estacionamento!$H3+Estacionamento!$H4)*$NB$102</f>
        <v>27157.876142669546</v>
      </c>
      <c r="BS102" s="306">
        <f>IF($ND$102&lt;=BS$2,1,0)*(Estacionamento!$H3+Estacionamento!$H4)*$NB$102</f>
        <v>27157.876142669546</v>
      </c>
      <c r="BT102" s="306">
        <f>IF($ND$102&lt;=BT$2,1,0)*(Estacionamento!$H3+Estacionamento!$H4)*$NB$102</f>
        <v>27157.876142669546</v>
      </c>
      <c r="BU102" s="306">
        <f>IF($ND$102&lt;=BU$2,1,0)*(Estacionamento!$H3+Estacionamento!$H4)*$NB$102</f>
        <v>27157.876142669546</v>
      </c>
      <c r="BV102" s="306">
        <f>IF($ND$102&lt;=BV$2,1,0)*(Estacionamento!$H3+Estacionamento!$H4)*$NB$102</f>
        <v>27157.876142669546</v>
      </c>
      <c r="BW102" s="306">
        <f>IF($ND$102&lt;=BW$2,1,0)*(Estacionamento!$H3+Estacionamento!$H4)*$NB$102</f>
        <v>27157.876142669546</v>
      </c>
      <c r="BX102" s="306">
        <f>IF($ND$102&lt;=BX$2,1,0)*(Estacionamento!$H3+Estacionamento!$H4)*$NB$102</f>
        <v>27157.876142669546</v>
      </c>
      <c r="BY102" s="306">
        <f>IF($ND$102&lt;=BY$2,1,0)*(Estacionamento!$H3+Estacionamento!$H4)*$NB$102</f>
        <v>27157.876142669546</v>
      </c>
      <c r="BZ102" s="306">
        <f>IF($ND$102&lt;=BZ$2,1,0)*(Estacionamento!$H3+Estacionamento!$H4)*$NB$102</f>
        <v>27157.876142669546</v>
      </c>
      <c r="CA102" s="306">
        <f>IF($ND$102&lt;=CA$2,1,0)*(Estacionamento!$H3+Estacionamento!$H4)*$NB$102</f>
        <v>27157.876142669546</v>
      </c>
      <c r="CB102" s="306">
        <f>IF($ND$102&lt;=CB$2,1,0)*(Estacionamento!$H3+Estacionamento!$H4)*$NB$102</f>
        <v>27157.876142669546</v>
      </c>
      <c r="CC102" s="306">
        <f>IF($ND$102&lt;=CC$2,1,0)*(Estacionamento!$H3+Estacionamento!$H4)*$NB$102</f>
        <v>27157.876142669546</v>
      </c>
      <c r="CD102" s="306">
        <f>IF($ND$102&lt;=CD$2,1,0)*(Estacionamento!$H3+Estacionamento!$H4)*$NB$102</f>
        <v>27157.876142669546</v>
      </c>
      <c r="CE102" s="306">
        <f>IF($ND$102&lt;=CE$2,1,0)*(Estacionamento!$H3+Estacionamento!$H4)*$NB$102</f>
        <v>27157.876142669546</v>
      </c>
      <c r="CF102" s="306">
        <f>IF($ND$102&lt;=CF$2,1,0)*(Estacionamento!$H3+Estacionamento!$H4)*$NB$102</f>
        <v>27157.876142669546</v>
      </c>
      <c r="CG102" s="306">
        <f>IF($ND$102&lt;=CG$2,1,0)*(Estacionamento!$H3+Estacionamento!$H4)*$NB$102</f>
        <v>27157.876142669546</v>
      </c>
      <c r="CH102" s="306">
        <f>IF($ND$102&lt;=CH$2,1,0)*(Estacionamento!$H3+Estacionamento!$H4)*$NB$102</f>
        <v>27157.876142669546</v>
      </c>
      <c r="CI102" s="306">
        <f>IF($ND$102&lt;=CI$2,1,0)*(Estacionamento!$H3+Estacionamento!$H4)*$NB$102</f>
        <v>27157.876142669546</v>
      </c>
      <c r="CJ102" s="306">
        <f>IF($ND$102&lt;=CJ$2,1,0)*(Estacionamento!$H3+Estacionamento!$H4)*$NB$102</f>
        <v>27157.876142669546</v>
      </c>
      <c r="CK102" s="306">
        <f>IF($ND$102&lt;=CK$2,1,0)*(Estacionamento!$H3+Estacionamento!$H4)*$NB$102</f>
        <v>27157.876142669546</v>
      </c>
      <c r="CL102" s="306">
        <f>IF($ND$102&lt;=CL$2,1,0)*(Estacionamento!$H3+Estacionamento!$H4)*$NB$102</f>
        <v>27157.876142669546</v>
      </c>
      <c r="CM102" s="306">
        <f>IF($ND$102&lt;=CM$2,1,0)*(Estacionamento!$H3+Estacionamento!$H4)*$NB$102</f>
        <v>27157.876142669546</v>
      </c>
      <c r="CN102" s="306">
        <f>IF($ND$102&lt;=CN$2,1,0)*(Estacionamento!$H3+Estacionamento!$H4)*$NB$102</f>
        <v>27157.876142669546</v>
      </c>
      <c r="CO102" s="306">
        <f>IF($ND$102&lt;=CO$2,1,0)*(Estacionamento!$H3+Estacionamento!$H4)*$NB$102</f>
        <v>27157.876142669546</v>
      </c>
      <c r="CP102" s="306">
        <f>IF($ND$102&lt;=CP$2,1,0)*(Estacionamento!$H3+Estacionamento!$H4)*$NB$102</f>
        <v>27157.876142669546</v>
      </c>
      <c r="CQ102" s="306">
        <f>IF($ND$102&lt;=CQ$2,1,0)*(Estacionamento!$H3+Estacionamento!$H4)*$NB$102</f>
        <v>27157.876142669546</v>
      </c>
      <c r="CR102" s="306">
        <f>IF($ND$102&lt;=CR$2,1,0)*(Estacionamento!$H3+Estacionamento!$H4)*$NB$102</f>
        <v>27157.876142669546</v>
      </c>
      <c r="CS102" s="306">
        <f>IF($ND$102&lt;=CS$2,1,0)*(Estacionamento!$H3+Estacionamento!$H4)*$NB$102</f>
        <v>27157.876142669546</v>
      </c>
      <c r="CT102" s="306">
        <f>IF($ND$102&lt;=CT$2,1,0)*(Estacionamento!$H3+Estacionamento!$H4)*$NB$102</f>
        <v>27157.876142669546</v>
      </c>
      <c r="CU102" s="306">
        <f>IF($ND$102&lt;=CU$2,1,0)*(Estacionamento!$H3+Estacionamento!$H4)*$NB$102</f>
        <v>27157.876142669546</v>
      </c>
      <c r="CV102" s="306">
        <f>IF($ND$102&lt;=CV$2,1,0)*(Estacionamento!$H3+Estacionamento!$H4)*$NB$102</f>
        <v>27157.876142669546</v>
      </c>
      <c r="CW102" s="306">
        <f>IF($ND$102&lt;=CW$2,1,0)*(Estacionamento!$H3+Estacionamento!$H4)*$NB$102</f>
        <v>27157.876142669546</v>
      </c>
      <c r="CX102" s="306">
        <f>IF($ND$102&lt;=CX$2,1,0)*(Estacionamento!$H3+Estacionamento!$H4)*$NB$102</f>
        <v>27157.876142669546</v>
      </c>
      <c r="CY102" s="306">
        <f>IF($ND$102&lt;=CY$2,1,0)*(Estacionamento!$H3+Estacionamento!$H4)*$NB$102</f>
        <v>27157.876142669546</v>
      </c>
      <c r="CZ102" s="306">
        <f>IF($ND$102&lt;=CZ$2,1,0)*(Estacionamento!$H3+Estacionamento!$H4)*$NB$102</f>
        <v>27157.876142669546</v>
      </c>
      <c r="DA102" s="306">
        <f>IF($ND$102&lt;=DA$2,1,0)*(Estacionamento!$H3+Estacionamento!$H4)*$NB$102</f>
        <v>27157.876142669546</v>
      </c>
      <c r="DB102" s="306">
        <f>IF($ND$102&lt;=DB$2,1,0)*(Estacionamento!$H3+Estacionamento!$H4)*$NB$102</f>
        <v>27157.876142669546</v>
      </c>
      <c r="DC102" s="306">
        <f>IF($ND$102&lt;=DC$2,1,0)*(Estacionamento!$H3+Estacionamento!$H4)*$NB$102</f>
        <v>27157.876142669546</v>
      </c>
      <c r="DD102" s="306">
        <f>IF($ND$102&lt;=DD$2,1,0)*(Estacionamento!$H3+Estacionamento!$H4)*$NB$102</f>
        <v>27157.876142669546</v>
      </c>
      <c r="DE102" s="306">
        <f>IF($ND$102&lt;=DE$2,1,0)*(Estacionamento!$H3+Estacionamento!$H4)*$NB$102</f>
        <v>27157.876142669546</v>
      </c>
      <c r="DF102" s="306">
        <f>IF($ND$102&lt;=DF$2,1,0)*(Estacionamento!$H3+Estacionamento!$H4)*$NB$102</f>
        <v>27157.876142669546</v>
      </c>
      <c r="DG102" s="306">
        <f>IF($ND$102&lt;=DG$2,1,0)*(Estacionamento!$H3+Estacionamento!$H4)*$NB$102</f>
        <v>27157.876142669546</v>
      </c>
      <c r="DH102" s="306">
        <f>IF($ND$102&lt;=DH$2,1,0)*(Estacionamento!$H3+Estacionamento!$H4)*$NB$102</f>
        <v>27157.876142669546</v>
      </c>
      <c r="DI102" s="306">
        <f>IF($ND$102&lt;=DI$2,1,0)*(Estacionamento!$H3+Estacionamento!$H4)*$NB$102</f>
        <v>27157.876142669546</v>
      </c>
      <c r="DJ102" s="306">
        <f>IF($ND$102&lt;=DJ$2,1,0)*(Estacionamento!$H3+Estacionamento!$H4)*$NB$102</f>
        <v>27157.876142669546</v>
      </c>
      <c r="DK102" s="306">
        <f>IF($ND$102&lt;=DK$2,1,0)*(Estacionamento!$H3+Estacionamento!$H4)*$NB$102</f>
        <v>27157.876142669546</v>
      </c>
      <c r="DL102" s="306">
        <f>IF($ND$102&lt;=DL$2,1,0)*(Estacionamento!$H3+Estacionamento!$H4)*$NB$102</f>
        <v>27157.876142669546</v>
      </c>
      <c r="DM102" s="306">
        <f>IF($ND$102&lt;=DM$2,1,0)*(Estacionamento!$H3+Estacionamento!$H4)*$NB$102</f>
        <v>27157.876142669546</v>
      </c>
      <c r="DN102" s="306">
        <f>IF($ND$102&lt;=DN$2,1,0)*(Estacionamento!$H3+Estacionamento!$H4)*$NB$102</f>
        <v>27157.876142669546</v>
      </c>
      <c r="DO102" s="306">
        <f>IF($ND$102&lt;=DO$2,1,0)*(Estacionamento!$H3+Estacionamento!$H4)*$NB$102</f>
        <v>27157.876142669546</v>
      </c>
      <c r="DP102" s="306">
        <f>IF($ND$102&lt;=DP$2,1,0)*(Estacionamento!$H3+Estacionamento!$H4)*$NB$102</f>
        <v>27157.876142669546</v>
      </c>
      <c r="DQ102" s="306">
        <f>IF($ND$102&lt;=DQ$2,1,0)*(Estacionamento!$H3+Estacionamento!$H4)*$NB$102</f>
        <v>27157.876142669546</v>
      </c>
      <c r="DR102" s="306">
        <f>IF($ND$102&lt;=DR$2,1,0)*(Estacionamento!$H3+Estacionamento!$H4)*$NB$102</f>
        <v>27157.876142669546</v>
      </c>
      <c r="DS102" s="306">
        <f>IF($ND$102&lt;=DS$2,1,0)*(Estacionamento!$H3+Estacionamento!$H4)*$NB$102</f>
        <v>27157.876142669546</v>
      </c>
      <c r="DT102" s="306">
        <f>IF($ND$102&lt;=DT$2,1,0)*(Estacionamento!$H3+Estacionamento!$H4)*$NB$102</f>
        <v>27157.876142669546</v>
      </c>
      <c r="DU102" s="306">
        <f>IF($ND$102&lt;=DU$2,1,0)*(Estacionamento!$H3+Estacionamento!$H4)*$NB$102</f>
        <v>27157.876142669546</v>
      </c>
      <c r="DV102" s="306">
        <f>IF($ND$102&lt;=DV$2,1,0)*(Estacionamento!$H3+Estacionamento!$H4)*$NB$102</f>
        <v>27157.876142669546</v>
      </c>
      <c r="DW102" s="306">
        <f>IF($ND$102&lt;=DW$2,1,0)*(Estacionamento!$H3+Estacionamento!$H4)*$NB$102</f>
        <v>27157.876142669546</v>
      </c>
      <c r="DX102" s="306">
        <f>IF($ND$102&lt;=DX$2,1,0)*(Estacionamento!$H3+Estacionamento!$H4)*$NB$102</f>
        <v>27157.876142669546</v>
      </c>
      <c r="DY102" s="306">
        <f>IF($ND$102&lt;=DY$2,1,0)*(Estacionamento!$H3+Estacionamento!$H4)*$NB$102</f>
        <v>27157.876142669546</v>
      </c>
      <c r="DZ102" s="306">
        <f>IF($ND$102&lt;=DZ$2,1,0)*(Estacionamento!$H3+Estacionamento!$H4)*$NB$102</f>
        <v>27157.876142669546</v>
      </c>
      <c r="EA102" s="306">
        <f>IF($ND$102&lt;=EA$2,1,0)*(Estacionamento!$H3+Estacionamento!$H4)*$NB$102</f>
        <v>27157.876142669546</v>
      </c>
      <c r="EB102" s="306">
        <f>IF($ND$102&lt;=EB$2,1,0)*(Estacionamento!$H3+Estacionamento!$H4)*$NB$102</f>
        <v>27157.876142669546</v>
      </c>
      <c r="EC102" s="306">
        <f>IF($ND$102&lt;=EC$2,1,0)*(Estacionamento!$H3+Estacionamento!$H4)*$NB$102</f>
        <v>27157.876142669546</v>
      </c>
      <c r="ED102" s="306">
        <f>IF($ND$102&lt;=ED$2,1,0)*(Estacionamento!$H3+Estacionamento!$H4)*$NB$102</f>
        <v>27157.876142669546</v>
      </c>
      <c r="EE102" s="306">
        <f>IF($ND$102&lt;=EE$2,1,0)*(Estacionamento!$H3+Estacionamento!$H4)*$NB$102</f>
        <v>27157.876142669546</v>
      </c>
      <c r="EF102" s="306">
        <f>IF($ND$102&lt;=EF$2,1,0)*(Estacionamento!$H3+Estacionamento!$H4)*$NB$102</f>
        <v>27157.876142669546</v>
      </c>
      <c r="EG102" s="306">
        <f>IF($ND$102&lt;=EG$2,1,0)*(Estacionamento!$H3+Estacionamento!$H4)*$NB$102</f>
        <v>27157.876142669546</v>
      </c>
      <c r="EH102" s="306">
        <f>IF($ND$102&lt;=EH$2,1,0)*(Estacionamento!$H3+Estacionamento!$H4)*$NB$102</f>
        <v>27157.876142669546</v>
      </c>
      <c r="EI102" s="306">
        <f>IF($ND$102&lt;=EI$2,1,0)*(Estacionamento!$H3+Estacionamento!$H4)*$NB$102</f>
        <v>27157.876142669546</v>
      </c>
      <c r="EJ102" s="306">
        <f>IF($ND$102&lt;=EJ$2,1,0)*(Estacionamento!$H3+Estacionamento!$H4)*$NB$102</f>
        <v>27157.876142669546</v>
      </c>
      <c r="EK102" s="306">
        <f>IF($ND$102&lt;=EK$2,1,0)*(Estacionamento!$H3+Estacionamento!$H4)*$NB$102</f>
        <v>27157.876142669546</v>
      </c>
      <c r="EL102" s="306">
        <f>IF($ND$102&lt;=EL$2,1,0)*(Estacionamento!$H3+Estacionamento!$H4)*$NB$102</f>
        <v>27157.876142669546</v>
      </c>
      <c r="EM102" s="306">
        <f>IF($ND$102&lt;=EM$2,1,0)*(Estacionamento!$H3+Estacionamento!$H4)*$NB$102</f>
        <v>27157.876142669546</v>
      </c>
      <c r="EN102" s="306">
        <f>IF($ND$102&lt;=EN$2,1,0)*(Estacionamento!$H3+Estacionamento!$H4)*$NB$102</f>
        <v>27157.876142669546</v>
      </c>
      <c r="EO102" s="306">
        <f>IF($ND$102&lt;=EO$2,1,0)*(Estacionamento!$H3+Estacionamento!$H4)*$NB$102</f>
        <v>27157.876142669546</v>
      </c>
      <c r="EP102" s="306">
        <f>IF($ND$102&lt;=EP$2,1,0)*(Estacionamento!$H3+Estacionamento!$H4)*$NB$102</f>
        <v>27157.876142669546</v>
      </c>
      <c r="EQ102" s="306">
        <f>IF($ND$102&lt;=EQ$2,1,0)*(Estacionamento!$H3+Estacionamento!$H4)*$NB$102</f>
        <v>27157.876142669546</v>
      </c>
      <c r="ER102" s="306">
        <f>IF($ND$102&lt;=ER$2,1,0)*(Estacionamento!$H3+Estacionamento!$H4)*$NB$102</f>
        <v>27157.876142669546</v>
      </c>
      <c r="ES102" s="306">
        <f>IF($ND$102&lt;=ES$2,1,0)*(Estacionamento!$H3+Estacionamento!$H4)*$NB$102</f>
        <v>27157.876142669546</v>
      </c>
      <c r="ET102" s="306">
        <f>IF($ND$102&lt;=ET$2,1,0)*(Estacionamento!$H3+Estacionamento!$H4)*$NB$102</f>
        <v>27157.876142669546</v>
      </c>
      <c r="EU102" s="306">
        <f>IF($ND$102&lt;=EU$2,1,0)*(Estacionamento!$H3+Estacionamento!$H4)*$NB$102</f>
        <v>27157.876142669546</v>
      </c>
      <c r="EV102" s="306">
        <f>IF($ND$102&lt;=EV$2,1,0)*(Estacionamento!$H3+Estacionamento!$H4)*$NB$102</f>
        <v>27157.876142669546</v>
      </c>
      <c r="EW102" s="306">
        <f>IF($ND$102&lt;=EW$2,1,0)*(Estacionamento!$H3+Estacionamento!$H4)*$NB$102</f>
        <v>27157.876142669546</v>
      </c>
      <c r="EX102" s="306">
        <f>IF($ND$102&lt;=EX$2,1,0)*(Estacionamento!$H3+Estacionamento!$H4)*$NB$102</f>
        <v>27157.876142669546</v>
      </c>
      <c r="EY102" s="306">
        <f>IF($ND$102&lt;=EY$2,1,0)*(Estacionamento!$H3+Estacionamento!$H4)*$NB$102</f>
        <v>27157.876142669546</v>
      </c>
      <c r="EZ102" s="306">
        <f>IF($ND$102&lt;=EZ$2,1,0)*(Estacionamento!$H3+Estacionamento!$H4)*$NB$102</f>
        <v>27157.876142669546</v>
      </c>
      <c r="FA102" s="306">
        <f>IF($ND$102&lt;=FA$2,1,0)*(Estacionamento!$H3+Estacionamento!$H4)*$NB$102</f>
        <v>27157.876142669546</v>
      </c>
      <c r="FB102" s="306">
        <f>IF($ND$102&lt;=FB$2,1,0)*(Estacionamento!$H3+Estacionamento!$H4)*$NB$102</f>
        <v>27157.876142669546</v>
      </c>
      <c r="FC102" s="306">
        <f>IF($ND$102&lt;=FC$2,1,0)*(Estacionamento!$H3+Estacionamento!$H4)*$NB$102</f>
        <v>27157.876142669546</v>
      </c>
      <c r="FD102" s="306">
        <f>IF($ND$102&lt;=FD$2,1,0)*(Estacionamento!$H3+Estacionamento!$H4)*$NB$102</f>
        <v>27157.876142669546</v>
      </c>
      <c r="FE102" s="306">
        <f>IF($ND$102&lt;=FE$2,1,0)*(Estacionamento!$H3+Estacionamento!$H4)*$NB$102</f>
        <v>27157.876142669546</v>
      </c>
      <c r="FF102" s="306">
        <f>IF($ND$102&lt;=FF$2,1,0)*(Estacionamento!$H3+Estacionamento!$H4)*$NB$102</f>
        <v>27157.876142669546</v>
      </c>
      <c r="FG102" s="306">
        <f>IF($ND$102&lt;=FG$2,1,0)*(Estacionamento!$H3+Estacionamento!$H4)*$NB$102</f>
        <v>27157.876142669546</v>
      </c>
      <c r="FH102" s="306">
        <f>IF($ND$102&lt;=FH$2,1,0)*(Estacionamento!$H3+Estacionamento!$H4)*$NB$102</f>
        <v>27157.876142669546</v>
      </c>
      <c r="FI102" s="306">
        <f>IF($ND$102&lt;=FI$2,1,0)*(Estacionamento!$H3+Estacionamento!$H4)*$NB$102</f>
        <v>27157.876142669546</v>
      </c>
      <c r="FJ102" s="306">
        <f>IF($ND$102&lt;=FJ$2,1,0)*(Estacionamento!$H3+Estacionamento!$H4)*$NB$102</f>
        <v>27157.876142669546</v>
      </c>
      <c r="FK102" s="306">
        <f>IF($ND$102&lt;=FK$2,1,0)*(Estacionamento!$H3+Estacionamento!$H4)*$NB$102</f>
        <v>27157.876142669546</v>
      </c>
      <c r="FL102" s="306">
        <f>IF($ND$102&lt;=FL$2,1,0)*(Estacionamento!$H3+Estacionamento!$H4)*$NB$102</f>
        <v>27157.876142669546</v>
      </c>
      <c r="FM102" s="306">
        <f>IF($ND$102&lt;=FM$2,1,0)*(Estacionamento!$H3+Estacionamento!$H4)*$NB$102</f>
        <v>27157.876142669546</v>
      </c>
      <c r="FN102" s="306">
        <f>IF($ND$102&lt;=FN$2,1,0)*(Estacionamento!$H3+Estacionamento!$H4)*$NB$102</f>
        <v>27157.876142669546</v>
      </c>
      <c r="FO102" s="306">
        <f>IF($ND$102&lt;=FO$2,1,0)*(Estacionamento!$H3+Estacionamento!$H4)*$NB$102</f>
        <v>27157.876142669546</v>
      </c>
      <c r="FP102" s="306">
        <f>IF($ND$102&lt;=FP$2,1,0)*(Estacionamento!$H3+Estacionamento!$H4)*$NB$102</f>
        <v>27157.876142669546</v>
      </c>
      <c r="FQ102" s="306">
        <f>IF($ND$102&lt;=FQ$2,1,0)*(Estacionamento!$H3+Estacionamento!$H4)*$NB$102</f>
        <v>27157.876142669546</v>
      </c>
      <c r="FR102" s="306">
        <f>IF($ND$102&lt;=FR$2,1,0)*(Estacionamento!$H3+Estacionamento!$H4)*$NB$102</f>
        <v>27157.876142669546</v>
      </c>
      <c r="FS102" s="306">
        <f>IF($ND$102&lt;=FS$2,1,0)*(Estacionamento!$H3+Estacionamento!$H4)*$NB$102</f>
        <v>27157.876142669546</v>
      </c>
      <c r="FT102" s="306">
        <f>IF($ND$102&lt;=FT$2,1,0)*(Estacionamento!$H3+Estacionamento!$H4)*$NB$102</f>
        <v>27157.876142669546</v>
      </c>
      <c r="FU102" s="306">
        <f>IF($ND$102&lt;=FU$2,1,0)*(Estacionamento!$H3+Estacionamento!$H4)*$NB$102</f>
        <v>27157.876142669546</v>
      </c>
      <c r="FV102" s="306">
        <f>IF($ND$102&lt;=FV$2,1,0)*(Estacionamento!$H3+Estacionamento!$H4)*$NB$102</f>
        <v>27157.876142669546</v>
      </c>
      <c r="FW102" s="306">
        <f>IF($ND$102&lt;=FW$2,1,0)*(Estacionamento!$H3+Estacionamento!$H4)*$NB$102</f>
        <v>27157.876142669546</v>
      </c>
      <c r="FX102" s="306">
        <f>IF($ND$102&lt;=FX$2,1,0)*(Estacionamento!$H3+Estacionamento!$H4)*$NB$102</f>
        <v>27157.876142669546</v>
      </c>
      <c r="FY102" s="306">
        <f>IF($ND$102&lt;=FY$2,1,0)*(Estacionamento!$H3+Estacionamento!$H4)*$NB$102</f>
        <v>27157.876142669546</v>
      </c>
      <c r="FZ102" s="306">
        <f>IF($ND$102&lt;=FZ$2,1,0)*(Estacionamento!$H3+Estacionamento!$H4)*$NB$102</f>
        <v>27157.876142669546</v>
      </c>
      <c r="GA102" s="306">
        <f>IF($ND$102&lt;=GA$2,1,0)*(Estacionamento!$H3+Estacionamento!$H4)*$NB$102</f>
        <v>27157.876142669546</v>
      </c>
      <c r="GB102" s="306">
        <f>IF($ND$102&lt;=GB$2,1,0)*(Estacionamento!$H3+Estacionamento!$H4)*$NB$102</f>
        <v>27157.876142669546</v>
      </c>
      <c r="GC102" s="306">
        <f>IF($ND$102&lt;=GC$2,1,0)*(Estacionamento!$H3+Estacionamento!$H4)*$NB$102</f>
        <v>27157.876142669546</v>
      </c>
      <c r="GD102" s="306">
        <f>IF($ND$102&lt;=GD$2,1,0)*(Estacionamento!$H3+Estacionamento!$H4)*$NB$102</f>
        <v>27157.876142669546</v>
      </c>
      <c r="GE102" s="306">
        <f>IF($ND$102&lt;=GE$2,1,0)*(Estacionamento!$H3+Estacionamento!$H4)*$NB$102</f>
        <v>27157.876142669546</v>
      </c>
      <c r="GF102" s="306">
        <f>IF($ND$102&lt;=GF$2,1,0)*(Estacionamento!$H3+Estacionamento!$H4)*$NB$102</f>
        <v>27157.876142669546</v>
      </c>
      <c r="GG102" s="306">
        <f>IF($ND$102&lt;=GG$2,1,0)*(Estacionamento!$H3+Estacionamento!$H4)*$NB$102</f>
        <v>27157.876142669546</v>
      </c>
      <c r="GH102" s="306">
        <f>IF($ND$102&lt;=GH$2,1,0)*(Estacionamento!$H3+Estacionamento!$H4)*$NB$102</f>
        <v>27157.876142669546</v>
      </c>
      <c r="GI102" s="306">
        <f>IF($ND$102&lt;=GI$2,1,0)*(Estacionamento!$H3+Estacionamento!$H4)*$NB$102</f>
        <v>27157.876142669546</v>
      </c>
      <c r="GJ102" s="306">
        <f>IF($ND$102&lt;=GJ$2,1,0)*(Estacionamento!$H3+Estacionamento!$H4)*$NB$102</f>
        <v>27157.876142669546</v>
      </c>
      <c r="GK102" s="306">
        <f>IF($ND$102&lt;=GK$2,1,0)*(Estacionamento!$H3+Estacionamento!$H4)*$NB$102</f>
        <v>27157.876142669546</v>
      </c>
      <c r="GL102" s="306">
        <f>IF($ND$102&lt;=GL$2,1,0)*(Estacionamento!$H3+Estacionamento!$H4)*$NB$102</f>
        <v>27157.876142669546</v>
      </c>
      <c r="GM102" s="306">
        <f>IF($ND$102&lt;=GM$2,1,0)*(Estacionamento!$H3+Estacionamento!$H4)*$NB$102</f>
        <v>27157.876142669546</v>
      </c>
      <c r="GN102" s="306">
        <f>IF($ND$102&lt;=GN$2,1,0)*(Estacionamento!$H3+Estacionamento!$H4)*$NB$102</f>
        <v>27157.876142669546</v>
      </c>
      <c r="GO102" s="306">
        <f>IF($ND$102&lt;=GO$2,1,0)*(Estacionamento!$H3+Estacionamento!$H4)*$NB$102</f>
        <v>27157.876142669546</v>
      </c>
      <c r="GP102" s="306">
        <f>IF($ND$102&lt;=GP$2,1,0)*(Estacionamento!$H3+Estacionamento!$H4)*$NB$102</f>
        <v>27157.876142669546</v>
      </c>
      <c r="GQ102" s="306">
        <f>IF($ND$102&lt;=GQ$2,1,0)*(Estacionamento!$H3+Estacionamento!$H4)*$NB$102</f>
        <v>27157.876142669546</v>
      </c>
      <c r="GR102" s="306">
        <f>IF($ND$102&lt;=GR$2,1,0)*(Estacionamento!$H3+Estacionamento!$H4)*$NB$102</f>
        <v>27157.876142669546</v>
      </c>
      <c r="GS102" s="306">
        <f>IF($ND$102&lt;=GS$2,1,0)*(Estacionamento!$H3+Estacionamento!$H4)*$NB$102</f>
        <v>27157.876142669546</v>
      </c>
      <c r="GT102" s="306">
        <f>IF($ND$102&lt;=GT$2,1,0)*(Estacionamento!$H3+Estacionamento!$H4)*$NB$102</f>
        <v>27157.876142669546</v>
      </c>
      <c r="GU102" s="306">
        <f>IF($ND$102&lt;=GU$2,1,0)*(Estacionamento!$H3+Estacionamento!$H4)*$NB$102</f>
        <v>27157.876142669546</v>
      </c>
      <c r="GV102" s="306">
        <f>IF($ND$102&lt;=GV$2,1,0)*(Estacionamento!$H3+Estacionamento!$H4)*$NB$102</f>
        <v>27157.876142669546</v>
      </c>
      <c r="GW102" s="306">
        <f>IF($ND$102&lt;=GW$2,1,0)*(Estacionamento!$H3+Estacionamento!$H4)*$NB$102</f>
        <v>27157.876142669546</v>
      </c>
      <c r="GX102" s="306">
        <f>IF($ND$102&lt;=GX$2,1,0)*(Estacionamento!$H3+Estacionamento!$H4)*$NB$102</f>
        <v>27157.876142669546</v>
      </c>
      <c r="GY102" s="306">
        <f>IF($ND$102&lt;=GY$2,1,0)*(Estacionamento!$H3+Estacionamento!$H4)*$NB$102</f>
        <v>27157.876142669546</v>
      </c>
      <c r="GZ102" s="306">
        <f>IF($ND$102&lt;=GZ$2,1,0)*(Estacionamento!$H3+Estacionamento!$H4)*$NB$102</f>
        <v>27157.876142669546</v>
      </c>
      <c r="HA102" s="306">
        <f>IF($ND$102&lt;=HA$2,1,0)*(Estacionamento!$H3+Estacionamento!$H4)*$NB$102</f>
        <v>27157.876142669546</v>
      </c>
      <c r="HB102" s="306">
        <f>IF($ND$102&lt;=HB$2,1,0)*(Estacionamento!$H3+Estacionamento!$H4)*$NB$102</f>
        <v>27157.876142669546</v>
      </c>
      <c r="HC102" s="306">
        <f>IF($ND$102&lt;=HC$2,1,0)*(Estacionamento!$H3+Estacionamento!$H4)*$NB$102</f>
        <v>27157.876142669546</v>
      </c>
      <c r="HD102" s="306">
        <f>IF($ND$102&lt;=HD$2,1,0)*(Estacionamento!$H3+Estacionamento!$H4)*$NB$102</f>
        <v>27157.876142669546</v>
      </c>
      <c r="HE102" s="306">
        <f>IF($ND$102&lt;=HE$2,1,0)*(Estacionamento!$H3+Estacionamento!$H4)*$NB$102</f>
        <v>27157.876142669546</v>
      </c>
      <c r="HF102" s="306">
        <f>IF($ND$102&lt;=HF$2,1,0)*(Estacionamento!$H3+Estacionamento!$H4)*$NB$102</f>
        <v>27157.876142669546</v>
      </c>
      <c r="HG102" s="306">
        <f>IF($ND$102&lt;=HG$2,1,0)*(Estacionamento!$H3+Estacionamento!$H4)*$NB$102</f>
        <v>27157.876142669546</v>
      </c>
      <c r="HH102" s="306">
        <f>IF($ND$102&lt;=HH$2,1,0)*(Estacionamento!$H3+Estacionamento!$H4)*$NB$102</f>
        <v>27157.876142669546</v>
      </c>
      <c r="HI102" s="306">
        <f>IF($ND$102&lt;=HI$2,1,0)*(Estacionamento!$H3+Estacionamento!$H4)*$NB$102</f>
        <v>27157.876142669546</v>
      </c>
      <c r="HJ102" s="306">
        <f>IF($ND$102&lt;=HJ$2,1,0)*(Estacionamento!$H3+Estacionamento!$H4)*$NB$102</f>
        <v>27157.876142669546</v>
      </c>
      <c r="HK102" s="306">
        <f>IF($ND$102&lt;=HK$2,1,0)*(Estacionamento!$H3+Estacionamento!$H4)*$NB$102</f>
        <v>27157.876142669546</v>
      </c>
      <c r="HL102" s="306">
        <f>IF($ND$102&lt;=HL$2,1,0)*(Estacionamento!$H3+Estacionamento!$H4)*$NB$102</f>
        <v>27157.876142669546</v>
      </c>
      <c r="HM102" s="306">
        <f>IF($ND$102&lt;=HM$2,1,0)*(Estacionamento!$H3+Estacionamento!$H4)*$NB$102</f>
        <v>27157.876142669546</v>
      </c>
      <c r="HN102" s="306">
        <f>IF($ND$102&lt;=HN$2,1,0)*(Estacionamento!$H3+Estacionamento!$H4)*$NB$102</f>
        <v>27157.876142669546</v>
      </c>
      <c r="HO102" s="306">
        <f>IF($ND$102&lt;=HO$2,1,0)*(Estacionamento!$H3+Estacionamento!$H4)*$NB$102</f>
        <v>27157.876142669546</v>
      </c>
      <c r="HP102" s="306">
        <f>IF($ND$102&lt;=HP$2,1,0)*(Estacionamento!$H3+Estacionamento!$H4)*$NB$102</f>
        <v>27157.876142669546</v>
      </c>
      <c r="HQ102" s="306">
        <f>IF($ND$102&lt;=HQ$2,1,0)*(Estacionamento!$H3+Estacionamento!$H4)*$NB$102</f>
        <v>27157.876142669546</v>
      </c>
      <c r="HR102" s="306">
        <f>IF($ND$102&lt;=HR$2,1,0)*(Estacionamento!$H3+Estacionamento!$H4)*$NB$102</f>
        <v>27157.876142669546</v>
      </c>
      <c r="HS102" s="306">
        <f>IF($ND$102&lt;=HS$2,1,0)*(Estacionamento!$H3+Estacionamento!$H4)*$NB$102</f>
        <v>27157.876142669546</v>
      </c>
      <c r="HT102" s="306">
        <f>IF($ND$102&lt;=HT$2,1,0)*(Estacionamento!$H3+Estacionamento!$H4)*$NB$102</f>
        <v>27157.876142669546</v>
      </c>
      <c r="HU102" s="306">
        <f>IF($ND$102&lt;=HU$2,1,0)*(Estacionamento!$H3+Estacionamento!$H4)*$NB$102</f>
        <v>27157.876142669546</v>
      </c>
      <c r="HV102" s="306">
        <f>IF($ND$102&lt;=HV$2,1,0)*(Estacionamento!$H3+Estacionamento!$H4)*$NB$102</f>
        <v>27157.876142669546</v>
      </c>
      <c r="HW102" s="306">
        <f>IF($ND$102&lt;=HW$2,1,0)*(Estacionamento!$H3+Estacionamento!$H4)*$NB$102</f>
        <v>27157.876142669546</v>
      </c>
      <c r="HX102" s="306">
        <f>IF($ND$102&lt;=HX$2,1,0)*(Estacionamento!$H3+Estacionamento!$H4)*$NB$102</f>
        <v>27157.876142669546</v>
      </c>
      <c r="HY102" s="306">
        <f>IF($ND$102&lt;=HY$2,1,0)*(Estacionamento!$H3+Estacionamento!$H4)*$NB$102</f>
        <v>27157.876142669546</v>
      </c>
      <c r="HZ102" s="306">
        <f>IF($ND$102&lt;=HZ$2,1,0)*(Estacionamento!$H3+Estacionamento!$H4)*$NB$102</f>
        <v>27157.876142669546</v>
      </c>
      <c r="IA102" s="306">
        <f>IF($ND$102&lt;=IA$2,1,0)*(Estacionamento!$H3+Estacionamento!$H4)*$NB$102</f>
        <v>27157.876142669546</v>
      </c>
      <c r="IB102" s="306">
        <f>IF($ND$102&lt;=IB$2,1,0)*(Estacionamento!$H3+Estacionamento!$H4)*$NB$102</f>
        <v>27157.876142669546</v>
      </c>
      <c r="IC102" s="306">
        <f>IF($ND$102&lt;=IC$2,1,0)*(Estacionamento!$H3+Estacionamento!$H4)*$NB$102</f>
        <v>27157.876142669546</v>
      </c>
      <c r="ID102" s="306">
        <f>IF($ND$102&lt;=ID$2,1,0)*(Estacionamento!$H3+Estacionamento!$H4)*$NB$102</f>
        <v>27157.876142669546</v>
      </c>
      <c r="IE102" s="306">
        <f>IF($ND$102&lt;=IE$2,1,0)*(Estacionamento!$H3+Estacionamento!$H4)*$NB$102</f>
        <v>27157.876142669546</v>
      </c>
      <c r="IF102" s="306">
        <f>IF($ND$102&lt;=IF$2,1,0)*(Estacionamento!$H3+Estacionamento!$H4)*$NB$102</f>
        <v>27157.876142669546</v>
      </c>
      <c r="IG102" s="306">
        <f>IF($ND$102&lt;=IG$2,1,0)*(Estacionamento!$H3+Estacionamento!$H4)*$NB$102</f>
        <v>27157.876142669546</v>
      </c>
      <c r="IH102" s="306">
        <f>IF($ND$102&lt;=IH$2,1,0)*(Estacionamento!$H3+Estacionamento!$H4)*$NB$102</f>
        <v>27157.876142669546</v>
      </c>
      <c r="II102" s="306">
        <f>IF($ND$102&lt;=II$2,1,0)*(Estacionamento!$H3+Estacionamento!$H4)*$NB$102</f>
        <v>27157.876142669546</v>
      </c>
      <c r="IJ102" s="306">
        <f>IF($ND$102&lt;=IJ$2,1,0)*(Estacionamento!$H3+Estacionamento!$H4)*$NB$102</f>
        <v>27157.876142669546</v>
      </c>
      <c r="IK102" s="306">
        <f>IF($ND$102&lt;=IK$2,1,0)*(Estacionamento!$H3+Estacionamento!$H4)*$NB$102</f>
        <v>27157.876142669546</v>
      </c>
      <c r="IL102" s="306">
        <f>IF($ND$102&lt;=IL$2,1,0)*(Estacionamento!$H3+Estacionamento!$H4)*$NB$102</f>
        <v>27157.876142669546</v>
      </c>
      <c r="IM102" s="306">
        <f>IF($ND$102&lt;=IM$2,1,0)*(Estacionamento!$H3+Estacionamento!$H4)*$NB$102</f>
        <v>27157.876142669546</v>
      </c>
      <c r="IN102" s="306">
        <f>IF($ND$102&lt;=IN$2,1,0)*(Estacionamento!$H3+Estacionamento!$H4)*$NB$102</f>
        <v>27157.876142669546</v>
      </c>
      <c r="IO102" s="306">
        <f>IF($ND$102&lt;=IO$2,1,0)*(Estacionamento!$H3+Estacionamento!$H4)*$NB$102</f>
        <v>27157.876142669546</v>
      </c>
      <c r="IP102" s="306">
        <f>IF($ND$102&lt;=IP$2,1,0)*(Estacionamento!$H3+Estacionamento!$H4)*$NB$102</f>
        <v>27157.876142669546</v>
      </c>
      <c r="IQ102" s="306">
        <f>IF($ND$102&lt;=IQ$2,1,0)*(Estacionamento!$H3+Estacionamento!$H4)*$NB$102</f>
        <v>27157.876142669546</v>
      </c>
      <c r="IR102" s="306">
        <f>IF($ND$102&lt;=IR$2,1,0)*(Estacionamento!$H3+Estacionamento!$H4)*$NB$102</f>
        <v>27157.876142669546</v>
      </c>
      <c r="IS102" s="306">
        <f>IF($ND$102&lt;=IS$2,1,0)*(Estacionamento!$H3+Estacionamento!$H4)*$NB$102</f>
        <v>27157.876142669546</v>
      </c>
      <c r="IT102" s="306">
        <f>IF($ND$102&lt;=IT$2,1,0)*(Estacionamento!$H3+Estacionamento!$H4)*$NB$102</f>
        <v>27157.876142669546</v>
      </c>
      <c r="IU102" s="306">
        <f>IF($ND$102&lt;=IU$2,1,0)*(Estacionamento!$H3+Estacionamento!$H4)*$NB$102</f>
        <v>27157.876142669546</v>
      </c>
      <c r="IV102" s="306">
        <f>IF($ND$102&lt;=IV$2,1,0)*(Estacionamento!$H3+Estacionamento!$H4)*$NB$102</f>
        <v>27157.876142669546</v>
      </c>
      <c r="IW102" s="306">
        <f>IF($ND$102&lt;=IW$2,1,0)*(Estacionamento!$H3+Estacionamento!$H4)*$NB$102</f>
        <v>27157.876142669546</v>
      </c>
      <c r="IX102" s="306">
        <f>IF($ND$102&lt;=IX$2,1,0)*(Estacionamento!$H3+Estacionamento!$H4)*$NB$102</f>
        <v>27157.876142669546</v>
      </c>
      <c r="IY102" s="306">
        <f>IF($ND$102&lt;=IY$2,1,0)*(Estacionamento!$H3+Estacionamento!$H4)*$NB$102</f>
        <v>27157.876142669546</v>
      </c>
      <c r="IZ102" s="306">
        <f>IF($ND$102&lt;=IZ$2,1,0)*(Estacionamento!$H3+Estacionamento!$H4)*$NB$102</f>
        <v>27157.876142669546</v>
      </c>
      <c r="JA102" s="306">
        <f>IF($ND$102&lt;=JA$2,1,0)*(Estacionamento!$H3+Estacionamento!$H4)*$NB$102</f>
        <v>27157.876142669546</v>
      </c>
      <c r="JB102" s="306">
        <f>IF($ND$102&lt;=JB$2,1,0)*(Estacionamento!$H3+Estacionamento!$H4)*$NB$102</f>
        <v>27157.876142669546</v>
      </c>
      <c r="JC102" s="306">
        <f>IF($ND$102&lt;=JC$2,1,0)*(Estacionamento!$H3+Estacionamento!$H4)*$NB$102</f>
        <v>27157.876142669546</v>
      </c>
      <c r="JD102" s="306">
        <f>IF($ND$102&lt;=JD$2,1,0)*(Estacionamento!$H3+Estacionamento!$H4)*$NB$102</f>
        <v>27157.876142669546</v>
      </c>
      <c r="JE102" s="306">
        <f>IF($ND$102&lt;=JE$2,1,0)*(Estacionamento!$H3+Estacionamento!$H4)*$NB$102</f>
        <v>27157.876142669546</v>
      </c>
      <c r="JF102" s="306">
        <f>IF($ND$102&lt;=JF$2,1,0)*(Estacionamento!$H3+Estacionamento!$H4)*$NB$102</f>
        <v>27157.876142669546</v>
      </c>
      <c r="JG102" s="306">
        <f>IF($ND$102&lt;=JG$2,1,0)*(Estacionamento!$H3+Estacionamento!$H4)*$NB$102</f>
        <v>27157.876142669546</v>
      </c>
      <c r="JH102" s="306">
        <f>IF($ND$102&lt;=JH$2,1,0)*(Estacionamento!$H3+Estacionamento!$H4)*$NB$102</f>
        <v>27157.876142669546</v>
      </c>
      <c r="JI102" s="306">
        <f>IF($ND$102&lt;=JI$2,1,0)*(Estacionamento!$H3+Estacionamento!$H4)*$NB$102</f>
        <v>27157.876142669546</v>
      </c>
      <c r="JJ102" s="306">
        <f>IF($ND$102&lt;=JJ$2,1,0)*(Estacionamento!$H3+Estacionamento!$H4)*$NB$102</f>
        <v>27157.876142669546</v>
      </c>
      <c r="JK102" s="306">
        <f>IF($ND$102&lt;=JK$2,1,0)*(Estacionamento!$H3+Estacionamento!$H4)*$NB$102</f>
        <v>27157.876142669546</v>
      </c>
      <c r="JL102" s="306">
        <f>IF($ND$102&lt;=JL$2,1,0)*(Estacionamento!$H3+Estacionamento!$H4)*$NB$102</f>
        <v>27157.876142669546</v>
      </c>
      <c r="JM102" s="306">
        <f>IF($ND$102&lt;=JM$2,1,0)*(Estacionamento!$H3+Estacionamento!$H4)*$NB$102</f>
        <v>27157.876142669546</v>
      </c>
      <c r="JN102" s="306">
        <f>IF($ND$102&lt;=JN$2,1,0)*(Estacionamento!$H3+Estacionamento!$H4)*$NB$102</f>
        <v>27157.876142669546</v>
      </c>
      <c r="JO102" s="306">
        <f>IF($ND$102&lt;=JO$2,1,0)*(Estacionamento!$H3+Estacionamento!$H4)*$NB$102</f>
        <v>27157.876142669546</v>
      </c>
      <c r="JP102" s="306">
        <f>IF($ND$102&lt;=JP$2,1,0)*(Estacionamento!$H3+Estacionamento!$H4)*$NB$102</f>
        <v>27157.876142669546</v>
      </c>
      <c r="JQ102" s="306">
        <f>IF($ND$102&lt;=JQ$2,1,0)*(Estacionamento!$H3+Estacionamento!$H4)*$NB$102</f>
        <v>27157.876142669546</v>
      </c>
      <c r="JR102" s="306">
        <f>IF($ND$102&lt;=JR$2,1,0)*(Estacionamento!$H3+Estacionamento!$H4)*$NB$102</f>
        <v>27157.876142669546</v>
      </c>
      <c r="JS102" s="306">
        <f>IF($ND$102&lt;=JS$2,1,0)*(Estacionamento!$H3+Estacionamento!$H4)*$NB$102</f>
        <v>27157.876142669546</v>
      </c>
      <c r="JT102" s="306">
        <f>IF($ND$102&lt;=JT$2,1,0)*(Estacionamento!$H3+Estacionamento!$H4)*$NB$102</f>
        <v>27157.876142669546</v>
      </c>
      <c r="JU102" s="306">
        <f>IF($ND$102&lt;=JU$2,1,0)*(Estacionamento!$H3+Estacionamento!$H4)*$NB$102</f>
        <v>27157.876142669546</v>
      </c>
      <c r="JV102" s="306">
        <f>IF($ND$102&lt;=JV$2,1,0)*(Estacionamento!$H3+Estacionamento!$H4)*$NB$102</f>
        <v>27157.876142669546</v>
      </c>
      <c r="JW102" s="306">
        <f>IF($ND$102&lt;=JW$2,1,0)*(Estacionamento!$H3+Estacionamento!$H4)*$NB$102</f>
        <v>27157.876142669546</v>
      </c>
      <c r="JX102" s="306">
        <f>IF($ND$102&lt;=JX$2,1,0)*(Estacionamento!$H3+Estacionamento!$H4)*$NB$102</f>
        <v>27157.876142669546</v>
      </c>
      <c r="JY102" s="306">
        <f>IF($ND$102&lt;=JY$2,1,0)*(Estacionamento!$H3+Estacionamento!$H4)*$NB$102</f>
        <v>27157.876142669546</v>
      </c>
      <c r="JZ102" s="306">
        <f>IF($ND$102&lt;=JZ$2,1,0)*(Estacionamento!$H3+Estacionamento!$H4)*$NB$102</f>
        <v>27157.876142669546</v>
      </c>
      <c r="KA102" s="306">
        <f>IF($ND$102&lt;=KA$2,1,0)*(Estacionamento!$H3+Estacionamento!$H4)*$NB$102</f>
        <v>27157.876142669546</v>
      </c>
      <c r="KB102" s="306">
        <f>IF($ND$102&lt;=KB$2,1,0)*(Estacionamento!$H3+Estacionamento!$H4)*$NB$102</f>
        <v>27157.876142669546</v>
      </c>
      <c r="KC102" s="306">
        <f>IF($ND$102&lt;=KC$2,1,0)*(Estacionamento!$H3+Estacionamento!$H4)*$NB$102</f>
        <v>27157.876142669546</v>
      </c>
      <c r="KD102" s="306">
        <f>IF($ND$102&lt;=KD$2,1,0)*(Estacionamento!$H3+Estacionamento!$H4)*$NB$102</f>
        <v>27157.876142669546</v>
      </c>
      <c r="KE102" s="306">
        <f>IF($ND$102&lt;=KE$2,1,0)*(Estacionamento!$H3+Estacionamento!$H4)*$NB$102</f>
        <v>27157.876142669546</v>
      </c>
      <c r="KF102" s="306">
        <f>IF($ND$102&lt;=KF$2,1,0)*(Estacionamento!$H3+Estacionamento!$H4)*$NB$102</f>
        <v>27157.876142669546</v>
      </c>
      <c r="KG102" s="306">
        <f>IF($ND$102&lt;=KG$2,1,0)*(Estacionamento!$H3+Estacionamento!$H4)*$NB$102</f>
        <v>27157.876142669546</v>
      </c>
      <c r="KH102" s="306">
        <f>IF($ND$102&lt;=KH$2,1,0)*(Estacionamento!$H3+Estacionamento!$H4)*$NB$102</f>
        <v>27157.876142669546</v>
      </c>
      <c r="KI102" s="306">
        <f>IF($ND$102&lt;=KI$2,1,0)*(Estacionamento!$H3+Estacionamento!$H4)*$NB$102</f>
        <v>27157.876142669546</v>
      </c>
      <c r="KJ102" s="306">
        <f>IF($ND$102&lt;=KJ$2,1,0)*(Estacionamento!$H3+Estacionamento!$H4)*$NB$102</f>
        <v>27157.876142669546</v>
      </c>
      <c r="KK102" s="306">
        <f>IF($ND$102&lt;=KK$2,1,0)*(Estacionamento!$H3+Estacionamento!$H4)*$NB$102</f>
        <v>27157.876142669546</v>
      </c>
      <c r="KL102" s="306">
        <f>IF($ND$102&lt;=KL$2,1,0)*(Estacionamento!$H3+Estacionamento!$H4)*$NB$102</f>
        <v>27157.876142669546</v>
      </c>
      <c r="KM102" s="306">
        <f>IF($ND$102&lt;=KM$2,1,0)*(Estacionamento!$H3+Estacionamento!$H4)*$NB$102</f>
        <v>27157.876142669546</v>
      </c>
      <c r="KN102" s="306">
        <f>IF($ND$102&lt;=KN$2,1,0)*(Estacionamento!$H3+Estacionamento!$H4)*$NB$102</f>
        <v>27157.876142669546</v>
      </c>
      <c r="KO102" s="306">
        <f>IF($ND$102&lt;=KO$2,1,0)*(Estacionamento!$H3+Estacionamento!$H4)*$NB$102</f>
        <v>27157.876142669546</v>
      </c>
      <c r="KP102" s="306">
        <f>IF($ND$102&lt;=KP$2,1,0)*(Estacionamento!$H3+Estacionamento!$H4)*$NB$102</f>
        <v>27157.876142669546</v>
      </c>
      <c r="KQ102" s="306">
        <f>IF($ND$102&lt;=KQ$2,1,0)*(Estacionamento!$H3+Estacionamento!$H4)*$NB$102</f>
        <v>27157.876142669546</v>
      </c>
      <c r="KR102" s="306">
        <f>IF($ND$102&lt;=KR$2,1,0)*(Estacionamento!$H3+Estacionamento!$H4)*$NB$102</f>
        <v>27157.876142669546</v>
      </c>
      <c r="KS102" s="306">
        <f>IF($ND$102&lt;=KS$2,1,0)*(Estacionamento!$H3+Estacionamento!$H4)*$NB$102</f>
        <v>27157.876142669546</v>
      </c>
      <c r="KT102" s="306">
        <f>IF($ND$102&lt;=KT$2,1,0)*(Estacionamento!$H3+Estacionamento!$H4)*$NB$102</f>
        <v>27157.876142669546</v>
      </c>
      <c r="KU102" s="306">
        <f>IF($ND$102&lt;=KU$2,1,0)*(Estacionamento!$H3+Estacionamento!$H4)*$NB$102</f>
        <v>27157.876142669546</v>
      </c>
      <c r="KV102" s="306">
        <f>IF($ND$102&lt;=KV$2,1,0)*(Estacionamento!$H3+Estacionamento!$H4)*$NB$102</f>
        <v>27157.876142669546</v>
      </c>
      <c r="KW102" s="306">
        <f>IF($ND$102&lt;=KW$2,1,0)*(Estacionamento!$H3+Estacionamento!$H4)*$NB$102</f>
        <v>27157.876142669546</v>
      </c>
      <c r="KX102" s="306">
        <f>IF($ND$102&lt;=KX$2,1,0)*(Estacionamento!$H3+Estacionamento!$H4)*$NB$102</f>
        <v>27157.876142669546</v>
      </c>
      <c r="KY102" s="306">
        <f>IF($ND$102&lt;=KY$2,1,0)*(Estacionamento!$H3+Estacionamento!$H4)*$NB$102</f>
        <v>27157.876142669546</v>
      </c>
      <c r="KZ102" s="306">
        <f>IF($ND$102&lt;=KZ$2,1,0)*(Estacionamento!$H3+Estacionamento!$H4)*$NB$102</f>
        <v>27157.876142669546</v>
      </c>
      <c r="LA102" s="306">
        <f>IF($ND$102&lt;=LA$2,1,0)*(Estacionamento!$H3+Estacionamento!$H4)*$NB$102</f>
        <v>27157.876142669546</v>
      </c>
      <c r="LB102" s="306">
        <f>IF($ND$102&lt;=LB$2,1,0)*(Estacionamento!$H3+Estacionamento!$H4)*$NB$102</f>
        <v>27157.876142669546</v>
      </c>
      <c r="LC102" s="306">
        <f>IF($ND$102&lt;=LC$2,1,0)*(Estacionamento!$H3+Estacionamento!$H4)*$NB$102</f>
        <v>27157.876142669546</v>
      </c>
      <c r="LD102" s="306">
        <f>IF($ND$102&lt;=LD$2,1,0)*(Estacionamento!$H3+Estacionamento!$H4)*$NB$102</f>
        <v>27157.876142669546</v>
      </c>
      <c r="LE102" s="306">
        <f>IF($ND$102&lt;=LE$2,1,0)*(Estacionamento!$H3+Estacionamento!$H4)*$NB$102</f>
        <v>27157.876142669546</v>
      </c>
      <c r="LF102" s="306">
        <f>IF($ND$102&lt;=LF$2,1,0)*(Estacionamento!$H3+Estacionamento!$H4)*$NB$102</f>
        <v>27157.876142669546</v>
      </c>
      <c r="LG102" s="306">
        <f>IF($ND$102&lt;=LG$2,1,0)*(Estacionamento!$H3+Estacionamento!$H4)*$NB$102</f>
        <v>27157.876142669546</v>
      </c>
      <c r="LH102" s="306">
        <f>IF($ND$102&lt;=LH$2,1,0)*(Estacionamento!$H3+Estacionamento!$H4)*$NB$102</f>
        <v>27157.876142669546</v>
      </c>
      <c r="LI102" s="306">
        <f>IF($ND$102&lt;=LI$2,1,0)*(Estacionamento!$H3+Estacionamento!$H4)*$NB$102</f>
        <v>27157.876142669546</v>
      </c>
      <c r="LJ102" s="306">
        <f>IF($ND$102&lt;=LJ$2,1,0)*(Estacionamento!$H3+Estacionamento!$H4)*$NB$102</f>
        <v>27157.876142669546</v>
      </c>
      <c r="LK102" s="306">
        <f>IF($ND$102&lt;=LK$2,1,0)*(Estacionamento!$H3+Estacionamento!$H4)*$NB$102</f>
        <v>27157.876142669546</v>
      </c>
      <c r="LL102" s="306">
        <f>IF($ND$102&lt;=LL$2,1,0)*(Estacionamento!$H3+Estacionamento!$H4)*$NB$102</f>
        <v>27157.876142669546</v>
      </c>
      <c r="LM102" s="306">
        <f>IF($ND$102&lt;=LM$2,1,0)*(Estacionamento!$H3+Estacionamento!$H4)*$NB$102</f>
        <v>27157.876142669546</v>
      </c>
      <c r="LN102" s="306">
        <f>IF($ND$102&lt;=LN$2,1,0)*(Estacionamento!$H3+Estacionamento!$H4)*$NB$102</f>
        <v>27157.876142669546</v>
      </c>
      <c r="LO102" s="306">
        <f>IF($ND$102&lt;=LO$2,1,0)*(Estacionamento!$H3+Estacionamento!$H4)*$NB$102</f>
        <v>27157.876142669546</v>
      </c>
      <c r="LP102" s="306">
        <f>IF($ND$102&lt;=LP$2,1,0)*(Estacionamento!$H3+Estacionamento!$H4)*$NB$102</f>
        <v>27157.876142669546</v>
      </c>
      <c r="LQ102" s="306">
        <f>IF($ND$102&lt;=LQ$2,1,0)*(Estacionamento!$H3+Estacionamento!$H4)*$NB$102</f>
        <v>27157.876142669546</v>
      </c>
      <c r="LR102" s="306">
        <f>IF($ND$102&lt;=LR$2,1,0)*(Estacionamento!$H3+Estacionamento!$H4)*$NB$102</f>
        <v>27157.876142669546</v>
      </c>
      <c r="LS102" s="306">
        <f>IF($ND$102&lt;=LS$2,1,0)*(Estacionamento!$H3+Estacionamento!$H4)*$NB$102</f>
        <v>27157.876142669546</v>
      </c>
      <c r="LT102" s="306">
        <f>IF($ND$102&lt;=LT$2,1,0)*(Estacionamento!$H3+Estacionamento!$H4)*$NB$102</f>
        <v>27157.876142669546</v>
      </c>
      <c r="LU102" s="306">
        <f>IF($ND$102&lt;=LU$2,1,0)*(Estacionamento!$H3+Estacionamento!$H4)*$NB$102</f>
        <v>27157.876142669546</v>
      </c>
      <c r="LV102" s="306">
        <f>IF($ND$102&lt;=LV$2,1,0)*(Estacionamento!$H3+Estacionamento!$H4)*$NB$102</f>
        <v>27157.876142669546</v>
      </c>
      <c r="LW102" s="306">
        <f>IF($ND$102&lt;=LW$2,1,0)*(Estacionamento!$H3+Estacionamento!$H4)*$NB$102</f>
        <v>27157.876142669546</v>
      </c>
      <c r="LX102" s="306">
        <f>IF($ND$102&lt;=LX$2,1,0)*(Estacionamento!$H3+Estacionamento!$H4)*$NB$102</f>
        <v>27157.876142669546</v>
      </c>
      <c r="LY102" s="306">
        <f>IF($ND$102&lt;=LY$2,1,0)*(Estacionamento!$H3+Estacionamento!$H4)*$NB$102</f>
        <v>27157.876142669546</v>
      </c>
      <c r="LZ102" s="306">
        <f>IF($ND$102&lt;=LZ$2,1,0)*(Estacionamento!$H3+Estacionamento!$H4)*$NB$102</f>
        <v>27157.876142669546</v>
      </c>
      <c r="MA102" s="306">
        <f>IF($ND$102&lt;=MA$2,1,0)*(Estacionamento!$H3+Estacionamento!$H4)*$NB$102</f>
        <v>27157.876142669546</v>
      </c>
      <c r="MB102" s="306">
        <f>IF($ND$102&lt;=MB$2,1,0)*(Estacionamento!$H3+Estacionamento!$H4)*$NB$102</f>
        <v>27157.876142669546</v>
      </c>
      <c r="MC102" s="306">
        <f>IF($ND$102&lt;=MC$2,1,0)*(Estacionamento!$H3+Estacionamento!$H4)*$NB$102</f>
        <v>27157.876142669546</v>
      </c>
      <c r="MD102" s="306">
        <f>IF($ND$102&lt;=MD$2,1,0)*(Estacionamento!$H3+Estacionamento!$H4)*$NB$102</f>
        <v>27157.876142669546</v>
      </c>
      <c r="ME102" s="306">
        <f>IF($ND$102&lt;=ME$2,1,0)*(Estacionamento!$H3+Estacionamento!$H4)*$NB$102</f>
        <v>27157.876142669546</v>
      </c>
      <c r="MF102" s="306">
        <f>IF($ND$102&lt;=MF$2,1,0)*(Estacionamento!$H3+Estacionamento!$H4)*$NB$102</f>
        <v>27157.876142669546</v>
      </c>
      <c r="MG102" s="306">
        <f>IF($ND$102&lt;=MG$2,1,0)*(Estacionamento!$H3+Estacionamento!$H4)*$NB$102</f>
        <v>27157.876142669546</v>
      </c>
      <c r="MH102" s="306">
        <f>IF($ND$102&lt;=MH$2,1,0)*(Estacionamento!$H3+Estacionamento!$H4)*$NB$102</f>
        <v>27157.876142669546</v>
      </c>
      <c r="MI102" s="306">
        <f>IF($ND$102&lt;=MI$2,1,0)*(Estacionamento!$H3+Estacionamento!$H4)*$NB$102</f>
        <v>27157.876142669546</v>
      </c>
      <c r="MJ102" s="306">
        <f>IF($ND$102&lt;=MJ$2,1,0)*(Estacionamento!$H3+Estacionamento!$H4)*$NB$102</f>
        <v>27157.876142669546</v>
      </c>
      <c r="MK102" s="306">
        <f>IF($ND$102&lt;=MK$2,1,0)*(Estacionamento!$H3+Estacionamento!$H4)*$NB$102</f>
        <v>27157.876142669546</v>
      </c>
      <c r="ML102" s="306">
        <f>IF($ND$102&lt;=ML$2,1,0)*(Estacionamento!$H3+Estacionamento!$H4)*$NB$102</f>
        <v>27157.876142669546</v>
      </c>
      <c r="MM102" s="306">
        <f>IF($ND$102&lt;=MM$2,1,0)*(Estacionamento!$H3+Estacionamento!$H4)*$NB$102</f>
        <v>27157.876142669546</v>
      </c>
      <c r="MN102" s="306">
        <f>IF($ND$102&lt;=MN$2,1,0)*(Estacionamento!$H3+Estacionamento!$H4)*$NB$102</f>
        <v>27157.876142669546</v>
      </c>
      <c r="MO102" s="306">
        <f>IF($ND$102&lt;=MO$2,1,0)*(Estacionamento!$H3+Estacionamento!$H4)*$NB$102</f>
        <v>27157.876142669546</v>
      </c>
      <c r="MP102" s="306">
        <f>IF($ND$102&lt;=MP$2,1,0)*(Estacionamento!$H3+Estacionamento!$H4)*$NB$102</f>
        <v>27157.876142669546</v>
      </c>
      <c r="MQ102" s="306">
        <f>IF($ND$102&lt;=MQ$2,1,0)*(Estacionamento!$H3+Estacionamento!$H4)*$NB$102</f>
        <v>27157.876142669546</v>
      </c>
      <c r="MR102" s="306">
        <f>IF($ND$102&lt;=MR$2,1,0)*(Estacionamento!$H3+Estacionamento!$H4)*$NB$102</f>
        <v>27157.876142669546</v>
      </c>
      <c r="MS102" s="306">
        <f>IF($ND$102&lt;=MS$2,1,0)*(Estacionamento!$H3+Estacionamento!$H4)*$NB$102</f>
        <v>27157.876142669546</v>
      </c>
      <c r="MT102" s="306">
        <f>IF($ND$102&lt;=MT$2,1,0)*(Estacionamento!$H3+Estacionamento!$H4)*$NB$102</f>
        <v>27157.876142669546</v>
      </c>
      <c r="MU102" s="306">
        <f>IF($ND$102&lt;=MU$2,1,0)*(Estacionamento!$H3+Estacionamento!$H4)*$NB$102</f>
        <v>27157.876142669546</v>
      </c>
      <c r="MV102" s="306">
        <f>IF($ND$102&lt;=MV$2,1,0)*(Estacionamento!$H3+Estacionamento!$H4)*$NB$102</f>
        <v>27157.876142669546</v>
      </c>
      <c r="MW102" s="306">
        <f>IF($ND$102&lt;=MW$2,1,0)*(Estacionamento!$H3+Estacionamento!$H4)*$NB$102</f>
        <v>27157.876142669546</v>
      </c>
      <c r="MX102" s="306">
        <f>IF($ND$102&lt;=MX$2,1,0)*(Estacionamento!$H3+Estacionamento!$H4)*$NB$102</f>
        <v>27157.876142669546</v>
      </c>
      <c r="MY102" s="306">
        <f>IF($ND$102&lt;=MY$2,1,0)*(Estacionamento!$H3+Estacionamento!$H4)*$NB$102</f>
        <v>27157.876142669546</v>
      </c>
      <c r="MZ102" s="306">
        <f>IF($ND$102&lt;=MZ$2,1,0)*(Estacionamento!$H3+Estacionamento!$H4)*$NB$102</f>
        <v>27157.876142669546</v>
      </c>
      <c r="NA102" s="315">
        <f>IF($ND$102&lt;=NA$2,1,0)*(Estacionamento!$H3+Estacionamento!$H4)*$NB$102</f>
        <v>27157.876142669546</v>
      </c>
      <c r="NB102" s="652">
        <v>1</v>
      </c>
      <c r="NC102" s="652"/>
      <c r="ND102" s="652">
        <v>1</v>
      </c>
    </row>
    <row r="103" spans="1:368" x14ac:dyDescent="0.2">
      <c r="A103" s="2"/>
      <c r="B103" s="304"/>
      <c r="C103" s="319"/>
      <c r="D103" s="319"/>
      <c r="E103" s="1" t="s">
        <v>629</v>
      </c>
      <c r="F103" s="306">
        <f>IF($ND$102&lt;=F$2,1,0)*(Estacionamento!$F11+Estacionamento!$F17)*$NB$102</f>
        <v>5625</v>
      </c>
      <c r="G103" s="306">
        <f>IF($ND$102&lt;=G$2,1,0)*(Estacionamento!$F11+Estacionamento!$F17)*$NB$102</f>
        <v>5625</v>
      </c>
      <c r="H103" s="306">
        <f>IF($ND$102&lt;=H$2,1,0)*(Estacionamento!$F11+Estacionamento!$F17)*$NB$102</f>
        <v>5625</v>
      </c>
      <c r="I103" s="306">
        <f>IF($ND$102&lt;=I$2,1,0)*(Estacionamento!$F11+Estacionamento!$F17)*$NB$102</f>
        <v>5625</v>
      </c>
      <c r="J103" s="306">
        <f>IF($ND$102&lt;=J$2,1,0)*(Estacionamento!$F11+Estacionamento!$F17)*$NB$102</f>
        <v>5625</v>
      </c>
      <c r="K103" s="306">
        <f>IF($ND$102&lt;=K$2,1,0)*(Estacionamento!$F11+Estacionamento!$F17)*$NB$102</f>
        <v>5625</v>
      </c>
      <c r="L103" s="306">
        <f>IF($ND$102&lt;=L$2,1,0)*(Estacionamento!$F11+Estacionamento!$F17)*$NB$102</f>
        <v>5625</v>
      </c>
      <c r="M103" s="306">
        <f>IF($ND$102&lt;=M$2,1,0)*(Estacionamento!$F11+Estacionamento!$F17)*$NB$102</f>
        <v>5625</v>
      </c>
      <c r="N103" s="306">
        <f>IF($ND$102&lt;=N$2,1,0)*(Estacionamento!$F11+Estacionamento!$F17)*$NB$102</f>
        <v>5625</v>
      </c>
      <c r="O103" s="306">
        <f>IF($ND$102&lt;=O$2,1,0)*(Estacionamento!$F11+Estacionamento!$F17)*$NB$102</f>
        <v>5625</v>
      </c>
      <c r="P103" s="306">
        <f>IF($ND$102&lt;=P$2,1,0)*(Estacionamento!$F11+Estacionamento!$F17)*$NB$102</f>
        <v>5625</v>
      </c>
      <c r="Q103" s="306">
        <f>IF($ND$102&lt;=Q$2,1,0)*(Estacionamento!$F11+Estacionamento!$F17)*$NB$102</f>
        <v>5625</v>
      </c>
      <c r="R103" s="306">
        <f>IF($ND$102&lt;=R$2,1,0)*(Estacionamento!$F11+Estacionamento!$F17)*$NB$102</f>
        <v>5625</v>
      </c>
      <c r="S103" s="306">
        <f>IF($ND$102&lt;=S$2,1,0)*(Estacionamento!$F11+Estacionamento!$F17)*$NB$102</f>
        <v>5625</v>
      </c>
      <c r="T103" s="306">
        <f>IF($ND$102&lt;=T$2,1,0)*(Estacionamento!$F11+Estacionamento!$F17)*$NB$102</f>
        <v>5625</v>
      </c>
      <c r="U103" s="306">
        <f>IF($ND$102&lt;=U$2,1,0)*(Estacionamento!$F11+Estacionamento!$F17)*$NB$102</f>
        <v>5625</v>
      </c>
      <c r="V103" s="306">
        <f>IF($ND$102&lt;=V$2,1,0)*(Estacionamento!$F11+Estacionamento!$F17)*$NB$102</f>
        <v>5625</v>
      </c>
      <c r="W103" s="306">
        <f>IF($ND$102&lt;=W$2,1,0)*(Estacionamento!$F11+Estacionamento!$F17)*$NB$102</f>
        <v>5625</v>
      </c>
      <c r="X103" s="306">
        <f>IF($ND$102&lt;=X$2,1,0)*(Estacionamento!$F11+Estacionamento!$F17)*$NB$102</f>
        <v>5625</v>
      </c>
      <c r="Y103" s="306">
        <f>IF($ND$102&lt;=Y$2,1,0)*(Estacionamento!$F11+Estacionamento!$F17)*$NB$102</f>
        <v>5625</v>
      </c>
      <c r="Z103" s="306">
        <f>IF($ND$102&lt;=Z$2,1,0)*(Estacionamento!$F11+Estacionamento!$F17)*$NB$102</f>
        <v>5625</v>
      </c>
      <c r="AA103" s="306">
        <f>IF($ND$102&lt;=AA$2,1,0)*(Estacionamento!$F11+Estacionamento!$F17)*$NB$102</f>
        <v>5625</v>
      </c>
      <c r="AB103" s="306">
        <f>IF($ND$102&lt;=AB$2,1,0)*(Estacionamento!$F11+Estacionamento!$F17)*$NB$102</f>
        <v>5625</v>
      </c>
      <c r="AC103" s="306">
        <f>IF($ND$102&lt;=AC$2,1,0)*(Estacionamento!$F11+Estacionamento!$F17)*$NB$102</f>
        <v>5625</v>
      </c>
      <c r="AD103" s="306">
        <f>IF($ND$102&lt;=AD$2,1,0)*(Estacionamento!$F11+Estacionamento!$F17)*$NB$102</f>
        <v>5625</v>
      </c>
      <c r="AE103" s="306">
        <f>IF($ND$102&lt;=AE$2,1,0)*(Estacionamento!$F11+Estacionamento!$F17)*$NB$102</f>
        <v>5625</v>
      </c>
      <c r="AF103" s="306">
        <f>IF($ND$102&lt;=AF$2,1,0)*(Estacionamento!$F11+Estacionamento!$F17)*$NB$102</f>
        <v>5625</v>
      </c>
      <c r="AG103" s="306">
        <f>IF($ND$102&lt;=AG$2,1,0)*(Estacionamento!$F11+Estacionamento!$F17)*$NB$102</f>
        <v>5625</v>
      </c>
      <c r="AH103" s="306">
        <f>IF($ND$102&lt;=AH$2,1,0)*(Estacionamento!$F11+Estacionamento!$F17)*$NB$102</f>
        <v>5625</v>
      </c>
      <c r="AI103" s="306">
        <f>IF($ND$102&lt;=AI$2,1,0)*(Estacionamento!$F11+Estacionamento!$F17)*$NB$102</f>
        <v>5625</v>
      </c>
      <c r="AJ103" s="306">
        <f>IF($ND$102&lt;=AJ$2,1,0)*(Estacionamento!$F11+Estacionamento!$F17)*$NB$102</f>
        <v>5625</v>
      </c>
      <c r="AK103" s="306">
        <f>IF($ND$102&lt;=AK$2,1,0)*(Estacionamento!$F11+Estacionamento!$F17)*$NB$102</f>
        <v>5625</v>
      </c>
      <c r="AL103" s="306">
        <f>IF($ND$102&lt;=AL$2,1,0)*(Estacionamento!$F11+Estacionamento!$F17)*$NB$102</f>
        <v>5625</v>
      </c>
      <c r="AM103" s="306">
        <f>IF($ND$102&lt;=AM$2,1,0)*(Estacionamento!$F11+Estacionamento!$F17)*$NB$102</f>
        <v>5625</v>
      </c>
      <c r="AN103" s="306">
        <f>IF($ND$102&lt;=AN$2,1,0)*(Estacionamento!$F11+Estacionamento!$F17)*$NB$102</f>
        <v>5625</v>
      </c>
      <c r="AO103" s="306">
        <f>IF($ND$102&lt;=AO$2,1,0)*(Estacionamento!$F11+Estacionamento!$F17)*$NB$102</f>
        <v>5625</v>
      </c>
      <c r="AP103" s="306">
        <f>IF($ND$102&lt;=AP$2,1,0)*(Estacionamento!$F11+Estacionamento!$F17)*$NB$102</f>
        <v>5625</v>
      </c>
      <c r="AQ103" s="306">
        <f>IF($ND$102&lt;=AQ$2,1,0)*(Estacionamento!$F11+Estacionamento!$F17)*$NB$102</f>
        <v>5625</v>
      </c>
      <c r="AR103" s="306">
        <f>IF($ND$102&lt;=AR$2,1,0)*(Estacionamento!$F11+Estacionamento!$F17)*$NB$102</f>
        <v>5625</v>
      </c>
      <c r="AS103" s="306">
        <f>IF($ND$102&lt;=AS$2,1,0)*(Estacionamento!$F11+Estacionamento!$F17)*$NB$102</f>
        <v>5625</v>
      </c>
      <c r="AT103" s="306">
        <f>IF($ND$102&lt;=AT$2,1,0)*(Estacionamento!$F11+Estacionamento!$F17)*$NB$102</f>
        <v>5625</v>
      </c>
      <c r="AU103" s="306">
        <f>IF($ND$102&lt;=AU$2,1,0)*(Estacionamento!$F11+Estacionamento!$F17)*$NB$102</f>
        <v>5625</v>
      </c>
      <c r="AV103" s="306">
        <f>IF($ND$102&lt;=AV$2,1,0)*(Estacionamento!$F11+Estacionamento!$F17)*$NB$102</f>
        <v>5625</v>
      </c>
      <c r="AW103" s="306">
        <f>IF($ND$102&lt;=AW$2,1,0)*(Estacionamento!$F11+Estacionamento!$F17)*$NB$102</f>
        <v>5625</v>
      </c>
      <c r="AX103" s="306">
        <f>IF($ND$102&lt;=AX$2,1,0)*(Estacionamento!$F11+Estacionamento!$F17)*$NB$102</f>
        <v>5625</v>
      </c>
      <c r="AY103" s="306">
        <f>IF($ND$102&lt;=AY$2,1,0)*(Estacionamento!$F11+Estacionamento!$F17)*$NB$102</f>
        <v>5625</v>
      </c>
      <c r="AZ103" s="306">
        <f>IF($ND$102&lt;=AZ$2,1,0)*(Estacionamento!$F11+Estacionamento!$F17)*$NB$102</f>
        <v>5625</v>
      </c>
      <c r="BA103" s="306">
        <f>IF($ND$102&lt;=BA$2,1,0)*(Estacionamento!$F11+Estacionamento!$F17)*$NB$102</f>
        <v>5625</v>
      </c>
      <c r="BB103" s="306">
        <f>IF($ND$102&lt;=BB$2,1,0)*(Estacionamento!$F11+Estacionamento!$F17)*$NB$102</f>
        <v>5625</v>
      </c>
      <c r="BC103" s="306">
        <f>IF($ND$102&lt;=BC$2,1,0)*(Estacionamento!$F11+Estacionamento!$F17)*$NB$102</f>
        <v>5625</v>
      </c>
      <c r="BD103" s="306">
        <f>IF($ND$102&lt;=BD$2,1,0)*(Estacionamento!$F11+Estacionamento!$F17)*$NB$102</f>
        <v>5625</v>
      </c>
      <c r="BE103" s="306">
        <f>IF($ND$102&lt;=BE$2,1,0)*(Estacionamento!$F11+Estacionamento!$F17)*$NB$102</f>
        <v>5625</v>
      </c>
      <c r="BF103" s="306">
        <f>IF($ND$102&lt;=BF$2,1,0)*(Estacionamento!$F11+Estacionamento!$F17)*$NB$102</f>
        <v>5625</v>
      </c>
      <c r="BG103" s="306">
        <f>IF($ND$102&lt;=BG$2,1,0)*(Estacionamento!$F11+Estacionamento!$F17)*$NB$102</f>
        <v>5625</v>
      </c>
      <c r="BH103" s="306">
        <f>IF($ND$102&lt;=BH$2,1,0)*(Estacionamento!$F11+Estacionamento!$F17)*$NB$102</f>
        <v>5625</v>
      </c>
      <c r="BI103" s="306">
        <f>IF($ND$102&lt;=BI$2,1,0)*(Estacionamento!$F11+Estacionamento!$F17)*$NB$102</f>
        <v>5625</v>
      </c>
      <c r="BJ103" s="306">
        <f>IF($ND$102&lt;=BJ$2,1,0)*(Estacionamento!$F11+Estacionamento!$F17)*$NB$102</f>
        <v>5625</v>
      </c>
      <c r="BK103" s="306">
        <f>IF($ND$102&lt;=BK$2,1,0)*(Estacionamento!$F11+Estacionamento!$F17)*$NB$102</f>
        <v>5625</v>
      </c>
      <c r="BL103" s="306">
        <f>IF($ND$102&lt;=BL$2,1,0)*(Estacionamento!$F11+Estacionamento!$F17)*$NB$102</f>
        <v>5625</v>
      </c>
      <c r="BM103" s="306">
        <f>IF($ND$102&lt;=BM$2,1,0)*(Estacionamento!$F11+Estacionamento!$F17)*$NB$102</f>
        <v>5625</v>
      </c>
      <c r="BN103" s="306">
        <f>IF($ND$102&lt;=BN$2,1,0)*(Estacionamento!$F11+Estacionamento!$F17)*$NB$102</f>
        <v>5625</v>
      </c>
      <c r="BO103" s="306">
        <f>IF($ND$102&lt;=BO$2,1,0)*(Estacionamento!$F11+Estacionamento!$F17)*$NB$102</f>
        <v>5625</v>
      </c>
      <c r="BP103" s="306">
        <f>IF($ND$102&lt;=BP$2,1,0)*(Estacionamento!$F11+Estacionamento!$F17)*$NB$102</f>
        <v>5625</v>
      </c>
      <c r="BQ103" s="306">
        <f>IF($ND$102&lt;=BQ$2,1,0)*(Estacionamento!$F11+Estacionamento!$F17)*$NB$102</f>
        <v>5625</v>
      </c>
      <c r="BR103" s="306">
        <f>IF($ND$102&lt;=BR$2,1,0)*(Estacionamento!$F11+Estacionamento!$F17)*$NB$102</f>
        <v>5625</v>
      </c>
      <c r="BS103" s="306">
        <f>IF($ND$102&lt;=BS$2,1,0)*(Estacionamento!$F11+Estacionamento!$F17)*$NB$102</f>
        <v>5625</v>
      </c>
      <c r="BT103" s="306">
        <f>IF($ND$102&lt;=BT$2,1,0)*(Estacionamento!$F11+Estacionamento!$F17)*$NB$102</f>
        <v>5625</v>
      </c>
      <c r="BU103" s="306">
        <f>IF($ND$102&lt;=BU$2,1,0)*(Estacionamento!$F11+Estacionamento!$F17)*$NB$102</f>
        <v>5625</v>
      </c>
      <c r="BV103" s="306">
        <f>IF($ND$102&lt;=BV$2,1,0)*(Estacionamento!$F11+Estacionamento!$F17)*$NB$102</f>
        <v>5625</v>
      </c>
      <c r="BW103" s="306">
        <f>IF($ND$102&lt;=BW$2,1,0)*(Estacionamento!$F11+Estacionamento!$F17)*$NB$102</f>
        <v>5625</v>
      </c>
      <c r="BX103" s="306">
        <f>IF($ND$102&lt;=BX$2,1,0)*(Estacionamento!$F11+Estacionamento!$F17)*$NB$102</f>
        <v>5625</v>
      </c>
      <c r="BY103" s="306">
        <f>IF($ND$102&lt;=BY$2,1,0)*(Estacionamento!$F11+Estacionamento!$F17)*$NB$102</f>
        <v>5625</v>
      </c>
      <c r="BZ103" s="306">
        <f>IF($ND$102&lt;=BZ$2,1,0)*(Estacionamento!$F11+Estacionamento!$F17)*$NB$102</f>
        <v>5625</v>
      </c>
      <c r="CA103" s="306">
        <f>IF($ND$102&lt;=CA$2,1,0)*(Estacionamento!$F11+Estacionamento!$F17)*$NB$102</f>
        <v>5625</v>
      </c>
      <c r="CB103" s="306">
        <f>IF($ND$102&lt;=CB$2,1,0)*(Estacionamento!$F11+Estacionamento!$F17)*$NB$102</f>
        <v>5625</v>
      </c>
      <c r="CC103" s="306">
        <f>IF($ND$102&lt;=CC$2,1,0)*(Estacionamento!$F11+Estacionamento!$F17)*$NB$102</f>
        <v>5625</v>
      </c>
      <c r="CD103" s="306">
        <f>IF($ND$102&lt;=CD$2,1,0)*(Estacionamento!$F11+Estacionamento!$F17)*$NB$102</f>
        <v>5625</v>
      </c>
      <c r="CE103" s="306">
        <f>IF($ND$102&lt;=CE$2,1,0)*(Estacionamento!$F11+Estacionamento!$F17)*$NB$102</f>
        <v>5625</v>
      </c>
      <c r="CF103" s="306">
        <f>IF($ND$102&lt;=CF$2,1,0)*(Estacionamento!$F11+Estacionamento!$F17)*$NB$102</f>
        <v>5625</v>
      </c>
      <c r="CG103" s="306">
        <f>IF($ND$102&lt;=CG$2,1,0)*(Estacionamento!$F11+Estacionamento!$F17)*$NB$102</f>
        <v>5625</v>
      </c>
      <c r="CH103" s="306">
        <f>IF($ND$102&lt;=CH$2,1,0)*(Estacionamento!$F11+Estacionamento!$F17)*$NB$102</f>
        <v>5625</v>
      </c>
      <c r="CI103" s="306">
        <f>IF($ND$102&lt;=CI$2,1,0)*(Estacionamento!$F11+Estacionamento!$F17)*$NB$102</f>
        <v>5625</v>
      </c>
      <c r="CJ103" s="306">
        <f>IF($ND$102&lt;=CJ$2,1,0)*(Estacionamento!$F11+Estacionamento!$F17)*$NB$102</f>
        <v>5625</v>
      </c>
      <c r="CK103" s="306">
        <f>IF($ND$102&lt;=CK$2,1,0)*(Estacionamento!$F11+Estacionamento!$F17)*$NB$102</f>
        <v>5625</v>
      </c>
      <c r="CL103" s="306">
        <f>IF($ND$102&lt;=CL$2,1,0)*(Estacionamento!$F11+Estacionamento!$F17)*$NB$102</f>
        <v>5625</v>
      </c>
      <c r="CM103" s="306">
        <f>IF($ND$102&lt;=CM$2,1,0)*(Estacionamento!$F11+Estacionamento!$F17)*$NB$102</f>
        <v>5625</v>
      </c>
      <c r="CN103" s="306">
        <f>IF($ND$102&lt;=CN$2,1,0)*(Estacionamento!$F11+Estacionamento!$F17)*$NB$102</f>
        <v>5625</v>
      </c>
      <c r="CO103" s="306">
        <f>IF($ND$102&lt;=CO$2,1,0)*(Estacionamento!$F11+Estacionamento!$F17)*$NB$102</f>
        <v>5625</v>
      </c>
      <c r="CP103" s="306">
        <f>IF($ND$102&lt;=CP$2,1,0)*(Estacionamento!$F11+Estacionamento!$F17)*$NB$102</f>
        <v>5625</v>
      </c>
      <c r="CQ103" s="306">
        <f>IF($ND$102&lt;=CQ$2,1,0)*(Estacionamento!$F11+Estacionamento!$F17)*$NB$102</f>
        <v>5625</v>
      </c>
      <c r="CR103" s="306">
        <f>IF($ND$102&lt;=CR$2,1,0)*(Estacionamento!$F11+Estacionamento!$F17)*$NB$102</f>
        <v>5625</v>
      </c>
      <c r="CS103" s="306">
        <f>IF($ND$102&lt;=CS$2,1,0)*(Estacionamento!$F11+Estacionamento!$F17)*$NB$102</f>
        <v>5625</v>
      </c>
      <c r="CT103" s="306">
        <f>IF($ND$102&lt;=CT$2,1,0)*(Estacionamento!$F11+Estacionamento!$F17)*$NB$102</f>
        <v>5625</v>
      </c>
      <c r="CU103" s="306">
        <f>IF($ND$102&lt;=CU$2,1,0)*(Estacionamento!$F11+Estacionamento!$F17)*$NB$102</f>
        <v>5625</v>
      </c>
      <c r="CV103" s="306">
        <f>IF($ND$102&lt;=CV$2,1,0)*(Estacionamento!$F11+Estacionamento!$F17)*$NB$102</f>
        <v>5625</v>
      </c>
      <c r="CW103" s="306">
        <f>IF($ND$102&lt;=CW$2,1,0)*(Estacionamento!$F11+Estacionamento!$F17)*$NB$102</f>
        <v>5625</v>
      </c>
      <c r="CX103" s="306">
        <f>IF($ND$102&lt;=CX$2,1,0)*(Estacionamento!$F11+Estacionamento!$F17)*$NB$102</f>
        <v>5625</v>
      </c>
      <c r="CY103" s="306">
        <f>IF($ND$102&lt;=CY$2,1,0)*(Estacionamento!$F11+Estacionamento!$F17)*$NB$102</f>
        <v>5625</v>
      </c>
      <c r="CZ103" s="306">
        <f>IF($ND$102&lt;=CZ$2,1,0)*(Estacionamento!$F11+Estacionamento!$F17)*$NB$102</f>
        <v>5625</v>
      </c>
      <c r="DA103" s="306">
        <f>IF($ND$102&lt;=DA$2,1,0)*(Estacionamento!$F11+Estacionamento!$F17)*$NB$102</f>
        <v>5625</v>
      </c>
      <c r="DB103" s="306">
        <f>IF($ND$102&lt;=DB$2,1,0)*(Estacionamento!$F11+Estacionamento!$F17)*$NB$102</f>
        <v>5625</v>
      </c>
      <c r="DC103" s="306">
        <f>IF($ND$102&lt;=DC$2,1,0)*(Estacionamento!$F11+Estacionamento!$F17)*$NB$102</f>
        <v>5625</v>
      </c>
      <c r="DD103" s="306">
        <f>IF($ND$102&lt;=DD$2,1,0)*(Estacionamento!$F11+Estacionamento!$F17)*$NB$102</f>
        <v>5625</v>
      </c>
      <c r="DE103" s="306">
        <f>IF($ND$102&lt;=DE$2,1,0)*(Estacionamento!$F11+Estacionamento!$F17)*$NB$102</f>
        <v>5625</v>
      </c>
      <c r="DF103" s="306">
        <f>IF($ND$102&lt;=DF$2,1,0)*(Estacionamento!$F11+Estacionamento!$F17)*$NB$102</f>
        <v>5625</v>
      </c>
      <c r="DG103" s="306">
        <f>IF($ND$102&lt;=DG$2,1,0)*(Estacionamento!$F11+Estacionamento!$F17)*$NB$102</f>
        <v>5625</v>
      </c>
      <c r="DH103" s="306">
        <f>IF($ND$102&lt;=DH$2,1,0)*(Estacionamento!$F11+Estacionamento!$F17)*$NB$102</f>
        <v>5625</v>
      </c>
      <c r="DI103" s="306">
        <f>IF($ND$102&lt;=DI$2,1,0)*(Estacionamento!$F11+Estacionamento!$F17)*$NB$102</f>
        <v>5625</v>
      </c>
      <c r="DJ103" s="306">
        <f>IF($ND$102&lt;=DJ$2,1,0)*(Estacionamento!$F11+Estacionamento!$F17)*$NB$102</f>
        <v>5625</v>
      </c>
      <c r="DK103" s="306">
        <f>IF($ND$102&lt;=DK$2,1,0)*(Estacionamento!$F11+Estacionamento!$F17)*$NB$102</f>
        <v>5625</v>
      </c>
      <c r="DL103" s="306">
        <f>IF($ND$102&lt;=DL$2,1,0)*(Estacionamento!$F11+Estacionamento!$F17)*$NB$102</f>
        <v>5625</v>
      </c>
      <c r="DM103" s="306">
        <f>IF($ND$102&lt;=DM$2,1,0)*(Estacionamento!$F11+Estacionamento!$F17)*$NB$102</f>
        <v>5625</v>
      </c>
      <c r="DN103" s="306">
        <f>IF($ND$102&lt;=DN$2,1,0)*(Estacionamento!$F11+Estacionamento!$F17)*$NB$102</f>
        <v>5625</v>
      </c>
      <c r="DO103" s="306">
        <f>IF($ND$102&lt;=DO$2,1,0)*(Estacionamento!$F11+Estacionamento!$F17)*$NB$102</f>
        <v>5625</v>
      </c>
      <c r="DP103" s="306">
        <f>IF($ND$102&lt;=DP$2,1,0)*(Estacionamento!$F11+Estacionamento!$F17)*$NB$102</f>
        <v>5625</v>
      </c>
      <c r="DQ103" s="306">
        <f>IF($ND$102&lt;=DQ$2,1,0)*(Estacionamento!$F11+Estacionamento!$F17)*$NB$102</f>
        <v>5625</v>
      </c>
      <c r="DR103" s="306">
        <f>IF($ND$102&lt;=DR$2,1,0)*(Estacionamento!$F11+Estacionamento!$F17)*$NB$102</f>
        <v>5625</v>
      </c>
      <c r="DS103" s="306">
        <f>IF($ND$102&lt;=DS$2,1,0)*(Estacionamento!$F11+Estacionamento!$F17)*$NB$102</f>
        <v>5625</v>
      </c>
      <c r="DT103" s="306">
        <f>IF($ND$102&lt;=DT$2,1,0)*(Estacionamento!$F11+Estacionamento!$F17)*$NB$102</f>
        <v>5625</v>
      </c>
      <c r="DU103" s="306">
        <f>IF($ND$102&lt;=DU$2,1,0)*(Estacionamento!$F11+Estacionamento!$F17)*$NB$102</f>
        <v>5625</v>
      </c>
      <c r="DV103" s="306">
        <f>IF($ND$102&lt;=DV$2,1,0)*(Estacionamento!$F11+Estacionamento!$F17)*$NB$102</f>
        <v>5625</v>
      </c>
      <c r="DW103" s="306">
        <f>IF($ND$102&lt;=DW$2,1,0)*(Estacionamento!$F11+Estacionamento!$F17)*$NB$102</f>
        <v>5625</v>
      </c>
      <c r="DX103" s="306">
        <f>IF($ND$102&lt;=DX$2,1,0)*(Estacionamento!$F11+Estacionamento!$F17)*$NB$102</f>
        <v>5625</v>
      </c>
      <c r="DY103" s="306">
        <f>IF($ND$102&lt;=DY$2,1,0)*(Estacionamento!$F11+Estacionamento!$F17)*$NB$102</f>
        <v>5625</v>
      </c>
      <c r="DZ103" s="306">
        <f>IF($ND$102&lt;=DZ$2,1,0)*(Estacionamento!$F11+Estacionamento!$F17)*$NB$102</f>
        <v>5625</v>
      </c>
      <c r="EA103" s="306">
        <f>IF($ND$102&lt;=EA$2,1,0)*(Estacionamento!$F11+Estacionamento!$F17)*$NB$102</f>
        <v>5625</v>
      </c>
      <c r="EB103" s="306">
        <f>IF($ND$102&lt;=EB$2,1,0)*(Estacionamento!$F11+Estacionamento!$F17)*$NB$102</f>
        <v>5625</v>
      </c>
      <c r="EC103" s="306">
        <f>IF($ND$102&lt;=EC$2,1,0)*(Estacionamento!$F11+Estacionamento!$F17)*$NB$102</f>
        <v>5625</v>
      </c>
      <c r="ED103" s="306">
        <f>IF($ND$102&lt;=ED$2,1,0)*(Estacionamento!$F11+Estacionamento!$F17)*$NB$102</f>
        <v>5625</v>
      </c>
      <c r="EE103" s="306">
        <f>IF($ND$102&lt;=EE$2,1,0)*(Estacionamento!$F11+Estacionamento!$F17)*$NB$102</f>
        <v>5625</v>
      </c>
      <c r="EF103" s="306">
        <f>IF($ND$102&lt;=EF$2,1,0)*(Estacionamento!$F11+Estacionamento!$F17)*$NB$102</f>
        <v>5625</v>
      </c>
      <c r="EG103" s="306">
        <f>IF($ND$102&lt;=EG$2,1,0)*(Estacionamento!$F11+Estacionamento!$F17)*$NB$102</f>
        <v>5625</v>
      </c>
      <c r="EH103" s="306">
        <f>IF($ND$102&lt;=EH$2,1,0)*(Estacionamento!$F11+Estacionamento!$F17)*$NB$102</f>
        <v>5625</v>
      </c>
      <c r="EI103" s="306">
        <f>IF($ND$102&lt;=EI$2,1,0)*(Estacionamento!$F11+Estacionamento!$F17)*$NB$102</f>
        <v>5625</v>
      </c>
      <c r="EJ103" s="306">
        <f>IF($ND$102&lt;=EJ$2,1,0)*(Estacionamento!$F11+Estacionamento!$F17)*$NB$102</f>
        <v>5625</v>
      </c>
      <c r="EK103" s="306">
        <f>IF($ND$102&lt;=EK$2,1,0)*(Estacionamento!$F11+Estacionamento!$F17)*$NB$102</f>
        <v>5625</v>
      </c>
      <c r="EL103" s="306">
        <f>IF($ND$102&lt;=EL$2,1,0)*(Estacionamento!$F11+Estacionamento!$F17)*$NB$102</f>
        <v>5625</v>
      </c>
      <c r="EM103" s="306">
        <f>IF($ND$102&lt;=EM$2,1,0)*(Estacionamento!$F11+Estacionamento!$F17)*$NB$102</f>
        <v>5625</v>
      </c>
      <c r="EN103" s="306">
        <f>IF($ND$102&lt;=EN$2,1,0)*(Estacionamento!$F11+Estacionamento!$F17)*$NB$102</f>
        <v>5625</v>
      </c>
      <c r="EO103" s="306">
        <f>IF($ND$102&lt;=EO$2,1,0)*(Estacionamento!$F11+Estacionamento!$F17)*$NB$102</f>
        <v>5625</v>
      </c>
      <c r="EP103" s="306">
        <f>IF($ND$102&lt;=EP$2,1,0)*(Estacionamento!$F11+Estacionamento!$F17)*$NB$102</f>
        <v>5625</v>
      </c>
      <c r="EQ103" s="306">
        <f>IF($ND$102&lt;=EQ$2,1,0)*(Estacionamento!$F11+Estacionamento!$F17)*$NB$102</f>
        <v>5625</v>
      </c>
      <c r="ER103" s="306">
        <f>IF($ND$102&lt;=ER$2,1,0)*(Estacionamento!$F11+Estacionamento!$F17)*$NB$102</f>
        <v>5625</v>
      </c>
      <c r="ES103" s="306">
        <f>IF($ND$102&lt;=ES$2,1,0)*(Estacionamento!$F11+Estacionamento!$F17)*$NB$102</f>
        <v>5625</v>
      </c>
      <c r="ET103" s="306">
        <f>IF($ND$102&lt;=ET$2,1,0)*(Estacionamento!$F11+Estacionamento!$F17)*$NB$102</f>
        <v>5625</v>
      </c>
      <c r="EU103" s="306">
        <f>IF($ND$102&lt;=EU$2,1,0)*(Estacionamento!$F11+Estacionamento!$F17)*$NB$102</f>
        <v>5625</v>
      </c>
      <c r="EV103" s="306">
        <f>IF($ND$102&lt;=EV$2,1,0)*(Estacionamento!$F11+Estacionamento!$F17)*$NB$102</f>
        <v>5625</v>
      </c>
      <c r="EW103" s="306">
        <f>IF($ND$102&lt;=EW$2,1,0)*(Estacionamento!$F11+Estacionamento!$F17)*$NB$102</f>
        <v>5625</v>
      </c>
      <c r="EX103" s="306">
        <f>IF($ND$102&lt;=EX$2,1,0)*(Estacionamento!$F11+Estacionamento!$F17)*$NB$102</f>
        <v>5625</v>
      </c>
      <c r="EY103" s="306">
        <f>IF($ND$102&lt;=EY$2,1,0)*(Estacionamento!$F11+Estacionamento!$F17)*$NB$102</f>
        <v>5625</v>
      </c>
      <c r="EZ103" s="306">
        <f>IF($ND$102&lt;=EZ$2,1,0)*(Estacionamento!$F11+Estacionamento!$F17)*$NB$102</f>
        <v>5625</v>
      </c>
      <c r="FA103" s="306">
        <f>IF($ND$102&lt;=FA$2,1,0)*(Estacionamento!$F11+Estacionamento!$F17)*$NB$102</f>
        <v>5625</v>
      </c>
      <c r="FB103" s="306">
        <f>IF($ND$102&lt;=FB$2,1,0)*(Estacionamento!$F11+Estacionamento!$F17)*$NB$102</f>
        <v>5625</v>
      </c>
      <c r="FC103" s="306">
        <f>IF($ND$102&lt;=FC$2,1,0)*(Estacionamento!$F11+Estacionamento!$F17)*$NB$102</f>
        <v>5625</v>
      </c>
      <c r="FD103" s="306">
        <f>IF($ND$102&lt;=FD$2,1,0)*(Estacionamento!$F11+Estacionamento!$F17)*$NB$102</f>
        <v>5625</v>
      </c>
      <c r="FE103" s="306">
        <f>IF($ND$102&lt;=FE$2,1,0)*(Estacionamento!$F11+Estacionamento!$F17)*$NB$102</f>
        <v>5625</v>
      </c>
      <c r="FF103" s="306">
        <f>IF($ND$102&lt;=FF$2,1,0)*(Estacionamento!$F11+Estacionamento!$F17)*$NB$102</f>
        <v>5625</v>
      </c>
      <c r="FG103" s="306">
        <f>IF($ND$102&lt;=FG$2,1,0)*(Estacionamento!$F11+Estacionamento!$F17)*$NB$102</f>
        <v>5625</v>
      </c>
      <c r="FH103" s="306">
        <f>IF($ND$102&lt;=FH$2,1,0)*(Estacionamento!$F11+Estacionamento!$F17)*$NB$102</f>
        <v>5625</v>
      </c>
      <c r="FI103" s="306">
        <f>IF($ND$102&lt;=FI$2,1,0)*(Estacionamento!$F11+Estacionamento!$F17)*$NB$102</f>
        <v>5625</v>
      </c>
      <c r="FJ103" s="306">
        <f>IF($ND$102&lt;=FJ$2,1,0)*(Estacionamento!$F11+Estacionamento!$F17)*$NB$102</f>
        <v>5625</v>
      </c>
      <c r="FK103" s="306">
        <f>IF($ND$102&lt;=FK$2,1,0)*(Estacionamento!$F11+Estacionamento!$F17)*$NB$102</f>
        <v>5625</v>
      </c>
      <c r="FL103" s="306">
        <f>IF($ND$102&lt;=FL$2,1,0)*(Estacionamento!$F11+Estacionamento!$F17)*$NB$102</f>
        <v>5625</v>
      </c>
      <c r="FM103" s="306">
        <f>IF($ND$102&lt;=FM$2,1,0)*(Estacionamento!$F11+Estacionamento!$F17)*$NB$102</f>
        <v>5625</v>
      </c>
      <c r="FN103" s="306">
        <f>IF($ND$102&lt;=FN$2,1,0)*(Estacionamento!$F11+Estacionamento!$F17)*$NB$102</f>
        <v>5625</v>
      </c>
      <c r="FO103" s="306">
        <f>IF($ND$102&lt;=FO$2,1,0)*(Estacionamento!$F11+Estacionamento!$F17)*$NB$102</f>
        <v>5625</v>
      </c>
      <c r="FP103" s="306">
        <f>IF($ND$102&lt;=FP$2,1,0)*(Estacionamento!$F11+Estacionamento!$F17)*$NB$102</f>
        <v>5625</v>
      </c>
      <c r="FQ103" s="306">
        <f>IF($ND$102&lt;=FQ$2,1,0)*(Estacionamento!$F11+Estacionamento!$F17)*$NB$102</f>
        <v>5625</v>
      </c>
      <c r="FR103" s="306">
        <f>IF($ND$102&lt;=FR$2,1,0)*(Estacionamento!$F11+Estacionamento!$F17)*$NB$102</f>
        <v>5625</v>
      </c>
      <c r="FS103" s="306">
        <f>IF($ND$102&lt;=FS$2,1,0)*(Estacionamento!$F11+Estacionamento!$F17)*$NB$102</f>
        <v>5625</v>
      </c>
      <c r="FT103" s="306">
        <f>IF($ND$102&lt;=FT$2,1,0)*(Estacionamento!$F11+Estacionamento!$F17)*$NB$102</f>
        <v>5625</v>
      </c>
      <c r="FU103" s="306">
        <f>IF($ND$102&lt;=FU$2,1,0)*(Estacionamento!$F11+Estacionamento!$F17)*$NB$102</f>
        <v>5625</v>
      </c>
      <c r="FV103" s="306">
        <f>IF($ND$102&lt;=FV$2,1,0)*(Estacionamento!$F11+Estacionamento!$F17)*$NB$102</f>
        <v>5625</v>
      </c>
      <c r="FW103" s="306">
        <f>IF($ND$102&lt;=FW$2,1,0)*(Estacionamento!$F11+Estacionamento!$F17)*$NB$102</f>
        <v>5625</v>
      </c>
      <c r="FX103" s="306">
        <f>IF($ND$102&lt;=FX$2,1,0)*(Estacionamento!$F11+Estacionamento!$F17)*$NB$102</f>
        <v>5625</v>
      </c>
      <c r="FY103" s="306">
        <f>IF($ND$102&lt;=FY$2,1,0)*(Estacionamento!$F11+Estacionamento!$F17)*$NB$102</f>
        <v>5625</v>
      </c>
      <c r="FZ103" s="306">
        <f>IF($ND$102&lt;=FZ$2,1,0)*(Estacionamento!$F11+Estacionamento!$F17)*$NB$102</f>
        <v>5625</v>
      </c>
      <c r="GA103" s="306">
        <f>IF($ND$102&lt;=GA$2,1,0)*(Estacionamento!$F11+Estacionamento!$F17)*$NB$102</f>
        <v>5625</v>
      </c>
      <c r="GB103" s="306">
        <f>IF($ND$102&lt;=GB$2,1,0)*(Estacionamento!$F11+Estacionamento!$F17)*$NB$102</f>
        <v>5625</v>
      </c>
      <c r="GC103" s="306">
        <f>IF($ND$102&lt;=GC$2,1,0)*(Estacionamento!$F11+Estacionamento!$F17)*$NB$102</f>
        <v>5625</v>
      </c>
      <c r="GD103" s="306">
        <f>IF($ND$102&lt;=GD$2,1,0)*(Estacionamento!$F11+Estacionamento!$F17)*$NB$102</f>
        <v>5625</v>
      </c>
      <c r="GE103" s="306">
        <f>IF($ND$102&lt;=GE$2,1,0)*(Estacionamento!$F11+Estacionamento!$F17)*$NB$102</f>
        <v>5625</v>
      </c>
      <c r="GF103" s="306">
        <f>IF($ND$102&lt;=GF$2,1,0)*(Estacionamento!$F11+Estacionamento!$F17)*$NB$102</f>
        <v>5625</v>
      </c>
      <c r="GG103" s="306">
        <f>IF($ND$102&lt;=GG$2,1,0)*(Estacionamento!$F11+Estacionamento!$F17)*$NB$102</f>
        <v>5625</v>
      </c>
      <c r="GH103" s="306">
        <f>IF($ND$102&lt;=GH$2,1,0)*(Estacionamento!$F11+Estacionamento!$F17)*$NB$102</f>
        <v>5625</v>
      </c>
      <c r="GI103" s="306">
        <f>IF($ND$102&lt;=GI$2,1,0)*(Estacionamento!$F11+Estacionamento!$F17)*$NB$102</f>
        <v>5625</v>
      </c>
      <c r="GJ103" s="306">
        <f>IF($ND$102&lt;=GJ$2,1,0)*(Estacionamento!$F11+Estacionamento!$F17)*$NB$102</f>
        <v>5625</v>
      </c>
      <c r="GK103" s="306">
        <f>IF($ND$102&lt;=GK$2,1,0)*(Estacionamento!$F11+Estacionamento!$F17)*$NB$102</f>
        <v>5625</v>
      </c>
      <c r="GL103" s="306">
        <f>IF($ND$102&lt;=GL$2,1,0)*(Estacionamento!$F11+Estacionamento!$F17)*$NB$102</f>
        <v>5625</v>
      </c>
      <c r="GM103" s="306">
        <f>IF($ND$102&lt;=GM$2,1,0)*(Estacionamento!$F11+Estacionamento!$F17)*$NB$102</f>
        <v>5625</v>
      </c>
      <c r="GN103" s="306">
        <f>IF($ND$102&lt;=GN$2,1,0)*(Estacionamento!$F11+Estacionamento!$F17)*$NB$102</f>
        <v>5625</v>
      </c>
      <c r="GO103" s="306">
        <f>IF($ND$102&lt;=GO$2,1,0)*(Estacionamento!$F11+Estacionamento!$F17)*$NB$102</f>
        <v>5625</v>
      </c>
      <c r="GP103" s="306">
        <f>IF($ND$102&lt;=GP$2,1,0)*(Estacionamento!$F11+Estacionamento!$F17)*$NB$102</f>
        <v>5625</v>
      </c>
      <c r="GQ103" s="306">
        <f>IF($ND$102&lt;=GQ$2,1,0)*(Estacionamento!$F11+Estacionamento!$F17)*$NB$102</f>
        <v>5625</v>
      </c>
      <c r="GR103" s="306">
        <f>IF($ND$102&lt;=GR$2,1,0)*(Estacionamento!$F11+Estacionamento!$F17)*$NB$102</f>
        <v>5625</v>
      </c>
      <c r="GS103" s="306">
        <f>IF($ND$102&lt;=GS$2,1,0)*(Estacionamento!$F11+Estacionamento!$F17)*$NB$102</f>
        <v>5625</v>
      </c>
      <c r="GT103" s="306">
        <f>IF($ND$102&lt;=GT$2,1,0)*(Estacionamento!$F11+Estacionamento!$F17)*$NB$102</f>
        <v>5625</v>
      </c>
      <c r="GU103" s="306">
        <f>IF($ND$102&lt;=GU$2,1,0)*(Estacionamento!$F11+Estacionamento!$F17)*$NB$102</f>
        <v>5625</v>
      </c>
      <c r="GV103" s="306">
        <f>IF($ND$102&lt;=GV$2,1,0)*(Estacionamento!$F11+Estacionamento!$F17)*$NB$102</f>
        <v>5625</v>
      </c>
      <c r="GW103" s="306">
        <f>IF($ND$102&lt;=GW$2,1,0)*(Estacionamento!$F11+Estacionamento!$F17)*$NB$102</f>
        <v>5625</v>
      </c>
      <c r="GX103" s="306">
        <f>IF($ND$102&lt;=GX$2,1,0)*(Estacionamento!$F11+Estacionamento!$F17)*$NB$102</f>
        <v>5625</v>
      </c>
      <c r="GY103" s="306">
        <f>IF($ND$102&lt;=GY$2,1,0)*(Estacionamento!$F11+Estacionamento!$F17)*$NB$102</f>
        <v>5625</v>
      </c>
      <c r="GZ103" s="306">
        <f>IF($ND$102&lt;=GZ$2,1,0)*(Estacionamento!$F11+Estacionamento!$F17)*$NB$102</f>
        <v>5625</v>
      </c>
      <c r="HA103" s="306">
        <f>IF($ND$102&lt;=HA$2,1,0)*(Estacionamento!$F11+Estacionamento!$F17)*$NB$102</f>
        <v>5625</v>
      </c>
      <c r="HB103" s="306">
        <f>IF($ND$102&lt;=HB$2,1,0)*(Estacionamento!$F11+Estacionamento!$F17)*$NB$102</f>
        <v>5625</v>
      </c>
      <c r="HC103" s="306">
        <f>IF($ND$102&lt;=HC$2,1,0)*(Estacionamento!$F11+Estacionamento!$F17)*$NB$102</f>
        <v>5625</v>
      </c>
      <c r="HD103" s="306">
        <f>IF($ND$102&lt;=HD$2,1,0)*(Estacionamento!$F11+Estacionamento!$F17)*$NB$102</f>
        <v>5625</v>
      </c>
      <c r="HE103" s="306">
        <f>IF($ND$102&lt;=HE$2,1,0)*(Estacionamento!$F11+Estacionamento!$F17)*$NB$102</f>
        <v>5625</v>
      </c>
      <c r="HF103" s="306">
        <f>IF($ND$102&lt;=HF$2,1,0)*(Estacionamento!$F11+Estacionamento!$F17)*$NB$102</f>
        <v>5625</v>
      </c>
      <c r="HG103" s="306">
        <f>IF($ND$102&lt;=HG$2,1,0)*(Estacionamento!$F11+Estacionamento!$F17)*$NB$102</f>
        <v>5625</v>
      </c>
      <c r="HH103" s="306">
        <f>IF($ND$102&lt;=HH$2,1,0)*(Estacionamento!$F11+Estacionamento!$F17)*$NB$102</f>
        <v>5625</v>
      </c>
      <c r="HI103" s="306">
        <f>IF($ND$102&lt;=HI$2,1,0)*(Estacionamento!$F11+Estacionamento!$F17)*$NB$102</f>
        <v>5625</v>
      </c>
      <c r="HJ103" s="306">
        <f>IF($ND$102&lt;=HJ$2,1,0)*(Estacionamento!$F11+Estacionamento!$F17)*$NB$102</f>
        <v>5625</v>
      </c>
      <c r="HK103" s="306">
        <f>IF($ND$102&lt;=HK$2,1,0)*(Estacionamento!$F11+Estacionamento!$F17)*$NB$102</f>
        <v>5625</v>
      </c>
      <c r="HL103" s="306">
        <f>IF($ND$102&lt;=HL$2,1,0)*(Estacionamento!$F11+Estacionamento!$F17)*$NB$102</f>
        <v>5625</v>
      </c>
      <c r="HM103" s="306">
        <f>IF($ND$102&lt;=HM$2,1,0)*(Estacionamento!$F11+Estacionamento!$F17)*$NB$102</f>
        <v>5625</v>
      </c>
      <c r="HN103" s="306">
        <f>IF($ND$102&lt;=HN$2,1,0)*(Estacionamento!$F11+Estacionamento!$F17)*$NB$102</f>
        <v>5625</v>
      </c>
      <c r="HO103" s="306">
        <f>IF($ND$102&lt;=HO$2,1,0)*(Estacionamento!$F11+Estacionamento!$F17)*$NB$102</f>
        <v>5625</v>
      </c>
      <c r="HP103" s="306">
        <f>IF($ND$102&lt;=HP$2,1,0)*(Estacionamento!$F11+Estacionamento!$F17)*$NB$102</f>
        <v>5625</v>
      </c>
      <c r="HQ103" s="306">
        <f>IF($ND$102&lt;=HQ$2,1,0)*(Estacionamento!$F11+Estacionamento!$F17)*$NB$102</f>
        <v>5625</v>
      </c>
      <c r="HR103" s="306">
        <f>IF($ND$102&lt;=HR$2,1,0)*(Estacionamento!$F11+Estacionamento!$F17)*$NB$102</f>
        <v>5625</v>
      </c>
      <c r="HS103" s="306">
        <f>IF($ND$102&lt;=HS$2,1,0)*(Estacionamento!$F11+Estacionamento!$F17)*$NB$102</f>
        <v>5625</v>
      </c>
      <c r="HT103" s="306">
        <f>IF($ND$102&lt;=HT$2,1,0)*(Estacionamento!$F11+Estacionamento!$F17)*$NB$102</f>
        <v>5625</v>
      </c>
      <c r="HU103" s="306">
        <f>IF($ND$102&lt;=HU$2,1,0)*(Estacionamento!$F11+Estacionamento!$F17)*$NB$102</f>
        <v>5625</v>
      </c>
      <c r="HV103" s="306">
        <f>IF($ND$102&lt;=HV$2,1,0)*(Estacionamento!$F11+Estacionamento!$F17)*$NB$102</f>
        <v>5625</v>
      </c>
      <c r="HW103" s="306">
        <f>IF($ND$102&lt;=HW$2,1,0)*(Estacionamento!$F11+Estacionamento!$F17)*$NB$102</f>
        <v>5625</v>
      </c>
      <c r="HX103" s="306">
        <f>IF($ND$102&lt;=HX$2,1,0)*(Estacionamento!$F11+Estacionamento!$F17)*$NB$102</f>
        <v>5625</v>
      </c>
      <c r="HY103" s="306">
        <f>IF($ND$102&lt;=HY$2,1,0)*(Estacionamento!$F11+Estacionamento!$F17)*$NB$102</f>
        <v>5625</v>
      </c>
      <c r="HZ103" s="306">
        <f>IF($ND$102&lt;=HZ$2,1,0)*(Estacionamento!$F11+Estacionamento!$F17)*$NB$102</f>
        <v>5625</v>
      </c>
      <c r="IA103" s="306">
        <f>IF($ND$102&lt;=IA$2,1,0)*(Estacionamento!$F11+Estacionamento!$F17)*$NB$102</f>
        <v>5625</v>
      </c>
      <c r="IB103" s="306">
        <f>IF($ND$102&lt;=IB$2,1,0)*(Estacionamento!$F11+Estacionamento!$F17)*$NB$102</f>
        <v>5625</v>
      </c>
      <c r="IC103" s="306">
        <f>IF($ND$102&lt;=IC$2,1,0)*(Estacionamento!$F11+Estacionamento!$F17)*$NB$102</f>
        <v>5625</v>
      </c>
      <c r="ID103" s="306">
        <f>IF($ND$102&lt;=ID$2,1,0)*(Estacionamento!$F11+Estacionamento!$F17)*$NB$102</f>
        <v>5625</v>
      </c>
      <c r="IE103" s="306">
        <f>IF($ND$102&lt;=IE$2,1,0)*(Estacionamento!$F11+Estacionamento!$F17)*$NB$102</f>
        <v>5625</v>
      </c>
      <c r="IF103" s="306">
        <f>IF($ND$102&lt;=IF$2,1,0)*(Estacionamento!$F11+Estacionamento!$F17)*$NB$102</f>
        <v>5625</v>
      </c>
      <c r="IG103" s="306">
        <f>IF($ND$102&lt;=IG$2,1,0)*(Estacionamento!$F11+Estacionamento!$F17)*$NB$102</f>
        <v>5625</v>
      </c>
      <c r="IH103" s="306">
        <f>IF($ND$102&lt;=IH$2,1,0)*(Estacionamento!$F11+Estacionamento!$F17)*$NB$102</f>
        <v>5625</v>
      </c>
      <c r="II103" s="306">
        <f>IF($ND$102&lt;=II$2,1,0)*(Estacionamento!$F11+Estacionamento!$F17)*$NB$102</f>
        <v>5625</v>
      </c>
      <c r="IJ103" s="306">
        <f>IF($ND$102&lt;=IJ$2,1,0)*(Estacionamento!$F11+Estacionamento!$F17)*$NB$102</f>
        <v>5625</v>
      </c>
      <c r="IK103" s="306">
        <f>IF($ND$102&lt;=IK$2,1,0)*(Estacionamento!$F11+Estacionamento!$F17)*$NB$102</f>
        <v>5625</v>
      </c>
      <c r="IL103" s="306">
        <f>IF($ND$102&lt;=IL$2,1,0)*(Estacionamento!$F11+Estacionamento!$F17)*$NB$102</f>
        <v>5625</v>
      </c>
      <c r="IM103" s="306">
        <f>IF($ND$102&lt;=IM$2,1,0)*(Estacionamento!$F11+Estacionamento!$F17)*$NB$102</f>
        <v>5625</v>
      </c>
      <c r="IN103" s="306">
        <f>IF($ND$102&lt;=IN$2,1,0)*(Estacionamento!$F11+Estacionamento!$F17)*$NB$102</f>
        <v>5625</v>
      </c>
      <c r="IO103" s="306">
        <f>IF($ND$102&lt;=IO$2,1,0)*(Estacionamento!$F11+Estacionamento!$F17)*$NB$102</f>
        <v>5625</v>
      </c>
      <c r="IP103" s="306">
        <f>IF($ND$102&lt;=IP$2,1,0)*(Estacionamento!$F11+Estacionamento!$F17)*$NB$102</f>
        <v>5625</v>
      </c>
      <c r="IQ103" s="306">
        <f>IF($ND$102&lt;=IQ$2,1,0)*(Estacionamento!$F11+Estacionamento!$F17)*$NB$102</f>
        <v>5625</v>
      </c>
      <c r="IR103" s="306">
        <f>IF($ND$102&lt;=IR$2,1,0)*(Estacionamento!$F11+Estacionamento!$F17)*$NB$102</f>
        <v>5625</v>
      </c>
      <c r="IS103" s="306">
        <f>IF($ND$102&lt;=IS$2,1,0)*(Estacionamento!$F11+Estacionamento!$F17)*$NB$102</f>
        <v>5625</v>
      </c>
      <c r="IT103" s="306">
        <f>IF($ND$102&lt;=IT$2,1,0)*(Estacionamento!$F11+Estacionamento!$F17)*$NB$102</f>
        <v>5625</v>
      </c>
      <c r="IU103" s="306">
        <f>IF($ND$102&lt;=IU$2,1,0)*(Estacionamento!$F11+Estacionamento!$F17)*$NB$102</f>
        <v>5625</v>
      </c>
      <c r="IV103" s="306">
        <f>IF($ND$102&lt;=IV$2,1,0)*(Estacionamento!$F11+Estacionamento!$F17)*$NB$102</f>
        <v>5625</v>
      </c>
      <c r="IW103" s="306">
        <f>IF($ND$102&lt;=IW$2,1,0)*(Estacionamento!$F11+Estacionamento!$F17)*$NB$102</f>
        <v>5625</v>
      </c>
      <c r="IX103" s="306">
        <f>IF($ND$102&lt;=IX$2,1,0)*(Estacionamento!$F11+Estacionamento!$F17)*$NB$102</f>
        <v>5625</v>
      </c>
      <c r="IY103" s="306">
        <f>IF($ND$102&lt;=IY$2,1,0)*(Estacionamento!$F11+Estacionamento!$F17)*$NB$102</f>
        <v>5625</v>
      </c>
      <c r="IZ103" s="306">
        <f>IF($ND$102&lt;=IZ$2,1,0)*(Estacionamento!$F11+Estacionamento!$F17)*$NB$102</f>
        <v>5625</v>
      </c>
      <c r="JA103" s="306">
        <f>IF($ND$102&lt;=JA$2,1,0)*(Estacionamento!$F11+Estacionamento!$F17)*$NB$102</f>
        <v>5625</v>
      </c>
      <c r="JB103" s="306">
        <f>IF($ND$102&lt;=JB$2,1,0)*(Estacionamento!$F11+Estacionamento!$F17)*$NB$102</f>
        <v>5625</v>
      </c>
      <c r="JC103" s="306">
        <f>IF($ND$102&lt;=JC$2,1,0)*(Estacionamento!$F11+Estacionamento!$F17)*$NB$102</f>
        <v>5625</v>
      </c>
      <c r="JD103" s="306">
        <f>IF($ND$102&lt;=JD$2,1,0)*(Estacionamento!$F11+Estacionamento!$F17)*$NB$102</f>
        <v>5625</v>
      </c>
      <c r="JE103" s="306">
        <f>IF($ND$102&lt;=JE$2,1,0)*(Estacionamento!$F11+Estacionamento!$F17)*$NB$102</f>
        <v>5625</v>
      </c>
      <c r="JF103" s="306">
        <f>IF($ND$102&lt;=JF$2,1,0)*(Estacionamento!$F11+Estacionamento!$F17)*$NB$102</f>
        <v>5625</v>
      </c>
      <c r="JG103" s="306">
        <f>IF($ND$102&lt;=JG$2,1,0)*(Estacionamento!$F11+Estacionamento!$F17)*$NB$102</f>
        <v>5625</v>
      </c>
      <c r="JH103" s="306">
        <f>IF($ND$102&lt;=JH$2,1,0)*(Estacionamento!$F11+Estacionamento!$F17)*$NB$102</f>
        <v>5625</v>
      </c>
      <c r="JI103" s="306">
        <f>IF($ND$102&lt;=JI$2,1,0)*(Estacionamento!$F11+Estacionamento!$F17)*$NB$102</f>
        <v>5625</v>
      </c>
      <c r="JJ103" s="306">
        <f>IF($ND$102&lt;=JJ$2,1,0)*(Estacionamento!$F11+Estacionamento!$F17)*$NB$102</f>
        <v>5625</v>
      </c>
      <c r="JK103" s="306">
        <f>IF($ND$102&lt;=JK$2,1,0)*(Estacionamento!$F11+Estacionamento!$F17)*$NB$102</f>
        <v>5625</v>
      </c>
      <c r="JL103" s="306">
        <f>IF($ND$102&lt;=JL$2,1,0)*(Estacionamento!$F11+Estacionamento!$F17)*$NB$102</f>
        <v>5625</v>
      </c>
      <c r="JM103" s="306">
        <f>IF($ND$102&lt;=JM$2,1,0)*(Estacionamento!$F11+Estacionamento!$F17)*$NB$102</f>
        <v>5625</v>
      </c>
      <c r="JN103" s="306">
        <f>IF($ND$102&lt;=JN$2,1,0)*(Estacionamento!$F11+Estacionamento!$F17)*$NB$102</f>
        <v>5625</v>
      </c>
      <c r="JO103" s="306">
        <f>IF($ND$102&lt;=JO$2,1,0)*(Estacionamento!$F11+Estacionamento!$F17)*$NB$102</f>
        <v>5625</v>
      </c>
      <c r="JP103" s="306">
        <f>IF($ND$102&lt;=JP$2,1,0)*(Estacionamento!$F11+Estacionamento!$F17)*$NB$102</f>
        <v>5625</v>
      </c>
      <c r="JQ103" s="306">
        <f>IF($ND$102&lt;=JQ$2,1,0)*(Estacionamento!$F11+Estacionamento!$F17)*$NB$102</f>
        <v>5625</v>
      </c>
      <c r="JR103" s="306">
        <f>IF($ND$102&lt;=JR$2,1,0)*(Estacionamento!$F11+Estacionamento!$F17)*$NB$102</f>
        <v>5625</v>
      </c>
      <c r="JS103" s="306">
        <f>IF($ND$102&lt;=JS$2,1,0)*(Estacionamento!$F11+Estacionamento!$F17)*$NB$102</f>
        <v>5625</v>
      </c>
      <c r="JT103" s="306">
        <f>IF($ND$102&lt;=JT$2,1,0)*(Estacionamento!$F11+Estacionamento!$F17)*$NB$102</f>
        <v>5625</v>
      </c>
      <c r="JU103" s="306">
        <f>IF($ND$102&lt;=JU$2,1,0)*(Estacionamento!$F11+Estacionamento!$F17)*$NB$102</f>
        <v>5625</v>
      </c>
      <c r="JV103" s="306">
        <f>IF($ND$102&lt;=JV$2,1,0)*(Estacionamento!$F11+Estacionamento!$F17)*$NB$102</f>
        <v>5625</v>
      </c>
      <c r="JW103" s="306">
        <f>IF($ND$102&lt;=JW$2,1,0)*(Estacionamento!$F11+Estacionamento!$F17)*$NB$102</f>
        <v>5625</v>
      </c>
      <c r="JX103" s="306">
        <f>IF($ND$102&lt;=JX$2,1,0)*(Estacionamento!$F11+Estacionamento!$F17)*$NB$102</f>
        <v>5625</v>
      </c>
      <c r="JY103" s="306">
        <f>IF($ND$102&lt;=JY$2,1,0)*(Estacionamento!$F11+Estacionamento!$F17)*$NB$102</f>
        <v>5625</v>
      </c>
      <c r="JZ103" s="306">
        <f>IF($ND$102&lt;=JZ$2,1,0)*(Estacionamento!$F11+Estacionamento!$F17)*$NB$102</f>
        <v>5625</v>
      </c>
      <c r="KA103" s="306">
        <f>IF($ND$102&lt;=KA$2,1,0)*(Estacionamento!$F11+Estacionamento!$F17)*$NB$102</f>
        <v>5625</v>
      </c>
      <c r="KB103" s="306">
        <f>IF($ND$102&lt;=KB$2,1,0)*(Estacionamento!$F11+Estacionamento!$F17)*$NB$102</f>
        <v>5625</v>
      </c>
      <c r="KC103" s="306">
        <f>IF($ND$102&lt;=KC$2,1,0)*(Estacionamento!$F11+Estacionamento!$F17)*$NB$102</f>
        <v>5625</v>
      </c>
      <c r="KD103" s="306">
        <f>IF($ND$102&lt;=KD$2,1,0)*(Estacionamento!$F11+Estacionamento!$F17)*$NB$102</f>
        <v>5625</v>
      </c>
      <c r="KE103" s="306">
        <f>IF($ND$102&lt;=KE$2,1,0)*(Estacionamento!$F11+Estacionamento!$F17)*$NB$102</f>
        <v>5625</v>
      </c>
      <c r="KF103" s="306">
        <f>IF($ND$102&lt;=KF$2,1,0)*(Estacionamento!$F11+Estacionamento!$F17)*$NB$102</f>
        <v>5625</v>
      </c>
      <c r="KG103" s="306">
        <f>IF($ND$102&lt;=KG$2,1,0)*(Estacionamento!$F11+Estacionamento!$F17)*$NB$102</f>
        <v>5625</v>
      </c>
      <c r="KH103" s="306">
        <f>IF($ND$102&lt;=KH$2,1,0)*(Estacionamento!$F11+Estacionamento!$F17)*$NB$102</f>
        <v>5625</v>
      </c>
      <c r="KI103" s="306">
        <f>IF($ND$102&lt;=KI$2,1,0)*(Estacionamento!$F11+Estacionamento!$F17)*$NB$102</f>
        <v>5625</v>
      </c>
      <c r="KJ103" s="306">
        <f>IF($ND$102&lt;=KJ$2,1,0)*(Estacionamento!$F11+Estacionamento!$F17)*$NB$102</f>
        <v>5625</v>
      </c>
      <c r="KK103" s="306">
        <f>IF($ND$102&lt;=KK$2,1,0)*(Estacionamento!$F11+Estacionamento!$F17)*$NB$102</f>
        <v>5625</v>
      </c>
      <c r="KL103" s="306">
        <f>IF($ND$102&lt;=KL$2,1,0)*(Estacionamento!$F11+Estacionamento!$F17)*$NB$102</f>
        <v>5625</v>
      </c>
      <c r="KM103" s="306">
        <f>IF($ND$102&lt;=KM$2,1,0)*(Estacionamento!$F11+Estacionamento!$F17)*$NB$102</f>
        <v>5625</v>
      </c>
      <c r="KN103" s="306">
        <f>IF($ND$102&lt;=KN$2,1,0)*(Estacionamento!$F11+Estacionamento!$F17)*$NB$102</f>
        <v>5625</v>
      </c>
      <c r="KO103" s="306">
        <f>IF($ND$102&lt;=KO$2,1,0)*(Estacionamento!$F11+Estacionamento!$F17)*$NB$102</f>
        <v>5625</v>
      </c>
      <c r="KP103" s="306">
        <f>IF($ND$102&lt;=KP$2,1,0)*(Estacionamento!$F11+Estacionamento!$F17)*$NB$102</f>
        <v>5625</v>
      </c>
      <c r="KQ103" s="306">
        <f>IF($ND$102&lt;=KQ$2,1,0)*(Estacionamento!$F11+Estacionamento!$F17)*$NB$102</f>
        <v>5625</v>
      </c>
      <c r="KR103" s="306">
        <f>IF($ND$102&lt;=KR$2,1,0)*(Estacionamento!$F11+Estacionamento!$F17)*$NB$102</f>
        <v>5625</v>
      </c>
      <c r="KS103" s="306">
        <f>IF($ND$102&lt;=KS$2,1,0)*(Estacionamento!$F11+Estacionamento!$F17)*$NB$102</f>
        <v>5625</v>
      </c>
      <c r="KT103" s="306">
        <f>IF($ND$102&lt;=KT$2,1,0)*(Estacionamento!$F11+Estacionamento!$F17)*$NB$102</f>
        <v>5625</v>
      </c>
      <c r="KU103" s="306">
        <f>IF($ND$102&lt;=KU$2,1,0)*(Estacionamento!$F11+Estacionamento!$F17)*$NB$102</f>
        <v>5625</v>
      </c>
      <c r="KV103" s="306">
        <f>IF($ND$102&lt;=KV$2,1,0)*(Estacionamento!$F11+Estacionamento!$F17)*$NB$102</f>
        <v>5625</v>
      </c>
      <c r="KW103" s="306">
        <f>IF($ND$102&lt;=KW$2,1,0)*(Estacionamento!$F11+Estacionamento!$F17)*$NB$102</f>
        <v>5625</v>
      </c>
      <c r="KX103" s="306">
        <f>IF($ND$102&lt;=KX$2,1,0)*(Estacionamento!$F11+Estacionamento!$F17)*$NB$102</f>
        <v>5625</v>
      </c>
      <c r="KY103" s="306">
        <f>IF($ND$102&lt;=KY$2,1,0)*(Estacionamento!$F11+Estacionamento!$F17)*$NB$102</f>
        <v>5625</v>
      </c>
      <c r="KZ103" s="306">
        <f>IF($ND$102&lt;=KZ$2,1,0)*(Estacionamento!$F11+Estacionamento!$F17)*$NB$102</f>
        <v>5625</v>
      </c>
      <c r="LA103" s="306">
        <f>IF($ND$102&lt;=LA$2,1,0)*(Estacionamento!$F11+Estacionamento!$F17)*$NB$102</f>
        <v>5625</v>
      </c>
      <c r="LB103" s="306">
        <f>IF($ND$102&lt;=LB$2,1,0)*(Estacionamento!$F11+Estacionamento!$F17)*$NB$102</f>
        <v>5625</v>
      </c>
      <c r="LC103" s="306">
        <f>IF($ND$102&lt;=LC$2,1,0)*(Estacionamento!$F11+Estacionamento!$F17)*$NB$102</f>
        <v>5625</v>
      </c>
      <c r="LD103" s="306">
        <f>IF($ND$102&lt;=LD$2,1,0)*(Estacionamento!$F11+Estacionamento!$F17)*$NB$102</f>
        <v>5625</v>
      </c>
      <c r="LE103" s="306">
        <f>IF($ND$102&lt;=LE$2,1,0)*(Estacionamento!$F11+Estacionamento!$F17)*$NB$102</f>
        <v>5625</v>
      </c>
      <c r="LF103" s="306">
        <f>IF($ND$102&lt;=LF$2,1,0)*(Estacionamento!$F11+Estacionamento!$F17)*$NB$102</f>
        <v>5625</v>
      </c>
      <c r="LG103" s="306">
        <f>IF($ND$102&lt;=LG$2,1,0)*(Estacionamento!$F11+Estacionamento!$F17)*$NB$102</f>
        <v>5625</v>
      </c>
      <c r="LH103" s="306">
        <f>IF($ND$102&lt;=LH$2,1,0)*(Estacionamento!$F11+Estacionamento!$F17)*$NB$102</f>
        <v>5625</v>
      </c>
      <c r="LI103" s="306">
        <f>IF($ND$102&lt;=LI$2,1,0)*(Estacionamento!$F11+Estacionamento!$F17)*$NB$102</f>
        <v>5625</v>
      </c>
      <c r="LJ103" s="306">
        <f>IF($ND$102&lt;=LJ$2,1,0)*(Estacionamento!$F11+Estacionamento!$F17)*$NB$102</f>
        <v>5625</v>
      </c>
      <c r="LK103" s="306">
        <f>IF($ND$102&lt;=LK$2,1,0)*(Estacionamento!$F11+Estacionamento!$F17)*$NB$102</f>
        <v>5625</v>
      </c>
      <c r="LL103" s="306">
        <f>IF($ND$102&lt;=LL$2,1,0)*(Estacionamento!$F11+Estacionamento!$F17)*$NB$102</f>
        <v>5625</v>
      </c>
      <c r="LM103" s="306">
        <f>IF($ND$102&lt;=LM$2,1,0)*(Estacionamento!$F11+Estacionamento!$F17)*$NB$102</f>
        <v>5625</v>
      </c>
      <c r="LN103" s="306">
        <f>IF($ND$102&lt;=LN$2,1,0)*(Estacionamento!$F11+Estacionamento!$F17)*$NB$102</f>
        <v>5625</v>
      </c>
      <c r="LO103" s="306">
        <f>IF($ND$102&lt;=LO$2,1,0)*(Estacionamento!$F11+Estacionamento!$F17)*$NB$102</f>
        <v>5625</v>
      </c>
      <c r="LP103" s="306">
        <f>IF($ND$102&lt;=LP$2,1,0)*(Estacionamento!$F11+Estacionamento!$F17)*$NB$102</f>
        <v>5625</v>
      </c>
      <c r="LQ103" s="306">
        <f>IF($ND$102&lt;=LQ$2,1,0)*(Estacionamento!$F11+Estacionamento!$F17)*$NB$102</f>
        <v>5625</v>
      </c>
      <c r="LR103" s="306">
        <f>IF($ND$102&lt;=LR$2,1,0)*(Estacionamento!$F11+Estacionamento!$F17)*$NB$102</f>
        <v>5625</v>
      </c>
      <c r="LS103" s="306">
        <f>IF($ND$102&lt;=LS$2,1,0)*(Estacionamento!$F11+Estacionamento!$F17)*$NB$102</f>
        <v>5625</v>
      </c>
      <c r="LT103" s="306">
        <f>IF($ND$102&lt;=LT$2,1,0)*(Estacionamento!$F11+Estacionamento!$F17)*$NB$102</f>
        <v>5625</v>
      </c>
      <c r="LU103" s="306">
        <f>IF($ND$102&lt;=LU$2,1,0)*(Estacionamento!$F11+Estacionamento!$F17)*$NB$102</f>
        <v>5625</v>
      </c>
      <c r="LV103" s="306">
        <f>IF($ND$102&lt;=LV$2,1,0)*(Estacionamento!$F11+Estacionamento!$F17)*$NB$102</f>
        <v>5625</v>
      </c>
      <c r="LW103" s="306">
        <f>IF($ND$102&lt;=LW$2,1,0)*(Estacionamento!$F11+Estacionamento!$F17)*$NB$102</f>
        <v>5625</v>
      </c>
      <c r="LX103" s="306">
        <f>IF($ND$102&lt;=LX$2,1,0)*(Estacionamento!$F11+Estacionamento!$F17)*$NB$102</f>
        <v>5625</v>
      </c>
      <c r="LY103" s="306">
        <f>IF($ND$102&lt;=LY$2,1,0)*(Estacionamento!$F11+Estacionamento!$F17)*$NB$102</f>
        <v>5625</v>
      </c>
      <c r="LZ103" s="306">
        <f>IF($ND$102&lt;=LZ$2,1,0)*(Estacionamento!$F11+Estacionamento!$F17)*$NB$102</f>
        <v>5625</v>
      </c>
      <c r="MA103" s="306">
        <f>IF($ND$102&lt;=MA$2,1,0)*(Estacionamento!$F11+Estacionamento!$F17)*$NB$102</f>
        <v>5625</v>
      </c>
      <c r="MB103" s="306">
        <f>IF($ND$102&lt;=MB$2,1,0)*(Estacionamento!$F11+Estacionamento!$F17)*$NB$102</f>
        <v>5625</v>
      </c>
      <c r="MC103" s="306">
        <f>IF($ND$102&lt;=MC$2,1,0)*(Estacionamento!$F11+Estacionamento!$F17)*$NB$102</f>
        <v>5625</v>
      </c>
      <c r="MD103" s="306">
        <f>IF($ND$102&lt;=MD$2,1,0)*(Estacionamento!$F11+Estacionamento!$F17)*$NB$102</f>
        <v>5625</v>
      </c>
      <c r="ME103" s="306">
        <f>IF($ND$102&lt;=ME$2,1,0)*(Estacionamento!$F11+Estacionamento!$F17)*$NB$102</f>
        <v>5625</v>
      </c>
      <c r="MF103" s="306">
        <f>IF($ND$102&lt;=MF$2,1,0)*(Estacionamento!$F11+Estacionamento!$F17)*$NB$102</f>
        <v>5625</v>
      </c>
      <c r="MG103" s="306">
        <f>IF($ND$102&lt;=MG$2,1,0)*(Estacionamento!$F11+Estacionamento!$F17)*$NB$102</f>
        <v>5625</v>
      </c>
      <c r="MH103" s="306">
        <f>IF($ND$102&lt;=MH$2,1,0)*(Estacionamento!$F11+Estacionamento!$F17)*$NB$102</f>
        <v>5625</v>
      </c>
      <c r="MI103" s="306">
        <f>IF($ND$102&lt;=MI$2,1,0)*(Estacionamento!$F11+Estacionamento!$F17)*$NB$102</f>
        <v>5625</v>
      </c>
      <c r="MJ103" s="306">
        <f>IF($ND$102&lt;=MJ$2,1,0)*(Estacionamento!$F11+Estacionamento!$F17)*$NB$102</f>
        <v>5625</v>
      </c>
      <c r="MK103" s="306">
        <f>IF($ND$102&lt;=MK$2,1,0)*(Estacionamento!$F11+Estacionamento!$F17)*$NB$102</f>
        <v>5625</v>
      </c>
      <c r="ML103" s="306">
        <f>IF($ND$102&lt;=ML$2,1,0)*(Estacionamento!$F11+Estacionamento!$F17)*$NB$102</f>
        <v>5625</v>
      </c>
      <c r="MM103" s="306">
        <f>IF($ND$102&lt;=MM$2,1,0)*(Estacionamento!$F11+Estacionamento!$F17)*$NB$102</f>
        <v>5625</v>
      </c>
      <c r="MN103" s="306">
        <f>IF($ND$102&lt;=MN$2,1,0)*(Estacionamento!$F11+Estacionamento!$F17)*$NB$102</f>
        <v>5625</v>
      </c>
      <c r="MO103" s="306">
        <f>IF($ND$102&lt;=MO$2,1,0)*(Estacionamento!$F11+Estacionamento!$F17)*$NB$102</f>
        <v>5625</v>
      </c>
      <c r="MP103" s="306">
        <f>IF($ND$102&lt;=MP$2,1,0)*(Estacionamento!$F11+Estacionamento!$F17)*$NB$102</f>
        <v>5625</v>
      </c>
      <c r="MQ103" s="306">
        <f>IF($ND$102&lt;=MQ$2,1,0)*(Estacionamento!$F11+Estacionamento!$F17)*$NB$102</f>
        <v>5625</v>
      </c>
      <c r="MR103" s="306">
        <f>IF($ND$102&lt;=MR$2,1,0)*(Estacionamento!$F11+Estacionamento!$F17)*$NB$102</f>
        <v>5625</v>
      </c>
      <c r="MS103" s="306">
        <f>IF($ND$102&lt;=MS$2,1,0)*(Estacionamento!$F11+Estacionamento!$F17)*$NB$102</f>
        <v>5625</v>
      </c>
      <c r="MT103" s="306">
        <f>IF($ND$102&lt;=MT$2,1,0)*(Estacionamento!$F11+Estacionamento!$F17)*$NB$102</f>
        <v>5625</v>
      </c>
      <c r="MU103" s="306">
        <f>IF($ND$102&lt;=MU$2,1,0)*(Estacionamento!$F11+Estacionamento!$F17)*$NB$102</f>
        <v>5625</v>
      </c>
      <c r="MV103" s="306">
        <f>IF($ND$102&lt;=MV$2,1,0)*(Estacionamento!$F11+Estacionamento!$F17)*$NB$102</f>
        <v>5625</v>
      </c>
      <c r="MW103" s="306">
        <f>IF($ND$102&lt;=MW$2,1,0)*(Estacionamento!$F11+Estacionamento!$F17)*$NB$102</f>
        <v>5625</v>
      </c>
      <c r="MX103" s="306">
        <f>IF($ND$102&lt;=MX$2,1,0)*(Estacionamento!$F11+Estacionamento!$F17)*$NB$102</f>
        <v>5625</v>
      </c>
      <c r="MY103" s="306">
        <f>IF($ND$102&lt;=MY$2,1,0)*(Estacionamento!$F11+Estacionamento!$F17)*$NB$102</f>
        <v>5625</v>
      </c>
      <c r="MZ103" s="306">
        <f>IF($ND$102&lt;=MZ$2,1,0)*(Estacionamento!$F11+Estacionamento!$F17)*$NB$102</f>
        <v>5625</v>
      </c>
      <c r="NA103" s="307">
        <f>IF($ND$102&lt;=NA$2,1,0)*(Estacionamento!$F11+Estacionamento!$F17)*$NB$102</f>
        <v>5625</v>
      </c>
      <c r="NB103" s="652"/>
      <c r="NC103" s="652"/>
      <c r="ND103" s="652"/>
    </row>
    <row r="104" spans="1:368" s="314" customFormat="1" x14ac:dyDescent="0.2">
      <c r="A104" s="182"/>
      <c r="B104" s="308"/>
      <c r="C104" s="309"/>
      <c r="D104" s="320"/>
      <c r="E104" s="309" t="s">
        <v>630</v>
      </c>
      <c r="F104" s="310">
        <f>IF($ND102&lt;=F$2,1,0)*Estacionamento!L4*$NB102</f>
        <v>4096.5817526561686</v>
      </c>
      <c r="G104" s="310">
        <f>IF($ND102&lt;=G$2,1,0)*Estacionamento!M4*$NB102</f>
        <v>2921.0850182070444</v>
      </c>
      <c r="H104" s="310">
        <f>IF($ND102&lt;=H$2,1,0)*Estacionamento!N4*$NB102</f>
        <v>2960.9053091850169</v>
      </c>
      <c r="I104" s="310">
        <f>IF($ND102&lt;=I$2,1,0)*Estacionamento!O4*$NB102</f>
        <v>2768.2259149724118</v>
      </c>
      <c r="J104" s="310">
        <f>IF($ND102&lt;=J$2,1,0)*Estacionamento!P4*$NB102</f>
        <v>2285.7263097363802</v>
      </c>
      <c r="K104" s="310">
        <f>IF($ND102&lt;=K$2,1,0)*Estacionamento!Q4*$NB102</f>
        <v>2417.8241773871164</v>
      </c>
      <c r="L104" s="310">
        <f>IF($ND102&lt;=L$2,1,0)*Estacionamento!R4*$NB102</f>
        <v>3801.1554633833725</v>
      </c>
      <c r="M104" s="310">
        <f>IF($ND102&lt;=M$2,1,0)*Estacionamento!S4*$NB102</f>
        <v>2768.391818044171</v>
      </c>
      <c r="N104" s="310">
        <f>IF($ND102&lt;=N$2,1,0)*Estacionamento!T4*$NB102</f>
        <v>2980.8545115953325</v>
      </c>
      <c r="O104" s="310">
        <f>IF($ND102&lt;=O$2,1,0)*Estacionamento!U4*$NB102</f>
        <v>3329.065668322668</v>
      </c>
      <c r="P104" s="310">
        <f>IF($ND102&lt;=P$2,1,0)*Estacionamento!V4*$NB102</f>
        <v>3450.644631230472</v>
      </c>
      <c r="Q104" s="310">
        <f>IF($ND102&lt;=Q$2,1,0)*Estacionamento!W4*$NB102</f>
        <v>3503.8794041544888</v>
      </c>
      <c r="R104" s="310">
        <f>IF($ND102&lt;=R$2,1,0)*Estacionamento!X4*$NB102</f>
        <v>4321.5387175104288</v>
      </c>
      <c r="S104" s="310">
        <f>IF($ND102&lt;=S$2,1,0)*Estacionamento!Y4*$NB102</f>
        <v>3322.5787458723357</v>
      </c>
      <c r="T104" s="310">
        <f>IF($ND102&lt;=T$2,1,0)*Estacionamento!Z4*$NB102</f>
        <v>2906.582301756609</v>
      </c>
      <c r="U104" s="310">
        <f>IF($ND102&lt;=U$2,1,0)*Estacionamento!AA4*$NB102</f>
        <v>2864.9534242654258</v>
      </c>
      <c r="V104" s="310">
        <f>IF($ND102&lt;=V$2,1,0)*Estacionamento!AB4*$NB102</f>
        <v>2415.2889567421307</v>
      </c>
      <c r="W104" s="310">
        <f>IF($ND102&lt;=W$2,1,0)*Estacionamento!AC4*$NB102</f>
        <v>2503.1189508588873</v>
      </c>
      <c r="X104" s="310">
        <f>IF($ND102&lt;=X$2,1,0)*Estacionamento!AD4*$NB102</f>
        <v>3903.1659572155268</v>
      </c>
      <c r="Y104" s="310">
        <f>IF($ND102&lt;=Y$2,1,0)*Estacionamento!AE4*$NB102</f>
        <v>2871.2878332783139</v>
      </c>
      <c r="Z104" s="310">
        <f>IF($ND102&lt;=Z$2,1,0)*Estacionamento!AF4*$NB102</f>
        <v>3077.0057450131521</v>
      </c>
      <c r="AA104" s="310">
        <f>IF($ND102&lt;=AA$2,1,0)*Estacionamento!AG4*$NB102</f>
        <v>3425.7130174975728</v>
      </c>
      <c r="AB104" s="310">
        <f>IF($ND102&lt;=AB$2,1,0)*Estacionamento!AH4*$NB102</f>
        <v>3552.9012398392697</v>
      </c>
      <c r="AC104" s="310">
        <f>IF($ND102&lt;=AC$2,1,0)*Estacionamento!AI4*$NB102</f>
        <v>3469.7333891438184</v>
      </c>
      <c r="AD104" s="310">
        <f>IF($ND102&lt;=AD$2,1,0)*Estacionamento!AJ4*$NB102</f>
        <v>4371.4157702322045</v>
      </c>
      <c r="AE104" s="310">
        <f>IF($ND102&lt;=AE$2,1,0)*Estacionamento!AK4*$NB102</f>
        <v>3385.6890046091376</v>
      </c>
      <c r="AF104" s="310">
        <f>IF($ND102&lt;=AF$2,1,0)*Estacionamento!AL4*$NB102</f>
        <v>3086.5857933595285</v>
      </c>
      <c r="AG104" s="310">
        <f>IF($ND102&lt;=AG$2,1,0)*Estacionamento!AM4*$NB102</f>
        <v>2866.1604172601337</v>
      </c>
      <c r="AH104" s="310">
        <f>IF($ND102&lt;=AH$2,1,0)*Estacionamento!AN4*$NB102</f>
        <v>2566.2801085480528</v>
      </c>
      <c r="AI104" s="310">
        <f>IF($ND102&lt;=AI$2,1,0)*Estacionamento!AO4*$NB102</f>
        <v>2494.2938864436519</v>
      </c>
      <c r="AJ104" s="310">
        <f>IF($ND102&lt;=AJ$2,1,0)*Estacionamento!AP4*$NB102</f>
        <v>3956.6854318246701</v>
      </c>
      <c r="AK104" s="310">
        <f>IF($ND102&lt;=AK$2,1,0)*Estacionamento!AQ4*$NB102</f>
        <v>2950.545612696686</v>
      </c>
      <c r="AL104" s="310">
        <f>IF($ND102&lt;=AL$2,1,0)*Estacionamento!AR4*$NB102</f>
        <v>3144.0236905716065</v>
      </c>
      <c r="AM104" s="310">
        <f>IF($ND102&lt;=AM$2,1,0)*Estacionamento!AS4*$NB102</f>
        <v>3502.2217548161188</v>
      </c>
      <c r="AN104" s="310">
        <f>IF($ND102&lt;=AN$2,1,0)*Estacionamento!AT4*$NB102</f>
        <v>3642.3672397759137</v>
      </c>
      <c r="AO104" s="310">
        <f>IF($ND102&lt;=AO$2,1,0)*Estacionamento!AU4*$NB102</f>
        <v>3764.8287205889678</v>
      </c>
      <c r="AP104" s="310">
        <f>IF($ND102&lt;=AP$2,1,0)*Estacionamento!AV4*$NB102</f>
        <v>4546.90557942341</v>
      </c>
      <c r="AQ104" s="310">
        <f>IF($ND102&lt;=AQ$2,1,0)*Estacionamento!AW4*$NB102</f>
        <v>3319.6233910595151</v>
      </c>
      <c r="AR104" s="310">
        <f>IF($ND102&lt;=AR$2,1,0)*Estacionamento!AX4*$NB102</f>
        <v>3384.8769485080988</v>
      </c>
      <c r="AS104" s="310">
        <f>IF($ND102&lt;=AS$2,1,0)*Estacionamento!AY4*$NB102</f>
        <v>3158.9707927064819</v>
      </c>
      <c r="AT104" s="310">
        <f>IF($ND102&lt;=AT$2,1,0)*Estacionamento!AZ4*$NB102</f>
        <v>2647.6355897000471</v>
      </c>
      <c r="AU104" s="310">
        <f>IF($ND102&lt;=AU$2,1,0)*Estacionamento!BA4*$NB102</f>
        <v>2788.138450648687</v>
      </c>
      <c r="AV104" s="310">
        <f>IF($ND102&lt;=AV$2,1,0)*Estacionamento!BB4*$NB102</f>
        <v>4174.5401987507139</v>
      </c>
      <c r="AW104" s="310">
        <f>IF($ND102&lt;=AW$2,1,0)*Estacionamento!BC4*$NB102</f>
        <v>3119.8651218733285</v>
      </c>
      <c r="AX104" s="310">
        <f>IF($ND102&lt;=AX$2,1,0)*Estacionamento!BD4*$NB102</f>
        <v>3322.0055078850642</v>
      </c>
      <c r="AY104" s="310">
        <f>IF($ND102&lt;=AY$2,1,0)*Estacionamento!BE4*$NB102</f>
        <v>3664.1673413195267</v>
      </c>
      <c r="AZ104" s="310">
        <f>IF($ND102&lt;=AZ$2,1,0)*Estacionamento!BF4*$NB102</f>
        <v>3796.6211405293784</v>
      </c>
      <c r="BA104" s="310">
        <f>IF($ND102&lt;=BA$2,1,0)*Estacionamento!BG4*$NB102</f>
        <v>3920.4963454762083</v>
      </c>
      <c r="BB104" s="310">
        <f>IF($ND102&lt;=BB$2,1,0)*Estacionamento!BH4*$NB102</f>
        <v>4691.929224563266</v>
      </c>
      <c r="BC104" s="310">
        <f>IF($ND102&lt;=BC$2,1,0)*Estacionamento!BI4*$NB102</f>
        <v>3674.8359164953567</v>
      </c>
      <c r="BD104" s="310">
        <f>IF($ND102&lt;=BD$2,1,0)*Estacionamento!BJ4*$NB102</f>
        <v>3260.3496351252898</v>
      </c>
      <c r="BE104" s="310">
        <f>IF($ND102&lt;=BE$2,1,0)*Estacionamento!BK4*$NB102</f>
        <v>3214.1048302322711</v>
      </c>
      <c r="BF104" s="310">
        <f>IF($ND102&lt;=BF$2,1,0)*Estacionamento!BL4*$NB102</f>
        <v>2749.7364291726462</v>
      </c>
      <c r="BG104" s="310">
        <f>IF($ND102&lt;=BG$2,1,0)*Estacionamento!BM4*$NB102</f>
        <v>2850.946680275475</v>
      </c>
      <c r="BH104" s="310">
        <f>IF($ND102&lt;=BH$2,1,0)*Estacionamento!BN4*$NB102</f>
        <v>4262.9478959768012</v>
      </c>
      <c r="BI104" s="310">
        <f>IF($ND102&lt;=BI$2,1,0)*Estacionamento!BO4*$NB102</f>
        <v>3215.3781236979244</v>
      </c>
      <c r="BJ104" s="310">
        <f>IF($ND102&lt;=BJ$2,1,0)*Estacionamento!BP4*$NB102</f>
        <v>3415.0744543616729</v>
      </c>
      <c r="BK104" s="310">
        <f>IF($ND102&lt;=BK$2,1,0)*Estacionamento!BQ4*$NB102</f>
        <v>3761.7349813834758</v>
      </c>
      <c r="BL104" s="310">
        <f>IF($ND102&lt;=BL$2,1,0)*Estacionamento!BR4*$NB102</f>
        <v>3903.3206774206119</v>
      </c>
      <c r="BM104" s="310">
        <f>IF($ND102&lt;=BM$2,1,0)*Estacionamento!BS4*$NB102</f>
        <v>3928.7431794506233</v>
      </c>
      <c r="BN104" s="310">
        <f>IF($ND102&lt;=BN$2,1,0)*Estacionamento!BT4*$NB102</f>
        <v>4762.9851937989815</v>
      </c>
      <c r="BO104" s="310">
        <f>IF($ND102&lt;=BO$2,1,0)*Estacionamento!BU4*$NB102</f>
        <v>3757.0883655817588</v>
      </c>
      <c r="BP104" s="310">
        <f>IF($ND102&lt;=BP$2,1,0)*Estacionamento!BV4*$NB102</f>
        <v>3461.7727414073074</v>
      </c>
      <c r="BQ104" s="310">
        <f>IF($ND102&lt;=BQ$2,1,0)*Estacionamento!BW4*$NB102</f>
        <v>3233.6281379514262</v>
      </c>
      <c r="BR104" s="310">
        <f>IF($ND102&lt;=BR$2,1,0)*Estacionamento!BX4*$NB102</f>
        <v>2917.4832638947933</v>
      </c>
      <c r="BS104" s="310">
        <f>IF($ND102&lt;=BS$2,1,0)*Estacionamento!BY4*$NB102</f>
        <v>2858.7375731276152</v>
      </c>
      <c r="BT104" s="310">
        <f>IF($ND102&lt;=BT$2,1,0)*Estacionamento!BZ4*$NB102</f>
        <v>4332.4883603696062</v>
      </c>
      <c r="BU104" s="310">
        <f>IF($ND102&lt;=BU$2,1,0)*Estacionamento!CA4*$NB102</f>
        <v>3309.647098954476</v>
      </c>
      <c r="BV104" s="310">
        <f>IF($ND102&lt;=BV$2,1,0)*Estacionamento!CB4*$NB102</f>
        <v>3496.5117349448828</v>
      </c>
      <c r="BW104" s="310">
        <f>IF($ND102&lt;=BW$2,1,0)*Estacionamento!CC4*$NB102</f>
        <v>3852.1954998480278</v>
      </c>
      <c r="BX104" s="310">
        <f>IF($ND102&lt;=BX$2,1,0)*Estacionamento!CD4*$NB102</f>
        <v>4006.7470276399508</v>
      </c>
      <c r="BY104" s="310">
        <f>IF($ND102&lt;=BY$2,1,0)*Estacionamento!CE4*$NB102</f>
        <v>3711.2740523348339</v>
      </c>
      <c r="BZ104" s="310">
        <f>IF($ND102&lt;=BZ$2,1,0)*Estacionamento!CF4*$NB102</f>
        <v>4745.0028461307838</v>
      </c>
      <c r="CA104" s="310">
        <f>IF($ND102&lt;=CA$2,1,0)*Estacionamento!CG4*$NB102</f>
        <v>3777.7101277188249</v>
      </c>
      <c r="CB104" s="310">
        <f>IF($ND102&lt;=CB$2,1,0)*Estacionamento!CH4*$NB102</f>
        <v>3339.4648802814495</v>
      </c>
      <c r="CC104" s="310">
        <f>IF($ND102&lt;=CC$2,1,0)*Estacionamento!CI4*$NB102</f>
        <v>3340.5066637599421</v>
      </c>
      <c r="CD104" s="310">
        <f>IF($ND102&lt;=CD$2,1,0)*Estacionamento!CJ4*$NB102</f>
        <v>3029.6899642582639</v>
      </c>
      <c r="CE104" s="310">
        <f>IF($ND102&lt;=CE$2,1,0)*Estacionamento!CK4*$NB102</f>
        <v>2934.3483050443679</v>
      </c>
      <c r="CF104" s="310">
        <f>IF($ND102&lt;=CF$2,1,0)*Estacionamento!CL4*$NB102</f>
        <v>4438.7699010782781</v>
      </c>
      <c r="CG104" s="310">
        <f>IF($ND102&lt;=CG$2,1,0)*Estacionamento!CM4*$NB102</f>
        <v>3417.5665026069732</v>
      </c>
      <c r="CH104" s="310">
        <f>IF($ND102&lt;=CH$2,1,0)*Estacionamento!CN4*$NB102</f>
        <v>3600.8758238472951</v>
      </c>
      <c r="CI104" s="310">
        <f>IF($ND102&lt;=CI$2,1,0)*Estacionamento!CO4*$NB102</f>
        <v>3960.8751951377358</v>
      </c>
      <c r="CJ104" s="310">
        <f>IF($ND102&lt;=CJ$2,1,0)*Estacionamento!CP4*$NB102</f>
        <v>4123.6821145770318</v>
      </c>
      <c r="CK104" s="310">
        <f>IF($ND102&lt;=CK$2,1,0)*Estacionamento!CQ4*$NB102</f>
        <v>4026.2832148575249</v>
      </c>
      <c r="CL104" s="310">
        <f>IF($ND102&lt;=CL$2,1,0)*Estacionamento!CR4*$NB102</f>
        <v>4941.6730162656577</v>
      </c>
      <c r="CM104" s="310">
        <f>IF($ND102&lt;=CM$2,1,0)*Estacionamento!CS4*$NB102</f>
        <v>3949.9564240980881</v>
      </c>
      <c r="CN104" s="310">
        <f>IF($ND102&lt;=CN$2,1,0)*Estacionamento!CT4*$NB102</f>
        <v>3523.5278098055528</v>
      </c>
      <c r="CO104" s="310">
        <f>IF($ND102&lt;=CO$2,1,0)*Estacionamento!CU4*$NB102</f>
        <v>3506.9399042806172</v>
      </c>
      <c r="CP104" s="310">
        <f>IF($ND102&lt;=CP$2,1,0)*Estacionamento!CV4*$NB102</f>
        <v>3135.0594393027391</v>
      </c>
      <c r="CQ104" s="310">
        <f>IF($ND102&lt;=CQ$2,1,0)*Estacionamento!CW4*$NB102</f>
        <v>3070.4796911272579</v>
      </c>
      <c r="CR104" s="310">
        <f>IF($ND102&lt;=CR$2,1,0)*Estacionamento!CX4*$NB102</f>
        <v>4579.8512217422985</v>
      </c>
      <c r="CS104" s="310">
        <f>IF($ND102&lt;=CS$2,1,0)*Estacionamento!CY4*$NB102</f>
        <v>3546.2514980600126</v>
      </c>
      <c r="CT104" s="310">
        <f>IF($ND102&lt;=CT$2,1,0)*Estacionamento!CZ4*$NB102</f>
        <v>3729.4441070854664</v>
      </c>
      <c r="CU104" s="310">
        <f>IF($ND102&lt;=CU$2,1,0)*Estacionamento!DA4*$NB102</f>
        <v>4088.8101131352214</v>
      </c>
      <c r="CV104" s="310">
        <f>IF($ND102&lt;=CV$2,1,0)*Estacionamento!DB4*$NB102</f>
        <v>4255.998096848748</v>
      </c>
      <c r="CW104" s="310">
        <f>IF($ND102&lt;=CW$2,1,0)*Estacionamento!DC4*$NB102</f>
        <v>4240.477561843225</v>
      </c>
      <c r="CX104" s="310">
        <f>IF($ND102&lt;=CX$2,1,0)*Estacionamento!DD4*$NB102</f>
        <v>5105.2803618539274</v>
      </c>
      <c r="CY104" s="310">
        <f>IF($ND102&lt;=CY$2,1,0)*Estacionamento!DE4*$NB102</f>
        <v>3882.2435932025846</v>
      </c>
      <c r="CZ104" s="310">
        <f>IF($ND102&lt;=CZ$2,1,0)*Estacionamento!DF4*$NB102</f>
        <v>3935.1084602830429</v>
      </c>
      <c r="DA104" s="310">
        <f>IF($ND102&lt;=DA$2,1,0)*Estacionamento!DG4*$NB102</f>
        <v>3728.8471047900289</v>
      </c>
      <c r="DB104" s="310">
        <f>IF($ND102&lt;=DB$2,1,0)*Estacionamento!DH4*$NB102</f>
        <v>3206.8369928980396</v>
      </c>
      <c r="DC104" s="310">
        <f>IF($ND102&lt;=DC$2,1,0)*Estacionamento!DI4*$NB102</f>
        <v>3378.0000930813731</v>
      </c>
      <c r="DD104" s="310">
        <f>IF($ND102&lt;=DD$2,1,0)*Estacionamento!DJ4*$NB102</f>
        <v>4795.2629249328274</v>
      </c>
      <c r="DE104" s="310">
        <f>IF($ND102&lt;=DE$2,1,0)*Estacionamento!DK4*$NB102</f>
        <v>3719.7727616092188</v>
      </c>
      <c r="DF104" s="310">
        <f>IF($ND102&lt;=DF$2,1,0)*Estacionamento!DL4*$NB102</f>
        <v>3916.2971131238073</v>
      </c>
      <c r="DG104" s="310">
        <f>IF($ND102&lt;=DG$2,1,0)*Estacionamento!DM4*$NB102</f>
        <v>4259.3656529296213</v>
      </c>
      <c r="DH104" s="310">
        <f>IF($ND102&lt;=DH$2,1,0)*Estacionamento!DN4*$NB102</f>
        <v>4421.2941642101596</v>
      </c>
      <c r="DI104" s="310">
        <f>IF($ND102&lt;=DI$2,1,0)*Estacionamento!DO4*$NB102</f>
        <v>4519.2467791881354</v>
      </c>
      <c r="DJ104" s="310">
        <f>IF($ND102&lt;=DJ$2,1,0)*Estacionamento!DP4*$NB102</f>
        <v>5306.9721034062659</v>
      </c>
      <c r="DK104" s="310">
        <f>IF($ND102&lt;=DK$2,1,0)*Estacionamento!DQ4*$NB102</f>
        <v>4281.6140836801105</v>
      </c>
      <c r="DL104" s="310">
        <f>IF($ND102&lt;=DL$2,1,0)*Estacionamento!DR4*$NB102</f>
        <v>3861.9377198226966</v>
      </c>
      <c r="DM104" s="310">
        <f>IF($ND102&lt;=DM$2,1,0)*Estacionamento!DS4*$NB102</f>
        <v>3824.9661939145094</v>
      </c>
      <c r="DN104" s="310">
        <f>IF($ND102&lt;=DN$2,1,0)*Estacionamento!DT4*$NB102</f>
        <v>3344.0612448314341</v>
      </c>
      <c r="DO104" s="310">
        <f>IF($ND102&lt;=DO$2,1,0)*Estacionamento!DU4*$NB102</f>
        <v>3474.5067651180048</v>
      </c>
      <c r="DP104" s="310">
        <f>IF($ND102&lt;=DP$2,1,0)*Estacionamento!DV4*$NB102</f>
        <v>4914.6466469772358</v>
      </c>
      <c r="DQ104" s="310">
        <f>IF($ND102&lt;=DQ$2,1,0)*Estacionamento!DW4*$NB102</f>
        <v>3843.1398425438733</v>
      </c>
      <c r="DR104" s="310">
        <f>IF($ND102&lt;=DR$2,1,0)*Estacionamento!DX4*$NB102</f>
        <v>4035.2533814100448</v>
      </c>
      <c r="DS104" s="310">
        <f>IF($ND102&lt;=DS$2,1,0)*Estacionamento!DY4*$NB102</f>
        <v>4381.1901746232616</v>
      </c>
      <c r="DT104" s="310">
        <f>IF($ND102&lt;=DT$2,1,0)*Estacionamento!DZ4*$NB102</f>
        <v>4551.621791517875</v>
      </c>
      <c r="DU104" s="310">
        <f>IF($ND102&lt;=DU$2,1,0)*Estacionamento!EA4*$NB102</f>
        <v>4656.5016048841344</v>
      </c>
      <c r="DV104" s="310">
        <f>IF($ND102&lt;=DV$2,1,0)*Estacionamento!EB4*$NB102</f>
        <v>5441.4916148167285</v>
      </c>
      <c r="DW104" s="310">
        <f>IF($ND102&lt;=DW$2,1,0)*Estacionamento!EC4*$NB102</f>
        <v>4413.8107858618841</v>
      </c>
      <c r="DX104" s="310">
        <f>IF($ND102&lt;=DX$2,1,0)*Estacionamento!ED4*$NB102</f>
        <v>4119.0187560005579</v>
      </c>
      <c r="DY104" s="310">
        <f>IF($ND102&lt;=DY$2,1,0)*Estacionamento!EE4*$NB102</f>
        <v>3889.2391612647175</v>
      </c>
      <c r="DZ104" s="310">
        <f>IF($ND102&lt;=DZ$2,1,0)*Estacionamento!EF4*$NB102</f>
        <v>3550.1136108309624</v>
      </c>
      <c r="EA104" s="310">
        <f>IF($ND102&lt;=EA$2,1,0)*Estacionamento!EG4*$NB102</f>
        <v>3518.6407136495077</v>
      </c>
      <c r="EB104" s="310">
        <f>IF($ND102&lt;=EB$2,1,0)*Estacionamento!EH4*$NB102</f>
        <v>5017.439832571129</v>
      </c>
      <c r="EC104" s="310">
        <f>IF($ND102&lt;=EC$2,1,0)*Estacionamento!EI4*$NB102</f>
        <v>3967.2081024022541</v>
      </c>
      <c r="ED104" s="310">
        <f>IF($ND102&lt;=ED$2,1,0)*Estacionamento!EJ4*$NB102</f>
        <v>4144.2506506249465</v>
      </c>
      <c r="EE104" s="310">
        <f>IF($ND102&lt;=EE$2,1,0)*Estacionamento!EK4*$NB102</f>
        <v>4497.3663455704946</v>
      </c>
      <c r="EF104" s="310">
        <f>IF($ND102&lt;=EF$2,1,0)*Estacionamento!EL4*$NB102</f>
        <v>4679.9750782690835</v>
      </c>
      <c r="EG104" s="310">
        <f>IF($ND102&lt;=EG$2,1,0)*Estacionamento!EM4*$NB102</f>
        <v>4365.3422298139103</v>
      </c>
      <c r="EH104" s="310">
        <f>IF($ND102&lt;=EH$2,1,0)*Estacionamento!EN4*$NB102</f>
        <v>5408.1406494665944</v>
      </c>
      <c r="EI104" s="310">
        <f>IF($ND102&lt;=EI$2,1,0)*Estacionamento!EO4*$NB102</f>
        <v>4210.8030656526471</v>
      </c>
      <c r="EJ104" s="310">
        <f>IF($ND102&lt;=EJ$2,1,0)*Estacionamento!EP4*$NB102</f>
        <v>4242.0569712379265</v>
      </c>
      <c r="EK104" s="310">
        <f>IF($ND102&lt;=EK$2,1,0)*Estacionamento!EQ4*$NB102</f>
        <v>4068.3312520996628</v>
      </c>
      <c r="EL104" s="310">
        <f>IF($ND102&lt;=EL$2,1,0)*Estacionamento!ER4*$NB102</f>
        <v>3549.438586402689</v>
      </c>
      <c r="EM104" s="310">
        <f>IF($ND102&lt;=EM$2,1,0)*Estacionamento!ES4*$NB102</f>
        <v>3744.7446646142075</v>
      </c>
      <c r="EN104" s="310">
        <f>IF($ND102&lt;=EN$2,1,0)*Estacionamento!ET4*$NB102</f>
        <v>5188.6248170112349</v>
      </c>
      <c r="EO104" s="310">
        <f>IF($ND102&lt;=EO$2,1,0)*Estacionamento!EU4*$NB102</f>
        <v>4104.1529947477757</v>
      </c>
      <c r="EP104" s="310">
        <f>IF($ND102&lt;=EP$2,1,0)*Estacionamento!EV4*$NB102</f>
        <v>4300.2893277285475</v>
      </c>
      <c r="EQ104" s="310">
        <f>IF($ND102&lt;=EQ$2,1,0)*Estacionamento!EW4*$NB102</f>
        <v>4646.9509438045116</v>
      </c>
      <c r="ER104" s="310">
        <f>IF($ND102&lt;=ER$2,1,0)*Estacionamento!EX4*$NB102</f>
        <v>4830.7390361814405</v>
      </c>
      <c r="ES104" s="310">
        <f>IF($ND102&lt;=ES$2,1,0)*Estacionamento!EY4*$NB102</f>
        <v>4846.14536952853</v>
      </c>
      <c r="ET104" s="310">
        <f>IF($ND102&lt;=ET$2,1,0)*Estacionamento!EZ4*$NB102</f>
        <v>5687.2543403744767</v>
      </c>
      <c r="EU104" s="310">
        <f>IF($ND102&lt;=EU$2,1,0)*Estacionamento!FA4*$NB102</f>
        <v>4665.7133981637835</v>
      </c>
      <c r="EV104" s="310">
        <f>IF($ND102&lt;=EV$2,1,0)*Estacionamento!FB4*$NB102</f>
        <v>4239.6628003023752</v>
      </c>
      <c r="EW104" s="310">
        <f>IF($ND102&lt;=EW$2,1,0)*Estacionamento!FC4*$NB102</f>
        <v>4216.3873055001586</v>
      </c>
      <c r="EX104" s="310">
        <f>IF($ND102&lt;=EX$2,1,0)*Estacionamento!FD4*$NB102</f>
        <v>3728.8492542390313</v>
      </c>
      <c r="EY104" s="310">
        <f>IF($ND102&lt;=EY$2,1,0)*Estacionamento!FE4*$NB102</f>
        <v>3880.6288124751081</v>
      </c>
      <c r="EZ104" s="310">
        <f>IF($ND102&lt;=EZ$2,1,0)*Estacionamento!FF4*$NB102</f>
        <v>5342.0026768657735</v>
      </c>
      <c r="FA104" s="310">
        <f>IF($ND102&lt;=FA$2,1,0)*Estacionamento!FG4*$NB102</f>
        <v>4256.7708380945769</v>
      </c>
      <c r="FB104" s="310">
        <f>IF($ND102&lt;=FB$2,1,0)*Estacionamento!FH4*$NB102</f>
        <v>4445.381147658878</v>
      </c>
      <c r="FC104" s="310">
        <f>IF($ND102&lt;=FC$2,1,0)*Estacionamento!FI4*$NB102</f>
        <v>4792.1542484897382</v>
      </c>
      <c r="FD104" s="310">
        <f>IF($ND102&lt;=FD$2,1,0)*Estacionamento!FJ4*$NB102</f>
        <v>4982.6691418256069</v>
      </c>
      <c r="FE104" s="310">
        <f>IF($ND102&lt;=FE$2,1,0)*Estacionamento!FK4*$NB102</f>
        <v>4860.5543012201151</v>
      </c>
      <c r="FF104" s="310">
        <f>IF($ND102&lt;=FF$2,1,0)*Estacionamento!FL4*$NB102</f>
        <v>5784.2960016698753</v>
      </c>
      <c r="FG104" s="310">
        <f>IF($ND102&lt;=FG$2,1,0)*Estacionamento!FM4*$NB102</f>
        <v>4775.9211510785735</v>
      </c>
      <c r="FH104" s="310">
        <f>IF($ND102&lt;=FH$2,1,0)*Estacionamento!FN4*$NB102</f>
        <v>4465.2383593837785</v>
      </c>
      <c r="FI104" s="310">
        <f>IF($ND102&lt;=FI$2,1,0)*Estacionamento!FO4*$NB102</f>
        <v>4262.7214586892851</v>
      </c>
      <c r="FJ104" s="310">
        <f>IF($ND102&lt;=FJ$2,1,0)*Estacionamento!FP4*$NB102</f>
        <v>3923.6245274525068</v>
      </c>
      <c r="FK104" s="310">
        <f>IF($ND102&lt;=FK$2,1,0)*Estacionamento!FQ4*$NB102</f>
        <v>3916.5828465444542</v>
      </c>
      <c r="FL104" s="310">
        <f>IF($ND102&lt;=FL$2,1,0)*Estacionamento!FR4*$NB102</f>
        <v>5441.3284859671476</v>
      </c>
      <c r="FM104" s="310">
        <f>IF($ND102&lt;=FM$2,1,0)*Estacionamento!FS4*$NB102</f>
        <v>4380.2240402859052</v>
      </c>
      <c r="FN104" s="310">
        <f>IF($ND102&lt;=FN$2,1,0)*Estacionamento!FT4*$NB102</f>
        <v>4555.89268936593</v>
      </c>
      <c r="FO104" s="310">
        <f>IF($ND102&lt;=FO$2,1,0)*Estacionamento!FU4*$NB102</f>
        <v>4911.8681259008317</v>
      </c>
      <c r="FP104" s="310">
        <f>IF($ND102&lt;=FP$2,1,0)*Estacionamento!FV4*$NB102</f>
        <v>5116.6660791947379</v>
      </c>
      <c r="FQ104" s="310">
        <f>IF($ND102&lt;=FQ$2,1,0)*Estacionamento!FW4*$NB102</f>
        <v>5078.3585417649547</v>
      </c>
      <c r="FR104" s="310">
        <f>IF($ND102&lt;=FR$2,1,0)*Estacionamento!FX4*$NB102</f>
        <v>5955.6868173463981</v>
      </c>
      <c r="FS104" s="310">
        <f>IF($ND102&lt;=FS$2,1,0)*Estacionamento!FY4*$NB102</f>
        <v>4937.7981615610252</v>
      </c>
      <c r="FT104" s="310">
        <f>IF($ND102&lt;=FT$2,1,0)*Estacionamento!FZ4*$NB102</f>
        <v>4508.2717040483694</v>
      </c>
      <c r="FU104" s="310">
        <f>IF($ND102&lt;=FU$2,1,0)*Estacionamento!GA4*$NB102</f>
        <v>4494.9167761693352</v>
      </c>
      <c r="FV104" s="310">
        <f>IF($ND102&lt;=FV$2,1,0)*Estacionamento!GB4*$NB102</f>
        <v>4003.0750694573653</v>
      </c>
      <c r="FW104" s="310">
        <f>IF($ND102&lt;=FW$2,1,0)*Estacionamento!GC4*$NB102</f>
        <v>4170.3064147220894</v>
      </c>
      <c r="FX104" s="310">
        <f>IF($ND102&lt;=FX$2,1,0)*Estacionamento!GD4*$NB102</f>
        <v>5646.9280977607878</v>
      </c>
      <c r="FY104" s="310">
        <f>IF($ND102&lt;=FY$2,1,0)*Estacionamento!GE4*$NB102</f>
        <v>4552.1904784051276</v>
      </c>
      <c r="FZ104" s="310">
        <f>IF($ND102&lt;=FZ$2,1,0)*Estacionamento!GF4*$NB102</f>
        <v>4738.4952889700335</v>
      </c>
      <c r="GA104" s="310">
        <f>IF($ND102&lt;=GA$2,1,0)*Estacionamento!GG4*$NB102</f>
        <v>5085.9928114331597</v>
      </c>
      <c r="GB104" s="310">
        <f>IF($ND102&lt;=GB$2,1,0)*Estacionamento!GH4*$NB102</f>
        <v>5290.8237229450951</v>
      </c>
      <c r="GC104" s="310">
        <f>IF($ND102&lt;=GC$2,1,0)*Estacionamento!GI4*$NB102</f>
        <v>5377.4545996482857</v>
      </c>
      <c r="GD104" s="310">
        <f>IF($ND102&lt;=GD$2,1,0)*Estacionamento!GJ4*$NB102</f>
        <v>6174.922304333275</v>
      </c>
      <c r="GE104" s="310">
        <f>IF($ND102&lt;=GE$2,1,0)*Estacionamento!GK4*$NB102</f>
        <v>5136.7135028266421</v>
      </c>
      <c r="GF104" s="310">
        <f>IF($ND102&lt;=GF$2,1,0)*Estacionamento!GL4*$NB102</f>
        <v>4712.1829093213883</v>
      </c>
      <c r="GG104" s="310">
        <f>IF($ND102&lt;=GG$2,1,0)*Estacionamento!GM4*$NB102</f>
        <v>4686.2908186009072</v>
      </c>
      <c r="GH104" s="310">
        <f>IF($ND102&lt;=GH$2,1,0)*Estacionamento!GN4*$NB102</f>
        <v>4182.1314507795614</v>
      </c>
      <c r="GI104" s="310">
        <f>IF($ND102&lt;=GI$2,1,0)*Estacionamento!GO4*$NB102</f>
        <v>4352.5049465731636</v>
      </c>
      <c r="GJ104" s="310">
        <f>IF($ND102&lt;=GJ$2,1,0)*Estacionamento!GP4*$NB102</f>
        <v>5830.7397480987784</v>
      </c>
      <c r="GK104" s="310">
        <f>IF($ND102&lt;=GK$2,1,0)*Estacionamento!GQ4*$NB102</f>
        <v>4726.2240272997769</v>
      </c>
      <c r="GL104" s="310">
        <f>IF($ND102&lt;=GL$2,1,0)*Estacionamento!GR4*$NB102</f>
        <v>4907.8036038162754</v>
      </c>
      <c r="GM104" s="310">
        <f>IF($ND102&lt;=GM$2,1,0)*Estacionamento!GS4*$NB102</f>
        <v>5252.5821592700095</v>
      </c>
      <c r="GN104" s="310">
        <f>IF($ND102&lt;=GN$2,1,0)*Estacionamento!GT4*$NB102</f>
        <v>5462.3249343223524</v>
      </c>
      <c r="GO104" s="310">
        <f>IF($ND102&lt;=GO$2,1,0)*Estacionamento!GU4*$NB102</f>
        <v>5446.0517711817947</v>
      </c>
      <c r="GP104" s="310">
        <f>IF($ND102&lt;=GP$2,1,0)*Estacionamento!GV4*$NB102</f>
        <v>6303.6238591414249</v>
      </c>
      <c r="GQ104" s="310">
        <f>IF($ND102&lt;=GQ$2,1,0)*Estacionamento!GW4*$NB102</f>
        <v>5054.6120596974506</v>
      </c>
      <c r="GR104" s="310">
        <f>IF($ND102&lt;=GR$2,1,0)*Estacionamento!GX4*$NB102</f>
        <v>5097.6782479427902</v>
      </c>
      <c r="GS104" s="310">
        <f>IF($ND102&lt;=GS$2,1,0)*Estacionamento!GY4*$NB102</f>
        <v>4900.2093998774653</v>
      </c>
      <c r="GT104" s="310">
        <f>IF($ND102&lt;=GT$2,1,0)*Estacionamento!GZ4*$NB102</f>
        <v>4342.8461538790871</v>
      </c>
      <c r="GU104" s="310">
        <f>IF($ND102&lt;=GU$2,1,0)*Estacionamento!HA4*$NB102</f>
        <v>4564.2717574429389</v>
      </c>
      <c r="GV104" s="310">
        <f>IF($ND102&lt;=GV$2,1,0)*Estacionamento!HB4*$NB102</f>
        <v>6029.587739962335</v>
      </c>
      <c r="GW104" s="310">
        <f>IF($ND102&lt;=GW$2,1,0)*Estacionamento!HC4*$NB102</f>
        <v>4907.8325783888195</v>
      </c>
      <c r="GX104" s="310">
        <f>IF($ND102&lt;=GX$2,1,0)*Estacionamento!HD4*$NB102</f>
        <v>5088.5560436975375</v>
      </c>
      <c r="GY104" s="310">
        <f>IF($ND102&lt;=GY$2,1,0)*Estacionamento!HE4*$NB102</f>
        <v>5428.6334962503242</v>
      </c>
      <c r="GZ104" s="310">
        <f>IF($ND102&lt;=GZ$2,1,0)*Estacionamento!HF4*$NB102</f>
        <v>5641.8361390533419</v>
      </c>
      <c r="HA104" s="310">
        <f>IF($ND102&lt;=HA$2,1,0)*Estacionamento!HG4*$NB102</f>
        <v>5299.8800107542902</v>
      </c>
      <c r="HB104" s="310">
        <f>IF($ND102&lt;=HB$2,1,0)*Estacionamento!HH4*$NB102</f>
        <v>6352.3276222288432</v>
      </c>
      <c r="HC104" s="310">
        <f>IF($ND102&lt;=HC$2,1,0)*Estacionamento!HI4*$NB102</f>
        <v>5355.5507399024555</v>
      </c>
      <c r="HD104" s="310">
        <f>IF($ND102&lt;=HD$2,1,0)*Estacionamento!HJ4*$NB102</f>
        <v>4901.5543817662283</v>
      </c>
      <c r="HE104" s="310">
        <f>IF($ND102&lt;=HE$2,1,0)*Estacionamento!HK4*$NB102</f>
        <v>4919.4386572413014</v>
      </c>
      <c r="HF104" s="310">
        <f>IF($ND102&lt;=HF$2,1,0)*Estacionamento!HL4*$NB102</f>
        <v>4427.2598882665197</v>
      </c>
      <c r="HG104" s="310">
        <f>IF($ND102&lt;=HG$2,1,0)*Estacionamento!HM4*$NB102</f>
        <v>4620.1040678374038</v>
      </c>
      <c r="HH104" s="310">
        <f>IF($ND102&lt;=HH$2,1,0)*Estacionamento!HN4*$NB102</f>
        <v>6124.9457235249174</v>
      </c>
      <c r="HI104" s="310">
        <f>IF($ND102&lt;=HI$2,1,0)*Estacionamento!HO4*$NB102</f>
        <v>5017.9133991752196</v>
      </c>
      <c r="HJ104" s="310">
        <f>IF($ND102&lt;=HJ$2,1,0)*Estacionamento!HP4*$NB102</f>
        <v>5202.31543150572</v>
      </c>
      <c r="HK104" s="310">
        <f>IF($ND102&lt;=HK$2,1,0)*Estacionamento!HQ4*$NB102</f>
        <v>5552.7055391389486</v>
      </c>
      <c r="HL104" s="310">
        <f>IF($ND102&lt;=HL$2,1,0)*Estacionamento!HR4*$NB102</f>
        <v>5781.7278973210932</v>
      </c>
      <c r="HM104" s="310">
        <f>IF($ND102&lt;=HM$2,1,0)*Estacionamento!HS4*$NB102</f>
        <v>5773.8813767287847</v>
      </c>
      <c r="HN104" s="310">
        <f>IF($ND102&lt;=HN$2,1,0)*Estacionamento!HT4*$NB102</f>
        <v>6631.5170883788705</v>
      </c>
      <c r="HO104" s="310">
        <f>IF($ND102&lt;=HO$2,1,0)*Estacionamento!HU4*$NB102</f>
        <v>5597.0718287778936</v>
      </c>
      <c r="HP104" s="310">
        <f>IF($ND102&lt;=HP$2,1,0)*Estacionamento!HV4*$NB102</f>
        <v>5164.923616669369</v>
      </c>
      <c r="HQ104" s="310">
        <f>IF($ND102&lt;=HQ$2,1,0)*Estacionamento!HW4*$NB102</f>
        <v>5154.3608803623902</v>
      </c>
      <c r="HR104" s="310">
        <f>IF($ND102&lt;=HR$2,1,0)*Estacionamento!HX4*$NB102</f>
        <v>4730.5657423276134</v>
      </c>
      <c r="HS104" s="310">
        <f>IF($ND102&lt;=HS$2,1,0)*Estacionamento!HY4*$NB102</f>
        <v>4735.6406200803231</v>
      </c>
      <c r="HT104" s="310">
        <f>IF($ND102&lt;=HT$2,1,0)*Estacionamento!HZ4*$NB102</f>
        <v>6310.3834463624735</v>
      </c>
      <c r="HU104" s="310">
        <f>IF($ND102&lt;=HU$2,1,0)*Estacionamento!IA4*$NB102</f>
        <v>5211.1820519349913</v>
      </c>
      <c r="HV104" s="310">
        <f>IF($ND102&lt;=HV$2,1,0)*Estacionamento!IB4*$NB102</f>
        <v>5371.6577363055103</v>
      </c>
      <c r="HW104" s="310">
        <f>IF($ND102&lt;=HW$2,1,0)*Estacionamento!IC4*$NB102</f>
        <v>5726.1570172438951</v>
      </c>
      <c r="HX104" s="310">
        <f>IF($ND102&lt;=HX$2,1,0)*Estacionamento!ID4*$NB102</f>
        <v>5964.2208750261025</v>
      </c>
      <c r="HY104" s="310">
        <f>IF($ND102&lt;=HY$2,1,0)*Estacionamento!IE4*$NB102</f>
        <v>5902.1015695977976</v>
      </c>
      <c r="HZ104" s="310">
        <f>IF($ND102&lt;=HZ$2,1,0)*Estacionamento!IF4*$NB102</f>
        <v>6790.7786493158601</v>
      </c>
      <c r="IA104" s="310">
        <f>IF($ND102&lt;=IA$2,1,0)*Estacionamento!IG4*$NB102</f>
        <v>5540.4254217388043</v>
      </c>
      <c r="IB104" s="310">
        <f>IF($ND102&lt;=IB$2,1,0)*Estacionamento!IH4*$NB102</f>
        <v>5579.1071352508316</v>
      </c>
      <c r="IC104" s="310">
        <f>IF($ND102&lt;=IC$2,1,0)*Estacionamento!II4*$NB102</f>
        <v>5392.5771484084898</v>
      </c>
      <c r="ID104" s="310">
        <f>IF($ND102&lt;=ID$2,1,0)*Estacionamento!IJ4*$NB102</f>
        <v>4824.6632316768628</v>
      </c>
      <c r="IE104" s="310">
        <f>IF($ND102&lt;=IE$2,1,0)*Estacionamento!IK4*$NB102</f>
        <v>5070.1334888737592</v>
      </c>
      <c r="IF104" s="310">
        <f>IF($ND102&lt;=IF$2,1,0)*Estacionamento!IL4*$NB102</f>
        <v>6558.8045531270818</v>
      </c>
      <c r="IG104" s="310">
        <f>IF($ND102&lt;=IG$2,1,0)*Estacionamento!IM4*$NB102</f>
        <v>5419.5468868805428</v>
      </c>
      <c r="IH104" s="310">
        <f>IF($ND102&lt;=IH$2,1,0)*Estacionamento!IN4*$NB102</f>
        <v>5595.2144182470856</v>
      </c>
      <c r="II104" s="310">
        <f>IF($ND102&lt;=II$2,1,0)*Estacionamento!IO4*$NB102</f>
        <v>5935.453795958013</v>
      </c>
      <c r="IJ104" s="310">
        <f>IF($ND102&lt;=IJ$2,1,0)*Estacionamento!IP4*$NB102</f>
        <v>6171.7042639249721</v>
      </c>
      <c r="IK104" s="310">
        <f>IF($ND102&lt;=IK$2,1,0)*Estacionamento!IQ4*$NB102</f>
        <v>6223.3146552493045</v>
      </c>
      <c r="IL104" s="310">
        <f>IF($ND102&lt;=IL$2,1,0)*Estacionamento!IR4*$NB102</f>
        <v>7036.7344813719355</v>
      </c>
      <c r="IM104" s="310">
        <f>IF($ND102&lt;=IM$2,1,0)*Estacionamento!IS4*$NB102</f>
        <v>5984.370784386414</v>
      </c>
      <c r="IN104" s="310">
        <f>IF($ND102&lt;=IN$2,1,0)*Estacionamento!IT4*$NB102</f>
        <v>5550.9588682207177</v>
      </c>
      <c r="IO104" s="310">
        <f>IF($ND102&lt;=IO$2,1,0)*Estacionamento!IU4*$NB102</f>
        <v>5534.8232124976366</v>
      </c>
      <c r="IP104" s="310">
        <f>IF($ND102&lt;=IP$2,1,0)*Estacionamento!IV4*$NB102</f>
        <v>5007.4263234731061</v>
      </c>
      <c r="IQ104" s="310">
        <f>IF($ND102&lt;=IQ$2,1,0)*Estacionamento!IW4*$NB102</f>
        <v>5214.3756746026338</v>
      </c>
      <c r="IR104" s="310">
        <f>IF($ND102&lt;=IR$2,1,0)*Estacionamento!IX4*$NB102</f>
        <v>6727.9747300508043</v>
      </c>
      <c r="IS104" s="310">
        <f>IF($ND102&lt;=IS$2,1,0)*Estacionamento!IY4*$NB102</f>
        <v>5591.4433675995833</v>
      </c>
      <c r="IT104" s="310">
        <f>IF($ND102&lt;=IT$2,1,0)*Estacionamento!IZ4*$NB102</f>
        <v>5762.4201707390293</v>
      </c>
      <c r="IU104" s="310">
        <f>IF($ND102&lt;=IU$2,1,0)*Estacionamento!JA4*$NB102</f>
        <v>6105.6377676682923</v>
      </c>
      <c r="IV104" s="310">
        <f>IF($ND102&lt;=IV$2,1,0)*Estacionamento!JB4*$NB102</f>
        <v>6352.318107334595</v>
      </c>
      <c r="IW104" s="310">
        <f>IF($ND102&lt;=IW$2,1,0)*Estacionamento!JC4*$NB102</f>
        <v>6409.8657353511835</v>
      </c>
      <c r="IX104" s="310">
        <f>IF($ND102&lt;=IX$2,1,0)*Estacionamento!JD4*$NB102</f>
        <v>7221.3821240750467</v>
      </c>
      <c r="IY104" s="310">
        <f>IF($ND102&lt;=IY$2,1,0)*Estacionamento!JE4*$NB102</f>
        <v>6166.1699199536233</v>
      </c>
      <c r="IZ104" s="310">
        <f>IF($ND102&lt;=IZ$2,1,0)*Estacionamento!JF4*$NB102</f>
        <v>5857.4218043164219</v>
      </c>
      <c r="JA104" s="310">
        <f>IF($ND102&lt;=JA$2,1,0)*Estacionamento!JG4*$NB102</f>
        <v>5649.0563388658293</v>
      </c>
      <c r="JB104" s="310">
        <f>IF($ND102&lt;=JB$2,1,0)*Estacionamento!JH4*$NB102</f>
        <v>5262.3875443860125</v>
      </c>
      <c r="JC104" s="310">
        <f>IF($ND102&lt;=JC$2,1,0)*Estacionamento!JI4*$NB102</f>
        <v>5309.3045135071634</v>
      </c>
      <c r="JD104" s="310">
        <f>IF($ND102&lt;=JD$2,1,0)*Estacionamento!JJ4*$NB102</f>
        <v>6883.3665949607648</v>
      </c>
      <c r="JE104" s="310">
        <f>IF($ND102&lt;=JE$2,1,0)*Estacionamento!JK4*$NB102</f>
        <v>5766.5821345116701</v>
      </c>
      <c r="JF104" s="310">
        <f>IF($ND102&lt;=JF$2,1,0)*Estacionamento!JL4*$NB102</f>
        <v>5922.0056966295779</v>
      </c>
      <c r="JG104" s="310">
        <f>IF($ND102&lt;=JG$2,1,0)*Estacionamento!JM4*$NB102</f>
        <v>6272.357515411255</v>
      </c>
      <c r="JH104" s="310">
        <f>IF($ND102&lt;=JH$2,1,0)*Estacionamento!JN4*$NB102</f>
        <v>6533.0625799248892</v>
      </c>
      <c r="JI104" s="310">
        <f>IF($ND102&lt;=JI$2,1,0)*Estacionamento!JO4*$NB102</f>
        <v>6489.5099283814488</v>
      </c>
      <c r="JJ104" s="310">
        <f>IF($ND102&lt;=JJ$2,1,0)*Estacionamento!JP4*$NB102</f>
        <v>7365.2806272381849</v>
      </c>
      <c r="JK104" s="310">
        <f>IF($ND102&lt;=JK$2,1,0)*Estacionamento!JQ4*$NB102</f>
        <v>6102.1052772006751</v>
      </c>
      <c r="JL104" s="310">
        <f>IF($ND102&lt;=JL$2,1,0)*Estacionamento!JR4*$NB102</f>
        <v>6138.206046988551</v>
      </c>
      <c r="JM104" s="310">
        <f>IF($ND102&lt;=JM$2,1,0)*Estacionamento!JS4*$NB102</f>
        <v>5954.5726003024756</v>
      </c>
      <c r="JN104" s="310">
        <f>IF($ND102&lt;=JN$2,1,0)*Estacionamento!JT4*$NB102</f>
        <v>5370.0813017482269</v>
      </c>
      <c r="JO104" s="310">
        <f>IF($ND102&lt;=JO$2,1,0)*Estacionamento!JU4*$NB102</f>
        <v>5638.6226841362422</v>
      </c>
      <c r="JP104" s="310">
        <f>IF($ND102&lt;=JP$2,1,0)*Estacionamento!JV4*$NB102</f>
        <v>7149.0786719572916</v>
      </c>
      <c r="JQ104" s="310">
        <f>IF($ND102&lt;=JQ$2,1,0)*Estacionamento!JW4*$NB102</f>
        <v>5988.465799987478</v>
      </c>
      <c r="JR104" s="310">
        <f>IF($ND102&lt;=JR$2,1,0)*Estacionamento!JX4*$NB102</f>
        <v>6156.8104165385657</v>
      </c>
      <c r="JS104" s="310">
        <f>IF($ND102&lt;=JS$2,1,0)*Estacionamento!JY4*$NB102</f>
        <v>6495.5843285793444</v>
      </c>
      <c r="JT104" s="310">
        <f>IF($ND102&lt;=JT$2,1,0)*Estacionamento!JZ4*$NB102</f>
        <v>6755.250607379362</v>
      </c>
      <c r="JU104" s="310">
        <f>IF($ND102&lt;=JU$2,1,0)*Estacionamento!KA4*$NB102</f>
        <v>6717.8166060239346</v>
      </c>
      <c r="JV104" s="310">
        <f>IF($ND102&lt;=JV$2,1,0)*Estacionamento!KB4*$NB102</f>
        <v>7584.342610701633</v>
      </c>
      <c r="JW104" s="310">
        <f>IF($ND102&lt;=JW$2,1,0)*Estacionamento!KC4*$NB102</f>
        <v>6531.8768292181849</v>
      </c>
      <c r="JX104" s="310">
        <f>IF($ND102&lt;=JX$2,1,0)*Estacionamento!KD4*$NB102</f>
        <v>6089.5565646532605</v>
      </c>
      <c r="JY104" s="310">
        <f>IF($ND102&lt;=JY$2,1,0)*Estacionamento!KE4*$NB102</f>
        <v>6087.372093962329</v>
      </c>
      <c r="JZ104" s="310">
        <f>IF($ND102&lt;=JZ$2,1,0)*Estacionamento!KF4*$NB102</f>
        <v>5548.883933450923</v>
      </c>
      <c r="KA104" s="310">
        <f>IF($ND102&lt;=KA$2,1,0)*Estacionamento!KG4*$NB102</f>
        <v>5781.9623305588957</v>
      </c>
      <c r="KB104" s="310">
        <f>IF($ND102&lt;=KB$2,1,0)*Estacionamento!KH4*$NB102</f>
        <v>7321.5257555326498</v>
      </c>
      <c r="KC104" s="310">
        <f>IF($ND102&lt;=KC$2,1,0)*Estacionamento!KI4*$NB102</f>
        <v>6165.9127312157207</v>
      </c>
      <c r="KD104" s="310">
        <f>IF($ND102&lt;=KD$2,1,0)*Estacionamento!KJ4*$NB102</f>
        <v>6331.3708956911914</v>
      </c>
      <c r="KE104" s="310">
        <f>IF($ND102&lt;=KE$2,1,0)*Estacionamento!KK4*$NB102</f>
        <v>6674.8538206052444</v>
      </c>
      <c r="KF104" s="310">
        <f>IF($ND102&lt;=KF$2,1,0)*Estacionamento!KL4*$NB102</f>
        <v>6946.9427109445696</v>
      </c>
      <c r="KG104" s="310">
        <f>IF($ND102&lt;=KG$2,1,0)*Estacionamento!KM4*$NB102</f>
        <v>6773.7647000713005</v>
      </c>
      <c r="KH104" s="310">
        <f>IF($ND102&lt;=KH$2,1,0)*Estacionamento!KN4*$NB102</f>
        <v>7726.1813112159489</v>
      </c>
      <c r="KI104" s="310">
        <f>IF($ND102&lt;=KI$2,1,0)*Estacionamento!KO4*$NB102</f>
        <v>6688.2358315417032</v>
      </c>
      <c r="KJ104" s="310">
        <f>IF($ND102&lt;=KJ$2,1,0)*Estacionamento!KP4*$NB102</f>
        <v>6362.5939638481259</v>
      </c>
      <c r="KK104" s="310">
        <f>IF($ND102&lt;=KK$2,1,0)*Estacionamento!KQ4*$NB102</f>
        <v>6183.0471642416642</v>
      </c>
      <c r="KL104" s="310">
        <f>IF($ND102&lt;=KL$2,1,0)*Estacionamento!KR4*$NB102</f>
        <v>5792.8925366672338</v>
      </c>
      <c r="KM104" s="310">
        <f>IF($ND102&lt;=KM$2,1,0)*Estacionamento!KS4*$NB102</f>
        <v>5870.0051373224287</v>
      </c>
      <c r="KN104" s="310">
        <f>IF($ND102&lt;=KN$2,1,0)*Estacionamento!KT4*$NB102</f>
        <v>7475.5504562401475</v>
      </c>
      <c r="KO104" s="310">
        <f>IF($ND102&lt;=KO$2,1,0)*Estacionamento!KU4*$NB102</f>
        <v>6342.9703542407469</v>
      </c>
      <c r="KP104" s="310">
        <f>IF($ND102&lt;=KP$2,1,0)*Estacionamento!KV4*$NB102</f>
        <v>6495.4132324387974</v>
      </c>
      <c r="KQ104" s="310">
        <f>IF($ND102&lt;=KQ$2,1,0)*Estacionamento!KW4*$NB102</f>
        <v>6848.4105930519618</v>
      </c>
      <c r="KR104" s="310">
        <f>IF($ND102&lt;=KR$2,1,0)*Estacionamento!KX4*$NB102</f>
        <v>7137.0553420645711</v>
      </c>
      <c r="KS104" s="310">
        <f>IF($ND102&lt;=KS$2,1,0)*Estacionamento!KY4*$NB102</f>
        <v>7046.7182420957733</v>
      </c>
      <c r="KT104" s="310">
        <f>IF($ND102&lt;=KT$2,1,0)*Estacionamento!KZ4*$NB102</f>
        <v>7953.7558005504407</v>
      </c>
      <c r="KU104" s="310">
        <f>IF($ND102&lt;=KU$2,1,0)*Estacionamento!LA4*$NB102</f>
        <v>6905.8119438991453</v>
      </c>
      <c r="KV104" s="310">
        <f>IF($ND102&lt;=KV$2,1,0)*Estacionamento!LB4*$NB102</f>
        <v>6461.1582374978007</v>
      </c>
      <c r="KW104" s="310">
        <f>IF($ND102&lt;=KW$2,1,0)*Estacionamento!LC4*$NB102</f>
        <v>6471.4669375920794</v>
      </c>
      <c r="KX104" s="310">
        <f>IF($ND102&lt;=KX$2,1,0)*Estacionamento!LD4*$NB102</f>
        <v>5927.4588200879762</v>
      </c>
      <c r="KY104" s="310">
        <f>IF($ND102&lt;=KY$2,1,0)*Estacionamento!LE4*$NB102</f>
        <v>6180.9561802526559</v>
      </c>
      <c r="KZ104" s="310">
        <f>IF($ND102&lt;=KZ$2,1,0)*Estacionamento!LF4*$NB102</f>
        <v>7740.3918057756828</v>
      </c>
      <c r="LA104" s="310">
        <f>IF($ND102&lt;=LA$2,1,0)*Estacionamento!LG4*$NB102</f>
        <v>6572.5238842602312</v>
      </c>
      <c r="LB104" s="310">
        <f>IF($ND102&lt;=LB$2,1,0)*Estacionamento!LH4*$NB102</f>
        <v>6735.0932465958431</v>
      </c>
      <c r="LC104" s="310">
        <f>IF($ND102&lt;=LC$2,1,0)*Estacionamento!LI4*$NB102</f>
        <v>7079.5795916226043</v>
      </c>
      <c r="LD104" s="310">
        <f>IF($ND102&lt;=LD$2,1,0)*Estacionamento!LJ4*$NB102</f>
        <v>7370.3021986556505</v>
      </c>
      <c r="LE104" s="310">
        <f>IF($ND102&lt;=LE$2,1,0)*Estacionamento!LK4*$NB102</f>
        <v>7393.8887617174159</v>
      </c>
      <c r="LF104" s="310">
        <f>IF($ND102&lt;=LF$2,1,0)*Estacionamento!LL4*$NB102</f>
        <v>8227.8957811053006</v>
      </c>
      <c r="LG104" s="310">
        <f>IF($ND102&lt;=LG$2,1,0)*Estacionamento!LM4*$NB102</f>
        <v>7160.139163334462</v>
      </c>
      <c r="LH104" s="310">
        <f>IF($ND102&lt;=LH$2,1,0)*Estacionamento!LN4*$NB102</f>
        <v>6719.6027121665202</v>
      </c>
      <c r="LI104" s="310">
        <f>IF($ND102&lt;=LI$2,1,0)*Estacionamento!LO4*$NB102</f>
        <v>6718.9622910012467</v>
      </c>
      <c r="LJ104" s="310">
        <f>IF($ND102&lt;=LJ$2,1,0)*Estacionamento!LP4*$NB102</f>
        <v>6161.9401482298035</v>
      </c>
      <c r="LK104" s="310">
        <f>IF($ND102&lt;=LK$2,1,0)*Estacionamento!LQ4*$NB102</f>
        <v>6420.8930965544032</v>
      </c>
      <c r="LL104" s="310">
        <f>IF($ND102&lt;=LL$2,1,0)*Estacionamento!LR4*$NB102</f>
        <v>7984.2736201602038</v>
      </c>
      <c r="LM104" s="310">
        <f>IF($ND102&lt;=LM$2,1,0)*Estacionamento!LS4*$NB102</f>
        <v>6805.1320392452371</v>
      </c>
      <c r="LN104" s="310">
        <f>IF($ND102&lt;=LN$2,1,0)*Estacionamento!LT4*$NB102</f>
        <v>6962.5935656101101</v>
      </c>
      <c r="LO104" s="310">
        <f>IF($ND102&lt;=LO$2,1,0)*Estacionamento!LU4*$NB102</f>
        <v>7304.4544876480404</v>
      </c>
      <c r="LP104" s="310">
        <f>IF($ND102&lt;=LP$2,1,0)*Estacionamento!LV4*$NB102</f>
        <v>7602.2843194540355</v>
      </c>
      <c r="LQ104" s="310">
        <f>IF($ND102&lt;=LQ$2,1,0)*Estacionamento!LW4*$NB102</f>
        <v>7531.5873941795908</v>
      </c>
      <c r="LR104" s="310">
        <f>IF($ND102&lt;=LR$2,1,0)*Estacionamento!LX4*$NB102</f>
        <v>8420.7130495746806</v>
      </c>
      <c r="LS104" s="310">
        <f>IF($ND102&lt;=LS$2,1,0)*Estacionamento!LY4*$NB102</f>
        <v>7140.3884783020949</v>
      </c>
      <c r="LT104" s="310">
        <f>IF($ND102&lt;=LT$2,1,0)*Estacionamento!LZ4*$NB102</f>
        <v>7167.7789355921113</v>
      </c>
      <c r="LU104" s="310">
        <f>IF($ND102&lt;=LU$2,1,0)*Estacionamento!MA4*$NB102</f>
        <v>6995.2477655718012</v>
      </c>
      <c r="LV104" s="310">
        <f>IF($ND102&lt;=LV$2,1,0)*Estacionamento!MB4*$NB102</f>
        <v>6383.2874258720285</v>
      </c>
      <c r="LW104" s="310">
        <f>IF($ND102&lt;=LW$2,1,0)*Estacionamento!MC4*$NB102</f>
        <v>6695.2441243419262</v>
      </c>
      <c r="LX104" s="310">
        <f>IF($ND102&lt;=LX$2,1,0)*Estacionamento!MD4*$NB102</f>
        <v>8247.4632184454276</v>
      </c>
      <c r="LY104" s="310">
        <f>IF($ND102&lt;=LY$2,1,0)*Estacionamento!ME4*$NB102</f>
        <v>7049.0705990834085</v>
      </c>
      <c r="LZ104" s="310">
        <f>IF($ND102&lt;=LZ$2,1,0)*Estacionamento!MF4*$NB102</f>
        <v>7204.946175996748</v>
      </c>
      <c r="MA104" s="310">
        <f>IF($ND102&lt;=MA$2,1,0)*Estacionamento!MG4*$NB102</f>
        <v>7541.8977565144305</v>
      </c>
      <c r="MB104" s="310">
        <f>IF($ND102&lt;=MB$2,1,0)*Estacionamento!MH4*$NB102</f>
        <v>7845.189653486671</v>
      </c>
      <c r="MC104" s="310">
        <f>IF($ND102&lt;=MC$2,1,0)*Estacionamento!MI4*$NB102</f>
        <v>7447.4176079242079</v>
      </c>
      <c r="MD104" s="310">
        <f>IF($ND102&lt;=MD$2,1,0)*Estacionamento!MJ4*$NB102</f>
        <v>8532.2563268026242</v>
      </c>
      <c r="ME104" s="310">
        <f>IF($ND102&lt;=ME$2,1,0)*Estacionamento!MK4*$NB102</f>
        <v>7503.4137349919356</v>
      </c>
      <c r="MF104" s="310">
        <f>IF($ND102&lt;=MF$2,1,0)*Estacionamento!ML4*$NB102</f>
        <v>7033.3795067325527</v>
      </c>
      <c r="MG104" s="310">
        <f>IF($ND102&lt;=MG$2,1,0)*Estacionamento!MM4*$NB102</f>
        <v>7076.7953386821955</v>
      </c>
      <c r="MH104" s="310">
        <f>IF($ND102&lt;=MH$2,1,0)*Estacionamento!MN4*$NB102</f>
        <v>6528.7052742269607</v>
      </c>
      <c r="MI104" s="310">
        <f>IF($ND102&lt;=MI$2,1,0)*Estacionamento!MO4*$NB102</f>
        <v>6814.2517214703294</v>
      </c>
      <c r="MJ104" s="310">
        <f>IF($ND102&lt;=MJ$2,1,0)*Estacionamento!MP4*$NB102</f>
        <v>8408.0767541452678</v>
      </c>
      <c r="MK104" s="310">
        <f>IF($ND102&lt;=MK$2,1,0)*Estacionamento!MQ4*$NB102</f>
        <v>7222.5639771142305</v>
      </c>
      <c r="ML104" s="310">
        <f>IF($ND102&lt;=ML$2,1,0)*Estacionamento!MR4*$NB102</f>
        <v>7381.5142978357499</v>
      </c>
      <c r="MM104" s="310">
        <f>IF($ND102&lt;=MM$2,1,0)*Estacionamento!MS4*$NB102</f>
        <v>7728.700809357967</v>
      </c>
      <c r="MN104" s="310">
        <f>IF($ND102&lt;=MN$2,1,0)*Estacionamento!MT4*$NB102</f>
        <v>8049.9689782225614</v>
      </c>
      <c r="MO104" s="310">
        <f>IF($ND102&lt;=MO$2,1,0)*Estacionamento!MU4*$NB102</f>
        <v>7984.968379396244</v>
      </c>
      <c r="MP104" s="310">
        <f>IF($ND102&lt;=MP$2,1,0)*Estacionamento!MV4*$NB102</f>
        <v>8875.9287471406824</v>
      </c>
      <c r="MQ104" s="310">
        <f>IF($ND102&lt;=MQ$2,1,0)*Estacionamento!MW4*$NB102</f>
        <v>7808.7084025661488</v>
      </c>
      <c r="MR104" s="310">
        <f>IF($ND102&lt;=MR$2,1,0)*Estacionamento!MX4*$NB102</f>
        <v>7360.2001895773901</v>
      </c>
      <c r="MS104" s="310">
        <f>IF($ND102&lt;=MS$2,1,0)*Estacionamento!MY4*$NB102</f>
        <v>7375.8128700286579</v>
      </c>
      <c r="MT104" s="310">
        <f>IF($ND102&lt;=MT$2,1,0)*Estacionamento!MZ4*$NB102</f>
        <v>6806.4570742472642</v>
      </c>
      <c r="MU104" s="310">
        <f>IF($ND102&lt;=MU$2,1,0)*Estacionamento!NA4*$NB102</f>
        <v>7096.1338453739645</v>
      </c>
      <c r="MV104" s="310">
        <f>IF($ND102&lt;=MV$2,1,0)*Estacionamento!NB4*$NB102</f>
        <v>8689.7676630657006</v>
      </c>
      <c r="MW104" s="310">
        <f>IF($ND102&lt;=MW$2,1,0)*Estacionamento!NC4*$NB102</f>
        <v>7488.9019163414596</v>
      </c>
      <c r="MX104" s="310">
        <f>IF($ND102&lt;=MX$2,1,0)*Estacionamento!ND4*$NB102</f>
        <v>7640.2519000296852</v>
      </c>
      <c r="MY104" s="310">
        <f>IF($ND102&lt;=MY$2,1,0)*Estacionamento!NE4*$NB102</f>
        <v>7982.606679470282</v>
      </c>
      <c r="MZ104" s="310">
        <f>IF($ND102&lt;=MZ$2,1,0)*Estacionamento!NF4*$NB102</f>
        <v>8309.8794917478299</v>
      </c>
      <c r="NA104" s="311">
        <f>IF($ND102&lt;=NA$2,1,0)*Estacionamento!NG4*$NB102</f>
        <v>8103.4022169377504</v>
      </c>
      <c r="NB104" s="653"/>
      <c r="NC104" s="653"/>
      <c r="ND104" s="653"/>
    </row>
    <row r="105" spans="1:368" x14ac:dyDescent="0.2">
      <c r="A105" s="2" t="s">
        <v>271</v>
      </c>
      <c r="B105" s="304" t="s">
        <v>271</v>
      </c>
      <c r="C105" s="305" t="s">
        <v>456</v>
      </c>
      <c r="D105" s="316" t="s">
        <v>343</v>
      </c>
      <c r="E105" s="1" t="s">
        <v>628</v>
      </c>
      <c r="F105" s="306">
        <f>IF($ND$105&lt;=F$2,1,0)*(Estacionamento!$H5+Estacionamento!$H6)*$NB$105</f>
        <v>0</v>
      </c>
      <c r="G105" s="306">
        <f>IF($ND$105&lt;=G$2,1,0)*(Estacionamento!$H5+Estacionamento!$H6)*$NB$105</f>
        <v>0</v>
      </c>
      <c r="H105" s="306">
        <f>IF($ND$105&lt;=H$2,1,0)*(Estacionamento!$H5+Estacionamento!$H6)*$NB$105</f>
        <v>0</v>
      </c>
      <c r="I105" s="306">
        <f>IF($ND$105&lt;=I$2,1,0)*(Estacionamento!$H5+Estacionamento!$H6)*$NB$105</f>
        <v>0</v>
      </c>
      <c r="J105" s="306">
        <f>IF($ND$105&lt;=J$2,1,0)*(Estacionamento!$H5+Estacionamento!$H6)*$NB$105</f>
        <v>0</v>
      </c>
      <c r="K105" s="306">
        <f>IF($ND$105&lt;=K$2,1,0)*(Estacionamento!$H5+Estacionamento!$H6)*$NB$105</f>
        <v>0</v>
      </c>
      <c r="L105" s="306">
        <f>IF($ND$105&lt;=L$2,1,0)*(Estacionamento!$H5+Estacionamento!$H6)*$NB$105</f>
        <v>0</v>
      </c>
      <c r="M105" s="306">
        <f>IF($ND$105&lt;=M$2,1,0)*(Estacionamento!$H5+Estacionamento!$H6)*$NB$105</f>
        <v>0</v>
      </c>
      <c r="N105" s="306">
        <f>IF($ND$105&lt;=N$2,1,0)*(Estacionamento!$H5+Estacionamento!$H6)*$NB$105</f>
        <v>0</v>
      </c>
      <c r="O105" s="306">
        <f>IF($ND$105&lt;=O$2,1,0)*(Estacionamento!$H5+Estacionamento!$H6)*$NB$105</f>
        <v>0</v>
      </c>
      <c r="P105" s="306">
        <f>IF($ND$105&lt;=P$2,1,0)*(Estacionamento!$H5+Estacionamento!$H6)*$NB$105</f>
        <v>0</v>
      </c>
      <c r="Q105" s="306">
        <f>IF($ND$105&lt;=Q$2,1,0)*(Estacionamento!$H5+Estacionamento!$H6)*$NB$105</f>
        <v>0</v>
      </c>
      <c r="R105" s="306">
        <f>IF($ND$105&lt;=R$2,1,0)*(Estacionamento!$H5+Estacionamento!$H6)*$NB$105</f>
        <v>0</v>
      </c>
      <c r="S105" s="306">
        <f>IF($ND$105&lt;=S$2,1,0)*(Estacionamento!$H5+Estacionamento!$H6)*$NB$105</f>
        <v>0</v>
      </c>
      <c r="T105" s="306">
        <f>IF($ND$105&lt;=T$2,1,0)*(Estacionamento!$H5+Estacionamento!$H6)*$NB$105</f>
        <v>0</v>
      </c>
      <c r="U105" s="306">
        <f>IF($ND$105&lt;=U$2,1,0)*(Estacionamento!$H5+Estacionamento!$H6)*$NB$105</f>
        <v>0</v>
      </c>
      <c r="V105" s="306">
        <f>IF($ND$105&lt;=V$2,1,0)*(Estacionamento!$H5+Estacionamento!$H6)*$NB$105</f>
        <v>0</v>
      </c>
      <c r="W105" s="306">
        <f>IF($ND$105&lt;=W$2,1,0)*(Estacionamento!$H5+Estacionamento!$H6)*$NB$105</f>
        <v>0</v>
      </c>
      <c r="X105" s="306">
        <f>IF($ND$105&lt;=X$2,1,0)*(Estacionamento!$H5+Estacionamento!$H6)*$NB$105</f>
        <v>10382.355125370645</v>
      </c>
      <c r="Y105" s="306">
        <f>IF($ND$105&lt;=Y$2,1,0)*(Estacionamento!$H5+Estacionamento!$H6)*$NB$105</f>
        <v>10382.355125370645</v>
      </c>
      <c r="Z105" s="306">
        <f>IF($ND$105&lt;=Z$2,1,0)*(Estacionamento!$H5+Estacionamento!$H6)*$NB$105</f>
        <v>10382.355125370645</v>
      </c>
      <c r="AA105" s="306">
        <f>IF($ND$105&lt;=AA$2,1,0)*(Estacionamento!$H5+Estacionamento!$H6)*$NB$105</f>
        <v>10382.355125370645</v>
      </c>
      <c r="AB105" s="306">
        <f>IF($ND$105&lt;=AB$2,1,0)*(Estacionamento!$H5+Estacionamento!$H6)*$NB$105</f>
        <v>10382.355125370645</v>
      </c>
      <c r="AC105" s="306">
        <f>IF($ND$105&lt;=AC$2,1,0)*(Estacionamento!$H5+Estacionamento!$H6)*$NB$105</f>
        <v>10382.355125370645</v>
      </c>
      <c r="AD105" s="306">
        <f>IF($ND$105&lt;=AD$2,1,0)*(Estacionamento!$H5+Estacionamento!$H6)*$NB$105</f>
        <v>10382.355125370645</v>
      </c>
      <c r="AE105" s="306">
        <f>IF($ND$105&lt;=AE$2,1,0)*(Estacionamento!$H5+Estacionamento!$H6)*$NB$105</f>
        <v>10382.355125370645</v>
      </c>
      <c r="AF105" s="306">
        <f>IF($ND$105&lt;=AF$2,1,0)*(Estacionamento!$H5+Estacionamento!$H6)*$NB$105</f>
        <v>10382.355125370645</v>
      </c>
      <c r="AG105" s="306">
        <f>IF($ND$105&lt;=AG$2,1,0)*(Estacionamento!$H5+Estacionamento!$H6)*$NB$105</f>
        <v>10382.355125370645</v>
      </c>
      <c r="AH105" s="306">
        <f>IF($ND$105&lt;=AH$2,1,0)*(Estacionamento!$H5+Estacionamento!$H6)*$NB$105</f>
        <v>10382.355125370645</v>
      </c>
      <c r="AI105" s="306">
        <f>IF($ND$105&lt;=AI$2,1,0)*(Estacionamento!$H5+Estacionamento!$H6)*$NB$105</f>
        <v>10382.355125370645</v>
      </c>
      <c r="AJ105" s="306">
        <f>IF($ND$105&lt;=AJ$2,1,0)*(Estacionamento!$H5+Estacionamento!$H6)*$NB$105</f>
        <v>10382.355125370645</v>
      </c>
      <c r="AK105" s="306">
        <f>IF($ND$105&lt;=AK$2,1,0)*(Estacionamento!$H5+Estacionamento!$H6)*$NB$105</f>
        <v>10382.355125370645</v>
      </c>
      <c r="AL105" s="306">
        <f>IF($ND$105&lt;=AL$2,1,0)*(Estacionamento!$H5+Estacionamento!$H6)*$NB$105</f>
        <v>10382.355125370645</v>
      </c>
      <c r="AM105" s="306">
        <f>IF($ND$105&lt;=AM$2,1,0)*(Estacionamento!$H5+Estacionamento!$H6)*$NB$105</f>
        <v>10382.355125370645</v>
      </c>
      <c r="AN105" s="306">
        <f>IF($ND$105&lt;=AN$2,1,0)*(Estacionamento!$H5+Estacionamento!$H6)*$NB$105</f>
        <v>10382.355125370645</v>
      </c>
      <c r="AO105" s="306">
        <f>IF($ND$105&lt;=AO$2,1,0)*(Estacionamento!$H5+Estacionamento!$H6)*$NB$105</f>
        <v>10382.355125370645</v>
      </c>
      <c r="AP105" s="306">
        <f>IF($ND$105&lt;=AP$2,1,0)*(Estacionamento!$H5+Estacionamento!$H6)*$NB$105</f>
        <v>10382.355125370645</v>
      </c>
      <c r="AQ105" s="306">
        <f>IF($ND$105&lt;=AQ$2,1,0)*(Estacionamento!$H5+Estacionamento!$H6)*$NB$105</f>
        <v>10382.355125370645</v>
      </c>
      <c r="AR105" s="306">
        <f>IF($ND$105&lt;=AR$2,1,0)*(Estacionamento!$H5+Estacionamento!$H6)*$NB$105</f>
        <v>10382.355125370645</v>
      </c>
      <c r="AS105" s="306">
        <f>IF($ND$105&lt;=AS$2,1,0)*(Estacionamento!$H5+Estacionamento!$H6)*$NB$105</f>
        <v>10382.355125370645</v>
      </c>
      <c r="AT105" s="306">
        <f>IF($ND$105&lt;=AT$2,1,0)*(Estacionamento!$H5+Estacionamento!$H6)*$NB$105</f>
        <v>10382.355125370645</v>
      </c>
      <c r="AU105" s="306">
        <f>IF($ND$105&lt;=AU$2,1,0)*(Estacionamento!$H5+Estacionamento!$H6)*$NB$105</f>
        <v>10382.355125370645</v>
      </c>
      <c r="AV105" s="306">
        <f>IF($ND$105&lt;=AV$2,1,0)*(Estacionamento!$H5+Estacionamento!$H6)*$NB$105</f>
        <v>10382.355125370645</v>
      </c>
      <c r="AW105" s="306">
        <f>IF($ND$105&lt;=AW$2,1,0)*(Estacionamento!$H5+Estacionamento!$H6)*$NB$105</f>
        <v>10382.355125370645</v>
      </c>
      <c r="AX105" s="306">
        <f>IF($ND$105&lt;=AX$2,1,0)*(Estacionamento!$H5+Estacionamento!$H6)*$NB$105</f>
        <v>10382.355125370645</v>
      </c>
      <c r="AY105" s="306">
        <f>IF($ND$105&lt;=AY$2,1,0)*(Estacionamento!$H5+Estacionamento!$H6)*$NB$105</f>
        <v>10382.355125370645</v>
      </c>
      <c r="AZ105" s="306">
        <f>IF($ND$105&lt;=AZ$2,1,0)*(Estacionamento!$H5+Estacionamento!$H6)*$NB$105</f>
        <v>10382.355125370645</v>
      </c>
      <c r="BA105" s="306">
        <f>IF($ND$105&lt;=BA$2,1,0)*(Estacionamento!$H5+Estacionamento!$H6)*$NB$105</f>
        <v>10382.355125370645</v>
      </c>
      <c r="BB105" s="306">
        <f>IF($ND$105&lt;=BB$2,1,0)*(Estacionamento!$H5+Estacionamento!$H6)*$NB$105</f>
        <v>10382.355125370645</v>
      </c>
      <c r="BC105" s="306">
        <f>IF($ND$105&lt;=BC$2,1,0)*(Estacionamento!$H5+Estacionamento!$H6)*$NB$105</f>
        <v>10382.355125370645</v>
      </c>
      <c r="BD105" s="306">
        <f>IF($ND$105&lt;=BD$2,1,0)*(Estacionamento!$H5+Estacionamento!$H6)*$NB$105</f>
        <v>10382.355125370645</v>
      </c>
      <c r="BE105" s="306">
        <f>IF($ND$105&lt;=BE$2,1,0)*(Estacionamento!$H5+Estacionamento!$H6)*$NB$105</f>
        <v>10382.355125370645</v>
      </c>
      <c r="BF105" s="306">
        <f>IF($ND$105&lt;=BF$2,1,0)*(Estacionamento!$H5+Estacionamento!$H6)*$NB$105</f>
        <v>10382.355125370645</v>
      </c>
      <c r="BG105" s="306">
        <f>IF($ND$105&lt;=BG$2,1,0)*(Estacionamento!$H5+Estacionamento!$H6)*$NB$105</f>
        <v>10382.355125370645</v>
      </c>
      <c r="BH105" s="306">
        <f>IF($ND$105&lt;=BH$2,1,0)*(Estacionamento!$H5+Estacionamento!$H6)*$NB$105</f>
        <v>10382.355125370645</v>
      </c>
      <c r="BI105" s="306">
        <f>IF($ND$105&lt;=BI$2,1,0)*(Estacionamento!$H5+Estacionamento!$H6)*$NB$105</f>
        <v>10382.355125370645</v>
      </c>
      <c r="BJ105" s="306">
        <f>IF($ND$105&lt;=BJ$2,1,0)*(Estacionamento!$H5+Estacionamento!$H6)*$NB$105</f>
        <v>10382.355125370645</v>
      </c>
      <c r="BK105" s="306">
        <f>IF($ND$105&lt;=BK$2,1,0)*(Estacionamento!$H5+Estacionamento!$H6)*$NB$105</f>
        <v>10382.355125370645</v>
      </c>
      <c r="BL105" s="306">
        <f>IF($ND$105&lt;=BL$2,1,0)*(Estacionamento!$H5+Estacionamento!$H6)*$NB$105</f>
        <v>10382.355125370645</v>
      </c>
      <c r="BM105" s="306">
        <f>IF($ND$105&lt;=BM$2,1,0)*(Estacionamento!$H5+Estacionamento!$H6)*$NB$105</f>
        <v>10382.355125370645</v>
      </c>
      <c r="BN105" s="306">
        <f>IF($ND$105&lt;=BN$2,1,0)*(Estacionamento!$H5+Estacionamento!$H6)*$NB$105</f>
        <v>10382.355125370645</v>
      </c>
      <c r="BO105" s="306">
        <f>IF($ND$105&lt;=BO$2,1,0)*(Estacionamento!$H5+Estacionamento!$H6)*$NB$105</f>
        <v>10382.355125370645</v>
      </c>
      <c r="BP105" s="306">
        <f>IF($ND$105&lt;=BP$2,1,0)*(Estacionamento!$H5+Estacionamento!$H6)*$NB$105</f>
        <v>10382.355125370645</v>
      </c>
      <c r="BQ105" s="306">
        <f>IF($ND$105&lt;=BQ$2,1,0)*(Estacionamento!$H5+Estacionamento!$H6)*$NB$105</f>
        <v>10382.355125370645</v>
      </c>
      <c r="BR105" s="306">
        <f>IF($ND$105&lt;=BR$2,1,0)*(Estacionamento!$H5+Estacionamento!$H6)*$NB$105</f>
        <v>10382.355125370645</v>
      </c>
      <c r="BS105" s="306">
        <f>IF($ND$105&lt;=BS$2,1,0)*(Estacionamento!$H5+Estacionamento!$H6)*$NB$105</f>
        <v>10382.355125370645</v>
      </c>
      <c r="BT105" s="306">
        <f>IF($ND$105&lt;=BT$2,1,0)*(Estacionamento!$H5+Estacionamento!$H6)*$NB$105</f>
        <v>10382.355125370645</v>
      </c>
      <c r="BU105" s="306">
        <f>IF($ND$105&lt;=BU$2,1,0)*(Estacionamento!$H5+Estacionamento!$H6)*$NB$105</f>
        <v>10382.355125370645</v>
      </c>
      <c r="BV105" s="306">
        <f>IF($ND$105&lt;=BV$2,1,0)*(Estacionamento!$H5+Estacionamento!$H6)*$NB$105</f>
        <v>10382.355125370645</v>
      </c>
      <c r="BW105" s="306">
        <f>IF($ND$105&lt;=BW$2,1,0)*(Estacionamento!$H5+Estacionamento!$H6)*$NB$105</f>
        <v>10382.355125370645</v>
      </c>
      <c r="BX105" s="306">
        <f>IF($ND$105&lt;=BX$2,1,0)*(Estacionamento!$H5+Estacionamento!$H6)*$NB$105</f>
        <v>10382.355125370645</v>
      </c>
      <c r="BY105" s="306">
        <f>IF($ND$105&lt;=BY$2,1,0)*(Estacionamento!$H5+Estacionamento!$H6)*$NB$105</f>
        <v>10382.355125370645</v>
      </c>
      <c r="BZ105" s="306">
        <f>IF($ND$105&lt;=BZ$2,1,0)*(Estacionamento!$H5+Estacionamento!$H6)*$NB$105</f>
        <v>10382.355125370645</v>
      </c>
      <c r="CA105" s="306">
        <f>IF($ND$105&lt;=CA$2,1,0)*(Estacionamento!$H5+Estacionamento!$H6)*$NB$105</f>
        <v>10382.355125370645</v>
      </c>
      <c r="CB105" s="306">
        <f>IF($ND$105&lt;=CB$2,1,0)*(Estacionamento!$H5+Estacionamento!$H6)*$NB$105</f>
        <v>10382.355125370645</v>
      </c>
      <c r="CC105" s="306">
        <f>IF($ND$105&lt;=CC$2,1,0)*(Estacionamento!$H5+Estacionamento!$H6)*$NB$105</f>
        <v>10382.355125370645</v>
      </c>
      <c r="CD105" s="306">
        <f>IF($ND$105&lt;=CD$2,1,0)*(Estacionamento!$H5+Estacionamento!$H6)*$NB$105</f>
        <v>10382.355125370645</v>
      </c>
      <c r="CE105" s="306">
        <f>IF($ND$105&lt;=CE$2,1,0)*(Estacionamento!$H5+Estacionamento!$H6)*$NB$105</f>
        <v>10382.355125370645</v>
      </c>
      <c r="CF105" s="306">
        <f>IF($ND$105&lt;=CF$2,1,0)*(Estacionamento!$H5+Estacionamento!$H6)*$NB$105</f>
        <v>10382.355125370645</v>
      </c>
      <c r="CG105" s="306">
        <f>IF($ND$105&lt;=CG$2,1,0)*(Estacionamento!$H5+Estacionamento!$H6)*$NB$105</f>
        <v>10382.355125370645</v>
      </c>
      <c r="CH105" s="306">
        <f>IF($ND$105&lt;=CH$2,1,0)*(Estacionamento!$H5+Estacionamento!$H6)*$NB$105</f>
        <v>10382.355125370645</v>
      </c>
      <c r="CI105" s="306">
        <f>IF($ND$105&lt;=CI$2,1,0)*(Estacionamento!$H5+Estacionamento!$H6)*$NB$105</f>
        <v>10382.355125370645</v>
      </c>
      <c r="CJ105" s="306">
        <f>IF($ND$105&lt;=CJ$2,1,0)*(Estacionamento!$H5+Estacionamento!$H6)*$NB$105</f>
        <v>10382.355125370645</v>
      </c>
      <c r="CK105" s="306">
        <f>IF($ND$105&lt;=CK$2,1,0)*(Estacionamento!$H5+Estacionamento!$H6)*$NB$105</f>
        <v>10382.355125370645</v>
      </c>
      <c r="CL105" s="306">
        <f>IF($ND$105&lt;=CL$2,1,0)*(Estacionamento!$H5+Estacionamento!$H6)*$NB$105</f>
        <v>10382.355125370645</v>
      </c>
      <c r="CM105" s="306">
        <f>IF($ND$105&lt;=CM$2,1,0)*(Estacionamento!$H5+Estacionamento!$H6)*$NB$105</f>
        <v>10382.355125370645</v>
      </c>
      <c r="CN105" s="306">
        <f>IF($ND$105&lt;=CN$2,1,0)*(Estacionamento!$H5+Estacionamento!$H6)*$NB$105</f>
        <v>10382.355125370645</v>
      </c>
      <c r="CO105" s="306">
        <f>IF($ND$105&lt;=CO$2,1,0)*(Estacionamento!$H5+Estacionamento!$H6)*$NB$105</f>
        <v>10382.355125370645</v>
      </c>
      <c r="CP105" s="306">
        <f>IF($ND$105&lt;=CP$2,1,0)*(Estacionamento!$H5+Estacionamento!$H6)*$NB$105</f>
        <v>10382.355125370645</v>
      </c>
      <c r="CQ105" s="306">
        <f>IF($ND$105&lt;=CQ$2,1,0)*(Estacionamento!$H5+Estacionamento!$H6)*$NB$105</f>
        <v>10382.355125370645</v>
      </c>
      <c r="CR105" s="306">
        <f>IF($ND$105&lt;=CR$2,1,0)*(Estacionamento!$H5+Estacionamento!$H6)*$NB$105</f>
        <v>10382.355125370645</v>
      </c>
      <c r="CS105" s="306">
        <f>IF($ND$105&lt;=CS$2,1,0)*(Estacionamento!$H5+Estacionamento!$H6)*$NB$105</f>
        <v>10382.355125370645</v>
      </c>
      <c r="CT105" s="306">
        <f>IF($ND$105&lt;=CT$2,1,0)*(Estacionamento!$H5+Estacionamento!$H6)*$NB$105</f>
        <v>10382.355125370645</v>
      </c>
      <c r="CU105" s="306">
        <f>IF($ND$105&lt;=CU$2,1,0)*(Estacionamento!$H5+Estacionamento!$H6)*$NB$105</f>
        <v>10382.355125370645</v>
      </c>
      <c r="CV105" s="306">
        <f>IF($ND$105&lt;=CV$2,1,0)*(Estacionamento!$H5+Estacionamento!$H6)*$NB$105</f>
        <v>10382.355125370645</v>
      </c>
      <c r="CW105" s="306">
        <f>IF($ND$105&lt;=CW$2,1,0)*(Estacionamento!$H5+Estacionamento!$H6)*$NB$105</f>
        <v>10382.355125370645</v>
      </c>
      <c r="CX105" s="306">
        <f>IF($ND$105&lt;=CX$2,1,0)*(Estacionamento!$H5+Estacionamento!$H6)*$NB$105</f>
        <v>10382.355125370645</v>
      </c>
      <c r="CY105" s="306">
        <f>IF($ND$105&lt;=CY$2,1,0)*(Estacionamento!$H5+Estacionamento!$H6)*$NB$105</f>
        <v>10382.355125370645</v>
      </c>
      <c r="CZ105" s="306">
        <f>IF($ND$105&lt;=CZ$2,1,0)*(Estacionamento!$H5+Estacionamento!$H6)*$NB$105</f>
        <v>10382.355125370645</v>
      </c>
      <c r="DA105" s="306">
        <f>IF($ND$105&lt;=DA$2,1,0)*(Estacionamento!$H5+Estacionamento!$H6)*$NB$105</f>
        <v>10382.355125370645</v>
      </c>
      <c r="DB105" s="306">
        <f>IF($ND$105&lt;=DB$2,1,0)*(Estacionamento!$H5+Estacionamento!$H6)*$NB$105</f>
        <v>10382.355125370645</v>
      </c>
      <c r="DC105" s="306">
        <f>IF($ND$105&lt;=DC$2,1,0)*(Estacionamento!$H5+Estacionamento!$H6)*$NB$105</f>
        <v>10382.355125370645</v>
      </c>
      <c r="DD105" s="306">
        <f>IF($ND$105&lt;=DD$2,1,0)*(Estacionamento!$H5+Estacionamento!$H6)*$NB$105</f>
        <v>10382.355125370645</v>
      </c>
      <c r="DE105" s="306">
        <f>IF($ND$105&lt;=DE$2,1,0)*(Estacionamento!$H5+Estacionamento!$H6)*$NB$105</f>
        <v>10382.355125370645</v>
      </c>
      <c r="DF105" s="306">
        <f>IF($ND$105&lt;=DF$2,1,0)*(Estacionamento!$H5+Estacionamento!$H6)*$NB$105</f>
        <v>10382.355125370645</v>
      </c>
      <c r="DG105" s="306">
        <f>IF($ND$105&lt;=DG$2,1,0)*(Estacionamento!$H5+Estacionamento!$H6)*$NB$105</f>
        <v>10382.355125370645</v>
      </c>
      <c r="DH105" s="306">
        <f>IF($ND$105&lt;=DH$2,1,0)*(Estacionamento!$H5+Estacionamento!$H6)*$NB$105</f>
        <v>10382.355125370645</v>
      </c>
      <c r="DI105" s="306">
        <f>IF($ND$105&lt;=DI$2,1,0)*(Estacionamento!$H5+Estacionamento!$H6)*$NB$105</f>
        <v>10382.355125370645</v>
      </c>
      <c r="DJ105" s="306">
        <f>IF($ND$105&lt;=DJ$2,1,0)*(Estacionamento!$H5+Estacionamento!$H6)*$NB$105</f>
        <v>10382.355125370645</v>
      </c>
      <c r="DK105" s="306">
        <f>IF($ND$105&lt;=DK$2,1,0)*(Estacionamento!$H5+Estacionamento!$H6)*$NB$105</f>
        <v>10382.355125370645</v>
      </c>
      <c r="DL105" s="306">
        <f>IF($ND$105&lt;=DL$2,1,0)*(Estacionamento!$H5+Estacionamento!$H6)*$NB$105</f>
        <v>10382.355125370645</v>
      </c>
      <c r="DM105" s="306">
        <f>IF($ND$105&lt;=DM$2,1,0)*(Estacionamento!$H5+Estacionamento!$H6)*$NB$105</f>
        <v>10382.355125370645</v>
      </c>
      <c r="DN105" s="306">
        <f>IF($ND$105&lt;=DN$2,1,0)*(Estacionamento!$H5+Estacionamento!$H6)*$NB$105</f>
        <v>10382.355125370645</v>
      </c>
      <c r="DO105" s="306">
        <f>IF($ND$105&lt;=DO$2,1,0)*(Estacionamento!$H5+Estacionamento!$H6)*$NB$105</f>
        <v>10382.355125370645</v>
      </c>
      <c r="DP105" s="306">
        <f>IF($ND$105&lt;=DP$2,1,0)*(Estacionamento!$H5+Estacionamento!$H6)*$NB$105</f>
        <v>10382.355125370645</v>
      </c>
      <c r="DQ105" s="306">
        <f>IF($ND$105&lt;=DQ$2,1,0)*(Estacionamento!$H5+Estacionamento!$H6)*$NB$105</f>
        <v>10382.355125370645</v>
      </c>
      <c r="DR105" s="306">
        <f>IF($ND$105&lt;=DR$2,1,0)*(Estacionamento!$H5+Estacionamento!$H6)*$NB$105</f>
        <v>10382.355125370645</v>
      </c>
      <c r="DS105" s="306">
        <f>IF($ND$105&lt;=DS$2,1,0)*(Estacionamento!$H5+Estacionamento!$H6)*$NB$105</f>
        <v>10382.355125370645</v>
      </c>
      <c r="DT105" s="306">
        <f>IF($ND$105&lt;=DT$2,1,0)*(Estacionamento!$H5+Estacionamento!$H6)*$NB$105</f>
        <v>10382.355125370645</v>
      </c>
      <c r="DU105" s="306">
        <f>IF($ND$105&lt;=DU$2,1,0)*(Estacionamento!$H5+Estacionamento!$H6)*$NB$105</f>
        <v>10382.355125370645</v>
      </c>
      <c r="DV105" s="306">
        <f>IF($ND$105&lt;=DV$2,1,0)*(Estacionamento!$H5+Estacionamento!$H6)*$NB$105</f>
        <v>10382.355125370645</v>
      </c>
      <c r="DW105" s="306">
        <f>IF($ND$105&lt;=DW$2,1,0)*(Estacionamento!$H5+Estacionamento!$H6)*$NB$105</f>
        <v>10382.355125370645</v>
      </c>
      <c r="DX105" s="306">
        <f>IF($ND$105&lt;=DX$2,1,0)*(Estacionamento!$H5+Estacionamento!$H6)*$NB$105</f>
        <v>10382.355125370645</v>
      </c>
      <c r="DY105" s="306">
        <f>IF($ND$105&lt;=DY$2,1,0)*(Estacionamento!$H5+Estacionamento!$H6)*$NB$105</f>
        <v>10382.355125370645</v>
      </c>
      <c r="DZ105" s="306">
        <f>IF($ND$105&lt;=DZ$2,1,0)*(Estacionamento!$H5+Estacionamento!$H6)*$NB$105</f>
        <v>10382.355125370645</v>
      </c>
      <c r="EA105" s="306">
        <f>IF($ND$105&lt;=EA$2,1,0)*(Estacionamento!$H5+Estacionamento!$H6)*$NB$105</f>
        <v>10382.355125370645</v>
      </c>
      <c r="EB105" s="306">
        <f>IF($ND$105&lt;=EB$2,1,0)*(Estacionamento!$H5+Estacionamento!$H6)*$NB$105</f>
        <v>10382.355125370645</v>
      </c>
      <c r="EC105" s="306">
        <f>IF($ND$105&lt;=EC$2,1,0)*(Estacionamento!$H5+Estacionamento!$H6)*$NB$105</f>
        <v>10382.355125370645</v>
      </c>
      <c r="ED105" s="306">
        <f>IF($ND$105&lt;=ED$2,1,0)*(Estacionamento!$H5+Estacionamento!$H6)*$NB$105</f>
        <v>10382.355125370645</v>
      </c>
      <c r="EE105" s="306">
        <f>IF($ND$105&lt;=EE$2,1,0)*(Estacionamento!$H5+Estacionamento!$H6)*$NB$105</f>
        <v>10382.355125370645</v>
      </c>
      <c r="EF105" s="306">
        <f>IF($ND$105&lt;=EF$2,1,0)*(Estacionamento!$H5+Estacionamento!$H6)*$NB$105</f>
        <v>10382.355125370645</v>
      </c>
      <c r="EG105" s="306">
        <f>IF($ND$105&lt;=EG$2,1,0)*(Estacionamento!$H5+Estacionamento!$H6)*$NB$105</f>
        <v>10382.355125370645</v>
      </c>
      <c r="EH105" s="306">
        <f>IF($ND$105&lt;=EH$2,1,0)*(Estacionamento!$H5+Estacionamento!$H6)*$NB$105</f>
        <v>10382.355125370645</v>
      </c>
      <c r="EI105" s="306">
        <f>IF($ND$105&lt;=EI$2,1,0)*(Estacionamento!$H5+Estacionamento!$H6)*$NB$105</f>
        <v>10382.355125370645</v>
      </c>
      <c r="EJ105" s="306">
        <f>IF($ND$105&lt;=EJ$2,1,0)*(Estacionamento!$H5+Estacionamento!$H6)*$NB$105</f>
        <v>10382.355125370645</v>
      </c>
      <c r="EK105" s="306">
        <f>IF($ND$105&lt;=EK$2,1,0)*(Estacionamento!$H5+Estacionamento!$H6)*$NB$105</f>
        <v>10382.355125370645</v>
      </c>
      <c r="EL105" s="306">
        <f>IF($ND$105&lt;=EL$2,1,0)*(Estacionamento!$H5+Estacionamento!$H6)*$NB$105</f>
        <v>10382.355125370645</v>
      </c>
      <c r="EM105" s="306">
        <f>IF($ND$105&lt;=EM$2,1,0)*(Estacionamento!$H5+Estacionamento!$H6)*$NB$105</f>
        <v>10382.355125370645</v>
      </c>
      <c r="EN105" s="306">
        <f>IF($ND$105&lt;=EN$2,1,0)*(Estacionamento!$H5+Estacionamento!$H6)*$NB$105</f>
        <v>10382.355125370645</v>
      </c>
      <c r="EO105" s="306">
        <f>IF($ND$105&lt;=EO$2,1,0)*(Estacionamento!$H5+Estacionamento!$H6)*$NB$105</f>
        <v>10382.355125370645</v>
      </c>
      <c r="EP105" s="306">
        <f>IF($ND$105&lt;=EP$2,1,0)*(Estacionamento!$H5+Estacionamento!$H6)*$NB$105</f>
        <v>10382.355125370645</v>
      </c>
      <c r="EQ105" s="306">
        <f>IF($ND$105&lt;=EQ$2,1,0)*(Estacionamento!$H5+Estacionamento!$H6)*$NB$105</f>
        <v>10382.355125370645</v>
      </c>
      <c r="ER105" s="306">
        <f>IF($ND$105&lt;=ER$2,1,0)*(Estacionamento!$H5+Estacionamento!$H6)*$NB$105</f>
        <v>10382.355125370645</v>
      </c>
      <c r="ES105" s="306">
        <f>IF($ND$105&lt;=ES$2,1,0)*(Estacionamento!$H5+Estacionamento!$H6)*$NB$105</f>
        <v>10382.355125370645</v>
      </c>
      <c r="ET105" s="306">
        <f>IF($ND$105&lt;=ET$2,1,0)*(Estacionamento!$H5+Estacionamento!$H6)*$NB$105</f>
        <v>10382.355125370645</v>
      </c>
      <c r="EU105" s="306">
        <f>IF($ND$105&lt;=EU$2,1,0)*(Estacionamento!$H5+Estacionamento!$H6)*$NB$105</f>
        <v>10382.355125370645</v>
      </c>
      <c r="EV105" s="306">
        <f>IF($ND$105&lt;=EV$2,1,0)*(Estacionamento!$H5+Estacionamento!$H6)*$NB$105</f>
        <v>10382.355125370645</v>
      </c>
      <c r="EW105" s="306">
        <f>IF($ND$105&lt;=EW$2,1,0)*(Estacionamento!$H5+Estacionamento!$H6)*$NB$105</f>
        <v>10382.355125370645</v>
      </c>
      <c r="EX105" s="306">
        <f>IF($ND$105&lt;=EX$2,1,0)*(Estacionamento!$H5+Estacionamento!$H6)*$NB$105</f>
        <v>10382.355125370645</v>
      </c>
      <c r="EY105" s="306">
        <f>IF($ND$105&lt;=EY$2,1,0)*(Estacionamento!$H5+Estacionamento!$H6)*$NB$105</f>
        <v>10382.355125370645</v>
      </c>
      <c r="EZ105" s="306">
        <f>IF($ND$105&lt;=EZ$2,1,0)*(Estacionamento!$H5+Estacionamento!$H6)*$NB$105</f>
        <v>10382.355125370645</v>
      </c>
      <c r="FA105" s="306">
        <f>IF($ND$105&lt;=FA$2,1,0)*(Estacionamento!$H5+Estacionamento!$H6)*$NB$105</f>
        <v>10382.355125370645</v>
      </c>
      <c r="FB105" s="306">
        <f>IF($ND$105&lt;=FB$2,1,0)*(Estacionamento!$H5+Estacionamento!$H6)*$NB$105</f>
        <v>10382.355125370645</v>
      </c>
      <c r="FC105" s="306">
        <f>IF($ND$105&lt;=FC$2,1,0)*(Estacionamento!$H5+Estacionamento!$H6)*$NB$105</f>
        <v>10382.355125370645</v>
      </c>
      <c r="FD105" s="306">
        <f>IF($ND$105&lt;=FD$2,1,0)*(Estacionamento!$H5+Estacionamento!$H6)*$NB$105</f>
        <v>10382.355125370645</v>
      </c>
      <c r="FE105" s="306">
        <f>IF($ND$105&lt;=FE$2,1,0)*(Estacionamento!$H5+Estacionamento!$H6)*$NB$105</f>
        <v>10382.355125370645</v>
      </c>
      <c r="FF105" s="306">
        <f>IF($ND$105&lt;=FF$2,1,0)*(Estacionamento!$H5+Estacionamento!$H6)*$NB$105</f>
        <v>10382.355125370645</v>
      </c>
      <c r="FG105" s="306">
        <f>IF($ND$105&lt;=FG$2,1,0)*(Estacionamento!$H5+Estacionamento!$H6)*$NB$105</f>
        <v>10382.355125370645</v>
      </c>
      <c r="FH105" s="306">
        <f>IF($ND$105&lt;=FH$2,1,0)*(Estacionamento!$H5+Estacionamento!$H6)*$NB$105</f>
        <v>10382.355125370645</v>
      </c>
      <c r="FI105" s="306">
        <f>IF($ND$105&lt;=FI$2,1,0)*(Estacionamento!$H5+Estacionamento!$H6)*$NB$105</f>
        <v>10382.355125370645</v>
      </c>
      <c r="FJ105" s="306">
        <f>IF($ND$105&lt;=FJ$2,1,0)*(Estacionamento!$H5+Estacionamento!$H6)*$NB$105</f>
        <v>10382.355125370645</v>
      </c>
      <c r="FK105" s="306">
        <f>IF($ND$105&lt;=FK$2,1,0)*(Estacionamento!$H5+Estacionamento!$H6)*$NB$105</f>
        <v>10382.355125370645</v>
      </c>
      <c r="FL105" s="306">
        <f>IF($ND$105&lt;=FL$2,1,0)*(Estacionamento!$H5+Estacionamento!$H6)*$NB$105</f>
        <v>10382.355125370645</v>
      </c>
      <c r="FM105" s="306">
        <f>IF($ND$105&lt;=FM$2,1,0)*(Estacionamento!$H5+Estacionamento!$H6)*$NB$105</f>
        <v>10382.355125370645</v>
      </c>
      <c r="FN105" s="306">
        <f>IF($ND$105&lt;=FN$2,1,0)*(Estacionamento!$H5+Estacionamento!$H6)*$NB$105</f>
        <v>10382.355125370645</v>
      </c>
      <c r="FO105" s="306">
        <f>IF($ND$105&lt;=FO$2,1,0)*(Estacionamento!$H5+Estacionamento!$H6)*$NB$105</f>
        <v>10382.355125370645</v>
      </c>
      <c r="FP105" s="306">
        <f>IF($ND$105&lt;=FP$2,1,0)*(Estacionamento!$H5+Estacionamento!$H6)*$NB$105</f>
        <v>10382.355125370645</v>
      </c>
      <c r="FQ105" s="306">
        <f>IF($ND$105&lt;=FQ$2,1,0)*(Estacionamento!$H5+Estacionamento!$H6)*$NB$105</f>
        <v>10382.355125370645</v>
      </c>
      <c r="FR105" s="306">
        <f>IF($ND$105&lt;=FR$2,1,0)*(Estacionamento!$H5+Estacionamento!$H6)*$NB$105</f>
        <v>10382.355125370645</v>
      </c>
      <c r="FS105" s="306">
        <f>IF($ND$105&lt;=FS$2,1,0)*(Estacionamento!$H5+Estacionamento!$H6)*$NB$105</f>
        <v>10382.355125370645</v>
      </c>
      <c r="FT105" s="306">
        <f>IF($ND$105&lt;=FT$2,1,0)*(Estacionamento!$H5+Estacionamento!$H6)*$NB$105</f>
        <v>10382.355125370645</v>
      </c>
      <c r="FU105" s="306">
        <f>IF($ND$105&lt;=FU$2,1,0)*(Estacionamento!$H5+Estacionamento!$H6)*$NB$105</f>
        <v>10382.355125370645</v>
      </c>
      <c r="FV105" s="306">
        <f>IF($ND$105&lt;=FV$2,1,0)*(Estacionamento!$H5+Estacionamento!$H6)*$NB$105</f>
        <v>10382.355125370645</v>
      </c>
      <c r="FW105" s="306">
        <f>IF($ND$105&lt;=FW$2,1,0)*(Estacionamento!$H5+Estacionamento!$H6)*$NB$105</f>
        <v>10382.355125370645</v>
      </c>
      <c r="FX105" s="306">
        <f>IF($ND$105&lt;=FX$2,1,0)*(Estacionamento!$H5+Estacionamento!$H6)*$NB$105</f>
        <v>10382.355125370645</v>
      </c>
      <c r="FY105" s="306">
        <f>IF($ND$105&lt;=FY$2,1,0)*(Estacionamento!$H5+Estacionamento!$H6)*$NB$105</f>
        <v>10382.355125370645</v>
      </c>
      <c r="FZ105" s="306">
        <f>IF($ND$105&lt;=FZ$2,1,0)*(Estacionamento!$H5+Estacionamento!$H6)*$NB$105</f>
        <v>10382.355125370645</v>
      </c>
      <c r="GA105" s="306">
        <f>IF($ND$105&lt;=GA$2,1,0)*(Estacionamento!$H5+Estacionamento!$H6)*$NB$105</f>
        <v>10382.355125370645</v>
      </c>
      <c r="GB105" s="306">
        <f>IF($ND$105&lt;=GB$2,1,0)*(Estacionamento!$H5+Estacionamento!$H6)*$NB$105</f>
        <v>10382.355125370645</v>
      </c>
      <c r="GC105" s="306">
        <f>IF($ND$105&lt;=GC$2,1,0)*(Estacionamento!$H5+Estacionamento!$H6)*$NB$105</f>
        <v>10382.355125370645</v>
      </c>
      <c r="GD105" s="306">
        <f>IF($ND$105&lt;=GD$2,1,0)*(Estacionamento!$H5+Estacionamento!$H6)*$NB$105</f>
        <v>10382.355125370645</v>
      </c>
      <c r="GE105" s="306">
        <f>IF($ND$105&lt;=GE$2,1,0)*(Estacionamento!$H5+Estacionamento!$H6)*$NB$105</f>
        <v>10382.355125370645</v>
      </c>
      <c r="GF105" s="306">
        <f>IF($ND$105&lt;=GF$2,1,0)*(Estacionamento!$H5+Estacionamento!$H6)*$NB$105</f>
        <v>10382.355125370645</v>
      </c>
      <c r="GG105" s="306">
        <f>IF($ND$105&lt;=GG$2,1,0)*(Estacionamento!$H5+Estacionamento!$H6)*$NB$105</f>
        <v>10382.355125370645</v>
      </c>
      <c r="GH105" s="306">
        <f>IF($ND$105&lt;=GH$2,1,0)*(Estacionamento!$H5+Estacionamento!$H6)*$NB$105</f>
        <v>10382.355125370645</v>
      </c>
      <c r="GI105" s="306">
        <f>IF($ND$105&lt;=GI$2,1,0)*(Estacionamento!$H5+Estacionamento!$H6)*$NB$105</f>
        <v>10382.355125370645</v>
      </c>
      <c r="GJ105" s="306">
        <f>IF($ND$105&lt;=GJ$2,1,0)*(Estacionamento!$H5+Estacionamento!$H6)*$NB$105</f>
        <v>10382.355125370645</v>
      </c>
      <c r="GK105" s="306">
        <f>IF($ND$105&lt;=GK$2,1,0)*(Estacionamento!$H5+Estacionamento!$H6)*$NB$105</f>
        <v>10382.355125370645</v>
      </c>
      <c r="GL105" s="306">
        <f>IF($ND$105&lt;=GL$2,1,0)*(Estacionamento!$H5+Estacionamento!$H6)*$NB$105</f>
        <v>10382.355125370645</v>
      </c>
      <c r="GM105" s="306">
        <f>IF($ND$105&lt;=GM$2,1,0)*(Estacionamento!$H5+Estacionamento!$H6)*$NB$105</f>
        <v>10382.355125370645</v>
      </c>
      <c r="GN105" s="306">
        <f>IF($ND$105&lt;=GN$2,1,0)*(Estacionamento!$H5+Estacionamento!$H6)*$NB$105</f>
        <v>10382.355125370645</v>
      </c>
      <c r="GO105" s="306">
        <f>IF($ND$105&lt;=GO$2,1,0)*(Estacionamento!$H5+Estacionamento!$H6)*$NB$105</f>
        <v>10382.355125370645</v>
      </c>
      <c r="GP105" s="306">
        <f>IF($ND$105&lt;=GP$2,1,0)*(Estacionamento!$H5+Estacionamento!$H6)*$NB$105</f>
        <v>10382.355125370645</v>
      </c>
      <c r="GQ105" s="306">
        <f>IF($ND$105&lt;=GQ$2,1,0)*(Estacionamento!$H5+Estacionamento!$H6)*$NB$105</f>
        <v>10382.355125370645</v>
      </c>
      <c r="GR105" s="306">
        <f>IF($ND$105&lt;=GR$2,1,0)*(Estacionamento!$H5+Estacionamento!$H6)*$NB$105</f>
        <v>10382.355125370645</v>
      </c>
      <c r="GS105" s="306">
        <f>IF($ND$105&lt;=GS$2,1,0)*(Estacionamento!$H5+Estacionamento!$H6)*$NB$105</f>
        <v>10382.355125370645</v>
      </c>
      <c r="GT105" s="306">
        <f>IF($ND$105&lt;=GT$2,1,0)*(Estacionamento!$H5+Estacionamento!$H6)*$NB$105</f>
        <v>10382.355125370645</v>
      </c>
      <c r="GU105" s="306">
        <f>IF($ND$105&lt;=GU$2,1,0)*(Estacionamento!$H5+Estacionamento!$H6)*$NB$105</f>
        <v>10382.355125370645</v>
      </c>
      <c r="GV105" s="306">
        <f>IF($ND$105&lt;=GV$2,1,0)*(Estacionamento!$H5+Estacionamento!$H6)*$NB$105</f>
        <v>10382.355125370645</v>
      </c>
      <c r="GW105" s="306">
        <f>IF($ND$105&lt;=GW$2,1,0)*(Estacionamento!$H5+Estacionamento!$H6)*$NB$105</f>
        <v>10382.355125370645</v>
      </c>
      <c r="GX105" s="306">
        <f>IF($ND$105&lt;=GX$2,1,0)*(Estacionamento!$H5+Estacionamento!$H6)*$NB$105</f>
        <v>10382.355125370645</v>
      </c>
      <c r="GY105" s="306">
        <f>IF($ND$105&lt;=GY$2,1,0)*(Estacionamento!$H5+Estacionamento!$H6)*$NB$105</f>
        <v>10382.355125370645</v>
      </c>
      <c r="GZ105" s="306">
        <f>IF($ND$105&lt;=GZ$2,1,0)*(Estacionamento!$H5+Estacionamento!$H6)*$NB$105</f>
        <v>10382.355125370645</v>
      </c>
      <c r="HA105" s="306">
        <f>IF($ND$105&lt;=HA$2,1,0)*(Estacionamento!$H5+Estacionamento!$H6)*$NB$105</f>
        <v>10382.355125370645</v>
      </c>
      <c r="HB105" s="306">
        <f>IF($ND$105&lt;=HB$2,1,0)*(Estacionamento!$H5+Estacionamento!$H6)*$NB$105</f>
        <v>10382.355125370645</v>
      </c>
      <c r="HC105" s="306">
        <f>IF($ND$105&lt;=HC$2,1,0)*(Estacionamento!$H5+Estacionamento!$H6)*$NB$105</f>
        <v>10382.355125370645</v>
      </c>
      <c r="HD105" s="306">
        <f>IF($ND$105&lt;=HD$2,1,0)*(Estacionamento!$H5+Estacionamento!$H6)*$NB$105</f>
        <v>10382.355125370645</v>
      </c>
      <c r="HE105" s="306">
        <f>IF($ND$105&lt;=HE$2,1,0)*(Estacionamento!$H5+Estacionamento!$H6)*$NB$105</f>
        <v>10382.355125370645</v>
      </c>
      <c r="HF105" s="306">
        <f>IF($ND$105&lt;=HF$2,1,0)*(Estacionamento!$H5+Estacionamento!$H6)*$NB$105</f>
        <v>10382.355125370645</v>
      </c>
      <c r="HG105" s="306">
        <f>IF($ND$105&lt;=HG$2,1,0)*(Estacionamento!$H5+Estacionamento!$H6)*$NB$105</f>
        <v>10382.355125370645</v>
      </c>
      <c r="HH105" s="306">
        <f>IF($ND$105&lt;=HH$2,1,0)*(Estacionamento!$H5+Estacionamento!$H6)*$NB$105</f>
        <v>10382.355125370645</v>
      </c>
      <c r="HI105" s="306">
        <f>IF($ND$105&lt;=HI$2,1,0)*(Estacionamento!$H5+Estacionamento!$H6)*$NB$105</f>
        <v>10382.355125370645</v>
      </c>
      <c r="HJ105" s="306">
        <f>IF($ND$105&lt;=HJ$2,1,0)*(Estacionamento!$H5+Estacionamento!$H6)*$NB$105</f>
        <v>10382.355125370645</v>
      </c>
      <c r="HK105" s="306">
        <f>IF($ND$105&lt;=HK$2,1,0)*(Estacionamento!$H5+Estacionamento!$H6)*$NB$105</f>
        <v>10382.355125370645</v>
      </c>
      <c r="HL105" s="306">
        <f>IF($ND$105&lt;=HL$2,1,0)*(Estacionamento!$H5+Estacionamento!$H6)*$NB$105</f>
        <v>10382.355125370645</v>
      </c>
      <c r="HM105" s="306">
        <f>IF($ND$105&lt;=HM$2,1,0)*(Estacionamento!$H5+Estacionamento!$H6)*$NB$105</f>
        <v>10382.355125370645</v>
      </c>
      <c r="HN105" s="306">
        <f>IF($ND$105&lt;=HN$2,1,0)*(Estacionamento!$H5+Estacionamento!$H6)*$NB$105</f>
        <v>10382.355125370645</v>
      </c>
      <c r="HO105" s="306">
        <f>IF($ND$105&lt;=HO$2,1,0)*(Estacionamento!$H5+Estacionamento!$H6)*$NB$105</f>
        <v>10382.355125370645</v>
      </c>
      <c r="HP105" s="306">
        <f>IF($ND$105&lt;=HP$2,1,0)*(Estacionamento!$H5+Estacionamento!$H6)*$NB$105</f>
        <v>10382.355125370645</v>
      </c>
      <c r="HQ105" s="306">
        <f>IF($ND$105&lt;=HQ$2,1,0)*(Estacionamento!$H5+Estacionamento!$H6)*$NB$105</f>
        <v>10382.355125370645</v>
      </c>
      <c r="HR105" s="306">
        <f>IF($ND$105&lt;=HR$2,1,0)*(Estacionamento!$H5+Estacionamento!$H6)*$NB$105</f>
        <v>10382.355125370645</v>
      </c>
      <c r="HS105" s="306">
        <f>IF($ND$105&lt;=HS$2,1,0)*(Estacionamento!$H5+Estacionamento!$H6)*$NB$105</f>
        <v>10382.355125370645</v>
      </c>
      <c r="HT105" s="306">
        <f>IF($ND$105&lt;=HT$2,1,0)*(Estacionamento!$H5+Estacionamento!$H6)*$NB$105</f>
        <v>10382.355125370645</v>
      </c>
      <c r="HU105" s="306">
        <f>IF($ND$105&lt;=HU$2,1,0)*(Estacionamento!$H5+Estacionamento!$H6)*$NB$105</f>
        <v>10382.355125370645</v>
      </c>
      <c r="HV105" s="306">
        <f>IF($ND$105&lt;=HV$2,1,0)*(Estacionamento!$H5+Estacionamento!$H6)*$NB$105</f>
        <v>10382.355125370645</v>
      </c>
      <c r="HW105" s="306">
        <f>IF($ND$105&lt;=HW$2,1,0)*(Estacionamento!$H5+Estacionamento!$H6)*$NB$105</f>
        <v>10382.355125370645</v>
      </c>
      <c r="HX105" s="306">
        <f>IF($ND$105&lt;=HX$2,1,0)*(Estacionamento!$H5+Estacionamento!$H6)*$NB$105</f>
        <v>10382.355125370645</v>
      </c>
      <c r="HY105" s="306">
        <f>IF($ND$105&lt;=HY$2,1,0)*(Estacionamento!$H5+Estacionamento!$H6)*$NB$105</f>
        <v>10382.355125370645</v>
      </c>
      <c r="HZ105" s="306">
        <f>IF($ND$105&lt;=HZ$2,1,0)*(Estacionamento!$H5+Estacionamento!$H6)*$NB$105</f>
        <v>10382.355125370645</v>
      </c>
      <c r="IA105" s="306">
        <f>IF($ND$105&lt;=IA$2,1,0)*(Estacionamento!$H5+Estacionamento!$H6)*$NB$105</f>
        <v>10382.355125370645</v>
      </c>
      <c r="IB105" s="306">
        <f>IF($ND$105&lt;=IB$2,1,0)*(Estacionamento!$H5+Estacionamento!$H6)*$NB$105</f>
        <v>10382.355125370645</v>
      </c>
      <c r="IC105" s="306">
        <f>IF($ND$105&lt;=IC$2,1,0)*(Estacionamento!$H5+Estacionamento!$H6)*$NB$105</f>
        <v>10382.355125370645</v>
      </c>
      <c r="ID105" s="306">
        <f>IF($ND$105&lt;=ID$2,1,0)*(Estacionamento!$H5+Estacionamento!$H6)*$NB$105</f>
        <v>10382.355125370645</v>
      </c>
      <c r="IE105" s="306">
        <f>IF($ND$105&lt;=IE$2,1,0)*(Estacionamento!$H5+Estacionamento!$H6)*$NB$105</f>
        <v>10382.355125370645</v>
      </c>
      <c r="IF105" s="306">
        <f>IF($ND$105&lt;=IF$2,1,0)*(Estacionamento!$H5+Estacionamento!$H6)*$NB$105</f>
        <v>10382.355125370645</v>
      </c>
      <c r="IG105" s="306">
        <f>IF($ND$105&lt;=IG$2,1,0)*(Estacionamento!$H5+Estacionamento!$H6)*$NB$105</f>
        <v>10382.355125370645</v>
      </c>
      <c r="IH105" s="306">
        <f>IF($ND$105&lt;=IH$2,1,0)*(Estacionamento!$H5+Estacionamento!$H6)*$NB$105</f>
        <v>10382.355125370645</v>
      </c>
      <c r="II105" s="306">
        <f>IF($ND$105&lt;=II$2,1,0)*(Estacionamento!$H5+Estacionamento!$H6)*$NB$105</f>
        <v>10382.355125370645</v>
      </c>
      <c r="IJ105" s="306">
        <f>IF($ND$105&lt;=IJ$2,1,0)*(Estacionamento!$H5+Estacionamento!$H6)*$NB$105</f>
        <v>10382.355125370645</v>
      </c>
      <c r="IK105" s="306">
        <f>IF($ND$105&lt;=IK$2,1,0)*(Estacionamento!$H5+Estacionamento!$H6)*$NB$105</f>
        <v>10382.355125370645</v>
      </c>
      <c r="IL105" s="306">
        <f>IF($ND$105&lt;=IL$2,1,0)*(Estacionamento!$H5+Estacionamento!$H6)*$NB$105</f>
        <v>10382.355125370645</v>
      </c>
      <c r="IM105" s="306">
        <f>IF($ND$105&lt;=IM$2,1,0)*(Estacionamento!$H5+Estacionamento!$H6)*$NB$105</f>
        <v>10382.355125370645</v>
      </c>
      <c r="IN105" s="306">
        <f>IF($ND$105&lt;=IN$2,1,0)*(Estacionamento!$H5+Estacionamento!$H6)*$NB$105</f>
        <v>10382.355125370645</v>
      </c>
      <c r="IO105" s="306">
        <f>IF($ND$105&lt;=IO$2,1,0)*(Estacionamento!$H5+Estacionamento!$H6)*$NB$105</f>
        <v>10382.355125370645</v>
      </c>
      <c r="IP105" s="306">
        <f>IF($ND$105&lt;=IP$2,1,0)*(Estacionamento!$H5+Estacionamento!$H6)*$NB$105</f>
        <v>10382.355125370645</v>
      </c>
      <c r="IQ105" s="306">
        <f>IF($ND$105&lt;=IQ$2,1,0)*(Estacionamento!$H5+Estacionamento!$H6)*$NB$105</f>
        <v>10382.355125370645</v>
      </c>
      <c r="IR105" s="306">
        <f>IF($ND$105&lt;=IR$2,1,0)*(Estacionamento!$H5+Estacionamento!$H6)*$NB$105</f>
        <v>10382.355125370645</v>
      </c>
      <c r="IS105" s="306">
        <f>IF($ND$105&lt;=IS$2,1,0)*(Estacionamento!$H5+Estacionamento!$H6)*$NB$105</f>
        <v>10382.355125370645</v>
      </c>
      <c r="IT105" s="306">
        <f>IF($ND$105&lt;=IT$2,1,0)*(Estacionamento!$H5+Estacionamento!$H6)*$NB$105</f>
        <v>10382.355125370645</v>
      </c>
      <c r="IU105" s="306">
        <f>IF($ND$105&lt;=IU$2,1,0)*(Estacionamento!$H5+Estacionamento!$H6)*$NB$105</f>
        <v>10382.355125370645</v>
      </c>
      <c r="IV105" s="306">
        <f>IF($ND$105&lt;=IV$2,1,0)*(Estacionamento!$H5+Estacionamento!$H6)*$NB$105</f>
        <v>10382.355125370645</v>
      </c>
      <c r="IW105" s="306">
        <f>IF($ND$105&lt;=IW$2,1,0)*(Estacionamento!$H5+Estacionamento!$H6)*$NB$105</f>
        <v>10382.355125370645</v>
      </c>
      <c r="IX105" s="306">
        <f>IF($ND$105&lt;=IX$2,1,0)*(Estacionamento!$H5+Estacionamento!$H6)*$NB$105</f>
        <v>10382.355125370645</v>
      </c>
      <c r="IY105" s="306">
        <f>IF($ND$105&lt;=IY$2,1,0)*(Estacionamento!$H5+Estacionamento!$H6)*$NB$105</f>
        <v>10382.355125370645</v>
      </c>
      <c r="IZ105" s="306">
        <f>IF($ND$105&lt;=IZ$2,1,0)*(Estacionamento!$H5+Estacionamento!$H6)*$NB$105</f>
        <v>10382.355125370645</v>
      </c>
      <c r="JA105" s="306">
        <f>IF($ND$105&lt;=JA$2,1,0)*(Estacionamento!$H5+Estacionamento!$H6)*$NB$105</f>
        <v>10382.355125370645</v>
      </c>
      <c r="JB105" s="306">
        <f>IF($ND$105&lt;=JB$2,1,0)*(Estacionamento!$H5+Estacionamento!$H6)*$NB$105</f>
        <v>10382.355125370645</v>
      </c>
      <c r="JC105" s="306">
        <f>IF($ND$105&lt;=JC$2,1,0)*(Estacionamento!$H5+Estacionamento!$H6)*$NB$105</f>
        <v>10382.355125370645</v>
      </c>
      <c r="JD105" s="306">
        <f>IF($ND$105&lt;=JD$2,1,0)*(Estacionamento!$H5+Estacionamento!$H6)*$NB$105</f>
        <v>10382.355125370645</v>
      </c>
      <c r="JE105" s="306">
        <f>IF($ND$105&lt;=JE$2,1,0)*(Estacionamento!$H5+Estacionamento!$H6)*$NB$105</f>
        <v>10382.355125370645</v>
      </c>
      <c r="JF105" s="306">
        <f>IF($ND$105&lt;=JF$2,1,0)*(Estacionamento!$H5+Estacionamento!$H6)*$NB$105</f>
        <v>10382.355125370645</v>
      </c>
      <c r="JG105" s="306">
        <f>IF($ND$105&lt;=JG$2,1,0)*(Estacionamento!$H5+Estacionamento!$H6)*$NB$105</f>
        <v>10382.355125370645</v>
      </c>
      <c r="JH105" s="306">
        <f>IF($ND$105&lt;=JH$2,1,0)*(Estacionamento!$H5+Estacionamento!$H6)*$NB$105</f>
        <v>10382.355125370645</v>
      </c>
      <c r="JI105" s="306">
        <f>IF($ND$105&lt;=JI$2,1,0)*(Estacionamento!$H5+Estacionamento!$H6)*$NB$105</f>
        <v>10382.355125370645</v>
      </c>
      <c r="JJ105" s="306">
        <f>IF($ND$105&lt;=JJ$2,1,0)*(Estacionamento!$H5+Estacionamento!$H6)*$NB$105</f>
        <v>10382.355125370645</v>
      </c>
      <c r="JK105" s="306">
        <f>IF($ND$105&lt;=JK$2,1,0)*(Estacionamento!$H5+Estacionamento!$H6)*$NB$105</f>
        <v>10382.355125370645</v>
      </c>
      <c r="JL105" s="306">
        <f>IF($ND$105&lt;=JL$2,1,0)*(Estacionamento!$H5+Estacionamento!$H6)*$NB$105</f>
        <v>10382.355125370645</v>
      </c>
      <c r="JM105" s="306">
        <f>IF($ND$105&lt;=JM$2,1,0)*(Estacionamento!$H5+Estacionamento!$H6)*$NB$105</f>
        <v>10382.355125370645</v>
      </c>
      <c r="JN105" s="306">
        <f>IF($ND$105&lt;=JN$2,1,0)*(Estacionamento!$H5+Estacionamento!$H6)*$NB$105</f>
        <v>10382.355125370645</v>
      </c>
      <c r="JO105" s="306">
        <f>IF($ND$105&lt;=JO$2,1,0)*(Estacionamento!$H5+Estacionamento!$H6)*$NB$105</f>
        <v>10382.355125370645</v>
      </c>
      <c r="JP105" s="306">
        <f>IF($ND$105&lt;=JP$2,1,0)*(Estacionamento!$H5+Estacionamento!$H6)*$NB$105</f>
        <v>10382.355125370645</v>
      </c>
      <c r="JQ105" s="306">
        <f>IF($ND$105&lt;=JQ$2,1,0)*(Estacionamento!$H5+Estacionamento!$H6)*$NB$105</f>
        <v>10382.355125370645</v>
      </c>
      <c r="JR105" s="306">
        <f>IF($ND$105&lt;=JR$2,1,0)*(Estacionamento!$H5+Estacionamento!$H6)*$NB$105</f>
        <v>10382.355125370645</v>
      </c>
      <c r="JS105" s="306">
        <f>IF($ND$105&lt;=JS$2,1,0)*(Estacionamento!$H5+Estacionamento!$H6)*$NB$105</f>
        <v>10382.355125370645</v>
      </c>
      <c r="JT105" s="306">
        <f>IF($ND$105&lt;=JT$2,1,0)*(Estacionamento!$H5+Estacionamento!$H6)*$NB$105</f>
        <v>10382.355125370645</v>
      </c>
      <c r="JU105" s="306">
        <f>IF($ND$105&lt;=JU$2,1,0)*(Estacionamento!$H5+Estacionamento!$H6)*$NB$105</f>
        <v>10382.355125370645</v>
      </c>
      <c r="JV105" s="306">
        <f>IF($ND$105&lt;=JV$2,1,0)*(Estacionamento!$H5+Estacionamento!$H6)*$NB$105</f>
        <v>10382.355125370645</v>
      </c>
      <c r="JW105" s="306">
        <f>IF($ND$105&lt;=JW$2,1,0)*(Estacionamento!$H5+Estacionamento!$H6)*$NB$105</f>
        <v>10382.355125370645</v>
      </c>
      <c r="JX105" s="306">
        <f>IF($ND$105&lt;=JX$2,1,0)*(Estacionamento!$H5+Estacionamento!$H6)*$NB$105</f>
        <v>10382.355125370645</v>
      </c>
      <c r="JY105" s="306">
        <f>IF($ND$105&lt;=JY$2,1,0)*(Estacionamento!$H5+Estacionamento!$H6)*$NB$105</f>
        <v>10382.355125370645</v>
      </c>
      <c r="JZ105" s="306">
        <f>IF($ND$105&lt;=JZ$2,1,0)*(Estacionamento!$H5+Estacionamento!$H6)*$NB$105</f>
        <v>10382.355125370645</v>
      </c>
      <c r="KA105" s="306">
        <f>IF($ND$105&lt;=KA$2,1,0)*(Estacionamento!$H5+Estacionamento!$H6)*$NB$105</f>
        <v>10382.355125370645</v>
      </c>
      <c r="KB105" s="306">
        <f>IF($ND$105&lt;=KB$2,1,0)*(Estacionamento!$H5+Estacionamento!$H6)*$NB$105</f>
        <v>10382.355125370645</v>
      </c>
      <c r="KC105" s="306">
        <f>IF($ND$105&lt;=KC$2,1,0)*(Estacionamento!$H5+Estacionamento!$H6)*$NB$105</f>
        <v>10382.355125370645</v>
      </c>
      <c r="KD105" s="306">
        <f>IF($ND$105&lt;=KD$2,1,0)*(Estacionamento!$H5+Estacionamento!$H6)*$NB$105</f>
        <v>10382.355125370645</v>
      </c>
      <c r="KE105" s="306">
        <f>IF($ND$105&lt;=KE$2,1,0)*(Estacionamento!$H5+Estacionamento!$H6)*$NB$105</f>
        <v>10382.355125370645</v>
      </c>
      <c r="KF105" s="306">
        <f>IF($ND$105&lt;=KF$2,1,0)*(Estacionamento!$H5+Estacionamento!$H6)*$NB$105</f>
        <v>10382.355125370645</v>
      </c>
      <c r="KG105" s="306">
        <f>IF($ND$105&lt;=KG$2,1,0)*(Estacionamento!$H5+Estacionamento!$H6)*$NB$105</f>
        <v>10382.355125370645</v>
      </c>
      <c r="KH105" s="306">
        <f>IF($ND$105&lt;=KH$2,1,0)*(Estacionamento!$H5+Estacionamento!$H6)*$NB$105</f>
        <v>10382.355125370645</v>
      </c>
      <c r="KI105" s="306">
        <f>IF($ND$105&lt;=KI$2,1,0)*(Estacionamento!$H5+Estacionamento!$H6)*$NB$105</f>
        <v>10382.355125370645</v>
      </c>
      <c r="KJ105" s="306">
        <f>IF($ND$105&lt;=KJ$2,1,0)*(Estacionamento!$H5+Estacionamento!$H6)*$NB$105</f>
        <v>10382.355125370645</v>
      </c>
      <c r="KK105" s="306">
        <f>IF($ND$105&lt;=KK$2,1,0)*(Estacionamento!$H5+Estacionamento!$H6)*$NB$105</f>
        <v>10382.355125370645</v>
      </c>
      <c r="KL105" s="306">
        <f>IF($ND$105&lt;=KL$2,1,0)*(Estacionamento!$H5+Estacionamento!$H6)*$NB$105</f>
        <v>10382.355125370645</v>
      </c>
      <c r="KM105" s="306">
        <f>IF($ND$105&lt;=KM$2,1,0)*(Estacionamento!$H5+Estacionamento!$H6)*$NB$105</f>
        <v>10382.355125370645</v>
      </c>
      <c r="KN105" s="306">
        <f>IF($ND$105&lt;=KN$2,1,0)*(Estacionamento!$H5+Estacionamento!$H6)*$NB$105</f>
        <v>10382.355125370645</v>
      </c>
      <c r="KO105" s="306">
        <f>IF($ND$105&lt;=KO$2,1,0)*(Estacionamento!$H5+Estacionamento!$H6)*$NB$105</f>
        <v>10382.355125370645</v>
      </c>
      <c r="KP105" s="306">
        <f>IF($ND$105&lt;=KP$2,1,0)*(Estacionamento!$H5+Estacionamento!$H6)*$NB$105</f>
        <v>10382.355125370645</v>
      </c>
      <c r="KQ105" s="306">
        <f>IF($ND$105&lt;=KQ$2,1,0)*(Estacionamento!$H5+Estacionamento!$H6)*$NB$105</f>
        <v>10382.355125370645</v>
      </c>
      <c r="KR105" s="306">
        <f>IF($ND$105&lt;=KR$2,1,0)*(Estacionamento!$H5+Estacionamento!$H6)*$NB$105</f>
        <v>10382.355125370645</v>
      </c>
      <c r="KS105" s="306">
        <f>IF($ND$105&lt;=KS$2,1,0)*(Estacionamento!$H5+Estacionamento!$H6)*$NB$105</f>
        <v>10382.355125370645</v>
      </c>
      <c r="KT105" s="306">
        <f>IF($ND$105&lt;=KT$2,1,0)*(Estacionamento!$H5+Estacionamento!$H6)*$NB$105</f>
        <v>10382.355125370645</v>
      </c>
      <c r="KU105" s="306">
        <f>IF($ND$105&lt;=KU$2,1,0)*(Estacionamento!$H5+Estacionamento!$H6)*$NB$105</f>
        <v>10382.355125370645</v>
      </c>
      <c r="KV105" s="306">
        <f>IF($ND$105&lt;=KV$2,1,0)*(Estacionamento!$H5+Estacionamento!$H6)*$NB$105</f>
        <v>10382.355125370645</v>
      </c>
      <c r="KW105" s="306">
        <f>IF($ND$105&lt;=KW$2,1,0)*(Estacionamento!$H5+Estacionamento!$H6)*$NB$105</f>
        <v>10382.355125370645</v>
      </c>
      <c r="KX105" s="306">
        <f>IF($ND$105&lt;=KX$2,1,0)*(Estacionamento!$H5+Estacionamento!$H6)*$NB$105</f>
        <v>10382.355125370645</v>
      </c>
      <c r="KY105" s="306">
        <f>IF($ND$105&lt;=KY$2,1,0)*(Estacionamento!$H5+Estacionamento!$H6)*$NB$105</f>
        <v>10382.355125370645</v>
      </c>
      <c r="KZ105" s="306">
        <f>IF($ND$105&lt;=KZ$2,1,0)*(Estacionamento!$H5+Estacionamento!$H6)*$NB$105</f>
        <v>10382.355125370645</v>
      </c>
      <c r="LA105" s="306">
        <f>IF($ND$105&lt;=LA$2,1,0)*(Estacionamento!$H5+Estacionamento!$H6)*$NB$105</f>
        <v>10382.355125370645</v>
      </c>
      <c r="LB105" s="306">
        <f>IF($ND$105&lt;=LB$2,1,0)*(Estacionamento!$H5+Estacionamento!$H6)*$NB$105</f>
        <v>10382.355125370645</v>
      </c>
      <c r="LC105" s="306">
        <f>IF($ND$105&lt;=LC$2,1,0)*(Estacionamento!$H5+Estacionamento!$H6)*$NB$105</f>
        <v>10382.355125370645</v>
      </c>
      <c r="LD105" s="306">
        <f>IF($ND$105&lt;=LD$2,1,0)*(Estacionamento!$H5+Estacionamento!$H6)*$NB$105</f>
        <v>10382.355125370645</v>
      </c>
      <c r="LE105" s="306">
        <f>IF($ND$105&lt;=LE$2,1,0)*(Estacionamento!$H5+Estacionamento!$H6)*$NB$105</f>
        <v>10382.355125370645</v>
      </c>
      <c r="LF105" s="306">
        <f>IF($ND$105&lt;=LF$2,1,0)*(Estacionamento!$H5+Estacionamento!$H6)*$NB$105</f>
        <v>10382.355125370645</v>
      </c>
      <c r="LG105" s="306">
        <f>IF($ND$105&lt;=LG$2,1,0)*(Estacionamento!$H5+Estacionamento!$H6)*$NB$105</f>
        <v>10382.355125370645</v>
      </c>
      <c r="LH105" s="306">
        <f>IF($ND$105&lt;=LH$2,1,0)*(Estacionamento!$H5+Estacionamento!$H6)*$NB$105</f>
        <v>10382.355125370645</v>
      </c>
      <c r="LI105" s="306">
        <f>IF($ND$105&lt;=LI$2,1,0)*(Estacionamento!$H5+Estacionamento!$H6)*$NB$105</f>
        <v>10382.355125370645</v>
      </c>
      <c r="LJ105" s="306">
        <f>IF($ND$105&lt;=LJ$2,1,0)*(Estacionamento!$H5+Estacionamento!$H6)*$NB$105</f>
        <v>10382.355125370645</v>
      </c>
      <c r="LK105" s="306">
        <f>IF($ND$105&lt;=LK$2,1,0)*(Estacionamento!$H5+Estacionamento!$H6)*$NB$105</f>
        <v>10382.355125370645</v>
      </c>
      <c r="LL105" s="306">
        <f>IF($ND$105&lt;=LL$2,1,0)*(Estacionamento!$H5+Estacionamento!$H6)*$NB$105</f>
        <v>10382.355125370645</v>
      </c>
      <c r="LM105" s="306">
        <f>IF($ND$105&lt;=LM$2,1,0)*(Estacionamento!$H5+Estacionamento!$H6)*$NB$105</f>
        <v>10382.355125370645</v>
      </c>
      <c r="LN105" s="306">
        <f>IF($ND$105&lt;=LN$2,1,0)*(Estacionamento!$H5+Estacionamento!$H6)*$NB$105</f>
        <v>10382.355125370645</v>
      </c>
      <c r="LO105" s="306">
        <f>IF($ND$105&lt;=LO$2,1,0)*(Estacionamento!$H5+Estacionamento!$H6)*$NB$105</f>
        <v>10382.355125370645</v>
      </c>
      <c r="LP105" s="306">
        <f>IF($ND$105&lt;=LP$2,1,0)*(Estacionamento!$H5+Estacionamento!$H6)*$NB$105</f>
        <v>10382.355125370645</v>
      </c>
      <c r="LQ105" s="306">
        <f>IF($ND$105&lt;=LQ$2,1,0)*(Estacionamento!$H5+Estacionamento!$H6)*$NB$105</f>
        <v>10382.355125370645</v>
      </c>
      <c r="LR105" s="306">
        <f>IF($ND$105&lt;=LR$2,1,0)*(Estacionamento!$H5+Estacionamento!$H6)*$NB$105</f>
        <v>10382.355125370645</v>
      </c>
      <c r="LS105" s="306">
        <f>IF($ND$105&lt;=LS$2,1,0)*(Estacionamento!$H5+Estacionamento!$H6)*$NB$105</f>
        <v>10382.355125370645</v>
      </c>
      <c r="LT105" s="306">
        <f>IF($ND$105&lt;=LT$2,1,0)*(Estacionamento!$H5+Estacionamento!$H6)*$NB$105</f>
        <v>10382.355125370645</v>
      </c>
      <c r="LU105" s="306">
        <f>IF($ND$105&lt;=LU$2,1,0)*(Estacionamento!$H5+Estacionamento!$H6)*$NB$105</f>
        <v>10382.355125370645</v>
      </c>
      <c r="LV105" s="306">
        <f>IF($ND$105&lt;=LV$2,1,0)*(Estacionamento!$H5+Estacionamento!$H6)*$NB$105</f>
        <v>10382.355125370645</v>
      </c>
      <c r="LW105" s="306">
        <f>IF($ND$105&lt;=LW$2,1,0)*(Estacionamento!$H5+Estacionamento!$H6)*$NB$105</f>
        <v>10382.355125370645</v>
      </c>
      <c r="LX105" s="306">
        <f>IF($ND$105&lt;=LX$2,1,0)*(Estacionamento!$H5+Estacionamento!$H6)*$NB$105</f>
        <v>10382.355125370645</v>
      </c>
      <c r="LY105" s="306">
        <f>IF($ND$105&lt;=LY$2,1,0)*(Estacionamento!$H5+Estacionamento!$H6)*$NB$105</f>
        <v>10382.355125370645</v>
      </c>
      <c r="LZ105" s="306">
        <f>IF($ND$105&lt;=LZ$2,1,0)*(Estacionamento!$H5+Estacionamento!$H6)*$NB$105</f>
        <v>10382.355125370645</v>
      </c>
      <c r="MA105" s="306">
        <f>IF($ND$105&lt;=MA$2,1,0)*(Estacionamento!$H5+Estacionamento!$H6)*$NB$105</f>
        <v>10382.355125370645</v>
      </c>
      <c r="MB105" s="306">
        <f>IF($ND$105&lt;=MB$2,1,0)*(Estacionamento!$H5+Estacionamento!$H6)*$NB$105</f>
        <v>10382.355125370645</v>
      </c>
      <c r="MC105" s="306">
        <f>IF($ND$105&lt;=MC$2,1,0)*(Estacionamento!$H5+Estacionamento!$H6)*$NB$105</f>
        <v>10382.355125370645</v>
      </c>
      <c r="MD105" s="306">
        <f>IF($ND$105&lt;=MD$2,1,0)*(Estacionamento!$H5+Estacionamento!$H6)*$NB$105</f>
        <v>10382.355125370645</v>
      </c>
      <c r="ME105" s="306">
        <f>IF($ND$105&lt;=ME$2,1,0)*(Estacionamento!$H5+Estacionamento!$H6)*$NB$105</f>
        <v>10382.355125370645</v>
      </c>
      <c r="MF105" s="306">
        <f>IF($ND$105&lt;=MF$2,1,0)*(Estacionamento!$H5+Estacionamento!$H6)*$NB$105</f>
        <v>10382.355125370645</v>
      </c>
      <c r="MG105" s="306">
        <f>IF($ND$105&lt;=MG$2,1,0)*(Estacionamento!$H5+Estacionamento!$H6)*$NB$105</f>
        <v>10382.355125370645</v>
      </c>
      <c r="MH105" s="306">
        <f>IF($ND$105&lt;=MH$2,1,0)*(Estacionamento!$H5+Estacionamento!$H6)*$NB$105</f>
        <v>10382.355125370645</v>
      </c>
      <c r="MI105" s="306">
        <f>IF($ND$105&lt;=MI$2,1,0)*(Estacionamento!$H5+Estacionamento!$H6)*$NB$105</f>
        <v>10382.355125370645</v>
      </c>
      <c r="MJ105" s="306">
        <f>IF($ND$105&lt;=MJ$2,1,0)*(Estacionamento!$H5+Estacionamento!$H6)*$NB$105</f>
        <v>10382.355125370645</v>
      </c>
      <c r="MK105" s="306">
        <f>IF($ND$105&lt;=MK$2,1,0)*(Estacionamento!$H5+Estacionamento!$H6)*$NB$105</f>
        <v>10382.355125370645</v>
      </c>
      <c r="ML105" s="306">
        <f>IF($ND$105&lt;=ML$2,1,0)*(Estacionamento!$H5+Estacionamento!$H6)*$NB$105</f>
        <v>10382.355125370645</v>
      </c>
      <c r="MM105" s="306">
        <f>IF($ND$105&lt;=MM$2,1,0)*(Estacionamento!$H5+Estacionamento!$H6)*$NB$105</f>
        <v>10382.355125370645</v>
      </c>
      <c r="MN105" s="306">
        <f>IF($ND$105&lt;=MN$2,1,0)*(Estacionamento!$H5+Estacionamento!$H6)*$NB$105</f>
        <v>10382.355125370645</v>
      </c>
      <c r="MO105" s="306">
        <f>IF($ND$105&lt;=MO$2,1,0)*(Estacionamento!$H5+Estacionamento!$H6)*$NB$105</f>
        <v>10382.355125370645</v>
      </c>
      <c r="MP105" s="306">
        <f>IF($ND$105&lt;=MP$2,1,0)*(Estacionamento!$H5+Estacionamento!$H6)*$NB$105</f>
        <v>10382.355125370645</v>
      </c>
      <c r="MQ105" s="306">
        <f>IF($ND$105&lt;=MQ$2,1,0)*(Estacionamento!$H5+Estacionamento!$H6)*$NB$105</f>
        <v>10382.355125370645</v>
      </c>
      <c r="MR105" s="306">
        <f>IF($ND$105&lt;=MR$2,1,0)*(Estacionamento!$H5+Estacionamento!$H6)*$NB$105</f>
        <v>10382.355125370645</v>
      </c>
      <c r="MS105" s="306">
        <f>IF($ND$105&lt;=MS$2,1,0)*(Estacionamento!$H5+Estacionamento!$H6)*$NB$105</f>
        <v>10382.355125370645</v>
      </c>
      <c r="MT105" s="306">
        <f>IF($ND$105&lt;=MT$2,1,0)*(Estacionamento!$H5+Estacionamento!$H6)*$NB$105</f>
        <v>10382.355125370645</v>
      </c>
      <c r="MU105" s="306">
        <f>IF($ND$105&lt;=MU$2,1,0)*(Estacionamento!$H5+Estacionamento!$H6)*$NB$105</f>
        <v>10382.355125370645</v>
      </c>
      <c r="MV105" s="306">
        <f>IF($ND$105&lt;=MV$2,1,0)*(Estacionamento!$H5+Estacionamento!$H6)*$NB$105</f>
        <v>10382.355125370645</v>
      </c>
      <c r="MW105" s="306">
        <f>IF($ND$105&lt;=MW$2,1,0)*(Estacionamento!$H5+Estacionamento!$H6)*$NB$105</f>
        <v>10382.355125370645</v>
      </c>
      <c r="MX105" s="306">
        <f>IF($ND$105&lt;=MX$2,1,0)*(Estacionamento!$H5+Estacionamento!$H6)*$NB$105</f>
        <v>10382.355125370645</v>
      </c>
      <c r="MY105" s="306">
        <f>IF($ND$105&lt;=MY$2,1,0)*(Estacionamento!$H5+Estacionamento!$H6)*$NB$105</f>
        <v>10382.355125370645</v>
      </c>
      <c r="MZ105" s="306">
        <f>IF($ND$105&lt;=MZ$2,1,0)*(Estacionamento!$H5+Estacionamento!$H6)*$NB$105</f>
        <v>10382.355125370645</v>
      </c>
      <c r="NA105" s="307">
        <f>IF($ND$105&lt;=NA$2,1,0)*(Estacionamento!$H5+Estacionamento!$H6)*$NB$105</f>
        <v>10382.355125370645</v>
      </c>
      <c r="NB105" s="656">
        <v>1</v>
      </c>
      <c r="NC105" s="656"/>
      <c r="ND105" s="656">
        <v>19</v>
      </c>
    </row>
    <row r="106" spans="1:368" x14ac:dyDescent="0.2">
      <c r="A106" s="2"/>
      <c r="B106" s="304"/>
      <c r="C106" s="305"/>
      <c r="D106" s="305"/>
      <c r="E106" s="1" t="s">
        <v>629</v>
      </c>
      <c r="F106" s="306">
        <f>IF($ND$105&lt;=F$2,1,0)*Estacionamento!$F12+Estacionamento!$F18*$NB$105</f>
        <v>125</v>
      </c>
      <c r="G106" s="306">
        <f>IF($ND$105&lt;=G$2,1,0)*Estacionamento!$F12+Estacionamento!$F18*$NB$105</f>
        <v>125</v>
      </c>
      <c r="H106" s="306">
        <f>IF($ND$105&lt;=H$2,1,0)*Estacionamento!$F12+Estacionamento!$F18*$NB$105</f>
        <v>125</v>
      </c>
      <c r="I106" s="306">
        <f>IF($ND$105&lt;=I$2,1,0)*Estacionamento!$F12+Estacionamento!$F18*$NB$105</f>
        <v>125</v>
      </c>
      <c r="J106" s="306">
        <f>IF($ND$105&lt;=J$2,1,0)*Estacionamento!$F12+Estacionamento!$F18*$NB$105</f>
        <v>125</v>
      </c>
      <c r="K106" s="306">
        <f>IF($ND$105&lt;=K$2,1,0)*Estacionamento!$F12+Estacionamento!$F18*$NB$105</f>
        <v>125</v>
      </c>
      <c r="L106" s="306">
        <f>IF($ND$105&lt;=L$2,1,0)*Estacionamento!$F12+Estacionamento!$F18*$NB$105</f>
        <v>125</v>
      </c>
      <c r="M106" s="306">
        <f>IF($ND$105&lt;=M$2,1,0)*Estacionamento!$F12+Estacionamento!$F18*$NB$105</f>
        <v>125</v>
      </c>
      <c r="N106" s="306">
        <f>IF($ND$105&lt;=N$2,1,0)*Estacionamento!$F12+Estacionamento!$F18*$NB$105</f>
        <v>125</v>
      </c>
      <c r="O106" s="306">
        <f>IF($ND$105&lt;=O$2,1,0)*Estacionamento!$F12+Estacionamento!$F18*$NB$105</f>
        <v>125</v>
      </c>
      <c r="P106" s="306">
        <f>IF($ND$105&lt;=P$2,1,0)*Estacionamento!$F12+Estacionamento!$F18*$NB$105</f>
        <v>125</v>
      </c>
      <c r="Q106" s="306">
        <f>IF($ND$105&lt;=Q$2,1,0)*Estacionamento!$F12+Estacionamento!$F18*$NB$105</f>
        <v>125</v>
      </c>
      <c r="R106" s="306">
        <f>IF($ND$105&lt;=R$2,1,0)*Estacionamento!$F12+Estacionamento!$F18*$NB$105</f>
        <v>125</v>
      </c>
      <c r="S106" s="306">
        <f>IF($ND$105&lt;=S$2,1,0)*Estacionamento!$F12+Estacionamento!$F18*$NB$105</f>
        <v>125</v>
      </c>
      <c r="T106" s="306">
        <f>IF($ND$105&lt;=T$2,1,0)*Estacionamento!$F12+Estacionamento!$F18*$NB$105</f>
        <v>125</v>
      </c>
      <c r="U106" s="306">
        <f>IF($ND$105&lt;=U$2,1,0)*Estacionamento!$F12+Estacionamento!$F18*$NB$105</f>
        <v>125</v>
      </c>
      <c r="V106" s="306">
        <f>IF($ND$105&lt;=V$2,1,0)*Estacionamento!$F12+Estacionamento!$F18*$NB$105</f>
        <v>125</v>
      </c>
      <c r="W106" s="306">
        <f>IF($ND$105&lt;=W$2,1,0)*Estacionamento!$F12+Estacionamento!$F18*$NB$105</f>
        <v>125</v>
      </c>
      <c r="X106" s="306">
        <f>IF($ND$105&lt;=X$2,1,0)*Estacionamento!$F12+Estacionamento!$F18*$NB$105</f>
        <v>1125</v>
      </c>
      <c r="Y106" s="306">
        <f>IF($ND$105&lt;=Y$2,1,0)*Estacionamento!$F12+Estacionamento!$F18*$NB$105</f>
        <v>1125</v>
      </c>
      <c r="Z106" s="306">
        <f>IF($ND$105&lt;=Z$2,1,0)*Estacionamento!$F12+Estacionamento!$F18*$NB$105</f>
        <v>1125</v>
      </c>
      <c r="AA106" s="306">
        <f>IF($ND$105&lt;=AA$2,1,0)*Estacionamento!$F12+Estacionamento!$F18*$NB$105</f>
        <v>1125</v>
      </c>
      <c r="AB106" s="306">
        <f>IF($ND$105&lt;=AB$2,1,0)*Estacionamento!$F12+Estacionamento!$F18*$NB$105</f>
        <v>1125</v>
      </c>
      <c r="AC106" s="306">
        <f>IF($ND$105&lt;=AC$2,1,0)*Estacionamento!$F12+Estacionamento!$F18*$NB$105</f>
        <v>1125</v>
      </c>
      <c r="AD106" s="306">
        <f>IF($ND$105&lt;=AD$2,1,0)*Estacionamento!$F12+Estacionamento!$F18*$NB$105</f>
        <v>1125</v>
      </c>
      <c r="AE106" s="306">
        <f>IF($ND$105&lt;=AE$2,1,0)*Estacionamento!$F12+Estacionamento!$F18*$NB$105</f>
        <v>1125</v>
      </c>
      <c r="AF106" s="306">
        <f>IF($ND$105&lt;=AF$2,1,0)*Estacionamento!$F12+Estacionamento!$F18*$NB$105</f>
        <v>1125</v>
      </c>
      <c r="AG106" s="306">
        <f>IF($ND$105&lt;=AG$2,1,0)*Estacionamento!$F12+Estacionamento!$F18*$NB$105</f>
        <v>1125</v>
      </c>
      <c r="AH106" s="306">
        <f>IF($ND$105&lt;=AH$2,1,0)*Estacionamento!$F12+Estacionamento!$F18*$NB$105</f>
        <v>1125</v>
      </c>
      <c r="AI106" s="306">
        <f>IF($ND$105&lt;=AI$2,1,0)*Estacionamento!$F12+Estacionamento!$F18*$NB$105</f>
        <v>1125</v>
      </c>
      <c r="AJ106" s="306">
        <f>IF($ND$105&lt;=AJ$2,1,0)*Estacionamento!$F12+Estacionamento!$F18*$NB$105</f>
        <v>1125</v>
      </c>
      <c r="AK106" s="306">
        <f>IF($ND$105&lt;=AK$2,1,0)*Estacionamento!$F12+Estacionamento!$F18*$NB$105</f>
        <v>1125</v>
      </c>
      <c r="AL106" s="306">
        <f>IF($ND$105&lt;=AL$2,1,0)*Estacionamento!$F12+Estacionamento!$F18*$NB$105</f>
        <v>1125</v>
      </c>
      <c r="AM106" s="306">
        <f>IF($ND$105&lt;=AM$2,1,0)*Estacionamento!$F12+Estacionamento!$F18*$NB$105</f>
        <v>1125</v>
      </c>
      <c r="AN106" s="306">
        <f>IF($ND$105&lt;=AN$2,1,0)*Estacionamento!$F12+Estacionamento!$F18*$NB$105</f>
        <v>1125</v>
      </c>
      <c r="AO106" s="306">
        <f>IF($ND$105&lt;=AO$2,1,0)*Estacionamento!$F12+Estacionamento!$F18*$NB$105</f>
        <v>1125</v>
      </c>
      <c r="AP106" s="306">
        <f>IF($ND$105&lt;=AP$2,1,0)*Estacionamento!$F12+Estacionamento!$F18*$NB$105</f>
        <v>1125</v>
      </c>
      <c r="AQ106" s="306">
        <f>IF($ND$105&lt;=AQ$2,1,0)*Estacionamento!$F12+Estacionamento!$F18*$NB$105</f>
        <v>1125</v>
      </c>
      <c r="AR106" s="306">
        <f>IF($ND$105&lt;=AR$2,1,0)*Estacionamento!$F12+Estacionamento!$F18*$NB$105</f>
        <v>1125</v>
      </c>
      <c r="AS106" s="306">
        <f>IF($ND$105&lt;=AS$2,1,0)*Estacionamento!$F12+Estacionamento!$F18*$NB$105</f>
        <v>1125</v>
      </c>
      <c r="AT106" s="306">
        <f>IF($ND$105&lt;=AT$2,1,0)*Estacionamento!$F12+Estacionamento!$F18*$NB$105</f>
        <v>1125</v>
      </c>
      <c r="AU106" s="306">
        <f>IF($ND$105&lt;=AU$2,1,0)*Estacionamento!$F12+Estacionamento!$F18*$NB$105</f>
        <v>1125</v>
      </c>
      <c r="AV106" s="306">
        <f>IF($ND$105&lt;=AV$2,1,0)*Estacionamento!$F12+Estacionamento!$F18*$NB$105</f>
        <v>1125</v>
      </c>
      <c r="AW106" s="306">
        <f>IF($ND$105&lt;=AW$2,1,0)*Estacionamento!$F12+Estacionamento!$F18*$NB$105</f>
        <v>1125</v>
      </c>
      <c r="AX106" s="306">
        <f>IF($ND$105&lt;=AX$2,1,0)*Estacionamento!$F12+Estacionamento!$F18*$NB$105</f>
        <v>1125</v>
      </c>
      <c r="AY106" s="306">
        <f>IF($ND$105&lt;=AY$2,1,0)*Estacionamento!$F12+Estacionamento!$F18*$NB$105</f>
        <v>1125</v>
      </c>
      <c r="AZ106" s="306">
        <f>IF($ND$105&lt;=AZ$2,1,0)*Estacionamento!$F12+Estacionamento!$F18*$NB$105</f>
        <v>1125</v>
      </c>
      <c r="BA106" s="306">
        <f>IF($ND$105&lt;=BA$2,1,0)*Estacionamento!$F12+Estacionamento!$F18*$NB$105</f>
        <v>1125</v>
      </c>
      <c r="BB106" s="306">
        <f>IF($ND$105&lt;=BB$2,1,0)*Estacionamento!$F12+Estacionamento!$F18*$NB$105</f>
        <v>1125</v>
      </c>
      <c r="BC106" s="306">
        <f>IF($ND$105&lt;=BC$2,1,0)*Estacionamento!$F12+Estacionamento!$F18*$NB$105</f>
        <v>1125</v>
      </c>
      <c r="BD106" s="306">
        <f>IF($ND$105&lt;=BD$2,1,0)*Estacionamento!$F12+Estacionamento!$F18*$NB$105</f>
        <v>1125</v>
      </c>
      <c r="BE106" s="306">
        <f>IF($ND$105&lt;=BE$2,1,0)*Estacionamento!$F12+Estacionamento!$F18*$NB$105</f>
        <v>1125</v>
      </c>
      <c r="BF106" s="306">
        <f>IF($ND$105&lt;=BF$2,1,0)*Estacionamento!$F12+Estacionamento!$F18*$NB$105</f>
        <v>1125</v>
      </c>
      <c r="BG106" s="306">
        <f>IF($ND$105&lt;=BG$2,1,0)*Estacionamento!$F12+Estacionamento!$F18*$NB$105</f>
        <v>1125</v>
      </c>
      <c r="BH106" s="306">
        <f>IF($ND$105&lt;=BH$2,1,0)*Estacionamento!$F12+Estacionamento!$F18*$NB$105</f>
        <v>1125</v>
      </c>
      <c r="BI106" s="306">
        <f>IF($ND$105&lt;=BI$2,1,0)*Estacionamento!$F12+Estacionamento!$F18*$NB$105</f>
        <v>1125</v>
      </c>
      <c r="BJ106" s="306">
        <f>IF($ND$105&lt;=BJ$2,1,0)*Estacionamento!$F12+Estacionamento!$F18*$NB$105</f>
        <v>1125</v>
      </c>
      <c r="BK106" s="306">
        <f>IF($ND$105&lt;=BK$2,1,0)*Estacionamento!$F12+Estacionamento!$F18*$NB$105</f>
        <v>1125</v>
      </c>
      <c r="BL106" s="306">
        <f>IF($ND$105&lt;=BL$2,1,0)*Estacionamento!$F12+Estacionamento!$F18*$NB$105</f>
        <v>1125</v>
      </c>
      <c r="BM106" s="306">
        <f>IF($ND$105&lt;=BM$2,1,0)*Estacionamento!$F12+Estacionamento!$F18*$NB$105</f>
        <v>1125</v>
      </c>
      <c r="BN106" s="306">
        <f>IF($ND$105&lt;=BN$2,1,0)*Estacionamento!$F12+Estacionamento!$F18*$NB$105</f>
        <v>1125</v>
      </c>
      <c r="BO106" s="306">
        <f>IF($ND$105&lt;=BO$2,1,0)*Estacionamento!$F12+Estacionamento!$F18*$NB$105</f>
        <v>1125</v>
      </c>
      <c r="BP106" s="306">
        <f>IF($ND$105&lt;=BP$2,1,0)*Estacionamento!$F12+Estacionamento!$F18*$NB$105</f>
        <v>1125</v>
      </c>
      <c r="BQ106" s="306">
        <f>IF($ND$105&lt;=BQ$2,1,0)*Estacionamento!$F12+Estacionamento!$F18*$NB$105</f>
        <v>1125</v>
      </c>
      <c r="BR106" s="306">
        <f>IF($ND$105&lt;=BR$2,1,0)*Estacionamento!$F12+Estacionamento!$F18*$NB$105</f>
        <v>1125</v>
      </c>
      <c r="BS106" s="306">
        <f>IF($ND$105&lt;=BS$2,1,0)*Estacionamento!$F12+Estacionamento!$F18*$NB$105</f>
        <v>1125</v>
      </c>
      <c r="BT106" s="306">
        <f>IF($ND$105&lt;=BT$2,1,0)*Estacionamento!$F12+Estacionamento!$F18*$NB$105</f>
        <v>1125</v>
      </c>
      <c r="BU106" s="306">
        <f>IF($ND$105&lt;=BU$2,1,0)*Estacionamento!$F12+Estacionamento!$F18*$NB$105</f>
        <v>1125</v>
      </c>
      <c r="BV106" s="306">
        <f>IF($ND$105&lt;=BV$2,1,0)*Estacionamento!$F12+Estacionamento!$F18*$NB$105</f>
        <v>1125</v>
      </c>
      <c r="BW106" s="306">
        <f>IF($ND$105&lt;=BW$2,1,0)*Estacionamento!$F12+Estacionamento!$F18*$NB$105</f>
        <v>1125</v>
      </c>
      <c r="BX106" s="306">
        <f>IF($ND$105&lt;=BX$2,1,0)*Estacionamento!$F12+Estacionamento!$F18*$NB$105</f>
        <v>1125</v>
      </c>
      <c r="BY106" s="306">
        <f>IF($ND$105&lt;=BY$2,1,0)*Estacionamento!$F12+Estacionamento!$F18*$NB$105</f>
        <v>1125</v>
      </c>
      <c r="BZ106" s="306">
        <f>IF($ND$105&lt;=BZ$2,1,0)*Estacionamento!$F12+Estacionamento!$F18*$NB$105</f>
        <v>1125</v>
      </c>
      <c r="CA106" s="306">
        <f>IF($ND$105&lt;=CA$2,1,0)*Estacionamento!$F12+Estacionamento!$F18*$NB$105</f>
        <v>1125</v>
      </c>
      <c r="CB106" s="306">
        <f>IF($ND$105&lt;=CB$2,1,0)*Estacionamento!$F12+Estacionamento!$F18*$NB$105</f>
        <v>1125</v>
      </c>
      <c r="CC106" s="306">
        <f>IF($ND$105&lt;=CC$2,1,0)*Estacionamento!$F12+Estacionamento!$F18*$NB$105</f>
        <v>1125</v>
      </c>
      <c r="CD106" s="306">
        <f>IF($ND$105&lt;=CD$2,1,0)*Estacionamento!$F12+Estacionamento!$F18*$NB$105</f>
        <v>1125</v>
      </c>
      <c r="CE106" s="306">
        <f>IF($ND$105&lt;=CE$2,1,0)*Estacionamento!$F12+Estacionamento!$F18*$NB$105</f>
        <v>1125</v>
      </c>
      <c r="CF106" s="306">
        <f>IF($ND$105&lt;=CF$2,1,0)*Estacionamento!$F12+Estacionamento!$F18*$NB$105</f>
        <v>1125</v>
      </c>
      <c r="CG106" s="306">
        <f>IF($ND$105&lt;=CG$2,1,0)*Estacionamento!$F12+Estacionamento!$F18*$NB$105</f>
        <v>1125</v>
      </c>
      <c r="CH106" s="306">
        <f>IF($ND$105&lt;=CH$2,1,0)*Estacionamento!$F12+Estacionamento!$F18*$NB$105</f>
        <v>1125</v>
      </c>
      <c r="CI106" s="306">
        <f>IF($ND$105&lt;=CI$2,1,0)*Estacionamento!$F12+Estacionamento!$F18*$NB$105</f>
        <v>1125</v>
      </c>
      <c r="CJ106" s="306">
        <f>IF($ND$105&lt;=CJ$2,1,0)*Estacionamento!$F12+Estacionamento!$F18*$NB$105</f>
        <v>1125</v>
      </c>
      <c r="CK106" s="306">
        <f>IF($ND$105&lt;=CK$2,1,0)*Estacionamento!$F12+Estacionamento!$F18*$NB$105</f>
        <v>1125</v>
      </c>
      <c r="CL106" s="306">
        <f>IF($ND$105&lt;=CL$2,1,0)*Estacionamento!$F12+Estacionamento!$F18*$NB$105</f>
        <v>1125</v>
      </c>
      <c r="CM106" s="306">
        <f>IF($ND$105&lt;=CM$2,1,0)*Estacionamento!$F12+Estacionamento!$F18*$NB$105</f>
        <v>1125</v>
      </c>
      <c r="CN106" s="306">
        <f>IF($ND$105&lt;=CN$2,1,0)*Estacionamento!$F12+Estacionamento!$F18*$NB$105</f>
        <v>1125</v>
      </c>
      <c r="CO106" s="306">
        <f>IF($ND$105&lt;=CO$2,1,0)*Estacionamento!$F12+Estacionamento!$F18*$NB$105</f>
        <v>1125</v>
      </c>
      <c r="CP106" s="306">
        <f>IF($ND$105&lt;=CP$2,1,0)*Estacionamento!$F12+Estacionamento!$F18*$NB$105</f>
        <v>1125</v>
      </c>
      <c r="CQ106" s="306">
        <f>IF($ND$105&lt;=CQ$2,1,0)*Estacionamento!$F12+Estacionamento!$F18*$NB$105</f>
        <v>1125</v>
      </c>
      <c r="CR106" s="306">
        <f>IF($ND$105&lt;=CR$2,1,0)*Estacionamento!$F12+Estacionamento!$F18*$NB$105</f>
        <v>1125</v>
      </c>
      <c r="CS106" s="306">
        <f>IF($ND$105&lt;=CS$2,1,0)*Estacionamento!$F12+Estacionamento!$F18*$NB$105</f>
        <v>1125</v>
      </c>
      <c r="CT106" s="306">
        <f>IF($ND$105&lt;=CT$2,1,0)*Estacionamento!$F12+Estacionamento!$F18*$NB$105</f>
        <v>1125</v>
      </c>
      <c r="CU106" s="306">
        <f>IF($ND$105&lt;=CU$2,1,0)*Estacionamento!$F12+Estacionamento!$F18*$NB$105</f>
        <v>1125</v>
      </c>
      <c r="CV106" s="306">
        <f>IF($ND$105&lt;=CV$2,1,0)*Estacionamento!$F12+Estacionamento!$F18*$NB$105</f>
        <v>1125</v>
      </c>
      <c r="CW106" s="306">
        <f>IF($ND$105&lt;=CW$2,1,0)*Estacionamento!$F12+Estacionamento!$F18*$NB$105</f>
        <v>1125</v>
      </c>
      <c r="CX106" s="306">
        <f>IF($ND$105&lt;=CX$2,1,0)*Estacionamento!$F12+Estacionamento!$F18*$NB$105</f>
        <v>1125</v>
      </c>
      <c r="CY106" s="306">
        <f>IF($ND$105&lt;=CY$2,1,0)*Estacionamento!$F12+Estacionamento!$F18*$NB$105</f>
        <v>1125</v>
      </c>
      <c r="CZ106" s="306">
        <f>IF($ND$105&lt;=CZ$2,1,0)*Estacionamento!$F12+Estacionamento!$F18*$NB$105</f>
        <v>1125</v>
      </c>
      <c r="DA106" s="306">
        <f>IF($ND$105&lt;=DA$2,1,0)*Estacionamento!$F12+Estacionamento!$F18*$NB$105</f>
        <v>1125</v>
      </c>
      <c r="DB106" s="306">
        <f>IF($ND$105&lt;=DB$2,1,0)*Estacionamento!$F12+Estacionamento!$F18*$NB$105</f>
        <v>1125</v>
      </c>
      <c r="DC106" s="306">
        <f>IF($ND$105&lt;=DC$2,1,0)*Estacionamento!$F12+Estacionamento!$F18*$NB$105</f>
        <v>1125</v>
      </c>
      <c r="DD106" s="306">
        <f>IF($ND$105&lt;=DD$2,1,0)*Estacionamento!$F12+Estacionamento!$F18*$NB$105</f>
        <v>1125</v>
      </c>
      <c r="DE106" s="306">
        <f>IF($ND$105&lt;=DE$2,1,0)*Estacionamento!$F12+Estacionamento!$F18*$NB$105</f>
        <v>1125</v>
      </c>
      <c r="DF106" s="306">
        <f>IF($ND$105&lt;=DF$2,1,0)*Estacionamento!$F12+Estacionamento!$F18*$NB$105</f>
        <v>1125</v>
      </c>
      <c r="DG106" s="306">
        <f>IF($ND$105&lt;=DG$2,1,0)*Estacionamento!$F12+Estacionamento!$F18*$NB$105</f>
        <v>1125</v>
      </c>
      <c r="DH106" s="306">
        <f>IF($ND$105&lt;=DH$2,1,0)*Estacionamento!$F12+Estacionamento!$F18*$NB$105</f>
        <v>1125</v>
      </c>
      <c r="DI106" s="306">
        <f>IF($ND$105&lt;=DI$2,1,0)*Estacionamento!$F12+Estacionamento!$F18*$NB$105</f>
        <v>1125</v>
      </c>
      <c r="DJ106" s="306">
        <f>IF($ND$105&lt;=DJ$2,1,0)*Estacionamento!$F12+Estacionamento!$F18*$NB$105</f>
        <v>1125</v>
      </c>
      <c r="DK106" s="306">
        <f>IF($ND$105&lt;=DK$2,1,0)*Estacionamento!$F12+Estacionamento!$F18*$NB$105</f>
        <v>1125</v>
      </c>
      <c r="DL106" s="306">
        <f>IF($ND$105&lt;=DL$2,1,0)*Estacionamento!$F12+Estacionamento!$F18*$NB$105</f>
        <v>1125</v>
      </c>
      <c r="DM106" s="306">
        <f>IF($ND$105&lt;=DM$2,1,0)*Estacionamento!$F12+Estacionamento!$F18*$NB$105</f>
        <v>1125</v>
      </c>
      <c r="DN106" s="306">
        <f>IF($ND$105&lt;=DN$2,1,0)*Estacionamento!$F12+Estacionamento!$F18*$NB$105</f>
        <v>1125</v>
      </c>
      <c r="DO106" s="306">
        <f>IF($ND$105&lt;=DO$2,1,0)*Estacionamento!$F12+Estacionamento!$F18*$NB$105</f>
        <v>1125</v>
      </c>
      <c r="DP106" s="306">
        <f>IF($ND$105&lt;=DP$2,1,0)*Estacionamento!$F12+Estacionamento!$F18*$NB$105</f>
        <v>1125</v>
      </c>
      <c r="DQ106" s="306">
        <f>IF($ND$105&lt;=DQ$2,1,0)*Estacionamento!$F12+Estacionamento!$F18*$NB$105</f>
        <v>1125</v>
      </c>
      <c r="DR106" s="306">
        <f>IF($ND$105&lt;=DR$2,1,0)*Estacionamento!$F12+Estacionamento!$F18*$NB$105</f>
        <v>1125</v>
      </c>
      <c r="DS106" s="306">
        <f>IF($ND$105&lt;=DS$2,1,0)*Estacionamento!$F12+Estacionamento!$F18*$NB$105</f>
        <v>1125</v>
      </c>
      <c r="DT106" s="306">
        <f>IF($ND$105&lt;=DT$2,1,0)*Estacionamento!$F12+Estacionamento!$F18*$NB$105</f>
        <v>1125</v>
      </c>
      <c r="DU106" s="306">
        <f>IF($ND$105&lt;=DU$2,1,0)*Estacionamento!$F12+Estacionamento!$F18*$NB$105</f>
        <v>1125</v>
      </c>
      <c r="DV106" s="306">
        <f>IF($ND$105&lt;=DV$2,1,0)*Estacionamento!$F12+Estacionamento!$F18*$NB$105</f>
        <v>1125</v>
      </c>
      <c r="DW106" s="306">
        <f>IF($ND$105&lt;=DW$2,1,0)*Estacionamento!$F12+Estacionamento!$F18*$NB$105</f>
        <v>1125</v>
      </c>
      <c r="DX106" s="306">
        <f>IF($ND$105&lt;=DX$2,1,0)*Estacionamento!$F12+Estacionamento!$F18*$NB$105</f>
        <v>1125</v>
      </c>
      <c r="DY106" s="306">
        <f>IF($ND$105&lt;=DY$2,1,0)*Estacionamento!$F12+Estacionamento!$F18*$NB$105</f>
        <v>1125</v>
      </c>
      <c r="DZ106" s="306">
        <f>IF($ND$105&lt;=DZ$2,1,0)*Estacionamento!$F12+Estacionamento!$F18*$NB$105</f>
        <v>1125</v>
      </c>
      <c r="EA106" s="306">
        <f>IF($ND$105&lt;=EA$2,1,0)*Estacionamento!$F12+Estacionamento!$F18*$NB$105</f>
        <v>1125</v>
      </c>
      <c r="EB106" s="306">
        <f>IF($ND$105&lt;=EB$2,1,0)*Estacionamento!$F12+Estacionamento!$F18*$NB$105</f>
        <v>1125</v>
      </c>
      <c r="EC106" s="306">
        <f>IF($ND$105&lt;=EC$2,1,0)*Estacionamento!$F12+Estacionamento!$F18*$NB$105</f>
        <v>1125</v>
      </c>
      <c r="ED106" s="306">
        <f>IF($ND$105&lt;=ED$2,1,0)*Estacionamento!$F12+Estacionamento!$F18*$NB$105</f>
        <v>1125</v>
      </c>
      <c r="EE106" s="306">
        <f>IF($ND$105&lt;=EE$2,1,0)*Estacionamento!$F12+Estacionamento!$F18*$NB$105</f>
        <v>1125</v>
      </c>
      <c r="EF106" s="306">
        <f>IF($ND$105&lt;=EF$2,1,0)*Estacionamento!$F12+Estacionamento!$F18*$NB$105</f>
        <v>1125</v>
      </c>
      <c r="EG106" s="306">
        <f>IF($ND$105&lt;=EG$2,1,0)*Estacionamento!$F12+Estacionamento!$F18*$NB$105</f>
        <v>1125</v>
      </c>
      <c r="EH106" s="306">
        <f>IF($ND$105&lt;=EH$2,1,0)*Estacionamento!$F12+Estacionamento!$F18*$NB$105</f>
        <v>1125</v>
      </c>
      <c r="EI106" s="306">
        <f>IF($ND$105&lt;=EI$2,1,0)*Estacionamento!$F12+Estacionamento!$F18*$NB$105</f>
        <v>1125</v>
      </c>
      <c r="EJ106" s="306">
        <f>IF($ND$105&lt;=EJ$2,1,0)*Estacionamento!$F12+Estacionamento!$F18*$NB$105</f>
        <v>1125</v>
      </c>
      <c r="EK106" s="306">
        <f>IF($ND$105&lt;=EK$2,1,0)*Estacionamento!$F12+Estacionamento!$F18*$NB$105</f>
        <v>1125</v>
      </c>
      <c r="EL106" s="306">
        <f>IF($ND$105&lt;=EL$2,1,0)*Estacionamento!$F12+Estacionamento!$F18*$NB$105</f>
        <v>1125</v>
      </c>
      <c r="EM106" s="306">
        <f>IF($ND$105&lt;=EM$2,1,0)*Estacionamento!$F12+Estacionamento!$F18*$NB$105</f>
        <v>1125</v>
      </c>
      <c r="EN106" s="306">
        <f>IF($ND$105&lt;=EN$2,1,0)*Estacionamento!$F12+Estacionamento!$F18*$NB$105</f>
        <v>1125</v>
      </c>
      <c r="EO106" s="306">
        <f>IF($ND$105&lt;=EO$2,1,0)*Estacionamento!$F12+Estacionamento!$F18*$NB$105</f>
        <v>1125</v>
      </c>
      <c r="EP106" s="306">
        <f>IF($ND$105&lt;=EP$2,1,0)*Estacionamento!$F12+Estacionamento!$F18*$NB$105</f>
        <v>1125</v>
      </c>
      <c r="EQ106" s="306">
        <f>IF($ND$105&lt;=EQ$2,1,0)*Estacionamento!$F12+Estacionamento!$F18*$NB$105</f>
        <v>1125</v>
      </c>
      <c r="ER106" s="306">
        <f>IF($ND$105&lt;=ER$2,1,0)*Estacionamento!$F12+Estacionamento!$F18*$NB$105</f>
        <v>1125</v>
      </c>
      <c r="ES106" s="306">
        <f>IF($ND$105&lt;=ES$2,1,0)*Estacionamento!$F12+Estacionamento!$F18*$NB$105</f>
        <v>1125</v>
      </c>
      <c r="ET106" s="306">
        <f>IF($ND$105&lt;=ET$2,1,0)*Estacionamento!$F12+Estacionamento!$F18*$NB$105</f>
        <v>1125</v>
      </c>
      <c r="EU106" s="306">
        <f>IF($ND$105&lt;=EU$2,1,0)*Estacionamento!$F12+Estacionamento!$F18*$NB$105</f>
        <v>1125</v>
      </c>
      <c r="EV106" s="306">
        <f>IF($ND$105&lt;=EV$2,1,0)*Estacionamento!$F12+Estacionamento!$F18*$NB$105</f>
        <v>1125</v>
      </c>
      <c r="EW106" s="306">
        <f>IF($ND$105&lt;=EW$2,1,0)*Estacionamento!$F12+Estacionamento!$F18*$NB$105</f>
        <v>1125</v>
      </c>
      <c r="EX106" s="306">
        <f>IF($ND$105&lt;=EX$2,1,0)*Estacionamento!$F12+Estacionamento!$F18*$NB$105</f>
        <v>1125</v>
      </c>
      <c r="EY106" s="306">
        <f>IF($ND$105&lt;=EY$2,1,0)*Estacionamento!$F12+Estacionamento!$F18*$NB$105</f>
        <v>1125</v>
      </c>
      <c r="EZ106" s="306">
        <f>IF($ND$105&lt;=EZ$2,1,0)*Estacionamento!$F12+Estacionamento!$F18*$NB$105</f>
        <v>1125</v>
      </c>
      <c r="FA106" s="306">
        <f>IF($ND$105&lt;=FA$2,1,0)*Estacionamento!$F12+Estacionamento!$F18*$NB$105</f>
        <v>1125</v>
      </c>
      <c r="FB106" s="306">
        <f>IF($ND$105&lt;=FB$2,1,0)*Estacionamento!$F12+Estacionamento!$F18*$NB$105</f>
        <v>1125</v>
      </c>
      <c r="FC106" s="306">
        <f>IF($ND$105&lt;=FC$2,1,0)*Estacionamento!$F12+Estacionamento!$F18*$NB$105</f>
        <v>1125</v>
      </c>
      <c r="FD106" s="306">
        <f>IF($ND$105&lt;=FD$2,1,0)*Estacionamento!$F12+Estacionamento!$F18*$NB$105</f>
        <v>1125</v>
      </c>
      <c r="FE106" s="306">
        <f>IF($ND$105&lt;=FE$2,1,0)*Estacionamento!$F12+Estacionamento!$F18*$NB$105</f>
        <v>1125</v>
      </c>
      <c r="FF106" s="306">
        <f>IF($ND$105&lt;=FF$2,1,0)*Estacionamento!$F12+Estacionamento!$F18*$NB$105</f>
        <v>1125</v>
      </c>
      <c r="FG106" s="306">
        <f>IF($ND$105&lt;=FG$2,1,0)*Estacionamento!$F12+Estacionamento!$F18*$NB$105</f>
        <v>1125</v>
      </c>
      <c r="FH106" s="306">
        <f>IF($ND$105&lt;=FH$2,1,0)*Estacionamento!$F12+Estacionamento!$F18*$NB$105</f>
        <v>1125</v>
      </c>
      <c r="FI106" s="306">
        <f>IF($ND$105&lt;=FI$2,1,0)*Estacionamento!$F12+Estacionamento!$F18*$NB$105</f>
        <v>1125</v>
      </c>
      <c r="FJ106" s="306">
        <f>IF($ND$105&lt;=FJ$2,1,0)*Estacionamento!$F12+Estacionamento!$F18*$NB$105</f>
        <v>1125</v>
      </c>
      <c r="FK106" s="306">
        <f>IF($ND$105&lt;=FK$2,1,0)*Estacionamento!$F12+Estacionamento!$F18*$NB$105</f>
        <v>1125</v>
      </c>
      <c r="FL106" s="306">
        <f>IF($ND$105&lt;=FL$2,1,0)*Estacionamento!$F12+Estacionamento!$F18*$NB$105</f>
        <v>1125</v>
      </c>
      <c r="FM106" s="306">
        <f>IF($ND$105&lt;=FM$2,1,0)*Estacionamento!$F12+Estacionamento!$F18*$NB$105</f>
        <v>1125</v>
      </c>
      <c r="FN106" s="306">
        <f>IF($ND$105&lt;=FN$2,1,0)*Estacionamento!$F12+Estacionamento!$F18*$NB$105</f>
        <v>1125</v>
      </c>
      <c r="FO106" s="306">
        <f>IF($ND$105&lt;=FO$2,1,0)*Estacionamento!$F12+Estacionamento!$F18*$NB$105</f>
        <v>1125</v>
      </c>
      <c r="FP106" s="306">
        <f>IF($ND$105&lt;=FP$2,1,0)*Estacionamento!$F12+Estacionamento!$F18*$NB$105</f>
        <v>1125</v>
      </c>
      <c r="FQ106" s="306">
        <f>IF($ND$105&lt;=FQ$2,1,0)*Estacionamento!$F12+Estacionamento!$F18*$NB$105</f>
        <v>1125</v>
      </c>
      <c r="FR106" s="306">
        <f>IF($ND$105&lt;=FR$2,1,0)*Estacionamento!$F12+Estacionamento!$F18*$NB$105</f>
        <v>1125</v>
      </c>
      <c r="FS106" s="306">
        <f>IF($ND$105&lt;=FS$2,1,0)*Estacionamento!$F12+Estacionamento!$F18*$NB$105</f>
        <v>1125</v>
      </c>
      <c r="FT106" s="306">
        <f>IF($ND$105&lt;=FT$2,1,0)*Estacionamento!$F12+Estacionamento!$F18*$NB$105</f>
        <v>1125</v>
      </c>
      <c r="FU106" s="306">
        <f>IF($ND$105&lt;=FU$2,1,0)*Estacionamento!$F12+Estacionamento!$F18*$NB$105</f>
        <v>1125</v>
      </c>
      <c r="FV106" s="306">
        <f>IF($ND$105&lt;=FV$2,1,0)*Estacionamento!$F12+Estacionamento!$F18*$NB$105</f>
        <v>1125</v>
      </c>
      <c r="FW106" s="306">
        <f>IF($ND$105&lt;=FW$2,1,0)*Estacionamento!$F12+Estacionamento!$F18*$NB$105</f>
        <v>1125</v>
      </c>
      <c r="FX106" s="306">
        <f>IF($ND$105&lt;=FX$2,1,0)*Estacionamento!$F12+Estacionamento!$F18*$NB$105</f>
        <v>1125</v>
      </c>
      <c r="FY106" s="306">
        <f>IF($ND$105&lt;=FY$2,1,0)*Estacionamento!$F12+Estacionamento!$F18*$NB$105</f>
        <v>1125</v>
      </c>
      <c r="FZ106" s="306">
        <f>IF($ND$105&lt;=FZ$2,1,0)*Estacionamento!$F12+Estacionamento!$F18*$NB$105</f>
        <v>1125</v>
      </c>
      <c r="GA106" s="306">
        <f>IF($ND$105&lt;=GA$2,1,0)*Estacionamento!$F12+Estacionamento!$F18*$NB$105</f>
        <v>1125</v>
      </c>
      <c r="GB106" s="306">
        <f>IF($ND$105&lt;=GB$2,1,0)*Estacionamento!$F12+Estacionamento!$F18*$NB$105</f>
        <v>1125</v>
      </c>
      <c r="GC106" s="306">
        <f>IF($ND$105&lt;=GC$2,1,0)*Estacionamento!$F12+Estacionamento!$F18*$NB$105</f>
        <v>1125</v>
      </c>
      <c r="GD106" s="306">
        <f>IF($ND$105&lt;=GD$2,1,0)*Estacionamento!$F12+Estacionamento!$F18*$NB$105</f>
        <v>1125</v>
      </c>
      <c r="GE106" s="306">
        <f>IF($ND$105&lt;=GE$2,1,0)*Estacionamento!$F12+Estacionamento!$F18*$NB$105</f>
        <v>1125</v>
      </c>
      <c r="GF106" s="306">
        <f>IF($ND$105&lt;=GF$2,1,0)*Estacionamento!$F12+Estacionamento!$F18*$NB$105</f>
        <v>1125</v>
      </c>
      <c r="GG106" s="306">
        <f>IF($ND$105&lt;=GG$2,1,0)*Estacionamento!$F12+Estacionamento!$F18*$NB$105</f>
        <v>1125</v>
      </c>
      <c r="GH106" s="306">
        <f>IF($ND$105&lt;=GH$2,1,0)*Estacionamento!$F12+Estacionamento!$F18*$NB$105</f>
        <v>1125</v>
      </c>
      <c r="GI106" s="306">
        <f>IF($ND$105&lt;=GI$2,1,0)*Estacionamento!$F12+Estacionamento!$F18*$NB$105</f>
        <v>1125</v>
      </c>
      <c r="GJ106" s="306">
        <f>IF($ND$105&lt;=GJ$2,1,0)*Estacionamento!$F12+Estacionamento!$F18*$NB$105</f>
        <v>1125</v>
      </c>
      <c r="GK106" s="306">
        <f>IF($ND$105&lt;=GK$2,1,0)*Estacionamento!$F12+Estacionamento!$F18*$NB$105</f>
        <v>1125</v>
      </c>
      <c r="GL106" s="306">
        <f>IF($ND$105&lt;=GL$2,1,0)*Estacionamento!$F12+Estacionamento!$F18*$NB$105</f>
        <v>1125</v>
      </c>
      <c r="GM106" s="306">
        <f>IF($ND$105&lt;=GM$2,1,0)*Estacionamento!$F12+Estacionamento!$F18*$NB$105</f>
        <v>1125</v>
      </c>
      <c r="GN106" s="306">
        <f>IF($ND$105&lt;=GN$2,1,0)*Estacionamento!$F12+Estacionamento!$F18*$NB$105</f>
        <v>1125</v>
      </c>
      <c r="GO106" s="306">
        <f>IF($ND$105&lt;=GO$2,1,0)*Estacionamento!$F12+Estacionamento!$F18*$NB$105</f>
        <v>1125</v>
      </c>
      <c r="GP106" s="306">
        <f>IF($ND$105&lt;=GP$2,1,0)*Estacionamento!$F12+Estacionamento!$F18*$NB$105</f>
        <v>1125</v>
      </c>
      <c r="GQ106" s="306">
        <f>IF($ND$105&lt;=GQ$2,1,0)*Estacionamento!$F12+Estacionamento!$F18*$NB$105</f>
        <v>1125</v>
      </c>
      <c r="GR106" s="306">
        <f>IF($ND$105&lt;=GR$2,1,0)*Estacionamento!$F12+Estacionamento!$F18*$NB$105</f>
        <v>1125</v>
      </c>
      <c r="GS106" s="306">
        <f>IF($ND$105&lt;=GS$2,1,0)*Estacionamento!$F12+Estacionamento!$F18*$NB$105</f>
        <v>1125</v>
      </c>
      <c r="GT106" s="306">
        <f>IF($ND$105&lt;=GT$2,1,0)*Estacionamento!$F12+Estacionamento!$F18*$NB$105</f>
        <v>1125</v>
      </c>
      <c r="GU106" s="306">
        <f>IF($ND$105&lt;=GU$2,1,0)*Estacionamento!$F12+Estacionamento!$F18*$NB$105</f>
        <v>1125</v>
      </c>
      <c r="GV106" s="306">
        <f>IF($ND$105&lt;=GV$2,1,0)*Estacionamento!$F12+Estacionamento!$F18*$NB$105</f>
        <v>1125</v>
      </c>
      <c r="GW106" s="306">
        <f>IF($ND$105&lt;=GW$2,1,0)*Estacionamento!$F12+Estacionamento!$F18*$NB$105</f>
        <v>1125</v>
      </c>
      <c r="GX106" s="306">
        <f>IF($ND$105&lt;=GX$2,1,0)*Estacionamento!$F12+Estacionamento!$F18*$NB$105</f>
        <v>1125</v>
      </c>
      <c r="GY106" s="306">
        <f>IF($ND$105&lt;=GY$2,1,0)*Estacionamento!$F12+Estacionamento!$F18*$NB$105</f>
        <v>1125</v>
      </c>
      <c r="GZ106" s="306">
        <f>IF($ND$105&lt;=GZ$2,1,0)*Estacionamento!$F12+Estacionamento!$F18*$NB$105</f>
        <v>1125</v>
      </c>
      <c r="HA106" s="306">
        <f>IF($ND$105&lt;=HA$2,1,0)*Estacionamento!$F12+Estacionamento!$F18*$NB$105</f>
        <v>1125</v>
      </c>
      <c r="HB106" s="306">
        <f>IF($ND$105&lt;=HB$2,1,0)*Estacionamento!$F12+Estacionamento!$F18*$NB$105</f>
        <v>1125</v>
      </c>
      <c r="HC106" s="306">
        <f>IF($ND$105&lt;=HC$2,1,0)*Estacionamento!$F12+Estacionamento!$F18*$NB$105</f>
        <v>1125</v>
      </c>
      <c r="HD106" s="306">
        <f>IF($ND$105&lt;=HD$2,1,0)*Estacionamento!$F12+Estacionamento!$F18*$NB$105</f>
        <v>1125</v>
      </c>
      <c r="HE106" s="306">
        <f>IF($ND$105&lt;=HE$2,1,0)*Estacionamento!$F12+Estacionamento!$F18*$NB$105</f>
        <v>1125</v>
      </c>
      <c r="HF106" s="306">
        <f>IF($ND$105&lt;=HF$2,1,0)*Estacionamento!$F12+Estacionamento!$F18*$NB$105</f>
        <v>1125</v>
      </c>
      <c r="HG106" s="306">
        <f>IF($ND$105&lt;=HG$2,1,0)*Estacionamento!$F12+Estacionamento!$F18*$NB$105</f>
        <v>1125</v>
      </c>
      <c r="HH106" s="306">
        <f>IF($ND$105&lt;=HH$2,1,0)*Estacionamento!$F12+Estacionamento!$F18*$NB$105</f>
        <v>1125</v>
      </c>
      <c r="HI106" s="306">
        <f>IF($ND$105&lt;=HI$2,1,0)*Estacionamento!$F12+Estacionamento!$F18*$NB$105</f>
        <v>1125</v>
      </c>
      <c r="HJ106" s="306">
        <f>IF($ND$105&lt;=HJ$2,1,0)*Estacionamento!$F12+Estacionamento!$F18*$NB$105</f>
        <v>1125</v>
      </c>
      <c r="HK106" s="306">
        <f>IF($ND$105&lt;=HK$2,1,0)*Estacionamento!$F12+Estacionamento!$F18*$NB$105</f>
        <v>1125</v>
      </c>
      <c r="HL106" s="306">
        <f>IF($ND$105&lt;=HL$2,1,0)*Estacionamento!$F12+Estacionamento!$F18*$NB$105</f>
        <v>1125</v>
      </c>
      <c r="HM106" s="306">
        <f>IF($ND$105&lt;=HM$2,1,0)*Estacionamento!$F12+Estacionamento!$F18*$NB$105</f>
        <v>1125</v>
      </c>
      <c r="HN106" s="306">
        <f>IF($ND$105&lt;=HN$2,1,0)*Estacionamento!$F12+Estacionamento!$F18*$NB$105</f>
        <v>1125</v>
      </c>
      <c r="HO106" s="306">
        <f>IF($ND$105&lt;=HO$2,1,0)*Estacionamento!$F12+Estacionamento!$F18*$NB$105</f>
        <v>1125</v>
      </c>
      <c r="HP106" s="306">
        <f>IF($ND$105&lt;=HP$2,1,0)*Estacionamento!$F12+Estacionamento!$F18*$NB$105</f>
        <v>1125</v>
      </c>
      <c r="HQ106" s="306">
        <f>IF($ND$105&lt;=HQ$2,1,0)*Estacionamento!$F12+Estacionamento!$F18*$NB$105</f>
        <v>1125</v>
      </c>
      <c r="HR106" s="306">
        <f>IF($ND$105&lt;=HR$2,1,0)*Estacionamento!$F12+Estacionamento!$F18*$NB$105</f>
        <v>1125</v>
      </c>
      <c r="HS106" s="306">
        <f>IF($ND$105&lt;=HS$2,1,0)*Estacionamento!$F12+Estacionamento!$F18*$NB$105</f>
        <v>1125</v>
      </c>
      <c r="HT106" s="306">
        <f>IF($ND$105&lt;=HT$2,1,0)*Estacionamento!$F12+Estacionamento!$F18*$NB$105</f>
        <v>1125</v>
      </c>
      <c r="HU106" s="306">
        <f>IF($ND$105&lt;=HU$2,1,0)*Estacionamento!$F12+Estacionamento!$F18*$NB$105</f>
        <v>1125</v>
      </c>
      <c r="HV106" s="306">
        <f>IF($ND$105&lt;=HV$2,1,0)*Estacionamento!$F12+Estacionamento!$F18*$NB$105</f>
        <v>1125</v>
      </c>
      <c r="HW106" s="306">
        <f>IF($ND$105&lt;=HW$2,1,0)*Estacionamento!$F12+Estacionamento!$F18*$NB$105</f>
        <v>1125</v>
      </c>
      <c r="HX106" s="306">
        <f>IF($ND$105&lt;=HX$2,1,0)*Estacionamento!$F12+Estacionamento!$F18*$NB$105</f>
        <v>1125</v>
      </c>
      <c r="HY106" s="306">
        <f>IF($ND$105&lt;=HY$2,1,0)*Estacionamento!$F12+Estacionamento!$F18*$NB$105</f>
        <v>1125</v>
      </c>
      <c r="HZ106" s="306">
        <f>IF($ND$105&lt;=HZ$2,1,0)*Estacionamento!$F12+Estacionamento!$F18*$NB$105</f>
        <v>1125</v>
      </c>
      <c r="IA106" s="306">
        <f>IF($ND$105&lt;=IA$2,1,0)*Estacionamento!$F12+Estacionamento!$F18*$NB$105</f>
        <v>1125</v>
      </c>
      <c r="IB106" s="306">
        <f>IF($ND$105&lt;=IB$2,1,0)*Estacionamento!$F12+Estacionamento!$F18*$NB$105</f>
        <v>1125</v>
      </c>
      <c r="IC106" s="306">
        <f>IF($ND$105&lt;=IC$2,1,0)*Estacionamento!$F12+Estacionamento!$F18*$NB$105</f>
        <v>1125</v>
      </c>
      <c r="ID106" s="306">
        <f>IF($ND$105&lt;=ID$2,1,0)*Estacionamento!$F12+Estacionamento!$F18*$NB$105</f>
        <v>1125</v>
      </c>
      <c r="IE106" s="306">
        <f>IF($ND$105&lt;=IE$2,1,0)*Estacionamento!$F12+Estacionamento!$F18*$NB$105</f>
        <v>1125</v>
      </c>
      <c r="IF106" s="306">
        <f>IF($ND$105&lt;=IF$2,1,0)*Estacionamento!$F12+Estacionamento!$F18*$NB$105</f>
        <v>1125</v>
      </c>
      <c r="IG106" s="306">
        <f>IF($ND$105&lt;=IG$2,1,0)*Estacionamento!$F12+Estacionamento!$F18*$NB$105</f>
        <v>1125</v>
      </c>
      <c r="IH106" s="306">
        <f>IF($ND$105&lt;=IH$2,1,0)*Estacionamento!$F12+Estacionamento!$F18*$NB$105</f>
        <v>1125</v>
      </c>
      <c r="II106" s="306">
        <f>IF($ND$105&lt;=II$2,1,0)*Estacionamento!$F12+Estacionamento!$F18*$NB$105</f>
        <v>1125</v>
      </c>
      <c r="IJ106" s="306">
        <f>IF($ND$105&lt;=IJ$2,1,0)*Estacionamento!$F12+Estacionamento!$F18*$NB$105</f>
        <v>1125</v>
      </c>
      <c r="IK106" s="306">
        <f>IF($ND$105&lt;=IK$2,1,0)*Estacionamento!$F12+Estacionamento!$F18*$NB$105</f>
        <v>1125</v>
      </c>
      <c r="IL106" s="306">
        <f>IF($ND$105&lt;=IL$2,1,0)*Estacionamento!$F12+Estacionamento!$F18*$NB$105</f>
        <v>1125</v>
      </c>
      <c r="IM106" s="306">
        <f>IF($ND$105&lt;=IM$2,1,0)*Estacionamento!$F12+Estacionamento!$F18*$NB$105</f>
        <v>1125</v>
      </c>
      <c r="IN106" s="306">
        <f>IF($ND$105&lt;=IN$2,1,0)*Estacionamento!$F12+Estacionamento!$F18*$NB$105</f>
        <v>1125</v>
      </c>
      <c r="IO106" s="306">
        <f>IF($ND$105&lt;=IO$2,1,0)*Estacionamento!$F12+Estacionamento!$F18*$NB$105</f>
        <v>1125</v>
      </c>
      <c r="IP106" s="306">
        <f>IF($ND$105&lt;=IP$2,1,0)*Estacionamento!$F12+Estacionamento!$F18*$NB$105</f>
        <v>1125</v>
      </c>
      <c r="IQ106" s="306">
        <f>IF($ND$105&lt;=IQ$2,1,0)*Estacionamento!$F12+Estacionamento!$F18*$NB$105</f>
        <v>1125</v>
      </c>
      <c r="IR106" s="306">
        <f>IF($ND$105&lt;=IR$2,1,0)*Estacionamento!$F12+Estacionamento!$F18*$NB$105</f>
        <v>1125</v>
      </c>
      <c r="IS106" s="306">
        <f>IF($ND$105&lt;=IS$2,1,0)*Estacionamento!$F12+Estacionamento!$F18*$NB$105</f>
        <v>1125</v>
      </c>
      <c r="IT106" s="306">
        <f>IF($ND$105&lt;=IT$2,1,0)*Estacionamento!$F12+Estacionamento!$F18*$NB$105</f>
        <v>1125</v>
      </c>
      <c r="IU106" s="306">
        <f>IF($ND$105&lt;=IU$2,1,0)*Estacionamento!$F12+Estacionamento!$F18*$NB$105</f>
        <v>1125</v>
      </c>
      <c r="IV106" s="306">
        <f>IF($ND$105&lt;=IV$2,1,0)*Estacionamento!$F12+Estacionamento!$F18*$NB$105</f>
        <v>1125</v>
      </c>
      <c r="IW106" s="306">
        <f>IF($ND$105&lt;=IW$2,1,0)*Estacionamento!$F12+Estacionamento!$F18*$NB$105</f>
        <v>1125</v>
      </c>
      <c r="IX106" s="306">
        <f>IF($ND$105&lt;=IX$2,1,0)*Estacionamento!$F12+Estacionamento!$F18*$NB$105</f>
        <v>1125</v>
      </c>
      <c r="IY106" s="306">
        <f>IF($ND$105&lt;=IY$2,1,0)*Estacionamento!$F12+Estacionamento!$F18*$NB$105</f>
        <v>1125</v>
      </c>
      <c r="IZ106" s="306">
        <f>IF($ND$105&lt;=IZ$2,1,0)*Estacionamento!$F12+Estacionamento!$F18*$NB$105</f>
        <v>1125</v>
      </c>
      <c r="JA106" s="306">
        <f>IF($ND$105&lt;=JA$2,1,0)*Estacionamento!$F12+Estacionamento!$F18*$NB$105</f>
        <v>1125</v>
      </c>
      <c r="JB106" s="306">
        <f>IF($ND$105&lt;=JB$2,1,0)*Estacionamento!$F12+Estacionamento!$F18*$NB$105</f>
        <v>1125</v>
      </c>
      <c r="JC106" s="306">
        <f>IF($ND$105&lt;=JC$2,1,0)*Estacionamento!$F12+Estacionamento!$F18*$NB$105</f>
        <v>1125</v>
      </c>
      <c r="JD106" s="306">
        <f>IF($ND$105&lt;=JD$2,1,0)*Estacionamento!$F12+Estacionamento!$F18*$NB$105</f>
        <v>1125</v>
      </c>
      <c r="JE106" s="306">
        <f>IF($ND$105&lt;=JE$2,1,0)*Estacionamento!$F12+Estacionamento!$F18*$NB$105</f>
        <v>1125</v>
      </c>
      <c r="JF106" s="306">
        <f>IF($ND$105&lt;=JF$2,1,0)*Estacionamento!$F12+Estacionamento!$F18*$NB$105</f>
        <v>1125</v>
      </c>
      <c r="JG106" s="306">
        <f>IF($ND$105&lt;=JG$2,1,0)*Estacionamento!$F12+Estacionamento!$F18*$NB$105</f>
        <v>1125</v>
      </c>
      <c r="JH106" s="306">
        <f>IF($ND$105&lt;=JH$2,1,0)*Estacionamento!$F12+Estacionamento!$F18*$NB$105</f>
        <v>1125</v>
      </c>
      <c r="JI106" s="306">
        <f>IF($ND$105&lt;=JI$2,1,0)*Estacionamento!$F12+Estacionamento!$F18*$NB$105</f>
        <v>1125</v>
      </c>
      <c r="JJ106" s="306">
        <f>IF($ND$105&lt;=JJ$2,1,0)*Estacionamento!$F12+Estacionamento!$F18*$NB$105</f>
        <v>1125</v>
      </c>
      <c r="JK106" s="306">
        <f>IF($ND$105&lt;=JK$2,1,0)*Estacionamento!$F12+Estacionamento!$F18*$NB$105</f>
        <v>1125</v>
      </c>
      <c r="JL106" s="306">
        <f>IF($ND$105&lt;=JL$2,1,0)*Estacionamento!$F12+Estacionamento!$F18*$NB$105</f>
        <v>1125</v>
      </c>
      <c r="JM106" s="306">
        <f>IF($ND$105&lt;=JM$2,1,0)*Estacionamento!$F12+Estacionamento!$F18*$NB$105</f>
        <v>1125</v>
      </c>
      <c r="JN106" s="306">
        <f>IF($ND$105&lt;=JN$2,1,0)*Estacionamento!$F12+Estacionamento!$F18*$NB$105</f>
        <v>1125</v>
      </c>
      <c r="JO106" s="306">
        <f>IF($ND$105&lt;=JO$2,1,0)*Estacionamento!$F12+Estacionamento!$F18*$NB$105</f>
        <v>1125</v>
      </c>
      <c r="JP106" s="306">
        <f>IF($ND$105&lt;=JP$2,1,0)*Estacionamento!$F12+Estacionamento!$F18*$NB$105</f>
        <v>1125</v>
      </c>
      <c r="JQ106" s="306">
        <f>IF($ND$105&lt;=JQ$2,1,0)*Estacionamento!$F12+Estacionamento!$F18*$NB$105</f>
        <v>1125</v>
      </c>
      <c r="JR106" s="306">
        <f>IF($ND$105&lt;=JR$2,1,0)*Estacionamento!$F12+Estacionamento!$F18*$NB$105</f>
        <v>1125</v>
      </c>
      <c r="JS106" s="306">
        <f>IF($ND$105&lt;=JS$2,1,0)*Estacionamento!$F12+Estacionamento!$F18*$NB$105</f>
        <v>1125</v>
      </c>
      <c r="JT106" s="306">
        <f>IF($ND$105&lt;=JT$2,1,0)*Estacionamento!$F12+Estacionamento!$F18*$NB$105</f>
        <v>1125</v>
      </c>
      <c r="JU106" s="306">
        <f>IF($ND$105&lt;=JU$2,1,0)*Estacionamento!$F12+Estacionamento!$F18*$NB$105</f>
        <v>1125</v>
      </c>
      <c r="JV106" s="306">
        <f>IF($ND$105&lt;=JV$2,1,0)*Estacionamento!$F12+Estacionamento!$F18*$NB$105</f>
        <v>1125</v>
      </c>
      <c r="JW106" s="306">
        <f>IF($ND$105&lt;=JW$2,1,0)*Estacionamento!$F12+Estacionamento!$F18*$NB$105</f>
        <v>1125</v>
      </c>
      <c r="JX106" s="306">
        <f>IF($ND$105&lt;=JX$2,1,0)*Estacionamento!$F12+Estacionamento!$F18*$NB$105</f>
        <v>1125</v>
      </c>
      <c r="JY106" s="306">
        <f>IF($ND$105&lt;=JY$2,1,0)*Estacionamento!$F12+Estacionamento!$F18*$NB$105</f>
        <v>1125</v>
      </c>
      <c r="JZ106" s="306">
        <f>IF($ND$105&lt;=JZ$2,1,0)*Estacionamento!$F12+Estacionamento!$F18*$NB$105</f>
        <v>1125</v>
      </c>
      <c r="KA106" s="306">
        <f>IF($ND$105&lt;=KA$2,1,0)*Estacionamento!$F12+Estacionamento!$F18*$NB$105</f>
        <v>1125</v>
      </c>
      <c r="KB106" s="306">
        <f>IF($ND$105&lt;=KB$2,1,0)*Estacionamento!$F12+Estacionamento!$F18*$NB$105</f>
        <v>1125</v>
      </c>
      <c r="KC106" s="306">
        <f>IF($ND$105&lt;=KC$2,1,0)*Estacionamento!$F12+Estacionamento!$F18*$NB$105</f>
        <v>1125</v>
      </c>
      <c r="KD106" s="306">
        <f>IF($ND$105&lt;=KD$2,1,0)*Estacionamento!$F12+Estacionamento!$F18*$NB$105</f>
        <v>1125</v>
      </c>
      <c r="KE106" s="306">
        <f>IF($ND$105&lt;=KE$2,1,0)*Estacionamento!$F12+Estacionamento!$F18*$NB$105</f>
        <v>1125</v>
      </c>
      <c r="KF106" s="306">
        <f>IF($ND$105&lt;=KF$2,1,0)*Estacionamento!$F12+Estacionamento!$F18*$NB$105</f>
        <v>1125</v>
      </c>
      <c r="KG106" s="306">
        <f>IF($ND$105&lt;=KG$2,1,0)*Estacionamento!$F12+Estacionamento!$F18*$NB$105</f>
        <v>1125</v>
      </c>
      <c r="KH106" s="306">
        <f>IF($ND$105&lt;=KH$2,1,0)*Estacionamento!$F12+Estacionamento!$F18*$NB$105</f>
        <v>1125</v>
      </c>
      <c r="KI106" s="306">
        <f>IF($ND$105&lt;=KI$2,1,0)*Estacionamento!$F12+Estacionamento!$F18*$NB$105</f>
        <v>1125</v>
      </c>
      <c r="KJ106" s="306">
        <f>IF($ND$105&lt;=KJ$2,1,0)*Estacionamento!$F12+Estacionamento!$F18*$NB$105</f>
        <v>1125</v>
      </c>
      <c r="KK106" s="306">
        <f>IF($ND$105&lt;=KK$2,1,0)*Estacionamento!$F12+Estacionamento!$F18*$NB$105</f>
        <v>1125</v>
      </c>
      <c r="KL106" s="306">
        <f>IF($ND$105&lt;=KL$2,1,0)*Estacionamento!$F12+Estacionamento!$F18*$NB$105</f>
        <v>1125</v>
      </c>
      <c r="KM106" s="306">
        <f>IF($ND$105&lt;=KM$2,1,0)*Estacionamento!$F12+Estacionamento!$F18*$NB$105</f>
        <v>1125</v>
      </c>
      <c r="KN106" s="306">
        <f>IF($ND$105&lt;=KN$2,1,0)*Estacionamento!$F12+Estacionamento!$F18*$NB$105</f>
        <v>1125</v>
      </c>
      <c r="KO106" s="306">
        <f>IF($ND$105&lt;=KO$2,1,0)*Estacionamento!$F12+Estacionamento!$F18*$NB$105</f>
        <v>1125</v>
      </c>
      <c r="KP106" s="306">
        <f>IF($ND$105&lt;=KP$2,1,0)*Estacionamento!$F12+Estacionamento!$F18*$NB$105</f>
        <v>1125</v>
      </c>
      <c r="KQ106" s="306">
        <f>IF($ND$105&lt;=KQ$2,1,0)*Estacionamento!$F12+Estacionamento!$F18*$NB$105</f>
        <v>1125</v>
      </c>
      <c r="KR106" s="306">
        <f>IF($ND$105&lt;=KR$2,1,0)*Estacionamento!$F12+Estacionamento!$F18*$NB$105</f>
        <v>1125</v>
      </c>
      <c r="KS106" s="306">
        <f>IF($ND$105&lt;=KS$2,1,0)*Estacionamento!$F12+Estacionamento!$F18*$NB$105</f>
        <v>1125</v>
      </c>
      <c r="KT106" s="306">
        <f>IF($ND$105&lt;=KT$2,1,0)*Estacionamento!$F12+Estacionamento!$F18*$NB$105</f>
        <v>1125</v>
      </c>
      <c r="KU106" s="306">
        <f>IF($ND$105&lt;=KU$2,1,0)*Estacionamento!$F12+Estacionamento!$F18*$NB$105</f>
        <v>1125</v>
      </c>
      <c r="KV106" s="306">
        <f>IF($ND$105&lt;=KV$2,1,0)*Estacionamento!$F12+Estacionamento!$F18*$NB$105</f>
        <v>1125</v>
      </c>
      <c r="KW106" s="306">
        <f>IF($ND$105&lt;=KW$2,1,0)*Estacionamento!$F12+Estacionamento!$F18*$NB$105</f>
        <v>1125</v>
      </c>
      <c r="KX106" s="306">
        <f>IF($ND$105&lt;=KX$2,1,0)*Estacionamento!$F12+Estacionamento!$F18*$NB$105</f>
        <v>1125</v>
      </c>
      <c r="KY106" s="306">
        <f>IF($ND$105&lt;=KY$2,1,0)*Estacionamento!$F12+Estacionamento!$F18*$NB$105</f>
        <v>1125</v>
      </c>
      <c r="KZ106" s="306">
        <f>IF($ND$105&lt;=KZ$2,1,0)*Estacionamento!$F12+Estacionamento!$F18*$NB$105</f>
        <v>1125</v>
      </c>
      <c r="LA106" s="306">
        <f>IF($ND$105&lt;=LA$2,1,0)*Estacionamento!$F12+Estacionamento!$F18*$NB$105</f>
        <v>1125</v>
      </c>
      <c r="LB106" s="306">
        <f>IF($ND$105&lt;=LB$2,1,0)*Estacionamento!$F12+Estacionamento!$F18*$NB$105</f>
        <v>1125</v>
      </c>
      <c r="LC106" s="306">
        <f>IF($ND$105&lt;=LC$2,1,0)*Estacionamento!$F12+Estacionamento!$F18*$NB$105</f>
        <v>1125</v>
      </c>
      <c r="LD106" s="306">
        <f>IF($ND$105&lt;=LD$2,1,0)*Estacionamento!$F12+Estacionamento!$F18*$NB$105</f>
        <v>1125</v>
      </c>
      <c r="LE106" s="306">
        <f>IF($ND$105&lt;=LE$2,1,0)*Estacionamento!$F12+Estacionamento!$F18*$NB$105</f>
        <v>1125</v>
      </c>
      <c r="LF106" s="306">
        <f>IF($ND$105&lt;=LF$2,1,0)*Estacionamento!$F12+Estacionamento!$F18*$NB$105</f>
        <v>1125</v>
      </c>
      <c r="LG106" s="306">
        <f>IF($ND$105&lt;=LG$2,1,0)*Estacionamento!$F12+Estacionamento!$F18*$NB$105</f>
        <v>1125</v>
      </c>
      <c r="LH106" s="306">
        <f>IF($ND$105&lt;=LH$2,1,0)*Estacionamento!$F12+Estacionamento!$F18*$NB$105</f>
        <v>1125</v>
      </c>
      <c r="LI106" s="306">
        <f>IF($ND$105&lt;=LI$2,1,0)*Estacionamento!$F12+Estacionamento!$F18*$NB$105</f>
        <v>1125</v>
      </c>
      <c r="LJ106" s="306">
        <f>IF($ND$105&lt;=LJ$2,1,0)*Estacionamento!$F12+Estacionamento!$F18*$NB$105</f>
        <v>1125</v>
      </c>
      <c r="LK106" s="306">
        <f>IF($ND$105&lt;=LK$2,1,0)*Estacionamento!$F12+Estacionamento!$F18*$NB$105</f>
        <v>1125</v>
      </c>
      <c r="LL106" s="306">
        <f>IF($ND$105&lt;=LL$2,1,0)*Estacionamento!$F12+Estacionamento!$F18*$NB$105</f>
        <v>1125</v>
      </c>
      <c r="LM106" s="306">
        <f>IF($ND$105&lt;=LM$2,1,0)*Estacionamento!$F12+Estacionamento!$F18*$NB$105</f>
        <v>1125</v>
      </c>
      <c r="LN106" s="306">
        <f>IF($ND$105&lt;=LN$2,1,0)*Estacionamento!$F12+Estacionamento!$F18*$NB$105</f>
        <v>1125</v>
      </c>
      <c r="LO106" s="306">
        <f>IF($ND$105&lt;=LO$2,1,0)*Estacionamento!$F12+Estacionamento!$F18*$NB$105</f>
        <v>1125</v>
      </c>
      <c r="LP106" s="306">
        <f>IF($ND$105&lt;=LP$2,1,0)*Estacionamento!$F12+Estacionamento!$F18*$NB$105</f>
        <v>1125</v>
      </c>
      <c r="LQ106" s="306">
        <f>IF($ND$105&lt;=LQ$2,1,0)*Estacionamento!$F12+Estacionamento!$F18*$NB$105</f>
        <v>1125</v>
      </c>
      <c r="LR106" s="306">
        <f>IF($ND$105&lt;=LR$2,1,0)*Estacionamento!$F12+Estacionamento!$F18*$NB$105</f>
        <v>1125</v>
      </c>
      <c r="LS106" s="306">
        <f>IF($ND$105&lt;=LS$2,1,0)*Estacionamento!$F12+Estacionamento!$F18*$NB$105</f>
        <v>1125</v>
      </c>
      <c r="LT106" s="306">
        <f>IF($ND$105&lt;=LT$2,1,0)*Estacionamento!$F12+Estacionamento!$F18*$NB$105</f>
        <v>1125</v>
      </c>
      <c r="LU106" s="306">
        <f>IF($ND$105&lt;=LU$2,1,0)*Estacionamento!$F12+Estacionamento!$F18*$NB$105</f>
        <v>1125</v>
      </c>
      <c r="LV106" s="306">
        <f>IF($ND$105&lt;=LV$2,1,0)*Estacionamento!$F12+Estacionamento!$F18*$NB$105</f>
        <v>1125</v>
      </c>
      <c r="LW106" s="306">
        <f>IF($ND$105&lt;=LW$2,1,0)*Estacionamento!$F12+Estacionamento!$F18*$NB$105</f>
        <v>1125</v>
      </c>
      <c r="LX106" s="306">
        <f>IF($ND$105&lt;=LX$2,1,0)*Estacionamento!$F12+Estacionamento!$F18*$NB$105</f>
        <v>1125</v>
      </c>
      <c r="LY106" s="306">
        <f>IF($ND$105&lt;=LY$2,1,0)*Estacionamento!$F12+Estacionamento!$F18*$NB$105</f>
        <v>1125</v>
      </c>
      <c r="LZ106" s="306">
        <f>IF($ND$105&lt;=LZ$2,1,0)*Estacionamento!$F12+Estacionamento!$F18*$NB$105</f>
        <v>1125</v>
      </c>
      <c r="MA106" s="306">
        <f>IF($ND$105&lt;=MA$2,1,0)*Estacionamento!$F12+Estacionamento!$F18*$NB$105</f>
        <v>1125</v>
      </c>
      <c r="MB106" s="306">
        <f>IF($ND$105&lt;=MB$2,1,0)*Estacionamento!$F12+Estacionamento!$F18*$NB$105</f>
        <v>1125</v>
      </c>
      <c r="MC106" s="306">
        <f>IF($ND$105&lt;=MC$2,1,0)*Estacionamento!$F12+Estacionamento!$F18*$NB$105</f>
        <v>1125</v>
      </c>
      <c r="MD106" s="306">
        <f>IF($ND$105&lt;=MD$2,1,0)*Estacionamento!$F12+Estacionamento!$F18*$NB$105</f>
        <v>1125</v>
      </c>
      <c r="ME106" s="306">
        <f>IF($ND$105&lt;=ME$2,1,0)*Estacionamento!$F12+Estacionamento!$F18*$NB$105</f>
        <v>1125</v>
      </c>
      <c r="MF106" s="306">
        <f>IF($ND$105&lt;=MF$2,1,0)*Estacionamento!$F12+Estacionamento!$F18*$NB$105</f>
        <v>1125</v>
      </c>
      <c r="MG106" s="306">
        <f>IF($ND$105&lt;=MG$2,1,0)*Estacionamento!$F12+Estacionamento!$F18*$NB$105</f>
        <v>1125</v>
      </c>
      <c r="MH106" s="306">
        <f>IF($ND$105&lt;=MH$2,1,0)*Estacionamento!$F12+Estacionamento!$F18*$NB$105</f>
        <v>1125</v>
      </c>
      <c r="MI106" s="306">
        <f>IF($ND$105&lt;=MI$2,1,0)*Estacionamento!$F12+Estacionamento!$F18*$NB$105</f>
        <v>1125</v>
      </c>
      <c r="MJ106" s="306">
        <f>IF($ND$105&lt;=MJ$2,1,0)*Estacionamento!$F12+Estacionamento!$F18*$NB$105</f>
        <v>1125</v>
      </c>
      <c r="MK106" s="306">
        <f>IF($ND$105&lt;=MK$2,1,0)*Estacionamento!$F12+Estacionamento!$F18*$NB$105</f>
        <v>1125</v>
      </c>
      <c r="ML106" s="306">
        <f>IF($ND$105&lt;=ML$2,1,0)*Estacionamento!$F12+Estacionamento!$F18*$NB$105</f>
        <v>1125</v>
      </c>
      <c r="MM106" s="306">
        <f>IF($ND$105&lt;=MM$2,1,0)*Estacionamento!$F12+Estacionamento!$F18*$NB$105</f>
        <v>1125</v>
      </c>
      <c r="MN106" s="306">
        <f>IF($ND$105&lt;=MN$2,1,0)*Estacionamento!$F12+Estacionamento!$F18*$NB$105</f>
        <v>1125</v>
      </c>
      <c r="MO106" s="306">
        <f>IF($ND$105&lt;=MO$2,1,0)*Estacionamento!$F12+Estacionamento!$F18*$NB$105</f>
        <v>1125</v>
      </c>
      <c r="MP106" s="306">
        <f>IF($ND$105&lt;=MP$2,1,0)*Estacionamento!$F12+Estacionamento!$F18*$NB$105</f>
        <v>1125</v>
      </c>
      <c r="MQ106" s="306">
        <f>IF($ND$105&lt;=MQ$2,1,0)*Estacionamento!$F12+Estacionamento!$F18*$NB$105</f>
        <v>1125</v>
      </c>
      <c r="MR106" s="306">
        <f>IF($ND$105&lt;=MR$2,1,0)*Estacionamento!$F12+Estacionamento!$F18*$NB$105</f>
        <v>1125</v>
      </c>
      <c r="MS106" s="306">
        <f>IF($ND$105&lt;=MS$2,1,0)*Estacionamento!$F12+Estacionamento!$F18*$NB$105</f>
        <v>1125</v>
      </c>
      <c r="MT106" s="306">
        <f>IF($ND$105&lt;=MT$2,1,0)*Estacionamento!$F12+Estacionamento!$F18*$NB$105</f>
        <v>1125</v>
      </c>
      <c r="MU106" s="306">
        <f>IF($ND$105&lt;=MU$2,1,0)*Estacionamento!$F12+Estacionamento!$F18*$NB$105</f>
        <v>1125</v>
      </c>
      <c r="MV106" s="306">
        <f>IF($ND$105&lt;=MV$2,1,0)*Estacionamento!$F12+Estacionamento!$F18*$NB$105</f>
        <v>1125</v>
      </c>
      <c r="MW106" s="306">
        <f>IF($ND$105&lt;=MW$2,1,0)*Estacionamento!$F12+Estacionamento!$F18*$NB$105</f>
        <v>1125</v>
      </c>
      <c r="MX106" s="306">
        <f>IF($ND$105&lt;=MX$2,1,0)*Estacionamento!$F12+Estacionamento!$F18*$NB$105</f>
        <v>1125</v>
      </c>
      <c r="MY106" s="306">
        <f>IF($ND$105&lt;=MY$2,1,0)*Estacionamento!$F12+Estacionamento!$F18*$NB$105</f>
        <v>1125</v>
      </c>
      <c r="MZ106" s="306">
        <f>IF($ND$105&lt;=MZ$2,1,0)*Estacionamento!$F12+Estacionamento!$F18*$NB$105</f>
        <v>1125</v>
      </c>
      <c r="NA106" s="307">
        <f>IF($ND$105&lt;=NA$2,1,0)*Estacionamento!$F12+Estacionamento!$F18*$NB$105</f>
        <v>1125</v>
      </c>
      <c r="NB106" s="657"/>
      <c r="NC106" s="657"/>
      <c r="ND106" s="657"/>
    </row>
    <row r="107" spans="1:368" x14ac:dyDescent="0.2">
      <c r="A107" s="182"/>
      <c r="B107" s="308"/>
      <c r="C107" s="309"/>
      <c r="D107" s="309"/>
      <c r="E107" s="309" t="s">
        <v>630</v>
      </c>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310"/>
      <c r="AF107" s="310"/>
      <c r="AG107" s="310"/>
      <c r="AH107" s="310"/>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310"/>
      <c r="CH107" s="310"/>
      <c r="CI107" s="310"/>
      <c r="CJ107" s="310"/>
      <c r="CK107" s="310"/>
      <c r="CL107" s="310"/>
      <c r="CM107" s="310"/>
      <c r="CN107" s="310"/>
      <c r="CO107" s="310"/>
      <c r="CP107" s="310"/>
      <c r="CQ107" s="310"/>
      <c r="CR107" s="310"/>
      <c r="CS107" s="310"/>
      <c r="CT107" s="310"/>
      <c r="CU107" s="310"/>
      <c r="CV107" s="310"/>
      <c r="CW107" s="310"/>
      <c r="CX107" s="310"/>
      <c r="CY107" s="310"/>
      <c r="CZ107" s="310"/>
      <c r="DA107" s="310"/>
      <c r="DB107" s="310"/>
      <c r="DC107" s="310"/>
      <c r="DD107" s="310"/>
      <c r="DE107" s="310"/>
      <c r="DF107" s="310"/>
      <c r="DG107" s="310"/>
      <c r="DH107" s="310"/>
      <c r="DI107" s="310"/>
      <c r="DJ107" s="310"/>
      <c r="DK107" s="310"/>
      <c r="DL107" s="310"/>
      <c r="DM107" s="310"/>
      <c r="DN107" s="310"/>
      <c r="DO107" s="310"/>
      <c r="DP107" s="310"/>
      <c r="DQ107" s="310"/>
      <c r="DR107" s="310"/>
      <c r="DS107" s="310"/>
      <c r="DT107" s="310"/>
      <c r="DU107" s="310"/>
      <c r="DV107" s="310"/>
      <c r="DW107" s="310"/>
      <c r="DX107" s="310"/>
      <c r="DY107" s="310"/>
      <c r="DZ107" s="310"/>
      <c r="EA107" s="310"/>
      <c r="EB107" s="310"/>
      <c r="EC107" s="310"/>
      <c r="ED107" s="310"/>
      <c r="EE107" s="310"/>
      <c r="EF107" s="310"/>
      <c r="EG107" s="310"/>
      <c r="EH107" s="310"/>
      <c r="EI107" s="310"/>
      <c r="EJ107" s="310"/>
      <c r="EK107" s="310"/>
      <c r="EL107" s="310"/>
      <c r="EM107" s="310"/>
      <c r="EN107" s="310"/>
      <c r="EO107" s="310"/>
      <c r="EP107" s="310"/>
      <c r="EQ107" s="310"/>
      <c r="ER107" s="310"/>
      <c r="ES107" s="310"/>
      <c r="ET107" s="310"/>
      <c r="EU107" s="310"/>
      <c r="EV107" s="310"/>
      <c r="EW107" s="310"/>
      <c r="EX107" s="310"/>
      <c r="EY107" s="310"/>
      <c r="EZ107" s="310"/>
      <c r="FA107" s="310"/>
      <c r="FB107" s="310"/>
      <c r="FC107" s="310"/>
      <c r="FD107" s="310"/>
      <c r="FE107" s="310"/>
      <c r="FF107" s="310"/>
      <c r="FG107" s="310"/>
      <c r="FH107" s="310"/>
      <c r="FI107" s="310"/>
      <c r="FJ107" s="310"/>
      <c r="FK107" s="310"/>
      <c r="FL107" s="310"/>
      <c r="FM107" s="310"/>
      <c r="FN107" s="310"/>
      <c r="FO107" s="310"/>
      <c r="FP107" s="310"/>
      <c r="FQ107" s="310"/>
      <c r="FR107" s="310"/>
      <c r="FS107" s="310"/>
      <c r="FT107" s="310"/>
      <c r="FU107" s="310"/>
      <c r="FV107" s="310"/>
      <c r="FW107" s="310"/>
      <c r="FX107" s="310"/>
      <c r="FY107" s="310"/>
      <c r="FZ107" s="310"/>
      <c r="GA107" s="310"/>
      <c r="GB107" s="310"/>
      <c r="GC107" s="310"/>
      <c r="GD107" s="310"/>
      <c r="GE107" s="310"/>
      <c r="GF107" s="310"/>
      <c r="GG107" s="310"/>
      <c r="GH107" s="310"/>
      <c r="GI107" s="310"/>
      <c r="GJ107" s="310"/>
      <c r="GK107" s="310"/>
      <c r="GL107" s="310"/>
      <c r="GM107" s="310"/>
      <c r="GN107" s="310"/>
      <c r="GO107" s="310"/>
      <c r="GP107" s="310"/>
      <c r="GQ107" s="310"/>
      <c r="GR107" s="310"/>
      <c r="GS107" s="310"/>
      <c r="GT107" s="310"/>
      <c r="GU107" s="310"/>
      <c r="GV107" s="310"/>
      <c r="GW107" s="310"/>
      <c r="GX107" s="310"/>
      <c r="GY107" s="310"/>
      <c r="GZ107" s="310"/>
      <c r="HA107" s="310"/>
      <c r="HB107" s="310"/>
      <c r="HC107" s="310"/>
      <c r="HD107" s="310"/>
      <c r="HE107" s="310"/>
      <c r="HF107" s="310"/>
      <c r="HG107" s="310"/>
      <c r="HH107" s="310"/>
      <c r="HI107" s="310"/>
      <c r="HJ107" s="310"/>
      <c r="HK107" s="310"/>
      <c r="HL107" s="310"/>
      <c r="HM107" s="310"/>
      <c r="HN107" s="310"/>
      <c r="HO107" s="310"/>
      <c r="HP107" s="310"/>
      <c r="HQ107" s="310"/>
      <c r="HR107" s="310"/>
      <c r="HS107" s="310"/>
      <c r="HT107" s="310"/>
      <c r="HU107" s="310"/>
      <c r="HV107" s="310"/>
      <c r="HW107" s="310"/>
      <c r="HX107" s="310"/>
      <c r="HY107" s="310"/>
      <c r="HZ107" s="310"/>
      <c r="IA107" s="310"/>
      <c r="IB107" s="310"/>
      <c r="IC107" s="310"/>
      <c r="ID107" s="310"/>
      <c r="IE107" s="310"/>
      <c r="IF107" s="310"/>
      <c r="IG107" s="310"/>
      <c r="IH107" s="310"/>
      <c r="II107" s="310"/>
      <c r="IJ107" s="310"/>
      <c r="IK107" s="310"/>
      <c r="IL107" s="310"/>
      <c r="IM107" s="310"/>
      <c r="IN107" s="310"/>
      <c r="IO107" s="310"/>
      <c r="IP107" s="310"/>
      <c r="IQ107" s="310"/>
      <c r="IR107" s="310"/>
      <c r="IS107" s="310"/>
      <c r="IT107" s="310"/>
      <c r="IU107" s="310"/>
      <c r="IV107" s="310"/>
      <c r="IW107" s="310"/>
      <c r="IX107" s="310"/>
      <c r="IY107" s="310"/>
      <c r="IZ107" s="310"/>
      <c r="JA107" s="310"/>
      <c r="JB107" s="310"/>
      <c r="JC107" s="310"/>
      <c r="JD107" s="310"/>
      <c r="JE107" s="310"/>
      <c r="JF107" s="310"/>
      <c r="JG107" s="310"/>
      <c r="JH107" s="310"/>
      <c r="JI107" s="310"/>
      <c r="JJ107" s="310"/>
      <c r="JK107" s="310"/>
      <c r="JL107" s="310"/>
      <c r="JM107" s="310"/>
      <c r="JN107" s="310"/>
      <c r="JO107" s="310"/>
      <c r="JP107" s="310"/>
      <c r="JQ107" s="310"/>
      <c r="JR107" s="310"/>
      <c r="JS107" s="310"/>
      <c r="JT107" s="310"/>
      <c r="JU107" s="310"/>
      <c r="JV107" s="310"/>
      <c r="JW107" s="310"/>
      <c r="JX107" s="310"/>
      <c r="JY107" s="310"/>
      <c r="JZ107" s="310"/>
      <c r="KA107" s="310"/>
      <c r="KB107" s="310"/>
      <c r="KC107" s="310"/>
      <c r="KD107" s="310"/>
      <c r="KE107" s="310"/>
      <c r="KF107" s="310"/>
      <c r="KG107" s="310"/>
      <c r="KH107" s="310"/>
      <c r="KI107" s="310"/>
      <c r="KJ107" s="310"/>
      <c r="KK107" s="310"/>
      <c r="KL107" s="310"/>
      <c r="KM107" s="310"/>
      <c r="KN107" s="310"/>
      <c r="KO107" s="310"/>
      <c r="KP107" s="310"/>
      <c r="KQ107" s="310"/>
      <c r="KR107" s="310"/>
      <c r="KS107" s="310"/>
      <c r="KT107" s="310"/>
      <c r="KU107" s="310"/>
      <c r="KV107" s="310"/>
      <c r="KW107" s="310"/>
      <c r="KX107" s="310"/>
      <c r="KY107" s="310"/>
      <c r="KZ107" s="310"/>
      <c r="LA107" s="310"/>
      <c r="LB107" s="310"/>
      <c r="LC107" s="310"/>
      <c r="LD107" s="310"/>
      <c r="LE107" s="310"/>
      <c r="LF107" s="310"/>
      <c r="LG107" s="310"/>
      <c r="LH107" s="310"/>
      <c r="LI107" s="310"/>
      <c r="LJ107" s="310"/>
      <c r="LK107" s="310"/>
      <c r="LL107" s="310"/>
      <c r="LM107" s="310"/>
      <c r="LN107" s="310"/>
      <c r="LO107" s="310"/>
      <c r="LP107" s="310"/>
      <c r="LQ107" s="310"/>
      <c r="LR107" s="310"/>
      <c r="LS107" s="310"/>
      <c r="LT107" s="310"/>
      <c r="LU107" s="310"/>
      <c r="LV107" s="310"/>
      <c r="LW107" s="310"/>
      <c r="LX107" s="310"/>
      <c r="LY107" s="310"/>
      <c r="LZ107" s="310"/>
      <c r="MA107" s="310"/>
      <c r="MB107" s="310"/>
      <c r="MC107" s="310"/>
      <c r="MD107" s="310"/>
      <c r="ME107" s="310"/>
      <c r="MF107" s="310"/>
      <c r="MG107" s="310"/>
      <c r="MH107" s="310"/>
      <c r="MI107" s="310"/>
      <c r="MJ107" s="310"/>
      <c r="MK107" s="310"/>
      <c r="ML107" s="310"/>
      <c r="MM107" s="310"/>
      <c r="MN107" s="310"/>
      <c r="MO107" s="310"/>
      <c r="MP107" s="310"/>
      <c r="MQ107" s="310"/>
      <c r="MR107" s="310"/>
      <c r="MS107" s="310"/>
      <c r="MT107" s="310"/>
      <c r="MU107" s="310"/>
      <c r="MV107" s="310"/>
      <c r="MW107" s="310"/>
      <c r="MX107" s="310"/>
      <c r="MY107" s="310"/>
      <c r="MZ107" s="310"/>
      <c r="NA107" s="311"/>
      <c r="NB107" s="653"/>
      <c r="NC107" s="653"/>
      <c r="ND107" s="653"/>
    </row>
    <row r="108" spans="1:368" x14ac:dyDescent="0.2">
      <c r="A108" s="2" t="s">
        <v>482</v>
      </c>
      <c r="B108" s="304" t="s">
        <v>491</v>
      </c>
      <c r="C108" s="305" t="s">
        <v>343</v>
      </c>
      <c r="D108" s="316" t="s">
        <v>343</v>
      </c>
      <c r="E108" s="1" t="s">
        <v>628</v>
      </c>
      <c r="F108" s="306">
        <f>IF($ND$108&lt;=F$2,1,0)*(Estacionamento!$H7)*$NB$108</f>
        <v>0</v>
      </c>
      <c r="G108" s="306">
        <f>IF($ND$108&lt;=G$2,1,0)*(Estacionamento!$H7)*$NB$108</f>
        <v>0</v>
      </c>
      <c r="H108" s="306">
        <f>IF($ND$108&lt;=H$2,1,0)*(Estacionamento!$H7)*$NB$108</f>
        <v>0</v>
      </c>
      <c r="I108" s="306">
        <f>IF($ND$108&lt;=I$2,1,0)*(Estacionamento!$H7)*$NB$108</f>
        <v>0</v>
      </c>
      <c r="J108" s="306">
        <f>IF($ND$108&lt;=J$2,1,0)*(Estacionamento!$H7)*$NB$108</f>
        <v>0</v>
      </c>
      <c r="K108" s="306">
        <f>IF($ND$108&lt;=K$2,1,0)*(Estacionamento!$H7)*$NB$108</f>
        <v>0</v>
      </c>
      <c r="L108" s="306">
        <f>IF($ND$108&lt;=L$2,1,0)*(Estacionamento!$H7)*$NB$108</f>
        <v>0</v>
      </c>
      <c r="M108" s="306">
        <f>IF($ND$108&lt;=M$2,1,0)*(Estacionamento!$H7)*$NB$108</f>
        <v>0</v>
      </c>
      <c r="N108" s="306">
        <f>IF($ND$108&lt;=N$2,1,0)*(Estacionamento!$H7)*$NB$108</f>
        <v>0</v>
      </c>
      <c r="O108" s="306">
        <f>IF($ND$108&lt;=O$2,1,0)*(Estacionamento!$H7)*$NB$108</f>
        <v>0</v>
      </c>
      <c r="P108" s="306">
        <f>IF($ND$108&lt;=P$2,1,0)*(Estacionamento!$H7)*$NB$108</f>
        <v>0</v>
      </c>
      <c r="Q108" s="306">
        <f>IF($ND$108&lt;=Q$2,1,0)*(Estacionamento!$H7)*$NB$108</f>
        <v>0</v>
      </c>
      <c r="R108" s="306">
        <f>IF($ND$108&lt;=R$2,1,0)*(Estacionamento!$H7)*$NB$108</f>
        <v>3989.1892334423887</v>
      </c>
      <c r="S108" s="306">
        <f>IF($ND$108&lt;=S$2,1,0)*(Estacionamento!$H7)*$NB$108</f>
        <v>3989.1892334423887</v>
      </c>
      <c r="T108" s="306">
        <f>IF($ND$108&lt;=T$2,1,0)*(Estacionamento!$H7)*$NB$108</f>
        <v>3989.1892334423887</v>
      </c>
      <c r="U108" s="306">
        <f>IF($ND$108&lt;=U$2,1,0)*(Estacionamento!$H7)*$NB$108</f>
        <v>3989.1892334423887</v>
      </c>
      <c r="V108" s="306">
        <f>IF($ND$108&lt;=V$2,1,0)*(Estacionamento!$H7)*$NB$108</f>
        <v>3989.1892334423887</v>
      </c>
      <c r="W108" s="306">
        <f>IF($ND$108&lt;=W$2,1,0)*(Estacionamento!$H7)*$NB$108</f>
        <v>3989.1892334423887</v>
      </c>
      <c r="X108" s="306">
        <f>IF($ND$108&lt;=X$2,1,0)*(Estacionamento!$H7)*$NB$108</f>
        <v>3989.1892334423887</v>
      </c>
      <c r="Y108" s="306">
        <f>IF($ND$108&lt;=Y$2,1,0)*(Estacionamento!$H7)*$NB$108</f>
        <v>3989.1892334423887</v>
      </c>
      <c r="Z108" s="306">
        <f>IF($ND$108&lt;=Z$2,1,0)*(Estacionamento!$H7)*$NB$108</f>
        <v>3989.1892334423887</v>
      </c>
      <c r="AA108" s="306">
        <f>IF($ND$108&lt;=AA$2,1,0)*(Estacionamento!$H7)*$NB$108</f>
        <v>3989.1892334423887</v>
      </c>
      <c r="AB108" s="306">
        <f>IF($ND$108&lt;=AB$2,1,0)*(Estacionamento!$H7)*$NB$108</f>
        <v>3989.1892334423887</v>
      </c>
      <c r="AC108" s="306">
        <f>IF($ND$108&lt;=AC$2,1,0)*(Estacionamento!$H7)*$NB$108</f>
        <v>3989.1892334423887</v>
      </c>
      <c r="AD108" s="306">
        <f>IF($ND$108&lt;=AD$2,1,0)*(Estacionamento!$H7)*$NB$108</f>
        <v>3989.1892334423887</v>
      </c>
      <c r="AE108" s="306">
        <f>IF($ND$108&lt;=AE$2,1,0)*(Estacionamento!$H7)*$NB$108</f>
        <v>3989.1892334423887</v>
      </c>
      <c r="AF108" s="306">
        <f>IF($ND$108&lt;=AF$2,1,0)*(Estacionamento!$H7)*$NB$108</f>
        <v>3989.1892334423887</v>
      </c>
      <c r="AG108" s="306">
        <f>IF($ND$108&lt;=AG$2,1,0)*(Estacionamento!$H7)*$NB$108</f>
        <v>3989.1892334423887</v>
      </c>
      <c r="AH108" s="306">
        <f>IF($ND$108&lt;=AH$2,1,0)*(Estacionamento!$H7)*$NB$108</f>
        <v>3989.1892334423887</v>
      </c>
      <c r="AI108" s="306">
        <f>IF($ND$108&lt;=AI$2,1,0)*(Estacionamento!$H7)*$NB$108</f>
        <v>3989.1892334423887</v>
      </c>
      <c r="AJ108" s="306">
        <f>IF($ND$108&lt;=AJ$2,1,0)*(Estacionamento!$H7)*$NB$108</f>
        <v>3989.1892334423887</v>
      </c>
      <c r="AK108" s="306">
        <f>IF($ND$108&lt;=AK$2,1,0)*(Estacionamento!$H7)*$NB$108</f>
        <v>3989.1892334423887</v>
      </c>
      <c r="AL108" s="306">
        <f>IF($ND$108&lt;=AL$2,1,0)*(Estacionamento!$H7)*$NB$108</f>
        <v>3989.1892334423887</v>
      </c>
      <c r="AM108" s="306">
        <f>IF($ND$108&lt;=AM$2,1,0)*(Estacionamento!$H7)*$NB$108</f>
        <v>3989.1892334423887</v>
      </c>
      <c r="AN108" s="306">
        <f>IF($ND$108&lt;=AN$2,1,0)*(Estacionamento!$H7)*$NB$108</f>
        <v>3989.1892334423887</v>
      </c>
      <c r="AO108" s="306">
        <f>IF($ND$108&lt;=AO$2,1,0)*(Estacionamento!$H7)*$NB$108</f>
        <v>3989.1892334423887</v>
      </c>
      <c r="AP108" s="306">
        <f>IF($ND$108&lt;=AP$2,1,0)*(Estacionamento!$H7)*$NB$108</f>
        <v>3989.1892334423887</v>
      </c>
      <c r="AQ108" s="306">
        <f>IF($ND$108&lt;=AQ$2,1,0)*(Estacionamento!$H7)*$NB$108</f>
        <v>3989.1892334423887</v>
      </c>
      <c r="AR108" s="306">
        <f>IF($ND$108&lt;=AR$2,1,0)*(Estacionamento!$H7)*$NB$108</f>
        <v>3989.1892334423887</v>
      </c>
      <c r="AS108" s="306">
        <f>IF($ND$108&lt;=AS$2,1,0)*(Estacionamento!$H7)*$NB$108</f>
        <v>3989.1892334423887</v>
      </c>
      <c r="AT108" s="306">
        <f>IF($ND$108&lt;=AT$2,1,0)*(Estacionamento!$H7)*$NB$108</f>
        <v>3989.1892334423887</v>
      </c>
      <c r="AU108" s="306">
        <f>IF($ND$108&lt;=AU$2,1,0)*(Estacionamento!$H7)*$NB$108</f>
        <v>3989.1892334423887</v>
      </c>
      <c r="AV108" s="306">
        <f>IF($ND$108&lt;=AV$2,1,0)*(Estacionamento!$H7)*$NB$108</f>
        <v>3989.1892334423887</v>
      </c>
      <c r="AW108" s="306">
        <f>IF($ND$108&lt;=AW$2,1,0)*(Estacionamento!$H7)*$NB$108</f>
        <v>3989.1892334423887</v>
      </c>
      <c r="AX108" s="306">
        <f>IF($ND$108&lt;=AX$2,1,0)*(Estacionamento!$H7)*$NB$108</f>
        <v>3989.1892334423887</v>
      </c>
      <c r="AY108" s="306">
        <f>IF($ND$108&lt;=AY$2,1,0)*(Estacionamento!$H7)*$NB$108</f>
        <v>3989.1892334423887</v>
      </c>
      <c r="AZ108" s="306">
        <f>IF($ND$108&lt;=AZ$2,1,0)*(Estacionamento!$H7)*$NB$108</f>
        <v>3989.1892334423887</v>
      </c>
      <c r="BA108" s="306">
        <f>IF($ND$108&lt;=BA$2,1,0)*(Estacionamento!$H7)*$NB$108</f>
        <v>3989.1892334423887</v>
      </c>
      <c r="BB108" s="306">
        <f>IF($ND$108&lt;=BB$2,1,0)*(Estacionamento!$H7)*$NB$108</f>
        <v>3989.1892334423887</v>
      </c>
      <c r="BC108" s="306">
        <f>IF($ND$108&lt;=BC$2,1,0)*(Estacionamento!$H7)*$NB$108</f>
        <v>3989.1892334423887</v>
      </c>
      <c r="BD108" s="306">
        <f>IF($ND$108&lt;=BD$2,1,0)*(Estacionamento!$H7)*$NB$108</f>
        <v>3989.1892334423887</v>
      </c>
      <c r="BE108" s="306">
        <f>IF($ND$108&lt;=BE$2,1,0)*(Estacionamento!$H7)*$NB$108</f>
        <v>3989.1892334423887</v>
      </c>
      <c r="BF108" s="306">
        <f>IF($ND$108&lt;=BF$2,1,0)*(Estacionamento!$H7)*$NB$108</f>
        <v>3989.1892334423887</v>
      </c>
      <c r="BG108" s="306">
        <f>IF($ND$108&lt;=BG$2,1,0)*(Estacionamento!$H7)*$NB$108</f>
        <v>3989.1892334423887</v>
      </c>
      <c r="BH108" s="306">
        <f>IF($ND$108&lt;=BH$2,1,0)*(Estacionamento!$H7)*$NB$108</f>
        <v>3989.1892334423887</v>
      </c>
      <c r="BI108" s="306">
        <f>IF($ND$108&lt;=BI$2,1,0)*(Estacionamento!$H7)*$NB$108</f>
        <v>3989.1892334423887</v>
      </c>
      <c r="BJ108" s="306">
        <f>IF($ND$108&lt;=BJ$2,1,0)*(Estacionamento!$H7)*$NB$108</f>
        <v>3989.1892334423887</v>
      </c>
      <c r="BK108" s="306">
        <f>IF($ND$108&lt;=BK$2,1,0)*(Estacionamento!$H7)*$NB$108</f>
        <v>3989.1892334423887</v>
      </c>
      <c r="BL108" s="306">
        <f>IF($ND$108&lt;=BL$2,1,0)*(Estacionamento!$H7)*$NB$108</f>
        <v>3989.1892334423887</v>
      </c>
      <c r="BM108" s="306">
        <f>IF($ND$108&lt;=BM$2,1,0)*(Estacionamento!$H7)*$NB$108</f>
        <v>3989.1892334423887</v>
      </c>
      <c r="BN108" s="306">
        <f>IF($ND$108&lt;=BN$2,1,0)*(Estacionamento!$H7)*$NB$108</f>
        <v>3989.1892334423887</v>
      </c>
      <c r="BO108" s="306">
        <f>IF($ND$108&lt;=BO$2,1,0)*(Estacionamento!$H7)*$NB$108</f>
        <v>3989.1892334423887</v>
      </c>
      <c r="BP108" s="306">
        <f>IF($ND$108&lt;=BP$2,1,0)*(Estacionamento!$H7)*$NB$108</f>
        <v>3989.1892334423887</v>
      </c>
      <c r="BQ108" s="306">
        <f>IF($ND$108&lt;=BQ$2,1,0)*(Estacionamento!$H7)*$NB$108</f>
        <v>3989.1892334423887</v>
      </c>
      <c r="BR108" s="306">
        <f>IF($ND$108&lt;=BR$2,1,0)*(Estacionamento!$H7)*$NB$108</f>
        <v>3989.1892334423887</v>
      </c>
      <c r="BS108" s="306">
        <f>IF($ND$108&lt;=BS$2,1,0)*(Estacionamento!$H7)*$NB$108</f>
        <v>3989.1892334423887</v>
      </c>
      <c r="BT108" s="306">
        <f>IF($ND$108&lt;=BT$2,1,0)*(Estacionamento!$H7)*$NB$108</f>
        <v>3989.1892334423887</v>
      </c>
      <c r="BU108" s="306">
        <f>IF($ND$108&lt;=BU$2,1,0)*(Estacionamento!$H7)*$NB$108</f>
        <v>3989.1892334423887</v>
      </c>
      <c r="BV108" s="306">
        <f>IF($ND$108&lt;=BV$2,1,0)*(Estacionamento!$H7)*$NB$108</f>
        <v>3989.1892334423887</v>
      </c>
      <c r="BW108" s="306">
        <f>IF($ND$108&lt;=BW$2,1,0)*(Estacionamento!$H7)*$NB$108</f>
        <v>3989.1892334423887</v>
      </c>
      <c r="BX108" s="306">
        <f>IF($ND$108&lt;=BX$2,1,0)*(Estacionamento!$H7)*$NB$108</f>
        <v>3989.1892334423887</v>
      </c>
      <c r="BY108" s="306">
        <f>IF($ND$108&lt;=BY$2,1,0)*(Estacionamento!$H7)*$NB$108</f>
        <v>3989.1892334423887</v>
      </c>
      <c r="BZ108" s="306">
        <f>IF($ND$108&lt;=BZ$2,1,0)*(Estacionamento!$H7)*$NB$108</f>
        <v>3989.1892334423887</v>
      </c>
      <c r="CA108" s="306">
        <f>IF($ND$108&lt;=CA$2,1,0)*(Estacionamento!$H7)*$NB$108</f>
        <v>3989.1892334423887</v>
      </c>
      <c r="CB108" s="306">
        <f>IF($ND$108&lt;=CB$2,1,0)*(Estacionamento!$H7)*$NB$108</f>
        <v>3989.1892334423887</v>
      </c>
      <c r="CC108" s="306">
        <f>IF($ND$108&lt;=CC$2,1,0)*(Estacionamento!$H7)*$NB$108</f>
        <v>3989.1892334423887</v>
      </c>
      <c r="CD108" s="306">
        <f>IF($ND$108&lt;=CD$2,1,0)*(Estacionamento!$H7)*$NB$108</f>
        <v>3989.1892334423887</v>
      </c>
      <c r="CE108" s="306">
        <f>IF($ND$108&lt;=CE$2,1,0)*(Estacionamento!$H7)*$NB$108</f>
        <v>3989.1892334423887</v>
      </c>
      <c r="CF108" s="306">
        <f>IF($ND$108&lt;=CF$2,1,0)*(Estacionamento!$H7)*$NB$108</f>
        <v>3989.1892334423887</v>
      </c>
      <c r="CG108" s="306">
        <f>IF($ND$108&lt;=CG$2,1,0)*(Estacionamento!$H7)*$NB$108</f>
        <v>3989.1892334423887</v>
      </c>
      <c r="CH108" s="306">
        <f>IF($ND$108&lt;=CH$2,1,0)*(Estacionamento!$H7)*$NB$108</f>
        <v>3989.1892334423887</v>
      </c>
      <c r="CI108" s="306">
        <f>IF($ND$108&lt;=CI$2,1,0)*(Estacionamento!$H7)*$NB$108</f>
        <v>3989.1892334423887</v>
      </c>
      <c r="CJ108" s="306">
        <f>IF($ND$108&lt;=CJ$2,1,0)*(Estacionamento!$H7)*$NB$108</f>
        <v>3989.1892334423887</v>
      </c>
      <c r="CK108" s="306">
        <f>IF($ND$108&lt;=CK$2,1,0)*(Estacionamento!$H7)*$NB$108</f>
        <v>3989.1892334423887</v>
      </c>
      <c r="CL108" s="306">
        <f>IF($ND$108&lt;=CL$2,1,0)*(Estacionamento!$H7)*$NB$108</f>
        <v>3989.1892334423887</v>
      </c>
      <c r="CM108" s="306">
        <f>IF($ND$108&lt;=CM$2,1,0)*(Estacionamento!$H7)*$NB$108</f>
        <v>3989.1892334423887</v>
      </c>
      <c r="CN108" s="306">
        <f>IF($ND$108&lt;=CN$2,1,0)*(Estacionamento!$H7)*$NB$108</f>
        <v>3989.1892334423887</v>
      </c>
      <c r="CO108" s="306">
        <f>IF($ND$108&lt;=CO$2,1,0)*(Estacionamento!$H7)*$NB$108</f>
        <v>3989.1892334423887</v>
      </c>
      <c r="CP108" s="306">
        <f>IF($ND$108&lt;=CP$2,1,0)*(Estacionamento!$H7)*$NB$108</f>
        <v>3989.1892334423887</v>
      </c>
      <c r="CQ108" s="306">
        <f>IF($ND$108&lt;=CQ$2,1,0)*(Estacionamento!$H7)*$NB$108</f>
        <v>3989.1892334423887</v>
      </c>
      <c r="CR108" s="306">
        <f>IF($ND$108&lt;=CR$2,1,0)*(Estacionamento!$H7)*$NB$108</f>
        <v>3989.1892334423887</v>
      </c>
      <c r="CS108" s="306">
        <f>IF($ND$108&lt;=CS$2,1,0)*(Estacionamento!$H7)*$NB$108</f>
        <v>3989.1892334423887</v>
      </c>
      <c r="CT108" s="306">
        <f>IF($ND$108&lt;=CT$2,1,0)*(Estacionamento!$H7)*$NB$108</f>
        <v>3989.1892334423887</v>
      </c>
      <c r="CU108" s="306">
        <f>IF($ND$108&lt;=CU$2,1,0)*(Estacionamento!$H7)*$NB$108</f>
        <v>3989.1892334423887</v>
      </c>
      <c r="CV108" s="306">
        <f>IF($ND$108&lt;=CV$2,1,0)*(Estacionamento!$H7)*$NB$108</f>
        <v>3989.1892334423887</v>
      </c>
      <c r="CW108" s="306">
        <f>IF($ND$108&lt;=CW$2,1,0)*(Estacionamento!$H7)*$NB$108</f>
        <v>3989.1892334423887</v>
      </c>
      <c r="CX108" s="306">
        <f>IF($ND$108&lt;=CX$2,1,0)*(Estacionamento!$H7)*$NB$108</f>
        <v>3989.1892334423887</v>
      </c>
      <c r="CY108" s="306">
        <f>IF($ND$108&lt;=CY$2,1,0)*(Estacionamento!$H7)*$NB$108</f>
        <v>3989.1892334423887</v>
      </c>
      <c r="CZ108" s="306">
        <f>IF($ND$108&lt;=CZ$2,1,0)*(Estacionamento!$H7)*$NB$108</f>
        <v>3989.1892334423887</v>
      </c>
      <c r="DA108" s="306">
        <f>IF($ND$108&lt;=DA$2,1,0)*(Estacionamento!$H7)*$NB$108</f>
        <v>3989.1892334423887</v>
      </c>
      <c r="DB108" s="306">
        <f>IF($ND$108&lt;=DB$2,1,0)*(Estacionamento!$H7)*$NB$108</f>
        <v>3989.1892334423887</v>
      </c>
      <c r="DC108" s="306">
        <f>IF($ND$108&lt;=DC$2,1,0)*(Estacionamento!$H7)*$NB$108</f>
        <v>3989.1892334423887</v>
      </c>
      <c r="DD108" s="306">
        <f>IF($ND$108&lt;=DD$2,1,0)*(Estacionamento!$H7)*$NB$108</f>
        <v>3989.1892334423887</v>
      </c>
      <c r="DE108" s="306">
        <f>IF($ND$108&lt;=DE$2,1,0)*(Estacionamento!$H7)*$NB$108</f>
        <v>3989.1892334423887</v>
      </c>
      <c r="DF108" s="306">
        <f>IF($ND$108&lt;=DF$2,1,0)*(Estacionamento!$H7)*$NB$108</f>
        <v>3989.1892334423887</v>
      </c>
      <c r="DG108" s="306">
        <f>IF($ND$108&lt;=DG$2,1,0)*(Estacionamento!$H7)*$NB$108</f>
        <v>3989.1892334423887</v>
      </c>
      <c r="DH108" s="306">
        <f>IF($ND$108&lt;=DH$2,1,0)*(Estacionamento!$H7)*$NB$108</f>
        <v>3989.1892334423887</v>
      </c>
      <c r="DI108" s="306">
        <f>IF($ND$108&lt;=DI$2,1,0)*(Estacionamento!$H7)*$NB$108</f>
        <v>3989.1892334423887</v>
      </c>
      <c r="DJ108" s="306">
        <f>IF($ND$108&lt;=DJ$2,1,0)*(Estacionamento!$H7)*$NB$108</f>
        <v>3989.1892334423887</v>
      </c>
      <c r="DK108" s="306">
        <f>IF($ND$108&lt;=DK$2,1,0)*(Estacionamento!$H7)*$NB$108</f>
        <v>3989.1892334423887</v>
      </c>
      <c r="DL108" s="306">
        <f>IF($ND$108&lt;=DL$2,1,0)*(Estacionamento!$H7)*$NB$108</f>
        <v>3989.1892334423887</v>
      </c>
      <c r="DM108" s="306">
        <f>IF($ND$108&lt;=DM$2,1,0)*(Estacionamento!$H7)*$NB$108</f>
        <v>3989.1892334423887</v>
      </c>
      <c r="DN108" s="306">
        <f>IF($ND$108&lt;=DN$2,1,0)*(Estacionamento!$H7)*$NB$108</f>
        <v>3989.1892334423887</v>
      </c>
      <c r="DO108" s="306">
        <f>IF($ND$108&lt;=DO$2,1,0)*(Estacionamento!$H7)*$NB$108</f>
        <v>3989.1892334423887</v>
      </c>
      <c r="DP108" s="306">
        <f>IF($ND$108&lt;=DP$2,1,0)*(Estacionamento!$H7)*$NB$108</f>
        <v>3989.1892334423887</v>
      </c>
      <c r="DQ108" s="306">
        <f>IF($ND$108&lt;=DQ$2,1,0)*(Estacionamento!$H7)*$NB$108</f>
        <v>3989.1892334423887</v>
      </c>
      <c r="DR108" s="306">
        <f>IF($ND$108&lt;=DR$2,1,0)*(Estacionamento!$H7)*$NB$108</f>
        <v>3989.1892334423887</v>
      </c>
      <c r="DS108" s="306">
        <f>IF($ND$108&lt;=DS$2,1,0)*(Estacionamento!$H7)*$NB$108</f>
        <v>3989.1892334423887</v>
      </c>
      <c r="DT108" s="306">
        <f>IF($ND$108&lt;=DT$2,1,0)*(Estacionamento!$H7)*$NB$108</f>
        <v>3989.1892334423887</v>
      </c>
      <c r="DU108" s="306">
        <f>IF($ND$108&lt;=DU$2,1,0)*(Estacionamento!$H7)*$NB$108</f>
        <v>3989.1892334423887</v>
      </c>
      <c r="DV108" s="306">
        <f>IF($ND$108&lt;=DV$2,1,0)*(Estacionamento!$H7)*$NB$108</f>
        <v>3989.1892334423887</v>
      </c>
      <c r="DW108" s="306">
        <f>IF($ND$108&lt;=DW$2,1,0)*(Estacionamento!$H7)*$NB$108</f>
        <v>3989.1892334423887</v>
      </c>
      <c r="DX108" s="306">
        <f>IF($ND$108&lt;=DX$2,1,0)*(Estacionamento!$H7)*$NB$108</f>
        <v>3989.1892334423887</v>
      </c>
      <c r="DY108" s="306">
        <f>IF($ND$108&lt;=DY$2,1,0)*(Estacionamento!$H7)*$NB$108</f>
        <v>3989.1892334423887</v>
      </c>
      <c r="DZ108" s="306">
        <f>IF($ND$108&lt;=DZ$2,1,0)*(Estacionamento!$H7)*$NB$108</f>
        <v>3989.1892334423887</v>
      </c>
      <c r="EA108" s="306">
        <f>IF($ND$108&lt;=EA$2,1,0)*(Estacionamento!$H7)*$NB$108</f>
        <v>3989.1892334423887</v>
      </c>
      <c r="EB108" s="306">
        <f>IF($ND$108&lt;=EB$2,1,0)*(Estacionamento!$H7)*$NB$108</f>
        <v>3989.1892334423887</v>
      </c>
      <c r="EC108" s="306">
        <f>IF($ND$108&lt;=EC$2,1,0)*(Estacionamento!$H7)*$NB$108</f>
        <v>3989.1892334423887</v>
      </c>
      <c r="ED108" s="306">
        <f>IF($ND$108&lt;=ED$2,1,0)*(Estacionamento!$H7)*$NB$108</f>
        <v>3989.1892334423887</v>
      </c>
      <c r="EE108" s="306">
        <f>IF($ND$108&lt;=EE$2,1,0)*(Estacionamento!$H7)*$NB$108</f>
        <v>3989.1892334423887</v>
      </c>
      <c r="EF108" s="306">
        <f>IF($ND$108&lt;=EF$2,1,0)*(Estacionamento!$H7)*$NB$108</f>
        <v>3989.1892334423887</v>
      </c>
      <c r="EG108" s="306">
        <f>IF($ND$108&lt;=EG$2,1,0)*(Estacionamento!$H7)*$NB$108</f>
        <v>3989.1892334423887</v>
      </c>
      <c r="EH108" s="306">
        <f>IF($ND$108&lt;=EH$2,1,0)*(Estacionamento!$H7)*$NB$108</f>
        <v>3989.1892334423887</v>
      </c>
      <c r="EI108" s="306">
        <f>IF($ND$108&lt;=EI$2,1,0)*(Estacionamento!$H7)*$NB$108</f>
        <v>3989.1892334423887</v>
      </c>
      <c r="EJ108" s="306">
        <f>IF($ND$108&lt;=EJ$2,1,0)*(Estacionamento!$H7)*$NB$108</f>
        <v>3989.1892334423887</v>
      </c>
      <c r="EK108" s="306">
        <f>IF($ND$108&lt;=EK$2,1,0)*(Estacionamento!$H7)*$NB$108</f>
        <v>3989.1892334423887</v>
      </c>
      <c r="EL108" s="306">
        <f>IF($ND$108&lt;=EL$2,1,0)*(Estacionamento!$H7)*$NB$108</f>
        <v>3989.1892334423887</v>
      </c>
      <c r="EM108" s="306">
        <f>IF($ND$108&lt;=EM$2,1,0)*(Estacionamento!$H7)*$NB$108</f>
        <v>3989.1892334423887</v>
      </c>
      <c r="EN108" s="306">
        <f>IF($ND$108&lt;=EN$2,1,0)*(Estacionamento!$H7)*$NB$108</f>
        <v>3989.1892334423887</v>
      </c>
      <c r="EO108" s="306">
        <f>IF($ND$108&lt;=EO$2,1,0)*(Estacionamento!$H7)*$NB$108</f>
        <v>3989.1892334423887</v>
      </c>
      <c r="EP108" s="306">
        <f>IF($ND$108&lt;=EP$2,1,0)*(Estacionamento!$H7)*$NB$108</f>
        <v>3989.1892334423887</v>
      </c>
      <c r="EQ108" s="306">
        <f>IF($ND$108&lt;=EQ$2,1,0)*(Estacionamento!$H7)*$NB$108</f>
        <v>3989.1892334423887</v>
      </c>
      <c r="ER108" s="306">
        <f>IF($ND$108&lt;=ER$2,1,0)*(Estacionamento!$H7)*$NB$108</f>
        <v>3989.1892334423887</v>
      </c>
      <c r="ES108" s="306">
        <f>IF($ND$108&lt;=ES$2,1,0)*(Estacionamento!$H7)*$NB$108</f>
        <v>3989.1892334423887</v>
      </c>
      <c r="ET108" s="306">
        <f>IF($ND$108&lt;=ET$2,1,0)*(Estacionamento!$H7)*$NB$108</f>
        <v>3989.1892334423887</v>
      </c>
      <c r="EU108" s="306">
        <f>IF($ND$108&lt;=EU$2,1,0)*(Estacionamento!$H7)*$NB$108</f>
        <v>3989.1892334423887</v>
      </c>
      <c r="EV108" s="306">
        <f>IF($ND$108&lt;=EV$2,1,0)*(Estacionamento!$H7)*$NB$108</f>
        <v>3989.1892334423887</v>
      </c>
      <c r="EW108" s="306">
        <f>IF($ND$108&lt;=EW$2,1,0)*(Estacionamento!$H7)*$NB$108</f>
        <v>3989.1892334423887</v>
      </c>
      <c r="EX108" s="306">
        <f>IF($ND$108&lt;=EX$2,1,0)*(Estacionamento!$H7)*$NB$108</f>
        <v>3989.1892334423887</v>
      </c>
      <c r="EY108" s="306">
        <f>IF($ND$108&lt;=EY$2,1,0)*(Estacionamento!$H7)*$NB$108</f>
        <v>3989.1892334423887</v>
      </c>
      <c r="EZ108" s="306">
        <f>IF($ND$108&lt;=EZ$2,1,0)*(Estacionamento!$H7)*$NB$108</f>
        <v>3989.1892334423887</v>
      </c>
      <c r="FA108" s="306">
        <f>IF($ND$108&lt;=FA$2,1,0)*(Estacionamento!$H7)*$NB$108</f>
        <v>3989.1892334423887</v>
      </c>
      <c r="FB108" s="306">
        <f>IF($ND$108&lt;=FB$2,1,0)*(Estacionamento!$H7)*$NB$108</f>
        <v>3989.1892334423887</v>
      </c>
      <c r="FC108" s="306">
        <f>IF($ND$108&lt;=FC$2,1,0)*(Estacionamento!$H7)*$NB$108</f>
        <v>3989.1892334423887</v>
      </c>
      <c r="FD108" s="306">
        <f>IF($ND$108&lt;=FD$2,1,0)*(Estacionamento!$H7)*$NB$108</f>
        <v>3989.1892334423887</v>
      </c>
      <c r="FE108" s="306">
        <f>IF($ND$108&lt;=FE$2,1,0)*(Estacionamento!$H7)*$NB$108</f>
        <v>3989.1892334423887</v>
      </c>
      <c r="FF108" s="306">
        <f>IF($ND$108&lt;=FF$2,1,0)*(Estacionamento!$H7)*$NB$108</f>
        <v>3989.1892334423887</v>
      </c>
      <c r="FG108" s="306">
        <f>IF($ND$108&lt;=FG$2,1,0)*(Estacionamento!$H7)*$NB$108</f>
        <v>3989.1892334423887</v>
      </c>
      <c r="FH108" s="306">
        <f>IF($ND$108&lt;=FH$2,1,0)*(Estacionamento!$H7)*$NB$108</f>
        <v>3989.1892334423887</v>
      </c>
      <c r="FI108" s="306">
        <f>IF($ND$108&lt;=FI$2,1,0)*(Estacionamento!$H7)*$NB$108</f>
        <v>3989.1892334423887</v>
      </c>
      <c r="FJ108" s="306">
        <f>IF($ND$108&lt;=FJ$2,1,0)*(Estacionamento!$H7)*$NB$108</f>
        <v>3989.1892334423887</v>
      </c>
      <c r="FK108" s="306">
        <f>IF($ND$108&lt;=FK$2,1,0)*(Estacionamento!$H7)*$NB$108</f>
        <v>3989.1892334423887</v>
      </c>
      <c r="FL108" s="306">
        <f>IF($ND$108&lt;=FL$2,1,0)*(Estacionamento!$H7)*$NB$108</f>
        <v>3989.1892334423887</v>
      </c>
      <c r="FM108" s="306">
        <f>IF($ND$108&lt;=FM$2,1,0)*(Estacionamento!$H7)*$NB$108</f>
        <v>3989.1892334423887</v>
      </c>
      <c r="FN108" s="306">
        <f>IF($ND$108&lt;=FN$2,1,0)*(Estacionamento!$H7)*$NB$108</f>
        <v>3989.1892334423887</v>
      </c>
      <c r="FO108" s="306">
        <f>IF($ND$108&lt;=FO$2,1,0)*(Estacionamento!$H7)*$NB$108</f>
        <v>3989.1892334423887</v>
      </c>
      <c r="FP108" s="306">
        <f>IF($ND$108&lt;=FP$2,1,0)*(Estacionamento!$H7)*$NB$108</f>
        <v>3989.1892334423887</v>
      </c>
      <c r="FQ108" s="306">
        <f>IF($ND$108&lt;=FQ$2,1,0)*(Estacionamento!$H7)*$NB$108</f>
        <v>3989.1892334423887</v>
      </c>
      <c r="FR108" s="306">
        <f>IF($ND$108&lt;=FR$2,1,0)*(Estacionamento!$H7)*$NB$108</f>
        <v>3989.1892334423887</v>
      </c>
      <c r="FS108" s="306">
        <f>IF($ND$108&lt;=FS$2,1,0)*(Estacionamento!$H7)*$NB$108</f>
        <v>3989.1892334423887</v>
      </c>
      <c r="FT108" s="306">
        <f>IF($ND$108&lt;=FT$2,1,0)*(Estacionamento!$H7)*$NB$108</f>
        <v>3989.1892334423887</v>
      </c>
      <c r="FU108" s="306">
        <f>IF($ND$108&lt;=FU$2,1,0)*(Estacionamento!$H7)*$NB$108</f>
        <v>3989.1892334423887</v>
      </c>
      <c r="FV108" s="306">
        <f>IF($ND$108&lt;=FV$2,1,0)*(Estacionamento!$H7)*$NB$108</f>
        <v>3989.1892334423887</v>
      </c>
      <c r="FW108" s="306">
        <f>IF($ND$108&lt;=FW$2,1,0)*(Estacionamento!$H7)*$NB$108</f>
        <v>3989.1892334423887</v>
      </c>
      <c r="FX108" s="306">
        <f>IF($ND$108&lt;=FX$2,1,0)*(Estacionamento!$H7)*$NB$108</f>
        <v>3989.1892334423887</v>
      </c>
      <c r="FY108" s="306">
        <f>IF($ND$108&lt;=FY$2,1,0)*(Estacionamento!$H7)*$NB$108</f>
        <v>3989.1892334423887</v>
      </c>
      <c r="FZ108" s="306">
        <f>IF($ND$108&lt;=FZ$2,1,0)*(Estacionamento!$H7)*$NB$108</f>
        <v>3989.1892334423887</v>
      </c>
      <c r="GA108" s="306">
        <f>IF($ND$108&lt;=GA$2,1,0)*(Estacionamento!$H7)*$NB$108</f>
        <v>3989.1892334423887</v>
      </c>
      <c r="GB108" s="306">
        <f>IF($ND$108&lt;=GB$2,1,0)*(Estacionamento!$H7)*$NB$108</f>
        <v>3989.1892334423887</v>
      </c>
      <c r="GC108" s="306">
        <f>IF($ND$108&lt;=GC$2,1,0)*(Estacionamento!$H7)*$NB$108</f>
        <v>3989.1892334423887</v>
      </c>
      <c r="GD108" s="306">
        <f>IF($ND$108&lt;=GD$2,1,0)*(Estacionamento!$H7)*$NB$108</f>
        <v>3989.1892334423887</v>
      </c>
      <c r="GE108" s="306">
        <f>IF($ND$108&lt;=GE$2,1,0)*(Estacionamento!$H7)*$NB$108</f>
        <v>3989.1892334423887</v>
      </c>
      <c r="GF108" s="306">
        <f>IF($ND$108&lt;=GF$2,1,0)*(Estacionamento!$H7)*$NB$108</f>
        <v>3989.1892334423887</v>
      </c>
      <c r="GG108" s="306">
        <f>IF($ND$108&lt;=GG$2,1,0)*(Estacionamento!$H7)*$NB$108</f>
        <v>3989.1892334423887</v>
      </c>
      <c r="GH108" s="306">
        <f>IF($ND$108&lt;=GH$2,1,0)*(Estacionamento!$H7)*$NB$108</f>
        <v>3989.1892334423887</v>
      </c>
      <c r="GI108" s="306">
        <f>IF($ND$108&lt;=GI$2,1,0)*(Estacionamento!$H7)*$NB$108</f>
        <v>3989.1892334423887</v>
      </c>
      <c r="GJ108" s="306">
        <f>IF($ND$108&lt;=GJ$2,1,0)*(Estacionamento!$H7)*$NB$108</f>
        <v>3989.1892334423887</v>
      </c>
      <c r="GK108" s="306">
        <f>IF($ND$108&lt;=GK$2,1,0)*(Estacionamento!$H7)*$NB$108</f>
        <v>3989.1892334423887</v>
      </c>
      <c r="GL108" s="306">
        <f>IF($ND$108&lt;=GL$2,1,0)*(Estacionamento!$H7)*$NB$108</f>
        <v>3989.1892334423887</v>
      </c>
      <c r="GM108" s="306">
        <f>IF($ND$108&lt;=GM$2,1,0)*(Estacionamento!$H7)*$NB$108</f>
        <v>3989.1892334423887</v>
      </c>
      <c r="GN108" s="306">
        <f>IF($ND$108&lt;=GN$2,1,0)*(Estacionamento!$H7)*$NB$108</f>
        <v>3989.1892334423887</v>
      </c>
      <c r="GO108" s="306">
        <f>IF($ND$108&lt;=GO$2,1,0)*(Estacionamento!$H7)*$NB$108</f>
        <v>3989.1892334423887</v>
      </c>
      <c r="GP108" s="306">
        <f>IF($ND$108&lt;=GP$2,1,0)*(Estacionamento!$H7)*$NB$108</f>
        <v>3989.1892334423887</v>
      </c>
      <c r="GQ108" s="306">
        <f>IF($ND$108&lt;=GQ$2,1,0)*(Estacionamento!$H7)*$NB$108</f>
        <v>3989.1892334423887</v>
      </c>
      <c r="GR108" s="306">
        <f>IF($ND$108&lt;=GR$2,1,0)*(Estacionamento!$H7)*$NB$108</f>
        <v>3989.1892334423887</v>
      </c>
      <c r="GS108" s="306">
        <f>IF($ND$108&lt;=GS$2,1,0)*(Estacionamento!$H7)*$NB$108</f>
        <v>3989.1892334423887</v>
      </c>
      <c r="GT108" s="306">
        <f>IF($ND$108&lt;=GT$2,1,0)*(Estacionamento!$H7)*$NB$108</f>
        <v>3989.1892334423887</v>
      </c>
      <c r="GU108" s="306">
        <f>IF($ND$108&lt;=GU$2,1,0)*(Estacionamento!$H7)*$NB$108</f>
        <v>3989.1892334423887</v>
      </c>
      <c r="GV108" s="306">
        <f>IF($ND$108&lt;=GV$2,1,0)*(Estacionamento!$H7)*$NB$108</f>
        <v>3989.1892334423887</v>
      </c>
      <c r="GW108" s="306">
        <f>IF($ND$108&lt;=GW$2,1,0)*(Estacionamento!$H7)*$NB$108</f>
        <v>3989.1892334423887</v>
      </c>
      <c r="GX108" s="306">
        <f>IF($ND$108&lt;=GX$2,1,0)*(Estacionamento!$H7)*$NB$108</f>
        <v>3989.1892334423887</v>
      </c>
      <c r="GY108" s="306">
        <f>IF($ND$108&lt;=GY$2,1,0)*(Estacionamento!$H7)*$NB$108</f>
        <v>3989.1892334423887</v>
      </c>
      <c r="GZ108" s="306">
        <f>IF($ND$108&lt;=GZ$2,1,0)*(Estacionamento!$H7)*$NB$108</f>
        <v>3989.1892334423887</v>
      </c>
      <c r="HA108" s="306">
        <f>IF($ND$108&lt;=HA$2,1,0)*(Estacionamento!$H7)*$NB$108</f>
        <v>3989.1892334423887</v>
      </c>
      <c r="HB108" s="306">
        <f>IF($ND$108&lt;=HB$2,1,0)*(Estacionamento!$H7)*$NB$108</f>
        <v>3989.1892334423887</v>
      </c>
      <c r="HC108" s="306">
        <f>IF($ND$108&lt;=HC$2,1,0)*(Estacionamento!$H7)*$NB$108</f>
        <v>3989.1892334423887</v>
      </c>
      <c r="HD108" s="306">
        <f>IF($ND$108&lt;=HD$2,1,0)*(Estacionamento!$H7)*$NB$108</f>
        <v>3989.1892334423887</v>
      </c>
      <c r="HE108" s="306">
        <f>IF($ND$108&lt;=HE$2,1,0)*(Estacionamento!$H7)*$NB$108</f>
        <v>3989.1892334423887</v>
      </c>
      <c r="HF108" s="306">
        <f>IF($ND$108&lt;=HF$2,1,0)*(Estacionamento!$H7)*$NB$108</f>
        <v>3989.1892334423887</v>
      </c>
      <c r="HG108" s="306">
        <f>IF($ND$108&lt;=HG$2,1,0)*(Estacionamento!$H7)*$NB$108</f>
        <v>3989.1892334423887</v>
      </c>
      <c r="HH108" s="306">
        <f>IF($ND$108&lt;=HH$2,1,0)*(Estacionamento!$H7)*$NB$108</f>
        <v>3989.1892334423887</v>
      </c>
      <c r="HI108" s="306">
        <f>IF($ND$108&lt;=HI$2,1,0)*(Estacionamento!$H7)*$NB$108</f>
        <v>3989.1892334423887</v>
      </c>
      <c r="HJ108" s="306">
        <f>IF($ND$108&lt;=HJ$2,1,0)*(Estacionamento!$H7)*$NB$108</f>
        <v>3989.1892334423887</v>
      </c>
      <c r="HK108" s="306">
        <f>IF($ND$108&lt;=HK$2,1,0)*(Estacionamento!$H7)*$NB$108</f>
        <v>3989.1892334423887</v>
      </c>
      <c r="HL108" s="306">
        <f>IF($ND$108&lt;=HL$2,1,0)*(Estacionamento!$H7)*$NB$108</f>
        <v>3989.1892334423887</v>
      </c>
      <c r="HM108" s="306">
        <f>IF($ND$108&lt;=HM$2,1,0)*(Estacionamento!$H7)*$NB$108</f>
        <v>3989.1892334423887</v>
      </c>
      <c r="HN108" s="306">
        <f>IF($ND$108&lt;=HN$2,1,0)*(Estacionamento!$H7)*$NB$108</f>
        <v>3989.1892334423887</v>
      </c>
      <c r="HO108" s="306">
        <f>IF($ND$108&lt;=HO$2,1,0)*(Estacionamento!$H7)*$NB$108</f>
        <v>3989.1892334423887</v>
      </c>
      <c r="HP108" s="306">
        <f>IF($ND$108&lt;=HP$2,1,0)*(Estacionamento!$H7)*$NB$108</f>
        <v>3989.1892334423887</v>
      </c>
      <c r="HQ108" s="306">
        <f>IF($ND$108&lt;=HQ$2,1,0)*(Estacionamento!$H7)*$NB$108</f>
        <v>3989.1892334423887</v>
      </c>
      <c r="HR108" s="306">
        <f>IF($ND$108&lt;=HR$2,1,0)*(Estacionamento!$H7)*$NB$108</f>
        <v>3989.1892334423887</v>
      </c>
      <c r="HS108" s="306">
        <f>IF($ND$108&lt;=HS$2,1,0)*(Estacionamento!$H7)*$NB$108</f>
        <v>3989.1892334423887</v>
      </c>
      <c r="HT108" s="306">
        <f>IF($ND$108&lt;=HT$2,1,0)*(Estacionamento!$H7)*$NB$108</f>
        <v>3989.1892334423887</v>
      </c>
      <c r="HU108" s="306">
        <f>IF($ND$108&lt;=HU$2,1,0)*(Estacionamento!$H7)*$NB$108</f>
        <v>3989.1892334423887</v>
      </c>
      <c r="HV108" s="306">
        <f>IF($ND$108&lt;=HV$2,1,0)*(Estacionamento!$H7)*$NB$108</f>
        <v>3989.1892334423887</v>
      </c>
      <c r="HW108" s="306">
        <f>IF($ND$108&lt;=HW$2,1,0)*(Estacionamento!$H7)*$NB$108</f>
        <v>3989.1892334423887</v>
      </c>
      <c r="HX108" s="306">
        <f>IF($ND$108&lt;=HX$2,1,0)*(Estacionamento!$H7)*$NB$108</f>
        <v>3989.1892334423887</v>
      </c>
      <c r="HY108" s="306">
        <f>IF($ND$108&lt;=HY$2,1,0)*(Estacionamento!$H7)*$NB$108</f>
        <v>3989.1892334423887</v>
      </c>
      <c r="HZ108" s="306">
        <f>IF($ND$108&lt;=HZ$2,1,0)*(Estacionamento!$H7)*$NB$108</f>
        <v>3989.1892334423887</v>
      </c>
      <c r="IA108" s="306">
        <f>IF($ND$108&lt;=IA$2,1,0)*(Estacionamento!$H7)*$NB$108</f>
        <v>3989.1892334423887</v>
      </c>
      <c r="IB108" s="306">
        <f>IF($ND$108&lt;=IB$2,1,0)*(Estacionamento!$H7)*$NB$108</f>
        <v>3989.1892334423887</v>
      </c>
      <c r="IC108" s="306">
        <f>IF($ND$108&lt;=IC$2,1,0)*(Estacionamento!$H7)*$NB$108</f>
        <v>3989.1892334423887</v>
      </c>
      <c r="ID108" s="306">
        <f>IF($ND$108&lt;=ID$2,1,0)*(Estacionamento!$H7)*$NB$108</f>
        <v>3989.1892334423887</v>
      </c>
      <c r="IE108" s="306">
        <f>IF($ND$108&lt;=IE$2,1,0)*(Estacionamento!$H7)*$NB$108</f>
        <v>3989.1892334423887</v>
      </c>
      <c r="IF108" s="306">
        <f>IF($ND$108&lt;=IF$2,1,0)*(Estacionamento!$H7)*$NB$108</f>
        <v>3989.1892334423887</v>
      </c>
      <c r="IG108" s="306">
        <f>IF($ND$108&lt;=IG$2,1,0)*(Estacionamento!$H7)*$NB$108</f>
        <v>3989.1892334423887</v>
      </c>
      <c r="IH108" s="306">
        <f>IF($ND$108&lt;=IH$2,1,0)*(Estacionamento!$H7)*$NB$108</f>
        <v>3989.1892334423887</v>
      </c>
      <c r="II108" s="306">
        <f>IF($ND$108&lt;=II$2,1,0)*(Estacionamento!$H7)*$NB$108</f>
        <v>3989.1892334423887</v>
      </c>
      <c r="IJ108" s="306">
        <f>IF($ND$108&lt;=IJ$2,1,0)*(Estacionamento!$H7)*$NB$108</f>
        <v>3989.1892334423887</v>
      </c>
      <c r="IK108" s="306">
        <f>IF($ND$108&lt;=IK$2,1,0)*(Estacionamento!$H7)*$NB$108</f>
        <v>3989.1892334423887</v>
      </c>
      <c r="IL108" s="306">
        <f>IF($ND$108&lt;=IL$2,1,0)*(Estacionamento!$H7)*$NB$108</f>
        <v>3989.1892334423887</v>
      </c>
      <c r="IM108" s="306">
        <f>IF($ND$108&lt;=IM$2,1,0)*(Estacionamento!$H7)*$NB$108</f>
        <v>3989.1892334423887</v>
      </c>
      <c r="IN108" s="306">
        <f>IF($ND$108&lt;=IN$2,1,0)*(Estacionamento!$H7)*$NB$108</f>
        <v>3989.1892334423887</v>
      </c>
      <c r="IO108" s="306">
        <f>IF($ND$108&lt;=IO$2,1,0)*(Estacionamento!$H7)*$NB$108</f>
        <v>3989.1892334423887</v>
      </c>
      <c r="IP108" s="306">
        <f>IF($ND$108&lt;=IP$2,1,0)*(Estacionamento!$H7)*$NB$108</f>
        <v>3989.1892334423887</v>
      </c>
      <c r="IQ108" s="306">
        <f>IF($ND$108&lt;=IQ$2,1,0)*(Estacionamento!$H7)*$NB$108</f>
        <v>3989.1892334423887</v>
      </c>
      <c r="IR108" s="306">
        <f>IF($ND$108&lt;=IR$2,1,0)*(Estacionamento!$H7)*$NB$108</f>
        <v>3989.1892334423887</v>
      </c>
      <c r="IS108" s="306">
        <f>IF($ND$108&lt;=IS$2,1,0)*(Estacionamento!$H7)*$NB$108</f>
        <v>3989.1892334423887</v>
      </c>
      <c r="IT108" s="306">
        <f>IF($ND$108&lt;=IT$2,1,0)*(Estacionamento!$H7)*$NB$108</f>
        <v>3989.1892334423887</v>
      </c>
      <c r="IU108" s="306">
        <f>IF($ND$108&lt;=IU$2,1,0)*(Estacionamento!$H7)*$NB$108</f>
        <v>3989.1892334423887</v>
      </c>
      <c r="IV108" s="306">
        <f>IF($ND$108&lt;=IV$2,1,0)*(Estacionamento!$H7)*$NB$108</f>
        <v>3989.1892334423887</v>
      </c>
      <c r="IW108" s="306">
        <f>IF($ND$108&lt;=IW$2,1,0)*(Estacionamento!$H7)*$NB$108</f>
        <v>3989.1892334423887</v>
      </c>
      <c r="IX108" s="306">
        <f>IF($ND$108&lt;=IX$2,1,0)*(Estacionamento!$H7)*$NB$108</f>
        <v>3989.1892334423887</v>
      </c>
      <c r="IY108" s="306">
        <f>IF($ND$108&lt;=IY$2,1,0)*(Estacionamento!$H7)*$NB$108</f>
        <v>3989.1892334423887</v>
      </c>
      <c r="IZ108" s="306">
        <f>IF($ND$108&lt;=IZ$2,1,0)*(Estacionamento!$H7)*$NB$108</f>
        <v>3989.1892334423887</v>
      </c>
      <c r="JA108" s="306">
        <f>IF($ND$108&lt;=JA$2,1,0)*(Estacionamento!$H7)*$NB$108</f>
        <v>3989.1892334423887</v>
      </c>
      <c r="JB108" s="306">
        <f>IF($ND$108&lt;=JB$2,1,0)*(Estacionamento!$H7)*$NB$108</f>
        <v>3989.1892334423887</v>
      </c>
      <c r="JC108" s="306">
        <f>IF($ND$108&lt;=JC$2,1,0)*(Estacionamento!$H7)*$NB$108</f>
        <v>3989.1892334423887</v>
      </c>
      <c r="JD108" s="306">
        <f>IF($ND$108&lt;=JD$2,1,0)*(Estacionamento!$H7)*$NB$108</f>
        <v>3989.1892334423887</v>
      </c>
      <c r="JE108" s="306">
        <f>IF($ND$108&lt;=JE$2,1,0)*(Estacionamento!$H7)*$NB$108</f>
        <v>3989.1892334423887</v>
      </c>
      <c r="JF108" s="306">
        <f>IF($ND$108&lt;=JF$2,1,0)*(Estacionamento!$H7)*$NB$108</f>
        <v>3989.1892334423887</v>
      </c>
      <c r="JG108" s="306">
        <f>IF($ND$108&lt;=JG$2,1,0)*(Estacionamento!$H7)*$NB$108</f>
        <v>3989.1892334423887</v>
      </c>
      <c r="JH108" s="306">
        <f>IF($ND$108&lt;=JH$2,1,0)*(Estacionamento!$H7)*$NB$108</f>
        <v>3989.1892334423887</v>
      </c>
      <c r="JI108" s="306">
        <f>IF($ND$108&lt;=JI$2,1,0)*(Estacionamento!$H7)*$NB$108</f>
        <v>3989.1892334423887</v>
      </c>
      <c r="JJ108" s="306">
        <f>IF($ND$108&lt;=JJ$2,1,0)*(Estacionamento!$H7)*$NB$108</f>
        <v>3989.1892334423887</v>
      </c>
      <c r="JK108" s="306">
        <f>IF($ND$108&lt;=JK$2,1,0)*(Estacionamento!$H7)*$NB$108</f>
        <v>3989.1892334423887</v>
      </c>
      <c r="JL108" s="306">
        <f>IF($ND$108&lt;=JL$2,1,0)*(Estacionamento!$H7)*$NB$108</f>
        <v>3989.1892334423887</v>
      </c>
      <c r="JM108" s="306">
        <f>IF($ND$108&lt;=JM$2,1,0)*(Estacionamento!$H7)*$NB$108</f>
        <v>3989.1892334423887</v>
      </c>
      <c r="JN108" s="306">
        <f>IF($ND$108&lt;=JN$2,1,0)*(Estacionamento!$H7)*$NB$108</f>
        <v>3989.1892334423887</v>
      </c>
      <c r="JO108" s="306">
        <f>IF($ND$108&lt;=JO$2,1,0)*(Estacionamento!$H7)*$NB$108</f>
        <v>3989.1892334423887</v>
      </c>
      <c r="JP108" s="306">
        <f>IF($ND$108&lt;=JP$2,1,0)*(Estacionamento!$H7)*$NB$108</f>
        <v>3989.1892334423887</v>
      </c>
      <c r="JQ108" s="306">
        <f>IF($ND$108&lt;=JQ$2,1,0)*(Estacionamento!$H7)*$NB$108</f>
        <v>3989.1892334423887</v>
      </c>
      <c r="JR108" s="306">
        <f>IF($ND$108&lt;=JR$2,1,0)*(Estacionamento!$H7)*$NB$108</f>
        <v>3989.1892334423887</v>
      </c>
      <c r="JS108" s="306">
        <f>IF($ND$108&lt;=JS$2,1,0)*(Estacionamento!$H7)*$NB$108</f>
        <v>3989.1892334423887</v>
      </c>
      <c r="JT108" s="306">
        <f>IF($ND$108&lt;=JT$2,1,0)*(Estacionamento!$H7)*$NB$108</f>
        <v>3989.1892334423887</v>
      </c>
      <c r="JU108" s="306">
        <f>IF($ND$108&lt;=JU$2,1,0)*(Estacionamento!$H7)*$NB$108</f>
        <v>3989.1892334423887</v>
      </c>
      <c r="JV108" s="306">
        <f>IF($ND$108&lt;=JV$2,1,0)*(Estacionamento!$H7)*$NB$108</f>
        <v>3989.1892334423887</v>
      </c>
      <c r="JW108" s="306">
        <f>IF($ND$108&lt;=JW$2,1,0)*(Estacionamento!$H7)*$NB$108</f>
        <v>3989.1892334423887</v>
      </c>
      <c r="JX108" s="306">
        <f>IF($ND$108&lt;=JX$2,1,0)*(Estacionamento!$H7)*$NB$108</f>
        <v>3989.1892334423887</v>
      </c>
      <c r="JY108" s="306">
        <f>IF($ND$108&lt;=JY$2,1,0)*(Estacionamento!$H7)*$NB$108</f>
        <v>3989.1892334423887</v>
      </c>
      <c r="JZ108" s="306">
        <f>IF($ND$108&lt;=JZ$2,1,0)*(Estacionamento!$H7)*$NB$108</f>
        <v>3989.1892334423887</v>
      </c>
      <c r="KA108" s="306">
        <f>IF($ND$108&lt;=KA$2,1,0)*(Estacionamento!$H7)*$NB$108</f>
        <v>3989.1892334423887</v>
      </c>
      <c r="KB108" s="306">
        <f>IF($ND$108&lt;=KB$2,1,0)*(Estacionamento!$H7)*$NB$108</f>
        <v>3989.1892334423887</v>
      </c>
      <c r="KC108" s="306">
        <f>IF($ND$108&lt;=KC$2,1,0)*(Estacionamento!$H7)*$NB$108</f>
        <v>3989.1892334423887</v>
      </c>
      <c r="KD108" s="306">
        <f>IF($ND$108&lt;=KD$2,1,0)*(Estacionamento!$H7)*$NB$108</f>
        <v>3989.1892334423887</v>
      </c>
      <c r="KE108" s="306">
        <f>IF($ND$108&lt;=KE$2,1,0)*(Estacionamento!$H7)*$NB$108</f>
        <v>3989.1892334423887</v>
      </c>
      <c r="KF108" s="306">
        <f>IF($ND$108&lt;=KF$2,1,0)*(Estacionamento!$H7)*$NB$108</f>
        <v>3989.1892334423887</v>
      </c>
      <c r="KG108" s="306">
        <f>IF($ND$108&lt;=KG$2,1,0)*(Estacionamento!$H7)*$NB$108</f>
        <v>3989.1892334423887</v>
      </c>
      <c r="KH108" s="306">
        <f>IF($ND$108&lt;=KH$2,1,0)*(Estacionamento!$H7)*$NB$108</f>
        <v>3989.1892334423887</v>
      </c>
      <c r="KI108" s="306">
        <f>IF($ND$108&lt;=KI$2,1,0)*(Estacionamento!$H7)*$NB$108</f>
        <v>3989.1892334423887</v>
      </c>
      <c r="KJ108" s="306">
        <f>IF($ND$108&lt;=KJ$2,1,0)*(Estacionamento!$H7)*$NB$108</f>
        <v>3989.1892334423887</v>
      </c>
      <c r="KK108" s="306">
        <f>IF($ND$108&lt;=KK$2,1,0)*(Estacionamento!$H7)*$NB$108</f>
        <v>3989.1892334423887</v>
      </c>
      <c r="KL108" s="306">
        <f>IF($ND$108&lt;=KL$2,1,0)*(Estacionamento!$H7)*$NB$108</f>
        <v>3989.1892334423887</v>
      </c>
      <c r="KM108" s="306">
        <f>IF($ND$108&lt;=KM$2,1,0)*(Estacionamento!$H7)*$NB$108</f>
        <v>3989.1892334423887</v>
      </c>
      <c r="KN108" s="306">
        <f>IF($ND$108&lt;=KN$2,1,0)*(Estacionamento!$H7)*$NB$108</f>
        <v>3989.1892334423887</v>
      </c>
      <c r="KO108" s="306">
        <f>IF($ND$108&lt;=KO$2,1,0)*(Estacionamento!$H7)*$NB$108</f>
        <v>3989.1892334423887</v>
      </c>
      <c r="KP108" s="306">
        <f>IF($ND$108&lt;=KP$2,1,0)*(Estacionamento!$H7)*$NB$108</f>
        <v>3989.1892334423887</v>
      </c>
      <c r="KQ108" s="306">
        <f>IF($ND$108&lt;=KQ$2,1,0)*(Estacionamento!$H7)*$NB$108</f>
        <v>3989.1892334423887</v>
      </c>
      <c r="KR108" s="306">
        <f>IF($ND$108&lt;=KR$2,1,0)*(Estacionamento!$H7)*$NB$108</f>
        <v>3989.1892334423887</v>
      </c>
      <c r="KS108" s="306">
        <f>IF($ND$108&lt;=KS$2,1,0)*(Estacionamento!$H7)*$NB$108</f>
        <v>3989.1892334423887</v>
      </c>
      <c r="KT108" s="306">
        <f>IF($ND$108&lt;=KT$2,1,0)*(Estacionamento!$H7)*$NB$108</f>
        <v>3989.1892334423887</v>
      </c>
      <c r="KU108" s="306">
        <f>IF($ND$108&lt;=KU$2,1,0)*(Estacionamento!$H7)*$NB$108</f>
        <v>3989.1892334423887</v>
      </c>
      <c r="KV108" s="306">
        <f>IF($ND$108&lt;=KV$2,1,0)*(Estacionamento!$H7)*$NB$108</f>
        <v>3989.1892334423887</v>
      </c>
      <c r="KW108" s="306">
        <f>IF($ND$108&lt;=KW$2,1,0)*(Estacionamento!$H7)*$NB$108</f>
        <v>3989.1892334423887</v>
      </c>
      <c r="KX108" s="306">
        <f>IF($ND$108&lt;=KX$2,1,0)*(Estacionamento!$H7)*$NB$108</f>
        <v>3989.1892334423887</v>
      </c>
      <c r="KY108" s="306">
        <f>IF($ND$108&lt;=KY$2,1,0)*(Estacionamento!$H7)*$NB$108</f>
        <v>3989.1892334423887</v>
      </c>
      <c r="KZ108" s="306">
        <f>IF($ND$108&lt;=KZ$2,1,0)*(Estacionamento!$H7)*$NB$108</f>
        <v>3989.1892334423887</v>
      </c>
      <c r="LA108" s="306">
        <f>IF($ND$108&lt;=LA$2,1,0)*(Estacionamento!$H7)*$NB$108</f>
        <v>3989.1892334423887</v>
      </c>
      <c r="LB108" s="306">
        <f>IF($ND$108&lt;=LB$2,1,0)*(Estacionamento!$H7)*$NB$108</f>
        <v>3989.1892334423887</v>
      </c>
      <c r="LC108" s="306">
        <f>IF($ND$108&lt;=LC$2,1,0)*(Estacionamento!$H7)*$NB$108</f>
        <v>3989.1892334423887</v>
      </c>
      <c r="LD108" s="306">
        <f>IF($ND$108&lt;=LD$2,1,0)*(Estacionamento!$H7)*$NB$108</f>
        <v>3989.1892334423887</v>
      </c>
      <c r="LE108" s="306">
        <f>IF($ND$108&lt;=LE$2,1,0)*(Estacionamento!$H7)*$NB$108</f>
        <v>3989.1892334423887</v>
      </c>
      <c r="LF108" s="306">
        <f>IF($ND$108&lt;=LF$2,1,0)*(Estacionamento!$H7)*$NB$108</f>
        <v>3989.1892334423887</v>
      </c>
      <c r="LG108" s="306">
        <f>IF($ND$108&lt;=LG$2,1,0)*(Estacionamento!$H7)*$NB$108</f>
        <v>3989.1892334423887</v>
      </c>
      <c r="LH108" s="306">
        <f>IF($ND$108&lt;=LH$2,1,0)*(Estacionamento!$H7)*$NB$108</f>
        <v>3989.1892334423887</v>
      </c>
      <c r="LI108" s="306">
        <f>IF($ND$108&lt;=LI$2,1,0)*(Estacionamento!$H7)*$NB$108</f>
        <v>3989.1892334423887</v>
      </c>
      <c r="LJ108" s="306">
        <f>IF($ND$108&lt;=LJ$2,1,0)*(Estacionamento!$H7)*$NB$108</f>
        <v>3989.1892334423887</v>
      </c>
      <c r="LK108" s="306">
        <f>IF($ND$108&lt;=LK$2,1,0)*(Estacionamento!$H7)*$NB$108</f>
        <v>3989.1892334423887</v>
      </c>
      <c r="LL108" s="306">
        <f>IF($ND$108&lt;=LL$2,1,0)*(Estacionamento!$H7)*$NB$108</f>
        <v>3989.1892334423887</v>
      </c>
      <c r="LM108" s="306">
        <f>IF($ND$108&lt;=LM$2,1,0)*(Estacionamento!$H7)*$NB$108</f>
        <v>3989.1892334423887</v>
      </c>
      <c r="LN108" s="306">
        <f>IF($ND$108&lt;=LN$2,1,0)*(Estacionamento!$H7)*$NB$108</f>
        <v>3989.1892334423887</v>
      </c>
      <c r="LO108" s="306">
        <f>IF($ND$108&lt;=LO$2,1,0)*(Estacionamento!$H7)*$NB$108</f>
        <v>3989.1892334423887</v>
      </c>
      <c r="LP108" s="306">
        <f>IF($ND$108&lt;=LP$2,1,0)*(Estacionamento!$H7)*$NB$108</f>
        <v>3989.1892334423887</v>
      </c>
      <c r="LQ108" s="306">
        <f>IF($ND$108&lt;=LQ$2,1,0)*(Estacionamento!$H7)*$NB$108</f>
        <v>3989.1892334423887</v>
      </c>
      <c r="LR108" s="306">
        <f>IF($ND$108&lt;=LR$2,1,0)*(Estacionamento!$H7)*$NB$108</f>
        <v>3989.1892334423887</v>
      </c>
      <c r="LS108" s="306">
        <f>IF($ND$108&lt;=LS$2,1,0)*(Estacionamento!$H7)*$NB$108</f>
        <v>3989.1892334423887</v>
      </c>
      <c r="LT108" s="306">
        <f>IF($ND$108&lt;=LT$2,1,0)*(Estacionamento!$H7)*$NB$108</f>
        <v>3989.1892334423887</v>
      </c>
      <c r="LU108" s="306">
        <f>IF($ND$108&lt;=LU$2,1,0)*(Estacionamento!$H7)*$NB$108</f>
        <v>3989.1892334423887</v>
      </c>
      <c r="LV108" s="306">
        <f>IF($ND$108&lt;=LV$2,1,0)*(Estacionamento!$H7)*$NB$108</f>
        <v>3989.1892334423887</v>
      </c>
      <c r="LW108" s="306">
        <f>IF($ND$108&lt;=LW$2,1,0)*(Estacionamento!$H7)*$NB$108</f>
        <v>3989.1892334423887</v>
      </c>
      <c r="LX108" s="306">
        <f>IF($ND$108&lt;=LX$2,1,0)*(Estacionamento!$H7)*$NB$108</f>
        <v>3989.1892334423887</v>
      </c>
      <c r="LY108" s="306">
        <f>IF($ND$108&lt;=LY$2,1,0)*(Estacionamento!$H7)*$NB$108</f>
        <v>3989.1892334423887</v>
      </c>
      <c r="LZ108" s="306">
        <f>IF($ND$108&lt;=LZ$2,1,0)*(Estacionamento!$H7)*$NB$108</f>
        <v>3989.1892334423887</v>
      </c>
      <c r="MA108" s="306">
        <f>IF($ND$108&lt;=MA$2,1,0)*(Estacionamento!$H7)*$NB$108</f>
        <v>3989.1892334423887</v>
      </c>
      <c r="MB108" s="306">
        <f>IF($ND$108&lt;=MB$2,1,0)*(Estacionamento!$H7)*$NB$108</f>
        <v>3989.1892334423887</v>
      </c>
      <c r="MC108" s="306">
        <f>IF($ND$108&lt;=MC$2,1,0)*(Estacionamento!$H7)*$NB$108</f>
        <v>3989.1892334423887</v>
      </c>
      <c r="MD108" s="306">
        <f>IF($ND$108&lt;=MD$2,1,0)*(Estacionamento!$H7)*$NB$108</f>
        <v>3989.1892334423887</v>
      </c>
      <c r="ME108" s="306">
        <f>IF($ND$108&lt;=ME$2,1,0)*(Estacionamento!$H7)*$NB$108</f>
        <v>3989.1892334423887</v>
      </c>
      <c r="MF108" s="306">
        <f>IF($ND$108&lt;=MF$2,1,0)*(Estacionamento!$H7)*$NB$108</f>
        <v>3989.1892334423887</v>
      </c>
      <c r="MG108" s="306">
        <f>IF($ND$108&lt;=MG$2,1,0)*(Estacionamento!$H7)*$NB$108</f>
        <v>3989.1892334423887</v>
      </c>
      <c r="MH108" s="306">
        <f>IF($ND$108&lt;=MH$2,1,0)*(Estacionamento!$H7)*$NB$108</f>
        <v>3989.1892334423887</v>
      </c>
      <c r="MI108" s="306">
        <f>IF($ND$108&lt;=MI$2,1,0)*(Estacionamento!$H7)*$NB$108</f>
        <v>3989.1892334423887</v>
      </c>
      <c r="MJ108" s="306">
        <f>IF($ND$108&lt;=MJ$2,1,0)*(Estacionamento!$H7)*$NB$108</f>
        <v>3989.1892334423887</v>
      </c>
      <c r="MK108" s="306">
        <f>IF($ND$108&lt;=MK$2,1,0)*(Estacionamento!$H7)*$NB$108</f>
        <v>3989.1892334423887</v>
      </c>
      <c r="ML108" s="306">
        <f>IF($ND$108&lt;=ML$2,1,0)*(Estacionamento!$H7)*$NB$108</f>
        <v>3989.1892334423887</v>
      </c>
      <c r="MM108" s="306">
        <f>IF($ND$108&lt;=MM$2,1,0)*(Estacionamento!$H7)*$NB$108</f>
        <v>3989.1892334423887</v>
      </c>
      <c r="MN108" s="306">
        <f>IF($ND$108&lt;=MN$2,1,0)*(Estacionamento!$H7)*$NB$108</f>
        <v>3989.1892334423887</v>
      </c>
      <c r="MO108" s="306">
        <f>IF($ND$108&lt;=MO$2,1,0)*(Estacionamento!$H7)*$NB$108</f>
        <v>3989.1892334423887</v>
      </c>
      <c r="MP108" s="306">
        <f>IF($ND$108&lt;=MP$2,1,0)*(Estacionamento!$H7)*$NB$108</f>
        <v>3989.1892334423887</v>
      </c>
      <c r="MQ108" s="306">
        <f>IF($ND$108&lt;=MQ$2,1,0)*(Estacionamento!$H7)*$NB$108</f>
        <v>3989.1892334423887</v>
      </c>
      <c r="MR108" s="306">
        <f>IF($ND$108&lt;=MR$2,1,0)*(Estacionamento!$H7)*$NB$108</f>
        <v>3989.1892334423887</v>
      </c>
      <c r="MS108" s="306">
        <f>IF($ND$108&lt;=MS$2,1,0)*(Estacionamento!$H7)*$NB$108</f>
        <v>3989.1892334423887</v>
      </c>
      <c r="MT108" s="306">
        <f>IF($ND$108&lt;=MT$2,1,0)*(Estacionamento!$H7)*$NB$108</f>
        <v>3989.1892334423887</v>
      </c>
      <c r="MU108" s="306">
        <f>IF($ND$108&lt;=MU$2,1,0)*(Estacionamento!$H7)*$NB$108</f>
        <v>3989.1892334423887</v>
      </c>
      <c r="MV108" s="306">
        <f>IF($ND$108&lt;=MV$2,1,0)*(Estacionamento!$H7)*$NB$108</f>
        <v>3989.1892334423887</v>
      </c>
      <c r="MW108" s="306">
        <f>IF($ND$108&lt;=MW$2,1,0)*(Estacionamento!$H7)*$NB$108</f>
        <v>3989.1892334423887</v>
      </c>
      <c r="MX108" s="306">
        <f>IF($ND$108&lt;=MX$2,1,0)*(Estacionamento!$H7)*$NB$108</f>
        <v>3989.1892334423887</v>
      </c>
      <c r="MY108" s="306">
        <f>IF($ND$108&lt;=MY$2,1,0)*(Estacionamento!$H7)*$NB$108</f>
        <v>3989.1892334423887</v>
      </c>
      <c r="MZ108" s="306">
        <f>IF($ND$108&lt;=MZ$2,1,0)*(Estacionamento!$H7)*$NB$108</f>
        <v>3989.1892334423887</v>
      </c>
      <c r="NA108" s="307">
        <f>IF($ND$108&lt;=NA$2,1,0)*(Estacionamento!$H7)*$NB$108</f>
        <v>3989.1892334423887</v>
      </c>
      <c r="NB108" s="656">
        <v>1</v>
      </c>
      <c r="NC108" s="656"/>
      <c r="ND108" s="656">
        <v>13</v>
      </c>
    </row>
    <row r="109" spans="1:368" x14ac:dyDescent="0.2">
      <c r="A109" s="2"/>
      <c r="B109" s="304"/>
      <c r="C109" s="305"/>
      <c r="D109" s="305"/>
      <c r="E109" s="1" t="s">
        <v>629</v>
      </c>
      <c r="F109" s="306">
        <f>IF($ND$108&lt;=F$2,1,0)*(Estacionamento!$F13+Estacionamento!$F19)*$NB$108</f>
        <v>0</v>
      </c>
      <c r="G109" s="306">
        <f>IF($ND$108&lt;=G$2,1,0)*(Estacionamento!$F13+Estacionamento!$F19)*$NB$108</f>
        <v>0</v>
      </c>
      <c r="H109" s="306">
        <f>IF($ND$108&lt;=H$2,1,0)*(Estacionamento!$F13+Estacionamento!$F19)*$NB$108</f>
        <v>0</v>
      </c>
      <c r="I109" s="306">
        <f>IF($ND$108&lt;=I$2,1,0)*(Estacionamento!$F13+Estacionamento!$F19)*$NB$108</f>
        <v>0</v>
      </c>
      <c r="J109" s="306">
        <f>IF($ND$108&lt;=J$2,1,0)*(Estacionamento!$F13+Estacionamento!$F19)*$NB$108</f>
        <v>0</v>
      </c>
      <c r="K109" s="306">
        <f>IF($ND$108&lt;=K$2,1,0)*(Estacionamento!$F13+Estacionamento!$F19)*$NB$108</f>
        <v>0</v>
      </c>
      <c r="L109" s="306">
        <f>IF($ND$108&lt;=L$2,1,0)*(Estacionamento!$F13+Estacionamento!$F19)*$NB$108</f>
        <v>0</v>
      </c>
      <c r="M109" s="306">
        <f>IF($ND$108&lt;=M$2,1,0)*(Estacionamento!$F13+Estacionamento!$F19)*$NB$108</f>
        <v>0</v>
      </c>
      <c r="N109" s="306">
        <f>IF($ND$108&lt;=N$2,1,0)*(Estacionamento!$F13+Estacionamento!$F19)*$NB$108</f>
        <v>0</v>
      </c>
      <c r="O109" s="306">
        <f>IF($ND$108&lt;=O$2,1,0)*(Estacionamento!$F13+Estacionamento!$F19)*$NB$108</f>
        <v>0</v>
      </c>
      <c r="P109" s="306">
        <f>IF($ND$108&lt;=P$2,1,0)*(Estacionamento!$F13+Estacionamento!$F19)*$NB$108</f>
        <v>0</v>
      </c>
      <c r="Q109" s="306">
        <f>IF($ND$108&lt;=Q$2,1,0)*(Estacionamento!$F13+Estacionamento!$F19)*$NB$108</f>
        <v>0</v>
      </c>
      <c r="R109" s="306">
        <f>IF($ND$108&lt;=R$2,1,0)*(Estacionamento!$F13+Estacionamento!$F19)*$NB$108</f>
        <v>281.25</v>
      </c>
      <c r="S109" s="306">
        <f>IF($ND$108&lt;=S$2,1,0)*(Estacionamento!$F13+Estacionamento!$F19)*$NB$108</f>
        <v>281.25</v>
      </c>
      <c r="T109" s="306">
        <f>IF($ND$108&lt;=T$2,1,0)*(Estacionamento!$F13+Estacionamento!$F19)*$NB$108</f>
        <v>281.25</v>
      </c>
      <c r="U109" s="306">
        <f>IF($ND$108&lt;=U$2,1,0)*(Estacionamento!$F13+Estacionamento!$F19)*$NB$108</f>
        <v>281.25</v>
      </c>
      <c r="V109" s="306">
        <f>IF($ND$108&lt;=V$2,1,0)*(Estacionamento!$F13+Estacionamento!$F19)*$NB$108</f>
        <v>281.25</v>
      </c>
      <c r="W109" s="306">
        <f>IF($ND$108&lt;=W$2,1,0)*(Estacionamento!$F13+Estacionamento!$F19)*$NB$108</f>
        <v>281.25</v>
      </c>
      <c r="X109" s="306">
        <f>IF($ND$108&lt;=X$2,1,0)*(Estacionamento!$F13+Estacionamento!$F19)*$NB$108</f>
        <v>281.25</v>
      </c>
      <c r="Y109" s="306">
        <f>IF($ND$108&lt;=Y$2,1,0)*(Estacionamento!$F13+Estacionamento!$F19)*$NB$108</f>
        <v>281.25</v>
      </c>
      <c r="Z109" s="306">
        <f>IF($ND$108&lt;=Z$2,1,0)*(Estacionamento!$F13+Estacionamento!$F19)*$NB$108</f>
        <v>281.25</v>
      </c>
      <c r="AA109" s="306">
        <f>IF($ND$108&lt;=AA$2,1,0)*(Estacionamento!$F13+Estacionamento!$F19)*$NB$108</f>
        <v>281.25</v>
      </c>
      <c r="AB109" s="306">
        <f>IF($ND$108&lt;=AB$2,1,0)*(Estacionamento!$F13+Estacionamento!$F19)*$NB$108</f>
        <v>281.25</v>
      </c>
      <c r="AC109" s="306">
        <f>IF($ND$108&lt;=AC$2,1,0)*(Estacionamento!$F13+Estacionamento!$F19)*$NB$108</f>
        <v>281.25</v>
      </c>
      <c r="AD109" s="306">
        <f>IF($ND$108&lt;=AD$2,1,0)*(Estacionamento!$F13+Estacionamento!$F19)*$NB$108</f>
        <v>281.25</v>
      </c>
      <c r="AE109" s="306">
        <f>IF($ND$108&lt;=AE$2,1,0)*(Estacionamento!$F13+Estacionamento!$F19)*$NB$108</f>
        <v>281.25</v>
      </c>
      <c r="AF109" s="306">
        <f>IF($ND$108&lt;=AF$2,1,0)*(Estacionamento!$F13+Estacionamento!$F19)*$NB$108</f>
        <v>281.25</v>
      </c>
      <c r="AG109" s="306">
        <f>IF($ND$108&lt;=AG$2,1,0)*(Estacionamento!$F13+Estacionamento!$F19)*$NB$108</f>
        <v>281.25</v>
      </c>
      <c r="AH109" s="306">
        <f>IF($ND$108&lt;=AH$2,1,0)*(Estacionamento!$F13+Estacionamento!$F19)*$NB$108</f>
        <v>281.25</v>
      </c>
      <c r="AI109" s="306">
        <f>IF($ND$108&lt;=AI$2,1,0)*(Estacionamento!$F13+Estacionamento!$F19)*$NB$108</f>
        <v>281.25</v>
      </c>
      <c r="AJ109" s="306">
        <f>IF($ND$108&lt;=AJ$2,1,0)*(Estacionamento!$F13+Estacionamento!$F19)*$NB$108</f>
        <v>281.25</v>
      </c>
      <c r="AK109" s="306">
        <f>IF($ND$108&lt;=AK$2,1,0)*(Estacionamento!$F13+Estacionamento!$F19)*$NB$108</f>
        <v>281.25</v>
      </c>
      <c r="AL109" s="306">
        <f>IF($ND$108&lt;=AL$2,1,0)*(Estacionamento!$F13+Estacionamento!$F19)*$NB$108</f>
        <v>281.25</v>
      </c>
      <c r="AM109" s="306">
        <f>IF($ND$108&lt;=AM$2,1,0)*(Estacionamento!$F13+Estacionamento!$F19)*$NB$108</f>
        <v>281.25</v>
      </c>
      <c r="AN109" s="306">
        <f>IF($ND$108&lt;=AN$2,1,0)*(Estacionamento!$F13+Estacionamento!$F19)*$NB$108</f>
        <v>281.25</v>
      </c>
      <c r="AO109" s="306">
        <f>IF($ND$108&lt;=AO$2,1,0)*(Estacionamento!$F13+Estacionamento!$F19)*$NB$108</f>
        <v>281.25</v>
      </c>
      <c r="AP109" s="306">
        <f>IF($ND$108&lt;=AP$2,1,0)*(Estacionamento!$F13+Estacionamento!$F19)*$NB$108</f>
        <v>281.25</v>
      </c>
      <c r="AQ109" s="306">
        <f>IF($ND$108&lt;=AQ$2,1,0)*(Estacionamento!$F13+Estacionamento!$F19)*$NB$108</f>
        <v>281.25</v>
      </c>
      <c r="AR109" s="306">
        <f>IF($ND$108&lt;=AR$2,1,0)*(Estacionamento!$F13+Estacionamento!$F19)*$NB$108</f>
        <v>281.25</v>
      </c>
      <c r="AS109" s="306">
        <f>IF($ND$108&lt;=AS$2,1,0)*(Estacionamento!$F13+Estacionamento!$F19)*$NB$108</f>
        <v>281.25</v>
      </c>
      <c r="AT109" s="306">
        <f>IF($ND$108&lt;=AT$2,1,0)*(Estacionamento!$F13+Estacionamento!$F19)*$NB$108</f>
        <v>281.25</v>
      </c>
      <c r="AU109" s="306">
        <f>IF($ND$108&lt;=AU$2,1,0)*(Estacionamento!$F13+Estacionamento!$F19)*$NB$108</f>
        <v>281.25</v>
      </c>
      <c r="AV109" s="306">
        <f>IF($ND$108&lt;=AV$2,1,0)*(Estacionamento!$F13+Estacionamento!$F19)*$NB$108</f>
        <v>281.25</v>
      </c>
      <c r="AW109" s="306">
        <f>IF($ND$108&lt;=AW$2,1,0)*(Estacionamento!$F13+Estacionamento!$F19)*$NB$108</f>
        <v>281.25</v>
      </c>
      <c r="AX109" s="306">
        <f>IF($ND$108&lt;=AX$2,1,0)*(Estacionamento!$F13+Estacionamento!$F19)*$NB$108</f>
        <v>281.25</v>
      </c>
      <c r="AY109" s="306">
        <f>IF($ND$108&lt;=AY$2,1,0)*(Estacionamento!$F13+Estacionamento!$F19)*$NB$108</f>
        <v>281.25</v>
      </c>
      <c r="AZ109" s="306">
        <f>IF($ND$108&lt;=AZ$2,1,0)*(Estacionamento!$F13+Estacionamento!$F19)*$NB$108</f>
        <v>281.25</v>
      </c>
      <c r="BA109" s="306">
        <f>IF($ND$108&lt;=BA$2,1,0)*(Estacionamento!$F13+Estacionamento!$F19)*$NB$108</f>
        <v>281.25</v>
      </c>
      <c r="BB109" s="306">
        <f>IF($ND$108&lt;=BB$2,1,0)*(Estacionamento!$F13+Estacionamento!$F19)*$NB$108</f>
        <v>281.25</v>
      </c>
      <c r="BC109" s="306">
        <f>IF($ND$108&lt;=BC$2,1,0)*(Estacionamento!$F13+Estacionamento!$F19)*$NB$108</f>
        <v>281.25</v>
      </c>
      <c r="BD109" s="306">
        <f>IF($ND$108&lt;=BD$2,1,0)*(Estacionamento!$F13+Estacionamento!$F19)*$NB$108</f>
        <v>281.25</v>
      </c>
      <c r="BE109" s="306">
        <f>IF($ND$108&lt;=BE$2,1,0)*(Estacionamento!$F13+Estacionamento!$F19)*$NB$108</f>
        <v>281.25</v>
      </c>
      <c r="BF109" s="306">
        <f>IF($ND$108&lt;=BF$2,1,0)*(Estacionamento!$F13+Estacionamento!$F19)*$NB$108</f>
        <v>281.25</v>
      </c>
      <c r="BG109" s="306">
        <f>IF($ND$108&lt;=BG$2,1,0)*(Estacionamento!$F13+Estacionamento!$F19)*$NB$108</f>
        <v>281.25</v>
      </c>
      <c r="BH109" s="306">
        <f>IF($ND$108&lt;=BH$2,1,0)*(Estacionamento!$F13+Estacionamento!$F19)*$NB$108</f>
        <v>281.25</v>
      </c>
      <c r="BI109" s="306">
        <f>IF($ND$108&lt;=BI$2,1,0)*(Estacionamento!$F13+Estacionamento!$F19)*$NB$108</f>
        <v>281.25</v>
      </c>
      <c r="BJ109" s="306">
        <f>IF($ND$108&lt;=BJ$2,1,0)*(Estacionamento!$F13+Estacionamento!$F19)*$NB$108</f>
        <v>281.25</v>
      </c>
      <c r="BK109" s="306">
        <f>IF($ND$108&lt;=BK$2,1,0)*(Estacionamento!$F13+Estacionamento!$F19)*$NB$108</f>
        <v>281.25</v>
      </c>
      <c r="BL109" s="306">
        <f>IF($ND$108&lt;=BL$2,1,0)*(Estacionamento!$F13+Estacionamento!$F19)*$NB$108</f>
        <v>281.25</v>
      </c>
      <c r="BM109" s="306">
        <f>IF($ND$108&lt;=BM$2,1,0)*(Estacionamento!$F13+Estacionamento!$F19)*$NB$108</f>
        <v>281.25</v>
      </c>
      <c r="BN109" s="306">
        <f>IF($ND$108&lt;=BN$2,1,0)*(Estacionamento!$F13+Estacionamento!$F19)*$NB$108</f>
        <v>281.25</v>
      </c>
      <c r="BO109" s="306">
        <f>IF($ND$108&lt;=BO$2,1,0)*(Estacionamento!$F13+Estacionamento!$F19)*$NB$108</f>
        <v>281.25</v>
      </c>
      <c r="BP109" s="306">
        <f>IF($ND$108&lt;=BP$2,1,0)*(Estacionamento!$F13+Estacionamento!$F19)*$NB$108</f>
        <v>281.25</v>
      </c>
      <c r="BQ109" s="306">
        <f>IF($ND$108&lt;=BQ$2,1,0)*(Estacionamento!$F13+Estacionamento!$F19)*$NB$108</f>
        <v>281.25</v>
      </c>
      <c r="BR109" s="306">
        <f>IF($ND$108&lt;=BR$2,1,0)*(Estacionamento!$F13+Estacionamento!$F19)*$NB$108</f>
        <v>281.25</v>
      </c>
      <c r="BS109" s="306">
        <f>IF($ND$108&lt;=BS$2,1,0)*(Estacionamento!$F13+Estacionamento!$F19)*$NB$108</f>
        <v>281.25</v>
      </c>
      <c r="BT109" s="306">
        <f>IF($ND$108&lt;=BT$2,1,0)*(Estacionamento!$F13+Estacionamento!$F19)*$NB$108</f>
        <v>281.25</v>
      </c>
      <c r="BU109" s="306">
        <f>IF($ND$108&lt;=BU$2,1,0)*(Estacionamento!$F13+Estacionamento!$F19)*$NB$108</f>
        <v>281.25</v>
      </c>
      <c r="BV109" s="306">
        <f>IF($ND$108&lt;=BV$2,1,0)*(Estacionamento!$F13+Estacionamento!$F19)*$NB$108</f>
        <v>281.25</v>
      </c>
      <c r="BW109" s="306">
        <f>IF($ND$108&lt;=BW$2,1,0)*(Estacionamento!$F13+Estacionamento!$F19)*$NB$108</f>
        <v>281.25</v>
      </c>
      <c r="BX109" s="306">
        <f>IF($ND$108&lt;=BX$2,1,0)*(Estacionamento!$F13+Estacionamento!$F19)*$NB$108</f>
        <v>281.25</v>
      </c>
      <c r="BY109" s="306">
        <f>IF($ND$108&lt;=BY$2,1,0)*(Estacionamento!$F13+Estacionamento!$F19)*$NB$108</f>
        <v>281.25</v>
      </c>
      <c r="BZ109" s="306">
        <f>IF($ND$108&lt;=BZ$2,1,0)*(Estacionamento!$F13+Estacionamento!$F19)*$NB$108</f>
        <v>281.25</v>
      </c>
      <c r="CA109" s="306">
        <f>IF($ND$108&lt;=CA$2,1,0)*(Estacionamento!$F13+Estacionamento!$F19)*$NB$108</f>
        <v>281.25</v>
      </c>
      <c r="CB109" s="306">
        <f>IF($ND$108&lt;=CB$2,1,0)*(Estacionamento!$F13+Estacionamento!$F19)*$NB$108</f>
        <v>281.25</v>
      </c>
      <c r="CC109" s="306">
        <f>IF($ND$108&lt;=CC$2,1,0)*(Estacionamento!$F13+Estacionamento!$F19)*$NB$108</f>
        <v>281.25</v>
      </c>
      <c r="CD109" s="306">
        <f>IF($ND$108&lt;=CD$2,1,0)*(Estacionamento!$F13+Estacionamento!$F19)*$NB$108</f>
        <v>281.25</v>
      </c>
      <c r="CE109" s="306">
        <f>IF($ND$108&lt;=CE$2,1,0)*(Estacionamento!$F13+Estacionamento!$F19)*$NB$108</f>
        <v>281.25</v>
      </c>
      <c r="CF109" s="306">
        <f>IF($ND$108&lt;=CF$2,1,0)*(Estacionamento!$F13+Estacionamento!$F19)*$NB$108</f>
        <v>281.25</v>
      </c>
      <c r="CG109" s="306">
        <f>IF($ND$108&lt;=CG$2,1,0)*(Estacionamento!$F13+Estacionamento!$F19)*$NB$108</f>
        <v>281.25</v>
      </c>
      <c r="CH109" s="306">
        <f>IF($ND$108&lt;=CH$2,1,0)*(Estacionamento!$F13+Estacionamento!$F19)*$NB$108</f>
        <v>281.25</v>
      </c>
      <c r="CI109" s="306">
        <f>IF($ND$108&lt;=CI$2,1,0)*(Estacionamento!$F13+Estacionamento!$F19)*$NB$108</f>
        <v>281.25</v>
      </c>
      <c r="CJ109" s="306">
        <f>IF($ND$108&lt;=CJ$2,1,0)*(Estacionamento!$F13+Estacionamento!$F19)*$NB$108</f>
        <v>281.25</v>
      </c>
      <c r="CK109" s="306">
        <f>IF($ND$108&lt;=CK$2,1,0)*(Estacionamento!$F13+Estacionamento!$F19)*$NB$108</f>
        <v>281.25</v>
      </c>
      <c r="CL109" s="306">
        <f>IF($ND$108&lt;=CL$2,1,0)*(Estacionamento!$F13+Estacionamento!$F19)*$NB$108</f>
        <v>281.25</v>
      </c>
      <c r="CM109" s="306">
        <f>IF($ND$108&lt;=CM$2,1,0)*(Estacionamento!$F13+Estacionamento!$F19)*$NB$108</f>
        <v>281.25</v>
      </c>
      <c r="CN109" s="306">
        <f>IF($ND$108&lt;=CN$2,1,0)*(Estacionamento!$F13+Estacionamento!$F19)*$NB$108</f>
        <v>281.25</v>
      </c>
      <c r="CO109" s="306">
        <f>IF($ND$108&lt;=CO$2,1,0)*(Estacionamento!$F13+Estacionamento!$F19)*$NB$108</f>
        <v>281.25</v>
      </c>
      <c r="CP109" s="306">
        <f>IF($ND$108&lt;=CP$2,1,0)*(Estacionamento!$F13+Estacionamento!$F19)*$NB$108</f>
        <v>281.25</v>
      </c>
      <c r="CQ109" s="306">
        <f>IF($ND$108&lt;=CQ$2,1,0)*(Estacionamento!$F13+Estacionamento!$F19)*$NB$108</f>
        <v>281.25</v>
      </c>
      <c r="CR109" s="306">
        <f>IF($ND$108&lt;=CR$2,1,0)*(Estacionamento!$F13+Estacionamento!$F19)*$NB$108</f>
        <v>281.25</v>
      </c>
      <c r="CS109" s="306">
        <f>IF($ND$108&lt;=CS$2,1,0)*(Estacionamento!$F13+Estacionamento!$F19)*$NB$108</f>
        <v>281.25</v>
      </c>
      <c r="CT109" s="306">
        <f>IF($ND$108&lt;=CT$2,1,0)*(Estacionamento!$F13+Estacionamento!$F19)*$NB$108</f>
        <v>281.25</v>
      </c>
      <c r="CU109" s="306">
        <f>IF($ND$108&lt;=CU$2,1,0)*(Estacionamento!$F13+Estacionamento!$F19)*$NB$108</f>
        <v>281.25</v>
      </c>
      <c r="CV109" s="306">
        <f>IF($ND$108&lt;=CV$2,1,0)*(Estacionamento!$F13+Estacionamento!$F19)*$NB$108</f>
        <v>281.25</v>
      </c>
      <c r="CW109" s="306">
        <f>IF($ND$108&lt;=CW$2,1,0)*(Estacionamento!$F13+Estacionamento!$F19)*$NB$108</f>
        <v>281.25</v>
      </c>
      <c r="CX109" s="306">
        <f>IF($ND$108&lt;=CX$2,1,0)*(Estacionamento!$F13+Estacionamento!$F19)*$NB$108</f>
        <v>281.25</v>
      </c>
      <c r="CY109" s="306">
        <f>IF($ND$108&lt;=CY$2,1,0)*(Estacionamento!$F13+Estacionamento!$F19)*$NB$108</f>
        <v>281.25</v>
      </c>
      <c r="CZ109" s="306">
        <f>IF($ND$108&lt;=CZ$2,1,0)*(Estacionamento!$F13+Estacionamento!$F19)*$NB$108</f>
        <v>281.25</v>
      </c>
      <c r="DA109" s="306">
        <f>IF($ND$108&lt;=DA$2,1,0)*(Estacionamento!$F13+Estacionamento!$F19)*$NB$108</f>
        <v>281.25</v>
      </c>
      <c r="DB109" s="306">
        <f>IF($ND$108&lt;=DB$2,1,0)*(Estacionamento!$F13+Estacionamento!$F19)*$NB$108</f>
        <v>281.25</v>
      </c>
      <c r="DC109" s="306">
        <f>IF($ND$108&lt;=DC$2,1,0)*(Estacionamento!$F13+Estacionamento!$F19)*$NB$108</f>
        <v>281.25</v>
      </c>
      <c r="DD109" s="306">
        <f>IF($ND$108&lt;=DD$2,1,0)*(Estacionamento!$F13+Estacionamento!$F19)*$NB$108</f>
        <v>281.25</v>
      </c>
      <c r="DE109" s="306">
        <f>IF($ND$108&lt;=DE$2,1,0)*(Estacionamento!$F13+Estacionamento!$F19)*$NB$108</f>
        <v>281.25</v>
      </c>
      <c r="DF109" s="306">
        <f>IF($ND$108&lt;=DF$2,1,0)*(Estacionamento!$F13+Estacionamento!$F19)*$NB$108</f>
        <v>281.25</v>
      </c>
      <c r="DG109" s="306">
        <f>IF($ND$108&lt;=DG$2,1,0)*(Estacionamento!$F13+Estacionamento!$F19)*$NB$108</f>
        <v>281.25</v>
      </c>
      <c r="DH109" s="306">
        <f>IF($ND$108&lt;=DH$2,1,0)*(Estacionamento!$F13+Estacionamento!$F19)*$NB$108</f>
        <v>281.25</v>
      </c>
      <c r="DI109" s="306">
        <f>IF($ND$108&lt;=DI$2,1,0)*(Estacionamento!$F13+Estacionamento!$F19)*$NB$108</f>
        <v>281.25</v>
      </c>
      <c r="DJ109" s="306">
        <f>IF($ND$108&lt;=DJ$2,1,0)*(Estacionamento!$F13+Estacionamento!$F19)*$NB$108</f>
        <v>281.25</v>
      </c>
      <c r="DK109" s="306">
        <f>IF($ND$108&lt;=DK$2,1,0)*(Estacionamento!$F13+Estacionamento!$F19)*$NB$108</f>
        <v>281.25</v>
      </c>
      <c r="DL109" s="306">
        <f>IF($ND$108&lt;=DL$2,1,0)*(Estacionamento!$F13+Estacionamento!$F19)*$NB$108</f>
        <v>281.25</v>
      </c>
      <c r="DM109" s="306">
        <f>IF($ND$108&lt;=DM$2,1,0)*(Estacionamento!$F13+Estacionamento!$F19)*$NB$108</f>
        <v>281.25</v>
      </c>
      <c r="DN109" s="306">
        <f>IF($ND$108&lt;=DN$2,1,0)*(Estacionamento!$F13+Estacionamento!$F19)*$NB$108</f>
        <v>281.25</v>
      </c>
      <c r="DO109" s="306">
        <f>IF($ND$108&lt;=DO$2,1,0)*(Estacionamento!$F13+Estacionamento!$F19)*$NB$108</f>
        <v>281.25</v>
      </c>
      <c r="DP109" s="306">
        <f>IF($ND$108&lt;=DP$2,1,0)*(Estacionamento!$F13+Estacionamento!$F19)*$NB$108</f>
        <v>281.25</v>
      </c>
      <c r="DQ109" s="306">
        <f>IF($ND$108&lt;=DQ$2,1,0)*(Estacionamento!$F13+Estacionamento!$F19)*$NB$108</f>
        <v>281.25</v>
      </c>
      <c r="DR109" s="306">
        <f>IF($ND$108&lt;=DR$2,1,0)*(Estacionamento!$F13+Estacionamento!$F19)*$NB$108</f>
        <v>281.25</v>
      </c>
      <c r="DS109" s="306">
        <f>IF($ND$108&lt;=DS$2,1,0)*(Estacionamento!$F13+Estacionamento!$F19)*$NB$108</f>
        <v>281.25</v>
      </c>
      <c r="DT109" s="306">
        <f>IF($ND$108&lt;=DT$2,1,0)*(Estacionamento!$F13+Estacionamento!$F19)*$NB$108</f>
        <v>281.25</v>
      </c>
      <c r="DU109" s="306">
        <f>IF($ND$108&lt;=DU$2,1,0)*(Estacionamento!$F13+Estacionamento!$F19)*$NB$108</f>
        <v>281.25</v>
      </c>
      <c r="DV109" s="306">
        <f>IF($ND$108&lt;=DV$2,1,0)*(Estacionamento!$F13+Estacionamento!$F19)*$NB$108</f>
        <v>281.25</v>
      </c>
      <c r="DW109" s="306">
        <f>IF($ND$108&lt;=DW$2,1,0)*(Estacionamento!$F13+Estacionamento!$F19)*$NB$108</f>
        <v>281.25</v>
      </c>
      <c r="DX109" s="306">
        <f>IF($ND$108&lt;=DX$2,1,0)*(Estacionamento!$F13+Estacionamento!$F19)*$NB$108</f>
        <v>281.25</v>
      </c>
      <c r="DY109" s="306">
        <f>IF($ND$108&lt;=DY$2,1,0)*(Estacionamento!$F13+Estacionamento!$F19)*$NB$108</f>
        <v>281.25</v>
      </c>
      <c r="DZ109" s="306">
        <f>IF($ND$108&lt;=DZ$2,1,0)*(Estacionamento!$F13+Estacionamento!$F19)*$NB$108</f>
        <v>281.25</v>
      </c>
      <c r="EA109" s="306">
        <f>IF($ND$108&lt;=EA$2,1,0)*(Estacionamento!$F13+Estacionamento!$F19)*$NB$108</f>
        <v>281.25</v>
      </c>
      <c r="EB109" s="306">
        <f>IF($ND$108&lt;=EB$2,1,0)*(Estacionamento!$F13+Estacionamento!$F19)*$NB$108</f>
        <v>281.25</v>
      </c>
      <c r="EC109" s="306">
        <f>IF($ND$108&lt;=EC$2,1,0)*(Estacionamento!$F13+Estacionamento!$F19)*$NB$108</f>
        <v>281.25</v>
      </c>
      <c r="ED109" s="306">
        <f>IF($ND$108&lt;=ED$2,1,0)*(Estacionamento!$F13+Estacionamento!$F19)*$NB$108</f>
        <v>281.25</v>
      </c>
      <c r="EE109" s="306">
        <f>IF($ND$108&lt;=EE$2,1,0)*(Estacionamento!$F13+Estacionamento!$F19)*$NB$108</f>
        <v>281.25</v>
      </c>
      <c r="EF109" s="306">
        <f>IF($ND$108&lt;=EF$2,1,0)*(Estacionamento!$F13+Estacionamento!$F19)*$NB$108</f>
        <v>281.25</v>
      </c>
      <c r="EG109" s="306">
        <f>IF($ND$108&lt;=EG$2,1,0)*(Estacionamento!$F13+Estacionamento!$F19)*$NB$108</f>
        <v>281.25</v>
      </c>
      <c r="EH109" s="306">
        <f>IF($ND$108&lt;=EH$2,1,0)*(Estacionamento!$F13+Estacionamento!$F19)*$NB$108</f>
        <v>281.25</v>
      </c>
      <c r="EI109" s="306">
        <f>IF($ND$108&lt;=EI$2,1,0)*(Estacionamento!$F13+Estacionamento!$F19)*$NB$108</f>
        <v>281.25</v>
      </c>
      <c r="EJ109" s="306">
        <f>IF($ND$108&lt;=EJ$2,1,0)*(Estacionamento!$F13+Estacionamento!$F19)*$NB$108</f>
        <v>281.25</v>
      </c>
      <c r="EK109" s="306">
        <f>IF($ND$108&lt;=EK$2,1,0)*(Estacionamento!$F13+Estacionamento!$F19)*$NB$108</f>
        <v>281.25</v>
      </c>
      <c r="EL109" s="306">
        <f>IF($ND$108&lt;=EL$2,1,0)*(Estacionamento!$F13+Estacionamento!$F19)*$NB$108</f>
        <v>281.25</v>
      </c>
      <c r="EM109" s="306">
        <f>IF($ND$108&lt;=EM$2,1,0)*(Estacionamento!$F13+Estacionamento!$F19)*$NB$108</f>
        <v>281.25</v>
      </c>
      <c r="EN109" s="306">
        <f>IF($ND$108&lt;=EN$2,1,0)*(Estacionamento!$F13+Estacionamento!$F19)*$NB$108</f>
        <v>281.25</v>
      </c>
      <c r="EO109" s="306">
        <f>IF($ND$108&lt;=EO$2,1,0)*(Estacionamento!$F13+Estacionamento!$F19)*$NB$108</f>
        <v>281.25</v>
      </c>
      <c r="EP109" s="306">
        <f>IF($ND$108&lt;=EP$2,1,0)*(Estacionamento!$F13+Estacionamento!$F19)*$NB$108</f>
        <v>281.25</v>
      </c>
      <c r="EQ109" s="306">
        <f>IF($ND$108&lt;=EQ$2,1,0)*(Estacionamento!$F13+Estacionamento!$F19)*$NB$108</f>
        <v>281.25</v>
      </c>
      <c r="ER109" s="306">
        <f>IF($ND$108&lt;=ER$2,1,0)*(Estacionamento!$F13+Estacionamento!$F19)*$NB$108</f>
        <v>281.25</v>
      </c>
      <c r="ES109" s="306">
        <f>IF($ND$108&lt;=ES$2,1,0)*(Estacionamento!$F13+Estacionamento!$F19)*$NB$108</f>
        <v>281.25</v>
      </c>
      <c r="ET109" s="306">
        <f>IF($ND$108&lt;=ET$2,1,0)*(Estacionamento!$F13+Estacionamento!$F19)*$NB$108</f>
        <v>281.25</v>
      </c>
      <c r="EU109" s="306">
        <f>IF($ND$108&lt;=EU$2,1,0)*(Estacionamento!$F13+Estacionamento!$F19)*$NB$108</f>
        <v>281.25</v>
      </c>
      <c r="EV109" s="306">
        <f>IF($ND$108&lt;=EV$2,1,0)*(Estacionamento!$F13+Estacionamento!$F19)*$NB$108</f>
        <v>281.25</v>
      </c>
      <c r="EW109" s="306">
        <f>IF($ND$108&lt;=EW$2,1,0)*(Estacionamento!$F13+Estacionamento!$F19)*$NB$108</f>
        <v>281.25</v>
      </c>
      <c r="EX109" s="306">
        <f>IF($ND$108&lt;=EX$2,1,0)*(Estacionamento!$F13+Estacionamento!$F19)*$NB$108</f>
        <v>281.25</v>
      </c>
      <c r="EY109" s="306">
        <f>IF($ND$108&lt;=EY$2,1,0)*(Estacionamento!$F13+Estacionamento!$F19)*$NB$108</f>
        <v>281.25</v>
      </c>
      <c r="EZ109" s="306">
        <f>IF($ND$108&lt;=EZ$2,1,0)*(Estacionamento!$F13+Estacionamento!$F19)*$NB$108</f>
        <v>281.25</v>
      </c>
      <c r="FA109" s="306">
        <f>IF($ND$108&lt;=FA$2,1,0)*(Estacionamento!$F13+Estacionamento!$F19)*$NB$108</f>
        <v>281.25</v>
      </c>
      <c r="FB109" s="306">
        <f>IF($ND$108&lt;=FB$2,1,0)*(Estacionamento!$F13+Estacionamento!$F19)*$NB$108</f>
        <v>281.25</v>
      </c>
      <c r="FC109" s="306">
        <f>IF($ND$108&lt;=FC$2,1,0)*(Estacionamento!$F13+Estacionamento!$F19)*$NB$108</f>
        <v>281.25</v>
      </c>
      <c r="FD109" s="306">
        <f>IF($ND$108&lt;=FD$2,1,0)*(Estacionamento!$F13+Estacionamento!$F19)*$NB$108</f>
        <v>281.25</v>
      </c>
      <c r="FE109" s="306">
        <f>IF($ND$108&lt;=FE$2,1,0)*(Estacionamento!$F13+Estacionamento!$F19)*$NB$108</f>
        <v>281.25</v>
      </c>
      <c r="FF109" s="306">
        <f>IF($ND$108&lt;=FF$2,1,0)*(Estacionamento!$F13+Estacionamento!$F19)*$NB$108</f>
        <v>281.25</v>
      </c>
      <c r="FG109" s="306">
        <f>IF($ND$108&lt;=FG$2,1,0)*(Estacionamento!$F13+Estacionamento!$F19)*$NB$108</f>
        <v>281.25</v>
      </c>
      <c r="FH109" s="306">
        <f>IF($ND$108&lt;=FH$2,1,0)*(Estacionamento!$F13+Estacionamento!$F19)*$NB$108</f>
        <v>281.25</v>
      </c>
      <c r="FI109" s="306">
        <f>IF($ND$108&lt;=FI$2,1,0)*(Estacionamento!$F13+Estacionamento!$F19)*$NB$108</f>
        <v>281.25</v>
      </c>
      <c r="FJ109" s="306">
        <f>IF($ND$108&lt;=FJ$2,1,0)*(Estacionamento!$F13+Estacionamento!$F19)*$NB$108</f>
        <v>281.25</v>
      </c>
      <c r="FK109" s="306">
        <f>IF($ND$108&lt;=FK$2,1,0)*(Estacionamento!$F13+Estacionamento!$F19)*$NB$108</f>
        <v>281.25</v>
      </c>
      <c r="FL109" s="306">
        <f>IF($ND$108&lt;=FL$2,1,0)*(Estacionamento!$F13+Estacionamento!$F19)*$NB$108</f>
        <v>281.25</v>
      </c>
      <c r="FM109" s="306">
        <f>IF($ND$108&lt;=FM$2,1,0)*(Estacionamento!$F13+Estacionamento!$F19)*$NB$108</f>
        <v>281.25</v>
      </c>
      <c r="FN109" s="306">
        <f>IF($ND$108&lt;=FN$2,1,0)*(Estacionamento!$F13+Estacionamento!$F19)*$NB$108</f>
        <v>281.25</v>
      </c>
      <c r="FO109" s="306">
        <f>IF($ND$108&lt;=FO$2,1,0)*(Estacionamento!$F13+Estacionamento!$F19)*$NB$108</f>
        <v>281.25</v>
      </c>
      <c r="FP109" s="306">
        <f>IF($ND$108&lt;=FP$2,1,0)*(Estacionamento!$F13+Estacionamento!$F19)*$NB$108</f>
        <v>281.25</v>
      </c>
      <c r="FQ109" s="306">
        <f>IF($ND$108&lt;=FQ$2,1,0)*(Estacionamento!$F13+Estacionamento!$F19)*$NB$108</f>
        <v>281.25</v>
      </c>
      <c r="FR109" s="306">
        <f>IF($ND$108&lt;=FR$2,1,0)*(Estacionamento!$F13+Estacionamento!$F19)*$NB$108</f>
        <v>281.25</v>
      </c>
      <c r="FS109" s="306">
        <f>IF($ND$108&lt;=FS$2,1,0)*(Estacionamento!$F13+Estacionamento!$F19)*$NB$108</f>
        <v>281.25</v>
      </c>
      <c r="FT109" s="306">
        <f>IF($ND$108&lt;=FT$2,1,0)*(Estacionamento!$F13+Estacionamento!$F19)*$NB$108</f>
        <v>281.25</v>
      </c>
      <c r="FU109" s="306">
        <f>IF($ND$108&lt;=FU$2,1,0)*(Estacionamento!$F13+Estacionamento!$F19)*$NB$108</f>
        <v>281.25</v>
      </c>
      <c r="FV109" s="306">
        <f>IF($ND$108&lt;=FV$2,1,0)*(Estacionamento!$F13+Estacionamento!$F19)*$NB$108</f>
        <v>281.25</v>
      </c>
      <c r="FW109" s="306">
        <f>IF($ND$108&lt;=FW$2,1,0)*(Estacionamento!$F13+Estacionamento!$F19)*$NB$108</f>
        <v>281.25</v>
      </c>
      <c r="FX109" s="306">
        <f>IF($ND$108&lt;=FX$2,1,0)*(Estacionamento!$F13+Estacionamento!$F19)*$NB$108</f>
        <v>281.25</v>
      </c>
      <c r="FY109" s="306">
        <f>IF($ND$108&lt;=FY$2,1,0)*(Estacionamento!$F13+Estacionamento!$F19)*$NB$108</f>
        <v>281.25</v>
      </c>
      <c r="FZ109" s="306">
        <f>IF($ND$108&lt;=FZ$2,1,0)*(Estacionamento!$F13+Estacionamento!$F19)*$NB$108</f>
        <v>281.25</v>
      </c>
      <c r="GA109" s="306">
        <f>IF($ND$108&lt;=GA$2,1,0)*(Estacionamento!$F13+Estacionamento!$F19)*$NB$108</f>
        <v>281.25</v>
      </c>
      <c r="GB109" s="306">
        <f>IF($ND$108&lt;=GB$2,1,0)*(Estacionamento!$F13+Estacionamento!$F19)*$NB$108</f>
        <v>281.25</v>
      </c>
      <c r="GC109" s="306">
        <f>IF($ND$108&lt;=GC$2,1,0)*(Estacionamento!$F13+Estacionamento!$F19)*$NB$108</f>
        <v>281.25</v>
      </c>
      <c r="GD109" s="306">
        <f>IF($ND$108&lt;=GD$2,1,0)*(Estacionamento!$F13+Estacionamento!$F19)*$NB$108</f>
        <v>281.25</v>
      </c>
      <c r="GE109" s="306">
        <f>IF($ND$108&lt;=GE$2,1,0)*(Estacionamento!$F13+Estacionamento!$F19)*$NB$108</f>
        <v>281.25</v>
      </c>
      <c r="GF109" s="306">
        <f>IF($ND$108&lt;=GF$2,1,0)*(Estacionamento!$F13+Estacionamento!$F19)*$NB$108</f>
        <v>281.25</v>
      </c>
      <c r="GG109" s="306">
        <f>IF($ND$108&lt;=GG$2,1,0)*(Estacionamento!$F13+Estacionamento!$F19)*$NB$108</f>
        <v>281.25</v>
      </c>
      <c r="GH109" s="306">
        <f>IF($ND$108&lt;=GH$2,1,0)*(Estacionamento!$F13+Estacionamento!$F19)*$NB$108</f>
        <v>281.25</v>
      </c>
      <c r="GI109" s="306">
        <f>IF($ND$108&lt;=GI$2,1,0)*(Estacionamento!$F13+Estacionamento!$F19)*$NB$108</f>
        <v>281.25</v>
      </c>
      <c r="GJ109" s="306">
        <f>IF($ND$108&lt;=GJ$2,1,0)*(Estacionamento!$F13+Estacionamento!$F19)*$NB$108</f>
        <v>281.25</v>
      </c>
      <c r="GK109" s="306">
        <f>IF($ND$108&lt;=GK$2,1,0)*(Estacionamento!$F13+Estacionamento!$F19)*$NB$108</f>
        <v>281.25</v>
      </c>
      <c r="GL109" s="306">
        <f>IF($ND$108&lt;=GL$2,1,0)*(Estacionamento!$F13+Estacionamento!$F19)*$NB$108</f>
        <v>281.25</v>
      </c>
      <c r="GM109" s="306">
        <f>IF($ND$108&lt;=GM$2,1,0)*(Estacionamento!$F13+Estacionamento!$F19)*$NB$108</f>
        <v>281.25</v>
      </c>
      <c r="GN109" s="306">
        <f>IF($ND$108&lt;=GN$2,1,0)*(Estacionamento!$F13+Estacionamento!$F19)*$NB$108</f>
        <v>281.25</v>
      </c>
      <c r="GO109" s="306">
        <f>IF($ND$108&lt;=GO$2,1,0)*(Estacionamento!$F13+Estacionamento!$F19)*$NB$108</f>
        <v>281.25</v>
      </c>
      <c r="GP109" s="306">
        <f>IF($ND$108&lt;=GP$2,1,0)*(Estacionamento!$F13+Estacionamento!$F19)*$NB$108</f>
        <v>281.25</v>
      </c>
      <c r="GQ109" s="306">
        <f>IF($ND$108&lt;=GQ$2,1,0)*(Estacionamento!$F13+Estacionamento!$F19)*$NB$108</f>
        <v>281.25</v>
      </c>
      <c r="GR109" s="306">
        <f>IF($ND$108&lt;=GR$2,1,0)*(Estacionamento!$F13+Estacionamento!$F19)*$NB$108</f>
        <v>281.25</v>
      </c>
      <c r="GS109" s="306">
        <f>IF($ND$108&lt;=GS$2,1,0)*(Estacionamento!$F13+Estacionamento!$F19)*$NB$108</f>
        <v>281.25</v>
      </c>
      <c r="GT109" s="306">
        <f>IF($ND$108&lt;=GT$2,1,0)*(Estacionamento!$F13+Estacionamento!$F19)*$NB$108</f>
        <v>281.25</v>
      </c>
      <c r="GU109" s="306">
        <f>IF($ND$108&lt;=GU$2,1,0)*(Estacionamento!$F13+Estacionamento!$F19)*$NB$108</f>
        <v>281.25</v>
      </c>
      <c r="GV109" s="306">
        <f>IF($ND$108&lt;=GV$2,1,0)*(Estacionamento!$F13+Estacionamento!$F19)*$NB$108</f>
        <v>281.25</v>
      </c>
      <c r="GW109" s="306">
        <f>IF($ND$108&lt;=GW$2,1,0)*(Estacionamento!$F13+Estacionamento!$F19)*$NB$108</f>
        <v>281.25</v>
      </c>
      <c r="GX109" s="306">
        <f>IF($ND$108&lt;=GX$2,1,0)*(Estacionamento!$F13+Estacionamento!$F19)*$NB$108</f>
        <v>281.25</v>
      </c>
      <c r="GY109" s="306">
        <f>IF($ND$108&lt;=GY$2,1,0)*(Estacionamento!$F13+Estacionamento!$F19)*$NB$108</f>
        <v>281.25</v>
      </c>
      <c r="GZ109" s="306">
        <f>IF($ND$108&lt;=GZ$2,1,0)*(Estacionamento!$F13+Estacionamento!$F19)*$NB$108</f>
        <v>281.25</v>
      </c>
      <c r="HA109" s="306">
        <f>IF($ND$108&lt;=HA$2,1,0)*(Estacionamento!$F13+Estacionamento!$F19)*$NB$108</f>
        <v>281.25</v>
      </c>
      <c r="HB109" s="306">
        <f>IF($ND$108&lt;=HB$2,1,0)*(Estacionamento!$F13+Estacionamento!$F19)*$NB$108</f>
        <v>281.25</v>
      </c>
      <c r="HC109" s="306">
        <f>IF($ND$108&lt;=HC$2,1,0)*(Estacionamento!$F13+Estacionamento!$F19)*$NB$108</f>
        <v>281.25</v>
      </c>
      <c r="HD109" s="306">
        <f>IF($ND$108&lt;=HD$2,1,0)*(Estacionamento!$F13+Estacionamento!$F19)*$NB$108</f>
        <v>281.25</v>
      </c>
      <c r="HE109" s="306">
        <f>IF($ND$108&lt;=HE$2,1,0)*(Estacionamento!$F13+Estacionamento!$F19)*$NB$108</f>
        <v>281.25</v>
      </c>
      <c r="HF109" s="306">
        <f>IF($ND$108&lt;=HF$2,1,0)*(Estacionamento!$F13+Estacionamento!$F19)*$NB$108</f>
        <v>281.25</v>
      </c>
      <c r="HG109" s="306">
        <f>IF($ND$108&lt;=HG$2,1,0)*(Estacionamento!$F13+Estacionamento!$F19)*$NB$108</f>
        <v>281.25</v>
      </c>
      <c r="HH109" s="306">
        <f>IF($ND$108&lt;=HH$2,1,0)*(Estacionamento!$F13+Estacionamento!$F19)*$NB$108</f>
        <v>281.25</v>
      </c>
      <c r="HI109" s="306">
        <f>IF($ND$108&lt;=HI$2,1,0)*(Estacionamento!$F13+Estacionamento!$F19)*$NB$108</f>
        <v>281.25</v>
      </c>
      <c r="HJ109" s="306">
        <f>IF($ND$108&lt;=HJ$2,1,0)*(Estacionamento!$F13+Estacionamento!$F19)*$NB$108</f>
        <v>281.25</v>
      </c>
      <c r="HK109" s="306">
        <f>IF($ND$108&lt;=HK$2,1,0)*(Estacionamento!$F13+Estacionamento!$F19)*$NB$108</f>
        <v>281.25</v>
      </c>
      <c r="HL109" s="306">
        <f>IF($ND$108&lt;=HL$2,1,0)*(Estacionamento!$F13+Estacionamento!$F19)*$NB$108</f>
        <v>281.25</v>
      </c>
      <c r="HM109" s="306">
        <f>IF($ND$108&lt;=HM$2,1,0)*(Estacionamento!$F13+Estacionamento!$F19)*$NB$108</f>
        <v>281.25</v>
      </c>
      <c r="HN109" s="306">
        <f>IF($ND$108&lt;=HN$2,1,0)*(Estacionamento!$F13+Estacionamento!$F19)*$NB$108</f>
        <v>281.25</v>
      </c>
      <c r="HO109" s="306">
        <f>IF($ND$108&lt;=HO$2,1,0)*(Estacionamento!$F13+Estacionamento!$F19)*$NB$108</f>
        <v>281.25</v>
      </c>
      <c r="HP109" s="306">
        <f>IF($ND$108&lt;=HP$2,1,0)*(Estacionamento!$F13+Estacionamento!$F19)*$NB$108</f>
        <v>281.25</v>
      </c>
      <c r="HQ109" s="306">
        <f>IF($ND$108&lt;=HQ$2,1,0)*(Estacionamento!$F13+Estacionamento!$F19)*$NB$108</f>
        <v>281.25</v>
      </c>
      <c r="HR109" s="306">
        <f>IF($ND$108&lt;=HR$2,1,0)*(Estacionamento!$F13+Estacionamento!$F19)*$NB$108</f>
        <v>281.25</v>
      </c>
      <c r="HS109" s="306">
        <f>IF($ND$108&lt;=HS$2,1,0)*(Estacionamento!$F13+Estacionamento!$F19)*$NB$108</f>
        <v>281.25</v>
      </c>
      <c r="HT109" s="306">
        <f>IF($ND$108&lt;=HT$2,1,0)*(Estacionamento!$F13+Estacionamento!$F19)*$NB$108</f>
        <v>281.25</v>
      </c>
      <c r="HU109" s="306">
        <f>IF($ND$108&lt;=HU$2,1,0)*(Estacionamento!$F13+Estacionamento!$F19)*$NB$108</f>
        <v>281.25</v>
      </c>
      <c r="HV109" s="306">
        <f>IF($ND$108&lt;=HV$2,1,0)*(Estacionamento!$F13+Estacionamento!$F19)*$NB$108</f>
        <v>281.25</v>
      </c>
      <c r="HW109" s="306">
        <f>IF($ND$108&lt;=HW$2,1,0)*(Estacionamento!$F13+Estacionamento!$F19)*$NB$108</f>
        <v>281.25</v>
      </c>
      <c r="HX109" s="306">
        <f>IF($ND$108&lt;=HX$2,1,0)*(Estacionamento!$F13+Estacionamento!$F19)*$NB$108</f>
        <v>281.25</v>
      </c>
      <c r="HY109" s="306">
        <f>IF($ND$108&lt;=HY$2,1,0)*(Estacionamento!$F13+Estacionamento!$F19)*$NB$108</f>
        <v>281.25</v>
      </c>
      <c r="HZ109" s="306">
        <f>IF($ND$108&lt;=HZ$2,1,0)*(Estacionamento!$F13+Estacionamento!$F19)*$NB$108</f>
        <v>281.25</v>
      </c>
      <c r="IA109" s="306">
        <f>IF($ND$108&lt;=IA$2,1,0)*(Estacionamento!$F13+Estacionamento!$F19)*$NB$108</f>
        <v>281.25</v>
      </c>
      <c r="IB109" s="306">
        <f>IF($ND$108&lt;=IB$2,1,0)*(Estacionamento!$F13+Estacionamento!$F19)*$NB$108</f>
        <v>281.25</v>
      </c>
      <c r="IC109" s="306">
        <f>IF($ND$108&lt;=IC$2,1,0)*(Estacionamento!$F13+Estacionamento!$F19)*$NB$108</f>
        <v>281.25</v>
      </c>
      <c r="ID109" s="306">
        <f>IF($ND$108&lt;=ID$2,1,0)*(Estacionamento!$F13+Estacionamento!$F19)*$NB$108</f>
        <v>281.25</v>
      </c>
      <c r="IE109" s="306">
        <f>IF($ND$108&lt;=IE$2,1,0)*(Estacionamento!$F13+Estacionamento!$F19)*$NB$108</f>
        <v>281.25</v>
      </c>
      <c r="IF109" s="306">
        <f>IF($ND$108&lt;=IF$2,1,0)*(Estacionamento!$F13+Estacionamento!$F19)*$NB$108</f>
        <v>281.25</v>
      </c>
      <c r="IG109" s="306">
        <f>IF($ND$108&lt;=IG$2,1,0)*(Estacionamento!$F13+Estacionamento!$F19)*$NB$108</f>
        <v>281.25</v>
      </c>
      <c r="IH109" s="306">
        <f>IF($ND$108&lt;=IH$2,1,0)*(Estacionamento!$F13+Estacionamento!$F19)*$NB$108</f>
        <v>281.25</v>
      </c>
      <c r="II109" s="306">
        <f>IF($ND$108&lt;=II$2,1,0)*(Estacionamento!$F13+Estacionamento!$F19)*$NB$108</f>
        <v>281.25</v>
      </c>
      <c r="IJ109" s="306">
        <f>IF($ND$108&lt;=IJ$2,1,0)*(Estacionamento!$F13+Estacionamento!$F19)*$NB$108</f>
        <v>281.25</v>
      </c>
      <c r="IK109" s="306">
        <f>IF($ND$108&lt;=IK$2,1,0)*(Estacionamento!$F13+Estacionamento!$F19)*$NB$108</f>
        <v>281.25</v>
      </c>
      <c r="IL109" s="306">
        <f>IF($ND$108&lt;=IL$2,1,0)*(Estacionamento!$F13+Estacionamento!$F19)*$NB$108</f>
        <v>281.25</v>
      </c>
      <c r="IM109" s="306">
        <f>IF($ND$108&lt;=IM$2,1,0)*(Estacionamento!$F13+Estacionamento!$F19)*$NB$108</f>
        <v>281.25</v>
      </c>
      <c r="IN109" s="306">
        <f>IF($ND$108&lt;=IN$2,1,0)*(Estacionamento!$F13+Estacionamento!$F19)*$NB$108</f>
        <v>281.25</v>
      </c>
      <c r="IO109" s="306">
        <f>IF($ND$108&lt;=IO$2,1,0)*(Estacionamento!$F13+Estacionamento!$F19)*$NB$108</f>
        <v>281.25</v>
      </c>
      <c r="IP109" s="306">
        <f>IF($ND$108&lt;=IP$2,1,0)*(Estacionamento!$F13+Estacionamento!$F19)*$NB$108</f>
        <v>281.25</v>
      </c>
      <c r="IQ109" s="306">
        <f>IF($ND$108&lt;=IQ$2,1,0)*(Estacionamento!$F13+Estacionamento!$F19)*$NB$108</f>
        <v>281.25</v>
      </c>
      <c r="IR109" s="306">
        <f>IF($ND$108&lt;=IR$2,1,0)*(Estacionamento!$F13+Estacionamento!$F19)*$NB$108</f>
        <v>281.25</v>
      </c>
      <c r="IS109" s="306">
        <f>IF($ND$108&lt;=IS$2,1,0)*(Estacionamento!$F13+Estacionamento!$F19)*$NB$108</f>
        <v>281.25</v>
      </c>
      <c r="IT109" s="306">
        <f>IF($ND$108&lt;=IT$2,1,0)*(Estacionamento!$F13+Estacionamento!$F19)*$NB$108</f>
        <v>281.25</v>
      </c>
      <c r="IU109" s="306">
        <f>IF($ND$108&lt;=IU$2,1,0)*(Estacionamento!$F13+Estacionamento!$F19)*$NB$108</f>
        <v>281.25</v>
      </c>
      <c r="IV109" s="306">
        <f>IF($ND$108&lt;=IV$2,1,0)*(Estacionamento!$F13+Estacionamento!$F19)*$NB$108</f>
        <v>281.25</v>
      </c>
      <c r="IW109" s="306">
        <f>IF($ND$108&lt;=IW$2,1,0)*(Estacionamento!$F13+Estacionamento!$F19)*$NB$108</f>
        <v>281.25</v>
      </c>
      <c r="IX109" s="306">
        <f>IF($ND$108&lt;=IX$2,1,0)*(Estacionamento!$F13+Estacionamento!$F19)*$NB$108</f>
        <v>281.25</v>
      </c>
      <c r="IY109" s="306">
        <f>IF($ND$108&lt;=IY$2,1,0)*(Estacionamento!$F13+Estacionamento!$F19)*$NB$108</f>
        <v>281.25</v>
      </c>
      <c r="IZ109" s="306">
        <f>IF($ND$108&lt;=IZ$2,1,0)*(Estacionamento!$F13+Estacionamento!$F19)*$NB$108</f>
        <v>281.25</v>
      </c>
      <c r="JA109" s="306">
        <f>IF($ND$108&lt;=JA$2,1,0)*(Estacionamento!$F13+Estacionamento!$F19)*$NB$108</f>
        <v>281.25</v>
      </c>
      <c r="JB109" s="306">
        <f>IF($ND$108&lt;=JB$2,1,0)*(Estacionamento!$F13+Estacionamento!$F19)*$NB$108</f>
        <v>281.25</v>
      </c>
      <c r="JC109" s="306">
        <f>IF($ND$108&lt;=JC$2,1,0)*(Estacionamento!$F13+Estacionamento!$F19)*$NB$108</f>
        <v>281.25</v>
      </c>
      <c r="JD109" s="306">
        <f>IF($ND$108&lt;=JD$2,1,0)*(Estacionamento!$F13+Estacionamento!$F19)*$NB$108</f>
        <v>281.25</v>
      </c>
      <c r="JE109" s="306">
        <f>IF($ND$108&lt;=JE$2,1,0)*(Estacionamento!$F13+Estacionamento!$F19)*$NB$108</f>
        <v>281.25</v>
      </c>
      <c r="JF109" s="306">
        <f>IF($ND$108&lt;=JF$2,1,0)*(Estacionamento!$F13+Estacionamento!$F19)*$NB$108</f>
        <v>281.25</v>
      </c>
      <c r="JG109" s="306">
        <f>IF($ND$108&lt;=JG$2,1,0)*(Estacionamento!$F13+Estacionamento!$F19)*$NB$108</f>
        <v>281.25</v>
      </c>
      <c r="JH109" s="306">
        <f>IF($ND$108&lt;=JH$2,1,0)*(Estacionamento!$F13+Estacionamento!$F19)*$NB$108</f>
        <v>281.25</v>
      </c>
      <c r="JI109" s="306">
        <f>IF($ND$108&lt;=JI$2,1,0)*(Estacionamento!$F13+Estacionamento!$F19)*$NB$108</f>
        <v>281.25</v>
      </c>
      <c r="JJ109" s="306">
        <f>IF($ND$108&lt;=JJ$2,1,0)*(Estacionamento!$F13+Estacionamento!$F19)*$NB$108</f>
        <v>281.25</v>
      </c>
      <c r="JK109" s="306">
        <f>IF($ND$108&lt;=JK$2,1,0)*(Estacionamento!$F13+Estacionamento!$F19)*$NB$108</f>
        <v>281.25</v>
      </c>
      <c r="JL109" s="306">
        <f>IF($ND$108&lt;=JL$2,1,0)*(Estacionamento!$F13+Estacionamento!$F19)*$NB$108</f>
        <v>281.25</v>
      </c>
      <c r="JM109" s="306">
        <f>IF($ND$108&lt;=JM$2,1,0)*(Estacionamento!$F13+Estacionamento!$F19)*$NB$108</f>
        <v>281.25</v>
      </c>
      <c r="JN109" s="306">
        <f>IF($ND$108&lt;=JN$2,1,0)*(Estacionamento!$F13+Estacionamento!$F19)*$NB$108</f>
        <v>281.25</v>
      </c>
      <c r="JO109" s="306">
        <f>IF($ND$108&lt;=JO$2,1,0)*(Estacionamento!$F13+Estacionamento!$F19)*$NB$108</f>
        <v>281.25</v>
      </c>
      <c r="JP109" s="306">
        <f>IF($ND$108&lt;=JP$2,1,0)*(Estacionamento!$F13+Estacionamento!$F19)*$NB$108</f>
        <v>281.25</v>
      </c>
      <c r="JQ109" s="306">
        <f>IF($ND$108&lt;=JQ$2,1,0)*(Estacionamento!$F13+Estacionamento!$F19)*$NB$108</f>
        <v>281.25</v>
      </c>
      <c r="JR109" s="306">
        <f>IF($ND$108&lt;=JR$2,1,0)*(Estacionamento!$F13+Estacionamento!$F19)*$NB$108</f>
        <v>281.25</v>
      </c>
      <c r="JS109" s="306">
        <f>IF($ND$108&lt;=JS$2,1,0)*(Estacionamento!$F13+Estacionamento!$F19)*$NB$108</f>
        <v>281.25</v>
      </c>
      <c r="JT109" s="306">
        <f>IF($ND$108&lt;=JT$2,1,0)*(Estacionamento!$F13+Estacionamento!$F19)*$NB$108</f>
        <v>281.25</v>
      </c>
      <c r="JU109" s="306">
        <f>IF($ND$108&lt;=JU$2,1,0)*(Estacionamento!$F13+Estacionamento!$F19)*$NB$108</f>
        <v>281.25</v>
      </c>
      <c r="JV109" s="306">
        <f>IF($ND$108&lt;=JV$2,1,0)*(Estacionamento!$F13+Estacionamento!$F19)*$NB$108</f>
        <v>281.25</v>
      </c>
      <c r="JW109" s="306">
        <f>IF($ND$108&lt;=JW$2,1,0)*(Estacionamento!$F13+Estacionamento!$F19)*$NB$108</f>
        <v>281.25</v>
      </c>
      <c r="JX109" s="306">
        <f>IF($ND$108&lt;=JX$2,1,0)*(Estacionamento!$F13+Estacionamento!$F19)*$NB$108</f>
        <v>281.25</v>
      </c>
      <c r="JY109" s="306">
        <f>IF($ND$108&lt;=JY$2,1,0)*(Estacionamento!$F13+Estacionamento!$F19)*$NB$108</f>
        <v>281.25</v>
      </c>
      <c r="JZ109" s="306">
        <f>IF($ND$108&lt;=JZ$2,1,0)*(Estacionamento!$F13+Estacionamento!$F19)*$NB$108</f>
        <v>281.25</v>
      </c>
      <c r="KA109" s="306">
        <f>IF($ND$108&lt;=KA$2,1,0)*(Estacionamento!$F13+Estacionamento!$F19)*$NB$108</f>
        <v>281.25</v>
      </c>
      <c r="KB109" s="306">
        <f>IF($ND$108&lt;=KB$2,1,0)*(Estacionamento!$F13+Estacionamento!$F19)*$NB$108</f>
        <v>281.25</v>
      </c>
      <c r="KC109" s="306">
        <f>IF($ND$108&lt;=KC$2,1,0)*(Estacionamento!$F13+Estacionamento!$F19)*$NB$108</f>
        <v>281.25</v>
      </c>
      <c r="KD109" s="306">
        <f>IF($ND$108&lt;=KD$2,1,0)*(Estacionamento!$F13+Estacionamento!$F19)*$NB$108</f>
        <v>281.25</v>
      </c>
      <c r="KE109" s="306">
        <f>IF($ND$108&lt;=KE$2,1,0)*(Estacionamento!$F13+Estacionamento!$F19)*$NB$108</f>
        <v>281.25</v>
      </c>
      <c r="KF109" s="306">
        <f>IF($ND$108&lt;=KF$2,1,0)*(Estacionamento!$F13+Estacionamento!$F19)*$NB$108</f>
        <v>281.25</v>
      </c>
      <c r="KG109" s="306">
        <f>IF($ND$108&lt;=KG$2,1,0)*(Estacionamento!$F13+Estacionamento!$F19)*$NB$108</f>
        <v>281.25</v>
      </c>
      <c r="KH109" s="306">
        <f>IF($ND$108&lt;=KH$2,1,0)*(Estacionamento!$F13+Estacionamento!$F19)*$NB$108</f>
        <v>281.25</v>
      </c>
      <c r="KI109" s="306">
        <f>IF($ND$108&lt;=KI$2,1,0)*(Estacionamento!$F13+Estacionamento!$F19)*$NB$108</f>
        <v>281.25</v>
      </c>
      <c r="KJ109" s="306">
        <f>IF($ND$108&lt;=KJ$2,1,0)*(Estacionamento!$F13+Estacionamento!$F19)*$NB$108</f>
        <v>281.25</v>
      </c>
      <c r="KK109" s="306">
        <f>IF($ND$108&lt;=KK$2,1,0)*(Estacionamento!$F13+Estacionamento!$F19)*$NB$108</f>
        <v>281.25</v>
      </c>
      <c r="KL109" s="306">
        <f>IF($ND$108&lt;=KL$2,1,0)*(Estacionamento!$F13+Estacionamento!$F19)*$NB$108</f>
        <v>281.25</v>
      </c>
      <c r="KM109" s="306">
        <f>IF($ND$108&lt;=KM$2,1,0)*(Estacionamento!$F13+Estacionamento!$F19)*$NB$108</f>
        <v>281.25</v>
      </c>
      <c r="KN109" s="306">
        <f>IF($ND$108&lt;=KN$2,1,0)*(Estacionamento!$F13+Estacionamento!$F19)*$NB$108</f>
        <v>281.25</v>
      </c>
      <c r="KO109" s="306">
        <f>IF($ND$108&lt;=KO$2,1,0)*(Estacionamento!$F13+Estacionamento!$F19)*$NB$108</f>
        <v>281.25</v>
      </c>
      <c r="KP109" s="306">
        <f>IF($ND$108&lt;=KP$2,1,0)*(Estacionamento!$F13+Estacionamento!$F19)*$NB$108</f>
        <v>281.25</v>
      </c>
      <c r="KQ109" s="306">
        <f>IF($ND$108&lt;=KQ$2,1,0)*(Estacionamento!$F13+Estacionamento!$F19)*$NB$108</f>
        <v>281.25</v>
      </c>
      <c r="KR109" s="306">
        <f>IF($ND$108&lt;=KR$2,1,0)*(Estacionamento!$F13+Estacionamento!$F19)*$NB$108</f>
        <v>281.25</v>
      </c>
      <c r="KS109" s="306">
        <f>IF($ND$108&lt;=KS$2,1,0)*(Estacionamento!$F13+Estacionamento!$F19)*$NB$108</f>
        <v>281.25</v>
      </c>
      <c r="KT109" s="306">
        <f>IF($ND$108&lt;=KT$2,1,0)*(Estacionamento!$F13+Estacionamento!$F19)*$NB$108</f>
        <v>281.25</v>
      </c>
      <c r="KU109" s="306">
        <f>IF($ND$108&lt;=KU$2,1,0)*(Estacionamento!$F13+Estacionamento!$F19)*$NB$108</f>
        <v>281.25</v>
      </c>
      <c r="KV109" s="306">
        <f>IF($ND$108&lt;=KV$2,1,0)*(Estacionamento!$F13+Estacionamento!$F19)*$NB$108</f>
        <v>281.25</v>
      </c>
      <c r="KW109" s="306">
        <f>IF($ND$108&lt;=KW$2,1,0)*(Estacionamento!$F13+Estacionamento!$F19)*$NB$108</f>
        <v>281.25</v>
      </c>
      <c r="KX109" s="306">
        <f>IF($ND$108&lt;=KX$2,1,0)*(Estacionamento!$F13+Estacionamento!$F19)*$NB$108</f>
        <v>281.25</v>
      </c>
      <c r="KY109" s="306">
        <f>IF($ND$108&lt;=KY$2,1,0)*(Estacionamento!$F13+Estacionamento!$F19)*$NB$108</f>
        <v>281.25</v>
      </c>
      <c r="KZ109" s="306">
        <f>IF($ND$108&lt;=KZ$2,1,0)*(Estacionamento!$F13+Estacionamento!$F19)*$NB$108</f>
        <v>281.25</v>
      </c>
      <c r="LA109" s="306">
        <f>IF($ND$108&lt;=LA$2,1,0)*(Estacionamento!$F13+Estacionamento!$F19)*$NB$108</f>
        <v>281.25</v>
      </c>
      <c r="LB109" s="306">
        <f>IF($ND$108&lt;=LB$2,1,0)*(Estacionamento!$F13+Estacionamento!$F19)*$NB$108</f>
        <v>281.25</v>
      </c>
      <c r="LC109" s="306">
        <f>IF($ND$108&lt;=LC$2,1,0)*(Estacionamento!$F13+Estacionamento!$F19)*$NB$108</f>
        <v>281.25</v>
      </c>
      <c r="LD109" s="306">
        <f>IF($ND$108&lt;=LD$2,1,0)*(Estacionamento!$F13+Estacionamento!$F19)*$NB$108</f>
        <v>281.25</v>
      </c>
      <c r="LE109" s="306">
        <f>IF($ND$108&lt;=LE$2,1,0)*(Estacionamento!$F13+Estacionamento!$F19)*$NB$108</f>
        <v>281.25</v>
      </c>
      <c r="LF109" s="306">
        <f>IF($ND$108&lt;=LF$2,1,0)*(Estacionamento!$F13+Estacionamento!$F19)*$NB$108</f>
        <v>281.25</v>
      </c>
      <c r="LG109" s="306">
        <f>IF($ND$108&lt;=LG$2,1,0)*(Estacionamento!$F13+Estacionamento!$F19)*$NB$108</f>
        <v>281.25</v>
      </c>
      <c r="LH109" s="306">
        <f>IF($ND$108&lt;=LH$2,1,0)*(Estacionamento!$F13+Estacionamento!$F19)*$NB$108</f>
        <v>281.25</v>
      </c>
      <c r="LI109" s="306">
        <f>IF($ND$108&lt;=LI$2,1,0)*(Estacionamento!$F13+Estacionamento!$F19)*$NB$108</f>
        <v>281.25</v>
      </c>
      <c r="LJ109" s="306">
        <f>IF($ND$108&lt;=LJ$2,1,0)*(Estacionamento!$F13+Estacionamento!$F19)*$NB$108</f>
        <v>281.25</v>
      </c>
      <c r="LK109" s="306">
        <f>IF($ND$108&lt;=LK$2,1,0)*(Estacionamento!$F13+Estacionamento!$F19)*$NB$108</f>
        <v>281.25</v>
      </c>
      <c r="LL109" s="306">
        <f>IF($ND$108&lt;=LL$2,1,0)*(Estacionamento!$F13+Estacionamento!$F19)*$NB$108</f>
        <v>281.25</v>
      </c>
      <c r="LM109" s="306">
        <f>IF($ND$108&lt;=LM$2,1,0)*(Estacionamento!$F13+Estacionamento!$F19)*$NB$108</f>
        <v>281.25</v>
      </c>
      <c r="LN109" s="306">
        <f>IF($ND$108&lt;=LN$2,1,0)*(Estacionamento!$F13+Estacionamento!$F19)*$NB$108</f>
        <v>281.25</v>
      </c>
      <c r="LO109" s="306">
        <f>IF($ND$108&lt;=LO$2,1,0)*(Estacionamento!$F13+Estacionamento!$F19)*$NB$108</f>
        <v>281.25</v>
      </c>
      <c r="LP109" s="306">
        <f>IF($ND$108&lt;=LP$2,1,0)*(Estacionamento!$F13+Estacionamento!$F19)*$NB$108</f>
        <v>281.25</v>
      </c>
      <c r="LQ109" s="306">
        <f>IF($ND$108&lt;=LQ$2,1,0)*(Estacionamento!$F13+Estacionamento!$F19)*$NB$108</f>
        <v>281.25</v>
      </c>
      <c r="LR109" s="306">
        <f>IF($ND$108&lt;=LR$2,1,0)*(Estacionamento!$F13+Estacionamento!$F19)*$NB$108</f>
        <v>281.25</v>
      </c>
      <c r="LS109" s="306">
        <f>IF($ND$108&lt;=LS$2,1,0)*(Estacionamento!$F13+Estacionamento!$F19)*$NB$108</f>
        <v>281.25</v>
      </c>
      <c r="LT109" s="306">
        <f>IF($ND$108&lt;=LT$2,1,0)*(Estacionamento!$F13+Estacionamento!$F19)*$NB$108</f>
        <v>281.25</v>
      </c>
      <c r="LU109" s="306">
        <f>IF($ND$108&lt;=LU$2,1,0)*(Estacionamento!$F13+Estacionamento!$F19)*$NB$108</f>
        <v>281.25</v>
      </c>
      <c r="LV109" s="306">
        <f>IF($ND$108&lt;=LV$2,1,0)*(Estacionamento!$F13+Estacionamento!$F19)*$NB$108</f>
        <v>281.25</v>
      </c>
      <c r="LW109" s="306">
        <f>IF($ND$108&lt;=LW$2,1,0)*(Estacionamento!$F13+Estacionamento!$F19)*$NB$108</f>
        <v>281.25</v>
      </c>
      <c r="LX109" s="306">
        <f>IF($ND$108&lt;=LX$2,1,0)*(Estacionamento!$F13+Estacionamento!$F19)*$NB$108</f>
        <v>281.25</v>
      </c>
      <c r="LY109" s="306">
        <f>IF($ND$108&lt;=LY$2,1,0)*(Estacionamento!$F13+Estacionamento!$F19)*$NB$108</f>
        <v>281.25</v>
      </c>
      <c r="LZ109" s="306">
        <f>IF($ND$108&lt;=LZ$2,1,0)*(Estacionamento!$F13+Estacionamento!$F19)*$NB$108</f>
        <v>281.25</v>
      </c>
      <c r="MA109" s="306">
        <f>IF($ND$108&lt;=MA$2,1,0)*(Estacionamento!$F13+Estacionamento!$F19)*$NB$108</f>
        <v>281.25</v>
      </c>
      <c r="MB109" s="306">
        <f>IF($ND$108&lt;=MB$2,1,0)*(Estacionamento!$F13+Estacionamento!$F19)*$NB$108</f>
        <v>281.25</v>
      </c>
      <c r="MC109" s="306">
        <f>IF($ND$108&lt;=MC$2,1,0)*(Estacionamento!$F13+Estacionamento!$F19)*$NB$108</f>
        <v>281.25</v>
      </c>
      <c r="MD109" s="306">
        <f>IF($ND$108&lt;=MD$2,1,0)*(Estacionamento!$F13+Estacionamento!$F19)*$NB$108</f>
        <v>281.25</v>
      </c>
      <c r="ME109" s="306">
        <f>IF($ND$108&lt;=ME$2,1,0)*(Estacionamento!$F13+Estacionamento!$F19)*$NB$108</f>
        <v>281.25</v>
      </c>
      <c r="MF109" s="306">
        <f>IF($ND$108&lt;=MF$2,1,0)*(Estacionamento!$F13+Estacionamento!$F19)*$NB$108</f>
        <v>281.25</v>
      </c>
      <c r="MG109" s="306">
        <f>IF($ND$108&lt;=MG$2,1,0)*(Estacionamento!$F13+Estacionamento!$F19)*$NB$108</f>
        <v>281.25</v>
      </c>
      <c r="MH109" s="306">
        <f>IF($ND$108&lt;=MH$2,1,0)*(Estacionamento!$F13+Estacionamento!$F19)*$NB$108</f>
        <v>281.25</v>
      </c>
      <c r="MI109" s="306">
        <f>IF($ND$108&lt;=MI$2,1,0)*(Estacionamento!$F13+Estacionamento!$F19)*$NB$108</f>
        <v>281.25</v>
      </c>
      <c r="MJ109" s="306">
        <f>IF($ND$108&lt;=MJ$2,1,0)*(Estacionamento!$F13+Estacionamento!$F19)*$NB$108</f>
        <v>281.25</v>
      </c>
      <c r="MK109" s="306">
        <f>IF($ND$108&lt;=MK$2,1,0)*(Estacionamento!$F13+Estacionamento!$F19)*$NB$108</f>
        <v>281.25</v>
      </c>
      <c r="ML109" s="306">
        <f>IF($ND$108&lt;=ML$2,1,0)*(Estacionamento!$F13+Estacionamento!$F19)*$NB$108</f>
        <v>281.25</v>
      </c>
      <c r="MM109" s="306">
        <f>IF($ND$108&lt;=MM$2,1,0)*(Estacionamento!$F13+Estacionamento!$F19)*$NB$108</f>
        <v>281.25</v>
      </c>
      <c r="MN109" s="306">
        <f>IF($ND$108&lt;=MN$2,1,0)*(Estacionamento!$F13+Estacionamento!$F19)*$NB$108</f>
        <v>281.25</v>
      </c>
      <c r="MO109" s="306">
        <f>IF($ND$108&lt;=MO$2,1,0)*(Estacionamento!$F13+Estacionamento!$F19)*$NB$108</f>
        <v>281.25</v>
      </c>
      <c r="MP109" s="306">
        <f>IF($ND$108&lt;=MP$2,1,0)*(Estacionamento!$F13+Estacionamento!$F19)*$NB$108</f>
        <v>281.25</v>
      </c>
      <c r="MQ109" s="306">
        <f>IF($ND$108&lt;=MQ$2,1,0)*(Estacionamento!$F13+Estacionamento!$F19)*$NB$108</f>
        <v>281.25</v>
      </c>
      <c r="MR109" s="306">
        <f>IF($ND$108&lt;=MR$2,1,0)*(Estacionamento!$F13+Estacionamento!$F19)*$NB$108</f>
        <v>281.25</v>
      </c>
      <c r="MS109" s="306">
        <f>IF($ND$108&lt;=MS$2,1,0)*(Estacionamento!$F13+Estacionamento!$F19)*$NB$108</f>
        <v>281.25</v>
      </c>
      <c r="MT109" s="306">
        <f>IF($ND$108&lt;=MT$2,1,0)*(Estacionamento!$F13+Estacionamento!$F19)*$NB$108</f>
        <v>281.25</v>
      </c>
      <c r="MU109" s="306">
        <f>IF($ND$108&lt;=MU$2,1,0)*(Estacionamento!$F13+Estacionamento!$F19)*$NB$108</f>
        <v>281.25</v>
      </c>
      <c r="MV109" s="306">
        <f>IF($ND$108&lt;=MV$2,1,0)*(Estacionamento!$F13+Estacionamento!$F19)*$NB$108</f>
        <v>281.25</v>
      </c>
      <c r="MW109" s="306">
        <f>IF($ND$108&lt;=MW$2,1,0)*(Estacionamento!$F13+Estacionamento!$F19)*$NB$108</f>
        <v>281.25</v>
      </c>
      <c r="MX109" s="306">
        <f>IF($ND$108&lt;=MX$2,1,0)*(Estacionamento!$F13+Estacionamento!$F19)*$NB$108</f>
        <v>281.25</v>
      </c>
      <c r="MY109" s="306">
        <f>IF($ND$108&lt;=MY$2,1,0)*(Estacionamento!$F13+Estacionamento!$F19)*$NB$108</f>
        <v>281.25</v>
      </c>
      <c r="MZ109" s="306">
        <f>IF($ND$108&lt;=MZ$2,1,0)*(Estacionamento!$F13+Estacionamento!$F19)*$NB$108</f>
        <v>281.25</v>
      </c>
      <c r="NA109" s="307">
        <f>IF($ND$108&lt;=NA$2,1,0)*(Estacionamento!$F13+Estacionamento!$F19)*$NB$108</f>
        <v>281.25</v>
      </c>
      <c r="NB109" s="652"/>
      <c r="NC109" s="652"/>
      <c r="ND109" s="652"/>
    </row>
    <row r="110" spans="1:368" s="314" customFormat="1" x14ac:dyDescent="0.2">
      <c r="A110" s="182"/>
      <c r="B110" s="308"/>
      <c r="C110" s="309"/>
      <c r="D110" s="309"/>
      <c r="E110" s="309" t="s">
        <v>630</v>
      </c>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c r="BG110" s="310"/>
      <c r="BH110" s="310"/>
      <c r="BI110" s="310"/>
      <c r="BJ110" s="310"/>
      <c r="BK110" s="310"/>
      <c r="BL110" s="310"/>
      <c r="BM110" s="310"/>
      <c r="BN110" s="310"/>
      <c r="BO110" s="310"/>
      <c r="BP110" s="310"/>
      <c r="BQ110" s="310"/>
      <c r="BR110" s="310"/>
      <c r="BS110" s="310"/>
      <c r="BT110" s="310"/>
      <c r="BU110" s="310"/>
      <c r="BV110" s="310"/>
      <c r="BW110" s="310"/>
      <c r="BX110" s="310"/>
      <c r="BY110" s="310"/>
      <c r="BZ110" s="310"/>
      <c r="CA110" s="310"/>
      <c r="CB110" s="310"/>
      <c r="CC110" s="310"/>
      <c r="CD110" s="310"/>
      <c r="CE110" s="310"/>
      <c r="CF110" s="310"/>
      <c r="CG110" s="310"/>
      <c r="CH110" s="310"/>
      <c r="CI110" s="310"/>
      <c r="CJ110" s="310"/>
      <c r="CK110" s="310"/>
      <c r="CL110" s="310"/>
      <c r="CM110" s="310"/>
      <c r="CN110" s="310"/>
      <c r="CO110" s="310"/>
      <c r="CP110" s="310"/>
      <c r="CQ110" s="310"/>
      <c r="CR110" s="310"/>
      <c r="CS110" s="310"/>
      <c r="CT110" s="310"/>
      <c r="CU110" s="310"/>
      <c r="CV110" s="310"/>
      <c r="CW110" s="310"/>
      <c r="CX110" s="310"/>
      <c r="CY110" s="310"/>
      <c r="CZ110" s="310"/>
      <c r="DA110" s="310"/>
      <c r="DB110" s="310"/>
      <c r="DC110" s="310"/>
      <c r="DD110" s="310"/>
      <c r="DE110" s="310"/>
      <c r="DF110" s="310"/>
      <c r="DG110" s="310"/>
      <c r="DH110" s="310"/>
      <c r="DI110" s="310"/>
      <c r="DJ110" s="310"/>
      <c r="DK110" s="310"/>
      <c r="DL110" s="310"/>
      <c r="DM110" s="310"/>
      <c r="DN110" s="310"/>
      <c r="DO110" s="310"/>
      <c r="DP110" s="310"/>
      <c r="DQ110" s="310"/>
      <c r="DR110" s="310"/>
      <c r="DS110" s="310"/>
      <c r="DT110" s="310"/>
      <c r="DU110" s="310"/>
      <c r="DV110" s="310"/>
      <c r="DW110" s="310"/>
      <c r="DX110" s="310"/>
      <c r="DY110" s="310"/>
      <c r="DZ110" s="310"/>
      <c r="EA110" s="310"/>
      <c r="EB110" s="310"/>
      <c r="EC110" s="310"/>
      <c r="ED110" s="310"/>
      <c r="EE110" s="310"/>
      <c r="EF110" s="310"/>
      <c r="EG110" s="310"/>
      <c r="EH110" s="310"/>
      <c r="EI110" s="310"/>
      <c r="EJ110" s="310"/>
      <c r="EK110" s="310"/>
      <c r="EL110" s="310"/>
      <c r="EM110" s="310"/>
      <c r="EN110" s="310"/>
      <c r="EO110" s="310"/>
      <c r="EP110" s="310"/>
      <c r="EQ110" s="310"/>
      <c r="ER110" s="310"/>
      <c r="ES110" s="310"/>
      <c r="ET110" s="310"/>
      <c r="EU110" s="310"/>
      <c r="EV110" s="310"/>
      <c r="EW110" s="310"/>
      <c r="EX110" s="310"/>
      <c r="EY110" s="310"/>
      <c r="EZ110" s="310"/>
      <c r="FA110" s="310"/>
      <c r="FB110" s="310"/>
      <c r="FC110" s="310"/>
      <c r="FD110" s="310"/>
      <c r="FE110" s="310"/>
      <c r="FF110" s="310"/>
      <c r="FG110" s="310"/>
      <c r="FH110" s="310"/>
      <c r="FI110" s="310"/>
      <c r="FJ110" s="310"/>
      <c r="FK110" s="310"/>
      <c r="FL110" s="310"/>
      <c r="FM110" s="310"/>
      <c r="FN110" s="310"/>
      <c r="FO110" s="310"/>
      <c r="FP110" s="310"/>
      <c r="FQ110" s="310"/>
      <c r="FR110" s="310"/>
      <c r="FS110" s="310"/>
      <c r="FT110" s="310"/>
      <c r="FU110" s="310"/>
      <c r="FV110" s="310"/>
      <c r="FW110" s="310"/>
      <c r="FX110" s="310"/>
      <c r="FY110" s="310"/>
      <c r="FZ110" s="310"/>
      <c r="GA110" s="310"/>
      <c r="GB110" s="310"/>
      <c r="GC110" s="310"/>
      <c r="GD110" s="310"/>
      <c r="GE110" s="310"/>
      <c r="GF110" s="310"/>
      <c r="GG110" s="310"/>
      <c r="GH110" s="310"/>
      <c r="GI110" s="310"/>
      <c r="GJ110" s="310"/>
      <c r="GK110" s="310"/>
      <c r="GL110" s="310"/>
      <c r="GM110" s="310"/>
      <c r="GN110" s="310"/>
      <c r="GO110" s="310"/>
      <c r="GP110" s="310"/>
      <c r="GQ110" s="310"/>
      <c r="GR110" s="310"/>
      <c r="GS110" s="310"/>
      <c r="GT110" s="310"/>
      <c r="GU110" s="310"/>
      <c r="GV110" s="310"/>
      <c r="GW110" s="310"/>
      <c r="GX110" s="310"/>
      <c r="GY110" s="310"/>
      <c r="GZ110" s="310"/>
      <c r="HA110" s="310"/>
      <c r="HB110" s="310"/>
      <c r="HC110" s="310"/>
      <c r="HD110" s="310"/>
      <c r="HE110" s="310"/>
      <c r="HF110" s="310"/>
      <c r="HG110" s="310"/>
      <c r="HH110" s="310"/>
      <c r="HI110" s="310"/>
      <c r="HJ110" s="310"/>
      <c r="HK110" s="310"/>
      <c r="HL110" s="310"/>
      <c r="HM110" s="310"/>
      <c r="HN110" s="310"/>
      <c r="HO110" s="310"/>
      <c r="HP110" s="310"/>
      <c r="HQ110" s="310"/>
      <c r="HR110" s="310"/>
      <c r="HS110" s="310"/>
      <c r="HT110" s="310"/>
      <c r="HU110" s="310"/>
      <c r="HV110" s="310"/>
      <c r="HW110" s="310"/>
      <c r="HX110" s="310"/>
      <c r="HY110" s="310"/>
      <c r="HZ110" s="310"/>
      <c r="IA110" s="310"/>
      <c r="IB110" s="310"/>
      <c r="IC110" s="310"/>
      <c r="ID110" s="310"/>
      <c r="IE110" s="310"/>
      <c r="IF110" s="310"/>
      <c r="IG110" s="310"/>
      <c r="IH110" s="310"/>
      <c r="II110" s="310"/>
      <c r="IJ110" s="310"/>
      <c r="IK110" s="310"/>
      <c r="IL110" s="310"/>
      <c r="IM110" s="310"/>
      <c r="IN110" s="310"/>
      <c r="IO110" s="310"/>
      <c r="IP110" s="310"/>
      <c r="IQ110" s="310"/>
      <c r="IR110" s="310"/>
      <c r="IS110" s="310"/>
      <c r="IT110" s="310"/>
      <c r="IU110" s="310"/>
      <c r="IV110" s="310"/>
      <c r="IW110" s="310"/>
      <c r="IX110" s="310"/>
      <c r="IY110" s="310"/>
      <c r="IZ110" s="310"/>
      <c r="JA110" s="310"/>
      <c r="JB110" s="310"/>
      <c r="JC110" s="310"/>
      <c r="JD110" s="310"/>
      <c r="JE110" s="310"/>
      <c r="JF110" s="310"/>
      <c r="JG110" s="310"/>
      <c r="JH110" s="310"/>
      <c r="JI110" s="310"/>
      <c r="JJ110" s="310"/>
      <c r="JK110" s="310"/>
      <c r="JL110" s="310"/>
      <c r="JM110" s="310"/>
      <c r="JN110" s="310"/>
      <c r="JO110" s="310"/>
      <c r="JP110" s="310"/>
      <c r="JQ110" s="310"/>
      <c r="JR110" s="310"/>
      <c r="JS110" s="310"/>
      <c r="JT110" s="310"/>
      <c r="JU110" s="310"/>
      <c r="JV110" s="310"/>
      <c r="JW110" s="310"/>
      <c r="JX110" s="310"/>
      <c r="JY110" s="310"/>
      <c r="JZ110" s="310"/>
      <c r="KA110" s="310"/>
      <c r="KB110" s="310"/>
      <c r="KC110" s="310"/>
      <c r="KD110" s="310"/>
      <c r="KE110" s="310"/>
      <c r="KF110" s="310"/>
      <c r="KG110" s="310"/>
      <c r="KH110" s="310"/>
      <c r="KI110" s="310"/>
      <c r="KJ110" s="310"/>
      <c r="KK110" s="310"/>
      <c r="KL110" s="310"/>
      <c r="KM110" s="310"/>
      <c r="KN110" s="310"/>
      <c r="KO110" s="310"/>
      <c r="KP110" s="310"/>
      <c r="KQ110" s="310"/>
      <c r="KR110" s="310"/>
      <c r="KS110" s="310"/>
      <c r="KT110" s="310"/>
      <c r="KU110" s="310"/>
      <c r="KV110" s="310"/>
      <c r="KW110" s="310"/>
      <c r="KX110" s="310"/>
      <c r="KY110" s="310"/>
      <c r="KZ110" s="310"/>
      <c r="LA110" s="310"/>
      <c r="LB110" s="310"/>
      <c r="LC110" s="310"/>
      <c r="LD110" s="310"/>
      <c r="LE110" s="310"/>
      <c r="LF110" s="310"/>
      <c r="LG110" s="310"/>
      <c r="LH110" s="310"/>
      <c r="LI110" s="310"/>
      <c r="LJ110" s="310"/>
      <c r="LK110" s="310"/>
      <c r="LL110" s="310"/>
      <c r="LM110" s="310"/>
      <c r="LN110" s="310"/>
      <c r="LO110" s="310"/>
      <c r="LP110" s="310"/>
      <c r="LQ110" s="310"/>
      <c r="LR110" s="310"/>
      <c r="LS110" s="310"/>
      <c r="LT110" s="310"/>
      <c r="LU110" s="310"/>
      <c r="LV110" s="310"/>
      <c r="LW110" s="310"/>
      <c r="LX110" s="310"/>
      <c r="LY110" s="310"/>
      <c r="LZ110" s="310"/>
      <c r="MA110" s="310"/>
      <c r="MB110" s="310"/>
      <c r="MC110" s="310"/>
      <c r="MD110" s="310"/>
      <c r="ME110" s="310"/>
      <c r="MF110" s="310"/>
      <c r="MG110" s="310"/>
      <c r="MH110" s="310"/>
      <c r="MI110" s="310"/>
      <c r="MJ110" s="310"/>
      <c r="MK110" s="310"/>
      <c r="ML110" s="310"/>
      <c r="MM110" s="310"/>
      <c r="MN110" s="310"/>
      <c r="MO110" s="310"/>
      <c r="MP110" s="310"/>
      <c r="MQ110" s="310"/>
      <c r="MR110" s="310"/>
      <c r="MS110" s="310"/>
      <c r="MT110" s="310"/>
      <c r="MU110" s="310"/>
      <c r="MV110" s="310"/>
      <c r="MW110" s="310"/>
      <c r="MX110" s="310"/>
      <c r="MY110" s="310"/>
      <c r="MZ110" s="310"/>
      <c r="NA110" s="311"/>
      <c r="NB110" s="653"/>
      <c r="NC110" s="653"/>
      <c r="ND110" s="653"/>
    </row>
    <row r="111" spans="1:368" x14ac:dyDescent="0.2">
      <c r="A111" s="2"/>
      <c r="B111" s="316"/>
      <c r="C111" s="305"/>
      <c r="D111" s="305"/>
      <c r="E111" s="322" t="s">
        <v>631</v>
      </c>
      <c r="F111" s="323">
        <f t="shared" ref="F111:BQ111" si="6">SUM(F3:F110)</f>
        <v>3916234.5017440869</v>
      </c>
      <c r="G111" s="323">
        <f t="shared" si="6"/>
        <v>3273055.6091320538</v>
      </c>
      <c r="H111" s="323">
        <f t="shared" si="6"/>
        <v>3294843.4796587233</v>
      </c>
      <c r="I111" s="323">
        <f t="shared" si="6"/>
        <v>3189417.9895088957</v>
      </c>
      <c r="J111" s="323">
        <f t="shared" si="6"/>
        <v>2925415.9274981609</v>
      </c>
      <c r="K111" s="323">
        <f t="shared" si="6"/>
        <v>2997693.9336738465</v>
      </c>
      <c r="L111" s="323">
        <f t="shared" si="6"/>
        <v>3754590.5362489335</v>
      </c>
      <c r="M111" s="323">
        <f t="shared" si="6"/>
        <v>3189508.7642008602</v>
      </c>
      <c r="N111" s="323">
        <f t="shared" si="6"/>
        <v>3305758.7851110799</v>
      </c>
      <c r="O111" s="323">
        <f t="shared" si="6"/>
        <v>3496284.2537198882</v>
      </c>
      <c r="P111" s="323">
        <f t="shared" si="6"/>
        <v>3562806.7887778925</v>
      </c>
      <c r="Q111" s="323">
        <f t="shared" si="6"/>
        <v>3591934.4599098479</v>
      </c>
      <c r="R111" s="323">
        <f t="shared" si="6"/>
        <v>5202326.8485844163</v>
      </c>
      <c r="S111" s="323">
        <f t="shared" si="6"/>
        <v>4497681.4387433426</v>
      </c>
      <c r="T111" s="323">
        <f t="shared" si="6"/>
        <v>4204246.2729922244</v>
      </c>
      <c r="U111" s="323">
        <f t="shared" si="6"/>
        <v>4193396.2921058307</v>
      </c>
      <c r="V111" s="323">
        <f t="shared" si="6"/>
        <v>3876212.4088623971</v>
      </c>
      <c r="W111" s="323">
        <f t="shared" si="6"/>
        <v>3938165.8443932082</v>
      </c>
      <c r="X111" s="323">
        <f t="shared" si="6"/>
        <v>4989907.1140636336</v>
      </c>
      <c r="Y111" s="323">
        <f t="shared" si="6"/>
        <v>4261973.294308288</v>
      </c>
      <c r="Z111" s="323">
        <f t="shared" si="6"/>
        <v>4407096.0775201786</v>
      </c>
      <c r="AA111" s="323">
        <f t="shared" si="6"/>
        <v>4653090.0674572093</v>
      </c>
      <c r="AB111" s="323">
        <f t="shared" si="6"/>
        <v>4742814.4315747675</v>
      </c>
      <c r="AC111" s="323">
        <f t="shared" si="6"/>
        <v>4684144.042278612</v>
      </c>
      <c r="AD111" s="323">
        <f t="shared" si="6"/>
        <v>5320153.6047672676</v>
      </c>
      <c r="AE111" s="323">
        <f t="shared" si="6"/>
        <v>4624794.700031369</v>
      </c>
      <c r="AF111" s="323">
        <f t="shared" si="6"/>
        <v>4413799.027974057</v>
      </c>
      <c r="AG111" s="323">
        <f t="shared" si="6"/>
        <v>4258304.8753895005</v>
      </c>
      <c r="AH111" s="323">
        <f t="shared" si="6"/>
        <v>4046761.0173041504</v>
      </c>
      <c r="AI111" s="323">
        <f t="shared" si="6"/>
        <v>3995979.9466217994</v>
      </c>
      <c r="AJ111" s="323">
        <f t="shared" si="6"/>
        <v>5027591.3614223544</v>
      </c>
      <c r="AK111" s="323">
        <f t="shared" si="6"/>
        <v>4317832.5245525986</v>
      </c>
      <c r="AL111" s="323">
        <f t="shared" si="6"/>
        <v>4454317.3081797063</v>
      </c>
      <c r="AM111" s="323">
        <f t="shared" si="6"/>
        <v>4707000.1228480758</v>
      </c>
      <c r="AN111" s="323">
        <f t="shared" si="6"/>
        <v>4805862.621386122</v>
      </c>
      <c r="AO111" s="323">
        <f t="shared" si="6"/>
        <v>4892250.3346351143</v>
      </c>
      <c r="AP111" s="323">
        <f t="shared" si="6"/>
        <v>5713660.7057600012</v>
      </c>
      <c r="AQ111" s="323">
        <f t="shared" si="6"/>
        <v>4847906.5685187299</v>
      </c>
      <c r="AR111" s="323">
        <f t="shared" si="6"/>
        <v>4893937.9848192763</v>
      </c>
      <c r="AS111" s="323">
        <f t="shared" si="6"/>
        <v>4734578.3926506238</v>
      </c>
      <c r="AT111" s="323">
        <f t="shared" si="6"/>
        <v>4373870.3405684186</v>
      </c>
      <c r="AU111" s="323">
        <f t="shared" si="6"/>
        <v>4472984.4109214488</v>
      </c>
      <c r="AV111" s="323">
        <f t="shared" si="6"/>
        <v>5450985.2820153013</v>
      </c>
      <c r="AW111" s="323">
        <f t="shared" si="6"/>
        <v>4706992.3194276989</v>
      </c>
      <c r="AX111" s="323">
        <f t="shared" si="6"/>
        <v>4849586.9705620948</v>
      </c>
      <c r="AY111" s="323">
        <f t="shared" si="6"/>
        <v>5090956.091462357</v>
      </c>
      <c r="AZ111" s="323">
        <f t="shared" si="6"/>
        <v>5184392.1616233075</v>
      </c>
      <c r="BA111" s="323">
        <f t="shared" si="6"/>
        <v>5271776.6867155358</v>
      </c>
      <c r="BB111" s="323">
        <f t="shared" si="6"/>
        <v>5816090.8520236174</v>
      </c>
      <c r="BC111" s="323">
        <f t="shared" si="6"/>
        <v>5098611.7740898328</v>
      </c>
      <c r="BD111" s="323">
        <f t="shared" si="6"/>
        <v>4806224.4064661907</v>
      </c>
      <c r="BE111" s="323">
        <f t="shared" si="6"/>
        <v>4773602.3454313977</v>
      </c>
      <c r="BF111" s="323">
        <f t="shared" si="6"/>
        <v>4446027.0781761734</v>
      </c>
      <c r="BG111" s="323">
        <f t="shared" si="6"/>
        <v>4517422.9246168984</v>
      </c>
      <c r="BH111" s="323">
        <f t="shared" si="6"/>
        <v>5513478.3722800408</v>
      </c>
      <c r="BI111" s="323">
        <f t="shared" si="6"/>
        <v>4774500.5535057504</v>
      </c>
      <c r="BJ111" s="323">
        <f t="shared" si="6"/>
        <v>4915370.5583075313</v>
      </c>
      <c r="BK111" s="323">
        <f t="shared" si="6"/>
        <v>5159912.207840276</v>
      </c>
      <c r="BL111" s="323">
        <f t="shared" si="6"/>
        <v>5259789.7449703859</v>
      </c>
      <c r="BM111" s="323">
        <f t="shared" si="6"/>
        <v>5277723.3142610071</v>
      </c>
      <c r="BN111" s="323">
        <f t="shared" si="6"/>
        <v>5865033.8152978914</v>
      </c>
      <c r="BO111" s="323">
        <f t="shared" si="6"/>
        <v>5155478.6997814598</v>
      </c>
      <c r="BP111" s="323">
        <f t="shared" si="6"/>
        <v>4947164.3817054313</v>
      </c>
      <c r="BQ111" s="323">
        <f t="shared" si="6"/>
        <v>4786232.2006720202</v>
      </c>
      <c r="BR111" s="323">
        <f t="shared" ref="BR111:EC111" si="7">SUM(BR3:BR110)</f>
        <v>4563225.023058434</v>
      </c>
      <c r="BS111" s="323">
        <f t="shared" si="7"/>
        <v>4521786.0760122677</v>
      </c>
      <c r="BT111" s="323">
        <f t="shared" si="7"/>
        <v>5561363.2779180137</v>
      </c>
      <c r="BU111" s="323">
        <f t="shared" si="7"/>
        <v>4839855.6351464652</v>
      </c>
      <c r="BV111" s="323">
        <f t="shared" si="7"/>
        <v>4971669.1120923106</v>
      </c>
      <c r="BW111" s="323">
        <f t="shared" si="7"/>
        <v>5222566.8461476658</v>
      </c>
      <c r="BX111" s="323">
        <f t="shared" si="7"/>
        <v>5331586.8013551971</v>
      </c>
      <c r="BY111" s="323">
        <f t="shared" si="7"/>
        <v>5123161.488496637</v>
      </c>
      <c r="BZ111" s="323">
        <f t="shared" si="7"/>
        <v>5852788.5446807342</v>
      </c>
      <c r="CA111" s="323">
        <f t="shared" si="7"/>
        <v>5170402.2120364243</v>
      </c>
      <c r="CB111" s="323">
        <f t="shared" si="7"/>
        <v>4861237.7145629451</v>
      </c>
      <c r="CC111" s="323">
        <f t="shared" si="7"/>
        <v>4861972.6511480827</v>
      </c>
      <c r="CD111" s="323">
        <f t="shared" si="7"/>
        <v>4642703.8986180658</v>
      </c>
      <c r="CE111" s="323">
        <f t="shared" si="7"/>
        <v>4575444.1705742069</v>
      </c>
      <c r="CF111" s="323">
        <f t="shared" si="7"/>
        <v>5636753.4476189902</v>
      </c>
      <c r="CG111" s="323">
        <f t="shared" si="7"/>
        <v>4916335.2859783312</v>
      </c>
      <c r="CH111" s="323">
        <f t="shared" si="7"/>
        <v>5045652.681922406</v>
      </c>
      <c r="CI111" s="323">
        <f t="shared" si="7"/>
        <v>5299617.8426779322</v>
      </c>
      <c r="CJ111" s="323">
        <f t="shared" si="7"/>
        <v>5414471.6140034217</v>
      </c>
      <c r="CK111" s="323">
        <f t="shared" si="7"/>
        <v>5345760.5850479873</v>
      </c>
      <c r="CL111" s="323">
        <f t="shared" si="7"/>
        <v>5991632.5376720456</v>
      </c>
      <c r="CM111" s="323">
        <f t="shared" si="7"/>
        <v>5292043.3179820105</v>
      </c>
      <c r="CN111" s="323">
        <f t="shared" si="7"/>
        <v>4991226.6694732076</v>
      </c>
      <c r="CO111" s="323">
        <f t="shared" si="7"/>
        <v>4979525.0200562933</v>
      </c>
      <c r="CP111" s="323">
        <f t="shared" si="7"/>
        <v>4717188.414652518</v>
      </c>
      <c r="CQ111" s="323">
        <f t="shared" si="7"/>
        <v>4671631.7546241572</v>
      </c>
      <c r="CR111" s="323">
        <f t="shared" si="7"/>
        <v>5736391.646376485</v>
      </c>
      <c r="CS111" s="323">
        <f t="shared" si="7"/>
        <v>5007256.7000887822</v>
      </c>
      <c r="CT111" s="323">
        <f t="shared" si="7"/>
        <v>5136486.7396114469</v>
      </c>
      <c r="CU111" s="323">
        <f t="shared" si="7"/>
        <v>5389995.2376451204</v>
      </c>
      <c r="CV111" s="323">
        <f t="shared" si="7"/>
        <v>5507935.0926313652</v>
      </c>
      <c r="CW111" s="323">
        <f t="shared" si="7"/>
        <v>5496986.4011811651</v>
      </c>
      <c r="CX111" s="323">
        <f t="shared" si="7"/>
        <v>6107313.0175298331</v>
      </c>
      <c r="CY111" s="323">
        <f t="shared" si="7"/>
        <v>5244550.1854832508</v>
      </c>
      <c r="CZ111" s="323">
        <f t="shared" si="7"/>
        <v>5281842.4759582095</v>
      </c>
      <c r="DA111" s="323">
        <f t="shared" si="7"/>
        <v>5136340.2018089592</v>
      </c>
      <c r="DB111" s="323">
        <f t="shared" si="7"/>
        <v>4768100.3139848867</v>
      </c>
      <c r="DC111" s="323">
        <f t="shared" si="7"/>
        <v>4888843.3405570863</v>
      </c>
      <c r="DD111" s="323">
        <f t="shared" si="7"/>
        <v>5888618.4298300575</v>
      </c>
      <c r="DE111" s="323">
        <f t="shared" si="7"/>
        <v>5129938.9175448148</v>
      </c>
      <c r="DF111" s="323">
        <f t="shared" si="7"/>
        <v>5268572.4487883719</v>
      </c>
      <c r="DG111" s="323">
        <f t="shared" si="7"/>
        <v>5510582.1680181036</v>
      </c>
      <c r="DH111" s="323">
        <f t="shared" si="7"/>
        <v>5624810.8687100215</v>
      </c>
      <c r="DI111" s="323">
        <f t="shared" si="7"/>
        <v>5693909.2618825836</v>
      </c>
      <c r="DJ111" s="323">
        <f t="shared" si="7"/>
        <v>6249808.8090509921</v>
      </c>
      <c r="DK111" s="323">
        <f t="shared" si="7"/>
        <v>5526492.0046055503</v>
      </c>
      <c r="DL111" s="323">
        <f t="shared" si="7"/>
        <v>5230440.3225914016</v>
      </c>
      <c r="DM111" s="323">
        <f t="shared" si="7"/>
        <v>5204359.5532787237</v>
      </c>
      <c r="DN111" s="323">
        <f t="shared" si="7"/>
        <v>4865115.4801639812</v>
      </c>
      <c r="DO111" s="323">
        <f t="shared" si="7"/>
        <v>4957135.4722766904</v>
      </c>
      <c r="DP111" s="323">
        <f t="shared" si="7"/>
        <v>5973051.2375613423</v>
      </c>
      <c r="DQ111" s="323">
        <f t="shared" si="7"/>
        <v>5217179.7635845989</v>
      </c>
      <c r="DR111" s="323">
        <f t="shared" si="7"/>
        <v>5352702.1356244609</v>
      </c>
      <c r="DS111" s="323">
        <f t="shared" si="7"/>
        <v>5596735.8204381941</v>
      </c>
      <c r="DT111" s="323">
        <f t="shared" si="7"/>
        <v>5716963.1460523298</v>
      </c>
      <c r="DU111" s="323">
        <f t="shared" si="7"/>
        <v>5790948.3590174327</v>
      </c>
      <c r="DV111" s="323">
        <f t="shared" si="7"/>
        <v>6345091.5714196628</v>
      </c>
      <c r="DW111" s="323">
        <f t="shared" si="7"/>
        <v>5620175.3178449217</v>
      </c>
      <c r="DX111" s="323">
        <f t="shared" si="7"/>
        <v>5412231.8320370791</v>
      </c>
      <c r="DY111" s="323">
        <f t="shared" si="7"/>
        <v>5250147.4978053784</v>
      </c>
      <c r="DZ111" s="323">
        <f t="shared" si="7"/>
        <v>5010931.5694884835</v>
      </c>
      <c r="EA111" s="323">
        <f t="shared" si="7"/>
        <v>4988730.8880404057</v>
      </c>
      <c r="EB111" s="323">
        <f t="shared" si="7"/>
        <v>6045969.4893041477</v>
      </c>
      <c r="EC111" s="323">
        <f t="shared" si="7"/>
        <v>5305146.0451287683</v>
      </c>
      <c r="ED111" s="323">
        <f t="shared" ref="ED111:GO111" si="8">SUM(ED3:ED110)</f>
        <v>5430030.16981507</v>
      </c>
      <c r="EE111" s="323">
        <f t="shared" si="8"/>
        <v>5679114.6126169255</v>
      </c>
      <c r="EF111" s="323">
        <f t="shared" si="8"/>
        <v>5807925.0707360273</v>
      </c>
      <c r="EG111" s="323">
        <f t="shared" si="8"/>
        <v>5585986.0607560193</v>
      </c>
      <c r="EH111" s="323">
        <f t="shared" si="8"/>
        <v>6321520.5369198564</v>
      </c>
      <c r="EI111" s="323">
        <f t="shared" si="8"/>
        <v>5476884.2235376211</v>
      </c>
      <c r="EJ111" s="323">
        <f t="shared" si="8"/>
        <v>5498931.6259988882</v>
      </c>
      <c r="EK111" s="323">
        <f t="shared" si="8"/>
        <v>5376380.5151540963</v>
      </c>
      <c r="EL111" s="323">
        <f t="shared" si="8"/>
        <v>5010338.7286770456</v>
      </c>
      <c r="EM111" s="323">
        <f t="shared" si="8"/>
        <v>5148113.2444959283</v>
      </c>
      <c r="EN111" s="323">
        <f t="shared" si="8"/>
        <v>6166667.7652700022</v>
      </c>
      <c r="EO111" s="323">
        <f t="shared" si="8"/>
        <v>5401650.201045732</v>
      </c>
      <c r="EP111" s="323">
        <f t="shared" si="8"/>
        <v>5540010.402419759</v>
      </c>
      <c r="EQ111" s="323">
        <f t="shared" si="8"/>
        <v>5784555.4608491845</v>
      </c>
      <c r="ER111" s="323">
        <f t="shared" si="8"/>
        <v>5914204.8587193536</v>
      </c>
      <c r="ES111" s="323">
        <f t="shared" si="8"/>
        <v>5925072.9286579695</v>
      </c>
      <c r="ET111" s="323">
        <f t="shared" si="8"/>
        <v>6518677.8634849982</v>
      </c>
      <c r="EU111" s="323">
        <f t="shared" si="8"/>
        <v>5798051.7443225393</v>
      </c>
      <c r="EV111" s="323">
        <f t="shared" si="8"/>
        <v>5497502.6657517971</v>
      </c>
      <c r="EW111" s="323">
        <f t="shared" si="8"/>
        <v>5481083.4222365934</v>
      </c>
      <c r="EX111" s="323">
        <f t="shared" si="8"/>
        <v>5137159.2197821913</v>
      </c>
      <c r="EY111" s="323">
        <f t="shared" si="8"/>
        <v>5244229.1466939384</v>
      </c>
      <c r="EZ111" s="323">
        <f t="shared" si="8"/>
        <v>6275126.8161131283</v>
      </c>
      <c r="FA111" s="323">
        <f t="shared" si="8"/>
        <v>5509571.1970962184</v>
      </c>
      <c r="FB111" s="323">
        <f t="shared" si="8"/>
        <v>5642622.6586668277</v>
      </c>
      <c r="FC111" s="323">
        <f t="shared" si="8"/>
        <v>5887246.9743020739</v>
      </c>
      <c r="FD111" s="323">
        <f t="shared" si="8"/>
        <v>6021641.9873205144</v>
      </c>
      <c r="FE111" s="323">
        <f t="shared" si="8"/>
        <v>5935498.4564628666</v>
      </c>
      <c r="FF111" s="323">
        <f t="shared" si="8"/>
        <v>6587232.9680615449</v>
      </c>
      <c r="FG111" s="323">
        <f t="shared" si="8"/>
        <v>5875911.4142348478</v>
      </c>
      <c r="FH111" s="323">
        <f t="shared" si="8"/>
        <v>5656751.479805734</v>
      </c>
      <c r="FI111" s="323">
        <f t="shared" si="8"/>
        <v>5513893.2595777083</v>
      </c>
      <c r="FJ111" s="323">
        <f t="shared" si="8"/>
        <v>5274689.5984751275</v>
      </c>
      <c r="FK111" s="323">
        <f t="shared" si="8"/>
        <v>5269722.2994571766</v>
      </c>
      <c r="FL111" s="323">
        <f t="shared" si="8"/>
        <v>6345298.9431910422</v>
      </c>
      <c r="FM111" s="323">
        <f t="shared" si="8"/>
        <v>5596781.2043444235</v>
      </c>
      <c r="FN111" s="323">
        <f t="shared" si="8"/>
        <v>5720700.2968812566</v>
      </c>
      <c r="FO111" s="323">
        <f t="shared" si="8"/>
        <v>5971810.2888566228</v>
      </c>
      <c r="FP111" s="323">
        <f t="shared" si="8"/>
        <v>6116277.5951089812</v>
      </c>
      <c r="FQ111" s="323">
        <f t="shared" si="8"/>
        <v>6089254.9288536217</v>
      </c>
      <c r="FR111" s="323">
        <f t="shared" si="8"/>
        <v>6708484.4120185468</v>
      </c>
      <c r="FS111" s="323">
        <f t="shared" si="8"/>
        <v>5990439.2433568574</v>
      </c>
      <c r="FT111" s="323">
        <f t="shared" si="8"/>
        <v>5687440.0932274517</v>
      </c>
      <c r="FU111" s="323">
        <f t="shared" si="8"/>
        <v>5678019.179273</v>
      </c>
      <c r="FV111" s="323">
        <f t="shared" si="8"/>
        <v>5331061.2293601427</v>
      </c>
      <c r="FW111" s="323">
        <f t="shared" si="8"/>
        <v>5449030.5758438008</v>
      </c>
      <c r="FX111" s="323">
        <f t="shared" si="8"/>
        <v>6490677.9696139442</v>
      </c>
      <c r="FY111" s="323">
        <f t="shared" si="8"/>
        <v>5718421.5405214885</v>
      </c>
      <c r="FZ111" s="323">
        <f t="shared" si="8"/>
        <v>5849845.8061955608</v>
      </c>
      <c r="GA111" s="323">
        <f t="shared" si="8"/>
        <v>6094979.6091005886</v>
      </c>
      <c r="GB111" s="323">
        <f t="shared" si="8"/>
        <v>6239472.6688942797</v>
      </c>
      <c r="GC111" s="323">
        <f t="shared" si="8"/>
        <v>6300584.3456185441</v>
      </c>
      <c r="GD111" s="323">
        <f t="shared" si="8"/>
        <v>6863299.3074567076</v>
      </c>
      <c r="GE111" s="323">
        <f t="shared" si="8"/>
        <v>6130938.5184096899</v>
      </c>
      <c r="GF111" s="323">
        <f t="shared" si="8"/>
        <v>5831471.2436351748</v>
      </c>
      <c r="GG111" s="323">
        <f t="shared" si="8"/>
        <v>5813206.7558340617</v>
      </c>
      <c r="GH111" s="323">
        <f t="shared" si="8"/>
        <v>5457568.7070260849</v>
      </c>
      <c r="GI111" s="323">
        <f t="shared" si="8"/>
        <v>5577751.5330925072</v>
      </c>
      <c r="GJ111" s="323">
        <f t="shared" si="8"/>
        <v>6620510.1805543704</v>
      </c>
      <c r="GK111" s="323">
        <f t="shared" si="8"/>
        <v>5841375.960515664</v>
      </c>
      <c r="GL111" s="323">
        <f t="shared" si="8"/>
        <v>5969463.6455164691</v>
      </c>
      <c r="GM111" s="323">
        <f t="shared" si="8"/>
        <v>6212673.1950330595</v>
      </c>
      <c r="GN111" s="323">
        <f t="shared" si="8"/>
        <v>6360627.4254454132</v>
      </c>
      <c r="GO111" s="323">
        <f t="shared" si="8"/>
        <v>6349148.2060623625</v>
      </c>
      <c r="GP111" s="323">
        <f t="shared" ref="GP111:JA111" si="9">SUM(GP3:GP110)</f>
        <v>6954217.4945727559</v>
      </c>
      <c r="GQ111" s="323">
        <f t="shared" si="9"/>
        <v>6073174.3306610165</v>
      </c>
      <c r="GR111" s="323">
        <f t="shared" si="9"/>
        <v>6103552.8833425716</v>
      </c>
      <c r="GS111" s="323">
        <f t="shared" si="9"/>
        <v>5964259.9008816108</v>
      </c>
      <c r="GT111" s="323">
        <f t="shared" si="9"/>
        <v>5571100.2222291492</v>
      </c>
      <c r="GU111" s="323">
        <f t="shared" si="9"/>
        <v>5727292.1128276279</v>
      </c>
      <c r="GV111" s="323">
        <f t="shared" si="9"/>
        <v>6760914.557342601</v>
      </c>
      <c r="GW111" s="323">
        <f t="shared" si="9"/>
        <v>5969637.231438214</v>
      </c>
      <c r="GX111" s="323">
        <f t="shared" si="9"/>
        <v>6097118.1517462293</v>
      </c>
      <c r="GY111" s="323">
        <f t="shared" si="9"/>
        <v>6337006.129510358</v>
      </c>
      <c r="GZ111" s="323">
        <f t="shared" si="9"/>
        <v>6487397.6078399764</v>
      </c>
      <c r="HA111" s="323">
        <f t="shared" si="9"/>
        <v>6246184.4268838577</v>
      </c>
      <c r="HB111" s="323">
        <f t="shared" si="9"/>
        <v>6988942.8873776169</v>
      </c>
      <c r="HC111" s="323">
        <f t="shared" si="9"/>
        <v>6285793.9103053128</v>
      </c>
      <c r="HD111" s="323">
        <f t="shared" si="9"/>
        <v>5965534.6020507002</v>
      </c>
      <c r="HE111" s="323">
        <f t="shared" si="9"/>
        <v>5978150.5748214852</v>
      </c>
      <c r="HF111" s="323">
        <f t="shared" si="9"/>
        <v>5630956.5296168877</v>
      </c>
      <c r="HG111" s="323">
        <f t="shared" si="9"/>
        <v>5766993.1793465065</v>
      </c>
      <c r="HH111" s="323">
        <f t="shared" si="9"/>
        <v>6828542.5487328535</v>
      </c>
      <c r="HI111" s="323">
        <f t="shared" si="9"/>
        <v>6047616.88697821</v>
      </c>
      <c r="HJ111" s="323">
        <f t="shared" si="9"/>
        <v>6177698.2549375314</v>
      </c>
      <c r="HK111" s="323">
        <f t="shared" si="9"/>
        <v>6424871.36872759</v>
      </c>
      <c r="HL111" s="323">
        <f t="shared" si="9"/>
        <v>6586428.9246237678</v>
      </c>
      <c r="HM111" s="323">
        <f t="shared" si="9"/>
        <v>6580893.8113743681</v>
      </c>
      <c r="HN111" s="323">
        <f t="shared" si="9"/>
        <v>7186079.2728087557</v>
      </c>
      <c r="HO111" s="323">
        <f t="shared" si="9"/>
        <v>6456378.2515820768</v>
      </c>
      <c r="HP111" s="323">
        <f t="shared" si="9"/>
        <v>6151539.5094929012</v>
      </c>
      <c r="HQ111" s="323">
        <f t="shared" si="9"/>
        <v>6144088.5212471588</v>
      </c>
      <c r="HR111" s="323">
        <f t="shared" si="9"/>
        <v>5845142.0645403387</v>
      </c>
      <c r="HS111" s="323">
        <f t="shared" si="9"/>
        <v>5848721.8996687653</v>
      </c>
      <c r="HT111" s="323">
        <f t="shared" si="9"/>
        <v>6959550.5663791886</v>
      </c>
      <c r="HU111" s="323">
        <f t="shared" si="9"/>
        <v>6184170.3588688197</v>
      </c>
      <c r="HV111" s="323">
        <f t="shared" si="9"/>
        <v>6297370.4240055541</v>
      </c>
      <c r="HW111" s="323">
        <f t="shared" si="9"/>
        <v>6547435.3597032111</v>
      </c>
      <c r="HX111" s="323">
        <f t="shared" si="9"/>
        <v>6715366.372512769</v>
      </c>
      <c r="HY111" s="323">
        <f t="shared" si="9"/>
        <v>6671547.2141878419</v>
      </c>
      <c r="HZ111" s="323">
        <f t="shared" si="9"/>
        <v>7298757.18479231</v>
      </c>
      <c r="IA111" s="323">
        <f t="shared" si="9"/>
        <v>6416754.2206879742</v>
      </c>
      <c r="IB111" s="323">
        <f t="shared" si="9"/>
        <v>6444040.41887723</v>
      </c>
      <c r="IC111" s="323">
        <f t="shared" si="9"/>
        <v>6312461.5996598033</v>
      </c>
      <c r="ID111" s="323">
        <f t="shared" si="9"/>
        <v>5911853.3980206167</v>
      </c>
      <c r="IE111" s="323">
        <f t="shared" si="9"/>
        <v>6085008.8629500447</v>
      </c>
      <c r="IF111" s="323">
        <f t="shared" si="9"/>
        <v>7135121.9528263751</v>
      </c>
      <c r="IG111" s="323">
        <f t="shared" si="9"/>
        <v>6331486.1350861359</v>
      </c>
      <c r="IH111" s="323">
        <f t="shared" si="9"/>
        <v>6455402.5452212356</v>
      </c>
      <c r="II111" s="323">
        <f t="shared" si="9"/>
        <v>6695408.4355787719</v>
      </c>
      <c r="IJ111" s="323">
        <f t="shared" si="9"/>
        <v>6862060.2331845416</v>
      </c>
      <c r="IK111" s="323">
        <f t="shared" si="9"/>
        <v>6898466.3599674962</v>
      </c>
      <c r="IL111" s="323">
        <f t="shared" si="9"/>
        <v>7472535.695478837</v>
      </c>
      <c r="IM111" s="323">
        <f t="shared" si="9"/>
        <v>6730195.176288303</v>
      </c>
      <c r="IN111" s="323">
        <f t="shared" si="9"/>
        <v>6424465.1061695572</v>
      </c>
      <c r="IO111" s="323">
        <f t="shared" si="9"/>
        <v>6413082.9660584321</v>
      </c>
      <c r="IP111" s="323">
        <f t="shared" si="9"/>
        <v>6041055.6132151028</v>
      </c>
      <c r="IQ111" s="323">
        <f t="shared" si="9"/>
        <v>6187038.3083647909</v>
      </c>
      <c r="IR111" s="323">
        <f t="shared" si="9"/>
        <v>7254735.6376115587</v>
      </c>
      <c r="IS111" s="323">
        <f t="shared" si="9"/>
        <v>6453022.9938790649</v>
      </c>
      <c r="IT111" s="323">
        <f t="shared" si="9"/>
        <v>6573630.5454086773</v>
      </c>
      <c r="IU111" s="323">
        <f t="shared" si="9"/>
        <v>6815737.2712769499</v>
      </c>
      <c r="IV111" s="323">
        <f t="shared" si="9"/>
        <v>6989746.325320268</v>
      </c>
      <c r="IW111" s="323">
        <f t="shared" si="9"/>
        <v>7030340.5953263408</v>
      </c>
      <c r="IX111" s="323">
        <f t="shared" si="9"/>
        <v>7602880.9152750969</v>
      </c>
      <c r="IY111" s="323">
        <f t="shared" si="9"/>
        <v>6858555.9958148086</v>
      </c>
      <c r="IZ111" s="323">
        <f t="shared" si="9"/>
        <v>6640771.4446054911</v>
      </c>
      <c r="JA111" s="323">
        <f t="shared" si="9"/>
        <v>6493794.7439152766</v>
      </c>
      <c r="JB111" s="323">
        <f t="shared" ref="JB111:LM111" si="10">SUM(JB3:JB110)</f>
        <v>6221046.5533760777</v>
      </c>
      <c r="JC111" s="323">
        <f t="shared" si="10"/>
        <v>6254140.8154837629</v>
      </c>
      <c r="JD111" s="323">
        <f t="shared" si="10"/>
        <v>7364451.7343940875</v>
      </c>
      <c r="JE111" s="323">
        <f t="shared" si="10"/>
        <v>6576695.0155733647</v>
      </c>
      <c r="JF111" s="323">
        <f t="shared" si="10"/>
        <v>6686327.589859182</v>
      </c>
      <c r="JG111" s="323">
        <f t="shared" si="10"/>
        <v>6933458.5349704176</v>
      </c>
      <c r="JH111" s="323">
        <f t="shared" si="10"/>
        <v>7117354.5090589365</v>
      </c>
      <c r="JI111" s="323">
        <f t="shared" si="10"/>
        <v>7086633.3671637429</v>
      </c>
      <c r="JJ111" s="323">
        <f t="shared" si="10"/>
        <v>7704781.8190582674</v>
      </c>
      <c r="JK111" s="323">
        <f t="shared" si="10"/>
        <v>6813751.0303118546</v>
      </c>
      <c r="JL111" s="323">
        <f t="shared" si="10"/>
        <v>6839216.138839731</v>
      </c>
      <c r="JM111" s="323">
        <f t="shared" si="10"/>
        <v>6709683.0104137696</v>
      </c>
      <c r="JN111" s="323">
        <f t="shared" si="10"/>
        <v>6297388.9114585137</v>
      </c>
      <c r="JO111" s="323">
        <f t="shared" si="10"/>
        <v>6486815.2169616558</v>
      </c>
      <c r="JP111" s="323">
        <f t="shared" si="10"/>
        <v>7552275.2025091629</v>
      </c>
      <c r="JQ111" s="323">
        <f t="shared" si="10"/>
        <v>6733590.9218906453</v>
      </c>
      <c r="JR111" s="323">
        <f t="shared" si="10"/>
        <v>6852339.468133471</v>
      </c>
      <c r="JS111" s="323">
        <f t="shared" si="10"/>
        <v>7091307.0715176258</v>
      </c>
      <c r="JT111" s="323">
        <f t="shared" si="10"/>
        <v>7274472.9710130161</v>
      </c>
      <c r="JU111" s="323">
        <f t="shared" si="10"/>
        <v>7248067.4147672644</v>
      </c>
      <c r="JV111" s="323">
        <f t="shared" si="10"/>
        <v>7859629.3448949242</v>
      </c>
      <c r="JW111" s="323">
        <f t="shared" si="10"/>
        <v>7117221.9210797511</v>
      </c>
      <c r="JX111" s="323">
        <f t="shared" si="10"/>
        <v>6805210.0211260635</v>
      </c>
      <c r="JY111" s="323">
        <f t="shared" si="10"/>
        <v>6803669.099524064</v>
      </c>
      <c r="JZ111" s="323">
        <f t="shared" si="10"/>
        <v>6423820.542892836</v>
      </c>
      <c r="KA111" s="323">
        <f t="shared" si="10"/>
        <v>6588233.6149264015</v>
      </c>
      <c r="KB111" s="323">
        <f t="shared" si="10"/>
        <v>7674238.8193177469</v>
      </c>
      <c r="KC111" s="323">
        <f t="shared" si="10"/>
        <v>6859071.520385582</v>
      </c>
      <c r="KD111" s="323">
        <f t="shared" si="10"/>
        <v>6975785.40486388</v>
      </c>
      <c r="KE111" s="323">
        <f t="shared" si="10"/>
        <v>7218077.6274675597</v>
      </c>
      <c r="KF111" s="323">
        <f t="shared" si="10"/>
        <v>7410008.6295765564</v>
      </c>
      <c r="KG111" s="323">
        <f t="shared" si="10"/>
        <v>7287849.1796677504</v>
      </c>
      <c r="KH111" s="323">
        <f t="shared" si="10"/>
        <v>7959857.8604249554</v>
      </c>
      <c r="KI111" s="323">
        <f t="shared" si="10"/>
        <v>7227706.3349597827</v>
      </c>
      <c r="KJ111" s="323">
        <f t="shared" si="10"/>
        <v>6998003.3352781348</v>
      </c>
      <c r="KK111" s="323">
        <f t="shared" si="10"/>
        <v>6871353.654925447</v>
      </c>
      <c r="KL111" s="323">
        <f t="shared" si="10"/>
        <v>6596144.3001570553</v>
      </c>
      <c r="KM111" s="323">
        <f t="shared" si="10"/>
        <v>6650538.3982170103</v>
      </c>
      <c r="KN111" s="323">
        <f t="shared" si="10"/>
        <v>7783066.5294807116</v>
      </c>
      <c r="KO111" s="323">
        <f t="shared" si="10"/>
        <v>6984161.1287359521</v>
      </c>
      <c r="KP111" s="323">
        <f t="shared" si="10"/>
        <v>7091692.1002606153</v>
      </c>
      <c r="KQ111" s="323">
        <f t="shared" si="10"/>
        <v>7340691.2636263259</v>
      </c>
      <c r="KR111" s="323">
        <f t="shared" si="10"/>
        <v>7544297.0381545015</v>
      </c>
      <c r="KS111" s="323">
        <f t="shared" si="10"/>
        <v>7480574.5721450029</v>
      </c>
      <c r="KT111" s="323">
        <f t="shared" si="10"/>
        <v>8120810.0849090386</v>
      </c>
      <c r="KU111" s="323">
        <f t="shared" si="10"/>
        <v>7381597.8925392609</v>
      </c>
      <c r="KV111" s="323">
        <f t="shared" si="10"/>
        <v>7067942.3096871162</v>
      </c>
      <c r="KW111" s="323">
        <f t="shared" si="10"/>
        <v>7075213.9938988322</v>
      </c>
      <c r="KX111" s="323">
        <f t="shared" si="10"/>
        <v>6691474.5114305671</v>
      </c>
      <c r="KY111" s="323">
        <f t="shared" si="10"/>
        <v>6870289.7582378583</v>
      </c>
      <c r="KZ111" s="323">
        <f t="shared" si="10"/>
        <v>7970304.6304906886</v>
      </c>
      <c r="LA111" s="323">
        <f t="shared" si="10"/>
        <v>7146498.8500737334</v>
      </c>
      <c r="LB111" s="323">
        <f t="shared" si="10"/>
        <v>7261174.1296524294</v>
      </c>
      <c r="LC111" s="323">
        <f t="shared" si="10"/>
        <v>7504172.3635105053</v>
      </c>
      <c r="LD111" s="323">
        <f t="shared" si="10"/>
        <v>7709246.0364485634</v>
      </c>
      <c r="LE111" s="323">
        <f t="shared" si="10"/>
        <v>7725883.8313845182</v>
      </c>
      <c r="LF111" s="323">
        <f t="shared" si="10"/>
        <v>8314428.0072532706</v>
      </c>
      <c r="LG111" s="323">
        <f t="shared" si="10"/>
        <v>7561255.6759847878</v>
      </c>
      <c r="LH111" s="323">
        <f t="shared" si="10"/>
        <v>7250510.8298160024</v>
      </c>
      <c r="LI111" s="323">
        <f t="shared" si="10"/>
        <v>7250059.0906331073</v>
      </c>
      <c r="LJ111" s="323">
        <f t="shared" si="10"/>
        <v>6857147.7671564203</v>
      </c>
      <c r="LK111" s="323">
        <f t="shared" si="10"/>
        <v>7039807.5536025725</v>
      </c>
      <c r="LL111" s="323">
        <f t="shared" si="10"/>
        <v>8142582.2253083605</v>
      </c>
      <c r="LM111" s="323">
        <f t="shared" si="10"/>
        <v>7310841.3598221671</v>
      </c>
      <c r="LN111" s="323">
        <f t="shared" ref="LN111:NY111" si="11">SUM(LN3:LN110)</f>
        <v>7421911.3011585325</v>
      </c>
      <c r="LO111" s="323">
        <f t="shared" si="11"/>
        <v>7663052.5718709929</v>
      </c>
      <c r="LP111" s="323">
        <f t="shared" si="11"/>
        <v>7873135.2676925659</v>
      </c>
      <c r="LQ111" s="323">
        <f t="shared" si="11"/>
        <v>7823267.1918255854</v>
      </c>
      <c r="LR111" s="323">
        <f t="shared" si="11"/>
        <v>8450652.1952209529</v>
      </c>
      <c r="LS111" s="323">
        <f t="shared" si="11"/>
        <v>7547556.128936003</v>
      </c>
      <c r="LT111" s="323">
        <f t="shared" si="11"/>
        <v>7566876.3972393544</v>
      </c>
      <c r="LU111" s="323">
        <f t="shared" si="11"/>
        <v>7445178.958595329</v>
      </c>
      <c r="LV111" s="323">
        <f t="shared" si="11"/>
        <v>7013523.5893978532</v>
      </c>
      <c r="LW111" s="323">
        <f t="shared" si="11"/>
        <v>7233566.9077568706</v>
      </c>
      <c r="LX111" s="323">
        <f t="shared" si="11"/>
        <v>8328447.8382258834</v>
      </c>
      <c r="LY111" s="323">
        <f t="shared" si="11"/>
        <v>7483143.6984052742</v>
      </c>
      <c r="LZ111" s="323">
        <f t="shared" si="11"/>
        <v>7593092.8655921649</v>
      </c>
      <c r="MA111" s="323">
        <f t="shared" si="11"/>
        <v>7830766.6974639976</v>
      </c>
      <c r="MB111" s="323">
        <f t="shared" si="11"/>
        <v>8044698.1686217254</v>
      </c>
      <c r="MC111" s="323">
        <f t="shared" si="11"/>
        <v>7764123.7129830876</v>
      </c>
      <c r="MD111" s="323">
        <f t="shared" si="11"/>
        <v>8529772.4351522438</v>
      </c>
      <c r="ME111" s="323">
        <f t="shared" si="11"/>
        <v>7804042.7615303397</v>
      </c>
      <c r="MF111" s="323">
        <f t="shared" si="11"/>
        <v>7472487.8766713617</v>
      </c>
      <c r="MG111" s="323">
        <f t="shared" si="11"/>
        <v>7503112.7339640455</v>
      </c>
      <c r="MH111" s="323">
        <f t="shared" si="11"/>
        <v>7116498.4678376121</v>
      </c>
      <c r="MI111" s="323">
        <f t="shared" si="11"/>
        <v>7317918.5214117132</v>
      </c>
      <c r="MJ111" s="323">
        <f t="shared" si="11"/>
        <v>8442178.0825734641</v>
      </c>
      <c r="MK111" s="323">
        <f t="shared" si="11"/>
        <v>7605935.680093646</v>
      </c>
      <c r="ML111" s="323">
        <f t="shared" si="11"/>
        <v>7718056.7813170226</v>
      </c>
      <c r="MM111" s="323">
        <f t="shared" si="11"/>
        <v>7962956.784192591</v>
      </c>
      <c r="MN111" s="323">
        <f t="shared" si="11"/>
        <v>8189574.3884704961</v>
      </c>
      <c r="MO111" s="323">
        <f t="shared" si="11"/>
        <v>8143723.9700032445</v>
      </c>
      <c r="MP111" s="323">
        <f t="shared" si="11"/>
        <v>8772558.0471501332</v>
      </c>
      <c r="MQ111" s="323">
        <f t="shared" si="11"/>
        <v>8019764.2457927587</v>
      </c>
      <c r="MR111" s="323">
        <f t="shared" si="11"/>
        <v>7703396.3988788091</v>
      </c>
      <c r="MS111" s="323">
        <f t="shared" si="11"/>
        <v>7714409.2409090763</v>
      </c>
      <c r="MT111" s="323">
        <f t="shared" si="11"/>
        <v>7312798.1621753788</v>
      </c>
      <c r="MU111" s="323">
        <f t="shared" si="11"/>
        <v>7517129.7969778758</v>
      </c>
      <c r="MV111" s="323">
        <f t="shared" si="11"/>
        <v>8641244.1054153703</v>
      </c>
      <c r="MW111" s="323">
        <f t="shared" si="11"/>
        <v>7794179.7714264961</v>
      </c>
      <c r="MX111" s="323">
        <f t="shared" si="11"/>
        <v>7900938.7271897122</v>
      </c>
      <c r="MY111" s="323">
        <f t="shared" si="11"/>
        <v>8142428.2725663027</v>
      </c>
      <c r="MZ111" s="323">
        <f t="shared" si="11"/>
        <v>8373279.329414879</v>
      </c>
      <c r="NA111" s="324">
        <f t="shared" si="11"/>
        <v>8227634.7927562771</v>
      </c>
    </row>
    <row r="112" spans="1:368" x14ac:dyDescent="0.2">
      <c r="A112" s="2"/>
      <c r="B112" s="316"/>
      <c r="C112" s="305"/>
      <c r="D112" s="305"/>
      <c r="E112" s="305"/>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6"/>
      <c r="AL112" s="306"/>
      <c r="AM112" s="306"/>
      <c r="AN112" s="306"/>
      <c r="AO112" s="306"/>
      <c r="AP112" s="306"/>
      <c r="AQ112" s="306"/>
      <c r="AR112" s="306"/>
      <c r="AS112" s="306"/>
      <c r="AT112" s="306"/>
      <c r="AU112" s="306"/>
      <c r="AV112" s="306"/>
      <c r="AW112" s="306"/>
      <c r="AX112" s="306"/>
      <c r="AY112" s="306"/>
      <c r="AZ112" s="306"/>
      <c r="BA112" s="306"/>
      <c r="BB112" s="306"/>
      <c r="BC112" s="306"/>
      <c r="BD112" s="306"/>
      <c r="BE112" s="306"/>
      <c r="BF112" s="306"/>
      <c r="BG112" s="306"/>
      <c r="BH112" s="306"/>
      <c r="BI112" s="306"/>
      <c r="BJ112" s="306"/>
      <c r="BK112" s="306"/>
      <c r="BL112" s="306"/>
      <c r="BM112" s="306"/>
      <c r="BN112" s="306"/>
      <c r="BO112" s="306"/>
      <c r="BP112" s="306"/>
      <c r="BQ112" s="306"/>
      <c r="BR112" s="306"/>
      <c r="BS112" s="306"/>
      <c r="BT112" s="306"/>
      <c r="BU112" s="306"/>
      <c r="BV112" s="306"/>
      <c r="BW112" s="306"/>
      <c r="BX112" s="306"/>
      <c r="BY112" s="306"/>
      <c r="BZ112" s="306"/>
      <c r="CA112" s="306"/>
      <c r="CB112" s="306"/>
      <c r="CC112" s="306"/>
      <c r="CD112" s="306"/>
      <c r="CE112" s="306"/>
      <c r="CF112" s="306"/>
      <c r="CG112" s="306"/>
      <c r="CH112" s="306"/>
      <c r="CI112" s="306"/>
      <c r="CJ112" s="306"/>
      <c r="CK112" s="306"/>
      <c r="CL112" s="306"/>
      <c r="CM112" s="306"/>
      <c r="CN112" s="306"/>
      <c r="CO112" s="306"/>
      <c r="CP112" s="306"/>
      <c r="CQ112" s="306"/>
      <c r="CR112" s="306"/>
      <c r="CS112" s="306"/>
      <c r="CT112" s="306"/>
      <c r="CU112" s="306"/>
      <c r="CV112" s="306"/>
      <c r="CW112" s="306"/>
      <c r="CX112" s="306"/>
      <c r="CY112" s="306"/>
      <c r="CZ112" s="306"/>
      <c r="DA112" s="306"/>
      <c r="DB112" s="306"/>
      <c r="DC112" s="306"/>
      <c r="DD112" s="306"/>
      <c r="DE112" s="306"/>
      <c r="DF112" s="306"/>
      <c r="DG112" s="306"/>
      <c r="DH112" s="306"/>
      <c r="DI112" s="306"/>
      <c r="DJ112" s="306"/>
      <c r="DK112" s="306"/>
      <c r="DL112" s="306"/>
      <c r="DM112" s="306"/>
      <c r="DN112" s="306"/>
      <c r="DO112" s="306"/>
      <c r="DP112" s="306"/>
      <c r="DQ112" s="306"/>
      <c r="DR112" s="306"/>
      <c r="DS112" s="306"/>
      <c r="DT112" s="306"/>
      <c r="DU112" s="306"/>
      <c r="DV112" s="306"/>
      <c r="DW112" s="306"/>
      <c r="DX112" s="306"/>
      <c r="DY112" s="306"/>
      <c r="DZ112" s="306"/>
      <c r="EA112" s="306"/>
      <c r="EB112" s="306"/>
      <c r="EC112" s="306"/>
      <c r="ED112" s="306"/>
      <c r="EE112" s="306"/>
      <c r="EF112" s="306"/>
      <c r="EG112" s="306"/>
      <c r="EH112" s="306"/>
      <c r="EI112" s="306"/>
      <c r="EJ112" s="306"/>
      <c r="EK112" s="306"/>
      <c r="EL112" s="306"/>
      <c r="EM112" s="306"/>
      <c r="EN112" s="306"/>
      <c r="EO112" s="306"/>
      <c r="EP112" s="306"/>
      <c r="EQ112" s="306"/>
      <c r="ER112" s="306"/>
      <c r="ES112" s="306"/>
      <c r="ET112" s="306"/>
      <c r="EU112" s="306"/>
      <c r="EV112" s="306"/>
      <c r="EW112" s="306"/>
      <c r="EX112" s="306"/>
      <c r="EY112" s="306"/>
      <c r="EZ112" s="306"/>
      <c r="FA112" s="306"/>
      <c r="FB112" s="306"/>
      <c r="FC112" s="306"/>
      <c r="FD112" s="306"/>
      <c r="FE112" s="306"/>
      <c r="FF112" s="306"/>
      <c r="FG112" s="306"/>
      <c r="FH112" s="306"/>
      <c r="FI112" s="306"/>
      <c r="FJ112" s="306"/>
      <c r="FK112" s="306"/>
      <c r="FL112" s="306"/>
      <c r="FM112" s="306"/>
      <c r="FN112" s="306"/>
      <c r="FO112" s="306"/>
      <c r="FP112" s="306"/>
      <c r="FQ112" s="306"/>
      <c r="FR112" s="306"/>
      <c r="FS112" s="306"/>
      <c r="FT112" s="306"/>
      <c r="FU112" s="306"/>
      <c r="FV112" s="306"/>
      <c r="FW112" s="306"/>
      <c r="FX112" s="306"/>
      <c r="FY112" s="306"/>
      <c r="FZ112" s="306"/>
      <c r="GA112" s="306"/>
      <c r="GB112" s="306"/>
      <c r="GC112" s="306"/>
      <c r="GD112" s="306"/>
      <c r="GE112" s="306"/>
      <c r="GF112" s="306"/>
      <c r="GG112" s="306"/>
      <c r="GH112" s="306"/>
      <c r="GI112" s="306"/>
      <c r="GJ112" s="306"/>
      <c r="GK112" s="306"/>
      <c r="GL112" s="306"/>
      <c r="GM112" s="306"/>
      <c r="GN112" s="306"/>
      <c r="GO112" s="306"/>
      <c r="GP112" s="306"/>
      <c r="GQ112" s="306"/>
      <c r="GR112" s="306"/>
      <c r="GS112" s="306"/>
      <c r="GT112" s="306"/>
      <c r="GU112" s="306"/>
      <c r="GV112" s="306"/>
      <c r="GW112" s="306"/>
      <c r="GX112" s="306"/>
      <c r="GY112" s="306"/>
      <c r="GZ112" s="306"/>
      <c r="HA112" s="306"/>
      <c r="HB112" s="306"/>
      <c r="HC112" s="306"/>
      <c r="HD112" s="306"/>
      <c r="HE112" s="306"/>
      <c r="HF112" s="306"/>
      <c r="HG112" s="306"/>
      <c r="HH112" s="306"/>
      <c r="HI112" s="306"/>
      <c r="HJ112" s="306"/>
      <c r="HK112" s="306"/>
      <c r="HL112" s="306"/>
      <c r="HM112" s="306"/>
      <c r="HN112" s="306"/>
      <c r="HO112" s="306"/>
      <c r="HP112" s="306"/>
      <c r="HQ112" s="306"/>
      <c r="HR112" s="306"/>
      <c r="HS112" s="306"/>
      <c r="HT112" s="306"/>
      <c r="HU112" s="306"/>
      <c r="HV112" s="306"/>
      <c r="HW112" s="306"/>
      <c r="HX112" s="306"/>
      <c r="HY112" s="306"/>
      <c r="HZ112" s="306"/>
      <c r="IA112" s="306"/>
      <c r="IB112" s="306"/>
      <c r="IC112" s="306"/>
      <c r="ID112" s="306"/>
      <c r="IE112" s="306"/>
      <c r="IF112" s="306"/>
      <c r="IG112" s="306"/>
      <c r="IH112" s="306"/>
      <c r="II112" s="306"/>
      <c r="IJ112" s="306"/>
      <c r="IK112" s="306"/>
      <c r="IL112" s="306"/>
      <c r="IM112" s="306"/>
      <c r="IN112" s="306"/>
      <c r="IO112" s="306"/>
      <c r="IP112" s="306"/>
      <c r="IQ112" s="306"/>
      <c r="IR112" s="306"/>
      <c r="IS112" s="306"/>
      <c r="IT112" s="306"/>
      <c r="IU112" s="306"/>
      <c r="IV112" s="306"/>
      <c r="IW112" s="306"/>
      <c r="IX112" s="306"/>
      <c r="IY112" s="306"/>
      <c r="IZ112" s="306"/>
      <c r="JA112" s="306"/>
      <c r="JB112" s="306"/>
      <c r="JC112" s="306"/>
      <c r="JD112" s="306"/>
      <c r="JE112" s="306"/>
      <c r="JF112" s="306"/>
      <c r="JG112" s="306"/>
      <c r="JH112" s="306"/>
      <c r="JI112" s="306"/>
      <c r="JJ112" s="306"/>
      <c r="JK112" s="306"/>
      <c r="JL112" s="306"/>
      <c r="JM112" s="306"/>
      <c r="JN112" s="306"/>
      <c r="JO112" s="306"/>
      <c r="JP112" s="306"/>
      <c r="JQ112" s="306"/>
      <c r="JR112" s="306"/>
      <c r="JS112" s="306"/>
      <c r="JT112" s="306"/>
      <c r="JU112" s="306"/>
      <c r="JV112" s="306"/>
      <c r="JW112" s="306"/>
      <c r="JX112" s="306"/>
      <c r="JY112" s="306"/>
      <c r="JZ112" s="306"/>
      <c r="KA112" s="306"/>
      <c r="KB112" s="306"/>
      <c r="KC112" s="306"/>
      <c r="KD112" s="306"/>
      <c r="KE112" s="306"/>
      <c r="KF112" s="306"/>
      <c r="KG112" s="306"/>
      <c r="KH112" s="306"/>
      <c r="KI112" s="306"/>
      <c r="KJ112" s="306"/>
      <c r="KK112" s="306"/>
      <c r="KL112" s="306"/>
      <c r="KM112" s="306"/>
      <c r="KN112" s="306"/>
      <c r="KO112" s="306"/>
      <c r="KP112" s="306"/>
      <c r="KQ112" s="306"/>
      <c r="KR112" s="306"/>
      <c r="KS112" s="306"/>
      <c r="KT112" s="306"/>
      <c r="KU112" s="306"/>
      <c r="KV112" s="306"/>
      <c r="KW112" s="306"/>
      <c r="KX112" s="306"/>
      <c r="KY112" s="306"/>
      <c r="KZ112" s="306"/>
      <c r="LA112" s="306"/>
      <c r="LB112" s="306"/>
      <c r="LC112" s="306"/>
      <c r="LD112" s="306"/>
      <c r="LE112" s="306"/>
      <c r="LF112" s="306"/>
      <c r="LG112" s="306"/>
      <c r="LH112" s="306"/>
      <c r="LI112" s="306"/>
      <c r="LJ112" s="306"/>
      <c r="LK112" s="306"/>
      <c r="LL112" s="306"/>
      <c r="LM112" s="306"/>
      <c r="LN112" s="306"/>
      <c r="LO112" s="306"/>
      <c r="LP112" s="306"/>
      <c r="LQ112" s="306"/>
      <c r="LR112" s="306"/>
      <c r="LS112" s="306"/>
      <c r="LT112" s="306"/>
      <c r="LU112" s="306"/>
      <c r="LV112" s="306"/>
      <c r="LW112" s="306"/>
      <c r="LX112" s="306"/>
      <c r="LY112" s="306"/>
      <c r="LZ112" s="306"/>
      <c r="MA112" s="306"/>
      <c r="MB112" s="306"/>
      <c r="MC112" s="306"/>
      <c r="MD112" s="306"/>
      <c r="ME112" s="306"/>
      <c r="MF112" s="306"/>
      <c r="MG112" s="306"/>
      <c r="MH112" s="306"/>
      <c r="MI112" s="306"/>
      <c r="MJ112" s="306"/>
      <c r="MK112" s="306"/>
      <c r="ML112" s="306"/>
      <c r="MM112" s="306"/>
      <c r="MN112" s="306"/>
      <c r="MO112" s="306"/>
      <c r="MP112" s="306"/>
      <c r="MQ112" s="306"/>
      <c r="MR112" s="306"/>
      <c r="MS112" s="306"/>
      <c r="MT112" s="306"/>
      <c r="MU112" s="306"/>
      <c r="MV112" s="306"/>
      <c r="MW112" s="306"/>
      <c r="MX112" s="306"/>
      <c r="MY112" s="306"/>
      <c r="MZ112" s="306"/>
      <c r="NA112" s="307"/>
    </row>
    <row r="113" spans="1:368" s="326" customFormat="1" ht="5.25" customHeight="1" x14ac:dyDescent="0.2">
      <c r="A113" s="327"/>
      <c r="F113" s="328"/>
      <c r="G113" s="328"/>
      <c r="R113" s="328"/>
      <c r="S113" s="328"/>
      <c r="T113" s="328"/>
      <c r="U113" s="328"/>
      <c r="V113" s="328"/>
      <c r="W113" s="328"/>
      <c r="X113" s="328"/>
      <c r="Y113" s="328"/>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c r="BS113" s="328"/>
      <c r="BT113" s="328"/>
      <c r="BU113" s="328"/>
      <c r="BV113" s="328"/>
      <c r="BW113" s="328"/>
      <c r="BX113" s="328"/>
      <c r="BY113" s="328"/>
      <c r="BZ113" s="328"/>
      <c r="CA113" s="328"/>
      <c r="CB113" s="328"/>
      <c r="CC113" s="328"/>
      <c r="CD113" s="328"/>
      <c r="CE113" s="328"/>
      <c r="CF113" s="328"/>
      <c r="CG113" s="328"/>
      <c r="CH113" s="328"/>
      <c r="CI113" s="328"/>
      <c r="CJ113" s="328"/>
      <c r="CK113" s="328"/>
      <c r="CL113" s="328"/>
      <c r="CM113" s="328"/>
      <c r="CN113" s="328"/>
      <c r="CO113" s="328"/>
      <c r="CP113" s="328"/>
      <c r="CQ113" s="328"/>
      <c r="CR113" s="328"/>
      <c r="CS113" s="328"/>
      <c r="CT113" s="328"/>
      <c r="CU113" s="328"/>
      <c r="CV113" s="328"/>
      <c r="CW113" s="328"/>
      <c r="CX113" s="328"/>
      <c r="CY113" s="328"/>
      <c r="CZ113" s="328"/>
      <c r="DA113" s="328"/>
      <c r="DB113" s="328"/>
      <c r="DC113" s="328"/>
      <c r="DD113" s="328"/>
      <c r="DE113" s="328"/>
      <c r="DF113" s="328"/>
      <c r="DG113" s="328"/>
      <c r="DH113" s="328"/>
      <c r="DI113" s="328"/>
      <c r="DJ113" s="328"/>
      <c r="DK113" s="328"/>
      <c r="DL113" s="328"/>
      <c r="DM113" s="328"/>
      <c r="DN113" s="328"/>
      <c r="DO113" s="328"/>
      <c r="DP113" s="328"/>
      <c r="DQ113" s="328"/>
      <c r="DR113" s="328"/>
      <c r="DS113" s="328"/>
      <c r="DT113" s="328"/>
      <c r="DU113" s="328"/>
      <c r="DV113" s="328"/>
      <c r="DW113" s="328"/>
      <c r="DX113" s="328"/>
      <c r="DY113" s="328"/>
      <c r="DZ113" s="328"/>
      <c r="EA113" s="328"/>
      <c r="EB113" s="328"/>
      <c r="EC113" s="328"/>
      <c r="ED113" s="328"/>
      <c r="EE113" s="328"/>
      <c r="EF113" s="328"/>
      <c r="EG113" s="328"/>
      <c r="EH113" s="328"/>
      <c r="EI113" s="328"/>
      <c r="EJ113" s="328"/>
      <c r="EK113" s="328"/>
      <c r="EL113" s="328"/>
      <c r="EM113" s="328"/>
      <c r="EN113" s="328"/>
      <c r="EO113" s="328"/>
      <c r="EP113" s="328"/>
      <c r="EQ113" s="328"/>
      <c r="ER113" s="328"/>
      <c r="ES113" s="328"/>
      <c r="ET113" s="328"/>
      <c r="EU113" s="328"/>
      <c r="EV113" s="328"/>
      <c r="EW113" s="328"/>
      <c r="EX113" s="328"/>
      <c r="EY113" s="328"/>
      <c r="EZ113" s="328"/>
      <c r="FA113" s="328"/>
      <c r="FB113" s="328"/>
      <c r="FC113" s="328"/>
      <c r="FD113" s="328"/>
      <c r="FE113" s="328"/>
      <c r="FF113" s="328"/>
      <c r="FG113" s="328"/>
      <c r="FH113" s="328"/>
      <c r="FI113" s="328"/>
      <c r="FJ113" s="328"/>
      <c r="FK113" s="328"/>
      <c r="FL113" s="328"/>
      <c r="FM113" s="328"/>
      <c r="FN113" s="328"/>
      <c r="FO113" s="328"/>
      <c r="FP113" s="328"/>
      <c r="FQ113" s="328"/>
      <c r="FR113" s="328"/>
      <c r="FS113" s="328"/>
      <c r="FT113" s="328"/>
      <c r="FU113" s="328"/>
      <c r="FV113" s="328"/>
      <c r="FW113" s="328"/>
      <c r="FX113" s="328"/>
      <c r="FY113" s="328"/>
      <c r="FZ113" s="328"/>
      <c r="GA113" s="328"/>
      <c r="GB113" s="328"/>
      <c r="GC113" s="328"/>
      <c r="GD113" s="328"/>
      <c r="GE113" s="328"/>
      <c r="GF113" s="328"/>
      <c r="GG113" s="328"/>
      <c r="GH113" s="328"/>
      <c r="GI113" s="328"/>
      <c r="GJ113" s="328"/>
      <c r="GK113" s="328"/>
      <c r="GL113" s="328"/>
      <c r="GM113" s="328"/>
      <c r="GN113" s="328"/>
      <c r="GO113" s="328"/>
      <c r="GP113" s="328"/>
      <c r="GQ113" s="328"/>
      <c r="GR113" s="328"/>
      <c r="GS113" s="328"/>
      <c r="GT113" s="328"/>
      <c r="GU113" s="328"/>
      <c r="GV113" s="328"/>
      <c r="GW113" s="328"/>
      <c r="GX113" s="328"/>
      <c r="GY113" s="328"/>
      <c r="GZ113" s="328"/>
      <c r="HA113" s="328"/>
      <c r="HB113" s="328"/>
      <c r="HC113" s="328"/>
      <c r="HD113" s="328"/>
      <c r="HE113" s="328"/>
      <c r="HF113" s="328"/>
      <c r="HG113" s="328"/>
      <c r="HH113" s="328"/>
      <c r="HI113" s="328"/>
      <c r="HJ113" s="328"/>
      <c r="HK113" s="328"/>
      <c r="HL113" s="328"/>
      <c r="HM113" s="328"/>
      <c r="HN113" s="328"/>
      <c r="HO113" s="328"/>
      <c r="HP113" s="328"/>
      <c r="HQ113" s="328"/>
      <c r="HR113" s="328"/>
      <c r="HS113" s="328"/>
      <c r="HT113" s="328"/>
      <c r="HU113" s="328"/>
      <c r="HV113" s="328"/>
      <c r="HW113" s="328"/>
      <c r="HX113" s="328"/>
      <c r="HY113" s="328"/>
      <c r="HZ113" s="328"/>
      <c r="IA113" s="328"/>
      <c r="IB113" s="328"/>
      <c r="IC113" s="328"/>
      <c r="ID113" s="328"/>
      <c r="IE113" s="328"/>
      <c r="IF113" s="328"/>
      <c r="IG113" s="328"/>
      <c r="IH113" s="328"/>
      <c r="II113" s="328"/>
      <c r="IJ113" s="328"/>
      <c r="IK113" s="328"/>
      <c r="IL113" s="328"/>
      <c r="IM113" s="328"/>
      <c r="IN113" s="328"/>
      <c r="IO113" s="328"/>
      <c r="IP113" s="328"/>
      <c r="IQ113" s="328"/>
      <c r="IR113" s="328"/>
      <c r="IS113" s="328"/>
      <c r="IT113" s="328"/>
      <c r="IU113" s="328"/>
      <c r="IV113" s="328"/>
      <c r="IW113" s="328"/>
      <c r="IX113" s="328"/>
      <c r="IY113" s="328"/>
      <c r="IZ113" s="328"/>
      <c r="JA113" s="328"/>
      <c r="JB113" s="328"/>
      <c r="JC113" s="328"/>
      <c r="JD113" s="328"/>
      <c r="JE113" s="328"/>
      <c r="JF113" s="328"/>
      <c r="JG113" s="328"/>
      <c r="JH113" s="328"/>
      <c r="JI113" s="328"/>
      <c r="JJ113" s="328"/>
      <c r="JK113" s="328"/>
      <c r="JL113" s="328"/>
      <c r="JM113" s="328"/>
      <c r="JN113" s="328"/>
      <c r="JO113" s="328"/>
      <c r="JP113" s="328"/>
      <c r="JQ113" s="328"/>
      <c r="JR113" s="328"/>
      <c r="JS113" s="328"/>
      <c r="JT113" s="328"/>
      <c r="JU113" s="328"/>
      <c r="JV113" s="328"/>
      <c r="JW113" s="328"/>
      <c r="JX113" s="328"/>
      <c r="JY113" s="328"/>
      <c r="JZ113" s="328"/>
      <c r="KA113" s="328"/>
      <c r="KB113" s="328"/>
      <c r="KC113" s="328"/>
      <c r="KD113" s="328"/>
      <c r="KE113" s="328"/>
      <c r="KF113" s="328"/>
      <c r="KG113" s="328"/>
      <c r="KH113" s="328"/>
      <c r="KI113" s="328"/>
      <c r="KJ113" s="328"/>
      <c r="KK113" s="328"/>
      <c r="KL113" s="328"/>
      <c r="KM113" s="328"/>
      <c r="KN113" s="328"/>
      <c r="KO113" s="328"/>
      <c r="KP113" s="328"/>
      <c r="KQ113" s="328"/>
      <c r="KR113" s="328"/>
      <c r="KS113" s="328"/>
      <c r="KT113" s="328"/>
      <c r="KU113" s="328"/>
      <c r="KV113" s="328"/>
      <c r="KW113" s="328"/>
      <c r="KX113" s="328"/>
      <c r="KY113" s="328"/>
      <c r="KZ113" s="328"/>
      <c r="LA113" s="328"/>
      <c r="LB113" s="328"/>
      <c r="LC113" s="328"/>
      <c r="LD113" s="328"/>
      <c r="LE113" s="328"/>
      <c r="LF113" s="328"/>
      <c r="LG113" s="328"/>
      <c r="LH113" s="328"/>
      <c r="LI113" s="328"/>
      <c r="LJ113" s="328"/>
      <c r="LK113" s="328"/>
      <c r="LL113" s="328"/>
      <c r="LM113" s="328"/>
      <c r="LN113" s="328"/>
      <c r="LO113" s="328"/>
      <c r="LP113" s="328"/>
      <c r="LQ113" s="328"/>
      <c r="LR113" s="328"/>
      <c r="LS113" s="328"/>
      <c r="LT113" s="328"/>
      <c r="LU113" s="328"/>
      <c r="LV113" s="328"/>
      <c r="LW113" s="328"/>
      <c r="LX113" s="328"/>
      <c r="LY113" s="328"/>
      <c r="LZ113" s="328"/>
      <c r="MA113" s="328"/>
      <c r="MB113" s="328"/>
      <c r="MC113" s="328"/>
      <c r="MD113" s="328"/>
      <c r="ME113" s="328"/>
      <c r="MF113" s="328"/>
      <c r="MG113" s="328"/>
      <c r="MH113" s="328"/>
      <c r="MI113" s="328"/>
      <c r="MJ113" s="328"/>
      <c r="MK113" s="328"/>
      <c r="ML113" s="328"/>
      <c r="MM113" s="328"/>
      <c r="MN113" s="328"/>
      <c r="MO113" s="328"/>
      <c r="MP113" s="328"/>
      <c r="MQ113" s="328"/>
      <c r="MR113" s="328"/>
      <c r="MS113" s="328"/>
      <c r="MT113" s="328"/>
      <c r="MU113" s="328"/>
      <c r="MV113" s="328"/>
      <c r="MW113" s="328"/>
      <c r="MX113" s="328"/>
      <c r="MY113" s="328"/>
      <c r="MZ113" s="328"/>
      <c r="NA113" s="329"/>
      <c r="ND113" s="330"/>
    </row>
    <row r="114" spans="1:368" x14ac:dyDescent="0.2">
      <c r="A114" s="658" t="s">
        <v>814</v>
      </c>
      <c r="B114" s="658" t="s">
        <v>815</v>
      </c>
      <c r="C114" s="662" t="s">
        <v>911</v>
      </c>
      <c r="D114" s="362"/>
      <c r="E114" s="58" t="s">
        <v>633</v>
      </c>
      <c r="F114" s="306">
        <f>Manutenção!H20</f>
        <v>234957.88596640356</v>
      </c>
      <c r="G114" s="306">
        <f>F114</f>
        <v>234957.88596640356</v>
      </c>
      <c r="H114" s="306">
        <f t="shared" ref="H114:BS116" si="12">G114</f>
        <v>234957.88596640356</v>
      </c>
      <c r="I114" s="306">
        <f t="shared" si="12"/>
        <v>234957.88596640356</v>
      </c>
      <c r="J114" s="306">
        <f t="shared" si="12"/>
        <v>234957.88596640356</v>
      </c>
      <c r="K114" s="306">
        <f t="shared" si="12"/>
        <v>234957.88596640356</v>
      </c>
      <c r="L114" s="306">
        <f t="shared" si="12"/>
        <v>234957.88596640356</v>
      </c>
      <c r="M114" s="306">
        <f t="shared" si="12"/>
        <v>234957.88596640356</v>
      </c>
      <c r="N114" s="306">
        <f t="shared" si="12"/>
        <v>234957.88596640356</v>
      </c>
      <c r="O114" s="306">
        <f t="shared" si="12"/>
        <v>234957.88596640356</v>
      </c>
      <c r="P114" s="306">
        <f t="shared" si="12"/>
        <v>234957.88596640356</v>
      </c>
      <c r="Q114" s="306">
        <f t="shared" si="12"/>
        <v>234957.88596640356</v>
      </c>
      <c r="R114" s="306">
        <f t="shared" si="12"/>
        <v>234957.88596640356</v>
      </c>
      <c r="S114" s="306">
        <f t="shared" si="12"/>
        <v>234957.88596640356</v>
      </c>
      <c r="T114" s="306">
        <f t="shared" si="12"/>
        <v>234957.88596640356</v>
      </c>
      <c r="U114" s="306">
        <f t="shared" si="12"/>
        <v>234957.88596640356</v>
      </c>
      <c r="V114" s="306">
        <f t="shared" si="12"/>
        <v>234957.88596640356</v>
      </c>
      <c r="W114" s="306">
        <f t="shared" si="12"/>
        <v>234957.88596640356</v>
      </c>
      <c r="X114" s="306">
        <f t="shared" si="12"/>
        <v>234957.88596640356</v>
      </c>
      <c r="Y114" s="306">
        <f t="shared" si="12"/>
        <v>234957.88596640356</v>
      </c>
      <c r="Z114" s="306">
        <f t="shared" si="12"/>
        <v>234957.88596640356</v>
      </c>
      <c r="AA114" s="306">
        <f t="shared" si="12"/>
        <v>234957.88596640356</v>
      </c>
      <c r="AB114" s="306">
        <f t="shared" si="12"/>
        <v>234957.88596640356</v>
      </c>
      <c r="AC114" s="306">
        <f t="shared" si="12"/>
        <v>234957.88596640356</v>
      </c>
      <c r="AD114" s="306">
        <f t="shared" si="12"/>
        <v>234957.88596640356</v>
      </c>
      <c r="AE114" s="306">
        <f t="shared" si="12"/>
        <v>234957.88596640356</v>
      </c>
      <c r="AF114" s="306">
        <f t="shared" si="12"/>
        <v>234957.88596640356</v>
      </c>
      <c r="AG114" s="306">
        <f t="shared" si="12"/>
        <v>234957.88596640356</v>
      </c>
      <c r="AH114" s="306">
        <f t="shared" si="12"/>
        <v>234957.88596640356</v>
      </c>
      <c r="AI114" s="306">
        <f t="shared" si="12"/>
        <v>234957.88596640356</v>
      </c>
      <c r="AJ114" s="306">
        <f t="shared" si="12"/>
        <v>234957.88596640356</v>
      </c>
      <c r="AK114" s="306">
        <f t="shared" si="12"/>
        <v>234957.88596640356</v>
      </c>
      <c r="AL114" s="306">
        <f t="shared" si="12"/>
        <v>234957.88596640356</v>
      </c>
      <c r="AM114" s="306">
        <f t="shared" si="12"/>
        <v>234957.88596640356</v>
      </c>
      <c r="AN114" s="306">
        <f t="shared" si="12"/>
        <v>234957.88596640356</v>
      </c>
      <c r="AO114" s="306">
        <f t="shared" si="12"/>
        <v>234957.88596640356</v>
      </c>
      <c r="AP114" s="306">
        <f t="shared" si="12"/>
        <v>234957.88596640356</v>
      </c>
      <c r="AQ114" s="306">
        <f t="shared" si="12"/>
        <v>234957.88596640356</v>
      </c>
      <c r="AR114" s="306">
        <f t="shared" si="12"/>
        <v>234957.88596640356</v>
      </c>
      <c r="AS114" s="306">
        <f t="shared" si="12"/>
        <v>234957.88596640356</v>
      </c>
      <c r="AT114" s="306">
        <f t="shared" si="12"/>
        <v>234957.88596640356</v>
      </c>
      <c r="AU114" s="306">
        <f t="shared" si="12"/>
        <v>234957.88596640356</v>
      </c>
      <c r="AV114" s="306">
        <f t="shared" si="12"/>
        <v>234957.88596640356</v>
      </c>
      <c r="AW114" s="306">
        <f t="shared" si="12"/>
        <v>234957.88596640356</v>
      </c>
      <c r="AX114" s="306">
        <f t="shared" si="12"/>
        <v>234957.88596640356</v>
      </c>
      <c r="AY114" s="306">
        <f t="shared" si="12"/>
        <v>234957.88596640356</v>
      </c>
      <c r="AZ114" s="306">
        <f t="shared" si="12"/>
        <v>234957.88596640356</v>
      </c>
      <c r="BA114" s="306">
        <f t="shared" si="12"/>
        <v>234957.88596640356</v>
      </c>
      <c r="BB114" s="306">
        <f t="shared" si="12"/>
        <v>234957.88596640356</v>
      </c>
      <c r="BC114" s="306">
        <f t="shared" si="12"/>
        <v>234957.88596640356</v>
      </c>
      <c r="BD114" s="306">
        <f t="shared" si="12"/>
        <v>234957.88596640356</v>
      </c>
      <c r="BE114" s="306">
        <f t="shared" si="12"/>
        <v>234957.88596640356</v>
      </c>
      <c r="BF114" s="306">
        <f t="shared" si="12"/>
        <v>234957.88596640356</v>
      </c>
      <c r="BG114" s="306">
        <f t="shared" si="12"/>
        <v>234957.88596640356</v>
      </c>
      <c r="BH114" s="306">
        <f t="shared" si="12"/>
        <v>234957.88596640356</v>
      </c>
      <c r="BI114" s="306">
        <f t="shared" si="12"/>
        <v>234957.88596640356</v>
      </c>
      <c r="BJ114" s="306">
        <f t="shared" si="12"/>
        <v>234957.88596640356</v>
      </c>
      <c r="BK114" s="306">
        <f t="shared" si="12"/>
        <v>234957.88596640356</v>
      </c>
      <c r="BL114" s="306">
        <f t="shared" si="12"/>
        <v>234957.88596640356</v>
      </c>
      <c r="BM114" s="306">
        <f t="shared" si="12"/>
        <v>234957.88596640356</v>
      </c>
      <c r="BN114" s="306">
        <f t="shared" si="12"/>
        <v>234957.88596640356</v>
      </c>
      <c r="BO114" s="306">
        <f t="shared" si="12"/>
        <v>234957.88596640356</v>
      </c>
      <c r="BP114" s="306">
        <f t="shared" si="12"/>
        <v>234957.88596640356</v>
      </c>
      <c r="BQ114" s="306">
        <f t="shared" si="12"/>
        <v>234957.88596640356</v>
      </c>
      <c r="BR114" s="306">
        <f t="shared" si="12"/>
        <v>234957.88596640356</v>
      </c>
      <c r="BS114" s="306">
        <f t="shared" si="12"/>
        <v>234957.88596640356</v>
      </c>
      <c r="BT114" s="306">
        <f t="shared" ref="BT114:EE116" si="13">BS114</f>
        <v>234957.88596640356</v>
      </c>
      <c r="BU114" s="306">
        <f t="shared" si="13"/>
        <v>234957.88596640356</v>
      </c>
      <c r="BV114" s="306">
        <f t="shared" si="13"/>
        <v>234957.88596640356</v>
      </c>
      <c r="BW114" s="306">
        <f t="shared" si="13"/>
        <v>234957.88596640356</v>
      </c>
      <c r="BX114" s="306">
        <f t="shared" si="13"/>
        <v>234957.88596640356</v>
      </c>
      <c r="BY114" s="306">
        <f t="shared" si="13"/>
        <v>234957.88596640356</v>
      </c>
      <c r="BZ114" s="306">
        <f t="shared" si="13"/>
        <v>234957.88596640356</v>
      </c>
      <c r="CA114" s="306">
        <f t="shared" si="13"/>
        <v>234957.88596640356</v>
      </c>
      <c r="CB114" s="306">
        <f t="shared" si="13"/>
        <v>234957.88596640356</v>
      </c>
      <c r="CC114" s="306">
        <f t="shared" si="13"/>
        <v>234957.88596640356</v>
      </c>
      <c r="CD114" s="306">
        <f t="shared" si="13"/>
        <v>234957.88596640356</v>
      </c>
      <c r="CE114" s="306">
        <f t="shared" si="13"/>
        <v>234957.88596640356</v>
      </c>
      <c r="CF114" s="306">
        <f t="shared" si="13"/>
        <v>234957.88596640356</v>
      </c>
      <c r="CG114" s="306">
        <f t="shared" si="13"/>
        <v>234957.88596640356</v>
      </c>
      <c r="CH114" s="306">
        <f t="shared" si="13"/>
        <v>234957.88596640356</v>
      </c>
      <c r="CI114" s="306">
        <f t="shared" si="13"/>
        <v>234957.88596640356</v>
      </c>
      <c r="CJ114" s="306">
        <f t="shared" si="13"/>
        <v>234957.88596640356</v>
      </c>
      <c r="CK114" s="306">
        <f t="shared" si="13"/>
        <v>234957.88596640356</v>
      </c>
      <c r="CL114" s="306">
        <f t="shared" si="13"/>
        <v>234957.88596640356</v>
      </c>
      <c r="CM114" s="306">
        <f t="shared" si="13"/>
        <v>234957.88596640356</v>
      </c>
      <c r="CN114" s="306">
        <f t="shared" si="13"/>
        <v>234957.88596640356</v>
      </c>
      <c r="CO114" s="306">
        <f t="shared" si="13"/>
        <v>234957.88596640356</v>
      </c>
      <c r="CP114" s="306">
        <f t="shared" si="13"/>
        <v>234957.88596640356</v>
      </c>
      <c r="CQ114" s="306">
        <f t="shared" si="13"/>
        <v>234957.88596640356</v>
      </c>
      <c r="CR114" s="306">
        <f t="shared" si="13"/>
        <v>234957.88596640356</v>
      </c>
      <c r="CS114" s="306">
        <f t="shared" si="13"/>
        <v>234957.88596640356</v>
      </c>
      <c r="CT114" s="306">
        <f t="shared" si="13"/>
        <v>234957.88596640356</v>
      </c>
      <c r="CU114" s="306">
        <f t="shared" si="13"/>
        <v>234957.88596640356</v>
      </c>
      <c r="CV114" s="306">
        <f t="shared" si="13"/>
        <v>234957.88596640356</v>
      </c>
      <c r="CW114" s="306">
        <f t="shared" si="13"/>
        <v>234957.88596640356</v>
      </c>
      <c r="CX114" s="306">
        <f t="shared" si="13"/>
        <v>234957.88596640356</v>
      </c>
      <c r="CY114" s="306">
        <f t="shared" si="13"/>
        <v>234957.88596640356</v>
      </c>
      <c r="CZ114" s="306">
        <f t="shared" si="13"/>
        <v>234957.88596640356</v>
      </c>
      <c r="DA114" s="306">
        <f t="shared" si="13"/>
        <v>234957.88596640356</v>
      </c>
      <c r="DB114" s="306">
        <f t="shared" si="13"/>
        <v>234957.88596640356</v>
      </c>
      <c r="DC114" s="306">
        <f t="shared" si="13"/>
        <v>234957.88596640356</v>
      </c>
      <c r="DD114" s="306">
        <f t="shared" si="13"/>
        <v>234957.88596640356</v>
      </c>
      <c r="DE114" s="306">
        <f t="shared" si="13"/>
        <v>234957.88596640356</v>
      </c>
      <c r="DF114" s="306">
        <f t="shared" si="13"/>
        <v>234957.88596640356</v>
      </c>
      <c r="DG114" s="306">
        <f t="shared" si="13"/>
        <v>234957.88596640356</v>
      </c>
      <c r="DH114" s="306">
        <f t="shared" si="13"/>
        <v>234957.88596640356</v>
      </c>
      <c r="DI114" s="306">
        <f t="shared" si="13"/>
        <v>234957.88596640356</v>
      </c>
      <c r="DJ114" s="306">
        <f t="shared" si="13"/>
        <v>234957.88596640356</v>
      </c>
      <c r="DK114" s="306">
        <f t="shared" si="13"/>
        <v>234957.88596640356</v>
      </c>
      <c r="DL114" s="306">
        <f t="shared" si="13"/>
        <v>234957.88596640356</v>
      </c>
      <c r="DM114" s="306">
        <f t="shared" si="13"/>
        <v>234957.88596640356</v>
      </c>
      <c r="DN114" s="306">
        <f t="shared" si="13"/>
        <v>234957.88596640356</v>
      </c>
      <c r="DO114" s="306">
        <f t="shared" si="13"/>
        <v>234957.88596640356</v>
      </c>
      <c r="DP114" s="306">
        <f t="shared" si="13"/>
        <v>234957.88596640356</v>
      </c>
      <c r="DQ114" s="306">
        <f t="shared" si="13"/>
        <v>234957.88596640356</v>
      </c>
      <c r="DR114" s="306">
        <f t="shared" si="13"/>
        <v>234957.88596640356</v>
      </c>
      <c r="DS114" s="306">
        <f t="shared" si="13"/>
        <v>234957.88596640356</v>
      </c>
      <c r="DT114" s="306">
        <f t="shared" si="13"/>
        <v>234957.88596640356</v>
      </c>
      <c r="DU114" s="306">
        <f t="shared" si="13"/>
        <v>234957.88596640356</v>
      </c>
      <c r="DV114" s="306">
        <f t="shared" si="13"/>
        <v>234957.88596640356</v>
      </c>
      <c r="DW114" s="306">
        <f t="shared" si="13"/>
        <v>234957.88596640356</v>
      </c>
      <c r="DX114" s="306">
        <f t="shared" si="13"/>
        <v>234957.88596640356</v>
      </c>
      <c r="DY114" s="306">
        <f t="shared" si="13"/>
        <v>234957.88596640356</v>
      </c>
      <c r="DZ114" s="306">
        <f t="shared" si="13"/>
        <v>234957.88596640356</v>
      </c>
      <c r="EA114" s="306">
        <f t="shared" si="13"/>
        <v>234957.88596640356</v>
      </c>
      <c r="EB114" s="306">
        <f t="shared" si="13"/>
        <v>234957.88596640356</v>
      </c>
      <c r="EC114" s="306">
        <f t="shared" si="13"/>
        <v>234957.88596640356</v>
      </c>
      <c r="ED114" s="306">
        <f t="shared" si="13"/>
        <v>234957.88596640356</v>
      </c>
      <c r="EE114" s="306">
        <f t="shared" si="13"/>
        <v>234957.88596640356</v>
      </c>
      <c r="EF114" s="306">
        <f t="shared" ref="EF114:GQ116" si="14">EE114</f>
        <v>234957.88596640356</v>
      </c>
      <c r="EG114" s="306">
        <f t="shared" si="14"/>
        <v>234957.88596640356</v>
      </c>
      <c r="EH114" s="306">
        <f t="shared" si="14"/>
        <v>234957.88596640356</v>
      </c>
      <c r="EI114" s="306">
        <f t="shared" si="14"/>
        <v>234957.88596640356</v>
      </c>
      <c r="EJ114" s="306">
        <f t="shared" si="14"/>
        <v>234957.88596640356</v>
      </c>
      <c r="EK114" s="306">
        <f t="shared" si="14"/>
        <v>234957.88596640356</v>
      </c>
      <c r="EL114" s="306">
        <f t="shared" si="14"/>
        <v>234957.88596640356</v>
      </c>
      <c r="EM114" s="306">
        <f t="shared" si="14"/>
        <v>234957.88596640356</v>
      </c>
      <c r="EN114" s="306">
        <f t="shared" si="14"/>
        <v>234957.88596640356</v>
      </c>
      <c r="EO114" s="306">
        <f t="shared" si="14"/>
        <v>234957.88596640356</v>
      </c>
      <c r="EP114" s="306">
        <f t="shared" si="14"/>
        <v>234957.88596640356</v>
      </c>
      <c r="EQ114" s="306">
        <f t="shared" si="14"/>
        <v>234957.88596640356</v>
      </c>
      <c r="ER114" s="306">
        <f t="shared" si="14"/>
        <v>234957.88596640356</v>
      </c>
      <c r="ES114" s="306">
        <f t="shared" si="14"/>
        <v>234957.88596640356</v>
      </c>
      <c r="ET114" s="306">
        <f t="shared" si="14"/>
        <v>234957.88596640356</v>
      </c>
      <c r="EU114" s="306">
        <f t="shared" si="14"/>
        <v>234957.88596640356</v>
      </c>
      <c r="EV114" s="306">
        <f t="shared" si="14"/>
        <v>234957.88596640356</v>
      </c>
      <c r="EW114" s="306">
        <f t="shared" si="14"/>
        <v>234957.88596640356</v>
      </c>
      <c r="EX114" s="306">
        <f t="shared" si="14"/>
        <v>234957.88596640356</v>
      </c>
      <c r="EY114" s="306">
        <f t="shared" si="14"/>
        <v>234957.88596640356</v>
      </c>
      <c r="EZ114" s="306">
        <f t="shared" si="14"/>
        <v>234957.88596640356</v>
      </c>
      <c r="FA114" s="306">
        <f t="shared" si="14"/>
        <v>234957.88596640356</v>
      </c>
      <c r="FB114" s="306">
        <f t="shared" si="14"/>
        <v>234957.88596640356</v>
      </c>
      <c r="FC114" s="306">
        <f t="shared" si="14"/>
        <v>234957.88596640356</v>
      </c>
      <c r="FD114" s="306">
        <f t="shared" si="14"/>
        <v>234957.88596640356</v>
      </c>
      <c r="FE114" s="306">
        <f t="shared" si="14"/>
        <v>234957.88596640356</v>
      </c>
      <c r="FF114" s="306">
        <f t="shared" si="14"/>
        <v>234957.88596640356</v>
      </c>
      <c r="FG114" s="306">
        <f t="shared" si="14"/>
        <v>234957.88596640356</v>
      </c>
      <c r="FH114" s="306">
        <f t="shared" si="14"/>
        <v>234957.88596640356</v>
      </c>
      <c r="FI114" s="306">
        <f t="shared" si="14"/>
        <v>234957.88596640356</v>
      </c>
      <c r="FJ114" s="306">
        <f t="shared" si="14"/>
        <v>234957.88596640356</v>
      </c>
      <c r="FK114" s="306">
        <f t="shared" si="14"/>
        <v>234957.88596640356</v>
      </c>
      <c r="FL114" s="306">
        <f t="shared" si="14"/>
        <v>234957.88596640356</v>
      </c>
      <c r="FM114" s="306">
        <f t="shared" si="14"/>
        <v>234957.88596640356</v>
      </c>
      <c r="FN114" s="306">
        <f t="shared" si="14"/>
        <v>234957.88596640356</v>
      </c>
      <c r="FO114" s="306">
        <f t="shared" si="14"/>
        <v>234957.88596640356</v>
      </c>
      <c r="FP114" s="306">
        <f t="shared" si="14"/>
        <v>234957.88596640356</v>
      </c>
      <c r="FQ114" s="306">
        <f t="shared" si="14"/>
        <v>234957.88596640356</v>
      </c>
      <c r="FR114" s="306">
        <f t="shared" si="14"/>
        <v>234957.88596640356</v>
      </c>
      <c r="FS114" s="306">
        <f t="shared" si="14"/>
        <v>234957.88596640356</v>
      </c>
      <c r="FT114" s="306">
        <f t="shared" si="14"/>
        <v>234957.88596640356</v>
      </c>
      <c r="FU114" s="306">
        <f t="shared" si="14"/>
        <v>234957.88596640356</v>
      </c>
      <c r="FV114" s="306">
        <f t="shared" si="14"/>
        <v>234957.88596640356</v>
      </c>
      <c r="FW114" s="306">
        <f t="shared" si="14"/>
        <v>234957.88596640356</v>
      </c>
      <c r="FX114" s="306">
        <f t="shared" si="14"/>
        <v>234957.88596640356</v>
      </c>
      <c r="FY114" s="306">
        <f t="shared" si="14"/>
        <v>234957.88596640356</v>
      </c>
      <c r="FZ114" s="306">
        <f t="shared" si="14"/>
        <v>234957.88596640356</v>
      </c>
      <c r="GA114" s="306">
        <f t="shared" si="14"/>
        <v>234957.88596640356</v>
      </c>
      <c r="GB114" s="306">
        <f t="shared" si="14"/>
        <v>234957.88596640356</v>
      </c>
      <c r="GC114" s="306">
        <f t="shared" si="14"/>
        <v>234957.88596640356</v>
      </c>
      <c r="GD114" s="306">
        <f t="shared" si="14"/>
        <v>234957.88596640356</v>
      </c>
      <c r="GE114" s="306">
        <f t="shared" si="14"/>
        <v>234957.88596640356</v>
      </c>
      <c r="GF114" s="306">
        <f t="shared" si="14"/>
        <v>234957.88596640356</v>
      </c>
      <c r="GG114" s="306">
        <f t="shared" si="14"/>
        <v>234957.88596640356</v>
      </c>
      <c r="GH114" s="306">
        <f t="shared" si="14"/>
        <v>234957.88596640356</v>
      </c>
      <c r="GI114" s="306">
        <f t="shared" si="14"/>
        <v>234957.88596640356</v>
      </c>
      <c r="GJ114" s="306">
        <f t="shared" si="14"/>
        <v>234957.88596640356</v>
      </c>
      <c r="GK114" s="306">
        <f t="shared" si="14"/>
        <v>234957.88596640356</v>
      </c>
      <c r="GL114" s="306">
        <f t="shared" si="14"/>
        <v>234957.88596640356</v>
      </c>
      <c r="GM114" s="306">
        <f t="shared" si="14"/>
        <v>234957.88596640356</v>
      </c>
      <c r="GN114" s="306">
        <f t="shared" si="14"/>
        <v>234957.88596640356</v>
      </c>
      <c r="GO114" s="306">
        <f t="shared" si="14"/>
        <v>234957.88596640356</v>
      </c>
      <c r="GP114" s="306">
        <f t="shared" si="14"/>
        <v>234957.88596640356</v>
      </c>
      <c r="GQ114" s="306">
        <f t="shared" si="14"/>
        <v>234957.88596640356</v>
      </c>
      <c r="GR114" s="306">
        <f t="shared" ref="GR114:JC116" si="15">GQ114</f>
        <v>234957.88596640356</v>
      </c>
      <c r="GS114" s="306">
        <f t="shared" si="15"/>
        <v>234957.88596640356</v>
      </c>
      <c r="GT114" s="306">
        <f t="shared" si="15"/>
        <v>234957.88596640356</v>
      </c>
      <c r="GU114" s="306">
        <f t="shared" si="15"/>
        <v>234957.88596640356</v>
      </c>
      <c r="GV114" s="306">
        <f t="shared" si="15"/>
        <v>234957.88596640356</v>
      </c>
      <c r="GW114" s="306">
        <f t="shared" si="15"/>
        <v>234957.88596640356</v>
      </c>
      <c r="GX114" s="306">
        <f t="shared" si="15"/>
        <v>234957.88596640356</v>
      </c>
      <c r="GY114" s="306">
        <f t="shared" si="15"/>
        <v>234957.88596640356</v>
      </c>
      <c r="GZ114" s="306">
        <f t="shared" si="15"/>
        <v>234957.88596640356</v>
      </c>
      <c r="HA114" s="306">
        <f t="shared" si="15"/>
        <v>234957.88596640356</v>
      </c>
      <c r="HB114" s="306">
        <f t="shared" si="15"/>
        <v>234957.88596640356</v>
      </c>
      <c r="HC114" s="306">
        <f t="shared" si="15"/>
        <v>234957.88596640356</v>
      </c>
      <c r="HD114" s="306">
        <f t="shared" si="15"/>
        <v>234957.88596640356</v>
      </c>
      <c r="HE114" s="306">
        <f t="shared" si="15"/>
        <v>234957.88596640356</v>
      </c>
      <c r="HF114" s="306">
        <f t="shared" si="15"/>
        <v>234957.88596640356</v>
      </c>
      <c r="HG114" s="306">
        <f t="shared" si="15"/>
        <v>234957.88596640356</v>
      </c>
      <c r="HH114" s="306">
        <f t="shared" si="15"/>
        <v>234957.88596640356</v>
      </c>
      <c r="HI114" s="306">
        <f t="shared" si="15"/>
        <v>234957.88596640356</v>
      </c>
      <c r="HJ114" s="306">
        <f t="shared" si="15"/>
        <v>234957.88596640356</v>
      </c>
      <c r="HK114" s="306">
        <f t="shared" si="15"/>
        <v>234957.88596640356</v>
      </c>
      <c r="HL114" s="306">
        <f t="shared" si="15"/>
        <v>234957.88596640356</v>
      </c>
      <c r="HM114" s="306">
        <f t="shared" si="15"/>
        <v>234957.88596640356</v>
      </c>
      <c r="HN114" s="306">
        <f t="shared" si="15"/>
        <v>234957.88596640356</v>
      </c>
      <c r="HO114" s="306">
        <f t="shared" si="15"/>
        <v>234957.88596640356</v>
      </c>
      <c r="HP114" s="306">
        <f t="shared" si="15"/>
        <v>234957.88596640356</v>
      </c>
      <c r="HQ114" s="306">
        <f t="shared" si="15"/>
        <v>234957.88596640356</v>
      </c>
      <c r="HR114" s="306">
        <f t="shared" si="15"/>
        <v>234957.88596640356</v>
      </c>
      <c r="HS114" s="306">
        <f t="shared" si="15"/>
        <v>234957.88596640356</v>
      </c>
      <c r="HT114" s="306">
        <f t="shared" si="15"/>
        <v>234957.88596640356</v>
      </c>
      <c r="HU114" s="306">
        <f t="shared" si="15"/>
        <v>234957.88596640356</v>
      </c>
      <c r="HV114" s="306">
        <f t="shared" si="15"/>
        <v>234957.88596640356</v>
      </c>
      <c r="HW114" s="306">
        <f t="shared" si="15"/>
        <v>234957.88596640356</v>
      </c>
      <c r="HX114" s="306">
        <f t="shared" si="15"/>
        <v>234957.88596640356</v>
      </c>
      <c r="HY114" s="306">
        <f t="shared" si="15"/>
        <v>234957.88596640356</v>
      </c>
      <c r="HZ114" s="306">
        <f t="shared" si="15"/>
        <v>234957.88596640356</v>
      </c>
      <c r="IA114" s="306">
        <f t="shared" si="15"/>
        <v>234957.88596640356</v>
      </c>
      <c r="IB114" s="306">
        <f t="shared" si="15"/>
        <v>234957.88596640356</v>
      </c>
      <c r="IC114" s="306">
        <f t="shared" si="15"/>
        <v>234957.88596640356</v>
      </c>
      <c r="ID114" s="306">
        <f t="shared" si="15"/>
        <v>234957.88596640356</v>
      </c>
      <c r="IE114" s="306">
        <f t="shared" si="15"/>
        <v>234957.88596640356</v>
      </c>
      <c r="IF114" s="306">
        <f t="shared" si="15"/>
        <v>234957.88596640356</v>
      </c>
      <c r="IG114" s="306">
        <f t="shared" si="15"/>
        <v>234957.88596640356</v>
      </c>
      <c r="IH114" s="306">
        <f t="shared" si="15"/>
        <v>234957.88596640356</v>
      </c>
      <c r="II114" s="306">
        <f t="shared" si="15"/>
        <v>234957.88596640356</v>
      </c>
      <c r="IJ114" s="306">
        <f t="shared" si="15"/>
        <v>234957.88596640356</v>
      </c>
      <c r="IK114" s="306">
        <f t="shared" si="15"/>
        <v>234957.88596640356</v>
      </c>
      <c r="IL114" s="306">
        <f t="shared" si="15"/>
        <v>234957.88596640356</v>
      </c>
      <c r="IM114" s="306">
        <f t="shared" si="15"/>
        <v>234957.88596640356</v>
      </c>
      <c r="IN114" s="306">
        <f t="shared" si="15"/>
        <v>234957.88596640356</v>
      </c>
      <c r="IO114" s="306">
        <f t="shared" si="15"/>
        <v>234957.88596640356</v>
      </c>
      <c r="IP114" s="306">
        <f t="shared" si="15"/>
        <v>234957.88596640356</v>
      </c>
      <c r="IQ114" s="306">
        <f t="shared" si="15"/>
        <v>234957.88596640356</v>
      </c>
      <c r="IR114" s="306">
        <f t="shared" si="15"/>
        <v>234957.88596640356</v>
      </c>
      <c r="IS114" s="306">
        <f t="shared" si="15"/>
        <v>234957.88596640356</v>
      </c>
      <c r="IT114" s="306">
        <f t="shared" si="15"/>
        <v>234957.88596640356</v>
      </c>
      <c r="IU114" s="306">
        <f t="shared" si="15"/>
        <v>234957.88596640356</v>
      </c>
      <c r="IV114" s="306">
        <f t="shared" si="15"/>
        <v>234957.88596640356</v>
      </c>
      <c r="IW114" s="306">
        <f t="shared" si="15"/>
        <v>234957.88596640356</v>
      </c>
      <c r="IX114" s="306">
        <f t="shared" si="15"/>
        <v>234957.88596640356</v>
      </c>
      <c r="IY114" s="306">
        <f t="shared" si="15"/>
        <v>234957.88596640356</v>
      </c>
      <c r="IZ114" s="306">
        <f t="shared" si="15"/>
        <v>234957.88596640356</v>
      </c>
      <c r="JA114" s="306">
        <f t="shared" si="15"/>
        <v>234957.88596640356</v>
      </c>
      <c r="JB114" s="306">
        <f t="shared" si="15"/>
        <v>234957.88596640356</v>
      </c>
      <c r="JC114" s="306">
        <f t="shared" si="15"/>
        <v>234957.88596640356</v>
      </c>
      <c r="JD114" s="306">
        <f t="shared" ref="JD114:LO116" si="16">JC114</f>
        <v>234957.88596640356</v>
      </c>
      <c r="JE114" s="306">
        <f t="shared" si="16"/>
        <v>234957.88596640356</v>
      </c>
      <c r="JF114" s="306">
        <f t="shared" si="16"/>
        <v>234957.88596640356</v>
      </c>
      <c r="JG114" s="306">
        <f t="shared" si="16"/>
        <v>234957.88596640356</v>
      </c>
      <c r="JH114" s="306">
        <f t="shared" si="16"/>
        <v>234957.88596640356</v>
      </c>
      <c r="JI114" s="306">
        <f t="shared" si="16"/>
        <v>234957.88596640356</v>
      </c>
      <c r="JJ114" s="306">
        <f t="shared" si="16"/>
        <v>234957.88596640356</v>
      </c>
      <c r="JK114" s="306">
        <f t="shared" si="16"/>
        <v>234957.88596640356</v>
      </c>
      <c r="JL114" s="306">
        <f t="shared" si="16"/>
        <v>234957.88596640356</v>
      </c>
      <c r="JM114" s="306">
        <f t="shared" si="16"/>
        <v>234957.88596640356</v>
      </c>
      <c r="JN114" s="306">
        <f t="shared" si="16"/>
        <v>234957.88596640356</v>
      </c>
      <c r="JO114" s="306">
        <f t="shared" si="16"/>
        <v>234957.88596640356</v>
      </c>
      <c r="JP114" s="306">
        <f t="shared" si="16"/>
        <v>234957.88596640356</v>
      </c>
      <c r="JQ114" s="306">
        <f t="shared" si="16"/>
        <v>234957.88596640356</v>
      </c>
      <c r="JR114" s="306">
        <f t="shared" si="16"/>
        <v>234957.88596640356</v>
      </c>
      <c r="JS114" s="306">
        <f t="shared" si="16"/>
        <v>234957.88596640356</v>
      </c>
      <c r="JT114" s="306">
        <f t="shared" si="16"/>
        <v>234957.88596640356</v>
      </c>
      <c r="JU114" s="306">
        <f t="shared" si="16"/>
        <v>234957.88596640356</v>
      </c>
      <c r="JV114" s="306">
        <f t="shared" si="16"/>
        <v>234957.88596640356</v>
      </c>
      <c r="JW114" s="306">
        <f t="shared" si="16"/>
        <v>234957.88596640356</v>
      </c>
      <c r="JX114" s="306">
        <f t="shared" si="16"/>
        <v>234957.88596640356</v>
      </c>
      <c r="JY114" s="306">
        <f t="shared" si="16"/>
        <v>234957.88596640356</v>
      </c>
      <c r="JZ114" s="306">
        <f t="shared" si="16"/>
        <v>234957.88596640356</v>
      </c>
      <c r="KA114" s="306">
        <f t="shared" si="16"/>
        <v>234957.88596640356</v>
      </c>
      <c r="KB114" s="306">
        <f t="shared" si="16"/>
        <v>234957.88596640356</v>
      </c>
      <c r="KC114" s="306">
        <f t="shared" si="16"/>
        <v>234957.88596640356</v>
      </c>
      <c r="KD114" s="306">
        <f t="shared" si="16"/>
        <v>234957.88596640356</v>
      </c>
      <c r="KE114" s="306">
        <f t="shared" si="16"/>
        <v>234957.88596640356</v>
      </c>
      <c r="KF114" s="306">
        <f t="shared" si="16"/>
        <v>234957.88596640356</v>
      </c>
      <c r="KG114" s="306">
        <f t="shared" si="16"/>
        <v>234957.88596640356</v>
      </c>
      <c r="KH114" s="306">
        <f t="shared" si="16"/>
        <v>234957.88596640356</v>
      </c>
      <c r="KI114" s="306">
        <f t="shared" si="16"/>
        <v>234957.88596640356</v>
      </c>
      <c r="KJ114" s="306">
        <f t="shared" si="16"/>
        <v>234957.88596640356</v>
      </c>
      <c r="KK114" s="306">
        <f t="shared" si="16"/>
        <v>234957.88596640356</v>
      </c>
      <c r="KL114" s="306">
        <f t="shared" si="16"/>
        <v>234957.88596640356</v>
      </c>
      <c r="KM114" s="306">
        <f t="shared" si="16"/>
        <v>234957.88596640356</v>
      </c>
      <c r="KN114" s="306">
        <f t="shared" si="16"/>
        <v>234957.88596640356</v>
      </c>
      <c r="KO114" s="306">
        <f t="shared" si="16"/>
        <v>234957.88596640356</v>
      </c>
      <c r="KP114" s="306">
        <f t="shared" si="16"/>
        <v>234957.88596640356</v>
      </c>
      <c r="KQ114" s="306">
        <f t="shared" si="16"/>
        <v>234957.88596640356</v>
      </c>
      <c r="KR114" s="306">
        <f t="shared" si="16"/>
        <v>234957.88596640356</v>
      </c>
      <c r="KS114" s="306">
        <f t="shared" si="16"/>
        <v>234957.88596640356</v>
      </c>
      <c r="KT114" s="306">
        <f t="shared" si="16"/>
        <v>234957.88596640356</v>
      </c>
      <c r="KU114" s="306">
        <f t="shared" si="16"/>
        <v>234957.88596640356</v>
      </c>
      <c r="KV114" s="306">
        <f t="shared" si="16"/>
        <v>234957.88596640356</v>
      </c>
      <c r="KW114" s="306">
        <f t="shared" si="16"/>
        <v>234957.88596640356</v>
      </c>
      <c r="KX114" s="306">
        <f t="shared" si="16"/>
        <v>234957.88596640356</v>
      </c>
      <c r="KY114" s="306">
        <f t="shared" si="16"/>
        <v>234957.88596640356</v>
      </c>
      <c r="KZ114" s="306">
        <f t="shared" si="16"/>
        <v>234957.88596640356</v>
      </c>
      <c r="LA114" s="306">
        <f t="shared" si="16"/>
        <v>234957.88596640356</v>
      </c>
      <c r="LB114" s="306">
        <f t="shared" si="16"/>
        <v>234957.88596640356</v>
      </c>
      <c r="LC114" s="306">
        <f t="shared" si="16"/>
        <v>234957.88596640356</v>
      </c>
      <c r="LD114" s="306">
        <f t="shared" si="16"/>
        <v>234957.88596640356</v>
      </c>
      <c r="LE114" s="306">
        <f t="shared" si="16"/>
        <v>234957.88596640356</v>
      </c>
      <c r="LF114" s="306">
        <f t="shared" si="16"/>
        <v>234957.88596640356</v>
      </c>
      <c r="LG114" s="306">
        <f t="shared" si="16"/>
        <v>234957.88596640356</v>
      </c>
      <c r="LH114" s="306">
        <f t="shared" si="16"/>
        <v>234957.88596640356</v>
      </c>
      <c r="LI114" s="306">
        <f t="shared" si="16"/>
        <v>234957.88596640356</v>
      </c>
      <c r="LJ114" s="306">
        <f t="shared" si="16"/>
        <v>234957.88596640356</v>
      </c>
      <c r="LK114" s="306">
        <f t="shared" si="16"/>
        <v>234957.88596640356</v>
      </c>
      <c r="LL114" s="306">
        <f t="shared" si="16"/>
        <v>234957.88596640356</v>
      </c>
      <c r="LM114" s="306">
        <f t="shared" si="16"/>
        <v>234957.88596640356</v>
      </c>
      <c r="LN114" s="306">
        <f t="shared" si="16"/>
        <v>234957.88596640356</v>
      </c>
      <c r="LO114" s="306">
        <f t="shared" si="16"/>
        <v>234957.88596640356</v>
      </c>
      <c r="LP114" s="306">
        <f t="shared" ref="LP114:NA116" si="17">LO114</f>
        <v>234957.88596640356</v>
      </c>
      <c r="LQ114" s="306">
        <f t="shared" si="17"/>
        <v>234957.88596640356</v>
      </c>
      <c r="LR114" s="306">
        <f t="shared" si="17"/>
        <v>234957.88596640356</v>
      </c>
      <c r="LS114" s="306">
        <f t="shared" si="17"/>
        <v>234957.88596640356</v>
      </c>
      <c r="LT114" s="306">
        <f t="shared" si="17"/>
        <v>234957.88596640356</v>
      </c>
      <c r="LU114" s="306">
        <f t="shared" si="17"/>
        <v>234957.88596640356</v>
      </c>
      <c r="LV114" s="306">
        <f t="shared" si="17"/>
        <v>234957.88596640356</v>
      </c>
      <c r="LW114" s="306">
        <f t="shared" si="17"/>
        <v>234957.88596640356</v>
      </c>
      <c r="LX114" s="306">
        <f t="shared" si="17"/>
        <v>234957.88596640356</v>
      </c>
      <c r="LY114" s="306">
        <f t="shared" si="17"/>
        <v>234957.88596640356</v>
      </c>
      <c r="LZ114" s="306">
        <f t="shared" si="17"/>
        <v>234957.88596640356</v>
      </c>
      <c r="MA114" s="306">
        <f t="shared" si="17"/>
        <v>234957.88596640356</v>
      </c>
      <c r="MB114" s="306">
        <f t="shared" si="17"/>
        <v>234957.88596640356</v>
      </c>
      <c r="MC114" s="306">
        <f t="shared" si="17"/>
        <v>234957.88596640356</v>
      </c>
      <c r="MD114" s="306">
        <f t="shared" si="17"/>
        <v>234957.88596640356</v>
      </c>
      <c r="ME114" s="306">
        <f t="shared" si="17"/>
        <v>234957.88596640356</v>
      </c>
      <c r="MF114" s="306">
        <f t="shared" si="17"/>
        <v>234957.88596640356</v>
      </c>
      <c r="MG114" s="306">
        <f t="shared" si="17"/>
        <v>234957.88596640356</v>
      </c>
      <c r="MH114" s="306">
        <f t="shared" si="17"/>
        <v>234957.88596640356</v>
      </c>
      <c r="MI114" s="306">
        <f t="shared" si="17"/>
        <v>234957.88596640356</v>
      </c>
      <c r="MJ114" s="306">
        <f t="shared" si="17"/>
        <v>234957.88596640356</v>
      </c>
      <c r="MK114" s="306">
        <f t="shared" si="17"/>
        <v>234957.88596640356</v>
      </c>
      <c r="ML114" s="306">
        <f t="shared" si="17"/>
        <v>234957.88596640356</v>
      </c>
      <c r="MM114" s="306">
        <f t="shared" si="17"/>
        <v>234957.88596640356</v>
      </c>
      <c r="MN114" s="306">
        <f t="shared" si="17"/>
        <v>234957.88596640356</v>
      </c>
      <c r="MO114" s="306">
        <f t="shared" si="17"/>
        <v>234957.88596640356</v>
      </c>
      <c r="MP114" s="306">
        <f t="shared" si="17"/>
        <v>234957.88596640356</v>
      </c>
      <c r="MQ114" s="306">
        <f t="shared" si="17"/>
        <v>234957.88596640356</v>
      </c>
      <c r="MR114" s="306">
        <f t="shared" si="17"/>
        <v>234957.88596640356</v>
      </c>
      <c r="MS114" s="306">
        <f t="shared" si="17"/>
        <v>234957.88596640356</v>
      </c>
      <c r="MT114" s="306">
        <f t="shared" si="17"/>
        <v>234957.88596640356</v>
      </c>
      <c r="MU114" s="306">
        <f t="shared" si="17"/>
        <v>234957.88596640356</v>
      </c>
      <c r="MV114" s="505">
        <f t="shared" si="17"/>
        <v>234957.88596640356</v>
      </c>
      <c r="MW114" s="306">
        <f t="shared" si="17"/>
        <v>234957.88596640356</v>
      </c>
      <c r="MX114" s="306">
        <f t="shared" si="17"/>
        <v>234957.88596640356</v>
      </c>
      <c r="MY114" s="306">
        <f t="shared" si="17"/>
        <v>234957.88596640356</v>
      </c>
      <c r="MZ114" s="306">
        <f t="shared" si="17"/>
        <v>234957.88596640356</v>
      </c>
      <c r="NA114" s="307">
        <f t="shared" si="17"/>
        <v>234957.88596640356</v>
      </c>
    </row>
    <row r="115" spans="1:368" x14ac:dyDescent="0.2">
      <c r="A115" s="658"/>
      <c r="B115" s="658"/>
      <c r="C115" s="662"/>
      <c r="D115" s="362"/>
      <c r="E115" s="1" t="s">
        <v>909</v>
      </c>
      <c r="F115" s="306">
        <f>Manutenção!F28+Manutenção!F38</f>
        <v>394923.55316186196</v>
      </c>
      <c r="G115" s="306">
        <f>F115</f>
        <v>394923.55316186196</v>
      </c>
      <c r="H115" s="306">
        <f t="shared" si="12"/>
        <v>394923.55316186196</v>
      </c>
      <c r="I115" s="306">
        <f t="shared" si="12"/>
        <v>394923.55316186196</v>
      </c>
      <c r="J115" s="306">
        <f t="shared" si="12"/>
        <v>394923.55316186196</v>
      </c>
      <c r="K115" s="306">
        <f t="shared" si="12"/>
        <v>394923.55316186196</v>
      </c>
      <c r="L115" s="306">
        <f t="shared" si="12"/>
        <v>394923.55316186196</v>
      </c>
      <c r="M115" s="306">
        <f t="shared" si="12"/>
        <v>394923.55316186196</v>
      </c>
      <c r="N115" s="306">
        <f t="shared" si="12"/>
        <v>394923.55316186196</v>
      </c>
      <c r="O115" s="306">
        <f t="shared" si="12"/>
        <v>394923.55316186196</v>
      </c>
      <c r="P115" s="306">
        <f t="shared" si="12"/>
        <v>394923.55316186196</v>
      </c>
      <c r="Q115" s="306">
        <f t="shared" si="12"/>
        <v>394923.55316186196</v>
      </c>
      <c r="R115" s="306">
        <f t="shared" si="12"/>
        <v>394923.55316186196</v>
      </c>
      <c r="S115" s="306">
        <f t="shared" si="12"/>
        <v>394923.55316186196</v>
      </c>
      <c r="T115" s="306">
        <f t="shared" si="12"/>
        <v>394923.55316186196</v>
      </c>
      <c r="U115" s="306">
        <f t="shared" si="12"/>
        <v>394923.55316186196</v>
      </c>
      <c r="V115" s="306">
        <f t="shared" si="12"/>
        <v>394923.55316186196</v>
      </c>
      <c r="W115" s="306">
        <f t="shared" si="12"/>
        <v>394923.55316186196</v>
      </c>
      <c r="X115" s="306">
        <f t="shared" si="12"/>
        <v>394923.55316186196</v>
      </c>
      <c r="Y115" s="306">
        <f t="shared" si="12"/>
        <v>394923.55316186196</v>
      </c>
      <c r="Z115" s="306">
        <f t="shared" si="12"/>
        <v>394923.55316186196</v>
      </c>
      <c r="AA115" s="306">
        <f t="shared" si="12"/>
        <v>394923.55316186196</v>
      </c>
      <c r="AB115" s="306">
        <f t="shared" si="12"/>
        <v>394923.55316186196</v>
      </c>
      <c r="AC115" s="306">
        <f t="shared" si="12"/>
        <v>394923.55316186196</v>
      </c>
      <c r="AD115" s="306">
        <f t="shared" si="12"/>
        <v>394923.55316186196</v>
      </c>
      <c r="AE115" s="306">
        <f t="shared" si="12"/>
        <v>394923.55316186196</v>
      </c>
      <c r="AF115" s="306">
        <f t="shared" si="12"/>
        <v>394923.55316186196</v>
      </c>
      <c r="AG115" s="306">
        <f t="shared" si="12"/>
        <v>394923.55316186196</v>
      </c>
      <c r="AH115" s="306">
        <f t="shared" si="12"/>
        <v>394923.55316186196</v>
      </c>
      <c r="AI115" s="306">
        <f t="shared" si="12"/>
        <v>394923.55316186196</v>
      </c>
      <c r="AJ115" s="306">
        <f t="shared" si="12"/>
        <v>394923.55316186196</v>
      </c>
      <c r="AK115" s="306">
        <f t="shared" si="12"/>
        <v>394923.55316186196</v>
      </c>
      <c r="AL115" s="306">
        <f t="shared" si="12"/>
        <v>394923.55316186196</v>
      </c>
      <c r="AM115" s="306">
        <f t="shared" si="12"/>
        <v>394923.55316186196</v>
      </c>
      <c r="AN115" s="306">
        <f t="shared" si="12"/>
        <v>394923.55316186196</v>
      </c>
      <c r="AO115" s="306">
        <f t="shared" si="12"/>
        <v>394923.55316186196</v>
      </c>
      <c r="AP115" s="306">
        <f t="shared" si="12"/>
        <v>394923.55316186196</v>
      </c>
      <c r="AQ115" s="306">
        <f t="shared" si="12"/>
        <v>394923.55316186196</v>
      </c>
      <c r="AR115" s="306">
        <f t="shared" si="12"/>
        <v>394923.55316186196</v>
      </c>
      <c r="AS115" s="306">
        <f t="shared" si="12"/>
        <v>394923.55316186196</v>
      </c>
      <c r="AT115" s="306">
        <f t="shared" si="12"/>
        <v>394923.55316186196</v>
      </c>
      <c r="AU115" s="306">
        <f t="shared" si="12"/>
        <v>394923.55316186196</v>
      </c>
      <c r="AV115" s="306">
        <f t="shared" si="12"/>
        <v>394923.55316186196</v>
      </c>
      <c r="AW115" s="306">
        <f t="shared" si="12"/>
        <v>394923.55316186196</v>
      </c>
      <c r="AX115" s="306">
        <f t="shared" si="12"/>
        <v>394923.55316186196</v>
      </c>
      <c r="AY115" s="306">
        <f t="shared" si="12"/>
        <v>394923.55316186196</v>
      </c>
      <c r="AZ115" s="306">
        <f t="shared" si="12"/>
        <v>394923.55316186196</v>
      </c>
      <c r="BA115" s="306">
        <f t="shared" si="12"/>
        <v>394923.55316186196</v>
      </c>
      <c r="BB115" s="306">
        <f t="shared" si="12"/>
        <v>394923.55316186196</v>
      </c>
      <c r="BC115" s="306">
        <f t="shared" si="12"/>
        <v>394923.55316186196</v>
      </c>
      <c r="BD115" s="306">
        <f t="shared" si="12"/>
        <v>394923.55316186196</v>
      </c>
      <c r="BE115" s="306">
        <f t="shared" si="12"/>
        <v>394923.55316186196</v>
      </c>
      <c r="BF115" s="306">
        <f t="shared" si="12"/>
        <v>394923.55316186196</v>
      </c>
      <c r="BG115" s="306">
        <f t="shared" si="12"/>
        <v>394923.55316186196</v>
      </c>
      <c r="BH115" s="306">
        <f t="shared" si="12"/>
        <v>394923.55316186196</v>
      </c>
      <c r="BI115" s="306">
        <f t="shared" si="12"/>
        <v>394923.55316186196</v>
      </c>
      <c r="BJ115" s="306">
        <f t="shared" si="12"/>
        <v>394923.55316186196</v>
      </c>
      <c r="BK115" s="306">
        <f t="shared" si="12"/>
        <v>394923.55316186196</v>
      </c>
      <c r="BL115" s="306">
        <f t="shared" si="12"/>
        <v>394923.55316186196</v>
      </c>
      <c r="BM115" s="306">
        <f t="shared" si="12"/>
        <v>394923.55316186196</v>
      </c>
      <c r="BN115" s="306">
        <f t="shared" si="12"/>
        <v>394923.55316186196</v>
      </c>
      <c r="BO115" s="306">
        <f t="shared" si="12"/>
        <v>394923.55316186196</v>
      </c>
      <c r="BP115" s="306">
        <f t="shared" si="12"/>
        <v>394923.55316186196</v>
      </c>
      <c r="BQ115" s="306">
        <f t="shared" si="12"/>
        <v>394923.55316186196</v>
      </c>
      <c r="BR115" s="306">
        <f t="shared" si="12"/>
        <v>394923.55316186196</v>
      </c>
      <c r="BS115" s="306">
        <f t="shared" si="12"/>
        <v>394923.55316186196</v>
      </c>
      <c r="BT115" s="306">
        <f t="shared" si="13"/>
        <v>394923.55316186196</v>
      </c>
      <c r="BU115" s="306">
        <f t="shared" si="13"/>
        <v>394923.55316186196</v>
      </c>
      <c r="BV115" s="306">
        <f t="shared" si="13"/>
        <v>394923.55316186196</v>
      </c>
      <c r="BW115" s="306">
        <f t="shared" si="13"/>
        <v>394923.55316186196</v>
      </c>
      <c r="BX115" s="306">
        <f t="shared" si="13"/>
        <v>394923.55316186196</v>
      </c>
      <c r="BY115" s="306">
        <f t="shared" si="13"/>
        <v>394923.55316186196</v>
      </c>
      <c r="BZ115" s="306">
        <f t="shared" si="13"/>
        <v>394923.55316186196</v>
      </c>
      <c r="CA115" s="306">
        <f t="shared" si="13"/>
        <v>394923.55316186196</v>
      </c>
      <c r="CB115" s="306">
        <f t="shared" si="13"/>
        <v>394923.55316186196</v>
      </c>
      <c r="CC115" s="306">
        <f t="shared" si="13"/>
        <v>394923.55316186196</v>
      </c>
      <c r="CD115" s="306">
        <f t="shared" si="13"/>
        <v>394923.55316186196</v>
      </c>
      <c r="CE115" s="306">
        <f t="shared" si="13"/>
        <v>394923.55316186196</v>
      </c>
      <c r="CF115" s="306">
        <f t="shared" si="13"/>
        <v>394923.55316186196</v>
      </c>
      <c r="CG115" s="306">
        <f t="shared" si="13"/>
        <v>394923.55316186196</v>
      </c>
      <c r="CH115" s="306">
        <f t="shared" si="13"/>
        <v>394923.55316186196</v>
      </c>
      <c r="CI115" s="306">
        <f t="shared" si="13"/>
        <v>394923.55316186196</v>
      </c>
      <c r="CJ115" s="306">
        <f t="shared" si="13"/>
        <v>394923.55316186196</v>
      </c>
      <c r="CK115" s="306">
        <f t="shared" si="13"/>
        <v>394923.55316186196</v>
      </c>
      <c r="CL115" s="306">
        <f t="shared" si="13"/>
        <v>394923.55316186196</v>
      </c>
      <c r="CM115" s="306">
        <f t="shared" si="13"/>
        <v>394923.55316186196</v>
      </c>
      <c r="CN115" s="306">
        <f t="shared" si="13"/>
        <v>394923.55316186196</v>
      </c>
      <c r="CO115" s="306">
        <f t="shared" si="13"/>
        <v>394923.55316186196</v>
      </c>
      <c r="CP115" s="306">
        <f t="shared" si="13"/>
        <v>394923.55316186196</v>
      </c>
      <c r="CQ115" s="306">
        <f t="shared" si="13"/>
        <v>394923.55316186196</v>
      </c>
      <c r="CR115" s="306">
        <f t="shared" si="13"/>
        <v>394923.55316186196</v>
      </c>
      <c r="CS115" s="306">
        <f t="shared" si="13"/>
        <v>394923.55316186196</v>
      </c>
      <c r="CT115" s="306">
        <f t="shared" si="13"/>
        <v>394923.55316186196</v>
      </c>
      <c r="CU115" s="306">
        <f t="shared" si="13"/>
        <v>394923.55316186196</v>
      </c>
      <c r="CV115" s="306">
        <f t="shared" si="13"/>
        <v>394923.55316186196</v>
      </c>
      <c r="CW115" s="306">
        <f t="shared" si="13"/>
        <v>394923.55316186196</v>
      </c>
      <c r="CX115" s="306">
        <f t="shared" si="13"/>
        <v>394923.55316186196</v>
      </c>
      <c r="CY115" s="306">
        <f t="shared" si="13"/>
        <v>394923.55316186196</v>
      </c>
      <c r="CZ115" s="306">
        <f t="shared" si="13"/>
        <v>394923.55316186196</v>
      </c>
      <c r="DA115" s="306">
        <f t="shared" si="13"/>
        <v>394923.55316186196</v>
      </c>
      <c r="DB115" s="306">
        <f t="shared" si="13"/>
        <v>394923.55316186196</v>
      </c>
      <c r="DC115" s="306">
        <f t="shared" si="13"/>
        <v>394923.55316186196</v>
      </c>
      <c r="DD115" s="306">
        <f t="shared" si="13"/>
        <v>394923.55316186196</v>
      </c>
      <c r="DE115" s="306">
        <f t="shared" si="13"/>
        <v>394923.55316186196</v>
      </c>
      <c r="DF115" s="306">
        <f t="shared" si="13"/>
        <v>394923.55316186196</v>
      </c>
      <c r="DG115" s="306">
        <f t="shared" si="13"/>
        <v>394923.55316186196</v>
      </c>
      <c r="DH115" s="306">
        <f t="shared" si="13"/>
        <v>394923.55316186196</v>
      </c>
      <c r="DI115" s="306">
        <f t="shared" si="13"/>
        <v>394923.55316186196</v>
      </c>
      <c r="DJ115" s="306">
        <f t="shared" si="13"/>
        <v>394923.55316186196</v>
      </c>
      <c r="DK115" s="306">
        <f t="shared" si="13"/>
        <v>394923.55316186196</v>
      </c>
      <c r="DL115" s="306">
        <f t="shared" si="13"/>
        <v>394923.55316186196</v>
      </c>
      <c r="DM115" s="306">
        <f t="shared" si="13"/>
        <v>394923.55316186196</v>
      </c>
      <c r="DN115" s="306">
        <f t="shared" si="13"/>
        <v>394923.55316186196</v>
      </c>
      <c r="DO115" s="306">
        <f t="shared" si="13"/>
        <v>394923.55316186196</v>
      </c>
      <c r="DP115" s="306">
        <f t="shared" si="13"/>
        <v>394923.55316186196</v>
      </c>
      <c r="DQ115" s="306">
        <f t="shared" si="13"/>
        <v>394923.55316186196</v>
      </c>
      <c r="DR115" s="306">
        <f t="shared" si="13"/>
        <v>394923.55316186196</v>
      </c>
      <c r="DS115" s="306">
        <f t="shared" si="13"/>
        <v>394923.55316186196</v>
      </c>
      <c r="DT115" s="306">
        <f t="shared" si="13"/>
        <v>394923.55316186196</v>
      </c>
      <c r="DU115" s="306">
        <f t="shared" si="13"/>
        <v>394923.55316186196</v>
      </c>
      <c r="DV115" s="306">
        <f t="shared" si="13"/>
        <v>394923.55316186196</v>
      </c>
      <c r="DW115" s="306">
        <f t="shared" si="13"/>
        <v>394923.55316186196</v>
      </c>
      <c r="DX115" s="306">
        <f t="shared" si="13"/>
        <v>394923.55316186196</v>
      </c>
      <c r="DY115" s="306">
        <f t="shared" si="13"/>
        <v>394923.55316186196</v>
      </c>
      <c r="DZ115" s="306">
        <f t="shared" si="13"/>
        <v>394923.55316186196</v>
      </c>
      <c r="EA115" s="306">
        <f t="shared" si="13"/>
        <v>394923.55316186196</v>
      </c>
      <c r="EB115" s="306">
        <f t="shared" si="13"/>
        <v>394923.55316186196</v>
      </c>
      <c r="EC115" s="306">
        <f t="shared" si="13"/>
        <v>394923.55316186196</v>
      </c>
      <c r="ED115" s="306">
        <f t="shared" si="13"/>
        <v>394923.55316186196</v>
      </c>
      <c r="EE115" s="306">
        <f t="shared" si="13"/>
        <v>394923.55316186196</v>
      </c>
      <c r="EF115" s="306">
        <f t="shared" si="14"/>
        <v>394923.55316186196</v>
      </c>
      <c r="EG115" s="306">
        <f t="shared" si="14"/>
        <v>394923.55316186196</v>
      </c>
      <c r="EH115" s="306">
        <f t="shared" si="14"/>
        <v>394923.55316186196</v>
      </c>
      <c r="EI115" s="306">
        <f t="shared" si="14"/>
        <v>394923.55316186196</v>
      </c>
      <c r="EJ115" s="306">
        <f t="shared" si="14"/>
        <v>394923.55316186196</v>
      </c>
      <c r="EK115" s="306">
        <f t="shared" si="14"/>
        <v>394923.55316186196</v>
      </c>
      <c r="EL115" s="306">
        <f t="shared" si="14"/>
        <v>394923.55316186196</v>
      </c>
      <c r="EM115" s="306">
        <f t="shared" si="14"/>
        <v>394923.55316186196</v>
      </c>
      <c r="EN115" s="306">
        <f t="shared" si="14"/>
        <v>394923.55316186196</v>
      </c>
      <c r="EO115" s="306">
        <f t="shared" si="14"/>
        <v>394923.55316186196</v>
      </c>
      <c r="EP115" s="306">
        <f t="shared" si="14"/>
        <v>394923.55316186196</v>
      </c>
      <c r="EQ115" s="306">
        <f t="shared" si="14"/>
        <v>394923.55316186196</v>
      </c>
      <c r="ER115" s="306">
        <f t="shared" si="14"/>
        <v>394923.55316186196</v>
      </c>
      <c r="ES115" s="306">
        <f t="shared" si="14"/>
        <v>394923.55316186196</v>
      </c>
      <c r="ET115" s="306">
        <f t="shared" si="14"/>
        <v>394923.55316186196</v>
      </c>
      <c r="EU115" s="306">
        <f t="shared" si="14"/>
        <v>394923.55316186196</v>
      </c>
      <c r="EV115" s="306">
        <f t="shared" si="14"/>
        <v>394923.55316186196</v>
      </c>
      <c r="EW115" s="306">
        <f t="shared" si="14"/>
        <v>394923.55316186196</v>
      </c>
      <c r="EX115" s="306">
        <f t="shared" si="14"/>
        <v>394923.55316186196</v>
      </c>
      <c r="EY115" s="306">
        <f t="shared" si="14"/>
        <v>394923.55316186196</v>
      </c>
      <c r="EZ115" s="306">
        <f t="shared" si="14"/>
        <v>394923.55316186196</v>
      </c>
      <c r="FA115" s="306">
        <f t="shared" si="14"/>
        <v>394923.55316186196</v>
      </c>
      <c r="FB115" s="306">
        <f t="shared" si="14"/>
        <v>394923.55316186196</v>
      </c>
      <c r="FC115" s="306">
        <f t="shared" si="14"/>
        <v>394923.55316186196</v>
      </c>
      <c r="FD115" s="306">
        <f t="shared" si="14"/>
        <v>394923.55316186196</v>
      </c>
      <c r="FE115" s="306">
        <f t="shared" si="14"/>
        <v>394923.55316186196</v>
      </c>
      <c r="FF115" s="306">
        <f t="shared" si="14"/>
        <v>394923.55316186196</v>
      </c>
      <c r="FG115" s="306">
        <f t="shared" si="14"/>
        <v>394923.55316186196</v>
      </c>
      <c r="FH115" s="306">
        <f t="shared" si="14"/>
        <v>394923.55316186196</v>
      </c>
      <c r="FI115" s="306">
        <f t="shared" si="14"/>
        <v>394923.55316186196</v>
      </c>
      <c r="FJ115" s="306">
        <f t="shared" si="14"/>
        <v>394923.55316186196</v>
      </c>
      <c r="FK115" s="306">
        <f t="shared" si="14"/>
        <v>394923.55316186196</v>
      </c>
      <c r="FL115" s="306">
        <f t="shared" si="14"/>
        <v>394923.55316186196</v>
      </c>
      <c r="FM115" s="306">
        <f t="shared" si="14"/>
        <v>394923.55316186196</v>
      </c>
      <c r="FN115" s="306">
        <f t="shared" si="14"/>
        <v>394923.55316186196</v>
      </c>
      <c r="FO115" s="306">
        <f t="shared" si="14"/>
        <v>394923.55316186196</v>
      </c>
      <c r="FP115" s="306">
        <f t="shared" si="14"/>
        <v>394923.55316186196</v>
      </c>
      <c r="FQ115" s="306">
        <f t="shared" si="14"/>
        <v>394923.55316186196</v>
      </c>
      <c r="FR115" s="306">
        <f t="shared" si="14"/>
        <v>394923.55316186196</v>
      </c>
      <c r="FS115" s="306">
        <f t="shared" si="14"/>
        <v>394923.55316186196</v>
      </c>
      <c r="FT115" s="306">
        <f t="shared" si="14"/>
        <v>394923.55316186196</v>
      </c>
      <c r="FU115" s="306">
        <f t="shared" si="14"/>
        <v>394923.55316186196</v>
      </c>
      <c r="FV115" s="306">
        <f t="shared" si="14"/>
        <v>394923.55316186196</v>
      </c>
      <c r="FW115" s="306">
        <f t="shared" si="14"/>
        <v>394923.55316186196</v>
      </c>
      <c r="FX115" s="306">
        <f t="shared" si="14"/>
        <v>394923.55316186196</v>
      </c>
      <c r="FY115" s="306">
        <f t="shared" si="14"/>
        <v>394923.55316186196</v>
      </c>
      <c r="FZ115" s="306">
        <f t="shared" si="14"/>
        <v>394923.55316186196</v>
      </c>
      <c r="GA115" s="306">
        <f t="shared" si="14"/>
        <v>394923.55316186196</v>
      </c>
      <c r="GB115" s="306">
        <f t="shared" si="14"/>
        <v>394923.55316186196</v>
      </c>
      <c r="GC115" s="306">
        <f t="shared" si="14"/>
        <v>394923.55316186196</v>
      </c>
      <c r="GD115" s="306">
        <f t="shared" si="14"/>
        <v>394923.55316186196</v>
      </c>
      <c r="GE115" s="306">
        <f t="shared" si="14"/>
        <v>394923.55316186196</v>
      </c>
      <c r="GF115" s="306">
        <f t="shared" si="14"/>
        <v>394923.55316186196</v>
      </c>
      <c r="GG115" s="306">
        <f t="shared" si="14"/>
        <v>394923.55316186196</v>
      </c>
      <c r="GH115" s="306">
        <f t="shared" si="14"/>
        <v>394923.55316186196</v>
      </c>
      <c r="GI115" s="306">
        <f t="shared" si="14"/>
        <v>394923.55316186196</v>
      </c>
      <c r="GJ115" s="306">
        <f t="shared" si="14"/>
        <v>394923.55316186196</v>
      </c>
      <c r="GK115" s="306">
        <f t="shared" si="14"/>
        <v>394923.55316186196</v>
      </c>
      <c r="GL115" s="306">
        <f t="shared" si="14"/>
        <v>394923.55316186196</v>
      </c>
      <c r="GM115" s="306">
        <f t="shared" si="14"/>
        <v>394923.55316186196</v>
      </c>
      <c r="GN115" s="306">
        <f t="shared" si="14"/>
        <v>394923.55316186196</v>
      </c>
      <c r="GO115" s="306">
        <f t="shared" si="14"/>
        <v>394923.55316186196</v>
      </c>
      <c r="GP115" s="306">
        <f t="shared" si="14"/>
        <v>394923.55316186196</v>
      </c>
      <c r="GQ115" s="306">
        <f t="shared" si="14"/>
        <v>394923.55316186196</v>
      </c>
      <c r="GR115" s="306">
        <f t="shared" si="15"/>
        <v>394923.55316186196</v>
      </c>
      <c r="GS115" s="306">
        <f t="shared" si="15"/>
        <v>394923.55316186196</v>
      </c>
      <c r="GT115" s="306">
        <f t="shared" si="15"/>
        <v>394923.55316186196</v>
      </c>
      <c r="GU115" s="306">
        <f t="shared" si="15"/>
        <v>394923.55316186196</v>
      </c>
      <c r="GV115" s="306">
        <f t="shared" si="15"/>
        <v>394923.55316186196</v>
      </c>
      <c r="GW115" s="306">
        <f t="shared" si="15"/>
        <v>394923.55316186196</v>
      </c>
      <c r="GX115" s="306">
        <f t="shared" si="15"/>
        <v>394923.55316186196</v>
      </c>
      <c r="GY115" s="306">
        <f t="shared" si="15"/>
        <v>394923.55316186196</v>
      </c>
      <c r="GZ115" s="306">
        <f t="shared" si="15"/>
        <v>394923.55316186196</v>
      </c>
      <c r="HA115" s="306">
        <f t="shared" si="15"/>
        <v>394923.55316186196</v>
      </c>
      <c r="HB115" s="306">
        <f t="shared" si="15"/>
        <v>394923.55316186196</v>
      </c>
      <c r="HC115" s="306">
        <f t="shared" si="15"/>
        <v>394923.55316186196</v>
      </c>
      <c r="HD115" s="306">
        <f t="shared" si="15"/>
        <v>394923.55316186196</v>
      </c>
      <c r="HE115" s="306">
        <f t="shared" si="15"/>
        <v>394923.55316186196</v>
      </c>
      <c r="HF115" s="306">
        <f t="shared" si="15"/>
        <v>394923.55316186196</v>
      </c>
      <c r="HG115" s="306">
        <f t="shared" si="15"/>
        <v>394923.55316186196</v>
      </c>
      <c r="HH115" s="306">
        <f t="shared" si="15"/>
        <v>394923.55316186196</v>
      </c>
      <c r="HI115" s="306">
        <f t="shared" si="15"/>
        <v>394923.55316186196</v>
      </c>
      <c r="HJ115" s="306">
        <f t="shared" si="15"/>
        <v>394923.55316186196</v>
      </c>
      <c r="HK115" s="306">
        <f t="shared" si="15"/>
        <v>394923.55316186196</v>
      </c>
      <c r="HL115" s="306">
        <f t="shared" si="15"/>
        <v>394923.55316186196</v>
      </c>
      <c r="HM115" s="306">
        <f t="shared" si="15"/>
        <v>394923.55316186196</v>
      </c>
      <c r="HN115" s="306">
        <f t="shared" si="15"/>
        <v>394923.55316186196</v>
      </c>
      <c r="HO115" s="306">
        <f t="shared" si="15"/>
        <v>394923.55316186196</v>
      </c>
      <c r="HP115" s="306">
        <f t="shared" si="15"/>
        <v>394923.55316186196</v>
      </c>
      <c r="HQ115" s="306">
        <f t="shared" si="15"/>
        <v>394923.55316186196</v>
      </c>
      <c r="HR115" s="306">
        <f t="shared" si="15"/>
        <v>394923.55316186196</v>
      </c>
      <c r="HS115" s="306">
        <f t="shared" si="15"/>
        <v>394923.55316186196</v>
      </c>
      <c r="HT115" s="306">
        <f t="shared" si="15"/>
        <v>394923.55316186196</v>
      </c>
      <c r="HU115" s="306">
        <f t="shared" si="15"/>
        <v>394923.55316186196</v>
      </c>
      <c r="HV115" s="306">
        <f t="shared" si="15"/>
        <v>394923.55316186196</v>
      </c>
      <c r="HW115" s="306">
        <f t="shared" si="15"/>
        <v>394923.55316186196</v>
      </c>
      <c r="HX115" s="306">
        <f t="shared" si="15"/>
        <v>394923.55316186196</v>
      </c>
      <c r="HY115" s="306">
        <f t="shared" si="15"/>
        <v>394923.55316186196</v>
      </c>
      <c r="HZ115" s="306">
        <f t="shared" si="15"/>
        <v>394923.55316186196</v>
      </c>
      <c r="IA115" s="306">
        <f t="shared" si="15"/>
        <v>394923.55316186196</v>
      </c>
      <c r="IB115" s="306">
        <f t="shared" si="15"/>
        <v>394923.55316186196</v>
      </c>
      <c r="IC115" s="306">
        <f t="shared" si="15"/>
        <v>394923.55316186196</v>
      </c>
      <c r="ID115" s="306">
        <f t="shared" si="15"/>
        <v>394923.55316186196</v>
      </c>
      <c r="IE115" s="306">
        <f t="shared" si="15"/>
        <v>394923.55316186196</v>
      </c>
      <c r="IF115" s="306">
        <f t="shared" si="15"/>
        <v>394923.55316186196</v>
      </c>
      <c r="IG115" s="306">
        <f t="shared" si="15"/>
        <v>394923.55316186196</v>
      </c>
      <c r="IH115" s="306">
        <f t="shared" si="15"/>
        <v>394923.55316186196</v>
      </c>
      <c r="II115" s="306">
        <f t="shared" si="15"/>
        <v>394923.55316186196</v>
      </c>
      <c r="IJ115" s="306">
        <f t="shared" si="15"/>
        <v>394923.55316186196</v>
      </c>
      <c r="IK115" s="306">
        <f t="shared" si="15"/>
        <v>394923.55316186196</v>
      </c>
      <c r="IL115" s="306">
        <f t="shared" si="15"/>
        <v>394923.55316186196</v>
      </c>
      <c r="IM115" s="306">
        <f t="shared" si="15"/>
        <v>394923.55316186196</v>
      </c>
      <c r="IN115" s="306">
        <f t="shared" si="15"/>
        <v>394923.55316186196</v>
      </c>
      <c r="IO115" s="306">
        <f t="shared" si="15"/>
        <v>394923.55316186196</v>
      </c>
      <c r="IP115" s="306">
        <f t="shared" si="15"/>
        <v>394923.55316186196</v>
      </c>
      <c r="IQ115" s="306">
        <f t="shared" si="15"/>
        <v>394923.55316186196</v>
      </c>
      <c r="IR115" s="306">
        <f t="shared" si="15"/>
        <v>394923.55316186196</v>
      </c>
      <c r="IS115" s="306">
        <f t="shared" si="15"/>
        <v>394923.55316186196</v>
      </c>
      <c r="IT115" s="306">
        <f t="shared" si="15"/>
        <v>394923.55316186196</v>
      </c>
      <c r="IU115" s="306">
        <f t="shared" si="15"/>
        <v>394923.55316186196</v>
      </c>
      <c r="IV115" s="306">
        <f t="shared" si="15"/>
        <v>394923.55316186196</v>
      </c>
      <c r="IW115" s="306">
        <f t="shared" si="15"/>
        <v>394923.55316186196</v>
      </c>
      <c r="IX115" s="306">
        <f t="shared" si="15"/>
        <v>394923.55316186196</v>
      </c>
      <c r="IY115" s="306">
        <f t="shared" si="15"/>
        <v>394923.55316186196</v>
      </c>
      <c r="IZ115" s="306">
        <f t="shared" si="15"/>
        <v>394923.55316186196</v>
      </c>
      <c r="JA115" s="306">
        <f t="shared" si="15"/>
        <v>394923.55316186196</v>
      </c>
      <c r="JB115" s="306">
        <f t="shared" si="15"/>
        <v>394923.55316186196</v>
      </c>
      <c r="JC115" s="306">
        <f t="shared" si="15"/>
        <v>394923.55316186196</v>
      </c>
      <c r="JD115" s="306">
        <f t="shared" si="16"/>
        <v>394923.55316186196</v>
      </c>
      <c r="JE115" s="306">
        <f t="shared" si="16"/>
        <v>394923.55316186196</v>
      </c>
      <c r="JF115" s="306">
        <f t="shared" si="16"/>
        <v>394923.55316186196</v>
      </c>
      <c r="JG115" s="306">
        <f t="shared" si="16"/>
        <v>394923.55316186196</v>
      </c>
      <c r="JH115" s="306">
        <f t="shared" si="16"/>
        <v>394923.55316186196</v>
      </c>
      <c r="JI115" s="306">
        <f t="shared" si="16"/>
        <v>394923.55316186196</v>
      </c>
      <c r="JJ115" s="306">
        <f t="shared" si="16"/>
        <v>394923.55316186196</v>
      </c>
      <c r="JK115" s="306">
        <f t="shared" si="16"/>
        <v>394923.55316186196</v>
      </c>
      <c r="JL115" s="306">
        <f t="shared" si="16"/>
        <v>394923.55316186196</v>
      </c>
      <c r="JM115" s="306">
        <f t="shared" si="16"/>
        <v>394923.55316186196</v>
      </c>
      <c r="JN115" s="306">
        <f t="shared" si="16"/>
        <v>394923.55316186196</v>
      </c>
      <c r="JO115" s="306">
        <f t="shared" si="16"/>
        <v>394923.55316186196</v>
      </c>
      <c r="JP115" s="306">
        <f t="shared" si="16"/>
        <v>394923.55316186196</v>
      </c>
      <c r="JQ115" s="306">
        <f t="shared" si="16"/>
        <v>394923.55316186196</v>
      </c>
      <c r="JR115" s="306">
        <f t="shared" si="16"/>
        <v>394923.55316186196</v>
      </c>
      <c r="JS115" s="306">
        <f t="shared" si="16"/>
        <v>394923.55316186196</v>
      </c>
      <c r="JT115" s="306">
        <f t="shared" si="16"/>
        <v>394923.55316186196</v>
      </c>
      <c r="JU115" s="306">
        <f t="shared" si="16"/>
        <v>394923.55316186196</v>
      </c>
      <c r="JV115" s="306">
        <f t="shared" si="16"/>
        <v>394923.55316186196</v>
      </c>
      <c r="JW115" s="306">
        <f t="shared" si="16"/>
        <v>394923.55316186196</v>
      </c>
      <c r="JX115" s="306">
        <f t="shared" si="16"/>
        <v>394923.55316186196</v>
      </c>
      <c r="JY115" s="306">
        <f t="shared" si="16"/>
        <v>394923.55316186196</v>
      </c>
      <c r="JZ115" s="306">
        <f t="shared" si="16"/>
        <v>394923.55316186196</v>
      </c>
      <c r="KA115" s="306">
        <f t="shared" si="16"/>
        <v>394923.55316186196</v>
      </c>
      <c r="KB115" s="306">
        <f t="shared" si="16"/>
        <v>394923.55316186196</v>
      </c>
      <c r="KC115" s="306">
        <f t="shared" si="16"/>
        <v>394923.55316186196</v>
      </c>
      <c r="KD115" s="306">
        <f t="shared" si="16"/>
        <v>394923.55316186196</v>
      </c>
      <c r="KE115" s="306">
        <f t="shared" si="16"/>
        <v>394923.55316186196</v>
      </c>
      <c r="KF115" s="306">
        <f t="shared" si="16"/>
        <v>394923.55316186196</v>
      </c>
      <c r="KG115" s="306">
        <f t="shared" si="16"/>
        <v>394923.55316186196</v>
      </c>
      <c r="KH115" s="306">
        <f t="shared" si="16"/>
        <v>394923.55316186196</v>
      </c>
      <c r="KI115" s="306">
        <f t="shared" si="16"/>
        <v>394923.55316186196</v>
      </c>
      <c r="KJ115" s="306">
        <f t="shared" si="16"/>
        <v>394923.55316186196</v>
      </c>
      <c r="KK115" s="306">
        <f t="shared" si="16"/>
        <v>394923.55316186196</v>
      </c>
      <c r="KL115" s="306">
        <f t="shared" si="16"/>
        <v>394923.55316186196</v>
      </c>
      <c r="KM115" s="306">
        <f t="shared" si="16"/>
        <v>394923.55316186196</v>
      </c>
      <c r="KN115" s="306">
        <f t="shared" si="16"/>
        <v>394923.55316186196</v>
      </c>
      <c r="KO115" s="306">
        <f t="shared" si="16"/>
        <v>394923.55316186196</v>
      </c>
      <c r="KP115" s="306">
        <f t="shared" si="16"/>
        <v>394923.55316186196</v>
      </c>
      <c r="KQ115" s="306">
        <f t="shared" si="16"/>
        <v>394923.55316186196</v>
      </c>
      <c r="KR115" s="306">
        <f t="shared" si="16"/>
        <v>394923.55316186196</v>
      </c>
      <c r="KS115" s="306">
        <f t="shared" si="16"/>
        <v>394923.55316186196</v>
      </c>
      <c r="KT115" s="306">
        <f t="shared" si="16"/>
        <v>394923.55316186196</v>
      </c>
      <c r="KU115" s="306">
        <f t="shared" si="16"/>
        <v>394923.55316186196</v>
      </c>
      <c r="KV115" s="306">
        <f t="shared" si="16"/>
        <v>394923.55316186196</v>
      </c>
      <c r="KW115" s="306">
        <f t="shared" si="16"/>
        <v>394923.55316186196</v>
      </c>
      <c r="KX115" s="306">
        <f t="shared" si="16"/>
        <v>394923.55316186196</v>
      </c>
      <c r="KY115" s="306">
        <f t="shared" si="16"/>
        <v>394923.55316186196</v>
      </c>
      <c r="KZ115" s="306">
        <f t="shared" si="16"/>
        <v>394923.55316186196</v>
      </c>
      <c r="LA115" s="306">
        <f t="shared" si="16"/>
        <v>394923.55316186196</v>
      </c>
      <c r="LB115" s="306">
        <f t="shared" si="16"/>
        <v>394923.55316186196</v>
      </c>
      <c r="LC115" s="306">
        <f t="shared" si="16"/>
        <v>394923.55316186196</v>
      </c>
      <c r="LD115" s="306">
        <f t="shared" si="16"/>
        <v>394923.55316186196</v>
      </c>
      <c r="LE115" s="306">
        <f t="shared" si="16"/>
        <v>394923.55316186196</v>
      </c>
      <c r="LF115" s="306">
        <f t="shared" si="16"/>
        <v>394923.55316186196</v>
      </c>
      <c r="LG115" s="306">
        <f t="shared" si="16"/>
        <v>394923.55316186196</v>
      </c>
      <c r="LH115" s="306">
        <f t="shared" si="16"/>
        <v>394923.55316186196</v>
      </c>
      <c r="LI115" s="306">
        <f t="shared" si="16"/>
        <v>394923.55316186196</v>
      </c>
      <c r="LJ115" s="306">
        <f t="shared" si="16"/>
        <v>394923.55316186196</v>
      </c>
      <c r="LK115" s="306">
        <f t="shared" si="16"/>
        <v>394923.55316186196</v>
      </c>
      <c r="LL115" s="306">
        <f t="shared" si="16"/>
        <v>394923.55316186196</v>
      </c>
      <c r="LM115" s="306">
        <f t="shared" si="16"/>
        <v>394923.55316186196</v>
      </c>
      <c r="LN115" s="306">
        <f t="shared" si="16"/>
        <v>394923.55316186196</v>
      </c>
      <c r="LO115" s="306">
        <f t="shared" si="16"/>
        <v>394923.55316186196</v>
      </c>
      <c r="LP115" s="306">
        <f t="shared" si="17"/>
        <v>394923.55316186196</v>
      </c>
      <c r="LQ115" s="306">
        <f t="shared" si="17"/>
        <v>394923.55316186196</v>
      </c>
      <c r="LR115" s="306">
        <f t="shared" si="17"/>
        <v>394923.55316186196</v>
      </c>
      <c r="LS115" s="306">
        <f t="shared" si="17"/>
        <v>394923.55316186196</v>
      </c>
      <c r="LT115" s="306">
        <f t="shared" si="17"/>
        <v>394923.55316186196</v>
      </c>
      <c r="LU115" s="306">
        <f t="shared" si="17"/>
        <v>394923.55316186196</v>
      </c>
      <c r="LV115" s="306">
        <f t="shared" si="17"/>
        <v>394923.55316186196</v>
      </c>
      <c r="LW115" s="306">
        <f t="shared" si="17"/>
        <v>394923.55316186196</v>
      </c>
      <c r="LX115" s="306">
        <f t="shared" si="17"/>
        <v>394923.55316186196</v>
      </c>
      <c r="LY115" s="306">
        <f t="shared" si="17"/>
        <v>394923.55316186196</v>
      </c>
      <c r="LZ115" s="306">
        <f t="shared" si="17"/>
        <v>394923.55316186196</v>
      </c>
      <c r="MA115" s="306">
        <f t="shared" si="17"/>
        <v>394923.55316186196</v>
      </c>
      <c r="MB115" s="306">
        <f t="shared" si="17"/>
        <v>394923.55316186196</v>
      </c>
      <c r="MC115" s="306">
        <f t="shared" si="17"/>
        <v>394923.55316186196</v>
      </c>
      <c r="MD115" s="306">
        <f t="shared" si="17"/>
        <v>394923.55316186196</v>
      </c>
      <c r="ME115" s="306">
        <f t="shared" si="17"/>
        <v>394923.55316186196</v>
      </c>
      <c r="MF115" s="306">
        <f t="shared" si="17"/>
        <v>394923.55316186196</v>
      </c>
      <c r="MG115" s="306">
        <f t="shared" si="17"/>
        <v>394923.55316186196</v>
      </c>
      <c r="MH115" s="306">
        <f t="shared" si="17"/>
        <v>394923.55316186196</v>
      </c>
      <c r="MI115" s="306">
        <f t="shared" si="17"/>
        <v>394923.55316186196</v>
      </c>
      <c r="MJ115" s="306">
        <f t="shared" si="17"/>
        <v>394923.55316186196</v>
      </c>
      <c r="MK115" s="306">
        <f t="shared" si="17"/>
        <v>394923.55316186196</v>
      </c>
      <c r="ML115" s="306">
        <f t="shared" si="17"/>
        <v>394923.55316186196</v>
      </c>
      <c r="MM115" s="306">
        <f t="shared" si="17"/>
        <v>394923.55316186196</v>
      </c>
      <c r="MN115" s="306">
        <f t="shared" si="17"/>
        <v>394923.55316186196</v>
      </c>
      <c r="MO115" s="306">
        <f t="shared" si="17"/>
        <v>394923.55316186196</v>
      </c>
      <c r="MP115" s="306">
        <f t="shared" si="17"/>
        <v>394923.55316186196</v>
      </c>
      <c r="MQ115" s="306">
        <f t="shared" si="17"/>
        <v>394923.55316186196</v>
      </c>
      <c r="MR115" s="306">
        <f t="shared" si="17"/>
        <v>394923.55316186196</v>
      </c>
      <c r="MS115" s="306">
        <f t="shared" si="17"/>
        <v>394923.55316186196</v>
      </c>
      <c r="MT115" s="306">
        <f t="shared" si="17"/>
        <v>394923.55316186196</v>
      </c>
      <c r="MU115" s="306">
        <f t="shared" si="17"/>
        <v>394923.55316186196</v>
      </c>
      <c r="MV115" s="505">
        <f t="shared" si="17"/>
        <v>394923.55316186196</v>
      </c>
      <c r="MW115" s="306">
        <f t="shared" si="17"/>
        <v>394923.55316186196</v>
      </c>
      <c r="MX115" s="306">
        <f t="shared" si="17"/>
        <v>394923.55316186196</v>
      </c>
      <c r="MY115" s="306">
        <f t="shared" si="17"/>
        <v>394923.55316186196</v>
      </c>
      <c r="MZ115" s="306">
        <f t="shared" si="17"/>
        <v>394923.55316186196</v>
      </c>
      <c r="NA115" s="307">
        <f t="shared" si="17"/>
        <v>394923.55316186196</v>
      </c>
    </row>
    <row r="116" spans="1:368" x14ac:dyDescent="0.2">
      <c r="A116" s="659"/>
      <c r="B116" s="659"/>
      <c r="C116" s="663"/>
      <c r="D116" s="363"/>
      <c r="E116" s="318" t="s">
        <v>630</v>
      </c>
      <c r="F116" s="310">
        <v>0</v>
      </c>
      <c r="G116" s="310">
        <f t="shared" ref="G116:V130" si="18">F116</f>
        <v>0</v>
      </c>
      <c r="H116" s="310">
        <f t="shared" si="18"/>
        <v>0</v>
      </c>
      <c r="I116" s="310">
        <f t="shared" si="18"/>
        <v>0</v>
      </c>
      <c r="J116" s="310">
        <f t="shared" si="18"/>
        <v>0</v>
      </c>
      <c r="K116" s="310">
        <f t="shared" si="18"/>
        <v>0</v>
      </c>
      <c r="L116" s="310">
        <f t="shared" si="18"/>
        <v>0</v>
      </c>
      <c r="M116" s="310">
        <f t="shared" si="18"/>
        <v>0</v>
      </c>
      <c r="N116" s="310">
        <f t="shared" si="18"/>
        <v>0</v>
      </c>
      <c r="O116" s="310">
        <f t="shared" si="18"/>
        <v>0</v>
      </c>
      <c r="P116" s="310">
        <f t="shared" si="18"/>
        <v>0</v>
      </c>
      <c r="Q116" s="310">
        <f t="shared" si="18"/>
        <v>0</v>
      </c>
      <c r="R116" s="310">
        <f t="shared" si="18"/>
        <v>0</v>
      </c>
      <c r="S116" s="310">
        <f t="shared" si="18"/>
        <v>0</v>
      </c>
      <c r="T116" s="310">
        <f t="shared" si="18"/>
        <v>0</v>
      </c>
      <c r="U116" s="310">
        <f t="shared" si="18"/>
        <v>0</v>
      </c>
      <c r="V116" s="310">
        <f t="shared" si="18"/>
        <v>0</v>
      </c>
      <c r="W116" s="310">
        <f t="shared" si="12"/>
        <v>0</v>
      </c>
      <c r="X116" s="310">
        <f t="shared" si="12"/>
        <v>0</v>
      </c>
      <c r="Y116" s="310">
        <f t="shared" si="12"/>
        <v>0</v>
      </c>
      <c r="Z116" s="310">
        <f t="shared" si="12"/>
        <v>0</v>
      </c>
      <c r="AA116" s="310">
        <f t="shared" si="12"/>
        <v>0</v>
      </c>
      <c r="AB116" s="310">
        <f t="shared" si="12"/>
        <v>0</v>
      </c>
      <c r="AC116" s="310">
        <f t="shared" si="12"/>
        <v>0</v>
      </c>
      <c r="AD116" s="310">
        <f t="shared" si="12"/>
        <v>0</v>
      </c>
      <c r="AE116" s="310">
        <f t="shared" si="12"/>
        <v>0</v>
      </c>
      <c r="AF116" s="310">
        <f t="shared" si="12"/>
        <v>0</v>
      </c>
      <c r="AG116" s="310">
        <f t="shared" si="12"/>
        <v>0</v>
      </c>
      <c r="AH116" s="310">
        <f t="shared" si="12"/>
        <v>0</v>
      </c>
      <c r="AI116" s="310">
        <f t="shared" si="12"/>
        <v>0</v>
      </c>
      <c r="AJ116" s="310">
        <f t="shared" si="12"/>
        <v>0</v>
      </c>
      <c r="AK116" s="310">
        <f t="shared" si="12"/>
        <v>0</v>
      </c>
      <c r="AL116" s="310">
        <f t="shared" si="12"/>
        <v>0</v>
      </c>
      <c r="AM116" s="310">
        <f t="shared" si="12"/>
        <v>0</v>
      </c>
      <c r="AN116" s="310">
        <f t="shared" si="12"/>
        <v>0</v>
      </c>
      <c r="AO116" s="310">
        <f t="shared" si="12"/>
        <v>0</v>
      </c>
      <c r="AP116" s="310">
        <f t="shared" si="12"/>
        <v>0</v>
      </c>
      <c r="AQ116" s="310">
        <f t="shared" si="12"/>
        <v>0</v>
      </c>
      <c r="AR116" s="310">
        <f t="shared" si="12"/>
        <v>0</v>
      </c>
      <c r="AS116" s="310">
        <f t="shared" si="12"/>
        <v>0</v>
      </c>
      <c r="AT116" s="310">
        <f t="shared" si="12"/>
        <v>0</v>
      </c>
      <c r="AU116" s="310">
        <f t="shared" si="12"/>
        <v>0</v>
      </c>
      <c r="AV116" s="310">
        <f t="shared" si="12"/>
        <v>0</v>
      </c>
      <c r="AW116" s="310">
        <f t="shared" si="12"/>
        <v>0</v>
      </c>
      <c r="AX116" s="310">
        <f t="shared" si="12"/>
        <v>0</v>
      </c>
      <c r="AY116" s="310">
        <f t="shared" si="12"/>
        <v>0</v>
      </c>
      <c r="AZ116" s="310">
        <f t="shared" si="12"/>
        <v>0</v>
      </c>
      <c r="BA116" s="310">
        <f t="shared" si="12"/>
        <v>0</v>
      </c>
      <c r="BB116" s="310">
        <f t="shared" si="12"/>
        <v>0</v>
      </c>
      <c r="BC116" s="310">
        <f t="shared" si="12"/>
        <v>0</v>
      </c>
      <c r="BD116" s="310">
        <f t="shared" si="12"/>
        <v>0</v>
      </c>
      <c r="BE116" s="310">
        <f t="shared" si="12"/>
        <v>0</v>
      </c>
      <c r="BF116" s="310">
        <f t="shared" si="12"/>
        <v>0</v>
      </c>
      <c r="BG116" s="310">
        <f t="shared" si="12"/>
        <v>0</v>
      </c>
      <c r="BH116" s="310">
        <f t="shared" si="12"/>
        <v>0</v>
      </c>
      <c r="BI116" s="310">
        <f t="shared" si="12"/>
        <v>0</v>
      </c>
      <c r="BJ116" s="310">
        <f t="shared" si="12"/>
        <v>0</v>
      </c>
      <c r="BK116" s="310">
        <f t="shared" si="12"/>
        <v>0</v>
      </c>
      <c r="BL116" s="310">
        <f t="shared" si="12"/>
        <v>0</v>
      </c>
      <c r="BM116" s="310">
        <f t="shared" si="12"/>
        <v>0</v>
      </c>
      <c r="BN116" s="310">
        <f t="shared" si="12"/>
        <v>0</v>
      </c>
      <c r="BO116" s="310">
        <f t="shared" si="12"/>
        <v>0</v>
      </c>
      <c r="BP116" s="310">
        <f t="shared" si="12"/>
        <v>0</v>
      </c>
      <c r="BQ116" s="310">
        <f t="shared" si="12"/>
        <v>0</v>
      </c>
      <c r="BR116" s="310">
        <f t="shared" si="12"/>
        <v>0</v>
      </c>
      <c r="BS116" s="310">
        <f t="shared" si="12"/>
        <v>0</v>
      </c>
      <c r="BT116" s="310">
        <f t="shared" si="13"/>
        <v>0</v>
      </c>
      <c r="BU116" s="310">
        <f t="shared" si="13"/>
        <v>0</v>
      </c>
      <c r="BV116" s="310">
        <f t="shared" si="13"/>
        <v>0</v>
      </c>
      <c r="BW116" s="310">
        <f t="shared" si="13"/>
        <v>0</v>
      </c>
      <c r="BX116" s="310">
        <f t="shared" si="13"/>
        <v>0</v>
      </c>
      <c r="BY116" s="310">
        <f t="shared" si="13"/>
        <v>0</v>
      </c>
      <c r="BZ116" s="310">
        <f t="shared" si="13"/>
        <v>0</v>
      </c>
      <c r="CA116" s="310">
        <f t="shared" si="13"/>
        <v>0</v>
      </c>
      <c r="CB116" s="310">
        <f t="shared" si="13"/>
        <v>0</v>
      </c>
      <c r="CC116" s="310">
        <f t="shared" si="13"/>
        <v>0</v>
      </c>
      <c r="CD116" s="310">
        <f t="shared" si="13"/>
        <v>0</v>
      </c>
      <c r="CE116" s="310">
        <f t="shared" si="13"/>
        <v>0</v>
      </c>
      <c r="CF116" s="310">
        <f t="shared" si="13"/>
        <v>0</v>
      </c>
      <c r="CG116" s="310">
        <f t="shared" si="13"/>
        <v>0</v>
      </c>
      <c r="CH116" s="310">
        <f t="shared" si="13"/>
        <v>0</v>
      </c>
      <c r="CI116" s="310">
        <f t="shared" si="13"/>
        <v>0</v>
      </c>
      <c r="CJ116" s="310">
        <f t="shared" si="13"/>
        <v>0</v>
      </c>
      <c r="CK116" s="310">
        <f t="shared" si="13"/>
        <v>0</v>
      </c>
      <c r="CL116" s="310">
        <f t="shared" si="13"/>
        <v>0</v>
      </c>
      <c r="CM116" s="310">
        <f t="shared" si="13"/>
        <v>0</v>
      </c>
      <c r="CN116" s="310">
        <f t="shared" si="13"/>
        <v>0</v>
      </c>
      <c r="CO116" s="310">
        <f t="shared" si="13"/>
        <v>0</v>
      </c>
      <c r="CP116" s="310">
        <f t="shared" si="13"/>
        <v>0</v>
      </c>
      <c r="CQ116" s="310">
        <f t="shared" si="13"/>
        <v>0</v>
      </c>
      <c r="CR116" s="310">
        <f t="shared" si="13"/>
        <v>0</v>
      </c>
      <c r="CS116" s="310">
        <f t="shared" si="13"/>
        <v>0</v>
      </c>
      <c r="CT116" s="310">
        <f t="shared" si="13"/>
        <v>0</v>
      </c>
      <c r="CU116" s="310">
        <f t="shared" si="13"/>
        <v>0</v>
      </c>
      <c r="CV116" s="310">
        <f t="shared" si="13"/>
        <v>0</v>
      </c>
      <c r="CW116" s="310">
        <f t="shared" si="13"/>
        <v>0</v>
      </c>
      <c r="CX116" s="310">
        <f t="shared" si="13"/>
        <v>0</v>
      </c>
      <c r="CY116" s="310">
        <f t="shared" si="13"/>
        <v>0</v>
      </c>
      <c r="CZ116" s="310">
        <f t="shared" si="13"/>
        <v>0</v>
      </c>
      <c r="DA116" s="310">
        <f t="shared" si="13"/>
        <v>0</v>
      </c>
      <c r="DB116" s="310">
        <f t="shared" si="13"/>
        <v>0</v>
      </c>
      <c r="DC116" s="310">
        <f t="shared" si="13"/>
        <v>0</v>
      </c>
      <c r="DD116" s="310">
        <f t="shared" si="13"/>
        <v>0</v>
      </c>
      <c r="DE116" s="310">
        <f t="shared" si="13"/>
        <v>0</v>
      </c>
      <c r="DF116" s="310">
        <f t="shared" si="13"/>
        <v>0</v>
      </c>
      <c r="DG116" s="310">
        <f t="shared" si="13"/>
        <v>0</v>
      </c>
      <c r="DH116" s="310">
        <f t="shared" si="13"/>
        <v>0</v>
      </c>
      <c r="DI116" s="310">
        <f t="shared" si="13"/>
        <v>0</v>
      </c>
      <c r="DJ116" s="310">
        <f t="shared" si="13"/>
        <v>0</v>
      </c>
      <c r="DK116" s="310">
        <f t="shared" si="13"/>
        <v>0</v>
      </c>
      <c r="DL116" s="310">
        <f t="shared" si="13"/>
        <v>0</v>
      </c>
      <c r="DM116" s="310">
        <f t="shared" si="13"/>
        <v>0</v>
      </c>
      <c r="DN116" s="310">
        <f t="shared" si="13"/>
        <v>0</v>
      </c>
      <c r="DO116" s="310">
        <f t="shared" si="13"/>
        <v>0</v>
      </c>
      <c r="DP116" s="310">
        <f t="shared" si="13"/>
        <v>0</v>
      </c>
      <c r="DQ116" s="310">
        <f t="shared" si="13"/>
        <v>0</v>
      </c>
      <c r="DR116" s="310">
        <f t="shared" si="13"/>
        <v>0</v>
      </c>
      <c r="DS116" s="310">
        <f t="shared" si="13"/>
        <v>0</v>
      </c>
      <c r="DT116" s="310">
        <f t="shared" si="13"/>
        <v>0</v>
      </c>
      <c r="DU116" s="310">
        <f t="shared" si="13"/>
        <v>0</v>
      </c>
      <c r="DV116" s="310">
        <f t="shared" si="13"/>
        <v>0</v>
      </c>
      <c r="DW116" s="310">
        <f t="shared" si="13"/>
        <v>0</v>
      </c>
      <c r="DX116" s="310">
        <f t="shared" si="13"/>
        <v>0</v>
      </c>
      <c r="DY116" s="310">
        <f t="shared" si="13"/>
        <v>0</v>
      </c>
      <c r="DZ116" s="310">
        <f t="shared" si="13"/>
        <v>0</v>
      </c>
      <c r="EA116" s="310">
        <f t="shared" si="13"/>
        <v>0</v>
      </c>
      <c r="EB116" s="310">
        <f t="shared" si="13"/>
        <v>0</v>
      </c>
      <c r="EC116" s="310">
        <f t="shared" si="13"/>
        <v>0</v>
      </c>
      <c r="ED116" s="310">
        <f t="shared" si="13"/>
        <v>0</v>
      </c>
      <c r="EE116" s="310">
        <f t="shared" si="13"/>
        <v>0</v>
      </c>
      <c r="EF116" s="310">
        <f t="shared" si="14"/>
        <v>0</v>
      </c>
      <c r="EG116" s="310">
        <f t="shared" si="14"/>
        <v>0</v>
      </c>
      <c r="EH116" s="310">
        <f t="shared" si="14"/>
        <v>0</v>
      </c>
      <c r="EI116" s="310">
        <f t="shared" si="14"/>
        <v>0</v>
      </c>
      <c r="EJ116" s="310">
        <f t="shared" si="14"/>
        <v>0</v>
      </c>
      <c r="EK116" s="310">
        <f t="shared" si="14"/>
        <v>0</v>
      </c>
      <c r="EL116" s="310">
        <f t="shared" si="14"/>
        <v>0</v>
      </c>
      <c r="EM116" s="310">
        <f t="shared" si="14"/>
        <v>0</v>
      </c>
      <c r="EN116" s="310">
        <f t="shared" si="14"/>
        <v>0</v>
      </c>
      <c r="EO116" s="310">
        <f t="shared" si="14"/>
        <v>0</v>
      </c>
      <c r="EP116" s="310">
        <f t="shared" si="14"/>
        <v>0</v>
      </c>
      <c r="EQ116" s="310">
        <f t="shared" si="14"/>
        <v>0</v>
      </c>
      <c r="ER116" s="310">
        <f t="shared" si="14"/>
        <v>0</v>
      </c>
      <c r="ES116" s="310">
        <f t="shared" si="14"/>
        <v>0</v>
      </c>
      <c r="ET116" s="310">
        <f t="shared" si="14"/>
        <v>0</v>
      </c>
      <c r="EU116" s="310">
        <f t="shared" si="14"/>
        <v>0</v>
      </c>
      <c r="EV116" s="310">
        <f t="shared" si="14"/>
        <v>0</v>
      </c>
      <c r="EW116" s="310">
        <f t="shared" si="14"/>
        <v>0</v>
      </c>
      <c r="EX116" s="310">
        <f t="shared" si="14"/>
        <v>0</v>
      </c>
      <c r="EY116" s="310">
        <f t="shared" si="14"/>
        <v>0</v>
      </c>
      <c r="EZ116" s="310">
        <f t="shared" si="14"/>
        <v>0</v>
      </c>
      <c r="FA116" s="310">
        <f t="shared" si="14"/>
        <v>0</v>
      </c>
      <c r="FB116" s="310">
        <f t="shared" si="14"/>
        <v>0</v>
      </c>
      <c r="FC116" s="310">
        <f t="shared" si="14"/>
        <v>0</v>
      </c>
      <c r="FD116" s="310">
        <f t="shared" si="14"/>
        <v>0</v>
      </c>
      <c r="FE116" s="310">
        <f t="shared" si="14"/>
        <v>0</v>
      </c>
      <c r="FF116" s="310">
        <f t="shared" si="14"/>
        <v>0</v>
      </c>
      <c r="FG116" s="310">
        <f t="shared" si="14"/>
        <v>0</v>
      </c>
      <c r="FH116" s="310">
        <f t="shared" si="14"/>
        <v>0</v>
      </c>
      <c r="FI116" s="310">
        <f t="shared" si="14"/>
        <v>0</v>
      </c>
      <c r="FJ116" s="310">
        <f t="shared" si="14"/>
        <v>0</v>
      </c>
      <c r="FK116" s="310">
        <f t="shared" si="14"/>
        <v>0</v>
      </c>
      <c r="FL116" s="310">
        <f t="shared" si="14"/>
        <v>0</v>
      </c>
      <c r="FM116" s="310">
        <f t="shared" si="14"/>
        <v>0</v>
      </c>
      <c r="FN116" s="310">
        <f t="shared" si="14"/>
        <v>0</v>
      </c>
      <c r="FO116" s="310">
        <f t="shared" si="14"/>
        <v>0</v>
      </c>
      <c r="FP116" s="310">
        <f t="shared" si="14"/>
        <v>0</v>
      </c>
      <c r="FQ116" s="310">
        <f t="shared" si="14"/>
        <v>0</v>
      </c>
      <c r="FR116" s="310">
        <f t="shared" si="14"/>
        <v>0</v>
      </c>
      <c r="FS116" s="310">
        <f t="shared" si="14"/>
        <v>0</v>
      </c>
      <c r="FT116" s="310">
        <f t="shared" si="14"/>
        <v>0</v>
      </c>
      <c r="FU116" s="310">
        <f t="shared" si="14"/>
        <v>0</v>
      </c>
      <c r="FV116" s="310">
        <f t="shared" si="14"/>
        <v>0</v>
      </c>
      <c r="FW116" s="310">
        <f t="shared" si="14"/>
        <v>0</v>
      </c>
      <c r="FX116" s="310">
        <f t="shared" si="14"/>
        <v>0</v>
      </c>
      <c r="FY116" s="310">
        <f t="shared" si="14"/>
        <v>0</v>
      </c>
      <c r="FZ116" s="310">
        <f t="shared" si="14"/>
        <v>0</v>
      </c>
      <c r="GA116" s="310">
        <f t="shared" si="14"/>
        <v>0</v>
      </c>
      <c r="GB116" s="310">
        <f t="shared" si="14"/>
        <v>0</v>
      </c>
      <c r="GC116" s="310">
        <f t="shared" si="14"/>
        <v>0</v>
      </c>
      <c r="GD116" s="310">
        <f t="shared" si="14"/>
        <v>0</v>
      </c>
      <c r="GE116" s="310">
        <f t="shared" si="14"/>
        <v>0</v>
      </c>
      <c r="GF116" s="310">
        <f t="shared" si="14"/>
        <v>0</v>
      </c>
      <c r="GG116" s="310">
        <f t="shared" si="14"/>
        <v>0</v>
      </c>
      <c r="GH116" s="310">
        <f t="shared" si="14"/>
        <v>0</v>
      </c>
      <c r="GI116" s="310">
        <f t="shared" si="14"/>
        <v>0</v>
      </c>
      <c r="GJ116" s="310">
        <f t="shared" si="14"/>
        <v>0</v>
      </c>
      <c r="GK116" s="310">
        <f t="shared" si="14"/>
        <v>0</v>
      </c>
      <c r="GL116" s="310">
        <f t="shared" si="14"/>
        <v>0</v>
      </c>
      <c r="GM116" s="310">
        <f t="shared" si="14"/>
        <v>0</v>
      </c>
      <c r="GN116" s="310">
        <f t="shared" si="14"/>
        <v>0</v>
      </c>
      <c r="GO116" s="310">
        <f t="shared" si="14"/>
        <v>0</v>
      </c>
      <c r="GP116" s="310">
        <f t="shared" si="14"/>
        <v>0</v>
      </c>
      <c r="GQ116" s="310">
        <f t="shared" si="14"/>
        <v>0</v>
      </c>
      <c r="GR116" s="310">
        <f t="shared" si="15"/>
        <v>0</v>
      </c>
      <c r="GS116" s="310">
        <f t="shared" si="15"/>
        <v>0</v>
      </c>
      <c r="GT116" s="310">
        <f t="shared" si="15"/>
        <v>0</v>
      </c>
      <c r="GU116" s="310">
        <f t="shared" si="15"/>
        <v>0</v>
      </c>
      <c r="GV116" s="310">
        <f t="shared" si="15"/>
        <v>0</v>
      </c>
      <c r="GW116" s="310">
        <f t="shared" si="15"/>
        <v>0</v>
      </c>
      <c r="GX116" s="310">
        <f t="shared" si="15"/>
        <v>0</v>
      </c>
      <c r="GY116" s="310">
        <f t="shared" si="15"/>
        <v>0</v>
      </c>
      <c r="GZ116" s="310">
        <f t="shared" si="15"/>
        <v>0</v>
      </c>
      <c r="HA116" s="310">
        <f t="shared" si="15"/>
        <v>0</v>
      </c>
      <c r="HB116" s="310">
        <f t="shared" si="15"/>
        <v>0</v>
      </c>
      <c r="HC116" s="310">
        <f t="shared" si="15"/>
        <v>0</v>
      </c>
      <c r="HD116" s="310">
        <f t="shared" si="15"/>
        <v>0</v>
      </c>
      <c r="HE116" s="310">
        <f t="shared" si="15"/>
        <v>0</v>
      </c>
      <c r="HF116" s="310">
        <f t="shared" si="15"/>
        <v>0</v>
      </c>
      <c r="HG116" s="310">
        <f t="shared" si="15"/>
        <v>0</v>
      </c>
      <c r="HH116" s="310">
        <f t="shared" si="15"/>
        <v>0</v>
      </c>
      <c r="HI116" s="310">
        <f t="shared" si="15"/>
        <v>0</v>
      </c>
      <c r="HJ116" s="310">
        <f t="shared" si="15"/>
        <v>0</v>
      </c>
      <c r="HK116" s="310">
        <f t="shared" si="15"/>
        <v>0</v>
      </c>
      <c r="HL116" s="310">
        <f t="shared" si="15"/>
        <v>0</v>
      </c>
      <c r="HM116" s="310">
        <f t="shared" si="15"/>
        <v>0</v>
      </c>
      <c r="HN116" s="310">
        <f t="shared" si="15"/>
        <v>0</v>
      </c>
      <c r="HO116" s="310">
        <f t="shared" si="15"/>
        <v>0</v>
      </c>
      <c r="HP116" s="310">
        <f t="shared" si="15"/>
        <v>0</v>
      </c>
      <c r="HQ116" s="310">
        <f t="shared" si="15"/>
        <v>0</v>
      </c>
      <c r="HR116" s="310">
        <f t="shared" si="15"/>
        <v>0</v>
      </c>
      <c r="HS116" s="310">
        <f t="shared" si="15"/>
        <v>0</v>
      </c>
      <c r="HT116" s="310">
        <f t="shared" si="15"/>
        <v>0</v>
      </c>
      <c r="HU116" s="310">
        <f t="shared" si="15"/>
        <v>0</v>
      </c>
      <c r="HV116" s="310">
        <f t="shared" si="15"/>
        <v>0</v>
      </c>
      <c r="HW116" s="310">
        <f t="shared" si="15"/>
        <v>0</v>
      </c>
      <c r="HX116" s="310">
        <f t="shared" si="15"/>
        <v>0</v>
      </c>
      <c r="HY116" s="310">
        <f t="shared" si="15"/>
        <v>0</v>
      </c>
      <c r="HZ116" s="310">
        <f t="shared" si="15"/>
        <v>0</v>
      </c>
      <c r="IA116" s="310">
        <f t="shared" si="15"/>
        <v>0</v>
      </c>
      <c r="IB116" s="310">
        <f t="shared" si="15"/>
        <v>0</v>
      </c>
      <c r="IC116" s="310">
        <f t="shared" si="15"/>
        <v>0</v>
      </c>
      <c r="ID116" s="310">
        <f t="shared" si="15"/>
        <v>0</v>
      </c>
      <c r="IE116" s="310">
        <f t="shared" si="15"/>
        <v>0</v>
      </c>
      <c r="IF116" s="310">
        <f t="shared" si="15"/>
        <v>0</v>
      </c>
      <c r="IG116" s="310">
        <f t="shared" si="15"/>
        <v>0</v>
      </c>
      <c r="IH116" s="310">
        <f t="shared" si="15"/>
        <v>0</v>
      </c>
      <c r="II116" s="310">
        <f t="shared" si="15"/>
        <v>0</v>
      </c>
      <c r="IJ116" s="310">
        <f t="shared" si="15"/>
        <v>0</v>
      </c>
      <c r="IK116" s="310">
        <f t="shared" si="15"/>
        <v>0</v>
      </c>
      <c r="IL116" s="310">
        <f t="shared" si="15"/>
        <v>0</v>
      </c>
      <c r="IM116" s="310">
        <f t="shared" si="15"/>
        <v>0</v>
      </c>
      <c r="IN116" s="310">
        <f t="shared" si="15"/>
        <v>0</v>
      </c>
      <c r="IO116" s="310">
        <f t="shared" si="15"/>
        <v>0</v>
      </c>
      <c r="IP116" s="310">
        <f t="shared" si="15"/>
        <v>0</v>
      </c>
      <c r="IQ116" s="310">
        <f t="shared" si="15"/>
        <v>0</v>
      </c>
      <c r="IR116" s="310">
        <f t="shared" si="15"/>
        <v>0</v>
      </c>
      <c r="IS116" s="310">
        <f t="shared" si="15"/>
        <v>0</v>
      </c>
      <c r="IT116" s="310">
        <f t="shared" si="15"/>
        <v>0</v>
      </c>
      <c r="IU116" s="310">
        <f t="shared" si="15"/>
        <v>0</v>
      </c>
      <c r="IV116" s="310">
        <f t="shared" si="15"/>
        <v>0</v>
      </c>
      <c r="IW116" s="310">
        <f t="shared" si="15"/>
        <v>0</v>
      </c>
      <c r="IX116" s="310">
        <f t="shared" si="15"/>
        <v>0</v>
      </c>
      <c r="IY116" s="310">
        <f t="shared" si="15"/>
        <v>0</v>
      </c>
      <c r="IZ116" s="310">
        <f t="shared" si="15"/>
        <v>0</v>
      </c>
      <c r="JA116" s="310">
        <f t="shared" si="15"/>
        <v>0</v>
      </c>
      <c r="JB116" s="310">
        <f t="shared" si="15"/>
        <v>0</v>
      </c>
      <c r="JC116" s="310">
        <f t="shared" si="15"/>
        <v>0</v>
      </c>
      <c r="JD116" s="310">
        <f t="shared" si="16"/>
        <v>0</v>
      </c>
      <c r="JE116" s="310">
        <f t="shared" si="16"/>
        <v>0</v>
      </c>
      <c r="JF116" s="310">
        <f t="shared" si="16"/>
        <v>0</v>
      </c>
      <c r="JG116" s="310">
        <f t="shared" si="16"/>
        <v>0</v>
      </c>
      <c r="JH116" s="310">
        <f t="shared" si="16"/>
        <v>0</v>
      </c>
      <c r="JI116" s="310">
        <f t="shared" si="16"/>
        <v>0</v>
      </c>
      <c r="JJ116" s="310">
        <f t="shared" si="16"/>
        <v>0</v>
      </c>
      <c r="JK116" s="310">
        <f t="shared" si="16"/>
        <v>0</v>
      </c>
      <c r="JL116" s="310">
        <f t="shared" si="16"/>
        <v>0</v>
      </c>
      <c r="JM116" s="310">
        <f t="shared" si="16"/>
        <v>0</v>
      </c>
      <c r="JN116" s="310">
        <f t="shared" si="16"/>
        <v>0</v>
      </c>
      <c r="JO116" s="310">
        <f t="shared" si="16"/>
        <v>0</v>
      </c>
      <c r="JP116" s="310">
        <f t="shared" si="16"/>
        <v>0</v>
      </c>
      <c r="JQ116" s="310">
        <f t="shared" si="16"/>
        <v>0</v>
      </c>
      <c r="JR116" s="310">
        <f t="shared" si="16"/>
        <v>0</v>
      </c>
      <c r="JS116" s="310">
        <f t="shared" si="16"/>
        <v>0</v>
      </c>
      <c r="JT116" s="310">
        <f t="shared" si="16"/>
        <v>0</v>
      </c>
      <c r="JU116" s="310">
        <f t="shared" si="16"/>
        <v>0</v>
      </c>
      <c r="JV116" s="310">
        <f t="shared" si="16"/>
        <v>0</v>
      </c>
      <c r="JW116" s="310">
        <f t="shared" si="16"/>
        <v>0</v>
      </c>
      <c r="JX116" s="310">
        <f t="shared" si="16"/>
        <v>0</v>
      </c>
      <c r="JY116" s="310">
        <f t="shared" si="16"/>
        <v>0</v>
      </c>
      <c r="JZ116" s="310">
        <f t="shared" si="16"/>
        <v>0</v>
      </c>
      <c r="KA116" s="310">
        <f t="shared" si="16"/>
        <v>0</v>
      </c>
      <c r="KB116" s="310">
        <f t="shared" si="16"/>
        <v>0</v>
      </c>
      <c r="KC116" s="310">
        <f t="shared" si="16"/>
        <v>0</v>
      </c>
      <c r="KD116" s="310">
        <f t="shared" si="16"/>
        <v>0</v>
      </c>
      <c r="KE116" s="310">
        <f t="shared" si="16"/>
        <v>0</v>
      </c>
      <c r="KF116" s="310">
        <f t="shared" si="16"/>
        <v>0</v>
      </c>
      <c r="KG116" s="310">
        <f t="shared" si="16"/>
        <v>0</v>
      </c>
      <c r="KH116" s="310">
        <f t="shared" si="16"/>
        <v>0</v>
      </c>
      <c r="KI116" s="310">
        <f t="shared" si="16"/>
        <v>0</v>
      </c>
      <c r="KJ116" s="310">
        <f t="shared" si="16"/>
        <v>0</v>
      </c>
      <c r="KK116" s="310">
        <f t="shared" si="16"/>
        <v>0</v>
      </c>
      <c r="KL116" s="310">
        <f t="shared" si="16"/>
        <v>0</v>
      </c>
      <c r="KM116" s="310">
        <f t="shared" si="16"/>
        <v>0</v>
      </c>
      <c r="KN116" s="310">
        <f t="shared" si="16"/>
        <v>0</v>
      </c>
      <c r="KO116" s="310">
        <f t="shared" si="16"/>
        <v>0</v>
      </c>
      <c r="KP116" s="310">
        <f t="shared" si="16"/>
        <v>0</v>
      </c>
      <c r="KQ116" s="310">
        <f t="shared" si="16"/>
        <v>0</v>
      </c>
      <c r="KR116" s="310">
        <f t="shared" si="16"/>
        <v>0</v>
      </c>
      <c r="KS116" s="310">
        <f t="shared" si="16"/>
        <v>0</v>
      </c>
      <c r="KT116" s="310">
        <f t="shared" si="16"/>
        <v>0</v>
      </c>
      <c r="KU116" s="310">
        <f t="shared" si="16"/>
        <v>0</v>
      </c>
      <c r="KV116" s="310">
        <f t="shared" si="16"/>
        <v>0</v>
      </c>
      <c r="KW116" s="310">
        <f t="shared" si="16"/>
        <v>0</v>
      </c>
      <c r="KX116" s="310">
        <f t="shared" si="16"/>
        <v>0</v>
      </c>
      <c r="KY116" s="310">
        <f t="shared" si="16"/>
        <v>0</v>
      </c>
      <c r="KZ116" s="310">
        <f t="shared" si="16"/>
        <v>0</v>
      </c>
      <c r="LA116" s="310">
        <f t="shared" si="16"/>
        <v>0</v>
      </c>
      <c r="LB116" s="310">
        <f t="shared" si="16"/>
        <v>0</v>
      </c>
      <c r="LC116" s="310">
        <f t="shared" si="16"/>
        <v>0</v>
      </c>
      <c r="LD116" s="310">
        <f t="shared" si="16"/>
        <v>0</v>
      </c>
      <c r="LE116" s="310">
        <f t="shared" si="16"/>
        <v>0</v>
      </c>
      <c r="LF116" s="310">
        <f t="shared" si="16"/>
        <v>0</v>
      </c>
      <c r="LG116" s="310">
        <f t="shared" si="16"/>
        <v>0</v>
      </c>
      <c r="LH116" s="310">
        <f t="shared" si="16"/>
        <v>0</v>
      </c>
      <c r="LI116" s="310">
        <f t="shared" si="16"/>
        <v>0</v>
      </c>
      <c r="LJ116" s="310">
        <f t="shared" si="16"/>
        <v>0</v>
      </c>
      <c r="LK116" s="310">
        <f t="shared" si="16"/>
        <v>0</v>
      </c>
      <c r="LL116" s="310">
        <f t="shared" si="16"/>
        <v>0</v>
      </c>
      <c r="LM116" s="310">
        <f t="shared" si="16"/>
        <v>0</v>
      </c>
      <c r="LN116" s="310">
        <f t="shared" si="16"/>
        <v>0</v>
      </c>
      <c r="LO116" s="310">
        <f t="shared" si="16"/>
        <v>0</v>
      </c>
      <c r="LP116" s="310">
        <f t="shared" si="17"/>
        <v>0</v>
      </c>
      <c r="LQ116" s="310">
        <f t="shared" si="17"/>
        <v>0</v>
      </c>
      <c r="LR116" s="310">
        <f t="shared" si="17"/>
        <v>0</v>
      </c>
      <c r="LS116" s="310">
        <f t="shared" si="17"/>
        <v>0</v>
      </c>
      <c r="LT116" s="310">
        <f t="shared" si="17"/>
        <v>0</v>
      </c>
      <c r="LU116" s="310">
        <f t="shared" si="17"/>
        <v>0</v>
      </c>
      <c r="LV116" s="310">
        <f t="shared" si="17"/>
        <v>0</v>
      </c>
      <c r="LW116" s="310">
        <f t="shared" si="17"/>
        <v>0</v>
      </c>
      <c r="LX116" s="310">
        <f t="shared" si="17"/>
        <v>0</v>
      </c>
      <c r="LY116" s="310">
        <f t="shared" si="17"/>
        <v>0</v>
      </c>
      <c r="LZ116" s="310">
        <f t="shared" si="17"/>
        <v>0</v>
      </c>
      <c r="MA116" s="310">
        <f t="shared" si="17"/>
        <v>0</v>
      </c>
      <c r="MB116" s="310">
        <f t="shared" si="17"/>
        <v>0</v>
      </c>
      <c r="MC116" s="310">
        <f t="shared" si="17"/>
        <v>0</v>
      </c>
      <c r="MD116" s="310">
        <f t="shared" si="17"/>
        <v>0</v>
      </c>
      <c r="ME116" s="310">
        <f t="shared" si="17"/>
        <v>0</v>
      </c>
      <c r="MF116" s="310">
        <f t="shared" si="17"/>
        <v>0</v>
      </c>
      <c r="MG116" s="310">
        <f t="shared" si="17"/>
        <v>0</v>
      </c>
      <c r="MH116" s="310">
        <f t="shared" si="17"/>
        <v>0</v>
      </c>
      <c r="MI116" s="310">
        <f t="shared" si="17"/>
        <v>0</v>
      </c>
      <c r="MJ116" s="310">
        <f t="shared" si="17"/>
        <v>0</v>
      </c>
      <c r="MK116" s="310">
        <f t="shared" si="17"/>
        <v>0</v>
      </c>
      <c r="ML116" s="310">
        <f t="shared" si="17"/>
        <v>0</v>
      </c>
      <c r="MM116" s="310">
        <f t="shared" si="17"/>
        <v>0</v>
      </c>
      <c r="MN116" s="310">
        <f t="shared" si="17"/>
        <v>0</v>
      </c>
      <c r="MO116" s="310">
        <f t="shared" si="17"/>
        <v>0</v>
      </c>
      <c r="MP116" s="310">
        <f t="shared" si="17"/>
        <v>0</v>
      </c>
      <c r="MQ116" s="310">
        <f t="shared" si="17"/>
        <v>0</v>
      </c>
      <c r="MR116" s="310">
        <f t="shared" si="17"/>
        <v>0</v>
      </c>
      <c r="MS116" s="310">
        <f t="shared" si="17"/>
        <v>0</v>
      </c>
      <c r="MT116" s="310">
        <f t="shared" si="17"/>
        <v>0</v>
      </c>
      <c r="MU116" s="310">
        <f t="shared" si="17"/>
        <v>0</v>
      </c>
      <c r="MV116" s="310">
        <f t="shared" si="17"/>
        <v>0</v>
      </c>
      <c r="MW116" s="310">
        <f t="shared" si="17"/>
        <v>0</v>
      </c>
      <c r="MX116" s="310">
        <f t="shared" si="17"/>
        <v>0</v>
      </c>
      <c r="MY116" s="310">
        <f t="shared" si="17"/>
        <v>0</v>
      </c>
      <c r="MZ116" s="310">
        <f t="shared" si="17"/>
        <v>0</v>
      </c>
      <c r="NA116" s="311">
        <f t="shared" si="17"/>
        <v>0</v>
      </c>
    </row>
    <row r="117" spans="1:368" x14ac:dyDescent="0.2">
      <c r="A117" s="658" t="s">
        <v>814</v>
      </c>
      <c r="B117" s="658" t="s">
        <v>815</v>
      </c>
      <c r="C117" s="661" t="s">
        <v>634</v>
      </c>
      <c r="D117" s="364"/>
      <c r="E117" s="58" t="s">
        <v>633</v>
      </c>
      <c r="F117" s="317">
        <f>Limpeza!$H22</f>
        <v>330350.28337906388</v>
      </c>
      <c r="G117" s="317">
        <f>Limpeza!$H22</f>
        <v>330350.28337906388</v>
      </c>
      <c r="H117" s="317">
        <f>Limpeza!$H22</f>
        <v>330350.28337906388</v>
      </c>
      <c r="I117" s="317">
        <f>Limpeza!$H22</f>
        <v>330350.28337906388</v>
      </c>
      <c r="J117" s="317">
        <f>Limpeza!$H22</f>
        <v>330350.28337906388</v>
      </c>
      <c r="K117" s="317">
        <f>Limpeza!$H22</f>
        <v>330350.28337906388</v>
      </c>
      <c r="L117" s="317">
        <f>Limpeza!$H22</f>
        <v>330350.28337906388</v>
      </c>
      <c r="M117" s="317">
        <f>Limpeza!$H22</f>
        <v>330350.28337906388</v>
      </c>
      <c r="N117" s="317">
        <f>Limpeza!$H22</f>
        <v>330350.28337906388</v>
      </c>
      <c r="O117" s="317">
        <f>Limpeza!$H22</f>
        <v>330350.28337906388</v>
      </c>
      <c r="P117" s="317">
        <f>Limpeza!$H22</f>
        <v>330350.28337906388</v>
      </c>
      <c r="Q117" s="317">
        <f>Limpeza!$H22</f>
        <v>330350.28337906388</v>
      </c>
      <c r="R117" s="317">
        <f>Limpeza!$H22</f>
        <v>330350.28337906388</v>
      </c>
      <c r="S117" s="317">
        <f>Limpeza!$H22</f>
        <v>330350.28337906388</v>
      </c>
      <c r="T117" s="317">
        <f>Limpeza!$H22</f>
        <v>330350.28337906388</v>
      </c>
      <c r="U117" s="317">
        <f>Limpeza!$H22</f>
        <v>330350.28337906388</v>
      </c>
      <c r="V117" s="317">
        <f>Limpeza!$H22</f>
        <v>330350.28337906388</v>
      </c>
      <c r="W117" s="317">
        <f>Limpeza!$H22</f>
        <v>330350.28337906388</v>
      </c>
      <c r="X117" s="317">
        <f>Limpeza!$H22</f>
        <v>330350.28337906388</v>
      </c>
      <c r="Y117" s="317">
        <f>Limpeza!$H22</f>
        <v>330350.28337906388</v>
      </c>
      <c r="Z117" s="317">
        <f>Limpeza!$H22</f>
        <v>330350.28337906388</v>
      </c>
      <c r="AA117" s="317">
        <f>Limpeza!$H22</f>
        <v>330350.28337906388</v>
      </c>
      <c r="AB117" s="317">
        <f>Limpeza!$H22</f>
        <v>330350.28337906388</v>
      </c>
      <c r="AC117" s="317">
        <f>Limpeza!$H22</f>
        <v>330350.28337906388</v>
      </c>
      <c r="AD117" s="317">
        <f>Limpeza!$H22</f>
        <v>330350.28337906388</v>
      </c>
      <c r="AE117" s="317">
        <f>Limpeza!$H22</f>
        <v>330350.28337906388</v>
      </c>
      <c r="AF117" s="317">
        <f>Limpeza!$H22</f>
        <v>330350.28337906388</v>
      </c>
      <c r="AG117" s="317">
        <f>Limpeza!$H22</f>
        <v>330350.28337906388</v>
      </c>
      <c r="AH117" s="317">
        <f>Limpeza!$H22</f>
        <v>330350.28337906388</v>
      </c>
      <c r="AI117" s="317">
        <f>Limpeza!$H22</f>
        <v>330350.28337906388</v>
      </c>
      <c r="AJ117" s="317">
        <f>Limpeza!$H22</f>
        <v>330350.28337906388</v>
      </c>
      <c r="AK117" s="317">
        <f>Limpeza!$H22</f>
        <v>330350.28337906388</v>
      </c>
      <c r="AL117" s="317">
        <f>Limpeza!$H22</f>
        <v>330350.28337906388</v>
      </c>
      <c r="AM117" s="317">
        <f>Limpeza!$H22</f>
        <v>330350.28337906388</v>
      </c>
      <c r="AN117" s="317">
        <f>Limpeza!$H22</f>
        <v>330350.28337906388</v>
      </c>
      <c r="AO117" s="317">
        <f>Limpeza!$H22</f>
        <v>330350.28337906388</v>
      </c>
      <c r="AP117" s="317">
        <f>Limpeza!$H22</f>
        <v>330350.28337906388</v>
      </c>
      <c r="AQ117" s="317">
        <f>Limpeza!$H22</f>
        <v>330350.28337906388</v>
      </c>
      <c r="AR117" s="317">
        <f>Limpeza!$H22</f>
        <v>330350.28337906388</v>
      </c>
      <c r="AS117" s="317">
        <f>Limpeza!$H22</f>
        <v>330350.28337906388</v>
      </c>
      <c r="AT117" s="317">
        <f>Limpeza!$H22</f>
        <v>330350.28337906388</v>
      </c>
      <c r="AU117" s="317">
        <f>Limpeza!$H22</f>
        <v>330350.28337906388</v>
      </c>
      <c r="AV117" s="317">
        <f>Limpeza!$H22</f>
        <v>330350.28337906388</v>
      </c>
      <c r="AW117" s="317">
        <f>Limpeza!$H22</f>
        <v>330350.28337906388</v>
      </c>
      <c r="AX117" s="317">
        <f>Limpeza!$H22</f>
        <v>330350.28337906388</v>
      </c>
      <c r="AY117" s="317">
        <f>Limpeza!$H22</f>
        <v>330350.28337906388</v>
      </c>
      <c r="AZ117" s="317">
        <f>Limpeza!$H22</f>
        <v>330350.28337906388</v>
      </c>
      <c r="BA117" s="317">
        <f>Limpeza!$H22</f>
        <v>330350.28337906388</v>
      </c>
      <c r="BB117" s="317">
        <f>Limpeza!$H22</f>
        <v>330350.28337906388</v>
      </c>
      <c r="BC117" s="317">
        <f>Limpeza!$H22</f>
        <v>330350.28337906388</v>
      </c>
      <c r="BD117" s="317">
        <f>Limpeza!$H22</f>
        <v>330350.28337906388</v>
      </c>
      <c r="BE117" s="317">
        <f>Limpeza!$H22</f>
        <v>330350.28337906388</v>
      </c>
      <c r="BF117" s="317">
        <f>Limpeza!$H22</f>
        <v>330350.28337906388</v>
      </c>
      <c r="BG117" s="317">
        <f>Limpeza!$H22</f>
        <v>330350.28337906388</v>
      </c>
      <c r="BH117" s="317">
        <f>Limpeza!$H22</f>
        <v>330350.28337906388</v>
      </c>
      <c r="BI117" s="317">
        <f>Limpeza!$H22</f>
        <v>330350.28337906388</v>
      </c>
      <c r="BJ117" s="317">
        <f>Limpeza!$H22</f>
        <v>330350.28337906388</v>
      </c>
      <c r="BK117" s="317">
        <f>Limpeza!$H22</f>
        <v>330350.28337906388</v>
      </c>
      <c r="BL117" s="317">
        <f>Limpeza!$H22</f>
        <v>330350.28337906388</v>
      </c>
      <c r="BM117" s="317">
        <f>Limpeza!$H22</f>
        <v>330350.28337906388</v>
      </c>
      <c r="BN117" s="317">
        <f>Limpeza!$H22</f>
        <v>330350.28337906388</v>
      </c>
      <c r="BO117" s="317">
        <f>Limpeza!$H22</f>
        <v>330350.28337906388</v>
      </c>
      <c r="BP117" s="317">
        <f>Limpeza!$H22</f>
        <v>330350.28337906388</v>
      </c>
      <c r="BQ117" s="317">
        <f>Limpeza!$H22</f>
        <v>330350.28337906388</v>
      </c>
      <c r="BR117" s="317">
        <f>Limpeza!$H22</f>
        <v>330350.28337906388</v>
      </c>
      <c r="BS117" s="317">
        <f>Limpeza!$H22</f>
        <v>330350.28337906388</v>
      </c>
      <c r="BT117" s="317">
        <f>Limpeza!$H22</f>
        <v>330350.28337906388</v>
      </c>
      <c r="BU117" s="317">
        <f>Limpeza!$H22</f>
        <v>330350.28337906388</v>
      </c>
      <c r="BV117" s="317">
        <f>Limpeza!$H22</f>
        <v>330350.28337906388</v>
      </c>
      <c r="BW117" s="317">
        <f>Limpeza!$H22</f>
        <v>330350.28337906388</v>
      </c>
      <c r="BX117" s="317">
        <f>Limpeza!$H22</f>
        <v>330350.28337906388</v>
      </c>
      <c r="BY117" s="317">
        <f>Limpeza!$H22</f>
        <v>330350.28337906388</v>
      </c>
      <c r="BZ117" s="317">
        <f>Limpeza!$H22</f>
        <v>330350.28337906388</v>
      </c>
      <c r="CA117" s="317">
        <f>Limpeza!$H22</f>
        <v>330350.28337906388</v>
      </c>
      <c r="CB117" s="317">
        <f>Limpeza!$H22</f>
        <v>330350.28337906388</v>
      </c>
      <c r="CC117" s="317">
        <f>Limpeza!$H22</f>
        <v>330350.28337906388</v>
      </c>
      <c r="CD117" s="317">
        <f>Limpeza!$H22</f>
        <v>330350.28337906388</v>
      </c>
      <c r="CE117" s="317">
        <f>Limpeza!$H22</f>
        <v>330350.28337906388</v>
      </c>
      <c r="CF117" s="317">
        <f>Limpeza!$H22</f>
        <v>330350.28337906388</v>
      </c>
      <c r="CG117" s="317">
        <f>Limpeza!$H22</f>
        <v>330350.28337906388</v>
      </c>
      <c r="CH117" s="317">
        <f>Limpeza!$H22</f>
        <v>330350.28337906388</v>
      </c>
      <c r="CI117" s="317">
        <f>Limpeza!$H22</f>
        <v>330350.28337906388</v>
      </c>
      <c r="CJ117" s="317">
        <f>Limpeza!$H22</f>
        <v>330350.28337906388</v>
      </c>
      <c r="CK117" s="317">
        <f>Limpeza!$H22</f>
        <v>330350.28337906388</v>
      </c>
      <c r="CL117" s="317">
        <f>Limpeza!$H22</f>
        <v>330350.28337906388</v>
      </c>
      <c r="CM117" s="317">
        <f>Limpeza!$H22</f>
        <v>330350.28337906388</v>
      </c>
      <c r="CN117" s="317">
        <f>Limpeza!$H22</f>
        <v>330350.28337906388</v>
      </c>
      <c r="CO117" s="317">
        <f>Limpeza!$H22</f>
        <v>330350.28337906388</v>
      </c>
      <c r="CP117" s="317">
        <f>Limpeza!$H22</f>
        <v>330350.28337906388</v>
      </c>
      <c r="CQ117" s="317">
        <f>Limpeza!$H22</f>
        <v>330350.28337906388</v>
      </c>
      <c r="CR117" s="317">
        <f>Limpeza!$H22</f>
        <v>330350.28337906388</v>
      </c>
      <c r="CS117" s="317">
        <f>Limpeza!$H22</f>
        <v>330350.28337906388</v>
      </c>
      <c r="CT117" s="317">
        <f>Limpeza!$H22</f>
        <v>330350.28337906388</v>
      </c>
      <c r="CU117" s="317">
        <f>Limpeza!$H22</f>
        <v>330350.28337906388</v>
      </c>
      <c r="CV117" s="317">
        <f>Limpeza!$H22</f>
        <v>330350.28337906388</v>
      </c>
      <c r="CW117" s="317">
        <f>Limpeza!$H22</f>
        <v>330350.28337906388</v>
      </c>
      <c r="CX117" s="317">
        <f>Limpeza!$H22</f>
        <v>330350.28337906388</v>
      </c>
      <c r="CY117" s="317">
        <f>Limpeza!$H22</f>
        <v>330350.28337906388</v>
      </c>
      <c r="CZ117" s="317">
        <f>Limpeza!$H22</f>
        <v>330350.28337906388</v>
      </c>
      <c r="DA117" s="317">
        <f>Limpeza!$H22</f>
        <v>330350.28337906388</v>
      </c>
      <c r="DB117" s="317">
        <f>Limpeza!$H22</f>
        <v>330350.28337906388</v>
      </c>
      <c r="DC117" s="317">
        <f>Limpeza!$H22</f>
        <v>330350.28337906388</v>
      </c>
      <c r="DD117" s="317">
        <f>Limpeza!$H22</f>
        <v>330350.28337906388</v>
      </c>
      <c r="DE117" s="317">
        <f>Limpeza!$H22</f>
        <v>330350.28337906388</v>
      </c>
      <c r="DF117" s="317">
        <f>Limpeza!$H22</f>
        <v>330350.28337906388</v>
      </c>
      <c r="DG117" s="317">
        <f>Limpeza!$H22</f>
        <v>330350.28337906388</v>
      </c>
      <c r="DH117" s="317">
        <f>Limpeza!$H22</f>
        <v>330350.28337906388</v>
      </c>
      <c r="DI117" s="317">
        <f>Limpeza!$H22</f>
        <v>330350.28337906388</v>
      </c>
      <c r="DJ117" s="317">
        <f>Limpeza!$H22</f>
        <v>330350.28337906388</v>
      </c>
      <c r="DK117" s="317">
        <f>Limpeza!$H22</f>
        <v>330350.28337906388</v>
      </c>
      <c r="DL117" s="317">
        <f>Limpeza!$H22</f>
        <v>330350.28337906388</v>
      </c>
      <c r="DM117" s="317">
        <f>Limpeza!$H22</f>
        <v>330350.28337906388</v>
      </c>
      <c r="DN117" s="317">
        <f>Limpeza!$H22</f>
        <v>330350.28337906388</v>
      </c>
      <c r="DO117" s="317">
        <f>Limpeza!$H22</f>
        <v>330350.28337906388</v>
      </c>
      <c r="DP117" s="317">
        <f>Limpeza!$H22</f>
        <v>330350.28337906388</v>
      </c>
      <c r="DQ117" s="317">
        <f>Limpeza!$H22</f>
        <v>330350.28337906388</v>
      </c>
      <c r="DR117" s="317">
        <f>Limpeza!$H22</f>
        <v>330350.28337906388</v>
      </c>
      <c r="DS117" s="317">
        <f>Limpeza!$H22</f>
        <v>330350.28337906388</v>
      </c>
      <c r="DT117" s="317">
        <f>Limpeza!$H22</f>
        <v>330350.28337906388</v>
      </c>
      <c r="DU117" s="317">
        <f>Limpeza!$H22</f>
        <v>330350.28337906388</v>
      </c>
      <c r="DV117" s="317">
        <f>Limpeza!$H22</f>
        <v>330350.28337906388</v>
      </c>
      <c r="DW117" s="317">
        <f>Limpeza!$H22</f>
        <v>330350.28337906388</v>
      </c>
      <c r="DX117" s="317">
        <f>Limpeza!$H22</f>
        <v>330350.28337906388</v>
      </c>
      <c r="DY117" s="317">
        <f>Limpeza!$H22</f>
        <v>330350.28337906388</v>
      </c>
      <c r="DZ117" s="317">
        <f>Limpeza!$H22</f>
        <v>330350.28337906388</v>
      </c>
      <c r="EA117" s="317">
        <f>Limpeza!$H22</f>
        <v>330350.28337906388</v>
      </c>
      <c r="EB117" s="317">
        <f>Limpeza!$H22</f>
        <v>330350.28337906388</v>
      </c>
      <c r="EC117" s="317">
        <f>Limpeza!$H22</f>
        <v>330350.28337906388</v>
      </c>
      <c r="ED117" s="317">
        <f>Limpeza!$H22</f>
        <v>330350.28337906388</v>
      </c>
      <c r="EE117" s="317">
        <f>Limpeza!$H22</f>
        <v>330350.28337906388</v>
      </c>
      <c r="EF117" s="317">
        <f>Limpeza!$H22</f>
        <v>330350.28337906388</v>
      </c>
      <c r="EG117" s="317">
        <f>Limpeza!$H22</f>
        <v>330350.28337906388</v>
      </c>
      <c r="EH117" s="317">
        <f>Limpeza!$H22</f>
        <v>330350.28337906388</v>
      </c>
      <c r="EI117" s="317">
        <f>Limpeza!$H22</f>
        <v>330350.28337906388</v>
      </c>
      <c r="EJ117" s="317">
        <f>Limpeza!$H22</f>
        <v>330350.28337906388</v>
      </c>
      <c r="EK117" s="317">
        <f>Limpeza!$H22</f>
        <v>330350.28337906388</v>
      </c>
      <c r="EL117" s="317">
        <f>Limpeza!$H22</f>
        <v>330350.28337906388</v>
      </c>
      <c r="EM117" s="317">
        <f>Limpeza!$H22</f>
        <v>330350.28337906388</v>
      </c>
      <c r="EN117" s="317">
        <f>Limpeza!$H22</f>
        <v>330350.28337906388</v>
      </c>
      <c r="EO117" s="317">
        <f>Limpeza!$H22</f>
        <v>330350.28337906388</v>
      </c>
      <c r="EP117" s="317">
        <f>Limpeza!$H22</f>
        <v>330350.28337906388</v>
      </c>
      <c r="EQ117" s="317">
        <f>Limpeza!$H22</f>
        <v>330350.28337906388</v>
      </c>
      <c r="ER117" s="317">
        <f>Limpeza!$H22</f>
        <v>330350.28337906388</v>
      </c>
      <c r="ES117" s="317">
        <f>Limpeza!$H22</f>
        <v>330350.28337906388</v>
      </c>
      <c r="ET117" s="317">
        <f>Limpeza!$H22</f>
        <v>330350.28337906388</v>
      </c>
      <c r="EU117" s="317">
        <f>Limpeza!$H22</f>
        <v>330350.28337906388</v>
      </c>
      <c r="EV117" s="317">
        <f>Limpeza!$H22</f>
        <v>330350.28337906388</v>
      </c>
      <c r="EW117" s="317">
        <f>Limpeza!$H22</f>
        <v>330350.28337906388</v>
      </c>
      <c r="EX117" s="317">
        <f>Limpeza!$H22</f>
        <v>330350.28337906388</v>
      </c>
      <c r="EY117" s="317">
        <f>Limpeza!$H22</f>
        <v>330350.28337906388</v>
      </c>
      <c r="EZ117" s="317">
        <f>Limpeza!$H22</f>
        <v>330350.28337906388</v>
      </c>
      <c r="FA117" s="317">
        <f>Limpeza!$H22</f>
        <v>330350.28337906388</v>
      </c>
      <c r="FB117" s="317">
        <f>Limpeza!$H22</f>
        <v>330350.28337906388</v>
      </c>
      <c r="FC117" s="317">
        <f>Limpeza!$H22</f>
        <v>330350.28337906388</v>
      </c>
      <c r="FD117" s="317">
        <f>Limpeza!$H22</f>
        <v>330350.28337906388</v>
      </c>
      <c r="FE117" s="317">
        <f>Limpeza!$H22</f>
        <v>330350.28337906388</v>
      </c>
      <c r="FF117" s="317">
        <f>Limpeza!$H22</f>
        <v>330350.28337906388</v>
      </c>
      <c r="FG117" s="317">
        <f>Limpeza!$H22</f>
        <v>330350.28337906388</v>
      </c>
      <c r="FH117" s="317">
        <f>Limpeza!$H22</f>
        <v>330350.28337906388</v>
      </c>
      <c r="FI117" s="317">
        <f>Limpeza!$H22</f>
        <v>330350.28337906388</v>
      </c>
      <c r="FJ117" s="317">
        <f>Limpeza!$H22</f>
        <v>330350.28337906388</v>
      </c>
      <c r="FK117" s="317">
        <f>Limpeza!$H22</f>
        <v>330350.28337906388</v>
      </c>
      <c r="FL117" s="317">
        <f>Limpeza!$H22</f>
        <v>330350.28337906388</v>
      </c>
      <c r="FM117" s="317">
        <f>Limpeza!$H22</f>
        <v>330350.28337906388</v>
      </c>
      <c r="FN117" s="317">
        <f>Limpeza!$H22</f>
        <v>330350.28337906388</v>
      </c>
      <c r="FO117" s="317">
        <f>Limpeza!$H22</f>
        <v>330350.28337906388</v>
      </c>
      <c r="FP117" s="317">
        <f>Limpeza!$H22</f>
        <v>330350.28337906388</v>
      </c>
      <c r="FQ117" s="317">
        <f>Limpeza!$H22</f>
        <v>330350.28337906388</v>
      </c>
      <c r="FR117" s="317">
        <f>Limpeza!$H22</f>
        <v>330350.28337906388</v>
      </c>
      <c r="FS117" s="317">
        <f>Limpeza!$H22</f>
        <v>330350.28337906388</v>
      </c>
      <c r="FT117" s="317">
        <f>Limpeza!$H22</f>
        <v>330350.28337906388</v>
      </c>
      <c r="FU117" s="317">
        <f>Limpeza!$H22</f>
        <v>330350.28337906388</v>
      </c>
      <c r="FV117" s="317">
        <f>Limpeza!$H22</f>
        <v>330350.28337906388</v>
      </c>
      <c r="FW117" s="317">
        <f>Limpeza!$H22</f>
        <v>330350.28337906388</v>
      </c>
      <c r="FX117" s="317">
        <f>Limpeza!$H22</f>
        <v>330350.28337906388</v>
      </c>
      <c r="FY117" s="317">
        <f>Limpeza!$H22</f>
        <v>330350.28337906388</v>
      </c>
      <c r="FZ117" s="317">
        <f>Limpeza!$H22</f>
        <v>330350.28337906388</v>
      </c>
      <c r="GA117" s="317">
        <f>Limpeza!$H22</f>
        <v>330350.28337906388</v>
      </c>
      <c r="GB117" s="317">
        <f>Limpeza!$H22</f>
        <v>330350.28337906388</v>
      </c>
      <c r="GC117" s="317">
        <f>Limpeza!$H22</f>
        <v>330350.28337906388</v>
      </c>
      <c r="GD117" s="317">
        <f>Limpeza!$H22</f>
        <v>330350.28337906388</v>
      </c>
      <c r="GE117" s="317">
        <f>Limpeza!$H22</f>
        <v>330350.28337906388</v>
      </c>
      <c r="GF117" s="317">
        <f>Limpeza!$H22</f>
        <v>330350.28337906388</v>
      </c>
      <c r="GG117" s="317">
        <f>Limpeza!$H22</f>
        <v>330350.28337906388</v>
      </c>
      <c r="GH117" s="317">
        <f>Limpeza!$H22</f>
        <v>330350.28337906388</v>
      </c>
      <c r="GI117" s="317">
        <f>Limpeza!$H22</f>
        <v>330350.28337906388</v>
      </c>
      <c r="GJ117" s="317">
        <f>Limpeza!$H22</f>
        <v>330350.28337906388</v>
      </c>
      <c r="GK117" s="317">
        <f>Limpeza!$H22</f>
        <v>330350.28337906388</v>
      </c>
      <c r="GL117" s="317">
        <f>Limpeza!$H22</f>
        <v>330350.28337906388</v>
      </c>
      <c r="GM117" s="317">
        <f>Limpeza!$H22</f>
        <v>330350.28337906388</v>
      </c>
      <c r="GN117" s="317">
        <f>Limpeza!$H22</f>
        <v>330350.28337906388</v>
      </c>
      <c r="GO117" s="317">
        <f>Limpeza!$H22</f>
        <v>330350.28337906388</v>
      </c>
      <c r="GP117" s="317">
        <f>Limpeza!$H22</f>
        <v>330350.28337906388</v>
      </c>
      <c r="GQ117" s="317">
        <f>Limpeza!$H22</f>
        <v>330350.28337906388</v>
      </c>
      <c r="GR117" s="317">
        <f>Limpeza!$H22</f>
        <v>330350.28337906388</v>
      </c>
      <c r="GS117" s="317">
        <f>Limpeza!$H22</f>
        <v>330350.28337906388</v>
      </c>
      <c r="GT117" s="317">
        <f>Limpeza!$H22</f>
        <v>330350.28337906388</v>
      </c>
      <c r="GU117" s="317">
        <f>Limpeza!$H22</f>
        <v>330350.28337906388</v>
      </c>
      <c r="GV117" s="317">
        <f>Limpeza!$H22</f>
        <v>330350.28337906388</v>
      </c>
      <c r="GW117" s="317">
        <f>Limpeza!$H22</f>
        <v>330350.28337906388</v>
      </c>
      <c r="GX117" s="317">
        <f>Limpeza!$H22</f>
        <v>330350.28337906388</v>
      </c>
      <c r="GY117" s="317">
        <f>Limpeza!$H22</f>
        <v>330350.28337906388</v>
      </c>
      <c r="GZ117" s="317">
        <f>Limpeza!$H22</f>
        <v>330350.28337906388</v>
      </c>
      <c r="HA117" s="317">
        <f>Limpeza!$H22</f>
        <v>330350.28337906388</v>
      </c>
      <c r="HB117" s="317">
        <f>Limpeza!$H22</f>
        <v>330350.28337906388</v>
      </c>
      <c r="HC117" s="317">
        <f>Limpeza!$H22</f>
        <v>330350.28337906388</v>
      </c>
      <c r="HD117" s="317">
        <f>Limpeza!$H22</f>
        <v>330350.28337906388</v>
      </c>
      <c r="HE117" s="317">
        <f>Limpeza!$H22</f>
        <v>330350.28337906388</v>
      </c>
      <c r="HF117" s="317">
        <f>Limpeza!$H22</f>
        <v>330350.28337906388</v>
      </c>
      <c r="HG117" s="317">
        <f>Limpeza!$H22</f>
        <v>330350.28337906388</v>
      </c>
      <c r="HH117" s="317">
        <f>Limpeza!$H22</f>
        <v>330350.28337906388</v>
      </c>
      <c r="HI117" s="317">
        <f>Limpeza!$H22</f>
        <v>330350.28337906388</v>
      </c>
      <c r="HJ117" s="317">
        <f>Limpeza!$H22</f>
        <v>330350.28337906388</v>
      </c>
      <c r="HK117" s="317">
        <f>Limpeza!$H22</f>
        <v>330350.28337906388</v>
      </c>
      <c r="HL117" s="317">
        <f>Limpeza!$H22</f>
        <v>330350.28337906388</v>
      </c>
      <c r="HM117" s="317">
        <f>Limpeza!$H22</f>
        <v>330350.28337906388</v>
      </c>
      <c r="HN117" s="317">
        <f>Limpeza!$H22</f>
        <v>330350.28337906388</v>
      </c>
      <c r="HO117" s="317">
        <f>Limpeza!$H22</f>
        <v>330350.28337906388</v>
      </c>
      <c r="HP117" s="317">
        <f>Limpeza!$H22</f>
        <v>330350.28337906388</v>
      </c>
      <c r="HQ117" s="317">
        <f>Limpeza!$H22</f>
        <v>330350.28337906388</v>
      </c>
      <c r="HR117" s="317">
        <f>Limpeza!$H22</f>
        <v>330350.28337906388</v>
      </c>
      <c r="HS117" s="317">
        <f>Limpeza!$H22</f>
        <v>330350.28337906388</v>
      </c>
      <c r="HT117" s="317">
        <f>Limpeza!$H22</f>
        <v>330350.28337906388</v>
      </c>
      <c r="HU117" s="317">
        <f>Limpeza!$H22</f>
        <v>330350.28337906388</v>
      </c>
      <c r="HV117" s="317">
        <f>Limpeza!$H22</f>
        <v>330350.28337906388</v>
      </c>
      <c r="HW117" s="317">
        <f>Limpeza!$H22</f>
        <v>330350.28337906388</v>
      </c>
      <c r="HX117" s="317">
        <f>Limpeza!$H22</f>
        <v>330350.28337906388</v>
      </c>
      <c r="HY117" s="317">
        <f>Limpeza!$H22</f>
        <v>330350.28337906388</v>
      </c>
      <c r="HZ117" s="317">
        <f>Limpeza!$H22</f>
        <v>330350.28337906388</v>
      </c>
      <c r="IA117" s="317">
        <f>Limpeza!$H22</f>
        <v>330350.28337906388</v>
      </c>
      <c r="IB117" s="317">
        <f>Limpeza!$H22</f>
        <v>330350.28337906388</v>
      </c>
      <c r="IC117" s="317">
        <f>Limpeza!$H22</f>
        <v>330350.28337906388</v>
      </c>
      <c r="ID117" s="317">
        <f>Limpeza!$H22</f>
        <v>330350.28337906388</v>
      </c>
      <c r="IE117" s="317">
        <f>Limpeza!$H22</f>
        <v>330350.28337906388</v>
      </c>
      <c r="IF117" s="317">
        <f>Limpeza!$H22</f>
        <v>330350.28337906388</v>
      </c>
      <c r="IG117" s="317">
        <f>Limpeza!$H22</f>
        <v>330350.28337906388</v>
      </c>
      <c r="IH117" s="317">
        <f>Limpeza!$H22</f>
        <v>330350.28337906388</v>
      </c>
      <c r="II117" s="317">
        <f>Limpeza!$H22</f>
        <v>330350.28337906388</v>
      </c>
      <c r="IJ117" s="317">
        <f>Limpeza!$H22</f>
        <v>330350.28337906388</v>
      </c>
      <c r="IK117" s="317">
        <f>Limpeza!$H22</f>
        <v>330350.28337906388</v>
      </c>
      <c r="IL117" s="317">
        <f>Limpeza!$H22</f>
        <v>330350.28337906388</v>
      </c>
      <c r="IM117" s="317">
        <f>Limpeza!$H22</f>
        <v>330350.28337906388</v>
      </c>
      <c r="IN117" s="317">
        <f>Limpeza!$H22</f>
        <v>330350.28337906388</v>
      </c>
      <c r="IO117" s="317">
        <f>Limpeza!$H22</f>
        <v>330350.28337906388</v>
      </c>
      <c r="IP117" s="317">
        <f>Limpeza!$H22</f>
        <v>330350.28337906388</v>
      </c>
      <c r="IQ117" s="317">
        <f>Limpeza!$H22</f>
        <v>330350.28337906388</v>
      </c>
      <c r="IR117" s="317">
        <f>Limpeza!$H22</f>
        <v>330350.28337906388</v>
      </c>
      <c r="IS117" s="317">
        <f>Limpeza!$H22</f>
        <v>330350.28337906388</v>
      </c>
      <c r="IT117" s="317">
        <f>Limpeza!$H22</f>
        <v>330350.28337906388</v>
      </c>
      <c r="IU117" s="317">
        <f>Limpeza!$H22</f>
        <v>330350.28337906388</v>
      </c>
      <c r="IV117" s="317">
        <f>Limpeza!$H22</f>
        <v>330350.28337906388</v>
      </c>
      <c r="IW117" s="317">
        <f>Limpeza!$H22</f>
        <v>330350.28337906388</v>
      </c>
      <c r="IX117" s="317">
        <f>Limpeza!$H22</f>
        <v>330350.28337906388</v>
      </c>
      <c r="IY117" s="317">
        <f>Limpeza!$H22</f>
        <v>330350.28337906388</v>
      </c>
      <c r="IZ117" s="317">
        <f>Limpeza!$H22</f>
        <v>330350.28337906388</v>
      </c>
      <c r="JA117" s="317">
        <f>Limpeza!$H22</f>
        <v>330350.28337906388</v>
      </c>
      <c r="JB117" s="317">
        <f>Limpeza!$H22</f>
        <v>330350.28337906388</v>
      </c>
      <c r="JC117" s="317">
        <f>Limpeza!$H22</f>
        <v>330350.28337906388</v>
      </c>
      <c r="JD117" s="317">
        <f>Limpeza!$H22</f>
        <v>330350.28337906388</v>
      </c>
      <c r="JE117" s="317">
        <f>Limpeza!$H22</f>
        <v>330350.28337906388</v>
      </c>
      <c r="JF117" s="317">
        <f>Limpeza!$H22</f>
        <v>330350.28337906388</v>
      </c>
      <c r="JG117" s="317">
        <f>Limpeza!$H22</f>
        <v>330350.28337906388</v>
      </c>
      <c r="JH117" s="317">
        <f>Limpeza!$H22</f>
        <v>330350.28337906388</v>
      </c>
      <c r="JI117" s="317">
        <f>Limpeza!$H22</f>
        <v>330350.28337906388</v>
      </c>
      <c r="JJ117" s="317">
        <f>Limpeza!$H22</f>
        <v>330350.28337906388</v>
      </c>
      <c r="JK117" s="317">
        <f>Limpeza!$H22</f>
        <v>330350.28337906388</v>
      </c>
      <c r="JL117" s="317">
        <f>Limpeza!$H22</f>
        <v>330350.28337906388</v>
      </c>
      <c r="JM117" s="317">
        <f>Limpeza!$H22</f>
        <v>330350.28337906388</v>
      </c>
      <c r="JN117" s="317">
        <f>Limpeza!$H22</f>
        <v>330350.28337906388</v>
      </c>
      <c r="JO117" s="317">
        <f>Limpeza!$H22</f>
        <v>330350.28337906388</v>
      </c>
      <c r="JP117" s="317">
        <f>Limpeza!$H22</f>
        <v>330350.28337906388</v>
      </c>
      <c r="JQ117" s="317">
        <f>Limpeza!$H22</f>
        <v>330350.28337906388</v>
      </c>
      <c r="JR117" s="317">
        <f>Limpeza!$H22</f>
        <v>330350.28337906388</v>
      </c>
      <c r="JS117" s="317">
        <f>Limpeza!$H22</f>
        <v>330350.28337906388</v>
      </c>
      <c r="JT117" s="317">
        <f>Limpeza!$H22</f>
        <v>330350.28337906388</v>
      </c>
      <c r="JU117" s="317">
        <f>Limpeza!$H22</f>
        <v>330350.28337906388</v>
      </c>
      <c r="JV117" s="317">
        <f>Limpeza!$H22</f>
        <v>330350.28337906388</v>
      </c>
      <c r="JW117" s="317">
        <f>Limpeza!$H22</f>
        <v>330350.28337906388</v>
      </c>
      <c r="JX117" s="317">
        <f>Limpeza!$H22</f>
        <v>330350.28337906388</v>
      </c>
      <c r="JY117" s="317">
        <f>Limpeza!$H22</f>
        <v>330350.28337906388</v>
      </c>
      <c r="JZ117" s="317">
        <f>Limpeza!$H22</f>
        <v>330350.28337906388</v>
      </c>
      <c r="KA117" s="317">
        <f>Limpeza!$H22</f>
        <v>330350.28337906388</v>
      </c>
      <c r="KB117" s="317">
        <f>Limpeza!$H22</f>
        <v>330350.28337906388</v>
      </c>
      <c r="KC117" s="317">
        <f>Limpeza!$H22</f>
        <v>330350.28337906388</v>
      </c>
      <c r="KD117" s="317">
        <f>Limpeza!$H22</f>
        <v>330350.28337906388</v>
      </c>
      <c r="KE117" s="317">
        <f>Limpeza!$H22</f>
        <v>330350.28337906388</v>
      </c>
      <c r="KF117" s="317">
        <f>Limpeza!$H22</f>
        <v>330350.28337906388</v>
      </c>
      <c r="KG117" s="317">
        <f>Limpeza!$H22</f>
        <v>330350.28337906388</v>
      </c>
      <c r="KH117" s="317">
        <f>Limpeza!$H22</f>
        <v>330350.28337906388</v>
      </c>
      <c r="KI117" s="317">
        <f>Limpeza!$H22</f>
        <v>330350.28337906388</v>
      </c>
      <c r="KJ117" s="317">
        <f>Limpeza!$H22</f>
        <v>330350.28337906388</v>
      </c>
      <c r="KK117" s="317">
        <f>Limpeza!$H22</f>
        <v>330350.28337906388</v>
      </c>
      <c r="KL117" s="317">
        <f>Limpeza!$H22</f>
        <v>330350.28337906388</v>
      </c>
      <c r="KM117" s="317">
        <f>Limpeza!$H22</f>
        <v>330350.28337906388</v>
      </c>
      <c r="KN117" s="317">
        <f>Limpeza!$H22</f>
        <v>330350.28337906388</v>
      </c>
      <c r="KO117" s="317">
        <f>Limpeza!$H22</f>
        <v>330350.28337906388</v>
      </c>
      <c r="KP117" s="317">
        <f>Limpeza!$H22</f>
        <v>330350.28337906388</v>
      </c>
      <c r="KQ117" s="317">
        <f>Limpeza!$H22</f>
        <v>330350.28337906388</v>
      </c>
      <c r="KR117" s="317">
        <f>Limpeza!$H22</f>
        <v>330350.28337906388</v>
      </c>
      <c r="KS117" s="317">
        <f>Limpeza!$H22</f>
        <v>330350.28337906388</v>
      </c>
      <c r="KT117" s="317">
        <f>Limpeza!$H22</f>
        <v>330350.28337906388</v>
      </c>
      <c r="KU117" s="317">
        <f>Limpeza!$H22</f>
        <v>330350.28337906388</v>
      </c>
      <c r="KV117" s="317">
        <f>Limpeza!$H22</f>
        <v>330350.28337906388</v>
      </c>
      <c r="KW117" s="317">
        <f>Limpeza!$H22</f>
        <v>330350.28337906388</v>
      </c>
      <c r="KX117" s="317">
        <f>Limpeza!$H22</f>
        <v>330350.28337906388</v>
      </c>
      <c r="KY117" s="317">
        <f>Limpeza!$H22</f>
        <v>330350.28337906388</v>
      </c>
      <c r="KZ117" s="317">
        <f>Limpeza!$H22</f>
        <v>330350.28337906388</v>
      </c>
      <c r="LA117" s="317">
        <f>Limpeza!$H22</f>
        <v>330350.28337906388</v>
      </c>
      <c r="LB117" s="317">
        <f>Limpeza!$H22</f>
        <v>330350.28337906388</v>
      </c>
      <c r="LC117" s="317">
        <f>Limpeza!$H22</f>
        <v>330350.28337906388</v>
      </c>
      <c r="LD117" s="317">
        <f>Limpeza!$H22</f>
        <v>330350.28337906388</v>
      </c>
      <c r="LE117" s="317">
        <f>Limpeza!$H22</f>
        <v>330350.28337906388</v>
      </c>
      <c r="LF117" s="317">
        <f>Limpeza!$H22</f>
        <v>330350.28337906388</v>
      </c>
      <c r="LG117" s="317">
        <f>Limpeza!$H22</f>
        <v>330350.28337906388</v>
      </c>
      <c r="LH117" s="317">
        <f>Limpeza!$H22</f>
        <v>330350.28337906388</v>
      </c>
      <c r="LI117" s="317">
        <f>Limpeza!$H22</f>
        <v>330350.28337906388</v>
      </c>
      <c r="LJ117" s="317">
        <f>Limpeza!$H22</f>
        <v>330350.28337906388</v>
      </c>
      <c r="LK117" s="317">
        <f>Limpeza!$H22</f>
        <v>330350.28337906388</v>
      </c>
      <c r="LL117" s="317">
        <f>Limpeza!$H22</f>
        <v>330350.28337906388</v>
      </c>
      <c r="LM117" s="317">
        <f>Limpeza!$H22</f>
        <v>330350.28337906388</v>
      </c>
      <c r="LN117" s="317">
        <f>Limpeza!$H22</f>
        <v>330350.28337906388</v>
      </c>
      <c r="LO117" s="317">
        <f>Limpeza!$H22</f>
        <v>330350.28337906388</v>
      </c>
      <c r="LP117" s="317">
        <f>Limpeza!$H22</f>
        <v>330350.28337906388</v>
      </c>
      <c r="LQ117" s="317">
        <f>Limpeza!$H22</f>
        <v>330350.28337906388</v>
      </c>
      <c r="LR117" s="317">
        <f>Limpeza!$H22</f>
        <v>330350.28337906388</v>
      </c>
      <c r="LS117" s="317">
        <f>Limpeza!$H22</f>
        <v>330350.28337906388</v>
      </c>
      <c r="LT117" s="317">
        <f>Limpeza!$H22</f>
        <v>330350.28337906388</v>
      </c>
      <c r="LU117" s="317">
        <f>Limpeza!$H22</f>
        <v>330350.28337906388</v>
      </c>
      <c r="LV117" s="317">
        <f>Limpeza!$H22</f>
        <v>330350.28337906388</v>
      </c>
      <c r="LW117" s="317">
        <f>Limpeza!$H22</f>
        <v>330350.28337906388</v>
      </c>
      <c r="LX117" s="317">
        <f>Limpeza!$H22</f>
        <v>330350.28337906388</v>
      </c>
      <c r="LY117" s="317">
        <f>Limpeza!$H22</f>
        <v>330350.28337906388</v>
      </c>
      <c r="LZ117" s="317">
        <f>Limpeza!$H22</f>
        <v>330350.28337906388</v>
      </c>
      <c r="MA117" s="317">
        <f>Limpeza!$H22</f>
        <v>330350.28337906388</v>
      </c>
      <c r="MB117" s="317">
        <f>Limpeza!$H22</f>
        <v>330350.28337906388</v>
      </c>
      <c r="MC117" s="317">
        <f>Limpeza!$H22</f>
        <v>330350.28337906388</v>
      </c>
      <c r="MD117" s="317">
        <f>Limpeza!$H22</f>
        <v>330350.28337906388</v>
      </c>
      <c r="ME117" s="317">
        <f>Limpeza!$H22</f>
        <v>330350.28337906388</v>
      </c>
      <c r="MF117" s="317">
        <f>Limpeza!$H22</f>
        <v>330350.28337906388</v>
      </c>
      <c r="MG117" s="317">
        <f>Limpeza!$H22</f>
        <v>330350.28337906388</v>
      </c>
      <c r="MH117" s="317">
        <f>Limpeza!$H22</f>
        <v>330350.28337906388</v>
      </c>
      <c r="MI117" s="317">
        <f>Limpeza!$H22</f>
        <v>330350.28337906388</v>
      </c>
      <c r="MJ117" s="317">
        <f>Limpeza!$H22</f>
        <v>330350.28337906388</v>
      </c>
      <c r="MK117" s="317">
        <f>Limpeza!$H22</f>
        <v>330350.28337906388</v>
      </c>
      <c r="ML117" s="317">
        <f>Limpeza!$H22</f>
        <v>330350.28337906388</v>
      </c>
      <c r="MM117" s="317">
        <f>Limpeza!$H22</f>
        <v>330350.28337906388</v>
      </c>
      <c r="MN117" s="317">
        <f>Limpeza!$H22</f>
        <v>330350.28337906388</v>
      </c>
      <c r="MO117" s="317">
        <f>Limpeza!$H22</f>
        <v>330350.28337906388</v>
      </c>
      <c r="MP117" s="317">
        <f>Limpeza!$H22</f>
        <v>330350.28337906388</v>
      </c>
      <c r="MQ117" s="317">
        <f>Limpeza!$H22</f>
        <v>330350.28337906388</v>
      </c>
      <c r="MR117" s="317">
        <f>Limpeza!$H22</f>
        <v>330350.28337906388</v>
      </c>
      <c r="MS117" s="317">
        <f>Limpeza!$H22</f>
        <v>330350.28337906388</v>
      </c>
      <c r="MT117" s="317">
        <f>Limpeza!$H22</f>
        <v>330350.28337906388</v>
      </c>
      <c r="MU117" s="317">
        <f>Limpeza!$H22</f>
        <v>330350.28337906388</v>
      </c>
      <c r="MV117" s="523">
        <f>Limpeza!$H22</f>
        <v>330350.28337906388</v>
      </c>
      <c r="MW117" s="317">
        <f>Limpeza!$H22</f>
        <v>330350.28337906388</v>
      </c>
      <c r="MX117" s="317">
        <f>Limpeza!$H22</f>
        <v>330350.28337906388</v>
      </c>
      <c r="MY117" s="317">
        <f>Limpeza!$H22</f>
        <v>330350.28337906388</v>
      </c>
      <c r="MZ117" s="317">
        <f>Limpeza!$H22</f>
        <v>330350.28337906388</v>
      </c>
      <c r="NA117" s="315">
        <f>Limpeza!$H22</f>
        <v>330350.28337906388</v>
      </c>
    </row>
    <row r="118" spans="1:368" x14ac:dyDescent="0.2">
      <c r="A118" s="658"/>
      <c r="B118" s="658"/>
      <c r="C118" s="662"/>
      <c r="D118" s="362"/>
      <c r="E118" s="1" t="s">
        <v>909</v>
      </c>
      <c r="F118" s="306">
        <f>Limpeza!$F37</f>
        <v>34656.700000000004</v>
      </c>
      <c r="G118" s="306">
        <f>Limpeza!$F37</f>
        <v>34656.700000000004</v>
      </c>
      <c r="H118" s="306">
        <f>Limpeza!$F37</f>
        <v>34656.700000000004</v>
      </c>
      <c r="I118" s="306">
        <f>Limpeza!$F37</f>
        <v>34656.700000000004</v>
      </c>
      <c r="J118" s="306">
        <f>Limpeza!$F37</f>
        <v>34656.700000000004</v>
      </c>
      <c r="K118" s="306">
        <f>Limpeza!$F37</f>
        <v>34656.700000000004</v>
      </c>
      <c r="L118" s="306">
        <f>Limpeza!$F37</f>
        <v>34656.700000000004</v>
      </c>
      <c r="M118" s="306">
        <f>Limpeza!$F37</f>
        <v>34656.700000000004</v>
      </c>
      <c r="N118" s="306">
        <f>Limpeza!$F37</f>
        <v>34656.700000000004</v>
      </c>
      <c r="O118" s="306">
        <f>Limpeza!$F37</f>
        <v>34656.700000000004</v>
      </c>
      <c r="P118" s="306">
        <f>Limpeza!$F37</f>
        <v>34656.700000000004</v>
      </c>
      <c r="Q118" s="306">
        <f>Limpeza!$F37</f>
        <v>34656.700000000004</v>
      </c>
      <c r="R118" s="306">
        <f>Limpeza!$F37</f>
        <v>34656.700000000004</v>
      </c>
      <c r="S118" s="306">
        <f>Limpeza!$F37</f>
        <v>34656.700000000004</v>
      </c>
      <c r="T118" s="306">
        <f>Limpeza!$F37</f>
        <v>34656.700000000004</v>
      </c>
      <c r="U118" s="306">
        <f>Limpeza!$F37</f>
        <v>34656.700000000004</v>
      </c>
      <c r="V118" s="306">
        <f>Limpeza!$F37</f>
        <v>34656.700000000004</v>
      </c>
      <c r="W118" s="306">
        <f>Limpeza!$F37</f>
        <v>34656.700000000004</v>
      </c>
      <c r="X118" s="306">
        <f>Limpeza!$F37</f>
        <v>34656.700000000004</v>
      </c>
      <c r="Y118" s="306">
        <f>Limpeza!$F37</f>
        <v>34656.700000000004</v>
      </c>
      <c r="Z118" s="306">
        <f>Limpeza!$F37</f>
        <v>34656.700000000004</v>
      </c>
      <c r="AA118" s="306">
        <f>Limpeza!$F37</f>
        <v>34656.700000000004</v>
      </c>
      <c r="AB118" s="306">
        <f>Limpeza!$F37</f>
        <v>34656.700000000004</v>
      </c>
      <c r="AC118" s="306">
        <f>Limpeza!$F37</f>
        <v>34656.700000000004</v>
      </c>
      <c r="AD118" s="306">
        <f>Limpeza!$F37</f>
        <v>34656.700000000004</v>
      </c>
      <c r="AE118" s="306">
        <f>Limpeza!$F37</f>
        <v>34656.700000000004</v>
      </c>
      <c r="AF118" s="306">
        <f>Limpeza!$F37</f>
        <v>34656.700000000004</v>
      </c>
      <c r="AG118" s="306">
        <f>Limpeza!$F37</f>
        <v>34656.700000000004</v>
      </c>
      <c r="AH118" s="306">
        <f>Limpeza!$F37</f>
        <v>34656.700000000004</v>
      </c>
      <c r="AI118" s="306">
        <f>Limpeza!$F37</f>
        <v>34656.700000000004</v>
      </c>
      <c r="AJ118" s="306">
        <f>Limpeza!$F37</f>
        <v>34656.700000000004</v>
      </c>
      <c r="AK118" s="306">
        <f>Limpeza!$F37</f>
        <v>34656.700000000004</v>
      </c>
      <c r="AL118" s="306">
        <f>Limpeza!$F37</f>
        <v>34656.700000000004</v>
      </c>
      <c r="AM118" s="306">
        <f>Limpeza!$F37</f>
        <v>34656.700000000004</v>
      </c>
      <c r="AN118" s="306">
        <f>Limpeza!$F37</f>
        <v>34656.700000000004</v>
      </c>
      <c r="AO118" s="306">
        <f>Limpeza!$F37</f>
        <v>34656.700000000004</v>
      </c>
      <c r="AP118" s="306">
        <f>Limpeza!$F37</f>
        <v>34656.700000000004</v>
      </c>
      <c r="AQ118" s="306">
        <f>Limpeza!$F37</f>
        <v>34656.700000000004</v>
      </c>
      <c r="AR118" s="306">
        <f>Limpeza!$F37</f>
        <v>34656.700000000004</v>
      </c>
      <c r="AS118" s="306">
        <f>Limpeza!$F37</f>
        <v>34656.700000000004</v>
      </c>
      <c r="AT118" s="306">
        <f>Limpeza!$F37</f>
        <v>34656.700000000004</v>
      </c>
      <c r="AU118" s="306">
        <f>Limpeza!$F37</f>
        <v>34656.700000000004</v>
      </c>
      <c r="AV118" s="306">
        <f>Limpeza!$F37</f>
        <v>34656.700000000004</v>
      </c>
      <c r="AW118" s="306">
        <f>Limpeza!$F37</f>
        <v>34656.700000000004</v>
      </c>
      <c r="AX118" s="306">
        <f>Limpeza!$F37</f>
        <v>34656.700000000004</v>
      </c>
      <c r="AY118" s="306">
        <f>Limpeza!$F37</f>
        <v>34656.700000000004</v>
      </c>
      <c r="AZ118" s="306">
        <f>Limpeza!$F37</f>
        <v>34656.700000000004</v>
      </c>
      <c r="BA118" s="306">
        <f>Limpeza!$F37</f>
        <v>34656.700000000004</v>
      </c>
      <c r="BB118" s="306">
        <f>Limpeza!$F37</f>
        <v>34656.700000000004</v>
      </c>
      <c r="BC118" s="306">
        <f>Limpeza!$F37</f>
        <v>34656.700000000004</v>
      </c>
      <c r="BD118" s="306">
        <f>Limpeza!$F37</f>
        <v>34656.700000000004</v>
      </c>
      <c r="BE118" s="306">
        <f>Limpeza!$F37</f>
        <v>34656.700000000004</v>
      </c>
      <c r="BF118" s="306">
        <f>Limpeza!$F37</f>
        <v>34656.700000000004</v>
      </c>
      <c r="BG118" s="306">
        <f>Limpeza!$F37</f>
        <v>34656.700000000004</v>
      </c>
      <c r="BH118" s="306">
        <f>Limpeza!$F37</f>
        <v>34656.700000000004</v>
      </c>
      <c r="BI118" s="306">
        <f>Limpeza!$F37</f>
        <v>34656.700000000004</v>
      </c>
      <c r="BJ118" s="306">
        <f>Limpeza!$F37</f>
        <v>34656.700000000004</v>
      </c>
      <c r="BK118" s="306">
        <f>Limpeza!$F37</f>
        <v>34656.700000000004</v>
      </c>
      <c r="BL118" s="306">
        <f>Limpeza!$F37</f>
        <v>34656.700000000004</v>
      </c>
      <c r="BM118" s="306">
        <f>Limpeza!$F37</f>
        <v>34656.700000000004</v>
      </c>
      <c r="BN118" s="306">
        <f>Limpeza!$F37</f>
        <v>34656.700000000004</v>
      </c>
      <c r="BO118" s="306">
        <f>Limpeza!$F37</f>
        <v>34656.700000000004</v>
      </c>
      <c r="BP118" s="306">
        <f>Limpeza!$F37</f>
        <v>34656.700000000004</v>
      </c>
      <c r="BQ118" s="306">
        <f>Limpeza!$F37</f>
        <v>34656.700000000004</v>
      </c>
      <c r="BR118" s="306">
        <f>Limpeza!$F37</f>
        <v>34656.700000000004</v>
      </c>
      <c r="BS118" s="306">
        <f>Limpeza!$F37</f>
        <v>34656.700000000004</v>
      </c>
      <c r="BT118" s="306">
        <f>Limpeza!$F37</f>
        <v>34656.700000000004</v>
      </c>
      <c r="BU118" s="306">
        <f>Limpeza!$F37</f>
        <v>34656.700000000004</v>
      </c>
      <c r="BV118" s="306">
        <f>Limpeza!$F37</f>
        <v>34656.700000000004</v>
      </c>
      <c r="BW118" s="306">
        <f>Limpeza!$F37</f>
        <v>34656.700000000004</v>
      </c>
      <c r="BX118" s="306">
        <f>Limpeza!$F37</f>
        <v>34656.700000000004</v>
      </c>
      <c r="BY118" s="306">
        <f>Limpeza!$F37</f>
        <v>34656.700000000004</v>
      </c>
      <c r="BZ118" s="306">
        <f>Limpeza!$F37</f>
        <v>34656.700000000004</v>
      </c>
      <c r="CA118" s="306">
        <f>Limpeza!$F37</f>
        <v>34656.700000000004</v>
      </c>
      <c r="CB118" s="306">
        <f>Limpeza!$F37</f>
        <v>34656.700000000004</v>
      </c>
      <c r="CC118" s="306">
        <f>Limpeza!$F37</f>
        <v>34656.700000000004</v>
      </c>
      <c r="CD118" s="306">
        <f>Limpeza!$F37</f>
        <v>34656.700000000004</v>
      </c>
      <c r="CE118" s="306">
        <f>Limpeza!$F37</f>
        <v>34656.700000000004</v>
      </c>
      <c r="CF118" s="306">
        <f>Limpeza!$F37</f>
        <v>34656.700000000004</v>
      </c>
      <c r="CG118" s="306">
        <f>Limpeza!$F37</f>
        <v>34656.700000000004</v>
      </c>
      <c r="CH118" s="306">
        <f>Limpeza!$F37</f>
        <v>34656.700000000004</v>
      </c>
      <c r="CI118" s="306">
        <f>Limpeza!$F37</f>
        <v>34656.700000000004</v>
      </c>
      <c r="CJ118" s="306">
        <f>Limpeza!$F37</f>
        <v>34656.700000000004</v>
      </c>
      <c r="CK118" s="306">
        <f>Limpeza!$F37</f>
        <v>34656.700000000004</v>
      </c>
      <c r="CL118" s="306">
        <f>Limpeza!$F37</f>
        <v>34656.700000000004</v>
      </c>
      <c r="CM118" s="306">
        <f>Limpeza!$F37</f>
        <v>34656.700000000004</v>
      </c>
      <c r="CN118" s="306">
        <f>Limpeza!$F37</f>
        <v>34656.700000000004</v>
      </c>
      <c r="CO118" s="306">
        <f>Limpeza!$F37</f>
        <v>34656.700000000004</v>
      </c>
      <c r="CP118" s="306">
        <f>Limpeza!$F37</f>
        <v>34656.700000000004</v>
      </c>
      <c r="CQ118" s="306">
        <f>Limpeza!$F37</f>
        <v>34656.700000000004</v>
      </c>
      <c r="CR118" s="306">
        <f>Limpeza!$F37</f>
        <v>34656.700000000004</v>
      </c>
      <c r="CS118" s="306">
        <f>Limpeza!$F37</f>
        <v>34656.700000000004</v>
      </c>
      <c r="CT118" s="306">
        <f>Limpeza!$F37</f>
        <v>34656.700000000004</v>
      </c>
      <c r="CU118" s="306">
        <f>Limpeza!$F37</f>
        <v>34656.700000000004</v>
      </c>
      <c r="CV118" s="306">
        <f>Limpeza!$F37</f>
        <v>34656.700000000004</v>
      </c>
      <c r="CW118" s="306">
        <f>Limpeza!$F37</f>
        <v>34656.700000000004</v>
      </c>
      <c r="CX118" s="306">
        <f>Limpeza!$F37</f>
        <v>34656.700000000004</v>
      </c>
      <c r="CY118" s="306">
        <f>Limpeza!$F37</f>
        <v>34656.700000000004</v>
      </c>
      <c r="CZ118" s="306">
        <f>Limpeza!$F37</f>
        <v>34656.700000000004</v>
      </c>
      <c r="DA118" s="306">
        <f>Limpeza!$F37</f>
        <v>34656.700000000004</v>
      </c>
      <c r="DB118" s="306">
        <f>Limpeza!$F37</f>
        <v>34656.700000000004</v>
      </c>
      <c r="DC118" s="306">
        <f>Limpeza!$F37</f>
        <v>34656.700000000004</v>
      </c>
      <c r="DD118" s="306">
        <f>Limpeza!$F37</f>
        <v>34656.700000000004</v>
      </c>
      <c r="DE118" s="306">
        <f>Limpeza!$F37</f>
        <v>34656.700000000004</v>
      </c>
      <c r="DF118" s="306">
        <f>Limpeza!$F37</f>
        <v>34656.700000000004</v>
      </c>
      <c r="DG118" s="306">
        <f>Limpeza!$F37</f>
        <v>34656.700000000004</v>
      </c>
      <c r="DH118" s="306">
        <f>Limpeza!$F37</f>
        <v>34656.700000000004</v>
      </c>
      <c r="DI118" s="306">
        <f>Limpeza!$F37</f>
        <v>34656.700000000004</v>
      </c>
      <c r="DJ118" s="306">
        <f>Limpeza!$F37</f>
        <v>34656.700000000004</v>
      </c>
      <c r="DK118" s="306">
        <f>Limpeza!$F37</f>
        <v>34656.700000000004</v>
      </c>
      <c r="DL118" s="306">
        <f>Limpeza!$F37</f>
        <v>34656.700000000004</v>
      </c>
      <c r="DM118" s="306">
        <f>Limpeza!$F37</f>
        <v>34656.700000000004</v>
      </c>
      <c r="DN118" s="306">
        <f>Limpeza!$F37</f>
        <v>34656.700000000004</v>
      </c>
      <c r="DO118" s="306">
        <f>Limpeza!$F37</f>
        <v>34656.700000000004</v>
      </c>
      <c r="DP118" s="306">
        <f>Limpeza!$F37</f>
        <v>34656.700000000004</v>
      </c>
      <c r="DQ118" s="306">
        <f>Limpeza!$F37</f>
        <v>34656.700000000004</v>
      </c>
      <c r="DR118" s="306">
        <f>Limpeza!$F37</f>
        <v>34656.700000000004</v>
      </c>
      <c r="DS118" s="306">
        <f>Limpeza!$F37</f>
        <v>34656.700000000004</v>
      </c>
      <c r="DT118" s="306">
        <f>Limpeza!$F37</f>
        <v>34656.700000000004</v>
      </c>
      <c r="DU118" s="306">
        <f>Limpeza!$F37</f>
        <v>34656.700000000004</v>
      </c>
      <c r="DV118" s="306">
        <f>Limpeza!$F37</f>
        <v>34656.700000000004</v>
      </c>
      <c r="DW118" s="306">
        <f>Limpeza!$F37</f>
        <v>34656.700000000004</v>
      </c>
      <c r="DX118" s="306">
        <f>Limpeza!$F37</f>
        <v>34656.700000000004</v>
      </c>
      <c r="DY118" s="306">
        <f>Limpeza!$F37</f>
        <v>34656.700000000004</v>
      </c>
      <c r="DZ118" s="306">
        <f>Limpeza!$F37</f>
        <v>34656.700000000004</v>
      </c>
      <c r="EA118" s="306">
        <f>Limpeza!$F37</f>
        <v>34656.700000000004</v>
      </c>
      <c r="EB118" s="306">
        <f>Limpeza!$F37</f>
        <v>34656.700000000004</v>
      </c>
      <c r="EC118" s="306">
        <f>Limpeza!$F37</f>
        <v>34656.700000000004</v>
      </c>
      <c r="ED118" s="306">
        <f>Limpeza!$F37</f>
        <v>34656.700000000004</v>
      </c>
      <c r="EE118" s="306">
        <f>Limpeza!$F37</f>
        <v>34656.700000000004</v>
      </c>
      <c r="EF118" s="306">
        <f>Limpeza!$F37</f>
        <v>34656.700000000004</v>
      </c>
      <c r="EG118" s="306">
        <f>Limpeza!$F37</f>
        <v>34656.700000000004</v>
      </c>
      <c r="EH118" s="306">
        <f>Limpeza!$F37</f>
        <v>34656.700000000004</v>
      </c>
      <c r="EI118" s="306">
        <f>Limpeza!$F37</f>
        <v>34656.700000000004</v>
      </c>
      <c r="EJ118" s="306">
        <f>Limpeza!$F37</f>
        <v>34656.700000000004</v>
      </c>
      <c r="EK118" s="306">
        <f>Limpeza!$F37</f>
        <v>34656.700000000004</v>
      </c>
      <c r="EL118" s="306">
        <f>Limpeza!$F37</f>
        <v>34656.700000000004</v>
      </c>
      <c r="EM118" s="306">
        <f>Limpeza!$F37</f>
        <v>34656.700000000004</v>
      </c>
      <c r="EN118" s="306">
        <f>Limpeza!$F37</f>
        <v>34656.700000000004</v>
      </c>
      <c r="EO118" s="306">
        <f>Limpeza!$F37</f>
        <v>34656.700000000004</v>
      </c>
      <c r="EP118" s="306">
        <f>Limpeza!$F37</f>
        <v>34656.700000000004</v>
      </c>
      <c r="EQ118" s="306">
        <f>Limpeza!$F37</f>
        <v>34656.700000000004</v>
      </c>
      <c r="ER118" s="306">
        <f>Limpeza!$F37</f>
        <v>34656.700000000004</v>
      </c>
      <c r="ES118" s="306">
        <f>Limpeza!$F37</f>
        <v>34656.700000000004</v>
      </c>
      <c r="ET118" s="306">
        <f>Limpeza!$F37</f>
        <v>34656.700000000004</v>
      </c>
      <c r="EU118" s="306">
        <f>Limpeza!$F37</f>
        <v>34656.700000000004</v>
      </c>
      <c r="EV118" s="306">
        <f>Limpeza!$F37</f>
        <v>34656.700000000004</v>
      </c>
      <c r="EW118" s="306">
        <f>Limpeza!$F37</f>
        <v>34656.700000000004</v>
      </c>
      <c r="EX118" s="306">
        <f>Limpeza!$F37</f>
        <v>34656.700000000004</v>
      </c>
      <c r="EY118" s="306">
        <f>Limpeza!$F37</f>
        <v>34656.700000000004</v>
      </c>
      <c r="EZ118" s="306">
        <f>Limpeza!$F37</f>
        <v>34656.700000000004</v>
      </c>
      <c r="FA118" s="306">
        <f>Limpeza!$F37</f>
        <v>34656.700000000004</v>
      </c>
      <c r="FB118" s="306">
        <f>Limpeza!$F37</f>
        <v>34656.700000000004</v>
      </c>
      <c r="FC118" s="306">
        <f>Limpeza!$F37</f>
        <v>34656.700000000004</v>
      </c>
      <c r="FD118" s="306">
        <f>Limpeza!$F37</f>
        <v>34656.700000000004</v>
      </c>
      <c r="FE118" s="306">
        <f>Limpeza!$F37</f>
        <v>34656.700000000004</v>
      </c>
      <c r="FF118" s="306">
        <f>Limpeza!$F37</f>
        <v>34656.700000000004</v>
      </c>
      <c r="FG118" s="306">
        <f>Limpeza!$F37</f>
        <v>34656.700000000004</v>
      </c>
      <c r="FH118" s="306">
        <f>Limpeza!$F37</f>
        <v>34656.700000000004</v>
      </c>
      <c r="FI118" s="306">
        <f>Limpeza!$F37</f>
        <v>34656.700000000004</v>
      </c>
      <c r="FJ118" s="306">
        <f>Limpeza!$F37</f>
        <v>34656.700000000004</v>
      </c>
      <c r="FK118" s="306">
        <f>Limpeza!$F37</f>
        <v>34656.700000000004</v>
      </c>
      <c r="FL118" s="306">
        <f>Limpeza!$F37</f>
        <v>34656.700000000004</v>
      </c>
      <c r="FM118" s="306">
        <f>Limpeza!$F37</f>
        <v>34656.700000000004</v>
      </c>
      <c r="FN118" s="306">
        <f>Limpeza!$F37</f>
        <v>34656.700000000004</v>
      </c>
      <c r="FO118" s="306">
        <f>Limpeza!$F37</f>
        <v>34656.700000000004</v>
      </c>
      <c r="FP118" s="306">
        <f>Limpeza!$F37</f>
        <v>34656.700000000004</v>
      </c>
      <c r="FQ118" s="306">
        <f>Limpeza!$F37</f>
        <v>34656.700000000004</v>
      </c>
      <c r="FR118" s="306">
        <f>Limpeza!$F37</f>
        <v>34656.700000000004</v>
      </c>
      <c r="FS118" s="306">
        <f>Limpeza!$F37</f>
        <v>34656.700000000004</v>
      </c>
      <c r="FT118" s="306">
        <f>Limpeza!$F37</f>
        <v>34656.700000000004</v>
      </c>
      <c r="FU118" s="306">
        <f>Limpeza!$F37</f>
        <v>34656.700000000004</v>
      </c>
      <c r="FV118" s="306">
        <f>Limpeza!$F37</f>
        <v>34656.700000000004</v>
      </c>
      <c r="FW118" s="306">
        <f>Limpeza!$F37</f>
        <v>34656.700000000004</v>
      </c>
      <c r="FX118" s="306">
        <f>Limpeza!$F37</f>
        <v>34656.700000000004</v>
      </c>
      <c r="FY118" s="306">
        <f>Limpeza!$F37</f>
        <v>34656.700000000004</v>
      </c>
      <c r="FZ118" s="306">
        <f>Limpeza!$F37</f>
        <v>34656.700000000004</v>
      </c>
      <c r="GA118" s="306">
        <f>Limpeza!$F37</f>
        <v>34656.700000000004</v>
      </c>
      <c r="GB118" s="306">
        <f>Limpeza!$F37</f>
        <v>34656.700000000004</v>
      </c>
      <c r="GC118" s="306">
        <f>Limpeza!$F37</f>
        <v>34656.700000000004</v>
      </c>
      <c r="GD118" s="306">
        <f>Limpeza!$F37</f>
        <v>34656.700000000004</v>
      </c>
      <c r="GE118" s="306">
        <f>Limpeza!$F37</f>
        <v>34656.700000000004</v>
      </c>
      <c r="GF118" s="306">
        <f>Limpeza!$F37</f>
        <v>34656.700000000004</v>
      </c>
      <c r="GG118" s="306">
        <f>Limpeza!$F37</f>
        <v>34656.700000000004</v>
      </c>
      <c r="GH118" s="306">
        <f>Limpeza!$F37</f>
        <v>34656.700000000004</v>
      </c>
      <c r="GI118" s="306">
        <f>Limpeza!$F37</f>
        <v>34656.700000000004</v>
      </c>
      <c r="GJ118" s="306">
        <f>Limpeza!$F37</f>
        <v>34656.700000000004</v>
      </c>
      <c r="GK118" s="306">
        <f>Limpeza!$F37</f>
        <v>34656.700000000004</v>
      </c>
      <c r="GL118" s="306">
        <f>Limpeza!$F37</f>
        <v>34656.700000000004</v>
      </c>
      <c r="GM118" s="306">
        <f>Limpeza!$F37</f>
        <v>34656.700000000004</v>
      </c>
      <c r="GN118" s="306">
        <f>Limpeza!$F37</f>
        <v>34656.700000000004</v>
      </c>
      <c r="GO118" s="306">
        <f>Limpeza!$F37</f>
        <v>34656.700000000004</v>
      </c>
      <c r="GP118" s="306">
        <f>Limpeza!$F37</f>
        <v>34656.700000000004</v>
      </c>
      <c r="GQ118" s="306">
        <f>Limpeza!$F37</f>
        <v>34656.700000000004</v>
      </c>
      <c r="GR118" s="306">
        <f>Limpeza!$F37</f>
        <v>34656.700000000004</v>
      </c>
      <c r="GS118" s="306">
        <f>Limpeza!$F37</f>
        <v>34656.700000000004</v>
      </c>
      <c r="GT118" s="306">
        <f>Limpeza!$F37</f>
        <v>34656.700000000004</v>
      </c>
      <c r="GU118" s="306">
        <f>Limpeza!$F37</f>
        <v>34656.700000000004</v>
      </c>
      <c r="GV118" s="306">
        <f>Limpeza!$F37</f>
        <v>34656.700000000004</v>
      </c>
      <c r="GW118" s="306">
        <f>Limpeza!$F37</f>
        <v>34656.700000000004</v>
      </c>
      <c r="GX118" s="306">
        <f>Limpeza!$F37</f>
        <v>34656.700000000004</v>
      </c>
      <c r="GY118" s="306">
        <f>Limpeza!$F37</f>
        <v>34656.700000000004</v>
      </c>
      <c r="GZ118" s="306">
        <f>Limpeza!$F37</f>
        <v>34656.700000000004</v>
      </c>
      <c r="HA118" s="306">
        <f>Limpeza!$F37</f>
        <v>34656.700000000004</v>
      </c>
      <c r="HB118" s="306">
        <f>Limpeza!$F37</f>
        <v>34656.700000000004</v>
      </c>
      <c r="HC118" s="306">
        <f>Limpeza!$F37</f>
        <v>34656.700000000004</v>
      </c>
      <c r="HD118" s="306">
        <f>Limpeza!$F37</f>
        <v>34656.700000000004</v>
      </c>
      <c r="HE118" s="306">
        <f>Limpeza!$F37</f>
        <v>34656.700000000004</v>
      </c>
      <c r="HF118" s="306">
        <f>Limpeza!$F37</f>
        <v>34656.700000000004</v>
      </c>
      <c r="HG118" s="306">
        <f>Limpeza!$F37</f>
        <v>34656.700000000004</v>
      </c>
      <c r="HH118" s="306">
        <f>Limpeza!$F37</f>
        <v>34656.700000000004</v>
      </c>
      <c r="HI118" s="306">
        <f>Limpeza!$F37</f>
        <v>34656.700000000004</v>
      </c>
      <c r="HJ118" s="306">
        <f>Limpeza!$F37</f>
        <v>34656.700000000004</v>
      </c>
      <c r="HK118" s="306">
        <f>Limpeza!$F37</f>
        <v>34656.700000000004</v>
      </c>
      <c r="HL118" s="306">
        <f>Limpeza!$F37</f>
        <v>34656.700000000004</v>
      </c>
      <c r="HM118" s="306">
        <f>Limpeza!$F37</f>
        <v>34656.700000000004</v>
      </c>
      <c r="HN118" s="306">
        <f>Limpeza!$F37</f>
        <v>34656.700000000004</v>
      </c>
      <c r="HO118" s="306">
        <f>Limpeza!$F37</f>
        <v>34656.700000000004</v>
      </c>
      <c r="HP118" s="306">
        <f>Limpeza!$F37</f>
        <v>34656.700000000004</v>
      </c>
      <c r="HQ118" s="306">
        <f>Limpeza!$F37</f>
        <v>34656.700000000004</v>
      </c>
      <c r="HR118" s="306">
        <f>Limpeza!$F37</f>
        <v>34656.700000000004</v>
      </c>
      <c r="HS118" s="306">
        <f>Limpeza!$F37</f>
        <v>34656.700000000004</v>
      </c>
      <c r="HT118" s="306">
        <f>Limpeza!$F37</f>
        <v>34656.700000000004</v>
      </c>
      <c r="HU118" s="306">
        <f>Limpeza!$F37</f>
        <v>34656.700000000004</v>
      </c>
      <c r="HV118" s="306">
        <f>Limpeza!$F37</f>
        <v>34656.700000000004</v>
      </c>
      <c r="HW118" s="306">
        <f>Limpeza!$F37</f>
        <v>34656.700000000004</v>
      </c>
      <c r="HX118" s="306">
        <f>Limpeza!$F37</f>
        <v>34656.700000000004</v>
      </c>
      <c r="HY118" s="306">
        <f>Limpeza!$F37</f>
        <v>34656.700000000004</v>
      </c>
      <c r="HZ118" s="306">
        <f>Limpeza!$F37</f>
        <v>34656.700000000004</v>
      </c>
      <c r="IA118" s="306">
        <f>Limpeza!$F37</f>
        <v>34656.700000000004</v>
      </c>
      <c r="IB118" s="306">
        <f>Limpeza!$F37</f>
        <v>34656.700000000004</v>
      </c>
      <c r="IC118" s="306">
        <f>Limpeza!$F37</f>
        <v>34656.700000000004</v>
      </c>
      <c r="ID118" s="306">
        <f>Limpeza!$F37</f>
        <v>34656.700000000004</v>
      </c>
      <c r="IE118" s="306">
        <f>Limpeza!$F37</f>
        <v>34656.700000000004</v>
      </c>
      <c r="IF118" s="306">
        <f>Limpeza!$F37</f>
        <v>34656.700000000004</v>
      </c>
      <c r="IG118" s="306">
        <f>Limpeza!$F37</f>
        <v>34656.700000000004</v>
      </c>
      <c r="IH118" s="306">
        <f>Limpeza!$F37</f>
        <v>34656.700000000004</v>
      </c>
      <c r="II118" s="306">
        <f>Limpeza!$F37</f>
        <v>34656.700000000004</v>
      </c>
      <c r="IJ118" s="306">
        <f>Limpeza!$F37</f>
        <v>34656.700000000004</v>
      </c>
      <c r="IK118" s="306">
        <f>Limpeza!$F37</f>
        <v>34656.700000000004</v>
      </c>
      <c r="IL118" s="306">
        <f>Limpeza!$F37</f>
        <v>34656.700000000004</v>
      </c>
      <c r="IM118" s="306">
        <f>Limpeza!$F37</f>
        <v>34656.700000000004</v>
      </c>
      <c r="IN118" s="306">
        <f>Limpeza!$F37</f>
        <v>34656.700000000004</v>
      </c>
      <c r="IO118" s="306">
        <f>Limpeza!$F37</f>
        <v>34656.700000000004</v>
      </c>
      <c r="IP118" s="306">
        <f>Limpeza!$F37</f>
        <v>34656.700000000004</v>
      </c>
      <c r="IQ118" s="306">
        <f>Limpeza!$F37</f>
        <v>34656.700000000004</v>
      </c>
      <c r="IR118" s="306">
        <f>Limpeza!$F37</f>
        <v>34656.700000000004</v>
      </c>
      <c r="IS118" s="306">
        <f>Limpeza!$F37</f>
        <v>34656.700000000004</v>
      </c>
      <c r="IT118" s="306">
        <f>Limpeza!$F37</f>
        <v>34656.700000000004</v>
      </c>
      <c r="IU118" s="306">
        <f>Limpeza!$F37</f>
        <v>34656.700000000004</v>
      </c>
      <c r="IV118" s="306">
        <f>Limpeza!$F37</f>
        <v>34656.700000000004</v>
      </c>
      <c r="IW118" s="306">
        <f>Limpeza!$F37</f>
        <v>34656.700000000004</v>
      </c>
      <c r="IX118" s="306">
        <f>Limpeza!$F37</f>
        <v>34656.700000000004</v>
      </c>
      <c r="IY118" s="306">
        <f>Limpeza!$F37</f>
        <v>34656.700000000004</v>
      </c>
      <c r="IZ118" s="306">
        <f>Limpeza!$F37</f>
        <v>34656.700000000004</v>
      </c>
      <c r="JA118" s="306">
        <f>Limpeza!$F37</f>
        <v>34656.700000000004</v>
      </c>
      <c r="JB118" s="306">
        <f>Limpeza!$F37</f>
        <v>34656.700000000004</v>
      </c>
      <c r="JC118" s="306">
        <f>Limpeza!$F37</f>
        <v>34656.700000000004</v>
      </c>
      <c r="JD118" s="306">
        <f>Limpeza!$F37</f>
        <v>34656.700000000004</v>
      </c>
      <c r="JE118" s="306">
        <f>Limpeza!$F37</f>
        <v>34656.700000000004</v>
      </c>
      <c r="JF118" s="306">
        <f>Limpeza!$F37</f>
        <v>34656.700000000004</v>
      </c>
      <c r="JG118" s="306">
        <f>Limpeza!$F37</f>
        <v>34656.700000000004</v>
      </c>
      <c r="JH118" s="306">
        <f>Limpeza!$F37</f>
        <v>34656.700000000004</v>
      </c>
      <c r="JI118" s="306">
        <f>Limpeza!$F37</f>
        <v>34656.700000000004</v>
      </c>
      <c r="JJ118" s="306">
        <f>Limpeza!$F37</f>
        <v>34656.700000000004</v>
      </c>
      <c r="JK118" s="306">
        <f>Limpeza!$F37</f>
        <v>34656.700000000004</v>
      </c>
      <c r="JL118" s="306">
        <f>Limpeza!$F37</f>
        <v>34656.700000000004</v>
      </c>
      <c r="JM118" s="306">
        <f>Limpeza!$F37</f>
        <v>34656.700000000004</v>
      </c>
      <c r="JN118" s="306">
        <f>Limpeza!$F37</f>
        <v>34656.700000000004</v>
      </c>
      <c r="JO118" s="306">
        <f>Limpeza!$F37</f>
        <v>34656.700000000004</v>
      </c>
      <c r="JP118" s="306">
        <f>Limpeza!$F37</f>
        <v>34656.700000000004</v>
      </c>
      <c r="JQ118" s="306">
        <f>Limpeza!$F37</f>
        <v>34656.700000000004</v>
      </c>
      <c r="JR118" s="306">
        <f>Limpeza!$F37</f>
        <v>34656.700000000004</v>
      </c>
      <c r="JS118" s="306">
        <f>Limpeza!$F37</f>
        <v>34656.700000000004</v>
      </c>
      <c r="JT118" s="306">
        <f>Limpeza!$F37</f>
        <v>34656.700000000004</v>
      </c>
      <c r="JU118" s="306">
        <f>Limpeza!$F37</f>
        <v>34656.700000000004</v>
      </c>
      <c r="JV118" s="306">
        <f>Limpeza!$F37</f>
        <v>34656.700000000004</v>
      </c>
      <c r="JW118" s="306">
        <f>Limpeza!$F37</f>
        <v>34656.700000000004</v>
      </c>
      <c r="JX118" s="306">
        <f>Limpeza!$F37</f>
        <v>34656.700000000004</v>
      </c>
      <c r="JY118" s="306">
        <f>Limpeza!$F37</f>
        <v>34656.700000000004</v>
      </c>
      <c r="JZ118" s="306">
        <f>Limpeza!$F37</f>
        <v>34656.700000000004</v>
      </c>
      <c r="KA118" s="306">
        <f>Limpeza!$F37</f>
        <v>34656.700000000004</v>
      </c>
      <c r="KB118" s="306">
        <f>Limpeza!$F37</f>
        <v>34656.700000000004</v>
      </c>
      <c r="KC118" s="306">
        <f>Limpeza!$F37</f>
        <v>34656.700000000004</v>
      </c>
      <c r="KD118" s="306">
        <f>Limpeza!$F37</f>
        <v>34656.700000000004</v>
      </c>
      <c r="KE118" s="306">
        <f>Limpeza!$F37</f>
        <v>34656.700000000004</v>
      </c>
      <c r="KF118" s="306">
        <f>Limpeza!$F37</f>
        <v>34656.700000000004</v>
      </c>
      <c r="KG118" s="306">
        <f>Limpeza!$F37</f>
        <v>34656.700000000004</v>
      </c>
      <c r="KH118" s="306">
        <f>Limpeza!$F37</f>
        <v>34656.700000000004</v>
      </c>
      <c r="KI118" s="306">
        <f>Limpeza!$F37</f>
        <v>34656.700000000004</v>
      </c>
      <c r="KJ118" s="306">
        <f>Limpeza!$F37</f>
        <v>34656.700000000004</v>
      </c>
      <c r="KK118" s="306">
        <f>Limpeza!$F37</f>
        <v>34656.700000000004</v>
      </c>
      <c r="KL118" s="306">
        <f>Limpeza!$F37</f>
        <v>34656.700000000004</v>
      </c>
      <c r="KM118" s="306">
        <f>Limpeza!$F37</f>
        <v>34656.700000000004</v>
      </c>
      <c r="KN118" s="306">
        <f>Limpeza!$F37</f>
        <v>34656.700000000004</v>
      </c>
      <c r="KO118" s="306">
        <f>Limpeza!$F37</f>
        <v>34656.700000000004</v>
      </c>
      <c r="KP118" s="306">
        <f>Limpeza!$F37</f>
        <v>34656.700000000004</v>
      </c>
      <c r="KQ118" s="306">
        <f>Limpeza!$F37</f>
        <v>34656.700000000004</v>
      </c>
      <c r="KR118" s="306">
        <f>Limpeza!$F37</f>
        <v>34656.700000000004</v>
      </c>
      <c r="KS118" s="306">
        <f>Limpeza!$F37</f>
        <v>34656.700000000004</v>
      </c>
      <c r="KT118" s="306">
        <f>Limpeza!$F37</f>
        <v>34656.700000000004</v>
      </c>
      <c r="KU118" s="306">
        <f>Limpeza!$F37</f>
        <v>34656.700000000004</v>
      </c>
      <c r="KV118" s="306">
        <f>Limpeza!$F37</f>
        <v>34656.700000000004</v>
      </c>
      <c r="KW118" s="306">
        <f>Limpeza!$F37</f>
        <v>34656.700000000004</v>
      </c>
      <c r="KX118" s="306">
        <f>Limpeza!$F37</f>
        <v>34656.700000000004</v>
      </c>
      <c r="KY118" s="306">
        <f>Limpeza!$F37</f>
        <v>34656.700000000004</v>
      </c>
      <c r="KZ118" s="306">
        <f>Limpeza!$F37</f>
        <v>34656.700000000004</v>
      </c>
      <c r="LA118" s="306">
        <f>Limpeza!$F37</f>
        <v>34656.700000000004</v>
      </c>
      <c r="LB118" s="306">
        <f>Limpeza!$F37</f>
        <v>34656.700000000004</v>
      </c>
      <c r="LC118" s="306">
        <f>Limpeza!$F37</f>
        <v>34656.700000000004</v>
      </c>
      <c r="LD118" s="306">
        <f>Limpeza!$F37</f>
        <v>34656.700000000004</v>
      </c>
      <c r="LE118" s="306">
        <f>Limpeza!$F37</f>
        <v>34656.700000000004</v>
      </c>
      <c r="LF118" s="306">
        <f>Limpeza!$F37</f>
        <v>34656.700000000004</v>
      </c>
      <c r="LG118" s="306">
        <f>Limpeza!$F37</f>
        <v>34656.700000000004</v>
      </c>
      <c r="LH118" s="306">
        <f>Limpeza!$F37</f>
        <v>34656.700000000004</v>
      </c>
      <c r="LI118" s="306">
        <f>Limpeza!$F37</f>
        <v>34656.700000000004</v>
      </c>
      <c r="LJ118" s="306">
        <f>Limpeza!$F37</f>
        <v>34656.700000000004</v>
      </c>
      <c r="LK118" s="306">
        <f>Limpeza!$F37</f>
        <v>34656.700000000004</v>
      </c>
      <c r="LL118" s="306">
        <f>Limpeza!$F37</f>
        <v>34656.700000000004</v>
      </c>
      <c r="LM118" s="306">
        <f>Limpeza!$F37</f>
        <v>34656.700000000004</v>
      </c>
      <c r="LN118" s="306">
        <f>Limpeza!$F37</f>
        <v>34656.700000000004</v>
      </c>
      <c r="LO118" s="306">
        <f>Limpeza!$F37</f>
        <v>34656.700000000004</v>
      </c>
      <c r="LP118" s="306">
        <f>Limpeza!$F37</f>
        <v>34656.700000000004</v>
      </c>
      <c r="LQ118" s="306">
        <f>Limpeza!$F37</f>
        <v>34656.700000000004</v>
      </c>
      <c r="LR118" s="306">
        <f>Limpeza!$F37</f>
        <v>34656.700000000004</v>
      </c>
      <c r="LS118" s="306">
        <f>Limpeza!$F37</f>
        <v>34656.700000000004</v>
      </c>
      <c r="LT118" s="306">
        <f>Limpeza!$F37</f>
        <v>34656.700000000004</v>
      </c>
      <c r="LU118" s="306">
        <f>Limpeza!$F37</f>
        <v>34656.700000000004</v>
      </c>
      <c r="LV118" s="306">
        <f>Limpeza!$F37</f>
        <v>34656.700000000004</v>
      </c>
      <c r="LW118" s="306">
        <f>Limpeza!$F37</f>
        <v>34656.700000000004</v>
      </c>
      <c r="LX118" s="306">
        <f>Limpeza!$F37</f>
        <v>34656.700000000004</v>
      </c>
      <c r="LY118" s="306">
        <f>Limpeza!$F37</f>
        <v>34656.700000000004</v>
      </c>
      <c r="LZ118" s="306">
        <f>Limpeza!$F37</f>
        <v>34656.700000000004</v>
      </c>
      <c r="MA118" s="306">
        <f>Limpeza!$F37</f>
        <v>34656.700000000004</v>
      </c>
      <c r="MB118" s="306">
        <f>Limpeza!$F37</f>
        <v>34656.700000000004</v>
      </c>
      <c r="MC118" s="306">
        <f>Limpeza!$F37</f>
        <v>34656.700000000004</v>
      </c>
      <c r="MD118" s="306">
        <f>Limpeza!$F37</f>
        <v>34656.700000000004</v>
      </c>
      <c r="ME118" s="306">
        <f>Limpeza!$F37</f>
        <v>34656.700000000004</v>
      </c>
      <c r="MF118" s="306">
        <f>Limpeza!$F37</f>
        <v>34656.700000000004</v>
      </c>
      <c r="MG118" s="306">
        <f>Limpeza!$F37</f>
        <v>34656.700000000004</v>
      </c>
      <c r="MH118" s="306">
        <f>Limpeza!$F37</f>
        <v>34656.700000000004</v>
      </c>
      <c r="MI118" s="306">
        <f>Limpeza!$F37</f>
        <v>34656.700000000004</v>
      </c>
      <c r="MJ118" s="306">
        <f>Limpeza!$F37</f>
        <v>34656.700000000004</v>
      </c>
      <c r="MK118" s="306">
        <f>Limpeza!$F37</f>
        <v>34656.700000000004</v>
      </c>
      <c r="ML118" s="306">
        <f>Limpeza!$F37</f>
        <v>34656.700000000004</v>
      </c>
      <c r="MM118" s="306">
        <f>Limpeza!$F37</f>
        <v>34656.700000000004</v>
      </c>
      <c r="MN118" s="306">
        <f>Limpeza!$F37</f>
        <v>34656.700000000004</v>
      </c>
      <c r="MO118" s="306">
        <f>Limpeza!$F37</f>
        <v>34656.700000000004</v>
      </c>
      <c r="MP118" s="306">
        <f>Limpeza!$F37</f>
        <v>34656.700000000004</v>
      </c>
      <c r="MQ118" s="306">
        <f>Limpeza!$F37</f>
        <v>34656.700000000004</v>
      </c>
      <c r="MR118" s="306">
        <f>Limpeza!$F37</f>
        <v>34656.700000000004</v>
      </c>
      <c r="MS118" s="306">
        <f>Limpeza!$F37</f>
        <v>34656.700000000004</v>
      </c>
      <c r="MT118" s="306">
        <f>Limpeza!$F37</f>
        <v>34656.700000000004</v>
      </c>
      <c r="MU118" s="306">
        <f>Limpeza!$F37</f>
        <v>34656.700000000004</v>
      </c>
      <c r="MV118" s="505">
        <f>Limpeza!$F37</f>
        <v>34656.700000000004</v>
      </c>
      <c r="MW118" s="306">
        <f>Limpeza!$F37</f>
        <v>34656.700000000004</v>
      </c>
      <c r="MX118" s="306">
        <f>Limpeza!$F37</f>
        <v>34656.700000000004</v>
      </c>
      <c r="MY118" s="306">
        <f>Limpeza!$F37</f>
        <v>34656.700000000004</v>
      </c>
      <c r="MZ118" s="306">
        <f>Limpeza!$F37</f>
        <v>34656.700000000004</v>
      </c>
      <c r="NA118" s="307">
        <f>Limpeza!$F37</f>
        <v>34656.700000000004</v>
      </c>
    </row>
    <row r="119" spans="1:368" x14ac:dyDescent="0.2">
      <c r="A119" s="659"/>
      <c r="B119" s="659"/>
      <c r="C119" s="663"/>
      <c r="D119" s="363"/>
      <c r="E119" s="318" t="s">
        <v>630</v>
      </c>
      <c r="F119" s="310">
        <f>Limpeza!L6</f>
        <v>5123.4729868846871</v>
      </c>
      <c r="G119" s="310">
        <f>Limpeza!M6</f>
        <v>3653.3141743048436</v>
      </c>
      <c r="H119" s="310">
        <f>Limpeza!N6</f>
        <v>3703.1162281814063</v>
      </c>
      <c r="I119" s="310">
        <f>Limpeza!O6</f>
        <v>3462.1378391287503</v>
      </c>
      <c r="J119" s="310">
        <f>Limpeza!P6</f>
        <v>2858.6899299038282</v>
      </c>
      <c r="K119" s="310">
        <f>Limpeza!Q6</f>
        <v>3023.9008050669536</v>
      </c>
      <c r="L119" s="310">
        <f>Limpeza!R6</f>
        <v>4753.9921113417186</v>
      </c>
      <c r="M119" s="310">
        <f>Limpeza!S6</f>
        <v>3462.3453291675</v>
      </c>
      <c r="N119" s="310">
        <f>Limpeza!T6</f>
        <v>3728.066102449844</v>
      </c>
      <c r="O119" s="310">
        <f>Limpeza!U6</f>
        <v>4163.5634421691402</v>
      </c>
      <c r="P119" s="310">
        <f>Limpeza!V6</f>
        <v>4315.6186359481253</v>
      </c>
      <c r="Q119" s="310">
        <f>Limpeza!W6</f>
        <v>4382.1977835172656</v>
      </c>
      <c r="R119" s="310">
        <f>Limpeza!X6</f>
        <v>5404.8199737707819</v>
      </c>
      <c r="S119" s="310">
        <f>Limpeza!Y6</f>
        <v>4155.4504411480466</v>
      </c>
      <c r="T119" s="310">
        <f>Limpeza!Z6</f>
        <v>3635.1760580760933</v>
      </c>
      <c r="U119" s="310">
        <f>Limpeza!AA6</f>
        <v>3583.1120588254689</v>
      </c>
      <c r="V119" s="310">
        <f>Limpeza!AB6</f>
        <v>3020.7300799906252</v>
      </c>
      <c r="W119" s="310">
        <f>Limpeza!AC6</f>
        <v>3130.5764420225005</v>
      </c>
      <c r="X119" s="310">
        <f>Limpeza!AD6</f>
        <v>4881.5736027128905</v>
      </c>
      <c r="Y119" s="310">
        <f>Limpeza!AE6</f>
        <v>3591.0343158253127</v>
      </c>
      <c r="Z119" s="310">
        <f>Limpeza!AF6</f>
        <v>3848.3195910449222</v>
      </c>
      <c r="AA119" s="310">
        <f>Limpeza!AG6</f>
        <v>4284.437407989687</v>
      </c>
      <c r="AB119" s="310">
        <f>Limpeza!AH6</f>
        <v>4443.5079357522663</v>
      </c>
      <c r="AC119" s="310">
        <f>Limpeza!AI6</f>
        <v>4339.4923778693746</v>
      </c>
      <c r="AD119" s="310">
        <f>Limpeza!AJ6</f>
        <v>5467.1997205242187</v>
      </c>
      <c r="AE119" s="310">
        <f>Limpeza!AK6</f>
        <v>4234.3805651773437</v>
      </c>
      <c r="AF119" s="310">
        <f>Limpeza!AL6</f>
        <v>3860.301072650625</v>
      </c>
      <c r="AG119" s="310">
        <f>Limpeza!AM6</f>
        <v>3584.6216090742191</v>
      </c>
      <c r="AH119" s="310">
        <f>Limpeza!AN6</f>
        <v>3209.570223858047</v>
      </c>
      <c r="AI119" s="310">
        <f>Limpeza!AO6</f>
        <v>3119.5391963701568</v>
      </c>
      <c r="AJ119" s="310">
        <f>Limpeza!AP6</f>
        <v>4948.5088182140626</v>
      </c>
      <c r="AK119" s="310">
        <f>Limpeza!AQ6</f>
        <v>3690.1596638272658</v>
      </c>
      <c r="AL119" s="310">
        <f>Limpeza!AR6</f>
        <v>3932.1369427876566</v>
      </c>
      <c r="AM119" s="310">
        <f>Limpeza!AS6</f>
        <v>4380.1246107796869</v>
      </c>
      <c r="AN119" s="310">
        <f>Limpeza!AT6</f>
        <v>4555.4004016167182</v>
      </c>
      <c r="AO119" s="310">
        <f>Limpeza!AU6</f>
        <v>4708.5593342982811</v>
      </c>
      <c r="AP119" s="310">
        <f>Limpeza!AV6</f>
        <v>5686.6796067200003</v>
      </c>
      <c r="AQ119" s="310">
        <f>Limpeza!AW6</f>
        <v>4151.7542667606249</v>
      </c>
      <c r="AR119" s="310">
        <f>Limpeza!AX6</f>
        <v>4233.3649507581258</v>
      </c>
      <c r="AS119" s="310">
        <f>Limpeza!AY6</f>
        <v>3950.8308389782028</v>
      </c>
      <c r="AT119" s="310">
        <f>Limpeza!AZ6</f>
        <v>3311.3191050434375</v>
      </c>
      <c r="AU119" s="310">
        <f>Limpeza!BA6</f>
        <v>3487.041855403203</v>
      </c>
      <c r="AV119" s="310">
        <f>Limpeza!BB6</f>
        <v>5220.9732973339851</v>
      </c>
      <c r="AW119" s="310">
        <f>Limpeza!BC6</f>
        <v>3901.9225392676567</v>
      </c>
      <c r="AX119" s="310">
        <f>Limpeza!BD6</f>
        <v>4154.7335094424998</v>
      </c>
      <c r="AY119" s="310">
        <f>Limpeza!BE6</f>
        <v>4582.665140395</v>
      </c>
      <c r="AZ119" s="310">
        <f>Limpeza!BF6</f>
        <v>4748.3211685755468</v>
      </c>
      <c r="BA119" s="310">
        <f>Limpeza!BG6</f>
        <v>4903.2482039943752</v>
      </c>
      <c r="BB119" s="310">
        <f>Limpeza!BH6</f>
        <v>5868.0563674429686</v>
      </c>
      <c r="BC119" s="310">
        <f>Limpeza!BI6</f>
        <v>4596.0080101391413</v>
      </c>
      <c r="BD119" s="310">
        <f>Limpeza!BJ6</f>
        <v>4077.6223427087498</v>
      </c>
      <c r="BE119" s="310">
        <f>Limpeza!BK6</f>
        <v>4019.7853403104682</v>
      </c>
      <c r="BF119" s="310">
        <f>Limpeza!BL6</f>
        <v>3439.013589020703</v>
      </c>
      <c r="BG119" s="310">
        <f>Limpeza!BM6</f>
        <v>3565.59424060539</v>
      </c>
      <c r="BH119" s="310">
        <f>Limpeza!BN6</f>
        <v>5331.5421754667968</v>
      </c>
      <c r="BI119" s="310">
        <f>Limpeza!BO6</f>
        <v>4021.3778105867968</v>
      </c>
      <c r="BJ119" s="310">
        <f>Limpeza!BP6</f>
        <v>4271.1320734114843</v>
      </c>
      <c r="BK119" s="310">
        <f>Limpeza!BQ6</f>
        <v>4704.6900866657816</v>
      </c>
      <c r="BL119" s="310">
        <f>Limpeza!BR6</f>
        <v>4881.7671066728126</v>
      </c>
      <c r="BM119" s="310">
        <f>Limpeza!BS6</f>
        <v>4913.5622740279687</v>
      </c>
      <c r="BN119" s="310">
        <f>Limpeza!BT6</f>
        <v>5956.9239553289062</v>
      </c>
      <c r="BO119" s="310">
        <f>Limpeza!BU6</f>
        <v>4698.8787024489056</v>
      </c>
      <c r="BP119" s="310">
        <f>Limpeza!BV6</f>
        <v>4329.5362324538282</v>
      </c>
      <c r="BQ119" s="310">
        <f>Limpeza!BW6</f>
        <v>4044.2025607525784</v>
      </c>
      <c r="BR119" s="310">
        <f>Limpeza!BX6</f>
        <v>3648.8095672840627</v>
      </c>
      <c r="BS119" s="310">
        <f>Limpeza!BY6</f>
        <v>3575.338078634687</v>
      </c>
      <c r="BT119" s="310">
        <f>Limpeza!BZ6</f>
        <v>5418.5143665089836</v>
      </c>
      <c r="BU119" s="310">
        <f>Limpeza!CA6</f>
        <v>4139.2772148682034</v>
      </c>
      <c r="BV119" s="310">
        <f>Limpeza!CB6</f>
        <v>4372.9832587132041</v>
      </c>
      <c r="BW119" s="310">
        <f>Limpeza!CC6</f>
        <v>4817.82636728125</v>
      </c>
      <c r="BX119" s="310">
        <f>Limpeza!CD6</f>
        <v>5011.1193675271879</v>
      </c>
      <c r="BY119" s="310">
        <f>Limpeza!CE6</f>
        <v>4641.5801031517967</v>
      </c>
      <c r="BZ119" s="310">
        <f>Limpeza!CF6</f>
        <v>5934.4339678023443</v>
      </c>
      <c r="CA119" s="310">
        <f>Limpeza!CG6</f>
        <v>4724.669727169141</v>
      </c>
      <c r="CB119" s="310">
        <f>Limpeza!CH6</f>
        <v>4176.5694273471872</v>
      </c>
      <c r="CC119" s="310">
        <f>Limpeza!CI6</f>
        <v>4177.8723549664837</v>
      </c>
      <c r="CD119" s="310">
        <f>Limpeza!CJ6</f>
        <v>3789.1431509814847</v>
      </c>
      <c r="CE119" s="310">
        <f>Limpeza!CK6</f>
        <v>3669.9021727707031</v>
      </c>
      <c r="CF119" s="310">
        <f>Limpeza!CL6</f>
        <v>5551.4375292097657</v>
      </c>
      <c r="CG119" s="310">
        <f>Limpeza!CM6</f>
        <v>4274.2488040512499</v>
      </c>
      <c r="CH119" s="310">
        <f>Limpeza!CN6</f>
        <v>4503.5083214549995</v>
      </c>
      <c r="CI119" s="310">
        <f>Limpeza!CO6</f>
        <v>4953.7488306078121</v>
      </c>
      <c r="CJ119" s="310">
        <f>Limpeza!CP6</f>
        <v>5157.3666037144521</v>
      </c>
      <c r="CK119" s="310">
        <f>Limpeza!CQ6</f>
        <v>5035.5526959750005</v>
      </c>
      <c r="CL119" s="310">
        <f>Limpeza!CR6</f>
        <v>6180.4035016359376</v>
      </c>
      <c r="CM119" s="310">
        <f>Limpeza!CS6</f>
        <v>4940.0930483363281</v>
      </c>
      <c r="CN119" s="310">
        <f>Limpeza!CT6</f>
        <v>4406.7714602230462</v>
      </c>
      <c r="CO119" s="310">
        <f>Limpeza!CU6</f>
        <v>4386.025460021563</v>
      </c>
      <c r="CP119" s="310">
        <f>Limpeza!CV6</f>
        <v>3920.9256202761721</v>
      </c>
      <c r="CQ119" s="310">
        <f>Limpeza!CW6</f>
        <v>3840.1576495009376</v>
      </c>
      <c r="CR119" s="310">
        <f>Limpeza!CX6</f>
        <v>5727.8837419351566</v>
      </c>
      <c r="CS119" s="310">
        <f>Limpeza!CY6</f>
        <v>4435.1913014378906</v>
      </c>
      <c r="CT119" s="310">
        <f>Limpeza!CZ6</f>
        <v>4664.3048503449218</v>
      </c>
      <c r="CU119" s="310">
        <f>Limpeza!DA6</f>
        <v>5113.7532284242188</v>
      </c>
      <c r="CV119" s="310">
        <f>Limpeza!DB6</f>
        <v>5322.8502683484376</v>
      </c>
      <c r="CW119" s="310">
        <f>Limpeza!DC6</f>
        <v>5303.4391967174997</v>
      </c>
      <c r="CX119" s="310">
        <f>Limpeza!DD6</f>
        <v>6385.0223439265628</v>
      </c>
      <c r="CY119" s="310">
        <f>Limpeza!DE6</f>
        <v>4855.4066241648443</v>
      </c>
      <c r="CZ119" s="310">
        <f>Limpeza!DF6</f>
        <v>4921.523141494531</v>
      </c>
      <c r="DA119" s="310">
        <f>Limpeza!DG6</f>
        <v>4663.5581973257813</v>
      </c>
      <c r="DB119" s="310">
        <f>Limpeza!DH6</f>
        <v>4010.6956722644536</v>
      </c>
      <c r="DC119" s="310">
        <f>Limpeza!DI6</f>
        <v>4224.7642721580478</v>
      </c>
      <c r="DD119" s="310">
        <f>Limpeza!DJ6</f>
        <v>5997.2927538851563</v>
      </c>
      <c r="DE119" s="310">
        <f>Limpeza!DK6</f>
        <v>4652.2091861335939</v>
      </c>
      <c r="DF119" s="310">
        <f>Limpeza!DL6</f>
        <v>4897.9963489546872</v>
      </c>
      <c r="DG119" s="310">
        <f>Limpeza!DM6</f>
        <v>5327.0619706050784</v>
      </c>
      <c r="DH119" s="310">
        <f>Limpeza!DN6</f>
        <v>5529.581144746875</v>
      </c>
      <c r="DI119" s="310">
        <f>Limpeza!DO6</f>
        <v>5652.0875676954684</v>
      </c>
      <c r="DJ119" s="310">
        <f>Limpeza!DP6</f>
        <v>6637.2722078164061</v>
      </c>
      <c r="DK119" s="310">
        <f>Limpeza!DQ6</f>
        <v>5354.8874213914069</v>
      </c>
      <c r="DL119" s="310">
        <f>Limpeza!DR6</f>
        <v>4830.0106721203119</v>
      </c>
      <c r="DM119" s="310">
        <f>Limpeza!DS6</f>
        <v>4783.7714840089848</v>
      </c>
      <c r="DN119" s="310">
        <f>Limpeza!DT6</f>
        <v>4182.3179638177344</v>
      </c>
      <c r="DO119" s="310">
        <f>Limpeza!DU6</f>
        <v>4345.4622972647658</v>
      </c>
      <c r="DP119" s="310">
        <f>Limpeza!DV6</f>
        <v>6146.6024251914059</v>
      </c>
      <c r="DQ119" s="310">
        <f>Limpeza!DW6</f>
        <v>4806.5007259593749</v>
      </c>
      <c r="DR119" s="310">
        <f>Limpeza!DX6</f>
        <v>5046.7714165558591</v>
      </c>
      <c r="DS119" s="310">
        <f>Limpeza!DY6</f>
        <v>5479.4242774558597</v>
      </c>
      <c r="DT119" s="310">
        <f>Limpeza!DZ6</f>
        <v>5692.5780329507816</v>
      </c>
      <c r="DU119" s="310">
        <f>Limpeza!EA6</f>
        <v>5823.7480969445314</v>
      </c>
      <c r="DV119" s="310">
        <f>Limpeza!EB6</f>
        <v>6805.5117608226556</v>
      </c>
      <c r="DW119" s="310">
        <f>Limpeza!EC6</f>
        <v>5520.2219059636718</v>
      </c>
      <c r="DX119" s="310">
        <f>Limpeza!ED6</f>
        <v>5151.5342798070315</v>
      </c>
      <c r="DY119" s="310">
        <f>Limpeza!EE6</f>
        <v>4864.1557731281246</v>
      </c>
      <c r="DZ119" s="310">
        <f>Limpeza!EF6</f>
        <v>4440.0215310412495</v>
      </c>
      <c r="EA119" s="310">
        <f>Limpeza!EG6</f>
        <v>4400.6593143776563</v>
      </c>
      <c r="EB119" s="310">
        <f>Limpeza!EH6</f>
        <v>6275.1628058757815</v>
      </c>
      <c r="EC119" s="310">
        <f>Limpeza!EI6</f>
        <v>4961.6692094156251</v>
      </c>
      <c r="ED119" s="310">
        <f>Limpeza!EJ6</f>
        <v>5183.0910601476562</v>
      </c>
      <c r="EE119" s="310">
        <f>Limpeza!EK6</f>
        <v>5624.7223599808594</v>
      </c>
      <c r="EF119" s="310">
        <f>Limpeza!EL6</f>
        <v>5853.1056721273435</v>
      </c>
      <c r="EG119" s="310">
        <f>Limpeza!EM6</f>
        <v>5459.6037241187496</v>
      </c>
      <c r="EH119" s="310">
        <f>Limpeza!EN6</f>
        <v>6763.8007001445312</v>
      </c>
      <c r="EI119" s="310">
        <f>Limpeza!EO6</f>
        <v>5266.3261866980465</v>
      </c>
      <c r="EJ119" s="310">
        <f>Limpeza!EP6</f>
        <v>5305.4145170839847</v>
      </c>
      <c r="EK119" s="310">
        <f>Limpeza!EQ6</f>
        <v>5088.1409258624999</v>
      </c>
      <c r="EL119" s="310">
        <f>Limpeza!ER6</f>
        <v>4439.1772980605474</v>
      </c>
      <c r="EM119" s="310">
        <f>Limpeza!ES6</f>
        <v>4683.4408026866404</v>
      </c>
      <c r="EN119" s="310">
        <f>Limpeza!ET6</f>
        <v>6489.2587757585934</v>
      </c>
      <c r="EO119" s="310">
        <f>Limpeza!EU6</f>
        <v>5132.9421142390629</v>
      </c>
      <c r="EP119" s="310">
        <f>Limpeza!EV6</f>
        <v>5378.2439938175776</v>
      </c>
      <c r="EQ119" s="310">
        <f>Limpeza!EW6</f>
        <v>5811.8033691195315</v>
      </c>
      <c r="ER119" s="310">
        <f>Limpeza!EX6</f>
        <v>6041.661671347656</v>
      </c>
      <c r="ES119" s="310">
        <f>Limpeza!EY6</f>
        <v>6060.9299143601565</v>
      </c>
      <c r="ET119" s="310">
        <f>Limpeza!EZ6</f>
        <v>7112.8798939648441</v>
      </c>
      <c r="EU119" s="310">
        <f>Limpeza!FA6</f>
        <v>5835.2690128882805</v>
      </c>
      <c r="EV119" s="310">
        <f>Limpeza!FB6</f>
        <v>5302.4201986851558</v>
      </c>
      <c r="EW119" s="310">
        <f>Limpeza!FC6</f>
        <v>5273.3102294289056</v>
      </c>
      <c r="EX119" s="310">
        <f>Limpeza!FD6</f>
        <v>4663.5608855777346</v>
      </c>
      <c r="EY119" s="310">
        <f>Limpeza!FE6</f>
        <v>4853.3870659242184</v>
      </c>
      <c r="EZ119" s="310">
        <f>Limpeza!FF6</f>
        <v>6681.083904414063</v>
      </c>
      <c r="FA119" s="310">
        <f>Limpeza!FG6</f>
        <v>5323.8167128472651</v>
      </c>
      <c r="FB119" s="310">
        <f>Limpeza!FH6</f>
        <v>5559.7060187238276</v>
      </c>
      <c r="FC119" s="310">
        <f>Limpeza!FI6</f>
        <v>5993.4048246937509</v>
      </c>
      <c r="FD119" s="310">
        <f>Limpeza!FJ6</f>
        <v>6231.6761368609377</v>
      </c>
      <c r="FE119" s="310">
        <f>Limpeza!FK6</f>
        <v>6078.9507367796868</v>
      </c>
      <c r="FF119" s="310">
        <f>Limpeza!FL6</f>
        <v>7234.2470142296879</v>
      </c>
      <c r="FG119" s="310">
        <f>Limpeza!FM6</f>
        <v>5973.1025724499996</v>
      </c>
      <c r="FH119" s="310">
        <f>Limpeza!FN6</f>
        <v>5584.5408429773433</v>
      </c>
      <c r="FI119" s="310">
        <f>Limpeza!FO6</f>
        <v>5331.2589770843751</v>
      </c>
      <c r="FJ119" s="310">
        <f>Limpeza!FP6</f>
        <v>4907.1605281761713</v>
      </c>
      <c r="FK119" s="310">
        <f>Limpeza!FQ6</f>
        <v>4898.3537072476556</v>
      </c>
      <c r="FL119" s="310">
        <f>Limpeza!FR6</f>
        <v>6805.3077404210935</v>
      </c>
      <c r="FM119" s="310">
        <f>Limpeza!FS6</f>
        <v>5478.2159619679687</v>
      </c>
      <c r="FN119" s="310">
        <f>Limpeza!FT6</f>
        <v>5697.9195178949212</v>
      </c>
      <c r="FO119" s="310">
        <f>Limpeza!FU6</f>
        <v>6143.1274114999997</v>
      </c>
      <c r="FP119" s="310">
        <f>Limpeza!FV6</f>
        <v>6399.2621220523442</v>
      </c>
      <c r="FQ119" s="310">
        <f>Limpeza!FW6</f>
        <v>6351.3520240570306</v>
      </c>
      <c r="FR119" s="310">
        <f>Limpeza!FX6</f>
        <v>7448.6004111195307</v>
      </c>
      <c r="FS119" s="310">
        <f>Limpeza!FY6</f>
        <v>6175.5573360750004</v>
      </c>
      <c r="FT119" s="310">
        <f>Limpeza!FZ6</f>
        <v>5638.3613675601564</v>
      </c>
      <c r="FU119" s="310">
        <f>Limpeza!GA6</f>
        <v>5621.6587563683588</v>
      </c>
      <c r="FV119" s="310">
        <f>Limpeza!GB6</f>
        <v>5006.5269586132817</v>
      </c>
      <c r="FW119" s="310">
        <f>Limpeza!GC6</f>
        <v>5215.6782295402345</v>
      </c>
      <c r="FX119" s="310">
        <f>Limpeza!GD6</f>
        <v>7062.4450614218749</v>
      </c>
      <c r="FY119" s="310">
        <f>Limpeza!GE6</f>
        <v>5693.289272730859</v>
      </c>
      <c r="FZ119" s="310">
        <f>Limpeza!GF6</f>
        <v>5926.2951595625</v>
      </c>
      <c r="GA119" s="310">
        <f>Limpeza!GG6</f>
        <v>6360.8999781273433</v>
      </c>
      <c r="GB119" s="310">
        <f>Limpeza!GH6</f>
        <v>6617.075908542969</v>
      </c>
      <c r="GC119" s="310">
        <f>Limpeza!GI6</f>
        <v>6725.4225700812494</v>
      </c>
      <c r="GD119" s="310">
        <f>Limpeza!GJ6</f>
        <v>7722.7917157640622</v>
      </c>
      <c r="GE119" s="310">
        <f>Limpeza!GK6</f>
        <v>6424.3348386820307</v>
      </c>
      <c r="GF119" s="310">
        <f>Limpeza!GL6</f>
        <v>5893.3870487300783</v>
      </c>
      <c r="GG119" s="310">
        <f>Limpeza!GM6</f>
        <v>5861.0045807628903</v>
      </c>
      <c r="GH119" s="310">
        <f>Limpeza!GN6</f>
        <v>5230.4674505218754</v>
      </c>
      <c r="GI119" s="310">
        <f>Limpeza!GO6</f>
        <v>5443.5485156839841</v>
      </c>
      <c r="GJ119" s="310">
        <f>Limpeza!GP6</f>
        <v>7292.3328268914065</v>
      </c>
      <c r="GK119" s="310">
        <f>Limpeza!GQ6</f>
        <v>5910.9478574753903</v>
      </c>
      <c r="GL119" s="310">
        <f>Limpeza!GR6</f>
        <v>6138.0440345867191</v>
      </c>
      <c r="GM119" s="310">
        <f>Limpeza!GS6</f>
        <v>6569.2483219609376</v>
      </c>
      <c r="GN119" s="310">
        <f>Limpeza!GT6</f>
        <v>6831.5673740531238</v>
      </c>
      <c r="GO119" s="310">
        <f>Limpeza!GU6</f>
        <v>6811.215012792969</v>
      </c>
      <c r="GP119" s="310">
        <f>Limpeza!GV6</f>
        <v>7883.7549234437502</v>
      </c>
      <c r="GQ119" s="310">
        <f>Limpeza!GW6</f>
        <v>6321.6530050328129</v>
      </c>
      <c r="GR119" s="310">
        <f>Limpeza!GX6</f>
        <v>6375.5146061054693</v>
      </c>
      <c r="GS119" s="310">
        <f>Limpeza!GY6</f>
        <v>6128.5461895328135</v>
      </c>
      <c r="GT119" s="310">
        <f>Limpeza!GZ6</f>
        <v>5431.4685508640632</v>
      </c>
      <c r="GU119" s="310">
        <f>Limpeza!HA6</f>
        <v>5708.3989691886709</v>
      </c>
      <c r="GV119" s="310">
        <f>Limpeza!HB6</f>
        <v>7541.0260976039062</v>
      </c>
      <c r="GW119" s="310">
        <f>Limpeza!HC6</f>
        <v>6138.0802722230464</v>
      </c>
      <c r="GX119" s="310">
        <f>Limpeza!HD6</f>
        <v>6364.1057365031247</v>
      </c>
      <c r="GY119" s="310">
        <f>Limpeza!HE6</f>
        <v>6789.4304942656254</v>
      </c>
      <c r="GZ119" s="310">
        <f>Limpeza!HF6</f>
        <v>7056.0767000750002</v>
      </c>
      <c r="HA119" s="310">
        <f>Limpeza!HG6</f>
        <v>6628.4023384187503</v>
      </c>
      <c r="HB119" s="310">
        <f>Limpeza!HH6</f>
        <v>7944.6672717390629</v>
      </c>
      <c r="HC119" s="310">
        <f>Limpeza!HI6</f>
        <v>6698.0280640046876</v>
      </c>
      <c r="HD119" s="310">
        <f>Limpeza!HJ6</f>
        <v>6130.2283183882819</v>
      </c>
      <c r="HE119" s="310">
        <f>Limpeza!HK6</f>
        <v>6152.5956499390632</v>
      </c>
      <c r="HF119" s="310">
        <f>Limpeza!HL6</f>
        <v>5537.042298434375</v>
      </c>
      <c r="HG119" s="310">
        <f>Limpeza!HM6</f>
        <v>5778.226779634766</v>
      </c>
      <c r="HH119" s="310">
        <f>Limpeza!HN6</f>
        <v>7660.2874921921875</v>
      </c>
      <c r="HI119" s="310">
        <f>Limpeza!HO6</f>
        <v>6275.7550815460927</v>
      </c>
      <c r="HJ119" s="310">
        <f>Limpeza!HP6</f>
        <v>6506.3812202187501</v>
      </c>
      <c r="HK119" s="310">
        <f>Limpeza!HQ6</f>
        <v>6944.6037090453119</v>
      </c>
      <c r="HL119" s="310">
        <f>Limpeza!HR6</f>
        <v>7231.0351624828127</v>
      </c>
      <c r="HM119" s="310">
        <f>Limpeza!HS6</f>
        <v>7221.2217524929692</v>
      </c>
      <c r="HN119" s="310">
        <f>Limpeza!HT6</f>
        <v>8293.8412354015618</v>
      </c>
      <c r="HO119" s="310">
        <f>Limpeza!HU6</f>
        <v>7000.0913082726565</v>
      </c>
      <c r="HP119" s="310">
        <f>Limpeza!HV6</f>
        <v>6459.6163892421882</v>
      </c>
      <c r="HQ119" s="310">
        <f>Limpeza!HW6</f>
        <v>6446.4058890242195</v>
      </c>
      <c r="HR119" s="310">
        <f>Limpeza!HX6</f>
        <v>5916.3779113605469</v>
      </c>
      <c r="HS119" s="310">
        <f>Limpeza!HY6</f>
        <v>5922.7249100652352</v>
      </c>
      <c r="HT119" s="310">
        <f>Limpeza!HZ6</f>
        <v>7892.2089381859369</v>
      </c>
      <c r="HU119" s="310">
        <f>Limpeza!IA6</f>
        <v>6517.470438742188</v>
      </c>
      <c r="HV119" s="310">
        <f>Limpeza!IB6</f>
        <v>6718.1726054671872</v>
      </c>
      <c r="HW119" s="310">
        <f>Limpeza!IC6</f>
        <v>7161.5343151609377</v>
      </c>
      <c r="HX119" s="310">
        <f>Limpeza!ID6</f>
        <v>7459.2737033007816</v>
      </c>
      <c r="HY119" s="310">
        <f>Limpeza!IE6</f>
        <v>7381.582935108594</v>
      </c>
      <c r="HZ119" s="310">
        <f>Limpeza!IF6</f>
        <v>8493.0249340499995</v>
      </c>
      <c r="IA119" s="310">
        <f>Limpeza!IG6</f>
        <v>6929.2453313601563</v>
      </c>
      <c r="IB119" s="310">
        <f>Limpeza!IH6</f>
        <v>6977.6234002554693</v>
      </c>
      <c r="IC119" s="310">
        <f>Limpeza!II6</f>
        <v>6744.335892149219</v>
      </c>
      <c r="ID119" s="310">
        <f>Limpeza!IJ6</f>
        <v>6034.0628433167967</v>
      </c>
      <c r="IE119" s="310">
        <f>Limpeza!IK6</f>
        <v>6341.0651949765625</v>
      </c>
      <c r="IF119" s="310">
        <f>Limpeza!IL6</f>
        <v>8202.9018296570321</v>
      </c>
      <c r="IG119" s="310">
        <f>Limpeza!IM6</f>
        <v>6778.0661421156237</v>
      </c>
      <c r="IH119" s="310">
        <f>Limpeza!IN6</f>
        <v>6997.7683001515616</v>
      </c>
      <c r="II119" s="310">
        <f>Limpeza!IO6</f>
        <v>7423.2955728945308</v>
      </c>
      <c r="IJ119" s="310">
        <f>Limpeza!IP6</f>
        <v>7718.7670083132816</v>
      </c>
      <c r="IK119" s="310">
        <f>Limpeza!IQ6</f>
        <v>7783.3145901164062</v>
      </c>
      <c r="IL119" s="310">
        <f>Limpeza!IR6</f>
        <v>8800.634579747657</v>
      </c>
      <c r="IM119" s="310">
        <f>Limpeza!IS6</f>
        <v>7484.474595783593</v>
      </c>
      <c r="IN119" s="310">
        <f>Limpeza!IT6</f>
        <v>6942.4191996648442</v>
      </c>
      <c r="IO119" s="310">
        <f>Limpeza!IU6</f>
        <v>6922.2388148429682</v>
      </c>
      <c r="IP119" s="310">
        <f>Limpeza!IV6</f>
        <v>6262.6392077968749</v>
      </c>
      <c r="IQ119" s="310">
        <f>Limpeza!IW6</f>
        <v>6521.4646076507806</v>
      </c>
      <c r="IR119" s="310">
        <f>Limpeza!IX6</f>
        <v>8414.4779396890626</v>
      </c>
      <c r="IS119" s="310">
        <f>Limpeza!IY6</f>
        <v>6993.0519592382807</v>
      </c>
      <c r="IT119" s="310">
        <f>Limpeza!IZ6</f>
        <v>7206.8875629585946</v>
      </c>
      <c r="IU119" s="310">
        <f>Limpeza!JA6</f>
        <v>7636.1396059210929</v>
      </c>
      <c r="IV119" s="310">
        <f>Limpeza!JB6</f>
        <v>7944.6553717437509</v>
      </c>
      <c r="IW119" s="310">
        <f>Limpeza!JC6</f>
        <v>8016.6284789351575</v>
      </c>
      <c r="IX119" s="310">
        <f>Limpeza!JD6</f>
        <v>9031.5678960101559</v>
      </c>
      <c r="IY119" s="310">
        <f>Limpeza!JE6</f>
        <v>7711.8453688710943</v>
      </c>
      <c r="IZ119" s="310">
        <f>Limpeza!JF6</f>
        <v>7325.703281216407</v>
      </c>
      <c r="JA119" s="310">
        <f>Limpeza!JG6</f>
        <v>7065.1067892890624</v>
      </c>
      <c r="JB119" s="310">
        <f>Limpeza!JH6</f>
        <v>6581.5116255640633</v>
      </c>
      <c r="JC119" s="310">
        <f>Limpeza!JI6</f>
        <v>6640.1892837757805</v>
      </c>
      <c r="JD119" s="310">
        <f>Limpeza!JJ6</f>
        <v>8608.8219245812506</v>
      </c>
      <c r="JE119" s="310">
        <f>Limpeza!JK6</f>
        <v>7212.0928072937504</v>
      </c>
      <c r="JF119" s="310">
        <f>Limpeza!JL6</f>
        <v>7406.4764349414063</v>
      </c>
      <c r="JG119" s="310">
        <f>Limpeza!JM6</f>
        <v>7844.6510370398446</v>
      </c>
      <c r="JH119" s="310">
        <f>Limpeza!JN6</f>
        <v>8170.7071092062506</v>
      </c>
      <c r="JI119" s="310">
        <f>Limpeza!JO6</f>
        <v>8116.2371029515616</v>
      </c>
      <c r="JJ119" s="310">
        <f>Limpeza!JP6</f>
        <v>9211.5374751187519</v>
      </c>
      <c r="JK119" s="310">
        <f>Limpeza!JQ6</f>
        <v>7631.7216251312493</v>
      </c>
      <c r="JL119" s="310">
        <f>Limpeza!JR6</f>
        <v>7676.8717844546882</v>
      </c>
      <c r="JM119" s="310">
        <f>Limpeza!JS6</f>
        <v>7447.2068929937504</v>
      </c>
      <c r="JN119" s="310">
        <f>Limpeza!JT6</f>
        <v>6716.2010056414065</v>
      </c>
      <c r="JO119" s="310">
        <f>Limpeza!JU6</f>
        <v>7052.0577275617179</v>
      </c>
      <c r="JP119" s="310">
        <f>Limpeza!JV6</f>
        <v>8941.1401183773432</v>
      </c>
      <c r="JQ119" s="310">
        <f>Limpeza!JW6</f>
        <v>7489.5961100312506</v>
      </c>
      <c r="JR119" s="310">
        <f>Limpeza!JX6</f>
        <v>7700.1397162531248</v>
      </c>
      <c r="JS119" s="310">
        <f>Limpeza!JY6</f>
        <v>8123.8341746578135</v>
      </c>
      <c r="JT119" s="310">
        <f>Limpeza!JZ6</f>
        <v>8448.5910684203118</v>
      </c>
      <c r="JU119" s="310">
        <f>Limpeza!KA6</f>
        <v>8401.7734760187486</v>
      </c>
      <c r="JV119" s="310">
        <f>Limpeza!KB6</f>
        <v>9485.5117840656239</v>
      </c>
      <c r="JW119" s="310">
        <f>Limpeza!KC6</f>
        <v>8169.2241260554692</v>
      </c>
      <c r="JX119" s="310">
        <f>Limpeza!KD6</f>
        <v>7616.0273234820315</v>
      </c>
      <c r="JY119" s="310">
        <f>Limpeza!KE6</f>
        <v>7613.2952709437495</v>
      </c>
      <c r="JZ119" s="310">
        <f>Limpeza!KF6</f>
        <v>6939.8241404460941</v>
      </c>
      <c r="KA119" s="310">
        <f>Limpeza!KG6</f>
        <v>7231.3283611624993</v>
      </c>
      <c r="KB119" s="310">
        <f>Limpeza!KH6</f>
        <v>9156.8145581203134</v>
      </c>
      <c r="KC119" s="310">
        <f>Limpeza!KI6</f>
        <v>7711.5237105640626</v>
      </c>
      <c r="KD119" s="310">
        <f>Limpeza!KJ6</f>
        <v>7918.4573170031244</v>
      </c>
      <c r="KE119" s="310">
        <f>Limpeza!KK6</f>
        <v>8348.0411977867188</v>
      </c>
      <c r="KF119" s="310">
        <f>Limpeza!KL6</f>
        <v>8688.3346824171877</v>
      </c>
      <c r="KG119" s="310">
        <f>Limpeza!KM6</f>
        <v>8471.7460936367188</v>
      </c>
      <c r="KH119" s="310">
        <f>Limpeza!KN6</f>
        <v>9662.9052292492197</v>
      </c>
      <c r="KI119" s="310">
        <f>Limpeza!KO6</f>
        <v>8364.7776809531242</v>
      </c>
      <c r="KJ119" s="310">
        <f>Limpeza!KP6</f>
        <v>7957.5070799343748</v>
      </c>
      <c r="KK119" s="310">
        <f>Limpeza!KQ6</f>
        <v>7732.9532364601564</v>
      </c>
      <c r="KL119" s="310">
        <f>Limpeza!KR6</f>
        <v>7244.9984449343756</v>
      </c>
      <c r="KM119" s="310">
        <f>Limpeza!KS6</f>
        <v>7341.4408816437499</v>
      </c>
      <c r="KN119" s="310">
        <f>Limpeza!KT6</f>
        <v>9349.4486713968745</v>
      </c>
      <c r="KO119" s="310">
        <f>Limpeza!KU6</f>
        <v>7932.9644149031246</v>
      </c>
      <c r="KP119" s="310">
        <f>Limpeza!KV6</f>
        <v>8123.6201898023437</v>
      </c>
      <c r="KQ119" s="310">
        <f>Limpeza!KW6</f>
        <v>8565.1034924046871</v>
      </c>
      <c r="KR119" s="310">
        <f>Limpeza!KX6</f>
        <v>8926.1028971921878</v>
      </c>
      <c r="KS119" s="310">
        <f>Limpeza!KY6</f>
        <v>8813.1209724195323</v>
      </c>
      <c r="KT119" s="310">
        <f>Limpeza!KZ6</f>
        <v>9947.5258761710938</v>
      </c>
      <c r="KU119" s="310">
        <f>Limpeza!LA6</f>
        <v>8636.8936550898434</v>
      </c>
      <c r="KV119" s="310">
        <f>Limpeza!LB6</f>
        <v>8080.7784861960936</v>
      </c>
      <c r="KW119" s="310">
        <f>Limpeza!LC6</f>
        <v>8093.6712708765626</v>
      </c>
      <c r="KX119" s="310">
        <f>Limpeza!LD6</f>
        <v>7413.2964943031247</v>
      </c>
      <c r="KY119" s="310">
        <f>Limpeza!LE6</f>
        <v>7730.3381049601558</v>
      </c>
      <c r="KZ119" s="310">
        <f>Limpeza!LF6</f>
        <v>9680.6778722484378</v>
      </c>
      <c r="LA119" s="310">
        <f>Limpeza!LG6</f>
        <v>8220.0601891632814</v>
      </c>
      <c r="LB119" s="310">
        <f>Limpeza!LH6</f>
        <v>8423.3808566640619</v>
      </c>
      <c r="LC119" s="310">
        <f>Limpeza!LI6</f>
        <v>8854.219685146094</v>
      </c>
      <c r="LD119" s="310">
        <f>Limpeza!LJ6</f>
        <v>9217.8178051750001</v>
      </c>
      <c r="LE119" s="310">
        <f>Limpeza!LK6</f>
        <v>9247.3168182539066</v>
      </c>
      <c r="LF119" s="310">
        <f>Limpeza!LL6</f>
        <v>10290.384598345314</v>
      </c>
      <c r="LG119" s="310">
        <f>Limpeza!LM6</f>
        <v>8954.9731460609364</v>
      </c>
      <c r="LH119" s="310">
        <f>Limpeza!LN6</f>
        <v>8404.0073058617181</v>
      </c>
      <c r="LI119" s="310">
        <f>Limpeza!LO6</f>
        <v>8403.2063501531247</v>
      </c>
      <c r="LJ119" s="310">
        <f>Limpeza!LP6</f>
        <v>7706.5553191476556</v>
      </c>
      <c r="LK119" s="310">
        <f>Limpeza!LQ6</f>
        <v>8030.4200716953128</v>
      </c>
      <c r="LL119" s="310">
        <f>Limpeza!LR6</f>
        <v>9985.693605714845</v>
      </c>
      <c r="LM119" s="310">
        <f>Limpeza!LS6</f>
        <v>8510.9762920390622</v>
      </c>
      <c r="LN119" s="310">
        <f>Limpeza!LT6</f>
        <v>8707.9087409718741</v>
      </c>
      <c r="LO119" s="310">
        <f>Limpeza!LU6</f>
        <v>9135.4640309882816</v>
      </c>
      <c r="LP119" s="310">
        <f>Limpeza!LV6</f>
        <v>9507.9509457085951</v>
      </c>
      <c r="LQ119" s="310">
        <f>Limpeza!LW6</f>
        <v>9419.532403428906</v>
      </c>
      <c r="LR119" s="310">
        <f>Limpeza!LX6</f>
        <v>10531.535422631248</v>
      </c>
      <c r="LS119" s="310">
        <f>Limpeza!LY6</f>
        <v>8930.2715515742184</v>
      </c>
      <c r="LT119" s="310">
        <f>Limpeza!LZ6</f>
        <v>8964.52798205625</v>
      </c>
      <c r="LU119" s="310">
        <f>Limpeza!MA6</f>
        <v>8748.7483778968744</v>
      </c>
      <c r="LV119" s="310">
        <f>Limpeza!MB6</f>
        <v>7983.3877775710935</v>
      </c>
      <c r="LW119" s="310">
        <f>Limpeza!MC6</f>
        <v>8373.5427443679691</v>
      </c>
      <c r="LX119" s="310">
        <f>Limpeza!MD6</f>
        <v>10314.857010392188</v>
      </c>
      <c r="LY119" s="310">
        <f>Limpeza!ME6</f>
        <v>8816.0629953570315</v>
      </c>
      <c r="LZ119" s="310">
        <f>Limpeza!MF6</f>
        <v>9011.0119444687498</v>
      </c>
      <c r="MA119" s="310">
        <f>Limpeza!MG6</f>
        <v>9432.427267024219</v>
      </c>
      <c r="MB119" s="310">
        <f>Limpeza!MH6</f>
        <v>9811.7454242343756</v>
      </c>
      <c r="MC119" s="310">
        <f>Limpeza!MI6</f>
        <v>9314.2637545335929</v>
      </c>
      <c r="MD119" s="310">
        <f>Limpeza!MJ6</f>
        <v>10671.039282739845</v>
      </c>
      <c r="ME119" s="310">
        <f>Limpeza!MK6</f>
        <v>9384.296445621876</v>
      </c>
      <c r="MF119" s="310">
        <f>Limpeza!ML6</f>
        <v>8796.4386127257821</v>
      </c>
      <c r="MG119" s="310">
        <f>Limpeza!MM6</f>
        <v>8850.737502782813</v>
      </c>
      <c r="MH119" s="310">
        <f>Limpeza!MN6</f>
        <v>8165.2575565335937</v>
      </c>
      <c r="MI119" s="310">
        <f>Limpeza!MO6</f>
        <v>8522.3820074257819</v>
      </c>
      <c r="MJ119" s="310">
        <f>Limpeza!MP6</f>
        <v>10515.731583675781</v>
      </c>
      <c r="MK119" s="310">
        <f>Limpeza!MQ6</f>
        <v>9033.0460044640622</v>
      </c>
      <c r="ML119" s="310">
        <f>Limpeza!MR6</f>
        <v>9231.8404442296869</v>
      </c>
      <c r="MM119" s="310">
        <f>Limpeza!MS6</f>
        <v>9666.0562906585928</v>
      </c>
      <c r="MN119" s="310">
        <f>Limpeza!MT6</f>
        <v>10067.856836603125</v>
      </c>
      <c r="MO119" s="310">
        <f>Limpeza!MU6</f>
        <v>9986.5625204328135</v>
      </c>
      <c r="MP119" s="310">
        <f>Limpeza!MV6</f>
        <v>11100.860159815624</v>
      </c>
      <c r="MQ119" s="310">
        <f>Limpeza!MW6</f>
        <v>9766.1194084718736</v>
      </c>
      <c r="MR119" s="310">
        <f>Limpeza!MX6</f>
        <v>9205.1835228023447</v>
      </c>
      <c r="MS119" s="310">
        <f>Limpeza!MY6</f>
        <v>9224.7098380023435</v>
      </c>
      <c r="MT119" s="310">
        <f>Limpeza!MZ6</f>
        <v>8512.6334739164049</v>
      </c>
      <c r="MU119" s="310">
        <f>Limpeza!NA6</f>
        <v>8874.9235980750018</v>
      </c>
      <c r="MV119" s="536">
        <f>Limpeza!NB6</f>
        <v>10868.034027431251</v>
      </c>
      <c r="MW119" s="310">
        <f>Limpeza!NC6</f>
        <v>9366.1469455421866</v>
      </c>
      <c r="MX119" s="310">
        <f>Limpeza!ND6</f>
        <v>9555.4358697749994</v>
      </c>
      <c r="MY119" s="310">
        <f>Limpeza!NE6</f>
        <v>9983.6088125601564</v>
      </c>
      <c r="MZ119" s="310">
        <f>Limpeza!NF6</f>
        <v>10392.919187474219</v>
      </c>
      <c r="NA119" s="311">
        <f>Limpeza!NG6</f>
        <v>10134.684199435938</v>
      </c>
    </row>
    <row r="120" spans="1:368" x14ac:dyDescent="0.2">
      <c r="A120" s="658" t="s">
        <v>814</v>
      </c>
      <c r="B120" s="658" t="s">
        <v>815</v>
      </c>
      <c r="C120" s="661" t="s">
        <v>635</v>
      </c>
      <c r="D120" s="364"/>
      <c r="E120" s="58" t="s">
        <v>633</v>
      </c>
      <c r="F120" s="317">
        <f>Segurança!H29</f>
        <v>878173.00803063391</v>
      </c>
      <c r="G120" s="317">
        <f t="shared" si="18"/>
        <v>878173.00803063391</v>
      </c>
      <c r="H120" s="317">
        <f t="shared" si="18"/>
        <v>878173.00803063391</v>
      </c>
      <c r="I120" s="317">
        <f t="shared" si="18"/>
        <v>878173.00803063391</v>
      </c>
      <c r="J120" s="317">
        <f t="shared" si="18"/>
        <v>878173.00803063391</v>
      </c>
      <c r="K120" s="317">
        <f t="shared" si="18"/>
        <v>878173.00803063391</v>
      </c>
      <c r="L120" s="317">
        <f t="shared" si="18"/>
        <v>878173.00803063391</v>
      </c>
      <c r="M120" s="317">
        <f t="shared" si="18"/>
        <v>878173.00803063391</v>
      </c>
      <c r="N120" s="317">
        <f t="shared" si="18"/>
        <v>878173.00803063391</v>
      </c>
      <c r="O120" s="317">
        <f t="shared" si="18"/>
        <v>878173.00803063391</v>
      </c>
      <c r="P120" s="317">
        <f t="shared" si="18"/>
        <v>878173.00803063391</v>
      </c>
      <c r="Q120" s="317">
        <f t="shared" si="18"/>
        <v>878173.00803063391</v>
      </c>
      <c r="R120" s="317">
        <f t="shared" si="18"/>
        <v>878173.00803063391</v>
      </c>
      <c r="S120" s="317">
        <f t="shared" si="18"/>
        <v>878173.00803063391</v>
      </c>
      <c r="T120" s="317">
        <f t="shared" si="18"/>
        <v>878173.00803063391</v>
      </c>
      <c r="U120" s="317">
        <f t="shared" si="18"/>
        <v>878173.00803063391</v>
      </c>
      <c r="V120" s="317">
        <f t="shared" si="18"/>
        <v>878173.00803063391</v>
      </c>
      <c r="W120" s="317">
        <f t="shared" ref="W120:AL131" si="19">V120</f>
        <v>878173.00803063391</v>
      </c>
      <c r="X120" s="317">
        <f t="shared" si="19"/>
        <v>878173.00803063391</v>
      </c>
      <c r="Y120" s="317">
        <f t="shared" si="19"/>
        <v>878173.00803063391</v>
      </c>
      <c r="Z120" s="317">
        <f t="shared" si="19"/>
        <v>878173.00803063391</v>
      </c>
      <c r="AA120" s="317">
        <f t="shared" si="19"/>
        <v>878173.00803063391</v>
      </c>
      <c r="AB120" s="317">
        <f t="shared" si="19"/>
        <v>878173.00803063391</v>
      </c>
      <c r="AC120" s="317">
        <f t="shared" si="19"/>
        <v>878173.00803063391</v>
      </c>
      <c r="AD120" s="317">
        <f t="shared" si="19"/>
        <v>878173.00803063391</v>
      </c>
      <c r="AE120" s="317">
        <f t="shared" si="19"/>
        <v>878173.00803063391</v>
      </c>
      <c r="AF120" s="317">
        <f t="shared" si="19"/>
        <v>878173.00803063391</v>
      </c>
      <c r="AG120" s="317">
        <f t="shared" si="19"/>
        <v>878173.00803063391</v>
      </c>
      <c r="AH120" s="317">
        <f t="shared" si="19"/>
        <v>878173.00803063391</v>
      </c>
      <c r="AI120" s="317">
        <f t="shared" si="19"/>
        <v>878173.00803063391</v>
      </c>
      <c r="AJ120" s="317">
        <f t="shared" si="19"/>
        <v>878173.00803063391</v>
      </c>
      <c r="AK120" s="317">
        <f t="shared" si="19"/>
        <v>878173.00803063391</v>
      </c>
      <c r="AL120" s="317">
        <f t="shared" si="19"/>
        <v>878173.00803063391</v>
      </c>
      <c r="AM120" s="317">
        <f t="shared" ref="AM120:AZ130" si="20">AL120</f>
        <v>878173.00803063391</v>
      </c>
      <c r="AN120" s="317">
        <f t="shared" si="20"/>
        <v>878173.00803063391</v>
      </c>
      <c r="AO120" s="317">
        <f t="shared" si="20"/>
        <v>878173.00803063391</v>
      </c>
      <c r="AP120" s="317">
        <f t="shared" si="20"/>
        <v>878173.00803063391</v>
      </c>
      <c r="AQ120" s="317">
        <f t="shared" si="20"/>
        <v>878173.00803063391</v>
      </c>
      <c r="AR120" s="317">
        <f t="shared" si="20"/>
        <v>878173.00803063391</v>
      </c>
      <c r="AS120" s="317">
        <f t="shared" si="20"/>
        <v>878173.00803063391</v>
      </c>
      <c r="AT120" s="317">
        <f t="shared" si="20"/>
        <v>878173.00803063391</v>
      </c>
      <c r="AU120" s="317">
        <f t="shared" si="20"/>
        <v>878173.00803063391</v>
      </c>
      <c r="AV120" s="317">
        <f t="shared" si="20"/>
        <v>878173.00803063391</v>
      </c>
      <c r="AW120" s="317">
        <f t="shared" si="20"/>
        <v>878173.00803063391</v>
      </c>
      <c r="AX120" s="317">
        <f t="shared" si="20"/>
        <v>878173.00803063391</v>
      </c>
      <c r="AY120" s="317">
        <f t="shared" si="20"/>
        <v>878173.00803063391</v>
      </c>
      <c r="AZ120" s="317">
        <f t="shared" si="20"/>
        <v>878173.00803063391</v>
      </c>
      <c r="BA120" s="317">
        <f t="shared" ref="BA120:BP130" si="21">AZ120</f>
        <v>878173.00803063391</v>
      </c>
      <c r="BB120" s="317">
        <f t="shared" si="21"/>
        <v>878173.00803063391</v>
      </c>
      <c r="BC120" s="317">
        <f t="shared" si="21"/>
        <v>878173.00803063391</v>
      </c>
      <c r="BD120" s="317">
        <f t="shared" si="21"/>
        <v>878173.00803063391</v>
      </c>
      <c r="BE120" s="317">
        <f t="shared" si="21"/>
        <v>878173.00803063391</v>
      </c>
      <c r="BF120" s="317">
        <f t="shared" si="21"/>
        <v>878173.00803063391</v>
      </c>
      <c r="BG120" s="317">
        <f t="shared" si="21"/>
        <v>878173.00803063391</v>
      </c>
      <c r="BH120" s="317">
        <f t="shared" si="21"/>
        <v>878173.00803063391</v>
      </c>
      <c r="BI120" s="317">
        <f t="shared" si="21"/>
        <v>878173.00803063391</v>
      </c>
      <c r="BJ120" s="317">
        <f t="shared" si="21"/>
        <v>878173.00803063391</v>
      </c>
      <c r="BK120" s="317">
        <f t="shared" si="21"/>
        <v>878173.00803063391</v>
      </c>
      <c r="BL120" s="317">
        <f t="shared" si="21"/>
        <v>878173.00803063391</v>
      </c>
      <c r="BM120" s="317">
        <f t="shared" si="21"/>
        <v>878173.00803063391</v>
      </c>
      <c r="BN120" s="317">
        <f t="shared" si="21"/>
        <v>878173.00803063391</v>
      </c>
      <c r="BO120" s="317">
        <f t="shared" si="21"/>
        <v>878173.00803063391</v>
      </c>
      <c r="BP120" s="317">
        <f t="shared" si="21"/>
        <v>878173.00803063391</v>
      </c>
      <c r="BQ120" s="317">
        <f t="shared" ref="BQ120:CF130" si="22">BP120</f>
        <v>878173.00803063391</v>
      </c>
      <c r="BR120" s="317">
        <f t="shared" si="22"/>
        <v>878173.00803063391</v>
      </c>
      <c r="BS120" s="317">
        <f t="shared" si="22"/>
        <v>878173.00803063391</v>
      </c>
      <c r="BT120" s="317">
        <f t="shared" si="22"/>
        <v>878173.00803063391</v>
      </c>
      <c r="BU120" s="317">
        <f t="shared" si="22"/>
        <v>878173.00803063391</v>
      </c>
      <c r="BV120" s="317">
        <f t="shared" si="22"/>
        <v>878173.00803063391</v>
      </c>
      <c r="BW120" s="317">
        <f t="shared" si="22"/>
        <v>878173.00803063391</v>
      </c>
      <c r="BX120" s="317">
        <f t="shared" si="22"/>
        <v>878173.00803063391</v>
      </c>
      <c r="BY120" s="317">
        <f t="shared" si="22"/>
        <v>878173.00803063391</v>
      </c>
      <c r="BZ120" s="317">
        <f t="shared" si="22"/>
        <v>878173.00803063391</v>
      </c>
      <c r="CA120" s="317">
        <f t="shared" si="22"/>
        <v>878173.00803063391</v>
      </c>
      <c r="CB120" s="317">
        <f t="shared" si="22"/>
        <v>878173.00803063391</v>
      </c>
      <c r="CC120" s="317">
        <f t="shared" si="22"/>
        <v>878173.00803063391</v>
      </c>
      <c r="CD120" s="317">
        <f t="shared" si="22"/>
        <v>878173.00803063391</v>
      </c>
      <c r="CE120" s="317">
        <f t="shared" si="22"/>
        <v>878173.00803063391</v>
      </c>
      <c r="CF120" s="317">
        <f t="shared" si="22"/>
        <v>878173.00803063391</v>
      </c>
      <c r="CG120" s="317">
        <f t="shared" ref="CG120:CT131" si="23">CF120</f>
        <v>878173.00803063391</v>
      </c>
      <c r="CH120" s="317">
        <f t="shared" si="23"/>
        <v>878173.00803063391</v>
      </c>
      <c r="CI120" s="317">
        <f t="shared" si="23"/>
        <v>878173.00803063391</v>
      </c>
      <c r="CJ120" s="317">
        <f t="shared" si="23"/>
        <v>878173.00803063391</v>
      </c>
      <c r="CK120" s="317">
        <f t="shared" si="23"/>
        <v>878173.00803063391</v>
      </c>
      <c r="CL120" s="317">
        <f t="shared" si="23"/>
        <v>878173.00803063391</v>
      </c>
      <c r="CM120" s="317">
        <f t="shared" si="23"/>
        <v>878173.00803063391</v>
      </c>
      <c r="CN120" s="317">
        <f t="shared" si="23"/>
        <v>878173.00803063391</v>
      </c>
      <c r="CO120" s="317">
        <f t="shared" si="23"/>
        <v>878173.00803063391</v>
      </c>
      <c r="CP120" s="317">
        <f t="shared" si="23"/>
        <v>878173.00803063391</v>
      </c>
      <c r="CQ120" s="317">
        <f t="shared" si="23"/>
        <v>878173.00803063391</v>
      </c>
      <c r="CR120" s="317">
        <f t="shared" si="23"/>
        <v>878173.00803063391</v>
      </c>
      <c r="CS120" s="317">
        <f t="shared" si="23"/>
        <v>878173.00803063391</v>
      </c>
      <c r="CT120" s="317">
        <f t="shared" si="23"/>
        <v>878173.00803063391</v>
      </c>
      <c r="CU120" s="317">
        <f t="shared" ref="CU120:DJ131" si="24">CT120</f>
        <v>878173.00803063391</v>
      </c>
      <c r="CV120" s="317">
        <f t="shared" si="24"/>
        <v>878173.00803063391</v>
      </c>
      <c r="CW120" s="317">
        <f t="shared" si="24"/>
        <v>878173.00803063391</v>
      </c>
      <c r="CX120" s="317">
        <f t="shared" si="24"/>
        <v>878173.00803063391</v>
      </c>
      <c r="CY120" s="317">
        <f t="shared" si="24"/>
        <v>878173.00803063391</v>
      </c>
      <c r="CZ120" s="317">
        <f t="shared" si="24"/>
        <v>878173.00803063391</v>
      </c>
      <c r="DA120" s="317">
        <f t="shared" si="24"/>
        <v>878173.00803063391</v>
      </c>
      <c r="DB120" s="317">
        <f t="shared" si="24"/>
        <v>878173.00803063391</v>
      </c>
      <c r="DC120" s="317">
        <f t="shared" si="24"/>
        <v>878173.00803063391</v>
      </c>
      <c r="DD120" s="317">
        <f t="shared" si="24"/>
        <v>878173.00803063391</v>
      </c>
      <c r="DE120" s="317">
        <f t="shared" si="24"/>
        <v>878173.00803063391</v>
      </c>
      <c r="DF120" s="317">
        <f t="shared" si="24"/>
        <v>878173.00803063391</v>
      </c>
      <c r="DG120" s="317">
        <f t="shared" si="24"/>
        <v>878173.00803063391</v>
      </c>
      <c r="DH120" s="317">
        <f t="shared" si="24"/>
        <v>878173.00803063391</v>
      </c>
      <c r="DI120" s="317">
        <f t="shared" si="24"/>
        <v>878173.00803063391</v>
      </c>
      <c r="DJ120" s="317">
        <f t="shared" si="24"/>
        <v>878173.00803063391</v>
      </c>
      <c r="DK120" s="317">
        <f t="shared" ref="DK120:DZ131" si="25">DJ120</f>
        <v>878173.00803063391</v>
      </c>
      <c r="DL120" s="317">
        <f t="shared" si="25"/>
        <v>878173.00803063391</v>
      </c>
      <c r="DM120" s="317">
        <f t="shared" si="25"/>
        <v>878173.00803063391</v>
      </c>
      <c r="DN120" s="317">
        <f t="shared" si="25"/>
        <v>878173.00803063391</v>
      </c>
      <c r="DO120" s="317">
        <f t="shared" si="25"/>
        <v>878173.00803063391</v>
      </c>
      <c r="DP120" s="317">
        <f t="shared" si="25"/>
        <v>878173.00803063391</v>
      </c>
      <c r="DQ120" s="317">
        <f t="shared" si="25"/>
        <v>878173.00803063391</v>
      </c>
      <c r="DR120" s="317">
        <f t="shared" si="25"/>
        <v>878173.00803063391</v>
      </c>
      <c r="DS120" s="317">
        <f t="shared" si="25"/>
        <v>878173.00803063391</v>
      </c>
      <c r="DT120" s="317">
        <f t="shared" si="25"/>
        <v>878173.00803063391</v>
      </c>
      <c r="DU120" s="317">
        <f t="shared" si="25"/>
        <v>878173.00803063391</v>
      </c>
      <c r="DV120" s="317">
        <f t="shared" si="25"/>
        <v>878173.00803063391</v>
      </c>
      <c r="DW120" s="317">
        <f t="shared" si="25"/>
        <v>878173.00803063391</v>
      </c>
      <c r="DX120" s="317">
        <f t="shared" si="25"/>
        <v>878173.00803063391</v>
      </c>
      <c r="DY120" s="317">
        <f t="shared" si="25"/>
        <v>878173.00803063391</v>
      </c>
      <c r="DZ120" s="317">
        <f t="shared" si="25"/>
        <v>878173.00803063391</v>
      </c>
      <c r="EA120" s="317">
        <f t="shared" ref="EA120:EP131" si="26">DZ120</f>
        <v>878173.00803063391</v>
      </c>
      <c r="EB120" s="317">
        <f t="shared" si="26"/>
        <v>878173.00803063391</v>
      </c>
      <c r="EC120" s="317">
        <f t="shared" si="26"/>
        <v>878173.00803063391</v>
      </c>
      <c r="ED120" s="317">
        <f t="shared" si="26"/>
        <v>878173.00803063391</v>
      </c>
      <c r="EE120" s="317">
        <f t="shared" si="26"/>
        <v>878173.00803063391</v>
      </c>
      <c r="EF120" s="317">
        <f t="shared" ref="EF120:EU130" si="27">EE120</f>
        <v>878173.00803063391</v>
      </c>
      <c r="EG120" s="317">
        <f t="shared" si="27"/>
        <v>878173.00803063391</v>
      </c>
      <c r="EH120" s="317">
        <f t="shared" si="27"/>
        <v>878173.00803063391</v>
      </c>
      <c r="EI120" s="317">
        <f t="shared" si="27"/>
        <v>878173.00803063391</v>
      </c>
      <c r="EJ120" s="317">
        <f t="shared" si="27"/>
        <v>878173.00803063391</v>
      </c>
      <c r="EK120" s="317">
        <f t="shared" si="27"/>
        <v>878173.00803063391</v>
      </c>
      <c r="EL120" s="317">
        <f t="shared" si="27"/>
        <v>878173.00803063391</v>
      </c>
      <c r="EM120" s="317">
        <f t="shared" si="27"/>
        <v>878173.00803063391</v>
      </c>
      <c r="EN120" s="317">
        <f t="shared" si="27"/>
        <v>878173.00803063391</v>
      </c>
      <c r="EO120" s="317">
        <f t="shared" si="27"/>
        <v>878173.00803063391</v>
      </c>
      <c r="EP120" s="317">
        <f t="shared" si="27"/>
        <v>878173.00803063391</v>
      </c>
      <c r="EQ120" s="317">
        <f t="shared" si="27"/>
        <v>878173.00803063391</v>
      </c>
      <c r="ER120" s="317">
        <f t="shared" si="27"/>
        <v>878173.00803063391</v>
      </c>
      <c r="ES120" s="317">
        <f t="shared" si="27"/>
        <v>878173.00803063391</v>
      </c>
      <c r="ET120" s="317">
        <f t="shared" si="27"/>
        <v>878173.00803063391</v>
      </c>
      <c r="EU120" s="317">
        <f t="shared" si="27"/>
        <v>878173.00803063391</v>
      </c>
      <c r="EV120" s="317">
        <f t="shared" ref="EV120:FK130" si="28">EU120</f>
        <v>878173.00803063391</v>
      </c>
      <c r="EW120" s="317">
        <f t="shared" si="28"/>
        <v>878173.00803063391</v>
      </c>
      <c r="EX120" s="317">
        <f t="shared" si="28"/>
        <v>878173.00803063391</v>
      </c>
      <c r="EY120" s="317">
        <f t="shared" si="28"/>
        <v>878173.00803063391</v>
      </c>
      <c r="EZ120" s="317">
        <f t="shared" si="28"/>
        <v>878173.00803063391</v>
      </c>
      <c r="FA120" s="317">
        <f t="shared" si="28"/>
        <v>878173.00803063391</v>
      </c>
      <c r="FB120" s="317">
        <f t="shared" si="28"/>
        <v>878173.00803063391</v>
      </c>
      <c r="FC120" s="317">
        <f t="shared" si="28"/>
        <v>878173.00803063391</v>
      </c>
      <c r="FD120" s="317">
        <f t="shared" si="28"/>
        <v>878173.00803063391</v>
      </c>
      <c r="FE120" s="317">
        <f t="shared" si="28"/>
        <v>878173.00803063391</v>
      </c>
      <c r="FF120" s="317">
        <f t="shared" si="28"/>
        <v>878173.00803063391</v>
      </c>
      <c r="FG120" s="317">
        <f t="shared" si="28"/>
        <v>878173.00803063391</v>
      </c>
      <c r="FH120" s="317">
        <f t="shared" si="28"/>
        <v>878173.00803063391</v>
      </c>
      <c r="FI120" s="317">
        <f t="shared" si="28"/>
        <v>878173.00803063391</v>
      </c>
      <c r="FJ120" s="317">
        <f t="shared" si="28"/>
        <v>878173.00803063391</v>
      </c>
      <c r="FK120" s="317">
        <f t="shared" si="28"/>
        <v>878173.00803063391</v>
      </c>
      <c r="FL120" s="317">
        <f t="shared" ref="FL120:GA130" si="29">FK120</f>
        <v>878173.00803063391</v>
      </c>
      <c r="FM120" s="317">
        <f t="shared" si="29"/>
        <v>878173.00803063391</v>
      </c>
      <c r="FN120" s="317">
        <f t="shared" si="29"/>
        <v>878173.00803063391</v>
      </c>
      <c r="FO120" s="317">
        <f t="shared" si="29"/>
        <v>878173.00803063391</v>
      </c>
      <c r="FP120" s="317">
        <f t="shared" si="29"/>
        <v>878173.00803063391</v>
      </c>
      <c r="FQ120" s="317">
        <f t="shared" si="29"/>
        <v>878173.00803063391</v>
      </c>
      <c r="FR120" s="317">
        <f t="shared" si="29"/>
        <v>878173.00803063391</v>
      </c>
      <c r="FS120" s="317">
        <f t="shared" si="29"/>
        <v>878173.00803063391</v>
      </c>
      <c r="FT120" s="317">
        <f t="shared" si="29"/>
        <v>878173.00803063391</v>
      </c>
      <c r="FU120" s="317">
        <f t="shared" si="29"/>
        <v>878173.00803063391</v>
      </c>
      <c r="FV120" s="317">
        <f t="shared" si="29"/>
        <v>878173.00803063391</v>
      </c>
      <c r="FW120" s="317">
        <f t="shared" si="29"/>
        <v>878173.00803063391</v>
      </c>
      <c r="FX120" s="317">
        <f t="shared" si="29"/>
        <v>878173.00803063391</v>
      </c>
      <c r="FY120" s="317">
        <f t="shared" si="29"/>
        <v>878173.00803063391</v>
      </c>
      <c r="FZ120" s="317">
        <f t="shared" si="29"/>
        <v>878173.00803063391</v>
      </c>
      <c r="GA120" s="317">
        <f t="shared" si="29"/>
        <v>878173.00803063391</v>
      </c>
      <c r="GB120" s="317">
        <f t="shared" ref="GB120:GQ130" si="30">GA120</f>
        <v>878173.00803063391</v>
      </c>
      <c r="GC120" s="317">
        <f t="shared" si="30"/>
        <v>878173.00803063391</v>
      </c>
      <c r="GD120" s="317">
        <f t="shared" si="30"/>
        <v>878173.00803063391</v>
      </c>
      <c r="GE120" s="317">
        <f t="shared" si="30"/>
        <v>878173.00803063391</v>
      </c>
      <c r="GF120" s="317">
        <f t="shared" si="30"/>
        <v>878173.00803063391</v>
      </c>
      <c r="GG120" s="317">
        <f t="shared" si="30"/>
        <v>878173.00803063391</v>
      </c>
      <c r="GH120" s="317">
        <f t="shared" si="30"/>
        <v>878173.00803063391</v>
      </c>
      <c r="GI120" s="317">
        <f t="shared" si="30"/>
        <v>878173.00803063391</v>
      </c>
      <c r="GJ120" s="317">
        <f t="shared" si="30"/>
        <v>878173.00803063391</v>
      </c>
      <c r="GK120" s="317">
        <f t="shared" si="30"/>
        <v>878173.00803063391</v>
      </c>
      <c r="GL120" s="317">
        <f t="shared" si="30"/>
        <v>878173.00803063391</v>
      </c>
      <c r="GM120" s="317">
        <f t="shared" si="30"/>
        <v>878173.00803063391</v>
      </c>
      <c r="GN120" s="317">
        <f t="shared" si="30"/>
        <v>878173.00803063391</v>
      </c>
      <c r="GO120" s="317">
        <f t="shared" si="30"/>
        <v>878173.00803063391</v>
      </c>
      <c r="GP120" s="317">
        <f t="shared" si="30"/>
        <v>878173.00803063391</v>
      </c>
      <c r="GQ120" s="317">
        <f t="shared" si="30"/>
        <v>878173.00803063391</v>
      </c>
      <c r="GR120" s="317">
        <f t="shared" ref="GR120:HG131" si="31">GQ120</f>
        <v>878173.00803063391</v>
      </c>
      <c r="GS120" s="317">
        <f t="shared" si="31"/>
        <v>878173.00803063391</v>
      </c>
      <c r="GT120" s="317">
        <f t="shared" si="31"/>
        <v>878173.00803063391</v>
      </c>
      <c r="GU120" s="317">
        <f t="shared" si="31"/>
        <v>878173.00803063391</v>
      </c>
      <c r="GV120" s="317">
        <f t="shared" si="31"/>
        <v>878173.00803063391</v>
      </c>
      <c r="GW120" s="317">
        <f t="shared" si="31"/>
        <v>878173.00803063391</v>
      </c>
      <c r="GX120" s="317">
        <f t="shared" si="31"/>
        <v>878173.00803063391</v>
      </c>
      <c r="GY120" s="317">
        <f t="shared" si="31"/>
        <v>878173.00803063391</v>
      </c>
      <c r="GZ120" s="317">
        <f t="shared" si="31"/>
        <v>878173.00803063391</v>
      </c>
      <c r="HA120" s="317">
        <f t="shared" si="31"/>
        <v>878173.00803063391</v>
      </c>
      <c r="HB120" s="317">
        <f t="shared" si="31"/>
        <v>878173.00803063391</v>
      </c>
      <c r="HC120" s="317">
        <f t="shared" si="31"/>
        <v>878173.00803063391</v>
      </c>
      <c r="HD120" s="317">
        <f t="shared" si="31"/>
        <v>878173.00803063391</v>
      </c>
      <c r="HE120" s="317">
        <f t="shared" si="31"/>
        <v>878173.00803063391</v>
      </c>
      <c r="HF120" s="317">
        <f t="shared" si="31"/>
        <v>878173.00803063391</v>
      </c>
      <c r="HG120" s="317">
        <f t="shared" si="31"/>
        <v>878173.00803063391</v>
      </c>
      <c r="HH120" s="317">
        <f t="shared" ref="HH120:HW131" si="32">HG120</f>
        <v>878173.00803063391</v>
      </c>
      <c r="HI120" s="317">
        <f t="shared" si="32"/>
        <v>878173.00803063391</v>
      </c>
      <c r="HJ120" s="317">
        <f t="shared" si="32"/>
        <v>878173.00803063391</v>
      </c>
      <c r="HK120" s="317">
        <f t="shared" si="32"/>
        <v>878173.00803063391</v>
      </c>
      <c r="HL120" s="317">
        <f t="shared" si="32"/>
        <v>878173.00803063391</v>
      </c>
      <c r="HM120" s="317">
        <f t="shared" si="32"/>
        <v>878173.00803063391</v>
      </c>
      <c r="HN120" s="317">
        <f t="shared" si="32"/>
        <v>878173.00803063391</v>
      </c>
      <c r="HO120" s="317">
        <f t="shared" si="32"/>
        <v>878173.00803063391</v>
      </c>
      <c r="HP120" s="317">
        <f t="shared" si="32"/>
        <v>878173.00803063391</v>
      </c>
      <c r="HQ120" s="317">
        <f t="shared" si="32"/>
        <v>878173.00803063391</v>
      </c>
      <c r="HR120" s="317">
        <f t="shared" si="32"/>
        <v>878173.00803063391</v>
      </c>
      <c r="HS120" s="317">
        <f t="shared" si="32"/>
        <v>878173.00803063391</v>
      </c>
      <c r="HT120" s="317">
        <f t="shared" si="32"/>
        <v>878173.00803063391</v>
      </c>
      <c r="HU120" s="317">
        <f t="shared" si="32"/>
        <v>878173.00803063391</v>
      </c>
      <c r="HV120" s="317">
        <f t="shared" si="32"/>
        <v>878173.00803063391</v>
      </c>
      <c r="HW120" s="317">
        <f t="shared" si="32"/>
        <v>878173.00803063391</v>
      </c>
      <c r="HX120" s="317">
        <f t="shared" ref="HX120:IM131" si="33">HW120</f>
        <v>878173.00803063391</v>
      </c>
      <c r="HY120" s="317">
        <f t="shared" si="33"/>
        <v>878173.00803063391</v>
      </c>
      <c r="HZ120" s="317">
        <f t="shared" si="33"/>
        <v>878173.00803063391</v>
      </c>
      <c r="IA120" s="317">
        <f t="shared" si="33"/>
        <v>878173.00803063391</v>
      </c>
      <c r="IB120" s="317">
        <f t="shared" si="33"/>
        <v>878173.00803063391</v>
      </c>
      <c r="IC120" s="317">
        <f t="shared" si="33"/>
        <v>878173.00803063391</v>
      </c>
      <c r="ID120" s="317">
        <f t="shared" si="33"/>
        <v>878173.00803063391</v>
      </c>
      <c r="IE120" s="317">
        <f t="shared" si="33"/>
        <v>878173.00803063391</v>
      </c>
      <c r="IF120" s="317">
        <f t="shared" si="33"/>
        <v>878173.00803063391</v>
      </c>
      <c r="IG120" s="317">
        <f t="shared" si="33"/>
        <v>878173.00803063391</v>
      </c>
      <c r="IH120" s="317">
        <f t="shared" si="33"/>
        <v>878173.00803063391</v>
      </c>
      <c r="II120" s="317">
        <f t="shared" si="33"/>
        <v>878173.00803063391</v>
      </c>
      <c r="IJ120" s="317">
        <f t="shared" si="33"/>
        <v>878173.00803063391</v>
      </c>
      <c r="IK120" s="317">
        <f t="shared" si="33"/>
        <v>878173.00803063391</v>
      </c>
      <c r="IL120" s="317">
        <f t="shared" si="33"/>
        <v>878173.00803063391</v>
      </c>
      <c r="IM120" s="317">
        <f t="shared" si="33"/>
        <v>878173.00803063391</v>
      </c>
      <c r="IN120" s="317">
        <f t="shared" ref="IN120:JC131" si="34">IM120</f>
        <v>878173.00803063391</v>
      </c>
      <c r="IO120" s="317">
        <f t="shared" si="34"/>
        <v>878173.00803063391</v>
      </c>
      <c r="IP120" s="317">
        <f t="shared" si="34"/>
        <v>878173.00803063391</v>
      </c>
      <c r="IQ120" s="317">
        <f t="shared" si="34"/>
        <v>878173.00803063391</v>
      </c>
      <c r="IR120" s="317">
        <f t="shared" si="34"/>
        <v>878173.00803063391</v>
      </c>
      <c r="IS120" s="317">
        <f t="shared" si="34"/>
        <v>878173.00803063391</v>
      </c>
      <c r="IT120" s="317">
        <f t="shared" si="34"/>
        <v>878173.00803063391</v>
      </c>
      <c r="IU120" s="317">
        <f t="shared" si="34"/>
        <v>878173.00803063391</v>
      </c>
      <c r="IV120" s="317">
        <f t="shared" si="34"/>
        <v>878173.00803063391</v>
      </c>
      <c r="IW120" s="317">
        <f t="shared" si="34"/>
        <v>878173.00803063391</v>
      </c>
      <c r="IX120" s="317">
        <f t="shared" si="34"/>
        <v>878173.00803063391</v>
      </c>
      <c r="IY120" s="317">
        <f t="shared" si="34"/>
        <v>878173.00803063391</v>
      </c>
      <c r="IZ120" s="317">
        <f t="shared" si="34"/>
        <v>878173.00803063391</v>
      </c>
      <c r="JA120" s="317">
        <f t="shared" si="34"/>
        <v>878173.00803063391</v>
      </c>
      <c r="JB120" s="317">
        <f t="shared" si="34"/>
        <v>878173.00803063391</v>
      </c>
      <c r="JC120" s="317">
        <f t="shared" si="34"/>
        <v>878173.00803063391</v>
      </c>
      <c r="JD120" s="317">
        <f t="shared" ref="JD120:JS130" si="35">JC120</f>
        <v>878173.00803063391</v>
      </c>
      <c r="JE120" s="317">
        <f t="shared" si="35"/>
        <v>878173.00803063391</v>
      </c>
      <c r="JF120" s="317">
        <f t="shared" si="35"/>
        <v>878173.00803063391</v>
      </c>
      <c r="JG120" s="317">
        <f t="shared" si="35"/>
        <v>878173.00803063391</v>
      </c>
      <c r="JH120" s="317">
        <f t="shared" si="35"/>
        <v>878173.00803063391</v>
      </c>
      <c r="JI120" s="317">
        <f t="shared" si="35"/>
        <v>878173.00803063391</v>
      </c>
      <c r="JJ120" s="317">
        <f t="shared" si="35"/>
        <v>878173.00803063391</v>
      </c>
      <c r="JK120" s="317">
        <f t="shared" si="35"/>
        <v>878173.00803063391</v>
      </c>
      <c r="JL120" s="317">
        <f t="shared" si="35"/>
        <v>878173.00803063391</v>
      </c>
      <c r="JM120" s="317">
        <f t="shared" si="35"/>
        <v>878173.00803063391</v>
      </c>
      <c r="JN120" s="317">
        <f t="shared" si="35"/>
        <v>878173.00803063391</v>
      </c>
      <c r="JO120" s="317">
        <f t="shared" si="35"/>
        <v>878173.00803063391</v>
      </c>
      <c r="JP120" s="317">
        <f t="shared" si="35"/>
        <v>878173.00803063391</v>
      </c>
      <c r="JQ120" s="317">
        <f t="shared" si="35"/>
        <v>878173.00803063391</v>
      </c>
      <c r="JR120" s="317">
        <f t="shared" si="35"/>
        <v>878173.00803063391</v>
      </c>
      <c r="JS120" s="317">
        <f t="shared" si="35"/>
        <v>878173.00803063391</v>
      </c>
      <c r="JT120" s="317">
        <f t="shared" ref="JT120:KI130" si="36">JS120</f>
        <v>878173.00803063391</v>
      </c>
      <c r="JU120" s="317">
        <f t="shared" si="36"/>
        <v>878173.00803063391</v>
      </c>
      <c r="JV120" s="317">
        <f t="shared" si="36"/>
        <v>878173.00803063391</v>
      </c>
      <c r="JW120" s="317">
        <f t="shared" si="36"/>
        <v>878173.00803063391</v>
      </c>
      <c r="JX120" s="317">
        <f t="shared" si="36"/>
        <v>878173.00803063391</v>
      </c>
      <c r="JY120" s="317">
        <f t="shared" si="36"/>
        <v>878173.00803063391</v>
      </c>
      <c r="JZ120" s="317">
        <f t="shared" si="36"/>
        <v>878173.00803063391</v>
      </c>
      <c r="KA120" s="317">
        <f t="shared" si="36"/>
        <v>878173.00803063391</v>
      </c>
      <c r="KB120" s="317">
        <f t="shared" si="36"/>
        <v>878173.00803063391</v>
      </c>
      <c r="KC120" s="317">
        <f t="shared" si="36"/>
        <v>878173.00803063391</v>
      </c>
      <c r="KD120" s="317">
        <f t="shared" si="36"/>
        <v>878173.00803063391</v>
      </c>
      <c r="KE120" s="317">
        <f t="shared" si="36"/>
        <v>878173.00803063391</v>
      </c>
      <c r="KF120" s="317">
        <f t="shared" si="36"/>
        <v>878173.00803063391</v>
      </c>
      <c r="KG120" s="317">
        <f t="shared" si="36"/>
        <v>878173.00803063391</v>
      </c>
      <c r="KH120" s="317">
        <f t="shared" si="36"/>
        <v>878173.00803063391</v>
      </c>
      <c r="KI120" s="317">
        <f t="shared" si="36"/>
        <v>878173.00803063391</v>
      </c>
      <c r="KJ120" s="317">
        <f t="shared" ref="KJ120:KY130" si="37">KI120</f>
        <v>878173.00803063391</v>
      </c>
      <c r="KK120" s="317">
        <f t="shared" si="37"/>
        <v>878173.00803063391</v>
      </c>
      <c r="KL120" s="317">
        <f t="shared" si="37"/>
        <v>878173.00803063391</v>
      </c>
      <c r="KM120" s="317">
        <f t="shared" si="37"/>
        <v>878173.00803063391</v>
      </c>
      <c r="KN120" s="317">
        <f t="shared" si="37"/>
        <v>878173.00803063391</v>
      </c>
      <c r="KO120" s="317">
        <f t="shared" si="37"/>
        <v>878173.00803063391</v>
      </c>
      <c r="KP120" s="317">
        <f t="shared" si="37"/>
        <v>878173.00803063391</v>
      </c>
      <c r="KQ120" s="317">
        <f t="shared" si="37"/>
        <v>878173.00803063391</v>
      </c>
      <c r="KR120" s="317">
        <f t="shared" si="37"/>
        <v>878173.00803063391</v>
      </c>
      <c r="KS120" s="317">
        <f t="shared" si="37"/>
        <v>878173.00803063391</v>
      </c>
      <c r="KT120" s="317">
        <f t="shared" si="37"/>
        <v>878173.00803063391</v>
      </c>
      <c r="KU120" s="317">
        <f t="shared" si="37"/>
        <v>878173.00803063391</v>
      </c>
      <c r="KV120" s="317">
        <f t="shared" si="37"/>
        <v>878173.00803063391</v>
      </c>
      <c r="KW120" s="317">
        <f t="shared" si="37"/>
        <v>878173.00803063391</v>
      </c>
      <c r="KX120" s="317">
        <f t="shared" si="37"/>
        <v>878173.00803063391</v>
      </c>
      <c r="KY120" s="317">
        <f t="shared" si="37"/>
        <v>878173.00803063391</v>
      </c>
      <c r="KZ120" s="317">
        <f t="shared" ref="KZ120:LO130" si="38">KY120</f>
        <v>878173.00803063391</v>
      </c>
      <c r="LA120" s="317">
        <f t="shared" si="38"/>
        <v>878173.00803063391</v>
      </c>
      <c r="LB120" s="317">
        <f t="shared" si="38"/>
        <v>878173.00803063391</v>
      </c>
      <c r="LC120" s="317">
        <f t="shared" si="38"/>
        <v>878173.00803063391</v>
      </c>
      <c r="LD120" s="317">
        <f t="shared" si="38"/>
        <v>878173.00803063391</v>
      </c>
      <c r="LE120" s="317">
        <f t="shared" si="38"/>
        <v>878173.00803063391</v>
      </c>
      <c r="LF120" s="317">
        <f t="shared" si="38"/>
        <v>878173.00803063391</v>
      </c>
      <c r="LG120" s="317">
        <f t="shared" si="38"/>
        <v>878173.00803063391</v>
      </c>
      <c r="LH120" s="317">
        <f t="shared" si="38"/>
        <v>878173.00803063391</v>
      </c>
      <c r="LI120" s="317">
        <f t="shared" si="38"/>
        <v>878173.00803063391</v>
      </c>
      <c r="LJ120" s="317">
        <f t="shared" si="38"/>
        <v>878173.00803063391</v>
      </c>
      <c r="LK120" s="317">
        <f t="shared" si="38"/>
        <v>878173.00803063391</v>
      </c>
      <c r="LL120" s="317">
        <f t="shared" si="38"/>
        <v>878173.00803063391</v>
      </c>
      <c r="LM120" s="317">
        <f t="shared" si="38"/>
        <v>878173.00803063391</v>
      </c>
      <c r="LN120" s="317">
        <f t="shared" si="38"/>
        <v>878173.00803063391</v>
      </c>
      <c r="LO120" s="317">
        <f t="shared" si="38"/>
        <v>878173.00803063391</v>
      </c>
      <c r="LP120" s="317">
        <f t="shared" ref="LP120:MD130" si="39">LO120</f>
        <v>878173.00803063391</v>
      </c>
      <c r="LQ120" s="317">
        <f t="shared" si="39"/>
        <v>878173.00803063391</v>
      </c>
      <c r="LR120" s="317">
        <f t="shared" si="39"/>
        <v>878173.00803063391</v>
      </c>
      <c r="LS120" s="317">
        <f t="shared" si="39"/>
        <v>878173.00803063391</v>
      </c>
      <c r="LT120" s="317">
        <f t="shared" si="39"/>
        <v>878173.00803063391</v>
      </c>
      <c r="LU120" s="317">
        <f t="shared" si="39"/>
        <v>878173.00803063391</v>
      </c>
      <c r="LV120" s="317">
        <f t="shared" si="39"/>
        <v>878173.00803063391</v>
      </c>
      <c r="LW120" s="317">
        <f t="shared" si="39"/>
        <v>878173.00803063391</v>
      </c>
      <c r="LX120" s="317">
        <f t="shared" si="39"/>
        <v>878173.00803063391</v>
      </c>
      <c r="LY120" s="317">
        <f t="shared" si="39"/>
        <v>878173.00803063391</v>
      </c>
      <c r="LZ120" s="317">
        <f t="shared" si="39"/>
        <v>878173.00803063391</v>
      </c>
      <c r="MA120" s="317">
        <f t="shared" si="39"/>
        <v>878173.00803063391</v>
      </c>
      <c r="MB120" s="317">
        <f t="shared" si="39"/>
        <v>878173.00803063391</v>
      </c>
      <c r="MC120" s="317">
        <f t="shared" si="39"/>
        <v>878173.00803063391</v>
      </c>
      <c r="MD120" s="317">
        <f t="shared" si="39"/>
        <v>878173.00803063391</v>
      </c>
      <c r="ME120" s="317">
        <f t="shared" ref="ME120:MT131" si="40">MD120</f>
        <v>878173.00803063391</v>
      </c>
      <c r="MF120" s="317">
        <f t="shared" si="40"/>
        <v>878173.00803063391</v>
      </c>
      <c r="MG120" s="317">
        <f t="shared" si="40"/>
        <v>878173.00803063391</v>
      </c>
      <c r="MH120" s="317">
        <f t="shared" si="40"/>
        <v>878173.00803063391</v>
      </c>
      <c r="MI120" s="317">
        <f t="shared" si="40"/>
        <v>878173.00803063391</v>
      </c>
      <c r="MJ120" s="317">
        <f t="shared" si="40"/>
        <v>878173.00803063391</v>
      </c>
      <c r="MK120" s="317">
        <f t="shared" si="40"/>
        <v>878173.00803063391</v>
      </c>
      <c r="ML120" s="317">
        <f t="shared" si="40"/>
        <v>878173.00803063391</v>
      </c>
      <c r="MM120" s="317">
        <f t="shared" si="40"/>
        <v>878173.00803063391</v>
      </c>
      <c r="MN120" s="317">
        <f t="shared" si="40"/>
        <v>878173.00803063391</v>
      </c>
      <c r="MO120" s="317">
        <f t="shared" si="40"/>
        <v>878173.00803063391</v>
      </c>
      <c r="MP120" s="317">
        <f t="shared" si="40"/>
        <v>878173.00803063391</v>
      </c>
      <c r="MQ120" s="317">
        <f t="shared" si="40"/>
        <v>878173.00803063391</v>
      </c>
      <c r="MR120" s="317">
        <f t="shared" si="40"/>
        <v>878173.00803063391</v>
      </c>
      <c r="MS120" s="317">
        <f t="shared" si="40"/>
        <v>878173.00803063391</v>
      </c>
      <c r="MT120" s="317">
        <f t="shared" si="40"/>
        <v>878173.00803063391</v>
      </c>
      <c r="MU120" s="317">
        <f t="shared" ref="MU120:NA131" si="41">MT120</f>
        <v>878173.00803063391</v>
      </c>
      <c r="MV120" s="523">
        <f t="shared" si="41"/>
        <v>878173.00803063391</v>
      </c>
      <c r="MW120" s="317">
        <f t="shared" si="41"/>
        <v>878173.00803063391</v>
      </c>
      <c r="MX120" s="317">
        <f t="shared" si="41"/>
        <v>878173.00803063391</v>
      </c>
      <c r="MY120" s="317">
        <f t="shared" si="41"/>
        <v>878173.00803063391</v>
      </c>
      <c r="MZ120" s="317">
        <f t="shared" si="41"/>
        <v>878173.00803063391</v>
      </c>
      <c r="NA120" s="315">
        <f t="shared" si="41"/>
        <v>878173.00803063391</v>
      </c>
    </row>
    <row r="121" spans="1:368" x14ac:dyDescent="0.2">
      <c r="A121" s="658"/>
      <c r="B121" s="658"/>
      <c r="C121" s="662"/>
      <c r="D121" s="362"/>
      <c r="E121" s="1" t="s">
        <v>909</v>
      </c>
      <c r="F121" s="306">
        <f>Segurança!F33+Segurança!F37</f>
        <v>9000</v>
      </c>
      <c r="G121" s="306">
        <f t="shared" si="18"/>
        <v>9000</v>
      </c>
      <c r="H121" s="306">
        <f t="shared" si="18"/>
        <v>9000</v>
      </c>
      <c r="I121" s="306">
        <f t="shared" si="18"/>
        <v>9000</v>
      </c>
      <c r="J121" s="306">
        <f t="shared" si="18"/>
        <v>9000</v>
      </c>
      <c r="K121" s="306">
        <f t="shared" si="18"/>
        <v>9000</v>
      </c>
      <c r="L121" s="306">
        <f t="shared" si="18"/>
        <v>9000</v>
      </c>
      <c r="M121" s="306">
        <f t="shared" si="18"/>
        <v>9000</v>
      </c>
      <c r="N121" s="306">
        <f t="shared" si="18"/>
        <v>9000</v>
      </c>
      <c r="O121" s="306">
        <f t="shared" si="18"/>
        <v>9000</v>
      </c>
      <c r="P121" s="306">
        <f t="shared" si="18"/>
        <v>9000</v>
      </c>
      <c r="Q121" s="306">
        <f t="shared" si="18"/>
        <v>9000</v>
      </c>
      <c r="R121" s="306">
        <f t="shared" si="18"/>
        <v>9000</v>
      </c>
      <c r="S121" s="306">
        <f t="shared" si="18"/>
        <v>9000</v>
      </c>
      <c r="T121" s="306">
        <f t="shared" si="18"/>
        <v>9000</v>
      </c>
      <c r="U121" s="306">
        <f t="shared" si="18"/>
        <v>9000</v>
      </c>
      <c r="V121" s="306">
        <f t="shared" si="18"/>
        <v>9000</v>
      </c>
      <c r="W121" s="306">
        <f t="shared" si="19"/>
        <v>9000</v>
      </c>
      <c r="X121" s="306">
        <f t="shared" si="19"/>
        <v>9000</v>
      </c>
      <c r="Y121" s="306">
        <f t="shared" si="19"/>
        <v>9000</v>
      </c>
      <c r="Z121" s="306">
        <f t="shared" si="19"/>
        <v>9000</v>
      </c>
      <c r="AA121" s="306">
        <f t="shared" si="19"/>
        <v>9000</v>
      </c>
      <c r="AB121" s="306">
        <f t="shared" si="19"/>
        <v>9000</v>
      </c>
      <c r="AC121" s="306">
        <f t="shared" si="19"/>
        <v>9000</v>
      </c>
      <c r="AD121" s="306">
        <f t="shared" si="19"/>
        <v>9000</v>
      </c>
      <c r="AE121" s="306">
        <f t="shared" si="19"/>
        <v>9000</v>
      </c>
      <c r="AF121" s="306">
        <f t="shared" si="19"/>
        <v>9000</v>
      </c>
      <c r="AG121" s="306">
        <f t="shared" si="19"/>
        <v>9000</v>
      </c>
      <c r="AH121" s="306">
        <f t="shared" si="19"/>
        <v>9000</v>
      </c>
      <c r="AI121" s="306">
        <f t="shared" si="19"/>
        <v>9000</v>
      </c>
      <c r="AJ121" s="306">
        <f t="shared" si="19"/>
        <v>9000</v>
      </c>
      <c r="AK121" s="306">
        <f t="shared" si="19"/>
        <v>9000</v>
      </c>
      <c r="AL121" s="306">
        <f t="shared" si="19"/>
        <v>9000</v>
      </c>
      <c r="AM121" s="306">
        <f t="shared" si="20"/>
        <v>9000</v>
      </c>
      <c r="AN121" s="306">
        <f t="shared" si="20"/>
        <v>9000</v>
      </c>
      <c r="AO121" s="306">
        <f t="shared" si="20"/>
        <v>9000</v>
      </c>
      <c r="AP121" s="306">
        <f t="shared" si="20"/>
        <v>9000</v>
      </c>
      <c r="AQ121" s="306">
        <f t="shared" si="20"/>
        <v>9000</v>
      </c>
      <c r="AR121" s="306">
        <f t="shared" si="20"/>
        <v>9000</v>
      </c>
      <c r="AS121" s="306">
        <f t="shared" si="20"/>
        <v>9000</v>
      </c>
      <c r="AT121" s="306">
        <f t="shared" si="20"/>
        <v>9000</v>
      </c>
      <c r="AU121" s="306">
        <f t="shared" si="20"/>
        <v>9000</v>
      </c>
      <c r="AV121" s="306">
        <f t="shared" si="20"/>
        <v>9000</v>
      </c>
      <c r="AW121" s="306">
        <f t="shared" si="20"/>
        <v>9000</v>
      </c>
      <c r="AX121" s="306">
        <f t="shared" si="20"/>
        <v>9000</v>
      </c>
      <c r="AY121" s="306">
        <f t="shared" si="20"/>
        <v>9000</v>
      </c>
      <c r="AZ121" s="306">
        <f t="shared" si="20"/>
        <v>9000</v>
      </c>
      <c r="BA121" s="306">
        <f t="shared" si="21"/>
        <v>9000</v>
      </c>
      <c r="BB121" s="306">
        <f t="shared" si="21"/>
        <v>9000</v>
      </c>
      <c r="BC121" s="306">
        <f t="shared" si="21"/>
        <v>9000</v>
      </c>
      <c r="BD121" s="306">
        <f t="shared" si="21"/>
        <v>9000</v>
      </c>
      <c r="BE121" s="306">
        <f t="shared" si="21"/>
        <v>9000</v>
      </c>
      <c r="BF121" s="306">
        <f t="shared" si="21"/>
        <v>9000</v>
      </c>
      <c r="BG121" s="306">
        <f t="shared" si="21"/>
        <v>9000</v>
      </c>
      <c r="BH121" s="306">
        <f t="shared" si="21"/>
        <v>9000</v>
      </c>
      <c r="BI121" s="306">
        <f t="shared" si="21"/>
        <v>9000</v>
      </c>
      <c r="BJ121" s="306">
        <f t="shared" si="21"/>
        <v>9000</v>
      </c>
      <c r="BK121" s="306">
        <f t="shared" si="21"/>
        <v>9000</v>
      </c>
      <c r="BL121" s="306">
        <f t="shared" si="21"/>
        <v>9000</v>
      </c>
      <c r="BM121" s="306">
        <f t="shared" si="21"/>
        <v>9000</v>
      </c>
      <c r="BN121" s="306">
        <f t="shared" si="21"/>
        <v>9000</v>
      </c>
      <c r="BO121" s="306">
        <f t="shared" si="21"/>
        <v>9000</v>
      </c>
      <c r="BP121" s="306">
        <f t="shared" si="21"/>
        <v>9000</v>
      </c>
      <c r="BQ121" s="306">
        <f t="shared" si="22"/>
        <v>9000</v>
      </c>
      <c r="BR121" s="306">
        <f t="shared" si="22"/>
        <v>9000</v>
      </c>
      <c r="BS121" s="306">
        <f t="shared" si="22"/>
        <v>9000</v>
      </c>
      <c r="BT121" s="306">
        <f t="shared" si="22"/>
        <v>9000</v>
      </c>
      <c r="BU121" s="306">
        <f t="shared" si="22"/>
        <v>9000</v>
      </c>
      <c r="BV121" s="306">
        <f t="shared" si="22"/>
        <v>9000</v>
      </c>
      <c r="BW121" s="306">
        <f t="shared" si="22"/>
        <v>9000</v>
      </c>
      <c r="BX121" s="306">
        <f t="shared" si="22"/>
        <v>9000</v>
      </c>
      <c r="BY121" s="306">
        <f t="shared" si="22"/>
        <v>9000</v>
      </c>
      <c r="BZ121" s="306">
        <f t="shared" si="22"/>
        <v>9000</v>
      </c>
      <c r="CA121" s="306">
        <f t="shared" si="22"/>
        <v>9000</v>
      </c>
      <c r="CB121" s="306">
        <f t="shared" si="22"/>
        <v>9000</v>
      </c>
      <c r="CC121" s="306">
        <f t="shared" si="22"/>
        <v>9000</v>
      </c>
      <c r="CD121" s="306">
        <f t="shared" si="22"/>
        <v>9000</v>
      </c>
      <c r="CE121" s="306">
        <f t="shared" si="22"/>
        <v>9000</v>
      </c>
      <c r="CF121" s="306">
        <f t="shared" si="22"/>
        <v>9000</v>
      </c>
      <c r="CG121" s="306">
        <f t="shared" si="23"/>
        <v>9000</v>
      </c>
      <c r="CH121" s="306">
        <f t="shared" si="23"/>
        <v>9000</v>
      </c>
      <c r="CI121" s="306">
        <f t="shared" si="23"/>
        <v>9000</v>
      </c>
      <c r="CJ121" s="306">
        <f t="shared" si="23"/>
        <v>9000</v>
      </c>
      <c r="CK121" s="306">
        <f t="shared" si="23"/>
        <v>9000</v>
      </c>
      <c r="CL121" s="306">
        <f t="shared" si="23"/>
        <v>9000</v>
      </c>
      <c r="CM121" s="306">
        <f t="shared" si="23"/>
        <v>9000</v>
      </c>
      <c r="CN121" s="306">
        <f t="shared" si="23"/>
        <v>9000</v>
      </c>
      <c r="CO121" s="306">
        <f t="shared" si="23"/>
        <v>9000</v>
      </c>
      <c r="CP121" s="306">
        <f t="shared" si="23"/>
        <v>9000</v>
      </c>
      <c r="CQ121" s="306">
        <f t="shared" si="23"/>
        <v>9000</v>
      </c>
      <c r="CR121" s="306">
        <f t="shared" si="23"/>
        <v>9000</v>
      </c>
      <c r="CS121" s="306">
        <f t="shared" si="23"/>
        <v>9000</v>
      </c>
      <c r="CT121" s="306">
        <f t="shared" si="23"/>
        <v>9000</v>
      </c>
      <c r="CU121" s="306">
        <f t="shared" si="24"/>
        <v>9000</v>
      </c>
      <c r="CV121" s="306">
        <f t="shared" si="24"/>
        <v>9000</v>
      </c>
      <c r="CW121" s="306">
        <f t="shared" si="24"/>
        <v>9000</v>
      </c>
      <c r="CX121" s="306">
        <f t="shared" si="24"/>
        <v>9000</v>
      </c>
      <c r="CY121" s="306">
        <f t="shared" si="24"/>
        <v>9000</v>
      </c>
      <c r="CZ121" s="306">
        <f t="shared" si="24"/>
        <v>9000</v>
      </c>
      <c r="DA121" s="306">
        <f t="shared" si="24"/>
        <v>9000</v>
      </c>
      <c r="DB121" s="306">
        <f t="shared" si="24"/>
        <v>9000</v>
      </c>
      <c r="DC121" s="306">
        <f t="shared" si="24"/>
        <v>9000</v>
      </c>
      <c r="DD121" s="306">
        <f t="shared" si="24"/>
        <v>9000</v>
      </c>
      <c r="DE121" s="306">
        <f t="shared" si="24"/>
        <v>9000</v>
      </c>
      <c r="DF121" s="306">
        <f t="shared" si="24"/>
        <v>9000</v>
      </c>
      <c r="DG121" s="306">
        <f t="shared" si="24"/>
        <v>9000</v>
      </c>
      <c r="DH121" s="306">
        <f t="shared" si="24"/>
        <v>9000</v>
      </c>
      <c r="DI121" s="306">
        <f t="shared" si="24"/>
        <v>9000</v>
      </c>
      <c r="DJ121" s="306">
        <f t="shared" si="24"/>
        <v>9000</v>
      </c>
      <c r="DK121" s="306">
        <f t="shared" si="25"/>
        <v>9000</v>
      </c>
      <c r="DL121" s="306">
        <f t="shared" si="25"/>
        <v>9000</v>
      </c>
      <c r="DM121" s="306">
        <f t="shared" si="25"/>
        <v>9000</v>
      </c>
      <c r="DN121" s="306">
        <f t="shared" si="25"/>
        <v>9000</v>
      </c>
      <c r="DO121" s="306">
        <f t="shared" si="25"/>
        <v>9000</v>
      </c>
      <c r="DP121" s="306">
        <f t="shared" si="25"/>
        <v>9000</v>
      </c>
      <c r="DQ121" s="306">
        <f t="shared" si="25"/>
        <v>9000</v>
      </c>
      <c r="DR121" s="306">
        <f t="shared" si="25"/>
        <v>9000</v>
      </c>
      <c r="DS121" s="306">
        <f t="shared" si="25"/>
        <v>9000</v>
      </c>
      <c r="DT121" s="306">
        <f t="shared" si="25"/>
        <v>9000</v>
      </c>
      <c r="DU121" s="306">
        <f t="shared" si="25"/>
        <v>9000</v>
      </c>
      <c r="DV121" s="306">
        <f t="shared" si="25"/>
        <v>9000</v>
      </c>
      <c r="DW121" s="306">
        <f t="shared" si="25"/>
        <v>9000</v>
      </c>
      <c r="DX121" s="306">
        <f t="shared" si="25"/>
        <v>9000</v>
      </c>
      <c r="DY121" s="306">
        <f t="shared" si="25"/>
        <v>9000</v>
      </c>
      <c r="DZ121" s="306">
        <f t="shared" si="25"/>
        <v>9000</v>
      </c>
      <c r="EA121" s="306">
        <f t="shared" si="26"/>
        <v>9000</v>
      </c>
      <c r="EB121" s="306">
        <f t="shared" si="26"/>
        <v>9000</v>
      </c>
      <c r="EC121" s="306">
        <f t="shared" si="26"/>
        <v>9000</v>
      </c>
      <c r="ED121" s="306">
        <f t="shared" si="26"/>
        <v>9000</v>
      </c>
      <c r="EE121" s="306">
        <f t="shared" si="26"/>
        <v>9000</v>
      </c>
      <c r="EF121" s="306">
        <f t="shared" si="27"/>
        <v>9000</v>
      </c>
      <c r="EG121" s="306">
        <f t="shared" si="27"/>
        <v>9000</v>
      </c>
      <c r="EH121" s="306">
        <f t="shared" si="27"/>
        <v>9000</v>
      </c>
      <c r="EI121" s="306">
        <f t="shared" si="27"/>
        <v>9000</v>
      </c>
      <c r="EJ121" s="306">
        <f t="shared" si="27"/>
        <v>9000</v>
      </c>
      <c r="EK121" s="306">
        <f t="shared" si="27"/>
        <v>9000</v>
      </c>
      <c r="EL121" s="306">
        <f t="shared" si="27"/>
        <v>9000</v>
      </c>
      <c r="EM121" s="306">
        <f t="shared" si="27"/>
        <v>9000</v>
      </c>
      <c r="EN121" s="306">
        <f t="shared" si="27"/>
        <v>9000</v>
      </c>
      <c r="EO121" s="306">
        <f t="shared" si="27"/>
        <v>9000</v>
      </c>
      <c r="EP121" s="306">
        <f t="shared" si="27"/>
        <v>9000</v>
      </c>
      <c r="EQ121" s="306">
        <f t="shared" si="27"/>
        <v>9000</v>
      </c>
      <c r="ER121" s="306">
        <f t="shared" si="27"/>
        <v>9000</v>
      </c>
      <c r="ES121" s="306">
        <f t="shared" si="27"/>
        <v>9000</v>
      </c>
      <c r="ET121" s="306">
        <f t="shared" si="27"/>
        <v>9000</v>
      </c>
      <c r="EU121" s="306">
        <f t="shared" si="27"/>
        <v>9000</v>
      </c>
      <c r="EV121" s="306">
        <f t="shared" si="28"/>
        <v>9000</v>
      </c>
      <c r="EW121" s="306">
        <f t="shared" si="28"/>
        <v>9000</v>
      </c>
      <c r="EX121" s="306">
        <f t="shared" si="28"/>
        <v>9000</v>
      </c>
      <c r="EY121" s="306">
        <f t="shared" si="28"/>
        <v>9000</v>
      </c>
      <c r="EZ121" s="306">
        <f t="shared" si="28"/>
        <v>9000</v>
      </c>
      <c r="FA121" s="306">
        <f t="shared" si="28"/>
        <v>9000</v>
      </c>
      <c r="FB121" s="306">
        <f t="shared" si="28"/>
        <v>9000</v>
      </c>
      <c r="FC121" s="306">
        <f t="shared" si="28"/>
        <v>9000</v>
      </c>
      <c r="FD121" s="306">
        <f t="shared" si="28"/>
        <v>9000</v>
      </c>
      <c r="FE121" s="306">
        <f t="shared" si="28"/>
        <v>9000</v>
      </c>
      <c r="FF121" s="306">
        <f t="shared" si="28"/>
        <v>9000</v>
      </c>
      <c r="FG121" s="306">
        <f t="shared" si="28"/>
        <v>9000</v>
      </c>
      <c r="FH121" s="306">
        <f t="shared" si="28"/>
        <v>9000</v>
      </c>
      <c r="FI121" s="306">
        <f t="shared" si="28"/>
        <v>9000</v>
      </c>
      <c r="FJ121" s="306">
        <f t="shared" si="28"/>
        <v>9000</v>
      </c>
      <c r="FK121" s="306">
        <f t="shared" si="28"/>
        <v>9000</v>
      </c>
      <c r="FL121" s="306">
        <f t="shared" si="29"/>
        <v>9000</v>
      </c>
      <c r="FM121" s="306">
        <f t="shared" si="29"/>
        <v>9000</v>
      </c>
      <c r="FN121" s="306">
        <f t="shared" si="29"/>
        <v>9000</v>
      </c>
      <c r="FO121" s="306">
        <f t="shared" si="29"/>
        <v>9000</v>
      </c>
      <c r="FP121" s="306">
        <f t="shared" si="29"/>
        <v>9000</v>
      </c>
      <c r="FQ121" s="306">
        <f t="shared" si="29"/>
        <v>9000</v>
      </c>
      <c r="FR121" s="306">
        <f t="shared" si="29"/>
        <v>9000</v>
      </c>
      <c r="FS121" s="306">
        <f t="shared" si="29"/>
        <v>9000</v>
      </c>
      <c r="FT121" s="306">
        <f t="shared" si="29"/>
        <v>9000</v>
      </c>
      <c r="FU121" s="306">
        <f t="shared" si="29"/>
        <v>9000</v>
      </c>
      <c r="FV121" s="306">
        <f t="shared" si="29"/>
        <v>9000</v>
      </c>
      <c r="FW121" s="306">
        <f t="shared" si="29"/>
        <v>9000</v>
      </c>
      <c r="FX121" s="306">
        <f t="shared" si="29"/>
        <v>9000</v>
      </c>
      <c r="FY121" s="306">
        <f t="shared" si="29"/>
        <v>9000</v>
      </c>
      <c r="FZ121" s="306">
        <f t="shared" si="29"/>
        <v>9000</v>
      </c>
      <c r="GA121" s="306">
        <f t="shared" si="29"/>
        <v>9000</v>
      </c>
      <c r="GB121" s="306">
        <f t="shared" si="30"/>
        <v>9000</v>
      </c>
      <c r="GC121" s="306">
        <f t="shared" si="30"/>
        <v>9000</v>
      </c>
      <c r="GD121" s="306">
        <f t="shared" si="30"/>
        <v>9000</v>
      </c>
      <c r="GE121" s="306">
        <f t="shared" si="30"/>
        <v>9000</v>
      </c>
      <c r="GF121" s="306">
        <f t="shared" si="30"/>
        <v>9000</v>
      </c>
      <c r="GG121" s="306">
        <f t="shared" si="30"/>
        <v>9000</v>
      </c>
      <c r="GH121" s="306">
        <f t="shared" si="30"/>
        <v>9000</v>
      </c>
      <c r="GI121" s="306">
        <f t="shared" si="30"/>
        <v>9000</v>
      </c>
      <c r="GJ121" s="306">
        <f t="shared" si="30"/>
        <v>9000</v>
      </c>
      <c r="GK121" s="306">
        <f t="shared" si="30"/>
        <v>9000</v>
      </c>
      <c r="GL121" s="306">
        <f t="shared" si="30"/>
        <v>9000</v>
      </c>
      <c r="GM121" s="306">
        <f t="shared" si="30"/>
        <v>9000</v>
      </c>
      <c r="GN121" s="306">
        <f t="shared" si="30"/>
        <v>9000</v>
      </c>
      <c r="GO121" s="306">
        <f t="shared" si="30"/>
        <v>9000</v>
      </c>
      <c r="GP121" s="306">
        <f t="shared" si="30"/>
        <v>9000</v>
      </c>
      <c r="GQ121" s="306">
        <f t="shared" si="30"/>
        <v>9000</v>
      </c>
      <c r="GR121" s="306">
        <f t="shared" si="31"/>
        <v>9000</v>
      </c>
      <c r="GS121" s="306">
        <f t="shared" si="31"/>
        <v>9000</v>
      </c>
      <c r="GT121" s="306">
        <f t="shared" si="31"/>
        <v>9000</v>
      </c>
      <c r="GU121" s="306">
        <f t="shared" si="31"/>
        <v>9000</v>
      </c>
      <c r="GV121" s="306">
        <f t="shared" si="31"/>
        <v>9000</v>
      </c>
      <c r="GW121" s="306">
        <f t="shared" si="31"/>
        <v>9000</v>
      </c>
      <c r="GX121" s="306">
        <f t="shared" si="31"/>
        <v>9000</v>
      </c>
      <c r="GY121" s="306">
        <f t="shared" si="31"/>
        <v>9000</v>
      </c>
      <c r="GZ121" s="306">
        <f t="shared" si="31"/>
        <v>9000</v>
      </c>
      <c r="HA121" s="306">
        <f t="shared" si="31"/>
        <v>9000</v>
      </c>
      <c r="HB121" s="306">
        <f t="shared" si="31"/>
        <v>9000</v>
      </c>
      <c r="HC121" s="306">
        <f t="shared" si="31"/>
        <v>9000</v>
      </c>
      <c r="HD121" s="306">
        <f t="shared" si="31"/>
        <v>9000</v>
      </c>
      <c r="HE121" s="306">
        <f t="shared" si="31"/>
        <v>9000</v>
      </c>
      <c r="HF121" s="306">
        <f t="shared" si="31"/>
        <v>9000</v>
      </c>
      <c r="HG121" s="306">
        <f t="shared" si="31"/>
        <v>9000</v>
      </c>
      <c r="HH121" s="306">
        <f t="shared" si="32"/>
        <v>9000</v>
      </c>
      <c r="HI121" s="306">
        <f t="shared" si="32"/>
        <v>9000</v>
      </c>
      <c r="HJ121" s="306">
        <f t="shared" si="32"/>
        <v>9000</v>
      </c>
      <c r="HK121" s="306">
        <f t="shared" si="32"/>
        <v>9000</v>
      </c>
      <c r="HL121" s="306">
        <f t="shared" si="32"/>
        <v>9000</v>
      </c>
      <c r="HM121" s="306">
        <f t="shared" si="32"/>
        <v>9000</v>
      </c>
      <c r="HN121" s="306">
        <f t="shared" si="32"/>
        <v>9000</v>
      </c>
      <c r="HO121" s="306">
        <f t="shared" si="32"/>
        <v>9000</v>
      </c>
      <c r="HP121" s="306">
        <f t="shared" si="32"/>
        <v>9000</v>
      </c>
      <c r="HQ121" s="306">
        <f t="shared" si="32"/>
        <v>9000</v>
      </c>
      <c r="HR121" s="306">
        <f t="shared" si="32"/>
        <v>9000</v>
      </c>
      <c r="HS121" s="306">
        <f t="shared" si="32"/>
        <v>9000</v>
      </c>
      <c r="HT121" s="306">
        <f t="shared" si="32"/>
        <v>9000</v>
      </c>
      <c r="HU121" s="306">
        <f t="shared" si="32"/>
        <v>9000</v>
      </c>
      <c r="HV121" s="306">
        <f t="shared" si="32"/>
        <v>9000</v>
      </c>
      <c r="HW121" s="306">
        <f t="shared" si="32"/>
        <v>9000</v>
      </c>
      <c r="HX121" s="306">
        <f t="shared" si="33"/>
        <v>9000</v>
      </c>
      <c r="HY121" s="306">
        <f t="shared" si="33"/>
        <v>9000</v>
      </c>
      <c r="HZ121" s="306">
        <f t="shared" si="33"/>
        <v>9000</v>
      </c>
      <c r="IA121" s="306">
        <f t="shared" si="33"/>
        <v>9000</v>
      </c>
      <c r="IB121" s="306">
        <f t="shared" si="33"/>
        <v>9000</v>
      </c>
      <c r="IC121" s="306">
        <f t="shared" si="33"/>
        <v>9000</v>
      </c>
      <c r="ID121" s="306">
        <f t="shared" si="33"/>
        <v>9000</v>
      </c>
      <c r="IE121" s="306">
        <f t="shared" si="33"/>
        <v>9000</v>
      </c>
      <c r="IF121" s="306">
        <f t="shared" si="33"/>
        <v>9000</v>
      </c>
      <c r="IG121" s="306">
        <f t="shared" si="33"/>
        <v>9000</v>
      </c>
      <c r="IH121" s="306">
        <f t="shared" si="33"/>
        <v>9000</v>
      </c>
      <c r="II121" s="306">
        <f t="shared" si="33"/>
        <v>9000</v>
      </c>
      <c r="IJ121" s="306">
        <f t="shared" si="33"/>
        <v>9000</v>
      </c>
      <c r="IK121" s="306">
        <f t="shared" si="33"/>
        <v>9000</v>
      </c>
      <c r="IL121" s="306">
        <f t="shared" si="33"/>
        <v>9000</v>
      </c>
      <c r="IM121" s="306">
        <f t="shared" si="33"/>
        <v>9000</v>
      </c>
      <c r="IN121" s="306">
        <f t="shared" si="34"/>
        <v>9000</v>
      </c>
      <c r="IO121" s="306">
        <f t="shared" si="34"/>
        <v>9000</v>
      </c>
      <c r="IP121" s="306">
        <f t="shared" si="34"/>
        <v>9000</v>
      </c>
      <c r="IQ121" s="306">
        <f t="shared" si="34"/>
        <v>9000</v>
      </c>
      <c r="IR121" s="306">
        <f t="shared" si="34"/>
        <v>9000</v>
      </c>
      <c r="IS121" s="306">
        <f t="shared" si="34"/>
        <v>9000</v>
      </c>
      <c r="IT121" s="306">
        <f t="shared" si="34"/>
        <v>9000</v>
      </c>
      <c r="IU121" s="306">
        <f t="shared" si="34"/>
        <v>9000</v>
      </c>
      <c r="IV121" s="306">
        <f t="shared" si="34"/>
        <v>9000</v>
      </c>
      <c r="IW121" s="306">
        <f t="shared" si="34"/>
        <v>9000</v>
      </c>
      <c r="IX121" s="306">
        <f t="shared" si="34"/>
        <v>9000</v>
      </c>
      <c r="IY121" s="306">
        <f t="shared" si="34"/>
        <v>9000</v>
      </c>
      <c r="IZ121" s="306">
        <f t="shared" si="34"/>
        <v>9000</v>
      </c>
      <c r="JA121" s="306">
        <f t="shared" si="34"/>
        <v>9000</v>
      </c>
      <c r="JB121" s="306">
        <f t="shared" si="34"/>
        <v>9000</v>
      </c>
      <c r="JC121" s="306">
        <f t="shared" si="34"/>
        <v>9000</v>
      </c>
      <c r="JD121" s="306">
        <f t="shared" si="35"/>
        <v>9000</v>
      </c>
      <c r="JE121" s="306">
        <f t="shared" si="35"/>
        <v>9000</v>
      </c>
      <c r="JF121" s="306">
        <f t="shared" si="35"/>
        <v>9000</v>
      </c>
      <c r="JG121" s="306">
        <f t="shared" si="35"/>
        <v>9000</v>
      </c>
      <c r="JH121" s="306">
        <f t="shared" si="35"/>
        <v>9000</v>
      </c>
      <c r="JI121" s="306">
        <f t="shared" si="35"/>
        <v>9000</v>
      </c>
      <c r="JJ121" s="306">
        <f t="shared" si="35"/>
        <v>9000</v>
      </c>
      <c r="JK121" s="306">
        <f t="shared" si="35"/>
        <v>9000</v>
      </c>
      <c r="JL121" s="306">
        <f t="shared" si="35"/>
        <v>9000</v>
      </c>
      <c r="JM121" s="306">
        <f t="shared" si="35"/>
        <v>9000</v>
      </c>
      <c r="JN121" s="306">
        <f t="shared" si="35"/>
        <v>9000</v>
      </c>
      <c r="JO121" s="306">
        <f t="shared" si="35"/>
        <v>9000</v>
      </c>
      <c r="JP121" s="306">
        <f t="shared" si="35"/>
        <v>9000</v>
      </c>
      <c r="JQ121" s="306">
        <f t="shared" si="35"/>
        <v>9000</v>
      </c>
      <c r="JR121" s="306">
        <f t="shared" si="35"/>
        <v>9000</v>
      </c>
      <c r="JS121" s="306">
        <f t="shared" si="35"/>
        <v>9000</v>
      </c>
      <c r="JT121" s="306">
        <f t="shared" si="36"/>
        <v>9000</v>
      </c>
      <c r="JU121" s="306">
        <f t="shared" si="36"/>
        <v>9000</v>
      </c>
      <c r="JV121" s="306">
        <f t="shared" si="36"/>
        <v>9000</v>
      </c>
      <c r="JW121" s="306">
        <f t="shared" si="36"/>
        <v>9000</v>
      </c>
      <c r="JX121" s="306">
        <f t="shared" si="36"/>
        <v>9000</v>
      </c>
      <c r="JY121" s="306">
        <f t="shared" si="36"/>
        <v>9000</v>
      </c>
      <c r="JZ121" s="306">
        <f t="shared" si="36"/>
        <v>9000</v>
      </c>
      <c r="KA121" s="306">
        <f t="shared" si="36"/>
        <v>9000</v>
      </c>
      <c r="KB121" s="306">
        <f t="shared" si="36"/>
        <v>9000</v>
      </c>
      <c r="KC121" s="306">
        <f t="shared" si="36"/>
        <v>9000</v>
      </c>
      <c r="KD121" s="306">
        <f t="shared" si="36"/>
        <v>9000</v>
      </c>
      <c r="KE121" s="306">
        <f t="shared" si="36"/>
        <v>9000</v>
      </c>
      <c r="KF121" s="306">
        <f t="shared" si="36"/>
        <v>9000</v>
      </c>
      <c r="KG121" s="306">
        <f t="shared" si="36"/>
        <v>9000</v>
      </c>
      <c r="KH121" s="306">
        <f t="shared" si="36"/>
        <v>9000</v>
      </c>
      <c r="KI121" s="306">
        <f t="shared" si="36"/>
        <v>9000</v>
      </c>
      <c r="KJ121" s="306">
        <f t="shared" si="37"/>
        <v>9000</v>
      </c>
      <c r="KK121" s="306">
        <f t="shared" si="37"/>
        <v>9000</v>
      </c>
      <c r="KL121" s="306">
        <f t="shared" si="37"/>
        <v>9000</v>
      </c>
      <c r="KM121" s="306">
        <f t="shared" si="37"/>
        <v>9000</v>
      </c>
      <c r="KN121" s="306">
        <f t="shared" si="37"/>
        <v>9000</v>
      </c>
      <c r="KO121" s="306">
        <f t="shared" si="37"/>
        <v>9000</v>
      </c>
      <c r="KP121" s="306">
        <f t="shared" si="37"/>
        <v>9000</v>
      </c>
      <c r="KQ121" s="306">
        <f t="shared" si="37"/>
        <v>9000</v>
      </c>
      <c r="KR121" s="306">
        <f t="shared" si="37"/>
        <v>9000</v>
      </c>
      <c r="KS121" s="306">
        <f t="shared" si="37"/>
        <v>9000</v>
      </c>
      <c r="KT121" s="306">
        <f t="shared" si="37"/>
        <v>9000</v>
      </c>
      <c r="KU121" s="306">
        <f t="shared" si="37"/>
        <v>9000</v>
      </c>
      <c r="KV121" s="306">
        <f t="shared" si="37"/>
        <v>9000</v>
      </c>
      <c r="KW121" s="306">
        <f t="shared" si="37"/>
        <v>9000</v>
      </c>
      <c r="KX121" s="306">
        <f t="shared" si="37"/>
        <v>9000</v>
      </c>
      <c r="KY121" s="306">
        <f t="shared" si="37"/>
        <v>9000</v>
      </c>
      <c r="KZ121" s="306">
        <f t="shared" si="38"/>
        <v>9000</v>
      </c>
      <c r="LA121" s="306">
        <f t="shared" si="38"/>
        <v>9000</v>
      </c>
      <c r="LB121" s="306">
        <f t="shared" si="38"/>
        <v>9000</v>
      </c>
      <c r="LC121" s="306">
        <f t="shared" si="38"/>
        <v>9000</v>
      </c>
      <c r="LD121" s="306">
        <f t="shared" si="38"/>
        <v>9000</v>
      </c>
      <c r="LE121" s="306">
        <f t="shared" si="38"/>
        <v>9000</v>
      </c>
      <c r="LF121" s="306">
        <f t="shared" si="38"/>
        <v>9000</v>
      </c>
      <c r="LG121" s="306">
        <f t="shared" si="38"/>
        <v>9000</v>
      </c>
      <c r="LH121" s="306">
        <f t="shared" si="38"/>
        <v>9000</v>
      </c>
      <c r="LI121" s="306">
        <f t="shared" si="38"/>
        <v>9000</v>
      </c>
      <c r="LJ121" s="306">
        <f t="shared" si="38"/>
        <v>9000</v>
      </c>
      <c r="LK121" s="306">
        <f t="shared" si="38"/>
        <v>9000</v>
      </c>
      <c r="LL121" s="306">
        <f t="shared" si="38"/>
        <v>9000</v>
      </c>
      <c r="LM121" s="306">
        <f t="shared" si="38"/>
        <v>9000</v>
      </c>
      <c r="LN121" s="306">
        <f t="shared" si="38"/>
        <v>9000</v>
      </c>
      <c r="LO121" s="306">
        <f t="shared" si="38"/>
        <v>9000</v>
      </c>
      <c r="LP121" s="306">
        <f t="shared" si="39"/>
        <v>9000</v>
      </c>
      <c r="LQ121" s="306">
        <f t="shared" si="39"/>
        <v>9000</v>
      </c>
      <c r="LR121" s="306">
        <f t="shared" si="39"/>
        <v>9000</v>
      </c>
      <c r="LS121" s="306">
        <f t="shared" si="39"/>
        <v>9000</v>
      </c>
      <c r="LT121" s="306">
        <f t="shared" si="39"/>
        <v>9000</v>
      </c>
      <c r="LU121" s="306">
        <f t="shared" si="39"/>
        <v>9000</v>
      </c>
      <c r="LV121" s="306">
        <f t="shared" si="39"/>
        <v>9000</v>
      </c>
      <c r="LW121" s="306">
        <f t="shared" si="39"/>
        <v>9000</v>
      </c>
      <c r="LX121" s="306">
        <f t="shared" si="39"/>
        <v>9000</v>
      </c>
      <c r="LY121" s="306">
        <f t="shared" si="39"/>
        <v>9000</v>
      </c>
      <c r="LZ121" s="306">
        <f t="shared" si="39"/>
        <v>9000</v>
      </c>
      <c r="MA121" s="306">
        <f t="shared" si="39"/>
        <v>9000</v>
      </c>
      <c r="MB121" s="306">
        <f t="shared" si="39"/>
        <v>9000</v>
      </c>
      <c r="MC121" s="306">
        <f t="shared" si="39"/>
        <v>9000</v>
      </c>
      <c r="MD121" s="306">
        <f t="shared" si="39"/>
        <v>9000</v>
      </c>
      <c r="ME121" s="306">
        <f t="shared" si="40"/>
        <v>9000</v>
      </c>
      <c r="MF121" s="306">
        <f t="shared" si="40"/>
        <v>9000</v>
      </c>
      <c r="MG121" s="306">
        <f t="shared" si="40"/>
        <v>9000</v>
      </c>
      <c r="MH121" s="306">
        <f t="shared" si="40"/>
        <v>9000</v>
      </c>
      <c r="MI121" s="306">
        <f t="shared" si="40"/>
        <v>9000</v>
      </c>
      <c r="MJ121" s="306">
        <f t="shared" si="40"/>
        <v>9000</v>
      </c>
      <c r="MK121" s="306">
        <f t="shared" si="40"/>
        <v>9000</v>
      </c>
      <c r="ML121" s="306">
        <f t="shared" si="40"/>
        <v>9000</v>
      </c>
      <c r="MM121" s="306">
        <f t="shared" si="40"/>
        <v>9000</v>
      </c>
      <c r="MN121" s="306">
        <f t="shared" si="40"/>
        <v>9000</v>
      </c>
      <c r="MO121" s="306">
        <f t="shared" si="40"/>
        <v>9000</v>
      </c>
      <c r="MP121" s="306">
        <f t="shared" si="40"/>
        <v>9000</v>
      </c>
      <c r="MQ121" s="306">
        <f t="shared" si="40"/>
        <v>9000</v>
      </c>
      <c r="MR121" s="306">
        <f t="shared" si="40"/>
        <v>9000</v>
      </c>
      <c r="MS121" s="306">
        <f t="shared" si="40"/>
        <v>9000</v>
      </c>
      <c r="MT121" s="306">
        <f t="shared" si="40"/>
        <v>9000</v>
      </c>
      <c r="MU121" s="306">
        <f t="shared" si="41"/>
        <v>9000</v>
      </c>
      <c r="MV121" s="505">
        <f t="shared" si="41"/>
        <v>9000</v>
      </c>
      <c r="MW121" s="306">
        <f t="shared" si="41"/>
        <v>9000</v>
      </c>
      <c r="MX121" s="306">
        <f t="shared" si="41"/>
        <v>9000</v>
      </c>
      <c r="MY121" s="306">
        <f t="shared" si="41"/>
        <v>9000</v>
      </c>
      <c r="MZ121" s="306">
        <f t="shared" si="41"/>
        <v>9000</v>
      </c>
      <c r="NA121" s="307">
        <f t="shared" si="41"/>
        <v>9000</v>
      </c>
    </row>
    <row r="122" spans="1:368" x14ac:dyDescent="0.2">
      <c r="A122" s="659"/>
      <c r="B122" s="659"/>
      <c r="C122" s="663"/>
      <c r="D122" s="363"/>
      <c r="E122" s="318" t="s">
        <v>630</v>
      </c>
      <c r="F122" s="310">
        <v>0</v>
      </c>
      <c r="G122" s="310">
        <f t="shared" si="18"/>
        <v>0</v>
      </c>
      <c r="H122" s="310">
        <f t="shared" si="18"/>
        <v>0</v>
      </c>
      <c r="I122" s="310">
        <f t="shared" si="18"/>
        <v>0</v>
      </c>
      <c r="J122" s="310">
        <f t="shared" si="18"/>
        <v>0</v>
      </c>
      <c r="K122" s="310">
        <f t="shared" si="18"/>
        <v>0</v>
      </c>
      <c r="L122" s="310">
        <f t="shared" si="18"/>
        <v>0</v>
      </c>
      <c r="M122" s="310">
        <f t="shared" si="18"/>
        <v>0</v>
      </c>
      <c r="N122" s="310">
        <f t="shared" si="18"/>
        <v>0</v>
      </c>
      <c r="O122" s="310">
        <f t="shared" si="18"/>
        <v>0</v>
      </c>
      <c r="P122" s="310">
        <f t="shared" si="18"/>
        <v>0</v>
      </c>
      <c r="Q122" s="310">
        <f t="shared" si="18"/>
        <v>0</v>
      </c>
      <c r="R122" s="310">
        <f t="shared" si="18"/>
        <v>0</v>
      </c>
      <c r="S122" s="310">
        <f t="shared" si="18"/>
        <v>0</v>
      </c>
      <c r="T122" s="310">
        <f t="shared" si="18"/>
        <v>0</v>
      </c>
      <c r="U122" s="310">
        <f t="shared" si="18"/>
        <v>0</v>
      </c>
      <c r="V122" s="310">
        <f t="shared" si="18"/>
        <v>0</v>
      </c>
      <c r="W122" s="310">
        <f t="shared" si="19"/>
        <v>0</v>
      </c>
      <c r="X122" s="310">
        <f t="shared" si="19"/>
        <v>0</v>
      </c>
      <c r="Y122" s="310">
        <f t="shared" si="19"/>
        <v>0</v>
      </c>
      <c r="Z122" s="310">
        <f t="shared" si="19"/>
        <v>0</v>
      </c>
      <c r="AA122" s="310">
        <f t="shared" si="19"/>
        <v>0</v>
      </c>
      <c r="AB122" s="310">
        <f t="shared" si="19"/>
        <v>0</v>
      </c>
      <c r="AC122" s="310">
        <f t="shared" si="19"/>
        <v>0</v>
      </c>
      <c r="AD122" s="310">
        <f t="shared" si="19"/>
        <v>0</v>
      </c>
      <c r="AE122" s="310">
        <f t="shared" si="19"/>
        <v>0</v>
      </c>
      <c r="AF122" s="310">
        <f t="shared" si="19"/>
        <v>0</v>
      </c>
      <c r="AG122" s="310">
        <f t="shared" si="19"/>
        <v>0</v>
      </c>
      <c r="AH122" s="310">
        <f t="shared" si="19"/>
        <v>0</v>
      </c>
      <c r="AI122" s="310">
        <f t="shared" si="19"/>
        <v>0</v>
      </c>
      <c r="AJ122" s="310">
        <f t="shared" si="19"/>
        <v>0</v>
      </c>
      <c r="AK122" s="310">
        <f t="shared" si="19"/>
        <v>0</v>
      </c>
      <c r="AL122" s="310">
        <f t="shared" si="19"/>
        <v>0</v>
      </c>
      <c r="AM122" s="310">
        <f t="shared" si="20"/>
        <v>0</v>
      </c>
      <c r="AN122" s="310">
        <f t="shared" si="20"/>
        <v>0</v>
      </c>
      <c r="AO122" s="310">
        <f t="shared" si="20"/>
        <v>0</v>
      </c>
      <c r="AP122" s="310">
        <f t="shared" si="20"/>
        <v>0</v>
      </c>
      <c r="AQ122" s="310">
        <f t="shared" si="20"/>
        <v>0</v>
      </c>
      <c r="AR122" s="310">
        <f t="shared" si="20"/>
        <v>0</v>
      </c>
      <c r="AS122" s="310">
        <f t="shared" si="20"/>
        <v>0</v>
      </c>
      <c r="AT122" s="310">
        <f t="shared" si="20"/>
        <v>0</v>
      </c>
      <c r="AU122" s="310">
        <f t="shared" si="20"/>
        <v>0</v>
      </c>
      <c r="AV122" s="310">
        <f t="shared" si="20"/>
        <v>0</v>
      </c>
      <c r="AW122" s="310">
        <f t="shared" si="20"/>
        <v>0</v>
      </c>
      <c r="AX122" s="310">
        <f t="shared" si="20"/>
        <v>0</v>
      </c>
      <c r="AY122" s="310">
        <f t="shared" si="20"/>
        <v>0</v>
      </c>
      <c r="AZ122" s="310">
        <f t="shared" si="20"/>
        <v>0</v>
      </c>
      <c r="BA122" s="310">
        <f t="shared" si="21"/>
        <v>0</v>
      </c>
      <c r="BB122" s="310">
        <f t="shared" si="21"/>
        <v>0</v>
      </c>
      <c r="BC122" s="310">
        <f t="shared" si="21"/>
        <v>0</v>
      </c>
      <c r="BD122" s="310">
        <f t="shared" si="21"/>
        <v>0</v>
      </c>
      <c r="BE122" s="310">
        <f t="shared" si="21"/>
        <v>0</v>
      </c>
      <c r="BF122" s="310">
        <f t="shared" si="21"/>
        <v>0</v>
      </c>
      <c r="BG122" s="310">
        <f t="shared" si="21"/>
        <v>0</v>
      </c>
      <c r="BH122" s="310">
        <f t="shared" si="21"/>
        <v>0</v>
      </c>
      <c r="BI122" s="310">
        <f t="shared" si="21"/>
        <v>0</v>
      </c>
      <c r="BJ122" s="310">
        <f t="shared" si="21"/>
        <v>0</v>
      </c>
      <c r="BK122" s="310">
        <f t="shared" si="21"/>
        <v>0</v>
      </c>
      <c r="BL122" s="310">
        <f t="shared" si="21"/>
        <v>0</v>
      </c>
      <c r="BM122" s="310">
        <f t="shared" si="21"/>
        <v>0</v>
      </c>
      <c r="BN122" s="310">
        <f t="shared" si="21"/>
        <v>0</v>
      </c>
      <c r="BO122" s="310">
        <f t="shared" si="21"/>
        <v>0</v>
      </c>
      <c r="BP122" s="310">
        <f t="shared" si="21"/>
        <v>0</v>
      </c>
      <c r="BQ122" s="310">
        <f t="shared" si="22"/>
        <v>0</v>
      </c>
      <c r="BR122" s="310">
        <f t="shared" si="22"/>
        <v>0</v>
      </c>
      <c r="BS122" s="310">
        <f t="shared" si="22"/>
        <v>0</v>
      </c>
      <c r="BT122" s="310">
        <f t="shared" si="22"/>
        <v>0</v>
      </c>
      <c r="BU122" s="310">
        <f t="shared" si="22"/>
        <v>0</v>
      </c>
      <c r="BV122" s="310">
        <f t="shared" si="22"/>
        <v>0</v>
      </c>
      <c r="BW122" s="310">
        <f t="shared" si="22"/>
        <v>0</v>
      </c>
      <c r="BX122" s="310">
        <f t="shared" si="22"/>
        <v>0</v>
      </c>
      <c r="BY122" s="310">
        <f t="shared" si="22"/>
        <v>0</v>
      </c>
      <c r="BZ122" s="310">
        <f t="shared" si="22"/>
        <v>0</v>
      </c>
      <c r="CA122" s="310">
        <f t="shared" si="22"/>
        <v>0</v>
      </c>
      <c r="CB122" s="310">
        <f t="shared" si="22"/>
        <v>0</v>
      </c>
      <c r="CC122" s="310">
        <f t="shared" si="22"/>
        <v>0</v>
      </c>
      <c r="CD122" s="310">
        <f t="shared" si="22"/>
        <v>0</v>
      </c>
      <c r="CE122" s="310">
        <f t="shared" si="22"/>
        <v>0</v>
      </c>
      <c r="CF122" s="310">
        <f t="shared" si="22"/>
        <v>0</v>
      </c>
      <c r="CG122" s="310">
        <f t="shared" si="23"/>
        <v>0</v>
      </c>
      <c r="CH122" s="310">
        <f t="shared" si="23"/>
        <v>0</v>
      </c>
      <c r="CI122" s="310">
        <f t="shared" si="23"/>
        <v>0</v>
      </c>
      <c r="CJ122" s="310">
        <f t="shared" si="23"/>
        <v>0</v>
      </c>
      <c r="CK122" s="310">
        <f t="shared" si="23"/>
        <v>0</v>
      </c>
      <c r="CL122" s="310">
        <f t="shared" si="23"/>
        <v>0</v>
      </c>
      <c r="CM122" s="310">
        <f t="shared" si="23"/>
        <v>0</v>
      </c>
      <c r="CN122" s="310">
        <f t="shared" si="23"/>
        <v>0</v>
      </c>
      <c r="CO122" s="310">
        <f t="shared" si="23"/>
        <v>0</v>
      </c>
      <c r="CP122" s="310">
        <f t="shared" si="23"/>
        <v>0</v>
      </c>
      <c r="CQ122" s="310">
        <f t="shared" si="23"/>
        <v>0</v>
      </c>
      <c r="CR122" s="310">
        <f t="shared" si="23"/>
        <v>0</v>
      </c>
      <c r="CS122" s="310">
        <f t="shared" si="23"/>
        <v>0</v>
      </c>
      <c r="CT122" s="310">
        <f t="shared" si="23"/>
        <v>0</v>
      </c>
      <c r="CU122" s="310">
        <f t="shared" si="24"/>
        <v>0</v>
      </c>
      <c r="CV122" s="310">
        <f t="shared" si="24"/>
        <v>0</v>
      </c>
      <c r="CW122" s="310">
        <f t="shared" si="24"/>
        <v>0</v>
      </c>
      <c r="CX122" s="310">
        <f t="shared" si="24"/>
        <v>0</v>
      </c>
      <c r="CY122" s="310">
        <f t="shared" si="24"/>
        <v>0</v>
      </c>
      <c r="CZ122" s="310">
        <f t="shared" si="24"/>
        <v>0</v>
      </c>
      <c r="DA122" s="310">
        <f t="shared" si="24"/>
        <v>0</v>
      </c>
      <c r="DB122" s="310">
        <f t="shared" si="24"/>
        <v>0</v>
      </c>
      <c r="DC122" s="310">
        <f t="shared" si="24"/>
        <v>0</v>
      </c>
      <c r="DD122" s="310">
        <f t="shared" si="24"/>
        <v>0</v>
      </c>
      <c r="DE122" s="310">
        <f t="shared" si="24"/>
        <v>0</v>
      </c>
      <c r="DF122" s="310">
        <f t="shared" si="24"/>
        <v>0</v>
      </c>
      <c r="DG122" s="310">
        <f t="shared" si="24"/>
        <v>0</v>
      </c>
      <c r="DH122" s="310">
        <f t="shared" si="24"/>
        <v>0</v>
      </c>
      <c r="DI122" s="310">
        <f t="shared" si="24"/>
        <v>0</v>
      </c>
      <c r="DJ122" s="310">
        <f t="shared" si="24"/>
        <v>0</v>
      </c>
      <c r="DK122" s="310">
        <f t="shared" si="25"/>
        <v>0</v>
      </c>
      <c r="DL122" s="310">
        <f t="shared" si="25"/>
        <v>0</v>
      </c>
      <c r="DM122" s="310">
        <f t="shared" si="25"/>
        <v>0</v>
      </c>
      <c r="DN122" s="310">
        <f t="shared" si="25"/>
        <v>0</v>
      </c>
      <c r="DO122" s="310">
        <f t="shared" si="25"/>
        <v>0</v>
      </c>
      <c r="DP122" s="310">
        <f t="shared" si="25"/>
        <v>0</v>
      </c>
      <c r="DQ122" s="310">
        <f t="shared" si="25"/>
        <v>0</v>
      </c>
      <c r="DR122" s="310">
        <f t="shared" si="25"/>
        <v>0</v>
      </c>
      <c r="DS122" s="310">
        <f t="shared" si="25"/>
        <v>0</v>
      </c>
      <c r="DT122" s="310">
        <f t="shared" si="25"/>
        <v>0</v>
      </c>
      <c r="DU122" s="310">
        <f t="shared" si="25"/>
        <v>0</v>
      </c>
      <c r="DV122" s="310">
        <f t="shared" si="25"/>
        <v>0</v>
      </c>
      <c r="DW122" s="310">
        <f t="shared" si="25"/>
        <v>0</v>
      </c>
      <c r="DX122" s="310">
        <f t="shared" si="25"/>
        <v>0</v>
      </c>
      <c r="DY122" s="310">
        <f t="shared" si="25"/>
        <v>0</v>
      </c>
      <c r="DZ122" s="310">
        <f t="shared" si="25"/>
        <v>0</v>
      </c>
      <c r="EA122" s="310">
        <f t="shared" si="26"/>
        <v>0</v>
      </c>
      <c r="EB122" s="310">
        <f t="shared" si="26"/>
        <v>0</v>
      </c>
      <c r="EC122" s="310">
        <f t="shared" si="26"/>
        <v>0</v>
      </c>
      <c r="ED122" s="310">
        <f t="shared" si="26"/>
        <v>0</v>
      </c>
      <c r="EE122" s="310">
        <f t="shared" si="26"/>
        <v>0</v>
      </c>
      <c r="EF122" s="310">
        <f t="shared" si="27"/>
        <v>0</v>
      </c>
      <c r="EG122" s="310">
        <f t="shared" si="27"/>
        <v>0</v>
      </c>
      <c r="EH122" s="310">
        <f t="shared" si="27"/>
        <v>0</v>
      </c>
      <c r="EI122" s="310">
        <f t="shared" si="27"/>
        <v>0</v>
      </c>
      <c r="EJ122" s="310">
        <f t="shared" si="27"/>
        <v>0</v>
      </c>
      <c r="EK122" s="310">
        <f t="shared" si="27"/>
        <v>0</v>
      </c>
      <c r="EL122" s="310">
        <f t="shared" si="27"/>
        <v>0</v>
      </c>
      <c r="EM122" s="310">
        <f t="shared" si="27"/>
        <v>0</v>
      </c>
      <c r="EN122" s="310">
        <f t="shared" si="27"/>
        <v>0</v>
      </c>
      <c r="EO122" s="310">
        <f t="shared" si="27"/>
        <v>0</v>
      </c>
      <c r="EP122" s="310">
        <f t="shared" si="27"/>
        <v>0</v>
      </c>
      <c r="EQ122" s="310">
        <f t="shared" si="27"/>
        <v>0</v>
      </c>
      <c r="ER122" s="310">
        <f t="shared" si="27"/>
        <v>0</v>
      </c>
      <c r="ES122" s="310">
        <f t="shared" si="27"/>
        <v>0</v>
      </c>
      <c r="ET122" s="310">
        <f t="shared" si="27"/>
        <v>0</v>
      </c>
      <c r="EU122" s="310">
        <f t="shared" si="27"/>
        <v>0</v>
      </c>
      <c r="EV122" s="310">
        <f t="shared" si="28"/>
        <v>0</v>
      </c>
      <c r="EW122" s="310">
        <f t="shared" si="28"/>
        <v>0</v>
      </c>
      <c r="EX122" s="310">
        <f t="shared" si="28"/>
        <v>0</v>
      </c>
      <c r="EY122" s="310">
        <f t="shared" si="28"/>
        <v>0</v>
      </c>
      <c r="EZ122" s="310">
        <f t="shared" si="28"/>
        <v>0</v>
      </c>
      <c r="FA122" s="310">
        <f t="shared" si="28"/>
        <v>0</v>
      </c>
      <c r="FB122" s="310">
        <f t="shared" si="28"/>
        <v>0</v>
      </c>
      <c r="FC122" s="310">
        <f t="shared" si="28"/>
        <v>0</v>
      </c>
      <c r="FD122" s="310">
        <f t="shared" si="28"/>
        <v>0</v>
      </c>
      <c r="FE122" s="310">
        <f t="shared" si="28"/>
        <v>0</v>
      </c>
      <c r="FF122" s="310">
        <f t="shared" si="28"/>
        <v>0</v>
      </c>
      <c r="FG122" s="310">
        <f t="shared" si="28"/>
        <v>0</v>
      </c>
      <c r="FH122" s="310">
        <f t="shared" si="28"/>
        <v>0</v>
      </c>
      <c r="FI122" s="310">
        <f t="shared" si="28"/>
        <v>0</v>
      </c>
      <c r="FJ122" s="310">
        <f t="shared" si="28"/>
        <v>0</v>
      </c>
      <c r="FK122" s="310">
        <f t="shared" si="28"/>
        <v>0</v>
      </c>
      <c r="FL122" s="310">
        <f t="shared" si="29"/>
        <v>0</v>
      </c>
      <c r="FM122" s="310">
        <f t="shared" si="29"/>
        <v>0</v>
      </c>
      <c r="FN122" s="310">
        <f t="shared" si="29"/>
        <v>0</v>
      </c>
      <c r="FO122" s="310">
        <f t="shared" si="29"/>
        <v>0</v>
      </c>
      <c r="FP122" s="310">
        <f t="shared" si="29"/>
        <v>0</v>
      </c>
      <c r="FQ122" s="310">
        <f t="shared" si="29"/>
        <v>0</v>
      </c>
      <c r="FR122" s="310">
        <f t="shared" si="29"/>
        <v>0</v>
      </c>
      <c r="FS122" s="310">
        <f t="shared" si="29"/>
        <v>0</v>
      </c>
      <c r="FT122" s="310">
        <f t="shared" si="29"/>
        <v>0</v>
      </c>
      <c r="FU122" s="310">
        <f t="shared" si="29"/>
        <v>0</v>
      </c>
      <c r="FV122" s="310">
        <f t="shared" si="29"/>
        <v>0</v>
      </c>
      <c r="FW122" s="310">
        <f t="shared" si="29"/>
        <v>0</v>
      </c>
      <c r="FX122" s="310">
        <f t="shared" si="29"/>
        <v>0</v>
      </c>
      <c r="FY122" s="310">
        <f t="shared" si="29"/>
        <v>0</v>
      </c>
      <c r="FZ122" s="310">
        <f t="shared" si="29"/>
        <v>0</v>
      </c>
      <c r="GA122" s="310">
        <f t="shared" si="29"/>
        <v>0</v>
      </c>
      <c r="GB122" s="310">
        <f t="shared" si="30"/>
        <v>0</v>
      </c>
      <c r="GC122" s="310">
        <f t="shared" si="30"/>
        <v>0</v>
      </c>
      <c r="GD122" s="310">
        <f t="shared" si="30"/>
        <v>0</v>
      </c>
      <c r="GE122" s="310">
        <f t="shared" si="30"/>
        <v>0</v>
      </c>
      <c r="GF122" s="310">
        <f t="shared" si="30"/>
        <v>0</v>
      </c>
      <c r="GG122" s="310">
        <f t="shared" si="30"/>
        <v>0</v>
      </c>
      <c r="GH122" s="310">
        <f t="shared" si="30"/>
        <v>0</v>
      </c>
      <c r="GI122" s="310">
        <f t="shared" si="30"/>
        <v>0</v>
      </c>
      <c r="GJ122" s="310">
        <f t="shared" si="30"/>
        <v>0</v>
      </c>
      <c r="GK122" s="310">
        <f t="shared" si="30"/>
        <v>0</v>
      </c>
      <c r="GL122" s="310">
        <f t="shared" si="30"/>
        <v>0</v>
      </c>
      <c r="GM122" s="310">
        <f t="shared" si="30"/>
        <v>0</v>
      </c>
      <c r="GN122" s="310">
        <f t="shared" si="30"/>
        <v>0</v>
      </c>
      <c r="GO122" s="310">
        <f t="shared" si="30"/>
        <v>0</v>
      </c>
      <c r="GP122" s="310">
        <f t="shared" si="30"/>
        <v>0</v>
      </c>
      <c r="GQ122" s="310">
        <f t="shared" si="30"/>
        <v>0</v>
      </c>
      <c r="GR122" s="310">
        <f t="shared" si="31"/>
        <v>0</v>
      </c>
      <c r="GS122" s="310">
        <f t="shared" si="31"/>
        <v>0</v>
      </c>
      <c r="GT122" s="310">
        <f t="shared" si="31"/>
        <v>0</v>
      </c>
      <c r="GU122" s="310">
        <f t="shared" si="31"/>
        <v>0</v>
      </c>
      <c r="GV122" s="310">
        <f t="shared" si="31"/>
        <v>0</v>
      </c>
      <c r="GW122" s="310">
        <f t="shared" si="31"/>
        <v>0</v>
      </c>
      <c r="GX122" s="310">
        <f t="shared" si="31"/>
        <v>0</v>
      </c>
      <c r="GY122" s="310">
        <f t="shared" si="31"/>
        <v>0</v>
      </c>
      <c r="GZ122" s="310">
        <f t="shared" si="31"/>
        <v>0</v>
      </c>
      <c r="HA122" s="310">
        <f t="shared" si="31"/>
        <v>0</v>
      </c>
      <c r="HB122" s="310">
        <f t="shared" si="31"/>
        <v>0</v>
      </c>
      <c r="HC122" s="310">
        <f t="shared" si="31"/>
        <v>0</v>
      </c>
      <c r="HD122" s="310">
        <f t="shared" si="31"/>
        <v>0</v>
      </c>
      <c r="HE122" s="310">
        <f t="shared" si="31"/>
        <v>0</v>
      </c>
      <c r="HF122" s="310">
        <f t="shared" si="31"/>
        <v>0</v>
      </c>
      <c r="HG122" s="310">
        <f t="shared" si="31"/>
        <v>0</v>
      </c>
      <c r="HH122" s="310">
        <f t="shared" si="32"/>
        <v>0</v>
      </c>
      <c r="HI122" s="310">
        <f t="shared" si="32"/>
        <v>0</v>
      </c>
      <c r="HJ122" s="310">
        <f t="shared" si="32"/>
        <v>0</v>
      </c>
      <c r="HK122" s="310">
        <f t="shared" si="32"/>
        <v>0</v>
      </c>
      <c r="HL122" s="310">
        <f t="shared" si="32"/>
        <v>0</v>
      </c>
      <c r="HM122" s="310">
        <f t="shared" si="32"/>
        <v>0</v>
      </c>
      <c r="HN122" s="310">
        <f t="shared" si="32"/>
        <v>0</v>
      </c>
      <c r="HO122" s="310">
        <f t="shared" si="32"/>
        <v>0</v>
      </c>
      <c r="HP122" s="310">
        <f t="shared" si="32"/>
        <v>0</v>
      </c>
      <c r="HQ122" s="310">
        <f t="shared" si="32"/>
        <v>0</v>
      </c>
      <c r="HR122" s="310">
        <f t="shared" si="32"/>
        <v>0</v>
      </c>
      <c r="HS122" s="310">
        <f t="shared" si="32"/>
        <v>0</v>
      </c>
      <c r="HT122" s="310">
        <f t="shared" si="32"/>
        <v>0</v>
      </c>
      <c r="HU122" s="310">
        <f t="shared" si="32"/>
        <v>0</v>
      </c>
      <c r="HV122" s="310">
        <f t="shared" si="32"/>
        <v>0</v>
      </c>
      <c r="HW122" s="310">
        <f t="shared" si="32"/>
        <v>0</v>
      </c>
      <c r="HX122" s="310">
        <f t="shared" si="33"/>
        <v>0</v>
      </c>
      <c r="HY122" s="310">
        <f t="shared" si="33"/>
        <v>0</v>
      </c>
      <c r="HZ122" s="310">
        <f t="shared" si="33"/>
        <v>0</v>
      </c>
      <c r="IA122" s="310">
        <f t="shared" si="33"/>
        <v>0</v>
      </c>
      <c r="IB122" s="310">
        <f t="shared" si="33"/>
        <v>0</v>
      </c>
      <c r="IC122" s="310">
        <f t="shared" si="33"/>
        <v>0</v>
      </c>
      <c r="ID122" s="310">
        <f t="shared" si="33"/>
        <v>0</v>
      </c>
      <c r="IE122" s="310">
        <f t="shared" si="33"/>
        <v>0</v>
      </c>
      <c r="IF122" s="310">
        <f t="shared" si="33"/>
        <v>0</v>
      </c>
      <c r="IG122" s="310">
        <f t="shared" si="33"/>
        <v>0</v>
      </c>
      <c r="IH122" s="310">
        <f t="shared" si="33"/>
        <v>0</v>
      </c>
      <c r="II122" s="310">
        <f t="shared" si="33"/>
        <v>0</v>
      </c>
      <c r="IJ122" s="310">
        <f t="shared" si="33"/>
        <v>0</v>
      </c>
      <c r="IK122" s="310">
        <f t="shared" si="33"/>
        <v>0</v>
      </c>
      <c r="IL122" s="310">
        <f t="shared" si="33"/>
        <v>0</v>
      </c>
      <c r="IM122" s="310">
        <f t="shared" si="33"/>
        <v>0</v>
      </c>
      <c r="IN122" s="310">
        <f t="shared" si="34"/>
        <v>0</v>
      </c>
      <c r="IO122" s="310">
        <f t="shared" si="34"/>
        <v>0</v>
      </c>
      <c r="IP122" s="310">
        <f t="shared" si="34"/>
        <v>0</v>
      </c>
      <c r="IQ122" s="310">
        <f t="shared" si="34"/>
        <v>0</v>
      </c>
      <c r="IR122" s="310">
        <f t="shared" si="34"/>
        <v>0</v>
      </c>
      <c r="IS122" s="310">
        <f t="shared" si="34"/>
        <v>0</v>
      </c>
      <c r="IT122" s="310">
        <f t="shared" si="34"/>
        <v>0</v>
      </c>
      <c r="IU122" s="310">
        <f t="shared" si="34"/>
        <v>0</v>
      </c>
      <c r="IV122" s="310">
        <f t="shared" si="34"/>
        <v>0</v>
      </c>
      <c r="IW122" s="310">
        <f t="shared" si="34"/>
        <v>0</v>
      </c>
      <c r="IX122" s="310">
        <f t="shared" si="34"/>
        <v>0</v>
      </c>
      <c r="IY122" s="310">
        <f t="shared" si="34"/>
        <v>0</v>
      </c>
      <c r="IZ122" s="310">
        <f t="shared" si="34"/>
        <v>0</v>
      </c>
      <c r="JA122" s="310">
        <f t="shared" si="34"/>
        <v>0</v>
      </c>
      <c r="JB122" s="310">
        <f t="shared" si="34"/>
        <v>0</v>
      </c>
      <c r="JC122" s="310">
        <f t="shared" si="34"/>
        <v>0</v>
      </c>
      <c r="JD122" s="310">
        <f t="shared" si="35"/>
        <v>0</v>
      </c>
      <c r="JE122" s="310">
        <f t="shared" si="35"/>
        <v>0</v>
      </c>
      <c r="JF122" s="310">
        <f t="shared" si="35"/>
        <v>0</v>
      </c>
      <c r="JG122" s="310">
        <f t="shared" si="35"/>
        <v>0</v>
      </c>
      <c r="JH122" s="310">
        <f t="shared" si="35"/>
        <v>0</v>
      </c>
      <c r="JI122" s="310">
        <f t="shared" si="35"/>
        <v>0</v>
      </c>
      <c r="JJ122" s="310">
        <f t="shared" si="35"/>
        <v>0</v>
      </c>
      <c r="JK122" s="310">
        <f t="shared" si="35"/>
        <v>0</v>
      </c>
      <c r="JL122" s="310">
        <f t="shared" si="35"/>
        <v>0</v>
      </c>
      <c r="JM122" s="310">
        <f t="shared" si="35"/>
        <v>0</v>
      </c>
      <c r="JN122" s="310">
        <f t="shared" si="35"/>
        <v>0</v>
      </c>
      <c r="JO122" s="310">
        <f t="shared" si="35"/>
        <v>0</v>
      </c>
      <c r="JP122" s="310">
        <f t="shared" si="35"/>
        <v>0</v>
      </c>
      <c r="JQ122" s="310">
        <f t="shared" si="35"/>
        <v>0</v>
      </c>
      <c r="JR122" s="310">
        <f t="shared" si="35"/>
        <v>0</v>
      </c>
      <c r="JS122" s="310">
        <f t="shared" si="35"/>
        <v>0</v>
      </c>
      <c r="JT122" s="310">
        <f t="shared" si="36"/>
        <v>0</v>
      </c>
      <c r="JU122" s="310">
        <f t="shared" si="36"/>
        <v>0</v>
      </c>
      <c r="JV122" s="310">
        <f t="shared" si="36"/>
        <v>0</v>
      </c>
      <c r="JW122" s="310">
        <f t="shared" si="36"/>
        <v>0</v>
      </c>
      <c r="JX122" s="310">
        <f t="shared" si="36"/>
        <v>0</v>
      </c>
      <c r="JY122" s="310">
        <f t="shared" si="36"/>
        <v>0</v>
      </c>
      <c r="JZ122" s="310">
        <f t="shared" si="36"/>
        <v>0</v>
      </c>
      <c r="KA122" s="310">
        <f t="shared" si="36"/>
        <v>0</v>
      </c>
      <c r="KB122" s="310">
        <f t="shared" si="36"/>
        <v>0</v>
      </c>
      <c r="KC122" s="310">
        <f t="shared" si="36"/>
        <v>0</v>
      </c>
      <c r="KD122" s="310">
        <f t="shared" si="36"/>
        <v>0</v>
      </c>
      <c r="KE122" s="310">
        <f t="shared" si="36"/>
        <v>0</v>
      </c>
      <c r="KF122" s="310">
        <f t="shared" si="36"/>
        <v>0</v>
      </c>
      <c r="KG122" s="310">
        <f t="shared" si="36"/>
        <v>0</v>
      </c>
      <c r="KH122" s="310">
        <f t="shared" si="36"/>
        <v>0</v>
      </c>
      <c r="KI122" s="310">
        <f t="shared" si="36"/>
        <v>0</v>
      </c>
      <c r="KJ122" s="310">
        <f t="shared" si="37"/>
        <v>0</v>
      </c>
      <c r="KK122" s="310">
        <f t="shared" si="37"/>
        <v>0</v>
      </c>
      <c r="KL122" s="310">
        <f t="shared" si="37"/>
        <v>0</v>
      </c>
      <c r="KM122" s="310">
        <f t="shared" si="37"/>
        <v>0</v>
      </c>
      <c r="KN122" s="310">
        <f t="shared" si="37"/>
        <v>0</v>
      </c>
      <c r="KO122" s="310">
        <f t="shared" si="37"/>
        <v>0</v>
      </c>
      <c r="KP122" s="310">
        <f t="shared" si="37"/>
        <v>0</v>
      </c>
      <c r="KQ122" s="310">
        <f t="shared" si="37"/>
        <v>0</v>
      </c>
      <c r="KR122" s="310">
        <f t="shared" si="37"/>
        <v>0</v>
      </c>
      <c r="KS122" s="310">
        <f t="shared" si="37"/>
        <v>0</v>
      </c>
      <c r="KT122" s="310">
        <f t="shared" si="37"/>
        <v>0</v>
      </c>
      <c r="KU122" s="310">
        <f t="shared" si="37"/>
        <v>0</v>
      </c>
      <c r="KV122" s="310">
        <f t="shared" si="37"/>
        <v>0</v>
      </c>
      <c r="KW122" s="310">
        <f t="shared" si="37"/>
        <v>0</v>
      </c>
      <c r="KX122" s="310">
        <f t="shared" si="37"/>
        <v>0</v>
      </c>
      <c r="KY122" s="310">
        <f t="shared" si="37"/>
        <v>0</v>
      </c>
      <c r="KZ122" s="310">
        <f t="shared" si="38"/>
        <v>0</v>
      </c>
      <c r="LA122" s="310">
        <f t="shared" si="38"/>
        <v>0</v>
      </c>
      <c r="LB122" s="310">
        <f t="shared" si="38"/>
        <v>0</v>
      </c>
      <c r="LC122" s="310">
        <f t="shared" si="38"/>
        <v>0</v>
      </c>
      <c r="LD122" s="310">
        <f t="shared" si="38"/>
        <v>0</v>
      </c>
      <c r="LE122" s="310">
        <f t="shared" si="38"/>
        <v>0</v>
      </c>
      <c r="LF122" s="310">
        <f t="shared" si="38"/>
        <v>0</v>
      </c>
      <c r="LG122" s="310">
        <f t="shared" si="38"/>
        <v>0</v>
      </c>
      <c r="LH122" s="310">
        <f t="shared" si="38"/>
        <v>0</v>
      </c>
      <c r="LI122" s="310">
        <f t="shared" si="38"/>
        <v>0</v>
      </c>
      <c r="LJ122" s="310">
        <f t="shared" si="38"/>
        <v>0</v>
      </c>
      <c r="LK122" s="310">
        <f t="shared" si="38"/>
        <v>0</v>
      </c>
      <c r="LL122" s="310">
        <f t="shared" si="38"/>
        <v>0</v>
      </c>
      <c r="LM122" s="310">
        <f t="shared" si="38"/>
        <v>0</v>
      </c>
      <c r="LN122" s="310">
        <f t="shared" si="38"/>
        <v>0</v>
      </c>
      <c r="LO122" s="310">
        <f t="shared" si="38"/>
        <v>0</v>
      </c>
      <c r="LP122" s="310">
        <f t="shared" si="39"/>
        <v>0</v>
      </c>
      <c r="LQ122" s="310">
        <f t="shared" si="39"/>
        <v>0</v>
      </c>
      <c r="LR122" s="310">
        <f t="shared" si="39"/>
        <v>0</v>
      </c>
      <c r="LS122" s="310">
        <f t="shared" si="39"/>
        <v>0</v>
      </c>
      <c r="LT122" s="310">
        <f t="shared" si="39"/>
        <v>0</v>
      </c>
      <c r="LU122" s="310">
        <f t="shared" si="39"/>
        <v>0</v>
      </c>
      <c r="LV122" s="310">
        <f t="shared" si="39"/>
        <v>0</v>
      </c>
      <c r="LW122" s="310">
        <f t="shared" si="39"/>
        <v>0</v>
      </c>
      <c r="LX122" s="310">
        <f t="shared" si="39"/>
        <v>0</v>
      </c>
      <c r="LY122" s="310">
        <f t="shared" si="39"/>
        <v>0</v>
      </c>
      <c r="LZ122" s="310">
        <f t="shared" si="39"/>
        <v>0</v>
      </c>
      <c r="MA122" s="310">
        <f t="shared" si="39"/>
        <v>0</v>
      </c>
      <c r="MB122" s="310">
        <f t="shared" si="39"/>
        <v>0</v>
      </c>
      <c r="MC122" s="310">
        <f t="shared" si="39"/>
        <v>0</v>
      </c>
      <c r="MD122" s="310">
        <f t="shared" si="39"/>
        <v>0</v>
      </c>
      <c r="ME122" s="310">
        <f t="shared" si="40"/>
        <v>0</v>
      </c>
      <c r="MF122" s="310">
        <f t="shared" si="40"/>
        <v>0</v>
      </c>
      <c r="MG122" s="310">
        <f t="shared" si="40"/>
        <v>0</v>
      </c>
      <c r="MH122" s="310">
        <f t="shared" si="40"/>
        <v>0</v>
      </c>
      <c r="MI122" s="310">
        <f t="shared" si="40"/>
        <v>0</v>
      </c>
      <c r="MJ122" s="310">
        <f t="shared" si="40"/>
        <v>0</v>
      </c>
      <c r="MK122" s="310">
        <f t="shared" si="40"/>
        <v>0</v>
      </c>
      <c r="ML122" s="310">
        <f t="shared" si="40"/>
        <v>0</v>
      </c>
      <c r="MM122" s="310">
        <f t="shared" si="40"/>
        <v>0</v>
      </c>
      <c r="MN122" s="310">
        <f t="shared" si="40"/>
        <v>0</v>
      </c>
      <c r="MO122" s="310">
        <f t="shared" si="40"/>
        <v>0</v>
      </c>
      <c r="MP122" s="310">
        <f t="shared" si="40"/>
        <v>0</v>
      </c>
      <c r="MQ122" s="310">
        <f t="shared" si="40"/>
        <v>0</v>
      </c>
      <c r="MR122" s="310">
        <f t="shared" si="40"/>
        <v>0</v>
      </c>
      <c r="MS122" s="310">
        <f t="shared" si="40"/>
        <v>0</v>
      </c>
      <c r="MT122" s="310">
        <f t="shared" si="40"/>
        <v>0</v>
      </c>
      <c r="MU122" s="310">
        <f t="shared" si="41"/>
        <v>0</v>
      </c>
      <c r="MV122" s="310">
        <f t="shared" si="41"/>
        <v>0</v>
      </c>
      <c r="MW122" s="310">
        <f t="shared" si="41"/>
        <v>0</v>
      </c>
      <c r="MX122" s="310">
        <f t="shared" si="41"/>
        <v>0</v>
      </c>
      <c r="MY122" s="310">
        <f t="shared" si="41"/>
        <v>0</v>
      </c>
      <c r="MZ122" s="310">
        <f t="shared" si="41"/>
        <v>0</v>
      </c>
      <c r="NA122" s="311">
        <f t="shared" si="41"/>
        <v>0</v>
      </c>
    </row>
    <row r="123" spans="1:368" x14ac:dyDescent="0.2">
      <c r="A123" s="658" t="s">
        <v>814</v>
      </c>
      <c r="B123" s="658" t="s">
        <v>815</v>
      </c>
      <c r="C123" s="661" t="s">
        <v>636</v>
      </c>
      <c r="D123" s="364"/>
      <c r="E123" s="58" t="s">
        <v>633</v>
      </c>
      <c r="F123" s="317">
        <f>Administração!H30</f>
        <v>531513.40122384566</v>
      </c>
      <c r="G123" s="317">
        <f t="shared" si="18"/>
        <v>531513.40122384566</v>
      </c>
      <c r="H123" s="317">
        <f t="shared" si="18"/>
        <v>531513.40122384566</v>
      </c>
      <c r="I123" s="317">
        <f t="shared" si="18"/>
        <v>531513.40122384566</v>
      </c>
      <c r="J123" s="317">
        <f t="shared" si="18"/>
        <v>531513.40122384566</v>
      </c>
      <c r="K123" s="317">
        <f t="shared" si="18"/>
        <v>531513.40122384566</v>
      </c>
      <c r="L123" s="317">
        <f t="shared" si="18"/>
        <v>531513.40122384566</v>
      </c>
      <c r="M123" s="317">
        <f t="shared" si="18"/>
        <v>531513.40122384566</v>
      </c>
      <c r="N123" s="317">
        <f t="shared" si="18"/>
        <v>531513.40122384566</v>
      </c>
      <c r="O123" s="317">
        <f t="shared" si="18"/>
        <v>531513.40122384566</v>
      </c>
      <c r="P123" s="317">
        <f t="shared" si="18"/>
        <v>531513.40122384566</v>
      </c>
      <c r="Q123" s="317">
        <f t="shared" si="18"/>
        <v>531513.40122384566</v>
      </c>
      <c r="R123" s="317">
        <f t="shared" si="18"/>
        <v>531513.40122384566</v>
      </c>
      <c r="S123" s="317">
        <f t="shared" si="18"/>
        <v>531513.40122384566</v>
      </c>
      <c r="T123" s="317">
        <f t="shared" si="18"/>
        <v>531513.40122384566</v>
      </c>
      <c r="U123" s="317">
        <f t="shared" si="18"/>
        <v>531513.40122384566</v>
      </c>
      <c r="V123" s="317">
        <f t="shared" si="18"/>
        <v>531513.40122384566</v>
      </c>
      <c r="W123" s="317">
        <f t="shared" si="19"/>
        <v>531513.40122384566</v>
      </c>
      <c r="X123" s="317">
        <f t="shared" si="19"/>
        <v>531513.40122384566</v>
      </c>
      <c r="Y123" s="317">
        <f t="shared" si="19"/>
        <v>531513.40122384566</v>
      </c>
      <c r="Z123" s="317">
        <f t="shared" si="19"/>
        <v>531513.40122384566</v>
      </c>
      <c r="AA123" s="317">
        <f t="shared" si="19"/>
        <v>531513.40122384566</v>
      </c>
      <c r="AB123" s="317">
        <f t="shared" si="19"/>
        <v>531513.40122384566</v>
      </c>
      <c r="AC123" s="317">
        <f t="shared" si="19"/>
        <v>531513.40122384566</v>
      </c>
      <c r="AD123" s="317">
        <f t="shared" si="19"/>
        <v>531513.40122384566</v>
      </c>
      <c r="AE123" s="317">
        <f t="shared" si="19"/>
        <v>531513.40122384566</v>
      </c>
      <c r="AF123" s="317">
        <f t="shared" si="19"/>
        <v>531513.40122384566</v>
      </c>
      <c r="AG123" s="317">
        <f t="shared" si="19"/>
        <v>531513.40122384566</v>
      </c>
      <c r="AH123" s="317">
        <f t="shared" si="19"/>
        <v>531513.40122384566</v>
      </c>
      <c r="AI123" s="317">
        <f t="shared" si="19"/>
        <v>531513.40122384566</v>
      </c>
      <c r="AJ123" s="317">
        <f t="shared" si="19"/>
        <v>531513.40122384566</v>
      </c>
      <c r="AK123" s="317">
        <f t="shared" si="19"/>
        <v>531513.40122384566</v>
      </c>
      <c r="AL123" s="317">
        <f t="shared" si="19"/>
        <v>531513.40122384566</v>
      </c>
      <c r="AM123" s="317">
        <f t="shared" si="20"/>
        <v>531513.40122384566</v>
      </c>
      <c r="AN123" s="317">
        <f t="shared" si="20"/>
        <v>531513.40122384566</v>
      </c>
      <c r="AO123" s="317">
        <f t="shared" si="20"/>
        <v>531513.40122384566</v>
      </c>
      <c r="AP123" s="317">
        <f t="shared" si="20"/>
        <v>531513.40122384566</v>
      </c>
      <c r="AQ123" s="317">
        <f t="shared" si="20"/>
        <v>531513.40122384566</v>
      </c>
      <c r="AR123" s="317">
        <f t="shared" si="20"/>
        <v>531513.40122384566</v>
      </c>
      <c r="AS123" s="317">
        <f t="shared" si="20"/>
        <v>531513.40122384566</v>
      </c>
      <c r="AT123" s="317">
        <f t="shared" si="20"/>
        <v>531513.40122384566</v>
      </c>
      <c r="AU123" s="317">
        <f t="shared" si="20"/>
        <v>531513.40122384566</v>
      </c>
      <c r="AV123" s="317">
        <f t="shared" si="20"/>
        <v>531513.40122384566</v>
      </c>
      <c r="AW123" s="317">
        <f t="shared" si="20"/>
        <v>531513.40122384566</v>
      </c>
      <c r="AX123" s="317">
        <f t="shared" si="20"/>
        <v>531513.40122384566</v>
      </c>
      <c r="AY123" s="317">
        <f t="shared" si="20"/>
        <v>531513.40122384566</v>
      </c>
      <c r="AZ123" s="317">
        <f t="shared" si="20"/>
        <v>531513.40122384566</v>
      </c>
      <c r="BA123" s="317">
        <f t="shared" si="21"/>
        <v>531513.40122384566</v>
      </c>
      <c r="BB123" s="317">
        <f t="shared" si="21"/>
        <v>531513.40122384566</v>
      </c>
      <c r="BC123" s="317">
        <f t="shared" si="21"/>
        <v>531513.40122384566</v>
      </c>
      <c r="BD123" s="317">
        <f t="shared" si="21"/>
        <v>531513.40122384566</v>
      </c>
      <c r="BE123" s="317">
        <f t="shared" si="21"/>
        <v>531513.40122384566</v>
      </c>
      <c r="BF123" s="317">
        <f t="shared" si="21"/>
        <v>531513.40122384566</v>
      </c>
      <c r="BG123" s="317">
        <f t="shared" si="21"/>
        <v>531513.40122384566</v>
      </c>
      <c r="BH123" s="317">
        <f t="shared" si="21"/>
        <v>531513.40122384566</v>
      </c>
      <c r="BI123" s="317">
        <f t="shared" si="21"/>
        <v>531513.40122384566</v>
      </c>
      <c r="BJ123" s="317">
        <f t="shared" si="21"/>
        <v>531513.40122384566</v>
      </c>
      <c r="BK123" s="317">
        <f t="shared" si="21"/>
        <v>531513.40122384566</v>
      </c>
      <c r="BL123" s="317">
        <f t="shared" si="21"/>
        <v>531513.40122384566</v>
      </c>
      <c r="BM123" s="317">
        <f t="shared" si="21"/>
        <v>531513.40122384566</v>
      </c>
      <c r="BN123" s="317">
        <f t="shared" si="21"/>
        <v>531513.40122384566</v>
      </c>
      <c r="BO123" s="317">
        <f t="shared" si="21"/>
        <v>531513.40122384566</v>
      </c>
      <c r="BP123" s="317">
        <f t="shared" si="21"/>
        <v>531513.40122384566</v>
      </c>
      <c r="BQ123" s="317">
        <f t="shared" si="22"/>
        <v>531513.40122384566</v>
      </c>
      <c r="BR123" s="317">
        <f t="shared" si="22"/>
        <v>531513.40122384566</v>
      </c>
      <c r="BS123" s="317">
        <f t="shared" si="22"/>
        <v>531513.40122384566</v>
      </c>
      <c r="BT123" s="317">
        <f t="shared" si="22"/>
        <v>531513.40122384566</v>
      </c>
      <c r="BU123" s="317">
        <f t="shared" si="22"/>
        <v>531513.40122384566</v>
      </c>
      <c r="BV123" s="317">
        <f t="shared" si="22"/>
        <v>531513.40122384566</v>
      </c>
      <c r="BW123" s="317">
        <f t="shared" si="22"/>
        <v>531513.40122384566</v>
      </c>
      <c r="BX123" s="317">
        <f t="shared" si="22"/>
        <v>531513.40122384566</v>
      </c>
      <c r="BY123" s="317">
        <f t="shared" si="22"/>
        <v>531513.40122384566</v>
      </c>
      <c r="BZ123" s="317">
        <f t="shared" si="22"/>
        <v>531513.40122384566</v>
      </c>
      <c r="CA123" s="317">
        <f t="shared" si="22"/>
        <v>531513.40122384566</v>
      </c>
      <c r="CB123" s="317">
        <f t="shared" si="22"/>
        <v>531513.40122384566</v>
      </c>
      <c r="CC123" s="317">
        <f t="shared" si="22"/>
        <v>531513.40122384566</v>
      </c>
      <c r="CD123" s="317">
        <f t="shared" si="22"/>
        <v>531513.40122384566</v>
      </c>
      <c r="CE123" s="317">
        <f t="shared" si="22"/>
        <v>531513.40122384566</v>
      </c>
      <c r="CF123" s="317">
        <f t="shared" si="22"/>
        <v>531513.40122384566</v>
      </c>
      <c r="CG123" s="317">
        <f t="shared" si="23"/>
        <v>531513.40122384566</v>
      </c>
      <c r="CH123" s="317">
        <f t="shared" si="23"/>
        <v>531513.40122384566</v>
      </c>
      <c r="CI123" s="317">
        <f t="shared" si="23"/>
        <v>531513.40122384566</v>
      </c>
      <c r="CJ123" s="317">
        <f t="shared" si="23"/>
        <v>531513.40122384566</v>
      </c>
      <c r="CK123" s="317">
        <f t="shared" si="23"/>
        <v>531513.40122384566</v>
      </c>
      <c r="CL123" s="317">
        <f t="shared" si="23"/>
        <v>531513.40122384566</v>
      </c>
      <c r="CM123" s="317">
        <f t="shared" si="23"/>
        <v>531513.40122384566</v>
      </c>
      <c r="CN123" s="317">
        <f t="shared" si="23"/>
        <v>531513.40122384566</v>
      </c>
      <c r="CO123" s="317">
        <f t="shared" si="23"/>
        <v>531513.40122384566</v>
      </c>
      <c r="CP123" s="317">
        <f t="shared" si="23"/>
        <v>531513.40122384566</v>
      </c>
      <c r="CQ123" s="317">
        <f t="shared" si="23"/>
        <v>531513.40122384566</v>
      </c>
      <c r="CR123" s="317">
        <f t="shared" si="23"/>
        <v>531513.40122384566</v>
      </c>
      <c r="CS123" s="317">
        <f t="shared" si="23"/>
        <v>531513.40122384566</v>
      </c>
      <c r="CT123" s="317">
        <f t="shared" si="23"/>
        <v>531513.40122384566</v>
      </c>
      <c r="CU123" s="317">
        <f t="shared" si="24"/>
        <v>531513.40122384566</v>
      </c>
      <c r="CV123" s="317">
        <f t="shared" si="24"/>
        <v>531513.40122384566</v>
      </c>
      <c r="CW123" s="317">
        <f t="shared" si="24"/>
        <v>531513.40122384566</v>
      </c>
      <c r="CX123" s="317">
        <f t="shared" si="24"/>
        <v>531513.40122384566</v>
      </c>
      <c r="CY123" s="317">
        <f t="shared" si="24"/>
        <v>531513.40122384566</v>
      </c>
      <c r="CZ123" s="317">
        <f t="shared" si="24"/>
        <v>531513.40122384566</v>
      </c>
      <c r="DA123" s="317">
        <f t="shared" si="24"/>
        <v>531513.40122384566</v>
      </c>
      <c r="DB123" s="317">
        <f t="shared" si="24"/>
        <v>531513.40122384566</v>
      </c>
      <c r="DC123" s="317">
        <f t="shared" si="24"/>
        <v>531513.40122384566</v>
      </c>
      <c r="DD123" s="317">
        <f t="shared" si="24"/>
        <v>531513.40122384566</v>
      </c>
      <c r="DE123" s="317">
        <f t="shared" si="24"/>
        <v>531513.40122384566</v>
      </c>
      <c r="DF123" s="317">
        <f t="shared" si="24"/>
        <v>531513.40122384566</v>
      </c>
      <c r="DG123" s="317">
        <f t="shared" si="24"/>
        <v>531513.40122384566</v>
      </c>
      <c r="DH123" s="317">
        <f t="shared" si="24"/>
        <v>531513.40122384566</v>
      </c>
      <c r="DI123" s="317">
        <f t="shared" si="24"/>
        <v>531513.40122384566</v>
      </c>
      <c r="DJ123" s="317">
        <f t="shared" si="24"/>
        <v>531513.40122384566</v>
      </c>
      <c r="DK123" s="317">
        <f t="shared" si="25"/>
        <v>531513.40122384566</v>
      </c>
      <c r="DL123" s="317">
        <f t="shared" si="25"/>
        <v>531513.40122384566</v>
      </c>
      <c r="DM123" s="317">
        <f t="shared" si="25"/>
        <v>531513.40122384566</v>
      </c>
      <c r="DN123" s="317">
        <f t="shared" si="25"/>
        <v>531513.40122384566</v>
      </c>
      <c r="DO123" s="317">
        <f t="shared" si="25"/>
        <v>531513.40122384566</v>
      </c>
      <c r="DP123" s="317">
        <f t="shared" si="25"/>
        <v>531513.40122384566</v>
      </c>
      <c r="DQ123" s="317">
        <f t="shared" si="25"/>
        <v>531513.40122384566</v>
      </c>
      <c r="DR123" s="317">
        <f t="shared" si="25"/>
        <v>531513.40122384566</v>
      </c>
      <c r="DS123" s="317">
        <f t="shared" si="25"/>
        <v>531513.40122384566</v>
      </c>
      <c r="DT123" s="317">
        <f t="shared" si="25"/>
        <v>531513.40122384566</v>
      </c>
      <c r="DU123" s="317">
        <f t="shared" si="25"/>
        <v>531513.40122384566</v>
      </c>
      <c r="DV123" s="317">
        <f t="shared" si="25"/>
        <v>531513.40122384566</v>
      </c>
      <c r="DW123" s="317">
        <f t="shared" si="25"/>
        <v>531513.40122384566</v>
      </c>
      <c r="DX123" s="317">
        <f t="shared" si="25"/>
        <v>531513.40122384566</v>
      </c>
      <c r="DY123" s="317">
        <f t="shared" si="25"/>
        <v>531513.40122384566</v>
      </c>
      <c r="DZ123" s="317">
        <f t="shared" si="25"/>
        <v>531513.40122384566</v>
      </c>
      <c r="EA123" s="317">
        <f t="shared" si="26"/>
        <v>531513.40122384566</v>
      </c>
      <c r="EB123" s="317">
        <f t="shared" si="26"/>
        <v>531513.40122384566</v>
      </c>
      <c r="EC123" s="317">
        <f t="shared" si="26"/>
        <v>531513.40122384566</v>
      </c>
      <c r="ED123" s="317">
        <f t="shared" si="26"/>
        <v>531513.40122384566</v>
      </c>
      <c r="EE123" s="317">
        <f t="shared" si="26"/>
        <v>531513.40122384566</v>
      </c>
      <c r="EF123" s="317">
        <f t="shared" si="27"/>
        <v>531513.40122384566</v>
      </c>
      <c r="EG123" s="317">
        <f t="shared" si="27"/>
        <v>531513.40122384566</v>
      </c>
      <c r="EH123" s="317">
        <f t="shared" si="27"/>
        <v>531513.40122384566</v>
      </c>
      <c r="EI123" s="317">
        <f t="shared" si="27"/>
        <v>531513.40122384566</v>
      </c>
      <c r="EJ123" s="317">
        <f t="shared" si="27"/>
        <v>531513.40122384566</v>
      </c>
      <c r="EK123" s="317">
        <f t="shared" si="27"/>
        <v>531513.40122384566</v>
      </c>
      <c r="EL123" s="317">
        <f t="shared" si="27"/>
        <v>531513.40122384566</v>
      </c>
      <c r="EM123" s="317">
        <f t="shared" si="27"/>
        <v>531513.40122384566</v>
      </c>
      <c r="EN123" s="317">
        <f t="shared" si="27"/>
        <v>531513.40122384566</v>
      </c>
      <c r="EO123" s="317">
        <f t="shared" si="27"/>
        <v>531513.40122384566</v>
      </c>
      <c r="EP123" s="317">
        <f t="shared" si="27"/>
        <v>531513.40122384566</v>
      </c>
      <c r="EQ123" s="317">
        <f t="shared" si="27"/>
        <v>531513.40122384566</v>
      </c>
      <c r="ER123" s="317">
        <f t="shared" si="27"/>
        <v>531513.40122384566</v>
      </c>
      <c r="ES123" s="317">
        <f t="shared" si="27"/>
        <v>531513.40122384566</v>
      </c>
      <c r="ET123" s="317">
        <f t="shared" si="27"/>
        <v>531513.40122384566</v>
      </c>
      <c r="EU123" s="317">
        <f t="shared" si="27"/>
        <v>531513.40122384566</v>
      </c>
      <c r="EV123" s="317">
        <f t="shared" si="28"/>
        <v>531513.40122384566</v>
      </c>
      <c r="EW123" s="317">
        <f t="shared" si="28"/>
        <v>531513.40122384566</v>
      </c>
      <c r="EX123" s="317">
        <f t="shared" si="28"/>
        <v>531513.40122384566</v>
      </c>
      <c r="EY123" s="317">
        <f t="shared" si="28"/>
        <v>531513.40122384566</v>
      </c>
      <c r="EZ123" s="317">
        <f t="shared" si="28"/>
        <v>531513.40122384566</v>
      </c>
      <c r="FA123" s="317">
        <f t="shared" si="28"/>
        <v>531513.40122384566</v>
      </c>
      <c r="FB123" s="317">
        <f t="shared" si="28"/>
        <v>531513.40122384566</v>
      </c>
      <c r="FC123" s="317">
        <f t="shared" si="28"/>
        <v>531513.40122384566</v>
      </c>
      <c r="FD123" s="317">
        <f t="shared" si="28"/>
        <v>531513.40122384566</v>
      </c>
      <c r="FE123" s="317">
        <f t="shared" si="28"/>
        <v>531513.40122384566</v>
      </c>
      <c r="FF123" s="317">
        <f t="shared" si="28"/>
        <v>531513.40122384566</v>
      </c>
      <c r="FG123" s="317">
        <f t="shared" si="28"/>
        <v>531513.40122384566</v>
      </c>
      <c r="FH123" s="317">
        <f t="shared" si="28"/>
        <v>531513.40122384566</v>
      </c>
      <c r="FI123" s="317">
        <f t="shared" si="28"/>
        <v>531513.40122384566</v>
      </c>
      <c r="FJ123" s="317">
        <f t="shared" si="28"/>
        <v>531513.40122384566</v>
      </c>
      <c r="FK123" s="317">
        <f t="shared" si="28"/>
        <v>531513.40122384566</v>
      </c>
      <c r="FL123" s="317">
        <f t="shared" si="29"/>
        <v>531513.40122384566</v>
      </c>
      <c r="FM123" s="317">
        <f t="shared" si="29"/>
        <v>531513.40122384566</v>
      </c>
      <c r="FN123" s="317">
        <f t="shared" si="29"/>
        <v>531513.40122384566</v>
      </c>
      <c r="FO123" s="317">
        <f t="shared" si="29"/>
        <v>531513.40122384566</v>
      </c>
      <c r="FP123" s="317">
        <f t="shared" si="29"/>
        <v>531513.40122384566</v>
      </c>
      <c r="FQ123" s="317">
        <f t="shared" si="29"/>
        <v>531513.40122384566</v>
      </c>
      <c r="FR123" s="317">
        <f t="shared" si="29"/>
        <v>531513.40122384566</v>
      </c>
      <c r="FS123" s="317">
        <f t="shared" si="29"/>
        <v>531513.40122384566</v>
      </c>
      <c r="FT123" s="317">
        <f t="shared" si="29"/>
        <v>531513.40122384566</v>
      </c>
      <c r="FU123" s="317">
        <f t="shared" si="29"/>
        <v>531513.40122384566</v>
      </c>
      <c r="FV123" s="317">
        <f t="shared" si="29"/>
        <v>531513.40122384566</v>
      </c>
      <c r="FW123" s="317">
        <f t="shared" si="29"/>
        <v>531513.40122384566</v>
      </c>
      <c r="FX123" s="317">
        <f t="shared" si="29"/>
        <v>531513.40122384566</v>
      </c>
      <c r="FY123" s="317">
        <f t="shared" si="29"/>
        <v>531513.40122384566</v>
      </c>
      <c r="FZ123" s="317">
        <f t="shared" si="29"/>
        <v>531513.40122384566</v>
      </c>
      <c r="GA123" s="317">
        <f t="shared" si="29"/>
        <v>531513.40122384566</v>
      </c>
      <c r="GB123" s="317">
        <f t="shared" si="30"/>
        <v>531513.40122384566</v>
      </c>
      <c r="GC123" s="317">
        <f t="shared" si="30"/>
        <v>531513.40122384566</v>
      </c>
      <c r="GD123" s="317">
        <f t="shared" si="30"/>
        <v>531513.40122384566</v>
      </c>
      <c r="GE123" s="317">
        <f t="shared" si="30"/>
        <v>531513.40122384566</v>
      </c>
      <c r="GF123" s="317">
        <f t="shared" si="30"/>
        <v>531513.40122384566</v>
      </c>
      <c r="GG123" s="317">
        <f t="shared" si="30"/>
        <v>531513.40122384566</v>
      </c>
      <c r="GH123" s="317">
        <f t="shared" si="30"/>
        <v>531513.40122384566</v>
      </c>
      <c r="GI123" s="317">
        <f t="shared" si="30"/>
        <v>531513.40122384566</v>
      </c>
      <c r="GJ123" s="317">
        <f t="shared" si="30"/>
        <v>531513.40122384566</v>
      </c>
      <c r="GK123" s="317">
        <f t="shared" si="30"/>
        <v>531513.40122384566</v>
      </c>
      <c r="GL123" s="317">
        <f t="shared" si="30"/>
        <v>531513.40122384566</v>
      </c>
      <c r="GM123" s="317">
        <f t="shared" si="30"/>
        <v>531513.40122384566</v>
      </c>
      <c r="GN123" s="317">
        <f t="shared" si="30"/>
        <v>531513.40122384566</v>
      </c>
      <c r="GO123" s="317">
        <f t="shared" si="30"/>
        <v>531513.40122384566</v>
      </c>
      <c r="GP123" s="317">
        <f t="shared" si="30"/>
        <v>531513.40122384566</v>
      </c>
      <c r="GQ123" s="317">
        <f t="shared" si="30"/>
        <v>531513.40122384566</v>
      </c>
      <c r="GR123" s="317">
        <f t="shared" si="31"/>
        <v>531513.40122384566</v>
      </c>
      <c r="GS123" s="317">
        <f t="shared" si="31"/>
        <v>531513.40122384566</v>
      </c>
      <c r="GT123" s="317">
        <f t="shared" si="31"/>
        <v>531513.40122384566</v>
      </c>
      <c r="GU123" s="317">
        <f t="shared" si="31"/>
        <v>531513.40122384566</v>
      </c>
      <c r="GV123" s="317">
        <f t="shared" si="31"/>
        <v>531513.40122384566</v>
      </c>
      <c r="GW123" s="317">
        <f t="shared" si="31"/>
        <v>531513.40122384566</v>
      </c>
      <c r="GX123" s="317">
        <f t="shared" si="31"/>
        <v>531513.40122384566</v>
      </c>
      <c r="GY123" s="317">
        <f t="shared" si="31"/>
        <v>531513.40122384566</v>
      </c>
      <c r="GZ123" s="317">
        <f t="shared" si="31"/>
        <v>531513.40122384566</v>
      </c>
      <c r="HA123" s="317">
        <f t="shared" si="31"/>
        <v>531513.40122384566</v>
      </c>
      <c r="HB123" s="317">
        <f t="shared" si="31"/>
        <v>531513.40122384566</v>
      </c>
      <c r="HC123" s="317">
        <f t="shared" si="31"/>
        <v>531513.40122384566</v>
      </c>
      <c r="HD123" s="317">
        <f t="shared" si="31"/>
        <v>531513.40122384566</v>
      </c>
      <c r="HE123" s="317">
        <f t="shared" si="31"/>
        <v>531513.40122384566</v>
      </c>
      <c r="HF123" s="317">
        <f t="shared" si="31"/>
        <v>531513.40122384566</v>
      </c>
      <c r="HG123" s="317">
        <f t="shared" si="31"/>
        <v>531513.40122384566</v>
      </c>
      <c r="HH123" s="317">
        <f t="shared" si="32"/>
        <v>531513.40122384566</v>
      </c>
      <c r="HI123" s="317">
        <f t="shared" si="32"/>
        <v>531513.40122384566</v>
      </c>
      <c r="HJ123" s="317">
        <f t="shared" si="32"/>
        <v>531513.40122384566</v>
      </c>
      <c r="HK123" s="317">
        <f t="shared" si="32"/>
        <v>531513.40122384566</v>
      </c>
      <c r="HL123" s="317">
        <f t="shared" si="32"/>
        <v>531513.40122384566</v>
      </c>
      <c r="HM123" s="317">
        <f t="shared" si="32"/>
        <v>531513.40122384566</v>
      </c>
      <c r="HN123" s="317">
        <f t="shared" si="32"/>
        <v>531513.40122384566</v>
      </c>
      <c r="HO123" s="317">
        <f t="shared" si="32"/>
        <v>531513.40122384566</v>
      </c>
      <c r="HP123" s="317">
        <f t="shared" si="32"/>
        <v>531513.40122384566</v>
      </c>
      <c r="HQ123" s="317">
        <f t="shared" si="32"/>
        <v>531513.40122384566</v>
      </c>
      <c r="HR123" s="317">
        <f t="shared" si="32"/>
        <v>531513.40122384566</v>
      </c>
      <c r="HS123" s="317">
        <f t="shared" si="32"/>
        <v>531513.40122384566</v>
      </c>
      <c r="HT123" s="317">
        <f t="shared" si="32"/>
        <v>531513.40122384566</v>
      </c>
      <c r="HU123" s="317">
        <f t="shared" si="32"/>
        <v>531513.40122384566</v>
      </c>
      <c r="HV123" s="317">
        <f t="shared" si="32"/>
        <v>531513.40122384566</v>
      </c>
      <c r="HW123" s="317">
        <f t="shared" si="32"/>
        <v>531513.40122384566</v>
      </c>
      <c r="HX123" s="317">
        <f t="shared" si="33"/>
        <v>531513.40122384566</v>
      </c>
      <c r="HY123" s="317">
        <f t="shared" si="33"/>
        <v>531513.40122384566</v>
      </c>
      <c r="HZ123" s="317">
        <f t="shared" si="33"/>
        <v>531513.40122384566</v>
      </c>
      <c r="IA123" s="317">
        <f t="shared" si="33"/>
        <v>531513.40122384566</v>
      </c>
      <c r="IB123" s="317">
        <f t="shared" si="33"/>
        <v>531513.40122384566</v>
      </c>
      <c r="IC123" s="317">
        <f t="shared" si="33"/>
        <v>531513.40122384566</v>
      </c>
      <c r="ID123" s="317">
        <f t="shared" si="33"/>
        <v>531513.40122384566</v>
      </c>
      <c r="IE123" s="317">
        <f t="shared" si="33"/>
        <v>531513.40122384566</v>
      </c>
      <c r="IF123" s="317">
        <f t="shared" si="33"/>
        <v>531513.40122384566</v>
      </c>
      <c r="IG123" s="317">
        <f t="shared" si="33"/>
        <v>531513.40122384566</v>
      </c>
      <c r="IH123" s="317">
        <f t="shared" si="33"/>
        <v>531513.40122384566</v>
      </c>
      <c r="II123" s="317">
        <f t="shared" si="33"/>
        <v>531513.40122384566</v>
      </c>
      <c r="IJ123" s="317">
        <f t="shared" si="33"/>
        <v>531513.40122384566</v>
      </c>
      <c r="IK123" s="317">
        <f t="shared" si="33"/>
        <v>531513.40122384566</v>
      </c>
      <c r="IL123" s="317">
        <f t="shared" si="33"/>
        <v>531513.40122384566</v>
      </c>
      <c r="IM123" s="317">
        <f t="shared" si="33"/>
        <v>531513.40122384566</v>
      </c>
      <c r="IN123" s="317">
        <f t="shared" si="34"/>
        <v>531513.40122384566</v>
      </c>
      <c r="IO123" s="317">
        <f t="shared" si="34"/>
        <v>531513.40122384566</v>
      </c>
      <c r="IP123" s="317">
        <f t="shared" si="34"/>
        <v>531513.40122384566</v>
      </c>
      <c r="IQ123" s="317">
        <f t="shared" si="34"/>
        <v>531513.40122384566</v>
      </c>
      <c r="IR123" s="317">
        <f t="shared" si="34"/>
        <v>531513.40122384566</v>
      </c>
      <c r="IS123" s="317">
        <f t="shared" si="34"/>
        <v>531513.40122384566</v>
      </c>
      <c r="IT123" s="317">
        <f t="shared" si="34"/>
        <v>531513.40122384566</v>
      </c>
      <c r="IU123" s="317">
        <f t="shared" si="34"/>
        <v>531513.40122384566</v>
      </c>
      <c r="IV123" s="317">
        <f t="shared" si="34"/>
        <v>531513.40122384566</v>
      </c>
      <c r="IW123" s="317">
        <f t="shared" si="34"/>
        <v>531513.40122384566</v>
      </c>
      <c r="IX123" s="317">
        <f t="shared" si="34"/>
        <v>531513.40122384566</v>
      </c>
      <c r="IY123" s="317">
        <f t="shared" si="34"/>
        <v>531513.40122384566</v>
      </c>
      <c r="IZ123" s="317">
        <f t="shared" si="34"/>
        <v>531513.40122384566</v>
      </c>
      <c r="JA123" s="317">
        <f t="shared" si="34"/>
        <v>531513.40122384566</v>
      </c>
      <c r="JB123" s="317">
        <f t="shared" si="34"/>
        <v>531513.40122384566</v>
      </c>
      <c r="JC123" s="317">
        <f t="shared" si="34"/>
        <v>531513.40122384566</v>
      </c>
      <c r="JD123" s="317">
        <f t="shared" si="35"/>
        <v>531513.40122384566</v>
      </c>
      <c r="JE123" s="317">
        <f t="shared" si="35"/>
        <v>531513.40122384566</v>
      </c>
      <c r="JF123" s="317">
        <f t="shared" si="35"/>
        <v>531513.40122384566</v>
      </c>
      <c r="JG123" s="317">
        <f t="shared" si="35"/>
        <v>531513.40122384566</v>
      </c>
      <c r="JH123" s="317">
        <f t="shared" si="35"/>
        <v>531513.40122384566</v>
      </c>
      <c r="JI123" s="317">
        <f t="shared" si="35"/>
        <v>531513.40122384566</v>
      </c>
      <c r="JJ123" s="317">
        <f t="shared" si="35"/>
        <v>531513.40122384566</v>
      </c>
      <c r="JK123" s="317">
        <f t="shared" si="35"/>
        <v>531513.40122384566</v>
      </c>
      <c r="JL123" s="317">
        <f t="shared" si="35"/>
        <v>531513.40122384566</v>
      </c>
      <c r="JM123" s="317">
        <f t="shared" si="35"/>
        <v>531513.40122384566</v>
      </c>
      <c r="JN123" s="317">
        <f t="shared" si="35"/>
        <v>531513.40122384566</v>
      </c>
      <c r="JO123" s="317">
        <f t="shared" si="35"/>
        <v>531513.40122384566</v>
      </c>
      <c r="JP123" s="317">
        <f t="shared" si="35"/>
        <v>531513.40122384566</v>
      </c>
      <c r="JQ123" s="317">
        <f t="shared" si="35"/>
        <v>531513.40122384566</v>
      </c>
      <c r="JR123" s="317">
        <f t="shared" si="35"/>
        <v>531513.40122384566</v>
      </c>
      <c r="JS123" s="317">
        <f t="shared" si="35"/>
        <v>531513.40122384566</v>
      </c>
      <c r="JT123" s="317">
        <f t="shared" si="36"/>
        <v>531513.40122384566</v>
      </c>
      <c r="JU123" s="317">
        <f t="shared" si="36"/>
        <v>531513.40122384566</v>
      </c>
      <c r="JV123" s="317">
        <f t="shared" si="36"/>
        <v>531513.40122384566</v>
      </c>
      <c r="JW123" s="317">
        <f t="shared" si="36"/>
        <v>531513.40122384566</v>
      </c>
      <c r="JX123" s="317">
        <f t="shared" si="36"/>
        <v>531513.40122384566</v>
      </c>
      <c r="JY123" s="317">
        <f t="shared" si="36"/>
        <v>531513.40122384566</v>
      </c>
      <c r="JZ123" s="317">
        <f t="shared" si="36"/>
        <v>531513.40122384566</v>
      </c>
      <c r="KA123" s="317">
        <f t="shared" si="36"/>
        <v>531513.40122384566</v>
      </c>
      <c r="KB123" s="317">
        <f t="shared" si="36"/>
        <v>531513.40122384566</v>
      </c>
      <c r="KC123" s="317">
        <f t="shared" si="36"/>
        <v>531513.40122384566</v>
      </c>
      <c r="KD123" s="317">
        <f t="shared" si="36"/>
        <v>531513.40122384566</v>
      </c>
      <c r="KE123" s="317">
        <f t="shared" si="36"/>
        <v>531513.40122384566</v>
      </c>
      <c r="KF123" s="317">
        <f t="shared" si="36"/>
        <v>531513.40122384566</v>
      </c>
      <c r="KG123" s="317">
        <f t="shared" si="36"/>
        <v>531513.40122384566</v>
      </c>
      <c r="KH123" s="317">
        <f t="shared" si="36"/>
        <v>531513.40122384566</v>
      </c>
      <c r="KI123" s="317">
        <f t="shared" si="36"/>
        <v>531513.40122384566</v>
      </c>
      <c r="KJ123" s="317">
        <f t="shared" si="37"/>
        <v>531513.40122384566</v>
      </c>
      <c r="KK123" s="317">
        <f t="shared" si="37"/>
        <v>531513.40122384566</v>
      </c>
      <c r="KL123" s="317">
        <f t="shared" si="37"/>
        <v>531513.40122384566</v>
      </c>
      <c r="KM123" s="317">
        <f t="shared" si="37"/>
        <v>531513.40122384566</v>
      </c>
      <c r="KN123" s="317">
        <f t="shared" si="37"/>
        <v>531513.40122384566</v>
      </c>
      <c r="KO123" s="317">
        <f t="shared" si="37"/>
        <v>531513.40122384566</v>
      </c>
      <c r="KP123" s="317">
        <f t="shared" si="37"/>
        <v>531513.40122384566</v>
      </c>
      <c r="KQ123" s="317">
        <f t="shared" si="37"/>
        <v>531513.40122384566</v>
      </c>
      <c r="KR123" s="317">
        <f t="shared" si="37"/>
        <v>531513.40122384566</v>
      </c>
      <c r="KS123" s="317">
        <f t="shared" si="37"/>
        <v>531513.40122384566</v>
      </c>
      <c r="KT123" s="317">
        <f t="shared" si="37"/>
        <v>531513.40122384566</v>
      </c>
      <c r="KU123" s="317">
        <f t="shared" si="37"/>
        <v>531513.40122384566</v>
      </c>
      <c r="KV123" s="317">
        <f t="shared" si="37"/>
        <v>531513.40122384566</v>
      </c>
      <c r="KW123" s="317">
        <f t="shared" si="37"/>
        <v>531513.40122384566</v>
      </c>
      <c r="KX123" s="317">
        <f t="shared" si="37"/>
        <v>531513.40122384566</v>
      </c>
      <c r="KY123" s="317">
        <f t="shared" si="37"/>
        <v>531513.40122384566</v>
      </c>
      <c r="KZ123" s="317">
        <f t="shared" si="38"/>
        <v>531513.40122384566</v>
      </c>
      <c r="LA123" s="317">
        <f t="shared" si="38"/>
        <v>531513.40122384566</v>
      </c>
      <c r="LB123" s="317">
        <f t="shared" si="38"/>
        <v>531513.40122384566</v>
      </c>
      <c r="LC123" s="317">
        <f t="shared" si="38"/>
        <v>531513.40122384566</v>
      </c>
      <c r="LD123" s="317">
        <f t="shared" si="38"/>
        <v>531513.40122384566</v>
      </c>
      <c r="LE123" s="317">
        <f t="shared" si="38"/>
        <v>531513.40122384566</v>
      </c>
      <c r="LF123" s="317">
        <f t="shared" si="38"/>
        <v>531513.40122384566</v>
      </c>
      <c r="LG123" s="317">
        <f t="shared" si="38"/>
        <v>531513.40122384566</v>
      </c>
      <c r="LH123" s="317">
        <f t="shared" si="38"/>
        <v>531513.40122384566</v>
      </c>
      <c r="LI123" s="317">
        <f t="shared" si="38"/>
        <v>531513.40122384566</v>
      </c>
      <c r="LJ123" s="317">
        <f t="shared" si="38"/>
        <v>531513.40122384566</v>
      </c>
      <c r="LK123" s="317">
        <f t="shared" si="38"/>
        <v>531513.40122384566</v>
      </c>
      <c r="LL123" s="317">
        <f t="shared" si="38"/>
        <v>531513.40122384566</v>
      </c>
      <c r="LM123" s="317">
        <f t="shared" si="38"/>
        <v>531513.40122384566</v>
      </c>
      <c r="LN123" s="317">
        <f t="shared" si="38"/>
        <v>531513.40122384566</v>
      </c>
      <c r="LO123" s="317">
        <f t="shared" si="38"/>
        <v>531513.40122384566</v>
      </c>
      <c r="LP123" s="317">
        <f t="shared" si="39"/>
        <v>531513.40122384566</v>
      </c>
      <c r="LQ123" s="317">
        <f t="shared" si="39"/>
        <v>531513.40122384566</v>
      </c>
      <c r="LR123" s="317">
        <f t="shared" si="39"/>
        <v>531513.40122384566</v>
      </c>
      <c r="LS123" s="317">
        <f t="shared" si="39"/>
        <v>531513.40122384566</v>
      </c>
      <c r="LT123" s="317">
        <f t="shared" si="39"/>
        <v>531513.40122384566</v>
      </c>
      <c r="LU123" s="317">
        <f t="shared" si="39"/>
        <v>531513.40122384566</v>
      </c>
      <c r="LV123" s="317">
        <f t="shared" si="39"/>
        <v>531513.40122384566</v>
      </c>
      <c r="LW123" s="317">
        <f t="shared" si="39"/>
        <v>531513.40122384566</v>
      </c>
      <c r="LX123" s="317">
        <f t="shared" si="39"/>
        <v>531513.40122384566</v>
      </c>
      <c r="LY123" s="317">
        <f t="shared" si="39"/>
        <v>531513.40122384566</v>
      </c>
      <c r="LZ123" s="317">
        <f t="shared" si="39"/>
        <v>531513.40122384566</v>
      </c>
      <c r="MA123" s="317">
        <f t="shared" si="39"/>
        <v>531513.40122384566</v>
      </c>
      <c r="MB123" s="317">
        <f t="shared" si="39"/>
        <v>531513.40122384566</v>
      </c>
      <c r="MC123" s="317">
        <f t="shared" si="39"/>
        <v>531513.40122384566</v>
      </c>
      <c r="MD123" s="317">
        <f t="shared" si="39"/>
        <v>531513.40122384566</v>
      </c>
      <c r="ME123" s="317">
        <f t="shared" si="40"/>
        <v>531513.40122384566</v>
      </c>
      <c r="MF123" s="317">
        <f t="shared" si="40"/>
        <v>531513.40122384566</v>
      </c>
      <c r="MG123" s="317">
        <f t="shared" si="40"/>
        <v>531513.40122384566</v>
      </c>
      <c r="MH123" s="317">
        <f t="shared" si="40"/>
        <v>531513.40122384566</v>
      </c>
      <c r="MI123" s="317">
        <f t="shared" si="40"/>
        <v>531513.40122384566</v>
      </c>
      <c r="MJ123" s="317">
        <f t="shared" si="40"/>
        <v>531513.40122384566</v>
      </c>
      <c r="MK123" s="317">
        <f t="shared" si="40"/>
        <v>531513.40122384566</v>
      </c>
      <c r="ML123" s="317">
        <f t="shared" si="40"/>
        <v>531513.40122384566</v>
      </c>
      <c r="MM123" s="317">
        <f t="shared" si="40"/>
        <v>531513.40122384566</v>
      </c>
      <c r="MN123" s="317">
        <f t="shared" si="40"/>
        <v>531513.40122384566</v>
      </c>
      <c r="MO123" s="317">
        <f t="shared" si="40"/>
        <v>531513.40122384566</v>
      </c>
      <c r="MP123" s="317">
        <f t="shared" si="40"/>
        <v>531513.40122384566</v>
      </c>
      <c r="MQ123" s="317">
        <f t="shared" si="40"/>
        <v>531513.40122384566</v>
      </c>
      <c r="MR123" s="317">
        <f t="shared" si="40"/>
        <v>531513.40122384566</v>
      </c>
      <c r="MS123" s="317">
        <f t="shared" si="40"/>
        <v>531513.40122384566</v>
      </c>
      <c r="MT123" s="317">
        <f t="shared" si="40"/>
        <v>531513.40122384566</v>
      </c>
      <c r="MU123" s="317">
        <f t="shared" si="41"/>
        <v>531513.40122384566</v>
      </c>
      <c r="MV123" s="523">
        <f t="shared" si="41"/>
        <v>531513.40122384566</v>
      </c>
      <c r="MW123" s="317">
        <f t="shared" si="41"/>
        <v>531513.40122384566</v>
      </c>
      <c r="MX123" s="317">
        <f t="shared" si="41"/>
        <v>531513.40122384566</v>
      </c>
      <c r="MY123" s="317">
        <f t="shared" si="41"/>
        <v>531513.40122384566</v>
      </c>
      <c r="MZ123" s="317">
        <f t="shared" si="41"/>
        <v>531513.40122384566</v>
      </c>
      <c r="NA123" s="315">
        <f t="shared" si="41"/>
        <v>531513.40122384566</v>
      </c>
    </row>
    <row r="124" spans="1:368" x14ac:dyDescent="0.2">
      <c r="A124" s="658"/>
      <c r="B124" s="658"/>
      <c r="C124" s="662"/>
      <c r="D124" s="362"/>
      <c r="E124" s="1" t="s">
        <v>909</v>
      </c>
      <c r="F124" s="306">
        <f>Administração!$F39+Administração!$F62-Administração!$F61</f>
        <v>614807.00845977827</v>
      </c>
      <c r="G124" s="306">
        <f t="shared" si="18"/>
        <v>614807.00845977827</v>
      </c>
      <c r="H124" s="306">
        <f t="shared" si="18"/>
        <v>614807.00845977827</v>
      </c>
      <c r="I124" s="306">
        <f t="shared" si="18"/>
        <v>614807.00845977827</v>
      </c>
      <c r="J124" s="306">
        <f t="shared" si="18"/>
        <v>614807.00845977827</v>
      </c>
      <c r="K124" s="306">
        <f t="shared" si="18"/>
        <v>614807.00845977827</v>
      </c>
      <c r="L124" s="306">
        <f t="shared" si="18"/>
        <v>614807.00845977827</v>
      </c>
      <c r="M124" s="306">
        <f t="shared" si="18"/>
        <v>614807.00845977827</v>
      </c>
      <c r="N124" s="306">
        <f t="shared" si="18"/>
        <v>614807.00845977827</v>
      </c>
      <c r="O124" s="306">
        <f t="shared" si="18"/>
        <v>614807.00845977827</v>
      </c>
      <c r="P124" s="306">
        <f t="shared" si="18"/>
        <v>614807.00845977827</v>
      </c>
      <c r="Q124" s="306">
        <f t="shared" si="18"/>
        <v>614807.00845977827</v>
      </c>
      <c r="R124" s="306">
        <f t="shared" si="18"/>
        <v>614807.00845977827</v>
      </c>
      <c r="S124" s="306">
        <f t="shared" si="18"/>
        <v>614807.00845977827</v>
      </c>
      <c r="T124" s="306">
        <f t="shared" si="18"/>
        <v>614807.00845977827</v>
      </c>
      <c r="U124" s="306">
        <f t="shared" si="18"/>
        <v>614807.00845977827</v>
      </c>
      <c r="V124" s="306">
        <f t="shared" si="18"/>
        <v>614807.00845977827</v>
      </c>
      <c r="W124" s="306">
        <f t="shared" si="19"/>
        <v>614807.00845977827</v>
      </c>
      <c r="X124" s="306">
        <f t="shared" si="19"/>
        <v>614807.00845977827</v>
      </c>
      <c r="Y124" s="306">
        <f t="shared" si="19"/>
        <v>614807.00845977827</v>
      </c>
      <c r="Z124" s="306">
        <f t="shared" si="19"/>
        <v>614807.00845977827</v>
      </c>
      <c r="AA124" s="306">
        <f t="shared" si="19"/>
        <v>614807.00845977827</v>
      </c>
      <c r="AB124" s="306">
        <f t="shared" si="19"/>
        <v>614807.00845977827</v>
      </c>
      <c r="AC124" s="306">
        <f t="shared" si="19"/>
        <v>614807.00845977827</v>
      </c>
      <c r="AD124" s="306">
        <f t="shared" si="19"/>
        <v>614807.00845977827</v>
      </c>
      <c r="AE124" s="306">
        <f t="shared" si="19"/>
        <v>614807.00845977827</v>
      </c>
      <c r="AF124" s="306">
        <f t="shared" si="19"/>
        <v>614807.00845977827</v>
      </c>
      <c r="AG124" s="306">
        <f t="shared" si="19"/>
        <v>614807.00845977827</v>
      </c>
      <c r="AH124" s="306">
        <f t="shared" si="19"/>
        <v>614807.00845977827</v>
      </c>
      <c r="AI124" s="306">
        <f t="shared" si="19"/>
        <v>614807.00845977827</v>
      </c>
      <c r="AJ124" s="306">
        <f t="shared" si="19"/>
        <v>614807.00845977827</v>
      </c>
      <c r="AK124" s="306">
        <f t="shared" si="19"/>
        <v>614807.00845977827</v>
      </c>
      <c r="AL124" s="306">
        <f t="shared" si="19"/>
        <v>614807.00845977827</v>
      </c>
      <c r="AM124" s="306">
        <f t="shared" si="20"/>
        <v>614807.00845977827</v>
      </c>
      <c r="AN124" s="306">
        <f t="shared" si="20"/>
        <v>614807.00845977827</v>
      </c>
      <c r="AO124" s="306">
        <f t="shared" si="20"/>
        <v>614807.00845977827</v>
      </c>
      <c r="AP124" s="306">
        <f t="shared" si="20"/>
        <v>614807.00845977827</v>
      </c>
      <c r="AQ124" s="306">
        <f t="shared" si="20"/>
        <v>614807.00845977827</v>
      </c>
      <c r="AR124" s="306">
        <f t="shared" si="20"/>
        <v>614807.00845977827</v>
      </c>
      <c r="AS124" s="306">
        <f t="shared" si="20"/>
        <v>614807.00845977827</v>
      </c>
      <c r="AT124" s="306">
        <f t="shared" si="20"/>
        <v>614807.00845977827</v>
      </c>
      <c r="AU124" s="306">
        <f t="shared" si="20"/>
        <v>614807.00845977827</v>
      </c>
      <c r="AV124" s="306">
        <f t="shared" si="20"/>
        <v>614807.00845977827</v>
      </c>
      <c r="AW124" s="306">
        <f t="shared" si="20"/>
        <v>614807.00845977827</v>
      </c>
      <c r="AX124" s="306">
        <f t="shared" si="20"/>
        <v>614807.00845977827</v>
      </c>
      <c r="AY124" s="306">
        <f t="shared" si="20"/>
        <v>614807.00845977827</v>
      </c>
      <c r="AZ124" s="306">
        <f t="shared" si="20"/>
        <v>614807.00845977827</v>
      </c>
      <c r="BA124" s="306">
        <f t="shared" si="21"/>
        <v>614807.00845977827</v>
      </c>
      <c r="BB124" s="306">
        <f t="shared" si="21"/>
        <v>614807.00845977827</v>
      </c>
      <c r="BC124" s="306">
        <f t="shared" si="21"/>
        <v>614807.00845977827</v>
      </c>
      <c r="BD124" s="306">
        <f t="shared" si="21"/>
        <v>614807.00845977827</v>
      </c>
      <c r="BE124" s="306">
        <f t="shared" si="21"/>
        <v>614807.00845977827</v>
      </c>
      <c r="BF124" s="306">
        <f t="shared" si="21"/>
        <v>614807.00845977827</v>
      </c>
      <c r="BG124" s="306">
        <f t="shared" si="21"/>
        <v>614807.00845977827</v>
      </c>
      <c r="BH124" s="306">
        <f t="shared" si="21"/>
        <v>614807.00845977827</v>
      </c>
      <c r="BI124" s="306">
        <f t="shared" si="21"/>
        <v>614807.00845977827</v>
      </c>
      <c r="BJ124" s="306">
        <f t="shared" si="21"/>
        <v>614807.00845977827</v>
      </c>
      <c r="BK124" s="306">
        <f t="shared" si="21"/>
        <v>614807.00845977827</v>
      </c>
      <c r="BL124" s="306">
        <f t="shared" si="21"/>
        <v>614807.00845977827</v>
      </c>
      <c r="BM124" s="306">
        <f t="shared" si="21"/>
        <v>614807.00845977827</v>
      </c>
      <c r="BN124" s="306">
        <f t="shared" si="21"/>
        <v>614807.00845977827</v>
      </c>
      <c r="BO124" s="306">
        <f t="shared" si="21"/>
        <v>614807.00845977827</v>
      </c>
      <c r="BP124" s="306">
        <f t="shared" si="21"/>
        <v>614807.00845977827</v>
      </c>
      <c r="BQ124" s="306">
        <f t="shared" si="22"/>
        <v>614807.00845977827</v>
      </c>
      <c r="BR124" s="306">
        <f t="shared" si="22"/>
        <v>614807.00845977827</v>
      </c>
      <c r="BS124" s="306">
        <f t="shared" si="22"/>
        <v>614807.00845977827</v>
      </c>
      <c r="BT124" s="306">
        <f t="shared" si="22"/>
        <v>614807.00845977827</v>
      </c>
      <c r="BU124" s="306">
        <f t="shared" si="22"/>
        <v>614807.00845977827</v>
      </c>
      <c r="BV124" s="306">
        <f t="shared" si="22"/>
        <v>614807.00845977827</v>
      </c>
      <c r="BW124" s="306">
        <f t="shared" si="22"/>
        <v>614807.00845977827</v>
      </c>
      <c r="BX124" s="306">
        <f t="shared" si="22"/>
        <v>614807.00845977827</v>
      </c>
      <c r="BY124" s="306">
        <f t="shared" si="22"/>
        <v>614807.00845977827</v>
      </c>
      <c r="BZ124" s="306">
        <f t="shared" si="22"/>
        <v>614807.00845977827</v>
      </c>
      <c r="CA124" s="306">
        <f t="shared" si="22"/>
        <v>614807.00845977827</v>
      </c>
      <c r="CB124" s="306">
        <f t="shared" si="22"/>
        <v>614807.00845977827</v>
      </c>
      <c r="CC124" s="306">
        <f t="shared" si="22"/>
        <v>614807.00845977827</v>
      </c>
      <c r="CD124" s="306">
        <f t="shared" si="22"/>
        <v>614807.00845977827</v>
      </c>
      <c r="CE124" s="306">
        <f t="shared" si="22"/>
        <v>614807.00845977827</v>
      </c>
      <c r="CF124" s="306">
        <f t="shared" si="22"/>
        <v>614807.00845977827</v>
      </c>
      <c r="CG124" s="306">
        <f t="shared" si="23"/>
        <v>614807.00845977827</v>
      </c>
      <c r="CH124" s="306">
        <f t="shared" si="23"/>
        <v>614807.00845977827</v>
      </c>
      <c r="CI124" s="306">
        <f t="shared" si="23"/>
        <v>614807.00845977827</v>
      </c>
      <c r="CJ124" s="306">
        <f t="shared" si="23"/>
        <v>614807.00845977827</v>
      </c>
      <c r="CK124" s="306">
        <f t="shared" si="23"/>
        <v>614807.00845977827</v>
      </c>
      <c r="CL124" s="306">
        <f t="shared" si="23"/>
        <v>614807.00845977827</v>
      </c>
      <c r="CM124" s="306">
        <f t="shared" si="23"/>
        <v>614807.00845977827</v>
      </c>
      <c r="CN124" s="306">
        <f t="shared" si="23"/>
        <v>614807.00845977827</v>
      </c>
      <c r="CO124" s="306">
        <f t="shared" si="23"/>
        <v>614807.00845977827</v>
      </c>
      <c r="CP124" s="306">
        <f t="shared" si="23"/>
        <v>614807.00845977827</v>
      </c>
      <c r="CQ124" s="306">
        <f t="shared" si="23"/>
        <v>614807.00845977827</v>
      </c>
      <c r="CR124" s="306">
        <f t="shared" si="23"/>
        <v>614807.00845977827</v>
      </c>
      <c r="CS124" s="306">
        <f t="shared" si="23"/>
        <v>614807.00845977827</v>
      </c>
      <c r="CT124" s="306">
        <f t="shared" si="23"/>
        <v>614807.00845977827</v>
      </c>
      <c r="CU124" s="306">
        <f t="shared" si="24"/>
        <v>614807.00845977827</v>
      </c>
      <c r="CV124" s="306">
        <f t="shared" si="24"/>
        <v>614807.00845977827</v>
      </c>
      <c r="CW124" s="306">
        <f t="shared" si="24"/>
        <v>614807.00845977827</v>
      </c>
      <c r="CX124" s="306">
        <f t="shared" si="24"/>
        <v>614807.00845977827</v>
      </c>
      <c r="CY124" s="306">
        <f t="shared" si="24"/>
        <v>614807.00845977827</v>
      </c>
      <c r="CZ124" s="306">
        <f t="shared" si="24"/>
        <v>614807.00845977827</v>
      </c>
      <c r="DA124" s="306">
        <f t="shared" si="24"/>
        <v>614807.00845977827</v>
      </c>
      <c r="DB124" s="306">
        <f t="shared" si="24"/>
        <v>614807.00845977827</v>
      </c>
      <c r="DC124" s="306">
        <f t="shared" si="24"/>
        <v>614807.00845977827</v>
      </c>
      <c r="DD124" s="306">
        <f t="shared" si="24"/>
        <v>614807.00845977827</v>
      </c>
      <c r="DE124" s="306">
        <f t="shared" si="24"/>
        <v>614807.00845977827</v>
      </c>
      <c r="DF124" s="306">
        <f t="shared" si="24"/>
        <v>614807.00845977827</v>
      </c>
      <c r="DG124" s="306">
        <f t="shared" si="24"/>
        <v>614807.00845977827</v>
      </c>
      <c r="DH124" s="306">
        <f t="shared" si="24"/>
        <v>614807.00845977827</v>
      </c>
      <c r="DI124" s="306">
        <f t="shared" si="24"/>
        <v>614807.00845977827</v>
      </c>
      <c r="DJ124" s="306">
        <f t="shared" si="24"/>
        <v>614807.00845977827</v>
      </c>
      <c r="DK124" s="306">
        <f t="shared" si="25"/>
        <v>614807.00845977827</v>
      </c>
      <c r="DL124" s="306">
        <f t="shared" si="25"/>
        <v>614807.00845977827</v>
      </c>
      <c r="DM124" s="306">
        <f t="shared" si="25"/>
        <v>614807.00845977827</v>
      </c>
      <c r="DN124" s="306">
        <f t="shared" si="25"/>
        <v>614807.00845977827</v>
      </c>
      <c r="DO124" s="306">
        <f t="shared" si="25"/>
        <v>614807.00845977827</v>
      </c>
      <c r="DP124" s="306">
        <f t="shared" si="25"/>
        <v>614807.00845977827</v>
      </c>
      <c r="DQ124" s="306">
        <f t="shared" si="25"/>
        <v>614807.00845977827</v>
      </c>
      <c r="DR124" s="306">
        <f t="shared" si="25"/>
        <v>614807.00845977827</v>
      </c>
      <c r="DS124" s="306">
        <f t="shared" si="25"/>
        <v>614807.00845977827</v>
      </c>
      <c r="DT124" s="306">
        <f t="shared" si="25"/>
        <v>614807.00845977827</v>
      </c>
      <c r="DU124" s="306">
        <f t="shared" si="25"/>
        <v>614807.00845977827</v>
      </c>
      <c r="DV124" s="306">
        <f t="shared" si="25"/>
        <v>614807.00845977827</v>
      </c>
      <c r="DW124" s="306">
        <f t="shared" si="25"/>
        <v>614807.00845977827</v>
      </c>
      <c r="DX124" s="306">
        <f t="shared" si="25"/>
        <v>614807.00845977827</v>
      </c>
      <c r="DY124" s="306">
        <f t="shared" si="25"/>
        <v>614807.00845977827</v>
      </c>
      <c r="DZ124" s="306">
        <f t="shared" si="25"/>
        <v>614807.00845977827</v>
      </c>
      <c r="EA124" s="306">
        <f t="shared" si="26"/>
        <v>614807.00845977827</v>
      </c>
      <c r="EB124" s="306">
        <f t="shared" si="26"/>
        <v>614807.00845977827</v>
      </c>
      <c r="EC124" s="306">
        <f t="shared" si="26"/>
        <v>614807.00845977827</v>
      </c>
      <c r="ED124" s="306">
        <f t="shared" si="26"/>
        <v>614807.00845977827</v>
      </c>
      <c r="EE124" s="306">
        <f t="shared" si="26"/>
        <v>614807.00845977827</v>
      </c>
      <c r="EF124" s="306">
        <f t="shared" si="27"/>
        <v>614807.00845977827</v>
      </c>
      <c r="EG124" s="306">
        <f t="shared" si="27"/>
        <v>614807.00845977827</v>
      </c>
      <c r="EH124" s="306">
        <f t="shared" si="27"/>
        <v>614807.00845977827</v>
      </c>
      <c r="EI124" s="306">
        <f t="shared" si="27"/>
        <v>614807.00845977827</v>
      </c>
      <c r="EJ124" s="306">
        <f t="shared" si="27"/>
        <v>614807.00845977827</v>
      </c>
      <c r="EK124" s="306">
        <f t="shared" si="27"/>
        <v>614807.00845977827</v>
      </c>
      <c r="EL124" s="306">
        <f t="shared" si="27"/>
        <v>614807.00845977827</v>
      </c>
      <c r="EM124" s="306">
        <f t="shared" si="27"/>
        <v>614807.00845977827</v>
      </c>
      <c r="EN124" s="306">
        <f t="shared" si="27"/>
        <v>614807.00845977827</v>
      </c>
      <c r="EO124" s="306">
        <f t="shared" si="27"/>
        <v>614807.00845977827</v>
      </c>
      <c r="EP124" s="306">
        <f t="shared" si="27"/>
        <v>614807.00845977827</v>
      </c>
      <c r="EQ124" s="306">
        <f t="shared" si="27"/>
        <v>614807.00845977827</v>
      </c>
      <c r="ER124" s="306">
        <f t="shared" si="27"/>
        <v>614807.00845977827</v>
      </c>
      <c r="ES124" s="306">
        <f t="shared" si="27"/>
        <v>614807.00845977827</v>
      </c>
      <c r="ET124" s="306">
        <f t="shared" si="27"/>
        <v>614807.00845977827</v>
      </c>
      <c r="EU124" s="306">
        <f t="shared" si="27"/>
        <v>614807.00845977827</v>
      </c>
      <c r="EV124" s="306">
        <f t="shared" si="28"/>
        <v>614807.00845977827</v>
      </c>
      <c r="EW124" s="306">
        <f t="shared" si="28"/>
        <v>614807.00845977827</v>
      </c>
      <c r="EX124" s="306">
        <f t="shared" si="28"/>
        <v>614807.00845977827</v>
      </c>
      <c r="EY124" s="306">
        <f t="shared" si="28"/>
        <v>614807.00845977827</v>
      </c>
      <c r="EZ124" s="306">
        <f t="shared" si="28"/>
        <v>614807.00845977827</v>
      </c>
      <c r="FA124" s="306">
        <f t="shared" si="28"/>
        <v>614807.00845977827</v>
      </c>
      <c r="FB124" s="306">
        <f t="shared" si="28"/>
        <v>614807.00845977827</v>
      </c>
      <c r="FC124" s="306">
        <f t="shared" si="28"/>
        <v>614807.00845977827</v>
      </c>
      <c r="FD124" s="306">
        <f t="shared" si="28"/>
        <v>614807.00845977827</v>
      </c>
      <c r="FE124" s="306">
        <f t="shared" si="28"/>
        <v>614807.00845977827</v>
      </c>
      <c r="FF124" s="306">
        <f t="shared" si="28"/>
        <v>614807.00845977827</v>
      </c>
      <c r="FG124" s="306">
        <f t="shared" si="28"/>
        <v>614807.00845977827</v>
      </c>
      <c r="FH124" s="306">
        <f t="shared" si="28"/>
        <v>614807.00845977827</v>
      </c>
      <c r="FI124" s="306">
        <f t="shared" si="28"/>
        <v>614807.00845977827</v>
      </c>
      <c r="FJ124" s="306">
        <f t="shared" si="28"/>
        <v>614807.00845977827</v>
      </c>
      <c r="FK124" s="306">
        <f t="shared" si="28"/>
        <v>614807.00845977827</v>
      </c>
      <c r="FL124" s="306">
        <f t="shared" si="29"/>
        <v>614807.00845977827</v>
      </c>
      <c r="FM124" s="306">
        <f t="shared" si="29"/>
        <v>614807.00845977827</v>
      </c>
      <c r="FN124" s="306">
        <f t="shared" si="29"/>
        <v>614807.00845977827</v>
      </c>
      <c r="FO124" s="306">
        <f t="shared" si="29"/>
        <v>614807.00845977827</v>
      </c>
      <c r="FP124" s="306">
        <f t="shared" si="29"/>
        <v>614807.00845977827</v>
      </c>
      <c r="FQ124" s="306">
        <f t="shared" si="29"/>
        <v>614807.00845977827</v>
      </c>
      <c r="FR124" s="306">
        <f t="shared" si="29"/>
        <v>614807.00845977827</v>
      </c>
      <c r="FS124" s="306">
        <f t="shared" si="29"/>
        <v>614807.00845977827</v>
      </c>
      <c r="FT124" s="306">
        <f t="shared" si="29"/>
        <v>614807.00845977827</v>
      </c>
      <c r="FU124" s="306">
        <f t="shared" si="29"/>
        <v>614807.00845977827</v>
      </c>
      <c r="FV124" s="306">
        <f t="shared" si="29"/>
        <v>614807.00845977827</v>
      </c>
      <c r="FW124" s="306">
        <f t="shared" si="29"/>
        <v>614807.00845977827</v>
      </c>
      <c r="FX124" s="306">
        <f t="shared" si="29"/>
        <v>614807.00845977827</v>
      </c>
      <c r="FY124" s="306">
        <f t="shared" si="29"/>
        <v>614807.00845977827</v>
      </c>
      <c r="FZ124" s="306">
        <f t="shared" si="29"/>
        <v>614807.00845977827</v>
      </c>
      <c r="GA124" s="306">
        <f t="shared" si="29"/>
        <v>614807.00845977827</v>
      </c>
      <c r="GB124" s="306">
        <f t="shared" si="30"/>
        <v>614807.00845977827</v>
      </c>
      <c r="GC124" s="306">
        <f t="shared" si="30"/>
        <v>614807.00845977827</v>
      </c>
      <c r="GD124" s="306">
        <f t="shared" si="30"/>
        <v>614807.00845977827</v>
      </c>
      <c r="GE124" s="306">
        <f t="shared" si="30"/>
        <v>614807.00845977827</v>
      </c>
      <c r="GF124" s="306">
        <f t="shared" si="30"/>
        <v>614807.00845977827</v>
      </c>
      <c r="GG124" s="306">
        <f t="shared" si="30"/>
        <v>614807.00845977827</v>
      </c>
      <c r="GH124" s="306">
        <f t="shared" si="30"/>
        <v>614807.00845977827</v>
      </c>
      <c r="GI124" s="306">
        <f t="shared" si="30"/>
        <v>614807.00845977827</v>
      </c>
      <c r="GJ124" s="306">
        <f t="shared" si="30"/>
        <v>614807.00845977827</v>
      </c>
      <c r="GK124" s="306">
        <f t="shared" si="30"/>
        <v>614807.00845977827</v>
      </c>
      <c r="GL124" s="306">
        <f t="shared" si="30"/>
        <v>614807.00845977827</v>
      </c>
      <c r="GM124" s="306">
        <f t="shared" si="30"/>
        <v>614807.00845977827</v>
      </c>
      <c r="GN124" s="306">
        <f t="shared" si="30"/>
        <v>614807.00845977827</v>
      </c>
      <c r="GO124" s="306">
        <f t="shared" si="30"/>
        <v>614807.00845977827</v>
      </c>
      <c r="GP124" s="306">
        <f t="shared" si="30"/>
        <v>614807.00845977827</v>
      </c>
      <c r="GQ124" s="306">
        <f t="shared" si="30"/>
        <v>614807.00845977827</v>
      </c>
      <c r="GR124" s="306">
        <f t="shared" si="31"/>
        <v>614807.00845977827</v>
      </c>
      <c r="GS124" s="306">
        <f t="shared" si="31"/>
        <v>614807.00845977827</v>
      </c>
      <c r="GT124" s="306">
        <f t="shared" si="31"/>
        <v>614807.00845977827</v>
      </c>
      <c r="GU124" s="306">
        <f t="shared" si="31"/>
        <v>614807.00845977827</v>
      </c>
      <c r="GV124" s="306">
        <f t="shared" si="31"/>
        <v>614807.00845977827</v>
      </c>
      <c r="GW124" s="306">
        <f t="shared" si="31"/>
        <v>614807.00845977827</v>
      </c>
      <c r="GX124" s="306">
        <f t="shared" si="31"/>
        <v>614807.00845977827</v>
      </c>
      <c r="GY124" s="306">
        <f t="shared" si="31"/>
        <v>614807.00845977827</v>
      </c>
      <c r="GZ124" s="306">
        <f t="shared" si="31"/>
        <v>614807.00845977827</v>
      </c>
      <c r="HA124" s="306">
        <f t="shared" si="31"/>
        <v>614807.00845977827</v>
      </c>
      <c r="HB124" s="306">
        <f t="shared" si="31"/>
        <v>614807.00845977827</v>
      </c>
      <c r="HC124" s="306">
        <f t="shared" si="31"/>
        <v>614807.00845977827</v>
      </c>
      <c r="HD124" s="306">
        <f t="shared" si="31"/>
        <v>614807.00845977827</v>
      </c>
      <c r="HE124" s="306">
        <f t="shared" si="31"/>
        <v>614807.00845977827</v>
      </c>
      <c r="HF124" s="306">
        <f t="shared" si="31"/>
        <v>614807.00845977827</v>
      </c>
      <c r="HG124" s="306">
        <f t="shared" si="31"/>
        <v>614807.00845977827</v>
      </c>
      <c r="HH124" s="306">
        <f t="shared" si="32"/>
        <v>614807.00845977827</v>
      </c>
      <c r="HI124" s="306">
        <f t="shared" si="32"/>
        <v>614807.00845977827</v>
      </c>
      <c r="HJ124" s="306">
        <f t="shared" si="32"/>
        <v>614807.00845977827</v>
      </c>
      <c r="HK124" s="306">
        <f t="shared" si="32"/>
        <v>614807.00845977827</v>
      </c>
      <c r="HL124" s="306">
        <f t="shared" si="32"/>
        <v>614807.00845977827</v>
      </c>
      <c r="HM124" s="306">
        <f t="shared" si="32"/>
        <v>614807.00845977827</v>
      </c>
      <c r="HN124" s="306">
        <f t="shared" si="32"/>
        <v>614807.00845977827</v>
      </c>
      <c r="HO124" s="306">
        <f t="shared" si="32"/>
        <v>614807.00845977827</v>
      </c>
      <c r="HP124" s="306">
        <f t="shared" si="32"/>
        <v>614807.00845977827</v>
      </c>
      <c r="HQ124" s="306">
        <f t="shared" si="32"/>
        <v>614807.00845977827</v>
      </c>
      <c r="HR124" s="306">
        <f t="shared" si="32"/>
        <v>614807.00845977827</v>
      </c>
      <c r="HS124" s="306">
        <f t="shared" si="32"/>
        <v>614807.00845977827</v>
      </c>
      <c r="HT124" s="306">
        <f t="shared" si="32"/>
        <v>614807.00845977827</v>
      </c>
      <c r="HU124" s="306">
        <f t="shared" si="32"/>
        <v>614807.00845977827</v>
      </c>
      <c r="HV124" s="306">
        <f t="shared" si="32"/>
        <v>614807.00845977827</v>
      </c>
      <c r="HW124" s="306">
        <f t="shared" si="32"/>
        <v>614807.00845977827</v>
      </c>
      <c r="HX124" s="306">
        <f t="shared" si="33"/>
        <v>614807.00845977827</v>
      </c>
      <c r="HY124" s="306">
        <f t="shared" si="33"/>
        <v>614807.00845977827</v>
      </c>
      <c r="HZ124" s="306">
        <f t="shared" si="33"/>
        <v>614807.00845977827</v>
      </c>
      <c r="IA124" s="306">
        <f t="shared" si="33"/>
        <v>614807.00845977827</v>
      </c>
      <c r="IB124" s="306">
        <f t="shared" si="33"/>
        <v>614807.00845977827</v>
      </c>
      <c r="IC124" s="306">
        <f t="shared" si="33"/>
        <v>614807.00845977827</v>
      </c>
      <c r="ID124" s="306">
        <f t="shared" si="33"/>
        <v>614807.00845977827</v>
      </c>
      <c r="IE124" s="306">
        <f t="shared" si="33"/>
        <v>614807.00845977827</v>
      </c>
      <c r="IF124" s="306">
        <f t="shared" si="33"/>
        <v>614807.00845977827</v>
      </c>
      <c r="IG124" s="306">
        <f t="shared" si="33"/>
        <v>614807.00845977827</v>
      </c>
      <c r="IH124" s="306">
        <f t="shared" si="33"/>
        <v>614807.00845977827</v>
      </c>
      <c r="II124" s="306">
        <f t="shared" si="33"/>
        <v>614807.00845977827</v>
      </c>
      <c r="IJ124" s="306">
        <f t="shared" si="33"/>
        <v>614807.00845977827</v>
      </c>
      <c r="IK124" s="306">
        <f t="shared" si="33"/>
        <v>614807.00845977827</v>
      </c>
      <c r="IL124" s="306">
        <f t="shared" si="33"/>
        <v>614807.00845977827</v>
      </c>
      <c r="IM124" s="306">
        <f t="shared" si="33"/>
        <v>614807.00845977827</v>
      </c>
      <c r="IN124" s="306">
        <f t="shared" si="34"/>
        <v>614807.00845977827</v>
      </c>
      <c r="IO124" s="306">
        <f t="shared" si="34"/>
        <v>614807.00845977827</v>
      </c>
      <c r="IP124" s="306">
        <f t="shared" si="34"/>
        <v>614807.00845977827</v>
      </c>
      <c r="IQ124" s="306">
        <f t="shared" si="34"/>
        <v>614807.00845977827</v>
      </c>
      <c r="IR124" s="306">
        <f t="shared" si="34"/>
        <v>614807.00845977827</v>
      </c>
      <c r="IS124" s="306">
        <f t="shared" si="34"/>
        <v>614807.00845977827</v>
      </c>
      <c r="IT124" s="306">
        <f t="shared" si="34"/>
        <v>614807.00845977827</v>
      </c>
      <c r="IU124" s="306">
        <f t="shared" si="34"/>
        <v>614807.00845977827</v>
      </c>
      <c r="IV124" s="306">
        <f t="shared" si="34"/>
        <v>614807.00845977827</v>
      </c>
      <c r="IW124" s="306">
        <f t="shared" si="34"/>
        <v>614807.00845977827</v>
      </c>
      <c r="IX124" s="306">
        <f t="shared" si="34"/>
        <v>614807.00845977827</v>
      </c>
      <c r="IY124" s="306">
        <f t="shared" si="34"/>
        <v>614807.00845977827</v>
      </c>
      <c r="IZ124" s="306">
        <f t="shared" si="34"/>
        <v>614807.00845977827</v>
      </c>
      <c r="JA124" s="306">
        <f t="shared" si="34"/>
        <v>614807.00845977827</v>
      </c>
      <c r="JB124" s="306">
        <f t="shared" si="34"/>
        <v>614807.00845977827</v>
      </c>
      <c r="JC124" s="306">
        <f t="shared" si="34"/>
        <v>614807.00845977827</v>
      </c>
      <c r="JD124" s="306">
        <f t="shared" si="35"/>
        <v>614807.00845977827</v>
      </c>
      <c r="JE124" s="306">
        <f t="shared" si="35"/>
        <v>614807.00845977827</v>
      </c>
      <c r="JF124" s="306">
        <f t="shared" si="35"/>
        <v>614807.00845977827</v>
      </c>
      <c r="JG124" s="306">
        <f t="shared" si="35"/>
        <v>614807.00845977827</v>
      </c>
      <c r="JH124" s="306">
        <f t="shared" si="35"/>
        <v>614807.00845977827</v>
      </c>
      <c r="JI124" s="306">
        <f t="shared" si="35"/>
        <v>614807.00845977827</v>
      </c>
      <c r="JJ124" s="306">
        <f t="shared" si="35"/>
        <v>614807.00845977827</v>
      </c>
      <c r="JK124" s="306">
        <f t="shared" si="35"/>
        <v>614807.00845977827</v>
      </c>
      <c r="JL124" s="306">
        <f t="shared" si="35"/>
        <v>614807.00845977827</v>
      </c>
      <c r="JM124" s="306">
        <f t="shared" si="35"/>
        <v>614807.00845977827</v>
      </c>
      <c r="JN124" s="306">
        <f t="shared" si="35"/>
        <v>614807.00845977827</v>
      </c>
      <c r="JO124" s="306">
        <f t="shared" si="35"/>
        <v>614807.00845977827</v>
      </c>
      <c r="JP124" s="306">
        <f t="shared" si="35"/>
        <v>614807.00845977827</v>
      </c>
      <c r="JQ124" s="306">
        <f t="shared" si="35"/>
        <v>614807.00845977827</v>
      </c>
      <c r="JR124" s="306">
        <f t="shared" si="35"/>
        <v>614807.00845977827</v>
      </c>
      <c r="JS124" s="306">
        <f t="shared" si="35"/>
        <v>614807.00845977827</v>
      </c>
      <c r="JT124" s="306">
        <f t="shared" si="36"/>
        <v>614807.00845977827</v>
      </c>
      <c r="JU124" s="306">
        <f t="shared" si="36"/>
        <v>614807.00845977827</v>
      </c>
      <c r="JV124" s="306">
        <f t="shared" si="36"/>
        <v>614807.00845977827</v>
      </c>
      <c r="JW124" s="306">
        <f t="shared" si="36"/>
        <v>614807.00845977827</v>
      </c>
      <c r="JX124" s="306">
        <f t="shared" si="36"/>
        <v>614807.00845977827</v>
      </c>
      <c r="JY124" s="306">
        <f t="shared" si="36"/>
        <v>614807.00845977827</v>
      </c>
      <c r="JZ124" s="306">
        <f t="shared" si="36"/>
        <v>614807.00845977827</v>
      </c>
      <c r="KA124" s="306">
        <f t="shared" si="36"/>
        <v>614807.00845977827</v>
      </c>
      <c r="KB124" s="306">
        <f t="shared" si="36"/>
        <v>614807.00845977827</v>
      </c>
      <c r="KC124" s="306">
        <f t="shared" si="36"/>
        <v>614807.00845977827</v>
      </c>
      <c r="KD124" s="306">
        <f t="shared" si="36"/>
        <v>614807.00845977827</v>
      </c>
      <c r="KE124" s="306">
        <f t="shared" si="36"/>
        <v>614807.00845977827</v>
      </c>
      <c r="KF124" s="306">
        <f t="shared" si="36"/>
        <v>614807.00845977827</v>
      </c>
      <c r="KG124" s="306">
        <f t="shared" si="36"/>
        <v>614807.00845977827</v>
      </c>
      <c r="KH124" s="306">
        <f t="shared" si="36"/>
        <v>614807.00845977827</v>
      </c>
      <c r="KI124" s="306">
        <f t="shared" si="36"/>
        <v>614807.00845977827</v>
      </c>
      <c r="KJ124" s="306">
        <f t="shared" si="37"/>
        <v>614807.00845977827</v>
      </c>
      <c r="KK124" s="306">
        <f t="shared" si="37"/>
        <v>614807.00845977827</v>
      </c>
      <c r="KL124" s="306">
        <f t="shared" si="37"/>
        <v>614807.00845977827</v>
      </c>
      <c r="KM124" s="306">
        <f t="shared" si="37"/>
        <v>614807.00845977827</v>
      </c>
      <c r="KN124" s="306">
        <f t="shared" si="37"/>
        <v>614807.00845977827</v>
      </c>
      <c r="KO124" s="306">
        <f t="shared" si="37"/>
        <v>614807.00845977827</v>
      </c>
      <c r="KP124" s="306">
        <f t="shared" si="37"/>
        <v>614807.00845977827</v>
      </c>
      <c r="KQ124" s="306">
        <f t="shared" si="37"/>
        <v>614807.00845977827</v>
      </c>
      <c r="KR124" s="306">
        <f t="shared" si="37"/>
        <v>614807.00845977827</v>
      </c>
      <c r="KS124" s="306">
        <f t="shared" si="37"/>
        <v>614807.00845977827</v>
      </c>
      <c r="KT124" s="306">
        <f t="shared" si="37"/>
        <v>614807.00845977827</v>
      </c>
      <c r="KU124" s="306">
        <f t="shared" si="37"/>
        <v>614807.00845977827</v>
      </c>
      <c r="KV124" s="306">
        <f t="shared" si="37"/>
        <v>614807.00845977827</v>
      </c>
      <c r="KW124" s="306">
        <f t="shared" si="37"/>
        <v>614807.00845977827</v>
      </c>
      <c r="KX124" s="306">
        <f t="shared" si="37"/>
        <v>614807.00845977827</v>
      </c>
      <c r="KY124" s="306">
        <f t="shared" si="37"/>
        <v>614807.00845977827</v>
      </c>
      <c r="KZ124" s="306">
        <f t="shared" si="38"/>
        <v>614807.00845977827</v>
      </c>
      <c r="LA124" s="306">
        <f t="shared" si="38"/>
        <v>614807.00845977827</v>
      </c>
      <c r="LB124" s="306">
        <f t="shared" si="38"/>
        <v>614807.00845977827</v>
      </c>
      <c r="LC124" s="306">
        <f t="shared" si="38"/>
        <v>614807.00845977827</v>
      </c>
      <c r="LD124" s="306">
        <f t="shared" si="38"/>
        <v>614807.00845977827</v>
      </c>
      <c r="LE124" s="306">
        <f t="shared" si="38"/>
        <v>614807.00845977827</v>
      </c>
      <c r="LF124" s="306">
        <f t="shared" si="38"/>
        <v>614807.00845977827</v>
      </c>
      <c r="LG124" s="306">
        <f t="shared" si="38"/>
        <v>614807.00845977827</v>
      </c>
      <c r="LH124" s="306">
        <f t="shared" si="38"/>
        <v>614807.00845977827</v>
      </c>
      <c r="LI124" s="306">
        <f t="shared" si="38"/>
        <v>614807.00845977827</v>
      </c>
      <c r="LJ124" s="306">
        <f t="shared" si="38"/>
        <v>614807.00845977827</v>
      </c>
      <c r="LK124" s="306">
        <f t="shared" si="38"/>
        <v>614807.00845977827</v>
      </c>
      <c r="LL124" s="306">
        <f t="shared" si="38"/>
        <v>614807.00845977827</v>
      </c>
      <c r="LM124" s="306">
        <f t="shared" si="38"/>
        <v>614807.00845977827</v>
      </c>
      <c r="LN124" s="306">
        <f t="shared" si="38"/>
        <v>614807.00845977827</v>
      </c>
      <c r="LO124" s="306">
        <f t="shared" si="38"/>
        <v>614807.00845977827</v>
      </c>
      <c r="LP124" s="306">
        <f t="shared" si="39"/>
        <v>614807.00845977827</v>
      </c>
      <c r="LQ124" s="306">
        <f t="shared" si="39"/>
        <v>614807.00845977827</v>
      </c>
      <c r="LR124" s="306">
        <f t="shared" si="39"/>
        <v>614807.00845977827</v>
      </c>
      <c r="LS124" s="306">
        <f t="shared" si="39"/>
        <v>614807.00845977827</v>
      </c>
      <c r="LT124" s="306">
        <f t="shared" si="39"/>
        <v>614807.00845977827</v>
      </c>
      <c r="LU124" s="306">
        <f t="shared" si="39"/>
        <v>614807.00845977827</v>
      </c>
      <c r="LV124" s="306">
        <f t="shared" si="39"/>
        <v>614807.00845977827</v>
      </c>
      <c r="LW124" s="306">
        <f t="shared" si="39"/>
        <v>614807.00845977827</v>
      </c>
      <c r="LX124" s="306">
        <f t="shared" si="39"/>
        <v>614807.00845977827</v>
      </c>
      <c r="LY124" s="306">
        <f t="shared" si="39"/>
        <v>614807.00845977827</v>
      </c>
      <c r="LZ124" s="306">
        <f t="shared" si="39"/>
        <v>614807.00845977827</v>
      </c>
      <c r="MA124" s="306">
        <f t="shared" si="39"/>
        <v>614807.00845977827</v>
      </c>
      <c r="MB124" s="306">
        <f t="shared" si="39"/>
        <v>614807.00845977827</v>
      </c>
      <c r="MC124" s="306">
        <f t="shared" si="39"/>
        <v>614807.00845977827</v>
      </c>
      <c r="MD124" s="306">
        <f t="shared" si="39"/>
        <v>614807.00845977827</v>
      </c>
      <c r="ME124" s="306">
        <f t="shared" si="40"/>
        <v>614807.00845977827</v>
      </c>
      <c r="MF124" s="306">
        <f t="shared" si="40"/>
        <v>614807.00845977827</v>
      </c>
      <c r="MG124" s="306">
        <f t="shared" si="40"/>
        <v>614807.00845977827</v>
      </c>
      <c r="MH124" s="306">
        <f t="shared" si="40"/>
        <v>614807.00845977827</v>
      </c>
      <c r="MI124" s="306">
        <f t="shared" si="40"/>
        <v>614807.00845977827</v>
      </c>
      <c r="MJ124" s="306">
        <f t="shared" si="40"/>
        <v>614807.00845977827</v>
      </c>
      <c r="MK124" s="306">
        <f t="shared" si="40"/>
        <v>614807.00845977827</v>
      </c>
      <c r="ML124" s="306">
        <f t="shared" si="40"/>
        <v>614807.00845977827</v>
      </c>
      <c r="MM124" s="306">
        <f t="shared" si="40"/>
        <v>614807.00845977827</v>
      </c>
      <c r="MN124" s="306">
        <f t="shared" si="40"/>
        <v>614807.00845977827</v>
      </c>
      <c r="MO124" s="306">
        <f t="shared" si="40"/>
        <v>614807.00845977827</v>
      </c>
      <c r="MP124" s="306">
        <f t="shared" si="40"/>
        <v>614807.00845977827</v>
      </c>
      <c r="MQ124" s="306">
        <f t="shared" si="40"/>
        <v>614807.00845977827</v>
      </c>
      <c r="MR124" s="306">
        <f t="shared" si="40"/>
        <v>614807.00845977827</v>
      </c>
      <c r="MS124" s="306">
        <f t="shared" si="40"/>
        <v>614807.00845977827</v>
      </c>
      <c r="MT124" s="306">
        <f t="shared" si="40"/>
        <v>614807.00845977827</v>
      </c>
      <c r="MU124" s="306">
        <f t="shared" si="41"/>
        <v>614807.00845977827</v>
      </c>
      <c r="MV124" s="505">
        <f t="shared" si="41"/>
        <v>614807.00845977827</v>
      </c>
      <c r="MW124" s="306">
        <f t="shared" si="41"/>
        <v>614807.00845977827</v>
      </c>
      <c r="MX124" s="306">
        <f t="shared" si="41"/>
        <v>614807.00845977827</v>
      </c>
      <c r="MY124" s="306">
        <f t="shared" si="41"/>
        <v>614807.00845977827</v>
      </c>
      <c r="MZ124" s="306">
        <f t="shared" si="41"/>
        <v>614807.00845977827</v>
      </c>
      <c r="NA124" s="307">
        <f t="shared" si="41"/>
        <v>614807.00845977827</v>
      </c>
    </row>
    <row r="125" spans="1:368" x14ac:dyDescent="0.2">
      <c r="A125" s="659"/>
      <c r="B125" s="659"/>
      <c r="C125" s="663"/>
      <c r="D125" s="363"/>
      <c r="E125" s="318" t="s">
        <v>630</v>
      </c>
      <c r="F125" s="310">
        <v>0</v>
      </c>
      <c r="G125" s="310">
        <f t="shared" si="18"/>
        <v>0</v>
      </c>
      <c r="H125" s="310">
        <f t="shared" si="18"/>
        <v>0</v>
      </c>
      <c r="I125" s="310">
        <f t="shared" si="18"/>
        <v>0</v>
      </c>
      <c r="J125" s="310">
        <f t="shared" si="18"/>
        <v>0</v>
      </c>
      <c r="K125" s="310">
        <f t="shared" si="18"/>
        <v>0</v>
      </c>
      <c r="L125" s="310">
        <f t="shared" si="18"/>
        <v>0</v>
      </c>
      <c r="M125" s="310">
        <f t="shared" si="18"/>
        <v>0</v>
      </c>
      <c r="N125" s="310">
        <f t="shared" si="18"/>
        <v>0</v>
      </c>
      <c r="O125" s="310">
        <f t="shared" si="18"/>
        <v>0</v>
      </c>
      <c r="P125" s="310">
        <f t="shared" si="18"/>
        <v>0</v>
      </c>
      <c r="Q125" s="310">
        <f t="shared" si="18"/>
        <v>0</v>
      </c>
      <c r="R125" s="310">
        <f t="shared" si="18"/>
        <v>0</v>
      </c>
      <c r="S125" s="310">
        <f t="shared" si="18"/>
        <v>0</v>
      </c>
      <c r="T125" s="310">
        <f t="shared" si="18"/>
        <v>0</v>
      </c>
      <c r="U125" s="310">
        <f t="shared" si="18"/>
        <v>0</v>
      </c>
      <c r="V125" s="310">
        <f t="shared" si="18"/>
        <v>0</v>
      </c>
      <c r="W125" s="310">
        <f t="shared" si="19"/>
        <v>0</v>
      </c>
      <c r="X125" s="310">
        <f t="shared" si="19"/>
        <v>0</v>
      </c>
      <c r="Y125" s="310">
        <f t="shared" si="19"/>
        <v>0</v>
      </c>
      <c r="Z125" s="310">
        <f t="shared" si="19"/>
        <v>0</v>
      </c>
      <c r="AA125" s="310">
        <f t="shared" si="19"/>
        <v>0</v>
      </c>
      <c r="AB125" s="310">
        <f t="shared" si="19"/>
        <v>0</v>
      </c>
      <c r="AC125" s="310">
        <f t="shared" si="19"/>
        <v>0</v>
      </c>
      <c r="AD125" s="310">
        <f t="shared" si="19"/>
        <v>0</v>
      </c>
      <c r="AE125" s="310">
        <f t="shared" si="19"/>
        <v>0</v>
      </c>
      <c r="AF125" s="310">
        <f t="shared" si="19"/>
        <v>0</v>
      </c>
      <c r="AG125" s="310">
        <f t="shared" si="19"/>
        <v>0</v>
      </c>
      <c r="AH125" s="310">
        <f t="shared" si="19"/>
        <v>0</v>
      </c>
      <c r="AI125" s="310">
        <f t="shared" si="19"/>
        <v>0</v>
      </c>
      <c r="AJ125" s="310">
        <f t="shared" si="19"/>
        <v>0</v>
      </c>
      <c r="AK125" s="310">
        <f t="shared" si="19"/>
        <v>0</v>
      </c>
      <c r="AL125" s="310">
        <f t="shared" si="19"/>
        <v>0</v>
      </c>
      <c r="AM125" s="310">
        <f t="shared" si="20"/>
        <v>0</v>
      </c>
      <c r="AN125" s="310">
        <f t="shared" si="20"/>
        <v>0</v>
      </c>
      <c r="AO125" s="310">
        <f t="shared" si="20"/>
        <v>0</v>
      </c>
      <c r="AP125" s="310">
        <f t="shared" si="20"/>
        <v>0</v>
      </c>
      <c r="AQ125" s="310">
        <f t="shared" si="20"/>
        <v>0</v>
      </c>
      <c r="AR125" s="310">
        <f t="shared" si="20"/>
        <v>0</v>
      </c>
      <c r="AS125" s="310">
        <f t="shared" si="20"/>
        <v>0</v>
      </c>
      <c r="AT125" s="310">
        <f t="shared" si="20"/>
        <v>0</v>
      </c>
      <c r="AU125" s="310">
        <f t="shared" si="20"/>
        <v>0</v>
      </c>
      <c r="AV125" s="310">
        <f t="shared" si="20"/>
        <v>0</v>
      </c>
      <c r="AW125" s="310">
        <f t="shared" si="20"/>
        <v>0</v>
      </c>
      <c r="AX125" s="310">
        <f t="shared" si="20"/>
        <v>0</v>
      </c>
      <c r="AY125" s="310">
        <f t="shared" si="20"/>
        <v>0</v>
      </c>
      <c r="AZ125" s="310">
        <f t="shared" si="20"/>
        <v>0</v>
      </c>
      <c r="BA125" s="310">
        <f t="shared" si="21"/>
        <v>0</v>
      </c>
      <c r="BB125" s="310">
        <f t="shared" si="21"/>
        <v>0</v>
      </c>
      <c r="BC125" s="310">
        <f t="shared" si="21"/>
        <v>0</v>
      </c>
      <c r="BD125" s="310">
        <f t="shared" si="21"/>
        <v>0</v>
      </c>
      <c r="BE125" s="310">
        <f t="shared" si="21"/>
        <v>0</v>
      </c>
      <c r="BF125" s="310">
        <f t="shared" si="21"/>
        <v>0</v>
      </c>
      <c r="BG125" s="310">
        <f t="shared" si="21"/>
        <v>0</v>
      </c>
      <c r="BH125" s="310">
        <f t="shared" si="21"/>
        <v>0</v>
      </c>
      <c r="BI125" s="310">
        <f t="shared" si="21"/>
        <v>0</v>
      </c>
      <c r="BJ125" s="310">
        <f t="shared" si="21"/>
        <v>0</v>
      </c>
      <c r="BK125" s="310">
        <f t="shared" si="21"/>
        <v>0</v>
      </c>
      <c r="BL125" s="310">
        <f t="shared" si="21"/>
        <v>0</v>
      </c>
      <c r="BM125" s="310">
        <f t="shared" si="21"/>
        <v>0</v>
      </c>
      <c r="BN125" s="310">
        <f t="shared" si="21"/>
        <v>0</v>
      </c>
      <c r="BO125" s="310">
        <f t="shared" si="21"/>
        <v>0</v>
      </c>
      <c r="BP125" s="310">
        <f t="shared" si="21"/>
        <v>0</v>
      </c>
      <c r="BQ125" s="310">
        <f t="shared" si="22"/>
        <v>0</v>
      </c>
      <c r="BR125" s="310">
        <f t="shared" si="22"/>
        <v>0</v>
      </c>
      <c r="BS125" s="310">
        <f t="shared" si="22"/>
        <v>0</v>
      </c>
      <c r="BT125" s="310">
        <f t="shared" si="22"/>
        <v>0</v>
      </c>
      <c r="BU125" s="310">
        <f t="shared" si="22"/>
        <v>0</v>
      </c>
      <c r="BV125" s="310">
        <f t="shared" si="22"/>
        <v>0</v>
      </c>
      <c r="BW125" s="310">
        <f t="shared" si="22"/>
        <v>0</v>
      </c>
      <c r="BX125" s="310">
        <f t="shared" si="22"/>
        <v>0</v>
      </c>
      <c r="BY125" s="310">
        <f t="shared" si="22"/>
        <v>0</v>
      </c>
      <c r="BZ125" s="310">
        <f t="shared" si="22"/>
        <v>0</v>
      </c>
      <c r="CA125" s="310">
        <f t="shared" si="22"/>
        <v>0</v>
      </c>
      <c r="CB125" s="310">
        <f t="shared" si="22"/>
        <v>0</v>
      </c>
      <c r="CC125" s="310">
        <f t="shared" si="22"/>
        <v>0</v>
      </c>
      <c r="CD125" s="310">
        <f t="shared" si="22"/>
        <v>0</v>
      </c>
      <c r="CE125" s="310">
        <f t="shared" si="22"/>
        <v>0</v>
      </c>
      <c r="CF125" s="310">
        <f t="shared" si="22"/>
        <v>0</v>
      </c>
      <c r="CG125" s="310">
        <f t="shared" si="23"/>
        <v>0</v>
      </c>
      <c r="CH125" s="310">
        <f t="shared" si="23"/>
        <v>0</v>
      </c>
      <c r="CI125" s="310">
        <f t="shared" si="23"/>
        <v>0</v>
      </c>
      <c r="CJ125" s="310">
        <f t="shared" si="23"/>
        <v>0</v>
      </c>
      <c r="CK125" s="310">
        <f t="shared" si="23"/>
        <v>0</v>
      </c>
      <c r="CL125" s="310">
        <f t="shared" si="23"/>
        <v>0</v>
      </c>
      <c r="CM125" s="310">
        <f t="shared" si="23"/>
        <v>0</v>
      </c>
      <c r="CN125" s="310">
        <f t="shared" si="23"/>
        <v>0</v>
      </c>
      <c r="CO125" s="310">
        <f t="shared" si="23"/>
        <v>0</v>
      </c>
      <c r="CP125" s="310">
        <f t="shared" si="23"/>
        <v>0</v>
      </c>
      <c r="CQ125" s="310">
        <f t="shared" si="23"/>
        <v>0</v>
      </c>
      <c r="CR125" s="310">
        <f t="shared" si="23"/>
        <v>0</v>
      </c>
      <c r="CS125" s="310">
        <f t="shared" si="23"/>
        <v>0</v>
      </c>
      <c r="CT125" s="310">
        <f t="shared" si="23"/>
        <v>0</v>
      </c>
      <c r="CU125" s="310">
        <f t="shared" si="24"/>
        <v>0</v>
      </c>
      <c r="CV125" s="310">
        <f t="shared" si="24"/>
        <v>0</v>
      </c>
      <c r="CW125" s="310">
        <f t="shared" si="24"/>
        <v>0</v>
      </c>
      <c r="CX125" s="310">
        <f t="shared" si="24"/>
        <v>0</v>
      </c>
      <c r="CY125" s="310">
        <f t="shared" si="24"/>
        <v>0</v>
      </c>
      <c r="CZ125" s="310">
        <f t="shared" si="24"/>
        <v>0</v>
      </c>
      <c r="DA125" s="310">
        <f t="shared" si="24"/>
        <v>0</v>
      </c>
      <c r="DB125" s="310">
        <f t="shared" si="24"/>
        <v>0</v>
      </c>
      <c r="DC125" s="310">
        <f t="shared" si="24"/>
        <v>0</v>
      </c>
      <c r="DD125" s="310">
        <f t="shared" si="24"/>
        <v>0</v>
      </c>
      <c r="DE125" s="310">
        <f t="shared" si="24"/>
        <v>0</v>
      </c>
      <c r="DF125" s="310">
        <f t="shared" si="24"/>
        <v>0</v>
      </c>
      <c r="DG125" s="310">
        <f t="shared" si="24"/>
        <v>0</v>
      </c>
      <c r="DH125" s="310">
        <f t="shared" si="24"/>
        <v>0</v>
      </c>
      <c r="DI125" s="310">
        <f t="shared" si="24"/>
        <v>0</v>
      </c>
      <c r="DJ125" s="310">
        <f t="shared" si="24"/>
        <v>0</v>
      </c>
      <c r="DK125" s="310">
        <f t="shared" si="25"/>
        <v>0</v>
      </c>
      <c r="DL125" s="310">
        <f t="shared" si="25"/>
        <v>0</v>
      </c>
      <c r="DM125" s="310">
        <f t="shared" si="25"/>
        <v>0</v>
      </c>
      <c r="DN125" s="310">
        <f t="shared" si="25"/>
        <v>0</v>
      </c>
      <c r="DO125" s="310">
        <f t="shared" si="25"/>
        <v>0</v>
      </c>
      <c r="DP125" s="310">
        <f t="shared" si="25"/>
        <v>0</v>
      </c>
      <c r="DQ125" s="310">
        <f t="shared" si="25"/>
        <v>0</v>
      </c>
      <c r="DR125" s="310">
        <f t="shared" si="25"/>
        <v>0</v>
      </c>
      <c r="DS125" s="310">
        <f t="shared" si="25"/>
        <v>0</v>
      </c>
      <c r="DT125" s="310">
        <f t="shared" si="25"/>
        <v>0</v>
      </c>
      <c r="DU125" s="310">
        <f t="shared" si="25"/>
        <v>0</v>
      </c>
      <c r="DV125" s="310">
        <f t="shared" si="25"/>
        <v>0</v>
      </c>
      <c r="DW125" s="310">
        <f t="shared" si="25"/>
        <v>0</v>
      </c>
      <c r="DX125" s="310">
        <f t="shared" si="25"/>
        <v>0</v>
      </c>
      <c r="DY125" s="310">
        <f t="shared" si="25"/>
        <v>0</v>
      </c>
      <c r="DZ125" s="310">
        <f t="shared" si="25"/>
        <v>0</v>
      </c>
      <c r="EA125" s="310">
        <f t="shared" si="26"/>
        <v>0</v>
      </c>
      <c r="EB125" s="310">
        <f t="shared" si="26"/>
        <v>0</v>
      </c>
      <c r="EC125" s="310">
        <f t="shared" si="26"/>
        <v>0</v>
      </c>
      <c r="ED125" s="310">
        <f t="shared" si="26"/>
        <v>0</v>
      </c>
      <c r="EE125" s="310">
        <f t="shared" si="26"/>
        <v>0</v>
      </c>
      <c r="EF125" s="310">
        <f t="shared" si="27"/>
        <v>0</v>
      </c>
      <c r="EG125" s="310">
        <f t="shared" si="27"/>
        <v>0</v>
      </c>
      <c r="EH125" s="310">
        <f t="shared" si="27"/>
        <v>0</v>
      </c>
      <c r="EI125" s="310">
        <f t="shared" si="27"/>
        <v>0</v>
      </c>
      <c r="EJ125" s="310">
        <f t="shared" si="27"/>
        <v>0</v>
      </c>
      <c r="EK125" s="310">
        <f t="shared" si="27"/>
        <v>0</v>
      </c>
      <c r="EL125" s="310">
        <f t="shared" si="27"/>
        <v>0</v>
      </c>
      <c r="EM125" s="310">
        <f t="shared" si="27"/>
        <v>0</v>
      </c>
      <c r="EN125" s="310">
        <f t="shared" si="27"/>
        <v>0</v>
      </c>
      <c r="EO125" s="310">
        <f t="shared" si="27"/>
        <v>0</v>
      </c>
      <c r="EP125" s="310">
        <f t="shared" si="27"/>
        <v>0</v>
      </c>
      <c r="EQ125" s="310">
        <f t="shared" si="27"/>
        <v>0</v>
      </c>
      <c r="ER125" s="310">
        <f t="shared" si="27"/>
        <v>0</v>
      </c>
      <c r="ES125" s="310">
        <f t="shared" si="27"/>
        <v>0</v>
      </c>
      <c r="ET125" s="310">
        <f t="shared" si="27"/>
        <v>0</v>
      </c>
      <c r="EU125" s="310">
        <f t="shared" si="27"/>
        <v>0</v>
      </c>
      <c r="EV125" s="310">
        <f t="shared" si="28"/>
        <v>0</v>
      </c>
      <c r="EW125" s="310">
        <f t="shared" si="28"/>
        <v>0</v>
      </c>
      <c r="EX125" s="310">
        <f t="shared" si="28"/>
        <v>0</v>
      </c>
      <c r="EY125" s="310">
        <f t="shared" si="28"/>
        <v>0</v>
      </c>
      <c r="EZ125" s="310">
        <f t="shared" si="28"/>
        <v>0</v>
      </c>
      <c r="FA125" s="310">
        <f t="shared" si="28"/>
        <v>0</v>
      </c>
      <c r="FB125" s="310">
        <f t="shared" si="28"/>
        <v>0</v>
      </c>
      <c r="FC125" s="310">
        <f t="shared" si="28"/>
        <v>0</v>
      </c>
      <c r="FD125" s="310">
        <f t="shared" si="28"/>
        <v>0</v>
      </c>
      <c r="FE125" s="310">
        <f t="shared" si="28"/>
        <v>0</v>
      </c>
      <c r="FF125" s="310">
        <f t="shared" si="28"/>
        <v>0</v>
      </c>
      <c r="FG125" s="310">
        <f t="shared" si="28"/>
        <v>0</v>
      </c>
      <c r="FH125" s="310">
        <f t="shared" si="28"/>
        <v>0</v>
      </c>
      <c r="FI125" s="310">
        <f t="shared" si="28"/>
        <v>0</v>
      </c>
      <c r="FJ125" s="310">
        <f t="shared" si="28"/>
        <v>0</v>
      </c>
      <c r="FK125" s="310">
        <f t="shared" si="28"/>
        <v>0</v>
      </c>
      <c r="FL125" s="310">
        <f t="shared" si="29"/>
        <v>0</v>
      </c>
      <c r="FM125" s="310">
        <f t="shared" si="29"/>
        <v>0</v>
      </c>
      <c r="FN125" s="310">
        <f t="shared" si="29"/>
        <v>0</v>
      </c>
      <c r="FO125" s="310">
        <f t="shared" si="29"/>
        <v>0</v>
      </c>
      <c r="FP125" s="310">
        <f t="shared" si="29"/>
        <v>0</v>
      </c>
      <c r="FQ125" s="310">
        <f t="shared" si="29"/>
        <v>0</v>
      </c>
      <c r="FR125" s="310">
        <f t="shared" si="29"/>
        <v>0</v>
      </c>
      <c r="FS125" s="310">
        <f t="shared" si="29"/>
        <v>0</v>
      </c>
      <c r="FT125" s="310">
        <f t="shared" si="29"/>
        <v>0</v>
      </c>
      <c r="FU125" s="310">
        <f t="shared" si="29"/>
        <v>0</v>
      </c>
      <c r="FV125" s="310">
        <f t="shared" si="29"/>
        <v>0</v>
      </c>
      <c r="FW125" s="310">
        <f t="shared" si="29"/>
        <v>0</v>
      </c>
      <c r="FX125" s="310">
        <f t="shared" si="29"/>
        <v>0</v>
      </c>
      <c r="FY125" s="310">
        <f t="shared" si="29"/>
        <v>0</v>
      </c>
      <c r="FZ125" s="310">
        <f t="shared" si="29"/>
        <v>0</v>
      </c>
      <c r="GA125" s="310">
        <f t="shared" si="29"/>
        <v>0</v>
      </c>
      <c r="GB125" s="310">
        <f t="shared" si="30"/>
        <v>0</v>
      </c>
      <c r="GC125" s="310">
        <f t="shared" si="30"/>
        <v>0</v>
      </c>
      <c r="GD125" s="310">
        <f t="shared" si="30"/>
        <v>0</v>
      </c>
      <c r="GE125" s="310">
        <f t="shared" si="30"/>
        <v>0</v>
      </c>
      <c r="GF125" s="310">
        <f t="shared" si="30"/>
        <v>0</v>
      </c>
      <c r="GG125" s="310">
        <f t="shared" si="30"/>
        <v>0</v>
      </c>
      <c r="GH125" s="310">
        <f t="shared" si="30"/>
        <v>0</v>
      </c>
      <c r="GI125" s="310">
        <f t="shared" si="30"/>
        <v>0</v>
      </c>
      <c r="GJ125" s="310">
        <f t="shared" si="30"/>
        <v>0</v>
      </c>
      <c r="GK125" s="310">
        <f t="shared" si="30"/>
        <v>0</v>
      </c>
      <c r="GL125" s="310">
        <f t="shared" si="30"/>
        <v>0</v>
      </c>
      <c r="GM125" s="310">
        <f t="shared" si="30"/>
        <v>0</v>
      </c>
      <c r="GN125" s="310">
        <f t="shared" si="30"/>
        <v>0</v>
      </c>
      <c r="GO125" s="310">
        <f t="shared" si="30"/>
        <v>0</v>
      </c>
      <c r="GP125" s="310">
        <f t="shared" si="30"/>
        <v>0</v>
      </c>
      <c r="GQ125" s="310">
        <f t="shared" si="30"/>
        <v>0</v>
      </c>
      <c r="GR125" s="310">
        <f t="shared" si="31"/>
        <v>0</v>
      </c>
      <c r="GS125" s="310">
        <f t="shared" si="31"/>
        <v>0</v>
      </c>
      <c r="GT125" s="310">
        <f t="shared" si="31"/>
        <v>0</v>
      </c>
      <c r="GU125" s="310">
        <f t="shared" si="31"/>
        <v>0</v>
      </c>
      <c r="GV125" s="310">
        <f t="shared" si="31"/>
        <v>0</v>
      </c>
      <c r="GW125" s="310">
        <f t="shared" si="31"/>
        <v>0</v>
      </c>
      <c r="GX125" s="310">
        <f t="shared" si="31"/>
        <v>0</v>
      </c>
      <c r="GY125" s="310">
        <f t="shared" si="31"/>
        <v>0</v>
      </c>
      <c r="GZ125" s="310">
        <f t="shared" si="31"/>
        <v>0</v>
      </c>
      <c r="HA125" s="310">
        <f t="shared" si="31"/>
        <v>0</v>
      </c>
      <c r="HB125" s="310">
        <f t="shared" si="31"/>
        <v>0</v>
      </c>
      <c r="HC125" s="310">
        <f t="shared" si="31"/>
        <v>0</v>
      </c>
      <c r="HD125" s="310">
        <f t="shared" si="31"/>
        <v>0</v>
      </c>
      <c r="HE125" s="310">
        <f t="shared" si="31"/>
        <v>0</v>
      </c>
      <c r="HF125" s="310">
        <f t="shared" si="31"/>
        <v>0</v>
      </c>
      <c r="HG125" s="310">
        <f t="shared" si="31"/>
        <v>0</v>
      </c>
      <c r="HH125" s="310">
        <f t="shared" si="32"/>
        <v>0</v>
      </c>
      <c r="HI125" s="310">
        <f t="shared" si="32"/>
        <v>0</v>
      </c>
      <c r="HJ125" s="310">
        <f t="shared" si="32"/>
        <v>0</v>
      </c>
      <c r="HK125" s="310">
        <f t="shared" si="32"/>
        <v>0</v>
      </c>
      <c r="HL125" s="310">
        <f t="shared" si="32"/>
        <v>0</v>
      </c>
      <c r="HM125" s="310">
        <f t="shared" si="32"/>
        <v>0</v>
      </c>
      <c r="HN125" s="310">
        <f t="shared" si="32"/>
        <v>0</v>
      </c>
      <c r="HO125" s="310">
        <f t="shared" si="32"/>
        <v>0</v>
      </c>
      <c r="HP125" s="310">
        <f t="shared" si="32"/>
        <v>0</v>
      </c>
      <c r="HQ125" s="310">
        <f t="shared" si="32"/>
        <v>0</v>
      </c>
      <c r="HR125" s="310">
        <f t="shared" si="32"/>
        <v>0</v>
      </c>
      <c r="HS125" s="310">
        <f t="shared" si="32"/>
        <v>0</v>
      </c>
      <c r="HT125" s="310">
        <f t="shared" si="32"/>
        <v>0</v>
      </c>
      <c r="HU125" s="310">
        <f t="shared" si="32"/>
        <v>0</v>
      </c>
      <c r="HV125" s="310">
        <f t="shared" si="32"/>
        <v>0</v>
      </c>
      <c r="HW125" s="310">
        <f t="shared" si="32"/>
        <v>0</v>
      </c>
      <c r="HX125" s="310">
        <f t="shared" si="33"/>
        <v>0</v>
      </c>
      <c r="HY125" s="310">
        <f t="shared" si="33"/>
        <v>0</v>
      </c>
      <c r="HZ125" s="310">
        <f t="shared" si="33"/>
        <v>0</v>
      </c>
      <c r="IA125" s="310">
        <f t="shared" si="33"/>
        <v>0</v>
      </c>
      <c r="IB125" s="310">
        <f t="shared" si="33"/>
        <v>0</v>
      </c>
      <c r="IC125" s="310">
        <f t="shared" si="33"/>
        <v>0</v>
      </c>
      <c r="ID125" s="310">
        <f t="shared" si="33"/>
        <v>0</v>
      </c>
      <c r="IE125" s="310">
        <f t="shared" si="33"/>
        <v>0</v>
      </c>
      <c r="IF125" s="310">
        <f t="shared" si="33"/>
        <v>0</v>
      </c>
      <c r="IG125" s="310">
        <f t="shared" si="33"/>
        <v>0</v>
      </c>
      <c r="IH125" s="310">
        <f t="shared" si="33"/>
        <v>0</v>
      </c>
      <c r="II125" s="310">
        <f t="shared" si="33"/>
        <v>0</v>
      </c>
      <c r="IJ125" s="310">
        <f t="shared" si="33"/>
        <v>0</v>
      </c>
      <c r="IK125" s="310">
        <f t="shared" si="33"/>
        <v>0</v>
      </c>
      <c r="IL125" s="310">
        <f t="shared" si="33"/>
        <v>0</v>
      </c>
      <c r="IM125" s="310">
        <f t="shared" si="33"/>
        <v>0</v>
      </c>
      <c r="IN125" s="310">
        <f t="shared" si="34"/>
        <v>0</v>
      </c>
      <c r="IO125" s="310">
        <f t="shared" si="34"/>
        <v>0</v>
      </c>
      <c r="IP125" s="310">
        <f t="shared" si="34"/>
        <v>0</v>
      </c>
      <c r="IQ125" s="310">
        <f t="shared" si="34"/>
        <v>0</v>
      </c>
      <c r="IR125" s="310">
        <f t="shared" si="34"/>
        <v>0</v>
      </c>
      <c r="IS125" s="310">
        <f t="shared" si="34"/>
        <v>0</v>
      </c>
      <c r="IT125" s="310">
        <f t="shared" si="34"/>
        <v>0</v>
      </c>
      <c r="IU125" s="310">
        <f t="shared" si="34"/>
        <v>0</v>
      </c>
      <c r="IV125" s="310">
        <f t="shared" si="34"/>
        <v>0</v>
      </c>
      <c r="IW125" s="310">
        <f t="shared" si="34"/>
        <v>0</v>
      </c>
      <c r="IX125" s="310">
        <f t="shared" si="34"/>
        <v>0</v>
      </c>
      <c r="IY125" s="310">
        <f t="shared" si="34"/>
        <v>0</v>
      </c>
      <c r="IZ125" s="310">
        <f t="shared" si="34"/>
        <v>0</v>
      </c>
      <c r="JA125" s="310">
        <f t="shared" si="34"/>
        <v>0</v>
      </c>
      <c r="JB125" s="310">
        <f t="shared" si="34"/>
        <v>0</v>
      </c>
      <c r="JC125" s="310">
        <f t="shared" si="34"/>
        <v>0</v>
      </c>
      <c r="JD125" s="310">
        <f t="shared" si="35"/>
        <v>0</v>
      </c>
      <c r="JE125" s="310">
        <f t="shared" si="35"/>
        <v>0</v>
      </c>
      <c r="JF125" s="310">
        <f t="shared" si="35"/>
        <v>0</v>
      </c>
      <c r="JG125" s="310">
        <f t="shared" si="35"/>
        <v>0</v>
      </c>
      <c r="JH125" s="310">
        <f t="shared" si="35"/>
        <v>0</v>
      </c>
      <c r="JI125" s="310">
        <f t="shared" si="35"/>
        <v>0</v>
      </c>
      <c r="JJ125" s="310">
        <f t="shared" si="35"/>
        <v>0</v>
      </c>
      <c r="JK125" s="310">
        <f t="shared" si="35"/>
        <v>0</v>
      </c>
      <c r="JL125" s="310">
        <f t="shared" si="35"/>
        <v>0</v>
      </c>
      <c r="JM125" s="310">
        <f t="shared" si="35"/>
        <v>0</v>
      </c>
      <c r="JN125" s="310">
        <f t="shared" si="35"/>
        <v>0</v>
      </c>
      <c r="JO125" s="310">
        <f t="shared" si="35"/>
        <v>0</v>
      </c>
      <c r="JP125" s="310">
        <f t="shared" si="35"/>
        <v>0</v>
      </c>
      <c r="JQ125" s="310">
        <f t="shared" si="35"/>
        <v>0</v>
      </c>
      <c r="JR125" s="310">
        <f t="shared" si="35"/>
        <v>0</v>
      </c>
      <c r="JS125" s="310">
        <f t="shared" si="35"/>
        <v>0</v>
      </c>
      <c r="JT125" s="310">
        <f t="shared" si="36"/>
        <v>0</v>
      </c>
      <c r="JU125" s="310">
        <f t="shared" si="36"/>
        <v>0</v>
      </c>
      <c r="JV125" s="310">
        <f t="shared" si="36"/>
        <v>0</v>
      </c>
      <c r="JW125" s="310">
        <f t="shared" si="36"/>
        <v>0</v>
      </c>
      <c r="JX125" s="310">
        <f t="shared" si="36"/>
        <v>0</v>
      </c>
      <c r="JY125" s="310">
        <f t="shared" si="36"/>
        <v>0</v>
      </c>
      <c r="JZ125" s="310">
        <f t="shared" si="36"/>
        <v>0</v>
      </c>
      <c r="KA125" s="310">
        <f t="shared" si="36"/>
        <v>0</v>
      </c>
      <c r="KB125" s="310">
        <f t="shared" si="36"/>
        <v>0</v>
      </c>
      <c r="KC125" s="310">
        <f t="shared" si="36"/>
        <v>0</v>
      </c>
      <c r="KD125" s="310">
        <f t="shared" si="36"/>
        <v>0</v>
      </c>
      <c r="KE125" s="310">
        <f t="shared" si="36"/>
        <v>0</v>
      </c>
      <c r="KF125" s="310">
        <f t="shared" si="36"/>
        <v>0</v>
      </c>
      <c r="KG125" s="310">
        <f t="shared" si="36"/>
        <v>0</v>
      </c>
      <c r="KH125" s="310">
        <f t="shared" si="36"/>
        <v>0</v>
      </c>
      <c r="KI125" s="310">
        <f t="shared" si="36"/>
        <v>0</v>
      </c>
      <c r="KJ125" s="310">
        <f t="shared" si="37"/>
        <v>0</v>
      </c>
      <c r="KK125" s="310">
        <f t="shared" si="37"/>
        <v>0</v>
      </c>
      <c r="KL125" s="310">
        <f t="shared" si="37"/>
        <v>0</v>
      </c>
      <c r="KM125" s="310">
        <f t="shared" si="37"/>
        <v>0</v>
      </c>
      <c r="KN125" s="310">
        <f t="shared" si="37"/>
        <v>0</v>
      </c>
      <c r="KO125" s="310">
        <f t="shared" si="37"/>
        <v>0</v>
      </c>
      <c r="KP125" s="310">
        <f t="shared" si="37"/>
        <v>0</v>
      </c>
      <c r="KQ125" s="310">
        <f t="shared" si="37"/>
        <v>0</v>
      </c>
      <c r="KR125" s="310">
        <f t="shared" si="37"/>
        <v>0</v>
      </c>
      <c r="KS125" s="310">
        <f t="shared" si="37"/>
        <v>0</v>
      </c>
      <c r="KT125" s="310">
        <f t="shared" si="37"/>
        <v>0</v>
      </c>
      <c r="KU125" s="310">
        <f t="shared" si="37"/>
        <v>0</v>
      </c>
      <c r="KV125" s="310">
        <f t="shared" si="37"/>
        <v>0</v>
      </c>
      <c r="KW125" s="310">
        <f t="shared" si="37"/>
        <v>0</v>
      </c>
      <c r="KX125" s="310">
        <f t="shared" si="37"/>
        <v>0</v>
      </c>
      <c r="KY125" s="310">
        <f t="shared" si="37"/>
        <v>0</v>
      </c>
      <c r="KZ125" s="310">
        <f t="shared" si="38"/>
        <v>0</v>
      </c>
      <c r="LA125" s="310">
        <f t="shared" si="38"/>
        <v>0</v>
      </c>
      <c r="LB125" s="310">
        <f t="shared" si="38"/>
        <v>0</v>
      </c>
      <c r="LC125" s="310">
        <f t="shared" si="38"/>
        <v>0</v>
      </c>
      <c r="LD125" s="310">
        <f t="shared" si="38"/>
        <v>0</v>
      </c>
      <c r="LE125" s="310">
        <f t="shared" si="38"/>
        <v>0</v>
      </c>
      <c r="LF125" s="310">
        <f t="shared" si="38"/>
        <v>0</v>
      </c>
      <c r="LG125" s="310">
        <f t="shared" si="38"/>
        <v>0</v>
      </c>
      <c r="LH125" s="310">
        <f t="shared" si="38"/>
        <v>0</v>
      </c>
      <c r="LI125" s="310">
        <f t="shared" si="38"/>
        <v>0</v>
      </c>
      <c r="LJ125" s="310">
        <f t="shared" si="38"/>
        <v>0</v>
      </c>
      <c r="LK125" s="310">
        <f t="shared" si="38"/>
        <v>0</v>
      </c>
      <c r="LL125" s="310">
        <f t="shared" si="38"/>
        <v>0</v>
      </c>
      <c r="LM125" s="310">
        <f t="shared" si="38"/>
        <v>0</v>
      </c>
      <c r="LN125" s="310">
        <f t="shared" si="38"/>
        <v>0</v>
      </c>
      <c r="LO125" s="310">
        <f t="shared" si="38"/>
        <v>0</v>
      </c>
      <c r="LP125" s="310">
        <f t="shared" si="39"/>
        <v>0</v>
      </c>
      <c r="LQ125" s="310">
        <f t="shared" si="39"/>
        <v>0</v>
      </c>
      <c r="LR125" s="310">
        <f t="shared" si="39"/>
        <v>0</v>
      </c>
      <c r="LS125" s="310">
        <f t="shared" si="39"/>
        <v>0</v>
      </c>
      <c r="LT125" s="310">
        <f t="shared" si="39"/>
        <v>0</v>
      </c>
      <c r="LU125" s="310">
        <f t="shared" si="39"/>
        <v>0</v>
      </c>
      <c r="LV125" s="310">
        <f t="shared" si="39"/>
        <v>0</v>
      </c>
      <c r="LW125" s="310">
        <f t="shared" si="39"/>
        <v>0</v>
      </c>
      <c r="LX125" s="310">
        <f t="shared" si="39"/>
        <v>0</v>
      </c>
      <c r="LY125" s="310">
        <f t="shared" si="39"/>
        <v>0</v>
      </c>
      <c r="LZ125" s="310">
        <f t="shared" si="39"/>
        <v>0</v>
      </c>
      <c r="MA125" s="310">
        <f t="shared" si="39"/>
        <v>0</v>
      </c>
      <c r="MB125" s="310">
        <f t="shared" si="39"/>
        <v>0</v>
      </c>
      <c r="MC125" s="310">
        <f t="shared" si="39"/>
        <v>0</v>
      </c>
      <c r="MD125" s="310">
        <f t="shared" si="39"/>
        <v>0</v>
      </c>
      <c r="ME125" s="310">
        <f t="shared" si="40"/>
        <v>0</v>
      </c>
      <c r="MF125" s="310">
        <f t="shared" si="40"/>
        <v>0</v>
      </c>
      <c r="MG125" s="310">
        <f t="shared" si="40"/>
        <v>0</v>
      </c>
      <c r="MH125" s="310">
        <f t="shared" si="40"/>
        <v>0</v>
      </c>
      <c r="MI125" s="310">
        <f t="shared" si="40"/>
        <v>0</v>
      </c>
      <c r="MJ125" s="310">
        <f t="shared" si="40"/>
        <v>0</v>
      </c>
      <c r="MK125" s="310">
        <f t="shared" si="40"/>
        <v>0</v>
      </c>
      <c r="ML125" s="310">
        <f t="shared" si="40"/>
        <v>0</v>
      </c>
      <c r="MM125" s="310">
        <f t="shared" si="40"/>
        <v>0</v>
      </c>
      <c r="MN125" s="310">
        <f t="shared" si="40"/>
        <v>0</v>
      </c>
      <c r="MO125" s="310">
        <f t="shared" si="40"/>
        <v>0</v>
      </c>
      <c r="MP125" s="310">
        <f t="shared" si="40"/>
        <v>0</v>
      </c>
      <c r="MQ125" s="310">
        <f t="shared" si="40"/>
        <v>0</v>
      </c>
      <c r="MR125" s="310">
        <f t="shared" si="40"/>
        <v>0</v>
      </c>
      <c r="MS125" s="310">
        <f t="shared" si="40"/>
        <v>0</v>
      </c>
      <c r="MT125" s="310">
        <f t="shared" si="40"/>
        <v>0</v>
      </c>
      <c r="MU125" s="310">
        <f t="shared" si="41"/>
        <v>0</v>
      </c>
      <c r="MV125" s="310">
        <f t="shared" si="41"/>
        <v>0</v>
      </c>
      <c r="MW125" s="310">
        <f t="shared" si="41"/>
        <v>0</v>
      </c>
      <c r="MX125" s="310">
        <f t="shared" si="41"/>
        <v>0</v>
      </c>
      <c r="MY125" s="310">
        <f t="shared" si="41"/>
        <v>0</v>
      </c>
      <c r="MZ125" s="310">
        <f t="shared" si="41"/>
        <v>0</v>
      </c>
      <c r="NA125" s="311">
        <f t="shared" si="41"/>
        <v>0</v>
      </c>
    </row>
    <row r="126" spans="1:368" x14ac:dyDescent="0.2">
      <c r="A126" s="660" t="s">
        <v>814</v>
      </c>
      <c r="B126" s="660" t="s">
        <v>815</v>
      </c>
      <c r="C126" s="58" t="s">
        <v>609</v>
      </c>
      <c r="D126" s="58"/>
      <c r="E126" s="58" t="s">
        <v>637</v>
      </c>
      <c r="F126" s="317">
        <f>Administração!F67</f>
        <v>83430</v>
      </c>
      <c r="G126" s="317">
        <f t="shared" si="18"/>
        <v>83430</v>
      </c>
      <c r="H126" s="317">
        <f t="shared" ref="H126" si="42">G126</f>
        <v>83430</v>
      </c>
      <c r="I126" s="317">
        <f t="shared" ref="I126" si="43">H126</f>
        <v>83430</v>
      </c>
      <c r="J126" s="317">
        <f t="shared" ref="J126" si="44">I126</f>
        <v>83430</v>
      </c>
      <c r="K126" s="317">
        <f t="shared" ref="K126" si="45">J126</f>
        <v>83430</v>
      </c>
      <c r="L126" s="317">
        <f t="shared" ref="L126" si="46">K126</f>
        <v>83430</v>
      </c>
      <c r="M126" s="317">
        <f t="shared" ref="M126" si="47">L126</f>
        <v>83430</v>
      </c>
      <c r="N126" s="317">
        <f t="shared" ref="N126" si="48">M126</f>
        <v>83430</v>
      </c>
      <c r="O126" s="317">
        <f t="shared" ref="O126" si="49">N126</f>
        <v>83430</v>
      </c>
      <c r="P126" s="317">
        <f t="shared" ref="P126" si="50">O126</f>
        <v>83430</v>
      </c>
      <c r="Q126" s="317">
        <f t="shared" ref="Q126" si="51">P126</f>
        <v>83430</v>
      </c>
      <c r="R126" s="317">
        <f t="shared" ref="R126" si="52">Q126</f>
        <v>83430</v>
      </c>
      <c r="S126" s="317">
        <f t="shared" ref="S126" si="53">R126</f>
        <v>83430</v>
      </c>
      <c r="T126" s="317">
        <f t="shared" ref="T126" si="54">S126</f>
        <v>83430</v>
      </c>
      <c r="U126" s="317">
        <f t="shared" ref="U126" si="55">T126</f>
        <v>83430</v>
      </c>
      <c r="V126" s="317">
        <f t="shared" ref="V126" si="56">U126</f>
        <v>83430</v>
      </c>
      <c r="W126" s="317">
        <f t="shared" si="19"/>
        <v>83430</v>
      </c>
      <c r="X126" s="317">
        <f t="shared" si="19"/>
        <v>83430</v>
      </c>
      <c r="Y126" s="317">
        <f t="shared" si="19"/>
        <v>83430</v>
      </c>
      <c r="Z126" s="317">
        <f t="shared" si="19"/>
        <v>83430</v>
      </c>
      <c r="AA126" s="317">
        <f t="shared" si="19"/>
        <v>83430</v>
      </c>
      <c r="AB126" s="317">
        <f t="shared" si="19"/>
        <v>83430</v>
      </c>
      <c r="AC126" s="317">
        <f t="shared" si="19"/>
        <v>83430</v>
      </c>
      <c r="AD126" s="317">
        <f t="shared" si="19"/>
        <v>83430</v>
      </c>
      <c r="AE126" s="317">
        <f t="shared" si="19"/>
        <v>83430</v>
      </c>
      <c r="AF126" s="317">
        <f t="shared" si="19"/>
        <v>83430</v>
      </c>
      <c r="AG126" s="317">
        <f t="shared" si="19"/>
        <v>83430</v>
      </c>
      <c r="AH126" s="317">
        <f t="shared" si="19"/>
        <v>83430</v>
      </c>
      <c r="AI126" s="317">
        <f t="shared" si="19"/>
        <v>83430</v>
      </c>
      <c r="AJ126" s="317">
        <f t="shared" si="19"/>
        <v>83430</v>
      </c>
      <c r="AK126" s="317">
        <f t="shared" si="19"/>
        <v>83430</v>
      </c>
      <c r="AL126" s="317">
        <f t="shared" si="19"/>
        <v>83430</v>
      </c>
      <c r="AM126" s="317">
        <f t="shared" si="20"/>
        <v>83430</v>
      </c>
      <c r="AN126" s="317">
        <f t="shared" si="20"/>
        <v>83430</v>
      </c>
      <c r="AO126" s="317">
        <f t="shared" si="20"/>
        <v>83430</v>
      </c>
      <c r="AP126" s="317">
        <f t="shared" si="20"/>
        <v>83430</v>
      </c>
      <c r="AQ126" s="317">
        <f t="shared" si="20"/>
        <v>83430</v>
      </c>
      <c r="AR126" s="317">
        <f t="shared" si="20"/>
        <v>83430</v>
      </c>
      <c r="AS126" s="317">
        <f t="shared" si="20"/>
        <v>83430</v>
      </c>
      <c r="AT126" s="317">
        <f t="shared" si="20"/>
        <v>83430</v>
      </c>
      <c r="AU126" s="317">
        <f t="shared" si="20"/>
        <v>83430</v>
      </c>
      <c r="AV126" s="317">
        <f t="shared" si="20"/>
        <v>83430</v>
      </c>
      <c r="AW126" s="317">
        <f t="shared" si="20"/>
        <v>83430</v>
      </c>
      <c r="AX126" s="317">
        <f t="shared" si="20"/>
        <v>83430</v>
      </c>
      <c r="AY126" s="317">
        <f t="shared" si="20"/>
        <v>83430</v>
      </c>
      <c r="AZ126" s="317">
        <f t="shared" si="20"/>
        <v>83430</v>
      </c>
      <c r="BA126" s="317">
        <f t="shared" si="21"/>
        <v>83430</v>
      </c>
      <c r="BB126" s="317">
        <f t="shared" si="21"/>
        <v>83430</v>
      </c>
      <c r="BC126" s="317">
        <f t="shared" si="21"/>
        <v>83430</v>
      </c>
      <c r="BD126" s="317">
        <f t="shared" si="21"/>
        <v>83430</v>
      </c>
      <c r="BE126" s="317">
        <f t="shared" si="21"/>
        <v>83430</v>
      </c>
      <c r="BF126" s="317">
        <f t="shared" si="21"/>
        <v>83430</v>
      </c>
      <c r="BG126" s="317">
        <f t="shared" si="21"/>
        <v>83430</v>
      </c>
      <c r="BH126" s="317">
        <f t="shared" si="21"/>
        <v>83430</v>
      </c>
      <c r="BI126" s="317">
        <f t="shared" si="21"/>
        <v>83430</v>
      </c>
      <c r="BJ126" s="317">
        <f t="shared" si="21"/>
        <v>83430</v>
      </c>
      <c r="BK126" s="317">
        <f t="shared" si="21"/>
        <v>83430</v>
      </c>
      <c r="BL126" s="317">
        <f t="shared" si="21"/>
        <v>83430</v>
      </c>
      <c r="BM126" s="317">
        <f t="shared" si="21"/>
        <v>83430</v>
      </c>
      <c r="BN126" s="317">
        <f t="shared" si="21"/>
        <v>83430</v>
      </c>
      <c r="BO126" s="317">
        <f t="shared" si="21"/>
        <v>83430</v>
      </c>
      <c r="BP126" s="317">
        <f t="shared" si="21"/>
        <v>83430</v>
      </c>
      <c r="BQ126" s="317">
        <f t="shared" si="22"/>
        <v>83430</v>
      </c>
      <c r="BR126" s="317">
        <f t="shared" si="22"/>
        <v>83430</v>
      </c>
      <c r="BS126" s="317">
        <f t="shared" si="22"/>
        <v>83430</v>
      </c>
      <c r="BT126" s="317">
        <f t="shared" si="22"/>
        <v>83430</v>
      </c>
      <c r="BU126" s="317">
        <f t="shared" si="22"/>
        <v>83430</v>
      </c>
      <c r="BV126" s="317">
        <f t="shared" si="22"/>
        <v>83430</v>
      </c>
      <c r="BW126" s="317">
        <f t="shared" si="22"/>
        <v>83430</v>
      </c>
      <c r="BX126" s="317">
        <f t="shared" si="22"/>
        <v>83430</v>
      </c>
      <c r="BY126" s="317">
        <f t="shared" si="22"/>
        <v>83430</v>
      </c>
      <c r="BZ126" s="317">
        <f t="shared" si="22"/>
        <v>83430</v>
      </c>
      <c r="CA126" s="317">
        <f t="shared" si="22"/>
        <v>83430</v>
      </c>
      <c r="CB126" s="317">
        <f t="shared" si="22"/>
        <v>83430</v>
      </c>
      <c r="CC126" s="317">
        <f t="shared" si="22"/>
        <v>83430</v>
      </c>
      <c r="CD126" s="317">
        <f t="shared" si="22"/>
        <v>83430</v>
      </c>
      <c r="CE126" s="317">
        <f t="shared" si="22"/>
        <v>83430</v>
      </c>
      <c r="CF126" s="317">
        <f t="shared" si="22"/>
        <v>83430</v>
      </c>
      <c r="CG126" s="317">
        <f t="shared" si="23"/>
        <v>83430</v>
      </c>
      <c r="CH126" s="317">
        <f t="shared" si="23"/>
        <v>83430</v>
      </c>
      <c r="CI126" s="317">
        <f t="shared" si="23"/>
        <v>83430</v>
      </c>
      <c r="CJ126" s="317">
        <f t="shared" si="23"/>
        <v>83430</v>
      </c>
      <c r="CK126" s="317">
        <f t="shared" si="23"/>
        <v>83430</v>
      </c>
      <c r="CL126" s="317">
        <f t="shared" si="23"/>
        <v>83430</v>
      </c>
      <c r="CM126" s="317">
        <f t="shared" si="23"/>
        <v>83430</v>
      </c>
      <c r="CN126" s="317">
        <f t="shared" si="23"/>
        <v>83430</v>
      </c>
      <c r="CO126" s="317">
        <f t="shared" si="23"/>
        <v>83430</v>
      </c>
      <c r="CP126" s="317">
        <f t="shared" si="23"/>
        <v>83430</v>
      </c>
      <c r="CQ126" s="317">
        <f t="shared" si="23"/>
        <v>83430</v>
      </c>
      <c r="CR126" s="317">
        <f t="shared" si="23"/>
        <v>83430</v>
      </c>
      <c r="CS126" s="317">
        <f t="shared" si="23"/>
        <v>83430</v>
      </c>
      <c r="CT126" s="317">
        <f t="shared" si="23"/>
        <v>83430</v>
      </c>
      <c r="CU126" s="317">
        <f t="shared" si="24"/>
        <v>83430</v>
      </c>
      <c r="CV126" s="317">
        <f t="shared" si="24"/>
        <v>83430</v>
      </c>
      <c r="CW126" s="317">
        <f t="shared" si="24"/>
        <v>83430</v>
      </c>
      <c r="CX126" s="317">
        <f t="shared" si="24"/>
        <v>83430</v>
      </c>
      <c r="CY126" s="317">
        <f t="shared" si="24"/>
        <v>83430</v>
      </c>
      <c r="CZ126" s="317">
        <f t="shared" si="24"/>
        <v>83430</v>
      </c>
      <c r="DA126" s="317">
        <f t="shared" si="24"/>
        <v>83430</v>
      </c>
      <c r="DB126" s="317">
        <f t="shared" si="24"/>
        <v>83430</v>
      </c>
      <c r="DC126" s="317">
        <f t="shared" si="24"/>
        <v>83430</v>
      </c>
      <c r="DD126" s="317">
        <f t="shared" si="24"/>
        <v>83430</v>
      </c>
      <c r="DE126" s="317">
        <f t="shared" si="24"/>
        <v>83430</v>
      </c>
      <c r="DF126" s="317">
        <f t="shared" si="24"/>
        <v>83430</v>
      </c>
      <c r="DG126" s="317">
        <f t="shared" si="24"/>
        <v>83430</v>
      </c>
      <c r="DH126" s="317">
        <f t="shared" si="24"/>
        <v>83430</v>
      </c>
      <c r="DI126" s="317">
        <f t="shared" si="24"/>
        <v>83430</v>
      </c>
      <c r="DJ126" s="317">
        <f t="shared" si="24"/>
        <v>83430</v>
      </c>
      <c r="DK126" s="317">
        <f t="shared" si="25"/>
        <v>83430</v>
      </c>
      <c r="DL126" s="317">
        <f t="shared" si="25"/>
        <v>83430</v>
      </c>
      <c r="DM126" s="317">
        <f t="shared" si="25"/>
        <v>83430</v>
      </c>
      <c r="DN126" s="317">
        <f t="shared" si="25"/>
        <v>83430</v>
      </c>
      <c r="DO126" s="317">
        <f t="shared" si="25"/>
        <v>83430</v>
      </c>
      <c r="DP126" s="317">
        <f t="shared" si="25"/>
        <v>83430</v>
      </c>
      <c r="DQ126" s="317">
        <f t="shared" si="25"/>
        <v>83430</v>
      </c>
      <c r="DR126" s="317">
        <f t="shared" si="25"/>
        <v>83430</v>
      </c>
      <c r="DS126" s="317">
        <f t="shared" si="25"/>
        <v>83430</v>
      </c>
      <c r="DT126" s="317">
        <f t="shared" si="25"/>
        <v>83430</v>
      </c>
      <c r="DU126" s="317">
        <f t="shared" si="25"/>
        <v>83430</v>
      </c>
      <c r="DV126" s="317">
        <f t="shared" si="25"/>
        <v>83430</v>
      </c>
      <c r="DW126" s="317">
        <f t="shared" si="25"/>
        <v>83430</v>
      </c>
      <c r="DX126" s="317">
        <f t="shared" si="25"/>
        <v>83430</v>
      </c>
      <c r="DY126" s="317">
        <f t="shared" si="25"/>
        <v>83430</v>
      </c>
      <c r="DZ126" s="317">
        <f t="shared" si="25"/>
        <v>83430</v>
      </c>
      <c r="EA126" s="317">
        <f t="shared" si="26"/>
        <v>83430</v>
      </c>
      <c r="EB126" s="317">
        <f t="shared" si="26"/>
        <v>83430</v>
      </c>
      <c r="EC126" s="317">
        <f t="shared" si="26"/>
        <v>83430</v>
      </c>
      <c r="ED126" s="317">
        <f t="shared" si="26"/>
        <v>83430</v>
      </c>
      <c r="EE126" s="317">
        <f t="shared" si="26"/>
        <v>83430</v>
      </c>
      <c r="EF126" s="317">
        <f t="shared" si="27"/>
        <v>83430</v>
      </c>
      <c r="EG126" s="317">
        <f t="shared" si="27"/>
        <v>83430</v>
      </c>
      <c r="EH126" s="317">
        <f t="shared" si="27"/>
        <v>83430</v>
      </c>
      <c r="EI126" s="317">
        <f t="shared" si="27"/>
        <v>83430</v>
      </c>
      <c r="EJ126" s="317">
        <f t="shared" si="27"/>
        <v>83430</v>
      </c>
      <c r="EK126" s="317">
        <f t="shared" si="27"/>
        <v>83430</v>
      </c>
      <c r="EL126" s="317">
        <f t="shared" si="27"/>
        <v>83430</v>
      </c>
      <c r="EM126" s="317">
        <f t="shared" si="27"/>
        <v>83430</v>
      </c>
      <c r="EN126" s="317">
        <f t="shared" si="27"/>
        <v>83430</v>
      </c>
      <c r="EO126" s="317">
        <f t="shared" si="27"/>
        <v>83430</v>
      </c>
      <c r="EP126" s="317">
        <f t="shared" si="27"/>
        <v>83430</v>
      </c>
      <c r="EQ126" s="317">
        <f t="shared" si="27"/>
        <v>83430</v>
      </c>
      <c r="ER126" s="317">
        <f t="shared" si="27"/>
        <v>83430</v>
      </c>
      <c r="ES126" s="317">
        <f t="shared" si="27"/>
        <v>83430</v>
      </c>
      <c r="ET126" s="317">
        <f t="shared" si="27"/>
        <v>83430</v>
      </c>
      <c r="EU126" s="317">
        <f t="shared" si="27"/>
        <v>83430</v>
      </c>
      <c r="EV126" s="317">
        <f t="shared" si="28"/>
        <v>83430</v>
      </c>
      <c r="EW126" s="317">
        <f t="shared" si="28"/>
        <v>83430</v>
      </c>
      <c r="EX126" s="317">
        <f t="shared" si="28"/>
        <v>83430</v>
      </c>
      <c r="EY126" s="317">
        <f t="shared" si="28"/>
        <v>83430</v>
      </c>
      <c r="EZ126" s="317">
        <f t="shared" si="28"/>
        <v>83430</v>
      </c>
      <c r="FA126" s="317">
        <f t="shared" si="28"/>
        <v>83430</v>
      </c>
      <c r="FB126" s="317">
        <f t="shared" si="28"/>
        <v>83430</v>
      </c>
      <c r="FC126" s="317">
        <f t="shared" si="28"/>
        <v>83430</v>
      </c>
      <c r="FD126" s="317">
        <f t="shared" si="28"/>
        <v>83430</v>
      </c>
      <c r="FE126" s="317">
        <f t="shared" si="28"/>
        <v>83430</v>
      </c>
      <c r="FF126" s="317">
        <f t="shared" si="28"/>
        <v>83430</v>
      </c>
      <c r="FG126" s="317">
        <f t="shared" si="28"/>
        <v>83430</v>
      </c>
      <c r="FH126" s="317">
        <f t="shared" si="28"/>
        <v>83430</v>
      </c>
      <c r="FI126" s="317">
        <f t="shared" si="28"/>
        <v>83430</v>
      </c>
      <c r="FJ126" s="317">
        <f t="shared" si="28"/>
        <v>83430</v>
      </c>
      <c r="FK126" s="317">
        <f t="shared" si="28"/>
        <v>83430</v>
      </c>
      <c r="FL126" s="317">
        <f t="shared" si="29"/>
        <v>83430</v>
      </c>
      <c r="FM126" s="317">
        <f t="shared" si="29"/>
        <v>83430</v>
      </c>
      <c r="FN126" s="317">
        <f t="shared" si="29"/>
        <v>83430</v>
      </c>
      <c r="FO126" s="317">
        <f t="shared" si="29"/>
        <v>83430</v>
      </c>
      <c r="FP126" s="317">
        <f t="shared" si="29"/>
        <v>83430</v>
      </c>
      <c r="FQ126" s="317">
        <f t="shared" si="29"/>
        <v>83430</v>
      </c>
      <c r="FR126" s="317">
        <f t="shared" si="29"/>
        <v>83430</v>
      </c>
      <c r="FS126" s="317">
        <f t="shared" si="29"/>
        <v>83430</v>
      </c>
      <c r="FT126" s="317">
        <f t="shared" si="29"/>
        <v>83430</v>
      </c>
      <c r="FU126" s="317">
        <f t="shared" si="29"/>
        <v>83430</v>
      </c>
      <c r="FV126" s="317">
        <f t="shared" si="29"/>
        <v>83430</v>
      </c>
      <c r="FW126" s="317">
        <f t="shared" si="29"/>
        <v>83430</v>
      </c>
      <c r="FX126" s="317">
        <f t="shared" si="29"/>
        <v>83430</v>
      </c>
      <c r="FY126" s="317">
        <f t="shared" si="29"/>
        <v>83430</v>
      </c>
      <c r="FZ126" s="317">
        <f t="shared" si="29"/>
        <v>83430</v>
      </c>
      <c r="GA126" s="317">
        <f t="shared" si="29"/>
        <v>83430</v>
      </c>
      <c r="GB126" s="317">
        <f t="shared" si="30"/>
        <v>83430</v>
      </c>
      <c r="GC126" s="317">
        <f t="shared" si="30"/>
        <v>83430</v>
      </c>
      <c r="GD126" s="317">
        <f t="shared" si="30"/>
        <v>83430</v>
      </c>
      <c r="GE126" s="317">
        <f t="shared" si="30"/>
        <v>83430</v>
      </c>
      <c r="GF126" s="317">
        <f t="shared" si="30"/>
        <v>83430</v>
      </c>
      <c r="GG126" s="317">
        <f t="shared" si="30"/>
        <v>83430</v>
      </c>
      <c r="GH126" s="317">
        <f t="shared" si="30"/>
        <v>83430</v>
      </c>
      <c r="GI126" s="317">
        <f t="shared" si="30"/>
        <v>83430</v>
      </c>
      <c r="GJ126" s="317">
        <f t="shared" si="30"/>
        <v>83430</v>
      </c>
      <c r="GK126" s="317">
        <f t="shared" si="30"/>
        <v>83430</v>
      </c>
      <c r="GL126" s="317">
        <f t="shared" si="30"/>
        <v>83430</v>
      </c>
      <c r="GM126" s="317">
        <f t="shared" si="30"/>
        <v>83430</v>
      </c>
      <c r="GN126" s="317">
        <f t="shared" si="30"/>
        <v>83430</v>
      </c>
      <c r="GO126" s="317">
        <f t="shared" si="30"/>
        <v>83430</v>
      </c>
      <c r="GP126" s="317">
        <f t="shared" si="30"/>
        <v>83430</v>
      </c>
      <c r="GQ126" s="317">
        <f t="shared" si="30"/>
        <v>83430</v>
      </c>
      <c r="GR126" s="317">
        <f t="shared" si="31"/>
        <v>83430</v>
      </c>
      <c r="GS126" s="317">
        <f t="shared" si="31"/>
        <v>83430</v>
      </c>
      <c r="GT126" s="317">
        <f t="shared" si="31"/>
        <v>83430</v>
      </c>
      <c r="GU126" s="317">
        <f t="shared" si="31"/>
        <v>83430</v>
      </c>
      <c r="GV126" s="317">
        <f t="shared" si="31"/>
        <v>83430</v>
      </c>
      <c r="GW126" s="317">
        <f t="shared" si="31"/>
        <v>83430</v>
      </c>
      <c r="GX126" s="317">
        <f t="shared" si="31"/>
        <v>83430</v>
      </c>
      <c r="GY126" s="317">
        <f t="shared" si="31"/>
        <v>83430</v>
      </c>
      <c r="GZ126" s="317">
        <f t="shared" si="31"/>
        <v>83430</v>
      </c>
      <c r="HA126" s="317">
        <f t="shared" si="31"/>
        <v>83430</v>
      </c>
      <c r="HB126" s="317">
        <f t="shared" si="31"/>
        <v>83430</v>
      </c>
      <c r="HC126" s="317">
        <f t="shared" si="31"/>
        <v>83430</v>
      </c>
      <c r="HD126" s="317">
        <f t="shared" si="31"/>
        <v>83430</v>
      </c>
      <c r="HE126" s="317">
        <f t="shared" si="31"/>
        <v>83430</v>
      </c>
      <c r="HF126" s="317">
        <f t="shared" si="31"/>
        <v>83430</v>
      </c>
      <c r="HG126" s="317">
        <f t="shared" si="31"/>
        <v>83430</v>
      </c>
      <c r="HH126" s="317">
        <f t="shared" si="32"/>
        <v>83430</v>
      </c>
      <c r="HI126" s="317">
        <f t="shared" si="32"/>
        <v>83430</v>
      </c>
      <c r="HJ126" s="317">
        <f t="shared" si="32"/>
        <v>83430</v>
      </c>
      <c r="HK126" s="317">
        <f t="shared" si="32"/>
        <v>83430</v>
      </c>
      <c r="HL126" s="317">
        <f t="shared" si="32"/>
        <v>83430</v>
      </c>
      <c r="HM126" s="317">
        <f t="shared" si="32"/>
        <v>83430</v>
      </c>
      <c r="HN126" s="317">
        <f t="shared" si="32"/>
        <v>83430</v>
      </c>
      <c r="HO126" s="317">
        <f t="shared" si="32"/>
        <v>83430</v>
      </c>
      <c r="HP126" s="317">
        <f t="shared" si="32"/>
        <v>83430</v>
      </c>
      <c r="HQ126" s="317">
        <f t="shared" si="32"/>
        <v>83430</v>
      </c>
      <c r="HR126" s="317">
        <f t="shared" si="32"/>
        <v>83430</v>
      </c>
      <c r="HS126" s="317">
        <f t="shared" si="32"/>
        <v>83430</v>
      </c>
      <c r="HT126" s="317">
        <f t="shared" si="32"/>
        <v>83430</v>
      </c>
      <c r="HU126" s="317">
        <f t="shared" si="32"/>
        <v>83430</v>
      </c>
      <c r="HV126" s="317">
        <f t="shared" si="32"/>
        <v>83430</v>
      </c>
      <c r="HW126" s="317">
        <f t="shared" si="32"/>
        <v>83430</v>
      </c>
      <c r="HX126" s="317">
        <f t="shared" si="33"/>
        <v>83430</v>
      </c>
      <c r="HY126" s="317">
        <f t="shared" si="33"/>
        <v>83430</v>
      </c>
      <c r="HZ126" s="317">
        <f t="shared" si="33"/>
        <v>83430</v>
      </c>
      <c r="IA126" s="317">
        <f t="shared" si="33"/>
        <v>83430</v>
      </c>
      <c r="IB126" s="317">
        <f t="shared" si="33"/>
        <v>83430</v>
      </c>
      <c r="IC126" s="317">
        <f t="shared" si="33"/>
        <v>83430</v>
      </c>
      <c r="ID126" s="317">
        <f t="shared" si="33"/>
        <v>83430</v>
      </c>
      <c r="IE126" s="317">
        <f t="shared" si="33"/>
        <v>83430</v>
      </c>
      <c r="IF126" s="317">
        <f t="shared" si="33"/>
        <v>83430</v>
      </c>
      <c r="IG126" s="317">
        <f t="shared" si="33"/>
        <v>83430</v>
      </c>
      <c r="IH126" s="317">
        <f t="shared" si="33"/>
        <v>83430</v>
      </c>
      <c r="II126" s="317">
        <f t="shared" si="33"/>
        <v>83430</v>
      </c>
      <c r="IJ126" s="317">
        <f t="shared" si="33"/>
        <v>83430</v>
      </c>
      <c r="IK126" s="317">
        <f t="shared" si="33"/>
        <v>83430</v>
      </c>
      <c r="IL126" s="317">
        <f t="shared" si="33"/>
        <v>83430</v>
      </c>
      <c r="IM126" s="317">
        <f t="shared" si="33"/>
        <v>83430</v>
      </c>
      <c r="IN126" s="317">
        <f t="shared" si="34"/>
        <v>83430</v>
      </c>
      <c r="IO126" s="317">
        <f t="shared" si="34"/>
        <v>83430</v>
      </c>
      <c r="IP126" s="317">
        <f t="shared" si="34"/>
        <v>83430</v>
      </c>
      <c r="IQ126" s="317">
        <f t="shared" si="34"/>
        <v>83430</v>
      </c>
      <c r="IR126" s="317">
        <f t="shared" si="34"/>
        <v>83430</v>
      </c>
      <c r="IS126" s="317">
        <f t="shared" si="34"/>
        <v>83430</v>
      </c>
      <c r="IT126" s="317">
        <f t="shared" si="34"/>
        <v>83430</v>
      </c>
      <c r="IU126" s="317">
        <f t="shared" si="34"/>
        <v>83430</v>
      </c>
      <c r="IV126" s="317">
        <f t="shared" si="34"/>
        <v>83430</v>
      </c>
      <c r="IW126" s="317">
        <f t="shared" si="34"/>
        <v>83430</v>
      </c>
      <c r="IX126" s="317">
        <f t="shared" si="34"/>
        <v>83430</v>
      </c>
      <c r="IY126" s="317">
        <f t="shared" si="34"/>
        <v>83430</v>
      </c>
      <c r="IZ126" s="317">
        <f t="shared" si="34"/>
        <v>83430</v>
      </c>
      <c r="JA126" s="317">
        <f t="shared" si="34"/>
        <v>83430</v>
      </c>
      <c r="JB126" s="317">
        <f t="shared" si="34"/>
        <v>83430</v>
      </c>
      <c r="JC126" s="317">
        <f t="shared" si="34"/>
        <v>83430</v>
      </c>
      <c r="JD126" s="317">
        <f t="shared" si="35"/>
        <v>83430</v>
      </c>
      <c r="JE126" s="317">
        <f t="shared" si="35"/>
        <v>83430</v>
      </c>
      <c r="JF126" s="317">
        <f t="shared" si="35"/>
        <v>83430</v>
      </c>
      <c r="JG126" s="317">
        <f t="shared" si="35"/>
        <v>83430</v>
      </c>
      <c r="JH126" s="317">
        <f t="shared" si="35"/>
        <v>83430</v>
      </c>
      <c r="JI126" s="317">
        <f t="shared" si="35"/>
        <v>83430</v>
      </c>
      <c r="JJ126" s="317">
        <f t="shared" si="35"/>
        <v>83430</v>
      </c>
      <c r="JK126" s="317">
        <f t="shared" si="35"/>
        <v>83430</v>
      </c>
      <c r="JL126" s="317">
        <f t="shared" si="35"/>
        <v>83430</v>
      </c>
      <c r="JM126" s="317">
        <f t="shared" si="35"/>
        <v>83430</v>
      </c>
      <c r="JN126" s="317">
        <f t="shared" si="35"/>
        <v>83430</v>
      </c>
      <c r="JO126" s="317">
        <f t="shared" si="35"/>
        <v>83430</v>
      </c>
      <c r="JP126" s="317">
        <f t="shared" si="35"/>
        <v>83430</v>
      </c>
      <c r="JQ126" s="317">
        <f t="shared" si="35"/>
        <v>83430</v>
      </c>
      <c r="JR126" s="317">
        <f t="shared" si="35"/>
        <v>83430</v>
      </c>
      <c r="JS126" s="317">
        <f t="shared" si="35"/>
        <v>83430</v>
      </c>
      <c r="JT126" s="317">
        <f t="shared" si="36"/>
        <v>83430</v>
      </c>
      <c r="JU126" s="317">
        <f t="shared" si="36"/>
        <v>83430</v>
      </c>
      <c r="JV126" s="317">
        <f t="shared" si="36"/>
        <v>83430</v>
      </c>
      <c r="JW126" s="317">
        <f t="shared" si="36"/>
        <v>83430</v>
      </c>
      <c r="JX126" s="317">
        <f t="shared" si="36"/>
        <v>83430</v>
      </c>
      <c r="JY126" s="317">
        <f t="shared" si="36"/>
        <v>83430</v>
      </c>
      <c r="JZ126" s="317">
        <f t="shared" si="36"/>
        <v>83430</v>
      </c>
      <c r="KA126" s="317">
        <f t="shared" si="36"/>
        <v>83430</v>
      </c>
      <c r="KB126" s="317">
        <f t="shared" si="36"/>
        <v>83430</v>
      </c>
      <c r="KC126" s="317">
        <f t="shared" si="36"/>
        <v>83430</v>
      </c>
      <c r="KD126" s="317">
        <f t="shared" si="36"/>
        <v>83430</v>
      </c>
      <c r="KE126" s="317">
        <f t="shared" si="36"/>
        <v>83430</v>
      </c>
      <c r="KF126" s="317">
        <f t="shared" si="36"/>
        <v>83430</v>
      </c>
      <c r="KG126" s="317">
        <f t="shared" si="36"/>
        <v>83430</v>
      </c>
      <c r="KH126" s="317">
        <f t="shared" si="36"/>
        <v>83430</v>
      </c>
      <c r="KI126" s="317">
        <f t="shared" si="36"/>
        <v>83430</v>
      </c>
      <c r="KJ126" s="317">
        <f t="shared" si="37"/>
        <v>83430</v>
      </c>
      <c r="KK126" s="317">
        <f t="shared" si="37"/>
        <v>83430</v>
      </c>
      <c r="KL126" s="317">
        <f t="shared" si="37"/>
        <v>83430</v>
      </c>
      <c r="KM126" s="317">
        <f t="shared" si="37"/>
        <v>83430</v>
      </c>
      <c r="KN126" s="317">
        <f t="shared" si="37"/>
        <v>83430</v>
      </c>
      <c r="KO126" s="317">
        <f t="shared" si="37"/>
        <v>83430</v>
      </c>
      <c r="KP126" s="317">
        <f t="shared" si="37"/>
        <v>83430</v>
      </c>
      <c r="KQ126" s="317">
        <f t="shared" si="37"/>
        <v>83430</v>
      </c>
      <c r="KR126" s="317">
        <f t="shared" si="37"/>
        <v>83430</v>
      </c>
      <c r="KS126" s="317">
        <f t="shared" si="37"/>
        <v>83430</v>
      </c>
      <c r="KT126" s="317">
        <f t="shared" si="37"/>
        <v>83430</v>
      </c>
      <c r="KU126" s="317">
        <f t="shared" si="37"/>
        <v>83430</v>
      </c>
      <c r="KV126" s="317">
        <f t="shared" si="37"/>
        <v>83430</v>
      </c>
      <c r="KW126" s="317">
        <f t="shared" si="37"/>
        <v>83430</v>
      </c>
      <c r="KX126" s="317">
        <f t="shared" si="37"/>
        <v>83430</v>
      </c>
      <c r="KY126" s="317">
        <f t="shared" si="37"/>
        <v>83430</v>
      </c>
      <c r="KZ126" s="317">
        <f t="shared" si="38"/>
        <v>83430</v>
      </c>
      <c r="LA126" s="317">
        <f t="shared" si="38"/>
        <v>83430</v>
      </c>
      <c r="LB126" s="317">
        <f t="shared" si="38"/>
        <v>83430</v>
      </c>
      <c r="LC126" s="317">
        <f t="shared" si="38"/>
        <v>83430</v>
      </c>
      <c r="LD126" s="317">
        <f t="shared" si="38"/>
        <v>83430</v>
      </c>
      <c r="LE126" s="317">
        <f t="shared" si="38"/>
        <v>83430</v>
      </c>
      <c r="LF126" s="317">
        <f t="shared" si="38"/>
        <v>83430</v>
      </c>
      <c r="LG126" s="317">
        <f t="shared" si="38"/>
        <v>83430</v>
      </c>
      <c r="LH126" s="317">
        <f t="shared" si="38"/>
        <v>83430</v>
      </c>
      <c r="LI126" s="317">
        <f t="shared" si="38"/>
        <v>83430</v>
      </c>
      <c r="LJ126" s="317">
        <f t="shared" si="38"/>
        <v>83430</v>
      </c>
      <c r="LK126" s="317">
        <f t="shared" si="38"/>
        <v>83430</v>
      </c>
      <c r="LL126" s="317">
        <f t="shared" si="38"/>
        <v>83430</v>
      </c>
      <c r="LM126" s="317">
        <f t="shared" si="38"/>
        <v>83430</v>
      </c>
      <c r="LN126" s="317">
        <f t="shared" si="38"/>
        <v>83430</v>
      </c>
      <c r="LO126" s="317">
        <f t="shared" si="38"/>
        <v>83430</v>
      </c>
      <c r="LP126" s="317">
        <f t="shared" si="39"/>
        <v>83430</v>
      </c>
      <c r="LQ126" s="317">
        <f t="shared" si="39"/>
        <v>83430</v>
      </c>
      <c r="LR126" s="317">
        <f t="shared" si="39"/>
        <v>83430</v>
      </c>
      <c r="LS126" s="317">
        <f t="shared" si="39"/>
        <v>83430</v>
      </c>
      <c r="LT126" s="317">
        <f t="shared" si="39"/>
        <v>83430</v>
      </c>
      <c r="LU126" s="317">
        <f t="shared" si="39"/>
        <v>83430</v>
      </c>
      <c r="LV126" s="317">
        <f t="shared" si="39"/>
        <v>83430</v>
      </c>
      <c r="LW126" s="317">
        <f t="shared" si="39"/>
        <v>83430</v>
      </c>
      <c r="LX126" s="317">
        <f t="shared" si="39"/>
        <v>83430</v>
      </c>
      <c r="LY126" s="317">
        <f t="shared" si="39"/>
        <v>83430</v>
      </c>
      <c r="LZ126" s="317">
        <f t="shared" si="39"/>
        <v>83430</v>
      </c>
      <c r="MA126" s="317">
        <f t="shared" si="39"/>
        <v>83430</v>
      </c>
      <c r="MB126" s="317">
        <f t="shared" si="39"/>
        <v>83430</v>
      </c>
      <c r="MC126" s="317">
        <f t="shared" si="39"/>
        <v>83430</v>
      </c>
      <c r="MD126" s="317">
        <f t="shared" si="39"/>
        <v>83430</v>
      </c>
      <c r="ME126" s="317">
        <f t="shared" si="40"/>
        <v>83430</v>
      </c>
      <c r="MF126" s="317">
        <f t="shared" si="40"/>
        <v>83430</v>
      </c>
      <c r="MG126" s="317">
        <f t="shared" si="40"/>
        <v>83430</v>
      </c>
      <c r="MH126" s="317">
        <f t="shared" si="40"/>
        <v>83430</v>
      </c>
      <c r="MI126" s="317">
        <f t="shared" si="40"/>
        <v>83430</v>
      </c>
      <c r="MJ126" s="317">
        <f t="shared" si="40"/>
        <v>83430</v>
      </c>
      <c r="MK126" s="317">
        <f t="shared" si="40"/>
        <v>83430</v>
      </c>
      <c r="ML126" s="317">
        <f t="shared" si="40"/>
        <v>83430</v>
      </c>
      <c r="MM126" s="317">
        <f t="shared" si="40"/>
        <v>83430</v>
      </c>
      <c r="MN126" s="317">
        <f t="shared" si="40"/>
        <v>83430</v>
      </c>
      <c r="MO126" s="317">
        <f t="shared" si="40"/>
        <v>83430</v>
      </c>
      <c r="MP126" s="317">
        <f t="shared" si="40"/>
        <v>83430</v>
      </c>
      <c r="MQ126" s="317">
        <f t="shared" si="40"/>
        <v>83430</v>
      </c>
      <c r="MR126" s="317">
        <f t="shared" si="40"/>
        <v>83430</v>
      </c>
      <c r="MS126" s="317">
        <f t="shared" si="40"/>
        <v>83430</v>
      </c>
      <c r="MT126" s="317">
        <f t="shared" si="40"/>
        <v>83430</v>
      </c>
      <c r="MU126" s="317">
        <f t="shared" si="41"/>
        <v>83430</v>
      </c>
      <c r="MV126" s="317">
        <f t="shared" si="41"/>
        <v>83430</v>
      </c>
      <c r="MW126" s="317">
        <f t="shared" si="41"/>
        <v>83430</v>
      </c>
      <c r="MX126" s="317">
        <f t="shared" si="41"/>
        <v>83430</v>
      </c>
      <c r="MY126" s="317">
        <f t="shared" si="41"/>
        <v>83430</v>
      </c>
      <c r="MZ126" s="317">
        <f t="shared" si="41"/>
        <v>83430</v>
      </c>
      <c r="NA126" s="315">
        <f t="shared" si="41"/>
        <v>83430</v>
      </c>
    </row>
    <row r="127" spans="1:368" x14ac:dyDescent="0.2">
      <c r="A127" s="664"/>
      <c r="B127" s="658"/>
      <c r="C127" s="1" t="s">
        <v>638</v>
      </c>
      <c r="E127" s="1" t="s">
        <v>639</v>
      </c>
      <c r="F127" s="306">
        <f>Administração!L4</f>
        <v>313.61326892187498</v>
      </c>
      <c r="G127" s="306">
        <f>Administração!M4</f>
        <v>223.62327341927079</v>
      </c>
      <c r="H127" s="306">
        <f>Administração!N4</f>
        <v>226.67171047656251</v>
      </c>
      <c r="I127" s="306">
        <f>Administração!O4</f>
        <v>211.92116518750004</v>
      </c>
      <c r="J127" s="306">
        <f>Administração!P4</f>
        <v>174.9834723528646</v>
      </c>
      <c r="K127" s="306">
        <f>Administração!Q4</f>
        <v>185.09620696744793</v>
      </c>
      <c r="L127" s="306">
        <f>Administração!R4</f>
        <v>290.99694880468746</v>
      </c>
      <c r="M127" s="306">
        <f>Administração!S4</f>
        <v>211.93386587500001</v>
      </c>
      <c r="N127" s="306">
        <f>Administração!T4</f>
        <v>228.19891900260416</v>
      </c>
      <c r="O127" s="306">
        <f>Administração!U4</f>
        <v>254.85617759765623</v>
      </c>
      <c r="P127" s="306">
        <f>Administração!V4</f>
        <v>264.16363886458333</v>
      </c>
      <c r="Q127" s="306">
        <f>Administração!W4</f>
        <v>268.23901979557286</v>
      </c>
      <c r="R127" s="306">
        <f>Administração!X4</f>
        <v>330.83481932031248</v>
      </c>
      <c r="S127" s="306">
        <f>Administração!Y4</f>
        <v>254.35957211588541</v>
      </c>
      <c r="T127" s="306">
        <f>Administração!Z4</f>
        <v>222.51301989843748</v>
      </c>
      <c r="U127" s="306">
        <f>Administração!AA4</f>
        <v>219.32612674218751</v>
      </c>
      <c r="V127" s="306">
        <f>Administração!AB4</f>
        <v>184.90212348958335</v>
      </c>
      <c r="W127" s="306">
        <f>Administração!AC4</f>
        <v>191.62593695833334</v>
      </c>
      <c r="X127" s="306">
        <f>Administração!AD4</f>
        <v>298.80634853515625</v>
      </c>
      <c r="Y127" s="306">
        <f>Administração!AE4</f>
        <v>219.811056578125</v>
      </c>
      <c r="Z127" s="306">
        <f>Administração!AF4</f>
        <v>235.55976383463542</v>
      </c>
      <c r="AA127" s="306">
        <f>Administração!AG4</f>
        <v>262.25500250520832</v>
      </c>
      <c r="AB127" s="306">
        <f>Administração!AH4</f>
        <v>271.99187987890627</v>
      </c>
      <c r="AC127" s="306">
        <f>Administração!AI4</f>
        <v>265.62497617708334</v>
      </c>
      <c r="AD127" s="306">
        <f>Administração!AJ4</f>
        <v>334.65315042968751</v>
      </c>
      <c r="AE127" s="306">
        <f>Administração!AK4</f>
        <v>259.19096954427084</v>
      </c>
      <c r="AF127" s="306">
        <f>Administração!AL4</f>
        <v>236.29316315624999</v>
      </c>
      <c r="AG127" s="306">
        <f>Administração!AM4</f>
        <v>219.41852792968749</v>
      </c>
      <c r="AH127" s="306">
        <f>Administração!AN4</f>
        <v>196.46123094921876</v>
      </c>
      <c r="AI127" s="306">
        <f>Administração!AO4</f>
        <v>190.95033533072916</v>
      </c>
      <c r="AJ127" s="306">
        <f>Administração!AP4</f>
        <v>302.90352476562498</v>
      </c>
      <c r="AK127" s="306">
        <f>Administração!AQ4</f>
        <v>225.8786252955729</v>
      </c>
      <c r="AL127" s="306">
        <f>Administração!AR4</f>
        <v>240.69031370572918</v>
      </c>
      <c r="AM127" s="306">
        <f>Administração!AS4</f>
        <v>268.11211867187501</v>
      </c>
      <c r="AN127" s="306">
        <f>Administração!AT4</f>
        <v>278.84093755468751</v>
      </c>
      <c r="AO127" s="306">
        <f>Administração!AU4</f>
        <v>288.21595986197912</v>
      </c>
      <c r="AP127" s="306">
        <f>Administração!AV4</f>
        <v>348.08774933333331</v>
      </c>
      <c r="AQ127" s="306">
        <f>Administração!AW4</f>
        <v>254.13332532291665</v>
      </c>
      <c r="AR127" s="306">
        <f>Administração!AX4</f>
        <v>259.12880269791668</v>
      </c>
      <c r="AS127" s="306">
        <f>Administração!AY4</f>
        <v>241.83458711328123</v>
      </c>
      <c r="AT127" s="306">
        <f>Administração!AZ4</f>
        <v>202.68938894270832</v>
      </c>
      <c r="AU127" s="306">
        <f>Administração!BA4</f>
        <v>213.44556669661458</v>
      </c>
      <c r="AV127" s="306">
        <f>Administração!BB4</f>
        <v>319.58136735026039</v>
      </c>
      <c r="AW127" s="306">
        <f>Administração!BC4</f>
        <v>238.84085770572918</v>
      </c>
      <c r="AX127" s="306">
        <f>Administração!BD4</f>
        <v>254.31568795833331</v>
      </c>
      <c r="AY127" s="306">
        <f>Administração!BE4</f>
        <v>280.50984141666663</v>
      </c>
      <c r="AZ127" s="306">
        <f>Administração!BF4</f>
        <v>290.64982432421874</v>
      </c>
      <c r="BA127" s="306">
        <f>Administração!BG4</f>
        <v>300.13307409375</v>
      </c>
      <c r="BB127" s="306">
        <f>Administração!BH4</f>
        <v>359.1900151171875</v>
      </c>
      <c r="BC127" s="306">
        <f>Administração!BI4</f>
        <v>281.32657276432292</v>
      </c>
      <c r="BD127" s="306">
        <f>Administração!BJ4</f>
        <v>249.59563085416667</v>
      </c>
      <c r="BE127" s="306">
        <f>Administração!BK4</f>
        <v>246.05536599218746</v>
      </c>
      <c r="BF127" s="306">
        <f>Administração!BL4</f>
        <v>210.50570507161456</v>
      </c>
      <c r="BG127" s="306">
        <f>Administração!BM4</f>
        <v>218.25384232682288</v>
      </c>
      <c r="BH127" s="306">
        <f>Administração!BN4</f>
        <v>326.34940680338542</v>
      </c>
      <c r="BI127" s="306">
        <f>Administração!BO4</f>
        <v>246.15284280338543</v>
      </c>
      <c r="BJ127" s="306">
        <f>Administração!BP4</f>
        <v>261.44056872526039</v>
      </c>
      <c r="BK127" s="306">
        <f>Administração!BQ4</f>
        <v>287.97911907031249</v>
      </c>
      <c r="BL127" s="306">
        <f>Administração!BR4</f>
        <v>298.81819311979166</v>
      </c>
      <c r="BM127" s="306">
        <f>Administração!BS4</f>
        <v>300.76440936718751</v>
      </c>
      <c r="BN127" s="306">
        <f>Administração!BT4</f>
        <v>364.62969535156253</v>
      </c>
      <c r="BO127" s="306">
        <f>Administração!BU4</f>
        <v>287.62339801822912</v>
      </c>
      <c r="BP127" s="306">
        <f>Administração!BV4</f>
        <v>265.01554985286458</v>
      </c>
      <c r="BQ127" s="306">
        <f>Administração!BW4</f>
        <v>247.54997020703124</v>
      </c>
      <c r="BR127" s="306">
        <f>Administração!BX4</f>
        <v>223.34754159895832</v>
      </c>
      <c r="BS127" s="306">
        <f>Administração!BY4</f>
        <v>218.85027308854163</v>
      </c>
      <c r="BT127" s="306">
        <f>Administração!BZ4</f>
        <v>331.67306776692703</v>
      </c>
      <c r="BU127" s="306">
        <f>Administração!CA4</f>
        <v>253.36959161328124</v>
      </c>
      <c r="BV127" s="306">
        <f>Administração!CB4</f>
        <v>267.67498886328127</v>
      </c>
      <c r="BW127" s="306">
        <f>Administração!CC4</f>
        <v>294.90431197916666</v>
      </c>
      <c r="BX127" s="306">
        <f>Administração!CD4</f>
        <v>306.73598354687505</v>
      </c>
      <c r="BY127" s="306">
        <f>Administração!CE4</f>
        <v>284.11608938671873</v>
      </c>
      <c r="BZ127" s="306">
        <f>Administração!CF4</f>
        <v>363.25305912760416</v>
      </c>
      <c r="CA127" s="306">
        <f>Administração!CG4</f>
        <v>289.20209426432291</v>
      </c>
      <c r="CB127" s="306">
        <f>Administração!CH4</f>
        <v>255.65228788020832</v>
      </c>
      <c r="CC127" s="306">
        <f>Administração!CI4</f>
        <v>255.73204147526039</v>
      </c>
      <c r="CD127" s="306">
        <f>Administração!CJ4</f>
        <v>231.93751055859374</v>
      </c>
      <c r="CE127" s="306">
        <f>Administração!CK4</f>
        <v>224.63864257161455</v>
      </c>
      <c r="CF127" s="306">
        <f>Administração!CL4</f>
        <v>339.80943692057292</v>
      </c>
      <c r="CG127" s="306">
        <f>Administração!CM4</f>
        <v>261.63134714583333</v>
      </c>
      <c r="CH127" s="306">
        <f>Administração!CN4</f>
        <v>275.66456774999995</v>
      </c>
      <c r="CI127" s="306">
        <f>Administração!CO4</f>
        <v>303.22427153645833</v>
      </c>
      <c r="CJ127" s="306">
        <f>Administração!CP4</f>
        <v>315.68793350911454</v>
      </c>
      <c r="CK127" s="306">
        <f>Administração!CQ4</f>
        <v>308.23157375</v>
      </c>
      <c r="CL127" s="306">
        <f>Administração!CR4</f>
        <v>378.30911773437498</v>
      </c>
      <c r="CM127" s="306">
        <f>Administração!CS4</f>
        <v>302.38838647786457</v>
      </c>
      <c r="CN127" s="306">
        <f>Administração!CT4</f>
        <v>269.7432008658854</v>
      </c>
      <c r="CO127" s="306">
        <f>Administração!CU4</f>
        <v>268.47331597395834</v>
      </c>
      <c r="CP127" s="306">
        <f>Administração!CV4</f>
        <v>240.00405664713543</v>
      </c>
      <c r="CQ127" s="306">
        <f>Administração!CW4</f>
        <v>235.06016265104165</v>
      </c>
      <c r="CR127" s="306">
        <f>Administração!CX4</f>
        <v>350.60989858072912</v>
      </c>
      <c r="CS127" s="306">
        <f>Administração!CY4</f>
        <v>271.48280978515623</v>
      </c>
      <c r="CT127" s="306">
        <f>Administração!CZ4</f>
        <v>285.50709550130205</v>
      </c>
      <c r="CU127" s="306">
        <f>Administração!DA4</f>
        <v>313.01831209635418</v>
      </c>
      <c r="CV127" s="306">
        <f>Administração!DB4</f>
        <v>325.817365859375</v>
      </c>
      <c r="CW127" s="306">
        <f>Administração!DC4</f>
        <v>324.629193375</v>
      </c>
      <c r="CX127" s="306">
        <f>Administração!DD4</f>
        <v>390.83405622395833</v>
      </c>
      <c r="CY127" s="306">
        <f>Administração!DE4</f>
        <v>297.20463975260418</v>
      </c>
      <c r="CZ127" s="306">
        <f>Administração!DF4</f>
        <v>301.25170259114583</v>
      </c>
      <c r="DA127" s="306">
        <f>Administração!DG4</f>
        <v>285.46139207031246</v>
      </c>
      <c r="DB127" s="306">
        <f>Administração!DH4</f>
        <v>245.49897767578125</v>
      </c>
      <c r="DC127" s="306">
        <f>Administração!DI4</f>
        <v>258.60234594921877</v>
      </c>
      <c r="DD127" s="306">
        <f>Administração!DJ4</f>
        <v>367.10071274739585</v>
      </c>
      <c r="DE127" s="306">
        <f>Administração!DK4</f>
        <v>284.7667069401042</v>
      </c>
      <c r="DF127" s="306">
        <f>Administração!DL4</f>
        <v>299.81160242187497</v>
      </c>
      <c r="DG127" s="306">
        <f>Administração!DM4</f>
        <v>326.07516866536457</v>
      </c>
      <c r="DH127" s="306">
        <f>Administração!DN4</f>
        <v>338.47158421875002</v>
      </c>
      <c r="DI127" s="306">
        <f>Administração!DO4</f>
        <v>345.97033357552078</v>
      </c>
      <c r="DJ127" s="306">
        <f>Administração!DP4</f>
        <v>406.2745405598958</v>
      </c>
      <c r="DK127" s="306">
        <f>Administração!DQ4</f>
        <v>327.77839430989582</v>
      </c>
      <c r="DL127" s="306">
        <f>Administração!DR4</f>
        <v>295.650126328125</v>
      </c>
      <c r="DM127" s="306">
        <f>Administração!DS4</f>
        <v>292.81977610026041</v>
      </c>
      <c r="DN127" s="306">
        <f>Administração!DT4</f>
        <v>256.00416195442705</v>
      </c>
      <c r="DO127" s="306">
        <f>Administração!DU4</f>
        <v>265.99040133723958</v>
      </c>
      <c r="DP127" s="306">
        <f>Administração!DV4</f>
        <v>376.24011764322915</v>
      </c>
      <c r="DQ127" s="306">
        <f>Administração!DW4</f>
        <v>294.21105734374999</v>
      </c>
      <c r="DR127" s="306">
        <f>Administração!DX4</f>
        <v>308.91828365234375</v>
      </c>
      <c r="DS127" s="306">
        <f>Administração!DY4</f>
        <v>335.40142865234378</v>
      </c>
      <c r="DT127" s="306">
        <f>Administração!DZ4</f>
        <v>348.44879832031251</v>
      </c>
      <c r="DU127" s="306">
        <f>Administração!EA4</f>
        <v>356.47785842447917</v>
      </c>
      <c r="DV127" s="306">
        <f>Administração!EB4</f>
        <v>416.57266378906246</v>
      </c>
      <c r="DW127" s="306">
        <f>Administração!EC4</f>
        <v>337.89869518880209</v>
      </c>
      <c r="DX127" s="306">
        <f>Administração!ED4</f>
        <v>315.33093071614582</v>
      </c>
      <c r="DY127" s="306">
        <f>Administração!EE4</f>
        <v>297.74018453124995</v>
      </c>
      <c r="DZ127" s="306">
        <f>Administração!EF4</f>
        <v>271.77847331250001</v>
      </c>
      <c r="EA127" s="306">
        <f>Administração!EG4</f>
        <v>269.36906987239581</v>
      </c>
      <c r="EB127" s="306">
        <f>Administração!EH4</f>
        <v>384.10943623697915</v>
      </c>
      <c r="EC127" s="306">
        <f>Administração!EI4</f>
        <v>303.70908640624998</v>
      </c>
      <c r="ED127" s="306">
        <f>Administração!EJ4</f>
        <v>317.26255503906248</v>
      </c>
      <c r="EE127" s="306">
        <f>Administração!EK4</f>
        <v>344.29527990234374</v>
      </c>
      <c r="EF127" s="306">
        <f>Administração!EL4</f>
        <v>358.27486704427082</v>
      </c>
      <c r="EG127" s="306">
        <f>Administração!EM4</f>
        <v>334.18819135416663</v>
      </c>
      <c r="EH127" s="306">
        <f>Administração!EN4</f>
        <v>414.01948509114584</v>
      </c>
      <c r="EI127" s="306">
        <f>Administração!EO4</f>
        <v>322.35746628255208</v>
      </c>
      <c r="EJ127" s="306">
        <f>Administração!EP4</f>
        <v>324.75010485026041</v>
      </c>
      <c r="EK127" s="306">
        <f>Administração!EQ4</f>
        <v>311.45055562499999</v>
      </c>
      <c r="EL127" s="306">
        <f>Administração!ER4</f>
        <v>271.72679690755206</v>
      </c>
      <c r="EM127" s="306">
        <f>Administração!ES4</f>
        <v>286.67842763932293</v>
      </c>
      <c r="EN127" s="306">
        <f>Administração!ET4</f>
        <v>397.21447985677082</v>
      </c>
      <c r="EO127" s="306">
        <f>Administração!EU4</f>
        <v>314.19288434895833</v>
      </c>
      <c r="EP127" s="306">
        <f>Administração!EV4</f>
        <v>329.20807512369788</v>
      </c>
      <c r="EQ127" s="306">
        <f>Administração!EW4</f>
        <v>355.74670884114585</v>
      </c>
      <c r="ER127" s="306">
        <f>Administração!EX4</f>
        <v>369.81658170572916</v>
      </c>
      <c r="ES127" s="306">
        <f>Administração!EY4</f>
        <v>370.99601149739584</v>
      </c>
      <c r="ET127" s="306">
        <f>Administração!EZ4</f>
        <v>435.38699641927082</v>
      </c>
      <c r="EU127" s="306">
        <f>Administração!FA4</f>
        <v>357.18306602864584</v>
      </c>
      <c r="EV127" s="306">
        <f>Administração!FB4</f>
        <v>324.56681941406248</v>
      </c>
      <c r="EW127" s="306">
        <f>Administração!FC4</f>
        <v>322.78496701822917</v>
      </c>
      <c r="EX127" s="306">
        <f>Administração!FD4</f>
        <v>285.46155662109373</v>
      </c>
      <c r="EY127" s="306">
        <f>Administração!FE4</f>
        <v>297.0810204296875</v>
      </c>
      <c r="EZ127" s="306">
        <f>Administração!FF4</f>
        <v>408.95630143229164</v>
      </c>
      <c r="FA127" s="306">
        <f>Administração!FG4</f>
        <v>325.87652296223956</v>
      </c>
      <c r="FB127" s="306">
        <f>Administração!FH4</f>
        <v>340.31556001953123</v>
      </c>
      <c r="FC127" s="306">
        <f>Administração!FI4</f>
        <v>366.86272843749998</v>
      </c>
      <c r="FD127" s="306">
        <f>Administração!FJ4</f>
        <v>381.4475706510417</v>
      </c>
      <c r="FE127" s="306">
        <f>Administração!FK4</f>
        <v>372.09908533854161</v>
      </c>
      <c r="FF127" s="306">
        <f>Administração!FL4</f>
        <v>442.81600783854162</v>
      </c>
      <c r="FG127" s="306">
        <f>Administração!FM4</f>
        <v>365.62000583333332</v>
      </c>
      <c r="FH127" s="306">
        <f>Administração!FN4</f>
        <v>341.83572621093748</v>
      </c>
      <c r="FI127" s="306">
        <f>Administração!FO4</f>
        <v>326.33207192708335</v>
      </c>
      <c r="FJ127" s="306">
        <f>Administração!FP4</f>
        <v>300.37255164713542</v>
      </c>
      <c r="FK127" s="306">
        <f>Administração!FQ4</f>
        <v>299.83347670572914</v>
      </c>
      <c r="FL127" s="306">
        <f>Administração!FR4</f>
        <v>416.56017548177078</v>
      </c>
      <c r="FM127" s="306">
        <f>Administração!FS4</f>
        <v>335.32746636718747</v>
      </c>
      <c r="FN127" s="306">
        <f>Administração!FT4</f>
        <v>348.77575633463539</v>
      </c>
      <c r="FO127" s="306">
        <f>Administração!FU4</f>
        <v>376.02740833333331</v>
      </c>
      <c r="FP127" s="306">
        <f>Administração!FV4</f>
        <v>391.70568829427083</v>
      </c>
      <c r="FQ127" s="306">
        <f>Administração!FW4</f>
        <v>388.77305988281245</v>
      </c>
      <c r="FR127" s="306">
        <f>Administração!FX4</f>
        <v>455.93680884114576</v>
      </c>
      <c r="FS127" s="306">
        <f>Administração!FY4</f>
        <v>378.01247875000001</v>
      </c>
      <c r="FT127" s="306">
        <f>Administração!FZ4</f>
        <v>345.13013816406249</v>
      </c>
      <c r="FU127" s="306">
        <f>Administração!GA4</f>
        <v>344.10775344401037</v>
      </c>
      <c r="FV127" s="306">
        <f>Administração!GB4</f>
        <v>306.45487727864582</v>
      </c>
      <c r="FW127" s="306">
        <f>Administração!GC4</f>
        <v>319.25725057942708</v>
      </c>
      <c r="FX127" s="306">
        <f>Administração!GD4</f>
        <v>432.29982630208332</v>
      </c>
      <c r="FY127" s="306">
        <f>Administração!GE4</f>
        <v>348.49233406901044</v>
      </c>
      <c r="FZ127" s="306">
        <f>Administração!GF4</f>
        <v>362.75487395833335</v>
      </c>
      <c r="GA127" s="306">
        <f>Administração!GG4</f>
        <v>389.35750037760414</v>
      </c>
      <c r="GB127" s="306">
        <f>Administração!GH4</f>
        <v>405.0383034505208</v>
      </c>
      <c r="GC127" s="306">
        <f>Administração!GI4</f>
        <v>411.67031864583333</v>
      </c>
      <c r="GD127" s="306">
        <f>Administração!GJ4</f>
        <v>472.72035226562497</v>
      </c>
      <c r="GE127" s="306">
        <f>Administração!GK4</f>
        <v>393.24041613281247</v>
      </c>
      <c r="GF127" s="306">
        <f>Administração!GL4</f>
        <v>360.74053324869789</v>
      </c>
      <c r="GG127" s="306">
        <f>Administração!GM4</f>
        <v>358.75836770182286</v>
      </c>
      <c r="GH127" s="306">
        <f>Administração!GN4</f>
        <v>320.16251463541664</v>
      </c>
      <c r="GI127" s="306">
        <f>Administração!GO4</f>
        <v>333.20543485026042</v>
      </c>
      <c r="GJ127" s="306">
        <f>Administração!GP4</f>
        <v>446.37150264322918</v>
      </c>
      <c r="GK127" s="306">
        <f>Administração!GQ4</f>
        <v>361.81544916015628</v>
      </c>
      <c r="GL127" s="306">
        <f>Administração!GR4</f>
        <v>375.71624938802086</v>
      </c>
      <c r="GM127" s="306">
        <f>Administração!GS4</f>
        <v>402.11072565104166</v>
      </c>
      <c r="GN127" s="306">
        <f>Administração!GT4</f>
        <v>418.16755578124997</v>
      </c>
      <c r="GO127" s="306">
        <f>Administração!GU4</f>
        <v>416.92176595052081</v>
      </c>
      <c r="GP127" s="306">
        <f>Administração!GV4</f>
        <v>482.57308260416664</v>
      </c>
      <c r="GQ127" s="306">
        <f>Administração!GW4</f>
        <v>386.95515111979171</v>
      </c>
      <c r="GR127" s="306">
        <f>Administração!GX4</f>
        <v>390.25207740885418</v>
      </c>
      <c r="GS127" s="306">
        <f>Administração!GY4</f>
        <v>375.13487611979167</v>
      </c>
      <c r="GT127" s="306">
        <f>Administração!GZ4</f>
        <v>332.46600726562502</v>
      </c>
      <c r="GU127" s="306">
        <f>Administração!HA4</f>
        <v>349.41721477213537</v>
      </c>
      <c r="GV127" s="306">
        <f>Administração!HB4</f>
        <v>461.59428410156244</v>
      </c>
      <c r="GW127" s="306">
        <f>Administração!HC4</f>
        <v>375.71846753255204</v>
      </c>
      <c r="GX127" s="306">
        <f>Administração!HD4</f>
        <v>389.55372828124996</v>
      </c>
      <c r="GY127" s="306">
        <f>Administração!HE4</f>
        <v>415.58831223958333</v>
      </c>
      <c r="GZ127" s="306">
        <f>Administração!HF4</f>
        <v>431.91001208333336</v>
      </c>
      <c r="HA127" s="306">
        <f>Administração!HG4</f>
        <v>405.73160635416667</v>
      </c>
      <c r="HB127" s="306">
        <f>Administração!HH4</f>
        <v>486.30159268229164</v>
      </c>
      <c r="HC127" s="306">
        <f>Administração!HI4</f>
        <v>409.99347158854169</v>
      </c>
      <c r="HD127" s="306">
        <f>Administração!HJ4</f>
        <v>375.23784102864585</v>
      </c>
      <c r="HE127" s="306">
        <f>Administração!HK4</f>
        <v>376.60696934895833</v>
      </c>
      <c r="HF127" s="306">
        <f>Administração!HL4</f>
        <v>338.92828942708331</v>
      </c>
      <c r="HG127" s="306">
        <f>Administração!HM4</f>
        <v>353.69144983723959</v>
      </c>
      <c r="HH127" s="306">
        <f>Administração!HN4</f>
        <v>468.894401796875</v>
      </c>
      <c r="HI127" s="306">
        <f>Administração!HO4</f>
        <v>384.14569006510413</v>
      </c>
      <c r="HJ127" s="306">
        <f>Administração!HP4</f>
        <v>398.26256302083334</v>
      </c>
      <c r="HK127" s="306">
        <f>Administração!HQ4</f>
        <v>425.08663091145831</v>
      </c>
      <c r="HL127" s="306">
        <f>Administração!HR4</f>
        <v>442.61940695312495</v>
      </c>
      <c r="HM127" s="306">
        <f>Administração!HS4</f>
        <v>442.01871761718752</v>
      </c>
      <c r="HN127" s="306">
        <f>Administração!HT4</f>
        <v>507.67490497395829</v>
      </c>
      <c r="HO127" s="306">
        <f>Administração!HU4</f>
        <v>428.4830862890625</v>
      </c>
      <c r="HP127" s="306">
        <f>Administração!HV4</f>
        <v>395.40003763020832</v>
      </c>
      <c r="HQ127" s="306">
        <f>Administração!HW4</f>
        <v>394.59140876302087</v>
      </c>
      <c r="HR127" s="306">
        <f>Administração!HX4</f>
        <v>362.14782857421875</v>
      </c>
      <c r="HS127" s="306">
        <f>Administração!HY4</f>
        <v>362.53633516276039</v>
      </c>
      <c r="HT127" s="306">
        <f>Administração!HZ4</f>
        <v>483.09056190104161</v>
      </c>
      <c r="HU127" s="306">
        <f>Administração!IA4</f>
        <v>398.94134596354166</v>
      </c>
      <c r="HV127" s="306">
        <f>Administração!IB4</f>
        <v>411.22654054687496</v>
      </c>
      <c r="HW127" s="306">
        <f>Administração!IC4</f>
        <v>438.36518565104166</v>
      </c>
      <c r="HX127" s="306">
        <f>Administração!ID4</f>
        <v>456.59013248697914</v>
      </c>
      <c r="HY127" s="306">
        <f>Administração!IE4</f>
        <v>451.83459735677081</v>
      </c>
      <c r="HZ127" s="306">
        <f>Administração!IF4</f>
        <v>519.86715249999997</v>
      </c>
      <c r="IA127" s="306">
        <f>Administração!IG4</f>
        <v>424.14652816406249</v>
      </c>
      <c r="IB127" s="306">
        <f>Administração!IH4</f>
        <v>427.10780157552085</v>
      </c>
      <c r="IC127" s="306">
        <f>Administração!II4</f>
        <v>412.82802334635414</v>
      </c>
      <c r="ID127" s="306">
        <f>Administração!IJ4</f>
        <v>369.35144930338538</v>
      </c>
      <c r="IE127" s="306">
        <f>Administração!IK4</f>
        <v>388.14339205729163</v>
      </c>
      <c r="IF127" s="306">
        <f>Administração!IL4</f>
        <v>502.10840654947918</v>
      </c>
      <c r="IG127" s="306">
        <f>Administração!IM4</f>
        <v>414.8926880729166</v>
      </c>
      <c r="IH127" s="306">
        <f>Administração!IN4</f>
        <v>428.34089247395832</v>
      </c>
      <c r="II127" s="306">
        <f>Administração!IO4</f>
        <v>454.38787259114582</v>
      </c>
      <c r="IJ127" s="306">
        <f>Administração!IP4</f>
        <v>472.47399561197915</v>
      </c>
      <c r="IK127" s="306">
        <f>Administração!IQ4</f>
        <v>476.42502222656248</v>
      </c>
      <c r="IL127" s="306">
        <f>Administração!IR4</f>
        <v>538.69626837239582</v>
      </c>
      <c r="IM127" s="306">
        <f>Administração!IS4</f>
        <v>458.1327061067708</v>
      </c>
      <c r="IN127" s="306">
        <f>Administração!IT4</f>
        <v>424.95291475260416</v>
      </c>
      <c r="IO127" s="306">
        <f>Administração!IU4</f>
        <v>423.71765178385414</v>
      </c>
      <c r="IP127" s="306">
        <f>Administração!IV4</f>
        <v>383.34285338541667</v>
      </c>
      <c r="IQ127" s="306">
        <f>Administração!IW4</f>
        <v>399.18583332031244</v>
      </c>
      <c r="IR127" s="306">
        <f>Administração!IX4</f>
        <v>515.0592068489583</v>
      </c>
      <c r="IS127" s="306">
        <f>Administração!IY4</f>
        <v>428.05220019531248</v>
      </c>
      <c r="IT127" s="306">
        <f>Administração!IZ4</f>
        <v>441.14130652343749</v>
      </c>
      <c r="IU127" s="306">
        <f>Administração!JA4</f>
        <v>467.41628381510412</v>
      </c>
      <c r="IV127" s="306">
        <f>Administração!JB4</f>
        <v>486.30086427083336</v>
      </c>
      <c r="IW127" s="306">
        <f>Administração!JC4</f>
        <v>490.70641524739585</v>
      </c>
      <c r="IX127" s="306">
        <f>Administração!JD4</f>
        <v>552.8319439973958</v>
      </c>
      <c r="IY127" s="306">
        <f>Administração!JE4</f>
        <v>472.05031464843751</v>
      </c>
      <c r="IZ127" s="306">
        <f>Administração!JF4</f>
        <v>448.41414389322921</v>
      </c>
      <c r="JA127" s="306">
        <f>Administração!JG4</f>
        <v>432.46275351562497</v>
      </c>
      <c r="JB127" s="306">
        <f>Administração!JH4</f>
        <v>402.86137559895838</v>
      </c>
      <c r="JC127" s="306">
        <f>Administração!JI4</f>
        <v>406.45309790364581</v>
      </c>
      <c r="JD127" s="306">
        <f>Administração!JJ4</f>
        <v>526.95521031249996</v>
      </c>
      <c r="JE127" s="306">
        <f>Administração!JK4</f>
        <v>441.45992510416664</v>
      </c>
      <c r="JF127" s="306">
        <f>Administração!JL4</f>
        <v>453.35835514322918</v>
      </c>
      <c r="JG127" s="306">
        <f>Administração!JM4</f>
        <v>480.17949183593748</v>
      </c>
      <c r="JH127" s="306">
        <f>Administração!JN4</f>
        <v>500.13773322916666</v>
      </c>
      <c r="JI127" s="306">
        <f>Administração!JO4</f>
        <v>496.80356580729165</v>
      </c>
      <c r="JJ127" s="306">
        <f>Administração!JP4</f>
        <v>563.8480746875</v>
      </c>
      <c r="JK127" s="306">
        <f>Administração!JQ4</f>
        <v>467.14585447916664</v>
      </c>
      <c r="JL127" s="306">
        <f>Administração!JR4</f>
        <v>469.90954408854168</v>
      </c>
      <c r="JM127" s="306">
        <f>Administração!JS4</f>
        <v>455.85151010416666</v>
      </c>
      <c r="JN127" s="306">
        <f>Administração!JT4</f>
        <v>411.10585680989584</v>
      </c>
      <c r="JO127" s="306">
        <f>Administração!JU4</f>
        <v>431.66400647135413</v>
      </c>
      <c r="JP127" s="306">
        <f>Administração!JV4</f>
        <v>547.29676287760412</v>
      </c>
      <c r="JQ127" s="306">
        <f>Administração!JW4</f>
        <v>458.44619947916664</v>
      </c>
      <c r="JR127" s="306">
        <f>Administração!JX4</f>
        <v>471.33379911458331</v>
      </c>
      <c r="JS127" s="306">
        <f>Administração!JY4</f>
        <v>497.26859070312503</v>
      </c>
      <c r="JT127" s="306">
        <f>Administração!JZ4</f>
        <v>517.14730799479162</v>
      </c>
      <c r="JU127" s="306">
        <f>Administração!KA4</f>
        <v>514.28155302083326</v>
      </c>
      <c r="JV127" s="306">
        <f>Administração!KB4</f>
        <v>580.61833557291664</v>
      </c>
      <c r="JW127" s="306">
        <f>Administração!KC4</f>
        <v>500.04695824218749</v>
      </c>
      <c r="JX127" s="306">
        <f>Administração!KD4</f>
        <v>466.18518946614586</v>
      </c>
      <c r="JY127" s="306">
        <f>Administração!KE4</f>
        <v>466.01795760416661</v>
      </c>
      <c r="JZ127" s="306">
        <f>Administração!KF4</f>
        <v>424.7940683984375</v>
      </c>
      <c r="KA127" s="306">
        <f>Administração!KG4</f>
        <v>442.63735395833328</v>
      </c>
      <c r="KB127" s="306">
        <f>Administração!KH4</f>
        <v>560.49842632812499</v>
      </c>
      <c r="KC127" s="306">
        <f>Administração!KI4</f>
        <v>472.03062559895835</v>
      </c>
      <c r="KD127" s="306">
        <f>Administração!KJ4</f>
        <v>484.69725328124997</v>
      </c>
      <c r="KE127" s="306">
        <f>Administração!KK4</f>
        <v>510.9925427213542</v>
      </c>
      <c r="KF127" s="306">
        <f>Administração!KL4</f>
        <v>531.82227138020835</v>
      </c>
      <c r="KG127" s="306">
        <f>Administração!KM4</f>
        <v>518.56465188802076</v>
      </c>
      <c r="KH127" s="306">
        <f>Administração!KN4</f>
        <v>591.47677834635408</v>
      </c>
      <c r="KI127" s="306">
        <f>Administração!KO4</f>
        <v>512.01700078124998</v>
      </c>
      <c r="KJ127" s="306">
        <f>Administração!KP4</f>
        <v>487.08753109374999</v>
      </c>
      <c r="KK127" s="306">
        <f>Administração!KQ4</f>
        <v>473.34234983072912</v>
      </c>
      <c r="KL127" s="306">
        <f>Administração!KR4</f>
        <v>443.47411442708335</v>
      </c>
      <c r="KM127" s="306">
        <f>Administração!KS4</f>
        <v>449.3774592708333</v>
      </c>
      <c r="KN127" s="306">
        <f>Administração!KT4</f>
        <v>572.28976671875</v>
      </c>
      <c r="KO127" s="306">
        <f>Administração!KU4</f>
        <v>485.58524828125002</v>
      </c>
      <c r="KP127" s="306">
        <f>Administração!KV4</f>
        <v>497.25549246093755</v>
      </c>
      <c r="KQ127" s="306">
        <f>Administração!KW4</f>
        <v>524.27915825520824</v>
      </c>
      <c r="KR127" s="306">
        <f>Administração!KX4</f>
        <v>546.37631846354168</v>
      </c>
      <c r="KS127" s="306">
        <f>Administração!KY4</f>
        <v>539.4605738411459</v>
      </c>
      <c r="KT127" s="306">
        <f>Administração!KZ4</f>
        <v>608.89871298177081</v>
      </c>
      <c r="KU127" s="306">
        <f>Administração!LA4</f>
        <v>528.67351100260419</v>
      </c>
      <c r="KV127" s="306">
        <f>Administração!LB4</f>
        <v>494.63310589843752</v>
      </c>
      <c r="KW127" s="306">
        <f>Administração!LC4</f>
        <v>495.42228705729167</v>
      </c>
      <c r="KX127" s="306">
        <f>Administração!LD4</f>
        <v>453.77581828124994</v>
      </c>
      <c r="KY127" s="306">
        <f>Administração!LE4</f>
        <v>473.18227483072911</v>
      </c>
      <c r="KZ127" s="306">
        <f>Administração!LF4</f>
        <v>592.56466085937495</v>
      </c>
      <c r="LA127" s="306">
        <f>Administração!LG4</f>
        <v>503.15868811197913</v>
      </c>
      <c r="LB127" s="306">
        <f>Administração!LH4</f>
        <v>515.60416393229161</v>
      </c>
      <c r="LC127" s="306">
        <f>Administração!LI4</f>
        <v>541.97627006510413</v>
      </c>
      <c r="LD127" s="306">
        <f>Administração!LJ4</f>
        <v>564.23250041666665</v>
      </c>
      <c r="LE127" s="306">
        <f>Administração!LK4</f>
        <v>566.03816660156247</v>
      </c>
      <c r="LF127" s="306">
        <f>Administração!LL4</f>
        <v>629.88546257812504</v>
      </c>
      <c r="LG127" s="306">
        <f>Administração!LM4</f>
        <v>548.14349731770824</v>
      </c>
      <c r="LH127" s="306">
        <f>Administração!LN4</f>
        <v>514.41828813802078</v>
      </c>
      <c r="LI127" s="306">
        <f>Administração!LO4</f>
        <v>514.36926078124998</v>
      </c>
      <c r="LJ127" s="306">
        <f>Administração!LP4</f>
        <v>471.72650503906249</v>
      </c>
      <c r="LK127" s="306">
        <f>Administração!LQ4</f>
        <v>491.5506134114583</v>
      </c>
      <c r="LL127" s="306">
        <f>Administração!LR4</f>
        <v>611.23500058593743</v>
      </c>
      <c r="LM127" s="306">
        <f>Administração!LS4</f>
        <v>520.9659743489583</v>
      </c>
      <c r="LN127" s="306">
        <f>Administração!LT4</f>
        <v>533.02042046874999</v>
      </c>
      <c r="LO127" s="306">
        <f>Administração!LU4</f>
        <v>559.19153769531249</v>
      </c>
      <c r="LP127" s="306">
        <f>Administração!LV4</f>
        <v>581.9918606901042</v>
      </c>
      <c r="LQ127" s="306">
        <f>Administração!LW4</f>
        <v>576.57966701822909</v>
      </c>
      <c r="LR127" s="306">
        <f>Administração!LX4</f>
        <v>644.64656281249995</v>
      </c>
      <c r="LS127" s="306">
        <f>Administração!LY4</f>
        <v>546.63148626302086</v>
      </c>
      <c r="LT127" s="306">
        <f>Administração!LZ4</f>
        <v>548.72835906249998</v>
      </c>
      <c r="LU127" s="306">
        <f>Administração!MA4</f>
        <v>535.52025838541658</v>
      </c>
      <c r="LV127" s="306">
        <f>Administração!MB4</f>
        <v>488.67171631510416</v>
      </c>
      <c r="LW127" s="306">
        <f>Administração!MC4</f>
        <v>512.55351970052084</v>
      </c>
      <c r="LX127" s="306">
        <f>Administração!MD4</f>
        <v>631.38344513020832</v>
      </c>
      <c r="LY127" s="306">
        <f>Administração!ME4</f>
        <v>539.64065821614588</v>
      </c>
      <c r="LZ127" s="306">
        <f>Administração!MF4</f>
        <v>551.5736921875</v>
      </c>
      <c r="MA127" s="306">
        <f>Administração!MG4</f>
        <v>577.36897542968745</v>
      </c>
      <c r="MB127" s="306">
        <f>Administração!MH4</f>
        <v>600.58744609375003</v>
      </c>
      <c r="MC127" s="306">
        <f>Administração!MI4</f>
        <v>570.13606027343747</v>
      </c>
      <c r="MD127" s="306">
        <f>Administração!MJ4</f>
        <v>653.18574350260417</v>
      </c>
      <c r="ME127" s="306">
        <f>Administração!MK4</f>
        <v>574.42283630208328</v>
      </c>
      <c r="MF127" s="306">
        <f>Administração!ML4</f>
        <v>538.43942873697915</v>
      </c>
      <c r="MG127" s="306">
        <f>Administração!MM4</f>
        <v>541.76312195312505</v>
      </c>
      <c r="MH127" s="306">
        <f>Administração!MN4</f>
        <v>499.80416027343745</v>
      </c>
      <c r="MI127" s="306">
        <f>Administração!MO4</f>
        <v>521.6641304036458</v>
      </c>
      <c r="MJ127" s="306">
        <f>Administração!MP4</f>
        <v>643.6791929036458</v>
      </c>
      <c r="MK127" s="306">
        <f>Administração!MQ4</f>
        <v>552.9224205989583</v>
      </c>
      <c r="ML127" s="306">
        <f>Administração!MR4</f>
        <v>565.09084117187501</v>
      </c>
      <c r="MM127" s="306">
        <f>Administração!MS4</f>
        <v>591.66965819010409</v>
      </c>
      <c r="MN127" s="306">
        <f>Administração!MT4</f>
        <v>616.2642999479167</v>
      </c>
      <c r="MO127" s="306">
        <f>Administração!MU4</f>
        <v>611.28818778645825</v>
      </c>
      <c r="MP127" s="306">
        <f>Administração!MV4</f>
        <v>679.49553973958325</v>
      </c>
      <c r="MQ127" s="306">
        <f>Administração!MW4</f>
        <v>597.79462880208325</v>
      </c>
      <c r="MR127" s="306">
        <f>Administração!MX4</f>
        <v>563.45914246093753</v>
      </c>
      <c r="MS127" s="306">
        <f>Administração!MY4</f>
        <v>564.65436912760413</v>
      </c>
      <c r="MT127" s="306">
        <f>Administração!MZ4</f>
        <v>521.0674122265624</v>
      </c>
      <c r="MU127" s="306">
        <f>Administração!NA4</f>
        <v>543.24357874999998</v>
      </c>
      <c r="MV127" s="306">
        <f>Administração!NB4</f>
        <v>665.24400281249996</v>
      </c>
      <c r="MW127" s="306">
        <f>Administração!NC4</f>
        <v>573.31188596354161</v>
      </c>
      <c r="MX127" s="306">
        <f>Administração!ND4</f>
        <v>584.89846375000002</v>
      </c>
      <c r="MY127" s="306">
        <f>Administração!NE4</f>
        <v>611.10738816406251</v>
      </c>
      <c r="MZ127" s="306">
        <f>Administração!NF4</f>
        <v>636.16171459635416</v>
      </c>
      <c r="NA127" s="307">
        <f>Administração!NG4</f>
        <v>620.35487440104157</v>
      </c>
    </row>
    <row r="128" spans="1:368" x14ac:dyDescent="0.2">
      <c r="A128" s="664"/>
      <c r="B128" s="658"/>
      <c r="C128" s="1" t="s">
        <v>640</v>
      </c>
      <c r="E128" s="1" t="s">
        <v>637</v>
      </c>
      <c r="F128" s="306">
        <f>Administração!$F70</f>
        <v>1200</v>
      </c>
      <c r="G128" s="306">
        <f t="shared" si="18"/>
        <v>1200</v>
      </c>
      <c r="H128" s="306">
        <f t="shared" si="18"/>
        <v>1200</v>
      </c>
      <c r="I128" s="306">
        <f t="shared" si="18"/>
        <v>1200</v>
      </c>
      <c r="J128" s="306">
        <f t="shared" si="18"/>
        <v>1200</v>
      </c>
      <c r="K128" s="306">
        <f t="shared" si="18"/>
        <v>1200</v>
      </c>
      <c r="L128" s="306">
        <f t="shared" si="18"/>
        <v>1200</v>
      </c>
      <c r="M128" s="306">
        <f t="shared" si="18"/>
        <v>1200</v>
      </c>
      <c r="N128" s="306">
        <f t="shared" si="18"/>
        <v>1200</v>
      </c>
      <c r="O128" s="306">
        <f t="shared" si="18"/>
        <v>1200</v>
      </c>
      <c r="P128" s="306">
        <f t="shared" si="18"/>
        <v>1200</v>
      </c>
      <c r="Q128" s="306">
        <f t="shared" si="18"/>
        <v>1200</v>
      </c>
      <c r="R128" s="306">
        <f t="shared" si="18"/>
        <v>1200</v>
      </c>
      <c r="S128" s="306">
        <f t="shared" si="18"/>
        <v>1200</v>
      </c>
      <c r="T128" s="306">
        <f t="shared" si="18"/>
        <v>1200</v>
      </c>
      <c r="U128" s="306">
        <f t="shared" si="18"/>
        <v>1200</v>
      </c>
      <c r="V128" s="306">
        <f t="shared" si="18"/>
        <v>1200</v>
      </c>
      <c r="W128" s="306">
        <f t="shared" si="19"/>
        <v>1200</v>
      </c>
      <c r="X128" s="306">
        <f t="shared" si="19"/>
        <v>1200</v>
      </c>
      <c r="Y128" s="306">
        <f t="shared" si="19"/>
        <v>1200</v>
      </c>
      <c r="Z128" s="306">
        <f t="shared" si="19"/>
        <v>1200</v>
      </c>
      <c r="AA128" s="306">
        <f t="shared" si="19"/>
        <v>1200</v>
      </c>
      <c r="AB128" s="306">
        <f t="shared" si="19"/>
        <v>1200</v>
      </c>
      <c r="AC128" s="306">
        <f t="shared" si="19"/>
        <v>1200</v>
      </c>
      <c r="AD128" s="306">
        <f t="shared" si="19"/>
        <v>1200</v>
      </c>
      <c r="AE128" s="306">
        <f t="shared" si="19"/>
        <v>1200</v>
      </c>
      <c r="AF128" s="306">
        <f t="shared" si="19"/>
        <v>1200</v>
      </c>
      <c r="AG128" s="306">
        <f t="shared" si="19"/>
        <v>1200</v>
      </c>
      <c r="AH128" s="306">
        <f t="shared" si="19"/>
        <v>1200</v>
      </c>
      <c r="AI128" s="306">
        <f t="shared" si="19"/>
        <v>1200</v>
      </c>
      <c r="AJ128" s="306">
        <f t="shared" si="19"/>
        <v>1200</v>
      </c>
      <c r="AK128" s="306">
        <f t="shared" si="19"/>
        <v>1200</v>
      </c>
      <c r="AL128" s="306">
        <f t="shared" si="19"/>
        <v>1200</v>
      </c>
      <c r="AM128" s="306">
        <f t="shared" si="20"/>
        <v>1200</v>
      </c>
      <c r="AN128" s="306">
        <f t="shared" si="20"/>
        <v>1200</v>
      </c>
      <c r="AO128" s="306">
        <f t="shared" si="20"/>
        <v>1200</v>
      </c>
      <c r="AP128" s="306">
        <f t="shared" si="20"/>
        <v>1200</v>
      </c>
      <c r="AQ128" s="306">
        <f t="shared" si="20"/>
        <v>1200</v>
      </c>
      <c r="AR128" s="306">
        <f t="shared" si="20"/>
        <v>1200</v>
      </c>
      <c r="AS128" s="306">
        <f t="shared" si="20"/>
        <v>1200</v>
      </c>
      <c r="AT128" s="306">
        <f t="shared" si="20"/>
        <v>1200</v>
      </c>
      <c r="AU128" s="306">
        <f t="shared" si="20"/>
        <v>1200</v>
      </c>
      <c r="AV128" s="306">
        <f t="shared" si="20"/>
        <v>1200</v>
      </c>
      <c r="AW128" s="306">
        <f t="shared" si="20"/>
        <v>1200</v>
      </c>
      <c r="AX128" s="306">
        <f t="shared" si="20"/>
        <v>1200</v>
      </c>
      <c r="AY128" s="306">
        <f t="shared" si="20"/>
        <v>1200</v>
      </c>
      <c r="AZ128" s="306">
        <f t="shared" si="20"/>
        <v>1200</v>
      </c>
      <c r="BA128" s="306">
        <f t="shared" si="21"/>
        <v>1200</v>
      </c>
      <c r="BB128" s="306">
        <f t="shared" si="21"/>
        <v>1200</v>
      </c>
      <c r="BC128" s="306">
        <f t="shared" si="21"/>
        <v>1200</v>
      </c>
      <c r="BD128" s="306">
        <f t="shared" si="21"/>
        <v>1200</v>
      </c>
      <c r="BE128" s="306">
        <f t="shared" si="21"/>
        <v>1200</v>
      </c>
      <c r="BF128" s="306">
        <f t="shared" si="21"/>
        <v>1200</v>
      </c>
      <c r="BG128" s="306">
        <f t="shared" si="21"/>
        <v>1200</v>
      </c>
      <c r="BH128" s="306">
        <f t="shared" si="21"/>
        <v>1200</v>
      </c>
      <c r="BI128" s="306">
        <f t="shared" si="21"/>
        <v>1200</v>
      </c>
      <c r="BJ128" s="306">
        <f t="shared" si="21"/>
        <v>1200</v>
      </c>
      <c r="BK128" s="306">
        <f t="shared" si="21"/>
        <v>1200</v>
      </c>
      <c r="BL128" s="306">
        <f t="shared" si="21"/>
        <v>1200</v>
      </c>
      <c r="BM128" s="306">
        <f t="shared" si="21"/>
        <v>1200</v>
      </c>
      <c r="BN128" s="306">
        <f t="shared" si="21"/>
        <v>1200</v>
      </c>
      <c r="BO128" s="306">
        <f t="shared" si="21"/>
        <v>1200</v>
      </c>
      <c r="BP128" s="306">
        <f t="shared" si="21"/>
        <v>1200</v>
      </c>
      <c r="BQ128" s="306">
        <f t="shared" si="22"/>
        <v>1200</v>
      </c>
      <c r="BR128" s="306">
        <f t="shared" si="22"/>
        <v>1200</v>
      </c>
      <c r="BS128" s="306">
        <f t="shared" si="22"/>
        <v>1200</v>
      </c>
      <c r="BT128" s="306">
        <f t="shared" si="22"/>
        <v>1200</v>
      </c>
      <c r="BU128" s="306">
        <f t="shared" si="22"/>
        <v>1200</v>
      </c>
      <c r="BV128" s="306">
        <f t="shared" si="22"/>
        <v>1200</v>
      </c>
      <c r="BW128" s="306">
        <f t="shared" si="22"/>
        <v>1200</v>
      </c>
      <c r="BX128" s="306">
        <f t="shared" si="22"/>
        <v>1200</v>
      </c>
      <c r="BY128" s="306">
        <f t="shared" si="22"/>
        <v>1200</v>
      </c>
      <c r="BZ128" s="306">
        <f t="shared" si="22"/>
        <v>1200</v>
      </c>
      <c r="CA128" s="306">
        <f t="shared" si="22"/>
        <v>1200</v>
      </c>
      <c r="CB128" s="306">
        <f t="shared" si="22"/>
        <v>1200</v>
      </c>
      <c r="CC128" s="306">
        <f t="shared" si="22"/>
        <v>1200</v>
      </c>
      <c r="CD128" s="306">
        <f t="shared" si="22"/>
        <v>1200</v>
      </c>
      <c r="CE128" s="306">
        <f t="shared" si="22"/>
        <v>1200</v>
      </c>
      <c r="CF128" s="306">
        <f t="shared" si="22"/>
        <v>1200</v>
      </c>
      <c r="CG128" s="306">
        <f t="shared" si="23"/>
        <v>1200</v>
      </c>
      <c r="CH128" s="306">
        <f t="shared" si="23"/>
        <v>1200</v>
      </c>
      <c r="CI128" s="306">
        <f t="shared" si="23"/>
        <v>1200</v>
      </c>
      <c r="CJ128" s="306">
        <f t="shared" si="23"/>
        <v>1200</v>
      </c>
      <c r="CK128" s="306">
        <f t="shared" si="23"/>
        <v>1200</v>
      </c>
      <c r="CL128" s="306">
        <f t="shared" si="23"/>
        <v>1200</v>
      </c>
      <c r="CM128" s="306">
        <f t="shared" si="23"/>
        <v>1200</v>
      </c>
      <c r="CN128" s="306">
        <f t="shared" si="23"/>
        <v>1200</v>
      </c>
      <c r="CO128" s="306">
        <f t="shared" si="23"/>
        <v>1200</v>
      </c>
      <c r="CP128" s="306">
        <f t="shared" si="23"/>
        <v>1200</v>
      </c>
      <c r="CQ128" s="306">
        <f t="shared" si="23"/>
        <v>1200</v>
      </c>
      <c r="CR128" s="306">
        <f t="shared" si="23"/>
        <v>1200</v>
      </c>
      <c r="CS128" s="306">
        <f t="shared" si="23"/>
        <v>1200</v>
      </c>
      <c r="CT128" s="306">
        <f t="shared" si="23"/>
        <v>1200</v>
      </c>
      <c r="CU128" s="306">
        <f t="shared" si="24"/>
        <v>1200</v>
      </c>
      <c r="CV128" s="306">
        <f t="shared" si="24"/>
        <v>1200</v>
      </c>
      <c r="CW128" s="306">
        <f t="shared" si="24"/>
        <v>1200</v>
      </c>
      <c r="CX128" s="306">
        <f t="shared" si="24"/>
        <v>1200</v>
      </c>
      <c r="CY128" s="306">
        <f t="shared" si="24"/>
        <v>1200</v>
      </c>
      <c r="CZ128" s="306">
        <f t="shared" si="24"/>
        <v>1200</v>
      </c>
      <c r="DA128" s="306">
        <f t="shared" si="24"/>
        <v>1200</v>
      </c>
      <c r="DB128" s="306">
        <f t="shared" si="24"/>
        <v>1200</v>
      </c>
      <c r="DC128" s="306">
        <f t="shared" si="24"/>
        <v>1200</v>
      </c>
      <c r="DD128" s="306">
        <f t="shared" si="24"/>
        <v>1200</v>
      </c>
      <c r="DE128" s="306">
        <f t="shared" si="24"/>
        <v>1200</v>
      </c>
      <c r="DF128" s="306">
        <f t="shared" si="24"/>
        <v>1200</v>
      </c>
      <c r="DG128" s="306">
        <f t="shared" si="24"/>
        <v>1200</v>
      </c>
      <c r="DH128" s="306">
        <f t="shared" si="24"/>
        <v>1200</v>
      </c>
      <c r="DI128" s="306">
        <f t="shared" si="24"/>
        <v>1200</v>
      </c>
      <c r="DJ128" s="306">
        <f t="shared" si="24"/>
        <v>1200</v>
      </c>
      <c r="DK128" s="306">
        <f t="shared" si="25"/>
        <v>1200</v>
      </c>
      <c r="DL128" s="306">
        <f t="shared" si="25"/>
        <v>1200</v>
      </c>
      <c r="DM128" s="306">
        <f t="shared" si="25"/>
        <v>1200</v>
      </c>
      <c r="DN128" s="306">
        <f t="shared" si="25"/>
        <v>1200</v>
      </c>
      <c r="DO128" s="306">
        <f t="shared" si="25"/>
        <v>1200</v>
      </c>
      <c r="DP128" s="306">
        <f t="shared" si="25"/>
        <v>1200</v>
      </c>
      <c r="DQ128" s="306">
        <f t="shared" si="25"/>
        <v>1200</v>
      </c>
      <c r="DR128" s="306">
        <f t="shared" si="25"/>
        <v>1200</v>
      </c>
      <c r="DS128" s="306">
        <f t="shared" si="25"/>
        <v>1200</v>
      </c>
      <c r="DT128" s="306">
        <f t="shared" si="25"/>
        <v>1200</v>
      </c>
      <c r="DU128" s="306">
        <f t="shared" si="25"/>
        <v>1200</v>
      </c>
      <c r="DV128" s="306">
        <f t="shared" si="25"/>
        <v>1200</v>
      </c>
      <c r="DW128" s="306">
        <f t="shared" si="25"/>
        <v>1200</v>
      </c>
      <c r="DX128" s="306">
        <f t="shared" si="25"/>
        <v>1200</v>
      </c>
      <c r="DY128" s="306">
        <f t="shared" si="25"/>
        <v>1200</v>
      </c>
      <c r="DZ128" s="306">
        <f t="shared" si="25"/>
        <v>1200</v>
      </c>
      <c r="EA128" s="306">
        <f t="shared" si="26"/>
        <v>1200</v>
      </c>
      <c r="EB128" s="306">
        <f t="shared" si="26"/>
        <v>1200</v>
      </c>
      <c r="EC128" s="306">
        <f t="shared" si="26"/>
        <v>1200</v>
      </c>
      <c r="ED128" s="306">
        <f t="shared" si="26"/>
        <v>1200</v>
      </c>
      <c r="EE128" s="306">
        <f t="shared" si="26"/>
        <v>1200</v>
      </c>
      <c r="EF128" s="306">
        <f t="shared" si="26"/>
        <v>1200</v>
      </c>
      <c r="EG128" s="306">
        <f t="shared" si="26"/>
        <v>1200</v>
      </c>
      <c r="EH128" s="306">
        <f t="shared" si="26"/>
        <v>1200</v>
      </c>
      <c r="EI128" s="306">
        <f t="shared" si="26"/>
        <v>1200</v>
      </c>
      <c r="EJ128" s="306">
        <f t="shared" si="26"/>
        <v>1200</v>
      </c>
      <c r="EK128" s="306">
        <f t="shared" si="26"/>
        <v>1200</v>
      </c>
      <c r="EL128" s="306">
        <f t="shared" si="26"/>
        <v>1200</v>
      </c>
      <c r="EM128" s="306">
        <f t="shared" si="26"/>
        <v>1200</v>
      </c>
      <c r="EN128" s="306">
        <f t="shared" si="26"/>
        <v>1200</v>
      </c>
      <c r="EO128" s="306">
        <f t="shared" si="26"/>
        <v>1200</v>
      </c>
      <c r="EP128" s="306">
        <f t="shared" si="26"/>
        <v>1200</v>
      </c>
      <c r="EQ128" s="306">
        <f t="shared" si="27"/>
        <v>1200</v>
      </c>
      <c r="ER128" s="306">
        <f t="shared" si="27"/>
        <v>1200</v>
      </c>
      <c r="ES128" s="306">
        <f t="shared" si="27"/>
        <v>1200</v>
      </c>
      <c r="ET128" s="306">
        <f t="shared" si="27"/>
        <v>1200</v>
      </c>
      <c r="EU128" s="306">
        <f t="shared" si="27"/>
        <v>1200</v>
      </c>
      <c r="EV128" s="306">
        <f t="shared" si="28"/>
        <v>1200</v>
      </c>
      <c r="EW128" s="306">
        <f t="shared" si="28"/>
        <v>1200</v>
      </c>
      <c r="EX128" s="306">
        <f t="shared" si="28"/>
        <v>1200</v>
      </c>
      <c r="EY128" s="306">
        <f t="shared" si="28"/>
        <v>1200</v>
      </c>
      <c r="EZ128" s="306">
        <f t="shared" si="28"/>
        <v>1200</v>
      </c>
      <c r="FA128" s="306">
        <f t="shared" si="28"/>
        <v>1200</v>
      </c>
      <c r="FB128" s="306">
        <f t="shared" si="28"/>
        <v>1200</v>
      </c>
      <c r="FC128" s="306">
        <f t="shared" si="28"/>
        <v>1200</v>
      </c>
      <c r="FD128" s="306">
        <f t="shared" si="28"/>
        <v>1200</v>
      </c>
      <c r="FE128" s="306">
        <f t="shared" si="28"/>
        <v>1200</v>
      </c>
      <c r="FF128" s="306">
        <f t="shared" si="28"/>
        <v>1200</v>
      </c>
      <c r="FG128" s="306">
        <f t="shared" si="28"/>
        <v>1200</v>
      </c>
      <c r="FH128" s="306">
        <f t="shared" si="28"/>
        <v>1200</v>
      </c>
      <c r="FI128" s="306">
        <f t="shared" si="28"/>
        <v>1200</v>
      </c>
      <c r="FJ128" s="306">
        <f t="shared" si="28"/>
        <v>1200</v>
      </c>
      <c r="FK128" s="306">
        <f t="shared" si="28"/>
        <v>1200</v>
      </c>
      <c r="FL128" s="306">
        <f t="shared" si="29"/>
        <v>1200</v>
      </c>
      <c r="FM128" s="306">
        <f t="shared" si="29"/>
        <v>1200</v>
      </c>
      <c r="FN128" s="306">
        <f t="shared" si="29"/>
        <v>1200</v>
      </c>
      <c r="FO128" s="306">
        <f t="shared" si="29"/>
        <v>1200</v>
      </c>
      <c r="FP128" s="306">
        <f t="shared" si="29"/>
        <v>1200</v>
      </c>
      <c r="FQ128" s="306">
        <f t="shared" si="29"/>
        <v>1200</v>
      </c>
      <c r="FR128" s="306">
        <f t="shared" si="29"/>
        <v>1200</v>
      </c>
      <c r="FS128" s="306">
        <f t="shared" si="29"/>
        <v>1200</v>
      </c>
      <c r="FT128" s="306">
        <f t="shared" si="29"/>
        <v>1200</v>
      </c>
      <c r="FU128" s="306">
        <f t="shared" si="29"/>
        <v>1200</v>
      </c>
      <c r="FV128" s="306">
        <f t="shared" si="29"/>
        <v>1200</v>
      </c>
      <c r="FW128" s="306">
        <f t="shared" si="29"/>
        <v>1200</v>
      </c>
      <c r="FX128" s="306">
        <f t="shared" si="29"/>
        <v>1200</v>
      </c>
      <c r="FY128" s="306">
        <f t="shared" si="29"/>
        <v>1200</v>
      </c>
      <c r="FZ128" s="306">
        <f t="shared" si="29"/>
        <v>1200</v>
      </c>
      <c r="GA128" s="306">
        <f t="shared" si="29"/>
        <v>1200</v>
      </c>
      <c r="GB128" s="306">
        <f t="shared" si="30"/>
        <v>1200</v>
      </c>
      <c r="GC128" s="306">
        <f t="shared" si="30"/>
        <v>1200</v>
      </c>
      <c r="GD128" s="306">
        <f t="shared" si="30"/>
        <v>1200</v>
      </c>
      <c r="GE128" s="306">
        <f t="shared" si="30"/>
        <v>1200</v>
      </c>
      <c r="GF128" s="306">
        <f t="shared" si="30"/>
        <v>1200</v>
      </c>
      <c r="GG128" s="306">
        <f t="shared" si="30"/>
        <v>1200</v>
      </c>
      <c r="GH128" s="306">
        <f t="shared" si="30"/>
        <v>1200</v>
      </c>
      <c r="GI128" s="306">
        <f t="shared" si="30"/>
        <v>1200</v>
      </c>
      <c r="GJ128" s="306">
        <f t="shared" si="30"/>
        <v>1200</v>
      </c>
      <c r="GK128" s="306">
        <f t="shared" si="30"/>
        <v>1200</v>
      </c>
      <c r="GL128" s="306">
        <f t="shared" si="30"/>
        <v>1200</v>
      </c>
      <c r="GM128" s="306">
        <f t="shared" si="30"/>
        <v>1200</v>
      </c>
      <c r="GN128" s="306">
        <f t="shared" si="30"/>
        <v>1200</v>
      </c>
      <c r="GO128" s="306">
        <f t="shared" si="30"/>
        <v>1200</v>
      </c>
      <c r="GP128" s="306">
        <f t="shared" si="30"/>
        <v>1200</v>
      </c>
      <c r="GQ128" s="306">
        <f t="shared" si="30"/>
        <v>1200</v>
      </c>
      <c r="GR128" s="306">
        <f t="shared" si="31"/>
        <v>1200</v>
      </c>
      <c r="GS128" s="306">
        <f t="shared" si="31"/>
        <v>1200</v>
      </c>
      <c r="GT128" s="306">
        <f t="shared" si="31"/>
        <v>1200</v>
      </c>
      <c r="GU128" s="306">
        <f t="shared" si="31"/>
        <v>1200</v>
      </c>
      <c r="GV128" s="306">
        <f t="shared" si="31"/>
        <v>1200</v>
      </c>
      <c r="GW128" s="306">
        <f t="shared" si="31"/>
        <v>1200</v>
      </c>
      <c r="GX128" s="306">
        <f t="shared" si="31"/>
        <v>1200</v>
      </c>
      <c r="GY128" s="306">
        <f t="shared" si="31"/>
        <v>1200</v>
      </c>
      <c r="GZ128" s="306">
        <f t="shared" si="31"/>
        <v>1200</v>
      </c>
      <c r="HA128" s="306">
        <f t="shared" si="31"/>
        <v>1200</v>
      </c>
      <c r="HB128" s="306">
        <f t="shared" si="31"/>
        <v>1200</v>
      </c>
      <c r="HC128" s="306">
        <f t="shared" si="31"/>
        <v>1200</v>
      </c>
      <c r="HD128" s="306">
        <f t="shared" si="31"/>
        <v>1200</v>
      </c>
      <c r="HE128" s="306">
        <f t="shared" si="31"/>
        <v>1200</v>
      </c>
      <c r="HF128" s="306">
        <f t="shared" si="31"/>
        <v>1200</v>
      </c>
      <c r="HG128" s="306">
        <f t="shared" si="31"/>
        <v>1200</v>
      </c>
      <c r="HH128" s="306">
        <f t="shared" si="32"/>
        <v>1200</v>
      </c>
      <c r="HI128" s="306">
        <f t="shared" si="32"/>
        <v>1200</v>
      </c>
      <c r="HJ128" s="306">
        <f t="shared" si="32"/>
        <v>1200</v>
      </c>
      <c r="HK128" s="306">
        <f t="shared" si="32"/>
        <v>1200</v>
      </c>
      <c r="HL128" s="306">
        <f t="shared" si="32"/>
        <v>1200</v>
      </c>
      <c r="HM128" s="306">
        <f t="shared" si="32"/>
        <v>1200</v>
      </c>
      <c r="HN128" s="306">
        <f t="shared" si="32"/>
        <v>1200</v>
      </c>
      <c r="HO128" s="306">
        <f t="shared" si="32"/>
        <v>1200</v>
      </c>
      <c r="HP128" s="306">
        <f t="shared" si="32"/>
        <v>1200</v>
      </c>
      <c r="HQ128" s="306">
        <f t="shared" si="32"/>
        <v>1200</v>
      </c>
      <c r="HR128" s="306">
        <f t="shared" si="32"/>
        <v>1200</v>
      </c>
      <c r="HS128" s="306">
        <f t="shared" si="32"/>
        <v>1200</v>
      </c>
      <c r="HT128" s="306">
        <f t="shared" si="32"/>
        <v>1200</v>
      </c>
      <c r="HU128" s="306">
        <f t="shared" si="32"/>
        <v>1200</v>
      </c>
      <c r="HV128" s="306">
        <f t="shared" si="32"/>
        <v>1200</v>
      </c>
      <c r="HW128" s="306">
        <f t="shared" si="32"/>
        <v>1200</v>
      </c>
      <c r="HX128" s="306">
        <f t="shared" si="33"/>
        <v>1200</v>
      </c>
      <c r="HY128" s="306">
        <f t="shared" si="33"/>
        <v>1200</v>
      </c>
      <c r="HZ128" s="306">
        <f t="shared" si="33"/>
        <v>1200</v>
      </c>
      <c r="IA128" s="306">
        <f t="shared" si="33"/>
        <v>1200</v>
      </c>
      <c r="IB128" s="306">
        <f t="shared" si="33"/>
        <v>1200</v>
      </c>
      <c r="IC128" s="306">
        <f t="shared" si="33"/>
        <v>1200</v>
      </c>
      <c r="ID128" s="306">
        <f t="shared" si="33"/>
        <v>1200</v>
      </c>
      <c r="IE128" s="306">
        <f t="shared" si="33"/>
        <v>1200</v>
      </c>
      <c r="IF128" s="306">
        <f t="shared" si="33"/>
        <v>1200</v>
      </c>
      <c r="IG128" s="306">
        <f t="shared" si="33"/>
        <v>1200</v>
      </c>
      <c r="IH128" s="306">
        <f t="shared" si="33"/>
        <v>1200</v>
      </c>
      <c r="II128" s="306">
        <f t="shared" si="33"/>
        <v>1200</v>
      </c>
      <c r="IJ128" s="306">
        <f t="shared" si="33"/>
        <v>1200</v>
      </c>
      <c r="IK128" s="306">
        <f t="shared" si="33"/>
        <v>1200</v>
      </c>
      <c r="IL128" s="306">
        <f t="shared" si="33"/>
        <v>1200</v>
      </c>
      <c r="IM128" s="306">
        <f t="shared" si="33"/>
        <v>1200</v>
      </c>
      <c r="IN128" s="306">
        <f t="shared" si="34"/>
        <v>1200</v>
      </c>
      <c r="IO128" s="306">
        <f t="shared" si="34"/>
        <v>1200</v>
      </c>
      <c r="IP128" s="306">
        <f t="shared" si="34"/>
        <v>1200</v>
      </c>
      <c r="IQ128" s="306">
        <f t="shared" si="34"/>
        <v>1200</v>
      </c>
      <c r="IR128" s="306">
        <f t="shared" si="34"/>
        <v>1200</v>
      </c>
      <c r="IS128" s="306">
        <f t="shared" si="34"/>
        <v>1200</v>
      </c>
      <c r="IT128" s="306">
        <f t="shared" si="34"/>
        <v>1200</v>
      </c>
      <c r="IU128" s="306">
        <f t="shared" si="34"/>
        <v>1200</v>
      </c>
      <c r="IV128" s="306">
        <f t="shared" si="34"/>
        <v>1200</v>
      </c>
      <c r="IW128" s="306">
        <f t="shared" si="34"/>
        <v>1200</v>
      </c>
      <c r="IX128" s="306">
        <f t="shared" si="34"/>
        <v>1200</v>
      </c>
      <c r="IY128" s="306">
        <f t="shared" si="34"/>
        <v>1200</v>
      </c>
      <c r="IZ128" s="306">
        <f t="shared" si="34"/>
        <v>1200</v>
      </c>
      <c r="JA128" s="306">
        <f t="shared" si="34"/>
        <v>1200</v>
      </c>
      <c r="JB128" s="306">
        <f t="shared" si="34"/>
        <v>1200</v>
      </c>
      <c r="JC128" s="306">
        <f t="shared" si="34"/>
        <v>1200</v>
      </c>
      <c r="JD128" s="306">
        <f t="shared" si="35"/>
        <v>1200</v>
      </c>
      <c r="JE128" s="306">
        <f t="shared" si="35"/>
        <v>1200</v>
      </c>
      <c r="JF128" s="306">
        <f t="shared" si="35"/>
        <v>1200</v>
      </c>
      <c r="JG128" s="306">
        <f t="shared" si="35"/>
        <v>1200</v>
      </c>
      <c r="JH128" s="306">
        <f t="shared" si="35"/>
        <v>1200</v>
      </c>
      <c r="JI128" s="306">
        <f t="shared" si="35"/>
        <v>1200</v>
      </c>
      <c r="JJ128" s="306">
        <f t="shared" si="35"/>
        <v>1200</v>
      </c>
      <c r="JK128" s="306">
        <f t="shared" si="35"/>
        <v>1200</v>
      </c>
      <c r="JL128" s="306">
        <f t="shared" si="35"/>
        <v>1200</v>
      </c>
      <c r="JM128" s="306">
        <f t="shared" si="35"/>
        <v>1200</v>
      </c>
      <c r="JN128" s="306">
        <f t="shared" si="35"/>
        <v>1200</v>
      </c>
      <c r="JO128" s="306">
        <f t="shared" si="35"/>
        <v>1200</v>
      </c>
      <c r="JP128" s="306">
        <f t="shared" si="35"/>
        <v>1200</v>
      </c>
      <c r="JQ128" s="306">
        <f t="shared" si="35"/>
        <v>1200</v>
      </c>
      <c r="JR128" s="306">
        <f t="shared" si="35"/>
        <v>1200</v>
      </c>
      <c r="JS128" s="306">
        <f t="shared" si="35"/>
        <v>1200</v>
      </c>
      <c r="JT128" s="306">
        <f t="shared" si="36"/>
        <v>1200</v>
      </c>
      <c r="JU128" s="306">
        <f t="shared" si="36"/>
        <v>1200</v>
      </c>
      <c r="JV128" s="306">
        <f t="shared" si="36"/>
        <v>1200</v>
      </c>
      <c r="JW128" s="306">
        <f t="shared" si="36"/>
        <v>1200</v>
      </c>
      <c r="JX128" s="306">
        <f t="shared" si="36"/>
        <v>1200</v>
      </c>
      <c r="JY128" s="306">
        <f t="shared" si="36"/>
        <v>1200</v>
      </c>
      <c r="JZ128" s="306">
        <f t="shared" si="36"/>
        <v>1200</v>
      </c>
      <c r="KA128" s="306">
        <f t="shared" si="36"/>
        <v>1200</v>
      </c>
      <c r="KB128" s="306">
        <f t="shared" si="36"/>
        <v>1200</v>
      </c>
      <c r="KC128" s="306">
        <f t="shared" si="36"/>
        <v>1200</v>
      </c>
      <c r="KD128" s="306">
        <f t="shared" si="36"/>
        <v>1200</v>
      </c>
      <c r="KE128" s="306">
        <f t="shared" si="36"/>
        <v>1200</v>
      </c>
      <c r="KF128" s="306">
        <f t="shared" si="36"/>
        <v>1200</v>
      </c>
      <c r="KG128" s="306">
        <f t="shared" si="36"/>
        <v>1200</v>
      </c>
      <c r="KH128" s="306">
        <f t="shared" si="36"/>
        <v>1200</v>
      </c>
      <c r="KI128" s="306">
        <f t="shared" si="36"/>
        <v>1200</v>
      </c>
      <c r="KJ128" s="306">
        <f t="shared" si="37"/>
        <v>1200</v>
      </c>
      <c r="KK128" s="306">
        <f t="shared" si="37"/>
        <v>1200</v>
      </c>
      <c r="KL128" s="306">
        <f t="shared" si="37"/>
        <v>1200</v>
      </c>
      <c r="KM128" s="306">
        <f t="shared" si="37"/>
        <v>1200</v>
      </c>
      <c r="KN128" s="306">
        <f t="shared" si="37"/>
        <v>1200</v>
      </c>
      <c r="KO128" s="306">
        <f t="shared" si="37"/>
        <v>1200</v>
      </c>
      <c r="KP128" s="306">
        <f t="shared" si="37"/>
        <v>1200</v>
      </c>
      <c r="KQ128" s="306">
        <f t="shared" si="37"/>
        <v>1200</v>
      </c>
      <c r="KR128" s="306">
        <f t="shared" si="37"/>
        <v>1200</v>
      </c>
      <c r="KS128" s="306">
        <f t="shared" si="37"/>
        <v>1200</v>
      </c>
      <c r="KT128" s="306">
        <f t="shared" si="37"/>
        <v>1200</v>
      </c>
      <c r="KU128" s="306">
        <f t="shared" si="37"/>
        <v>1200</v>
      </c>
      <c r="KV128" s="306">
        <f t="shared" si="37"/>
        <v>1200</v>
      </c>
      <c r="KW128" s="306">
        <f t="shared" si="37"/>
        <v>1200</v>
      </c>
      <c r="KX128" s="306">
        <f t="shared" si="37"/>
        <v>1200</v>
      </c>
      <c r="KY128" s="306">
        <f t="shared" si="37"/>
        <v>1200</v>
      </c>
      <c r="KZ128" s="306">
        <f t="shared" si="38"/>
        <v>1200</v>
      </c>
      <c r="LA128" s="306">
        <f t="shared" si="38"/>
        <v>1200</v>
      </c>
      <c r="LB128" s="306">
        <f t="shared" si="38"/>
        <v>1200</v>
      </c>
      <c r="LC128" s="306">
        <f t="shared" si="38"/>
        <v>1200</v>
      </c>
      <c r="LD128" s="306">
        <f t="shared" si="38"/>
        <v>1200</v>
      </c>
      <c r="LE128" s="306">
        <f t="shared" si="38"/>
        <v>1200</v>
      </c>
      <c r="LF128" s="306">
        <f t="shared" si="38"/>
        <v>1200</v>
      </c>
      <c r="LG128" s="306">
        <f t="shared" si="38"/>
        <v>1200</v>
      </c>
      <c r="LH128" s="306">
        <f t="shared" si="38"/>
        <v>1200</v>
      </c>
      <c r="LI128" s="306">
        <f t="shared" si="38"/>
        <v>1200</v>
      </c>
      <c r="LJ128" s="306">
        <f t="shared" si="38"/>
        <v>1200</v>
      </c>
      <c r="LK128" s="306">
        <f t="shared" si="38"/>
        <v>1200</v>
      </c>
      <c r="LL128" s="306">
        <f t="shared" si="38"/>
        <v>1200</v>
      </c>
      <c r="LM128" s="306">
        <f t="shared" si="38"/>
        <v>1200</v>
      </c>
      <c r="LN128" s="306">
        <f t="shared" si="38"/>
        <v>1200</v>
      </c>
      <c r="LO128" s="306">
        <f t="shared" si="38"/>
        <v>1200</v>
      </c>
      <c r="LP128" s="306">
        <f t="shared" si="39"/>
        <v>1200</v>
      </c>
      <c r="LQ128" s="306">
        <f t="shared" si="39"/>
        <v>1200</v>
      </c>
      <c r="LR128" s="306">
        <f t="shared" si="39"/>
        <v>1200</v>
      </c>
      <c r="LS128" s="306">
        <f t="shared" si="39"/>
        <v>1200</v>
      </c>
      <c r="LT128" s="306">
        <f t="shared" si="39"/>
        <v>1200</v>
      </c>
      <c r="LU128" s="306">
        <f t="shared" si="39"/>
        <v>1200</v>
      </c>
      <c r="LV128" s="306">
        <f t="shared" si="39"/>
        <v>1200</v>
      </c>
      <c r="LW128" s="306">
        <f t="shared" si="39"/>
        <v>1200</v>
      </c>
      <c r="LX128" s="306">
        <f t="shared" si="39"/>
        <v>1200</v>
      </c>
      <c r="LY128" s="306">
        <f t="shared" si="39"/>
        <v>1200</v>
      </c>
      <c r="LZ128" s="306">
        <f t="shared" si="39"/>
        <v>1200</v>
      </c>
      <c r="MA128" s="306">
        <f t="shared" si="39"/>
        <v>1200</v>
      </c>
      <c r="MB128" s="306">
        <f t="shared" si="39"/>
        <v>1200</v>
      </c>
      <c r="MC128" s="306">
        <f t="shared" si="39"/>
        <v>1200</v>
      </c>
      <c r="MD128" s="306">
        <f t="shared" si="39"/>
        <v>1200</v>
      </c>
      <c r="ME128" s="306">
        <f t="shared" si="40"/>
        <v>1200</v>
      </c>
      <c r="MF128" s="306">
        <f t="shared" si="40"/>
        <v>1200</v>
      </c>
      <c r="MG128" s="306">
        <f t="shared" si="40"/>
        <v>1200</v>
      </c>
      <c r="MH128" s="306">
        <f t="shared" si="40"/>
        <v>1200</v>
      </c>
      <c r="MI128" s="306">
        <f t="shared" si="40"/>
        <v>1200</v>
      </c>
      <c r="MJ128" s="306">
        <f t="shared" si="40"/>
        <v>1200</v>
      </c>
      <c r="MK128" s="306">
        <f t="shared" si="40"/>
        <v>1200</v>
      </c>
      <c r="ML128" s="306">
        <f t="shared" si="40"/>
        <v>1200</v>
      </c>
      <c r="MM128" s="306">
        <f t="shared" si="40"/>
        <v>1200</v>
      </c>
      <c r="MN128" s="306">
        <f t="shared" si="40"/>
        <v>1200</v>
      </c>
      <c r="MO128" s="306">
        <f t="shared" si="40"/>
        <v>1200</v>
      </c>
      <c r="MP128" s="306">
        <f t="shared" si="40"/>
        <v>1200</v>
      </c>
      <c r="MQ128" s="306">
        <f t="shared" si="40"/>
        <v>1200</v>
      </c>
      <c r="MR128" s="306">
        <f t="shared" si="40"/>
        <v>1200</v>
      </c>
      <c r="MS128" s="306">
        <f t="shared" si="40"/>
        <v>1200</v>
      </c>
      <c r="MT128" s="306">
        <f t="shared" si="40"/>
        <v>1200</v>
      </c>
      <c r="MU128" s="306">
        <f t="shared" si="41"/>
        <v>1200</v>
      </c>
      <c r="MV128" s="306">
        <f t="shared" si="41"/>
        <v>1200</v>
      </c>
      <c r="MW128" s="306">
        <f t="shared" si="41"/>
        <v>1200</v>
      </c>
      <c r="MX128" s="306">
        <f t="shared" si="41"/>
        <v>1200</v>
      </c>
      <c r="MY128" s="306">
        <f t="shared" si="41"/>
        <v>1200</v>
      </c>
      <c r="MZ128" s="306">
        <f t="shared" si="41"/>
        <v>1200</v>
      </c>
      <c r="NA128" s="307">
        <f t="shared" si="41"/>
        <v>1200</v>
      </c>
    </row>
    <row r="129" spans="1:366" x14ac:dyDescent="0.2">
      <c r="A129" s="659"/>
      <c r="B129" s="659"/>
      <c r="C129" s="318" t="s">
        <v>641</v>
      </c>
      <c r="D129" s="318"/>
      <c r="E129" s="318" t="s">
        <v>637</v>
      </c>
      <c r="F129" s="310">
        <f>Administração!$F65+Administração!$F66</f>
        <v>16750</v>
      </c>
      <c r="G129" s="310">
        <f t="shared" si="18"/>
        <v>16750</v>
      </c>
      <c r="H129" s="310">
        <f t="shared" si="18"/>
        <v>16750</v>
      </c>
      <c r="I129" s="310">
        <f t="shared" si="18"/>
        <v>16750</v>
      </c>
      <c r="J129" s="310">
        <f t="shared" si="18"/>
        <v>16750</v>
      </c>
      <c r="K129" s="310">
        <f t="shared" si="18"/>
        <v>16750</v>
      </c>
      <c r="L129" s="310">
        <f t="shared" si="18"/>
        <v>16750</v>
      </c>
      <c r="M129" s="310">
        <f t="shared" si="18"/>
        <v>16750</v>
      </c>
      <c r="N129" s="310">
        <f t="shared" si="18"/>
        <v>16750</v>
      </c>
      <c r="O129" s="310">
        <f t="shared" si="18"/>
        <v>16750</v>
      </c>
      <c r="P129" s="310">
        <f t="shared" si="18"/>
        <v>16750</v>
      </c>
      <c r="Q129" s="310">
        <f t="shared" si="18"/>
        <v>16750</v>
      </c>
      <c r="R129" s="310">
        <f t="shared" si="18"/>
        <v>16750</v>
      </c>
      <c r="S129" s="310">
        <f t="shared" si="18"/>
        <v>16750</v>
      </c>
      <c r="T129" s="310">
        <f t="shared" si="18"/>
        <v>16750</v>
      </c>
      <c r="U129" s="310">
        <f t="shared" si="18"/>
        <v>16750</v>
      </c>
      <c r="V129" s="310">
        <f t="shared" ref="V129:AK131" si="57">U129</f>
        <v>16750</v>
      </c>
      <c r="W129" s="310">
        <f t="shared" si="57"/>
        <v>16750</v>
      </c>
      <c r="X129" s="310">
        <f t="shared" si="57"/>
        <v>16750</v>
      </c>
      <c r="Y129" s="310">
        <f t="shared" si="57"/>
        <v>16750</v>
      </c>
      <c r="Z129" s="310">
        <f t="shared" si="57"/>
        <v>16750</v>
      </c>
      <c r="AA129" s="310">
        <f t="shared" si="57"/>
        <v>16750</v>
      </c>
      <c r="AB129" s="310">
        <f t="shared" si="57"/>
        <v>16750</v>
      </c>
      <c r="AC129" s="310">
        <f t="shared" si="57"/>
        <v>16750</v>
      </c>
      <c r="AD129" s="310">
        <f t="shared" si="57"/>
        <v>16750</v>
      </c>
      <c r="AE129" s="310">
        <f t="shared" si="57"/>
        <v>16750</v>
      </c>
      <c r="AF129" s="310">
        <f t="shared" si="57"/>
        <v>16750</v>
      </c>
      <c r="AG129" s="310">
        <f t="shared" si="57"/>
        <v>16750</v>
      </c>
      <c r="AH129" s="310">
        <f t="shared" si="57"/>
        <v>16750</v>
      </c>
      <c r="AI129" s="310">
        <f t="shared" si="57"/>
        <v>16750</v>
      </c>
      <c r="AJ129" s="310">
        <f t="shared" si="57"/>
        <v>16750</v>
      </c>
      <c r="AK129" s="310">
        <f t="shared" si="57"/>
        <v>16750</v>
      </c>
      <c r="AL129" s="310">
        <f t="shared" si="19"/>
        <v>16750</v>
      </c>
      <c r="AM129" s="310">
        <f t="shared" si="20"/>
        <v>16750</v>
      </c>
      <c r="AN129" s="310">
        <f t="shared" si="20"/>
        <v>16750</v>
      </c>
      <c r="AO129" s="310">
        <f t="shared" si="20"/>
        <v>16750</v>
      </c>
      <c r="AP129" s="310">
        <f t="shared" si="20"/>
        <v>16750</v>
      </c>
      <c r="AQ129" s="310">
        <f t="shared" si="20"/>
        <v>16750</v>
      </c>
      <c r="AR129" s="310">
        <f t="shared" si="20"/>
        <v>16750</v>
      </c>
      <c r="AS129" s="310">
        <f t="shared" si="20"/>
        <v>16750</v>
      </c>
      <c r="AT129" s="310">
        <f t="shared" si="20"/>
        <v>16750</v>
      </c>
      <c r="AU129" s="310">
        <f t="shared" si="20"/>
        <v>16750</v>
      </c>
      <c r="AV129" s="310">
        <f t="shared" si="20"/>
        <v>16750</v>
      </c>
      <c r="AW129" s="310">
        <f t="shared" si="20"/>
        <v>16750</v>
      </c>
      <c r="AX129" s="310">
        <f t="shared" si="20"/>
        <v>16750</v>
      </c>
      <c r="AY129" s="310">
        <f t="shared" si="20"/>
        <v>16750</v>
      </c>
      <c r="AZ129" s="310">
        <f t="shared" si="20"/>
        <v>16750</v>
      </c>
      <c r="BA129" s="310">
        <f t="shared" si="21"/>
        <v>16750</v>
      </c>
      <c r="BB129" s="310">
        <f t="shared" si="21"/>
        <v>16750</v>
      </c>
      <c r="BC129" s="310">
        <f t="shared" si="21"/>
        <v>16750</v>
      </c>
      <c r="BD129" s="310">
        <f t="shared" si="21"/>
        <v>16750</v>
      </c>
      <c r="BE129" s="310">
        <f t="shared" si="21"/>
        <v>16750</v>
      </c>
      <c r="BF129" s="310">
        <f t="shared" si="21"/>
        <v>16750</v>
      </c>
      <c r="BG129" s="310">
        <f t="shared" si="21"/>
        <v>16750</v>
      </c>
      <c r="BH129" s="310">
        <f t="shared" si="21"/>
        <v>16750</v>
      </c>
      <c r="BI129" s="310">
        <f t="shared" si="21"/>
        <v>16750</v>
      </c>
      <c r="BJ129" s="310">
        <f t="shared" si="21"/>
        <v>16750</v>
      </c>
      <c r="BK129" s="310">
        <f t="shared" si="21"/>
        <v>16750</v>
      </c>
      <c r="BL129" s="310">
        <f t="shared" si="21"/>
        <v>16750</v>
      </c>
      <c r="BM129" s="310">
        <f t="shared" si="21"/>
        <v>16750</v>
      </c>
      <c r="BN129" s="310">
        <f t="shared" si="21"/>
        <v>16750</v>
      </c>
      <c r="BO129" s="310">
        <f t="shared" si="21"/>
        <v>16750</v>
      </c>
      <c r="BP129" s="310">
        <f t="shared" si="21"/>
        <v>16750</v>
      </c>
      <c r="BQ129" s="310">
        <f t="shared" si="22"/>
        <v>16750</v>
      </c>
      <c r="BR129" s="310">
        <f t="shared" si="22"/>
        <v>16750</v>
      </c>
      <c r="BS129" s="310">
        <f t="shared" si="22"/>
        <v>16750</v>
      </c>
      <c r="BT129" s="310">
        <f t="shared" si="22"/>
        <v>16750</v>
      </c>
      <c r="BU129" s="310">
        <f t="shared" si="22"/>
        <v>16750</v>
      </c>
      <c r="BV129" s="310">
        <f t="shared" si="22"/>
        <v>16750</v>
      </c>
      <c r="BW129" s="310">
        <f t="shared" si="22"/>
        <v>16750</v>
      </c>
      <c r="BX129" s="310">
        <f t="shared" si="22"/>
        <v>16750</v>
      </c>
      <c r="BY129" s="310">
        <f t="shared" si="22"/>
        <v>16750</v>
      </c>
      <c r="BZ129" s="310">
        <f t="shared" si="22"/>
        <v>16750</v>
      </c>
      <c r="CA129" s="310">
        <f t="shared" si="22"/>
        <v>16750</v>
      </c>
      <c r="CB129" s="310">
        <f t="shared" si="22"/>
        <v>16750</v>
      </c>
      <c r="CC129" s="310">
        <f t="shared" si="22"/>
        <v>16750</v>
      </c>
      <c r="CD129" s="310">
        <f t="shared" si="22"/>
        <v>16750</v>
      </c>
      <c r="CE129" s="310">
        <f t="shared" si="22"/>
        <v>16750</v>
      </c>
      <c r="CF129" s="310">
        <f t="shared" si="22"/>
        <v>16750</v>
      </c>
      <c r="CG129" s="310">
        <f t="shared" si="23"/>
        <v>16750</v>
      </c>
      <c r="CH129" s="310">
        <f t="shared" si="23"/>
        <v>16750</v>
      </c>
      <c r="CI129" s="310">
        <f t="shared" si="23"/>
        <v>16750</v>
      </c>
      <c r="CJ129" s="310">
        <f t="shared" si="23"/>
        <v>16750</v>
      </c>
      <c r="CK129" s="310">
        <f t="shared" si="23"/>
        <v>16750</v>
      </c>
      <c r="CL129" s="310">
        <f t="shared" si="23"/>
        <v>16750</v>
      </c>
      <c r="CM129" s="310">
        <f t="shared" si="23"/>
        <v>16750</v>
      </c>
      <c r="CN129" s="310">
        <f t="shared" si="23"/>
        <v>16750</v>
      </c>
      <c r="CO129" s="310">
        <f t="shared" si="23"/>
        <v>16750</v>
      </c>
      <c r="CP129" s="310">
        <f t="shared" si="23"/>
        <v>16750</v>
      </c>
      <c r="CQ129" s="310">
        <f t="shared" si="23"/>
        <v>16750</v>
      </c>
      <c r="CR129" s="310">
        <f t="shared" si="23"/>
        <v>16750</v>
      </c>
      <c r="CS129" s="310">
        <f t="shared" si="23"/>
        <v>16750</v>
      </c>
      <c r="CT129" s="310">
        <f t="shared" si="23"/>
        <v>16750</v>
      </c>
      <c r="CU129" s="310">
        <f t="shared" si="24"/>
        <v>16750</v>
      </c>
      <c r="CV129" s="310">
        <f t="shared" si="24"/>
        <v>16750</v>
      </c>
      <c r="CW129" s="310">
        <f t="shared" si="24"/>
        <v>16750</v>
      </c>
      <c r="CX129" s="310">
        <f t="shared" si="24"/>
        <v>16750</v>
      </c>
      <c r="CY129" s="310">
        <f t="shared" si="24"/>
        <v>16750</v>
      </c>
      <c r="CZ129" s="310">
        <f t="shared" si="24"/>
        <v>16750</v>
      </c>
      <c r="DA129" s="310">
        <f t="shared" si="24"/>
        <v>16750</v>
      </c>
      <c r="DB129" s="310">
        <f t="shared" si="24"/>
        <v>16750</v>
      </c>
      <c r="DC129" s="310">
        <f t="shared" si="24"/>
        <v>16750</v>
      </c>
      <c r="DD129" s="310">
        <f t="shared" si="24"/>
        <v>16750</v>
      </c>
      <c r="DE129" s="310">
        <f t="shared" si="24"/>
        <v>16750</v>
      </c>
      <c r="DF129" s="310">
        <f t="shared" si="24"/>
        <v>16750</v>
      </c>
      <c r="DG129" s="310">
        <f t="shared" si="24"/>
        <v>16750</v>
      </c>
      <c r="DH129" s="310">
        <f t="shared" si="24"/>
        <v>16750</v>
      </c>
      <c r="DI129" s="310">
        <f t="shared" si="24"/>
        <v>16750</v>
      </c>
      <c r="DJ129" s="310">
        <f t="shared" si="24"/>
        <v>16750</v>
      </c>
      <c r="DK129" s="310">
        <f t="shared" si="25"/>
        <v>16750</v>
      </c>
      <c r="DL129" s="310">
        <f t="shared" si="25"/>
        <v>16750</v>
      </c>
      <c r="DM129" s="310">
        <f t="shared" si="25"/>
        <v>16750</v>
      </c>
      <c r="DN129" s="310">
        <f t="shared" si="25"/>
        <v>16750</v>
      </c>
      <c r="DO129" s="310">
        <f t="shared" si="25"/>
        <v>16750</v>
      </c>
      <c r="DP129" s="310">
        <f t="shared" si="25"/>
        <v>16750</v>
      </c>
      <c r="DQ129" s="310">
        <f t="shared" si="25"/>
        <v>16750</v>
      </c>
      <c r="DR129" s="310">
        <f t="shared" si="25"/>
        <v>16750</v>
      </c>
      <c r="DS129" s="310">
        <f t="shared" si="25"/>
        <v>16750</v>
      </c>
      <c r="DT129" s="310">
        <f t="shared" si="25"/>
        <v>16750</v>
      </c>
      <c r="DU129" s="310">
        <f t="shared" si="25"/>
        <v>16750</v>
      </c>
      <c r="DV129" s="310">
        <f t="shared" si="25"/>
        <v>16750</v>
      </c>
      <c r="DW129" s="310">
        <f t="shared" si="25"/>
        <v>16750</v>
      </c>
      <c r="DX129" s="310">
        <f t="shared" si="25"/>
        <v>16750</v>
      </c>
      <c r="DY129" s="310">
        <f t="shared" si="25"/>
        <v>16750</v>
      </c>
      <c r="DZ129" s="310">
        <f t="shared" si="25"/>
        <v>16750</v>
      </c>
      <c r="EA129" s="310">
        <f t="shared" si="26"/>
        <v>16750</v>
      </c>
      <c r="EB129" s="310">
        <f t="shared" si="26"/>
        <v>16750</v>
      </c>
      <c r="EC129" s="310">
        <f t="shared" si="26"/>
        <v>16750</v>
      </c>
      <c r="ED129" s="310">
        <f t="shared" si="26"/>
        <v>16750</v>
      </c>
      <c r="EE129" s="310">
        <f t="shared" si="26"/>
        <v>16750</v>
      </c>
      <c r="EF129" s="310">
        <f t="shared" si="26"/>
        <v>16750</v>
      </c>
      <c r="EG129" s="310">
        <f t="shared" si="26"/>
        <v>16750</v>
      </c>
      <c r="EH129" s="310">
        <f t="shared" si="26"/>
        <v>16750</v>
      </c>
      <c r="EI129" s="310">
        <f t="shared" si="26"/>
        <v>16750</v>
      </c>
      <c r="EJ129" s="310">
        <f t="shared" si="26"/>
        <v>16750</v>
      </c>
      <c r="EK129" s="310">
        <f t="shared" si="26"/>
        <v>16750</v>
      </c>
      <c r="EL129" s="310">
        <f t="shared" si="26"/>
        <v>16750</v>
      </c>
      <c r="EM129" s="310">
        <f t="shared" si="26"/>
        <v>16750</v>
      </c>
      <c r="EN129" s="310">
        <f t="shared" si="26"/>
        <v>16750</v>
      </c>
      <c r="EO129" s="310">
        <f t="shared" si="26"/>
        <v>16750</v>
      </c>
      <c r="EP129" s="310">
        <f t="shared" si="26"/>
        <v>16750</v>
      </c>
      <c r="EQ129" s="310">
        <f t="shared" si="27"/>
        <v>16750</v>
      </c>
      <c r="ER129" s="310">
        <f t="shared" si="27"/>
        <v>16750</v>
      </c>
      <c r="ES129" s="310">
        <f t="shared" si="27"/>
        <v>16750</v>
      </c>
      <c r="ET129" s="310">
        <f t="shared" si="27"/>
        <v>16750</v>
      </c>
      <c r="EU129" s="310">
        <f t="shared" si="27"/>
        <v>16750</v>
      </c>
      <c r="EV129" s="310">
        <f t="shared" si="28"/>
        <v>16750</v>
      </c>
      <c r="EW129" s="310">
        <f t="shared" si="28"/>
        <v>16750</v>
      </c>
      <c r="EX129" s="310">
        <f t="shared" si="28"/>
        <v>16750</v>
      </c>
      <c r="EY129" s="310">
        <f t="shared" si="28"/>
        <v>16750</v>
      </c>
      <c r="EZ129" s="310">
        <f t="shared" si="28"/>
        <v>16750</v>
      </c>
      <c r="FA129" s="310">
        <f t="shared" si="28"/>
        <v>16750</v>
      </c>
      <c r="FB129" s="310">
        <f t="shared" si="28"/>
        <v>16750</v>
      </c>
      <c r="FC129" s="310">
        <f t="shared" si="28"/>
        <v>16750</v>
      </c>
      <c r="FD129" s="310">
        <f t="shared" si="28"/>
        <v>16750</v>
      </c>
      <c r="FE129" s="310">
        <f t="shared" si="28"/>
        <v>16750</v>
      </c>
      <c r="FF129" s="310">
        <f t="shared" si="28"/>
        <v>16750</v>
      </c>
      <c r="FG129" s="310">
        <f t="shared" si="28"/>
        <v>16750</v>
      </c>
      <c r="FH129" s="310">
        <f t="shared" si="28"/>
        <v>16750</v>
      </c>
      <c r="FI129" s="310">
        <f t="shared" si="28"/>
        <v>16750</v>
      </c>
      <c r="FJ129" s="310">
        <f t="shared" si="28"/>
        <v>16750</v>
      </c>
      <c r="FK129" s="310">
        <f t="shared" si="28"/>
        <v>16750</v>
      </c>
      <c r="FL129" s="310">
        <f t="shared" si="29"/>
        <v>16750</v>
      </c>
      <c r="FM129" s="310">
        <f t="shared" si="29"/>
        <v>16750</v>
      </c>
      <c r="FN129" s="310">
        <f t="shared" si="29"/>
        <v>16750</v>
      </c>
      <c r="FO129" s="310">
        <f t="shared" si="29"/>
        <v>16750</v>
      </c>
      <c r="FP129" s="310">
        <f t="shared" si="29"/>
        <v>16750</v>
      </c>
      <c r="FQ129" s="310">
        <f t="shared" si="29"/>
        <v>16750</v>
      </c>
      <c r="FR129" s="310">
        <f t="shared" si="29"/>
        <v>16750</v>
      </c>
      <c r="FS129" s="310">
        <f t="shared" si="29"/>
        <v>16750</v>
      </c>
      <c r="FT129" s="310">
        <f t="shared" si="29"/>
        <v>16750</v>
      </c>
      <c r="FU129" s="310">
        <f t="shared" si="29"/>
        <v>16750</v>
      </c>
      <c r="FV129" s="310">
        <f t="shared" si="29"/>
        <v>16750</v>
      </c>
      <c r="FW129" s="310">
        <f t="shared" si="29"/>
        <v>16750</v>
      </c>
      <c r="FX129" s="310">
        <f t="shared" si="29"/>
        <v>16750</v>
      </c>
      <c r="FY129" s="310">
        <f t="shared" si="29"/>
        <v>16750</v>
      </c>
      <c r="FZ129" s="310">
        <f t="shared" si="29"/>
        <v>16750</v>
      </c>
      <c r="GA129" s="310">
        <f t="shared" si="29"/>
        <v>16750</v>
      </c>
      <c r="GB129" s="310">
        <f t="shared" si="30"/>
        <v>16750</v>
      </c>
      <c r="GC129" s="310">
        <f t="shared" si="30"/>
        <v>16750</v>
      </c>
      <c r="GD129" s="310">
        <f t="shared" si="30"/>
        <v>16750</v>
      </c>
      <c r="GE129" s="310">
        <f t="shared" si="30"/>
        <v>16750</v>
      </c>
      <c r="GF129" s="310">
        <f t="shared" si="30"/>
        <v>16750</v>
      </c>
      <c r="GG129" s="310">
        <f t="shared" si="30"/>
        <v>16750</v>
      </c>
      <c r="GH129" s="310">
        <f t="shared" si="30"/>
        <v>16750</v>
      </c>
      <c r="GI129" s="310">
        <f t="shared" si="30"/>
        <v>16750</v>
      </c>
      <c r="GJ129" s="310">
        <f t="shared" si="30"/>
        <v>16750</v>
      </c>
      <c r="GK129" s="310">
        <f t="shared" si="30"/>
        <v>16750</v>
      </c>
      <c r="GL129" s="310">
        <f t="shared" si="30"/>
        <v>16750</v>
      </c>
      <c r="GM129" s="310">
        <f t="shared" si="30"/>
        <v>16750</v>
      </c>
      <c r="GN129" s="310">
        <f t="shared" si="30"/>
        <v>16750</v>
      </c>
      <c r="GO129" s="310">
        <f t="shared" si="30"/>
        <v>16750</v>
      </c>
      <c r="GP129" s="310">
        <f t="shared" si="30"/>
        <v>16750</v>
      </c>
      <c r="GQ129" s="310">
        <f t="shared" si="30"/>
        <v>16750</v>
      </c>
      <c r="GR129" s="310">
        <f t="shared" si="31"/>
        <v>16750</v>
      </c>
      <c r="GS129" s="310">
        <f t="shared" si="31"/>
        <v>16750</v>
      </c>
      <c r="GT129" s="310">
        <f t="shared" si="31"/>
        <v>16750</v>
      </c>
      <c r="GU129" s="310">
        <f t="shared" si="31"/>
        <v>16750</v>
      </c>
      <c r="GV129" s="310">
        <f t="shared" si="31"/>
        <v>16750</v>
      </c>
      <c r="GW129" s="310">
        <f t="shared" si="31"/>
        <v>16750</v>
      </c>
      <c r="GX129" s="310">
        <f t="shared" si="31"/>
        <v>16750</v>
      </c>
      <c r="GY129" s="310">
        <f t="shared" si="31"/>
        <v>16750</v>
      </c>
      <c r="GZ129" s="310">
        <f t="shared" si="31"/>
        <v>16750</v>
      </c>
      <c r="HA129" s="310">
        <f t="shared" si="31"/>
        <v>16750</v>
      </c>
      <c r="HB129" s="310">
        <f t="shared" si="31"/>
        <v>16750</v>
      </c>
      <c r="HC129" s="310">
        <f t="shared" si="31"/>
        <v>16750</v>
      </c>
      <c r="HD129" s="310">
        <f t="shared" si="31"/>
        <v>16750</v>
      </c>
      <c r="HE129" s="310">
        <f t="shared" si="31"/>
        <v>16750</v>
      </c>
      <c r="HF129" s="310">
        <f t="shared" si="31"/>
        <v>16750</v>
      </c>
      <c r="HG129" s="310">
        <f t="shared" si="31"/>
        <v>16750</v>
      </c>
      <c r="HH129" s="310">
        <f t="shared" si="32"/>
        <v>16750</v>
      </c>
      <c r="HI129" s="310">
        <f t="shared" si="32"/>
        <v>16750</v>
      </c>
      <c r="HJ129" s="310">
        <f t="shared" si="32"/>
        <v>16750</v>
      </c>
      <c r="HK129" s="310">
        <f t="shared" si="32"/>
        <v>16750</v>
      </c>
      <c r="HL129" s="310">
        <f t="shared" si="32"/>
        <v>16750</v>
      </c>
      <c r="HM129" s="310">
        <f t="shared" si="32"/>
        <v>16750</v>
      </c>
      <c r="HN129" s="310">
        <f t="shared" si="32"/>
        <v>16750</v>
      </c>
      <c r="HO129" s="310">
        <f t="shared" si="32"/>
        <v>16750</v>
      </c>
      <c r="HP129" s="310">
        <f t="shared" si="32"/>
        <v>16750</v>
      </c>
      <c r="HQ129" s="310">
        <f t="shared" si="32"/>
        <v>16750</v>
      </c>
      <c r="HR129" s="310">
        <f t="shared" si="32"/>
        <v>16750</v>
      </c>
      <c r="HS129" s="310">
        <f t="shared" si="32"/>
        <v>16750</v>
      </c>
      <c r="HT129" s="310">
        <f t="shared" si="32"/>
        <v>16750</v>
      </c>
      <c r="HU129" s="310">
        <f t="shared" si="32"/>
        <v>16750</v>
      </c>
      <c r="HV129" s="310">
        <f t="shared" si="32"/>
        <v>16750</v>
      </c>
      <c r="HW129" s="310">
        <f t="shared" si="32"/>
        <v>16750</v>
      </c>
      <c r="HX129" s="310">
        <f t="shared" si="33"/>
        <v>16750</v>
      </c>
      <c r="HY129" s="310">
        <f t="shared" si="33"/>
        <v>16750</v>
      </c>
      <c r="HZ129" s="310">
        <f t="shared" si="33"/>
        <v>16750</v>
      </c>
      <c r="IA129" s="310">
        <f t="shared" si="33"/>
        <v>16750</v>
      </c>
      <c r="IB129" s="310">
        <f t="shared" si="33"/>
        <v>16750</v>
      </c>
      <c r="IC129" s="310">
        <f t="shared" si="33"/>
        <v>16750</v>
      </c>
      <c r="ID129" s="310">
        <f t="shared" si="33"/>
        <v>16750</v>
      </c>
      <c r="IE129" s="310">
        <f t="shared" si="33"/>
        <v>16750</v>
      </c>
      <c r="IF129" s="310">
        <f t="shared" si="33"/>
        <v>16750</v>
      </c>
      <c r="IG129" s="310">
        <f t="shared" si="33"/>
        <v>16750</v>
      </c>
      <c r="IH129" s="310">
        <f t="shared" si="33"/>
        <v>16750</v>
      </c>
      <c r="II129" s="310">
        <f t="shared" si="33"/>
        <v>16750</v>
      </c>
      <c r="IJ129" s="310">
        <f t="shared" si="33"/>
        <v>16750</v>
      </c>
      <c r="IK129" s="310">
        <f t="shared" si="33"/>
        <v>16750</v>
      </c>
      <c r="IL129" s="310">
        <f t="shared" si="33"/>
        <v>16750</v>
      </c>
      <c r="IM129" s="310">
        <f t="shared" si="33"/>
        <v>16750</v>
      </c>
      <c r="IN129" s="310">
        <f t="shared" si="34"/>
        <v>16750</v>
      </c>
      <c r="IO129" s="310">
        <f t="shared" si="34"/>
        <v>16750</v>
      </c>
      <c r="IP129" s="310">
        <f t="shared" si="34"/>
        <v>16750</v>
      </c>
      <c r="IQ129" s="310">
        <f t="shared" si="34"/>
        <v>16750</v>
      </c>
      <c r="IR129" s="310">
        <f t="shared" si="34"/>
        <v>16750</v>
      </c>
      <c r="IS129" s="310">
        <f t="shared" si="34"/>
        <v>16750</v>
      </c>
      <c r="IT129" s="310">
        <f t="shared" si="34"/>
        <v>16750</v>
      </c>
      <c r="IU129" s="310">
        <f t="shared" si="34"/>
        <v>16750</v>
      </c>
      <c r="IV129" s="310">
        <f t="shared" si="34"/>
        <v>16750</v>
      </c>
      <c r="IW129" s="310">
        <f t="shared" si="34"/>
        <v>16750</v>
      </c>
      <c r="IX129" s="310">
        <f t="shared" si="34"/>
        <v>16750</v>
      </c>
      <c r="IY129" s="310">
        <f t="shared" si="34"/>
        <v>16750</v>
      </c>
      <c r="IZ129" s="310">
        <f t="shared" si="34"/>
        <v>16750</v>
      </c>
      <c r="JA129" s="310">
        <f t="shared" si="34"/>
        <v>16750</v>
      </c>
      <c r="JB129" s="310">
        <f t="shared" si="34"/>
        <v>16750</v>
      </c>
      <c r="JC129" s="310">
        <f t="shared" si="34"/>
        <v>16750</v>
      </c>
      <c r="JD129" s="310">
        <f t="shared" si="35"/>
        <v>16750</v>
      </c>
      <c r="JE129" s="310">
        <f t="shared" si="35"/>
        <v>16750</v>
      </c>
      <c r="JF129" s="310">
        <f t="shared" si="35"/>
        <v>16750</v>
      </c>
      <c r="JG129" s="310">
        <f t="shared" si="35"/>
        <v>16750</v>
      </c>
      <c r="JH129" s="310">
        <f t="shared" si="35"/>
        <v>16750</v>
      </c>
      <c r="JI129" s="310">
        <f t="shared" si="35"/>
        <v>16750</v>
      </c>
      <c r="JJ129" s="310">
        <f t="shared" si="35"/>
        <v>16750</v>
      </c>
      <c r="JK129" s="310">
        <f t="shared" si="35"/>
        <v>16750</v>
      </c>
      <c r="JL129" s="310">
        <f t="shared" si="35"/>
        <v>16750</v>
      </c>
      <c r="JM129" s="310">
        <f t="shared" si="35"/>
        <v>16750</v>
      </c>
      <c r="JN129" s="310">
        <f t="shared" si="35"/>
        <v>16750</v>
      </c>
      <c r="JO129" s="310">
        <f t="shared" si="35"/>
        <v>16750</v>
      </c>
      <c r="JP129" s="310">
        <f t="shared" si="35"/>
        <v>16750</v>
      </c>
      <c r="JQ129" s="310">
        <f t="shared" si="35"/>
        <v>16750</v>
      </c>
      <c r="JR129" s="310">
        <f t="shared" si="35"/>
        <v>16750</v>
      </c>
      <c r="JS129" s="310">
        <f t="shared" si="35"/>
        <v>16750</v>
      </c>
      <c r="JT129" s="310">
        <f t="shared" si="36"/>
        <v>16750</v>
      </c>
      <c r="JU129" s="310">
        <f t="shared" si="36"/>
        <v>16750</v>
      </c>
      <c r="JV129" s="310">
        <f t="shared" si="36"/>
        <v>16750</v>
      </c>
      <c r="JW129" s="310">
        <f t="shared" si="36"/>
        <v>16750</v>
      </c>
      <c r="JX129" s="310">
        <f t="shared" si="36"/>
        <v>16750</v>
      </c>
      <c r="JY129" s="310">
        <f t="shared" si="36"/>
        <v>16750</v>
      </c>
      <c r="JZ129" s="310">
        <f t="shared" si="36"/>
        <v>16750</v>
      </c>
      <c r="KA129" s="310">
        <f t="shared" si="36"/>
        <v>16750</v>
      </c>
      <c r="KB129" s="310">
        <f t="shared" si="36"/>
        <v>16750</v>
      </c>
      <c r="KC129" s="310">
        <f t="shared" si="36"/>
        <v>16750</v>
      </c>
      <c r="KD129" s="310">
        <f t="shared" si="36"/>
        <v>16750</v>
      </c>
      <c r="KE129" s="310">
        <f t="shared" si="36"/>
        <v>16750</v>
      </c>
      <c r="KF129" s="310">
        <f t="shared" si="36"/>
        <v>16750</v>
      </c>
      <c r="KG129" s="310">
        <f t="shared" si="36"/>
        <v>16750</v>
      </c>
      <c r="KH129" s="310">
        <f t="shared" si="36"/>
        <v>16750</v>
      </c>
      <c r="KI129" s="310">
        <f t="shared" si="36"/>
        <v>16750</v>
      </c>
      <c r="KJ129" s="310">
        <f t="shared" si="37"/>
        <v>16750</v>
      </c>
      <c r="KK129" s="310">
        <f t="shared" si="37"/>
        <v>16750</v>
      </c>
      <c r="KL129" s="310">
        <f t="shared" si="37"/>
        <v>16750</v>
      </c>
      <c r="KM129" s="310">
        <f t="shared" si="37"/>
        <v>16750</v>
      </c>
      <c r="KN129" s="310">
        <f t="shared" si="37"/>
        <v>16750</v>
      </c>
      <c r="KO129" s="310">
        <f t="shared" si="37"/>
        <v>16750</v>
      </c>
      <c r="KP129" s="310">
        <f t="shared" si="37"/>
        <v>16750</v>
      </c>
      <c r="KQ129" s="310">
        <f t="shared" si="37"/>
        <v>16750</v>
      </c>
      <c r="KR129" s="310">
        <f t="shared" si="37"/>
        <v>16750</v>
      </c>
      <c r="KS129" s="310">
        <f t="shared" si="37"/>
        <v>16750</v>
      </c>
      <c r="KT129" s="310">
        <f t="shared" si="37"/>
        <v>16750</v>
      </c>
      <c r="KU129" s="310">
        <f t="shared" si="37"/>
        <v>16750</v>
      </c>
      <c r="KV129" s="310">
        <f t="shared" si="37"/>
        <v>16750</v>
      </c>
      <c r="KW129" s="310">
        <f t="shared" si="37"/>
        <v>16750</v>
      </c>
      <c r="KX129" s="310">
        <f t="shared" si="37"/>
        <v>16750</v>
      </c>
      <c r="KY129" s="310">
        <f t="shared" si="37"/>
        <v>16750</v>
      </c>
      <c r="KZ129" s="310">
        <f t="shared" si="38"/>
        <v>16750</v>
      </c>
      <c r="LA129" s="310">
        <f t="shared" si="38"/>
        <v>16750</v>
      </c>
      <c r="LB129" s="310">
        <f t="shared" si="38"/>
        <v>16750</v>
      </c>
      <c r="LC129" s="310">
        <f t="shared" si="38"/>
        <v>16750</v>
      </c>
      <c r="LD129" s="310">
        <f t="shared" si="38"/>
        <v>16750</v>
      </c>
      <c r="LE129" s="310">
        <f t="shared" si="38"/>
        <v>16750</v>
      </c>
      <c r="LF129" s="310">
        <f t="shared" si="38"/>
        <v>16750</v>
      </c>
      <c r="LG129" s="310">
        <f t="shared" si="38"/>
        <v>16750</v>
      </c>
      <c r="LH129" s="310">
        <f t="shared" si="38"/>
        <v>16750</v>
      </c>
      <c r="LI129" s="310">
        <f t="shared" si="38"/>
        <v>16750</v>
      </c>
      <c r="LJ129" s="310">
        <f t="shared" si="38"/>
        <v>16750</v>
      </c>
      <c r="LK129" s="310">
        <f t="shared" si="38"/>
        <v>16750</v>
      </c>
      <c r="LL129" s="310">
        <f t="shared" si="38"/>
        <v>16750</v>
      </c>
      <c r="LM129" s="310">
        <f t="shared" si="38"/>
        <v>16750</v>
      </c>
      <c r="LN129" s="310">
        <f t="shared" si="38"/>
        <v>16750</v>
      </c>
      <c r="LO129" s="310">
        <f t="shared" si="38"/>
        <v>16750</v>
      </c>
      <c r="LP129" s="310">
        <f t="shared" si="39"/>
        <v>16750</v>
      </c>
      <c r="LQ129" s="310">
        <f t="shared" si="39"/>
        <v>16750</v>
      </c>
      <c r="LR129" s="310">
        <f t="shared" si="39"/>
        <v>16750</v>
      </c>
      <c r="LS129" s="310">
        <f t="shared" si="39"/>
        <v>16750</v>
      </c>
      <c r="LT129" s="310">
        <f t="shared" si="39"/>
        <v>16750</v>
      </c>
      <c r="LU129" s="310">
        <f t="shared" si="39"/>
        <v>16750</v>
      </c>
      <c r="LV129" s="310">
        <f t="shared" si="39"/>
        <v>16750</v>
      </c>
      <c r="LW129" s="310">
        <f t="shared" si="39"/>
        <v>16750</v>
      </c>
      <c r="LX129" s="310">
        <f t="shared" si="39"/>
        <v>16750</v>
      </c>
      <c r="LY129" s="310">
        <f t="shared" si="39"/>
        <v>16750</v>
      </c>
      <c r="LZ129" s="310">
        <f t="shared" si="39"/>
        <v>16750</v>
      </c>
      <c r="MA129" s="310">
        <f t="shared" si="39"/>
        <v>16750</v>
      </c>
      <c r="MB129" s="310">
        <f t="shared" si="39"/>
        <v>16750</v>
      </c>
      <c r="MC129" s="310">
        <f t="shared" si="39"/>
        <v>16750</v>
      </c>
      <c r="MD129" s="310">
        <f t="shared" si="39"/>
        <v>16750</v>
      </c>
      <c r="ME129" s="310">
        <f t="shared" si="40"/>
        <v>16750</v>
      </c>
      <c r="MF129" s="310">
        <f t="shared" si="40"/>
        <v>16750</v>
      </c>
      <c r="MG129" s="310">
        <f t="shared" si="40"/>
        <v>16750</v>
      </c>
      <c r="MH129" s="310">
        <f t="shared" si="40"/>
        <v>16750</v>
      </c>
      <c r="MI129" s="310">
        <f t="shared" si="40"/>
        <v>16750</v>
      </c>
      <c r="MJ129" s="310">
        <f t="shared" si="40"/>
        <v>16750</v>
      </c>
      <c r="MK129" s="310">
        <f t="shared" si="40"/>
        <v>16750</v>
      </c>
      <c r="ML129" s="310">
        <f t="shared" si="40"/>
        <v>16750</v>
      </c>
      <c r="MM129" s="310">
        <f t="shared" si="40"/>
        <v>16750</v>
      </c>
      <c r="MN129" s="310">
        <f t="shared" si="40"/>
        <v>16750</v>
      </c>
      <c r="MO129" s="310">
        <f t="shared" si="40"/>
        <v>16750</v>
      </c>
      <c r="MP129" s="310">
        <f t="shared" si="40"/>
        <v>16750</v>
      </c>
      <c r="MQ129" s="310">
        <f t="shared" si="40"/>
        <v>16750</v>
      </c>
      <c r="MR129" s="310">
        <f t="shared" si="40"/>
        <v>16750</v>
      </c>
      <c r="MS129" s="310">
        <f t="shared" si="40"/>
        <v>16750</v>
      </c>
      <c r="MT129" s="310">
        <f t="shared" si="40"/>
        <v>16750</v>
      </c>
      <c r="MU129" s="310">
        <f t="shared" si="41"/>
        <v>16750</v>
      </c>
      <c r="MV129" s="310">
        <f t="shared" si="41"/>
        <v>16750</v>
      </c>
      <c r="MW129" s="310">
        <f t="shared" si="41"/>
        <v>16750</v>
      </c>
      <c r="MX129" s="310">
        <f t="shared" si="41"/>
        <v>16750</v>
      </c>
      <c r="MY129" s="310">
        <f t="shared" si="41"/>
        <v>16750</v>
      </c>
      <c r="MZ129" s="310">
        <f t="shared" si="41"/>
        <v>16750</v>
      </c>
      <c r="NA129" s="311">
        <f t="shared" si="41"/>
        <v>16750</v>
      </c>
    </row>
    <row r="130" spans="1:366" x14ac:dyDescent="0.2">
      <c r="A130" s="658" t="s">
        <v>814</v>
      </c>
      <c r="B130" s="660" t="s">
        <v>815</v>
      </c>
      <c r="C130" s="331" t="s">
        <v>642</v>
      </c>
      <c r="D130" s="331"/>
      <c r="E130" s="1" t="s">
        <v>637</v>
      </c>
      <c r="F130" s="317">
        <f>Administração!$F78</f>
        <v>89880</v>
      </c>
      <c r="G130" s="317">
        <f t="shared" ref="G130:V131" si="58">F130</f>
        <v>89880</v>
      </c>
      <c r="H130" s="317">
        <f t="shared" si="18"/>
        <v>89880</v>
      </c>
      <c r="I130" s="317">
        <f t="shared" si="18"/>
        <v>89880</v>
      </c>
      <c r="J130" s="317">
        <f t="shared" si="18"/>
        <v>89880</v>
      </c>
      <c r="K130" s="317">
        <f t="shared" si="18"/>
        <v>89880</v>
      </c>
      <c r="L130" s="317">
        <f t="shared" si="18"/>
        <v>89880</v>
      </c>
      <c r="M130" s="317">
        <f t="shared" si="18"/>
        <v>89880</v>
      </c>
      <c r="N130" s="317">
        <f t="shared" si="18"/>
        <v>89880</v>
      </c>
      <c r="O130" s="317">
        <f t="shared" si="18"/>
        <v>89880</v>
      </c>
      <c r="P130" s="317">
        <f t="shared" si="18"/>
        <v>89880</v>
      </c>
      <c r="Q130" s="317">
        <f t="shared" si="18"/>
        <v>89880</v>
      </c>
      <c r="R130" s="317">
        <f t="shared" si="18"/>
        <v>89880</v>
      </c>
      <c r="S130" s="317">
        <f t="shared" si="18"/>
        <v>89880</v>
      </c>
      <c r="T130" s="317">
        <f t="shared" si="18"/>
        <v>89880</v>
      </c>
      <c r="U130" s="317">
        <f t="shared" si="18"/>
        <v>89880</v>
      </c>
      <c r="V130" s="317">
        <f t="shared" si="57"/>
        <v>89880</v>
      </c>
      <c r="W130" s="317">
        <f t="shared" si="57"/>
        <v>89880</v>
      </c>
      <c r="X130" s="317">
        <f t="shared" si="57"/>
        <v>89880</v>
      </c>
      <c r="Y130" s="317">
        <f t="shared" si="57"/>
        <v>89880</v>
      </c>
      <c r="Z130" s="317">
        <f t="shared" si="57"/>
        <v>89880</v>
      </c>
      <c r="AA130" s="317">
        <f t="shared" si="57"/>
        <v>89880</v>
      </c>
      <c r="AB130" s="317">
        <f t="shared" si="57"/>
        <v>89880</v>
      </c>
      <c r="AC130" s="317">
        <f t="shared" si="57"/>
        <v>89880</v>
      </c>
      <c r="AD130" s="317">
        <f t="shared" si="57"/>
        <v>89880</v>
      </c>
      <c r="AE130" s="317">
        <f t="shared" si="57"/>
        <v>89880</v>
      </c>
      <c r="AF130" s="317">
        <f t="shared" si="57"/>
        <v>89880</v>
      </c>
      <c r="AG130" s="317">
        <f t="shared" si="57"/>
        <v>89880</v>
      </c>
      <c r="AH130" s="317">
        <f t="shared" si="57"/>
        <v>89880</v>
      </c>
      <c r="AI130" s="317">
        <f t="shared" si="57"/>
        <v>89880</v>
      </c>
      <c r="AJ130" s="317">
        <f t="shared" si="57"/>
        <v>89880</v>
      </c>
      <c r="AK130" s="317">
        <f t="shared" si="57"/>
        <v>89880</v>
      </c>
      <c r="AL130" s="317">
        <f t="shared" si="19"/>
        <v>89880</v>
      </c>
      <c r="AM130" s="317">
        <f t="shared" si="20"/>
        <v>89880</v>
      </c>
      <c r="AN130" s="317">
        <f t="shared" si="20"/>
        <v>89880</v>
      </c>
      <c r="AO130" s="317">
        <f t="shared" si="20"/>
        <v>89880</v>
      </c>
      <c r="AP130" s="317">
        <f t="shared" si="20"/>
        <v>89880</v>
      </c>
      <c r="AQ130" s="317">
        <f t="shared" si="20"/>
        <v>89880</v>
      </c>
      <c r="AR130" s="317">
        <f t="shared" si="20"/>
        <v>89880</v>
      </c>
      <c r="AS130" s="317">
        <f t="shared" si="20"/>
        <v>89880</v>
      </c>
      <c r="AT130" s="317">
        <f t="shared" si="20"/>
        <v>89880</v>
      </c>
      <c r="AU130" s="317">
        <f t="shared" si="20"/>
        <v>89880</v>
      </c>
      <c r="AV130" s="317">
        <f t="shared" si="20"/>
        <v>89880</v>
      </c>
      <c r="AW130" s="317">
        <f t="shared" si="20"/>
        <v>89880</v>
      </c>
      <c r="AX130" s="317">
        <f t="shared" si="20"/>
        <v>89880</v>
      </c>
      <c r="AY130" s="317">
        <f t="shared" si="20"/>
        <v>89880</v>
      </c>
      <c r="AZ130" s="317">
        <f t="shared" si="20"/>
        <v>89880</v>
      </c>
      <c r="BA130" s="317">
        <f t="shared" si="21"/>
        <v>89880</v>
      </c>
      <c r="BB130" s="317">
        <f t="shared" si="21"/>
        <v>89880</v>
      </c>
      <c r="BC130" s="317">
        <f t="shared" si="21"/>
        <v>89880</v>
      </c>
      <c r="BD130" s="317">
        <f t="shared" si="21"/>
        <v>89880</v>
      </c>
      <c r="BE130" s="317">
        <f t="shared" si="21"/>
        <v>89880</v>
      </c>
      <c r="BF130" s="317">
        <f t="shared" si="21"/>
        <v>89880</v>
      </c>
      <c r="BG130" s="317">
        <f t="shared" si="21"/>
        <v>89880</v>
      </c>
      <c r="BH130" s="317">
        <f t="shared" si="21"/>
        <v>89880</v>
      </c>
      <c r="BI130" s="317">
        <f t="shared" si="21"/>
        <v>89880</v>
      </c>
      <c r="BJ130" s="317">
        <f t="shared" si="21"/>
        <v>89880</v>
      </c>
      <c r="BK130" s="317">
        <f t="shared" si="21"/>
        <v>89880</v>
      </c>
      <c r="BL130" s="317">
        <f t="shared" si="21"/>
        <v>89880</v>
      </c>
      <c r="BM130" s="317">
        <f t="shared" si="21"/>
        <v>89880</v>
      </c>
      <c r="BN130" s="317">
        <f t="shared" si="21"/>
        <v>89880</v>
      </c>
      <c r="BO130" s="317">
        <f t="shared" si="21"/>
        <v>89880</v>
      </c>
      <c r="BP130" s="317">
        <f t="shared" si="21"/>
        <v>89880</v>
      </c>
      <c r="BQ130" s="317">
        <f t="shared" si="22"/>
        <v>89880</v>
      </c>
      <c r="BR130" s="317">
        <f t="shared" si="22"/>
        <v>89880</v>
      </c>
      <c r="BS130" s="317">
        <f t="shared" si="22"/>
        <v>89880</v>
      </c>
      <c r="BT130" s="317">
        <f t="shared" si="22"/>
        <v>89880</v>
      </c>
      <c r="BU130" s="317">
        <f t="shared" si="22"/>
        <v>89880</v>
      </c>
      <c r="BV130" s="317">
        <f t="shared" si="22"/>
        <v>89880</v>
      </c>
      <c r="BW130" s="317">
        <f t="shared" si="22"/>
        <v>89880</v>
      </c>
      <c r="BX130" s="317">
        <f t="shared" si="22"/>
        <v>89880</v>
      </c>
      <c r="BY130" s="317">
        <f t="shared" si="22"/>
        <v>89880</v>
      </c>
      <c r="BZ130" s="317">
        <f t="shared" si="22"/>
        <v>89880</v>
      </c>
      <c r="CA130" s="317">
        <f t="shared" si="22"/>
        <v>89880</v>
      </c>
      <c r="CB130" s="317">
        <f t="shared" si="22"/>
        <v>89880</v>
      </c>
      <c r="CC130" s="317">
        <f t="shared" si="22"/>
        <v>89880</v>
      </c>
      <c r="CD130" s="317">
        <f t="shared" si="22"/>
        <v>89880</v>
      </c>
      <c r="CE130" s="317">
        <f t="shared" si="22"/>
        <v>89880</v>
      </c>
      <c r="CF130" s="317">
        <f t="shared" si="22"/>
        <v>89880</v>
      </c>
      <c r="CG130" s="317">
        <f t="shared" si="23"/>
        <v>89880</v>
      </c>
      <c r="CH130" s="317">
        <f t="shared" si="23"/>
        <v>89880</v>
      </c>
      <c r="CI130" s="317">
        <f t="shared" si="23"/>
        <v>89880</v>
      </c>
      <c r="CJ130" s="317">
        <f t="shared" si="23"/>
        <v>89880</v>
      </c>
      <c r="CK130" s="317">
        <f t="shared" si="23"/>
        <v>89880</v>
      </c>
      <c r="CL130" s="317">
        <f t="shared" si="23"/>
        <v>89880</v>
      </c>
      <c r="CM130" s="317">
        <f t="shared" si="23"/>
        <v>89880</v>
      </c>
      <c r="CN130" s="317">
        <f t="shared" si="23"/>
        <v>89880</v>
      </c>
      <c r="CO130" s="317">
        <f t="shared" si="23"/>
        <v>89880</v>
      </c>
      <c r="CP130" s="317">
        <f t="shared" si="23"/>
        <v>89880</v>
      </c>
      <c r="CQ130" s="317">
        <f t="shared" si="23"/>
        <v>89880</v>
      </c>
      <c r="CR130" s="317">
        <f t="shared" si="23"/>
        <v>89880</v>
      </c>
      <c r="CS130" s="317">
        <f t="shared" si="23"/>
        <v>89880</v>
      </c>
      <c r="CT130" s="317">
        <f t="shared" si="23"/>
        <v>89880</v>
      </c>
      <c r="CU130" s="317">
        <f t="shared" si="24"/>
        <v>89880</v>
      </c>
      <c r="CV130" s="317">
        <f t="shared" si="24"/>
        <v>89880</v>
      </c>
      <c r="CW130" s="317">
        <f t="shared" si="24"/>
        <v>89880</v>
      </c>
      <c r="CX130" s="317">
        <f t="shared" si="24"/>
        <v>89880</v>
      </c>
      <c r="CY130" s="317">
        <f t="shared" si="24"/>
        <v>89880</v>
      </c>
      <c r="CZ130" s="317">
        <f t="shared" si="24"/>
        <v>89880</v>
      </c>
      <c r="DA130" s="317">
        <f t="shared" si="24"/>
        <v>89880</v>
      </c>
      <c r="DB130" s="317">
        <f t="shared" si="24"/>
        <v>89880</v>
      </c>
      <c r="DC130" s="317">
        <f t="shared" si="24"/>
        <v>89880</v>
      </c>
      <c r="DD130" s="317">
        <f t="shared" si="24"/>
        <v>89880</v>
      </c>
      <c r="DE130" s="317">
        <f t="shared" si="24"/>
        <v>89880</v>
      </c>
      <c r="DF130" s="317">
        <f t="shared" si="24"/>
        <v>89880</v>
      </c>
      <c r="DG130" s="317">
        <f t="shared" si="24"/>
        <v>89880</v>
      </c>
      <c r="DH130" s="317">
        <f t="shared" si="24"/>
        <v>89880</v>
      </c>
      <c r="DI130" s="317">
        <f t="shared" si="24"/>
        <v>89880</v>
      </c>
      <c r="DJ130" s="317">
        <f t="shared" si="24"/>
        <v>89880</v>
      </c>
      <c r="DK130" s="317">
        <f t="shared" si="25"/>
        <v>89880</v>
      </c>
      <c r="DL130" s="317">
        <f t="shared" si="25"/>
        <v>89880</v>
      </c>
      <c r="DM130" s="317">
        <f t="shared" si="25"/>
        <v>89880</v>
      </c>
      <c r="DN130" s="317">
        <f t="shared" si="25"/>
        <v>89880</v>
      </c>
      <c r="DO130" s="317">
        <f t="shared" si="25"/>
        <v>89880</v>
      </c>
      <c r="DP130" s="317">
        <f t="shared" si="25"/>
        <v>89880</v>
      </c>
      <c r="DQ130" s="317">
        <f t="shared" si="25"/>
        <v>89880</v>
      </c>
      <c r="DR130" s="317">
        <f t="shared" si="25"/>
        <v>89880</v>
      </c>
      <c r="DS130" s="317">
        <f t="shared" si="25"/>
        <v>89880</v>
      </c>
      <c r="DT130" s="317">
        <f t="shared" si="25"/>
        <v>89880</v>
      </c>
      <c r="DU130" s="317">
        <f t="shared" si="25"/>
        <v>89880</v>
      </c>
      <c r="DV130" s="317">
        <f t="shared" si="25"/>
        <v>89880</v>
      </c>
      <c r="DW130" s="317">
        <f t="shared" si="25"/>
        <v>89880</v>
      </c>
      <c r="DX130" s="317">
        <f t="shared" si="25"/>
        <v>89880</v>
      </c>
      <c r="DY130" s="317">
        <f t="shared" si="25"/>
        <v>89880</v>
      </c>
      <c r="DZ130" s="317">
        <f t="shared" si="25"/>
        <v>89880</v>
      </c>
      <c r="EA130" s="317">
        <f t="shared" si="26"/>
        <v>89880</v>
      </c>
      <c r="EB130" s="317">
        <f t="shared" si="26"/>
        <v>89880</v>
      </c>
      <c r="EC130" s="317">
        <f t="shared" si="26"/>
        <v>89880</v>
      </c>
      <c r="ED130" s="317">
        <f t="shared" si="26"/>
        <v>89880</v>
      </c>
      <c r="EE130" s="317">
        <f t="shared" si="26"/>
        <v>89880</v>
      </c>
      <c r="EF130" s="317">
        <f t="shared" si="26"/>
        <v>89880</v>
      </c>
      <c r="EG130" s="317">
        <f t="shared" si="26"/>
        <v>89880</v>
      </c>
      <c r="EH130" s="317">
        <f t="shared" si="26"/>
        <v>89880</v>
      </c>
      <c r="EI130" s="317">
        <f t="shared" si="26"/>
        <v>89880</v>
      </c>
      <c r="EJ130" s="317">
        <f t="shared" si="26"/>
        <v>89880</v>
      </c>
      <c r="EK130" s="317">
        <f t="shared" si="26"/>
        <v>89880</v>
      </c>
      <c r="EL130" s="317">
        <f t="shared" si="26"/>
        <v>89880</v>
      </c>
      <c r="EM130" s="317">
        <f t="shared" si="26"/>
        <v>89880</v>
      </c>
      <c r="EN130" s="317">
        <f t="shared" si="26"/>
        <v>89880</v>
      </c>
      <c r="EO130" s="317">
        <f t="shared" si="26"/>
        <v>89880</v>
      </c>
      <c r="EP130" s="317">
        <f t="shared" si="26"/>
        <v>89880</v>
      </c>
      <c r="EQ130" s="317">
        <f t="shared" si="27"/>
        <v>89880</v>
      </c>
      <c r="ER130" s="317">
        <f t="shared" si="27"/>
        <v>89880</v>
      </c>
      <c r="ES130" s="317">
        <f t="shared" si="27"/>
        <v>89880</v>
      </c>
      <c r="ET130" s="317">
        <f t="shared" si="27"/>
        <v>89880</v>
      </c>
      <c r="EU130" s="317">
        <f t="shared" si="27"/>
        <v>89880</v>
      </c>
      <c r="EV130" s="317">
        <f t="shared" si="28"/>
        <v>89880</v>
      </c>
      <c r="EW130" s="317">
        <f t="shared" si="28"/>
        <v>89880</v>
      </c>
      <c r="EX130" s="317">
        <f t="shared" si="28"/>
        <v>89880</v>
      </c>
      <c r="EY130" s="317">
        <f t="shared" si="28"/>
        <v>89880</v>
      </c>
      <c r="EZ130" s="317">
        <f t="shared" si="28"/>
        <v>89880</v>
      </c>
      <c r="FA130" s="317">
        <f t="shared" si="28"/>
        <v>89880</v>
      </c>
      <c r="FB130" s="317">
        <f t="shared" si="28"/>
        <v>89880</v>
      </c>
      <c r="FC130" s="317">
        <f t="shared" si="28"/>
        <v>89880</v>
      </c>
      <c r="FD130" s="317">
        <f t="shared" si="28"/>
        <v>89880</v>
      </c>
      <c r="FE130" s="317">
        <f t="shared" si="28"/>
        <v>89880</v>
      </c>
      <c r="FF130" s="317">
        <f t="shared" si="28"/>
        <v>89880</v>
      </c>
      <c r="FG130" s="317">
        <f t="shared" si="28"/>
        <v>89880</v>
      </c>
      <c r="FH130" s="317">
        <f t="shared" si="28"/>
        <v>89880</v>
      </c>
      <c r="FI130" s="317">
        <f t="shared" si="28"/>
        <v>89880</v>
      </c>
      <c r="FJ130" s="317">
        <f t="shared" si="28"/>
        <v>89880</v>
      </c>
      <c r="FK130" s="317">
        <f t="shared" si="28"/>
        <v>89880</v>
      </c>
      <c r="FL130" s="317">
        <f t="shared" si="29"/>
        <v>89880</v>
      </c>
      <c r="FM130" s="317">
        <f t="shared" si="29"/>
        <v>89880</v>
      </c>
      <c r="FN130" s="317">
        <f t="shared" si="29"/>
        <v>89880</v>
      </c>
      <c r="FO130" s="317">
        <f t="shared" si="29"/>
        <v>89880</v>
      </c>
      <c r="FP130" s="317">
        <f t="shared" si="29"/>
        <v>89880</v>
      </c>
      <c r="FQ130" s="317">
        <f t="shared" si="29"/>
        <v>89880</v>
      </c>
      <c r="FR130" s="317">
        <f t="shared" si="29"/>
        <v>89880</v>
      </c>
      <c r="FS130" s="317">
        <f t="shared" si="29"/>
        <v>89880</v>
      </c>
      <c r="FT130" s="317">
        <f t="shared" si="29"/>
        <v>89880</v>
      </c>
      <c r="FU130" s="317">
        <f t="shared" si="29"/>
        <v>89880</v>
      </c>
      <c r="FV130" s="317">
        <f t="shared" si="29"/>
        <v>89880</v>
      </c>
      <c r="FW130" s="317">
        <f t="shared" si="29"/>
        <v>89880</v>
      </c>
      <c r="FX130" s="317">
        <f t="shared" si="29"/>
        <v>89880</v>
      </c>
      <c r="FY130" s="317">
        <f t="shared" si="29"/>
        <v>89880</v>
      </c>
      <c r="FZ130" s="317">
        <f t="shared" si="29"/>
        <v>89880</v>
      </c>
      <c r="GA130" s="317">
        <f t="shared" si="29"/>
        <v>89880</v>
      </c>
      <c r="GB130" s="317">
        <f t="shared" si="30"/>
        <v>89880</v>
      </c>
      <c r="GC130" s="317">
        <f t="shared" si="30"/>
        <v>89880</v>
      </c>
      <c r="GD130" s="317">
        <f t="shared" si="30"/>
        <v>89880</v>
      </c>
      <c r="GE130" s="317">
        <f t="shared" si="30"/>
        <v>89880</v>
      </c>
      <c r="GF130" s="317">
        <f t="shared" si="30"/>
        <v>89880</v>
      </c>
      <c r="GG130" s="317">
        <f t="shared" si="30"/>
        <v>89880</v>
      </c>
      <c r="GH130" s="317">
        <f t="shared" si="30"/>
        <v>89880</v>
      </c>
      <c r="GI130" s="317">
        <f t="shared" si="30"/>
        <v>89880</v>
      </c>
      <c r="GJ130" s="317">
        <f t="shared" si="30"/>
        <v>89880</v>
      </c>
      <c r="GK130" s="317">
        <f t="shared" si="30"/>
        <v>89880</v>
      </c>
      <c r="GL130" s="317">
        <f t="shared" si="30"/>
        <v>89880</v>
      </c>
      <c r="GM130" s="317">
        <f t="shared" si="30"/>
        <v>89880</v>
      </c>
      <c r="GN130" s="317">
        <f t="shared" si="30"/>
        <v>89880</v>
      </c>
      <c r="GO130" s="317">
        <f t="shared" si="30"/>
        <v>89880</v>
      </c>
      <c r="GP130" s="317">
        <f t="shared" si="30"/>
        <v>89880</v>
      </c>
      <c r="GQ130" s="317">
        <f t="shared" si="30"/>
        <v>89880</v>
      </c>
      <c r="GR130" s="317">
        <f t="shared" si="31"/>
        <v>89880</v>
      </c>
      <c r="GS130" s="317">
        <f t="shared" si="31"/>
        <v>89880</v>
      </c>
      <c r="GT130" s="317">
        <f t="shared" si="31"/>
        <v>89880</v>
      </c>
      <c r="GU130" s="317">
        <f t="shared" si="31"/>
        <v>89880</v>
      </c>
      <c r="GV130" s="317">
        <f t="shared" si="31"/>
        <v>89880</v>
      </c>
      <c r="GW130" s="317">
        <f t="shared" si="31"/>
        <v>89880</v>
      </c>
      <c r="GX130" s="317">
        <f t="shared" si="31"/>
        <v>89880</v>
      </c>
      <c r="GY130" s="317">
        <f t="shared" si="31"/>
        <v>89880</v>
      </c>
      <c r="GZ130" s="317">
        <f t="shared" si="31"/>
        <v>89880</v>
      </c>
      <c r="HA130" s="317">
        <f t="shared" si="31"/>
        <v>89880</v>
      </c>
      <c r="HB130" s="317">
        <f t="shared" si="31"/>
        <v>89880</v>
      </c>
      <c r="HC130" s="317">
        <f t="shared" si="31"/>
        <v>89880</v>
      </c>
      <c r="HD130" s="317">
        <f t="shared" si="31"/>
        <v>89880</v>
      </c>
      <c r="HE130" s="317">
        <f t="shared" si="31"/>
        <v>89880</v>
      </c>
      <c r="HF130" s="317">
        <f t="shared" si="31"/>
        <v>89880</v>
      </c>
      <c r="HG130" s="317">
        <f t="shared" si="31"/>
        <v>89880</v>
      </c>
      <c r="HH130" s="317">
        <f t="shared" si="32"/>
        <v>89880</v>
      </c>
      <c r="HI130" s="317">
        <f t="shared" si="32"/>
        <v>89880</v>
      </c>
      <c r="HJ130" s="317">
        <f t="shared" si="32"/>
        <v>89880</v>
      </c>
      <c r="HK130" s="317">
        <f t="shared" si="32"/>
        <v>89880</v>
      </c>
      <c r="HL130" s="317">
        <f t="shared" si="32"/>
        <v>89880</v>
      </c>
      <c r="HM130" s="317">
        <f t="shared" si="32"/>
        <v>89880</v>
      </c>
      <c r="HN130" s="317">
        <f t="shared" si="32"/>
        <v>89880</v>
      </c>
      <c r="HO130" s="317">
        <f t="shared" si="32"/>
        <v>89880</v>
      </c>
      <c r="HP130" s="317">
        <f t="shared" si="32"/>
        <v>89880</v>
      </c>
      <c r="HQ130" s="317">
        <f t="shared" si="32"/>
        <v>89880</v>
      </c>
      <c r="HR130" s="317">
        <f t="shared" si="32"/>
        <v>89880</v>
      </c>
      <c r="HS130" s="317">
        <f t="shared" si="32"/>
        <v>89880</v>
      </c>
      <c r="HT130" s="317">
        <f t="shared" si="32"/>
        <v>89880</v>
      </c>
      <c r="HU130" s="317">
        <f t="shared" si="32"/>
        <v>89880</v>
      </c>
      <c r="HV130" s="317">
        <f t="shared" si="32"/>
        <v>89880</v>
      </c>
      <c r="HW130" s="317">
        <f t="shared" si="32"/>
        <v>89880</v>
      </c>
      <c r="HX130" s="317">
        <f t="shared" si="33"/>
        <v>89880</v>
      </c>
      <c r="HY130" s="317">
        <f t="shared" si="33"/>
        <v>89880</v>
      </c>
      <c r="HZ130" s="317">
        <f t="shared" si="33"/>
        <v>89880</v>
      </c>
      <c r="IA130" s="317">
        <f t="shared" si="33"/>
        <v>89880</v>
      </c>
      <c r="IB130" s="317">
        <f t="shared" si="33"/>
        <v>89880</v>
      </c>
      <c r="IC130" s="317">
        <f t="shared" si="33"/>
        <v>89880</v>
      </c>
      <c r="ID130" s="317">
        <f t="shared" si="33"/>
        <v>89880</v>
      </c>
      <c r="IE130" s="317">
        <f t="shared" si="33"/>
        <v>89880</v>
      </c>
      <c r="IF130" s="317">
        <f t="shared" si="33"/>
        <v>89880</v>
      </c>
      <c r="IG130" s="317">
        <f t="shared" si="33"/>
        <v>89880</v>
      </c>
      <c r="IH130" s="317">
        <f t="shared" si="33"/>
        <v>89880</v>
      </c>
      <c r="II130" s="317">
        <f t="shared" si="33"/>
        <v>89880</v>
      </c>
      <c r="IJ130" s="317">
        <f t="shared" si="33"/>
        <v>89880</v>
      </c>
      <c r="IK130" s="317">
        <f t="shared" si="33"/>
        <v>89880</v>
      </c>
      <c r="IL130" s="317">
        <f t="shared" si="33"/>
        <v>89880</v>
      </c>
      <c r="IM130" s="317">
        <f t="shared" si="33"/>
        <v>89880</v>
      </c>
      <c r="IN130" s="317">
        <f t="shared" si="34"/>
        <v>89880</v>
      </c>
      <c r="IO130" s="317">
        <f t="shared" si="34"/>
        <v>89880</v>
      </c>
      <c r="IP130" s="317">
        <f t="shared" si="34"/>
        <v>89880</v>
      </c>
      <c r="IQ130" s="317">
        <f t="shared" si="34"/>
        <v>89880</v>
      </c>
      <c r="IR130" s="317">
        <f t="shared" si="34"/>
        <v>89880</v>
      </c>
      <c r="IS130" s="317">
        <f t="shared" si="34"/>
        <v>89880</v>
      </c>
      <c r="IT130" s="317">
        <f t="shared" si="34"/>
        <v>89880</v>
      </c>
      <c r="IU130" s="317">
        <f t="shared" si="34"/>
        <v>89880</v>
      </c>
      <c r="IV130" s="317">
        <f t="shared" si="34"/>
        <v>89880</v>
      </c>
      <c r="IW130" s="317">
        <f t="shared" si="34"/>
        <v>89880</v>
      </c>
      <c r="IX130" s="317">
        <f t="shared" si="34"/>
        <v>89880</v>
      </c>
      <c r="IY130" s="317">
        <f t="shared" si="34"/>
        <v>89880</v>
      </c>
      <c r="IZ130" s="317">
        <f t="shared" si="34"/>
        <v>89880</v>
      </c>
      <c r="JA130" s="317">
        <f t="shared" si="34"/>
        <v>89880</v>
      </c>
      <c r="JB130" s="317">
        <f t="shared" si="34"/>
        <v>89880</v>
      </c>
      <c r="JC130" s="317">
        <f t="shared" si="34"/>
        <v>89880</v>
      </c>
      <c r="JD130" s="317">
        <f t="shared" si="35"/>
        <v>89880</v>
      </c>
      <c r="JE130" s="317">
        <f t="shared" si="35"/>
        <v>89880</v>
      </c>
      <c r="JF130" s="317">
        <f t="shared" si="35"/>
        <v>89880</v>
      </c>
      <c r="JG130" s="317">
        <f t="shared" si="35"/>
        <v>89880</v>
      </c>
      <c r="JH130" s="317">
        <f t="shared" si="35"/>
        <v>89880</v>
      </c>
      <c r="JI130" s="317">
        <f t="shared" si="35"/>
        <v>89880</v>
      </c>
      <c r="JJ130" s="317">
        <f t="shared" si="35"/>
        <v>89880</v>
      </c>
      <c r="JK130" s="317">
        <f t="shared" si="35"/>
        <v>89880</v>
      </c>
      <c r="JL130" s="317">
        <f t="shared" si="35"/>
        <v>89880</v>
      </c>
      <c r="JM130" s="317">
        <f t="shared" si="35"/>
        <v>89880</v>
      </c>
      <c r="JN130" s="317">
        <f t="shared" si="35"/>
        <v>89880</v>
      </c>
      <c r="JO130" s="317">
        <f t="shared" si="35"/>
        <v>89880</v>
      </c>
      <c r="JP130" s="317">
        <f t="shared" si="35"/>
        <v>89880</v>
      </c>
      <c r="JQ130" s="317">
        <f t="shared" si="35"/>
        <v>89880</v>
      </c>
      <c r="JR130" s="317">
        <f t="shared" si="35"/>
        <v>89880</v>
      </c>
      <c r="JS130" s="317">
        <f t="shared" si="35"/>
        <v>89880</v>
      </c>
      <c r="JT130" s="317">
        <f t="shared" si="36"/>
        <v>89880</v>
      </c>
      <c r="JU130" s="317">
        <f t="shared" si="36"/>
        <v>89880</v>
      </c>
      <c r="JV130" s="317">
        <f t="shared" si="36"/>
        <v>89880</v>
      </c>
      <c r="JW130" s="317">
        <f t="shared" si="36"/>
        <v>89880</v>
      </c>
      <c r="JX130" s="317">
        <f t="shared" si="36"/>
        <v>89880</v>
      </c>
      <c r="JY130" s="317">
        <f t="shared" si="36"/>
        <v>89880</v>
      </c>
      <c r="JZ130" s="317">
        <f t="shared" si="36"/>
        <v>89880</v>
      </c>
      <c r="KA130" s="317">
        <f t="shared" si="36"/>
        <v>89880</v>
      </c>
      <c r="KB130" s="317">
        <f t="shared" si="36"/>
        <v>89880</v>
      </c>
      <c r="KC130" s="317">
        <f t="shared" si="36"/>
        <v>89880</v>
      </c>
      <c r="KD130" s="317">
        <f t="shared" si="36"/>
        <v>89880</v>
      </c>
      <c r="KE130" s="317">
        <f t="shared" si="36"/>
        <v>89880</v>
      </c>
      <c r="KF130" s="317">
        <f t="shared" si="36"/>
        <v>89880</v>
      </c>
      <c r="KG130" s="317">
        <f t="shared" si="36"/>
        <v>89880</v>
      </c>
      <c r="KH130" s="317">
        <f t="shared" si="36"/>
        <v>89880</v>
      </c>
      <c r="KI130" s="317">
        <f t="shared" si="36"/>
        <v>89880</v>
      </c>
      <c r="KJ130" s="317">
        <f t="shared" si="37"/>
        <v>89880</v>
      </c>
      <c r="KK130" s="317">
        <f t="shared" si="37"/>
        <v>89880</v>
      </c>
      <c r="KL130" s="317">
        <f t="shared" si="37"/>
        <v>89880</v>
      </c>
      <c r="KM130" s="317">
        <f t="shared" si="37"/>
        <v>89880</v>
      </c>
      <c r="KN130" s="317">
        <f t="shared" si="37"/>
        <v>89880</v>
      </c>
      <c r="KO130" s="317">
        <f t="shared" si="37"/>
        <v>89880</v>
      </c>
      <c r="KP130" s="317">
        <f t="shared" si="37"/>
        <v>89880</v>
      </c>
      <c r="KQ130" s="317">
        <f t="shared" si="37"/>
        <v>89880</v>
      </c>
      <c r="KR130" s="317">
        <f t="shared" si="37"/>
        <v>89880</v>
      </c>
      <c r="KS130" s="317">
        <f t="shared" si="37"/>
        <v>89880</v>
      </c>
      <c r="KT130" s="317">
        <f t="shared" si="37"/>
        <v>89880</v>
      </c>
      <c r="KU130" s="317">
        <f t="shared" si="37"/>
        <v>89880</v>
      </c>
      <c r="KV130" s="317">
        <f t="shared" si="37"/>
        <v>89880</v>
      </c>
      <c r="KW130" s="317">
        <f t="shared" si="37"/>
        <v>89880</v>
      </c>
      <c r="KX130" s="317">
        <f t="shared" si="37"/>
        <v>89880</v>
      </c>
      <c r="KY130" s="317">
        <f t="shared" si="37"/>
        <v>89880</v>
      </c>
      <c r="KZ130" s="317">
        <f t="shared" si="38"/>
        <v>89880</v>
      </c>
      <c r="LA130" s="317">
        <f t="shared" si="38"/>
        <v>89880</v>
      </c>
      <c r="LB130" s="317">
        <f t="shared" si="38"/>
        <v>89880</v>
      </c>
      <c r="LC130" s="317">
        <f t="shared" si="38"/>
        <v>89880</v>
      </c>
      <c r="LD130" s="317">
        <f t="shared" si="38"/>
        <v>89880</v>
      </c>
      <c r="LE130" s="317">
        <f t="shared" si="38"/>
        <v>89880</v>
      </c>
      <c r="LF130" s="317">
        <f t="shared" si="38"/>
        <v>89880</v>
      </c>
      <c r="LG130" s="317">
        <f t="shared" si="38"/>
        <v>89880</v>
      </c>
      <c r="LH130" s="317">
        <f t="shared" si="38"/>
        <v>89880</v>
      </c>
      <c r="LI130" s="317">
        <f t="shared" si="38"/>
        <v>89880</v>
      </c>
      <c r="LJ130" s="317">
        <f t="shared" si="38"/>
        <v>89880</v>
      </c>
      <c r="LK130" s="317">
        <f t="shared" si="38"/>
        <v>89880</v>
      </c>
      <c r="LL130" s="317">
        <f t="shared" si="38"/>
        <v>89880</v>
      </c>
      <c r="LM130" s="317">
        <f t="shared" si="38"/>
        <v>89880</v>
      </c>
      <c r="LN130" s="317">
        <f t="shared" si="38"/>
        <v>89880</v>
      </c>
      <c r="LO130" s="317">
        <f t="shared" si="38"/>
        <v>89880</v>
      </c>
      <c r="LP130" s="317">
        <f t="shared" si="39"/>
        <v>89880</v>
      </c>
      <c r="LQ130" s="317">
        <f t="shared" si="39"/>
        <v>89880</v>
      </c>
      <c r="LR130" s="317">
        <f t="shared" si="39"/>
        <v>89880</v>
      </c>
      <c r="LS130" s="317">
        <f t="shared" si="39"/>
        <v>89880</v>
      </c>
      <c r="LT130" s="317">
        <f t="shared" si="39"/>
        <v>89880</v>
      </c>
      <c r="LU130" s="317">
        <f t="shared" si="39"/>
        <v>89880</v>
      </c>
      <c r="LV130" s="317">
        <f t="shared" si="39"/>
        <v>89880</v>
      </c>
      <c r="LW130" s="317">
        <f t="shared" si="39"/>
        <v>89880</v>
      </c>
      <c r="LX130" s="317">
        <f t="shared" si="39"/>
        <v>89880</v>
      </c>
      <c r="LY130" s="317">
        <f t="shared" si="39"/>
        <v>89880</v>
      </c>
      <c r="LZ130" s="317">
        <f t="shared" si="39"/>
        <v>89880</v>
      </c>
      <c r="MA130" s="317">
        <f t="shared" si="39"/>
        <v>89880</v>
      </c>
      <c r="MB130" s="317">
        <f t="shared" si="39"/>
        <v>89880</v>
      </c>
      <c r="MC130" s="317">
        <f t="shared" si="39"/>
        <v>89880</v>
      </c>
      <c r="MD130" s="317">
        <f t="shared" si="39"/>
        <v>89880</v>
      </c>
      <c r="ME130" s="317">
        <f t="shared" si="40"/>
        <v>89880</v>
      </c>
      <c r="MF130" s="317">
        <f t="shared" si="40"/>
        <v>89880</v>
      </c>
      <c r="MG130" s="317">
        <f t="shared" si="40"/>
        <v>89880</v>
      </c>
      <c r="MH130" s="317">
        <f t="shared" si="40"/>
        <v>89880</v>
      </c>
      <c r="MI130" s="317">
        <f t="shared" si="40"/>
        <v>89880</v>
      </c>
      <c r="MJ130" s="317">
        <f t="shared" si="40"/>
        <v>89880</v>
      </c>
      <c r="MK130" s="317">
        <f t="shared" si="40"/>
        <v>89880</v>
      </c>
      <c r="ML130" s="317">
        <f t="shared" si="40"/>
        <v>89880</v>
      </c>
      <c r="MM130" s="317">
        <f t="shared" si="40"/>
        <v>89880</v>
      </c>
      <c r="MN130" s="317">
        <f t="shared" si="40"/>
        <v>89880</v>
      </c>
      <c r="MO130" s="317">
        <f t="shared" si="40"/>
        <v>89880</v>
      </c>
      <c r="MP130" s="317">
        <f t="shared" si="40"/>
        <v>89880</v>
      </c>
      <c r="MQ130" s="317">
        <f t="shared" si="40"/>
        <v>89880</v>
      </c>
      <c r="MR130" s="317">
        <f t="shared" si="40"/>
        <v>89880</v>
      </c>
      <c r="MS130" s="317">
        <f t="shared" si="40"/>
        <v>89880</v>
      </c>
      <c r="MT130" s="317">
        <f t="shared" si="40"/>
        <v>89880</v>
      </c>
      <c r="MU130" s="317">
        <f t="shared" si="41"/>
        <v>89880</v>
      </c>
      <c r="MV130" s="523">
        <f t="shared" si="41"/>
        <v>89880</v>
      </c>
      <c r="MW130" s="317">
        <f t="shared" si="41"/>
        <v>89880</v>
      </c>
      <c r="MX130" s="317">
        <f t="shared" si="41"/>
        <v>89880</v>
      </c>
      <c r="MY130" s="317">
        <f t="shared" si="41"/>
        <v>89880</v>
      </c>
      <c r="MZ130" s="317">
        <f t="shared" si="41"/>
        <v>89880</v>
      </c>
      <c r="NA130" s="315">
        <f t="shared" si="41"/>
        <v>89880</v>
      </c>
    </row>
    <row r="131" spans="1:366" x14ac:dyDescent="0.2">
      <c r="A131" s="659"/>
      <c r="B131" s="659"/>
      <c r="C131" s="332" t="s">
        <v>643</v>
      </c>
      <c r="D131" s="332"/>
      <c r="E131" s="318" t="s">
        <v>637</v>
      </c>
      <c r="F131" s="310">
        <f>Administração!F61</f>
        <v>100000</v>
      </c>
      <c r="G131" s="310">
        <f t="shared" si="58"/>
        <v>100000</v>
      </c>
      <c r="H131" s="310">
        <f t="shared" si="58"/>
        <v>100000</v>
      </c>
      <c r="I131" s="310">
        <f t="shared" si="58"/>
        <v>100000</v>
      </c>
      <c r="J131" s="310">
        <f t="shared" si="58"/>
        <v>100000</v>
      </c>
      <c r="K131" s="310">
        <f t="shared" si="58"/>
        <v>100000</v>
      </c>
      <c r="L131" s="310">
        <f t="shared" si="58"/>
        <v>100000</v>
      </c>
      <c r="M131" s="310">
        <f t="shared" si="58"/>
        <v>100000</v>
      </c>
      <c r="N131" s="310">
        <f t="shared" si="58"/>
        <v>100000</v>
      </c>
      <c r="O131" s="310">
        <f t="shared" si="58"/>
        <v>100000</v>
      </c>
      <c r="P131" s="310">
        <f t="shared" si="58"/>
        <v>100000</v>
      </c>
      <c r="Q131" s="310">
        <f t="shared" si="58"/>
        <v>100000</v>
      </c>
      <c r="R131" s="310">
        <f t="shared" si="58"/>
        <v>100000</v>
      </c>
      <c r="S131" s="310">
        <f t="shared" si="58"/>
        <v>100000</v>
      </c>
      <c r="T131" s="310">
        <f t="shared" si="58"/>
        <v>100000</v>
      </c>
      <c r="U131" s="310">
        <f t="shared" si="58"/>
        <v>100000</v>
      </c>
      <c r="V131" s="310">
        <f t="shared" si="58"/>
        <v>100000</v>
      </c>
      <c r="W131" s="310">
        <f t="shared" si="57"/>
        <v>100000</v>
      </c>
      <c r="X131" s="310">
        <f t="shared" si="57"/>
        <v>100000</v>
      </c>
      <c r="Y131" s="310">
        <f t="shared" si="57"/>
        <v>100000</v>
      </c>
      <c r="Z131" s="310">
        <f t="shared" si="57"/>
        <v>100000</v>
      </c>
      <c r="AA131" s="310">
        <f t="shared" si="57"/>
        <v>100000</v>
      </c>
      <c r="AB131" s="310">
        <f t="shared" si="57"/>
        <v>100000</v>
      </c>
      <c r="AC131" s="310">
        <f t="shared" si="57"/>
        <v>100000</v>
      </c>
      <c r="AD131" s="310">
        <f t="shared" si="57"/>
        <v>100000</v>
      </c>
      <c r="AE131" s="310">
        <f t="shared" si="57"/>
        <v>100000</v>
      </c>
      <c r="AF131" s="310">
        <f t="shared" si="57"/>
        <v>100000</v>
      </c>
      <c r="AG131" s="310">
        <f t="shared" si="57"/>
        <v>100000</v>
      </c>
      <c r="AH131" s="310">
        <f t="shared" si="57"/>
        <v>100000</v>
      </c>
      <c r="AI131" s="310">
        <f t="shared" si="57"/>
        <v>100000</v>
      </c>
      <c r="AJ131" s="310">
        <f t="shared" si="57"/>
        <v>100000</v>
      </c>
      <c r="AK131" s="310">
        <f t="shared" si="57"/>
        <v>100000</v>
      </c>
      <c r="AL131" s="310">
        <f t="shared" si="19"/>
        <v>100000</v>
      </c>
      <c r="AM131" s="310">
        <f t="shared" ref="AM131:BB131" si="59">AL131</f>
        <v>100000</v>
      </c>
      <c r="AN131" s="310">
        <f t="shared" si="59"/>
        <v>100000</v>
      </c>
      <c r="AO131" s="310">
        <f t="shared" si="59"/>
        <v>100000</v>
      </c>
      <c r="AP131" s="310">
        <f t="shared" si="59"/>
        <v>100000</v>
      </c>
      <c r="AQ131" s="310">
        <f t="shared" si="59"/>
        <v>100000</v>
      </c>
      <c r="AR131" s="310">
        <f t="shared" si="59"/>
        <v>100000</v>
      </c>
      <c r="AS131" s="310">
        <f t="shared" si="59"/>
        <v>100000</v>
      </c>
      <c r="AT131" s="310">
        <f t="shared" si="59"/>
        <v>100000</v>
      </c>
      <c r="AU131" s="310">
        <f t="shared" si="59"/>
        <v>100000</v>
      </c>
      <c r="AV131" s="310">
        <f t="shared" si="59"/>
        <v>100000</v>
      </c>
      <c r="AW131" s="310">
        <f t="shared" si="59"/>
        <v>100000</v>
      </c>
      <c r="AX131" s="310">
        <f t="shared" si="59"/>
        <v>100000</v>
      </c>
      <c r="AY131" s="310">
        <f t="shared" si="59"/>
        <v>100000</v>
      </c>
      <c r="AZ131" s="310">
        <f t="shared" si="59"/>
        <v>100000</v>
      </c>
      <c r="BA131" s="310">
        <f t="shared" si="59"/>
        <v>100000</v>
      </c>
      <c r="BB131" s="310">
        <f t="shared" si="59"/>
        <v>100000</v>
      </c>
      <c r="BC131" s="310">
        <f t="shared" ref="BC131:BR131" si="60">BB131</f>
        <v>100000</v>
      </c>
      <c r="BD131" s="310">
        <f t="shared" si="60"/>
        <v>100000</v>
      </c>
      <c r="BE131" s="310">
        <f t="shared" si="60"/>
        <v>100000</v>
      </c>
      <c r="BF131" s="310">
        <f t="shared" si="60"/>
        <v>100000</v>
      </c>
      <c r="BG131" s="310">
        <f t="shared" si="60"/>
        <v>100000</v>
      </c>
      <c r="BH131" s="310">
        <f t="shared" si="60"/>
        <v>100000</v>
      </c>
      <c r="BI131" s="310">
        <f t="shared" si="60"/>
        <v>100000</v>
      </c>
      <c r="BJ131" s="310">
        <f t="shared" si="60"/>
        <v>100000</v>
      </c>
      <c r="BK131" s="310">
        <f t="shared" si="60"/>
        <v>100000</v>
      </c>
      <c r="BL131" s="310">
        <f t="shared" si="60"/>
        <v>100000</v>
      </c>
      <c r="BM131" s="310">
        <f t="shared" si="60"/>
        <v>100000</v>
      </c>
      <c r="BN131" s="310">
        <f t="shared" si="60"/>
        <v>100000</v>
      </c>
      <c r="BO131" s="310">
        <f t="shared" si="60"/>
        <v>100000</v>
      </c>
      <c r="BP131" s="310">
        <f t="shared" si="60"/>
        <v>100000</v>
      </c>
      <c r="BQ131" s="310">
        <f t="shared" si="60"/>
        <v>100000</v>
      </c>
      <c r="BR131" s="310">
        <f t="shared" si="60"/>
        <v>100000</v>
      </c>
      <c r="BS131" s="310">
        <f t="shared" ref="BS131:CH131" si="61">BR131</f>
        <v>100000</v>
      </c>
      <c r="BT131" s="310">
        <f t="shared" si="61"/>
        <v>100000</v>
      </c>
      <c r="BU131" s="310">
        <f t="shared" si="61"/>
        <v>100000</v>
      </c>
      <c r="BV131" s="310">
        <f t="shared" si="61"/>
        <v>100000</v>
      </c>
      <c r="BW131" s="310">
        <f t="shared" si="61"/>
        <v>100000</v>
      </c>
      <c r="BX131" s="310">
        <f t="shared" si="61"/>
        <v>100000</v>
      </c>
      <c r="BY131" s="310">
        <f t="shared" si="61"/>
        <v>100000</v>
      </c>
      <c r="BZ131" s="310">
        <f t="shared" si="61"/>
        <v>100000</v>
      </c>
      <c r="CA131" s="310">
        <f t="shared" si="61"/>
        <v>100000</v>
      </c>
      <c r="CB131" s="310">
        <f t="shared" si="61"/>
        <v>100000</v>
      </c>
      <c r="CC131" s="310">
        <f t="shared" si="61"/>
        <v>100000</v>
      </c>
      <c r="CD131" s="310">
        <f t="shared" si="61"/>
        <v>100000</v>
      </c>
      <c r="CE131" s="310">
        <f t="shared" si="61"/>
        <v>100000</v>
      </c>
      <c r="CF131" s="310">
        <f t="shared" si="61"/>
        <v>100000</v>
      </c>
      <c r="CG131" s="310">
        <f t="shared" si="61"/>
        <v>100000</v>
      </c>
      <c r="CH131" s="310">
        <f t="shared" si="61"/>
        <v>100000</v>
      </c>
      <c r="CI131" s="310">
        <f t="shared" si="23"/>
        <v>100000</v>
      </c>
      <c r="CJ131" s="310">
        <f t="shared" si="23"/>
        <v>100000</v>
      </c>
      <c r="CK131" s="310">
        <f t="shared" si="23"/>
        <v>100000</v>
      </c>
      <c r="CL131" s="310">
        <f t="shared" si="23"/>
        <v>100000</v>
      </c>
      <c r="CM131" s="310">
        <f t="shared" si="23"/>
        <v>100000</v>
      </c>
      <c r="CN131" s="310">
        <f t="shared" si="23"/>
        <v>100000</v>
      </c>
      <c r="CO131" s="310">
        <f t="shared" si="23"/>
        <v>100000</v>
      </c>
      <c r="CP131" s="310">
        <f t="shared" si="23"/>
        <v>100000</v>
      </c>
      <c r="CQ131" s="310">
        <f t="shared" si="23"/>
        <v>100000</v>
      </c>
      <c r="CR131" s="310">
        <f t="shared" si="23"/>
        <v>100000</v>
      </c>
      <c r="CS131" s="310">
        <f t="shared" si="23"/>
        <v>100000</v>
      </c>
      <c r="CT131" s="310">
        <f t="shared" si="23"/>
        <v>100000</v>
      </c>
      <c r="CU131" s="310">
        <f t="shared" si="24"/>
        <v>100000</v>
      </c>
      <c r="CV131" s="310">
        <f t="shared" si="24"/>
        <v>100000</v>
      </c>
      <c r="CW131" s="310">
        <f t="shared" si="24"/>
        <v>100000</v>
      </c>
      <c r="CX131" s="310">
        <f t="shared" si="24"/>
        <v>100000</v>
      </c>
      <c r="CY131" s="310">
        <f t="shared" si="24"/>
        <v>100000</v>
      </c>
      <c r="CZ131" s="310">
        <f t="shared" si="24"/>
        <v>100000</v>
      </c>
      <c r="DA131" s="310">
        <f t="shared" si="24"/>
        <v>100000</v>
      </c>
      <c r="DB131" s="310">
        <f t="shared" si="24"/>
        <v>100000</v>
      </c>
      <c r="DC131" s="310">
        <f t="shared" si="24"/>
        <v>100000</v>
      </c>
      <c r="DD131" s="310">
        <f t="shared" si="24"/>
        <v>100000</v>
      </c>
      <c r="DE131" s="310">
        <f t="shared" si="24"/>
        <v>100000</v>
      </c>
      <c r="DF131" s="310">
        <f t="shared" si="24"/>
        <v>100000</v>
      </c>
      <c r="DG131" s="310">
        <f t="shared" si="24"/>
        <v>100000</v>
      </c>
      <c r="DH131" s="310">
        <f t="shared" si="24"/>
        <v>100000</v>
      </c>
      <c r="DI131" s="310">
        <f t="shared" si="24"/>
        <v>100000</v>
      </c>
      <c r="DJ131" s="310">
        <f t="shared" si="24"/>
        <v>100000</v>
      </c>
      <c r="DK131" s="310">
        <f t="shared" si="25"/>
        <v>100000</v>
      </c>
      <c r="DL131" s="310">
        <f t="shared" si="25"/>
        <v>100000</v>
      </c>
      <c r="DM131" s="310">
        <f t="shared" si="25"/>
        <v>100000</v>
      </c>
      <c r="DN131" s="310">
        <f t="shared" si="25"/>
        <v>100000</v>
      </c>
      <c r="DO131" s="310">
        <f t="shared" si="25"/>
        <v>100000</v>
      </c>
      <c r="DP131" s="310">
        <f t="shared" si="25"/>
        <v>100000</v>
      </c>
      <c r="DQ131" s="310">
        <f t="shared" si="25"/>
        <v>100000</v>
      </c>
      <c r="DR131" s="310">
        <f t="shared" si="25"/>
        <v>100000</v>
      </c>
      <c r="DS131" s="310">
        <f t="shared" si="25"/>
        <v>100000</v>
      </c>
      <c r="DT131" s="310">
        <f t="shared" si="25"/>
        <v>100000</v>
      </c>
      <c r="DU131" s="310">
        <f t="shared" si="25"/>
        <v>100000</v>
      </c>
      <c r="DV131" s="310">
        <f t="shared" si="25"/>
        <v>100000</v>
      </c>
      <c r="DW131" s="310">
        <f t="shared" si="25"/>
        <v>100000</v>
      </c>
      <c r="DX131" s="310">
        <f t="shared" si="25"/>
        <v>100000</v>
      </c>
      <c r="DY131" s="310">
        <f t="shared" si="25"/>
        <v>100000</v>
      </c>
      <c r="DZ131" s="310">
        <f t="shared" si="25"/>
        <v>100000</v>
      </c>
      <c r="EA131" s="310">
        <f t="shared" si="26"/>
        <v>100000</v>
      </c>
      <c r="EB131" s="310">
        <f t="shared" si="26"/>
        <v>100000</v>
      </c>
      <c r="EC131" s="310">
        <f t="shared" si="26"/>
        <v>100000</v>
      </c>
      <c r="ED131" s="310">
        <f t="shared" si="26"/>
        <v>100000</v>
      </c>
      <c r="EE131" s="310">
        <f t="shared" si="26"/>
        <v>100000</v>
      </c>
      <c r="EF131" s="310">
        <f t="shared" si="26"/>
        <v>100000</v>
      </c>
      <c r="EG131" s="310">
        <f t="shared" si="26"/>
        <v>100000</v>
      </c>
      <c r="EH131" s="310">
        <f t="shared" si="26"/>
        <v>100000</v>
      </c>
      <c r="EI131" s="310">
        <f t="shared" si="26"/>
        <v>100000</v>
      </c>
      <c r="EJ131" s="310">
        <f t="shared" si="26"/>
        <v>100000</v>
      </c>
      <c r="EK131" s="310">
        <f t="shared" si="26"/>
        <v>100000</v>
      </c>
      <c r="EL131" s="310">
        <f t="shared" si="26"/>
        <v>100000</v>
      </c>
      <c r="EM131" s="310">
        <f t="shared" si="26"/>
        <v>100000</v>
      </c>
      <c r="EN131" s="310">
        <f t="shared" si="26"/>
        <v>100000</v>
      </c>
      <c r="EO131" s="310">
        <f t="shared" si="26"/>
        <v>100000</v>
      </c>
      <c r="EP131" s="310">
        <f t="shared" si="26"/>
        <v>100000</v>
      </c>
      <c r="EQ131" s="310">
        <f t="shared" ref="EQ131:FF131" si="62">EP131</f>
        <v>100000</v>
      </c>
      <c r="ER131" s="310">
        <f t="shared" si="62"/>
        <v>100000</v>
      </c>
      <c r="ES131" s="310">
        <f t="shared" si="62"/>
        <v>100000</v>
      </c>
      <c r="ET131" s="310">
        <f t="shared" si="62"/>
        <v>100000</v>
      </c>
      <c r="EU131" s="310">
        <f t="shared" si="62"/>
        <v>100000</v>
      </c>
      <c r="EV131" s="310">
        <f t="shared" si="62"/>
        <v>100000</v>
      </c>
      <c r="EW131" s="310">
        <f t="shared" si="62"/>
        <v>100000</v>
      </c>
      <c r="EX131" s="310">
        <f t="shared" si="62"/>
        <v>100000</v>
      </c>
      <c r="EY131" s="310">
        <f t="shared" si="62"/>
        <v>100000</v>
      </c>
      <c r="EZ131" s="310">
        <f t="shared" si="62"/>
        <v>100000</v>
      </c>
      <c r="FA131" s="310">
        <f t="shared" si="62"/>
        <v>100000</v>
      </c>
      <c r="FB131" s="310">
        <f t="shared" si="62"/>
        <v>100000</v>
      </c>
      <c r="FC131" s="310">
        <f t="shared" si="62"/>
        <v>100000</v>
      </c>
      <c r="FD131" s="310">
        <f t="shared" si="62"/>
        <v>100000</v>
      </c>
      <c r="FE131" s="310">
        <f t="shared" si="62"/>
        <v>100000</v>
      </c>
      <c r="FF131" s="310">
        <f t="shared" si="62"/>
        <v>100000</v>
      </c>
      <c r="FG131" s="310">
        <f t="shared" ref="FG131:FV131" si="63">FF131</f>
        <v>100000</v>
      </c>
      <c r="FH131" s="310">
        <f t="shared" si="63"/>
        <v>100000</v>
      </c>
      <c r="FI131" s="310">
        <f t="shared" si="63"/>
        <v>100000</v>
      </c>
      <c r="FJ131" s="310">
        <f t="shared" si="63"/>
        <v>100000</v>
      </c>
      <c r="FK131" s="310">
        <f t="shared" si="63"/>
        <v>100000</v>
      </c>
      <c r="FL131" s="310">
        <f t="shared" si="63"/>
        <v>100000</v>
      </c>
      <c r="FM131" s="310">
        <f t="shared" si="63"/>
        <v>100000</v>
      </c>
      <c r="FN131" s="310">
        <f t="shared" si="63"/>
        <v>100000</v>
      </c>
      <c r="FO131" s="310">
        <f t="shared" si="63"/>
        <v>100000</v>
      </c>
      <c r="FP131" s="310">
        <f t="shared" si="63"/>
        <v>100000</v>
      </c>
      <c r="FQ131" s="310">
        <f t="shared" si="63"/>
        <v>100000</v>
      </c>
      <c r="FR131" s="310">
        <f t="shared" si="63"/>
        <v>100000</v>
      </c>
      <c r="FS131" s="310">
        <f t="shared" si="63"/>
        <v>100000</v>
      </c>
      <c r="FT131" s="310">
        <f t="shared" si="63"/>
        <v>100000</v>
      </c>
      <c r="FU131" s="310">
        <f t="shared" si="63"/>
        <v>100000</v>
      </c>
      <c r="FV131" s="310">
        <f t="shared" si="63"/>
        <v>100000</v>
      </c>
      <c r="FW131" s="310">
        <f t="shared" ref="FW131:GL131" si="64">FV131</f>
        <v>100000</v>
      </c>
      <c r="FX131" s="310">
        <f t="shared" si="64"/>
        <v>100000</v>
      </c>
      <c r="FY131" s="310">
        <f t="shared" si="64"/>
        <v>100000</v>
      </c>
      <c r="FZ131" s="310">
        <f t="shared" si="64"/>
        <v>100000</v>
      </c>
      <c r="GA131" s="310">
        <f t="shared" si="64"/>
        <v>100000</v>
      </c>
      <c r="GB131" s="310">
        <f t="shared" si="64"/>
        <v>100000</v>
      </c>
      <c r="GC131" s="310">
        <f t="shared" si="64"/>
        <v>100000</v>
      </c>
      <c r="GD131" s="310">
        <f t="shared" si="64"/>
        <v>100000</v>
      </c>
      <c r="GE131" s="310">
        <f t="shared" si="64"/>
        <v>100000</v>
      </c>
      <c r="GF131" s="310">
        <f t="shared" si="64"/>
        <v>100000</v>
      </c>
      <c r="GG131" s="310">
        <f t="shared" si="64"/>
        <v>100000</v>
      </c>
      <c r="GH131" s="310">
        <f t="shared" si="64"/>
        <v>100000</v>
      </c>
      <c r="GI131" s="310">
        <f t="shared" si="64"/>
        <v>100000</v>
      </c>
      <c r="GJ131" s="310">
        <f t="shared" si="64"/>
        <v>100000</v>
      </c>
      <c r="GK131" s="310">
        <f t="shared" si="64"/>
        <v>100000</v>
      </c>
      <c r="GL131" s="310">
        <f t="shared" si="64"/>
        <v>100000</v>
      </c>
      <c r="GM131" s="310">
        <f t="shared" ref="GM131:HB131" si="65">GL131</f>
        <v>100000</v>
      </c>
      <c r="GN131" s="310">
        <f t="shared" si="65"/>
        <v>100000</v>
      </c>
      <c r="GO131" s="310">
        <f t="shared" si="65"/>
        <v>100000</v>
      </c>
      <c r="GP131" s="310">
        <f t="shared" si="65"/>
        <v>100000</v>
      </c>
      <c r="GQ131" s="310">
        <f t="shared" si="65"/>
        <v>100000</v>
      </c>
      <c r="GR131" s="310">
        <f t="shared" si="65"/>
        <v>100000</v>
      </c>
      <c r="GS131" s="310">
        <f t="shared" si="65"/>
        <v>100000</v>
      </c>
      <c r="GT131" s="310">
        <f t="shared" si="65"/>
        <v>100000</v>
      </c>
      <c r="GU131" s="310">
        <f t="shared" si="65"/>
        <v>100000</v>
      </c>
      <c r="GV131" s="310">
        <f t="shared" si="65"/>
        <v>100000</v>
      </c>
      <c r="GW131" s="310">
        <f t="shared" si="65"/>
        <v>100000</v>
      </c>
      <c r="GX131" s="310">
        <f t="shared" si="65"/>
        <v>100000</v>
      </c>
      <c r="GY131" s="310">
        <f t="shared" si="65"/>
        <v>100000</v>
      </c>
      <c r="GZ131" s="310">
        <f t="shared" si="65"/>
        <v>100000</v>
      </c>
      <c r="HA131" s="310">
        <f t="shared" si="65"/>
        <v>100000</v>
      </c>
      <c r="HB131" s="310">
        <f t="shared" si="65"/>
        <v>100000</v>
      </c>
      <c r="HC131" s="310">
        <f t="shared" si="31"/>
        <v>100000</v>
      </c>
      <c r="HD131" s="310">
        <f t="shared" si="31"/>
        <v>100000</v>
      </c>
      <c r="HE131" s="310">
        <f t="shared" si="31"/>
        <v>100000</v>
      </c>
      <c r="HF131" s="310">
        <f t="shared" si="31"/>
        <v>100000</v>
      </c>
      <c r="HG131" s="310">
        <f t="shared" si="31"/>
        <v>100000</v>
      </c>
      <c r="HH131" s="310">
        <f t="shared" si="32"/>
        <v>100000</v>
      </c>
      <c r="HI131" s="310">
        <f t="shared" si="32"/>
        <v>100000</v>
      </c>
      <c r="HJ131" s="310">
        <f t="shared" si="32"/>
        <v>100000</v>
      </c>
      <c r="HK131" s="310">
        <f t="shared" si="32"/>
        <v>100000</v>
      </c>
      <c r="HL131" s="310">
        <f t="shared" si="32"/>
        <v>100000</v>
      </c>
      <c r="HM131" s="310">
        <f t="shared" si="32"/>
        <v>100000</v>
      </c>
      <c r="HN131" s="310">
        <f t="shared" si="32"/>
        <v>100000</v>
      </c>
      <c r="HO131" s="310">
        <f t="shared" si="32"/>
        <v>100000</v>
      </c>
      <c r="HP131" s="310">
        <f t="shared" si="32"/>
        <v>100000</v>
      </c>
      <c r="HQ131" s="310">
        <f t="shared" si="32"/>
        <v>100000</v>
      </c>
      <c r="HR131" s="310">
        <f t="shared" si="32"/>
        <v>100000</v>
      </c>
      <c r="HS131" s="310">
        <f t="shared" si="32"/>
        <v>100000</v>
      </c>
      <c r="HT131" s="310">
        <f t="shared" si="32"/>
        <v>100000</v>
      </c>
      <c r="HU131" s="310">
        <f t="shared" si="32"/>
        <v>100000</v>
      </c>
      <c r="HV131" s="310">
        <f t="shared" si="32"/>
        <v>100000</v>
      </c>
      <c r="HW131" s="310">
        <f t="shared" si="32"/>
        <v>100000</v>
      </c>
      <c r="HX131" s="310">
        <f t="shared" si="33"/>
        <v>100000</v>
      </c>
      <c r="HY131" s="310">
        <f t="shared" si="33"/>
        <v>100000</v>
      </c>
      <c r="HZ131" s="310">
        <f t="shared" si="33"/>
        <v>100000</v>
      </c>
      <c r="IA131" s="310">
        <f t="shared" si="33"/>
        <v>100000</v>
      </c>
      <c r="IB131" s="310">
        <f t="shared" si="33"/>
        <v>100000</v>
      </c>
      <c r="IC131" s="310">
        <f t="shared" si="33"/>
        <v>100000</v>
      </c>
      <c r="ID131" s="310">
        <f t="shared" si="33"/>
        <v>100000</v>
      </c>
      <c r="IE131" s="310">
        <f t="shared" si="33"/>
        <v>100000</v>
      </c>
      <c r="IF131" s="310">
        <f t="shared" si="33"/>
        <v>100000</v>
      </c>
      <c r="IG131" s="310">
        <f t="shared" si="33"/>
        <v>100000</v>
      </c>
      <c r="IH131" s="310">
        <f t="shared" si="33"/>
        <v>100000</v>
      </c>
      <c r="II131" s="310">
        <f t="shared" si="33"/>
        <v>100000</v>
      </c>
      <c r="IJ131" s="310">
        <f t="shared" si="33"/>
        <v>100000</v>
      </c>
      <c r="IK131" s="310">
        <f t="shared" si="33"/>
        <v>100000</v>
      </c>
      <c r="IL131" s="310">
        <f t="shared" si="33"/>
        <v>100000</v>
      </c>
      <c r="IM131" s="310">
        <f t="shared" si="33"/>
        <v>100000</v>
      </c>
      <c r="IN131" s="310">
        <f t="shared" si="34"/>
        <v>100000</v>
      </c>
      <c r="IO131" s="310">
        <f t="shared" si="34"/>
        <v>100000</v>
      </c>
      <c r="IP131" s="310">
        <f t="shared" si="34"/>
        <v>100000</v>
      </c>
      <c r="IQ131" s="310">
        <f t="shared" si="34"/>
        <v>100000</v>
      </c>
      <c r="IR131" s="310">
        <f t="shared" si="34"/>
        <v>100000</v>
      </c>
      <c r="IS131" s="310">
        <f t="shared" si="34"/>
        <v>100000</v>
      </c>
      <c r="IT131" s="310">
        <f t="shared" si="34"/>
        <v>100000</v>
      </c>
      <c r="IU131" s="310">
        <f t="shared" si="34"/>
        <v>100000</v>
      </c>
      <c r="IV131" s="310">
        <f t="shared" si="34"/>
        <v>100000</v>
      </c>
      <c r="IW131" s="310">
        <f t="shared" si="34"/>
        <v>100000</v>
      </c>
      <c r="IX131" s="310">
        <f t="shared" si="34"/>
        <v>100000</v>
      </c>
      <c r="IY131" s="310">
        <f t="shared" si="34"/>
        <v>100000</v>
      </c>
      <c r="IZ131" s="310">
        <f t="shared" si="34"/>
        <v>100000</v>
      </c>
      <c r="JA131" s="310">
        <f t="shared" si="34"/>
        <v>100000</v>
      </c>
      <c r="JB131" s="310">
        <f t="shared" si="34"/>
        <v>100000</v>
      </c>
      <c r="JC131" s="310">
        <f t="shared" si="34"/>
        <v>100000</v>
      </c>
      <c r="JD131" s="310">
        <f t="shared" ref="JD131:JS131" si="66">JC131</f>
        <v>100000</v>
      </c>
      <c r="JE131" s="310">
        <f t="shared" si="66"/>
        <v>100000</v>
      </c>
      <c r="JF131" s="310">
        <f t="shared" si="66"/>
        <v>100000</v>
      </c>
      <c r="JG131" s="310">
        <f t="shared" si="66"/>
        <v>100000</v>
      </c>
      <c r="JH131" s="310">
        <f t="shared" si="66"/>
        <v>100000</v>
      </c>
      <c r="JI131" s="310">
        <f t="shared" si="66"/>
        <v>100000</v>
      </c>
      <c r="JJ131" s="310">
        <f t="shared" si="66"/>
        <v>100000</v>
      </c>
      <c r="JK131" s="310">
        <f t="shared" si="66"/>
        <v>100000</v>
      </c>
      <c r="JL131" s="310">
        <f t="shared" si="66"/>
        <v>100000</v>
      </c>
      <c r="JM131" s="310">
        <f t="shared" si="66"/>
        <v>100000</v>
      </c>
      <c r="JN131" s="310">
        <f t="shared" si="66"/>
        <v>100000</v>
      </c>
      <c r="JO131" s="310">
        <f t="shared" si="66"/>
        <v>100000</v>
      </c>
      <c r="JP131" s="310">
        <f t="shared" si="66"/>
        <v>100000</v>
      </c>
      <c r="JQ131" s="310">
        <f t="shared" si="66"/>
        <v>100000</v>
      </c>
      <c r="JR131" s="310">
        <f t="shared" si="66"/>
        <v>100000</v>
      </c>
      <c r="JS131" s="310">
        <f t="shared" si="66"/>
        <v>100000</v>
      </c>
      <c r="JT131" s="310">
        <f t="shared" ref="JT131:KI131" si="67">JS131</f>
        <v>100000</v>
      </c>
      <c r="JU131" s="310">
        <f t="shared" si="67"/>
        <v>100000</v>
      </c>
      <c r="JV131" s="310">
        <f t="shared" si="67"/>
        <v>100000</v>
      </c>
      <c r="JW131" s="310">
        <f t="shared" si="67"/>
        <v>100000</v>
      </c>
      <c r="JX131" s="310">
        <f t="shared" si="67"/>
        <v>100000</v>
      </c>
      <c r="JY131" s="310">
        <f t="shared" si="67"/>
        <v>100000</v>
      </c>
      <c r="JZ131" s="310">
        <f t="shared" si="67"/>
        <v>100000</v>
      </c>
      <c r="KA131" s="310">
        <f t="shared" si="67"/>
        <v>100000</v>
      </c>
      <c r="KB131" s="310">
        <f t="shared" si="67"/>
        <v>100000</v>
      </c>
      <c r="KC131" s="310">
        <f t="shared" si="67"/>
        <v>100000</v>
      </c>
      <c r="KD131" s="310">
        <f t="shared" si="67"/>
        <v>100000</v>
      </c>
      <c r="KE131" s="310">
        <f t="shared" si="67"/>
        <v>100000</v>
      </c>
      <c r="KF131" s="310">
        <f t="shared" si="67"/>
        <v>100000</v>
      </c>
      <c r="KG131" s="310">
        <f t="shared" si="67"/>
        <v>100000</v>
      </c>
      <c r="KH131" s="310">
        <f t="shared" si="67"/>
        <v>100000</v>
      </c>
      <c r="KI131" s="310">
        <f t="shared" si="67"/>
        <v>100000</v>
      </c>
      <c r="KJ131" s="310">
        <f t="shared" ref="KJ131:KY131" si="68">KI131</f>
        <v>100000</v>
      </c>
      <c r="KK131" s="310">
        <f t="shared" si="68"/>
        <v>100000</v>
      </c>
      <c r="KL131" s="310">
        <f t="shared" si="68"/>
        <v>100000</v>
      </c>
      <c r="KM131" s="310">
        <f t="shared" si="68"/>
        <v>100000</v>
      </c>
      <c r="KN131" s="310">
        <f t="shared" si="68"/>
        <v>100000</v>
      </c>
      <c r="KO131" s="310">
        <f t="shared" si="68"/>
        <v>100000</v>
      </c>
      <c r="KP131" s="310">
        <f t="shared" si="68"/>
        <v>100000</v>
      </c>
      <c r="KQ131" s="310">
        <f t="shared" si="68"/>
        <v>100000</v>
      </c>
      <c r="KR131" s="310">
        <f t="shared" si="68"/>
        <v>100000</v>
      </c>
      <c r="KS131" s="310">
        <f t="shared" si="68"/>
        <v>100000</v>
      </c>
      <c r="KT131" s="310">
        <f t="shared" si="68"/>
        <v>100000</v>
      </c>
      <c r="KU131" s="310">
        <f t="shared" si="68"/>
        <v>100000</v>
      </c>
      <c r="KV131" s="310">
        <f t="shared" si="68"/>
        <v>100000</v>
      </c>
      <c r="KW131" s="310">
        <f t="shared" si="68"/>
        <v>100000</v>
      </c>
      <c r="KX131" s="310">
        <f t="shared" si="68"/>
        <v>100000</v>
      </c>
      <c r="KY131" s="310">
        <f t="shared" si="68"/>
        <v>100000</v>
      </c>
      <c r="KZ131" s="310">
        <f t="shared" ref="KZ131:LO131" si="69">KY131</f>
        <v>100000</v>
      </c>
      <c r="LA131" s="310">
        <f t="shared" si="69"/>
        <v>100000</v>
      </c>
      <c r="LB131" s="310">
        <f t="shared" si="69"/>
        <v>100000</v>
      </c>
      <c r="LC131" s="310">
        <f t="shared" si="69"/>
        <v>100000</v>
      </c>
      <c r="LD131" s="310">
        <f t="shared" si="69"/>
        <v>100000</v>
      </c>
      <c r="LE131" s="310">
        <f t="shared" si="69"/>
        <v>100000</v>
      </c>
      <c r="LF131" s="310">
        <f t="shared" si="69"/>
        <v>100000</v>
      </c>
      <c r="LG131" s="310">
        <f t="shared" si="69"/>
        <v>100000</v>
      </c>
      <c r="LH131" s="310">
        <f t="shared" si="69"/>
        <v>100000</v>
      </c>
      <c r="LI131" s="310">
        <f t="shared" si="69"/>
        <v>100000</v>
      </c>
      <c r="LJ131" s="310">
        <f t="shared" si="69"/>
        <v>100000</v>
      </c>
      <c r="LK131" s="310">
        <f t="shared" si="69"/>
        <v>100000</v>
      </c>
      <c r="LL131" s="310">
        <f t="shared" si="69"/>
        <v>100000</v>
      </c>
      <c r="LM131" s="310">
        <f t="shared" si="69"/>
        <v>100000</v>
      </c>
      <c r="LN131" s="310">
        <f t="shared" si="69"/>
        <v>100000</v>
      </c>
      <c r="LO131" s="310">
        <f t="shared" si="69"/>
        <v>100000</v>
      </c>
      <c r="LP131" s="310">
        <f t="shared" ref="LP131:ME131" si="70">LO131</f>
        <v>100000</v>
      </c>
      <c r="LQ131" s="310">
        <f t="shared" si="70"/>
        <v>100000</v>
      </c>
      <c r="LR131" s="310">
        <f t="shared" si="70"/>
        <v>100000</v>
      </c>
      <c r="LS131" s="310">
        <f t="shared" si="70"/>
        <v>100000</v>
      </c>
      <c r="LT131" s="310">
        <f t="shared" si="70"/>
        <v>100000</v>
      </c>
      <c r="LU131" s="310">
        <f t="shared" si="70"/>
        <v>100000</v>
      </c>
      <c r="LV131" s="310">
        <f t="shared" si="70"/>
        <v>100000</v>
      </c>
      <c r="LW131" s="310">
        <f t="shared" si="70"/>
        <v>100000</v>
      </c>
      <c r="LX131" s="310">
        <f t="shared" si="70"/>
        <v>100000</v>
      </c>
      <c r="LY131" s="310">
        <f t="shared" si="70"/>
        <v>100000</v>
      </c>
      <c r="LZ131" s="310">
        <f t="shared" si="70"/>
        <v>100000</v>
      </c>
      <c r="MA131" s="310">
        <f t="shared" si="70"/>
        <v>100000</v>
      </c>
      <c r="MB131" s="310">
        <f t="shared" si="70"/>
        <v>100000</v>
      </c>
      <c r="MC131" s="310">
        <f t="shared" si="70"/>
        <v>100000</v>
      </c>
      <c r="MD131" s="310">
        <f t="shared" si="70"/>
        <v>100000</v>
      </c>
      <c r="ME131" s="310">
        <f t="shared" si="70"/>
        <v>100000</v>
      </c>
      <c r="MF131" s="310">
        <f t="shared" ref="MF131:MH131" si="71">ME131</f>
        <v>100000</v>
      </c>
      <c r="MG131" s="310">
        <f t="shared" si="71"/>
        <v>100000</v>
      </c>
      <c r="MH131" s="310">
        <f t="shared" si="71"/>
        <v>100000</v>
      </c>
      <c r="MI131" s="310">
        <f t="shared" si="40"/>
        <v>100000</v>
      </c>
      <c r="MJ131" s="310">
        <f t="shared" si="40"/>
        <v>100000</v>
      </c>
      <c r="MK131" s="310">
        <f t="shared" si="40"/>
        <v>100000</v>
      </c>
      <c r="ML131" s="310">
        <f t="shared" si="40"/>
        <v>100000</v>
      </c>
      <c r="MM131" s="310">
        <f t="shared" si="40"/>
        <v>100000</v>
      </c>
      <c r="MN131" s="310">
        <f t="shared" si="40"/>
        <v>100000</v>
      </c>
      <c r="MO131" s="310">
        <f t="shared" si="40"/>
        <v>100000</v>
      </c>
      <c r="MP131" s="310">
        <f t="shared" si="40"/>
        <v>100000</v>
      </c>
      <c r="MQ131" s="310">
        <f t="shared" si="40"/>
        <v>100000</v>
      </c>
      <c r="MR131" s="310">
        <f t="shared" si="40"/>
        <v>100000</v>
      </c>
      <c r="MS131" s="310">
        <f t="shared" si="40"/>
        <v>100000</v>
      </c>
      <c r="MT131" s="310">
        <f t="shared" si="40"/>
        <v>100000</v>
      </c>
      <c r="MU131" s="310">
        <f t="shared" si="41"/>
        <v>100000</v>
      </c>
      <c r="MV131" s="536">
        <f t="shared" si="41"/>
        <v>100000</v>
      </c>
      <c r="MW131" s="310">
        <f t="shared" si="41"/>
        <v>100000</v>
      </c>
      <c r="MX131" s="310">
        <f t="shared" si="41"/>
        <v>100000</v>
      </c>
      <c r="MY131" s="310">
        <f t="shared" si="41"/>
        <v>100000</v>
      </c>
      <c r="MZ131" s="310">
        <f t="shared" si="41"/>
        <v>100000</v>
      </c>
      <c r="NA131" s="311">
        <f t="shared" si="41"/>
        <v>100000</v>
      </c>
    </row>
    <row r="132" spans="1:366" x14ac:dyDescent="0.2">
      <c r="A132" s="1"/>
      <c r="E132" s="322" t="s">
        <v>644</v>
      </c>
      <c r="F132" s="333">
        <f t="shared" ref="F132:BQ132" si="72">SUM(F114:F131)</f>
        <v>3325078.9264773941</v>
      </c>
      <c r="G132" s="333">
        <f t="shared" si="72"/>
        <v>3323518.7776693115</v>
      </c>
      <c r="H132" s="333">
        <f t="shared" si="72"/>
        <v>3323571.6281602453</v>
      </c>
      <c r="I132" s="333">
        <f t="shared" si="72"/>
        <v>3323315.8992259032</v>
      </c>
      <c r="J132" s="333">
        <f t="shared" si="72"/>
        <v>3322675.5136238439</v>
      </c>
      <c r="K132" s="333">
        <f t="shared" si="72"/>
        <v>3322850.8372336212</v>
      </c>
      <c r="L132" s="333">
        <f t="shared" si="72"/>
        <v>3324686.8292817334</v>
      </c>
      <c r="M132" s="333">
        <f t="shared" si="72"/>
        <v>3323316.1194166299</v>
      </c>
      <c r="N132" s="333">
        <f t="shared" si="72"/>
        <v>3323598.1052430398</v>
      </c>
      <c r="O132" s="333">
        <f t="shared" si="72"/>
        <v>3324060.2598413541</v>
      </c>
      <c r="P132" s="333">
        <f t="shared" si="72"/>
        <v>3324221.6224964</v>
      </c>
      <c r="Q132" s="333">
        <f t="shared" si="72"/>
        <v>3324292.2770249001</v>
      </c>
      <c r="R132" s="333">
        <f t="shared" si="72"/>
        <v>3325377.4950146782</v>
      </c>
      <c r="S132" s="333">
        <f t="shared" si="72"/>
        <v>3324051.6502348515</v>
      </c>
      <c r="T132" s="333">
        <f t="shared" si="72"/>
        <v>3323499.5292995614</v>
      </c>
      <c r="U132" s="333">
        <f t="shared" si="72"/>
        <v>3323444.2784071546</v>
      </c>
      <c r="V132" s="333">
        <f t="shared" si="72"/>
        <v>3322847.4724250669</v>
      </c>
      <c r="W132" s="333">
        <f t="shared" si="72"/>
        <v>3322964.0426005679</v>
      </c>
      <c r="X132" s="333">
        <f t="shared" si="72"/>
        <v>3324822.2201728355</v>
      </c>
      <c r="Y132" s="333">
        <f t="shared" si="72"/>
        <v>3323452.6855939911</v>
      </c>
      <c r="Z132" s="333">
        <f t="shared" si="72"/>
        <v>3323725.7195764668</v>
      </c>
      <c r="AA132" s="333">
        <f t="shared" si="72"/>
        <v>3324188.5326320818</v>
      </c>
      <c r="AB132" s="333">
        <f t="shared" si="72"/>
        <v>3324357.3400372188</v>
      </c>
      <c r="AC132" s="333">
        <f t="shared" si="72"/>
        <v>3324246.9575756337</v>
      </c>
      <c r="AD132" s="333">
        <f t="shared" si="72"/>
        <v>3325443.6930925413</v>
      </c>
      <c r="AE132" s="333">
        <f t="shared" si="72"/>
        <v>3324135.4117563087</v>
      </c>
      <c r="AF132" s="333">
        <f t="shared" si="72"/>
        <v>3323738.4344573943</v>
      </c>
      <c r="AG132" s="333">
        <f t="shared" si="72"/>
        <v>3323445.8803585912</v>
      </c>
      <c r="AH132" s="333">
        <f t="shared" si="72"/>
        <v>3323047.8716763943</v>
      </c>
      <c r="AI132" s="333">
        <f t="shared" si="72"/>
        <v>3322952.3297532885</v>
      </c>
      <c r="AJ132" s="333">
        <f t="shared" si="72"/>
        <v>3324893.2525645671</v>
      </c>
      <c r="AK132" s="333">
        <f t="shared" si="72"/>
        <v>3323557.8785107103</v>
      </c>
      <c r="AL132" s="333">
        <f t="shared" si="72"/>
        <v>3323814.6674780804</v>
      </c>
      <c r="AM132" s="333">
        <f t="shared" si="72"/>
        <v>3324290.076951039</v>
      </c>
      <c r="AN132" s="333">
        <f t="shared" si="72"/>
        <v>3324476.0815607589</v>
      </c>
      <c r="AO132" s="333">
        <f t="shared" si="72"/>
        <v>3324638.6155157471</v>
      </c>
      <c r="AP132" s="333">
        <f t="shared" si="72"/>
        <v>3325676.6075776406</v>
      </c>
      <c r="AQ132" s="333">
        <f t="shared" si="72"/>
        <v>3324047.7278136709</v>
      </c>
      <c r="AR132" s="333">
        <f t="shared" si="72"/>
        <v>3324134.3339750431</v>
      </c>
      <c r="AS132" s="333">
        <f t="shared" si="72"/>
        <v>3323834.5056476793</v>
      </c>
      <c r="AT132" s="333">
        <f t="shared" si="72"/>
        <v>3323155.8487155735</v>
      </c>
      <c r="AU132" s="333">
        <f t="shared" si="72"/>
        <v>3323342.3276436874</v>
      </c>
      <c r="AV132" s="333">
        <f t="shared" si="72"/>
        <v>3325182.3948862711</v>
      </c>
      <c r="AW132" s="333">
        <f t="shared" si="72"/>
        <v>3323782.6036185608</v>
      </c>
      <c r="AX132" s="333">
        <f t="shared" si="72"/>
        <v>3324050.8894189876</v>
      </c>
      <c r="AY132" s="333">
        <f t="shared" si="72"/>
        <v>3324505.0152033991</v>
      </c>
      <c r="AZ132" s="333">
        <f t="shared" si="72"/>
        <v>3324680.8112144871</v>
      </c>
      <c r="BA132" s="333">
        <f t="shared" si="72"/>
        <v>3324845.221499675</v>
      </c>
      <c r="BB132" s="333">
        <f t="shared" si="72"/>
        <v>3325869.0866041477</v>
      </c>
      <c r="BC132" s="333">
        <f t="shared" si="72"/>
        <v>3324519.1748044905</v>
      </c>
      <c r="BD132" s="333">
        <f t="shared" si="72"/>
        <v>3323969.0581951505</v>
      </c>
      <c r="BE132" s="333">
        <f t="shared" si="72"/>
        <v>3323907.6809278899</v>
      </c>
      <c r="BF132" s="333">
        <f t="shared" si="72"/>
        <v>3323291.35951568</v>
      </c>
      <c r="BG132" s="333">
        <f t="shared" si="72"/>
        <v>3323425.6883045193</v>
      </c>
      <c r="BH132" s="333">
        <f t="shared" si="72"/>
        <v>3325299.7318038573</v>
      </c>
      <c r="BI132" s="333">
        <f t="shared" si="72"/>
        <v>3323909.3708749772</v>
      </c>
      <c r="BJ132" s="333">
        <f t="shared" si="72"/>
        <v>3324174.4128637235</v>
      </c>
      <c r="BK132" s="333">
        <f t="shared" si="72"/>
        <v>3324634.5094273235</v>
      </c>
      <c r="BL132" s="333">
        <f t="shared" si="72"/>
        <v>3324822.4255213803</v>
      </c>
      <c r="BM132" s="333">
        <f t="shared" si="72"/>
        <v>3324856.1669049822</v>
      </c>
      <c r="BN132" s="333">
        <f t="shared" si="72"/>
        <v>3325963.393872268</v>
      </c>
      <c r="BO132" s="333">
        <f t="shared" si="72"/>
        <v>3324628.3423220543</v>
      </c>
      <c r="BP132" s="333">
        <f t="shared" si="72"/>
        <v>3324236.3920038943</v>
      </c>
      <c r="BQ132" s="333">
        <f t="shared" si="72"/>
        <v>3323933.592752547</v>
      </c>
      <c r="BR132" s="333">
        <f t="shared" ref="BR132:EC132" si="73">SUM(BR114:BR131)</f>
        <v>3323513.9973304705</v>
      </c>
      <c r="BS132" s="333">
        <f t="shared" si="73"/>
        <v>3323436.0285733109</v>
      </c>
      <c r="BT132" s="333">
        <f t="shared" si="73"/>
        <v>3325392.0276558627</v>
      </c>
      <c r="BU132" s="333">
        <f t="shared" si="73"/>
        <v>3324034.4870280689</v>
      </c>
      <c r="BV132" s="333">
        <f t="shared" si="73"/>
        <v>3324282.4984691637</v>
      </c>
      <c r="BW132" s="333">
        <f t="shared" si="73"/>
        <v>3324754.5709008481</v>
      </c>
      <c r="BX132" s="333">
        <f t="shared" si="73"/>
        <v>3324959.6955726612</v>
      </c>
      <c r="BY132" s="333">
        <f t="shared" si="73"/>
        <v>3324567.5364141259</v>
      </c>
      <c r="BZ132" s="333">
        <f t="shared" si="73"/>
        <v>3325939.5272485171</v>
      </c>
      <c r="CA132" s="333">
        <f t="shared" si="73"/>
        <v>3324655.7120430209</v>
      </c>
      <c r="CB132" s="333">
        <f t="shared" si="73"/>
        <v>3324074.0619368148</v>
      </c>
      <c r="CC132" s="333">
        <f t="shared" si="73"/>
        <v>3324075.4446180295</v>
      </c>
      <c r="CD132" s="333">
        <f t="shared" si="73"/>
        <v>3323662.9208831275</v>
      </c>
      <c r="CE132" s="333">
        <f t="shared" si="73"/>
        <v>3323536.3810369293</v>
      </c>
      <c r="CF132" s="333">
        <f t="shared" si="73"/>
        <v>3325533.0871877172</v>
      </c>
      <c r="CG132" s="333">
        <f t="shared" si="73"/>
        <v>3324177.720372784</v>
      </c>
      <c r="CH132" s="333">
        <f t="shared" si="73"/>
        <v>3324421.0131107923</v>
      </c>
      <c r="CI132" s="333">
        <f t="shared" si="73"/>
        <v>3324898.8133237311</v>
      </c>
      <c r="CJ132" s="333">
        <f t="shared" si="73"/>
        <v>3325114.8947588112</v>
      </c>
      <c r="CK132" s="333">
        <f t="shared" si="73"/>
        <v>3324985.6244913121</v>
      </c>
      <c r="CL132" s="333">
        <f t="shared" si="73"/>
        <v>3326200.5528409574</v>
      </c>
      <c r="CM132" s="333">
        <f t="shared" si="73"/>
        <v>3324884.3216564013</v>
      </c>
      <c r="CN132" s="333">
        <f t="shared" si="73"/>
        <v>3324318.3548826766</v>
      </c>
      <c r="CO132" s="333">
        <f t="shared" si="73"/>
        <v>3324296.3389975829</v>
      </c>
      <c r="CP132" s="333">
        <f t="shared" si="73"/>
        <v>3323802.7698985101</v>
      </c>
      <c r="CQ132" s="333">
        <f t="shared" si="73"/>
        <v>3323717.0580337388</v>
      </c>
      <c r="CR132" s="333">
        <f t="shared" si="73"/>
        <v>3325720.3338621031</v>
      </c>
      <c r="CS132" s="333">
        <f t="shared" si="73"/>
        <v>3324348.5143328109</v>
      </c>
      <c r="CT132" s="333">
        <f t="shared" si="73"/>
        <v>3324591.6521674334</v>
      </c>
      <c r="CU132" s="333">
        <f t="shared" si="73"/>
        <v>3325068.6117621078</v>
      </c>
      <c r="CV132" s="333">
        <f t="shared" si="73"/>
        <v>3325290.5078557949</v>
      </c>
      <c r="CW132" s="333">
        <f t="shared" si="73"/>
        <v>3325269.9086116794</v>
      </c>
      <c r="CX132" s="333">
        <f t="shared" si="73"/>
        <v>3326417.6966217374</v>
      </c>
      <c r="CY132" s="333">
        <f t="shared" si="73"/>
        <v>3324794.4514855044</v>
      </c>
      <c r="CZ132" s="333">
        <f t="shared" si="73"/>
        <v>3324864.6150656729</v>
      </c>
      <c r="DA132" s="333">
        <f t="shared" si="73"/>
        <v>3324590.8598109828</v>
      </c>
      <c r="DB132" s="333">
        <f t="shared" si="73"/>
        <v>3323898.0348715275</v>
      </c>
      <c r="DC132" s="333">
        <f t="shared" si="73"/>
        <v>3324125.2068396946</v>
      </c>
      <c r="DD132" s="333">
        <f t="shared" si="73"/>
        <v>3326006.2336882195</v>
      </c>
      <c r="DE132" s="333">
        <f t="shared" si="73"/>
        <v>3324578.8161146608</v>
      </c>
      <c r="DF132" s="333">
        <f t="shared" si="73"/>
        <v>3324839.6481729643</v>
      </c>
      <c r="DG132" s="333">
        <f t="shared" si="73"/>
        <v>3325294.9773608577</v>
      </c>
      <c r="DH132" s="333">
        <f t="shared" si="73"/>
        <v>3325509.8929505525</v>
      </c>
      <c r="DI132" s="333">
        <f t="shared" si="73"/>
        <v>3325639.8981228587</v>
      </c>
      <c r="DJ132" s="333">
        <f t="shared" si="73"/>
        <v>3326685.3869699636</v>
      </c>
      <c r="DK132" s="333">
        <f t="shared" si="73"/>
        <v>3325324.5060372883</v>
      </c>
      <c r="DL132" s="333">
        <f t="shared" si="73"/>
        <v>3324767.5010200362</v>
      </c>
      <c r="DM132" s="333">
        <f t="shared" si="73"/>
        <v>3324718.4314816967</v>
      </c>
      <c r="DN132" s="333">
        <f t="shared" si="73"/>
        <v>3324080.1623473591</v>
      </c>
      <c r="DO132" s="333">
        <f t="shared" si="73"/>
        <v>3324253.2929201894</v>
      </c>
      <c r="DP132" s="333">
        <f t="shared" si="73"/>
        <v>3326164.6827644221</v>
      </c>
      <c r="DQ132" s="333">
        <f t="shared" si="73"/>
        <v>3324742.5520048905</v>
      </c>
      <c r="DR132" s="333">
        <f t="shared" si="73"/>
        <v>3324997.5299217952</v>
      </c>
      <c r="DS132" s="333">
        <f t="shared" si="73"/>
        <v>3325456.6659276956</v>
      </c>
      <c r="DT132" s="333">
        <f t="shared" si="73"/>
        <v>3325682.8670528587</v>
      </c>
      <c r="DU132" s="333">
        <f t="shared" si="73"/>
        <v>3325822.0661769561</v>
      </c>
      <c r="DV132" s="333">
        <f t="shared" si="73"/>
        <v>3326863.9246461992</v>
      </c>
      <c r="DW132" s="333">
        <f t="shared" si="73"/>
        <v>3325499.9608227396</v>
      </c>
      <c r="DX132" s="333">
        <f t="shared" si="73"/>
        <v>3325108.7054321105</v>
      </c>
      <c r="DY132" s="333">
        <f t="shared" si="73"/>
        <v>3324803.7361792461</v>
      </c>
      <c r="DZ132" s="333">
        <f t="shared" si="73"/>
        <v>3324353.6402259408</v>
      </c>
      <c r="EA132" s="333">
        <f t="shared" si="73"/>
        <v>3324311.8686058372</v>
      </c>
      <c r="EB132" s="333">
        <f t="shared" si="73"/>
        <v>3326301.1124637001</v>
      </c>
      <c r="EC132" s="333">
        <f t="shared" si="73"/>
        <v>3324907.2185174087</v>
      </c>
      <c r="ED132" s="333">
        <f t="shared" ref="ED132:GO132" si="74">SUM(ED114:ED131)</f>
        <v>3325142.1938367742</v>
      </c>
      <c r="EE132" s="333">
        <f t="shared" si="74"/>
        <v>3325610.8578614704</v>
      </c>
      <c r="EF132" s="333">
        <f t="shared" si="74"/>
        <v>3325853.2207607585</v>
      </c>
      <c r="EG132" s="333">
        <f t="shared" si="74"/>
        <v>3325435.6321370602</v>
      </c>
      <c r="EH132" s="333">
        <f t="shared" si="74"/>
        <v>3326819.6604068228</v>
      </c>
      <c r="EI132" s="333">
        <f t="shared" si="74"/>
        <v>3325230.5238745678</v>
      </c>
      <c r="EJ132" s="333">
        <f t="shared" si="74"/>
        <v>3325272.0048435219</v>
      </c>
      <c r="EK132" s="333">
        <f t="shared" si="74"/>
        <v>3325041.4317030744</v>
      </c>
      <c r="EL132" s="333">
        <f t="shared" si="74"/>
        <v>3324352.7443165556</v>
      </c>
      <c r="EM132" s="333">
        <f t="shared" si="74"/>
        <v>3324611.9594519129</v>
      </c>
      <c r="EN132" s="333">
        <f t="shared" si="74"/>
        <v>3326528.3134772028</v>
      </c>
      <c r="EO132" s="333">
        <f t="shared" si="74"/>
        <v>3325088.975220175</v>
      </c>
      <c r="EP132" s="333">
        <f t="shared" si="74"/>
        <v>3325349.2922905283</v>
      </c>
      <c r="EQ132" s="333">
        <f t="shared" si="74"/>
        <v>3325809.3902995475</v>
      </c>
      <c r="ER132" s="333">
        <f t="shared" si="74"/>
        <v>3326053.3184746401</v>
      </c>
      <c r="ES132" s="333">
        <f t="shared" si="74"/>
        <v>3326073.766147445</v>
      </c>
      <c r="ET132" s="333">
        <f t="shared" si="74"/>
        <v>3327190.1071119709</v>
      </c>
      <c r="EU132" s="333">
        <f t="shared" si="74"/>
        <v>3325834.2923005042</v>
      </c>
      <c r="EV132" s="333">
        <f t="shared" si="74"/>
        <v>3325268.8272396862</v>
      </c>
      <c r="EW132" s="333">
        <f t="shared" si="74"/>
        <v>3325237.9354180349</v>
      </c>
      <c r="EX132" s="333">
        <f t="shared" si="74"/>
        <v>3324590.8626637859</v>
      </c>
      <c r="EY132" s="333">
        <f t="shared" si="74"/>
        <v>3324792.3083079411</v>
      </c>
      <c r="EZ132" s="333">
        <f t="shared" si="74"/>
        <v>3326731.8804274332</v>
      </c>
      <c r="FA132" s="333">
        <f t="shared" si="74"/>
        <v>3325291.533457397</v>
      </c>
      <c r="FB132" s="333">
        <f t="shared" si="74"/>
        <v>3325541.8618003307</v>
      </c>
      <c r="FC132" s="333">
        <f t="shared" si="74"/>
        <v>3326002.1077747187</v>
      </c>
      <c r="FD132" s="333">
        <f t="shared" si="74"/>
        <v>3326254.963929099</v>
      </c>
      <c r="FE132" s="333">
        <f t="shared" si="74"/>
        <v>3326092.8900437057</v>
      </c>
      <c r="FF132" s="333">
        <f t="shared" si="74"/>
        <v>3327318.9032436553</v>
      </c>
      <c r="FG132" s="333">
        <f t="shared" si="74"/>
        <v>3325980.5627998705</v>
      </c>
      <c r="FH132" s="333">
        <f t="shared" si="74"/>
        <v>3325568.2167907758</v>
      </c>
      <c r="FI132" s="333">
        <f t="shared" si="74"/>
        <v>3325299.4312705989</v>
      </c>
      <c r="FJ132" s="333">
        <f t="shared" si="74"/>
        <v>3324849.3733014101</v>
      </c>
      <c r="FK132" s="333">
        <f t="shared" si="74"/>
        <v>3324840.0274055409</v>
      </c>
      <c r="FL132" s="333">
        <f t="shared" si="74"/>
        <v>3326863.7081374903</v>
      </c>
      <c r="FM132" s="333">
        <f t="shared" si="74"/>
        <v>3325455.3836499224</v>
      </c>
      <c r="FN132" s="333">
        <f t="shared" si="74"/>
        <v>3325688.5354958163</v>
      </c>
      <c r="FO132" s="333">
        <f t="shared" si="74"/>
        <v>3326160.9950414207</v>
      </c>
      <c r="FP132" s="333">
        <f t="shared" si="74"/>
        <v>3326432.8080319338</v>
      </c>
      <c r="FQ132" s="333">
        <f t="shared" si="74"/>
        <v>3326381.9653055272</v>
      </c>
      <c r="FR132" s="333">
        <f t="shared" si="74"/>
        <v>3327546.3774415478</v>
      </c>
      <c r="FS132" s="333">
        <f t="shared" si="74"/>
        <v>3326195.4100364121</v>
      </c>
      <c r="FT132" s="333">
        <f t="shared" si="74"/>
        <v>3325625.3317273115</v>
      </c>
      <c r="FU132" s="333">
        <f t="shared" si="74"/>
        <v>3325607.6067313994</v>
      </c>
      <c r="FV132" s="333">
        <f t="shared" si="74"/>
        <v>3324954.8220574791</v>
      </c>
      <c r="FW132" s="333">
        <f t="shared" si="74"/>
        <v>3325176.7757017068</v>
      </c>
      <c r="FX132" s="333">
        <f t="shared" si="74"/>
        <v>3327136.5851093116</v>
      </c>
      <c r="FY132" s="333">
        <f t="shared" si="74"/>
        <v>3325683.621828387</v>
      </c>
      <c r="FZ132" s="333">
        <f t="shared" si="74"/>
        <v>3325930.8902551085</v>
      </c>
      <c r="GA132" s="333">
        <f t="shared" si="74"/>
        <v>3326392.0977000925</v>
      </c>
      <c r="GB132" s="333">
        <f t="shared" si="74"/>
        <v>3326663.9544335809</v>
      </c>
      <c r="GC132" s="333">
        <f t="shared" si="74"/>
        <v>3326778.933110314</v>
      </c>
      <c r="GD132" s="333">
        <f t="shared" si="74"/>
        <v>3327837.3522896166</v>
      </c>
      <c r="GE132" s="333">
        <f t="shared" si="74"/>
        <v>3326459.4154764023</v>
      </c>
      <c r="GF132" s="333">
        <f t="shared" si="74"/>
        <v>3325895.9678035658</v>
      </c>
      <c r="GG132" s="333">
        <f t="shared" si="74"/>
        <v>3325861.6031700517</v>
      </c>
      <c r="GH132" s="333">
        <f t="shared" si="74"/>
        <v>3325192.4701867448</v>
      </c>
      <c r="GI132" s="333">
        <f t="shared" si="74"/>
        <v>3325418.594172122</v>
      </c>
      <c r="GJ132" s="333">
        <f t="shared" si="74"/>
        <v>3327380.544551122</v>
      </c>
      <c r="GK132" s="333">
        <f t="shared" si="74"/>
        <v>3325914.6035282225</v>
      </c>
      <c r="GL132" s="333">
        <f t="shared" si="74"/>
        <v>3326155.600505562</v>
      </c>
      <c r="GM132" s="333">
        <f t="shared" si="74"/>
        <v>3326613.1992691993</v>
      </c>
      <c r="GN132" s="333">
        <f t="shared" si="74"/>
        <v>3326891.5751514211</v>
      </c>
      <c r="GO132" s="333">
        <f t="shared" si="74"/>
        <v>3326869.9770003306</v>
      </c>
      <c r="GP132" s="333">
        <f t="shared" ref="GP132:JA132" si="75">SUM(GP114:GP131)</f>
        <v>3328008.1682276349</v>
      </c>
      <c r="GQ132" s="333">
        <f t="shared" si="75"/>
        <v>3326350.4483777401</v>
      </c>
      <c r="GR132" s="333">
        <f t="shared" si="75"/>
        <v>3326407.6069051018</v>
      </c>
      <c r="GS132" s="333">
        <f t="shared" si="75"/>
        <v>3326145.5212872401</v>
      </c>
      <c r="GT132" s="333">
        <f t="shared" si="75"/>
        <v>3325405.774779717</v>
      </c>
      <c r="GU132" s="333">
        <f t="shared" si="75"/>
        <v>3325699.6564055481</v>
      </c>
      <c r="GV132" s="333">
        <f t="shared" si="75"/>
        <v>3327644.460603293</v>
      </c>
      <c r="GW132" s="333">
        <f t="shared" si="75"/>
        <v>3326155.6389613431</v>
      </c>
      <c r="GX132" s="333">
        <f t="shared" si="75"/>
        <v>3326395.4996863711</v>
      </c>
      <c r="GY132" s="333">
        <f t="shared" si="75"/>
        <v>3326846.8590280926</v>
      </c>
      <c r="GZ132" s="333">
        <f t="shared" si="75"/>
        <v>3327129.8269337453</v>
      </c>
      <c r="HA132" s="333">
        <f t="shared" si="75"/>
        <v>3326675.9741663598</v>
      </c>
      <c r="HB132" s="333">
        <f t="shared" si="75"/>
        <v>3328072.8090860089</v>
      </c>
      <c r="HC132" s="333">
        <f t="shared" si="75"/>
        <v>3326749.8617571802</v>
      </c>
      <c r="HD132" s="333">
        <f t="shared" si="75"/>
        <v>3326147.3063810039</v>
      </c>
      <c r="HE132" s="333">
        <f t="shared" si="75"/>
        <v>3326171.0428408757</v>
      </c>
      <c r="HF132" s="333">
        <f t="shared" si="75"/>
        <v>3325517.8108094488</v>
      </c>
      <c r="HG132" s="333">
        <f t="shared" si="75"/>
        <v>3325773.758451059</v>
      </c>
      <c r="HH132" s="333">
        <f t="shared" si="75"/>
        <v>3327771.022115577</v>
      </c>
      <c r="HI132" s="333">
        <f t="shared" si="75"/>
        <v>3326301.740993198</v>
      </c>
      <c r="HJ132" s="333">
        <f t="shared" si="75"/>
        <v>3326546.4840048272</v>
      </c>
      <c r="HK132" s="333">
        <f t="shared" si="75"/>
        <v>3327011.530561544</v>
      </c>
      <c r="HL132" s="333">
        <f t="shared" si="75"/>
        <v>3327315.494791023</v>
      </c>
      <c r="HM132" s="333">
        <f t="shared" si="75"/>
        <v>3327305.0806916975</v>
      </c>
      <c r="HN132" s="333">
        <f t="shared" si="75"/>
        <v>3328443.3563619629</v>
      </c>
      <c r="HO132" s="333">
        <f t="shared" si="75"/>
        <v>3327070.4146161489</v>
      </c>
      <c r="HP132" s="333">
        <f t="shared" si="75"/>
        <v>3326496.8566484596</v>
      </c>
      <c r="HQ132" s="333">
        <f t="shared" si="75"/>
        <v>3326482.8375193747</v>
      </c>
      <c r="HR132" s="333">
        <f t="shared" si="75"/>
        <v>3325920.3659615219</v>
      </c>
      <c r="HS132" s="333">
        <f t="shared" si="75"/>
        <v>3325927.101466815</v>
      </c>
      <c r="HT132" s="333">
        <f t="shared" si="75"/>
        <v>3328017.1397216748</v>
      </c>
      <c r="HU132" s="333">
        <f t="shared" si="75"/>
        <v>3326558.2520062933</v>
      </c>
      <c r="HV132" s="333">
        <f t="shared" si="75"/>
        <v>3326771.2393676015</v>
      </c>
      <c r="HW132" s="333">
        <f t="shared" si="75"/>
        <v>3327241.739722399</v>
      </c>
      <c r="HX132" s="333">
        <f t="shared" si="75"/>
        <v>3327557.704057375</v>
      </c>
      <c r="HY132" s="333">
        <f t="shared" si="75"/>
        <v>3327475.2577540521</v>
      </c>
      <c r="HZ132" s="333">
        <f t="shared" si="75"/>
        <v>3328654.7323081372</v>
      </c>
      <c r="IA132" s="333">
        <f t="shared" si="75"/>
        <v>3326995.2320811115</v>
      </c>
      <c r="IB132" s="333">
        <f t="shared" si="75"/>
        <v>3327046.5714234184</v>
      </c>
      <c r="IC132" s="333">
        <f t="shared" si="75"/>
        <v>3326799.004137083</v>
      </c>
      <c r="ID132" s="333">
        <f t="shared" si="75"/>
        <v>3326045.2545142071</v>
      </c>
      <c r="IE132" s="333">
        <f t="shared" si="75"/>
        <v>3326371.0488086212</v>
      </c>
      <c r="IF132" s="333">
        <f t="shared" si="75"/>
        <v>3328346.850457794</v>
      </c>
      <c r="IG132" s="333">
        <f t="shared" si="75"/>
        <v>3326834.7990517761</v>
      </c>
      <c r="IH132" s="333">
        <f t="shared" si="75"/>
        <v>3327067.9494142132</v>
      </c>
      <c r="II132" s="333">
        <f t="shared" si="75"/>
        <v>3327519.5236670733</v>
      </c>
      <c r="IJ132" s="333">
        <f t="shared" si="75"/>
        <v>3327833.0812255125</v>
      </c>
      <c r="IK132" s="333">
        <f t="shared" si="75"/>
        <v>3327901.5798339304</v>
      </c>
      <c r="IL132" s="333">
        <f t="shared" si="75"/>
        <v>3328981.1710697068</v>
      </c>
      <c r="IM132" s="333">
        <f t="shared" si="75"/>
        <v>3327584.4475234775</v>
      </c>
      <c r="IN132" s="333">
        <f t="shared" si="75"/>
        <v>3327009.2123360042</v>
      </c>
      <c r="IO132" s="333">
        <f t="shared" si="75"/>
        <v>3326987.7966882144</v>
      </c>
      <c r="IP132" s="333">
        <f t="shared" si="75"/>
        <v>3326287.8222827693</v>
      </c>
      <c r="IQ132" s="333">
        <f t="shared" si="75"/>
        <v>3326562.4906625585</v>
      </c>
      <c r="IR132" s="333">
        <f t="shared" si="75"/>
        <v>3328571.3773681251</v>
      </c>
      <c r="IS132" s="333">
        <f t="shared" si="75"/>
        <v>3327062.944381021</v>
      </c>
      <c r="IT132" s="333">
        <f t="shared" si="75"/>
        <v>3327289.8690910693</v>
      </c>
      <c r="IU132" s="333">
        <f t="shared" si="75"/>
        <v>3327745.3961113235</v>
      </c>
      <c r="IV132" s="333">
        <f t="shared" si="75"/>
        <v>3328072.7964576017</v>
      </c>
      <c r="IW132" s="333">
        <f t="shared" si="75"/>
        <v>3328149.1751157697</v>
      </c>
      <c r="IX132" s="333">
        <f t="shared" si="75"/>
        <v>3329226.2400615942</v>
      </c>
      <c r="IY132" s="333">
        <f t="shared" si="75"/>
        <v>3327825.7359051066</v>
      </c>
      <c r="IZ132" s="333">
        <f t="shared" si="75"/>
        <v>3327415.9576466973</v>
      </c>
      <c r="JA132" s="333">
        <f t="shared" si="75"/>
        <v>3327139.4097643923</v>
      </c>
      <c r="JB132" s="333">
        <f t="shared" ref="JB132:LM132" si="76">SUM(JB114:JB131)</f>
        <v>3326626.2132227505</v>
      </c>
      <c r="JC132" s="333">
        <f t="shared" si="76"/>
        <v>3326688.4826032664</v>
      </c>
      <c r="JD132" s="333">
        <f t="shared" si="76"/>
        <v>3328777.617356481</v>
      </c>
      <c r="JE132" s="333">
        <f t="shared" si="76"/>
        <v>3327295.3929539858</v>
      </c>
      <c r="JF132" s="333">
        <f t="shared" si="76"/>
        <v>3327501.6750116721</v>
      </c>
      <c r="JG132" s="333">
        <f t="shared" si="76"/>
        <v>3327966.6707504629</v>
      </c>
      <c r="JH132" s="333">
        <f t="shared" si="76"/>
        <v>3328312.6850640229</v>
      </c>
      <c r="JI132" s="333">
        <f t="shared" si="76"/>
        <v>3328254.8808903457</v>
      </c>
      <c r="JJ132" s="333">
        <f t="shared" si="76"/>
        <v>3329417.2257713936</v>
      </c>
      <c r="JK132" s="333">
        <f t="shared" si="76"/>
        <v>3327740.7077011974</v>
      </c>
      <c r="JL132" s="333">
        <f t="shared" si="76"/>
        <v>3327788.6215501302</v>
      </c>
      <c r="JM132" s="333">
        <f t="shared" si="76"/>
        <v>3327544.8986246851</v>
      </c>
      <c r="JN132" s="333">
        <f t="shared" si="76"/>
        <v>3326769.1470840387</v>
      </c>
      <c r="JO132" s="333">
        <f t="shared" si="76"/>
        <v>3327125.5619556201</v>
      </c>
      <c r="JP132" s="333">
        <f t="shared" si="76"/>
        <v>3329130.2771028425</v>
      </c>
      <c r="JQ132" s="333">
        <f t="shared" si="76"/>
        <v>3327589.8825310976</v>
      </c>
      <c r="JR132" s="333">
        <f t="shared" si="76"/>
        <v>3327813.3137369547</v>
      </c>
      <c r="JS132" s="333">
        <f t="shared" si="76"/>
        <v>3328262.9429869479</v>
      </c>
      <c r="JT132" s="333">
        <f t="shared" si="76"/>
        <v>3328607.578598002</v>
      </c>
      <c r="JU132" s="333">
        <f t="shared" si="76"/>
        <v>3328557.8952506268</v>
      </c>
      <c r="JV132" s="333">
        <f t="shared" si="76"/>
        <v>3329707.9703412261</v>
      </c>
      <c r="JW132" s="333">
        <f t="shared" si="76"/>
        <v>3328311.1113058846</v>
      </c>
      <c r="JX132" s="333">
        <f t="shared" si="76"/>
        <v>3327724.0527345352</v>
      </c>
      <c r="JY132" s="333">
        <f t="shared" si="76"/>
        <v>3327721.1534501347</v>
      </c>
      <c r="JZ132" s="333">
        <f t="shared" si="76"/>
        <v>3327006.4584304322</v>
      </c>
      <c r="KA132" s="333">
        <f t="shared" si="76"/>
        <v>3327315.8059367081</v>
      </c>
      <c r="KB132" s="333">
        <f t="shared" si="76"/>
        <v>3329359.153206036</v>
      </c>
      <c r="KC132" s="333">
        <f t="shared" si="76"/>
        <v>3327825.3945577503</v>
      </c>
      <c r="KD132" s="333">
        <f t="shared" si="76"/>
        <v>3328044.9947918719</v>
      </c>
      <c r="KE132" s="333">
        <f t="shared" si="76"/>
        <v>3328500.873962095</v>
      </c>
      <c r="KF132" s="333">
        <f t="shared" si="76"/>
        <v>3328861.9971753848</v>
      </c>
      <c r="KG132" s="333">
        <f t="shared" si="76"/>
        <v>3328632.1509671118</v>
      </c>
      <c r="KH132" s="333">
        <f t="shared" si="76"/>
        <v>3329896.2222291832</v>
      </c>
      <c r="KI132" s="333">
        <f t="shared" si="76"/>
        <v>3328518.634903322</v>
      </c>
      <c r="KJ132" s="333">
        <f t="shared" si="76"/>
        <v>3328086.4348326153</v>
      </c>
      <c r="KK132" s="333">
        <f t="shared" si="76"/>
        <v>3327848.1358078779</v>
      </c>
      <c r="KL132" s="333">
        <f t="shared" si="76"/>
        <v>3327330.3127809488</v>
      </c>
      <c r="KM132" s="333">
        <f t="shared" si="76"/>
        <v>3327432.6585625019</v>
      </c>
      <c r="KN132" s="333">
        <f t="shared" si="76"/>
        <v>3329563.578659703</v>
      </c>
      <c r="KO132" s="333">
        <f t="shared" si="76"/>
        <v>3328060.3898847718</v>
      </c>
      <c r="KP132" s="333">
        <f t="shared" si="76"/>
        <v>3328262.7159038503</v>
      </c>
      <c r="KQ132" s="333">
        <f t="shared" si="76"/>
        <v>3328731.222872247</v>
      </c>
      <c r="KR132" s="333">
        <f t="shared" si="76"/>
        <v>3329114.3194372435</v>
      </c>
      <c r="KS132" s="333">
        <f t="shared" si="76"/>
        <v>3328994.4217678481</v>
      </c>
      <c r="KT132" s="333">
        <f t="shared" si="76"/>
        <v>3330198.2648107405</v>
      </c>
      <c r="KU132" s="333">
        <f t="shared" si="76"/>
        <v>3328807.4073876799</v>
      </c>
      <c r="KV132" s="333">
        <f t="shared" si="76"/>
        <v>3328217.2518136818</v>
      </c>
      <c r="KW132" s="333">
        <f t="shared" si="76"/>
        <v>3328230.9337795209</v>
      </c>
      <c r="KX132" s="333">
        <f t="shared" si="76"/>
        <v>3327508.9125341722</v>
      </c>
      <c r="KY132" s="333">
        <f t="shared" si="76"/>
        <v>3327845.3606013777</v>
      </c>
      <c r="KZ132" s="333">
        <f t="shared" si="76"/>
        <v>3329915.0827546949</v>
      </c>
      <c r="LA132" s="333">
        <f t="shared" si="76"/>
        <v>3328365.059098863</v>
      </c>
      <c r="LB132" s="333">
        <f t="shared" si="76"/>
        <v>3328580.8252421836</v>
      </c>
      <c r="LC132" s="333">
        <f t="shared" si="76"/>
        <v>3329038.0361767984</v>
      </c>
      <c r="LD132" s="333">
        <f t="shared" si="76"/>
        <v>3329423.890527179</v>
      </c>
      <c r="LE132" s="333">
        <f t="shared" si="76"/>
        <v>3329455.1952064433</v>
      </c>
      <c r="LF132" s="333">
        <f t="shared" si="76"/>
        <v>3330562.1102825101</v>
      </c>
      <c r="LG132" s="333">
        <f t="shared" si="76"/>
        <v>3329144.9568649656</v>
      </c>
      <c r="LH132" s="333">
        <f t="shared" si="76"/>
        <v>3328560.2658155872</v>
      </c>
      <c r="LI132" s="333">
        <f t="shared" si="76"/>
        <v>3328559.4158325214</v>
      </c>
      <c r="LJ132" s="333">
        <f t="shared" si="76"/>
        <v>3327820.122045774</v>
      </c>
      <c r="LK132" s="333">
        <f t="shared" si="76"/>
        <v>3328163.8109066938</v>
      </c>
      <c r="LL132" s="333">
        <f t="shared" si="76"/>
        <v>3330238.7688278882</v>
      </c>
      <c r="LM132" s="333">
        <f t="shared" si="76"/>
        <v>3328673.782487975</v>
      </c>
      <c r="LN132" s="333">
        <f t="shared" ref="LN132:NY132" si="77">SUM(LN114:LN131)</f>
        <v>3328882.7693830277</v>
      </c>
      <c r="LO132" s="333">
        <f t="shared" si="77"/>
        <v>3329336.4957902706</v>
      </c>
      <c r="LP132" s="333">
        <f t="shared" si="77"/>
        <v>3329731.7830279856</v>
      </c>
      <c r="LQ132" s="333">
        <f t="shared" si="77"/>
        <v>3329637.9522920349</v>
      </c>
      <c r="LR132" s="333">
        <f t="shared" si="77"/>
        <v>3330818.0222070306</v>
      </c>
      <c r="LS132" s="333">
        <f t="shared" si="77"/>
        <v>3329118.7432594243</v>
      </c>
      <c r="LT132" s="333">
        <f t="shared" si="77"/>
        <v>3329155.0965627064</v>
      </c>
      <c r="LU132" s="333">
        <f t="shared" si="77"/>
        <v>3328926.1088578696</v>
      </c>
      <c r="LV132" s="333">
        <f t="shared" si="77"/>
        <v>3328113.8997154734</v>
      </c>
      <c r="LW132" s="333">
        <f t="shared" si="77"/>
        <v>3328527.9364856556</v>
      </c>
      <c r="LX132" s="333">
        <f t="shared" si="77"/>
        <v>3330588.0806771093</v>
      </c>
      <c r="LY132" s="333">
        <f t="shared" si="77"/>
        <v>3328997.5438751602</v>
      </c>
      <c r="LZ132" s="333">
        <f t="shared" si="77"/>
        <v>3329204.4258582434</v>
      </c>
      <c r="MA132" s="333">
        <f t="shared" si="77"/>
        <v>3329651.6364640417</v>
      </c>
      <c r="MB132" s="333">
        <f t="shared" si="77"/>
        <v>3330054.1730919154</v>
      </c>
      <c r="MC132" s="333">
        <f t="shared" si="77"/>
        <v>3329526.2400363944</v>
      </c>
      <c r="MD132" s="333">
        <f t="shared" si="77"/>
        <v>3330966.0652478295</v>
      </c>
      <c r="ME132" s="333">
        <f t="shared" si="77"/>
        <v>3329600.5595035111</v>
      </c>
      <c r="MF132" s="333">
        <f t="shared" si="77"/>
        <v>3328976.7182630501</v>
      </c>
      <c r="MG132" s="333">
        <f t="shared" si="77"/>
        <v>3329034.3408463234</v>
      </c>
      <c r="MH132" s="333">
        <f t="shared" si="77"/>
        <v>3328306.9019383946</v>
      </c>
      <c r="MI132" s="333">
        <f t="shared" si="77"/>
        <v>3328685.8863594169</v>
      </c>
      <c r="MJ132" s="333">
        <f t="shared" si="77"/>
        <v>3330801.2509981664</v>
      </c>
      <c r="MK132" s="333">
        <f t="shared" si="77"/>
        <v>3329227.8086466505</v>
      </c>
      <c r="ML132" s="333">
        <f t="shared" si="77"/>
        <v>3329438.7715069889</v>
      </c>
      <c r="MM132" s="333">
        <f t="shared" si="77"/>
        <v>3329899.5661704359</v>
      </c>
      <c r="MN132" s="333">
        <f t="shared" si="77"/>
        <v>3330325.9613581384</v>
      </c>
      <c r="MO132" s="333">
        <f t="shared" si="77"/>
        <v>3330239.6909298063</v>
      </c>
      <c r="MP132" s="333">
        <f t="shared" si="77"/>
        <v>3331422.1959211426</v>
      </c>
      <c r="MQ132" s="333">
        <f t="shared" si="77"/>
        <v>3330005.7542588613</v>
      </c>
      <c r="MR132" s="333">
        <f t="shared" si="77"/>
        <v>3329410.4828868504</v>
      </c>
      <c r="MS132" s="333">
        <f t="shared" si="77"/>
        <v>3329431.204428717</v>
      </c>
      <c r="MT132" s="333">
        <f t="shared" si="77"/>
        <v>3328675.54110773</v>
      </c>
      <c r="MU132" s="333">
        <f t="shared" si="77"/>
        <v>3329060.0073984121</v>
      </c>
      <c r="MV132" s="333">
        <f t="shared" si="77"/>
        <v>3331175.1182518313</v>
      </c>
      <c r="MW132" s="333">
        <f t="shared" si="77"/>
        <v>3329581.299053093</v>
      </c>
      <c r="MX132" s="333">
        <f t="shared" si="77"/>
        <v>3329782.1745551121</v>
      </c>
      <c r="MY132" s="333">
        <f t="shared" si="77"/>
        <v>3330236.5564223118</v>
      </c>
      <c r="MZ132" s="333">
        <f t="shared" si="77"/>
        <v>3330670.9211236578</v>
      </c>
      <c r="NA132" s="480">
        <f t="shared" si="77"/>
        <v>3330396.8792954241</v>
      </c>
    </row>
    <row r="133" spans="1:366" x14ac:dyDescent="0.2">
      <c r="R133" s="306"/>
      <c r="S133" s="306"/>
      <c r="T133" s="321"/>
      <c r="U133" s="321"/>
      <c r="V133" s="321"/>
      <c r="W133" s="321"/>
      <c r="X133" s="321"/>
      <c r="Y133" s="321"/>
      <c r="Z133" s="321"/>
      <c r="AA133" s="321"/>
      <c r="AB133" s="321"/>
      <c r="AC133" s="321"/>
      <c r="AD133" s="321"/>
      <c r="AE133" s="321"/>
      <c r="AF133" s="321"/>
      <c r="AG133" s="321"/>
      <c r="AH133" s="321"/>
      <c r="AI133" s="321"/>
      <c r="AJ133" s="321"/>
      <c r="AK133" s="321"/>
      <c r="AL133" s="321"/>
      <c r="AM133" s="321"/>
      <c r="AN133" s="321"/>
      <c r="AO133" s="321"/>
      <c r="AP133" s="321"/>
      <c r="AQ133" s="321"/>
      <c r="AR133" s="321"/>
      <c r="AS133" s="321"/>
      <c r="AT133" s="321"/>
      <c r="AU133" s="321"/>
      <c r="AV133" s="321"/>
      <c r="AW133" s="321"/>
      <c r="AX133" s="321"/>
      <c r="AY133" s="321"/>
      <c r="AZ133" s="321"/>
      <c r="BA133" s="321"/>
      <c r="BB133" s="321"/>
      <c r="BC133" s="321"/>
      <c r="BD133" s="321"/>
      <c r="BE133" s="321"/>
      <c r="BF133" s="321"/>
      <c r="BG133" s="321"/>
      <c r="BH133" s="321"/>
      <c r="BI133" s="321"/>
      <c r="BJ133" s="321"/>
      <c r="BK133" s="321"/>
      <c r="BL133" s="321"/>
      <c r="BM133" s="321"/>
      <c r="BN133" s="321"/>
      <c r="BO133" s="321"/>
      <c r="BP133" s="321"/>
      <c r="BQ133" s="321"/>
      <c r="BR133" s="321"/>
      <c r="BS133" s="321"/>
      <c r="BT133" s="321"/>
      <c r="BU133" s="321"/>
      <c r="BV133" s="321"/>
      <c r="BW133" s="321"/>
      <c r="BX133" s="321"/>
      <c r="BY133" s="321"/>
      <c r="BZ133" s="321"/>
      <c r="CA133" s="321"/>
      <c r="CB133" s="321"/>
      <c r="CC133" s="321"/>
      <c r="CD133" s="321"/>
      <c r="CE133" s="321"/>
      <c r="CF133" s="321"/>
      <c r="CG133" s="321"/>
      <c r="CH133" s="321"/>
      <c r="CI133" s="321"/>
      <c r="CJ133" s="321"/>
      <c r="CK133" s="321"/>
      <c r="CL133" s="321"/>
      <c r="CM133" s="321"/>
      <c r="CN133" s="321"/>
      <c r="CO133" s="321"/>
      <c r="CP133" s="321"/>
      <c r="CQ133" s="321"/>
      <c r="CR133" s="321"/>
      <c r="CS133" s="321"/>
      <c r="CT133" s="321"/>
      <c r="CU133" s="321"/>
      <c r="CV133" s="321"/>
      <c r="CW133" s="321"/>
      <c r="CX133" s="321"/>
      <c r="CY133" s="321"/>
      <c r="CZ133" s="321"/>
      <c r="DA133" s="321"/>
      <c r="DB133" s="321"/>
      <c r="DC133" s="321"/>
      <c r="DD133" s="321"/>
      <c r="DE133" s="321"/>
      <c r="DF133" s="321"/>
      <c r="DG133" s="321"/>
      <c r="DH133" s="321"/>
      <c r="DI133" s="321"/>
      <c r="DJ133" s="321"/>
      <c r="DK133" s="321"/>
      <c r="DL133" s="321"/>
      <c r="DM133" s="321"/>
      <c r="DN133" s="321"/>
      <c r="DO133" s="321"/>
      <c r="DP133" s="321"/>
      <c r="DQ133" s="321"/>
      <c r="DR133" s="321"/>
      <c r="DS133" s="321"/>
      <c r="DT133" s="321"/>
      <c r="DU133" s="321"/>
      <c r="DV133" s="321"/>
      <c r="DW133" s="321"/>
      <c r="DX133" s="321"/>
      <c r="DY133" s="321"/>
      <c r="DZ133" s="321"/>
      <c r="EA133" s="321"/>
      <c r="EB133" s="321"/>
      <c r="EC133" s="321"/>
      <c r="ED133" s="321"/>
      <c r="EE133" s="321"/>
      <c r="EF133" s="321"/>
      <c r="EG133" s="321"/>
      <c r="EH133" s="321"/>
      <c r="EI133" s="321"/>
      <c r="EJ133" s="321"/>
      <c r="EK133" s="321"/>
      <c r="EL133" s="321"/>
      <c r="EM133" s="321"/>
      <c r="EN133" s="321"/>
      <c r="EO133" s="321"/>
      <c r="EP133" s="321"/>
      <c r="EQ133" s="321"/>
      <c r="ER133" s="321"/>
      <c r="ES133" s="321"/>
      <c r="ET133" s="321"/>
      <c r="EU133" s="321"/>
      <c r="EV133" s="321"/>
      <c r="EW133" s="321"/>
      <c r="EX133" s="321"/>
      <c r="EY133" s="321"/>
      <c r="EZ133" s="321"/>
      <c r="FA133" s="321"/>
      <c r="FB133" s="321"/>
      <c r="FC133" s="321"/>
      <c r="FD133" s="321"/>
      <c r="FE133" s="321"/>
      <c r="FF133" s="321"/>
      <c r="FG133" s="321"/>
      <c r="FH133" s="321"/>
      <c r="FI133" s="321"/>
      <c r="FJ133" s="321"/>
      <c r="FK133" s="321"/>
      <c r="FL133" s="321"/>
      <c r="FM133" s="321"/>
      <c r="FN133" s="321"/>
      <c r="FO133" s="321"/>
      <c r="FP133" s="321"/>
      <c r="FQ133" s="321"/>
      <c r="FR133" s="321"/>
      <c r="FS133" s="321"/>
      <c r="FT133" s="321"/>
      <c r="FU133" s="321"/>
      <c r="FV133" s="321"/>
      <c r="FW133" s="321"/>
      <c r="FX133" s="321"/>
      <c r="FY133" s="321"/>
      <c r="FZ133" s="321"/>
      <c r="GA133" s="321"/>
      <c r="GB133" s="321"/>
      <c r="GC133" s="321"/>
      <c r="GD133" s="321"/>
      <c r="GE133" s="321"/>
      <c r="GF133" s="321"/>
      <c r="GG133" s="321"/>
      <c r="GH133" s="321"/>
      <c r="GI133" s="321"/>
      <c r="GJ133" s="321"/>
      <c r="GK133" s="321"/>
      <c r="GL133" s="321"/>
      <c r="GM133" s="321"/>
      <c r="GN133" s="321"/>
      <c r="GO133" s="321"/>
      <c r="GP133" s="321"/>
      <c r="GQ133" s="321"/>
      <c r="GR133" s="321"/>
      <c r="GS133" s="321"/>
      <c r="GT133" s="321"/>
      <c r="GU133" s="321"/>
      <c r="GV133" s="321"/>
      <c r="GW133" s="321"/>
      <c r="GX133" s="321"/>
      <c r="GY133" s="321"/>
      <c r="GZ133" s="321"/>
      <c r="HA133" s="321"/>
      <c r="HB133" s="321"/>
      <c r="HC133" s="321"/>
      <c r="HD133" s="321"/>
      <c r="HE133" s="321"/>
      <c r="HF133" s="321"/>
      <c r="HG133" s="321"/>
      <c r="HH133" s="321"/>
      <c r="HI133" s="321"/>
      <c r="HJ133" s="321"/>
      <c r="HK133" s="321"/>
      <c r="HL133" s="321"/>
      <c r="HM133" s="321"/>
      <c r="HN133" s="321"/>
      <c r="HO133" s="321"/>
      <c r="HP133" s="321"/>
      <c r="HQ133" s="321"/>
      <c r="HR133" s="321"/>
      <c r="HS133" s="321"/>
      <c r="HT133" s="321"/>
      <c r="HU133" s="321"/>
      <c r="HV133" s="321"/>
      <c r="HW133" s="321"/>
      <c r="HX133" s="321"/>
      <c r="HY133" s="321"/>
      <c r="HZ133" s="321"/>
      <c r="IA133" s="321"/>
      <c r="IB133" s="321"/>
      <c r="IC133" s="321"/>
      <c r="ID133" s="321"/>
      <c r="IE133" s="321"/>
      <c r="IF133" s="321"/>
      <c r="IG133" s="321"/>
      <c r="IH133" s="321"/>
      <c r="II133" s="321"/>
      <c r="IJ133" s="321"/>
      <c r="IK133" s="321"/>
      <c r="IL133" s="321"/>
      <c r="IM133" s="321"/>
      <c r="IN133" s="321"/>
      <c r="IO133" s="321"/>
      <c r="IP133" s="321"/>
      <c r="IQ133" s="321"/>
      <c r="IR133" s="321"/>
      <c r="IS133" s="321"/>
      <c r="IT133" s="321"/>
      <c r="IU133" s="321"/>
      <c r="IV133" s="321"/>
      <c r="IW133" s="321"/>
      <c r="IX133" s="321"/>
      <c r="IY133" s="321"/>
      <c r="IZ133" s="321"/>
      <c r="JA133" s="321"/>
      <c r="JB133" s="321"/>
      <c r="JC133" s="321"/>
      <c r="JD133" s="321"/>
      <c r="JE133" s="321"/>
      <c r="JF133" s="321"/>
      <c r="JG133" s="321"/>
      <c r="JH133" s="321"/>
      <c r="JI133" s="321"/>
      <c r="JJ133" s="321"/>
      <c r="JK133" s="321"/>
      <c r="JL133" s="321"/>
      <c r="JM133" s="321"/>
      <c r="JN133" s="321"/>
      <c r="JO133" s="321"/>
      <c r="JP133" s="321"/>
      <c r="JQ133" s="321"/>
      <c r="JR133" s="321"/>
      <c r="JS133" s="321"/>
      <c r="JT133" s="321"/>
      <c r="JU133" s="321"/>
      <c r="JV133" s="321"/>
      <c r="JW133" s="321"/>
      <c r="JX133" s="321"/>
      <c r="JY133" s="321"/>
      <c r="JZ133" s="321"/>
      <c r="KA133" s="321"/>
      <c r="KB133" s="321"/>
      <c r="KC133" s="321"/>
      <c r="KD133" s="321"/>
      <c r="KE133" s="321"/>
      <c r="KF133" s="321"/>
      <c r="KG133" s="321"/>
      <c r="KH133" s="321"/>
      <c r="KI133" s="321"/>
      <c r="KJ133" s="321"/>
      <c r="KK133" s="321"/>
      <c r="KL133" s="321"/>
      <c r="KM133" s="321"/>
      <c r="KN133" s="321"/>
      <c r="KO133" s="321"/>
      <c r="KP133" s="321"/>
      <c r="KQ133" s="321"/>
      <c r="KR133" s="321"/>
      <c r="KS133" s="321"/>
      <c r="KT133" s="321"/>
      <c r="KU133" s="321"/>
      <c r="KV133" s="321"/>
      <c r="KW133" s="321"/>
      <c r="KX133" s="321"/>
      <c r="KY133" s="321"/>
      <c r="KZ133" s="321"/>
      <c r="LA133" s="321"/>
      <c r="LB133" s="321"/>
      <c r="LC133" s="321"/>
      <c r="LD133" s="321"/>
      <c r="LE133" s="321"/>
      <c r="LF133" s="321"/>
      <c r="LG133" s="321"/>
      <c r="LH133" s="321"/>
      <c r="LI133" s="321"/>
      <c r="LJ133" s="321"/>
      <c r="LK133" s="321"/>
      <c r="LL133" s="321"/>
      <c r="LM133" s="321"/>
      <c r="LN133" s="321"/>
      <c r="LO133" s="321"/>
      <c r="LP133" s="321"/>
      <c r="LQ133" s="321"/>
      <c r="LR133" s="321"/>
      <c r="LS133" s="321"/>
      <c r="LT133" s="321"/>
      <c r="LU133" s="321"/>
      <c r="LV133" s="321"/>
      <c r="LW133" s="321"/>
      <c r="LX133" s="321"/>
      <c r="LY133" s="321"/>
      <c r="LZ133" s="321"/>
      <c r="MA133" s="321"/>
      <c r="MB133" s="321"/>
      <c r="MC133" s="321"/>
      <c r="MD133" s="321"/>
      <c r="ME133" s="321"/>
      <c r="MF133" s="321"/>
      <c r="MG133" s="321"/>
      <c r="MH133" s="321"/>
      <c r="MI133" s="321"/>
      <c r="MJ133" s="321"/>
      <c r="MK133" s="321"/>
      <c r="ML133" s="321"/>
      <c r="MM133" s="321"/>
      <c r="MN133" s="321"/>
      <c r="MO133" s="321"/>
      <c r="MP133" s="321"/>
      <c r="MQ133" s="321"/>
      <c r="MR133" s="321"/>
      <c r="MS133" s="321"/>
      <c r="MT133" s="321"/>
      <c r="MU133" s="321"/>
      <c r="MV133" s="321"/>
      <c r="MW133" s="321"/>
      <c r="MX133" s="321"/>
      <c r="MY133" s="321"/>
      <c r="MZ133" s="321"/>
      <c r="NA133" s="477"/>
    </row>
    <row r="134" spans="1:366" x14ac:dyDescent="0.2">
      <c r="E134" s="500" t="s">
        <v>645</v>
      </c>
      <c r="F134" s="501">
        <f t="shared" ref="F134:BQ134" si="78">F111+F132</f>
        <v>7241313.4282214809</v>
      </c>
      <c r="G134" s="501">
        <f t="shared" si="78"/>
        <v>6596574.3868013658</v>
      </c>
      <c r="H134" s="501">
        <f t="shared" si="78"/>
        <v>6618415.1078189686</v>
      </c>
      <c r="I134" s="501">
        <f t="shared" si="78"/>
        <v>6512733.8887347989</v>
      </c>
      <c r="J134" s="501">
        <f t="shared" si="78"/>
        <v>6248091.4411220048</v>
      </c>
      <c r="K134" s="501">
        <f t="shared" si="78"/>
        <v>6320544.7709074672</v>
      </c>
      <c r="L134" s="501">
        <f t="shared" si="78"/>
        <v>7079277.3655306669</v>
      </c>
      <c r="M134" s="501">
        <f t="shared" si="78"/>
        <v>6512824.8836174905</v>
      </c>
      <c r="N134" s="501">
        <f t="shared" si="78"/>
        <v>6629356.8903541192</v>
      </c>
      <c r="O134" s="501">
        <f t="shared" si="78"/>
        <v>6820344.5135612423</v>
      </c>
      <c r="P134" s="501">
        <f t="shared" si="78"/>
        <v>6887028.4112742925</v>
      </c>
      <c r="Q134" s="501">
        <f t="shared" si="78"/>
        <v>6916226.7369347475</v>
      </c>
      <c r="R134" s="501">
        <f t="shared" si="78"/>
        <v>8527704.3435990941</v>
      </c>
      <c r="S134" s="501">
        <f t="shared" si="78"/>
        <v>7821733.0889781937</v>
      </c>
      <c r="T134" s="501">
        <f t="shared" si="78"/>
        <v>7527745.8022917863</v>
      </c>
      <c r="U134" s="501">
        <f t="shared" si="78"/>
        <v>7516840.5705129858</v>
      </c>
      <c r="V134" s="501">
        <f t="shared" si="78"/>
        <v>7199059.8812874639</v>
      </c>
      <c r="W134" s="501">
        <f t="shared" si="78"/>
        <v>7261129.8869937761</v>
      </c>
      <c r="X134" s="501">
        <f t="shared" si="78"/>
        <v>8314729.3342364691</v>
      </c>
      <c r="Y134" s="501">
        <f t="shared" si="78"/>
        <v>7585425.9799022786</v>
      </c>
      <c r="Z134" s="501">
        <f t="shared" si="78"/>
        <v>7730821.7970966455</v>
      </c>
      <c r="AA134" s="501">
        <f t="shared" si="78"/>
        <v>7977278.6000892911</v>
      </c>
      <c r="AB134" s="501">
        <f t="shared" si="78"/>
        <v>8067171.7716119867</v>
      </c>
      <c r="AC134" s="501">
        <f t="shared" si="78"/>
        <v>8008390.9998542462</v>
      </c>
      <c r="AD134" s="501">
        <f t="shared" si="78"/>
        <v>8645597.2978598084</v>
      </c>
      <c r="AE134" s="501">
        <f t="shared" si="78"/>
        <v>7948930.1117876777</v>
      </c>
      <c r="AF134" s="501">
        <f t="shared" si="78"/>
        <v>7737537.4624314513</v>
      </c>
      <c r="AG134" s="501">
        <f t="shared" si="78"/>
        <v>7581750.7557480913</v>
      </c>
      <c r="AH134" s="501">
        <f t="shared" si="78"/>
        <v>7369808.8889805451</v>
      </c>
      <c r="AI134" s="501">
        <f t="shared" si="78"/>
        <v>7318932.2763750879</v>
      </c>
      <c r="AJ134" s="501">
        <f t="shared" si="78"/>
        <v>8352484.6139869215</v>
      </c>
      <c r="AK134" s="501">
        <f t="shared" si="78"/>
        <v>7641390.4030633084</v>
      </c>
      <c r="AL134" s="501">
        <f t="shared" si="78"/>
        <v>7778131.9756577872</v>
      </c>
      <c r="AM134" s="501">
        <f t="shared" si="78"/>
        <v>8031290.1997991148</v>
      </c>
      <c r="AN134" s="501">
        <f t="shared" si="78"/>
        <v>8130338.7029468808</v>
      </c>
      <c r="AO134" s="501">
        <f t="shared" si="78"/>
        <v>8216888.9501508614</v>
      </c>
      <c r="AP134" s="501">
        <f t="shared" si="78"/>
        <v>9039337.3133376427</v>
      </c>
      <c r="AQ134" s="501">
        <f t="shared" si="78"/>
        <v>8171954.2963324003</v>
      </c>
      <c r="AR134" s="501">
        <f t="shared" si="78"/>
        <v>8218072.3187943194</v>
      </c>
      <c r="AS134" s="501">
        <f t="shared" si="78"/>
        <v>8058412.8982983027</v>
      </c>
      <c r="AT134" s="501">
        <f t="shared" si="78"/>
        <v>7697026.1892839922</v>
      </c>
      <c r="AU134" s="501">
        <f t="shared" si="78"/>
        <v>7796326.7385651357</v>
      </c>
      <c r="AV134" s="501">
        <f t="shared" si="78"/>
        <v>8776167.6769015715</v>
      </c>
      <c r="AW134" s="501">
        <f t="shared" si="78"/>
        <v>8030774.9230462592</v>
      </c>
      <c r="AX134" s="501">
        <f t="shared" si="78"/>
        <v>8173637.8599810824</v>
      </c>
      <c r="AY134" s="501">
        <f t="shared" si="78"/>
        <v>8415461.1066657566</v>
      </c>
      <c r="AZ134" s="501">
        <f t="shared" si="78"/>
        <v>8509072.9728377946</v>
      </c>
      <c r="BA134" s="501">
        <f t="shared" si="78"/>
        <v>8596621.9082152098</v>
      </c>
      <c r="BB134" s="501">
        <f t="shared" si="78"/>
        <v>9141959.9386277646</v>
      </c>
      <c r="BC134" s="501">
        <f t="shared" si="78"/>
        <v>8423130.9488943238</v>
      </c>
      <c r="BD134" s="501">
        <f t="shared" si="78"/>
        <v>8130193.4646613412</v>
      </c>
      <c r="BE134" s="501">
        <f t="shared" si="78"/>
        <v>8097510.026359288</v>
      </c>
      <c r="BF134" s="501">
        <f t="shared" si="78"/>
        <v>7769318.4376918534</v>
      </c>
      <c r="BG134" s="501">
        <f t="shared" si="78"/>
        <v>7840848.6129214177</v>
      </c>
      <c r="BH134" s="501">
        <f t="shared" si="78"/>
        <v>8838778.1040838975</v>
      </c>
      <c r="BI134" s="501">
        <f t="shared" si="78"/>
        <v>8098409.9243807271</v>
      </c>
      <c r="BJ134" s="501">
        <f t="shared" si="78"/>
        <v>8239544.9711712543</v>
      </c>
      <c r="BK134" s="501">
        <f t="shared" si="78"/>
        <v>8484546.717267599</v>
      </c>
      <c r="BL134" s="501">
        <f t="shared" si="78"/>
        <v>8584612.1704917662</v>
      </c>
      <c r="BM134" s="501">
        <f t="shared" si="78"/>
        <v>8602579.4811659902</v>
      </c>
      <c r="BN134" s="501">
        <f t="shared" si="78"/>
        <v>9190997.209170159</v>
      </c>
      <c r="BO134" s="501">
        <f t="shared" si="78"/>
        <v>8480107.0421035141</v>
      </c>
      <c r="BP134" s="501">
        <f t="shared" si="78"/>
        <v>8271400.7737093251</v>
      </c>
      <c r="BQ134" s="501">
        <f t="shared" si="78"/>
        <v>8110165.7934245672</v>
      </c>
      <c r="BR134" s="501">
        <f t="shared" ref="BR134:EC134" si="79">BR111+BR132</f>
        <v>7886739.020388905</v>
      </c>
      <c r="BS134" s="501">
        <f t="shared" si="79"/>
        <v>7845222.1045855787</v>
      </c>
      <c r="BT134" s="501">
        <f t="shared" si="79"/>
        <v>8886755.3055738769</v>
      </c>
      <c r="BU134" s="501">
        <f t="shared" si="79"/>
        <v>8163890.122174534</v>
      </c>
      <c r="BV134" s="501">
        <f t="shared" si="79"/>
        <v>8295951.6105614742</v>
      </c>
      <c r="BW134" s="501">
        <f t="shared" si="79"/>
        <v>8547321.4170485139</v>
      </c>
      <c r="BX134" s="501">
        <f t="shared" si="79"/>
        <v>8656546.4969278574</v>
      </c>
      <c r="BY134" s="501">
        <f t="shared" si="79"/>
        <v>8447729.0249107629</v>
      </c>
      <c r="BZ134" s="501">
        <f t="shared" si="79"/>
        <v>9178728.0719292518</v>
      </c>
      <c r="CA134" s="501">
        <f t="shared" si="79"/>
        <v>8495057.9240794443</v>
      </c>
      <c r="CB134" s="501">
        <f t="shared" si="79"/>
        <v>8185311.7764997594</v>
      </c>
      <c r="CC134" s="501">
        <f t="shared" si="79"/>
        <v>8186048.0957661122</v>
      </c>
      <c r="CD134" s="501">
        <f t="shared" si="79"/>
        <v>7966366.8195011932</v>
      </c>
      <c r="CE134" s="501">
        <f t="shared" si="79"/>
        <v>7898980.5516111366</v>
      </c>
      <c r="CF134" s="501">
        <f t="shared" si="79"/>
        <v>8962286.5348067079</v>
      </c>
      <c r="CG134" s="501">
        <f t="shared" si="79"/>
        <v>8240513.0063511152</v>
      </c>
      <c r="CH134" s="501">
        <f t="shared" si="79"/>
        <v>8370073.6950331982</v>
      </c>
      <c r="CI134" s="501">
        <f t="shared" si="79"/>
        <v>8624516.6560016628</v>
      </c>
      <c r="CJ134" s="501">
        <f t="shared" si="79"/>
        <v>8739586.508762233</v>
      </c>
      <c r="CK134" s="501">
        <f t="shared" si="79"/>
        <v>8670746.2095392998</v>
      </c>
      <c r="CL134" s="501">
        <f t="shared" si="79"/>
        <v>9317833.0905130021</v>
      </c>
      <c r="CM134" s="501">
        <f t="shared" si="79"/>
        <v>8616927.6396384127</v>
      </c>
      <c r="CN134" s="501">
        <f t="shared" si="79"/>
        <v>8315545.0243558846</v>
      </c>
      <c r="CO134" s="501">
        <f t="shared" si="79"/>
        <v>8303821.3590538763</v>
      </c>
      <c r="CP134" s="501">
        <f t="shared" si="79"/>
        <v>8040991.1845510285</v>
      </c>
      <c r="CQ134" s="501">
        <f t="shared" si="79"/>
        <v>7995348.8126578964</v>
      </c>
      <c r="CR134" s="501">
        <f t="shared" si="79"/>
        <v>9062111.9802385885</v>
      </c>
      <c r="CS134" s="501">
        <f t="shared" si="79"/>
        <v>8331605.2144215927</v>
      </c>
      <c r="CT134" s="501">
        <f t="shared" si="79"/>
        <v>8461078.3917788807</v>
      </c>
      <c r="CU134" s="501">
        <f t="shared" si="79"/>
        <v>8715063.8494072277</v>
      </c>
      <c r="CV134" s="501">
        <f t="shared" si="79"/>
        <v>8833225.6004871596</v>
      </c>
      <c r="CW134" s="501">
        <f t="shared" si="79"/>
        <v>8822256.3097928446</v>
      </c>
      <c r="CX134" s="501">
        <f t="shared" si="79"/>
        <v>9433730.7141515706</v>
      </c>
      <c r="CY134" s="501">
        <f t="shared" si="79"/>
        <v>8569344.6369687542</v>
      </c>
      <c r="CZ134" s="501">
        <f t="shared" si="79"/>
        <v>8606707.0910238829</v>
      </c>
      <c r="DA134" s="501">
        <f t="shared" si="79"/>
        <v>8460931.0616199411</v>
      </c>
      <c r="DB134" s="501">
        <f t="shared" si="79"/>
        <v>8091998.3488564137</v>
      </c>
      <c r="DC134" s="501">
        <f t="shared" si="79"/>
        <v>8212968.5473967809</v>
      </c>
      <c r="DD134" s="501">
        <f t="shared" si="79"/>
        <v>9214624.6635182761</v>
      </c>
      <c r="DE134" s="501">
        <f t="shared" si="79"/>
        <v>8454517.733659476</v>
      </c>
      <c r="DF134" s="501">
        <f t="shared" si="79"/>
        <v>8593412.0969613362</v>
      </c>
      <c r="DG134" s="501">
        <f t="shared" si="79"/>
        <v>8835877.1453789622</v>
      </c>
      <c r="DH134" s="501">
        <f t="shared" si="79"/>
        <v>8950320.761660574</v>
      </c>
      <c r="DI134" s="501">
        <f t="shared" si="79"/>
        <v>9019549.1600054428</v>
      </c>
      <c r="DJ134" s="501">
        <f t="shared" si="79"/>
        <v>9576494.1960209552</v>
      </c>
      <c r="DK134" s="501">
        <f t="shared" si="79"/>
        <v>8851816.5106428377</v>
      </c>
      <c r="DL134" s="501">
        <f t="shared" si="79"/>
        <v>8555207.8236114383</v>
      </c>
      <c r="DM134" s="501">
        <f t="shared" si="79"/>
        <v>8529077.9847604204</v>
      </c>
      <c r="DN134" s="501">
        <f t="shared" si="79"/>
        <v>8189195.6425113399</v>
      </c>
      <c r="DO134" s="501">
        <f t="shared" si="79"/>
        <v>8281388.7651968803</v>
      </c>
      <c r="DP134" s="501">
        <f t="shared" si="79"/>
        <v>9299215.9203257635</v>
      </c>
      <c r="DQ134" s="501">
        <f t="shared" si="79"/>
        <v>8541922.3155894894</v>
      </c>
      <c r="DR134" s="501">
        <f t="shared" si="79"/>
        <v>8677699.665546257</v>
      </c>
      <c r="DS134" s="501">
        <f t="shared" si="79"/>
        <v>8922192.4863658901</v>
      </c>
      <c r="DT134" s="501">
        <f t="shared" si="79"/>
        <v>9042646.0131051876</v>
      </c>
      <c r="DU134" s="501">
        <f t="shared" si="79"/>
        <v>9116770.4251943883</v>
      </c>
      <c r="DV134" s="501">
        <f t="shared" si="79"/>
        <v>9671955.4960658625</v>
      </c>
      <c r="DW134" s="501">
        <f t="shared" si="79"/>
        <v>8945675.2786676623</v>
      </c>
      <c r="DX134" s="501">
        <f t="shared" si="79"/>
        <v>8737340.5374691896</v>
      </c>
      <c r="DY134" s="501">
        <f t="shared" si="79"/>
        <v>8574951.233984625</v>
      </c>
      <c r="DZ134" s="501">
        <f t="shared" si="79"/>
        <v>8335285.2097144239</v>
      </c>
      <c r="EA134" s="501">
        <f t="shared" si="79"/>
        <v>8313042.7566462429</v>
      </c>
      <c r="EB134" s="501">
        <f t="shared" si="79"/>
        <v>9372270.6017678473</v>
      </c>
      <c r="EC134" s="501">
        <f t="shared" si="79"/>
        <v>8630053.2636461779</v>
      </c>
      <c r="ED134" s="501">
        <f t="shared" ref="ED134:GO134" si="80">ED111+ED132</f>
        <v>8755172.3636518437</v>
      </c>
      <c r="EE134" s="501">
        <f t="shared" si="80"/>
        <v>9004725.4704783969</v>
      </c>
      <c r="EF134" s="501">
        <f t="shared" si="80"/>
        <v>9133778.2914967854</v>
      </c>
      <c r="EG134" s="501">
        <f t="shared" si="80"/>
        <v>8911421.6928930804</v>
      </c>
      <c r="EH134" s="501">
        <f t="shared" si="80"/>
        <v>9648340.1973266788</v>
      </c>
      <c r="EI134" s="501">
        <f t="shared" si="80"/>
        <v>8802114.7474121898</v>
      </c>
      <c r="EJ134" s="501">
        <f t="shared" si="80"/>
        <v>8824203.63084241</v>
      </c>
      <c r="EK134" s="501">
        <f t="shared" si="80"/>
        <v>8701421.9468571711</v>
      </c>
      <c r="EL134" s="501">
        <f t="shared" si="80"/>
        <v>8334691.4729936011</v>
      </c>
      <c r="EM134" s="501">
        <f t="shared" si="80"/>
        <v>8472725.2039478421</v>
      </c>
      <c r="EN134" s="501">
        <f t="shared" si="80"/>
        <v>9493196.0787472054</v>
      </c>
      <c r="EO134" s="501">
        <f t="shared" si="80"/>
        <v>8726739.1762659065</v>
      </c>
      <c r="EP134" s="501">
        <f t="shared" si="80"/>
        <v>8865359.6947102882</v>
      </c>
      <c r="EQ134" s="501">
        <f t="shared" si="80"/>
        <v>9110364.851148732</v>
      </c>
      <c r="ER134" s="501">
        <f t="shared" si="80"/>
        <v>9240258.1771939937</v>
      </c>
      <c r="ES134" s="501">
        <f t="shared" si="80"/>
        <v>9251146.6948054135</v>
      </c>
      <c r="ET134" s="501">
        <f t="shared" si="80"/>
        <v>9845867.9705969691</v>
      </c>
      <c r="EU134" s="501">
        <f t="shared" si="80"/>
        <v>9123886.0366230439</v>
      </c>
      <c r="EV134" s="501">
        <f t="shared" si="80"/>
        <v>8822771.4929914828</v>
      </c>
      <c r="EW134" s="501">
        <f t="shared" si="80"/>
        <v>8806321.3576546274</v>
      </c>
      <c r="EX134" s="501">
        <f t="shared" si="80"/>
        <v>8461750.0824459773</v>
      </c>
      <c r="EY134" s="501">
        <f t="shared" si="80"/>
        <v>8569021.4550018795</v>
      </c>
      <c r="EZ134" s="501">
        <f t="shared" si="80"/>
        <v>9601858.6965405606</v>
      </c>
      <c r="FA134" s="501">
        <f t="shared" si="80"/>
        <v>8834862.7305536158</v>
      </c>
      <c r="FB134" s="501">
        <f t="shared" si="80"/>
        <v>8968164.5204671584</v>
      </c>
      <c r="FC134" s="501">
        <f t="shared" si="80"/>
        <v>9213249.0820767917</v>
      </c>
      <c r="FD134" s="501">
        <f t="shared" si="80"/>
        <v>9347896.9512496144</v>
      </c>
      <c r="FE134" s="501">
        <f t="shared" si="80"/>
        <v>9261591.3465065733</v>
      </c>
      <c r="FF134" s="501">
        <f t="shared" si="80"/>
        <v>9914551.8713052012</v>
      </c>
      <c r="FG134" s="501">
        <f t="shared" si="80"/>
        <v>9201891.9770347178</v>
      </c>
      <c r="FH134" s="501">
        <f t="shared" si="80"/>
        <v>8982319.6965965107</v>
      </c>
      <c r="FI134" s="501">
        <f t="shared" si="80"/>
        <v>8839192.6908483077</v>
      </c>
      <c r="FJ134" s="501">
        <f t="shared" si="80"/>
        <v>8599538.9717765376</v>
      </c>
      <c r="FK134" s="501">
        <f t="shared" si="80"/>
        <v>8594562.326862717</v>
      </c>
      <c r="FL134" s="501">
        <f t="shared" si="80"/>
        <v>9672162.651328532</v>
      </c>
      <c r="FM134" s="501">
        <f t="shared" si="80"/>
        <v>8922236.5879943464</v>
      </c>
      <c r="FN134" s="501">
        <f t="shared" si="80"/>
        <v>9046388.8323770724</v>
      </c>
      <c r="FO134" s="501">
        <f t="shared" si="80"/>
        <v>9297971.2838980444</v>
      </c>
      <c r="FP134" s="501">
        <f t="shared" si="80"/>
        <v>9442710.4031409156</v>
      </c>
      <c r="FQ134" s="501">
        <f t="shared" si="80"/>
        <v>9415636.8941591494</v>
      </c>
      <c r="FR134" s="501">
        <f t="shared" si="80"/>
        <v>10036030.789460095</v>
      </c>
      <c r="FS134" s="501">
        <f t="shared" si="80"/>
        <v>9316634.6533932686</v>
      </c>
      <c r="FT134" s="501">
        <f t="shared" si="80"/>
        <v>9013065.4249547627</v>
      </c>
      <c r="FU134" s="501">
        <f t="shared" si="80"/>
        <v>9003626.7860043999</v>
      </c>
      <c r="FV134" s="501">
        <f t="shared" si="80"/>
        <v>8656016.0514176227</v>
      </c>
      <c r="FW134" s="501">
        <f t="shared" si="80"/>
        <v>8774207.3515455071</v>
      </c>
      <c r="FX134" s="501">
        <f t="shared" si="80"/>
        <v>9817814.5547232553</v>
      </c>
      <c r="FY134" s="501">
        <f t="shared" si="80"/>
        <v>9044105.162349876</v>
      </c>
      <c r="FZ134" s="501">
        <f t="shared" si="80"/>
        <v>9175776.6964506693</v>
      </c>
      <c r="GA134" s="501">
        <f t="shared" si="80"/>
        <v>9421371.7068006806</v>
      </c>
      <c r="GB134" s="501">
        <f t="shared" si="80"/>
        <v>9566136.6233278606</v>
      </c>
      <c r="GC134" s="501">
        <f t="shared" si="80"/>
        <v>9627363.2787288576</v>
      </c>
      <c r="GD134" s="501">
        <f t="shared" si="80"/>
        <v>10191136.659746325</v>
      </c>
      <c r="GE134" s="501">
        <f t="shared" si="80"/>
        <v>9457397.9338860922</v>
      </c>
      <c r="GF134" s="501">
        <f t="shared" si="80"/>
        <v>9157367.2114387415</v>
      </c>
      <c r="GG134" s="501">
        <f t="shared" si="80"/>
        <v>9139068.3590041138</v>
      </c>
      <c r="GH134" s="501">
        <f t="shared" si="80"/>
        <v>8782761.1772128306</v>
      </c>
      <c r="GI134" s="501">
        <f t="shared" si="80"/>
        <v>8903170.12726463</v>
      </c>
      <c r="GJ134" s="501">
        <f t="shared" si="80"/>
        <v>9947890.7251054924</v>
      </c>
      <c r="GK134" s="501">
        <f t="shared" si="80"/>
        <v>9167290.564043887</v>
      </c>
      <c r="GL134" s="501">
        <f t="shared" si="80"/>
        <v>9295619.2460220307</v>
      </c>
      <c r="GM134" s="501">
        <f t="shared" si="80"/>
        <v>9539286.3943022583</v>
      </c>
      <c r="GN134" s="501">
        <f t="shared" si="80"/>
        <v>9687519.0005968343</v>
      </c>
      <c r="GO134" s="501">
        <f t="shared" si="80"/>
        <v>9676018.1830626931</v>
      </c>
      <c r="GP134" s="501">
        <f t="shared" ref="GP134:JA134" si="81">GP111+GP132</f>
        <v>10282225.66280039</v>
      </c>
      <c r="GQ134" s="501">
        <f t="shared" si="81"/>
        <v>9399524.7790387571</v>
      </c>
      <c r="GR134" s="501">
        <f t="shared" si="81"/>
        <v>9429960.4902476743</v>
      </c>
      <c r="GS134" s="501">
        <f t="shared" si="81"/>
        <v>9290405.4221688509</v>
      </c>
      <c r="GT134" s="501">
        <f t="shared" si="81"/>
        <v>8896505.9970088657</v>
      </c>
      <c r="GU134" s="501">
        <f t="shared" si="81"/>
        <v>9052991.7692331765</v>
      </c>
      <c r="GV134" s="501">
        <f t="shared" si="81"/>
        <v>10088559.017945893</v>
      </c>
      <c r="GW134" s="501">
        <f t="shared" si="81"/>
        <v>9295792.8703995571</v>
      </c>
      <c r="GX134" s="501">
        <f t="shared" si="81"/>
        <v>9423513.6514325999</v>
      </c>
      <c r="GY134" s="501">
        <f t="shared" si="81"/>
        <v>9663852.9885384515</v>
      </c>
      <c r="GZ134" s="501">
        <f t="shared" si="81"/>
        <v>9814527.4347737208</v>
      </c>
      <c r="HA134" s="501">
        <f t="shared" si="81"/>
        <v>9572860.4010502174</v>
      </c>
      <c r="HB134" s="501">
        <f t="shared" si="81"/>
        <v>10317015.696463626</v>
      </c>
      <c r="HC134" s="501">
        <f t="shared" si="81"/>
        <v>9612543.7720624935</v>
      </c>
      <c r="HD134" s="501">
        <f t="shared" si="81"/>
        <v>9291681.9084317051</v>
      </c>
      <c r="HE134" s="501">
        <f t="shared" si="81"/>
        <v>9304321.6176623609</v>
      </c>
      <c r="HF134" s="501">
        <f t="shared" si="81"/>
        <v>8956474.340426337</v>
      </c>
      <c r="HG134" s="501">
        <f t="shared" si="81"/>
        <v>9092766.937797565</v>
      </c>
      <c r="HH134" s="501">
        <f t="shared" si="81"/>
        <v>10156313.570848431</v>
      </c>
      <c r="HI134" s="501">
        <f t="shared" si="81"/>
        <v>9373918.627971407</v>
      </c>
      <c r="HJ134" s="501">
        <f t="shared" si="81"/>
        <v>9504244.7389423586</v>
      </c>
      <c r="HK134" s="501">
        <f t="shared" si="81"/>
        <v>9751882.8992891349</v>
      </c>
      <c r="HL134" s="501">
        <f t="shared" si="81"/>
        <v>9913744.4194147903</v>
      </c>
      <c r="HM134" s="501">
        <f t="shared" si="81"/>
        <v>9908198.8920660652</v>
      </c>
      <c r="HN134" s="501">
        <f t="shared" si="81"/>
        <v>10514522.62917072</v>
      </c>
      <c r="HO134" s="501">
        <f t="shared" si="81"/>
        <v>9783448.6661982257</v>
      </c>
      <c r="HP134" s="501">
        <f t="shared" si="81"/>
        <v>9478036.3661413603</v>
      </c>
      <c r="HQ134" s="501">
        <f t="shared" si="81"/>
        <v>9470571.3587665334</v>
      </c>
      <c r="HR134" s="501">
        <f t="shared" si="81"/>
        <v>9171062.4305018596</v>
      </c>
      <c r="HS134" s="501">
        <f t="shared" si="81"/>
        <v>9174649.0011355802</v>
      </c>
      <c r="HT134" s="501">
        <f t="shared" si="81"/>
        <v>10287567.706100862</v>
      </c>
      <c r="HU134" s="501">
        <f t="shared" si="81"/>
        <v>9510728.6108751129</v>
      </c>
      <c r="HV134" s="501">
        <f t="shared" si="81"/>
        <v>9624141.6633731555</v>
      </c>
      <c r="HW134" s="501">
        <f t="shared" si="81"/>
        <v>9874677.0994256102</v>
      </c>
      <c r="HX134" s="501">
        <f t="shared" si="81"/>
        <v>10042924.076570144</v>
      </c>
      <c r="HY134" s="501">
        <f t="shared" si="81"/>
        <v>9999022.4719418939</v>
      </c>
      <c r="HZ134" s="501">
        <f t="shared" si="81"/>
        <v>10627411.917100448</v>
      </c>
      <c r="IA134" s="501">
        <f t="shared" si="81"/>
        <v>9743749.4527690858</v>
      </c>
      <c r="IB134" s="501">
        <f t="shared" si="81"/>
        <v>9771086.9903006479</v>
      </c>
      <c r="IC134" s="501">
        <f t="shared" si="81"/>
        <v>9639260.6037968863</v>
      </c>
      <c r="ID134" s="501">
        <f t="shared" si="81"/>
        <v>9237898.6525348239</v>
      </c>
      <c r="IE134" s="501">
        <f t="shared" si="81"/>
        <v>9411379.911758665</v>
      </c>
      <c r="IF134" s="501">
        <f t="shared" si="81"/>
        <v>10463468.803284168</v>
      </c>
      <c r="IG134" s="501">
        <f t="shared" si="81"/>
        <v>9658320.9341379125</v>
      </c>
      <c r="IH134" s="501">
        <f t="shared" si="81"/>
        <v>9782470.4946354479</v>
      </c>
      <c r="II134" s="501">
        <f t="shared" si="81"/>
        <v>10022927.959245846</v>
      </c>
      <c r="IJ134" s="501">
        <f t="shared" si="81"/>
        <v>10189893.314410053</v>
      </c>
      <c r="IK134" s="501">
        <f t="shared" si="81"/>
        <v>10226367.939801427</v>
      </c>
      <c r="IL134" s="501">
        <f t="shared" si="81"/>
        <v>10801516.866548544</v>
      </c>
      <c r="IM134" s="501">
        <f t="shared" si="81"/>
        <v>10057779.623811781</v>
      </c>
      <c r="IN134" s="501">
        <f t="shared" si="81"/>
        <v>9751474.318505561</v>
      </c>
      <c r="IO134" s="501">
        <f t="shared" si="81"/>
        <v>9740070.762746647</v>
      </c>
      <c r="IP134" s="501">
        <f t="shared" si="81"/>
        <v>9367343.4354978725</v>
      </c>
      <c r="IQ134" s="501">
        <f t="shared" si="81"/>
        <v>9513600.7990273498</v>
      </c>
      <c r="IR134" s="501">
        <f t="shared" si="81"/>
        <v>10583307.014979683</v>
      </c>
      <c r="IS134" s="501">
        <f t="shared" si="81"/>
        <v>9780085.9382600859</v>
      </c>
      <c r="IT134" s="501">
        <f t="shared" si="81"/>
        <v>9900920.4144997466</v>
      </c>
      <c r="IU134" s="501">
        <f t="shared" si="81"/>
        <v>10143482.667388273</v>
      </c>
      <c r="IV134" s="501">
        <f t="shared" si="81"/>
        <v>10317819.12177787</v>
      </c>
      <c r="IW134" s="501">
        <f t="shared" si="81"/>
        <v>10358489.77044211</v>
      </c>
      <c r="IX134" s="501">
        <f t="shared" si="81"/>
        <v>10932107.155336691</v>
      </c>
      <c r="IY134" s="501">
        <f t="shared" si="81"/>
        <v>10186381.731719915</v>
      </c>
      <c r="IZ134" s="501">
        <f t="shared" si="81"/>
        <v>9968187.402252188</v>
      </c>
      <c r="JA134" s="501">
        <f t="shared" si="81"/>
        <v>9820934.1536796689</v>
      </c>
      <c r="JB134" s="501">
        <f t="shared" ref="JB134:LM134" si="82">JB111+JB132</f>
        <v>9547672.7665988281</v>
      </c>
      <c r="JC134" s="501">
        <f t="shared" si="82"/>
        <v>9580829.2980870288</v>
      </c>
      <c r="JD134" s="501">
        <f t="shared" si="82"/>
        <v>10693229.351750568</v>
      </c>
      <c r="JE134" s="501">
        <f t="shared" si="82"/>
        <v>9903990.4085273501</v>
      </c>
      <c r="JF134" s="501">
        <f t="shared" si="82"/>
        <v>10013829.264870854</v>
      </c>
      <c r="JG134" s="501">
        <f t="shared" si="82"/>
        <v>10261425.205720881</v>
      </c>
      <c r="JH134" s="501">
        <f t="shared" si="82"/>
        <v>10445667.194122959</v>
      </c>
      <c r="JI134" s="501">
        <f t="shared" si="82"/>
        <v>10414888.248054089</v>
      </c>
      <c r="JJ134" s="501">
        <f t="shared" si="82"/>
        <v>11034199.044829661</v>
      </c>
      <c r="JK134" s="501">
        <f t="shared" si="82"/>
        <v>10141491.738013051</v>
      </c>
      <c r="JL134" s="501">
        <f t="shared" si="82"/>
        <v>10167004.760389861</v>
      </c>
      <c r="JM134" s="501">
        <f t="shared" si="82"/>
        <v>10037227.909038454</v>
      </c>
      <c r="JN134" s="501">
        <f t="shared" si="82"/>
        <v>9624158.0585425533</v>
      </c>
      <c r="JO134" s="501">
        <f t="shared" si="82"/>
        <v>9813940.7789172754</v>
      </c>
      <c r="JP134" s="501">
        <f t="shared" si="82"/>
        <v>10881405.479612006</v>
      </c>
      <c r="JQ134" s="501">
        <f t="shared" si="82"/>
        <v>10061180.804421743</v>
      </c>
      <c r="JR134" s="501">
        <f t="shared" si="82"/>
        <v>10180152.781870425</v>
      </c>
      <c r="JS134" s="501">
        <f t="shared" si="82"/>
        <v>10419570.014504574</v>
      </c>
      <c r="JT134" s="501">
        <f t="shared" si="82"/>
        <v>10603080.549611017</v>
      </c>
      <c r="JU134" s="501">
        <f t="shared" si="82"/>
        <v>10576625.310017891</v>
      </c>
      <c r="JV134" s="501">
        <f t="shared" si="82"/>
        <v>11189337.315236151</v>
      </c>
      <c r="JW134" s="501">
        <f t="shared" si="82"/>
        <v>10445533.032385636</v>
      </c>
      <c r="JX134" s="501">
        <f t="shared" si="82"/>
        <v>10132934.073860599</v>
      </c>
      <c r="JY134" s="501">
        <f t="shared" si="82"/>
        <v>10131390.252974199</v>
      </c>
      <c r="JZ134" s="501">
        <f t="shared" si="82"/>
        <v>9750827.0013232678</v>
      </c>
      <c r="KA134" s="501">
        <f t="shared" si="82"/>
        <v>9915549.4208631106</v>
      </c>
      <c r="KB134" s="501">
        <f t="shared" si="82"/>
        <v>11003597.972523782</v>
      </c>
      <c r="KC134" s="501">
        <f t="shared" si="82"/>
        <v>10186896.914943332</v>
      </c>
      <c r="KD134" s="501">
        <f t="shared" si="82"/>
        <v>10303830.399655752</v>
      </c>
      <c r="KE134" s="501">
        <f t="shared" si="82"/>
        <v>10546578.501429655</v>
      </c>
      <c r="KF134" s="501">
        <f t="shared" si="82"/>
        <v>10738870.626751941</v>
      </c>
      <c r="KG134" s="501">
        <f t="shared" si="82"/>
        <v>10616481.330634862</v>
      </c>
      <c r="KH134" s="501">
        <f t="shared" si="82"/>
        <v>11289754.082654139</v>
      </c>
      <c r="KI134" s="501">
        <f t="shared" si="82"/>
        <v>10556224.969863106</v>
      </c>
      <c r="KJ134" s="501">
        <f t="shared" si="82"/>
        <v>10326089.770110751</v>
      </c>
      <c r="KK134" s="501">
        <f t="shared" si="82"/>
        <v>10199201.790733324</v>
      </c>
      <c r="KL134" s="501">
        <f t="shared" si="82"/>
        <v>9923474.6129380036</v>
      </c>
      <c r="KM134" s="501">
        <f t="shared" si="82"/>
        <v>9977971.0567795113</v>
      </c>
      <c r="KN134" s="501">
        <f t="shared" si="82"/>
        <v>11112630.108140415</v>
      </c>
      <c r="KO134" s="501">
        <f t="shared" si="82"/>
        <v>10312221.518620724</v>
      </c>
      <c r="KP134" s="501">
        <f t="shared" si="82"/>
        <v>10419954.816164466</v>
      </c>
      <c r="KQ134" s="501">
        <f t="shared" si="82"/>
        <v>10669422.486498572</v>
      </c>
      <c r="KR134" s="501">
        <f t="shared" si="82"/>
        <v>10873411.357591745</v>
      </c>
      <c r="KS134" s="501">
        <f t="shared" si="82"/>
        <v>10809568.993912851</v>
      </c>
      <c r="KT134" s="501">
        <f t="shared" si="82"/>
        <v>11451008.34971978</v>
      </c>
      <c r="KU134" s="501">
        <f t="shared" si="82"/>
        <v>10710405.29992694</v>
      </c>
      <c r="KV134" s="501">
        <f t="shared" si="82"/>
        <v>10396159.561500799</v>
      </c>
      <c r="KW134" s="501">
        <f t="shared" si="82"/>
        <v>10403444.927678354</v>
      </c>
      <c r="KX134" s="501">
        <f t="shared" si="82"/>
        <v>10018983.423964739</v>
      </c>
      <c r="KY134" s="501">
        <f t="shared" si="82"/>
        <v>10198135.118839236</v>
      </c>
      <c r="KZ134" s="501">
        <f t="shared" si="82"/>
        <v>11300219.713245384</v>
      </c>
      <c r="LA134" s="501">
        <f t="shared" si="82"/>
        <v>10474863.909172596</v>
      </c>
      <c r="LB134" s="501">
        <f t="shared" si="82"/>
        <v>10589754.954894613</v>
      </c>
      <c r="LC134" s="501">
        <f t="shared" si="82"/>
        <v>10833210.399687303</v>
      </c>
      <c r="LD134" s="501">
        <f t="shared" si="82"/>
        <v>11038669.926975742</v>
      </c>
      <c r="LE134" s="501">
        <f t="shared" si="82"/>
        <v>11055339.026590962</v>
      </c>
      <c r="LF134" s="501">
        <f t="shared" si="82"/>
        <v>11644990.117535781</v>
      </c>
      <c r="LG134" s="501">
        <f t="shared" si="82"/>
        <v>10890400.632849753</v>
      </c>
      <c r="LH134" s="501">
        <f t="shared" si="82"/>
        <v>10579071.09563159</v>
      </c>
      <c r="LI134" s="501">
        <f t="shared" si="82"/>
        <v>10578618.506465629</v>
      </c>
      <c r="LJ134" s="501">
        <f t="shared" si="82"/>
        <v>10184967.889202194</v>
      </c>
      <c r="LK134" s="501">
        <f t="shared" si="82"/>
        <v>10367971.364509266</v>
      </c>
      <c r="LL134" s="501">
        <f t="shared" si="82"/>
        <v>11472820.994136248</v>
      </c>
      <c r="LM134" s="501">
        <f t="shared" si="82"/>
        <v>10639515.142310143</v>
      </c>
      <c r="LN134" s="501">
        <f t="shared" ref="LN134:NA134" si="83">LN111+LN132</f>
        <v>10750794.070541561</v>
      </c>
      <c r="LO134" s="501">
        <f t="shared" si="83"/>
        <v>10992389.067661263</v>
      </c>
      <c r="LP134" s="501">
        <f t="shared" si="83"/>
        <v>11202867.050720552</v>
      </c>
      <c r="LQ134" s="501">
        <f t="shared" si="83"/>
        <v>11152905.14411762</v>
      </c>
      <c r="LR134" s="501">
        <f t="shared" si="83"/>
        <v>11781470.217427984</v>
      </c>
      <c r="LS134" s="501">
        <f t="shared" si="83"/>
        <v>10876674.872195426</v>
      </c>
      <c r="LT134" s="501">
        <f t="shared" si="83"/>
        <v>10896031.493802061</v>
      </c>
      <c r="LU134" s="501">
        <f t="shared" si="83"/>
        <v>10774105.067453198</v>
      </c>
      <c r="LV134" s="501">
        <f t="shared" si="83"/>
        <v>10341637.489113327</v>
      </c>
      <c r="LW134" s="501">
        <f t="shared" si="83"/>
        <v>10562094.844242526</v>
      </c>
      <c r="LX134" s="501">
        <f t="shared" si="83"/>
        <v>11659035.918902993</v>
      </c>
      <c r="LY134" s="501">
        <f t="shared" si="83"/>
        <v>10812141.242280435</v>
      </c>
      <c r="LZ134" s="501">
        <f t="shared" si="83"/>
        <v>10922297.291450407</v>
      </c>
      <c r="MA134" s="501">
        <f t="shared" si="83"/>
        <v>11160418.333928039</v>
      </c>
      <c r="MB134" s="501">
        <f t="shared" si="83"/>
        <v>11374752.341713641</v>
      </c>
      <c r="MC134" s="501">
        <f t="shared" si="83"/>
        <v>11093649.953019481</v>
      </c>
      <c r="MD134" s="501">
        <f t="shared" si="83"/>
        <v>11860738.500400074</v>
      </c>
      <c r="ME134" s="501">
        <f t="shared" si="83"/>
        <v>11133643.32103385</v>
      </c>
      <c r="MF134" s="501">
        <f t="shared" si="83"/>
        <v>10801464.594934411</v>
      </c>
      <c r="MG134" s="501">
        <f t="shared" si="83"/>
        <v>10832147.074810369</v>
      </c>
      <c r="MH134" s="501">
        <f t="shared" si="83"/>
        <v>10444805.369776007</v>
      </c>
      <c r="MI134" s="501">
        <f t="shared" si="83"/>
        <v>10646604.407771129</v>
      </c>
      <c r="MJ134" s="501">
        <f t="shared" si="83"/>
        <v>11772979.333571631</v>
      </c>
      <c r="MK134" s="501">
        <f t="shared" si="83"/>
        <v>10935163.488740297</v>
      </c>
      <c r="ML134" s="501">
        <f t="shared" si="83"/>
        <v>11047495.552824011</v>
      </c>
      <c r="MM134" s="501">
        <f t="shared" si="83"/>
        <v>11292856.350363027</v>
      </c>
      <c r="MN134" s="501">
        <f t="shared" si="83"/>
        <v>11519900.349828634</v>
      </c>
      <c r="MO134" s="501">
        <f t="shared" si="83"/>
        <v>11473963.660933051</v>
      </c>
      <c r="MP134" s="501">
        <f t="shared" si="83"/>
        <v>12103980.243071277</v>
      </c>
      <c r="MQ134" s="501">
        <f t="shared" si="83"/>
        <v>11349770.000051619</v>
      </c>
      <c r="MR134" s="501">
        <f t="shared" si="83"/>
        <v>11032806.88176566</v>
      </c>
      <c r="MS134" s="501">
        <f t="shared" si="83"/>
        <v>11043840.445337793</v>
      </c>
      <c r="MT134" s="501">
        <f t="shared" si="83"/>
        <v>10641473.703283109</v>
      </c>
      <c r="MU134" s="501">
        <f t="shared" si="83"/>
        <v>10846189.804376287</v>
      </c>
      <c r="MV134" s="504">
        <f t="shared" si="83"/>
        <v>11972419.223667201</v>
      </c>
      <c r="MW134" s="501">
        <f t="shared" si="83"/>
        <v>11123761.070479589</v>
      </c>
      <c r="MX134" s="501">
        <f t="shared" si="83"/>
        <v>11230720.901744824</v>
      </c>
      <c r="MY134" s="501">
        <f t="shared" si="83"/>
        <v>11472664.828988615</v>
      </c>
      <c r="MZ134" s="501">
        <f t="shared" si="83"/>
        <v>11703950.250538537</v>
      </c>
      <c r="NA134" s="502">
        <f t="shared" si="83"/>
        <v>11558031.672051702</v>
      </c>
    </row>
    <row r="135" spans="1:366" x14ac:dyDescent="0.2">
      <c r="R135" s="306"/>
      <c r="S135" s="306"/>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c r="AQ135" s="321"/>
      <c r="AR135" s="321"/>
      <c r="AS135" s="321"/>
      <c r="AT135" s="321"/>
      <c r="AU135" s="321"/>
      <c r="AV135" s="321"/>
      <c r="AW135" s="321"/>
      <c r="AX135" s="321"/>
      <c r="AY135" s="321"/>
      <c r="AZ135" s="321"/>
      <c r="BA135" s="321"/>
      <c r="BB135" s="321"/>
      <c r="BC135" s="321"/>
      <c r="BD135" s="321"/>
      <c r="BE135" s="321"/>
      <c r="BF135" s="321"/>
      <c r="BG135" s="321"/>
      <c r="BH135" s="321"/>
      <c r="BI135" s="321"/>
      <c r="BJ135" s="321"/>
      <c r="BK135" s="321"/>
      <c r="BL135" s="321"/>
      <c r="BM135" s="321"/>
      <c r="BN135" s="321"/>
      <c r="BO135" s="321"/>
      <c r="BP135" s="321"/>
      <c r="BQ135" s="321"/>
      <c r="BR135" s="321"/>
      <c r="BS135" s="321"/>
      <c r="BT135" s="321"/>
      <c r="BU135" s="321"/>
      <c r="BV135" s="321"/>
      <c r="BW135" s="321"/>
      <c r="BX135" s="321"/>
      <c r="BY135" s="321"/>
      <c r="BZ135" s="321"/>
      <c r="CA135" s="321"/>
      <c r="CB135" s="321"/>
      <c r="CC135" s="321"/>
      <c r="CD135" s="321"/>
      <c r="CE135" s="321"/>
      <c r="CF135" s="321"/>
      <c r="CG135" s="321"/>
      <c r="CH135" s="321"/>
      <c r="CI135" s="321"/>
      <c r="CJ135" s="321"/>
      <c r="CK135" s="321"/>
      <c r="CL135" s="321"/>
      <c r="CM135" s="321"/>
      <c r="CN135" s="321"/>
      <c r="CO135" s="321"/>
      <c r="CP135" s="321"/>
      <c r="CQ135" s="321"/>
      <c r="CR135" s="321"/>
      <c r="CS135" s="321"/>
      <c r="CT135" s="321"/>
      <c r="CU135" s="321"/>
      <c r="CV135" s="321"/>
      <c r="CW135" s="321"/>
      <c r="CX135" s="321"/>
      <c r="CY135" s="321"/>
      <c r="CZ135" s="321"/>
      <c r="DA135" s="321"/>
      <c r="DB135" s="321"/>
      <c r="DC135" s="321"/>
      <c r="DD135" s="321"/>
      <c r="DE135" s="321"/>
      <c r="DF135" s="321"/>
      <c r="DG135" s="321"/>
      <c r="DH135" s="321"/>
      <c r="DI135" s="321"/>
      <c r="DJ135" s="321"/>
      <c r="DK135" s="321"/>
      <c r="DL135" s="321"/>
      <c r="DM135" s="321"/>
      <c r="DN135" s="321"/>
      <c r="DO135" s="321"/>
      <c r="DP135" s="321"/>
      <c r="DQ135" s="321"/>
      <c r="DR135" s="321"/>
      <c r="DS135" s="321"/>
      <c r="DT135" s="321"/>
      <c r="DU135" s="321"/>
      <c r="DV135" s="321"/>
      <c r="DW135" s="321"/>
      <c r="DX135" s="321"/>
      <c r="DY135" s="321"/>
      <c r="DZ135" s="321"/>
      <c r="EA135" s="321"/>
      <c r="EB135" s="321"/>
      <c r="EC135" s="321"/>
      <c r="ED135" s="321"/>
      <c r="EE135" s="321"/>
      <c r="EF135" s="321"/>
      <c r="EG135" s="321"/>
      <c r="EH135" s="321"/>
      <c r="EI135" s="321"/>
      <c r="EJ135" s="321"/>
      <c r="EK135" s="321"/>
      <c r="EL135" s="321"/>
      <c r="EM135" s="321"/>
      <c r="EN135" s="321"/>
      <c r="EO135" s="321"/>
      <c r="EP135" s="321"/>
      <c r="EQ135" s="321"/>
      <c r="ER135" s="321"/>
      <c r="ES135" s="321"/>
      <c r="ET135" s="321"/>
      <c r="EU135" s="321"/>
      <c r="EV135" s="321"/>
      <c r="EW135" s="321"/>
      <c r="EX135" s="321"/>
      <c r="EY135" s="321"/>
      <c r="EZ135" s="321"/>
      <c r="FA135" s="321"/>
      <c r="FB135" s="321"/>
      <c r="FC135" s="321"/>
      <c r="FD135" s="321"/>
      <c r="FE135" s="321"/>
      <c r="FF135" s="321"/>
      <c r="FG135" s="321"/>
      <c r="FH135" s="321"/>
      <c r="FI135" s="321"/>
      <c r="FJ135" s="321"/>
      <c r="FK135" s="321"/>
      <c r="FL135" s="321"/>
      <c r="FM135" s="321"/>
      <c r="FN135" s="321"/>
      <c r="FO135" s="321"/>
      <c r="FP135" s="321"/>
      <c r="FQ135" s="321"/>
      <c r="FR135" s="321"/>
      <c r="FS135" s="321"/>
      <c r="FT135" s="321"/>
      <c r="FU135" s="321"/>
      <c r="FV135" s="321"/>
      <c r="FW135" s="321"/>
      <c r="FX135" s="321"/>
      <c r="FY135" s="321"/>
      <c r="FZ135" s="321"/>
      <c r="GA135" s="321"/>
      <c r="GB135" s="321"/>
      <c r="GC135" s="321"/>
      <c r="GD135" s="321"/>
      <c r="GE135" s="321"/>
      <c r="GF135" s="321"/>
      <c r="GG135" s="321"/>
      <c r="GH135" s="321"/>
      <c r="GI135" s="321"/>
      <c r="GJ135" s="321"/>
      <c r="GK135" s="321"/>
      <c r="GL135" s="321"/>
      <c r="GM135" s="321"/>
      <c r="GN135" s="321"/>
      <c r="GO135" s="321"/>
      <c r="GP135" s="321"/>
      <c r="GQ135" s="321"/>
      <c r="GR135" s="321"/>
      <c r="GS135" s="321"/>
      <c r="GT135" s="321"/>
      <c r="GU135" s="321"/>
      <c r="GV135" s="321"/>
      <c r="GW135" s="321"/>
      <c r="GX135" s="321"/>
      <c r="GY135" s="321"/>
      <c r="GZ135" s="321"/>
      <c r="HA135" s="321"/>
      <c r="HB135" s="321"/>
      <c r="HC135" s="321"/>
      <c r="HD135" s="321"/>
      <c r="HE135" s="321"/>
      <c r="HF135" s="321"/>
      <c r="HG135" s="321"/>
      <c r="HH135" s="321"/>
      <c r="HI135" s="321"/>
      <c r="HJ135" s="321"/>
      <c r="HK135" s="321"/>
      <c r="HL135" s="321"/>
      <c r="HM135" s="321"/>
      <c r="HN135" s="321"/>
      <c r="HO135" s="321"/>
      <c r="HP135" s="321"/>
      <c r="HQ135" s="321"/>
      <c r="HR135" s="321"/>
      <c r="HS135" s="321"/>
      <c r="HT135" s="321"/>
      <c r="HU135" s="321"/>
      <c r="HV135" s="321"/>
      <c r="HW135" s="321"/>
      <c r="HX135" s="321"/>
      <c r="HY135" s="321"/>
      <c r="HZ135" s="321"/>
      <c r="IA135" s="321"/>
      <c r="IB135" s="321"/>
      <c r="IC135" s="321"/>
      <c r="ID135" s="321"/>
      <c r="IE135" s="321"/>
      <c r="IF135" s="321"/>
      <c r="IG135" s="321"/>
      <c r="IH135" s="321"/>
      <c r="II135" s="321"/>
      <c r="IJ135" s="321"/>
      <c r="IK135" s="321"/>
      <c r="IL135" s="321"/>
      <c r="IM135" s="321"/>
      <c r="IN135" s="321"/>
      <c r="IO135" s="321"/>
      <c r="IP135" s="321"/>
      <c r="IQ135" s="321"/>
      <c r="IR135" s="321"/>
      <c r="IS135" s="321"/>
      <c r="IT135" s="321"/>
      <c r="IU135" s="321"/>
      <c r="IV135" s="321"/>
      <c r="IW135" s="321"/>
      <c r="IX135" s="321"/>
      <c r="IY135" s="321"/>
      <c r="IZ135" s="321"/>
      <c r="JA135" s="321"/>
      <c r="JB135" s="321"/>
      <c r="JC135" s="321"/>
      <c r="JD135" s="321"/>
      <c r="JE135" s="321"/>
      <c r="JF135" s="321"/>
      <c r="JG135" s="321"/>
      <c r="JH135" s="321"/>
      <c r="JI135" s="321"/>
      <c r="JJ135" s="321"/>
      <c r="JK135" s="321"/>
      <c r="JL135" s="321"/>
      <c r="JM135" s="321"/>
      <c r="JN135" s="321"/>
      <c r="JO135" s="321"/>
      <c r="JP135" s="321"/>
      <c r="JQ135" s="321"/>
      <c r="JR135" s="321"/>
      <c r="JS135" s="321"/>
      <c r="JT135" s="321"/>
      <c r="JU135" s="321"/>
      <c r="JV135" s="321"/>
      <c r="JW135" s="321"/>
      <c r="JX135" s="321"/>
      <c r="JY135" s="321"/>
      <c r="JZ135" s="321"/>
      <c r="KA135" s="321"/>
      <c r="KB135" s="321"/>
      <c r="KC135" s="321"/>
      <c r="KD135" s="321"/>
      <c r="KE135" s="321"/>
      <c r="KF135" s="321"/>
      <c r="KG135" s="321"/>
      <c r="KH135" s="321"/>
      <c r="KI135" s="321"/>
      <c r="KJ135" s="321"/>
      <c r="KK135" s="321"/>
      <c r="KL135" s="321"/>
      <c r="KM135" s="321"/>
      <c r="KN135" s="321"/>
      <c r="KO135" s="321"/>
      <c r="KP135" s="321"/>
      <c r="KQ135" s="321"/>
      <c r="KR135" s="321"/>
      <c r="KS135" s="321"/>
      <c r="KT135" s="321"/>
      <c r="KU135" s="321"/>
      <c r="KV135" s="321"/>
      <c r="KW135" s="321"/>
      <c r="KX135" s="321"/>
      <c r="KY135" s="321"/>
      <c r="KZ135" s="321"/>
      <c r="LA135" s="321"/>
      <c r="LB135" s="321"/>
      <c r="LC135" s="321"/>
      <c r="LD135" s="321"/>
      <c r="LE135" s="321"/>
      <c r="LF135" s="321"/>
      <c r="LG135" s="321"/>
      <c r="LH135" s="321"/>
      <c r="LI135" s="321"/>
      <c r="LJ135" s="321"/>
      <c r="LK135" s="321"/>
      <c r="LL135" s="321"/>
      <c r="LM135" s="321"/>
      <c r="LN135" s="321"/>
      <c r="LO135" s="321"/>
      <c r="LP135" s="321"/>
      <c r="LQ135" s="321"/>
      <c r="LR135" s="321"/>
      <c r="LS135" s="321"/>
      <c r="LT135" s="321"/>
      <c r="LU135" s="321"/>
      <c r="LV135" s="321"/>
      <c r="LW135" s="321"/>
      <c r="LX135" s="321"/>
      <c r="LY135" s="321"/>
      <c r="LZ135" s="321"/>
      <c r="MA135" s="321"/>
      <c r="MB135" s="321"/>
      <c r="MC135" s="321"/>
      <c r="MD135" s="321"/>
      <c r="ME135" s="321"/>
      <c r="MF135" s="321"/>
      <c r="MG135" s="321"/>
      <c r="MH135" s="321"/>
      <c r="MI135" s="321"/>
      <c r="MJ135" s="321"/>
      <c r="MK135" s="321"/>
      <c r="ML135" s="321"/>
      <c r="MM135" s="321"/>
      <c r="MN135" s="321"/>
      <c r="MO135" s="321"/>
      <c r="MP135" s="321"/>
      <c r="MQ135" s="321"/>
      <c r="MR135" s="321"/>
      <c r="MS135" s="321"/>
      <c r="MT135" s="321"/>
      <c r="MU135" s="321"/>
      <c r="MV135" s="321"/>
      <c r="MW135" s="321"/>
      <c r="MX135" s="321"/>
      <c r="MY135" s="321"/>
      <c r="MZ135" s="321"/>
      <c r="NA135" s="477"/>
    </row>
    <row r="136" spans="1:366" x14ac:dyDescent="0.2">
      <c r="F136" s="334"/>
      <c r="R136" s="306"/>
      <c r="S136" s="306"/>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c r="AQ136" s="321"/>
      <c r="AR136" s="321"/>
      <c r="AS136" s="321"/>
      <c r="AT136" s="321"/>
      <c r="AU136" s="321"/>
      <c r="AV136" s="321"/>
      <c r="AW136" s="321"/>
      <c r="AX136" s="321"/>
      <c r="AY136" s="321"/>
      <c r="AZ136" s="321"/>
      <c r="BA136" s="321"/>
      <c r="BB136" s="321"/>
      <c r="BC136" s="321"/>
      <c r="BD136" s="321"/>
      <c r="BE136" s="321"/>
      <c r="BF136" s="321"/>
      <c r="BG136" s="321"/>
      <c r="BH136" s="321"/>
      <c r="BI136" s="321"/>
      <c r="BJ136" s="321"/>
      <c r="BK136" s="321"/>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1"/>
      <c r="DI136" s="321"/>
      <c r="DJ136" s="321"/>
      <c r="DK136" s="321"/>
      <c r="DL136" s="321"/>
      <c r="DM136" s="321"/>
      <c r="DN136" s="321"/>
      <c r="DO136" s="321"/>
      <c r="DP136" s="321"/>
      <c r="DQ136" s="321"/>
      <c r="DR136" s="321"/>
      <c r="DS136" s="321"/>
      <c r="DT136" s="321"/>
      <c r="DU136" s="321"/>
      <c r="DV136" s="321"/>
      <c r="DW136" s="321"/>
      <c r="DX136" s="321"/>
      <c r="DY136" s="321"/>
      <c r="DZ136" s="321"/>
      <c r="EA136" s="321"/>
      <c r="EB136" s="321"/>
      <c r="EC136" s="321"/>
      <c r="ED136" s="321"/>
      <c r="EE136" s="321"/>
      <c r="EF136" s="321"/>
      <c r="EG136" s="321"/>
      <c r="EH136" s="321"/>
      <c r="EI136" s="321"/>
      <c r="EJ136" s="321"/>
      <c r="EK136" s="321"/>
      <c r="EL136" s="321"/>
      <c r="EM136" s="321"/>
      <c r="EN136" s="321"/>
      <c r="EO136" s="321"/>
      <c r="EP136" s="321"/>
      <c r="EQ136" s="321"/>
      <c r="ER136" s="321"/>
      <c r="ES136" s="321"/>
      <c r="ET136" s="321"/>
      <c r="EU136" s="321"/>
      <c r="EV136" s="321"/>
      <c r="EW136" s="321"/>
      <c r="EX136" s="321"/>
      <c r="EY136" s="321"/>
      <c r="EZ136" s="321"/>
      <c r="FA136" s="321"/>
      <c r="FB136" s="321"/>
      <c r="FC136" s="321"/>
      <c r="FD136" s="321"/>
      <c r="FE136" s="321"/>
      <c r="FF136" s="321"/>
      <c r="FG136" s="321"/>
      <c r="FH136" s="321"/>
      <c r="FI136" s="321"/>
      <c r="FJ136" s="321"/>
      <c r="FK136" s="321"/>
      <c r="FL136" s="321"/>
      <c r="FM136" s="321"/>
      <c r="FN136" s="321"/>
      <c r="FO136" s="321"/>
      <c r="FP136" s="321"/>
      <c r="FQ136" s="321"/>
      <c r="FR136" s="321"/>
      <c r="FS136" s="321"/>
      <c r="FT136" s="321"/>
      <c r="FU136" s="321"/>
      <c r="FV136" s="321"/>
      <c r="FW136" s="321"/>
      <c r="FX136" s="321"/>
      <c r="FY136" s="321"/>
      <c r="FZ136" s="321"/>
      <c r="GA136" s="321"/>
      <c r="GB136" s="321"/>
      <c r="GC136" s="321"/>
      <c r="GD136" s="321"/>
      <c r="GE136" s="321"/>
      <c r="GF136" s="321"/>
      <c r="GG136" s="321"/>
      <c r="GH136" s="321"/>
      <c r="GI136" s="321"/>
      <c r="GJ136" s="321"/>
      <c r="GK136" s="321"/>
      <c r="GL136" s="321"/>
      <c r="GM136" s="321"/>
      <c r="GN136" s="321"/>
      <c r="GO136" s="321"/>
      <c r="GP136" s="321"/>
      <c r="GQ136" s="321"/>
      <c r="GR136" s="321"/>
      <c r="GS136" s="321"/>
      <c r="GT136" s="321"/>
      <c r="GU136" s="321"/>
      <c r="GV136" s="321"/>
      <c r="GW136" s="321"/>
      <c r="GX136" s="321"/>
      <c r="GY136" s="321"/>
      <c r="GZ136" s="321"/>
      <c r="HA136" s="321"/>
      <c r="HB136" s="321"/>
      <c r="HC136" s="321"/>
      <c r="HD136" s="321"/>
      <c r="HE136" s="321"/>
      <c r="HF136" s="321"/>
      <c r="HG136" s="321"/>
      <c r="HH136" s="321"/>
      <c r="HI136" s="321"/>
      <c r="HJ136" s="321"/>
      <c r="HK136" s="321"/>
      <c r="HL136" s="321"/>
      <c r="HM136" s="321"/>
      <c r="HN136" s="321"/>
      <c r="HO136" s="321"/>
      <c r="HP136" s="321"/>
      <c r="HQ136" s="321"/>
      <c r="HR136" s="321"/>
      <c r="HS136" s="321"/>
      <c r="HT136" s="321"/>
      <c r="HU136" s="321"/>
      <c r="HV136" s="321"/>
      <c r="HW136" s="321"/>
      <c r="HX136" s="321"/>
      <c r="HY136" s="321"/>
      <c r="HZ136" s="321"/>
      <c r="IA136" s="321"/>
      <c r="IB136" s="321"/>
      <c r="IC136" s="321"/>
      <c r="ID136" s="321"/>
      <c r="IE136" s="321"/>
      <c r="IF136" s="321"/>
      <c r="IG136" s="321"/>
      <c r="IH136" s="321"/>
      <c r="II136" s="321"/>
      <c r="IJ136" s="321"/>
      <c r="IK136" s="321"/>
      <c r="IL136" s="321"/>
      <c r="IM136" s="321"/>
      <c r="IN136" s="321"/>
      <c r="IO136" s="321"/>
      <c r="IP136" s="321"/>
      <c r="IQ136" s="321"/>
      <c r="IR136" s="321"/>
      <c r="IS136" s="321"/>
      <c r="IT136" s="321"/>
      <c r="IU136" s="321"/>
      <c r="IV136" s="321"/>
      <c r="IW136" s="321"/>
      <c r="IX136" s="321"/>
      <c r="IY136" s="321"/>
      <c r="IZ136" s="321"/>
      <c r="JA136" s="321"/>
      <c r="JB136" s="321"/>
      <c r="JC136" s="321"/>
      <c r="JD136" s="321"/>
      <c r="JE136" s="321"/>
      <c r="JF136" s="321"/>
      <c r="JG136" s="321"/>
      <c r="JH136" s="321"/>
      <c r="JI136" s="321"/>
      <c r="JJ136" s="321"/>
      <c r="JK136" s="321"/>
      <c r="JL136" s="321"/>
      <c r="JM136" s="321"/>
      <c r="JN136" s="321"/>
      <c r="JO136" s="321"/>
      <c r="JP136" s="321"/>
      <c r="JQ136" s="321"/>
      <c r="JR136" s="321"/>
      <c r="JS136" s="321"/>
      <c r="JT136" s="321"/>
      <c r="JU136" s="321"/>
      <c r="JV136" s="321"/>
      <c r="JW136" s="321"/>
      <c r="JX136" s="321"/>
      <c r="JY136" s="321"/>
      <c r="JZ136" s="321"/>
      <c r="KA136" s="321"/>
      <c r="KB136" s="321"/>
      <c r="KC136" s="321"/>
      <c r="KD136" s="321"/>
      <c r="KE136" s="321"/>
      <c r="KF136" s="321"/>
      <c r="KG136" s="321"/>
      <c r="KH136" s="321"/>
      <c r="KI136" s="321"/>
      <c r="KJ136" s="321"/>
      <c r="KK136" s="321"/>
      <c r="KL136" s="321"/>
      <c r="KM136" s="321"/>
      <c r="KN136" s="321"/>
      <c r="KO136" s="321"/>
      <c r="KP136" s="321"/>
      <c r="KQ136" s="321"/>
      <c r="KR136" s="321"/>
      <c r="KS136" s="321"/>
      <c r="KT136" s="321"/>
      <c r="KU136" s="321"/>
      <c r="KV136" s="321"/>
      <c r="KW136" s="321"/>
      <c r="KX136" s="321"/>
      <c r="KY136" s="321"/>
      <c r="KZ136" s="321"/>
      <c r="LA136" s="321"/>
      <c r="LB136" s="321"/>
      <c r="LC136" s="321"/>
      <c r="LD136" s="321"/>
      <c r="LE136" s="321"/>
      <c r="LF136" s="321"/>
      <c r="LG136" s="321"/>
      <c r="LH136" s="321"/>
      <c r="LI136" s="321"/>
      <c r="LJ136" s="321"/>
      <c r="LK136" s="321"/>
      <c r="LL136" s="321"/>
      <c r="LM136" s="321"/>
      <c r="LN136" s="321"/>
      <c r="LO136" s="321"/>
      <c r="LP136" s="321"/>
      <c r="LQ136" s="321"/>
      <c r="LR136" s="321"/>
      <c r="LS136" s="321"/>
      <c r="LT136" s="321"/>
      <c r="LU136" s="321"/>
      <c r="LV136" s="321"/>
      <c r="LW136" s="321"/>
      <c r="LX136" s="321"/>
      <c r="LY136" s="321"/>
      <c r="LZ136" s="321"/>
      <c r="MA136" s="321"/>
      <c r="MB136" s="321"/>
      <c r="MC136" s="321"/>
      <c r="MD136" s="321"/>
      <c r="ME136" s="321"/>
      <c r="MF136" s="321"/>
      <c r="MG136" s="321"/>
      <c r="MH136" s="321"/>
      <c r="MI136" s="321"/>
      <c r="MJ136" s="321"/>
      <c r="MK136" s="321"/>
      <c r="ML136" s="321"/>
      <c r="MM136" s="321"/>
      <c r="MN136" s="321"/>
      <c r="MO136" s="321"/>
      <c r="MP136" s="321"/>
      <c r="MQ136" s="321"/>
      <c r="MR136" s="321"/>
      <c r="MS136" s="321"/>
      <c r="MT136" s="321"/>
      <c r="MU136" s="321"/>
      <c r="MV136" s="321"/>
      <c r="MW136" s="321"/>
      <c r="MX136" s="638" t="s">
        <v>1131</v>
      </c>
      <c r="MY136" s="639">
        <f>MZ136/NA136</f>
        <v>7.5252278414976267E-2</v>
      </c>
      <c r="MZ136" s="640">
        <f>NA136-'[1]RESUMO OPEX'!$NA$130</f>
        <v>254636503.30076313</v>
      </c>
      <c r="NA136" s="502">
        <f>SUM(A134:NA134)</f>
        <v>3383771344.391439</v>
      </c>
      <c r="NB136" s="1" t="s">
        <v>1107</v>
      </c>
    </row>
    <row r="137" spans="1:366" x14ac:dyDescent="0.2">
      <c r="A137" s="2"/>
      <c r="B137" s="304"/>
      <c r="C137" s="305"/>
      <c r="D137" s="305"/>
    </row>
    <row r="138" spans="1:366" x14ac:dyDescent="0.2">
      <c r="A138" s="2"/>
      <c r="B138" s="316"/>
      <c r="C138" s="335"/>
      <c r="D138" s="335"/>
      <c r="E138" s="305"/>
      <c r="MX138" s="641" t="s">
        <v>1132</v>
      </c>
      <c r="MY138" s="639">
        <f>MZ138/NA138</f>
        <v>7.5252278414976281E-2</v>
      </c>
      <c r="MZ138" s="640">
        <f>MZ136/30</f>
        <v>8487883.4433587715</v>
      </c>
      <c r="NA138" s="502">
        <f>NA136/30</f>
        <v>112792378.1463813</v>
      </c>
      <c r="NB138" s="575" t="s">
        <v>1108</v>
      </c>
    </row>
    <row r="139" spans="1:366" x14ac:dyDescent="0.2">
      <c r="A139" s="2"/>
      <c r="B139" s="304"/>
      <c r="C139" s="305"/>
      <c r="D139" s="305"/>
    </row>
    <row r="140" spans="1:366" x14ac:dyDescent="0.2">
      <c r="A140" s="2"/>
      <c r="B140" s="304"/>
      <c r="C140" s="305"/>
      <c r="D140" s="305"/>
    </row>
    <row r="141" spans="1:366" x14ac:dyDescent="0.2">
      <c r="A141" s="2"/>
      <c r="B141" s="316"/>
      <c r="C141" s="305"/>
      <c r="D141" s="305"/>
      <c r="E141" s="305"/>
    </row>
    <row r="142" spans="1:366" x14ac:dyDescent="0.2">
      <c r="A142" s="2"/>
      <c r="B142" s="304"/>
      <c r="C142" s="305"/>
      <c r="D142" s="305"/>
    </row>
    <row r="143" spans="1:366" x14ac:dyDescent="0.2">
      <c r="A143" s="2"/>
      <c r="B143" s="304"/>
      <c r="C143" s="305"/>
      <c r="D143" s="305"/>
    </row>
    <row r="144" spans="1:366" x14ac:dyDescent="0.2">
      <c r="A144" s="2"/>
      <c r="B144" s="316"/>
      <c r="C144" s="305"/>
      <c r="D144" s="305"/>
      <c r="E144" s="305"/>
    </row>
    <row r="145" spans="1:5" x14ac:dyDescent="0.2">
      <c r="A145" s="2"/>
      <c r="B145" s="304"/>
      <c r="C145" s="312"/>
      <c r="D145" s="312"/>
    </row>
    <row r="146" spans="1:5" x14ac:dyDescent="0.2">
      <c r="A146" s="2"/>
      <c r="B146" s="304"/>
      <c r="C146" s="312"/>
      <c r="D146" s="312"/>
    </row>
    <row r="147" spans="1:5" x14ac:dyDescent="0.2">
      <c r="A147" s="2"/>
      <c r="B147" s="316"/>
      <c r="C147" s="305"/>
      <c r="D147" s="305"/>
      <c r="E147" s="305"/>
    </row>
    <row r="148" spans="1:5" x14ac:dyDescent="0.2">
      <c r="A148" s="2"/>
      <c r="B148" s="304"/>
      <c r="C148" s="305"/>
      <c r="D148" s="305"/>
    </row>
    <row r="149" spans="1:5" x14ac:dyDescent="0.2">
      <c r="A149" s="2"/>
      <c r="B149" s="304"/>
      <c r="C149" s="305"/>
      <c r="D149" s="305"/>
    </row>
    <row r="150" spans="1:5" x14ac:dyDescent="0.2">
      <c r="A150" s="2"/>
      <c r="B150" s="316"/>
      <c r="C150" s="305"/>
      <c r="D150" s="305"/>
      <c r="E150" s="305"/>
    </row>
    <row r="151" spans="1:5" x14ac:dyDescent="0.2">
      <c r="A151" s="2"/>
      <c r="B151" s="304"/>
      <c r="C151" s="319"/>
      <c r="D151" s="319"/>
    </row>
    <row r="152" spans="1:5" x14ac:dyDescent="0.2">
      <c r="A152" s="2"/>
      <c r="B152" s="304"/>
      <c r="C152" s="336"/>
      <c r="D152" s="336"/>
    </row>
    <row r="153" spans="1:5" x14ac:dyDescent="0.2">
      <c r="A153" s="2"/>
      <c r="B153" s="316"/>
      <c r="C153" s="305"/>
      <c r="D153" s="305"/>
      <c r="E153" s="305"/>
    </row>
    <row r="154" spans="1:5" x14ac:dyDescent="0.2">
      <c r="A154" s="2"/>
      <c r="B154" s="304"/>
      <c r="C154" s="319"/>
      <c r="D154" s="319"/>
    </row>
    <row r="155" spans="1:5" x14ac:dyDescent="0.2">
      <c r="A155" s="2"/>
      <c r="B155" s="304"/>
      <c r="C155" s="336"/>
      <c r="D155" s="336"/>
    </row>
    <row r="156" spans="1:5" x14ac:dyDescent="0.2">
      <c r="A156" s="2"/>
      <c r="B156" s="316"/>
      <c r="C156" s="305"/>
      <c r="D156" s="305"/>
      <c r="E156" s="305"/>
    </row>
    <row r="157" spans="1:5" x14ac:dyDescent="0.2">
      <c r="A157" s="2"/>
      <c r="B157" s="304"/>
      <c r="C157" s="319"/>
      <c r="D157" s="319"/>
    </row>
    <row r="158" spans="1:5" x14ac:dyDescent="0.2">
      <c r="A158" s="2"/>
      <c r="B158" s="304"/>
      <c r="C158" s="336"/>
      <c r="D158" s="336"/>
    </row>
    <row r="159" spans="1:5" x14ac:dyDescent="0.2">
      <c r="A159" s="2"/>
      <c r="B159" s="316"/>
      <c r="C159" s="305"/>
      <c r="D159" s="305"/>
      <c r="E159" s="305"/>
    </row>
    <row r="160" spans="1:5" x14ac:dyDescent="0.2">
      <c r="A160" s="2"/>
      <c r="B160" s="304"/>
      <c r="C160" s="312"/>
      <c r="D160" s="312"/>
    </row>
    <row r="161" spans="1:5" x14ac:dyDescent="0.2">
      <c r="A161" s="2"/>
      <c r="B161" s="316"/>
      <c r="C161" s="305"/>
      <c r="D161" s="305"/>
    </row>
    <row r="162" spans="1:5" x14ac:dyDescent="0.2">
      <c r="A162" s="2"/>
      <c r="B162" s="316"/>
      <c r="C162" s="305"/>
      <c r="D162" s="305"/>
      <c r="E162" s="305"/>
    </row>
    <row r="163" spans="1:5" x14ac:dyDescent="0.2">
      <c r="A163" s="2"/>
      <c r="B163" s="304"/>
      <c r="C163" s="312"/>
      <c r="D163" s="312"/>
    </row>
    <row r="164" spans="1:5" x14ac:dyDescent="0.2">
      <c r="A164" s="2"/>
      <c r="B164" s="316"/>
      <c r="C164" s="305"/>
      <c r="D164" s="305"/>
    </row>
    <row r="165" spans="1:5" x14ac:dyDescent="0.2">
      <c r="A165" s="2"/>
      <c r="B165" s="316"/>
      <c r="C165" s="305"/>
      <c r="D165" s="305"/>
      <c r="E165" s="305"/>
    </row>
    <row r="166" spans="1:5" x14ac:dyDescent="0.2">
      <c r="A166" s="2"/>
      <c r="B166" s="304"/>
      <c r="C166" s="312"/>
      <c r="D166" s="312"/>
    </row>
    <row r="167" spans="1:5" x14ac:dyDescent="0.2">
      <c r="A167" s="2"/>
      <c r="B167" s="316"/>
      <c r="C167" s="305"/>
      <c r="D167" s="305"/>
    </row>
    <row r="168" spans="1:5" x14ac:dyDescent="0.2">
      <c r="A168" s="2"/>
      <c r="B168" s="316"/>
      <c r="C168" s="305"/>
      <c r="D168" s="305"/>
      <c r="E168" s="305"/>
    </row>
    <row r="169" spans="1:5" x14ac:dyDescent="0.2">
      <c r="A169" s="2"/>
      <c r="B169" s="316"/>
      <c r="C169" s="305"/>
      <c r="D169" s="305"/>
    </row>
    <row r="170" spans="1:5" x14ac:dyDescent="0.2">
      <c r="A170" s="2"/>
      <c r="B170" s="316"/>
      <c r="C170" s="305"/>
      <c r="D170" s="305"/>
    </row>
    <row r="171" spans="1:5" x14ac:dyDescent="0.2">
      <c r="A171" s="2"/>
      <c r="B171" s="316"/>
      <c r="C171" s="305"/>
      <c r="D171" s="305"/>
      <c r="E171" s="305"/>
    </row>
    <row r="172" spans="1:5" x14ac:dyDescent="0.2">
      <c r="A172" s="2"/>
      <c r="B172" s="304"/>
      <c r="C172" s="312"/>
      <c r="D172" s="312"/>
    </row>
    <row r="173" spans="1:5" x14ac:dyDescent="0.2">
      <c r="A173" s="2"/>
      <c r="B173" s="316"/>
      <c r="C173" s="305"/>
      <c r="D173" s="305"/>
    </row>
    <row r="174" spans="1:5" x14ac:dyDescent="0.2">
      <c r="A174" s="2"/>
      <c r="B174" s="316"/>
      <c r="C174" s="305"/>
      <c r="D174" s="305"/>
      <c r="E174" s="305"/>
    </row>
    <row r="175" spans="1:5" x14ac:dyDescent="0.2">
      <c r="A175" s="2"/>
      <c r="B175" s="304"/>
      <c r="C175" s="312"/>
      <c r="D175" s="312"/>
    </row>
    <row r="176" spans="1:5" x14ac:dyDescent="0.2">
      <c r="A176" s="2"/>
      <c r="B176" s="316"/>
      <c r="C176" s="337"/>
      <c r="D176" s="337"/>
    </row>
    <row r="177" spans="1:5" x14ac:dyDescent="0.2">
      <c r="A177" s="2"/>
      <c r="B177" s="316"/>
      <c r="C177" s="305"/>
      <c r="D177" s="305"/>
      <c r="E177" s="305"/>
    </row>
    <row r="178" spans="1:5" x14ac:dyDescent="0.2">
      <c r="A178" s="2"/>
      <c r="B178" s="304"/>
      <c r="C178" s="312"/>
      <c r="D178" s="312"/>
    </row>
    <row r="179" spans="1:5" x14ac:dyDescent="0.2">
      <c r="A179" s="2"/>
      <c r="B179" s="304"/>
    </row>
    <row r="180" spans="1:5" x14ac:dyDescent="0.2">
      <c r="A180" s="2"/>
      <c r="B180" s="316"/>
      <c r="C180" s="335"/>
      <c r="D180" s="335"/>
      <c r="E180" s="305"/>
    </row>
    <row r="181" spans="1:5" x14ac:dyDescent="0.2">
      <c r="A181" s="2"/>
      <c r="B181" s="304"/>
      <c r="C181" s="312"/>
      <c r="D181" s="312"/>
    </row>
    <row r="182" spans="1:5" x14ac:dyDescent="0.2">
      <c r="A182" s="2"/>
      <c r="B182" s="316"/>
      <c r="C182" s="305"/>
      <c r="D182" s="305"/>
    </row>
    <row r="183" spans="1:5" x14ac:dyDescent="0.2">
      <c r="A183" s="2"/>
      <c r="B183" s="316"/>
      <c r="C183" s="335"/>
      <c r="D183" s="335"/>
      <c r="E183" s="305"/>
    </row>
    <row r="184" spans="1:5" x14ac:dyDescent="0.2">
      <c r="A184" s="2"/>
      <c r="B184" s="304"/>
      <c r="C184" s="305"/>
      <c r="D184" s="305"/>
    </row>
    <row r="185" spans="1:5" x14ac:dyDescent="0.2">
      <c r="A185" s="2"/>
      <c r="B185" s="304"/>
      <c r="C185" s="305"/>
      <c r="D185" s="305"/>
    </row>
    <row r="186" spans="1:5" x14ac:dyDescent="0.2">
      <c r="A186" s="2"/>
      <c r="B186" s="316"/>
      <c r="C186" s="305"/>
      <c r="D186" s="305"/>
      <c r="E186" s="305"/>
    </row>
    <row r="187" spans="1:5" x14ac:dyDescent="0.2">
      <c r="A187" s="2"/>
      <c r="B187" s="304"/>
      <c r="C187" s="305"/>
      <c r="D187" s="305"/>
    </row>
    <row r="188" spans="1:5" x14ac:dyDescent="0.2">
      <c r="A188" s="2"/>
      <c r="B188" s="316"/>
      <c r="C188" s="305"/>
      <c r="D188" s="305"/>
    </row>
    <row r="189" spans="1:5" x14ac:dyDescent="0.2">
      <c r="A189" s="2"/>
      <c r="B189" s="316"/>
      <c r="C189" s="305"/>
      <c r="D189" s="305"/>
      <c r="E189" s="305"/>
    </row>
    <row r="190" spans="1:5" x14ac:dyDescent="0.2">
      <c r="A190" s="2"/>
      <c r="B190" s="304"/>
      <c r="C190" s="319"/>
      <c r="D190" s="319"/>
    </row>
    <row r="191" spans="1:5" x14ac:dyDescent="0.2">
      <c r="A191" s="2"/>
      <c r="B191" s="304"/>
      <c r="C191" s="336"/>
      <c r="D191" s="336"/>
    </row>
    <row r="192" spans="1:5" x14ac:dyDescent="0.2">
      <c r="A192" s="2"/>
      <c r="B192" s="316"/>
      <c r="C192" s="305"/>
      <c r="D192" s="305"/>
      <c r="E192" s="305"/>
    </row>
    <row r="193" spans="1:5" x14ac:dyDescent="0.2">
      <c r="A193" s="2"/>
      <c r="B193" s="304"/>
      <c r="C193" s="319"/>
      <c r="D193" s="319"/>
    </row>
    <row r="194" spans="1:5" x14ac:dyDescent="0.2">
      <c r="A194" s="2"/>
      <c r="B194" s="304"/>
      <c r="C194" s="336"/>
      <c r="D194" s="336"/>
    </row>
    <row r="195" spans="1:5" x14ac:dyDescent="0.2">
      <c r="A195" s="2"/>
      <c r="B195" s="316"/>
      <c r="C195" s="305"/>
      <c r="D195" s="305"/>
      <c r="E195" s="305"/>
    </row>
    <row r="196" spans="1:5" x14ac:dyDescent="0.2">
      <c r="A196" s="2"/>
      <c r="B196" s="304"/>
      <c r="C196" s="305"/>
      <c r="D196" s="305"/>
    </row>
    <row r="197" spans="1:5" x14ac:dyDescent="0.2">
      <c r="A197" s="2"/>
      <c r="B197" s="304"/>
      <c r="C197" s="305"/>
      <c r="D197" s="305"/>
    </row>
    <row r="198" spans="1:5" x14ac:dyDescent="0.2">
      <c r="A198" s="2"/>
      <c r="B198" s="316"/>
      <c r="C198" s="305"/>
      <c r="D198" s="305"/>
      <c r="E198" s="305"/>
    </row>
    <row r="199" spans="1:5" x14ac:dyDescent="0.2">
      <c r="A199" s="2"/>
      <c r="B199" s="304"/>
      <c r="C199" s="319"/>
      <c r="D199" s="319"/>
    </row>
    <row r="200" spans="1:5" x14ac:dyDescent="0.2">
      <c r="A200" s="2"/>
      <c r="B200" s="304"/>
      <c r="C200" s="336"/>
      <c r="D200" s="336"/>
    </row>
    <row r="201" spans="1:5" x14ac:dyDescent="0.2">
      <c r="A201" s="2"/>
      <c r="B201" s="316"/>
      <c r="C201" s="305"/>
      <c r="D201" s="305"/>
      <c r="E201" s="305"/>
    </row>
    <row r="202" spans="1:5" x14ac:dyDescent="0.2">
      <c r="A202" s="2"/>
      <c r="B202" s="304"/>
      <c r="C202" s="319"/>
      <c r="D202" s="319"/>
    </row>
    <row r="203" spans="1:5" x14ac:dyDescent="0.2">
      <c r="A203" s="2"/>
      <c r="B203" s="304"/>
      <c r="C203" s="336"/>
      <c r="D203" s="336"/>
    </row>
    <row r="204" spans="1:5" x14ac:dyDescent="0.2">
      <c r="A204" s="2"/>
      <c r="B204" s="316"/>
      <c r="C204" s="305"/>
      <c r="D204" s="305"/>
      <c r="E204" s="305"/>
    </row>
    <row r="205" spans="1:5" x14ac:dyDescent="0.2">
      <c r="A205" s="2"/>
      <c r="B205" s="304"/>
      <c r="C205" s="319"/>
      <c r="D205" s="319"/>
    </row>
    <row r="206" spans="1:5" x14ac:dyDescent="0.2">
      <c r="A206" s="2"/>
      <c r="B206" s="304"/>
      <c r="C206" s="336"/>
      <c r="D206" s="336"/>
    </row>
    <row r="207" spans="1:5" x14ac:dyDescent="0.2">
      <c r="A207" s="2"/>
      <c r="B207" s="316"/>
      <c r="C207" s="305"/>
      <c r="D207" s="305"/>
      <c r="E207" s="305"/>
    </row>
    <row r="208" spans="1:5" x14ac:dyDescent="0.2">
      <c r="A208" s="2"/>
      <c r="B208" s="304"/>
      <c r="C208" s="319"/>
      <c r="D208" s="319"/>
    </row>
    <row r="209" spans="1:5" x14ac:dyDescent="0.2">
      <c r="A209" s="2"/>
      <c r="B209" s="304"/>
      <c r="C209" s="319"/>
      <c r="D209" s="319"/>
    </row>
    <row r="210" spans="1:5" x14ac:dyDescent="0.2">
      <c r="A210" s="2"/>
      <c r="B210" s="316"/>
      <c r="C210" s="305"/>
      <c r="D210" s="305"/>
      <c r="E210" s="305"/>
    </row>
    <row r="211" spans="1:5" x14ac:dyDescent="0.2">
      <c r="A211" s="2"/>
      <c r="B211" s="316"/>
      <c r="C211" s="305"/>
      <c r="D211" s="305"/>
      <c r="E211" s="305"/>
    </row>
    <row r="212" spans="1:5" x14ac:dyDescent="0.2">
      <c r="A212" s="2"/>
      <c r="B212" s="304"/>
      <c r="C212" s="319"/>
      <c r="D212" s="319"/>
    </row>
    <row r="213" spans="1:5" x14ac:dyDescent="0.2">
      <c r="A213" s="2"/>
      <c r="B213" s="304"/>
      <c r="C213" s="319"/>
      <c r="D213" s="319"/>
    </row>
    <row r="214" spans="1:5" x14ac:dyDescent="0.2">
      <c r="A214" s="2"/>
      <c r="B214" s="316"/>
      <c r="C214" s="305"/>
      <c r="D214" s="305"/>
      <c r="E214" s="305"/>
    </row>
    <row r="215" spans="1:5" x14ac:dyDescent="0.2">
      <c r="A215" s="2"/>
      <c r="B215" s="316"/>
      <c r="C215" s="305"/>
      <c r="D215" s="305"/>
      <c r="E215" s="305"/>
    </row>
    <row r="216" spans="1:5" x14ac:dyDescent="0.2">
      <c r="A216" s="2"/>
      <c r="B216" s="304"/>
      <c r="C216" s="319"/>
      <c r="D216" s="319"/>
    </row>
    <row r="217" spans="1:5" x14ac:dyDescent="0.2">
      <c r="A217" s="2"/>
      <c r="B217" s="304"/>
      <c r="C217" s="319"/>
      <c r="D217" s="319"/>
    </row>
    <row r="218" spans="1:5" x14ac:dyDescent="0.2">
      <c r="A218" s="2"/>
      <c r="B218" s="316"/>
      <c r="C218" s="305"/>
      <c r="D218" s="305"/>
      <c r="E218" s="305"/>
    </row>
    <row r="219" spans="1:5" x14ac:dyDescent="0.2">
      <c r="A219" s="2"/>
      <c r="B219" s="316"/>
      <c r="C219" s="305"/>
      <c r="D219" s="305"/>
      <c r="E219" s="305"/>
    </row>
    <row r="220" spans="1:5" x14ac:dyDescent="0.2">
      <c r="A220" s="2"/>
      <c r="B220" s="304"/>
      <c r="C220" s="319"/>
      <c r="D220" s="319"/>
    </row>
    <row r="222" spans="1:5" x14ac:dyDescent="0.2">
      <c r="A222" s="2"/>
      <c r="B222" s="316"/>
      <c r="C222" s="305"/>
      <c r="D222" s="305"/>
      <c r="E222" s="305"/>
    </row>
  </sheetData>
  <mergeCells count="154">
    <mergeCell ref="DJ1:DU1"/>
    <mergeCell ref="DV1:EG1"/>
    <mergeCell ref="EH1:ES1"/>
    <mergeCell ref="F1:Q1"/>
    <mergeCell ref="R1:AC1"/>
    <mergeCell ref="AD1:AO1"/>
    <mergeCell ref="AP1:BA1"/>
    <mergeCell ref="BB1:BM1"/>
    <mergeCell ref="BN1:BY1"/>
    <mergeCell ref="BZ1:CK1"/>
    <mergeCell ref="CL1:CW1"/>
    <mergeCell ref="CX1:DI1"/>
    <mergeCell ref="HN1:HY1"/>
    <mergeCell ref="HZ1:IK1"/>
    <mergeCell ref="IL1:IW1"/>
    <mergeCell ref="IX1:JI1"/>
    <mergeCell ref="JJ1:JU1"/>
    <mergeCell ref="JV1:KG1"/>
    <mergeCell ref="ET1:FE1"/>
    <mergeCell ref="FF1:FQ1"/>
    <mergeCell ref="FR1:GC1"/>
    <mergeCell ref="GD1:GO1"/>
    <mergeCell ref="GP1:HA1"/>
    <mergeCell ref="HB1:HM1"/>
    <mergeCell ref="NB3:NB5"/>
    <mergeCell ref="NC3:NC5"/>
    <mergeCell ref="ND3:ND5"/>
    <mergeCell ref="NB6:NB8"/>
    <mergeCell ref="NC6:NC8"/>
    <mergeCell ref="ND6:ND8"/>
    <mergeCell ref="KH1:KS1"/>
    <mergeCell ref="KT1:LE1"/>
    <mergeCell ref="LF1:LQ1"/>
    <mergeCell ref="LR1:MC1"/>
    <mergeCell ref="MD1:MO1"/>
    <mergeCell ref="MP1:NA1"/>
    <mergeCell ref="NB18:NB20"/>
    <mergeCell ref="NC18:NC20"/>
    <mergeCell ref="ND18:ND20"/>
    <mergeCell ref="NB21:NB23"/>
    <mergeCell ref="NC21:NC23"/>
    <mergeCell ref="ND21:ND23"/>
    <mergeCell ref="NB9:NB11"/>
    <mergeCell ref="NC9:NC11"/>
    <mergeCell ref="ND9:ND11"/>
    <mergeCell ref="NB12:NB14"/>
    <mergeCell ref="NC12:NC14"/>
    <mergeCell ref="ND12:ND14"/>
    <mergeCell ref="ND30:ND32"/>
    <mergeCell ref="NB30:NB32"/>
    <mergeCell ref="NC30:NC32"/>
    <mergeCell ref="NC27:NC29"/>
    <mergeCell ref="ND27:ND29"/>
    <mergeCell ref="NB27:NB29"/>
    <mergeCell ref="NB24:NB26"/>
    <mergeCell ref="NC24:NC26"/>
    <mergeCell ref="ND24:ND26"/>
    <mergeCell ref="NB33:NB35"/>
    <mergeCell ref="NC33:NC35"/>
    <mergeCell ref="ND33:ND35"/>
    <mergeCell ref="NB36:NB38"/>
    <mergeCell ref="NC36:NC38"/>
    <mergeCell ref="ND36:ND38"/>
    <mergeCell ref="NB45:NB47"/>
    <mergeCell ref="NC45:NC47"/>
    <mergeCell ref="ND45:ND47"/>
    <mergeCell ref="NB39:NB41"/>
    <mergeCell ref="NC39:NC41"/>
    <mergeCell ref="ND39:ND41"/>
    <mergeCell ref="NB42:NB44"/>
    <mergeCell ref="NC42:NC44"/>
    <mergeCell ref="ND42:ND44"/>
    <mergeCell ref="NB57:NB59"/>
    <mergeCell ref="NC57:NC59"/>
    <mergeCell ref="ND57:ND59"/>
    <mergeCell ref="NB60:NB62"/>
    <mergeCell ref="NC60:NC62"/>
    <mergeCell ref="ND60:ND62"/>
    <mergeCell ref="NC48:NC50"/>
    <mergeCell ref="ND48:ND50"/>
    <mergeCell ref="NB51:NB53"/>
    <mergeCell ref="NC51:NC53"/>
    <mergeCell ref="ND51:ND53"/>
    <mergeCell ref="NB54:NB56"/>
    <mergeCell ref="NC54:NC56"/>
    <mergeCell ref="ND54:ND56"/>
    <mergeCell ref="NB48:NB50"/>
    <mergeCell ref="NC66:NC68"/>
    <mergeCell ref="ND66:ND68"/>
    <mergeCell ref="NB69:NB71"/>
    <mergeCell ref="NC69:NC71"/>
    <mergeCell ref="ND69:ND71"/>
    <mergeCell ref="NB66:NB68"/>
    <mergeCell ref="NB63:NB65"/>
    <mergeCell ref="NC63:NC65"/>
    <mergeCell ref="ND63:ND65"/>
    <mergeCell ref="NB84:NB86"/>
    <mergeCell ref="NC84:NC86"/>
    <mergeCell ref="ND84:ND86"/>
    <mergeCell ref="NB78:NB80"/>
    <mergeCell ref="NB75:NB77"/>
    <mergeCell ref="NC75:NC77"/>
    <mergeCell ref="ND75:ND77"/>
    <mergeCell ref="NB72:NB74"/>
    <mergeCell ref="NC72:NC74"/>
    <mergeCell ref="ND72:ND74"/>
    <mergeCell ref="NB81:NB83"/>
    <mergeCell ref="NC81:NC83"/>
    <mergeCell ref="ND81:ND83"/>
    <mergeCell ref="NB87:NB89"/>
    <mergeCell ref="NC87:NC89"/>
    <mergeCell ref="ND87:ND89"/>
    <mergeCell ref="NB15:NB17"/>
    <mergeCell ref="NC15:NC17"/>
    <mergeCell ref="ND15:ND17"/>
    <mergeCell ref="A130:A131"/>
    <mergeCell ref="B130:B131"/>
    <mergeCell ref="A123:A125"/>
    <mergeCell ref="B123:B125"/>
    <mergeCell ref="C123:C125"/>
    <mergeCell ref="A126:A129"/>
    <mergeCell ref="B126:B129"/>
    <mergeCell ref="A117:A119"/>
    <mergeCell ref="B117:B119"/>
    <mergeCell ref="C117:C119"/>
    <mergeCell ref="A120:A122"/>
    <mergeCell ref="B120:B122"/>
    <mergeCell ref="C120:C122"/>
    <mergeCell ref="A114:A116"/>
    <mergeCell ref="B114:B116"/>
    <mergeCell ref="C114:C116"/>
    <mergeCell ref="NC78:NC80"/>
    <mergeCell ref="ND78:ND80"/>
    <mergeCell ref="NB99:NB101"/>
    <mergeCell ref="NC99:NC101"/>
    <mergeCell ref="ND99:ND101"/>
    <mergeCell ref="NB108:NB110"/>
    <mergeCell ref="NC108:NC110"/>
    <mergeCell ref="ND108:ND110"/>
    <mergeCell ref="NB90:NB92"/>
    <mergeCell ref="NC90:NC92"/>
    <mergeCell ref="ND90:ND92"/>
    <mergeCell ref="NB93:NB95"/>
    <mergeCell ref="NC93:NC95"/>
    <mergeCell ref="ND93:ND95"/>
    <mergeCell ref="NB105:NB107"/>
    <mergeCell ref="NC105:NC107"/>
    <mergeCell ref="ND105:ND107"/>
    <mergeCell ref="NC102:NC104"/>
    <mergeCell ref="ND102:ND104"/>
    <mergeCell ref="NB102:NB104"/>
    <mergeCell ref="NB96:NB98"/>
    <mergeCell ref="NC96:NC98"/>
    <mergeCell ref="ND96:ND98"/>
  </mergeCells>
  <pageMargins left="0.511811024" right="0.511811024" top="0.78740157499999996" bottom="0.78740157499999996" header="0.31496062000000002" footer="0.31496062000000002"/>
  <ignoredErrors>
    <ignoredError sqref="G127:NA127" formula="1"/>
    <ignoredError sqref="T111 W111 Z111 AC111 AF111 AI111 BJ111 BM111 BP111 BS111 BV111 BY111 CB111 CE111 CH111 CK111 CN111 CQ111 CT111 CW111 CZ111 DC111 DF111 DI111 DL111 DO111 DR111 DU111 DX111 EA111 ED111 EG111 EJ111 EM111 EP111 ES111 EV111 EY111 FB111 FE111 FH111 FK111 FN111 FQ111 FT111 FW111 FZ111 GC111 GF111 GI111 GL111 GO111 GR111 GU111 GX111 HA111 HD111 HG111 HJ111 HM111 HP111 HS111 HV111 HY111 IB111 IE111 IH111 IK111 IN111 IQ111 IT111 IW111 IZ111 JC111 JF111 JI111 JL111 JO111 JR111 JU111 JX111 KA111 KD111 KG111 KJ111 KM111 KP111 KS111 KV111 KY111 LB111 LE111 LH111 LK111 LN111 LQ111 LT111 LW111 LZ111 MC111 MF111 MI111 ML111 MO111 MR111 MU111 MX111 NA111 K134 N134 Q134 T134 W134 Z134 AC134 AF134 AI134 AL134 AO134 AR134 AU134 AX134 BA134 BD134 BG134 BJ134 BM134 BP134 BS134 BV134 BY134 CB134 CE134 CH134 CK134 CN134 CQ134 CT134 CW134 CZ134 DC134 DF134 DI134 DL134 DO134 DR134 DU134 DX134 EA134 ED134 EG134 EJ134 EM134 EP134 ES134 EV134 EY134 FB134 FE134 FH134 FK134 FN134 FQ134 FT134 FW134 FZ134 GC134 GF134 GI134 GL134 GO134 GR134 GU134 GX134 HA134 HD134 HG134 HJ134 HM134 HP134 HS134 HV134 HY134 IB134 IE134 IH134 IK134 IN134 IQ134 IT134 IW134 IZ134 JC134 JF134 JI134 JL134 JO134 JR134 JU134 JX134 KA134 KD134 KG134 KJ134 KM134 KP134 KS134 KV134 KY134 LB134 LE134 LH134 LK134 LN134 LQ134 LT134 LW134 LZ134 MC134 MF134 MI134 ML134 MO134 MR134 MU134 MX134 NA134"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7B40A-6295-44BB-BFF7-9A57DC7BFB1C}">
  <sheetPr>
    <tabColor theme="7" tint="0.59999389629810485"/>
  </sheetPr>
  <dimension ref="A1:NA26"/>
  <sheetViews>
    <sheetView workbookViewId="0">
      <selection activeCell="B3" sqref="B3:C9"/>
    </sheetView>
  </sheetViews>
  <sheetFormatPr defaultColWidth="9.140625" defaultRowHeight="12.75" x14ac:dyDescent="0.2"/>
  <cols>
    <col min="1" max="1" width="30.140625" style="256" bestFit="1" customWidth="1"/>
    <col min="2" max="2" width="31.5703125" style="256" bestFit="1" customWidth="1"/>
    <col min="3" max="3" width="11" style="256" bestFit="1" customWidth="1"/>
    <col min="4" max="4" width="10.7109375" style="256" bestFit="1" customWidth="1"/>
    <col min="5" max="5" width="18.5703125" style="256" bestFit="1" customWidth="1"/>
    <col min="6" max="8" width="7.85546875" style="256" bestFit="1" customWidth="1"/>
    <col min="9" max="9" width="8.140625" style="256" bestFit="1" customWidth="1"/>
    <col min="10" max="10" width="7.85546875" style="256" bestFit="1" customWidth="1"/>
    <col min="11" max="11" width="8.140625" style="256" bestFit="1" customWidth="1"/>
    <col min="12" max="12" width="7.85546875" style="256" bestFit="1" customWidth="1"/>
    <col min="13" max="13" width="8.140625" style="256" bestFit="1" customWidth="1"/>
    <col min="14" max="14" width="7.85546875" style="256" bestFit="1" customWidth="1"/>
    <col min="15" max="17" width="8.140625" style="256" bestFit="1" customWidth="1"/>
    <col min="18" max="18" width="7.85546875" style="256" bestFit="1" customWidth="1"/>
    <col min="19" max="33" width="8.140625" style="256" bestFit="1" customWidth="1"/>
    <col min="34" max="34" width="7.85546875" style="256" bestFit="1" customWidth="1"/>
    <col min="35" max="42" width="8.140625" style="256" bestFit="1" customWidth="1"/>
    <col min="43" max="43" width="7.85546875" style="256" bestFit="1" customWidth="1"/>
    <col min="44" max="44" width="8.140625" style="256" bestFit="1" customWidth="1"/>
    <col min="45" max="45" width="7.5703125" style="256" bestFit="1" customWidth="1"/>
    <col min="46" max="47" width="8.140625" style="256" bestFit="1" customWidth="1"/>
    <col min="48" max="48" width="7.85546875" style="256" bestFit="1" customWidth="1"/>
    <col min="49" max="50" width="8.140625" style="256" bestFit="1" customWidth="1"/>
    <col min="51" max="51" width="7.85546875" style="256" bestFit="1" customWidth="1"/>
    <col min="52" max="52" width="7.5703125" style="256" bestFit="1" customWidth="1"/>
    <col min="53" max="53" width="7.85546875" style="256" bestFit="1" customWidth="1"/>
    <col min="54" max="56" width="8.140625" style="256" bestFit="1" customWidth="1"/>
    <col min="57" max="57" width="7.85546875" style="256" bestFit="1" customWidth="1"/>
    <col min="58" max="58" width="8.140625" style="256" bestFit="1" customWidth="1"/>
    <col min="59" max="59" width="7.85546875" style="256" bestFit="1" customWidth="1"/>
    <col min="60" max="60" width="8.140625" style="256" bestFit="1" customWidth="1"/>
    <col min="61" max="62" width="7.85546875" style="256" bestFit="1" customWidth="1"/>
    <col min="63" max="68" width="8.140625" style="256" bestFit="1" customWidth="1"/>
    <col min="69" max="69" width="7.85546875" style="256" bestFit="1" customWidth="1"/>
    <col min="70" max="70" width="7.5703125" style="256" bestFit="1" customWidth="1"/>
    <col min="71" max="71" width="7.85546875" style="256" bestFit="1" customWidth="1"/>
    <col min="72" max="74" width="8.140625" style="256" bestFit="1" customWidth="1"/>
    <col min="75" max="75" width="7.5703125" style="256" bestFit="1" customWidth="1"/>
    <col min="76" max="78" width="8.140625" style="256" bestFit="1" customWidth="1"/>
    <col min="79" max="80" width="7.85546875" style="256" bestFit="1" customWidth="1"/>
    <col min="81" max="83" width="8.140625" style="256" bestFit="1" customWidth="1"/>
    <col min="84" max="86" width="7.85546875" style="256" bestFit="1" customWidth="1"/>
    <col min="87" max="100" width="8.140625" style="256" bestFit="1" customWidth="1"/>
    <col min="101" max="101" width="7.85546875" style="256" bestFit="1" customWidth="1"/>
    <col min="102" max="104" width="8.140625" style="256" bestFit="1" customWidth="1"/>
    <col min="105" max="106" width="7.85546875" style="256" bestFit="1" customWidth="1"/>
    <col min="107" max="107" width="8.140625" style="256" bestFit="1" customWidth="1"/>
    <col min="108" max="108" width="7.85546875" style="256" bestFit="1" customWidth="1"/>
    <col min="109" max="111" width="8.140625" style="256" bestFit="1" customWidth="1"/>
    <col min="112" max="112" width="7.85546875" style="256" bestFit="1" customWidth="1"/>
    <col min="113" max="114" width="8.140625" style="256" bestFit="1" customWidth="1"/>
    <col min="115" max="115" width="7.85546875" style="256" bestFit="1" customWidth="1"/>
    <col min="116" max="116" width="8.140625" style="256" bestFit="1" customWidth="1"/>
    <col min="117" max="117" width="7.5703125" style="256" bestFit="1" customWidth="1"/>
    <col min="118" max="118" width="8.140625" style="256" bestFit="1" customWidth="1"/>
    <col min="119" max="119" width="7.28515625" style="256" bestFit="1" customWidth="1"/>
    <col min="120" max="121" width="8.140625" style="256" bestFit="1" customWidth="1"/>
    <col min="122" max="122" width="7.85546875" style="256" bestFit="1" customWidth="1"/>
    <col min="123" max="126" width="8.140625" style="256" bestFit="1" customWidth="1"/>
    <col min="127" max="127" width="7.5703125" style="256" bestFit="1" customWidth="1"/>
    <col min="128" max="131" width="8.140625" style="256" bestFit="1" customWidth="1"/>
    <col min="132" max="132" width="7.85546875" style="256" bestFit="1" customWidth="1"/>
    <col min="133" max="140" width="8.140625" style="256" bestFit="1" customWidth="1"/>
    <col min="141" max="141" width="7.85546875" style="256" bestFit="1" customWidth="1"/>
    <col min="142" max="147" width="8.140625" style="256" bestFit="1" customWidth="1"/>
    <col min="148" max="148" width="7.85546875" style="256" bestFit="1" customWidth="1"/>
    <col min="149" max="149" width="8.140625" style="256" bestFit="1" customWidth="1"/>
    <col min="150" max="150" width="7.85546875" style="256" bestFit="1" customWidth="1"/>
    <col min="151" max="153" width="8.140625" style="256" bestFit="1" customWidth="1"/>
    <col min="154" max="154" width="7.85546875" style="256" bestFit="1" customWidth="1"/>
    <col min="155" max="155" width="8.140625" style="256" bestFit="1" customWidth="1"/>
    <col min="156" max="156" width="7.85546875" style="256" bestFit="1" customWidth="1"/>
    <col min="157" max="157" width="8.140625" style="256" bestFit="1" customWidth="1"/>
    <col min="158" max="158" width="7.5703125" style="256" bestFit="1" customWidth="1"/>
    <col min="159" max="159" width="7.85546875" style="256" bestFit="1" customWidth="1"/>
    <col min="160" max="161" width="8.140625" style="256" bestFit="1" customWidth="1"/>
    <col min="162" max="163" width="7.85546875" style="256" bestFit="1" customWidth="1"/>
    <col min="164" max="164" width="7.28515625" style="256" bestFit="1" customWidth="1"/>
    <col min="165" max="165" width="7.85546875" style="256" bestFit="1" customWidth="1"/>
    <col min="166" max="166" width="8.140625" style="256" bestFit="1" customWidth="1"/>
    <col min="167" max="167" width="7.85546875" style="256" bestFit="1" customWidth="1"/>
    <col min="168" max="171" width="8.140625" style="256" bestFit="1" customWidth="1"/>
    <col min="172" max="173" width="7.85546875" style="256" bestFit="1" customWidth="1"/>
    <col min="174" max="174" width="7.5703125" style="256" bestFit="1" customWidth="1"/>
    <col min="175" max="176" width="8.140625" style="256" bestFit="1" customWidth="1"/>
    <col min="177" max="177" width="7.85546875" style="256" bestFit="1" customWidth="1"/>
    <col min="178" max="179" width="8.140625" style="256" bestFit="1" customWidth="1"/>
    <col min="180" max="180" width="7.5703125" style="256" bestFit="1" customWidth="1"/>
    <col min="181" max="181" width="7.85546875" style="256" bestFit="1" customWidth="1"/>
    <col min="182" max="182" width="8.140625" style="256" bestFit="1" customWidth="1"/>
    <col min="183" max="183" width="7.85546875" style="256" bestFit="1" customWidth="1"/>
    <col min="184" max="188" width="8.140625" style="256" bestFit="1" customWidth="1"/>
    <col min="189" max="189" width="7.85546875" style="256" bestFit="1" customWidth="1"/>
    <col min="190" max="190" width="8.140625" style="256" bestFit="1" customWidth="1"/>
    <col min="191" max="192" width="7.85546875" style="256" bestFit="1" customWidth="1"/>
    <col min="193" max="195" width="8.140625" style="256" bestFit="1" customWidth="1"/>
    <col min="196" max="197" width="7.85546875" style="256" bestFit="1" customWidth="1"/>
    <col min="198" max="198" width="8.42578125" style="256" bestFit="1" customWidth="1"/>
    <col min="199" max="199" width="7.85546875" style="256" bestFit="1" customWidth="1"/>
    <col min="200" max="200" width="8.140625" style="256" bestFit="1" customWidth="1"/>
    <col min="201" max="202" width="7.85546875" style="256" bestFit="1" customWidth="1"/>
    <col min="203" max="203" width="7.5703125" style="256" bestFit="1" customWidth="1"/>
    <col min="204" max="205" width="8.140625" style="256" bestFit="1" customWidth="1"/>
    <col min="206" max="206" width="7.85546875" style="256" bestFit="1" customWidth="1"/>
    <col min="207" max="207" width="8.140625" style="256" bestFit="1" customWidth="1"/>
    <col min="208" max="208" width="7.28515625" style="256" bestFit="1" customWidth="1"/>
    <col min="209" max="209" width="8.140625" style="256" bestFit="1" customWidth="1"/>
    <col min="210" max="210" width="8.7109375" style="256" bestFit="1" customWidth="1"/>
    <col min="211" max="211" width="8.140625" style="256" bestFit="1" customWidth="1"/>
    <col min="212" max="212" width="7.85546875" style="256" bestFit="1" customWidth="1"/>
    <col min="213" max="213" width="8.140625" style="256" bestFit="1" customWidth="1"/>
    <col min="214" max="218" width="7.85546875" style="256" bestFit="1" customWidth="1"/>
    <col min="219" max="221" width="8.140625" style="256" bestFit="1" customWidth="1"/>
    <col min="222" max="222" width="8.7109375" style="256" bestFit="1" customWidth="1"/>
    <col min="223" max="223" width="8.140625" style="256" bestFit="1" customWidth="1"/>
    <col min="224" max="224" width="7.5703125" style="256" bestFit="1" customWidth="1"/>
    <col min="225" max="227" width="8.140625" style="256" bestFit="1" customWidth="1"/>
    <col min="228" max="228" width="8.42578125" style="256" bestFit="1" customWidth="1"/>
    <col min="229" max="229" width="7.85546875" style="256" bestFit="1" customWidth="1"/>
    <col min="230" max="231" width="8.140625" style="256" bestFit="1" customWidth="1"/>
    <col min="232" max="233" width="7.85546875" style="256" bestFit="1" customWidth="1"/>
    <col min="234" max="234" width="8.7109375" style="256" bestFit="1" customWidth="1"/>
    <col min="235" max="235" width="8.140625" style="256" bestFit="1" customWidth="1"/>
    <col min="236" max="236" width="7.85546875" style="256" bestFit="1" customWidth="1"/>
    <col min="237" max="237" width="8.140625" style="256" bestFit="1" customWidth="1"/>
    <col min="238" max="239" width="7.85546875" style="256" bestFit="1" customWidth="1"/>
    <col min="240" max="240" width="8.42578125" style="256" bestFit="1" customWidth="1"/>
    <col min="241" max="244" width="8.140625" style="256" bestFit="1" customWidth="1"/>
    <col min="245" max="245" width="8.7109375" style="256" bestFit="1" customWidth="1"/>
    <col min="246" max="246" width="8.42578125" style="256" bestFit="1" customWidth="1"/>
    <col min="247" max="251" width="8.140625" style="256" bestFit="1" customWidth="1"/>
    <col min="252" max="252" width="8.7109375" style="256" bestFit="1" customWidth="1"/>
    <col min="253" max="255" width="8.140625" style="256" bestFit="1" customWidth="1"/>
    <col min="256" max="256" width="8.7109375" style="256" bestFit="1" customWidth="1"/>
    <col min="257" max="257" width="8.42578125" style="256" bestFit="1" customWidth="1"/>
    <col min="258" max="260" width="8.140625" style="256" bestFit="1" customWidth="1"/>
    <col min="261" max="261" width="7.85546875" style="256" bestFit="1" customWidth="1"/>
    <col min="262" max="263" width="8.140625" style="256" bestFit="1" customWidth="1"/>
    <col min="264" max="265" width="7.85546875" style="256" bestFit="1" customWidth="1"/>
    <col min="266" max="266" width="8.140625" style="256" bestFit="1" customWidth="1"/>
    <col min="267" max="267" width="8.42578125" style="256" bestFit="1" customWidth="1"/>
    <col min="268" max="269" width="8.7109375" style="256" bestFit="1" customWidth="1"/>
    <col min="270" max="270" width="8.42578125" style="256" bestFit="1" customWidth="1"/>
    <col min="271" max="271" width="8.140625" style="256" bestFit="1" customWidth="1"/>
    <col min="272" max="273" width="7.85546875" style="256" bestFit="1" customWidth="1"/>
    <col min="274" max="274" width="8.140625" style="256" bestFit="1" customWidth="1"/>
    <col min="275" max="275" width="7.5703125" style="256" bestFit="1" customWidth="1"/>
    <col min="276" max="276" width="8.42578125" style="256" bestFit="1" customWidth="1"/>
    <col min="277" max="277" width="7.5703125" style="256" bestFit="1" customWidth="1"/>
    <col min="278" max="278" width="8.140625" style="256" bestFit="1" customWidth="1"/>
    <col min="279" max="283" width="8.7109375" style="256" bestFit="1" customWidth="1"/>
    <col min="284" max="285" width="8.140625" style="256" bestFit="1" customWidth="1"/>
    <col min="286" max="286" width="7.85546875" style="256" bestFit="1" customWidth="1"/>
    <col min="287" max="287" width="8.140625" style="256" bestFit="1" customWidth="1"/>
    <col min="288" max="288" width="8.42578125" style="256" bestFit="1" customWidth="1"/>
    <col min="289" max="289" width="8.140625" style="256" bestFit="1" customWidth="1"/>
    <col min="290" max="291" width="8.7109375" style="256" bestFit="1" customWidth="1"/>
    <col min="292" max="292" width="8.140625" style="256" bestFit="1" customWidth="1"/>
    <col min="293" max="294" width="8.7109375" style="256" bestFit="1" customWidth="1"/>
    <col min="295" max="295" width="8.140625" style="256" bestFit="1" customWidth="1"/>
    <col min="296" max="296" width="8.7109375" style="256" bestFit="1" customWidth="1"/>
    <col min="297" max="299" width="8.140625" style="256" bestFit="1" customWidth="1"/>
    <col min="300" max="302" width="8.7109375" style="256" bestFit="1" customWidth="1"/>
    <col min="303" max="304" width="8.42578125" style="256" bestFit="1" customWidth="1"/>
    <col min="305" max="305" width="8.140625" style="256" bestFit="1" customWidth="1"/>
    <col min="306" max="306" width="8.7109375" style="256" bestFit="1" customWidth="1"/>
    <col min="307" max="307" width="8.140625" style="256" bestFit="1" customWidth="1"/>
    <col min="308" max="308" width="8.7109375" style="256" bestFit="1" customWidth="1"/>
    <col min="309" max="310" width="8.140625" style="256" bestFit="1" customWidth="1"/>
    <col min="311" max="311" width="7.85546875" style="256" bestFit="1" customWidth="1"/>
    <col min="312" max="312" width="8.7109375" style="256" bestFit="1" customWidth="1"/>
    <col min="313" max="313" width="8.42578125" style="256" bestFit="1" customWidth="1"/>
    <col min="314" max="314" width="8.7109375" style="256" bestFit="1" customWidth="1"/>
    <col min="315" max="315" width="8.140625" style="256" bestFit="1" customWidth="1"/>
    <col min="316" max="317" width="8.42578125" style="256" bestFit="1" customWidth="1"/>
    <col min="318" max="318" width="8.7109375" style="256" bestFit="1" customWidth="1"/>
    <col min="319" max="320" width="8.42578125" style="256" bestFit="1" customWidth="1"/>
    <col min="321" max="321" width="8.7109375" style="256" bestFit="1" customWidth="1"/>
    <col min="322" max="322" width="7.85546875" style="256" bestFit="1" customWidth="1"/>
    <col min="323" max="325" width="8.7109375" style="256" bestFit="1" customWidth="1"/>
    <col min="326" max="327" width="8.42578125" style="256" bestFit="1" customWidth="1"/>
    <col min="328" max="328" width="8.7109375" style="256" bestFit="1" customWidth="1"/>
    <col min="329" max="329" width="8.140625" style="256" bestFit="1" customWidth="1"/>
    <col min="330" max="330" width="8.7109375" style="256" bestFit="1" customWidth="1"/>
    <col min="331" max="331" width="8.140625" style="256" bestFit="1" customWidth="1"/>
    <col min="332" max="333" width="8.42578125" style="256" bestFit="1" customWidth="1"/>
    <col min="334" max="334" width="8.7109375" style="256" bestFit="1" customWidth="1"/>
    <col min="335" max="339" width="8.42578125" style="256" bestFit="1" customWidth="1"/>
    <col min="340" max="341" width="8.7109375" style="256" bestFit="1" customWidth="1"/>
    <col min="342" max="342" width="8.42578125" style="256" bestFit="1" customWidth="1"/>
    <col min="343" max="343" width="8.140625" style="256" bestFit="1" customWidth="1"/>
    <col min="344" max="345" width="8.42578125" style="256" bestFit="1" customWidth="1"/>
    <col min="346" max="346" width="8.7109375" style="256" bestFit="1" customWidth="1"/>
    <col min="347" max="347" width="8.42578125" style="256" bestFit="1" customWidth="1"/>
    <col min="348" max="348" width="8.7109375" style="256" bestFit="1" customWidth="1"/>
    <col min="349" max="349" width="8.140625" style="256" bestFit="1" customWidth="1"/>
    <col min="350" max="351" width="8.42578125" style="256" bestFit="1" customWidth="1"/>
    <col min="352" max="354" width="8.7109375" style="256" bestFit="1" customWidth="1"/>
    <col min="355" max="356" width="8.42578125" style="256" bestFit="1" customWidth="1"/>
    <col min="357" max="357" width="7.85546875" style="256" bestFit="1" customWidth="1"/>
    <col min="358" max="359" width="8.42578125" style="256" bestFit="1" customWidth="1"/>
    <col min="360" max="362" width="8.7109375" style="256" bestFit="1" customWidth="1"/>
    <col min="363" max="363" width="8.42578125" style="256" bestFit="1" customWidth="1"/>
    <col min="364" max="365" width="8.7109375" style="256" bestFit="1" customWidth="1"/>
    <col min="366" max="16384" width="9.140625" style="256"/>
  </cols>
  <sheetData>
    <row r="1" spans="1:5" x14ac:dyDescent="0.2">
      <c r="B1" s="701" t="s">
        <v>0</v>
      </c>
      <c r="C1" s="701"/>
      <c r="D1" s="701"/>
      <c r="E1" s="701"/>
    </row>
    <row r="2" spans="1:5" x14ac:dyDescent="0.2">
      <c r="A2" s="257" t="s">
        <v>610</v>
      </c>
      <c r="B2" s="257" t="s">
        <v>591</v>
      </c>
      <c r="C2" s="257" t="s">
        <v>592</v>
      </c>
      <c r="D2" s="288" t="s">
        <v>623</v>
      </c>
      <c r="E2" s="288" t="s">
        <v>624</v>
      </c>
    </row>
    <row r="3" spans="1:5" x14ac:dyDescent="0.2">
      <c r="A3" s="260" t="s">
        <v>613</v>
      </c>
      <c r="B3" s="258" t="str">
        <f>'Cargos e Salários'!C99</f>
        <v>Supervisor de lanchonete</v>
      </c>
      <c r="C3" s="259">
        <v>1</v>
      </c>
      <c r="D3" s="283">
        <f>'Cargos e Salários'!AC99</f>
        <v>5279.1491158888894</v>
      </c>
      <c r="E3" s="283">
        <f>D3*C3</f>
        <v>5279.1491158888894</v>
      </c>
    </row>
    <row r="4" spans="1:5" x14ac:dyDescent="0.2">
      <c r="A4" s="260" t="s">
        <v>613</v>
      </c>
      <c r="B4" s="258" t="str">
        <f>'Cargos e Salários'!C86</f>
        <v>Atendente de bar/lanchonete</v>
      </c>
      <c r="C4" s="259">
        <v>2</v>
      </c>
      <c r="D4" s="283">
        <f>'Cargos e Salários'!AC86</f>
        <v>3600.0585793688888</v>
      </c>
      <c r="E4" s="283">
        <f>D4*C4</f>
        <v>7200.1171587377776</v>
      </c>
    </row>
    <row r="5" spans="1:5" x14ac:dyDescent="0.2">
      <c r="A5" s="260" t="s">
        <v>613</v>
      </c>
      <c r="B5" s="258" t="str">
        <f>'Cargos e Salários'!C91</f>
        <v>Confeiteiro</v>
      </c>
      <c r="C5" s="259">
        <v>0</v>
      </c>
      <c r="D5" s="283">
        <f>'Cargos e Salários'!AC91</f>
        <v>4427.338719399042</v>
      </c>
      <c r="E5" s="283">
        <f t="shared" ref="E5:E8" si="0">D5*C5</f>
        <v>0</v>
      </c>
    </row>
    <row r="6" spans="1:5" x14ac:dyDescent="0.2">
      <c r="A6" s="260" t="s">
        <v>613</v>
      </c>
      <c r="B6" s="258" t="str">
        <f>'Cargos e Salários'!C128</f>
        <v>Auxiliar de serviços gerais</v>
      </c>
      <c r="C6" s="259">
        <v>1</v>
      </c>
      <c r="D6" s="283">
        <f>'Cargos e Salários'!AC128</f>
        <v>3359.9228458350431</v>
      </c>
      <c r="E6" s="283">
        <f t="shared" si="0"/>
        <v>3359.9228458350431</v>
      </c>
    </row>
    <row r="7" spans="1:5" x14ac:dyDescent="0.2">
      <c r="A7" s="260" t="s">
        <v>613</v>
      </c>
      <c r="B7" s="258" t="str">
        <f>'Cargos e Salários'!C41</f>
        <v>Caixa atendente</v>
      </c>
      <c r="C7" s="259">
        <v>2</v>
      </c>
      <c r="D7" s="283">
        <f>'Cargos e Salários'!AC41</f>
        <v>3370.3818158888889</v>
      </c>
      <c r="E7" s="283">
        <f t="shared" si="0"/>
        <v>6740.7636317777778</v>
      </c>
    </row>
    <row r="8" spans="1:5" x14ac:dyDescent="0.2">
      <c r="A8" s="260" t="s">
        <v>613</v>
      </c>
      <c r="B8" s="258" t="str">
        <f>'Cargos e Salários'!C67</f>
        <v>Jovem aprendiz</v>
      </c>
      <c r="C8" s="259">
        <v>1</v>
      </c>
      <c r="D8" s="283">
        <f>'Cargos e Salários'!AC67</f>
        <v>1930.603186735043</v>
      </c>
      <c r="E8" s="283">
        <f t="shared" si="0"/>
        <v>1930.603186735043</v>
      </c>
    </row>
    <row r="9" spans="1:5" x14ac:dyDescent="0.2">
      <c r="C9" s="287">
        <f>SUM(C3:C8)</f>
        <v>7</v>
      </c>
      <c r="E9" s="285">
        <f>SUM(E3:E8)</f>
        <v>24510.555938974529</v>
      </c>
    </row>
    <row r="10" spans="1:5" x14ac:dyDescent="0.2">
      <c r="E10" s="286"/>
    </row>
    <row r="11" spans="1:5" x14ac:dyDescent="0.2">
      <c r="A11" s="257" t="s">
        <v>610</v>
      </c>
      <c r="B11" s="701" t="s">
        <v>595</v>
      </c>
      <c r="C11" s="701"/>
      <c r="D11" s="701"/>
    </row>
    <row r="12" spans="1:5" x14ac:dyDescent="0.2">
      <c r="A12" s="260" t="s">
        <v>614</v>
      </c>
      <c r="B12" s="258" t="s">
        <v>607</v>
      </c>
      <c r="C12" s="261">
        <v>1500</v>
      </c>
      <c r="D12" s="262" t="s">
        <v>594</v>
      </c>
      <c r="E12" s="263"/>
    </row>
    <row r="13" spans="1:5" x14ac:dyDescent="0.2">
      <c r="A13" s="260" t="s">
        <v>615</v>
      </c>
      <c r="B13" s="258" t="s">
        <v>608</v>
      </c>
      <c r="C13" s="261">
        <v>2500</v>
      </c>
      <c r="D13" s="262" t="s">
        <v>594</v>
      </c>
      <c r="E13" s="263"/>
    </row>
    <row r="14" spans="1:5" x14ac:dyDescent="0.2">
      <c r="A14" s="260" t="s">
        <v>614</v>
      </c>
      <c r="B14" s="258" t="s">
        <v>609</v>
      </c>
      <c r="C14" s="261">
        <v>0</v>
      </c>
      <c r="D14" s="262" t="s">
        <v>594</v>
      </c>
      <c r="E14" s="263"/>
    </row>
    <row r="15" spans="1:5" x14ac:dyDescent="0.2">
      <c r="A15" s="263"/>
      <c r="B15" s="264"/>
      <c r="C15" s="339">
        <f>SUM(C12:C14)</f>
        <v>4000</v>
      </c>
      <c r="D15" s="266"/>
      <c r="E15" s="263"/>
    </row>
    <row r="16" spans="1:5" x14ac:dyDescent="0.2">
      <c r="A16" s="263"/>
      <c r="B16" s="264"/>
      <c r="C16" s="265"/>
      <c r="D16" s="266"/>
      <c r="E16" s="263"/>
    </row>
    <row r="17" spans="1:365" x14ac:dyDescent="0.2">
      <c r="A17" s="257" t="s">
        <v>610</v>
      </c>
      <c r="B17" s="701" t="s">
        <v>565</v>
      </c>
      <c r="C17" s="701"/>
      <c r="D17" s="701"/>
    </row>
    <row r="18" spans="1:365" x14ac:dyDescent="0.2">
      <c r="A18" s="260" t="s">
        <v>614</v>
      </c>
      <c r="B18" s="258" t="s">
        <v>606</v>
      </c>
      <c r="C18" s="270">
        <v>6000</v>
      </c>
      <c r="D18" s="262" t="s">
        <v>594</v>
      </c>
      <c r="E18" s="263"/>
    </row>
    <row r="19" spans="1:365" x14ac:dyDescent="0.2">
      <c r="A19" s="271"/>
      <c r="B19" s="264"/>
      <c r="C19" s="340">
        <f>SUM(C18)</f>
        <v>6000</v>
      </c>
      <c r="D19" s="266"/>
      <c r="E19" s="263"/>
      <c r="F19" s="705" t="s">
        <v>284</v>
      </c>
      <c r="G19" s="706"/>
      <c r="H19" s="706"/>
      <c r="I19" s="706"/>
      <c r="J19" s="706"/>
      <c r="K19" s="706"/>
      <c r="L19" s="706"/>
      <c r="M19" s="706"/>
      <c r="N19" s="706"/>
      <c r="O19" s="706"/>
      <c r="P19" s="706"/>
      <c r="Q19" s="707"/>
      <c r="R19" s="705" t="s">
        <v>285</v>
      </c>
      <c r="S19" s="706"/>
      <c r="T19" s="706"/>
      <c r="U19" s="706"/>
      <c r="V19" s="706"/>
      <c r="W19" s="706"/>
      <c r="X19" s="706"/>
      <c r="Y19" s="706"/>
      <c r="Z19" s="706"/>
      <c r="AA19" s="706"/>
      <c r="AB19" s="706"/>
      <c r="AC19" s="707"/>
      <c r="AD19" s="705" t="s">
        <v>286</v>
      </c>
      <c r="AE19" s="706"/>
      <c r="AF19" s="706"/>
      <c r="AG19" s="706"/>
      <c r="AH19" s="706"/>
      <c r="AI19" s="706"/>
      <c r="AJ19" s="706"/>
      <c r="AK19" s="706"/>
      <c r="AL19" s="706"/>
      <c r="AM19" s="706"/>
      <c r="AN19" s="706"/>
      <c r="AO19" s="707"/>
      <c r="AP19" s="705" t="s">
        <v>287</v>
      </c>
      <c r="AQ19" s="706"/>
      <c r="AR19" s="706"/>
      <c r="AS19" s="706"/>
      <c r="AT19" s="706"/>
      <c r="AU19" s="706"/>
      <c r="AV19" s="706"/>
      <c r="AW19" s="706"/>
      <c r="AX19" s="706"/>
      <c r="AY19" s="706"/>
      <c r="AZ19" s="706"/>
      <c r="BA19" s="707"/>
      <c r="BB19" s="705" t="s">
        <v>288</v>
      </c>
      <c r="BC19" s="706"/>
      <c r="BD19" s="706"/>
      <c r="BE19" s="706"/>
      <c r="BF19" s="706"/>
      <c r="BG19" s="706"/>
      <c r="BH19" s="706"/>
      <c r="BI19" s="706"/>
      <c r="BJ19" s="706"/>
      <c r="BK19" s="706"/>
      <c r="BL19" s="706"/>
      <c r="BM19" s="707"/>
      <c r="BN19" s="705" t="s">
        <v>289</v>
      </c>
      <c r="BO19" s="706"/>
      <c r="BP19" s="706"/>
      <c r="BQ19" s="706"/>
      <c r="BR19" s="706"/>
      <c r="BS19" s="706"/>
      <c r="BT19" s="706"/>
      <c r="BU19" s="706"/>
      <c r="BV19" s="706"/>
      <c r="BW19" s="706"/>
      <c r="BX19" s="706"/>
      <c r="BY19" s="707"/>
      <c r="BZ19" s="705" t="s">
        <v>290</v>
      </c>
      <c r="CA19" s="706"/>
      <c r="CB19" s="706"/>
      <c r="CC19" s="706"/>
      <c r="CD19" s="706"/>
      <c r="CE19" s="706"/>
      <c r="CF19" s="706"/>
      <c r="CG19" s="706"/>
      <c r="CH19" s="706"/>
      <c r="CI19" s="706"/>
      <c r="CJ19" s="706"/>
      <c r="CK19" s="707"/>
      <c r="CL19" s="705" t="s">
        <v>291</v>
      </c>
      <c r="CM19" s="706"/>
      <c r="CN19" s="706"/>
      <c r="CO19" s="706"/>
      <c r="CP19" s="706"/>
      <c r="CQ19" s="706"/>
      <c r="CR19" s="706"/>
      <c r="CS19" s="706"/>
      <c r="CT19" s="706"/>
      <c r="CU19" s="706"/>
      <c r="CV19" s="706"/>
      <c r="CW19" s="707"/>
      <c r="CX19" s="705" t="s">
        <v>292</v>
      </c>
      <c r="CY19" s="706"/>
      <c r="CZ19" s="706"/>
      <c r="DA19" s="706"/>
      <c r="DB19" s="706"/>
      <c r="DC19" s="706"/>
      <c r="DD19" s="706"/>
      <c r="DE19" s="706"/>
      <c r="DF19" s="706"/>
      <c r="DG19" s="706"/>
      <c r="DH19" s="706"/>
      <c r="DI19" s="707"/>
      <c r="DJ19" s="705" t="s">
        <v>293</v>
      </c>
      <c r="DK19" s="706"/>
      <c r="DL19" s="706"/>
      <c r="DM19" s="706"/>
      <c r="DN19" s="706"/>
      <c r="DO19" s="706"/>
      <c r="DP19" s="706"/>
      <c r="DQ19" s="706"/>
      <c r="DR19" s="706"/>
      <c r="DS19" s="706"/>
      <c r="DT19" s="706"/>
      <c r="DU19" s="707"/>
      <c r="DV19" s="705" t="s">
        <v>294</v>
      </c>
      <c r="DW19" s="706"/>
      <c r="DX19" s="706"/>
      <c r="DY19" s="706"/>
      <c r="DZ19" s="706"/>
      <c r="EA19" s="706"/>
      <c r="EB19" s="706"/>
      <c r="EC19" s="706"/>
      <c r="ED19" s="706"/>
      <c r="EE19" s="706"/>
      <c r="EF19" s="706"/>
      <c r="EG19" s="707"/>
      <c r="EH19" s="705" t="s">
        <v>295</v>
      </c>
      <c r="EI19" s="706"/>
      <c r="EJ19" s="706"/>
      <c r="EK19" s="706"/>
      <c r="EL19" s="706"/>
      <c r="EM19" s="706"/>
      <c r="EN19" s="706"/>
      <c r="EO19" s="706"/>
      <c r="EP19" s="706"/>
      <c r="EQ19" s="706"/>
      <c r="ER19" s="706"/>
      <c r="ES19" s="707"/>
      <c r="ET19" s="705" t="s">
        <v>296</v>
      </c>
      <c r="EU19" s="706"/>
      <c r="EV19" s="706"/>
      <c r="EW19" s="706"/>
      <c r="EX19" s="706"/>
      <c r="EY19" s="706"/>
      <c r="EZ19" s="706"/>
      <c r="FA19" s="706"/>
      <c r="FB19" s="706"/>
      <c r="FC19" s="706"/>
      <c r="FD19" s="706"/>
      <c r="FE19" s="707"/>
      <c r="FF19" s="705" t="s">
        <v>297</v>
      </c>
      <c r="FG19" s="706"/>
      <c r="FH19" s="706"/>
      <c r="FI19" s="706"/>
      <c r="FJ19" s="706"/>
      <c r="FK19" s="706"/>
      <c r="FL19" s="706"/>
      <c r="FM19" s="706"/>
      <c r="FN19" s="706"/>
      <c r="FO19" s="706"/>
      <c r="FP19" s="706"/>
      <c r="FQ19" s="707"/>
      <c r="FR19" s="705" t="s">
        <v>298</v>
      </c>
      <c r="FS19" s="706"/>
      <c r="FT19" s="706"/>
      <c r="FU19" s="706"/>
      <c r="FV19" s="706"/>
      <c r="FW19" s="706"/>
      <c r="FX19" s="706"/>
      <c r="FY19" s="706"/>
      <c r="FZ19" s="706"/>
      <c r="GA19" s="706"/>
      <c r="GB19" s="706"/>
      <c r="GC19" s="707"/>
      <c r="GD19" s="705" t="s">
        <v>299</v>
      </c>
      <c r="GE19" s="706"/>
      <c r="GF19" s="706"/>
      <c r="GG19" s="706"/>
      <c r="GH19" s="706"/>
      <c r="GI19" s="706"/>
      <c r="GJ19" s="706"/>
      <c r="GK19" s="706"/>
      <c r="GL19" s="706"/>
      <c r="GM19" s="706"/>
      <c r="GN19" s="706"/>
      <c r="GO19" s="707"/>
      <c r="GP19" s="705" t="s">
        <v>300</v>
      </c>
      <c r="GQ19" s="706"/>
      <c r="GR19" s="706"/>
      <c r="GS19" s="706"/>
      <c r="GT19" s="706"/>
      <c r="GU19" s="706"/>
      <c r="GV19" s="706"/>
      <c r="GW19" s="706"/>
      <c r="GX19" s="706"/>
      <c r="GY19" s="706"/>
      <c r="GZ19" s="706"/>
      <c r="HA19" s="707"/>
      <c r="HB19" s="705" t="s">
        <v>301</v>
      </c>
      <c r="HC19" s="706"/>
      <c r="HD19" s="706"/>
      <c r="HE19" s="706"/>
      <c r="HF19" s="706"/>
      <c r="HG19" s="706"/>
      <c r="HH19" s="706"/>
      <c r="HI19" s="706"/>
      <c r="HJ19" s="706"/>
      <c r="HK19" s="706"/>
      <c r="HL19" s="706"/>
      <c r="HM19" s="707"/>
      <c r="HN19" s="705" t="s">
        <v>302</v>
      </c>
      <c r="HO19" s="706"/>
      <c r="HP19" s="706"/>
      <c r="HQ19" s="706"/>
      <c r="HR19" s="706"/>
      <c r="HS19" s="706"/>
      <c r="HT19" s="706"/>
      <c r="HU19" s="706"/>
      <c r="HV19" s="706"/>
      <c r="HW19" s="706"/>
      <c r="HX19" s="706"/>
      <c r="HY19" s="707"/>
      <c r="HZ19" s="705" t="s">
        <v>303</v>
      </c>
      <c r="IA19" s="706"/>
      <c r="IB19" s="706"/>
      <c r="IC19" s="706"/>
      <c r="ID19" s="706"/>
      <c r="IE19" s="706"/>
      <c r="IF19" s="706"/>
      <c r="IG19" s="706"/>
      <c r="IH19" s="706"/>
      <c r="II19" s="706"/>
      <c r="IJ19" s="706"/>
      <c r="IK19" s="707"/>
      <c r="IL19" s="705" t="s">
        <v>304</v>
      </c>
      <c r="IM19" s="706"/>
      <c r="IN19" s="706"/>
      <c r="IO19" s="706"/>
      <c r="IP19" s="706"/>
      <c r="IQ19" s="706"/>
      <c r="IR19" s="706"/>
      <c r="IS19" s="706"/>
      <c r="IT19" s="706"/>
      <c r="IU19" s="706"/>
      <c r="IV19" s="706"/>
      <c r="IW19" s="707"/>
      <c r="IX19" s="705" t="s">
        <v>305</v>
      </c>
      <c r="IY19" s="706"/>
      <c r="IZ19" s="706"/>
      <c r="JA19" s="706"/>
      <c r="JB19" s="706"/>
      <c r="JC19" s="706"/>
      <c r="JD19" s="706"/>
      <c r="JE19" s="706"/>
      <c r="JF19" s="706"/>
      <c r="JG19" s="706"/>
      <c r="JH19" s="706"/>
      <c r="JI19" s="707"/>
      <c r="JJ19" s="705" t="s">
        <v>306</v>
      </c>
      <c r="JK19" s="706"/>
      <c r="JL19" s="706"/>
      <c r="JM19" s="706"/>
      <c r="JN19" s="706"/>
      <c r="JO19" s="706"/>
      <c r="JP19" s="706"/>
      <c r="JQ19" s="706"/>
      <c r="JR19" s="706"/>
      <c r="JS19" s="706"/>
      <c r="JT19" s="706"/>
      <c r="JU19" s="707"/>
      <c r="JV19" s="705" t="s">
        <v>307</v>
      </c>
      <c r="JW19" s="706"/>
      <c r="JX19" s="706"/>
      <c r="JY19" s="706"/>
      <c r="JZ19" s="706"/>
      <c r="KA19" s="706"/>
      <c r="KB19" s="706"/>
      <c r="KC19" s="706"/>
      <c r="KD19" s="706"/>
      <c r="KE19" s="706"/>
      <c r="KF19" s="706"/>
      <c r="KG19" s="707"/>
      <c r="KH19" s="705" t="s">
        <v>308</v>
      </c>
      <c r="KI19" s="706"/>
      <c r="KJ19" s="706"/>
      <c r="KK19" s="706"/>
      <c r="KL19" s="706"/>
      <c r="KM19" s="706"/>
      <c r="KN19" s="706"/>
      <c r="KO19" s="706"/>
      <c r="KP19" s="706"/>
      <c r="KQ19" s="706"/>
      <c r="KR19" s="706"/>
      <c r="KS19" s="707"/>
      <c r="KT19" s="705" t="s">
        <v>309</v>
      </c>
      <c r="KU19" s="706"/>
      <c r="KV19" s="706"/>
      <c r="KW19" s="706"/>
      <c r="KX19" s="706"/>
      <c r="KY19" s="706"/>
      <c r="KZ19" s="706"/>
      <c r="LA19" s="706"/>
      <c r="LB19" s="706"/>
      <c r="LC19" s="706"/>
      <c r="LD19" s="706"/>
      <c r="LE19" s="707"/>
      <c r="LF19" s="705" t="s">
        <v>310</v>
      </c>
      <c r="LG19" s="706"/>
      <c r="LH19" s="706"/>
      <c r="LI19" s="706"/>
      <c r="LJ19" s="706"/>
      <c r="LK19" s="706"/>
      <c r="LL19" s="706"/>
      <c r="LM19" s="706"/>
      <c r="LN19" s="706"/>
      <c r="LO19" s="706"/>
      <c r="LP19" s="706"/>
      <c r="LQ19" s="707"/>
      <c r="LR19" s="705" t="s">
        <v>311</v>
      </c>
      <c r="LS19" s="706"/>
      <c r="LT19" s="706"/>
      <c r="LU19" s="706"/>
      <c r="LV19" s="706"/>
      <c r="LW19" s="706"/>
      <c r="LX19" s="706"/>
      <c r="LY19" s="706"/>
      <c r="LZ19" s="706"/>
      <c r="MA19" s="706"/>
      <c r="MB19" s="706"/>
      <c r="MC19" s="707"/>
      <c r="MD19" s="705" t="s">
        <v>312</v>
      </c>
      <c r="ME19" s="706"/>
      <c r="MF19" s="706"/>
      <c r="MG19" s="706"/>
      <c r="MH19" s="706"/>
      <c r="MI19" s="706"/>
      <c r="MJ19" s="706"/>
      <c r="MK19" s="706"/>
      <c r="ML19" s="706"/>
      <c r="MM19" s="706"/>
      <c r="MN19" s="706"/>
      <c r="MO19" s="707"/>
      <c r="MP19" s="705" t="s">
        <v>313</v>
      </c>
      <c r="MQ19" s="706"/>
      <c r="MR19" s="706"/>
      <c r="MS19" s="706"/>
      <c r="MT19" s="706"/>
      <c r="MU19" s="706"/>
      <c r="MV19" s="706"/>
      <c r="MW19" s="706"/>
      <c r="MX19" s="706"/>
      <c r="MY19" s="706"/>
      <c r="MZ19" s="706"/>
      <c r="NA19" s="707"/>
    </row>
    <row r="20" spans="1:365" s="282" customFormat="1" x14ac:dyDescent="0.2">
      <c r="A20" s="278"/>
      <c r="B20" s="264"/>
      <c r="C20" s="365"/>
      <c r="D20" s="280"/>
      <c r="E20" s="343" t="s">
        <v>921</v>
      </c>
      <c r="F20" s="352">
        <v>1</v>
      </c>
      <c r="G20" s="344">
        <f>F20+1</f>
        <v>2</v>
      </c>
      <c r="H20" s="344">
        <f t="shared" ref="H20:BS20" si="1">G20+1</f>
        <v>3</v>
      </c>
      <c r="I20" s="344">
        <f t="shared" si="1"/>
        <v>4</v>
      </c>
      <c r="J20" s="344">
        <f t="shared" si="1"/>
        <v>5</v>
      </c>
      <c r="K20" s="344">
        <f t="shared" si="1"/>
        <v>6</v>
      </c>
      <c r="L20" s="344">
        <f t="shared" si="1"/>
        <v>7</v>
      </c>
      <c r="M20" s="344">
        <f t="shared" si="1"/>
        <v>8</v>
      </c>
      <c r="N20" s="344">
        <f t="shared" si="1"/>
        <v>9</v>
      </c>
      <c r="O20" s="344">
        <f t="shared" si="1"/>
        <v>10</v>
      </c>
      <c r="P20" s="344">
        <f t="shared" si="1"/>
        <v>11</v>
      </c>
      <c r="Q20" s="345">
        <f t="shared" si="1"/>
        <v>12</v>
      </c>
      <c r="R20" s="352">
        <f t="shared" si="1"/>
        <v>13</v>
      </c>
      <c r="S20" s="344">
        <f t="shared" si="1"/>
        <v>14</v>
      </c>
      <c r="T20" s="344">
        <f t="shared" si="1"/>
        <v>15</v>
      </c>
      <c r="U20" s="344">
        <f t="shared" si="1"/>
        <v>16</v>
      </c>
      <c r="V20" s="344">
        <f t="shared" si="1"/>
        <v>17</v>
      </c>
      <c r="W20" s="344">
        <f t="shared" si="1"/>
        <v>18</v>
      </c>
      <c r="X20" s="344">
        <f t="shared" si="1"/>
        <v>19</v>
      </c>
      <c r="Y20" s="344">
        <f t="shared" si="1"/>
        <v>20</v>
      </c>
      <c r="Z20" s="344">
        <f t="shared" si="1"/>
        <v>21</v>
      </c>
      <c r="AA20" s="344">
        <f t="shared" si="1"/>
        <v>22</v>
      </c>
      <c r="AB20" s="344">
        <f t="shared" si="1"/>
        <v>23</v>
      </c>
      <c r="AC20" s="345">
        <f t="shared" si="1"/>
        <v>24</v>
      </c>
      <c r="AD20" s="352">
        <f t="shared" si="1"/>
        <v>25</v>
      </c>
      <c r="AE20" s="344">
        <f t="shared" si="1"/>
        <v>26</v>
      </c>
      <c r="AF20" s="344">
        <f t="shared" si="1"/>
        <v>27</v>
      </c>
      <c r="AG20" s="344">
        <f t="shared" si="1"/>
        <v>28</v>
      </c>
      <c r="AH20" s="344">
        <f t="shared" si="1"/>
        <v>29</v>
      </c>
      <c r="AI20" s="344">
        <f t="shared" si="1"/>
        <v>30</v>
      </c>
      <c r="AJ20" s="344">
        <f t="shared" si="1"/>
        <v>31</v>
      </c>
      <c r="AK20" s="344">
        <f t="shared" si="1"/>
        <v>32</v>
      </c>
      <c r="AL20" s="344">
        <f t="shared" si="1"/>
        <v>33</v>
      </c>
      <c r="AM20" s="344">
        <f t="shared" si="1"/>
        <v>34</v>
      </c>
      <c r="AN20" s="344">
        <f t="shared" si="1"/>
        <v>35</v>
      </c>
      <c r="AO20" s="345">
        <f t="shared" si="1"/>
        <v>36</v>
      </c>
      <c r="AP20" s="352">
        <f t="shared" si="1"/>
        <v>37</v>
      </c>
      <c r="AQ20" s="344">
        <f t="shared" si="1"/>
        <v>38</v>
      </c>
      <c r="AR20" s="344">
        <f t="shared" si="1"/>
        <v>39</v>
      </c>
      <c r="AS20" s="344">
        <f t="shared" si="1"/>
        <v>40</v>
      </c>
      <c r="AT20" s="344">
        <f t="shared" si="1"/>
        <v>41</v>
      </c>
      <c r="AU20" s="344">
        <f t="shared" si="1"/>
        <v>42</v>
      </c>
      <c r="AV20" s="344">
        <f t="shared" si="1"/>
        <v>43</v>
      </c>
      <c r="AW20" s="344">
        <f t="shared" si="1"/>
        <v>44</v>
      </c>
      <c r="AX20" s="344">
        <f t="shared" si="1"/>
        <v>45</v>
      </c>
      <c r="AY20" s="344">
        <f t="shared" si="1"/>
        <v>46</v>
      </c>
      <c r="AZ20" s="344">
        <f t="shared" si="1"/>
        <v>47</v>
      </c>
      <c r="BA20" s="345">
        <f t="shared" si="1"/>
        <v>48</v>
      </c>
      <c r="BB20" s="352">
        <f t="shared" si="1"/>
        <v>49</v>
      </c>
      <c r="BC20" s="344">
        <f t="shared" si="1"/>
        <v>50</v>
      </c>
      <c r="BD20" s="344">
        <f t="shared" si="1"/>
        <v>51</v>
      </c>
      <c r="BE20" s="344">
        <f t="shared" si="1"/>
        <v>52</v>
      </c>
      <c r="BF20" s="344">
        <f t="shared" si="1"/>
        <v>53</v>
      </c>
      <c r="BG20" s="344">
        <f t="shared" si="1"/>
        <v>54</v>
      </c>
      <c r="BH20" s="344">
        <f t="shared" si="1"/>
        <v>55</v>
      </c>
      <c r="BI20" s="344">
        <f t="shared" si="1"/>
        <v>56</v>
      </c>
      <c r="BJ20" s="344">
        <f t="shared" si="1"/>
        <v>57</v>
      </c>
      <c r="BK20" s="344">
        <f t="shared" si="1"/>
        <v>58</v>
      </c>
      <c r="BL20" s="344">
        <f t="shared" si="1"/>
        <v>59</v>
      </c>
      <c r="BM20" s="345">
        <f t="shared" si="1"/>
        <v>60</v>
      </c>
      <c r="BN20" s="352">
        <f t="shared" si="1"/>
        <v>61</v>
      </c>
      <c r="BO20" s="344">
        <f t="shared" si="1"/>
        <v>62</v>
      </c>
      <c r="BP20" s="344">
        <f t="shared" si="1"/>
        <v>63</v>
      </c>
      <c r="BQ20" s="344">
        <f t="shared" si="1"/>
        <v>64</v>
      </c>
      <c r="BR20" s="344">
        <f t="shared" si="1"/>
        <v>65</v>
      </c>
      <c r="BS20" s="344">
        <f t="shared" si="1"/>
        <v>66</v>
      </c>
      <c r="BT20" s="344">
        <f t="shared" ref="BT20:EE20" si="2">BS20+1</f>
        <v>67</v>
      </c>
      <c r="BU20" s="344">
        <f t="shared" si="2"/>
        <v>68</v>
      </c>
      <c r="BV20" s="344">
        <f t="shared" si="2"/>
        <v>69</v>
      </c>
      <c r="BW20" s="344">
        <f t="shared" si="2"/>
        <v>70</v>
      </c>
      <c r="BX20" s="344">
        <f t="shared" si="2"/>
        <v>71</v>
      </c>
      <c r="BY20" s="345">
        <f t="shared" si="2"/>
        <v>72</v>
      </c>
      <c r="BZ20" s="352">
        <f t="shared" si="2"/>
        <v>73</v>
      </c>
      <c r="CA20" s="344">
        <f t="shared" si="2"/>
        <v>74</v>
      </c>
      <c r="CB20" s="344">
        <f t="shared" si="2"/>
        <v>75</v>
      </c>
      <c r="CC20" s="344">
        <f t="shared" si="2"/>
        <v>76</v>
      </c>
      <c r="CD20" s="344">
        <f t="shared" si="2"/>
        <v>77</v>
      </c>
      <c r="CE20" s="344">
        <f t="shared" si="2"/>
        <v>78</v>
      </c>
      <c r="CF20" s="344">
        <f t="shared" si="2"/>
        <v>79</v>
      </c>
      <c r="CG20" s="344">
        <f t="shared" si="2"/>
        <v>80</v>
      </c>
      <c r="CH20" s="344">
        <f t="shared" si="2"/>
        <v>81</v>
      </c>
      <c r="CI20" s="344">
        <f t="shared" si="2"/>
        <v>82</v>
      </c>
      <c r="CJ20" s="344">
        <f t="shared" si="2"/>
        <v>83</v>
      </c>
      <c r="CK20" s="345">
        <f t="shared" si="2"/>
        <v>84</v>
      </c>
      <c r="CL20" s="352">
        <f t="shared" si="2"/>
        <v>85</v>
      </c>
      <c r="CM20" s="344">
        <f t="shared" si="2"/>
        <v>86</v>
      </c>
      <c r="CN20" s="344">
        <f t="shared" si="2"/>
        <v>87</v>
      </c>
      <c r="CO20" s="344">
        <f t="shared" si="2"/>
        <v>88</v>
      </c>
      <c r="CP20" s="344">
        <f t="shared" si="2"/>
        <v>89</v>
      </c>
      <c r="CQ20" s="344">
        <f t="shared" si="2"/>
        <v>90</v>
      </c>
      <c r="CR20" s="344">
        <f t="shared" si="2"/>
        <v>91</v>
      </c>
      <c r="CS20" s="344">
        <f t="shared" si="2"/>
        <v>92</v>
      </c>
      <c r="CT20" s="344">
        <f t="shared" si="2"/>
        <v>93</v>
      </c>
      <c r="CU20" s="344">
        <f t="shared" si="2"/>
        <v>94</v>
      </c>
      <c r="CV20" s="344">
        <f t="shared" si="2"/>
        <v>95</v>
      </c>
      <c r="CW20" s="345">
        <f t="shared" si="2"/>
        <v>96</v>
      </c>
      <c r="CX20" s="352">
        <f t="shared" si="2"/>
        <v>97</v>
      </c>
      <c r="CY20" s="344">
        <f t="shared" si="2"/>
        <v>98</v>
      </c>
      <c r="CZ20" s="344">
        <f t="shared" si="2"/>
        <v>99</v>
      </c>
      <c r="DA20" s="344">
        <f t="shared" si="2"/>
        <v>100</v>
      </c>
      <c r="DB20" s="344">
        <f t="shared" si="2"/>
        <v>101</v>
      </c>
      <c r="DC20" s="344">
        <f t="shared" si="2"/>
        <v>102</v>
      </c>
      <c r="DD20" s="344">
        <f t="shared" si="2"/>
        <v>103</v>
      </c>
      <c r="DE20" s="344">
        <f t="shared" si="2"/>
        <v>104</v>
      </c>
      <c r="DF20" s="344">
        <f t="shared" si="2"/>
        <v>105</v>
      </c>
      <c r="DG20" s="344">
        <f t="shared" si="2"/>
        <v>106</v>
      </c>
      <c r="DH20" s="344">
        <f t="shared" si="2"/>
        <v>107</v>
      </c>
      <c r="DI20" s="345">
        <f t="shared" si="2"/>
        <v>108</v>
      </c>
      <c r="DJ20" s="352">
        <f t="shared" si="2"/>
        <v>109</v>
      </c>
      <c r="DK20" s="344">
        <f t="shared" si="2"/>
        <v>110</v>
      </c>
      <c r="DL20" s="344">
        <f t="shared" si="2"/>
        <v>111</v>
      </c>
      <c r="DM20" s="344">
        <f t="shared" si="2"/>
        <v>112</v>
      </c>
      <c r="DN20" s="344">
        <f t="shared" si="2"/>
        <v>113</v>
      </c>
      <c r="DO20" s="344">
        <f t="shared" si="2"/>
        <v>114</v>
      </c>
      <c r="DP20" s="344">
        <f t="shared" si="2"/>
        <v>115</v>
      </c>
      <c r="DQ20" s="344">
        <f t="shared" si="2"/>
        <v>116</v>
      </c>
      <c r="DR20" s="344">
        <f t="shared" si="2"/>
        <v>117</v>
      </c>
      <c r="DS20" s="344">
        <f t="shared" si="2"/>
        <v>118</v>
      </c>
      <c r="DT20" s="344">
        <f t="shared" si="2"/>
        <v>119</v>
      </c>
      <c r="DU20" s="345">
        <f t="shared" si="2"/>
        <v>120</v>
      </c>
      <c r="DV20" s="352">
        <f t="shared" si="2"/>
        <v>121</v>
      </c>
      <c r="DW20" s="344">
        <f t="shared" si="2"/>
        <v>122</v>
      </c>
      <c r="DX20" s="344">
        <f t="shared" si="2"/>
        <v>123</v>
      </c>
      <c r="DY20" s="344">
        <f t="shared" si="2"/>
        <v>124</v>
      </c>
      <c r="DZ20" s="344">
        <f t="shared" si="2"/>
        <v>125</v>
      </c>
      <c r="EA20" s="344">
        <f t="shared" si="2"/>
        <v>126</v>
      </c>
      <c r="EB20" s="344">
        <f t="shared" si="2"/>
        <v>127</v>
      </c>
      <c r="EC20" s="344">
        <f t="shared" si="2"/>
        <v>128</v>
      </c>
      <c r="ED20" s="344">
        <f t="shared" si="2"/>
        <v>129</v>
      </c>
      <c r="EE20" s="344">
        <f t="shared" si="2"/>
        <v>130</v>
      </c>
      <c r="EF20" s="344">
        <f t="shared" ref="EF20:GQ20" si="3">EE20+1</f>
        <v>131</v>
      </c>
      <c r="EG20" s="345">
        <f t="shared" si="3"/>
        <v>132</v>
      </c>
      <c r="EH20" s="352">
        <f t="shared" si="3"/>
        <v>133</v>
      </c>
      <c r="EI20" s="344">
        <f t="shared" si="3"/>
        <v>134</v>
      </c>
      <c r="EJ20" s="344">
        <f t="shared" si="3"/>
        <v>135</v>
      </c>
      <c r="EK20" s="344">
        <f t="shared" si="3"/>
        <v>136</v>
      </c>
      <c r="EL20" s="344">
        <f t="shared" si="3"/>
        <v>137</v>
      </c>
      <c r="EM20" s="344">
        <f t="shared" si="3"/>
        <v>138</v>
      </c>
      <c r="EN20" s="344">
        <f t="shared" si="3"/>
        <v>139</v>
      </c>
      <c r="EO20" s="344">
        <f t="shared" si="3"/>
        <v>140</v>
      </c>
      <c r="EP20" s="344">
        <f t="shared" si="3"/>
        <v>141</v>
      </c>
      <c r="EQ20" s="344">
        <f t="shared" si="3"/>
        <v>142</v>
      </c>
      <c r="ER20" s="344">
        <f t="shared" si="3"/>
        <v>143</v>
      </c>
      <c r="ES20" s="345">
        <f t="shared" si="3"/>
        <v>144</v>
      </c>
      <c r="ET20" s="352">
        <f t="shared" si="3"/>
        <v>145</v>
      </c>
      <c r="EU20" s="344">
        <f t="shared" si="3"/>
        <v>146</v>
      </c>
      <c r="EV20" s="344">
        <f t="shared" si="3"/>
        <v>147</v>
      </c>
      <c r="EW20" s="344">
        <f t="shared" si="3"/>
        <v>148</v>
      </c>
      <c r="EX20" s="344">
        <f t="shared" si="3"/>
        <v>149</v>
      </c>
      <c r="EY20" s="344">
        <f t="shared" si="3"/>
        <v>150</v>
      </c>
      <c r="EZ20" s="344">
        <f t="shared" si="3"/>
        <v>151</v>
      </c>
      <c r="FA20" s="344">
        <f t="shared" si="3"/>
        <v>152</v>
      </c>
      <c r="FB20" s="344">
        <f t="shared" si="3"/>
        <v>153</v>
      </c>
      <c r="FC20" s="344">
        <f t="shared" si="3"/>
        <v>154</v>
      </c>
      <c r="FD20" s="344">
        <f t="shared" si="3"/>
        <v>155</v>
      </c>
      <c r="FE20" s="345">
        <f t="shared" si="3"/>
        <v>156</v>
      </c>
      <c r="FF20" s="352">
        <f t="shared" si="3"/>
        <v>157</v>
      </c>
      <c r="FG20" s="344">
        <f t="shared" si="3"/>
        <v>158</v>
      </c>
      <c r="FH20" s="344">
        <f t="shared" si="3"/>
        <v>159</v>
      </c>
      <c r="FI20" s="344">
        <f t="shared" si="3"/>
        <v>160</v>
      </c>
      <c r="FJ20" s="344">
        <f t="shared" si="3"/>
        <v>161</v>
      </c>
      <c r="FK20" s="344">
        <f t="shared" si="3"/>
        <v>162</v>
      </c>
      <c r="FL20" s="344">
        <f t="shared" si="3"/>
        <v>163</v>
      </c>
      <c r="FM20" s="344">
        <f t="shared" si="3"/>
        <v>164</v>
      </c>
      <c r="FN20" s="344">
        <f t="shared" si="3"/>
        <v>165</v>
      </c>
      <c r="FO20" s="344">
        <f t="shared" si="3"/>
        <v>166</v>
      </c>
      <c r="FP20" s="344">
        <f t="shared" si="3"/>
        <v>167</v>
      </c>
      <c r="FQ20" s="345">
        <f t="shared" si="3"/>
        <v>168</v>
      </c>
      <c r="FR20" s="352">
        <f t="shared" si="3"/>
        <v>169</v>
      </c>
      <c r="FS20" s="344">
        <f t="shared" si="3"/>
        <v>170</v>
      </c>
      <c r="FT20" s="344">
        <f t="shared" si="3"/>
        <v>171</v>
      </c>
      <c r="FU20" s="344">
        <f t="shared" si="3"/>
        <v>172</v>
      </c>
      <c r="FV20" s="344">
        <f t="shared" si="3"/>
        <v>173</v>
      </c>
      <c r="FW20" s="344">
        <f t="shared" si="3"/>
        <v>174</v>
      </c>
      <c r="FX20" s="344">
        <f t="shared" si="3"/>
        <v>175</v>
      </c>
      <c r="FY20" s="344">
        <f t="shared" si="3"/>
        <v>176</v>
      </c>
      <c r="FZ20" s="344">
        <f t="shared" si="3"/>
        <v>177</v>
      </c>
      <c r="GA20" s="344">
        <f t="shared" si="3"/>
        <v>178</v>
      </c>
      <c r="GB20" s="344">
        <f t="shared" si="3"/>
        <v>179</v>
      </c>
      <c r="GC20" s="345">
        <f t="shared" si="3"/>
        <v>180</v>
      </c>
      <c r="GD20" s="352">
        <f t="shared" si="3"/>
        <v>181</v>
      </c>
      <c r="GE20" s="344">
        <f t="shared" si="3"/>
        <v>182</v>
      </c>
      <c r="GF20" s="344">
        <f t="shared" si="3"/>
        <v>183</v>
      </c>
      <c r="GG20" s="344">
        <f t="shared" si="3"/>
        <v>184</v>
      </c>
      <c r="GH20" s="344">
        <f t="shared" si="3"/>
        <v>185</v>
      </c>
      <c r="GI20" s="344">
        <f t="shared" si="3"/>
        <v>186</v>
      </c>
      <c r="GJ20" s="344">
        <f t="shared" si="3"/>
        <v>187</v>
      </c>
      <c r="GK20" s="344">
        <f t="shared" si="3"/>
        <v>188</v>
      </c>
      <c r="GL20" s="344">
        <f t="shared" si="3"/>
        <v>189</v>
      </c>
      <c r="GM20" s="344">
        <f t="shared" si="3"/>
        <v>190</v>
      </c>
      <c r="GN20" s="344">
        <f t="shared" si="3"/>
        <v>191</v>
      </c>
      <c r="GO20" s="345">
        <f t="shared" si="3"/>
        <v>192</v>
      </c>
      <c r="GP20" s="352">
        <f t="shared" si="3"/>
        <v>193</v>
      </c>
      <c r="GQ20" s="344">
        <f t="shared" si="3"/>
        <v>194</v>
      </c>
      <c r="GR20" s="344">
        <f t="shared" ref="GR20:HO20" si="4">GQ20+1</f>
        <v>195</v>
      </c>
      <c r="GS20" s="344">
        <f t="shared" si="4"/>
        <v>196</v>
      </c>
      <c r="GT20" s="344">
        <f t="shared" si="4"/>
        <v>197</v>
      </c>
      <c r="GU20" s="344">
        <f t="shared" si="4"/>
        <v>198</v>
      </c>
      <c r="GV20" s="344">
        <f t="shared" si="4"/>
        <v>199</v>
      </c>
      <c r="GW20" s="344">
        <f t="shared" si="4"/>
        <v>200</v>
      </c>
      <c r="GX20" s="344">
        <f t="shared" si="4"/>
        <v>201</v>
      </c>
      <c r="GY20" s="344">
        <f t="shared" si="4"/>
        <v>202</v>
      </c>
      <c r="GZ20" s="344">
        <f t="shared" si="4"/>
        <v>203</v>
      </c>
      <c r="HA20" s="345">
        <f t="shared" si="4"/>
        <v>204</v>
      </c>
      <c r="HB20" s="352">
        <f t="shared" si="4"/>
        <v>205</v>
      </c>
      <c r="HC20" s="344">
        <f t="shared" si="4"/>
        <v>206</v>
      </c>
      <c r="HD20" s="344">
        <f t="shared" si="4"/>
        <v>207</v>
      </c>
      <c r="HE20" s="344">
        <f t="shared" si="4"/>
        <v>208</v>
      </c>
      <c r="HF20" s="344">
        <f t="shared" si="4"/>
        <v>209</v>
      </c>
      <c r="HG20" s="344">
        <f t="shared" si="4"/>
        <v>210</v>
      </c>
      <c r="HH20" s="344">
        <f t="shared" si="4"/>
        <v>211</v>
      </c>
      <c r="HI20" s="344">
        <f t="shared" si="4"/>
        <v>212</v>
      </c>
      <c r="HJ20" s="344">
        <f t="shared" si="4"/>
        <v>213</v>
      </c>
      <c r="HK20" s="344">
        <f t="shared" si="4"/>
        <v>214</v>
      </c>
      <c r="HL20" s="344">
        <f t="shared" si="4"/>
        <v>215</v>
      </c>
      <c r="HM20" s="345">
        <f t="shared" si="4"/>
        <v>216</v>
      </c>
      <c r="HN20" s="352">
        <f t="shared" si="4"/>
        <v>217</v>
      </c>
      <c r="HO20" s="344">
        <f t="shared" si="4"/>
        <v>218</v>
      </c>
      <c r="HP20" s="344">
        <f>HO20+1</f>
        <v>219</v>
      </c>
      <c r="HQ20" s="344">
        <f t="shared" ref="HQ20:KB20" si="5">HP20+1</f>
        <v>220</v>
      </c>
      <c r="HR20" s="344">
        <f t="shared" si="5"/>
        <v>221</v>
      </c>
      <c r="HS20" s="344">
        <f t="shared" si="5"/>
        <v>222</v>
      </c>
      <c r="HT20" s="344">
        <f t="shared" si="5"/>
        <v>223</v>
      </c>
      <c r="HU20" s="344">
        <f t="shared" si="5"/>
        <v>224</v>
      </c>
      <c r="HV20" s="344">
        <f t="shared" si="5"/>
        <v>225</v>
      </c>
      <c r="HW20" s="344">
        <f t="shared" si="5"/>
        <v>226</v>
      </c>
      <c r="HX20" s="344">
        <f t="shared" si="5"/>
        <v>227</v>
      </c>
      <c r="HY20" s="345">
        <f t="shared" si="5"/>
        <v>228</v>
      </c>
      <c r="HZ20" s="352">
        <f t="shared" si="5"/>
        <v>229</v>
      </c>
      <c r="IA20" s="344">
        <f t="shared" si="5"/>
        <v>230</v>
      </c>
      <c r="IB20" s="344">
        <f t="shared" si="5"/>
        <v>231</v>
      </c>
      <c r="IC20" s="344">
        <f t="shared" si="5"/>
        <v>232</v>
      </c>
      <c r="ID20" s="344">
        <f t="shared" si="5"/>
        <v>233</v>
      </c>
      <c r="IE20" s="344">
        <f t="shared" si="5"/>
        <v>234</v>
      </c>
      <c r="IF20" s="344">
        <f t="shared" si="5"/>
        <v>235</v>
      </c>
      <c r="IG20" s="344">
        <f t="shared" si="5"/>
        <v>236</v>
      </c>
      <c r="IH20" s="344">
        <f t="shared" si="5"/>
        <v>237</v>
      </c>
      <c r="II20" s="344">
        <f t="shared" si="5"/>
        <v>238</v>
      </c>
      <c r="IJ20" s="344">
        <f t="shared" si="5"/>
        <v>239</v>
      </c>
      <c r="IK20" s="345">
        <f t="shared" si="5"/>
        <v>240</v>
      </c>
      <c r="IL20" s="352">
        <f t="shared" si="5"/>
        <v>241</v>
      </c>
      <c r="IM20" s="344">
        <f t="shared" si="5"/>
        <v>242</v>
      </c>
      <c r="IN20" s="344">
        <f t="shared" si="5"/>
        <v>243</v>
      </c>
      <c r="IO20" s="344">
        <f t="shared" si="5"/>
        <v>244</v>
      </c>
      <c r="IP20" s="344">
        <f t="shared" si="5"/>
        <v>245</v>
      </c>
      <c r="IQ20" s="344">
        <f t="shared" si="5"/>
        <v>246</v>
      </c>
      <c r="IR20" s="344">
        <f t="shared" si="5"/>
        <v>247</v>
      </c>
      <c r="IS20" s="344">
        <f t="shared" si="5"/>
        <v>248</v>
      </c>
      <c r="IT20" s="344">
        <f t="shared" si="5"/>
        <v>249</v>
      </c>
      <c r="IU20" s="344">
        <f t="shared" si="5"/>
        <v>250</v>
      </c>
      <c r="IV20" s="344">
        <f t="shared" si="5"/>
        <v>251</v>
      </c>
      <c r="IW20" s="345">
        <f t="shared" si="5"/>
        <v>252</v>
      </c>
      <c r="IX20" s="352">
        <f t="shared" si="5"/>
        <v>253</v>
      </c>
      <c r="IY20" s="344">
        <f t="shared" si="5"/>
        <v>254</v>
      </c>
      <c r="IZ20" s="344">
        <f t="shared" si="5"/>
        <v>255</v>
      </c>
      <c r="JA20" s="344">
        <f t="shared" si="5"/>
        <v>256</v>
      </c>
      <c r="JB20" s="344">
        <f t="shared" si="5"/>
        <v>257</v>
      </c>
      <c r="JC20" s="344">
        <f t="shared" si="5"/>
        <v>258</v>
      </c>
      <c r="JD20" s="344">
        <f t="shared" si="5"/>
        <v>259</v>
      </c>
      <c r="JE20" s="344">
        <f t="shared" si="5"/>
        <v>260</v>
      </c>
      <c r="JF20" s="344">
        <f t="shared" si="5"/>
        <v>261</v>
      </c>
      <c r="JG20" s="344">
        <f t="shared" si="5"/>
        <v>262</v>
      </c>
      <c r="JH20" s="344">
        <f t="shared" si="5"/>
        <v>263</v>
      </c>
      <c r="JI20" s="345">
        <f t="shared" si="5"/>
        <v>264</v>
      </c>
      <c r="JJ20" s="352">
        <f t="shared" si="5"/>
        <v>265</v>
      </c>
      <c r="JK20" s="344">
        <f t="shared" si="5"/>
        <v>266</v>
      </c>
      <c r="JL20" s="344">
        <f t="shared" si="5"/>
        <v>267</v>
      </c>
      <c r="JM20" s="344">
        <f t="shared" si="5"/>
        <v>268</v>
      </c>
      <c r="JN20" s="344">
        <f t="shared" si="5"/>
        <v>269</v>
      </c>
      <c r="JO20" s="344">
        <f t="shared" si="5"/>
        <v>270</v>
      </c>
      <c r="JP20" s="344">
        <f t="shared" si="5"/>
        <v>271</v>
      </c>
      <c r="JQ20" s="344">
        <f t="shared" si="5"/>
        <v>272</v>
      </c>
      <c r="JR20" s="344">
        <f t="shared" si="5"/>
        <v>273</v>
      </c>
      <c r="JS20" s="344">
        <f t="shared" si="5"/>
        <v>274</v>
      </c>
      <c r="JT20" s="344">
        <f t="shared" si="5"/>
        <v>275</v>
      </c>
      <c r="JU20" s="345">
        <f t="shared" si="5"/>
        <v>276</v>
      </c>
      <c r="JV20" s="352">
        <f t="shared" si="5"/>
        <v>277</v>
      </c>
      <c r="JW20" s="344">
        <f t="shared" si="5"/>
        <v>278</v>
      </c>
      <c r="JX20" s="344">
        <f t="shared" si="5"/>
        <v>279</v>
      </c>
      <c r="JY20" s="344">
        <f t="shared" si="5"/>
        <v>280</v>
      </c>
      <c r="JZ20" s="344">
        <f t="shared" si="5"/>
        <v>281</v>
      </c>
      <c r="KA20" s="344">
        <f t="shared" si="5"/>
        <v>282</v>
      </c>
      <c r="KB20" s="344">
        <f t="shared" si="5"/>
        <v>283</v>
      </c>
      <c r="KC20" s="344">
        <f t="shared" ref="KC20:LC20" si="6">KB20+1</f>
        <v>284</v>
      </c>
      <c r="KD20" s="344">
        <f t="shared" si="6"/>
        <v>285</v>
      </c>
      <c r="KE20" s="344">
        <f t="shared" si="6"/>
        <v>286</v>
      </c>
      <c r="KF20" s="344">
        <f t="shared" si="6"/>
        <v>287</v>
      </c>
      <c r="KG20" s="345">
        <f t="shared" si="6"/>
        <v>288</v>
      </c>
      <c r="KH20" s="352">
        <f t="shared" si="6"/>
        <v>289</v>
      </c>
      <c r="KI20" s="344">
        <f t="shared" si="6"/>
        <v>290</v>
      </c>
      <c r="KJ20" s="344">
        <f t="shared" si="6"/>
        <v>291</v>
      </c>
      <c r="KK20" s="344">
        <f t="shared" si="6"/>
        <v>292</v>
      </c>
      <c r="KL20" s="344">
        <f t="shared" si="6"/>
        <v>293</v>
      </c>
      <c r="KM20" s="344">
        <f t="shared" si="6"/>
        <v>294</v>
      </c>
      <c r="KN20" s="344">
        <f t="shared" si="6"/>
        <v>295</v>
      </c>
      <c r="KO20" s="344">
        <f t="shared" si="6"/>
        <v>296</v>
      </c>
      <c r="KP20" s="344">
        <f t="shared" si="6"/>
        <v>297</v>
      </c>
      <c r="KQ20" s="344">
        <f t="shared" si="6"/>
        <v>298</v>
      </c>
      <c r="KR20" s="344">
        <f t="shared" si="6"/>
        <v>299</v>
      </c>
      <c r="KS20" s="345">
        <f t="shared" si="6"/>
        <v>300</v>
      </c>
      <c r="KT20" s="352">
        <f t="shared" si="6"/>
        <v>301</v>
      </c>
      <c r="KU20" s="344">
        <f t="shared" si="6"/>
        <v>302</v>
      </c>
      <c r="KV20" s="344">
        <f t="shared" si="6"/>
        <v>303</v>
      </c>
      <c r="KW20" s="344">
        <f t="shared" si="6"/>
        <v>304</v>
      </c>
      <c r="KX20" s="344">
        <f t="shared" si="6"/>
        <v>305</v>
      </c>
      <c r="KY20" s="344">
        <f t="shared" si="6"/>
        <v>306</v>
      </c>
      <c r="KZ20" s="344">
        <f t="shared" si="6"/>
        <v>307</v>
      </c>
      <c r="LA20" s="344">
        <f t="shared" si="6"/>
        <v>308</v>
      </c>
      <c r="LB20" s="344">
        <f t="shared" si="6"/>
        <v>309</v>
      </c>
      <c r="LC20" s="344">
        <f t="shared" si="6"/>
        <v>310</v>
      </c>
      <c r="LD20" s="344">
        <f>LC20+1</f>
        <v>311</v>
      </c>
      <c r="LE20" s="345">
        <f t="shared" ref="LE20:NA20" si="7">LD20+1</f>
        <v>312</v>
      </c>
      <c r="LF20" s="352">
        <f t="shared" si="7"/>
        <v>313</v>
      </c>
      <c r="LG20" s="344">
        <f t="shared" si="7"/>
        <v>314</v>
      </c>
      <c r="LH20" s="344">
        <f t="shared" si="7"/>
        <v>315</v>
      </c>
      <c r="LI20" s="344">
        <f t="shared" si="7"/>
        <v>316</v>
      </c>
      <c r="LJ20" s="344">
        <f t="shared" si="7"/>
        <v>317</v>
      </c>
      <c r="LK20" s="344">
        <f t="shared" si="7"/>
        <v>318</v>
      </c>
      <c r="LL20" s="344">
        <f t="shared" si="7"/>
        <v>319</v>
      </c>
      <c r="LM20" s="344">
        <f t="shared" si="7"/>
        <v>320</v>
      </c>
      <c r="LN20" s="344">
        <f t="shared" si="7"/>
        <v>321</v>
      </c>
      <c r="LO20" s="344">
        <f t="shared" si="7"/>
        <v>322</v>
      </c>
      <c r="LP20" s="344">
        <f t="shared" si="7"/>
        <v>323</v>
      </c>
      <c r="LQ20" s="345">
        <f t="shared" si="7"/>
        <v>324</v>
      </c>
      <c r="LR20" s="352">
        <f t="shared" si="7"/>
        <v>325</v>
      </c>
      <c r="LS20" s="344">
        <f t="shared" si="7"/>
        <v>326</v>
      </c>
      <c r="LT20" s="344">
        <f t="shared" si="7"/>
        <v>327</v>
      </c>
      <c r="LU20" s="344">
        <f t="shared" si="7"/>
        <v>328</v>
      </c>
      <c r="LV20" s="344">
        <f t="shared" si="7"/>
        <v>329</v>
      </c>
      <c r="LW20" s="344">
        <f t="shared" si="7"/>
        <v>330</v>
      </c>
      <c r="LX20" s="344">
        <f t="shared" si="7"/>
        <v>331</v>
      </c>
      <c r="LY20" s="344">
        <f t="shared" si="7"/>
        <v>332</v>
      </c>
      <c r="LZ20" s="344">
        <f t="shared" si="7"/>
        <v>333</v>
      </c>
      <c r="MA20" s="344">
        <f t="shared" si="7"/>
        <v>334</v>
      </c>
      <c r="MB20" s="344">
        <f t="shared" si="7"/>
        <v>335</v>
      </c>
      <c r="MC20" s="345">
        <f t="shared" si="7"/>
        <v>336</v>
      </c>
      <c r="MD20" s="352">
        <f t="shared" si="7"/>
        <v>337</v>
      </c>
      <c r="ME20" s="344">
        <f t="shared" si="7"/>
        <v>338</v>
      </c>
      <c r="MF20" s="344">
        <f t="shared" si="7"/>
        <v>339</v>
      </c>
      <c r="MG20" s="344">
        <f t="shared" si="7"/>
        <v>340</v>
      </c>
      <c r="MH20" s="344">
        <f t="shared" si="7"/>
        <v>341</v>
      </c>
      <c r="MI20" s="344">
        <f t="shared" si="7"/>
        <v>342</v>
      </c>
      <c r="MJ20" s="344">
        <f t="shared" si="7"/>
        <v>343</v>
      </c>
      <c r="MK20" s="344">
        <f t="shared" si="7"/>
        <v>344</v>
      </c>
      <c r="ML20" s="344">
        <f t="shared" si="7"/>
        <v>345</v>
      </c>
      <c r="MM20" s="344">
        <f t="shared" si="7"/>
        <v>346</v>
      </c>
      <c r="MN20" s="344">
        <f t="shared" si="7"/>
        <v>347</v>
      </c>
      <c r="MO20" s="345">
        <f t="shared" si="7"/>
        <v>348</v>
      </c>
      <c r="MP20" s="352">
        <f t="shared" si="7"/>
        <v>349</v>
      </c>
      <c r="MQ20" s="344">
        <f t="shared" si="7"/>
        <v>350</v>
      </c>
      <c r="MR20" s="344">
        <f t="shared" si="7"/>
        <v>351</v>
      </c>
      <c r="MS20" s="344">
        <f t="shared" si="7"/>
        <v>352</v>
      </c>
      <c r="MT20" s="344">
        <f t="shared" si="7"/>
        <v>353</v>
      </c>
      <c r="MU20" s="344">
        <f t="shared" si="7"/>
        <v>354</v>
      </c>
      <c r="MV20" s="344">
        <f t="shared" si="7"/>
        <v>355</v>
      </c>
      <c r="MW20" s="344">
        <f t="shared" si="7"/>
        <v>356</v>
      </c>
      <c r="MX20" s="344">
        <f t="shared" si="7"/>
        <v>357</v>
      </c>
      <c r="MY20" s="344">
        <f t="shared" si="7"/>
        <v>358</v>
      </c>
      <c r="MZ20" s="344">
        <f t="shared" si="7"/>
        <v>359</v>
      </c>
      <c r="NA20" s="345">
        <f t="shared" si="7"/>
        <v>360</v>
      </c>
    </row>
    <row r="21" spans="1:365" x14ac:dyDescent="0.2">
      <c r="A21" s="257" t="s">
        <v>610</v>
      </c>
      <c r="B21" s="701" t="s">
        <v>611</v>
      </c>
      <c r="C21" s="701"/>
      <c r="D21" s="273"/>
      <c r="E21" s="343" t="s">
        <v>646</v>
      </c>
      <c r="F21" s="353">
        <f>'Receitas UGC'!F6</f>
        <v>191206.98069198144</v>
      </c>
      <c r="G21" s="353">
        <f>'Receitas UGC'!G6</f>
        <v>136340.94969880831</v>
      </c>
      <c r="H21" s="353">
        <f>'Receitas UGC'!H6</f>
        <v>138199.55232604439</v>
      </c>
      <c r="I21" s="353">
        <f>'Receitas UGC'!I6</f>
        <v>129206.28734724477</v>
      </c>
      <c r="J21" s="353">
        <f>'Receitas UGC'!J6</f>
        <v>106685.73282823971</v>
      </c>
      <c r="K21" s="353">
        <f>'Receitas UGC'!K6</f>
        <v>112851.36943807162</v>
      </c>
      <c r="L21" s="353">
        <f>'Receitas UGC'!L6</f>
        <v>177418.02878048562</v>
      </c>
      <c r="M21" s="353">
        <f>'Receitas UGC'!M6</f>
        <v>129214.03083373031</v>
      </c>
      <c r="N21" s="353">
        <f>'Receitas UGC'!N6</f>
        <v>139130.67661219256</v>
      </c>
      <c r="O21" s="353">
        <f>'Receitas UGC'!O6</f>
        <v>155383.34967990968</v>
      </c>
      <c r="P21" s="353">
        <f>'Receitas UGC'!P6</f>
        <v>161058.01890827075</v>
      </c>
      <c r="Q21" s="353">
        <f>'Receitas UGC'!Q6</f>
        <v>163542.73929546302</v>
      </c>
      <c r="R21" s="353">
        <f>'Receitas UGC'!R6</f>
        <v>201706.79361711736</v>
      </c>
      <c r="S21" s="353">
        <f>'Receitas UGC'!S6</f>
        <v>155080.57411466999</v>
      </c>
      <c r="T21" s="353">
        <f>'Receitas UGC'!T6</f>
        <v>135664.0388517291</v>
      </c>
      <c r="U21" s="353">
        <f>'Receitas UGC'!U6</f>
        <v>133721.0208783847</v>
      </c>
      <c r="V21" s="353">
        <f>'Receitas UGC'!V6</f>
        <v>112733.03861638074</v>
      </c>
      <c r="W21" s="353">
        <f>'Receitas UGC'!W6</f>
        <v>116832.48273912299</v>
      </c>
      <c r="X21" s="353">
        <f>'Receitas UGC'!X6</f>
        <v>182179.34436070005</v>
      </c>
      <c r="Y21" s="353">
        <f>'Receitas UGC'!Y6</f>
        <v>134016.67791514154</v>
      </c>
      <c r="Z21" s="353">
        <f>'Receitas UGC'!Z6</f>
        <v>143618.51260367763</v>
      </c>
      <c r="AA21" s="353">
        <f>'Receitas UGC'!AA6</f>
        <v>159894.34175656852</v>
      </c>
      <c r="AB21" s="353">
        <f>'Receitas UGC'!AB6</f>
        <v>165830.82183725238</v>
      </c>
      <c r="AC21" s="353">
        <f>'Receitas UGC'!AC6</f>
        <v>161948.98215181025</v>
      </c>
      <c r="AD21" s="353">
        <f>'Receitas UGC'!AD6</f>
        <v>204034.79321106226</v>
      </c>
      <c r="AE21" s="353">
        <f>'Receitas UGC'!AE6</f>
        <v>158026.23045752934</v>
      </c>
      <c r="AF21" s="353">
        <f>'Receitas UGC'!AF6</f>
        <v>144065.6590857431</v>
      </c>
      <c r="AG21" s="353">
        <f>'Receitas UGC'!AG6</f>
        <v>133777.35698984761</v>
      </c>
      <c r="AH21" s="353">
        <f>'Receitas UGC'!AH6</f>
        <v>119780.51477849948</v>
      </c>
      <c r="AI21" s="353">
        <f>'Receitas UGC'!AI6</f>
        <v>116420.57495279472</v>
      </c>
      <c r="AJ21" s="353">
        <f>'Receitas UGC'!AJ6</f>
        <v>184677.35313145153</v>
      </c>
      <c r="AK21" s="353">
        <f>'Receitas UGC'!AK6</f>
        <v>137716.01595205779</v>
      </c>
      <c r="AL21" s="353">
        <f>'Receitas UGC'!AL6</f>
        <v>146746.55930117195</v>
      </c>
      <c r="AM21" s="353">
        <f>'Receitas UGC'!AM6</f>
        <v>163465.36890615485</v>
      </c>
      <c r="AN21" s="353">
        <f>'Receitas UGC'!AN6</f>
        <v>170006.62614321624</v>
      </c>
      <c r="AO21" s="353">
        <f>'Receitas UGC'!AO6</f>
        <v>175722.4866852769</v>
      </c>
      <c r="AP21" s="353">
        <f>'Receitas UGC'!AP6</f>
        <v>212225.73839015109</v>
      </c>
      <c r="AQ21" s="353">
        <f>'Receitas UGC'!AQ6</f>
        <v>154942.63363044395</v>
      </c>
      <c r="AR21" s="353">
        <f>'Receitas UGC'!AR6</f>
        <v>157988.32793181229</v>
      </c>
      <c r="AS21" s="353">
        <f>'Receitas UGC'!AS6</f>
        <v>147444.21174456604</v>
      </c>
      <c r="AT21" s="353">
        <f>'Receitas UGC'!AT6</f>
        <v>123577.76254579477</v>
      </c>
      <c r="AU21" s="353">
        <f>'Receitas UGC'!AU6</f>
        <v>130135.70022228707</v>
      </c>
      <c r="AV21" s="353">
        <f>'Receitas UGC'!AV6</f>
        <v>194845.67265449665</v>
      </c>
      <c r="AW21" s="353">
        <f>'Receitas UGC'!AW6</f>
        <v>145618.96384292375</v>
      </c>
      <c r="AX21" s="353">
        <f>'Receitas UGC'!AX6</f>
        <v>155053.81836771264</v>
      </c>
      <c r="AY21" s="353">
        <f>'Receitas UGC'!AY6</f>
        <v>171024.14070696934</v>
      </c>
      <c r="AZ21" s="353">
        <f>'Receitas UGC'!AZ6</f>
        <v>177206.39033781743</v>
      </c>
      <c r="BA21" s="353">
        <f>'Receitas UGC'!BA6</f>
        <v>182988.23611817474</v>
      </c>
      <c r="BB21" s="353">
        <f>'Receitas UGC'!BB6</f>
        <v>218994.68259544068</v>
      </c>
      <c r="BC21" s="353">
        <f>'Receitas UGC'!BC6</f>
        <v>171522.09392036078</v>
      </c>
      <c r="BD21" s="353">
        <f>'Receitas UGC'!BD6</f>
        <v>152176.04514502967</v>
      </c>
      <c r="BE21" s="353">
        <f>'Receitas UGC'!BE6</f>
        <v>150017.57985612127</v>
      </c>
      <c r="BF21" s="353">
        <f>'Receitas UGC'!BF6</f>
        <v>128343.29498732711</v>
      </c>
      <c r="BG21" s="353">
        <f>'Receitas UGC'!BG6</f>
        <v>133067.25942814449</v>
      </c>
      <c r="BH21" s="353">
        <f>'Receitas UGC'!BH6</f>
        <v>198972.08093270825</v>
      </c>
      <c r="BI21" s="353">
        <f>'Receitas UGC'!BI6</f>
        <v>150077.01052632448</v>
      </c>
      <c r="BJ21" s="353">
        <f>'Receitas UGC'!BJ6</f>
        <v>159397.78934801533</v>
      </c>
      <c r="BK21" s="353">
        <f>'Receitas UGC'!BK6</f>
        <v>175578.08714237824</v>
      </c>
      <c r="BL21" s="353">
        <f>'Receitas UGC'!BL6</f>
        <v>182186.56588953864</v>
      </c>
      <c r="BM21" s="353">
        <f>'Receitas UGC'!BM6</f>
        <v>183373.1551359616</v>
      </c>
      <c r="BN21" s="353">
        <f>'Receitas UGC'!BN6</f>
        <v>222311.20308936085</v>
      </c>
      <c r="BO21" s="353">
        <f>'Receitas UGC'!BO6</f>
        <v>175361.20745303584</v>
      </c>
      <c r="BP21" s="353">
        <f>'Receitas UGC'!BP6</f>
        <v>161577.42080873103</v>
      </c>
      <c r="BQ21" s="353">
        <f>'Receitas UGC'!BQ6</f>
        <v>150928.82560867578</v>
      </c>
      <c r="BR21" s="353">
        <f>'Receitas UGC'!BR6</f>
        <v>136172.83867141494</v>
      </c>
      <c r="BS21" s="353">
        <f>'Receitas UGC'!BS6</f>
        <v>133430.89750229905</v>
      </c>
      <c r="BT21" s="353">
        <f>'Receitas UGC'!BT6</f>
        <v>202217.86559789773</v>
      </c>
      <c r="BU21" s="353">
        <f>'Receitas UGC'!BU6</f>
        <v>154476.99256501935</v>
      </c>
      <c r="BV21" s="353">
        <f>'Receitas UGC'!BV6</f>
        <v>163198.85508434175</v>
      </c>
      <c r="BW21" s="353">
        <f>'Receitas UGC'!BW6</f>
        <v>179800.31036451296</v>
      </c>
      <c r="BX21" s="353">
        <f>'Receitas UGC'!BX6</f>
        <v>187013.96623047139</v>
      </c>
      <c r="BY21" s="353">
        <f>'Receitas UGC'!BY6</f>
        <v>173222.83525950121</v>
      </c>
      <c r="BZ21" s="353">
        <f>'Receitas UGC'!BZ6</f>
        <v>221471.881281329</v>
      </c>
      <c r="CA21" s="353">
        <f>'Receitas UGC'!CA6</f>
        <v>176323.72330475046</v>
      </c>
      <c r="CB21" s="353">
        <f>'Receitas UGC'!CB6</f>
        <v>155868.73042909778</v>
      </c>
      <c r="CC21" s="353">
        <f>'Receitas UGC'!CC6</f>
        <v>155917.35542561545</v>
      </c>
      <c r="CD21" s="353">
        <f>'Receitas UGC'!CD6</f>
        <v>141410.05977068827</v>
      </c>
      <c r="CE21" s="353">
        <f>'Receitas UGC'!CE6</f>
        <v>136960.01046296171</v>
      </c>
      <c r="CF21" s="353">
        <f>'Receitas UGC'!CF6</f>
        <v>207178.53127703886</v>
      </c>
      <c r="CG21" s="353">
        <f>'Receitas UGC'!CG6</f>
        <v>159514.10510820092</v>
      </c>
      <c r="CH21" s="353">
        <f>'Receitas UGC'!CH6</f>
        <v>168070.02415566836</v>
      </c>
      <c r="CI21" s="353">
        <f>'Receitas UGC'!CI6</f>
        <v>184872.90933935239</v>
      </c>
      <c r="CJ21" s="353">
        <f>'Receitas UGC'!CJ6</f>
        <v>192471.88365045123</v>
      </c>
      <c r="CK21" s="353">
        <f>'Receitas UGC'!CK6</f>
        <v>187925.81313055672</v>
      </c>
      <c r="CL21" s="353">
        <f>'Receitas UGC'!CL6</f>
        <v>230651.41477880775</v>
      </c>
      <c r="CM21" s="353">
        <f>'Receitas UGC'!CM6</f>
        <v>184363.27829341893</v>
      </c>
      <c r="CN21" s="353">
        <f>'Receitas UGC'!CN6</f>
        <v>164459.82396428849</v>
      </c>
      <c r="CO21" s="353">
        <f>'Receitas UGC'!CO6</f>
        <v>163685.58741222403</v>
      </c>
      <c r="CP21" s="353">
        <f>'Receitas UGC'!CP6</f>
        <v>146328.15500149623</v>
      </c>
      <c r="CQ21" s="353">
        <f>'Receitas UGC'!CQ6</f>
        <v>143313.91058797369</v>
      </c>
      <c r="CR21" s="353">
        <f>'Receitas UGC'!CR6</f>
        <v>213763.46842340822</v>
      </c>
      <c r="CS21" s="353">
        <f>'Receitas UGC'!CS6</f>
        <v>165520.44671849182</v>
      </c>
      <c r="CT21" s="353">
        <f>'Receitas UGC'!CT6</f>
        <v>174070.91825104013</v>
      </c>
      <c r="CU21" s="353">
        <f>'Receitas UGC'!CU6</f>
        <v>190844.2412624892</v>
      </c>
      <c r="CV21" s="353">
        <f>'Receitas UGC'!CV6</f>
        <v>198647.70070843247</v>
      </c>
      <c r="CW21" s="353">
        <f>'Receitas UGC'!CW6</f>
        <v>197923.2834219457</v>
      </c>
      <c r="CX21" s="353">
        <f>'Receitas UGC'!CX6</f>
        <v>238287.74879037222</v>
      </c>
      <c r="CY21" s="353">
        <f>'Receitas UGC'!CY6</f>
        <v>181202.797987798</v>
      </c>
      <c r="CZ21" s="353">
        <f>'Receitas UGC'!CZ6</f>
        <v>183670.25310756546</v>
      </c>
      <c r="DA21" s="353">
        <f>'Receitas UGC'!DA6</f>
        <v>174043.05331064129</v>
      </c>
      <c r="DB21" s="353">
        <f>'Receitas UGC'!DB6</f>
        <v>149678.35527408094</v>
      </c>
      <c r="DC21" s="353">
        <f>'Receitas UGC'!DC6</f>
        <v>157667.35233747758</v>
      </c>
      <c r="DD21" s="353">
        <f>'Receitas UGC'!DD6</f>
        <v>223817.75852663207</v>
      </c>
      <c r="DE21" s="353">
        <f>'Receitas UGC'!DE6</f>
        <v>173619.51049711378</v>
      </c>
      <c r="DF21" s="353">
        <f>'Receitas UGC'!DF6</f>
        <v>182792.23794511103</v>
      </c>
      <c r="DG21" s="353">
        <f>'Receitas UGC'!DG6</f>
        <v>198804.88058897975</v>
      </c>
      <c r="DH21" s="353">
        <f>'Receitas UGC'!DH6</f>
        <v>206362.85540782081</v>
      </c>
      <c r="DI21" s="353">
        <f>'Receitas UGC'!DI6</f>
        <v>210934.77045594095</v>
      </c>
      <c r="DJ21" s="353">
        <f>'Receitas UGC'!DJ6</f>
        <v>247701.66294153623</v>
      </c>
      <c r="DK21" s="353">
        <f>'Receitas UGC'!DK6</f>
        <v>199843.32081202118</v>
      </c>
      <c r="DL21" s="353">
        <f>'Receitas UGC'!DL6</f>
        <v>180255.02616882609</v>
      </c>
      <c r="DM21" s="353">
        <f>'Receitas UGC'!DM6</f>
        <v>178529.38897486645</v>
      </c>
      <c r="DN21" s="353">
        <f>'Receitas UGC'!DN6</f>
        <v>156083.26465319627</v>
      </c>
      <c r="DO21" s="353">
        <f>'Receitas UGC'!DO6</f>
        <v>162171.77834210719</v>
      </c>
      <c r="DP21" s="353">
        <f>'Receitas UGC'!DP6</f>
        <v>229389.96540888975</v>
      </c>
      <c r="DQ21" s="353">
        <f>'Receitas UGC'!DQ6</f>
        <v>179377.6397098419</v>
      </c>
      <c r="DR21" s="353">
        <f>'Receitas UGC'!DR6</f>
        <v>188344.49352469252</v>
      </c>
      <c r="DS21" s="353">
        <f>'Receitas UGC'!DS6</f>
        <v>204491.01121536904</v>
      </c>
      <c r="DT21" s="353">
        <f>'Receitas UGC'!DT6</f>
        <v>212445.86646993391</v>
      </c>
      <c r="DU21" s="353">
        <f>'Receitas UGC'!DU6</f>
        <v>217341.10685816695</v>
      </c>
      <c r="DV21" s="353">
        <f>'Receitas UGC'!DV6</f>
        <v>253980.32919890503</v>
      </c>
      <c r="DW21" s="353">
        <f>'Receitas UGC'!DW6</f>
        <v>206013.5705001239</v>
      </c>
      <c r="DX21" s="353">
        <f>'Receitas UGC'!DX6</f>
        <v>192254.22249607209</v>
      </c>
      <c r="DY21" s="353">
        <f>'Receitas UGC'!DY6</f>
        <v>181529.31446620548</v>
      </c>
      <c r="DZ21" s="353">
        <f>'Receitas UGC'!DZ6</f>
        <v>165700.7099151304</v>
      </c>
      <c r="EA21" s="353">
        <f>'Receitas UGC'!EA6</f>
        <v>164231.71991150282</v>
      </c>
      <c r="EB21" s="353">
        <f>'Receitas UGC'!EB6</f>
        <v>234187.81294125627</v>
      </c>
      <c r="EC21" s="353">
        <f>'Receitas UGC'!EC6</f>
        <v>185168.4962823606</v>
      </c>
      <c r="ED21" s="353">
        <f>'Receitas UGC'!ED6</f>
        <v>193431.91518709174</v>
      </c>
      <c r="EE21" s="353">
        <f>'Receitas UGC'!EE6</f>
        <v>209913.50641170505</v>
      </c>
      <c r="EF21" s="353">
        <f>'Receitas UGC'!EF6</f>
        <v>218436.72565532132</v>
      </c>
      <c r="EG21" s="353">
        <f>'Receitas UGC'!EG6</f>
        <v>203751.31215402245</v>
      </c>
      <c r="EH21" s="353">
        <f>'Receitas UGC'!EH6</f>
        <v>252423.68080939655</v>
      </c>
      <c r="EI21" s="353">
        <f>'Receitas UGC'!EI6</f>
        <v>196538.23335758972</v>
      </c>
      <c r="EJ21" s="353">
        <f>'Receitas UGC'!EJ6</f>
        <v>197997.00198045897</v>
      </c>
      <c r="EK21" s="353">
        <f>'Receitas UGC'!EK6</f>
        <v>189888.39528575973</v>
      </c>
      <c r="EL21" s="353">
        <f>'Receitas UGC'!EL6</f>
        <v>165669.20331020551</v>
      </c>
      <c r="EM21" s="353">
        <f>'Receitas UGC'!EM6</f>
        <v>174785.06814102529</v>
      </c>
      <c r="EN21" s="353">
        <f>'Receitas UGC'!EN6</f>
        <v>242177.83144714191</v>
      </c>
      <c r="EO21" s="353">
        <f>'Receitas UGC'!EO6</f>
        <v>191560.36661903767</v>
      </c>
      <c r="EP21" s="353">
        <f>'Receitas UGC'!EP6</f>
        <v>200714.98339409273</v>
      </c>
      <c r="EQ21" s="353">
        <f>'Receitas UGC'!EQ6</f>
        <v>216895.33201980009</v>
      </c>
      <c r="ER21" s="353">
        <f>'Receitas UGC'!ER6</f>
        <v>225473.59759639844</v>
      </c>
      <c r="ES21" s="353">
        <f>'Receitas UGC'!ES6</f>
        <v>226192.68454759163</v>
      </c>
      <c r="ET21" s="353">
        <f>'Receitas UGC'!ET6</f>
        <v>265451.24606515834</v>
      </c>
      <c r="EU21" s="353">
        <f>'Receitas UGC'!EU6</f>
        <v>217771.06512242433</v>
      </c>
      <c r="EV21" s="353">
        <f>'Receitas UGC'!EV6</f>
        <v>197885.25462046781</v>
      </c>
      <c r="EW21" s="353">
        <f>'Receitas UGC'!EW6</f>
        <v>196798.87642665824</v>
      </c>
      <c r="EX21" s="353">
        <f>'Receitas UGC'!EX6</f>
        <v>174043.15363566316</v>
      </c>
      <c r="EY21" s="353">
        <f>'Receitas UGC'!EY6</f>
        <v>181127.42848072536</v>
      </c>
      <c r="EZ21" s="353">
        <f>'Receitas UGC'!EZ6</f>
        <v>249336.70664077598</v>
      </c>
      <c r="FA21" s="353">
        <f>'Receitas UGC'!FA6</f>
        <v>198683.76822261675</v>
      </c>
      <c r="FB21" s="353">
        <f>'Receitas UGC'!FB6</f>
        <v>207487.10964154164</v>
      </c>
      <c r="FC21" s="353">
        <f>'Receitas UGC'!FC6</f>
        <v>223672.66179171496</v>
      </c>
      <c r="FD21" s="353">
        <f>'Receitas UGC'!FD6</f>
        <v>232564.89920599019</v>
      </c>
      <c r="FE21" s="353">
        <f>'Receitas UGC'!FE6</f>
        <v>226865.21801331796</v>
      </c>
      <c r="FF21" s="353">
        <f>'Receitas UGC'!FF6</f>
        <v>269980.64256642334</v>
      </c>
      <c r="FG21" s="353">
        <f>'Receitas UGC'!FG6</f>
        <v>222914.98582412195</v>
      </c>
      <c r="FH21" s="353">
        <f>'Receitas UGC'!FH6</f>
        <v>208413.94028428858</v>
      </c>
      <c r="FI21" s="353">
        <f>'Receitas UGC'!FI6</f>
        <v>198961.51202607434</v>
      </c>
      <c r="FJ21" s="353">
        <f>'Receitas UGC'!FJ6</f>
        <v>183134.24326922337</v>
      </c>
      <c r="FK21" s="353">
        <f>'Receitas UGC'!FK6</f>
        <v>182805.57448468072</v>
      </c>
      <c r="FL21" s="353">
        <f>'Receitas UGC'!FL6</f>
        <v>253972.71519858102</v>
      </c>
      <c r="FM21" s="353">
        <f>'Receitas UGC'!FM6</f>
        <v>204445.91712455321</v>
      </c>
      <c r="FN21" s="353">
        <f>'Receitas UGC'!FN6</f>
        <v>212645.20961299236</v>
      </c>
      <c r="FO21" s="353">
        <f>'Receitas UGC'!FO6</f>
        <v>229260.27859732698</v>
      </c>
      <c r="FP21" s="353">
        <f>'Receitas UGC'!FP6</f>
        <v>238819.17444404974</v>
      </c>
      <c r="FQ21" s="353">
        <f>'Receitas UGC'!FQ6</f>
        <v>237031.17922951636</v>
      </c>
      <c r="FR21" s="353">
        <f>'Receitas UGC'!FR6</f>
        <v>277980.26819640025</v>
      </c>
      <c r="FS21" s="353">
        <f>'Receitas UGC'!FS6</f>
        <v>230470.55685543973</v>
      </c>
      <c r="FT21" s="353">
        <f>'Receitas UGC'!FT6</f>
        <v>210422.51142950219</v>
      </c>
      <c r="FU21" s="353">
        <f>'Receitas UGC'!FU6</f>
        <v>209799.17334148439</v>
      </c>
      <c r="FV21" s="353">
        <f>'Receitas UGC'!FV6</f>
        <v>186842.57845409805</v>
      </c>
      <c r="FW21" s="353">
        <f>'Receitas UGC'!FW6</f>
        <v>194648.06179014852</v>
      </c>
      <c r="FX21" s="353">
        <f>'Receitas UGC'!FX6</f>
        <v>263569.02826544852</v>
      </c>
      <c r="FY21" s="353">
        <f>'Receitas UGC'!FY6</f>
        <v>212472.40979537839</v>
      </c>
      <c r="FZ21" s="353">
        <f>'Receitas UGC'!FZ6</f>
        <v>221168.14259587965</v>
      </c>
      <c r="GA21" s="353">
        <f>'Receitas UGC'!GA6</f>
        <v>237387.50695374631</v>
      </c>
      <c r="GB21" s="353">
        <f>'Receitas UGC'!GB6</f>
        <v>246947.94111747059</v>
      </c>
      <c r="GC21" s="353">
        <f>'Receitas UGC'!GC6</f>
        <v>250991.41671962995</v>
      </c>
      <c r="GD21" s="353">
        <f>'Receitas UGC'!GD6</f>
        <v>288213.03250047326</v>
      </c>
      <c r="GE21" s="353">
        <f>'Receitas UGC'!GE6</f>
        <v>239754.8831823958</v>
      </c>
      <c r="GF21" s="353">
        <f>'Receitas UGC'!GF6</f>
        <v>219940.01852288237</v>
      </c>
      <c r="GG21" s="353">
        <f>'Receitas UGC'!GG6</f>
        <v>218731.51133582182</v>
      </c>
      <c r="GH21" s="353">
        <f>'Receitas UGC'!GH6</f>
        <v>195199.99254062286</v>
      </c>
      <c r="GI21" s="353">
        <f>'Receitas UGC'!GI6</f>
        <v>203152.13500659718</v>
      </c>
      <c r="GJ21" s="353">
        <f>'Receitas UGC'!GJ6</f>
        <v>272148.3934042863</v>
      </c>
      <c r="GK21" s="353">
        <f>'Receitas UGC'!GK6</f>
        <v>220595.38437087182</v>
      </c>
      <c r="GL21" s="353">
        <f>'Receitas UGC'!GL6</f>
        <v>229070.56799403194</v>
      </c>
      <c r="GM21" s="353">
        <f>'Receitas UGC'!GM6</f>
        <v>245163.02521227422</v>
      </c>
      <c r="GN21" s="353">
        <f>'Receitas UGC'!GN6</f>
        <v>254952.71944056908</v>
      </c>
      <c r="GO21" s="353">
        <f>'Receitas UGC'!GO6</f>
        <v>254193.17341456903</v>
      </c>
      <c r="GP21" s="353">
        <f>'Receitas UGC'!GP6</f>
        <v>294220.14701473236</v>
      </c>
      <c r="GQ21" s="353">
        <f>'Receitas UGC'!GQ6</f>
        <v>235922.81781692166</v>
      </c>
      <c r="GR21" s="353">
        <f>'Receitas UGC'!GR6</f>
        <v>237932.92192846898</v>
      </c>
      <c r="GS21" s="353">
        <f>'Receitas UGC'!GS6</f>
        <v>228716.11032820906</v>
      </c>
      <c r="GT21" s="353">
        <f>'Receitas UGC'!GT6</f>
        <v>202701.31315079835</v>
      </c>
      <c r="GU21" s="353">
        <f>'Receitas UGC'!GU6</f>
        <v>213036.30062612271</v>
      </c>
      <c r="GV21" s="353">
        <f>'Receitas UGC'!GV6</f>
        <v>281429.57621389144</v>
      </c>
      <c r="GW21" s="353">
        <f>'Receitas UGC'!GW6</f>
        <v>229071.92037532627</v>
      </c>
      <c r="GX21" s="353">
        <f>'Receitas UGC'!GX6</f>
        <v>237507.1452111218</v>
      </c>
      <c r="GY21" s="353">
        <f>'Receitas UGC'!GY6</f>
        <v>253380.17956760144</v>
      </c>
      <c r="GZ21" s="353">
        <f>'Receitas UGC'!GZ6</f>
        <v>263331.36230171483</v>
      </c>
      <c r="HA21" s="353">
        <f>'Receitas UGC'!HA6</f>
        <v>247370.64120081475</v>
      </c>
      <c r="HB21" s="353">
        <f>'Receitas UGC'!HB6</f>
        <v>296493.38359355682</v>
      </c>
      <c r="HC21" s="353">
        <f>'Receitas UGC'!HC6</f>
        <v>249969.0592664227</v>
      </c>
      <c r="HD21" s="353">
        <f>'Receitas UGC'!HD6</f>
        <v>228778.88703854059</v>
      </c>
      <c r="HE21" s="353">
        <f>'Receitas UGC'!HE6</f>
        <v>229613.63135024271</v>
      </c>
      <c r="HF21" s="353">
        <f>'Receitas UGC'!HF6</f>
        <v>206641.30416176515</v>
      </c>
      <c r="HG21" s="353">
        <f>'Receitas UGC'!HG6</f>
        <v>215642.260458039</v>
      </c>
      <c r="HH21" s="353">
        <f>'Receitas UGC'!HH6</f>
        <v>285880.3874567172</v>
      </c>
      <c r="HI21" s="353">
        <f>'Receitas UGC'!HI6</f>
        <v>234209.91655006763</v>
      </c>
      <c r="HJ21" s="353">
        <f>'Receitas UGC'!HJ6</f>
        <v>242816.83762823691</v>
      </c>
      <c r="HK21" s="353">
        <f>'Receitas UGC'!HK6</f>
        <v>259171.21271215857</v>
      </c>
      <c r="HL21" s="353">
        <f>'Receitas UGC'!HL6</f>
        <v>269860.77690566506</v>
      </c>
      <c r="HM21" s="353">
        <f>'Receitas UGC'!HM6</f>
        <v>269494.54241994536</v>
      </c>
      <c r="HN21" s="353">
        <f>'Receitas UGC'!HN6</f>
        <v>309524.4856407551</v>
      </c>
      <c r="HO21" s="353">
        <f>'Receitas UGC'!HO6</f>
        <v>261241.99874758144</v>
      </c>
      <c r="HP21" s="353">
        <f>'Receitas UGC'!HP6</f>
        <v>241071.58354834054</v>
      </c>
      <c r="HQ21" s="353">
        <f>'Receitas UGC'!HQ6</f>
        <v>240578.57033902442</v>
      </c>
      <c r="HR21" s="353">
        <f>'Receitas UGC'!HR6</f>
        <v>220798.03288898309</v>
      </c>
      <c r="HS21" s="353">
        <f>'Receitas UGC'!HS6</f>
        <v>221034.90160320987</v>
      </c>
      <c r="HT21" s="353">
        <f>'Receitas UGC'!HT6</f>
        <v>294535.64914340898</v>
      </c>
      <c r="HU21" s="353">
        <f>'Receitas UGC'!HU6</f>
        <v>243230.68503165405</v>
      </c>
      <c r="HV21" s="353">
        <f>'Receitas UGC'!HV6</f>
        <v>250720.84949940117</v>
      </c>
      <c r="HW21" s="353">
        <f>'Receitas UGC'!HW6</f>
        <v>267267.01927173825</v>
      </c>
      <c r="HX21" s="353">
        <f>'Receitas UGC'!HX6</f>
        <v>278378.59331243858</v>
      </c>
      <c r="HY21" s="353">
        <f>'Receitas UGC'!HY6</f>
        <v>275479.1894799805</v>
      </c>
      <c r="HZ21" s="353">
        <f>'Receitas UGC'!HZ6</f>
        <v>316957.98118550022</v>
      </c>
      <c r="IA21" s="353">
        <f>'Receitas UGC'!IA6</f>
        <v>258598.04114806073</v>
      </c>
      <c r="IB21" s="353">
        <f>'Receitas UGC'!IB6</f>
        <v>260403.50094239565</v>
      </c>
      <c r="IC21" s="353">
        <f>'Receitas UGC'!IC6</f>
        <v>251697.25809260659</v>
      </c>
      <c r="ID21" s="353">
        <f>'Receitas UGC'!ID6</f>
        <v>225190.01086366898</v>
      </c>
      <c r="IE21" s="353">
        <f>'Receitas UGC'!IE6</f>
        <v>236647.27683861752</v>
      </c>
      <c r="IF21" s="353">
        <f>'Receitas UGC'!IF6</f>
        <v>306130.6453213378</v>
      </c>
      <c r="IG21" s="353">
        <f>'Receitas UGC'!IG6</f>
        <v>252956.0642326159</v>
      </c>
      <c r="IH21" s="353">
        <f>'Receitas UGC'!IH6</f>
        <v>261155.3045520437</v>
      </c>
      <c r="II21" s="353">
        <f>'Receitas UGC'!II6</f>
        <v>277035.89672683517</v>
      </c>
      <c r="IJ21" s="353">
        <f>'Receitas UGC'!IJ6</f>
        <v>288062.83122844505</v>
      </c>
      <c r="IK21" s="353">
        <f>'Receitas UGC'!IK6</f>
        <v>290471.7339901338</v>
      </c>
      <c r="IL21" s="353">
        <f>'Receitas UGC'!IL6</f>
        <v>328437.91125171544</v>
      </c>
      <c r="IM21" s="353">
        <f>'Receitas UGC'!IM6</f>
        <v>279319.0855478259</v>
      </c>
      <c r="IN21" s="353">
        <f>'Receitas UGC'!IN6</f>
        <v>259089.68726174594</v>
      </c>
      <c r="IO21" s="353">
        <f>'Receitas UGC'!IO6</f>
        <v>258336.5593618096</v>
      </c>
      <c r="IP21" s="353">
        <f>'Receitas UGC'!IP6</f>
        <v>233720.43478152019</v>
      </c>
      <c r="IQ21" s="353">
        <f>'Receitas UGC'!IQ6</f>
        <v>243379.74661143421</v>
      </c>
      <c r="IR21" s="353">
        <f>'Receitas UGC'!IR6</f>
        <v>314026.62316475325</v>
      </c>
      <c r="IS21" s="353">
        <f>'Receitas UGC'!IS6</f>
        <v>260979.29165839695</v>
      </c>
      <c r="IT21" s="353">
        <f>'Receitas UGC'!IT6</f>
        <v>268959.59335150087</v>
      </c>
      <c r="IU21" s="353">
        <f>'Receitas UGC'!IU6</f>
        <v>284979.19320121733</v>
      </c>
      <c r="IV21" s="353">
        <f>'Receitas UGC'!IV6</f>
        <v>296492.93948812684</v>
      </c>
      <c r="IW21" s="353">
        <f>'Receitas UGC'!IW6</f>
        <v>299178.96136280382</v>
      </c>
      <c r="IX21" s="353">
        <f>'Receitas UGC'!IX6</f>
        <v>337056.2961357134</v>
      </c>
      <c r="IY21" s="353">
        <f>'Receitas UGC'!IY6</f>
        <v>287804.5170375501</v>
      </c>
      <c r="IZ21" s="353">
        <f>'Receitas UGC'!IZ6</f>
        <v>273393.7720433728</v>
      </c>
      <c r="JA21" s="353">
        <f>'Receitas UGC'!JA6</f>
        <v>263668.36341373785</v>
      </c>
      <c r="JB21" s="353">
        <f>'Receitas UGC'!JB6</f>
        <v>245620.68923456245</v>
      </c>
      <c r="JC21" s="353">
        <f>'Receitas UGC'!JC6</f>
        <v>247810.5276292332</v>
      </c>
      <c r="JD21" s="353">
        <f>'Receitas UGC'!JD6</f>
        <v>321279.50156618265</v>
      </c>
      <c r="JE21" s="353">
        <f>'Receitas UGC'!JE6</f>
        <v>269153.85202245257</v>
      </c>
      <c r="JF21" s="353">
        <f>'Receitas UGC'!JF6</f>
        <v>276408.20988353743</v>
      </c>
      <c r="JG21" s="353">
        <f>'Receitas UGC'!JG6</f>
        <v>292760.79784440342</v>
      </c>
      <c r="JH21" s="353">
        <f>'Receitas UGC'!JH6</f>
        <v>304929.14483380236</v>
      </c>
      <c r="JI21" s="353">
        <f>'Receitas UGC'!JI6</f>
        <v>302896.33516331261</v>
      </c>
      <c r="JJ21" s="353">
        <f>'Receitas UGC'!JJ6</f>
        <v>343772.72460637172</v>
      </c>
      <c r="JK21" s="353">
        <f>'Receitas UGC'!JK6</f>
        <v>284814.3150473276</v>
      </c>
      <c r="JL21" s="353">
        <f>'Receitas UGC'!JL6</f>
        <v>286499.3099061072</v>
      </c>
      <c r="JM21" s="353">
        <f>'Receitas UGC'!JM6</f>
        <v>277928.2623804133</v>
      </c>
      <c r="JN21" s="353">
        <f>'Receitas UGC'!JN6</f>
        <v>250647.26979071816</v>
      </c>
      <c r="JO21" s="353">
        <f>'Receitas UGC'!JO6</f>
        <v>263181.37505639985</v>
      </c>
      <c r="JP21" s="353">
        <f>'Receitas UGC'!JP6</f>
        <v>333681.54967445228</v>
      </c>
      <c r="JQ21" s="353">
        <f>'Receitas UGC'!JQ6</f>
        <v>279510.21942876413</v>
      </c>
      <c r="JR21" s="353">
        <f>'Receitas UGC'!JR6</f>
        <v>287367.66443779197</v>
      </c>
      <c r="JS21" s="353">
        <f>'Receitas UGC'!JS6</f>
        <v>303179.85635036119</v>
      </c>
      <c r="JT21" s="353">
        <f>'Receitas UGC'!JT6</f>
        <v>315299.71826320619</v>
      </c>
      <c r="JU21" s="353">
        <f>'Receitas UGC'!JU6</f>
        <v>313552.4951375479</v>
      </c>
      <c r="JV21" s="353">
        <f>'Receitas UGC'!JV6</f>
        <v>353997.39067468198</v>
      </c>
      <c r="JW21" s="353">
        <f>'Receitas UGC'!JW6</f>
        <v>304873.80020108866</v>
      </c>
      <c r="JX21" s="353">
        <f>'Receitas UGC'!JX6</f>
        <v>284228.60686850094</v>
      </c>
      <c r="JY21" s="353">
        <f>'Receitas UGC'!JY6</f>
        <v>284126.64721764025</v>
      </c>
      <c r="JZ21" s="353">
        <f>'Receitas UGC'!JZ6</f>
        <v>258992.84017399821</v>
      </c>
      <c r="KA21" s="353">
        <f>'Receitas UGC'!KA6</f>
        <v>269871.71902138018</v>
      </c>
      <c r="KB21" s="353">
        <f>'Receitas UGC'!KB6</f>
        <v>341730.47635782743</v>
      </c>
      <c r="KC21" s="353">
        <f>'Receitas UGC'!KC6</f>
        <v>287792.51281427045</v>
      </c>
      <c r="KD21" s="353">
        <f>'Receitas UGC'!KD6</f>
        <v>295515.23335797229</v>
      </c>
      <c r="KE21" s="353">
        <f>'Receitas UGC'!KE6</f>
        <v>311547.21732838446</v>
      </c>
      <c r="KF21" s="353">
        <f>'Receitas UGC'!KF6</f>
        <v>324246.90168544173</v>
      </c>
      <c r="KG21" s="353">
        <f>'Receitas UGC'!KG6</f>
        <v>316163.85914397385</v>
      </c>
      <c r="KH21" s="353">
        <f>'Receitas UGC'!KH6</f>
        <v>360617.67834574624</v>
      </c>
      <c r="KI21" s="353">
        <f>'Receitas UGC'!KI6</f>
        <v>312171.81951167749</v>
      </c>
      <c r="KJ21" s="353">
        <f>'Receitas UGC'!KJ6</f>
        <v>296972.56265119492</v>
      </c>
      <c r="KK21" s="353">
        <f>'Receitas UGC'!KK6</f>
        <v>288592.25840768754</v>
      </c>
      <c r="KL21" s="353">
        <f>'Receitas UGC'!KL6</f>
        <v>270381.88379642979</v>
      </c>
      <c r="KM21" s="353">
        <f>'Receitas UGC'!KM6</f>
        <v>273981.09612388461</v>
      </c>
      <c r="KN21" s="353">
        <f>'Receitas UGC'!KN6</f>
        <v>348919.54269470001</v>
      </c>
      <c r="KO21" s="353">
        <f>'Receitas UGC'!KO6</f>
        <v>296056.6353318214</v>
      </c>
      <c r="KP21" s="353">
        <f>'Receitas UGC'!KP6</f>
        <v>303171.87047862285</v>
      </c>
      <c r="KQ21" s="353">
        <f>'Receitas UGC'!KQ6</f>
        <v>319647.93847636721</v>
      </c>
      <c r="KR21" s="353">
        <f>'Receitas UGC'!KR6</f>
        <v>333120.36360629671</v>
      </c>
      <c r="KS21" s="353">
        <f>'Receitas UGC'!KS6</f>
        <v>328903.90091314929</v>
      </c>
      <c r="KT21" s="353">
        <f>'Receitas UGC'!KT6</f>
        <v>371239.6636045425</v>
      </c>
      <c r="KU21" s="353">
        <f>'Receitas UGC'!KU6</f>
        <v>322327.13289889146</v>
      </c>
      <c r="KV21" s="353">
        <f>'Receitas UGC'!KV6</f>
        <v>301573.0267225962</v>
      </c>
      <c r="KW21" s="353">
        <f>'Receitas UGC'!KW6</f>
        <v>302054.18285199802</v>
      </c>
      <c r="KX21" s="353">
        <f>'Receitas UGC'!KX6</f>
        <v>276662.73312627379</v>
      </c>
      <c r="KY21" s="353">
        <f>'Receitas UGC'!KY6</f>
        <v>288494.66222644341</v>
      </c>
      <c r="KZ21" s="353">
        <f>'Receitas UGC'!KZ6</f>
        <v>361280.94980545645</v>
      </c>
      <c r="LA21" s="353">
        <f>'Receitas UGC'!LA6</f>
        <v>306770.99184472451</v>
      </c>
      <c r="LB21" s="353">
        <f>'Receitas UGC'!LB6</f>
        <v>314358.87823440984</v>
      </c>
      <c r="LC21" s="353">
        <f>'Receitas UGC'!LC6</f>
        <v>330437.69660034997</v>
      </c>
      <c r="LD21" s="353">
        <f>'Receitas UGC'!LD6</f>
        <v>344007.10526005691</v>
      </c>
      <c r="LE21" s="353">
        <f>'Receitas UGC'!LE6</f>
        <v>345108.00249102694</v>
      </c>
      <c r="LF21" s="353">
        <f>'Receitas UGC'!LF6</f>
        <v>384035.08211043867</v>
      </c>
      <c r="LG21" s="353">
        <f>'Receitas UGC'!LG6</f>
        <v>334197.79548349226</v>
      </c>
      <c r="LH21" s="353">
        <f>'Receitas UGC'!LH6</f>
        <v>313635.86121769453</v>
      </c>
      <c r="LI21" s="353">
        <f>'Receitas UGC'!LI6</f>
        <v>313605.96971185459</v>
      </c>
      <c r="LJ21" s="353">
        <f>'Receitas UGC'!LJ6</f>
        <v>287607.09344657609</v>
      </c>
      <c r="LK21" s="353">
        <f>'Receitas UGC'!LK6</f>
        <v>299693.66082884051</v>
      </c>
      <c r="LL21" s="353">
        <f>'Receitas UGC'!LL6</f>
        <v>372664.07558926661</v>
      </c>
      <c r="LM21" s="353">
        <f>'Receitas UGC'!LM6</f>
        <v>317627.92225266225</v>
      </c>
      <c r="LN21" s="353">
        <f>'Receitas UGC'!LN6</f>
        <v>324977.40161111922</v>
      </c>
      <c r="LO21" s="353">
        <f>'Receitas UGC'!LO6</f>
        <v>340933.67898238538</v>
      </c>
      <c r="LP21" s="353">
        <f>'Receitas UGC'!LP6</f>
        <v>354834.81567096763</v>
      </c>
      <c r="LQ21" s="353">
        <f>'Receitas UGC'!LQ6</f>
        <v>351535.05346869526</v>
      </c>
      <c r="LR21" s="353">
        <f>'Receitas UGC'!LR6</f>
        <v>393034.78233743907</v>
      </c>
      <c r="LS21" s="353">
        <f>'Receitas UGC'!LS6</f>
        <v>333275.9369488277</v>
      </c>
      <c r="LT21" s="353">
        <f>'Receitas UGC'!LT6</f>
        <v>334554.38003977813</v>
      </c>
      <c r="LU21" s="353">
        <f>'Receitas UGC'!LU6</f>
        <v>326501.52864154865</v>
      </c>
      <c r="LV21" s="353">
        <f>'Receitas UGC'!LV6</f>
        <v>297938.42507810472</v>
      </c>
      <c r="LW21" s="353">
        <f>'Receitas UGC'!LW6</f>
        <v>312498.92991421418</v>
      </c>
      <c r="LX21" s="353">
        <f>'Receitas UGC'!LX6</f>
        <v>384948.38760257477</v>
      </c>
      <c r="LY21" s="353">
        <f>'Receitas UGC'!LY6</f>
        <v>329013.69661704893</v>
      </c>
      <c r="LZ21" s="353">
        <f>'Receitas UGC'!LZ6</f>
        <v>336289.15216139285</v>
      </c>
      <c r="MA21" s="353">
        <f>'Receitas UGC'!MA6</f>
        <v>352016.28718278068</v>
      </c>
      <c r="MB21" s="353">
        <f>'Receitas UGC'!MB6</f>
        <v>366172.36446619011</v>
      </c>
      <c r="MC21" s="353">
        <f>'Receitas UGC'!MC6</f>
        <v>347606.4486788736</v>
      </c>
      <c r="MD21" s="353">
        <f>'Receitas UGC'!MD6</f>
        <v>398241.03831937216</v>
      </c>
      <c r="ME21" s="353">
        <f>'Receitas UGC'!ME6</f>
        <v>350220.05461512099</v>
      </c>
      <c r="MF21" s="353">
        <f>'Receitas UGC'!MF6</f>
        <v>328281.31860696262</v>
      </c>
      <c r="MG21" s="353">
        <f>'Receitas UGC'!MG6</f>
        <v>330307.74225539563</v>
      </c>
      <c r="MH21" s="353">
        <f>'Receitas UGC'!MH6</f>
        <v>304725.76862486597</v>
      </c>
      <c r="MI21" s="353">
        <f>'Receitas UGC'!MI6</f>
        <v>318053.58125531714</v>
      </c>
      <c r="MJ21" s="353">
        <f>'Receitas UGC'!MJ6</f>
        <v>392444.98624838918</v>
      </c>
      <c r="MK21" s="353">
        <f>'Receitas UGC'!MK6</f>
        <v>337111.45884572092</v>
      </c>
      <c r="ML21" s="353">
        <f>'Receitas UGC'!ML6</f>
        <v>344530.42732730386</v>
      </c>
      <c r="MM21" s="353">
        <f>'Receitas UGC'!MM6</f>
        <v>360735.27532334399</v>
      </c>
      <c r="MN21" s="353">
        <f>'Receitas UGC'!MN6</f>
        <v>375730.39082939026</v>
      </c>
      <c r="MO21" s="353">
        <f>'Receitas UGC'!MO6</f>
        <v>372696.50331165863</v>
      </c>
      <c r="MP21" s="353">
        <f>'Receitas UGC'!MP6</f>
        <v>414281.86694370955</v>
      </c>
      <c r="MQ21" s="353">
        <f>'Receitas UGC'!MQ6</f>
        <v>364469.61074087827</v>
      </c>
      <c r="MR21" s="353">
        <f>'Receitas UGC'!MR6</f>
        <v>343535.5963847551</v>
      </c>
      <c r="MS21" s="353">
        <f>'Receitas UGC'!MS6</f>
        <v>344264.31453804468</v>
      </c>
      <c r="MT21" s="353">
        <f>'Receitas UGC'!MT6</f>
        <v>317689.76794679114</v>
      </c>
      <c r="MU21" s="353">
        <f>'Receitas UGC'!MU6</f>
        <v>331210.36246387253</v>
      </c>
      <c r="MV21" s="353">
        <f>'Receitas UGC'!MV6</f>
        <v>405592.84254300187</v>
      </c>
      <c r="MW21" s="353">
        <f>'Receitas UGC'!MW6</f>
        <v>349542.71892501588</v>
      </c>
      <c r="MX21" s="353">
        <f>'Receitas UGC'!MX6</f>
        <v>356606.94348004705</v>
      </c>
      <c r="MY21" s="353">
        <f>'Receitas UGC'!MY6</f>
        <v>372586.27152833069</v>
      </c>
      <c r="MZ21" s="353">
        <f>'Receitas UGC'!MZ6</f>
        <v>387861.65234005009</v>
      </c>
      <c r="NA21" s="497">
        <f>'Receitas UGC'!NA6</f>
        <v>378224.37456026557</v>
      </c>
    </row>
    <row r="22" spans="1:365" x14ac:dyDescent="0.2">
      <c r="A22" s="260" t="s">
        <v>613</v>
      </c>
      <c r="B22" s="267" t="s">
        <v>598</v>
      </c>
      <c r="C22" s="274">
        <v>0.32400000000000001</v>
      </c>
      <c r="E22" s="263"/>
      <c r="F22" s="354">
        <f>$C22*F$21</f>
        <v>61951.061744201987</v>
      </c>
      <c r="G22" s="354">
        <f t="shared" ref="G22:BR25" si="8">$C22*G$21</f>
        <v>44174.467702413895</v>
      </c>
      <c r="H22" s="354">
        <f t="shared" si="8"/>
        <v>44776.654953638383</v>
      </c>
      <c r="I22" s="354">
        <f t="shared" si="8"/>
        <v>41862.837100507306</v>
      </c>
      <c r="J22" s="354">
        <f t="shared" si="8"/>
        <v>34566.177436349666</v>
      </c>
      <c r="K22" s="354">
        <f t="shared" si="8"/>
        <v>36563.843697935205</v>
      </c>
      <c r="L22" s="354">
        <f t="shared" si="8"/>
        <v>57483.441324877342</v>
      </c>
      <c r="M22" s="354">
        <f t="shared" si="8"/>
        <v>41865.345990128626</v>
      </c>
      <c r="N22" s="354">
        <f t="shared" si="8"/>
        <v>45078.339222350391</v>
      </c>
      <c r="O22" s="354">
        <f t="shared" si="8"/>
        <v>50344.20529629074</v>
      </c>
      <c r="P22" s="354">
        <f t="shared" si="8"/>
        <v>52182.798126279726</v>
      </c>
      <c r="Q22" s="354">
        <f t="shared" si="8"/>
        <v>52987.847531730018</v>
      </c>
      <c r="R22" s="354">
        <f t="shared" si="8"/>
        <v>65353.001131946025</v>
      </c>
      <c r="S22" s="354">
        <f t="shared" si="8"/>
        <v>50246.106013153076</v>
      </c>
      <c r="T22" s="354">
        <f t="shared" si="8"/>
        <v>43955.148587960226</v>
      </c>
      <c r="U22" s="354">
        <f t="shared" si="8"/>
        <v>43325.610764596648</v>
      </c>
      <c r="V22" s="354">
        <f t="shared" si="8"/>
        <v>36525.504511707361</v>
      </c>
      <c r="W22" s="354">
        <f t="shared" si="8"/>
        <v>37853.724407475849</v>
      </c>
      <c r="X22" s="354">
        <f t="shared" si="8"/>
        <v>59026.107572866822</v>
      </c>
      <c r="Y22" s="354">
        <f t="shared" si="8"/>
        <v>43421.403644505859</v>
      </c>
      <c r="Z22" s="354">
        <f t="shared" si="8"/>
        <v>46532.398083591557</v>
      </c>
      <c r="AA22" s="354">
        <f t="shared" si="8"/>
        <v>51805.766729128205</v>
      </c>
      <c r="AB22" s="354">
        <f t="shared" si="8"/>
        <v>53729.186275269771</v>
      </c>
      <c r="AC22" s="354">
        <f t="shared" si="8"/>
        <v>52471.470217186521</v>
      </c>
      <c r="AD22" s="354">
        <f t="shared" si="8"/>
        <v>66107.273000384172</v>
      </c>
      <c r="AE22" s="354">
        <f t="shared" si="8"/>
        <v>51200.49866823951</v>
      </c>
      <c r="AF22" s="354">
        <f t="shared" si="8"/>
        <v>46677.273543780764</v>
      </c>
      <c r="AG22" s="354">
        <f t="shared" si="8"/>
        <v>43343.863664710625</v>
      </c>
      <c r="AH22" s="354">
        <f t="shared" si="8"/>
        <v>38808.886788233831</v>
      </c>
      <c r="AI22" s="354">
        <f t="shared" si="8"/>
        <v>37720.266284705489</v>
      </c>
      <c r="AJ22" s="354">
        <f t="shared" si="8"/>
        <v>59835.4624145903</v>
      </c>
      <c r="AK22" s="354">
        <f t="shared" si="8"/>
        <v>44619.989168466724</v>
      </c>
      <c r="AL22" s="354">
        <f t="shared" si="8"/>
        <v>47545.885213579713</v>
      </c>
      <c r="AM22" s="354">
        <f t="shared" si="8"/>
        <v>52962.779525594175</v>
      </c>
      <c r="AN22" s="354">
        <f t="shared" si="8"/>
        <v>55082.146870402066</v>
      </c>
      <c r="AO22" s="354">
        <f t="shared" si="8"/>
        <v>56934.085686029721</v>
      </c>
      <c r="AP22" s="354">
        <f t="shared" si="8"/>
        <v>68761.139238408956</v>
      </c>
      <c r="AQ22" s="354">
        <f t="shared" si="8"/>
        <v>50201.41329626384</v>
      </c>
      <c r="AR22" s="354">
        <f t="shared" si="8"/>
        <v>51188.218249907186</v>
      </c>
      <c r="AS22" s="354">
        <f t="shared" si="8"/>
        <v>47771.924605239401</v>
      </c>
      <c r="AT22" s="354">
        <f t="shared" si="8"/>
        <v>40039.195064837506</v>
      </c>
      <c r="AU22" s="354">
        <f t="shared" si="8"/>
        <v>42163.96687202101</v>
      </c>
      <c r="AV22" s="354">
        <f t="shared" si="8"/>
        <v>63129.997940056914</v>
      </c>
      <c r="AW22" s="354">
        <f t="shared" si="8"/>
        <v>47180.544285107295</v>
      </c>
      <c r="AX22" s="354">
        <f t="shared" si="8"/>
        <v>50237.437151138896</v>
      </c>
      <c r="AY22" s="354">
        <f t="shared" si="8"/>
        <v>55411.821589058069</v>
      </c>
      <c r="AZ22" s="354">
        <f t="shared" si="8"/>
        <v>57414.87046945285</v>
      </c>
      <c r="BA22" s="354">
        <f t="shared" si="8"/>
        <v>59288.18850228862</v>
      </c>
      <c r="BB22" s="354">
        <f t="shared" si="8"/>
        <v>70954.277160922778</v>
      </c>
      <c r="BC22" s="354">
        <f t="shared" si="8"/>
        <v>55573.158430196898</v>
      </c>
      <c r="BD22" s="354">
        <f t="shared" si="8"/>
        <v>49305.038626989612</v>
      </c>
      <c r="BE22" s="354">
        <f t="shared" si="8"/>
        <v>48605.695873383294</v>
      </c>
      <c r="BF22" s="354">
        <f t="shared" si="8"/>
        <v>41583.227575893987</v>
      </c>
      <c r="BG22" s="354">
        <f t="shared" si="8"/>
        <v>43113.792054718819</v>
      </c>
      <c r="BH22" s="354">
        <f t="shared" si="8"/>
        <v>64466.954222197477</v>
      </c>
      <c r="BI22" s="354">
        <f t="shared" si="8"/>
        <v>48624.951410529131</v>
      </c>
      <c r="BJ22" s="354">
        <f t="shared" si="8"/>
        <v>51644.883748756969</v>
      </c>
      <c r="BK22" s="354">
        <f t="shared" si="8"/>
        <v>56887.300234130547</v>
      </c>
      <c r="BL22" s="354">
        <f t="shared" si="8"/>
        <v>59028.447348210524</v>
      </c>
      <c r="BM22" s="354">
        <f t="shared" si="8"/>
        <v>59412.902264051561</v>
      </c>
      <c r="BN22" s="354">
        <f t="shared" si="8"/>
        <v>72028.82980095291</v>
      </c>
      <c r="BO22" s="354">
        <f t="shared" si="8"/>
        <v>56817.031214783616</v>
      </c>
      <c r="BP22" s="354">
        <f t="shared" si="8"/>
        <v>52351.084342028851</v>
      </c>
      <c r="BQ22" s="354">
        <f t="shared" si="8"/>
        <v>48900.939497210951</v>
      </c>
      <c r="BR22" s="354">
        <f t="shared" si="8"/>
        <v>44119.999729538438</v>
      </c>
      <c r="BS22" s="354">
        <f t="shared" ref="BS22:ED25" si="9">$C22*BS$21</f>
        <v>43231.610790744897</v>
      </c>
      <c r="BT22" s="354">
        <f t="shared" si="9"/>
        <v>65518.588453718869</v>
      </c>
      <c r="BU22" s="354">
        <f t="shared" si="9"/>
        <v>50050.545591066271</v>
      </c>
      <c r="BV22" s="354">
        <f t="shared" si="9"/>
        <v>52876.429047326725</v>
      </c>
      <c r="BW22" s="354">
        <f t="shared" si="9"/>
        <v>58255.300558102201</v>
      </c>
      <c r="BX22" s="354">
        <f t="shared" si="9"/>
        <v>60592.525058672734</v>
      </c>
      <c r="BY22" s="354">
        <f t="shared" si="9"/>
        <v>56124.198624078395</v>
      </c>
      <c r="BZ22" s="354">
        <f t="shared" si="9"/>
        <v>71756.889535150593</v>
      </c>
      <c r="CA22" s="354">
        <f t="shared" si="9"/>
        <v>57128.886350739151</v>
      </c>
      <c r="CB22" s="354">
        <f t="shared" si="9"/>
        <v>50501.468659027683</v>
      </c>
      <c r="CC22" s="354">
        <f t="shared" si="9"/>
        <v>50517.223157899403</v>
      </c>
      <c r="CD22" s="354">
        <f t="shared" si="9"/>
        <v>45816.859365703</v>
      </c>
      <c r="CE22" s="354">
        <f t="shared" si="9"/>
        <v>44375.043389999599</v>
      </c>
      <c r="CF22" s="354">
        <f t="shared" si="9"/>
        <v>67125.844133760591</v>
      </c>
      <c r="CG22" s="354">
        <f t="shared" si="9"/>
        <v>51682.570055057098</v>
      </c>
      <c r="CH22" s="354">
        <f t="shared" si="9"/>
        <v>54454.687826436551</v>
      </c>
      <c r="CI22" s="354">
        <f t="shared" si="9"/>
        <v>59898.822625950175</v>
      </c>
      <c r="CJ22" s="354">
        <f t="shared" si="9"/>
        <v>62360.8903027462</v>
      </c>
      <c r="CK22" s="354">
        <f t="shared" si="9"/>
        <v>60887.963454300378</v>
      </c>
      <c r="CL22" s="354">
        <f t="shared" si="9"/>
        <v>74731.058388333709</v>
      </c>
      <c r="CM22" s="354">
        <f t="shared" si="9"/>
        <v>59733.702167067735</v>
      </c>
      <c r="CN22" s="354">
        <f t="shared" si="9"/>
        <v>53284.982964429473</v>
      </c>
      <c r="CO22" s="354">
        <f t="shared" si="9"/>
        <v>53034.130321560588</v>
      </c>
      <c r="CP22" s="354">
        <f t="shared" si="9"/>
        <v>47410.322220484777</v>
      </c>
      <c r="CQ22" s="354">
        <f t="shared" si="9"/>
        <v>46433.707030503479</v>
      </c>
      <c r="CR22" s="354">
        <f t="shared" si="9"/>
        <v>69259.36376918426</v>
      </c>
      <c r="CS22" s="354">
        <f t="shared" si="9"/>
        <v>53628.624736791353</v>
      </c>
      <c r="CT22" s="354">
        <f t="shared" si="9"/>
        <v>56398.977513337006</v>
      </c>
      <c r="CU22" s="354">
        <f t="shared" si="9"/>
        <v>61833.534169046507</v>
      </c>
      <c r="CV22" s="354">
        <f t="shared" si="9"/>
        <v>64361.855029532126</v>
      </c>
      <c r="CW22" s="354">
        <f t="shared" si="9"/>
        <v>64127.14382871041</v>
      </c>
      <c r="CX22" s="354">
        <f t="shared" si="9"/>
        <v>77205.230608080601</v>
      </c>
      <c r="CY22" s="354">
        <f t="shared" si="9"/>
        <v>58709.706548046554</v>
      </c>
      <c r="CZ22" s="354">
        <f t="shared" si="9"/>
        <v>59509.162006851213</v>
      </c>
      <c r="DA22" s="354">
        <f t="shared" si="9"/>
        <v>56389.949272647784</v>
      </c>
      <c r="DB22" s="354">
        <f t="shared" si="9"/>
        <v>48495.787108802229</v>
      </c>
      <c r="DC22" s="354">
        <f t="shared" si="9"/>
        <v>51084.222157342738</v>
      </c>
      <c r="DD22" s="354">
        <f t="shared" si="9"/>
        <v>72516.953762628793</v>
      </c>
      <c r="DE22" s="354">
        <f t="shared" si="9"/>
        <v>56252.721401064868</v>
      </c>
      <c r="DF22" s="354">
        <f t="shared" si="9"/>
        <v>59224.685094215973</v>
      </c>
      <c r="DG22" s="354">
        <f t="shared" si="9"/>
        <v>64412.781310829443</v>
      </c>
      <c r="DH22" s="354">
        <f t="shared" si="9"/>
        <v>66861.565152133946</v>
      </c>
      <c r="DI22" s="354">
        <f t="shared" si="9"/>
        <v>68342.865627724866</v>
      </c>
      <c r="DJ22" s="354">
        <f t="shared" si="9"/>
        <v>80255.338793057745</v>
      </c>
      <c r="DK22" s="354">
        <f t="shared" si="9"/>
        <v>64749.235943094864</v>
      </c>
      <c r="DL22" s="354">
        <f t="shared" si="9"/>
        <v>58402.628478699655</v>
      </c>
      <c r="DM22" s="354">
        <f t="shared" si="9"/>
        <v>57843.522027856729</v>
      </c>
      <c r="DN22" s="354">
        <f t="shared" si="9"/>
        <v>50570.977747635596</v>
      </c>
      <c r="DO22" s="354">
        <f t="shared" si="9"/>
        <v>52543.656182842729</v>
      </c>
      <c r="DP22" s="354">
        <f t="shared" si="9"/>
        <v>74322.348792480276</v>
      </c>
      <c r="DQ22" s="354">
        <f t="shared" si="9"/>
        <v>58118.355265988779</v>
      </c>
      <c r="DR22" s="354">
        <f t="shared" si="9"/>
        <v>61023.615902000376</v>
      </c>
      <c r="DS22" s="354">
        <f t="shared" si="9"/>
        <v>66255.087633779578</v>
      </c>
      <c r="DT22" s="354">
        <f t="shared" si="9"/>
        <v>68832.460736258596</v>
      </c>
      <c r="DU22" s="354">
        <f t="shared" si="9"/>
        <v>70418.518622046089</v>
      </c>
      <c r="DV22" s="354">
        <f t="shared" si="9"/>
        <v>82289.626660445239</v>
      </c>
      <c r="DW22" s="354">
        <f t="shared" si="9"/>
        <v>66748.396842040151</v>
      </c>
      <c r="DX22" s="354">
        <f t="shared" si="9"/>
        <v>62290.368088727359</v>
      </c>
      <c r="DY22" s="354">
        <f t="shared" si="9"/>
        <v>58815.49788705058</v>
      </c>
      <c r="DZ22" s="354">
        <f t="shared" si="9"/>
        <v>53687.030012502248</v>
      </c>
      <c r="EA22" s="354">
        <f t="shared" si="9"/>
        <v>53211.077251326918</v>
      </c>
      <c r="EB22" s="354">
        <f t="shared" si="9"/>
        <v>75876.85139296703</v>
      </c>
      <c r="EC22" s="354">
        <f t="shared" si="9"/>
        <v>59994.592795484838</v>
      </c>
      <c r="ED22" s="354">
        <f t="shared" si="9"/>
        <v>62671.940520617725</v>
      </c>
      <c r="EE22" s="354">
        <f t="shared" ref="EE22:GP25" si="10">$C22*EE$21</f>
        <v>68011.976077392435</v>
      </c>
      <c r="EF22" s="354">
        <f t="shared" si="10"/>
        <v>70773.499112324105</v>
      </c>
      <c r="EG22" s="354">
        <f t="shared" si="10"/>
        <v>66015.425137903279</v>
      </c>
      <c r="EH22" s="354">
        <f t="shared" si="10"/>
        <v>81785.272582244492</v>
      </c>
      <c r="EI22" s="354">
        <f t="shared" si="10"/>
        <v>63678.387607859069</v>
      </c>
      <c r="EJ22" s="354">
        <f t="shared" si="10"/>
        <v>64151.028641668709</v>
      </c>
      <c r="EK22" s="354">
        <f t="shared" si="10"/>
        <v>61523.840072586157</v>
      </c>
      <c r="EL22" s="354">
        <f t="shared" si="10"/>
        <v>53676.821872506589</v>
      </c>
      <c r="EM22" s="354">
        <f t="shared" si="10"/>
        <v>56630.362077692196</v>
      </c>
      <c r="EN22" s="354">
        <f t="shared" si="10"/>
        <v>78465.617388873987</v>
      </c>
      <c r="EO22" s="354">
        <f t="shared" si="10"/>
        <v>62065.558784568209</v>
      </c>
      <c r="EP22" s="354">
        <f t="shared" si="10"/>
        <v>65031.654619686051</v>
      </c>
      <c r="EQ22" s="354">
        <f t="shared" si="10"/>
        <v>70274.087574415229</v>
      </c>
      <c r="ER22" s="354">
        <f t="shared" si="10"/>
        <v>73053.445621233099</v>
      </c>
      <c r="ES22" s="354">
        <f t="shared" si="10"/>
        <v>73286.429793419695</v>
      </c>
      <c r="ET22" s="354">
        <f t="shared" si="10"/>
        <v>86006.203725111307</v>
      </c>
      <c r="EU22" s="354">
        <f t="shared" si="10"/>
        <v>70557.825099665482</v>
      </c>
      <c r="EV22" s="354">
        <f t="shared" si="10"/>
        <v>64114.822497031571</v>
      </c>
      <c r="EW22" s="354">
        <f t="shared" si="10"/>
        <v>63762.835962237274</v>
      </c>
      <c r="EX22" s="354">
        <f t="shared" si="10"/>
        <v>56389.981777954861</v>
      </c>
      <c r="EY22" s="354">
        <f t="shared" si="10"/>
        <v>58685.286827755015</v>
      </c>
      <c r="EZ22" s="354">
        <f t="shared" si="10"/>
        <v>80785.092951611427</v>
      </c>
      <c r="FA22" s="354">
        <f t="shared" si="10"/>
        <v>64373.540904127833</v>
      </c>
      <c r="FB22" s="354">
        <f t="shared" si="10"/>
        <v>67225.823523859493</v>
      </c>
      <c r="FC22" s="354">
        <f t="shared" si="10"/>
        <v>72469.942420515654</v>
      </c>
      <c r="FD22" s="354">
        <f t="shared" si="10"/>
        <v>75351.027342740825</v>
      </c>
      <c r="FE22" s="354">
        <f t="shared" si="10"/>
        <v>73504.330636315019</v>
      </c>
      <c r="FF22" s="354">
        <f t="shared" si="10"/>
        <v>87473.728191521164</v>
      </c>
      <c r="FG22" s="354">
        <f t="shared" si="10"/>
        <v>72224.455407015514</v>
      </c>
      <c r="FH22" s="354">
        <f t="shared" si="10"/>
        <v>67526.1166521095</v>
      </c>
      <c r="FI22" s="354">
        <f t="shared" si="10"/>
        <v>64463.52989644809</v>
      </c>
      <c r="FJ22" s="354">
        <f t="shared" si="10"/>
        <v>59335.494819228377</v>
      </c>
      <c r="FK22" s="354">
        <f t="shared" si="10"/>
        <v>59229.006133036557</v>
      </c>
      <c r="FL22" s="354">
        <f t="shared" si="10"/>
        <v>82287.15972434025</v>
      </c>
      <c r="FM22" s="354">
        <f t="shared" si="10"/>
        <v>66240.477148355247</v>
      </c>
      <c r="FN22" s="354">
        <f t="shared" si="10"/>
        <v>68897.047914609531</v>
      </c>
      <c r="FO22" s="354">
        <f t="shared" si="10"/>
        <v>74280.33026553395</v>
      </c>
      <c r="FP22" s="354">
        <f t="shared" si="10"/>
        <v>77377.412519872116</v>
      </c>
      <c r="FQ22" s="354">
        <f t="shared" si="10"/>
        <v>76798.102070363297</v>
      </c>
      <c r="FR22" s="354">
        <f t="shared" si="10"/>
        <v>90065.606895633682</v>
      </c>
      <c r="FS22" s="354">
        <f t="shared" si="10"/>
        <v>74672.460421162483</v>
      </c>
      <c r="FT22" s="354">
        <f t="shared" si="10"/>
        <v>68176.893703158712</v>
      </c>
      <c r="FU22" s="354">
        <f t="shared" si="10"/>
        <v>67974.932162640951</v>
      </c>
      <c r="FV22" s="354">
        <f t="shared" si="10"/>
        <v>60536.995419127772</v>
      </c>
      <c r="FW22" s="354">
        <f t="shared" si="10"/>
        <v>63065.972020008121</v>
      </c>
      <c r="FX22" s="354">
        <f t="shared" si="10"/>
        <v>85396.365158005327</v>
      </c>
      <c r="FY22" s="354">
        <f t="shared" si="10"/>
        <v>68841.0607737026</v>
      </c>
      <c r="FZ22" s="354">
        <f t="shared" si="10"/>
        <v>71658.478201065009</v>
      </c>
      <c r="GA22" s="354">
        <f t="shared" si="10"/>
        <v>76913.552253013811</v>
      </c>
      <c r="GB22" s="354">
        <f t="shared" si="10"/>
        <v>80011.132922060468</v>
      </c>
      <c r="GC22" s="354">
        <f t="shared" si="10"/>
        <v>81321.219017160111</v>
      </c>
      <c r="GD22" s="354">
        <f t="shared" si="10"/>
        <v>93381.022530153336</v>
      </c>
      <c r="GE22" s="354">
        <f t="shared" si="10"/>
        <v>77680.582151096241</v>
      </c>
      <c r="GF22" s="354">
        <f t="shared" si="10"/>
        <v>71260.566001413885</v>
      </c>
      <c r="GG22" s="354">
        <f t="shared" si="10"/>
        <v>70869.009672806278</v>
      </c>
      <c r="GH22" s="354">
        <f t="shared" si="10"/>
        <v>63244.79758316181</v>
      </c>
      <c r="GI22" s="354">
        <f t="shared" si="10"/>
        <v>65821.291742137488</v>
      </c>
      <c r="GJ22" s="354">
        <f t="shared" si="10"/>
        <v>88176.079462988768</v>
      </c>
      <c r="GK22" s="354">
        <f t="shared" si="10"/>
        <v>71472.904536162474</v>
      </c>
      <c r="GL22" s="354">
        <f t="shared" si="10"/>
        <v>74218.864030066354</v>
      </c>
      <c r="GM22" s="354">
        <f t="shared" si="10"/>
        <v>79432.820168776845</v>
      </c>
      <c r="GN22" s="354">
        <f t="shared" si="10"/>
        <v>82604.68109874439</v>
      </c>
      <c r="GO22" s="354">
        <f t="shared" si="10"/>
        <v>82358.588186320369</v>
      </c>
      <c r="GP22" s="354">
        <f t="shared" si="10"/>
        <v>95327.327632773289</v>
      </c>
      <c r="GQ22" s="354">
        <f t="shared" ref="GQ22:JB25" si="11">$C22*GQ$21</f>
        <v>76438.992972682623</v>
      </c>
      <c r="GR22" s="354">
        <f t="shared" si="11"/>
        <v>77090.266704823953</v>
      </c>
      <c r="GS22" s="354">
        <f t="shared" si="11"/>
        <v>74104.019746339734</v>
      </c>
      <c r="GT22" s="354">
        <f t="shared" si="11"/>
        <v>65675.225460858666</v>
      </c>
      <c r="GU22" s="354">
        <f t="shared" si="11"/>
        <v>69023.761402863762</v>
      </c>
      <c r="GV22" s="354">
        <f t="shared" si="11"/>
        <v>91183.182693300827</v>
      </c>
      <c r="GW22" s="354">
        <f t="shared" si="11"/>
        <v>74219.302201605708</v>
      </c>
      <c r="GX22" s="354">
        <f t="shared" si="11"/>
        <v>76952.31504840347</v>
      </c>
      <c r="GY22" s="354">
        <f t="shared" si="11"/>
        <v>82095.178179902869</v>
      </c>
      <c r="GZ22" s="354">
        <f t="shared" si="11"/>
        <v>85319.361385755605</v>
      </c>
      <c r="HA22" s="354">
        <f t="shared" si="11"/>
        <v>80148.087749063983</v>
      </c>
      <c r="HB22" s="354">
        <f t="shared" si="11"/>
        <v>96063.856284312409</v>
      </c>
      <c r="HC22" s="354">
        <f t="shared" si="11"/>
        <v>80989.975202320958</v>
      </c>
      <c r="HD22" s="354">
        <f t="shared" si="11"/>
        <v>74124.359400487156</v>
      </c>
      <c r="HE22" s="354">
        <f t="shared" si="11"/>
        <v>74394.81655747864</v>
      </c>
      <c r="HF22" s="354">
        <f t="shared" si="11"/>
        <v>66951.782548411909</v>
      </c>
      <c r="HG22" s="354">
        <f t="shared" si="11"/>
        <v>69868.092388404635</v>
      </c>
      <c r="HH22" s="354">
        <f t="shared" si="11"/>
        <v>92625.24553597637</v>
      </c>
      <c r="HI22" s="354">
        <f t="shared" si="11"/>
        <v>75884.01296222191</v>
      </c>
      <c r="HJ22" s="354">
        <f t="shared" si="11"/>
        <v>78672.65539154876</v>
      </c>
      <c r="HK22" s="354">
        <f t="shared" si="11"/>
        <v>83971.472918739382</v>
      </c>
      <c r="HL22" s="354">
        <f t="shared" si="11"/>
        <v>87434.891717435486</v>
      </c>
      <c r="HM22" s="354">
        <f t="shared" si="11"/>
        <v>87316.231744062301</v>
      </c>
      <c r="HN22" s="354">
        <f t="shared" si="11"/>
        <v>100285.93334760466</v>
      </c>
      <c r="HO22" s="354">
        <f t="shared" si="11"/>
        <v>84642.407594216391</v>
      </c>
      <c r="HP22" s="354">
        <f t="shared" si="11"/>
        <v>78107.193069662331</v>
      </c>
      <c r="HQ22" s="354">
        <f t="shared" si="11"/>
        <v>77947.456789843913</v>
      </c>
      <c r="HR22" s="354">
        <f t="shared" si="11"/>
        <v>71538.562656030525</v>
      </c>
      <c r="HS22" s="354">
        <f t="shared" si="11"/>
        <v>71615.30811944</v>
      </c>
      <c r="HT22" s="354">
        <f t="shared" si="11"/>
        <v>95429.550322464507</v>
      </c>
      <c r="HU22" s="354">
        <f t="shared" si="11"/>
        <v>78806.741950255921</v>
      </c>
      <c r="HV22" s="354">
        <f t="shared" si="11"/>
        <v>81233.55523780598</v>
      </c>
      <c r="HW22" s="354">
        <f t="shared" si="11"/>
        <v>86594.514244043196</v>
      </c>
      <c r="HX22" s="354">
        <f t="shared" si="11"/>
        <v>90194.664233230098</v>
      </c>
      <c r="HY22" s="354">
        <f t="shared" si="11"/>
        <v>89255.257391513689</v>
      </c>
      <c r="HZ22" s="354">
        <f t="shared" si="11"/>
        <v>102694.38590410208</v>
      </c>
      <c r="IA22" s="354">
        <f t="shared" si="11"/>
        <v>83785.765331971677</v>
      </c>
      <c r="IB22" s="354">
        <f t="shared" si="11"/>
        <v>84370.734305336198</v>
      </c>
      <c r="IC22" s="354">
        <f t="shared" si="11"/>
        <v>81549.91162200454</v>
      </c>
      <c r="ID22" s="354">
        <f t="shared" si="11"/>
        <v>72961.563519828749</v>
      </c>
      <c r="IE22" s="354">
        <f t="shared" si="11"/>
        <v>76673.717695712083</v>
      </c>
      <c r="IF22" s="354">
        <f t="shared" si="11"/>
        <v>99186.329084113444</v>
      </c>
      <c r="IG22" s="354">
        <f t="shared" si="11"/>
        <v>81957.764811367553</v>
      </c>
      <c r="IH22" s="354">
        <f t="shared" si="11"/>
        <v>84614.318674862167</v>
      </c>
      <c r="II22" s="354">
        <f t="shared" si="11"/>
        <v>89759.630539494596</v>
      </c>
      <c r="IJ22" s="354">
        <f t="shared" si="11"/>
        <v>93332.357318016206</v>
      </c>
      <c r="IK22" s="354">
        <f t="shared" si="11"/>
        <v>94112.841812803352</v>
      </c>
      <c r="IL22" s="354">
        <f t="shared" si="11"/>
        <v>106413.8832455558</v>
      </c>
      <c r="IM22" s="354">
        <f t="shared" si="11"/>
        <v>90499.383717495599</v>
      </c>
      <c r="IN22" s="354">
        <f t="shared" si="11"/>
        <v>83945.058672805695</v>
      </c>
      <c r="IO22" s="354">
        <f t="shared" si="11"/>
        <v>83701.045233226308</v>
      </c>
      <c r="IP22" s="354">
        <f t="shared" si="11"/>
        <v>75725.420869212539</v>
      </c>
      <c r="IQ22" s="354">
        <f t="shared" si="11"/>
        <v>78855.037902104683</v>
      </c>
      <c r="IR22" s="354">
        <f t="shared" si="11"/>
        <v>101744.62590538006</v>
      </c>
      <c r="IS22" s="354">
        <f t="shared" si="11"/>
        <v>84557.290497320617</v>
      </c>
      <c r="IT22" s="354">
        <f t="shared" si="11"/>
        <v>87142.908245886283</v>
      </c>
      <c r="IU22" s="354">
        <f t="shared" si="11"/>
        <v>92333.258597194421</v>
      </c>
      <c r="IV22" s="354">
        <f t="shared" si="11"/>
        <v>96063.712394153103</v>
      </c>
      <c r="IW22" s="354">
        <f t="shared" si="11"/>
        <v>96933.983481548436</v>
      </c>
      <c r="IX22" s="354">
        <f t="shared" si="11"/>
        <v>109206.23994797115</v>
      </c>
      <c r="IY22" s="354">
        <f t="shared" si="11"/>
        <v>93248.663520166243</v>
      </c>
      <c r="IZ22" s="354">
        <f t="shared" si="11"/>
        <v>88579.582142052794</v>
      </c>
      <c r="JA22" s="354">
        <f t="shared" si="11"/>
        <v>85428.549746051067</v>
      </c>
      <c r="JB22" s="354">
        <f t="shared" si="11"/>
        <v>79581.103311998231</v>
      </c>
      <c r="JC22" s="354">
        <f t="shared" ref="JC22:LN25" si="12">$C22*JC$21</f>
        <v>80290.610951871553</v>
      </c>
      <c r="JD22" s="354">
        <f t="shared" si="12"/>
        <v>104094.55850744319</v>
      </c>
      <c r="JE22" s="354">
        <f t="shared" si="12"/>
        <v>87205.848055274633</v>
      </c>
      <c r="JF22" s="354">
        <f t="shared" si="12"/>
        <v>89556.260002266135</v>
      </c>
      <c r="JG22" s="354">
        <f t="shared" si="12"/>
        <v>94854.498501586713</v>
      </c>
      <c r="JH22" s="354">
        <f t="shared" si="12"/>
        <v>98797.042926151975</v>
      </c>
      <c r="JI22" s="354">
        <f t="shared" si="12"/>
        <v>98138.412592913286</v>
      </c>
      <c r="JJ22" s="354">
        <f t="shared" si="12"/>
        <v>111382.36277246445</v>
      </c>
      <c r="JK22" s="354">
        <f t="shared" si="12"/>
        <v>92279.838075334148</v>
      </c>
      <c r="JL22" s="354">
        <f t="shared" si="12"/>
        <v>92825.776409578742</v>
      </c>
      <c r="JM22" s="354">
        <f t="shared" si="12"/>
        <v>90048.757011253911</v>
      </c>
      <c r="JN22" s="354">
        <f t="shared" si="12"/>
        <v>81209.715412192687</v>
      </c>
      <c r="JO22" s="354">
        <f t="shared" si="12"/>
        <v>85270.765518273547</v>
      </c>
      <c r="JP22" s="354">
        <f t="shared" si="12"/>
        <v>108112.82209452255</v>
      </c>
      <c r="JQ22" s="354">
        <f t="shared" si="12"/>
        <v>90561.311094919583</v>
      </c>
      <c r="JR22" s="354">
        <f t="shared" si="12"/>
        <v>93107.123277844599</v>
      </c>
      <c r="JS22" s="354">
        <f t="shared" si="12"/>
        <v>98230.273457517033</v>
      </c>
      <c r="JT22" s="354">
        <f t="shared" si="12"/>
        <v>102157.10871727881</v>
      </c>
      <c r="JU22" s="354">
        <f t="shared" si="12"/>
        <v>101591.00842456552</v>
      </c>
      <c r="JV22" s="354">
        <f t="shared" si="12"/>
        <v>114695.15457859696</v>
      </c>
      <c r="JW22" s="354">
        <f t="shared" si="12"/>
        <v>98779.111265152722</v>
      </c>
      <c r="JX22" s="354">
        <f t="shared" si="12"/>
        <v>92090.068625394313</v>
      </c>
      <c r="JY22" s="354">
        <f t="shared" si="12"/>
        <v>92057.033698515443</v>
      </c>
      <c r="JZ22" s="354">
        <f t="shared" si="12"/>
        <v>83913.680216375418</v>
      </c>
      <c r="KA22" s="354">
        <f t="shared" si="12"/>
        <v>87438.436962927182</v>
      </c>
      <c r="KB22" s="354">
        <f t="shared" si="12"/>
        <v>110720.67433993609</v>
      </c>
      <c r="KC22" s="354">
        <f t="shared" si="12"/>
        <v>93244.774151823629</v>
      </c>
      <c r="KD22" s="354">
        <f t="shared" si="12"/>
        <v>95746.935607983032</v>
      </c>
      <c r="KE22" s="354">
        <f t="shared" si="12"/>
        <v>100941.29841439657</v>
      </c>
      <c r="KF22" s="354">
        <f t="shared" si="12"/>
        <v>105055.99614608313</v>
      </c>
      <c r="KG22" s="354">
        <f t="shared" si="12"/>
        <v>102437.09036264753</v>
      </c>
      <c r="KH22" s="354">
        <f t="shared" si="12"/>
        <v>116840.12778402178</v>
      </c>
      <c r="KI22" s="354">
        <f t="shared" si="12"/>
        <v>101143.66952178351</v>
      </c>
      <c r="KJ22" s="354">
        <f t="shared" si="12"/>
        <v>96219.110298987158</v>
      </c>
      <c r="KK22" s="354">
        <f t="shared" si="12"/>
        <v>93503.891724090761</v>
      </c>
      <c r="KL22" s="354">
        <f t="shared" si="12"/>
        <v>87603.730350043246</v>
      </c>
      <c r="KM22" s="354">
        <f t="shared" si="12"/>
        <v>88769.875144138612</v>
      </c>
      <c r="KN22" s="354">
        <f t="shared" si="12"/>
        <v>113049.93183308281</v>
      </c>
      <c r="KO22" s="354">
        <f t="shared" si="12"/>
        <v>95922.349847510137</v>
      </c>
      <c r="KP22" s="354">
        <f t="shared" si="12"/>
        <v>98227.686035073799</v>
      </c>
      <c r="KQ22" s="354">
        <f t="shared" si="12"/>
        <v>103565.93206634298</v>
      </c>
      <c r="KR22" s="354">
        <f t="shared" si="12"/>
        <v>107930.99780844014</v>
      </c>
      <c r="KS22" s="354">
        <f t="shared" si="12"/>
        <v>106564.86389586037</v>
      </c>
      <c r="KT22" s="354">
        <f t="shared" si="12"/>
        <v>120281.65100787177</v>
      </c>
      <c r="KU22" s="354">
        <f t="shared" si="12"/>
        <v>104433.99105924084</v>
      </c>
      <c r="KV22" s="354">
        <f t="shared" si="12"/>
        <v>97709.660658121167</v>
      </c>
      <c r="KW22" s="354">
        <f t="shared" si="12"/>
        <v>97865.555244047355</v>
      </c>
      <c r="KX22" s="354">
        <f t="shared" si="12"/>
        <v>89638.725532912707</v>
      </c>
      <c r="KY22" s="354">
        <f t="shared" si="12"/>
        <v>93472.270561367666</v>
      </c>
      <c r="KZ22" s="354">
        <f t="shared" si="12"/>
        <v>117055.0277369679</v>
      </c>
      <c r="LA22" s="354">
        <f t="shared" si="12"/>
        <v>99393.80135769074</v>
      </c>
      <c r="LB22" s="354">
        <f t="shared" si="12"/>
        <v>101852.27654794879</v>
      </c>
      <c r="LC22" s="354">
        <f t="shared" si="12"/>
        <v>107061.81369851339</v>
      </c>
      <c r="LD22" s="354">
        <f t="shared" si="12"/>
        <v>111458.30210425844</v>
      </c>
      <c r="LE22" s="354">
        <f t="shared" si="12"/>
        <v>111814.99280709273</v>
      </c>
      <c r="LF22" s="354">
        <f t="shared" si="12"/>
        <v>124427.36660378214</v>
      </c>
      <c r="LG22" s="354">
        <f t="shared" si="12"/>
        <v>108280.0857366515</v>
      </c>
      <c r="LH22" s="354">
        <f t="shared" si="12"/>
        <v>101618.01903453303</v>
      </c>
      <c r="LI22" s="354">
        <f t="shared" si="12"/>
        <v>101608.33418664089</v>
      </c>
      <c r="LJ22" s="354">
        <f t="shared" si="12"/>
        <v>93184.698276690659</v>
      </c>
      <c r="LK22" s="354">
        <f t="shared" si="12"/>
        <v>97100.746108544336</v>
      </c>
      <c r="LL22" s="354">
        <f t="shared" si="12"/>
        <v>120743.16049092238</v>
      </c>
      <c r="LM22" s="354">
        <f t="shared" si="12"/>
        <v>102911.44680986257</v>
      </c>
      <c r="LN22" s="354">
        <f t="shared" si="12"/>
        <v>105292.67812200263</v>
      </c>
      <c r="LO22" s="354">
        <f t="shared" ref="LO22:NA25" si="13">$C22*LO$21</f>
        <v>110462.51199029287</v>
      </c>
      <c r="LP22" s="354">
        <f t="shared" si="13"/>
        <v>114966.48027739351</v>
      </c>
      <c r="LQ22" s="354">
        <f t="shared" si="13"/>
        <v>113897.35732385727</v>
      </c>
      <c r="LR22" s="354">
        <f t="shared" si="13"/>
        <v>127343.26947733026</v>
      </c>
      <c r="LS22" s="354">
        <f t="shared" si="13"/>
        <v>107981.40357142017</v>
      </c>
      <c r="LT22" s="354">
        <f t="shared" si="13"/>
        <v>108395.61913288811</v>
      </c>
      <c r="LU22" s="354">
        <f t="shared" si="13"/>
        <v>105786.49527986176</v>
      </c>
      <c r="LV22" s="354">
        <f t="shared" si="13"/>
        <v>96532.049725305929</v>
      </c>
      <c r="LW22" s="354">
        <f t="shared" si="13"/>
        <v>101249.6532922054</v>
      </c>
      <c r="LX22" s="354">
        <f t="shared" si="13"/>
        <v>124723.27758323423</v>
      </c>
      <c r="LY22" s="354">
        <f t="shared" si="13"/>
        <v>106600.43770392386</v>
      </c>
      <c r="LZ22" s="354">
        <f t="shared" si="13"/>
        <v>108957.68530029128</v>
      </c>
      <c r="MA22" s="354">
        <f t="shared" si="13"/>
        <v>114053.27704722094</v>
      </c>
      <c r="MB22" s="354">
        <f t="shared" si="13"/>
        <v>118639.8460870456</v>
      </c>
      <c r="MC22" s="354">
        <f t="shared" si="13"/>
        <v>112624.48937195505</v>
      </c>
      <c r="MD22" s="354">
        <f t="shared" si="13"/>
        <v>129030.09641547658</v>
      </c>
      <c r="ME22" s="354">
        <f t="shared" si="13"/>
        <v>113471.2976952992</v>
      </c>
      <c r="MF22" s="354">
        <f t="shared" si="13"/>
        <v>106363.1472286559</v>
      </c>
      <c r="MG22" s="354">
        <f t="shared" si="13"/>
        <v>107019.70849074819</v>
      </c>
      <c r="MH22" s="354">
        <f t="shared" si="13"/>
        <v>98731.149034456583</v>
      </c>
      <c r="MI22" s="354">
        <f t="shared" si="13"/>
        <v>103049.36032672276</v>
      </c>
      <c r="MJ22" s="354">
        <f t="shared" si="13"/>
        <v>127152.1755444781</v>
      </c>
      <c r="MK22" s="354">
        <f t="shared" si="13"/>
        <v>109224.11266601358</v>
      </c>
      <c r="ML22" s="354">
        <f t="shared" si="13"/>
        <v>111627.85845404645</v>
      </c>
      <c r="MM22" s="354">
        <f t="shared" si="13"/>
        <v>116878.22920476345</v>
      </c>
      <c r="MN22" s="354">
        <f t="shared" si="13"/>
        <v>121736.64662872245</v>
      </c>
      <c r="MO22" s="354">
        <f t="shared" si="13"/>
        <v>120753.66707297741</v>
      </c>
      <c r="MP22" s="354">
        <f t="shared" si="13"/>
        <v>134227.32488976189</v>
      </c>
      <c r="MQ22" s="354">
        <f t="shared" si="13"/>
        <v>118088.15388004456</v>
      </c>
      <c r="MR22" s="354">
        <f t="shared" si="13"/>
        <v>111305.53322866066</v>
      </c>
      <c r="MS22" s="354">
        <f t="shared" si="13"/>
        <v>111541.63791032648</v>
      </c>
      <c r="MT22" s="354">
        <f t="shared" si="13"/>
        <v>102931.48481476033</v>
      </c>
      <c r="MU22" s="354">
        <f t="shared" si="13"/>
        <v>107312.1574382947</v>
      </c>
      <c r="MV22" s="354">
        <f t="shared" si="13"/>
        <v>131412.0809839326</v>
      </c>
      <c r="MW22" s="354">
        <f t="shared" si="13"/>
        <v>113251.84093170516</v>
      </c>
      <c r="MX22" s="354">
        <f t="shared" si="13"/>
        <v>115540.64968753525</v>
      </c>
      <c r="MY22" s="354">
        <f t="shared" si="13"/>
        <v>120717.95197517915</v>
      </c>
      <c r="MZ22" s="354">
        <f t="shared" si="13"/>
        <v>125667.17535817623</v>
      </c>
      <c r="NA22" s="478">
        <f t="shared" si="13"/>
        <v>122544.69735752605</v>
      </c>
    </row>
    <row r="23" spans="1:365" x14ac:dyDescent="0.2">
      <c r="A23" s="260" t="s">
        <v>614</v>
      </c>
      <c r="B23" s="258" t="s">
        <v>599</v>
      </c>
      <c r="C23" s="275">
        <f>0*0.22/31353</f>
        <v>0</v>
      </c>
      <c r="E23" s="263"/>
      <c r="F23" s="354">
        <f>$C23*F$21</f>
        <v>0</v>
      </c>
      <c r="G23" s="354">
        <f t="shared" si="8"/>
        <v>0</v>
      </c>
      <c r="H23" s="354">
        <f t="shared" si="8"/>
        <v>0</v>
      </c>
      <c r="I23" s="354">
        <f t="shared" si="8"/>
        <v>0</v>
      </c>
      <c r="J23" s="354">
        <f t="shared" si="8"/>
        <v>0</v>
      </c>
      <c r="K23" s="354">
        <f t="shared" si="8"/>
        <v>0</v>
      </c>
      <c r="L23" s="354">
        <f t="shared" si="8"/>
        <v>0</v>
      </c>
      <c r="M23" s="354">
        <f t="shared" si="8"/>
        <v>0</v>
      </c>
      <c r="N23" s="354">
        <f t="shared" si="8"/>
        <v>0</v>
      </c>
      <c r="O23" s="354">
        <f t="shared" si="8"/>
        <v>0</v>
      </c>
      <c r="P23" s="354">
        <f t="shared" si="8"/>
        <v>0</v>
      </c>
      <c r="Q23" s="354">
        <f t="shared" si="8"/>
        <v>0</v>
      </c>
      <c r="R23" s="354">
        <f t="shared" si="8"/>
        <v>0</v>
      </c>
      <c r="S23" s="354">
        <f t="shared" si="8"/>
        <v>0</v>
      </c>
      <c r="T23" s="354">
        <f t="shared" si="8"/>
        <v>0</v>
      </c>
      <c r="U23" s="354">
        <f t="shared" si="8"/>
        <v>0</v>
      </c>
      <c r="V23" s="354">
        <f t="shared" si="8"/>
        <v>0</v>
      </c>
      <c r="W23" s="354">
        <f t="shared" si="8"/>
        <v>0</v>
      </c>
      <c r="X23" s="354">
        <f t="shared" si="8"/>
        <v>0</v>
      </c>
      <c r="Y23" s="354">
        <f t="shared" si="8"/>
        <v>0</v>
      </c>
      <c r="Z23" s="354">
        <f t="shared" si="8"/>
        <v>0</v>
      </c>
      <c r="AA23" s="354">
        <f t="shared" si="8"/>
        <v>0</v>
      </c>
      <c r="AB23" s="354">
        <f t="shared" si="8"/>
        <v>0</v>
      </c>
      <c r="AC23" s="354">
        <f t="shared" si="8"/>
        <v>0</v>
      </c>
      <c r="AD23" s="354">
        <f t="shared" si="8"/>
        <v>0</v>
      </c>
      <c r="AE23" s="354">
        <f t="shared" si="8"/>
        <v>0</v>
      </c>
      <c r="AF23" s="354">
        <f t="shared" si="8"/>
        <v>0</v>
      </c>
      <c r="AG23" s="354">
        <f t="shared" si="8"/>
        <v>0</v>
      </c>
      <c r="AH23" s="354">
        <f t="shared" si="8"/>
        <v>0</v>
      </c>
      <c r="AI23" s="354">
        <f t="shared" si="8"/>
        <v>0</v>
      </c>
      <c r="AJ23" s="354">
        <f t="shared" si="8"/>
        <v>0</v>
      </c>
      <c r="AK23" s="354">
        <f t="shared" si="8"/>
        <v>0</v>
      </c>
      <c r="AL23" s="354">
        <f t="shared" si="8"/>
        <v>0</v>
      </c>
      <c r="AM23" s="354">
        <f t="shared" si="8"/>
        <v>0</v>
      </c>
      <c r="AN23" s="354">
        <f t="shared" si="8"/>
        <v>0</v>
      </c>
      <c r="AO23" s="354">
        <f t="shared" si="8"/>
        <v>0</v>
      </c>
      <c r="AP23" s="354">
        <f t="shared" si="8"/>
        <v>0</v>
      </c>
      <c r="AQ23" s="354">
        <f t="shared" si="8"/>
        <v>0</v>
      </c>
      <c r="AR23" s="354">
        <f t="shared" si="8"/>
        <v>0</v>
      </c>
      <c r="AS23" s="354">
        <f t="shared" si="8"/>
        <v>0</v>
      </c>
      <c r="AT23" s="354">
        <f t="shared" si="8"/>
        <v>0</v>
      </c>
      <c r="AU23" s="354">
        <f t="shared" si="8"/>
        <v>0</v>
      </c>
      <c r="AV23" s="354">
        <f t="shared" si="8"/>
        <v>0</v>
      </c>
      <c r="AW23" s="354">
        <f t="shared" si="8"/>
        <v>0</v>
      </c>
      <c r="AX23" s="354">
        <f t="shared" si="8"/>
        <v>0</v>
      </c>
      <c r="AY23" s="354">
        <f t="shared" si="8"/>
        <v>0</v>
      </c>
      <c r="AZ23" s="354">
        <f t="shared" si="8"/>
        <v>0</v>
      </c>
      <c r="BA23" s="354">
        <f t="shared" si="8"/>
        <v>0</v>
      </c>
      <c r="BB23" s="354">
        <f t="shared" si="8"/>
        <v>0</v>
      </c>
      <c r="BC23" s="354">
        <f t="shared" si="8"/>
        <v>0</v>
      </c>
      <c r="BD23" s="354">
        <f t="shared" si="8"/>
        <v>0</v>
      </c>
      <c r="BE23" s="354">
        <f t="shared" si="8"/>
        <v>0</v>
      </c>
      <c r="BF23" s="354">
        <f t="shared" si="8"/>
        <v>0</v>
      </c>
      <c r="BG23" s="354">
        <f t="shared" si="8"/>
        <v>0</v>
      </c>
      <c r="BH23" s="354">
        <f t="shared" si="8"/>
        <v>0</v>
      </c>
      <c r="BI23" s="354">
        <f t="shared" si="8"/>
        <v>0</v>
      </c>
      <c r="BJ23" s="354">
        <f t="shared" si="8"/>
        <v>0</v>
      </c>
      <c r="BK23" s="354">
        <f t="shared" si="8"/>
        <v>0</v>
      </c>
      <c r="BL23" s="354">
        <f t="shared" si="8"/>
        <v>0</v>
      </c>
      <c r="BM23" s="354">
        <f t="shared" si="8"/>
        <v>0</v>
      </c>
      <c r="BN23" s="354">
        <f t="shared" si="8"/>
        <v>0</v>
      </c>
      <c r="BO23" s="354">
        <f t="shared" si="8"/>
        <v>0</v>
      </c>
      <c r="BP23" s="354">
        <f t="shared" si="8"/>
        <v>0</v>
      </c>
      <c r="BQ23" s="354">
        <f t="shared" si="8"/>
        <v>0</v>
      </c>
      <c r="BR23" s="354">
        <f t="shared" si="8"/>
        <v>0</v>
      </c>
      <c r="BS23" s="354">
        <f t="shared" si="9"/>
        <v>0</v>
      </c>
      <c r="BT23" s="354">
        <f t="shared" si="9"/>
        <v>0</v>
      </c>
      <c r="BU23" s="354">
        <f t="shared" si="9"/>
        <v>0</v>
      </c>
      <c r="BV23" s="354">
        <f t="shared" si="9"/>
        <v>0</v>
      </c>
      <c r="BW23" s="354">
        <f t="shared" si="9"/>
        <v>0</v>
      </c>
      <c r="BX23" s="354">
        <f t="shared" si="9"/>
        <v>0</v>
      </c>
      <c r="BY23" s="354">
        <f t="shared" si="9"/>
        <v>0</v>
      </c>
      <c r="BZ23" s="354">
        <f t="shared" si="9"/>
        <v>0</v>
      </c>
      <c r="CA23" s="354">
        <f t="shared" si="9"/>
        <v>0</v>
      </c>
      <c r="CB23" s="354">
        <f t="shared" si="9"/>
        <v>0</v>
      </c>
      <c r="CC23" s="354">
        <f t="shared" si="9"/>
        <v>0</v>
      </c>
      <c r="CD23" s="354">
        <f t="shared" si="9"/>
        <v>0</v>
      </c>
      <c r="CE23" s="354">
        <f t="shared" si="9"/>
        <v>0</v>
      </c>
      <c r="CF23" s="354">
        <f t="shared" si="9"/>
        <v>0</v>
      </c>
      <c r="CG23" s="354">
        <f t="shared" si="9"/>
        <v>0</v>
      </c>
      <c r="CH23" s="354">
        <f t="shared" si="9"/>
        <v>0</v>
      </c>
      <c r="CI23" s="354">
        <f t="shared" si="9"/>
        <v>0</v>
      </c>
      <c r="CJ23" s="354">
        <f t="shared" si="9"/>
        <v>0</v>
      </c>
      <c r="CK23" s="354">
        <f t="shared" si="9"/>
        <v>0</v>
      </c>
      <c r="CL23" s="354">
        <f t="shared" si="9"/>
        <v>0</v>
      </c>
      <c r="CM23" s="354">
        <f t="shared" si="9"/>
        <v>0</v>
      </c>
      <c r="CN23" s="354">
        <f t="shared" si="9"/>
        <v>0</v>
      </c>
      <c r="CO23" s="354">
        <f t="shared" si="9"/>
        <v>0</v>
      </c>
      <c r="CP23" s="354">
        <f t="shared" si="9"/>
        <v>0</v>
      </c>
      <c r="CQ23" s="354">
        <f t="shared" si="9"/>
        <v>0</v>
      </c>
      <c r="CR23" s="354">
        <f t="shared" si="9"/>
        <v>0</v>
      </c>
      <c r="CS23" s="354">
        <f t="shared" si="9"/>
        <v>0</v>
      </c>
      <c r="CT23" s="354">
        <f t="shared" si="9"/>
        <v>0</v>
      </c>
      <c r="CU23" s="354">
        <f t="shared" si="9"/>
        <v>0</v>
      </c>
      <c r="CV23" s="354">
        <f t="shared" si="9"/>
        <v>0</v>
      </c>
      <c r="CW23" s="354">
        <f t="shared" si="9"/>
        <v>0</v>
      </c>
      <c r="CX23" s="354">
        <f t="shared" si="9"/>
        <v>0</v>
      </c>
      <c r="CY23" s="354">
        <f t="shared" si="9"/>
        <v>0</v>
      </c>
      <c r="CZ23" s="354">
        <f t="shared" si="9"/>
        <v>0</v>
      </c>
      <c r="DA23" s="354">
        <f t="shared" si="9"/>
        <v>0</v>
      </c>
      <c r="DB23" s="354">
        <f t="shared" si="9"/>
        <v>0</v>
      </c>
      <c r="DC23" s="354">
        <f t="shared" si="9"/>
        <v>0</v>
      </c>
      <c r="DD23" s="354">
        <f t="shared" si="9"/>
        <v>0</v>
      </c>
      <c r="DE23" s="354">
        <f t="shared" si="9"/>
        <v>0</v>
      </c>
      <c r="DF23" s="354">
        <f t="shared" si="9"/>
        <v>0</v>
      </c>
      <c r="DG23" s="354">
        <f t="shared" si="9"/>
        <v>0</v>
      </c>
      <c r="DH23" s="354">
        <f t="shared" si="9"/>
        <v>0</v>
      </c>
      <c r="DI23" s="354">
        <f t="shared" si="9"/>
        <v>0</v>
      </c>
      <c r="DJ23" s="354">
        <f t="shared" si="9"/>
        <v>0</v>
      </c>
      <c r="DK23" s="354">
        <f t="shared" si="9"/>
        <v>0</v>
      </c>
      <c r="DL23" s="354">
        <f t="shared" si="9"/>
        <v>0</v>
      </c>
      <c r="DM23" s="354">
        <f t="shared" si="9"/>
        <v>0</v>
      </c>
      <c r="DN23" s="354">
        <f t="shared" si="9"/>
        <v>0</v>
      </c>
      <c r="DO23" s="354">
        <f t="shared" si="9"/>
        <v>0</v>
      </c>
      <c r="DP23" s="354">
        <f t="shared" si="9"/>
        <v>0</v>
      </c>
      <c r="DQ23" s="354">
        <f t="shared" si="9"/>
        <v>0</v>
      </c>
      <c r="DR23" s="354">
        <f t="shared" si="9"/>
        <v>0</v>
      </c>
      <c r="DS23" s="354">
        <f t="shared" si="9"/>
        <v>0</v>
      </c>
      <c r="DT23" s="354">
        <f t="shared" si="9"/>
        <v>0</v>
      </c>
      <c r="DU23" s="354">
        <f t="shared" si="9"/>
        <v>0</v>
      </c>
      <c r="DV23" s="354">
        <f t="shared" si="9"/>
        <v>0</v>
      </c>
      <c r="DW23" s="354">
        <f t="shared" si="9"/>
        <v>0</v>
      </c>
      <c r="DX23" s="354">
        <f t="shared" si="9"/>
        <v>0</v>
      </c>
      <c r="DY23" s="354">
        <f t="shared" si="9"/>
        <v>0</v>
      </c>
      <c r="DZ23" s="354">
        <f t="shared" si="9"/>
        <v>0</v>
      </c>
      <c r="EA23" s="354">
        <f t="shared" si="9"/>
        <v>0</v>
      </c>
      <c r="EB23" s="354">
        <f t="shared" si="9"/>
        <v>0</v>
      </c>
      <c r="EC23" s="354">
        <f t="shared" si="9"/>
        <v>0</v>
      </c>
      <c r="ED23" s="354">
        <f t="shared" si="9"/>
        <v>0</v>
      </c>
      <c r="EE23" s="354">
        <f t="shared" si="10"/>
        <v>0</v>
      </c>
      <c r="EF23" s="354">
        <f t="shared" si="10"/>
        <v>0</v>
      </c>
      <c r="EG23" s="354">
        <f t="shared" si="10"/>
        <v>0</v>
      </c>
      <c r="EH23" s="354">
        <f t="shared" si="10"/>
        <v>0</v>
      </c>
      <c r="EI23" s="354">
        <f t="shared" si="10"/>
        <v>0</v>
      </c>
      <c r="EJ23" s="354">
        <f t="shared" si="10"/>
        <v>0</v>
      </c>
      <c r="EK23" s="354">
        <f t="shared" si="10"/>
        <v>0</v>
      </c>
      <c r="EL23" s="354">
        <f t="shared" si="10"/>
        <v>0</v>
      </c>
      <c r="EM23" s="354">
        <f t="shared" si="10"/>
        <v>0</v>
      </c>
      <c r="EN23" s="354">
        <f t="shared" si="10"/>
        <v>0</v>
      </c>
      <c r="EO23" s="354">
        <f t="shared" si="10"/>
        <v>0</v>
      </c>
      <c r="EP23" s="354">
        <f t="shared" si="10"/>
        <v>0</v>
      </c>
      <c r="EQ23" s="354">
        <f t="shared" si="10"/>
        <v>0</v>
      </c>
      <c r="ER23" s="354">
        <f t="shared" si="10"/>
        <v>0</v>
      </c>
      <c r="ES23" s="354">
        <f t="shared" si="10"/>
        <v>0</v>
      </c>
      <c r="ET23" s="354">
        <f t="shared" si="10"/>
        <v>0</v>
      </c>
      <c r="EU23" s="354">
        <f t="shared" si="10"/>
        <v>0</v>
      </c>
      <c r="EV23" s="354">
        <f t="shared" si="10"/>
        <v>0</v>
      </c>
      <c r="EW23" s="354">
        <f t="shared" si="10"/>
        <v>0</v>
      </c>
      <c r="EX23" s="354">
        <f t="shared" si="10"/>
        <v>0</v>
      </c>
      <c r="EY23" s="354">
        <f t="shared" si="10"/>
        <v>0</v>
      </c>
      <c r="EZ23" s="354">
        <f t="shared" si="10"/>
        <v>0</v>
      </c>
      <c r="FA23" s="354">
        <f t="shared" si="10"/>
        <v>0</v>
      </c>
      <c r="FB23" s="354">
        <f t="shared" si="10"/>
        <v>0</v>
      </c>
      <c r="FC23" s="354">
        <f t="shared" si="10"/>
        <v>0</v>
      </c>
      <c r="FD23" s="354">
        <f t="shared" si="10"/>
        <v>0</v>
      </c>
      <c r="FE23" s="354">
        <f t="shared" si="10"/>
        <v>0</v>
      </c>
      <c r="FF23" s="354">
        <f t="shared" si="10"/>
        <v>0</v>
      </c>
      <c r="FG23" s="354">
        <f t="shared" si="10"/>
        <v>0</v>
      </c>
      <c r="FH23" s="354">
        <f t="shared" si="10"/>
        <v>0</v>
      </c>
      <c r="FI23" s="354">
        <f t="shared" si="10"/>
        <v>0</v>
      </c>
      <c r="FJ23" s="354">
        <f t="shared" si="10"/>
        <v>0</v>
      </c>
      <c r="FK23" s="354">
        <f t="shared" si="10"/>
        <v>0</v>
      </c>
      <c r="FL23" s="354">
        <f t="shared" si="10"/>
        <v>0</v>
      </c>
      <c r="FM23" s="354">
        <f t="shared" si="10"/>
        <v>0</v>
      </c>
      <c r="FN23" s="354">
        <f t="shared" si="10"/>
        <v>0</v>
      </c>
      <c r="FO23" s="354">
        <f t="shared" si="10"/>
        <v>0</v>
      </c>
      <c r="FP23" s="354">
        <f t="shared" si="10"/>
        <v>0</v>
      </c>
      <c r="FQ23" s="354">
        <f t="shared" si="10"/>
        <v>0</v>
      </c>
      <c r="FR23" s="354">
        <f t="shared" si="10"/>
        <v>0</v>
      </c>
      <c r="FS23" s="354">
        <f t="shared" si="10"/>
        <v>0</v>
      </c>
      <c r="FT23" s="354">
        <f t="shared" si="10"/>
        <v>0</v>
      </c>
      <c r="FU23" s="354">
        <f t="shared" si="10"/>
        <v>0</v>
      </c>
      <c r="FV23" s="354">
        <f t="shared" si="10"/>
        <v>0</v>
      </c>
      <c r="FW23" s="354">
        <f t="shared" si="10"/>
        <v>0</v>
      </c>
      <c r="FX23" s="354">
        <f t="shared" si="10"/>
        <v>0</v>
      </c>
      <c r="FY23" s="354">
        <f t="shared" si="10"/>
        <v>0</v>
      </c>
      <c r="FZ23" s="354">
        <f t="shared" si="10"/>
        <v>0</v>
      </c>
      <c r="GA23" s="354">
        <f t="shared" si="10"/>
        <v>0</v>
      </c>
      <c r="GB23" s="354">
        <f t="shared" si="10"/>
        <v>0</v>
      </c>
      <c r="GC23" s="354">
        <f t="shared" si="10"/>
        <v>0</v>
      </c>
      <c r="GD23" s="354">
        <f t="shared" si="10"/>
        <v>0</v>
      </c>
      <c r="GE23" s="354">
        <f t="shared" si="10"/>
        <v>0</v>
      </c>
      <c r="GF23" s="354">
        <f t="shared" si="10"/>
        <v>0</v>
      </c>
      <c r="GG23" s="354">
        <f t="shared" si="10"/>
        <v>0</v>
      </c>
      <c r="GH23" s="354">
        <f t="shared" si="10"/>
        <v>0</v>
      </c>
      <c r="GI23" s="354">
        <f t="shared" si="10"/>
        <v>0</v>
      </c>
      <c r="GJ23" s="354">
        <f t="shared" si="10"/>
        <v>0</v>
      </c>
      <c r="GK23" s="354">
        <f t="shared" si="10"/>
        <v>0</v>
      </c>
      <c r="GL23" s="354">
        <f t="shared" si="10"/>
        <v>0</v>
      </c>
      <c r="GM23" s="354">
        <f t="shared" si="10"/>
        <v>0</v>
      </c>
      <c r="GN23" s="354">
        <f t="shared" si="10"/>
        <v>0</v>
      </c>
      <c r="GO23" s="354">
        <f t="shared" si="10"/>
        <v>0</v>
      </c>
      <c r="GP23" s="354">
        <f t="shared" si="10"/>
        <v>0</v>
      </c>
      <c r="GQ23" s="354">
        <f t="shared" si="11"/>
        <v>0</v>
      </c>
      <c r="GR23" s="354">
        <f t="shared" si="11"/>
        <v>0</v>
      </c>
      <c r="GS23" s="354">
        <f t="shared" si="11"/>
        <v>0</v>
      </c>
      <c r="GT23" s="354">
        <f t="shared" si="11"/>
        <v>0</v>
      </c>
      <c r="GU23" s="354">
        <f t="shared" si="11"/>
        <v>0</v>
      </c>
      <c r="GV23" s="354">
        <f t="shared" si="11"/>
        <v>0</v>
      </c>
      <c r="GW23" s="354">
        <f t="shared" si="11"/>
        <v>0</v>
      </c>
      <c r="GX23" s="354">
        <f t="shared" si="11"/>
        <v>0</v>
      </c>
      <c r="GY23" s="354">
        <f t="shared" si="11"/>
        <v>0</v>
      </c>
      <c r="GZ23" s="354">
        <f t="shared" si="11"/>
        <v>0</v>
      </c>
      <c r="HA23" s="354">
        <f t="shared" si="11"/>
        <v>0</v>
      </c>
      <c r="HB23" s="354">
        <f t="shared" si="11"/>
        <v>0</v>
      </c>
      <c r="HC23" s="354">
        <f t="shared" si="11"/>
        <v>0</v>
      </c>
      <c r="HD23" s="354">
        <f t="shared" si="11"/>
        <v>0</v>
      </c>
      <c r="HE23" s="354">
        <f t="shared" si="11"/>
        <v>0</v>
      </c>
      <c r="HF23" s="354">
        <f t="shared" si="11"/>
        <v>0</v>
      </c>
      <c r="HG23" s="354">
        <f t="shared" si="11"/>
        <v>0</v>
      </c>
      <c r="HH23" s="354">
        <f t="shared" si="11"/>
        <v>0</v>
      </c>
      <c r="HI23" s="354">
        <f t="shared" si="11"/>
        <v>0</v>
      </c>
      <c r="HJ23" s="354">
        <f t="shared" si="11"/>
        <v>0</v>
      </c>
      <c r="HK23" s="354">
        <f t="shared" si="11"/>
        <v>0</v>
      </c>
      <c r="HL23" s="354">
        <f t="shared" si="11"/>
        <v>0</v>
      </c>
      <c r="HM23" s="354">
        <f t="shared" si="11"/>
        <v>0</v>
      </c>
      <c r="HN23" s="354">
        <f t="shared" si="11"/>
        <v>0</v>
      </c>
      <c r="HO23" s="354">
        <f t="shared" si="11"/>
        <v>0</v>
      </c>
      <c r="HP23" s="354">
        <f t="shared" si="11"/>
        <v>0</v>
      </c>
      <c r="HQ23" s="354">
        <f t="shared" si="11"/>
        <v>0</v>
      </c>
      <c r="HR23" s="354">
        <f t="shared" si="11"/>
        <v>0</v>
      </c>
      <c r="HS23" s="354">
        <f t="shared" si="11"/>
        <v>0</v>
      </c>
      <c r="HT23" s="354">
        <f t="shared" si="11"/>
        <v>0</v>
      </c>
      <c r="HU23" s="354">
        <f t="shared" si="11"/>
        <v>0</v>
      </c>
      <c r="HV23" s="354">
        <f t="shared" si="11"/>
        <v>0</v>
      </c>
      <c r="HW23" s="354">
        <f t="shared" si="11"/>
        <v>0</v>
      </c>
      <c r="HX23" s="354">
        <f t="shared" si="11"/>
        <v>0</v>
      </c>
      <c r="HY23" s="354">
        <f t="shared" si="11"/>
        <v>0</v>
      </c>
      <c r="HZ23" s="354">
        <f t="shared" si="11"/>
        <v>0</v>
      </c>
      <c r="IA23" s="354">
        <f t="shared" si="11"/>
        <v>0</v>
      </c>
      <c r="IB23" s="354">
        <f t="shared" si="11"/>
        <v>0</v>
      </c>
      <c r="IC23" s="354">
        <f t="shared" si="11"/>
        <v>0</v>
      </c>
      <c r="ID23" s="354">
        <f t="shared" si="11"/>
        <v>0</v>
      </c>
      <c r="IE23" s="354">
        <f t="shared" si="11"/>
        <v>0</v>
      </c>
      <c r="IF23" s="354">
        <f t="shared" si="11"/>
        <v>0</v>
      </c>
      <c r="IG23" s="354">
        <f t="shared" si="11"/>
        <v>0</v>
      </c>
      <c r="IH23" s="354">
        <f t="shared" si="11"/>
        <v>0</v>
      </c>
      <c r="II23" s="354">
        <f t="shared" si="11"/>
        <v>0</v>
      </c>
      <c r="IJ23" s="354">
        <f t="shared" si="11"/>
        <v>0</v>
      </c>
      <c r="IK23" s="354">
        <f t="shared" si="11"/>
        <v>0</v>
      </c>
      <c r="IL23" s="354">
        <f t="shared" si="11"/>
        <v>0</v>
      </c>
      <c r="IM23" s="354">
        <f t="shared" si="11"/>
        <v>0</v>
      </c>
      <c r="IN23" s="354">
        <f t="shared" si="11"/>
        <v>0</v>
      </c>
      <c r="IO23" s="354">
        <f t="shared" si="11"/>
        <v>0</v>
      </c>
      <c r="IP23" s="354">
        <f t="shared" si="11"/>
        <v>0</v>
      </c>
      <c r="IQ23" s="354">
        <f t="shared" si="11"/>
        <v>0</v>
      </c>
      <c r="IR23" s="354">
        <f t="shared" si="11"/>
        <v>0</v>
      </c>
      <c r="IS23" s="354">
        <f t="shared" si="11"/>
        <v>0</v>
      </c>
      <c r="IT23" s="354">
        <f t="shared" si="11"/>
        <v>0</v>
      </c>
      <c r="IU23" s="354">
        <f t="shared" si="11"/>
        <v>0</v>
      </c>
      <c r="IV23" s="354">
        <f t="shared" si="11"/>
        <v>0</v>
      </c>
      <c r="IW23" s="354">
        <f t="shared" si="11"/>
        <v>0</v>
      </c>
      <c r="IX23" s="354">
        <f t="shared" si="11"/>
        <v>0</v>
      </c>
      <c r="IY23" s="354">
        <f t="shared" si="11"/>
        <v>0</v>
      </c>
      <c r="IZ23" s="354">
        <f t="shared" si="11"/>
        <v>0</v>
      </c>
      <c r="JA23" s="354">
        <f t="shared" si="11"/>
        <v>0</v>
      </c>
      <c r="JB23" s="354">
        <f t="shared" si="11"/>
        <v>0</v>
      </c>
      <c r="JC23" s="354">
        <f t="shared" si="12"/>
        <v>0</v>
      </c>
      <c r="JD23" s="354">
        <f t="shared" si="12"/>
        <v>0</v>
      </c>
      <c r="JE23" s="354">
        <f t="shared" si="12"/>
        <v>0</v>
      </c>
      <c r="JF23" s="354">
        <f t="shared" si="12"/>
        <v>0</v>
      </c>
      <c r="JG23" s="354">
        <f t="shared" si="12"/>
        <v>0</v>
      </c>
      <c r="JH23" s="354">
        <f t="shared" si="12"/>
        <v>0</v>
      </c>
      <c r="JI23" s="354">
        <f t="shared" si="12"/>
        <v>0</v>
      </c>
      <c r="JJ23" s="354">
        <f t="shared" si="12"/>
        <v>0</v>
      </c>
      <c r="JK23" s="354">
        <f t="shared" si="12"/>
        <v>0</v>
      </c>
      <c r="JL23" s="354">
        <f t="shared" si="12"/>
        <v>0</v>
      </c>
      <c r="JM23" s="354">
        <f t="shared" si="12"/>
        <v>0</v>
      </c>
      <c r="JN23" s="354">
        <f t="shared" si="12"/>
        <v>0</v>
      </c>
      <c r="JO23" s="354">
        <f t="shared" si="12"/>
        <v>0</v>
      </c>
      <c r="JP23" s="354">
        <f t="shared" si="12"/>
        <v>0</v>
      </c>
      <c r="JQ23" s="354">
        <f t="shared" si="12"/>
        <v>0</v>
      </c>
      <c r="JR23" s="354">
        <f t="shared" si="12"/>
        <v>0</v>
      </c>
      <c r="JS23" s="354">
        <f t="shared" si="12"/>
        <v>0</v>
      </c>
      <c r="JT23" s="354">
        <f t="shared" si="12"/>
        <v>0</v>
      </c>
      <c r="JU23" s="354">
        <f t="shared" si="12"/>
        <v>0</v>
      </c>
      <c r="JV23" s="354">
        <f t="shared" si="12"/>
        <v>0</v>
      </c>
      <c r="JW23" s="354">
        <f t="shared" si="12"/>
        <v>0</v>
      </c>
      <c r="JX23" s="354">
        <f t="shared" si="12"/>
        <v>0</v>
      </c>
      <c r="JY23" s="354">
        <f t="shared" si="12"/>
        <v>0</v>
      </c>
      <c r="JZ23" s="354">
        <f t="shared" si="12"/>
        <v>0</v>
      </c>
      <c r="KA23" s="354">
        <f t="shared" si="12"/>
        <v>0</v>
      </c>
      <c r="KB23" s="354">
        <f t="shared" si="12"/>
        <v>0</v>
      </c>
      <c r="KC23" s="354">
        <f t="shared" si="12"/>
        <v>0</v>
      </c>
      <c r="KD23" s="354">
        <f t="shared" si="12"/>
        <v>0</v>
      </c>
      <c r="KE23" s="354">
        <f t="shared" si="12"/>
        <v>0</v>
      </c>
      <c r="KF23" s="354">
        <f t="shared" si="12"/>
        <v>0</v>
      </c>
      <c r="KG23" s="354">
        <f t="shared" si="12"/>
        <v>0</v>
      </c>
      <c r="KH23" s="354">
        <f t="shared" si="12"/>
        <v>0</v>
      </c>
      <c r="KI23" s="354">
        <f t="shared" si="12"/>
        <v>0</v>
      </c>
      <c r="KJ23" s="354">
        <f t="shared" si="12"/>
        <v>0</v>
      </c>
      <c r="KK23" s="354">
        <f t="shared" si="12"/>
        <v>0</v>
      </c>
      <c r="KL23" s="354">
        <f t="shared" si="12"/>
        <v>0</v>
      </c>
      <c r="KM23" s="354">
        <f t="shared" si="12"/>
        <v>0</v>
      </c>
      <c r="KN23" s="354">
        <f t="shared" si="12"/>
        <v>0</v>
      </c>
      <c r="KO23" s="354">
        <f t="shared" si="12"/>
        <v>0</v>
      </c>
      <c r="KP23" s="354">
        <f t="shared" si="12"/>
        <v>0</v>
      </c>
      <c r="KQ23" s="354">
        <f t="shared" si="12"/>
        <v>0</v>
      </c>
      <c r="KR23" s="354">
        <f t="shared" si="12"/>
        <v>0</v>
      </c>
      <c r="KS23" s="354">
        <f t="shared" si="12"/>
        <v>0</v>
      </c>
      <c r="KT23" s="354">
        <f t="shared" si="12"/>
        <v>0</v>
      </c>
      <c r="KU23" s="354">
        <f t="shared" si="12"/>
        <v>0</v>
      </c>
      <c r="KV23" s="354">
        <f t="shared" si="12"/>
        <v>0</v>
      </c>
      <c r="KW23" s="354">
        <f t="shared" si="12"/>
        <v>0</v>
      </c>
      <c r="KX23" s="354">
        <f t="shared" si="12"/>
        <v>0</v>
      </c>
      <c r="KY23" s="354">
        <f t="shared" si="12"/>
        <v>0</v>
      </c>
      <c r="KZ23" s="354">
        <f t="shared" si="12"/>
        <v>0</v>
      </c>
      <c r="LA23" s="354">
        <f t="shared" si="12"/>
        <v>0</v>
      </c>
      <c r="LB23" s="354">
        <f t="shared" si="12"/>
        <v>0</v>
      </c>
      <c r="LC23" s="354">
        <f t="shared" si="12"/>
        <v>0</v>
      </c>
      <c r="LD23" s="354">
        <f t="shared" si="12"/>
        <v>0</v>
      </c>
      <c r="LE23" s="354">
        <f t="shared" si="12"/>
        <v>0</v>
      </c>
      <c r="LF23" s="354">
        <f t="shared" si="12"/>
        <v>0</v>
      </c>
      <c r="LG23" s="354">
        <f t="shared" si="12"/>
        <v>0</v>
      </c>
      <c r="LH23" s="354">
        <f t="shared" si="12"/>
        <v>0</v>
      </c>
      <c r="LI23" s="354">
        <f t="shared" si="12"/>
        <v>0</v>
      </c>
      <c r="LJ23" s="354">
        <f t="shared" si="12"/>
        <v>0</v>
      </c>
      <c r="LK23" s="354">
        <f t="shared" si="12"/>
        <v>0</v>
      </c>
      <c r="LL23" s="354">
        <f t="shared" si="12"/>
        <v>0</v>
      </c>
      <c r="LM23" s="354">
        <f t="shared" si="12"/>
        <v>0</v>
      </c>
      <c r="LN23" s="354">
        <f t="shared" si="12"/>
        <v>0</v>
      </c>
      <c r="LO23" s="354">
        <f t="shared" si="13"/>
        <v>0</v>
      </c>
      <c r="LP23" s="354">
        <f t="shared" si="13"/>
        <v>0</v>
      </c>
      <c r="LQ23" s="354">
        <f t="shared" si="13"/>
        <v>0</v>
      </c>
      <c r="LR23" s="354">
        <f t="shared" si="13"/>
        <v>0</v>
      </c>
      <c r="LS23" s="354">
        <f t="shared" si="13"/>
        <v>0</v>
      </c>
      <c r="LT23" s="354">
        <f t="shared" si="13"/>
        <v>0</v>
      </c>
      <c r="LU23" s="354">
        <f t="shared" si="13"/>
        <v>0</v>
      </c>
      <c r="LV23" s="354">
        <f t="shared" si="13"/>
        <v>0</v>
      </c>
      <c r="LW23" s="354">
        <f t="shared" si="13"/>
        <v>0</v>
      </c>
      <c r="LX23" s="354">
        <f t="shared" si="13"/>
        <v>0</v>
      </c>
      <c r="LY23" s="354">
        <f t="shared" si="13"/>
        <v>0</v>
      </c>
      <c r="LZ23" s="354">
        <f t="shared" si="13"/>
        <v>0</v>
      </c>
      <c r="MA23" s="354">
        <f t="shared" si="13"/>
        <v>0</v>
      </c>
      <c r="MB23" s="354">
        <f t="shared" si="13"/>
        <v>0</v>
      </c>
      <c r="MC23" s="354">
        <f t="shared" si="13"/>
        <v>0</v>
      </c>
      <c r="MD23" s="354">
        <f t="shared" si="13"/>
        <v>0</v>
      </c>
      <c r="ME23" s="354">
        <f t="shared" si="13"/>
        <v>0</v>
      </c>
      <c r="MF23" s="354">
        <f t="shared" si="13"/>
        <v>0</v>
      </c>
      <c r="MG23" s="354">
        <f t="shared" si="13"/>
        <v>0</v>
      </c>
      <c r="MH23" s="354">
        <f t="shared" si="13"/>
        <v>0</v>
      </c>
      <c r="MI23" s="354">
        <f t="shared" si="13"/>
        <v>0</v>
      </c>
      <c r="MJ23" s="354">
        <f t="shared" si="13"/>
        <v>0</v>
      </c>
      <c r="MK23" s="354">
        <f t="shared" si="13"/>
        <v>0</v>
      </c>
      <c r="ML23" s="354">
        <f t="shared" si="13"/>
        <v>0</v>
      </c>
      <c r="MM23" s="354">
        <f t="shared" si="13"/>
        <v>0</v>
      </c>
      <c r="MN23" s="354">
        <f t="shared" si="13"/>
        <v>0</v>
      </c>
      <c r="MO23" s="354">
        <f t="shared" si="13"/>
        <v>0</v>
      </c>
      <c r="MP23" s="354">
        <f t="shared" si="13"/>
        <v>0</v>
      </c>
      <c r="MQ23" s="354">
        <f t="shared" si="13"/>
        <v>0</v>
      </c>
      <c r="MR23" s="354">
        <f t="shared" si="13"/>
        <v>0</v>
      </c>
      <c r="MS23" s="354">
        <f t="shared" si="13"/>
        <v>0</v>
      </c>
      <c r="MT23" s="354">
        <f t="shared" si="13"/>
        <v>0</v>
      </c>
      <c r="MU23" s="354">
        <f t="shared" si="13"/>
        <v>0</v>
      </c>
      <c r="MV23" s="354">
        <f t="shared" si="13"/>
        <v>0</v>
      </c>
      <c r="MW23" s="354">
        <f t="shared" si="13"/>
        <v>0</v>
      </c>
      <c r="MX23" s="354">
        <f t="shared" si="13"/>
        <v>0</v>
      </c>
      <c r="MY23" s="354">
        <f t="shared" si="13"/>
        <v>0</v>
      </c>
      <c r="MZ23" s="354">
        <f t="shared" si="13"/>
        <v>0</v>
      </c>
      <c r="NA23" s="478">
        <f t="shared" si="13"/>
        <v>0</v>
      </c>
    </row>
    <row r="24" spans="1:365" x14ac:dyDescent="0.2">
      <c r="A24" s="260" t="s">
        <v>601</v>
      </c>
      <c r="B24" s="258" t="s">
        <v>596</v>
      </c>
      <c r="C24" s="275">
        <v>1.0999999999999999E-2</v>
      </c>
      <c r="E24" s="263"/>
      <c r="F24" s="354">
        <f>$C24*F$21</f>
        <v>2103.276787611796</v>
      </c>
      <c r="G24" s="354">
        <f t="shared" si="8"/>
        <v>1499.7504466868913</v>
      </c>
      <c r="H24" s="354">
        <f t="shared" si="8"/>
        <v>1520.1950755864882</v>
      </c>
      <c r="I24" s="354">
        <f t="shared" si="8"/>
        <v>1421.2691608196924</v>
      </c>
      <c r="J24" s="354">
        <f t="shared" si="8"/>
        <v>1173.5430611106367</v>
      </c>
      <c r="K24" s="354">
        <f t="shared" si="8"/>
        <v>1241.3650638187878</v>
      </c>
      <c r="L24" s="354">
        <f t="shared" si="8"/>
        <v>1951.5983165853418</v>
      </c>
      <c r="M24" s="354">
        <f t="shared" si="8"/>
        <v>1421.3543391710334</v>
      </c>
      <c r="N24" s="354">
        <f t="shared" si="8"/>
        <v>1530.4374427341181</v>
      </c>
      <c r="O24" s="354">
        <f t="shared" si="8"/>
        <v>1709.2168464790063</v>
      </c>
      <c r="P24" s="354">
        <f t="shared" si="8"/>
        <v>1771.6382079909781</v>
      </c>
      <c r="Q24" s="354">
        <f t="shared" si="8"/>
        <v>1798.970132250093</v>
      </c>
      <c r="R24" s="354">
        <f t="shared" si="8"/>
        <v>2218.7747297882911</v>
      </c>
      <c r="S24" s="354">
        <f t="shared" si="8"/>
        <v>1705.8863152613699</v>
      </c>
      <c r="T24" s="354">
        <f t="shared" si="8"/>
        <v>1492.30442736902</v>
      </c>
      <c r="U24" s="354">
        <f t="shared" si="8"/>
        <v>1470.9312296622318</v>
      </c>
      <c r="V24" s="354">
        <f t="shared" si="8"/>
        <v>1240.0634247801881</v>
      </c>
      <c r="W24" s="354">
        <f t="shared" si="8"/>
        <v>1285.1573101303529</v>
      </c>
      <c r="X24" s="354">
        <f t="shared" si="8"/>
        <v>2003.9727879677005</v>
      </c>
      <c r="Y24" s="354">
        <f t="shared" si="8"/>
        <v>1474.1834570665569</v>
      </c>
      <c r="Z24" s="354">
        <f t="shared" si="8"/>
        <v>1579.803638640454</v>
      </c>
      <c r="AA24" s="354">
        <f t="shared" si="8"/>
        <v>1758.8377593222538</v>
      </c>
      <c r="AB24" s="354">
        <f t="shared" si="8"/>
        <v>1824.1390402097761</v>
      </c>
      <c r="AC24" s="354">
        <f t="shared" si="8"/>
        <v>1781.4388036699127</v>
      </c>
      <c r="AD24" s="354">
        <f t="shared" si="8"/>
        <v>2244.3827253216846</v>
      </c>
      <c r="AE24" s="354">
        <f t="shared" si="8"/>
        <v>1738.2885350328227</v>
      </c>
      <c r="AF24" s="354">
        <f t="shared" si="8"/>
        <v>1584.7222499431741</v>
      </c>
      <c r="AG24" s="354">
        <f t="shared" si="8"/>
        <v>1471.5509268883236</v>
      </c>
      <c r="AH24" s="354">
        <f t="shared" si="8"/>
        <v>1317.5856625634942</v>
      </c>
      <c r="AI24" s="354">
        <f t="shared" si="8"/>
        <v>1280.6263244807419</v>
      </c>
      <c r="AJ24" s="354">
        <f t="shared" si="8"/>
        <v>2031.4508844459667</v>
      </c>
      <c r="AK24" s="354">
        <f t="shared" si="8"/>
        <v>1514.8761754726356</v>
      </c>
      <c r="AL24" s="354">
        <f t="shared" si="8"/>
        <v>1614.2121523128912</v>
      </c>
      <c r="AM24" s="354">
        <f t="shared" si="8"/>
        <v>1798.1190579677032</v>
      </c>
      <c r="AN24" s="354">
        <f t="shared" si="8"/>
        <v>1870.0728875753787</v>
      </c>
      <c r="AO24" s="354">
        <f t="shared" si="8"/>
        <v>1932.9473535380459</v>
      </c>
      <c r="AP24" s="354">
        <f t="shared" si="8"/>
        <v>2334.4831222916619</v>
      </c>
      <c r="AQ24" s="354">
        <f t="shared" si="8"/>
        <v>1704.3689699348834</v>
      </c>
      <c r="AR24" s="354">
        <f t="shared" si="8"/>
        <v>1737.8716072499351</v>
      </c>
      <c r="AS24" s="354">
        <f t="shared" si="8"/>
        <v>1621.8863291902264</v>
      </c>
      <c r="AT24" s="354">
        <f t="shared" si="8"/>
        <v>1359.3553880037425</v>
      </c>
      <c r="AU24" s="354">
        <f t="shared" si="8"/>
        <v>1431.4927024451576</v>
      </c>
      <c r="AV24" s="354">
        <f t="shared" si="8"/>
        <v>2143.3023991994633</v>
      </c>
      <c r="AW24" s="354">
        <f t="shared" si="8"/>
        <v>1601.8086022721611</v>
      </c>
      <c r="AX24" s="354">
        <f t="shared" si="8"/>
        <v>1705.5920020448389</v>
      </c>
      <c r="AY24" s="354">
        <f t="shared" si="8"/>
        <v>1881.2655477766625</v>
      </c>
      <c r="AZ24" s="354">
        <f t="shared" si="8"/>
        <v>1949.2702937159916</v>
      </c>
      <c r="BA24" s="354">
        <f t="shared" si="8"/>
        <v>2012.8705972999221</v>
      </c>
      <c r="BB24" s="354">
        <f t="shared" si="8"/>
        <v>2408.9415085498472</v>
      </c>
      <c r="BC24" s="354">
        <f t="shared" si="8"/>
        <v>1886.7430331239684</v>
      </c>
      <c r="BD24" s="354">
        <f t="shared" si="8"/>
        <v>1673.9364965953262</v>
      </c>
      <c r="BE24" s="354">
        <f t="shared" si="8"/>
        <v>1650.1933784173339</v>
      </c>
      <c r="BF24" s="354">
        <f t="shared" si="8"/>
        <v>1411.7762448605981</v>
      </c>
      <c r="BG24" s="354">
        <f t="shared" si="8"/>
        <v>1463.7398537095894</v>
      </c>
      <c r="BH24" s="354">
        <f t="shared" si="8"/>
        <v>2188.6928902597906</v>
      </c>
      <c r="BI24" s="354">
        <f t="shared" si="8"/>
        <v>1650.8471157895692</v>
      </c>
      <c r="BJ24" s="354">
        <f t="shared" si="8"/>
        <v>1753.3756828281685</v>
      </c>
      <c r="BK24" s="354">
        <f t="shared" si="8"/>
        <v>1931.3589585661605</v>
      </c>
      <c r="BL24" s="354">
        <f t="shared" si="8"/>
        <v>2004.0522247849249</v>
      </c>
      <c r="BM24" s="354">
        <f t="shared" si="8"/>
        <v>2017.1047064955774</v>
      </c>
      <c r="BN24" s="354">
        <f t="shared" si="8"/>
        <v>2445.4232339829691</v>
      </c>
      <c r="BO24" s="354">
        <f t="shared" si="8"/>
        <v>1928.9732819833941</v>
      </c>
      <c r="BP24" s="354">
        <f t="shared" si="8"/>
        <v>1777.3516288960411</v>
      </c>
      <c r="BQ24" s="354">
        <f t="shared" si="8"/>
        <v>1660.2170816954335</v>
      </c>
      <c r="BR24" s="354">
        <f t="shared" si="8"/>
        <v>1497.9012253855642</v>
      </c>
      <c r="BS24" s="354">
        <f t="shared" si="9"/>
        <v>1467.7398725252895</v>
      </c>
      <c r="BT24" s="354">
        <f t="shared" si="9"/>
        <v>2224.3965215768749</v>
      </c>
      <c r="BU24" s="354">
        <f t="shared" si="9"/>
        <v>1699.2469182152126</v>
      </c>
      <c r="BV24" s="354">
        <f t="shared" si="9"/>
        <v>1795.1874059277591</v>
      </c>
      <c r="BW24" s="354">
        <f t="shared" si="9"/>
        <v>1977.8034140096424</v>
      </c>
      <c r="BX24" s="354">
        <f t="shared" si="9"/>
        <v>2057.1536285351849</v>
      </c>
      <c r="BY24" s="354">
        <f t="shared" si="9"/>
        <v>1905.4511878545131</v>
      </c>
      <c r="BZ24" s="354">
        <f t="shared" si="9"/>
        <v>2436.1906940946187</v>
      </c>
      <c r="CA24" s="354">
        <f t="shared" si="9"/>
        <v>1939.5609563522548</v>
      </c>
      <c r="CB24" s="354">
        <f t="shared" si="9"/>
        <v>1714.5560347200756</v>
      </c>
      <c r="CC24" s="354">
        <f t="shared" si="9"/>
        <v>1715.0909096817697</v>
      </c>
      <c r="CD24" s="354">
        <f t="shared" si="9"/>
        <v>1555.5106574775709</v>
      </c>
      <c r="CE24" s="354">
        <f t="shared" si="9"/>
        <v>1506.5601150925788</v>
      </c>
      <c r="CF24" s="354">
        <f t="shared" si="9"/>
        <v>2278.9638440474273</v>
      </c>
      <c r="CG24" s="354">
        <f t="shared" si="9"/>
        <v>1754.6551561902099</v>
      </c>
      <c r="CH24" s="354">
        <f t="shared" si="9"/>
        <v>1848.7702657123518</v>
      </c>
      <c r="CI24" s="354">
        <f t="shared" si="9"/>
        <v>2033.6020027328761</v>
      </c>
      <c r="CJ24" s="354">
        <f t="shared" si="9"/>
        <v>2117.1907201549634</v>
      </c>
      <c r="CK24" s="354">
        <f t="shared" si="9"/>
        <v>2067.183944436124</v>
      </c>
      <c r="CL24" s="354">
        <f t="shared" si="9"/>
        <v>2537.165562566885</v>
      </c>
      <c r="CM24" s="354">
        <f t="shared" si="9"/>
        <v>2027.9960612276082</v>
      </c>
      <c r="CN24" s="354">
        <f t="shared" si="9"/>
        <v>1809.0580636071732</v>
      </c>
      <c r="CO24" s="354">
        <f t="shared" si="9"/>
        <v>1800.5414615344644</v>
      </c>
      <c r="CP24" s="354">
        <f t="shared" si="9"/>
        <v>1609.6097050164583</v>
      </c>
      <c r="CQ24" s="354">
        <f t="shared" si="9"/>
        <v>1576.4530164677105</v>
      </c>
      <c r="CR24" s="354">
        <f t="shared" si="9"/>
        <v>2351.3981526574903</v>
      </c>
      <c r="CS24" s="354">
        <f t="shared" si="9"/>
        <v>1820.72491390341</v>
      </c>
      <c r="CT24" s="354">
        <f t="shared" si="9"/>
        <v>1914.7801007614414</v>
      </c>
      <c r="CU24" s="354">
        <f t="shared" si="9"/>
        <v>2099.2866538873809</v>
      </c>
      <c r="CV24" s="354">
        <f t="shared" si="9"/>
        <v>2185.1247077927569</v>
      </c>
      <c r="CW24" s="354">
        <f t="shared" si="9"/>
        <v>2177.1561176414025</v>
      </c>
      <c r="CX24" s="354">
        <f t="shared" si="9"/>
        <v>2621.1652366940943</v>
      </c>
      <c r="CY24" s="354">
        <f t="shared" si="9"/>
        <v>1993.2307778657778</v>
      </c>
      <c r="CZ24" s="354">
        <f t="shared" si="9"/>
        <v>2020.3727841832199</v>
      </c>
      <c r="DA24" s="354">
        <f t="shared" si="9"/>
        <v>1914.4735864170541</v>
      </c>
      <c r="DB24" s="354">
        <f t="shared" si="9"/>
        <v>1646.4619080148902</v>
      </c>
      <c r="DC24" s="354">
        <f t="shared" si="9"/>
        <v>1734.3408757122534</v>
      </c>
      <c r="DD24" s="354">
        <f t="shared" si="9"/>
        <v>2461.9953437929526</v>
      </c>
      <c r="DE24" s="354">
        <f t="shared" si="9"/>
        <v>1909.8146154682515</v>
      </c>
      <c r="DF24" s="354">
        <f t="shared" si="9"/>
        <v>2010.7146173962212</v>
      </c>
      <c r="DG24" s="354">
        <f t="shared" si="9"/>
        <v>2186.853686478777</v>
      </c>
      <c r="DH24" s="354">
        <f t="shared" si="9"/>
        <v>2269.9914094860287</v>
      </c>
      <c r="DI24" s="354">
        <f t="shared" si="9"/>
        <v>2320.2824750153504</v>
      </c>
      <c r="DJ24" s="354">
        <f t="shared" si="9"/>
        <v>2724.7182923568985</v>
      </c>
      <c r="DK24" s="354">
        <f t="shared" si="9"/>
        <v>2198.2765289322328</v>
      </c>
      <c r="DL24" s="354">
        <f t="shared" si="9"/>
        <v>1982.805287857087</v>
      </c>
      <c r="DM24" s="354">
        <f t="shared" si="9"/>
        <v>1963.8232787235308</v>
      </c>
      <c r="DN24" s="354">
        <f t="shared" si="9"/>
        <v>1716.9159111851588</v>
      </c>
      <c r="DO24" s="354">
        <f t="shared" si="9"/>
        <v>1783.889561763179</v>
      </c>
      <c r="DP24" s="354">
        <f t="shared" si="9"/>
        <v>2523.289619497787</v>
      </c>
      <c r="DQ24" s="354">
        <f t="shared" si="9"/>
        <v>1973.1540368082608</v>
      </c>
      <c r="DR24" s="354">
        <f t="shared" si="9"/>
        <v>2071.7894287716176</v>
      </c>
      <c r="DS24" s="354">
        <f t="shared" si="9"/>
        <v>2249.4011233690594</v>
      </c>
      <c r="DT24" s="354">
        <f t="shared" si="9"/>
        <v>2336.904531169273</v>
      </c>
      <c r="DU24" s="354">
        <f t="shared" si="9"/>
        <v>2390.7521754398363</v>
      </c>
      <c r="DV24" s="354">
        <f t="shared" si="9"/>
        <v>2793.7836211879553</v>
      </c>
      <c r="DW24" s="354">
        <f t="shared" si="9"/>
        <v>2266.1492755013628</v>
      </c>
      <c r="DX24" s="354">
        <f t="shared" si="9"/>
        <v>2114.796447456793</v>
      </c>
      <c r="DY24" s="354">
        <f t="shared" si="9"/>
        <v>1996.8224591282601</v>
      </c>
      <c r="DZ24" s="354">
        <f t="shared" si="9"/>
        <v>1822.7078090664343</v>
      </c>
      <c r="EA24" s="354">
        <f t="shared" si="9"/>
        <v>1806.5489190265309</v>
      </c>
      <c r="EB24" s="354">
        <f t="shared" si="9"/>
        <v>2576.0659423538186</v>
      </c>
      <c r="EC24" s="354">
        <f t="shared" si="9"/>
        <v>2036.8534591059665</v>
      </c>
      <c r="ED24" s="354">
        <f t="shared" si="9"/>
        <v>2127.7510670580091</v>
      </c>
      <c r="EE24" s="354">
        <f t="shared" si="10"/>
        <v>2309.0485705287556</v>
      </c>
      <c r="EF24" s="354">
        <f t="shared" si="10"/>
        <v>2402.8039822085343</v>
      </c>
      <c r="EG24" s="354">
        <f t="shared" si="10"/>
        <v>2241.2644336942467</v>
      </c>
      <c r="EH24" s="354">
        <f t="shared" si="10"/>
        <v>2776.660488903362</v>
      </c>
      <c r="EI24" s="354">
        <f t="shared" si="10"/>
        <v>2161.920566933487</v>
      </c>
      <c r="EJ24" s="354">
        <f t="shared" si="10"/>
        <v>2177.9670217850485</v>
      </c>
      <c r="EK24" s="354">
        <f t="shared" si="10"/>
        <v>2088.7723481433568</v>
      </c>
      <c r="EL24" s="354">
        <f t="shared" si="10"/>
        <v>1822.3612364122605</v>
      </c>
      <c r="EM24" s="354">
        <f t="shared" si="10"/>
        <v>1922.635749551278</v>
      </c>
      <c r="EN24" s="354">
        <f t="shared" si="10"/>
        <v>2663.9561459185611</v>
      </c>
      <c r="EO24" s="354">
        <f t="shared" si="10"/>
        <v>2107.164032809414</v>
      </c>
      <c r="EP24" s="354">
        <f t="shared" si="10"/>
        <v>2207.8648173350198</v>
      </c>
      <c r="EQ24" s="354">
        <f t="shared" si="10"/>
        <v>2385.8486522178009</v>
      </c>
      <c r="ER24" s="354">
        <f t="shared" si="10"/>
        <v>2480.2095735603825</v>
      </c>
      <c r="ES24" s="354">
        <f t="shared" si="10"/>
        <v>2488.1195300235077</v>
      </c>
      <c r="ET24" s="354">
        <f t="shared" si="10"/>
        <v>2919.9637067167414</v>
      </c>
      <c r="EU24" s="354">
        <f t="shared" si="10"/>
        <v>2395.4817163466673</v>
      </c>
      <c r="EV24" s="354">
        <f t="shared" si="10"/>
        <v>2176.7378008251458</v>
      </c>
      <c r="EW24" s="354">
        <f t="shared" si="10"/>
        <v>2164.7876406932405</v>
      </c>
      <c r="EX24" s="354">
        <f t="shared" si="10"/>
        <v>1914.4746899922945</v>
      </c>
      <c r="EY24" s="354">
        <f t="shared" si="10"/>
        <v>1992.4017132879787</v>
      </c>
      <c r="EZ24" s="354">
        <f t="shared" si="10"/>
        <v>2742.7037730485358</v>
      </c>
      <c r="FA24" s="354">
        <f t="shared" si="10"/>
        <v>2185.521450448784</v>
      </c>
      <c r="FB24" s="354">
        <f t="shared" si="10"/>
        <v>2282.3582060569579</v>
      </c>
      <c r="FC24" s="354">
        <f t="shared" si="10"/>
        <v>2460.3992797088645</v>
      </c>
      <c r="FD24" s="354">
        <f t="shared" si="10"/>
        <v>2558.213891265892</v>
      </c>
      <c r="FE24" s="354">
        <f t="shared" si="10"/>
        <v>2495.5173981464973</v>
      </c>
      <c r="FF24" s="354">
        <f t="shared" si="10"/>
        <v>2969.7870682306566</v>
      </c>
      <c r="FG24" s="354">
        <f t="shared" si="10"/>
        <v>2452.0648440653413</v>
      </c>
      <c r="FH24" s="354">
        <f t="shared" si="10"/>
        <v>2292.5533431271742</v>
      </c>
      <c r="FI24" s="354">
        <f t="shared" si="10"/>
        <v>2188.5766322868176</v>
      </c>
      <c r="FJ24" s="354">
        <f t="shared" si="10"/>
        <v>2014.476675961457</v>
      </c>
      <c r="FK24" s="354">
        <f t="shared" si="10"/>
        <v>2010.8613193314877</v>
      </c>
      <c r="FL24" s="354">
        <f t="shared" si="10"/>
        <v>2793.6998671843912</v>
      </c>
      <c r="FM24" s="354">
        <f t="shared" si="10"/>
        <v>2248.9050883700852</v>
      </c>
      <c r="FN24" s="354">
        <f t="shared" si="10"/>
        <v>2339.097305742916</v>
      </c>
      <c r="FO24" s="354">
        <f t="shared" si="10"/>
        <v>2521.8630645705966</v>
      </c>
      <c r="FP24" s="354">
        <f t="shared" si="10"/>
        <v>2627.0109188845472</v>
      </c>
      <c r="FQ24" s="354">
        <f t="shared" si="10"/>
        <v>2607.3429715246798</v>
      </c>
      <c r="FR24" s="354">
        <f t="shared" si="10"/>
        <v>3057.7829501604028</v>
      </c>
      <c r="FS24" s="354">
        <f t="shared" si="10"/>
        <v>2535.1761254098369</v>
      </c>
      <c r="FT24" s="354">
        <f t="shared" si="10"/>
        <v>2314.647625724524</v>
      </c>
      <c r="FU24" s="354">
        <f t="shared" si="10"/>
        <v>2307.7909067563282</v>
      </c>
      <c r="FV24" s="354">
        <f t="shared" si="10"/>
        <v>2055.2683629950784</v>
      </c>
      <c r="FW24" s="354">
        <f t="shared" si="10"/>
        <v>2141.1286796916338</v>
      </c>
      <c r="FX24" s="354">
        <f t="shared" si="10"/>
        <v>2899.2593109199333</v>
      </c>
      <c r="FY24" s="354">
        <f t="shared" si="10"/>
        <v>2337.1965077491623</v>
      </c>
      <c r="FZ24" s="354">
        <f t="shared" si="10"/>
        <v>2432.8495685546759</v>
      </c>
      <c r="GA24" s="354">
        <f t="shared" si="10"/>
        <v>2611.2625764912091</v>
      </c>
      <c r="GB24" s="354">
        <f t="shared" si="10"/>
        <v>2716.4273522921762</v>
      </c>
      <c r="GC24" s="354">
        <f t="shared" si="10"/>
        <v>2760.9055839159291</v>
      </c>
      <c r="GD24" s="354">
        <f t="shared" si="10"/>
        <v>3170.3433575052059</v>
      </c>
      <c r="GE24" s="354">
        <f t="shared" si="10"/>
        <v>2637.3037150063537</v>
      </c>
      <c r="GF24" s="354">
        <f t="shared" si="10"/>
        <v>2419.3402037517058</v>
      </c>
      <c r="GG24" s="354">
        <f t="shared" si="10"/>
        <v>2406.04662469404</v>
      </c>
      <c r="GH24" s="354">
        <f t="shared" si="10"/>
        <v>2147.1999179468512</v>
      </c>
      <c r="GI24" s="354">
        <f t="shared" si="10"/>
        <v>2234.6734850725688</v>
      </c>
      <c r="GJ24" s="354">
        <f t="shared" si="10"/>
        <v>2993.6323274471492</v>
      </c>
      <c r="GK24" s="354">
        <f t="shared" si="10"/>
        <v>2426.5492280795897</v>
      </c>
      <c r="GL24" s="354">
        <f t="shared" si="10"/>
        <v>2519.776247934351</v>
      </c>
      <c r="GM24" s="354">
        <f t="shared" si="10"/>
        <v>2696.7932773350162</v>
      </c>
      <c r="GN24" s="354">
        <f t="shared" si="10"/>
        <v>2804.4799138462599</v>
      </c>
      <c r="GO24" s="354">
        <f t="shared" si="10"/>
        <v>2796.1249075602591</v>
      </c>
      <c r="GP24" s="354">
        <f t="shared" si="10"/>
        <v>3236.4216171620556</v>
      </c>
      <c r="GQ24" s="354">
        <f t="shared" si="11"/>
        <v>2595.1509959861382</v>
      </c>
      <c r="GR24" s="354">
        <f t="shared" si="11"/>
        <v>2617.2621412131584</v>
      </c>
      <c r="GS24" s="354">
        <f t="shared" si="11"/>
        <v>2515.8772136102993</v>
      </c>
      <c r="GT24" s="354">
        <f t="shared" si="11"/>
        <v>2229.7144446587818</v>
      </c>
      <c r="GU24" s="354">
        <f t="shared" si="11"/>
        <v>2343.3993068873497</v>
      </c>
      <c r="GV24" s="354">
        <f t="shared" si="11"/>
        <v>3095.7253383528059</v>
      </c>
      <c r="GW24" s="354">
        <f t="shared" si="11"/>
        <v>2519.7911241285888</v>
      </c>
      <c r="GX24" s="354">
        <f t="shared" si="11"/>
        <v>2612.5785973223396</v>
      </c>
      <c r="GY24" s="354">
        <f t="shared" si="11"/>
        <v>2787.1819752436159</v>
      </c>
      <c r="GZ24" s="354">
        <f t="shared" si="11"/>
        <v>2896.6449853188628</v>
      </c>
      <c r="HA24" s="354">
        <f t="shared" si="11"/>
        <v>2721.0770532089618</v>
      </c>
      <c r="HB24" s="354">
        <f t="shared" si="11"/>
        <v>3261.4272195291246</v>
      </c>
      <c r="HC24" s="354">
        <f t="shared" si="11"/>
        <v>2749.6596519306495</v>
      </c>
      <c r="HD24" s="354">
        <f t="shared" si="11"/>
        <v>2516.5677574239462</v>
      </c>
      <c r="HE24" s="354">
        <f t="shared" si="11"/>
        <v>2525.7499448526696</v>
      </c>
      <c r="HF24" s="354">
        <f t="shared" si="11"/>
        <v>2273.0543457794165</v>
      </c>
      <c r="HG24" s="354">
        <f t="shared" si="11"/>
        <v>2372.0648650384287</v>
      </c>
      <c r="HH24" s="354">
        <f t="shared" si="11"/>
        <v>3144.684262023889</v>
      </c>
      <c r="HI24" s="354">
        <f t="shared" si="11"/>
        <v>2576.3090820507437</v>
      </c>
      <c r="HJ24" s="354">
        <f t="shared" si="11"/>
        <v>2670.985213910606</v>
      </c>
      <c r="HK24" s="354">
        <f t="shared" si="11"/>
        <v>2850.8833398337442</v>
      </c>
      <c r="HL24" s="354">
        <f t="shared" si="11"/>
        <v>2968.4685459623156</v>
      </c>
      <c r="HM24" s="354">
        <f t="shared" si="11"/>
        <v>2964.4399666193985</v>
      </c>
      <c r="HN24" s="354">
        <f t="shared" si="11"/>
        <v>3404.769342048306</v>
      </c>
      <c r="HO24" s="354">
        <f t="shared" si="11"/>
        <v>2873.6619862233956</v>
      </c>
      <c r="HP24" s="354">
        <f t="shared" si="11"/>
        <v>2651.7874190317457</v>
      </c>
      <c r="HQ24" s="354">
        <f t="shared" si="11"/>
        <v>2646.3642737292685</v>
      </c>
      <c r="HR24" s="354">
        <f t="shared" si="11"/>
        <v>2428.7783617788136</v>
      </c>
      <c r="HS24" s="354">
        <f t="shared" si="11"/>
        <v>2431.3839176353085</v>
      </c>
      <c r="HT24" s="354">
        <f t="shared" si="11"/>
        <v>3239.8921405774986</v>
      </c>
      <c r="HU24" s="354">
        <f t="shared" si="11"/>
        <v>2675.5375353481945</v>
      </c>
      <c r="HV24" s="354">
        <f t="shared" si="11"/>
        <v>2757.9293444934128</v>
      </c>
      <c r="HW24" s="354">
        <f t="shared" si="11"/>
        <v>2939.9372119891204</v>
      </c>
      <c r="HX24" s="354">
        <f t="shared" si="11"/>
        <v>3062.164526436824</v>
      </c>
      <c r="HY24" s="354">
        <f t="shared" si="11"/>
        <v>3030.2710842797856</v>
      </c>
      <c r="HZ24" s="354">
        <f t="shared" si="11"/>
        <v>3486.537793040502</v>
      </c>
      <c r="IA24" s="354">
        <f t="shared" si="11"/>
        <v>2844.5784526286679</v>
      </c>
      <c r="IB24" s="354">
        <f t="shared" si="11"/>
        <v>2864.4385103663521</v>
      </c>
      <c r="IC24" s="354">
        <f t="shared" si="11"/>
        <v>2768.6698390186721</v>
      </c>
      <c r="ID24" s="354">
        <f t="shared" si="11"/>
        <v>2477.0901195003585</v>
      </c>
      <c r="IE24" s="354">
        <f t="shared" si="11"/>
        <v>2603.1200452247926</v>
      </c>
      <c r="IF24" s="354">
        <f t="shared" si="11"/>
        <v>3367.4370985347155</v>
      </c>
      <c r="IG24" s="354">
        <f t="shared" si="11"/>
        <v>2782.5167065587748</v>
      </c>
      <c r="IH24" s="354">
        <f t="shared" si="11"/>
        <v>2872.7083500724807</v>
      </c>
      <c r="II24" s="354">
        <f t="shared" si="11"/>
        <v>3047.3948639951868</v>
      </c>
      <c r="IJ24" s="354">
        <f t="shared" si="11"/>
        <v>3168.6911435128955</v>
      </c>
      <c r="IK24" s="354">
        <f t="shared" si="11"/>
        <v>3195.1890738914717</v>
      </c>
      <c r="IL24" s="354">
        <f t="shared" si="11"/>
        <v>3612.8170237688696</v>
      </c>
      <c r="IM24" s="354">
        <f t="shared" si="11"/>
        <v>3072.5099410260846</v>
      </c>
      <c r="IN24" s="354">
        <f t="shared" si="11"/>
        <v>2849.9865598792053</v>
      </c>
      <c r="IO24" s="354">
        <f t="shared" si="11"/>
        <v>2841.7021529799053</v>
      </c>
      <c r="IP24" s="354">
        <f t="shared" si="11"/>
        <v>2570.9247825967218</v>
      </c>
      <c r="IQ24" s="354">
        <f t="shared" si="11"/>
        <v>2677.1772127257764</v>
      </c>
      <c r="IR24" s="354">
        <f t="shared" si="11"/>
        <v>3454.2928548122854</v>
      </c>
      <c r="IS24" s="354">
        <f t="shared" si="11"/>
        <v>2870.7722082423661</v>
      </c>
      <c r="IT24" s="354">
        <f t="shared" si="11"/>
        <v>2958.5555268665094</v>
      </c>
      <c r="IU24" s="354">
        <f t="shared" si="11"/>
        <v>3134.7711252133904</v>
      </c>
      <c r="IV24" s="354">
        <f t="shared" si="11"/>
        <v>3261.4223343693952</v>
      </c>
      <c r="IW24" s="354">
        <f t="shared" si="11"/>
        <v>3290.9685749908417</v>
      </c>
      <c r="IX24" s="354">
        <f t="shared" si="11"/>
        <v>3707.6192574928473</v>
      </c>
      <c r="IY24" s="354">
        <f t="shared" si="11"/>
        <v>3165.849687413051</v>
      </c>
      <c r="IZ24" s="354">
        <f t="shared" si="11"/>
        <v>3007.3314924771007</v>
      </c>
      <c r="JA24" s="354">
        <f t="shared" si="11"/>
        <v>2900.3519975511163</v>
      </c>
      <c r="JB24" s="354">
        <f t="shared" si="11"/>
        <v>2701.8275815801867</v>
      </c>
      <c r="JC24" s="354">
        <f t="shared" si="12"/>
        <v>2725.9158039215649</v>
      </c>
      <c r="JD24" s="354">
        <f t="shared" si="12"/>
        <v>3534.074517228009</v>
      </c>
      <c r="JE24" s="354">
        <f t="shared" si="12"/>
        <v>2960.6923722469783</v>
      </c>
      <c r="JF24" s="354">
        <f t="shared" si="12"/>
        <v>3040.4903087189118</v>
      </c>
      <c r="JG24" s="354">
        <f t="shared" si="12"/>
        <v>3220.3687762884374</v>
      </c>
      <c r="JH24" s="354">
        <f t="shared" si="12"/>
        <v>3354.2205931718258</v>
      </c>
      <c r="JI24" s="354">
        <f t="shared" si="12"/>
        <v>3331.8596867964384</v>
      </c>
      <c r="JJ24" s="354">
        <f t="shared" si="12"/>
        <v>3781.4999706700887</v>
      </c>
      <c r="JK24" s="354">
        <f t="shared" si="12"/>
        <v>3132.9574655206034</v>
      </c>
      <c r="JL24" s="354">
        <f t="shared" si="12"/>
        <v>3151.492408967179</v>
      </c>
      <c r="JM24" s="354">
        <f t="shared" si="12"/>
        <v>3057.2108861845463</v>
      </c>
      <c r="JN24" s="354">
        <f t="shared" si="12"/>
        <v>2757.1199676978995</v>
      </c>
      <c r="JO24" s="354">
        <f t="shared" si="12"/>
        <v>2894.9951256203981</v>
      </c>
      <c r="JP24" s="354">
        <f t="shared" si="12"/>
        <v>3670.4970464189751</v>
      </c>
      <c r="JQ24" s="354">
        <f t="shared" si="12"/>
        <v>3074.6124137164052</v>
      </c>
      <c r="JR24" s="354">
        <f t="shared" si="12"/>
        <v>3161.0443088157117</v>
      </c>
      <c r="JS24" s="354">
        <f t="shared" si="12"/>
        <v>3334.9784198539728</v>
      </c>
      <c r="JT24" s="354">
        <f t="shared" si="12"/>
        <v>3468.2969008952678</v>
      </c>
      <c r="JU24" s="354">
        <f t="shared" si="12"/>
        <v>3449.0774465130266</v>
      </c>
      <c r="JV24" s="354">
        <f t="shared" si="12"/>
        <v>3893.9712974215017</v>
      </c>
      <c r="JW24" s="354">
        <f t="shared" si="12"/>
        <v>3353.6118022119749</v>
      </c>
      <c r="JX24" s="354">
        <f t="shared" si="12"/>
        <v>3126.5146755535102</v>
      </c>
      <c r="JY24" s="354">
        <f t="shared" si="12"/>
        <v>3125.3931193940425</v>
      </c>
      <c r="JZ24" s="354">
        <f t="shared" si="12"/>
        <v>2848.9212419139803</v>
      </c>
      <c r="KA24" s="354">
        <f t="shared" si="12"/>
        <v>2968.5889092351817</v>
      </c>
      <c r="KB24" s="354">
        <f t="shared" si="12"/>
        <v>3759.0352399361013</v>
      </c>
      <c r="KC24" s="354">
        <f t="shared" si="12"/>
        <v>3165.7176409569747</v>
      </c>
      <c r="KD24" s="354">
        <f t="shared" si="12"/>
        <v>3250.667566937695</v>
      </c>
      <c r="KE24" s="354">
        <f t="shared" si="12"/>
        <v>3427.019390612229</v>
      </c>
      <c r="KF24" s="354">
        <f t="shared" si="12"/>
        <v>3566.7159185398586</v>
      </c>
      <c r="KG24" s="354">
        <f t="shared" si="12"/>
        <v>3477.802450583712</v>
      </c>
      <c r="KH24" s="354">
        <f t="shared" si="12"/>
        <v>3966.7944618032084</v>
      </c>
      <c r="KI24" s="354">
        <f t="shared" si="12"/>
        <v>3433.8900146284523</v>
      </c>
      <c r="KJ24" s="354">
        <f t="shared" si="12"/>
        <v>3266.698189163144</v>
      </c>
      <c r="KK24" s="354">
        <f t="shared" si="12"/>
        <v>3174.5148424845629</v>
      </c>
      <c r="KL24" s="354">
        <f t="shared" si="12"/>
        <v>2974.2007217607274</v>
      </c>
      <c r="KM24" s="354">
        <f t="shared" si="12"/>
        <v>3013.7920573627307</v>
      </c>
      <c r="KN24" s="354">
        <f t="shared" si="12"/>
        <v>3838.1149696417001</v>
      </c>
      <c r="KO24" s="354">
        <f t="shared" si="12"/>
        <v>3256.622988650035</v>
      </c>
      <c r="KP24" s="354">
        <f t="shared" si="12"/>
        <v>3334.8905752648511</v>
      </c>
      <c r="KQ24" s="354">
        <f t="shared" si="12"/>
        <v>3516.127323240039</v>
      </c>
      <c r="KR24" s="354">
        <f t="shared" si="12"/>
        <v>3664.3239996692637</v>
      </c>
      <c r="KS24" s="354">
        <f t="shared" si="12"/>
        <v>3617.9429100446418</v>
      </c>
      <c r="KT24" s="354">
        <f t="shared" si="12"/>
        <v>4083.6362996499674</v>
      </c>
      <c r="KU24" s="354">
        <f t="shared" si="12"/>
        <v>3545.598461887806</v>
      </c>
      <c r="KV24" s="354">
        <f t="shared" si="12"/>
        <v>3317.3032939485579</v>
      </c>
      <c r="KW24" s="354">
        <f t="shared" si="12"/>
        <v>3322.596011371978</v>
      </c>
      <c r="KX24" s="354">
        <f t="shared" si="12"/>
        <v>3043.2900643890116</v>
      </c>
      <c r="KY24" s="354">
        <f t="shared" si="12"/>
        <v>3173.4412844908775</v>
      </c>
      <c r="KZ24" s="354">
        <f t="shared" si="12"/>
        <v>3974.0904478600205</v>
      </c>
      <c r="LA24" s="354">
        <f t="shared" si="12"/>
        <v>3374.4809102919694</v>
      </c>
      <c r="LB24" s="354">
        <f t="shared" si="12"/>
        <v>3457.947660578508</v>
      </c>
      <c r="LC24" s="354">
        <f t="shared" si="12"/>
        <v>3634.8146626038492</v>
      </c>
      <c r="LD24" s="354">
        <f t="shared" si="12"/>
        <v>3784.0781578606257</v>
      </c>
      <c r="LE24" s="354">
        <f t="shared" si="12"/>
        <v>3796.188027401296</v>
      </c>
      <c r="LF24" s="354">
        <f t="shared" si="12"/>
        <v>4224.3859032148248</v>
      </c>
      <c r="LG24" s="354">
        <f t="shared" si="12"/>
        <v>3676.1757503184144</v>
      </c>
      <c r="LH24" s="354">
        <f t="shared" si="12"/>
        <v>3449.9944733946395</v>
      </c>
      <c r="LI24" s="354">
        <f t="shared" si="12"/>
        <v>3449.6656668304004</v>
      </c>
      <c r="LJ24" s="354">
        <f t="shared" si="12"/>
        <v>3163.6780279123368</v>
      </c>
      <c r="LK24" s="354">
        <f t="shared" si="12"/>
        <v>3296.6302691172455</v>
      </c>
      <c r="LL24" s="354">
        <f t="shared" si="12"/>
        <v>4099.3048314819325</v>
      </c>
      <c r="LM24" s="354">
        <f t="shared" si="12"/>
        <v>3493.9071447792844</v>
      </c>
      <c r="LN24" s="354">
        <f t="shared" si="12"/>
        <v>3574.7514177223111</v>
      </c>
      <c r="LO24" s="354">
        <f t="shared" si="13"/>
        <v>3750.270468806239</v>
      </c>
      <c r="LP24" s="354">
        <f t="shared" si="13"/>
        <v>3903.1829723806436</v>
      </c>
      <c r="LQ24" s="354">
        <f t="shared" si="13"/>
        <v>3866.8855881556478</v>
      </c>
      <c r="LR24" s="354">
        <f t="shared" si="13"/>
        <v>4323.3826057118295</v>
      </c>
      <c r="LS24" s="354">
        <f t="shared" si="13"/>
        <v>3666.0353064371043</v>
      </c>
      <c r="LT24" s="354">
        <f t="shared" si="13"/>
        <v>3680.0981804375592</v>
      </c>
      <c r="LU24" s="354">
        <f t="shared" si="13"/>
        <v>3591.5168150570348</v>
      </c>
      <c r="LV24" s="354">
        <f t="shared" si="13"/>
        <v>3277.3226758591518</v>
      </c>
      <c r="LW24" s="354">
        <f t="shared" si="13"/>
        <v>3437.488229056356</v>
      </c>
      <c r="LX24" s="354">
        <f t="shared" si="13"/>
        <v>4234.4322636283223</v>
      </c>
      <c r="LY24" s="354">
        <f t="shared" si="13"/>
        <v>3619.1506627875378</v>
      </c>
      <c r="LZ24" s="354">
        <f t="shared" si="13"/>
        <v>3699.1806737753213</v>
      </c>
      <c r="MA24" s="354">
        <f t="shared" si="13"/>
        <v>3872.1791590105872</v>
      </c>
      <c r="MB24" s="354">
        <f t="shared" si="13"/>
        <v>4027.896009128091</v>
      </c>
      <c r="MC24" s="354">
        <f t="shared" si="13"/>
        <v>3823.6709354676095</v>
      </c>
      <c r="MD24" s="354">
        <f t="shared" si="13"/>
        <v>4380.6514215130937</v>
      </c>
      <c r="ME24" s="354">
        <f t="shared" si="13"/>
        <v>3852.4206007663306</v>
      </c>
      <c r="MF24" s="354">
        <f t="shared" si="13"/>
        <v>3611.0945046765887</v>
      </c>
      <c r="MG24" s="354">
        <f t="shared" si="13"/>
        <v>3633.3851648093519</v>
      </c>
      <c r="MH24" s="354">
        <f t="shared" si="13"/>
        <v>3351.9834548735257</v>
      </c>
      <c r="MI24" s="354">
        <f t="shared" si="13"/>
        <v>3498.5893938084882</v>
      </c>
      <c r="MJ24" s="354">
        <f t="shared" si="13"/>
        <v>4316.8948487322805</v>
      </c>
      <c r="MK24" s="354">
        <f t="shared" si="13"/>
        <v>3708.2260473029301</v>
      </c>
      <c r="ML24" s="354">
        <f t="shared" si="13"/>
        <v>3789.8347006003423</v>
      </c>
      <c r="MM24" s="354">
        <f t="shared" si="13"/>
        <v>3968.0880285567837</v>
      </c>
      <c r="MN24" s="354">
        <f t="shared" si="13"/>
        <v>4133.0342991232928</v>
      </c>
      <c r="MO24" s="354">
        <f t="shared" si="13"/>
        <v>4099.6615364282443</v>
      </c>
      <c r="MP24" s="354">
        <f t="shared" si="13"/>
        <v>4557.1005363808044</v>
      </c>
      <c r="MQ24" s="354">
        <f t="shared" si="13"/>
        <v>4009.1657181496607</v>
      </c>
      <c r="MR24" s="354">
        <f t="shared" si="13"/>
        <v>3778.8915602323059</v>
      </c>
      <c r="MS24" s="354">
        <f t="shared" si="13"/>
        <v>3786.9074599184914</v>
      </c>
      <c r="MT24" s="354">
        <f t="shared" si="13"/>
        <v>3494.5874474147022</v>
      </c>
      <c r="MU24" s="354">
        <f t="shared" si="13"/>
        <v>3643.3139871025978</v>
      </c>
      <c r="MV24" s="354">
        <f t="shared" si="13"/>
        <v>4461.5212679730203</v>
      </c>
      <c r="MW24" s="354">
        <f t="shared" si="13"/>
        <v>3844.9699081751746</v>
      </c>
      <c r="MX24" s="354">
        <f t="shared" si="13"/>
        <v>3922.6763782805174</v>
      </c>
      <c r="MY24" s="354">
        <f t="shared" si="13"/>
        <v>4098.448986811637</v>
      </c>
      <c r="MZ24" s="354">
        <f t="shared" si="13"/>
        <v>4266.4781757405508</v>
      </c>
      <c r="NA24" s="478">
        <f t="shared" si="13"/>
        <v>4160.468120162921</v>
      </c>
    </row>
    <row r="25" spans="1:365" x14ac:dyDescent="0.2">
      <c r="A25" s="260" t="s">
        <v>601</v>
      </c>
      <c r="B25" s="258" t="s">
        <v>597</v>
      </c>
      <c r="C25" s="275">
        <v>1.0999999999999999E-2</v>
      </c>
      <c r="E25" s="263"/>
      <c r="F25" s="355">
        <f>$C25*F$21</f>
        <v>2103.276787611796</v>
      </c>
      <c r="G25" s="355">
        <f t="shared" si="8"/>
        <v>1499.7504466868913</v>
      </c>
      <c r="H25" s="355">
        <f t="shared" si="8"/>
        <v>1520.1950755864882</v>
      </c>
      <c r="I25" s="355">
        <f t="shared" si="8"/>
        <v>1421.2691608196924</v>
      </c>
      <c r="J25" s="355">
        <f t="shared" si="8"/>
        <v>1173.5430611106367</v>
      </c>
      <c r="K25" s="355">
        <f t="shared" si="8"/>
        <v>1241.3650638187878</v>
      </c>
      <c r="L25" s="355">
        <f t="shared" si="8"/>
        <v>1951.5983165853418</v>
      </c>
      <c r="M25" s="355">
        <f t="shared" si="8"/>
        <v>1421.3543391710334</v>
      </c>
      <c r="N25" s="355">
        <f t="shared" si="8"/>
        <v>1530.4374427341181</v>
      </c>
      <c r="O25" s="355">
        <f t="shared" si="8"/>
        <v>1709.2168464790063</v>
      </c>
      <c r="P25" s="355">
        <f t="shared" si="8"/>
        <v>1771.6382079909781</v>
      </c>
      <c r="Q25" s="355">
        <f t="shared" si="8"/>
        <v>1798.970132250093</v>
      </c>
      <c r="R25" s="355">
        <f t="shared" si="8"/>
        <v>2218.7747297882911</v>
      </c>
      <c r="S25" s="355">
        <f t="shared" si="8"/>
        <v>1705.8863152613699</v>
      </c>
      <c r="T25" s="355">
        <f t="shared" si="8"/>
        <v>1492.30442736902</v>
      </c>
      <c r="U25" s="355">
        <f t="shared" si="8"/>
        <v>1470.9312296622318</v>
      </c>
      <c r="V25" s="355">
        <f t="shared" si="8"/>
        <v>1240.0634247801881</v>
      </c>
      <c r="W25" s="355">
        <f t="shared" si="8"/>
        <v>1285.1573101303529</v>
      </c>
      <c r="X25" s="355">
        <f t="shared" si="8"/>
        <v>2003.9727879677005</v>
      </c>
      <c r="Y25" s="355">
        <f t="shared" si="8"/>
        <v>1474.1834570665569</v>
      </c>
      <c r="Z25" s="355">
        <f t="shared" si="8"/>
        <v>1579.803638640454</v>
      </c>
      <c r="AA25" s="355">
        <f t="shared" si="8"/>
        <v>1758.8377593222538</v>
      </c>
      <c r="AB25" s="355">
        <f t="shared" si="8"/>
        <v>1824.1390402097761</v>
      </c>
      <c r="AC25" s="355">
        <f t="shared" si="8"/>
        <v>1781.4388036699127</v>
      </c>
      <c r="AD25" s="355">
        <f t="shared" si="8"/>
        <v>2244.3827253216846</v>
      </c>
      <c r="AE25" s="355">
        <f t="shared" si="8"/>
        <v>1738.2885350328227</v>
      </c>
      <c r="AF25" s="355">
        <f t="shared" si="8"/>
        <v>1584.7222499431741</v>
      </c>
      <c r="AG25" s="355">
        <f t="shared" si="8"/>
        <v>1471.5509268883236</v>
      </c>
      <c r="AH25" s="355">
        <f t="shared" si="8"/>
        <v>1317.5856625634942</v>
      </c>
      <c r="AI25" s="355">
        <f t="shared" si="8"/>
        <v>1280.6263244807419</v>
      </c>
      <c r="AJ25" s="355">
        <f t="shared" si="8"/>
        <v>2031.4508844459667</v>
      </c>
      <c r="AK25" s="355">
        <f t="shared" si="8"/>
        <v>1514.8761754726356</v>
      </c>
      <c r="AL25" s="355">
        <f t="shared" si="8"/>
        <v>1614.2121523128912</v>
      </c>
      <c r="AM25" s="355">
        <f t="shared" si="8"/>
        <v>1798.1190579677032</v>
      </c>
      <c r="AN25" s="355">
        <f t="shared" si="8"/>
        <v>1870.0728875753787</v>
      </c>
      <c r="AO25" s="355">
        <f t="shared" si="8"/>
        <v>1932.9473535380459</v>
      </c>
      <c r="AP25" s="355">
        <f t="shared" si="8"/>
        <v>2334.4831222916619</v>
      </c>
      <c r="AQ25" s="355">
        <f t="shared" si="8"/>
        <v>1704.3689699348834</v>
      </c>
      <c r="AR25" s="355">
        <f t="shared" si="8"/>
        <v>1737.8716072499351</v>
      </c>
      <c r="AS25" s="355">
        <f t="shared" si="8"/>
        <v>1621.8863291902264</v>
      </c>
      <c r="AT25" s="355">
        <f t="shared" si="8"/>
        <v>1359.3553880037425</v>
      </c>
      <c r="AU25" s="355">
        <f t="shared" si="8"/>
        <v>1431.4927024451576</v>
      </c>
      <c r="AV25" s="355">
        <f t="shared" si="8"/>
        <v>2143.3023991994633</v>
      </c>
      <c r="AW25" s="355">
        <f t="shared" si="8"/>
        <v>1601.8086022721611</v>
      </c>
      <c r="AX25" s="355">
        <f t="shared" si="8"/>
        <v>1705.5920020448389</v>
      </c>
      <c r="AY25" s="355">
        <f t="shared" si="8"/>
        <v>1881.2655477766625</v>
      </c>
      <c r="AZ25" s="355">
        <f t="shared" si="8"/>
        <v>1949.2702937159916</v>
      </c>
      <c r="BA25" s="355">
        <f t="shared" si="8"/>
        <v>2012.8705972999221</v>
      </c>
      <c r="BB25" s="355">
        <f t="shared" si="8"/>
        <v>2408.9415085498472</v>
      </c>
      <c r="BC25" s="355">
        <f t="shared" si="8"/>
        <v>1886.7430331239684</v>
      </c>
      <c r="BD25" s="355">
        <f t="shared" si="8"/>
        <v>1673.9364965953262</v>
      </c>
      <c r="BE25" s="355">
        <f t="shared" si="8"/>
        <v>1650.1933784173339</v>
      </c>
      <c r="BF25" s="355">
        <f t="shared" si="8"/>
        <v>1411.7762448605981</v>
      </c>
      <c r="BG25" s="355">
        <f t="shared" si="8"/>
        <v>1463.7398537095894</v>
      </c>
      <c r="BH25" s="355">
        <f t="shared" si="8"/>
        <v>2188.6928902597906</v>
      </c>
      <c r="BI25" s="355">
        <f t="shared" si="8"/>
        <v>1650.8471157895692</v>
      </c>
      <c r="BJ25" s="355">
        <f t="shared" si="8"/>
        <v>1753.3756828281685</v>
      </c>
      <c r="BK25" s="355">
        <f t="shared" si="8"/>
        <v>1931.3589585661605</v>
      </c>
      <c r="BL25" s="355">
        <f t="shared" si="8"/>
        <v>2004.0522247849249</v>
      </c>
      <c r="BM25" s="355">
        <f t="shared" si="8"/>
        <v>2017.1047064955774</v>
      </c>
      <c r="BN25" s="355">
        <f t="shared" si="8"/>
        <v>2445.4232339829691</v>
      </c>
      <c r="BO25" s="355">
        <f t="shared" si="8"/>
        <v>1928.9732819833941</v>
      </c>
      <c r="BP25" s="355">
        <f t="shared" si="8"/>
        <v>1777.3516288960411</v>
      </c>
      <c r="BQ25" s="355">
        <f t="shared" si="8"/>
        <v>1660.2170816954335</v>
      </c>
      <c r="BR25" s="355">
        <f t="shared" ref="BR25" si="14">$C25*BR$21</f>
        <v>1497.9012253855642</v>
      </c>
      <c r="BS25" s="355">
        <f t="shared" si="9"/>
        <v>1467.7398725252895</v>
      </c>
      <c r="BT25" s="355">
        <f t="shared" si="9"/>
        <v>2224.3965215768749</v>
      </c>
      <c r="BU25" s="355">
        <f t="shared" si="9"/>
        <v>1699.2469182152126</v>
      </c>
      <c r="BV25" s="355">
        <f t="shared" si="9"/>
        <v>1795.1874059277591</v>
      </c>
      <c r="BW25" s="355">
        <f t="shared" si="9"/>
        <v>1977.8034140096424</v>
      </c>
      <c r="BX25" s="355">
        <f t="shared" si="9"/>
        <v>2057.1536285351849</v>
      </c>
      <c r="BY25" s="355">
        <f t="shared" si="9"/>
        <v>1905.4511878545131</v>
      </c>
      <c r="BZ25" s="355">
        <f t="shared" si="9"/>
        <v>2436.1906940946187</v>
      </c>
      <c r="CA25" s="355">
        <f t="shared" si="9"/>
        <v>1939.5609563522548</v>
      </c>
      <c r="CB25" s="355">
        <f t="shared" si="9"/>
        <v>1714.5560347200756</v>
      </c>
      <c r="CC25" s="355">
        <f t="shared" si="9"/>
        <v>1715.0909096817697</v>
      </c>
      <c r="CD25" s="355">
        <f t="shared" si="9"/>
        <v>1555.5106574775709</v>
      </c>
      <c r="CE25" s="355">
        <f t="shared" si="9"/>
        <v>1506.5601150925788</v>
      </c>
      <c r="CF25" s="355">
        <f t="shared" si="9"/>
        <v>2278.9638440474273</v>
      </c>
      <c r="CG25" s="355">
        <f t="shared" si="9"/>
        <v>1754.6551561902099</v>
      </c>
      <c r="CH25" s="355">
        <f t="shared" si="9"/>
        <v>1848.7702657123518</v>
      </c>
      <c r="CI25" s="355">
        <f t="shared" si="9"/>
        <v>2033.6020027328761</v>
      </c>
      <c r="CJ25" s="355">
        <f t="shared" si="9"/>
        <v>2117.1907201549634</v>
      </c>
      <c r="CK25" s="355">
        <f t="shared" si="9"/>
        <v>2067.183944436124</v>
      </c>
      <c r="CL25" s="355">
        <f t="shared" si="9"/>
        <v>2537.165562566885</v>
      </c>
      <c r="CM25" s="355">
        <f t="shared" si="9"/>
        <v>2027.9960612276082</v>
      </c>
      <c r="CN25" s="355">
        <f t="shared" si="9"/>
        <v>1809.0580636071732</v>
      </c>
      <c r="CO25" s="355">
        <f t="shared" si="9"/>
        <v>1800.5414615344644</v>
      </c>
      <c r="CP25" s="355">
        <f t="shared" si="9"/>
        <v>1609.6097050164583</v>
      </c>
      <c r="CQ25" s="355">
        <f t="shared" si="9"/>
        <v>1576.4530164677105</v>
      </c>
      <c r="CR25" s="355">
        <f t="shared" si="9"/>
        <v>2351.3981526574903</v>
      </c>
      <c r="CS25" s="355">
        <f t="shared" si="9"/>
        <v>1820.72491390341</v>
      </c>
      <c r="CT25" s="355">
        <f t="shared" si="9"/>
        <v>1914.7801007614414</v>
      </c>
      <c r="CU25" s="355">
        <f t="shared" si="9"/>
        <v>2099.2866538873809</v>
      </c>
      <c r="CV25" s="355">
        <f t="shared" si="9"/>
        <v>2185.1247077927569</v>
      </c>
      <c r="CW25" s="355">
        <f t="shared" si="9"/>
        <v>2177.1561176414025</v>
      </c>
      <c r="CX25" s="355">
        <f t="shared" si="9"/>
        <v>2621.1652366940943</v>
      </c>
      <c r="CY25" s="355">
        <f t="shared" si="9"/>
        <v>1993.2307778657778</v>
      </c>
      <c r="CZ25" s="355">
        <f t="shared" si="9"/>
        <v>2020.3727841832199</v>
      </c>
      <c r="DA25" s="355">
        <f t="shared" si="9"/>
        <v>1914.4735864170541</v>
      </c>
      <c r="DB25" s="355">
        <f t="shared" si="9"/>
        <v>1646.4619080148902</v>
      </c>
      <c r="DC25" s="355">
        <f t="shared" si="9"/>
        <v>1734.3408757122534</v>
      </c>
      <c r="DD25" s="355">
        <f t="shared" si="9"/>
        <v>2461.9953437929526</v>
      </c>
      <c r="DE25" s="355">
        <f t="shared" si="9"/>
        <v>1909.8146154682515</v>
      </c>
      <c r="DF25" s="355">
        <f t="shared" si="9"/>
        <v>2010.7146173962212</v>
      </c>
      <c r="DG25" s="355">
        <f t="shared" si="9"/>
        <v>2186.853686478777</v>
      </c>
      <c r="DH25" s="355">
        <f t="shared" si="9"/>
        <v>2269.9914094860287</v>
      </c>
      <c r="DI25" s="355">
        <f t="shared" si="9"/>
        <v>2320.2824750153504</v>
      </c>
      <c r="DJ25" s="355">
        <f t="shared" si="9"/>
        <v>2724.7182923568985</v>
      </c>
      <c r="DK25" s="355">
        <f t="shared" si="9"/>
        <v>2198.2765289322328</v>
      </c>
      <c r="DL25" s="355">
        <f t="shared" si="9"/>
        <v>1982.805287857087</v>
      </c>
      <c r="DM25" s="355">
        <f t="shared" si="9"/>
        <v>1963.8232787235308</v>
      </c>
      <c r="DN25" s="355">
        <f t="shared" si="9"/>
        <v>1716.9159111851588</v>
      </c>
      <c r="DO25" s="355">
        <f t="shared" si="9"/>
        <v>1783.889561763179</v>
      </c>
      <c r="DP25" s="355">
        <f t="shared" si="9"/>
        <v>2523.289619497787</v>
      </c>
      <c r="DQ25" s="355">
        <f t="shared" si="9"/>
        <v>1973.1540368082608</v>
      </c>
      <c r="DR25" s="355">
        <f t="shared" si="9"/>
        <v>2071.7894287716176</v>
      </c>
      <c r="DS25" s="355">
        <f t="shared" si="9"/>
        <v>2249.4011233690594</v>
      </c>
      <c r="DT25" s="355">
        <f t="shared" si="9"/>
        <v>2336.904531169273</v>
      </c>
      <c r="DU25" s="355">
        <f t="shared" si="9"/>
        <v>2390.7521754398363</v>
      </c>
      <c r="DV25" s="355">
        <f t="shared" si="9"/>
        <v>2793.7836211879553</v>
      </c>
      <c r="DW25" s="355">
        <f t="shared" si="9"/>
        <v>2266.1492755013628</v>
      </c>
      <c r="DX25" s="355">
        <f t="shared" si="9"/>
        <v>2114.796447456793</v>
      </c>
      <c r="DY25" s="355">
        <f t="shared" si="9"/>
        <v>1996.8224591282601</v>
      </c>
      <c r="DZ25" s="355">
        <f t="shared" si="9"/>
        <v>1822.7078090664343</v>
      </c>
      <c r="EA25" s="355">
        <f t="shared" si="9"/>
        <v>1806.5489190265309</v>
      </c>
      <c r="EB25" s="355">
        <f t="shared" si="9"/>
        <v>2576.0659423538186</v>
      </c>
      <c r="EC25" s="355">
        <f t="shared" si="9"/>
        <v>2036.8534591059665</v>
      </c>
      <c r="ED25" s="355">
        <f t="shared" ref="ED25" si="15">$C25*ED$21</f>
        <v>2127.7510670580091</v>
      </c>
      <c r="EE25" s="355">
        <f t="shared" si="10"/>
        <v>2309.0485705287556</v>
      </c>
      <c r="EF25" s="355">
        <f t="shared" si="10"/>
        <v>2402.8039822085343</v>
      </c>
      <c r="EG25" s="355">
        <f t="shared" si="10"/>
        <v>2241.2644336942467</v>
      </c>
      <c r="EH25" s="355">
        <f t="shared" si="10"/>
        <v>2776.660488903362</v>
      </c>
      <c r="EI25" s="355">
        <f t="shared" si="10"/>
        <v>2161.920566933487</v>
      </c>
      <c r="EJ25" s="355">
        <f t="shared" si="10"/>
        <v>2177.9670217850485</v>
      </c>
      <c r="EK25" s="355">
        <f t="shared" si="10"/>
        <v>2088.7723481433568</v>
      </c>
      <c r="EL25" s="355">
        <f t="shared" si="10"/>
        <v>1822.3612364122605</v>
      </c>
      <c r="EM25" s="355">
        <f t="shared" si="10"/>
        <v>1922.635749551278</v>
      </c>
      <c r="EN25" s="355">
        <f t="shared" si="10"/>
        <v>2663.9561459185611</v>
      </c>
      <c r="EO25" s="355">
        <f t="shared" si="10"/>
        <v>2107.164032809414</v>
      </c>
      <c r="EP25" s="355">
        <f t="shared" si="10"/>
        <v>2207.8648173350198</v>
      </c>
      <c r="EQ25" s="355">
        <f t="shared" si="10"/>
        <v>2385.8486522178009</v>
      </c>
      <c r="ER25" s="355">
        <f t="shared" si="10"/>
        <v>2480.2095735603825</v>
      </c>
      <c r="ES25" s="355">
        <f t="shared" si="10"/>
        <v>2488.1195300235077</v>
      </c>
      <c r="ET25" s="355">
        <f t="shared" si="10"/>
        <v>2919.9637067167414</v>
      </c>
      <c r="EU25" s="355">
        <f t="shared" si="10"/>
        <v>2395.4817163466673</v>
      </c>
      <c r="EV25" s="355">
        <f t="shared" si="10"/>
        <v>2176.7378008251458</v>
      </c>
      <c r="EW25" s="355">
        <f t="shared" si="10"/>
        <v>2164.7876406932405</v>
      </c>
      <c r="EX25" s="355">
        <f t="shared" si="10"/>
        <v>1914.4746899922945</v>
      </c>
      <c r="EY25" s="355">
        <f t="shared" si="10"/>
        <v>1992.4017132879787</v>
      </c>
      <c r="EZ25" s="355">
        <f t="shared" si="10"/>
        <v>2742.7037730485358</v>
      </c>
      <c r="FA25" s="355">
        <f t="shared" si="10"/>
        <v>2185.521450448784</v>
      </c>
      <c r="FB25" s="355">
        <f t="shared" si="10"/>
        <v>2282.3582060569579</v>
      </c>
      <c r="FC25" s="355">
        <f t="shared" si="10"/>
        <v>2460.3992797088645</v>
      </c>
      <c r="FD25" s="355">
        <f t="shared" si="10"/>
        <v>2558.213891265892</v>
      </c>
      <c r="FE25" s="355">
        <f t="shared" si="10"/>
        <v>2495.5173981464973</v>
      </c>
      <c r="FF25" s="355">
        <f t="shared" si="10"/>
        <v>2969.7870682306566</v>
      </c>
      <c r="FG25" s="355">
        <f t="shared" si="10"/>
        <v>2452.0648440653413</v>
      </c>
      <c r="FH25" s="355">
        <f t="shared" si="10"/>
        <v>2292.5533431271742</v>
      </c>
      <c r="FI25" s="355">
        <f t="shared" si="10"/>
        <v>2188.5766322868176</v>
      </c>
      <c r="FJ25" s="355">
        <f t="shared" si="10"/>
        <v>2014.476675961457</v>
      </c>
      <c r="FK25" s="355">
        <f t="shared" si="10"/>
        <v>2010.8613193314877</v>
      </c>
      <c r="FL25" s="355">
        <f t="shared" si="10"/>
        <v>2793.6998671843912</v>
      </c>
      <c r="FM25" s="355">
        <f t="shared" si="10"/>
        <v>2248.9050883700852</v>
      </c>
      <c r="FN25" s="355">
        <f t="shared" si="10"/>
        <v>2339.097305742916</v>
      </c>
      <c r="FO25" s="355">
        <f t="shared" si="10"/>
        <v>2521.8630645705966</v>
      </c>
      <c r="FP25" s="355">
        <f t="shared" si="10"/>
        <v>2627.0109188845472</v>
      </c>
      <c r="FQ25" s="355">
        <f t="shared" si="10"/>
        <v>2607.3429715246798</v>
      </c>
      <c r="FR25" s="355">
        <f t="shared" si="10"/>
        <v>3057.7829501604028</v>
      </c>
      <c r="FS25" s="355">
        <f t="shared" si="10"/>
        <v>2535.1761254098369</v>
      </c>
      <c r="FT25" s="355">
        <f t="shared" si="10"/>
        <v>2314.647625724524</v>
      </c>
      <c r="FU25" s="355">
        <f t="shared" si="10"/>
        <v>2307.7909067563282</v>
      </c>
      <c r="FV25" s="355">
        <f t="shared" si="10"/>
        <v>2055.2683629950784</v>
      </c>
      <c r="FW25" s="355">
        <f t="shared" si="10"/>
        <v>2141.1286796916338</v>
      </c>
      <c r="FX25" s="355">
        <f t="shared" si="10"/>
        <v>2899.2593109199333</v>
      </c>
      <c r="FY25" s="355">
        <f t="shared" si="10"/>
        <v>2337.1965077491623</v>
      </c>
      <c r="FZ25" s="355">
        <f t="shared" si="10"/>
        <v>2432.8495685546759</v>
      </c>
      <c r="GA25" s="355">
        <f t="shared" si="10"/>
        <v>2611.2625764912091</v>
      </c>
      <c r="GB25" s="355">
        <f t="shared" si="10"/>
        <v>2716.4273522921762</v>
      </c>
      <c r="GC25" s="355">
        <f t="shared" si="10"/>
        <v>2760.9055839159291</v>
      </c>
      <c r="GD25" s="355">
        <f t="shared" si="10"/>
        <v>3170.3433575052059</v>
      </c>
      <c r="GE25" s="355">
        <f t="shared" si="10"/>
        <v>2637.3037150063537</v>
      </c>
      <c r="GF25" s="355">
        <f t="shared" si="10"/>
        <v>2419.3402037517058</v>
      </c>
      <c r="GG25" s="355">
        <f t="shared" si="10"/>
        <v>2406.04662469404</v>
      </c>
      <c r="GH25" s="355">
        <f t="shared" si="10"/>
        <v>2147.1999179468512</v>
      </c>
      <c r="GI25" s="355">
        <f t="shared" si="10"/>
        <v>2234.6734850725688</v>
      </c>
      <c r="GJ25" s="355">
        <f t="shared" si="10"/>
        <v>2993.6323274471492</v>
      </c>
      <c r="GK25" s="355">
        <f t="shared" si="10"/>
        <v>2426.5492280795897</v>
      </c>
      <c r="GL25" s="355">
        <f t="shared" si="10"/>
        <v>2519.776247934351</v>
      </c>
      <c r="GM25" s="355">
        <f t="shared" si="10"/>
        <v>2696.7932773350162</v>
      </c>
      <c r="GN25" s="355">
        <f t="shared" si="10"/>
        <v>2804.4799138462599</v>
      </c>
      <c r="GO25" s="355">
        <f t="shared" si="10"/>
        <v>2796.1249075602591</v>
      </c>
      <c r="GP25" s="355">
        <f t="shared" ref="GP25" si="16">$C25*GP$21</f>
        <v>3236.4216171620556</v>
      </c>
      <c r="GQ25" s="355">
        <f t="shared" si="11"/>
        <v>2595.1509959861382</v>
      </c>
      <c r="GR25" s="355">
        <f t="shared" si="11"/>
        <v>2617.2621412131584</v>
      </c>
      <c r="GS25" s="355">
        <f t="shared" si="11"/>
        <v>2515.8772136102993</v>
      </c>
      <c r="GT25" s="355">
        <f t="shared" si="11"/>
        <v>2229.7144446587818</v>
      </c>
      <c r="GU25" s="355">
        <f t="shared" si="11"/>
        <v>2343.3993068873497</v>
      </c>
      <c r="GV25" s="355">
        <f t="shared" si="11"/>
        <v>3095.7253383528059</v>
      </c>
      <c r="GW25" s="355">
        <f t="shared" si="11"/>
        <v>2519.7911241285888</v>
      </c>
      <c r="GX25" s="355">
        <f t="shared" si="11"/>
        <v>2612.5785973223396</v>
      </c>
      <c r="GY25" s="355">
        <f t="shared" si="11"/>
        <v>2787.1819752436159</v>
      </c>
      <c r="GZ25" s="355">
        <f t="shared" si="11"/>
        <v>2896.6449853188628</v>
      </c>
      <c r="HA25" s="355">
        <f t="shared" si="11"/>
        <v>2721.0770532089618</v>
      </c>
      <c r="HB25" s="355">
        <f t="shared" si="11"/>
        <v>3261.4272195291246</v>
      </c>
      <c r="HC25" s="355">
        <f t="shared" si="11"/>
        <v>2749.6596519306495</v>
      </c>
      <c r="HD25" s="355">
        <f t="shared" si="11"/>
        <v>2516.5677574239462</v>
      </c>
      <c r="HE25" s="355">
        <f t="shared" si="11"/>
        <v>2525.7499448526696</v>
      </c>
      <c r="HF25" s="355">
        <f t="shared" si="11"/>
        <v>2273.0543457794165</v>
      </c>
      <c r="HG25" s="355">
        <f t="shared" si="11"/>
        <v>2372.0648650384287</v>
      </c>
      <c r="HH25" s="355">
        <f t="shared" si="11"/>
        <v>3144.684262023889</v>
      </c>
      <c r="HI25" s="355">
        <f t="shared" si="11"/>
        <v>2576.3090820507437</v>
      </c>
      <c r="HJ25" s="355">
        <f t="shared" si="11"/>
        <v>2670.985213910606</v>
      </c>
      <c r="HK25" s="355">
        <f t="shared" si="11"/>
        <v>2850.8833398337442</v>
      </c>
      <c r="HL25" s="355">
        <f t="shared" si="11"/>
        <v>2968.4685459623156</v>
      </c>
      <c r="HM25" s="355">
        <f t="shared" si="11"/>
        <v>2964.4399666193985</v>
      </c>
      <c r="HN25" s="355">
        <f t="shared" si="11"/>
        <v>3404.769342048306</v>
      </c>
      <c r="HO25" s="355">
        <f t="shared" si="11"/>
        <v>2873.6619862233956</v>
      </c>
      <c r="HP25" s="355">
        <f t="shared" si="11"/>
        <v>2651.7874190317457</v>
      </c>
      <c r="HQ25" s="355">
        <f t="shared" si="11"/>
        <v>2646.3642737292685</v>
      </c>
      <c r="HR25" s="355">
        <f t="shared" si="11"/>
        <v>2428.7783617788136</v>
      </c>
      <c r="HS25" s="355">
        <f t="shared" si="11"/>
        <v>2431.3839176353085</v>
      </c>
      <c r="HT25" s="355">
        <f t="shared" si="11"/>
        <v>3239.8921405774986</v>
      </c>
      <c r="HU25" s="355">
        <f t="shared" si="11"/>
        <v>2675.5375353481945</v>
      </c>
      <c r="HV25" s="355">
        <f t="shared" si="11"/>
        <v>2757.9293444934128</v>
      </c>
      <c r="HW25" s="355">
        <f t="shared" si="11"/>
        <v>2939.9372119891204</v>
      </c>
      <c r="HX25" s="355">
        <f t="shared" si="11"/>
        <v>3062.164526436824</v>
      </c>
      <c r="HY25" s="355">
        <f t="shared" si="11"/>
        <v>3030.2710842797856</v>
      </c>
      <c r="HZ25" s="355">
        <f t="shared" si="11"/>
        <v>3486.537793040502</v>
      </c>
      <c r="IA25" s="355">
        <f t="shared" si="11"/>
        <v>2844.5784526286679</v>
      </c>
      <c r="IB25" s="355">
        <f t="shared" si="11"/>
        <v>2864.4385103663521</v>
      </c>
      <c r="IC25" s="355">
        <f t="shared" si="11"/>
        <v>2768.6698390186721</v>
      </c>
      <c r="ID25" s="355">
        <f t="shared" si="11"/>
        <v>2477.0901195003585</v>
      </c>
      <c r="IE25" s="355">
        <f t="shared" si="11"/>
        <v>2603.1200452247926</v>
      </c>
      <c r="IF25" s="355">
        <f t="shared" si="11"/>
        <v>3367.4370985347155</v>
      </c>
      <c r="IG25" s="355">
        <f t="shared" si="11"/>
        <v>2782.5167065587748</v>
      </c>
      <c r="IH25" s="355">
        <f t="shared" si="11"/>
        <v>2872.7083500724807</v>
      </c>
      <c r="II25" s="355">
        <f t="shared" si="11"/>
        <v>3047.3948639951868</v>
      </c>
      <c r="IJ25" s="355">
        <f t="shared" si="11"/>
        <v>3168.6911435128955</v>
      </c>
      <c r="IK25" s="355">
        <f t="shared" si="11"/>
        <v>3195.1890738914717</v>
      </c>
      <c r="IL25" s="355">
        <f t="shared" si="11"/>
        <v>3612.8170237688696</v>
      </c>
      <c r="IM25" s="355">
        <f t="shared" si="11"/>
        <v>3072.5099410260846</v>
      </c>
      <c r="IN25" s="355">
        <f t="shared" si="11"/>
        <v>2849.9865598792053</v>
      </c>
      <c r="IO25" s="355">
        <f t="shared" si="11"/>
        <v>2841.7021529799053</v>
      </c>
      <c r="IP25" s="355">
        <f t="shared" si="11"/>
        <v>2570.9247825967218</v>
      </c>
      <c r="IQ25" s="355">
        <f t="shared" si="11"/>
        <v>2677.1772127257764</v>
      </c>
      <c r="IR25" s="355">
        <f t="shared" si="11"/>
        <v>3454.2928548122854</v>
      </c>
      <c r="IS25" s="355">
        <f t="shared" si="11"/>
        <v>2870.7722082423661</v>
      </c>
      <c r="IT25" s="355">
        <f t="shared" si="11"/>
        <v>2958.5555268665094</v>
      </c>
      <c r="IU25" s="355">
        <f t="shared" si="11"/>
        <v>3134.7711252133904</v>
      </c>
      <c r="IV25" s="355">
        <f t="shared" si="11"/>
        <v>3261.4223343693952</v>
      </c>
      <c r="IW25" s="355">
        <f t="shared" si="11"/>
        <v>3290.9685749908417</v>
      </c>
      <c r="IX25" s="355">
        <f t="shared" si="11"/>
        <v>3707.6192574928473</v>
      </c>
      <c r="IY25" s="355">
        <f t="shared" si="11"/>
        <v>3165.849687413051</v>
      </c>
      <c r="IZ25" s="355">
        <f t="shared" si="11"/>
        <v>3007.3314924771007</v>
      </c>
      <c r="JA25" s="355">
        <f t="shared" si="11"/>
        <v>2900.3519975511163</v>
      </c>
      <c r="JB25" s="355">
        <f t="shared" ref="JB25" si="17">$C25*JB$21</f>
        <v>2701.8275815801867</v>
      </c>
      <c r="JC25" s="355">
        <f t="shared" si="12"/>
        <v>2725.9158039215649</v>
      </c>
      <c r="JD25" s="355">
        <f t="shared" si="12"/>
        <v>3534.074517228009</v>
      </c>
      <c r="JE25" s="355">
        <f t="shared" si="12"/>
        <v>2960.6923722469783</v>
      </c>
      <c r="JF25" s="355">
        <f t="shared" si="12"/>
        <v>3040.4903087189118</v>
      </c>
      <c r="JG25" s="355">
        <f t="shared" si="12"/>
        <v>3220.3687762884374</v>
      </c>
      <c r="JH25" s="355">
        <f t="shared" si="12"/>
        <v>3354.2205931718258</v>
      </c>
      <c r="JI25" s="355">
        <f t="shared" si="12"/>
        <v>3331.8596867964384</v>
      </c>
      <c r="JJ25" s="355">
        <f t="shared" si="12"/>
        <v>3781.4999706700887</v>
      </c>
      <c r="JK25" s="355">
        <f t="shared" si="12"/>
        <v>3132.9574655206034</v>
      </c>
      <c r="JL25" s="355">
        <f t="shared" si="12"/>
        <v>3151.492408967179</v>
      </c>
      <c r="JM25" s="355">
        <f t="shared" si="12"/>
        <v>3057.2108861845463</v>
      </c>
      <c r="JN25" s="355">
        <f t="shared" si="12"/>
        <v>2757.1199676978995</v>
      </c>
      <c r="JO25" s="355">
        <f t="shared" si="12"/>
        <v>2894.9951256203981</v>
      </c>
      <c r="JP25" s="355">
        <f t="shared" si="12"/>
        <v>3670.4970464189751</v>
      </c>
      <c r="JQ25" s="355">
        <f t="shared" si="12"/>
        <v>3074.6124137164052</v>
      </c>
      <c r="JR25" s="355">
        <f t="shared" si="12"/>
        <v>3161.0443088157117</v>
      </c>
      <c r="JS25" s="355">
        <f t="shared" si="12"/>
        <v>3334.9784198539728</v>
      </c>
      <c r="JT25" s="355">
        <f t="shared" si="12"/>
        <v>3468.2969008952678</v>
      </c>
      <c r="JU25" s="355">
        <f t="shared" si="12"/>
        <v>3449.0774465130266</v>
      </c>
      <c r="JV25" s="355">
        <f t="shared" si="12"/>
        <v>3893.9712974215017</v>
      </c>
      <c r="JW25" s="355">
        <f t="shared" si="12"/>
        <v>3353.6118022119749</v>
      </c>
      <c r="JX25" s="355">
        <f t="shared" si="12"/>
        <v>3126.5146755535102</v>
      </c>
      <c r="JY25" s="355">
        <f t="shared" si="12"/>
        <v>3125.3931193940425</v>
      </c>
      <c r="JZ25" s="355">
        <f t="shared" si="12"/>
        <v>2848.9212419139803</v>
      </c>
      <c r="KA25" s="355">
        <f t="shared" si="12"/>
        <v>2968.5889092351817</v>
      </c>
      <c r="KB25" s="355">
        <f t="shared" si="12"/>
        <v>3759.0352399361013</v>
      </c>
      <c r="KC25" s="355">
        <f t="shared" si="12"/>
        <v>3165.7176409569747</v>
      </c>
      <c r="KD25" s="355">
        <f t="shared" si="12"/>
        <v>3250.667566937695</v>
      </c>
      <c r="KE25" s="355">
        <f t="shared" si="12"/>
        <v>3427.019390612229</v>
      </c>
      <c r="KF25" s="355">
        <f t="shared" si="12"/>
        <v>3566.7159185398586</v>
      </c>
      <c r="KG25" s="355">
        <f t="shared" si="12"/>
        <v>3477.802450583712</v>
      </c>
      <c r="KH25" s="355">
        <f t="shared" si="12"/>
        <v>3966.7944618032084</v>
      </c>
      <c r="KI25" s="355">
        <f t="shared" si="12"/>
        <v>3433.8900146284523</v>
      </c>
      <c r="KJ25" s="355">
        <f t="shared" si="12"/>
        <v>3266.698189163144</v>
      </c>
      <c r="KK25" s="355">
        <f t="shared" si="12"/>
        <v>3174.5148424845629</v>
      </c>
      <c r="KL25" s="355">
        <f t="shared" si="12"/>
        <v>2974.2007217607274</v>
      </c>
      <c r="KM25" s="355">
        <f t="shared" si="12"/>
        <v>3013.7920573627307</v>
      </c>
      <c r="KN25" s="355">
        <f t="shared" si="12"/>
        <v>3838.1149696417001</v>
      </c>
      <c r="KO25" s="355">
        <f t="shared" si="12"/>
        <v>3256.622988650035</v>
      </c>
      <c r="KP25" s="355">
        <f t="shared" si="12"/>
        <v>3334.8905752648511</v>
      </c>
      <c r="KQ25" s="355">
        <f t="shared" si="12"/>
        <v>3516.127323240039</v>
      </c>
      <c r="KR25" s="355">
        <f t="shared" si="12"/>
        <v>3664.3239996692637</v>
      </c>
      <c r="KS25" s="355">
        <f t="shared" si="12"/>
        <v>3617.9429100446418</v>
      </c>
      <c r="KT25" s="355">
        <f t="shared" si="12"/>
        <v>4083.6362996499674</v>
      </c>
      <c r="KU25" s="355">
        <f t="shared" si="12"/>
        <v>3545.598461887806</v>
      </c>
      <c r="KV25" s="355">
        <f t="shared" si="12"/>
        <v>3317.3032939485579</v>
      </c>
      <c r="KW25" s="355">
        <f t="shared" si="12"/>
        <v>3322.596011371978</v>
      </c>
      <c r="KX25" s="355">
        <f t="shared" si="12"/>
        <v>3043.2900643890116</v>
      </c>
      <c r="KY25" s="355">
        <f t="shared" si="12"/>
        <v>3173.4412844908775</v>
      </c>
      <c r="KZ25" s="355">
        <f t="shared" si="12"/>
        <v>3974.0904478600205</v>
      </c>
      <c r="LA25" s="355">
        <f t="shared" si="12"/>
        <v>3374.4809102919694</v>
      </c>
      <c r="LB25" s="355">
        <f t="shared" si="12"/>
        <v>3457.947660578508</v>
      </c>
      <c r="LC25" s="355">
        <f t="shared" si="12"/>
        <v>3634.8146626038492</v>
      </c>
      <c r="LD25" s="355">
        <f t="shared" si="12"/>
        <v>3784.0781578606257</v>
      </c>
      <c r="LE25" s="355">
        <f t="shared" si="12"/>
        <v>3796.188027401296</v>
      </c>
      <c r="LF25" s="355">
        <f t="shared" si="12"/>
        <v>4224.3859032148248</v>
      </c>
      <c r="LG25" s="355">
        <f t="shared" si="12"/>
        <v>3676.1757503184144</v>
      </c>
      <c r="LH25" s="355">
        <f t="shared" si="12"/>
        <v>3449.9944733946395</v>
      </c>
      <c r="LI25" s="355">
        <f t="shared" si="12"/>
        <v>3449.6656668304004</v>
      </c>
      <c r="LJ25" s="355">
        <f t="shared" si="12"/>
        <v>3163.6780279123368</v>
      </c>
      <c r="LK25" s="355">
        <f t="shared" si="12"/>
        <v>3296.6302691172455</v>
      </c>
      <c r="LL25" s="355">
        <f t="shared" si="12"/>
        <v>4099.3048314819325</v>
      </c>
      <c r="LM25" s="355">
        <f t="shared" si="12"/>
        <v>3493.9071447792844</v>
      </c>
      <c r="LN25" s="355">
        <f t="shared" ref="LN25" si="18">$C25*LN$21</f>
        <v>3574.7514177223111</v>
      </c>
      <c r="LO25" s="355">
        <f t="shared" si="13"/>
        <v>3750.270468806239</v>
      </c>
      <c r="LP25" s="355">
        <f t="shared" si="13"/>
        <v>3903.1829723806436</v>
      </c>
      <c r="LQ25" s="355">
        <f t="shared" si="13"/>
        <v>3866.8855881556478</v>
      </c>
      <c r="LR25" s="355">
        <f t="shared" si="13"/>
        <v>4323.3826057118295</v>
      </c>
      <c r="LS25" s="355">
        <f t="shared" si="13"/>
        <v>3666.0353064371043</v>
      </c>
      <c r="LT25" s="355">
        <f t="shared" si="13"/>
        <v>3680.0981804375592</v>
      </c>
      <c r="LU25" s="355">
        <f t="shared" si="13"/>
        <v>3591.5168150570348</v>
      </c>
      <c r="LV25" s="355">
        <f t="shared" si="13"/>
        <v>3277.3226758591518</v>
      </c>
      <c r="LW25" s="355">
        <f t="shared" si="13"/>
        <v>3437.488229056356</v>
      </c>
      <c r="LX25" s="355">
        <f t="shared" si="13"/>
        <v>4234.4322636283223</v>
      </c>
      <c r="LY25" s="355">
        <f t="shared" si="13"/>
        <v>3619.1506627875378</v>
      </c>
      <c r="LZ25" s="355">
        <f t="shared" si="13"/>
        <v>3699.1806737753213</v>
      </c>
      <c r="MA25" s="355">
        <f t="shared" si="13"/>
        <v>3872.1791590105872</v>
      </c>
      <c r="MB25" s="355">
        <f t="shared" si="13"/>
        <v>4027.896009128091</v>
      </c>
      <c r="MC25" s="355">
        <f t="shared" si="13"/>
        <v>3823.6709354676095</v>
      </c>
      <c r="MD25" s="355">
        <f t="shared" si="13"/>
        <v>4380.6514215130937</v>
      </c>
      <c r="ME25" s="355">
        <f t="shared" si="13"/>
        <v>3852.4206007663306</v>
      </c>
      <c r="MF25" s="355">
        <f t="shared" si="13"/>
        <v>3611.0945046765887</v>
      </c>
      <c r="MG25" s="355">
        <f t="shared" si="13"/>
        <v>3633.3851648093519</v>
      </c>
      <c r="MH25" s="355">
        <f t="shared" si="13"/>
        <v>3351.9834548735257</v>
      </c>
      <c r="MI25" s="355">
        <f t="shared" si="13"/>
        <v>3498.5893938084882</v>
      </c>
      <c r="MJ25" s="355">
        <f t="shared" si="13"/>
        <v>4316.8948487322805</v>
      </c>
      <c r="MK25" s="355">
        <f t="shared" si="13"/>
        <v>3708.2260473029301</v>
      </c>
      <c r="ML25" s="355">
        <f t="shared" si="13"/>
        <v>3789.8347006003423</v>
      </c>
      <c r="MM25" s="355">
        <f t="shared" si="13"/>
        <v>3968.0880285567837</v>
      </c>
      <c r="MN25" s="355">
        <f t="shared" si="13"/>
        <v>4133.0342991232928</v>
      </c>
      <c r="MO25" s="355">
        <f t="shared" si="13"/>
        <v>4099.6615364282443</v>
      </c>
      <c r="MP25" s="355">
        <f t="shared" si="13"/>
        <v>4557.1005363808044</v>
      </c>
      <c r="MQ25" s="355">
        <f t="shared" si="13"/>
        <v>4009.1657181496607</v>
      </c>
      <c r="MR25" s="355">
        <f t="shared" si="13"/>
        <v>3778.8915602323059</v>
      </c>
      <c r="MS25" s="355">
        <f t="shared" si="13"/>
        <v>3786.9074599184914</v>
      </c>
      <c r="MT25" s="355">
        <f t="shared" si="13"/>
        <v>3494.5874474147022</v>
      </c>
      <c r="MU25" s="355">
        <f t="shared" si="13"/>
        <v>3643.3139871025978</v>
      </c>
      <c r="MV25" s="355">
        <f t="shared" si="13"/>
        <v>4461.5212679730203</v>
      </c>
      <c r="MW25" s="355">
        <f t="shared" si="13"/>
        <v>3844.9699081751746</v>
      </c>
      <c r="MX25" s="355">
        <f t="shared" si="13"/>
        <v>3922.6763782805174</v>
      </c>
      <c r="MY25" s="355">
        <f t="shared" si="13"/>
        <v>4098.448986811637</v>
      </c>
      <c r="MZ25" s="355">
        <f t="shared" si="13"/>
        <v>4266.4781757405508</v>
      </c>
      <c r="NA25" s="479">
        <f t="shared" si="13"/>
        <v>4160.468120162921</v>
      </c>
    </row>
    <row r="26" spans="1:365" x14ac:dyDescent="0.2">
      <c r="C26" s="277">
        <f>SUM(C22:C25)</f>
        <v>0.34600000000000003</v>
      </c>
      <c r="E26" s="272"/>
      <c r="F26" s="366">
        <f>SUM(F22:F25)</f>
        <v>66157.615319425575</v>
      </c>
      <c r="G26" s="366">
        <f t="shared" ref="G26:BR26" si="19">SUM(G22:G25)</f>
        <v>47173.968595787679</v>
      </c>
      <c r="H26" s="366">
        <f t="shared" si="19"/>
        <v>47817.045104811361</v>
      </c>
      <c r="I26" s="366">
        <f t="shared" si="19"/>
        <v>44705.375422146688</v>
      </c>
      <c r="J26" s="366">
        <f t="shared" si="19"/>
        <v>36913.263558570936</v>
      </c>
      <c r="K26" s="366">
        <f t="shared" si="19"/>
        <v>39046.573825572785</v>
      </c>
      <c r="L26" s="366">
        <f t="shared" si="19"/>
        <v>61386.637958048021</v>
      </c>
      <c r="M26" s="366">
        <f t="shared" si="19"/>
        <v>44708.054668470693</v>
      </c>
      <c r="N26" s="366">
        <f t="shared" si="19"/>
        <v>48139.214107818625</v>
      </c>
      <c r="O26" s="366">
        <f t="shared" si="19"/>
        <v>53762.638989248757</v>
      </c>
      <c r="P26" s="366">
        <f t="shared" si="19"/>
        <v>55726.074542261689</v>
      </c>
      <c r="Q26" s="366">
        <f t="shared" si="19"/>
        <v>56585.787796230201</v>
      </c>
      <c r="R26" s="366">
        <f t="shared" si="19"/>
        <v>69790.550591522609</v>
      </c>
      <c r="S26" s="366">
        <f t="shared" si="19"/>
        <v>53657.878643675816</v>
      </c>
      <c r="T26" s="366">
        <f t="shared" si="19"/>
        <v>46939.757442698261</v>
      </c>
      <c r="U26" s="366">
        <f t="shared" si="19"/>
        <v>46267.473223921108</v>
      </c>
      <c r="V26" s="366">
        <f t="shared" si="19"/>
        <v>39005.631361267733</v>
      </c>
      <c r="W26" s="366">
        <f t="shared" si="19"/>
        <v>40424.039027736551</v>
      </c>
      <c r="X26" s="366">
        <f t="shared" si="19"/>
        <v>63034.053148802224</v>
      </c>
      <c r="Y26" s="366">
        <f t="shared" si="19"/>
        <v>46369.770558638978</v>
      </c>
      <c r="Z26" s="366">
        <f t="shared" si="19"/>
        <v>49692.00536087247</v>
      </c>
      <c r="AA26" s="366">
        <f t="shared" si="19"/>
        <v>55323.442247772713</v>
      </c>
      <c r="AB26" s="366">
        <f t="shared" si="19"/>
        <v>57377.464355689321</v>
      </c>
      <c r="AC26" s="366">
        <f t="shared" si="19"/>
        <v>56034.34782452634</v>
      </c>
      <c r="AD26" s="366">
        <f t="shared" si="19"/>
        <v>70596.038451027547</v>
      </c>
      <c r="AE26" s="366">
        <f t="shared" si="19"/>
        <v>54677.075738305153</v>
      </c>
      <c r="AF26" s="366">
        <f t="shared" si="19"/>
        <v>49846.718043667111</v>
      </c>
      <c r="AG26" s="366">
        <f t="shared" si="19"/>
        <v>46286.965518487275</v>
      </c>
      <c r="AH26" s="366">
        <f t="shared" si="19"/>
        <v>41444.058113360814</v>
      </c>
      <c r="AI26" s="366">
        <f t="shared" si="19"/>
        <v>40281.518933666972</v>
      </c>
      <c r="AJ26" s="366">
        <f t="shared" si="19"/>
        <v>63898.364183482227</v>
      </c>
      <c r="AK26" s="366">
        <f t="shared" si="19"/>
        <v>47649.741519411997</v>
      </c>
      <c r="AL26" s="366">
        <f t="shared" si="19"/>
        <v>50774.309518205489</v>
      </c>
      <c r="AM26" s="366">
        <f t="shared" si="19"/>
        <v>56559.017641529586</v>
      </c>
      <c r="AN26" s="366">
        <f t="shared" si="19"/>
        <v>58822.292645552821</v>
      </c>
      <c r="AO26" s="366">
        <f t="shared" si="19"/>
        <v>60799.980393105812</v>
      </c>
      <c r="AP26" s="366">
        <f t="shared" si="19"/>
        <v>73430.10548299228</v>
      </c>
      <c r="AQ26" s="366">
        <f t="shared" si="19"/>
        <v>53610.151236133606</v>
      </c>
      <c r="AR26" s="366">
        <f t="shared" si="19"/>
        <v>54663.961464407061</v>
      </c>
      <c r="AS26" s="366">
        <f t="shared" si="19"/>
        <v>51015.697263619848</v>
      </c>
      <c r="AT26" s="366">
        <f t="shared" si="19"/>
        <v>42757.905840844993</v>
      </c>
      <c r="AU26" s="366">
        <f t="shared" si="19"/>
        <v>45026.952276911332</v>
      </c>
      <c r="AV26" s="366">
        <f t="shared" si="19"/>
        <v>67416.60273845584</v>
      </c>
      <c r="AW26" s="366">
        <f t="shared" si="19"/>
        <v>50384.161489651618</v>
      </c>
      <c r="AX26" s="366">
        <f t="shared" si="19"/>
        <v>53648.621155228575</v>
      </c>
      <c r="AY26" s="366">
        <f t="shared" si="19"/>
        <v>59174.352684611389</v>
      </c>
      <c r="AZ26" s="366">
        <f t="shared" si="19"/>
        <v>61313.411056884834</v>
      </c>
      <c r="BA26" s="366">
        <f t="shared" si="19"/>
        <v>63313.929696888466</v>
      </c>
      <c r="BB26" s="366">
        <f t="shared" si="19"/>
        <v>75772.160178022474</v>
      </c>
      <c r="BC26" s="366">
        <f t="shared" si="19"/>
        <v>59346.644496444831</v>
      </c>
      <c r="BD26" s="366">
        <f t="shared" si="19"/>
        <v>52652.911620180268</v>
      </c>
      <c r="BE26" s="366">
        <f t="shared" si="19"/>
        <v>51906.082630217956</v>
      </c>
      <c r="BF26" s="366">
        <f t="shared" si="19"/>
        <v>44406.780065615189</v>
      </c>
      <c r="BG26" s="366">
        <f t="shared" si="19"/>
        <v>46041.271762137992</v>
      </c>
      <c r="BH26" s="366">
        <f t="shared" si="19"/>
        <v>68844.340002717057</v>
      </c>
      <c r="BI26" s="366">
        <f t="shared" si="19"/>
        <v>51926.645642108269</v>
      </c>
      <c r="BJ26" s="366">
        <f t="shared" si="19"/>
        <v>55151.635114413308</v>
      </c>
      <c r="BK26" s="366">
        <f t="shared" si="19"/>
        <v>60750.01815126287</v>
      </c>
      <c r="BL26" s="366">
        <f t="shared" si="19"/>
        <v>63036.551797780368</v>
      </c>
      <c r="BM26" s="366">
        <f t="shared" si="19"/>
        <v>63447.111677042718</v>
      </c>
      <c r="BN26" s="366">
        <f t="shared" si="19"/>
        <v>76919.676268918862</v>
      </c>
      <c r="BO26" s="366">
        <f t="shared" si="19"/>
        <v>60674.977778750406</v>
      </c>
      <c r="BP26" s="366">
        <f t="shared" si="19"/>
        <v>55905.787599820927</v>
      </c>
      <c r="BQ26" s="366">
        <f t="shared" si="19"/>
        <v>52221.373660601814</v>
      </c>
      <c r="BR26" s="366">
        <f t="shared" si="19"/>
        <v>47115.802180309562</v>
      </c>
      <c r="BS26" s="366">
        <f t="shared" ref="BS26:ED26" si="20">SUM(BS22:BS25)</f>
        <v>46167.090535795469</v>
      </c>
      <c r="BT26" s="366">
        <f t="shared" si="20"/>
        <v>69967.381496872607</v>
      </c>
      <c r="BU26" s="366">
        <f t="shared" si="20"/>
        <v>53449.039427496697</v>
      </c>
      <c r="BV26" s="366">
        <f t="shared" si="20"/>
        <v>56466.803859182248</v>
      </c>
      <c r="BW26" s="366">
        <f t="shared" si="20"/>
        <v>62210.907386121486</v>
      </c>
      <c r="BX26" s="366">
        <f t="shared" si="20"/>
        <v>64706.8323157431</v>
      </c>
      <c r="BY26" s="366">
        <f t="shared" si="20"/>
        <v>59935.100999787428</v>
      </c>
      <c r="BZ26" s="366">
        <f t="shared" si="20"/>
        <v>76629.270923339835</v>
      </c>
      <c r="CA26" s="366">
        <f t="shared" si="20"/>
        <v>61008.008263443655</v>
      </c>
      <c r="CB26" s="366">
        <f t="shared" si="20"/>
        <v>53930.58072846783</v>
      </c>
      <c r="CC26" s="366">
        <f t="shared" si="20"/>
        <v>53947.404977262944</v>
      </c>
      <c r="CD26" s="366">
        <f t="shared" si="20"/>
        <v>48927.880680658142</v>
      </c>
      <c r="CE26" s="366">
        <f t="shared" si="20"/>
        <v>47388.163620184758</v>
      </c>
      <c r="CF26" s="366">
        <f t="shared" si="20"/>
        <v>71683.771821855436</v>
      </c>
      <c r="CG26" s="366">
        <f t="shared" si="20"/>
        <v>55191.880367437516</v>
      </c>
      <c r="CH26" s="366">
        <f t="shared" si="20"/>
        <v>58152.228357861255</v>
      </c>
      <c r="CI26" s="366">
        <f t="shared" si="20"/>
        <v>63966.026631415931</v>
      </c>
      <c r="CJ26" s="366">
        <f t="shared" si="20"/>
        <v>66595.271743056132</v>
      </c>
      <c r="CK26" s="366">
        <f t="shared" si="20"/>
        <v>65022.331343172627</v>
      </c>
      <c r="CL26" s="366">
        <f t="shared" si="20"/>
        <v>79805.389513467468</v>
      </c>
      <c r="CM26" s="366">
        <f t="shared" si="20"/>
        <v>63789.694289522944</v>
      </c>
      <c r="CN26" s="366">
        <f t="shared" si="20"/>
        <v>56903.099091643824</v>
      </c>
      <c r="CO26" s="366">
        <f t="shared" si="20"/>
        <v>56635.213244629515</v>
      </c>
      <c r="CP26" s="366">
        <f t="shared" si="20"/>
        <v>50629.541630517699</v>
      </c>
      <c r="CQ26" s="366">
        <f t="shared" si="20"/>
        <v>49586.613063438905</v>
      </c>
      <c r="CR26" s="366">
        <f t="shared" si="20"/>
        <v>73962.160074499247</v>
      </c>
      <c r="CS26" s="366">
        <f t="shared" si="20"/>
        <v>57270.074564598173</v>
      </c>
      <c r="CT26" s="366">
        <f t="shared" si="20"/>
        <v>60228.537714859885</v>
      </c>
      <c r="CU26" s="366">
        <f t="shared" si="20"/>
        <v>66032.107476821271</v>
      </c>
      <c r="CV26" s="366">
        <f t="shared" si="20"/>
        <v>68732.104445117642</v>
      </c>
      <c r="CW26" s="366">
        <f t="shared" si="20"/>
        <v>68481.456063993202</v>
      </c>
      <c r="CX26" s="366">
        <f t="shared" si="20"/>
        <v>82447.561081468797</v>
      </c>
      <c r="CY26" s="366">
        <f t="shared" si="20"/>
        <v>62696.168103778109</v>
      </c>
      <c r="CZ26" s="366">
        <f t="shared" si="20"/>
        <v>63549.907575217658</v>
      </c>
      <c r="DA26" s="366">
        <f t="shared" si="20"/>
        <v>60218.896445481885</v>
      </c>
      <c r="DB26" s="366">
        <f t="shared" si="20"/>
        <v>51788.710924832012</v>
      </c>
      <c r="DC26" s="366">
        <f t="shared" si="20"/>
        <v>54552.903908767243</v>
      </c>
      <c r="DD26" s="366">
        <f t="shared" si="20"/>
        <v>77440.944450214694</v>
      </c>
      <c r="DE26" s="366">
        <f t="shared" si="20"/>
        <v>60072.350632001377</v>
      </c>
      <c r="DF26" s="366">
        <f t="shared" si="20"/>
        <v>63246.114329008422</v>
      </c>
      <c r="DG26" s="366">
        <f t="shared" si="20"/>
        <v>68786.488683787</v>
      </c>
      <c r="DH26" s="366">
        <f t="shared" si="20"/>
        <v>71401.547971106003</v>
      </c>
      <c r="DI26" s="366">
        <f t="shared" si="20"/>
        <v>72983.430577755571</v>
      </c>
      <c r="DJ26" s="366">
        <f t="shared" si="20"/>
        <v>85704.775377771555</v>
      </c>
      <c r="DK26" s="366">
        <f t="shared" si="20"/>
        <v>69145.789000959325</v>
      </c>
      <c r="DL26" s="366">
        <f t="shared" si="20"/>
        <v>62368.239054413832</v>
      </c>
      <c r="DM26" s="366">
        <f t="shared" si="20"/>
        <v>61771.168585303792</v>
      </c>
      <c r="DN26" s="366">
        <f t="shared" si="20"/>
        <v>54004.80957000592</v>
      </c>
      <c r="DO26" s="366">
        <f t="shared" si="20"/>
        <v>56111.435306369087</v>
      </c>
      <c r="DP26" s="366">
        <f t="shared" si="20"/>
        <v>79368.928031475836</v>
      </c>
      <c r="DQ26" s="366">
        <f t="shared" si="20"/>
        <v>62064.663339605308</v>
      </c>
      <c r="DR26" s="366">
        <f t="shared" si="20"/>
        <v>65167.194759543614</v>
      </c>
      <c r="DS26" s="366">
        <f t="shared" si="20"/>
        <v>70753.889880517687</v>
      </c>
      <c r="DT26" s="366">
        <f t="shared" si="20"/>
        <v>73506.269798597146</v>
      </c>
      <c r="DU26" s="366">
        <f t="shared" si="20"/>
        <v>75200.022972925755</v>
      </c>
      <c r="DV26" s="366">
        <f t="shared" si="20"/>
        <v>87877.193902821164</v>
      </c>
      <c r="DW26" s="366">
        <f t="shared" si="20"/>
        <v>71280.695393042872</v>
      </c>
      <c r="DX26" s="366">
        <f t="shared" si="20"/>
        <v>66519.960983640951</v>
      </c>
      <c r="DY26" s="366">
        <f t="shared" si="20"/>
        <v>62809.142805307107</v>
      </c>
      <c r="DZ26" s="366">
        <f t="shared" si="20"/>
        <v>57332.44563063512</v>
      </c>
      <c r="EA26" s="366">
        <f t="shared" si="20"/>
        <v>56824.175089379976</v>
      </c>
      <c r="EB26" s="366">
        <f t="shared" si="20"/>
        <v>81028.983277674663</v>
      </c>
      <c r="EC26" s="366">
        <f t="shared" si="20"/>
        <v>64068.299713696768</v>
      </c>
      <c r="ED26" s="366">
        <f t="shared" si="20"/>
        <v>66927.44265473375</v>
      </c>
      <c r="EE26" s="366">
        <f t="shared" ref="EE26:GP26" si="21">SUM(EE22:EE25)</f>
        <v>72630.07321844995</v>
      </c>
      <c r="EF26" s="366">
        <f t="shared" si="21"/>
        <v>75579.107076741187</v>
      </c>
      <c r="EG26" s="366">
        <f t="shared" si="21"/>
        <v>70497.954005291773</v>
      </c>
      <c r="EH26" s="366">
        <f t="shared" si="21"/>
        <v>87338.593560051217</v>
      </c>
      <c r="EI26" s="366">
        <f t="shared" si="21"/>
        <v>68002.228741726052</v>
      </c>
      <c r="EJ26" s="366">
        <f t="shared" si="21"/>
        <v>68506.962685238803</v>
      </c>
      <c r="EK26" s="366">
        <f t="shared" si="21"/>
        <v>65701.384768872871</v>
      </c>
      <c r="EL26" s="366">
        <f t="shared" si="21"/>
        <v>57321.544345331109</v>
      </c>
      <c r="EM26" s="366">
        <f t="shared" si="21"/>
        <v>60475.633576794753</v>
      </c>
      <c r="EN26" s="366">
        <f t="shared" si="21"/>
        <v>83793.529680711115</v>
      </c>
      <c r="EO26" s="366">
        <f t="shared" si="21"/>
        <v>66279.886850187031</v>
      </c>
      <c r="EP26" s="366">
        <f t="shared" si="21"/>
        <v>69447.38425435609</v>
      </c>
      <c r="EQ26" s="366">
        <f t="shared" si="21"/>
        <v>75045.784878850827</v>
      </c>
      <c r="ER26" s="366">
        <f t="shared" si="21"/>
        <v>78013.864768353858</v>
      </c>
      <c r="ES26" s="366">
        <f t="shared" si="21"/>
        <v>78262.668853466719</v>
      </c>
      <c r="ET26" s="366">
        <f t="shared" si="21"/>
        <v>91846.131138544777</v>
      </c>
      <c r="EU26" s="366">
        <f t="shared" si="21"/>
        <v>75348.788532358813</v>
      </c>
      <c r="EV26" s="366">
        <f t="shared" si="21"/>
        <v>68468.298098681858</v>
      </c>
      <c r="EW26" s="366">
        <f t="shared" si="21"/>
        <v>68092.411243623748</v>
      </c>
      <c r="EX26" s="366">
        <f t="shared" si="21"/>
        <v>60218.931157939456</v>
      </c>
      <c r="EY26" s="366">
        <f t="shared" si="21"/>
        <v>62670.090254330978</v>
      </c>
      <c r="EZ26" s="366">
        <f t="shared" si="21"/>
        <v>86270.50049770849</v>
      </c>
      <c r="FA26" s="366">
        <f t="shared" si="21"/>
        <v>68744.583805025395</v>
      </c>
      <c r="FB26" s="366">
        <f t="shared" si="21"/>
        <v>71790.539935973415</v>
      </c>
      <c r="FC26" s="366">
        <f t="shared" si="21"/>
        <v>77390.740979933369</v>
      </c>
      <c r="FD26" s="366">
        <f t="shared" si="21"/>
        <v>80467.455125272594</v>
      </c>
      <c r="FE26" s="366">
        <f t="shared" si="21"/>
        <v>78495.365432608</v>
      </c>
      <c r="FF26" s="366">
        <f t="shared" si="21"/>
        <v>93413.30232798247</v>
      </c>
      <c r="FG26" s="366">
        <f t="shared" si="21"/>
        <v>77128.585095146205</v>
      </c>
      <c r="FH26" s="366">
        <f t="shared" si="21"/>
        <v>72111.223338363852</v>
      </c>
      <c r="FI26" s="366">
        <f t="shared" si="21"/>
        <v>68840.68316102172</v>
      </c>
      <c r="FJ26" s="366">
        <f t="shared" si="21"/>
        <v>63364.448171151293</v>
      </c>
      <c r="FK26" s="366">
        <f t="shared" si="21"/>
        <v>63250.728771699534</v>
      </c>
      <c r="FL26" s="366">
        <f t="shared" si="21"/>
        <v>87874.559458709031</v>
      </c>
      <c r="FM26" s="366">
        <f t="shared" si="21"/>
        <v>70738.287325095414</v>
      </c>
      <c r="FN26" s="366">
        <f t="shared" si="21"/>
        <v>73575.242526095375</v>
      </c>
      <c r="FO26" s="366">
        <f t="shared" si="21"/>
        <v>79324.05639467515</v>
      </c>
      <c r="FP26" s="366">
        <f t="shared" si="21"/>
        <v>82631.434357641221</v>
      </c>
      <c r="FQ26" s="366">
        <f t="shared" si="21"/>
        <v>82012.788013412646</v>
      </c>
      <c r="FR26" s="366">
        <f t="shared" si="21"/>
        <v>96181.172795954481</v>
      </c>
      <c r="FS26" s="366">
        <f t="shared" si="21"/>
        <v>79742.812671982159</v>
      </c>
      <c r="FT26" s="366">
        <f t="shared" si="21"/>
        <v>72806.188954607758</v>
      </c>
      <c r="FU26" s="366">
        <f t="shared" si="21"/>
        <v>72590.513976153612</v>
      </c>
      <c r="FV26" s="366">
        <f t="shared" si="21"/>
        <v>64647.532145117926</v>
      </c>
      <c r="FW26" s="366">
        <f t="shared" si="21"/>
        <v>67348.229379391385</v>
      </c>
      <c r="FX26" s="366">
        <f t="shared" si="21"/>
        <v>91194.8837798452</v>
      </c>
      <c r="FY26" s="366">
        <f t="shared" si="21"/>
        <v>73515.453789200925</v>
      </c>
      <c r="FZ26" s="366">
        <f t="shared" si="21"/>
        <v>76524.17733817437</v>
      </c>
      <c r="GA26" s="366">
        <f t="shared" si="21"/>
        <v>82136.077405996228</v>
      </c>
      <c r="GB26" s="366">
        <f t="shared" si="21"/>
        <v>85443.987626644812</v>
      </c>
      <c r="GC26" s="366">
        <f t="shared" si="21"/>
        <v>86843.030184991963</v>
      </c>
      <c r="GD26" s="366">
        <f t="shared" si="21"/>
        <v>99721.709245163744</v>
      </c>
      <c r="GE26" s="366">
        <f t="shared" si="21"/>
        <v>82955.189581108949</v>
      </c>
      <c r="GF26" s="366">
        <f t="shared" si="21"/>
        <v>76099.246408917301</v>
      </c>
      <c r="GG26" s="366">
        <f t="shared" si="21"/>
        <v>75681.102922194346</v>
      </c>
      <c r="GH26" s="366">
        <f t="shared" si="21"/>
        <v>67539.197419055519</v>
      </c>
      <c r="GI26" s="366">
        <f t="shared" si="21"/>
        <v>70290.638712282613</v>
      </c>
      <c r="GJ26" s="366">
        <f t="shared" si="21"/>
        <v>94163.344117883069</v>
      </c>
      <c r="GK26" s="366">
        <f t="shared" si="21"/>
        <v>76326.00299232165</v>
      </c>
      <c r="GL26" s="366">
        <f t="shared" si="21"/>
        <v>79258.416525935056</v>
      </c>
      <c r="GM26" s="366">
        <f t="shared" si="21"/>
        <v>84826.406723446882</v>
      </c>
      <c r="GN26" s="366">
        <f t="shared" si="21"/>
        <v>88213.640926436899</v>
      </c>
      <c r="GO26" s="366">
        <f t="shared" si="21"/>
        <v>87950.838001440876</v>
      </c>
      <c r="GP26" s="366">
        <f t="shared" si="21"/>
        <v>101800.17086709739</v>
      </c>
      <c r="GQ26" s="366">
        <f t="shared" ref="GQ26:JB26" si="22">SUM(GQ22:GQ25)</f>
        <v>81629.29496465491</v>
      </c>
      <c r="GR26" s="366">
        <f t="shared" si="22"/>
        <v>82324.790987250264</v>
      </c>
      <c r="GS26" s="366">
        <f t="shared" si="22"/>
        <v>79135.774173560319</v>
      </c>
      <c r="GT26" s="366">
        <f t="shared" si="22"/>
        <v>70134.654350176221</v>
      </c>
      <c r="GU26" s="366">
        <f t="shared" si="22"/>
        <v>73710.560016638468</v>
      </c>
      <c r="GV26" s="366">
        <f t="shared" si="22"/>
        <v>97374.633370006428</v>
      </c>
      <c r="GW26" s="366">
        <f t="shared" si="22"/>
        <v>79258.88444986289</v>
      </c>
      <c r="GX26" s="366">
        <f t="shared" si="22"/>
        <v>82177.472243048149</v>
      </c>
      <c r="GY26" s="366">
        <f t="shared" si="22"/>
        <v>87669.542130390095</v>
      </c>
      <c r="GZ26" s="366">
        <f t="shared" si="22"/>
        <v>91112.65135639334</v>
      </c>
      <c r="HA26" s="366">
        <f t="shared" si="22"/>
        <v>85590.241855481916</v>
      </c>
      <c r="HB26" s="366">
        <f t="shared" si="22"/>
        <v>102586.71072337066</v>
      </c>
      <c r="HC26" s="366">
        <f t="shared" si="22"/>
        <v>86489.294506182254</v>
      </c>
      <c r="HD26" s="366">
        <f t="shared" si="22"/>
        <v>79157.494915335061</v>
      </c>
      <c r="HE26" s="366">
        <f t="shared" si="22"/>
        <v>79446.31644718397</v>
      </c>
      <c r="HF26" s="366">
        <f t="shared" si="22"/>
        <v>71497.891239970733</v>
      </c>
      <c r="HG26" s="366">
        <f t="shared" si="22"/>
        <v>74612.222118481484</v>
      </c>
      <c r="HH26" s="366">
        <f t="shared" si="22"/>
        <v>98914.614060024149</v>
      </c>
      <c r="HI26" s="366">
        <f t="shared" si="22"/>
        <v>81036.631126323409</v>
      </c>
      <c r="HJ26" s="366">
        <f t="shared" si="22"/>
        <v>84014.625819369976</v>
      </c>
      <c r="HK26" s="366">
        <f t="shared" si="22"/>
        <v>89673.239598406872</v>
      </c>
      <c r="HL26" s="366">
        <f t="shared" si="22"/>
        <v>93371.828809360115</v>
      </c>
      <c r="HM26" s="366">
        <f t="shared" si="22"/>
        <v>93245.111677301087</v>
      </c>
      <c r="HN26" s="366">
        <f t="shared" si="22"/>
        <v>107095.47203170128</v>
      </c>
      <c r="HO26" s="366">
        <f t="shared" si="22"/>
        <v>90389.731566663177</v>
      </c>
      <c r="HP26" s="366">
        <f t="shared" si="22"/>
        <v>83410.767907725836</v>
      </c>
      <c r="HQ26" s="366">
        <f t="shared" si="22"/>
        <v>83240.18533730245</v>
      </c>
      <c r="HR26" s="366">
        <f t="shared" si="22"/>
        <v>76396.119379588141</v>
      </c>
      <c r="HS26" s="366">
        <f t="shared" si="22"/>
        <v>76478.075954710614</v>
      </c>
      <c r="HT26" s="366">
        <f t="shared" si="22"/>
        <v>101909.33460361951</v>
      </c>
      <c r="HU26" s="366">
        <f t="shared" si="22"/>
        <v>84157.817020952309</v>
      </c>
      <c r="HV26" s="366">
        <f t="shared" si="22"/>
        <v>86749.413926792811</v>
      </c>
      <c r="HW26" s="366">
        <f t="shared" si="22"/>
        <v>92474.388668021435</v>
      </c>
      <c r="HX26" s="366">
        <f t="shared" si="22"/>
        <v>96318.993286103752</v>
      </c>
      <c r="HY26" s="366">
        <f t="shared" si="22"/>
        <v>95315.799560073254</v>
      </c>
      <c r="HZ26" s="366">
        <f t="shared" si="22"/>
        <v>109667.46149018309</v>
      </c>
      <c r="IA26" s="366">
        <f t="shared" si="22"/>
        <v>89474.922237229024</v>
      </c>
      <c r="IB26" s="366">
        <f t="shared" si="22"/>
        <v>90099.611326068902</v>
      </c>
      <c r="IC26" s="366">
        <f t="shared" si="22"/>
        <v>87087.251300041884</v>
      </c>
      <c r="ID26" s="366">
        <f t="shared" si="22"/>
        <v>77915.743758829456</v>
      </c>
      <c r="IE26" s="366">
        <f t="shared" si="22"/>
        <v>81879.957786161656</v>
      </c>
      <c r="IF26" s="366">
        <f t="shared" si="22"/>
        <v>105921.20328118288</v>
      </c>
      <c r="IG26" s="366">
        <f t="shared" si="22"/>
        <v>87522.798224485101</v>
      </c>
      <c r="IH26" s="366">
        <f t="shared" si="22"/>
        <v>90359.735375007134</v>
      </c>
      <c r="II26" s="366">
        <f t="shared" si="22"/>
        <v>95854.420267484966</v>
      </c>
      <c r="IJ26" s="366">
        <f t="shared" si="22"/>
        <v>99669.739605042007</v>
      </c>
      <c r="IK26" s="366">
        <f t="shared" si="22"/>
        <v>100503.21996058628</v>
      </c>
      <c r="IL26" s="366">
        <f t="shared" si="22"/>
        <v>113639.51729309355</v>
      </c>
      <c r="IM26" s="366">
        <f t="shared" si="22"/>
        <v>96644.403599547775</v>
      </c>
      <c r="IN26" s="366">
        <f t="shared" si="22"/>
        <v>89645.031792564114</v>
      </c>
      <c r="IO26" s="366">
        <f t="shared" si="22"/>
        <v>89384.449539186127</v>
      </c>
      <c r="IP26" s="366">
        <f t="shared" si="22"/>
        <v>80867.270434405975</v>
      </c>
      <c r="IQ26" s="366">
        <f t="shared" si="22"/>
        <v>84209.392327556227</v>
      </c>
      <c r="IR26" s="366">
        <f t="shared" si="22"/>
        <v>108653.21161500463</v>
      </c>
      <c r="IS26" s="366">
        <f t="shared" si="22"/>
        <v>90298.83491380536</v>
      </c>
      <c r="IT26" s="366">
        <f t="shared" si="22"/>
        <v>93060.019299619293</v>
      </c>
      <c r="IU26" s="366">
        <f t="shared" si="22"/>
        <v>98602.800847621198</v>
      </c>
      <c r="IV26" s="366">
        <f t="shared" si="22"/>
        <v>102586.55706289188</v>
      </c>
      <c r="IW26" s="366">
        <f t="shared" si="22"/>
        <v>103515.92063153011</v>
      </c>
      <c r="IX26" s="366">
        <f t="shared" si="22"/>
        <v>116621.47846295683</v>
      </c>
      <c r="IY26" s="366">
        <f t="shared" si="22"/>
        <v>99580.362894992344</v>
      </c>
      <c r="IZ26" s="366">
        <f t="shared" si="22"/>
        <v>94594.245127006987</v>
      </c>
      <c r="JA26" s="366">
        <f t="shared" si="22"/>
        <v>91229.253741153298</v>
      </c>
      <c r="JB26" s="366">
        <f t="shared" si="22"/>
        <v>84984.758475158611</v>
      </c>
      <c r="JC26" s="366">
        <f t="shared" ref="JC26:LN26" si="23">SUM(JC22:JC25)</f>
        <v>85742.442559714691</v>
      </c>
      <c r="JD26" s="366">
        <f t="shared" si="23"/>
        <v>111162.70754189922</v>
      </c>
      <c r="JE26" s="366">
        <f t="shared" si="23"/>
        <v>93127.232799768593</v>
      </c>
      <c r="JF26" s="366">
        <f t="shared" si="23"/>
        <v>95637.240619703967</v>
      </c>
      <c r="JG26" s="366">
        <f t="shared" si="23"/>
        <v>101295.23605416359</v>
      </c>
      <c r="JH26" s="366">
        <f t="shared" si="23"/>
        <v>105505.48411249561</v>
      </c>
      <c r="JI26" s="366">
        <f t="shared" si="23"/>
        <v>104802.13196650616</v>
      </c>
      <c r="JJ26" s="366">
        <f t="shared" si="23"/>
        <v>118945.36271380463</v>
      </c>
      <c r="JK26" s="366">
        <f t="shared" si="23"/>
        <v>98545.753006375366</v>
      </c>
      <c r="JL26" s="366">
        <f t="shared" si="23"/>
        <v>99128.76122751311</v>
      </c>
      <c r="JM26" s="366">
        <f t="shared" si="23"/>
        <v>96163.178783623007</v>
      </c>
      <c r="JN26" s="366">
        <f t="shared" si="23"/>
        <v>86723.95534758849</v>
      </c>
      <c r="JO26" s="366">
        <f t="shared" si="23"/>
        <v>91060.755769514333</v>
      </c>
      <c r="JP26" s="366">
        <f t="shared" si="23"/>
        <v>115453.81618736048</v>
      </c>
      <c r="JQ26" s="366">
        <f t="shared" si="23"/>
        <v>96710.535922352385</v>
      </c>
      <c r="JR26" s="366">
        <f t="shared" si="23"/>
        <v>99429.211895476008</v>
      </c>
      <c r="JS26" s="366">
        <f t="shared" si="23"/>
        <v>104900.23029722497</v>
      </c>
      <c r="JT26" s="366">
        <f t="shared" si="23"/>
        <v>109093.70251906934</v>
      </c>
      <c r="JU26" s="366">
        <f t="shared" si="23"/>
        <v>108489.16331759156</v>
      </c>
      <c r="JV26" s="366">
        <f t="shared" si="23"/>
        <v>122483.09717343998</v>
      </c>
      <c r="JW26" s="366">
        <f t="shared" si="23"/>
        <v>105486.33486957668</v>
      </c>
      <c r="JX26" s="366">
        <f t="shared" si="23"/>
        <v>98343.097976501333</v>
      </c>
      <c r="JY26" s="366">
        <f t="shared" si="23"/>
        <v>98307.819937303517</v>
      </c>
      <c r="JZ26" s="366">
        <f t="shared" si="23"/>
        <v>89611.522700203379</v>
      </c>
      <c r="KA26" s="366">
        <f t="shared" si="23"/>
        <v>93375.614781397555</v>
      </c>
      <c r="KB26" s="366">
        <f t="shared" si="23"/>
        <v>118238.74481980829</v>
      </c>
      <c r="KC26" s="366">
        <f t="shared" si="23"/>
        <v>99576.209433737589</v>
      </c>
      <c r="KD26" s="366">
        <f t="shared" si="23"/>
        <v>102248.27074185843</v>
      </c>
      <c r="KE26" s="366">
        <f t="shared" si="23"/>
        <v>107795.33719562103</v>
      </c>
      <c r="KF26" s="366">
        <f t="shared" si="23"/>
        <v>112189.42798316285</v>
      </c>
      <c r="KG26" s="366">
        <f t="shared" si="23"/>
        <v>109392.69526381495</v>
      </c>
      <c r="KH26" s="366">
        <f t="shared" si="23"/>
        <v>124773.71670762819</v>
      </c>
      <c r="KI26" s="366">
        <f t="shared" si="23"/>
        <v>108011.44955104042</v>
      </c>
      <c r="KJ26" s="366">
        <f t="shared" si="23"/>
        <v>102752.50667731345</v>
      </c>
      <c r="KK26" s="366">
        <f t="shared" si="23"/>
        <v>99852.921409059898</v>
      </c>
      <c r="KL26" s="366">
        <f t="shared" si="23"/>
        <v>93552.131793564709</v>
      </c>
      <c r="KM26" s="366">
        <f t="shared" si="23"/>
        <v>94797.459258864081</v>
      </c>
      <c r="KN26" s="366">
        <f t="shared" si="23"/>
        <v>120726.16177236621</v>
      </c>
      <c r="KO26" s="366">
        <f t="shared" si="23"/>
        <v>102435.59582481021</v>
      </c>
      <c r="KP26" s="366">
        <f t="shared" si="23"/>
        <v>104897.46718560351</v>
      </c>
      <c r="KQ26" s="366">
        <f t="shared" si="23"/>
        <v>110598.18671282307</v>
      </c>
      <c r="KR26" s="366">
        <f t="shared" si="23"/>
        <v>115259.64580777865</v>
      </c>
      <c r="KS26" s="366">
        <f t="shared" si="23"/>
        <v>113800.74971594966</v>
      </c>
      <c r="KT26" s="366">
        <f t="shared" si="23"/>
        <v>128448.9236071717</v>
      </c>
      <c r="KU26" s="366">
        <f t="shared" si="23"/>
        <v>111525.18798301644</v>
      </c>
      <c r="KV26" s="366">
        <f t="shared" si="23"/>
        <v>104344.26724601828</v>
      </c>
      <c r="KW26" s="366">
        <f t="shared" si="23"/>
        <v>104510.74726679131</v>
      </c>
      <c r="KX26" s="366">
        <f t="shared" si="23"/>
        <v>95725.305661690742</v>
      </c>
      <c r="KY26" s="366">
        <f t="shared" si="23"/>
        <v>99819.153130349427</v>
      </c>
      <c r="KZ26" s="366">
        <f t="shared" si="23"/>
        <v>125003.20863268792</v>
      </c>
      <c r="LA26" s="366">
        <f t="shared" si="23"/>
        <v>106142.76317827468</v>
      </c>
      <c r="LB26" s="366">
        <f t="shared" si="23"/>
        <v>108768.17186910579</v>
      </c>
      <c r="LC26" s="366">
        <f t="shared" si="23"/>
        <v>114331.44302372109</v>
      </c>
      <c r="LD26" s="366">
        <f t="shared" si="23"/>
        <v>119026.4584199797</v>
      </c>
      <c r="LE26" s="366">
        <f t="shared" si="23"/>
        <v>119407.36886189532</v>
      </c>
      <c r="LF26" s="366">
        <f t="shared" si="23"/>
        <v>132876.1384102118</v>
      </c>
      <c r="LG26" s="366">
        <f t="shared" si="23"/>
        <v>115632.43723728834</v>
      </c>
      <c r="LH26" s="366">
        <f t="shared" si="23"/>
        <v>108518.00798132233</v>
      </c>
      <c r="LI26" s="366">
        <f t="shared" si="23"/>
        <v>108507.6655203017</v>
      </c>
      <c r="LJ26" s="366">
        <f t="shared" si="23"/>
        <v>99512.054332515327</v>
      </c>
      <c r="LK26" s="366">
        <f t="shared" si="23"/>
        <v>103694.00664677883</v>
      </c>
      <c r="LL26" s="366">
        <f t="shared" si="23"/>
        <v>128941.77015388625</v>
      </c>
      <c r="LM26" s="366">
        <f t="shared" si="23"/>
        <v>109899.26109942113</v>
      </c>
      <c r="LN26" s="366">
        <f t="shared" si="23"/>
        <v>112442.18095744724</v>
      </c>
      <c r="LO26" s="366">
        <f t="shared" ref="LO26:NA26" si="24">SUM(LO22:LO25)</f>
        <v>117963.05292790534</v>
      </c>
      <c r="LP26" s="366">
        <f t="shared" si="24"/>
        <v>122772.8462221548</v>
      </c>
      <c r="LQ26" s="366">
        <f t="shared" si="24"/>
        <v>121631.12850016858</v>
      </c>
      <c r="LR26" s="366">
        <f t="shared" si="24"/>
        <v>135990.03468875395</v>
      </c>
      <c r="LS26" s="366">
        <f t="shared" si="24"/>
        <v>115313.47418429438</v>
      </c>
      <c r="LT26" s="366">
        <f t="shared" si="24"/>
        <v>115755.81549376324</v>
      </c>
      <c r="LU26" s="366">
        <f t="shared" si="24"/>
        <v>112969.52890997584</v>
      </c>
      <c r="LV26" s="366">
        <f t="shared" si="24"/>
        <v>103086.69507702423</v>
      </c>
      <c r="LW26" s="366">
        <f t="shared" si="24"/>
        <v>108124.62975031811</v>
      </c>
      <c r="LX26" s="366">
        <f t="shared" si="24"/>
        <v>133192.14211049088</v>
      </c>
      <c r="LY26" s="366">
        <f t="shared" si="24"/>
        <v>113838.73902949893</v>
      </c>
      <c r="LZ26" s="366">
        <f t="shared" si="24"/>
        <v>116356.04664784193</v>
      </c>
      <c r="MA26" s="366">
        <f t="shared" si="24"/>
        <v>121797.63536524211</v>
      </c>
      <c r="MB26" s="366">
        <f t="shared" si="24"/>
        <v>126695.63810530178</v>
      </c>
      <c r="MC26" s="366">
        <f t="shared" si="24"/>
        <v>120271.83124289027</v>
      </c>
      <c r="MD26" s="366">
        <f t="shared" si="24"/>
        <v>137791.39925850276</v>
      </c>
      <c r="ME26" s="366">
        <f t="shared" si="24"/>
        <v>121176.13889683186</v>
      </c>
      <c r="MF26" s="366">
        <f t="shared" si="24"/>
        <v>113585.33623800907</v>
      </c>
      <c r="MG26" s="366">
        <f t="shared" si="24"/>
        <v>114286.4788203669</v>
      </c>
      <c r="MH26" s="366">
        <f t="shared" si="24"/>
        <v>105435.11594420363</v>
      </c>
      <c r="MI26" s="366">
        <f t="shared" si="24"/>
        <v>110046.53911433974</v>
      </c>
      <c r="MJ26" s="366">
        <f t="shared" si="24"/>
        <v>135785.96524194267</v>
      </c>
      <c r="MK26" s="366">
        <f t="shared" si="24"/>
        <v>116640.56476061944</v>
      </c>
      <c r="ML26" s="366">
        <f t="shared" si="24"/>
        <v>119207.52785524714</v>
      </c>
      <c r="MM26" s="366">
        <f t="shared" si="24"/>
        <v>124814.40526187702</v>
      </c>
      <c r="MN26" s="366">
        <f t="shared" si="24"/>
        <v>130002.71522696903</v>
      </c>
      <c r="MO26" s="366">
        <f t="shared" si="24"/>
        <v>128952.9901458339</v>
      </c>
      <c r="MP26" s="366">
        <f t="shared" si="24"/>
        <v>143341.5259625235</v>
      </c>
      <c r="MQ26" s="366">
        <f t="shared" si="24"/>
        <v>126106.48531634387</v>
      </c>
      <c r="MR26" s="366">
        <f t="shared" si="24"/>
        <v>118863.31634912528</v>
      </c>
      <c r="MS26" s="366">
        <f t="shared" si="24"/>
        <v>119115.45283016347</v>
      </c>
      <c r="MT26" s="366">
        <f t="shared" si="24"/>
        <v>109920.65970958973</v>
      </c>
      <c r="MU26" s="366">
        <f t="shared" si="24"/>
        <v>114598.78541249988</v>
      </c>
      <c r="MV26" s="366">
        <f t="shared" si="24"/>
        <v>140335.12351987866</v>
      </c>
      <c r="MW26" s="366">
        <f t="shared" si="24"/>
        <v>120941.78074805551</v>
      </c>
      <c r="MX26" s="366">
        <f t="shared" si="24"/>
        <v>123386.00244409629</v>
      </c>
      <c r="MY26" s="366">
        <f t="shared" si="24"/>
        <v>128914.84994880242</v>
      </c>
      <c r="MZ26" s="366">
        <f t="shared" si="24"/>
        <v>134200.13170965732</v>
      </c>
      <c r="NA26" s="366">
        <f t="shared" si="24"/>
        <v>130865.63359785191</v>
      </c>
    </row>
  </sheetData>
  <mergeCells count="34">
    <mergeCell ref="AD19:AO19"/>
    <mergeCell ref="B1:E1"/>
    <mergeCell ref="B11:D11"/>
    <mergeCell ref="B17:D17"/>
    <mergeCell ref="F19:Q19"/>
    <mergeCell ref="R19:AC19"/>
    <mergeCell ref="FR19:GC19"/>
    <mergeCell ref="AP19:BA19"/>
    <mergeCell ref="BB19:BM19"/>
    <mergeCell ref="BN19:BY19"/>
    <mergeCell ref="BZ19:CK19"/>
    <mergeCell ref="CL19:CW19"/>
    <mergeCell ref="CX19:DI19"/>
    <mergeCell ref="DJ19:DU19"/>
    <mergeCell ref="DV19:EG19"/>
    <mergeCell ref="EH19:ES19"/>
    <mergeCell ref="ET19:FE19"/>
    <mergeCell ref="FF19:FQ19"/>
    <mergeCell ref="LR19:MC19"/>
    <mergeCell ref="MD19:MO19"/>
    <mergeCell ref="MP19:NA19"/>
    <mergeCell ref="B21:C21"/>
    <mergeCell ref="IX19:JI19"/>
    <mergeCell ref="JJ19:JU19"/>
    <mergeCell ref="JV19:KG19"/>
    <mergeCell ref="KH19:KS19"/>
    <mergeCell ref="KT19:LE19"/>
    <mergeCell ref="LF19:LQ19"/>
    <mergeCell ref="GD19:GO19"/>
    <mergeCell ref="GP19:HA19"/>
    <mergeCell ref="HB19:HM19"/>
    <mergeCell ref="HN19:HY19"/>
    <mergeCell ref="HZ19:IK19"/>
    <mergeCell ref="IL19:IW19"/>
  </mergeCell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8E995-AD24-4EB5-9A10-F0FFFDA8A9F1}">
  <sheetPr>
    <tabColor theme="7" tint="0.59999389629810485"/>
  </sheetPr>
  <dimension ref="A1:NA26"/>
  <sheetViews>
    <sheetView workbookViewId="0">
      <selection activeCell="F7" sqref="F7:G7"/>
    </sheetView>
  </sheetViews>
  <sheetFormatPr defaultColWidth="9.140625" defaultRowHeight="12.75" x14ac:dyDescent="0.2"/>
  <cols>
    <col min="1" max="1" width="33.5703125" style="256" bestFit="1" customWidth="1"/>
    <col min="2" max="2" width="31.5703125" style="256" bestFit="1" customWidth="1"/>
    <col min="3" max="3" width="11" style="256" bestFit="1" customWidth="1"/>
    <col min="4" max="4" width="10.7109375" style="256" bestFit="1" customWidth="1"/>
    <col min="5" max="5" width="14" style="256" bestFit="1" customWidth="1"/>
    <col min="6" max="8" width="7.85546875" style="256" bestFit="1" customWidth="1"/>
    <col min="9" max="9" width="8.140625" style="256" bestFit="1" customWidth="1"/>
    <col min="10" max="10" width="7.85546875" style="256" bestFit="1" customWidth="1"/>
    <col min="11" max="11" width="8.140625" style="256" bestFit="1" customWidth="1"/>
    <col min="12" max="12" width="7.85546875" style="256" bestFit="1" customWidth="1"/>
    <col min="13" max="13" width="8.140625" style="256" bestFit="1" customWidth="1"/>
    <col min="14" max="14" width="7.85546875" style="256" bestFit="1" customWidth="1"/>
    <col min="15" max="17" width="8.140625" style="256" bestFit="1" customWidth="1"/>
    <col min="18" max="18" width="7.85546875" style="256" bestFit="1" customWidth="1"/>
    <col min="19" max="33" width="8.140625" style="256" bestFit="1" customWidth="1"/>
    <col min="34" max="34" width="7.85546875" style="256" bestFit="1" customWidth="1"/>
    <col min="35" max="42" width="8.140625" style="256" bestFit="1" customWidth="1"/>
    <col min="43" max="43" width="7.85546875" style="256" bestFit="1" customWidth="1"/>
    <col min="44" max="44" width="8.140625" style="256" bestFit="1" customWidth="1"/>
    <col min="45" max="45" width="7.5703125" style="256" bestFit="1" customWidth="1"/>
    <col min="46" max="47" width="8.140625" style="256" bestFit="1" customWidth="1"/>
    <col min="48" max="48" width="7.85546875" style="256" bestFit="1" customWidth="1"/>
    <col min="49" max="50" width="8.140625" style="256" bestFit="1" customWidth="1"/>
    <col min="51" max="51" width="7.85546875" style="256" bestFit="1" customWidth="1"/>
    <col min="52" max="52" width="7.5703125" style="256" bestFit="1" customWidth="1"/>
    <col min="53" max="53" width="7.85546875" style="256" bestFit="1" customWidth="1"/>
    <col min="54" max="56" width="8.140625" style="256" bestFit="1" customWidth="1"/>
    <col min="57" max="57" width="7.85546875" style="256" bestFit="1" customWidth="1"/>
    <col min="58" max="58" width="8.140625" style="256" bestFit="1" customWidth="1"/>
    <col min="59" max="59" width="7.85546875" style="256" bestFit="1" customWidth="1"/>
    <col min="60" max="60" width="8.140625" style="256" bestFit="1" customWidth="1"/>
    <col min="61" max="62" width="7.85546875" style="256" bestFit="1" customWidth="1"/>
    <col min="63" max="68" width="8.140625" style="256" bestFit="1" customWidth="1"/>
    <col min="69" max="69" width="7.85546875" style="256" bestFit="1" customWidth="1"/>
    <col min="70" max="70" width="7.5703125" style="256" bestFit="1" customWidth="1"/>
    <col min="71" max="71" width="7.85546875" style="256" bestFit="1" customWidth="1"/>
    <col min="72" max="74" width="8.140625" style="256" bestFit="1" customWidth="1"/>
    <col min="75" max="75" width="7.5703125" style="256" bestFit="1" customWidth="1"/>
    <col min="76" max="78" width="8.140625" style="256" bestFit="1" customWidth="1"/>
    <col min="79" max="80" width="7.85546875" style="256" bestFit="1" customWidth="1"/>
    <col min="81" max="83" width="8.140625" style="256" bestFit="1" customWidth="1"/>
    <col min="84" max="86" width="7.85546875" style="256" bestFit="1" customWidth="1"/>
    <col min="87" max="100" width="8.140625" style="256" bestFit="1" customWidth="1"/>
    <col min="101" max="101" width="7.85546875" style="256" bestFit="1" customWidth="1"/>
    <col min="102" max="104" width="8.140625" style="256" bestFit="1" customWidth="1"/>
    <col min="105" max="106" width="7.85546875" style="256" bestFit="1" customWidth="1"/>
    <col min="107" max="107" width="8.140625" style="256" bestFit="1" customWidth="1"/>
    <col min="108" max="108" width="7.85546875" style="256" bestFit="1" customWidth="1"/>
    <col min="109" max="111" width="8.140625" style="256" bestFit="1" customWidth="1"/>
    <col min="112" max="112" width="7.85546875" style="256" bestFit="1" customWidth="1"/>
    <col min="113" max="114" width="8.140625" style="256" bestFit="1" customWidth="1"/>
    <col min="115" max="115" width="7.85546875" style="256" bestFit="1" customWidth="1"/>
    <col min="116" max="116" width="8.140625" style="256" bestFit="1" customWidth="1"/>
    <col min="117" max="117" width="7.5703125" style="256" bestFit="1" customWidth="1"/>
    <col min="118" max="118" width="8.140625" style="256" bestFit="1" customWidth="1"/>
    <col min="119" max="119" width="7.28515625" style="256" bestFit="1" customWidth="1"/>
    <col min="120" max="121" width="8.140625" style="256" bestFit="1" customWidth="1"/>
    <col min="122" max="122" width="7.85546875" style="256" bestFit="1" customWidth="1"/>
    <col min="123" max="126" width="8.140625" style="256" bestFit="1" customWidth="1"/>
    <col min="127" max="127" width="7.5703125" style="256" bestFit="1" customWidth="1"/>
    <col min="128" max="131" width="8.140625" style="256" bestFit="1" customWidth="1"/>
    <col min="132" max="132" width="7.85546875" style="256" bestFit="1" customWidth="1"/>
    <col min="133" max="140" width="8.140625" style="256" bestFit="1" customWidth="1"/>
    <col min="141" max="141" width="7.85546875" style="256" bestFit="1" customWidth="1"/>
    <col min="142" max="147" width="8.140625" style="256" bestFit="1" customWidth="1"/>
    <col min="148" max="148" width="7.85546875" style="256" bestFit="1" customWidth="1"/>
    <col min="149" max="149" width="8.140625" style="256" bestFit="1" customWidth="1"/>
    <col min="150" max="150" width="7.85546875" style="256" bestFit="1" customWidth="1"/>
    <col min="151" max="153" width="8.140625" style="256" bestFit="1" customWidth="1"/>
    <col min="154" max="154" width="7.85546875" style="256" bestFit="1" customWidth="1"/>
    <col min="155" max="155" width="8.140625" style="256" bestFit="1" customWidth="1"/>
    <col min="156" max="156" width="7.85546875" style="256" bestFit="1" customWidth="1"/>
    <col min="157" max="157" width="8.140625" style="256" bestFit="1" customWidth="1"/>
    <col min="158" max="158" width="7.5703125" style="256" bestFit="1" customWidth="1"/>
    <col min="159" max="159" width="7.85546875" style="256" bestFit="1" customWidth="1"/>
    <col min="160" max="161" width="8.140625" style="256" bestFit="1" customWidth="1"/>
    <col min="162" max="163" width="7.85546875" style="256" bestFit="1" customWidth="1"/>
    <col min="164" max="164" width="7.28515625" style="256" bestFit="1" customWidth="1"/>
    <col min="165" max="165" width="7.85546875" style="256" bestFit="1" customWidth="1"/>
    <col min="166" max="166" width="8.140625" style="256" bestFit="1" customWidth="1"/>
    <col min="167" max="167" width="7.85546875" style="256" bestFit="1" customWidth="1"/>
    <col min="168" max="171" width="8.140625" style="256" bestFit="1" customWidth="1"/>
    <col min="172" max="173" width="7.85546875" style="256" bestFit="1" customWidth="1"/>
    <col min="174" max="174" width="7.5703125" style="256" bestFit="1" customWidth="1"/>
    <col min="175" max="176" width="8.140625" style="256" bestFit="1" customWidth="1"/>
    <col min="177" max="177" width="7.85546875" style="256" bestFit="1" customWidth="1"/>
    <col min="178" max="179" width="8.140625" style="256" bestFit="1" customWidth="1"/>
    <col min="180" max="180" width="7.5703125" style="256" bestFit="1" customWidth="1"/>
    <col min="181" max="181" width="7.85546875" style="256" bestFit="1" customWidth="1"/>
    <col min="182" max="182" width="8.140625" style="256" bestFit="1" customWidth="1"/>
    <col min="183" max="183" width="7.85546875" style="256" bestFit="1" customWidth="1"/>
    <col min="184" max="188" width="8.140625" style="256" bestFit="1" customWidth="1"/>
    <col min="189" max="189" width="7.85546875" style="256" bestFit="1" customWidth="1"/>
    <col min="190" max="190" width="8.140625" style="256" bestFit="1" customWidth="1"/>
    <col min="191" max="192" width="7.85546875" style="256" bestFit="1" customWidth="1"/>
    <col min="193" max="195" width="8.140625" style="256" bestFit="1" customWidth="1"/>
    <col min="196" max="197" width="7.85546875" style="256" bestFit="1" customWidth="1"/>
    <col min="198" max="198" width="8.42578125" style="256" bestFit="1" customWidth="1"/>
    <col min="199" max="199" width="7.85546875" style="256" bestFit="1" customWidth="1"/>
    <col min="200" max="200" width="8.140625" style="256" bestFit="1" customWidth="1"/>
    <col min="201" max="202" width="7.85546875" style="256" bestFit="1" customWidth="1"/>
    <col min="203" max="203" width="7.5703125" style="256" bestFit="1" customWidth="1"/>
    <col min="204" max="205" width="8.140625" style="256" bestFit="1" customWidth="1"/>
    <col min="206" max="206" width="7.85546875" style="256" bestFit="1" customWidth="1"/>
    <col min="207" max="207" width="8.140625" style="256" bestFit="1" customWidth="1"/>
    <col min="208" max="208" width="7.28515625" style="256" bestFit="1" customWidth="1"/>
    <col min="209" max="209" width="8.140625" style="256" bestFit="1" customWidth="1"/>
    <col min="210" max="210" width="8.7109375" style="256" bestFit="1" customWidth="1"/>
    <col min="211" max="211" width="8.140625" style="256" bestFit="1" customWidth="1"/>
    <col min="212" max="212" width="7.85546875" style="256" bestFit="1" customWidth="1"/>
    <col min="213" max="213" width="8.140625" style="256" bestFit="1" customWidth="1"/>
    <col min="214" max="218" width="7.85546875" style="256" bestFit="1" customWidth="1"/>
    <col min="219" max="221" width="8.140625" style="256" bestFit="1" customWidth="1"/>
    <col min="222" max="222" width="8.7109375" style="256" bestFit="1" customWidth="1"/>
    <col min="223" max="223" width="8.140625" style="256" bestFit="1" customWidth="1"/>
    <col min="224" max="224" width="7.5703125" style="256" bestFit="1" customWidth="1"/>
    <col min="225" max="227" width="8.140625" style="256" bestFit="1" customWidth="1"/>
    <col min="228" max="228" width="8.42578125" style="256" bestFit="1" customWidth="1"/>
    <col min="229" max="229" width="7.85546875" style="256" bestFit="1" customWidth="1"/>
    <col min="230" max="231" width="8.140625" style="256" bestFit="1" customWidth="1"/>
    <col min="232" max="233" width="7.85546875" style="256" bestFit="1" customWidth="1"/>
    <col min="234" max="234" width="8.7109375" style="256" bestFit="1" customWidth="1"/>
    <col min="235" max="235" width="8.140625" style="256" bestFit="1" customWidth="1"/>
    <col min="236" max="236" width="7.85546875" style="256" bestFit="1" customWidth="1"/>
    <col min="237" max="237" width="8.140625" style="256" bestFit="1" customWidth="1"/>
    <col min="238" max="239" width="7.85546875" style="256" bestFit="1" customWidth="1"/>
    <col min="240" max="240" width="8.42578125" style="256" bestFit="1" customWidth="1"/>
    <col min="241" max="244" width="8.140625" style="256" bestFit="1" customWidth="1"/>
    <col min="245" max="245" width="8.7109375" style="256" bestFit="1" customWidth="1"/>
    <col min="246" max="246" width="8.42578125" style="256" bestFit="1" customWidth="1"/>
    <col min="247" max="251" width="8.140625" style="256" bestFit="1" customWidth="1"/>
    <col min="252" max="252" width="8.7109375" style="256" bestFit="1" customWidth="1"/>
    <col min="253" max="255" width="8.140625" style="256" bestFit="1" customWidth="1"/>
    <col min="256" max="256" width="8.7109375" style="256" bestFit="1" customWidth="1"/>
    <col min="257" max="257" width="8.42578125" style="256" bestFit="1" customWidth="1"/>
    <col min="258" max="260" width="8.140625" style="256" bestFit="1" customWidth="1"/>
    <col min="261" max="261" width="7.85546875" style="256" bestFit="1" customWidth="1"/>
    <col min="262" max="263" width="8.140625" style="256" bestFit="1" customWidth="1"/>
    <col min="264" max="265" width="7.85546875" style="256" bestFit="1" customWidth="1"/>
    <col min="266" max="266" width="8.140625" style="256" bestFit="1" customWidth="1"/>
    <col min="267" max="267" width="8.42578125" style="256" bestFit="1" customWidth="1"/>
    <col min="268" max="269" width="8.7109375" style="256" bestFit="1" customWidth="1"/>
    <col min="270" max="270" width="8.42578125" style="256" bestFit="1" customWidth="1"/>
    <col min="271" max="271" width="8.140625" style="256" bestFit="1" customWidth="1"/>
    <col min="272" max="273" width="7.85546875" style="256" bestFit="1" customWidth="1"/>
    <col min="274" max="274" width="8.140625" style="256" bestFit="1" customWidth="1"/>
    <col min="275" max="275" width="7.5703125" style="256" bestFit="1" customWidth="1"/>
    <col min="276" max="276" width="8.42578125" style="256" bestFit="1" customWidth="1"/>
    <col min="277" max="277" width="7.5703125" style="256" bestFit="1" customWidth="1"/>
    <col min="278" max="278" width="8.140625" style="256" bestFit="1" customWidth="1"/>
    <col min="279" max="283" width="8.7109375" style="256" bestFit="1" customWidth="1"/>
    <col min="284" max="285" width="8.140625" style="256" bestFit="1" customWidth="1"/>
    <col min="286" max="286" width="7.85546875" style="256" bestFit="1" customWidth="1"/>
    <col min="287" max="287" width="8.140625" style="256" bestFit="1" customWidth="1"/>
    <col min="288" max="288" width="8.42578125" style="256" bestFit="1" customWidth="1"/>
    <col min="289" max="289" width="8.140625" style="256" bestFit="1" customWidth="1"/>
    <col min="290" max="291" width="8.7109375" style="256" bestFit="1" customWidth="1"/>
    <col min="292" max="292" width="8.140625" style="256" bestFit="1" customWidth="1"/>
    <col min="293" max="294" width="8.7109375" style="256" bestFit="1" customWidth="1"/>
    <col min="295" max="295" width="8.140625" style="256" bestFit="1" customWidth="1"/>
    <col min="296" max="296" width="8.7109375" style="256" bestFit="1" customWidth="1"/>
    <col min="297" max="299" width="8.140625" style="256" bestFit="1" customWidth="1"/>
    <col min="300" max="302" width="8.7109375" style="256" bestFit="1" customWidth="1"/>
    <col min="303" max="304" width="8.42578125" style="256" bestFit="1" customWidth="1"/>
    <col min="305" max="305" width="8.140625" style="256" bestFit="1" customWidth="1"/>
    <col min="306" max="306" width="8.7109375" style="256" bestFit="1" customWidth="1"/>
    <col min="307" max="307" width="8.140625" style="256" bestFit="1" customWidth="1"/>
    <col min="308" max="308" width="8.7109375" style="256" bestFit="1" customWidth="1"/>
    <col min="309" max="310" width="8.140625" style="256" bestFit="1" customWidth="1"/>
    <col min="311" max="311" width="7.85546875" style="256" bestFit="1" customWidth="1"/>
    <col min="312" max="312" width="8.7109375" style="256" bestFit="1" customWidth="1"/>
    <col min="313" max="313" width="8.42578125" style="256" bestFit="1" customWidth="1"/>
    <col min="314" max="314" width="8.7109375" style="256" bestFit="1" customWidth="1"/>
    <col min="315" max="315" width="8.140625" style="256" bestFit="1" customWidth="1"/>
    <col min="316" max="317" width="8.42578125" style="256" bestFit="1" customWidth="1"/>
    <col min="318" max="318" width="8.7109375" style="256" bestFit="1" customWidth="1"/>
    <col min="319" max="320" width="8.42578125" style="256" bestFit="1" customWidth="1"/>
    <col min="321" max="321" width="8.7109375" style="256" bestFit="1" customWidth="1"/>
    <col min="322" max="322" width="7.85546875" style="256" bestFit="1" customWidth="1"/>
    <col min="323" max="325" width="8.7109375" style="256" bestFit="1" customWidth="1"/>
    <col min="326" max="327" width="8.42578125" style="256" bestFit="1" customWidth="1"/>
    <col min="328" max="328" width="8.7109375" style="256" bestFit="1" customWidth="1"/>
    <col min="329" max="329" width="8.140625" style="256" bestFit="1" customWidth="1"/>
    <col min="330" max="330" width="8.7109375" style="256" bestFit="1" customWidth="1"/>
    <col min="331" max="331" width="8.140625" style="256" bestFit="1" customWidth="1"/>
    <col min="332" max="333" width="8.42578125" style="256" bestFit="1" customWidth="1"/>
    <col min="334" max="334" width="8.7109375" style="256" bestFit="1" customWidth="1"/>
    <col min="335" max="339" width="8.42578125" style="256" bestFit="1" customWidth="1"/>
    <col min="340" max="341" width="8.7109375" style="256" bestFit="1" customWidth="1"/>
    <col min="342" max="342" width="8.42578125" style="256" bestFit="1" customWidth="1"/>
    <col min="343" max="343" width="8.140625" style="256" bestFit="1" customWidth="1"/>
    <col min="344" max="345" width="8.42578125" style="256" bestFit="1" customWidth="1"/>
    <col min="346" max="346" width="8.7109375" style="256" bestFit="1" customWidth="1"/>
    <col min="347" max="347" width="8.42578125" style="256" bestFit="1" customWidth="1"/>
    <col min="348" max="348" width="8.7109375" style="256" bestFit="1" customWidth="1"/>
    <col min="349" max="349" width="8.140625" style="256" bestFit="1" customWidth="1"/>
    <col min="350" max="351" width="8.42578125" style="256" bestFit="1" customWidth="1"/>
    <col min="352" max="354" width="8.7109375" style="256" bestFit="1" customWidth="1"/>
    <col min="355" max="356" width="8.42578125" style="256" bestFit="1" customWidth="1"/>
    <col min="357" max="357" width="7.85546875" style="256" bestFit="1" customWidth="1"/>
    <col min="358" max="359" width="8.42578125" style="256" bestFit="1" customWidth="1"/>
    <col min="360" max="362" width="8.7109375" style="256" bestFit="1" customWidth="1"/>
    <col min="363" max="363" width="8.42578125" style="256" bestFit="1" customWidth="1"/>
    <col min="364" max="365" width="8.7109375" style="256" bestFit="1" customWidth="1"/>
    <col min="366" max="16384" width="9.140625" style="256"/>
  </cols>
  <sheetData>
    <row r="1" spans="1:7" x14ac:dyDescent="0.2">
      <c r="B1" s="701" t="s">
        <v>0</v>
      </c>
      <c r="C1" s="701"/>
      <c r="D1" s="701"/>
      <c r="E1" s="701"/>
    </row>
    <row r="2" spans="1:7" x14ac:dyDescent="0.2">
      <c r="A2" s="257" t="s">
        <v>610</v>
      </c>
      <c r="B2" s="257" t="s">
        <v>591</v>
      </c>
      <c r="C2" s="257" t="s">
        <v>592</v>
      </c>
      <c r="D2" s="288" t="s">
        <v>623</v>
      </c>
      <c r="E2" s="288" t="s">
        <v>624</v>
      </c>
    </row>
    <row r="3" spans="1:7" x14ac:dyDescent="0.2">
      <c r="A3" s="260" t="s">
        <v>613</v>
      </c>
      <c r="B3" s="258" t="str">
        <f>'Cargos e Salários'!C99</f>
        <v>Supervisor de lanchonete</v>
      </c>
      <c r="C3" s="259">
        <v>1</v>
      </c>
      <c r="D3" s="283">
        <f>'Cargos e Salários'!AC99</f>
        <v>5279.1491158888894</v>
      </c>
      <c r="E3" s="283">
        <f>D3*C3</f>
        <v>5279.1491158888894</v>
      </c>
    </row>
    <row r="4" spans="1:7" x14ac:dyDescent="0.2">
      <c r="A4" s="260" t="s">
        <v>613</v>
      </c>
      <c r="B4" s="258" t="str">
        <f>'Cargos e Salários'!C86</f>
        <v>Atendente de bar/lanchonete</v>
      </c>
      <c r="C4" s="259">
        <v>4</v>
      </c>
      <c r="D4" s="283">
        <f>'Cargos e Salários'!AC86</f>
        <v>3600.0585793688888</v>
      </c>
      <c r="E4" s="283">
        <f>D4*C4</f>
        <v>14400.234317475555</v>
      </c>
    </row>
    <row r="5" spans="1:7" x14ac:dyDescent="0.2">
      <c r="A5" s="260" t="s">
        <v>613</v>
      </c>
      <c r="B5" s="258" t="str">
        <f>'Cargos e Salários'!C91</f>
        <v>Confeiteiro</v>
      </c>
      <c r="C5" s="259">
        <v>0</v>
      </c>
      <c r="D5" s="283">
        <f>'Cargos e Salários'!AC91</f>
        <v>4427.338719399042</v>
      </c>
      <c r="E5" s="283">
        <f t="shared" ref="E5:E8" si="0">D5*C5</f>
        <v>0</v>
      </c>
    </row>
    <row r="6" spans="1:7" x14ac:dyDescent="0.2">
      <c r="A6" s="260" t="s">
        <v>613</v>
      </c>
      <c r="B6" s="258" t="str">
        <f>'Cargos e Salários'!C128</f>
        <v>Auxiliar de serviços gerais</v>
      </c>
      <c r="C6" s="259">
        <v>1</v>
      </c>
      <c r="D6" s="283">
        <f>'Cargos e Salários'!AC128</f>
        <v>3359.9228458350431</v>
      </c>
      <c r="E6" s="283">
        <f t="shared" si="0"/>
        <v>3359.9228458350431</v>
      </c>
    </row>
    <row r="7" spans="1:7" x14ac:dyDescent="0.2">
      <c r="A7" s="260" t="s">
        <v>616</v>
      </c>
      <c r="B7" s="258" t="str">
        <f>'Cargos e Salários'!C41</f>
        <v>Caixa atendente</v>
      </c>
      <c r="C7" s="757">
        <f>1+1</f>
        <v>2</v>
      </c>
      <c r="D7" s="283">
        <f>'Cargos e Salários'!AC41</f>
        <v>3370.3818158888889</v>
      </c>
      <c r="E7" s="283">
        <f t="shared" si="0"/>
        <v>6740.7636317777778</v>
      </c>
      <c r="F7" s="758" t="s">
        <v>1133</v>
      </c>
      <c r="G7" s="758"/>
    </row>
    <row r="8" spans="1:7" x14ac:dyDescent="0.2">
      <c r="A8" s="260" t="s">
        <v>613</v>
      </c>
      <c r="B8" s="258" t="str">
        <f>'Cargos e Salários'!C67</f>
        <v>Jovem aprendiz</v>
      </c>
      <c r="C8" s="259">
        <v>1</v>
      </c>
      <c r="D8" s="283">
        <f>'Cargos e Salários'!AC67</f>
        <v>1930.603186735043</v>
      </c>
      <c r="E8" s="283">
        <f t="shared" si="0"/>
        <v>1930.603186735043</v>
      </c>
    </row>
    <row r="9" spans="1:7" x14ac:dyDescent="0.2">
      <c r="C9" s="287">
        <f>SUM(C3:C8)</f>
        <v>9</v>
      </c>
      <c r="E9" s="285">
        <f>SUM(E3:E8)</f>
        <v>31710.673097712312</v>
      </c>
    </row>
    <row r="10" spans="1:7" x14ac:dyDescent="0.2">
      <c r="E10" s="286"/>
    </row>
    <row r="11" spans="1:7" x14ac:dyDescent="0.2">
      <c r="A11" s="257" t="s">
        <v>610</v>
      </c>
      <c r="B11" s="701" t="s">
        <v>595</v>
      </c>
      <c r="C11" s="701"/>
      <c r="D11" s="701"/>
    </row>
    <row r="12" spans="1:7" x14ac:dyDescent="0.2">
      <c r="A12" s="260" t="s">
        <v>614</v>
      </c>
      <c r="B12" s="258" t="s">
        <v>607</v>
      </c>
      <c r="C12" s="261">
        <v>1500</v>
      </c>
      <c r="D12" s="262" t="s">
        <v>594</v>
      </c>
      <c r="E12" s="263"/>
    </row>
    <row r="13" spans="1:7" x14ac:dyDescent="0.2">
      <c r="A13" s="260" t="s">
        <v>617</v>
      </c>
      <c r="B13" s="258" t="s">
        <v>608</v>
      </c>
      <c r="C13" s="261">
        <v>2500</v>
      </c>
      <c r="D13" s="262" t="s">
        <v>594</v>
      </c>
      <c r="E13" s="263"/>
    </row>
    <row r="14" spans="1:7" x14ac:dyDescent="0.2">
      <c r="A14" s="260" t="s">
        <v>614</v>
      </c>
      <c r="B14" s="258" t="s">
        <v>609</v>
      </c>
      <c r="C14" s="261">
        <v>0</v>
      </c>
      <c r="D14" s="262" t="s">
        <v>594</v>
      </c>
      <c r="E14" s="263"/>
    </row>
    <row r="15" spans="1:7" x14ac:dyDescent="0.2">
      <c r="A15" s="263"/>
      <c r="B15" s="264"/>
      <c r="C15" s="339">
        <f>SUM(C12:C14)</f>
        <v>4000</v>
      </c>
      <c r="D15" s="266"/>
      <c r="E15" s="263"/>
    </row>
    <row r="16" spans="1:7" x14ac:dyDescent="0.2">
      <c r="A16" s="263"/>
      <c r="B16" s="264"/>
      <c r="C16" s="265"/>
      <c r="D16" s="266"/>
      <c r="E16" s="263"/>
    </row>
    <row r="17" spans="1:365" x14ac:dyDescent="0.2">
      <c r="A17" s="257" t="s">
        <v>610</v>
      </c>
      <c r="B17" s="701" t="s">
        <v>565</v>
      </c>
      <c r="C17" s="701"/>
      <c r="D17" s="701"/>
    </row>
    <row r="18" spans="1:365" x14ac:dyDescent="0.2">
      <c r="A18" s="260" t="s">
        <v>618</v>
      </c>
      <c r="B18" s="258" t="s">
        <v>606</v>
      </c>
      <c r="C18" s="270">
        <v>3000</v>
      </c>
      <c r="D18" s="262" t="s">
        <v>594</v>
      </c>
      <c r="E18" s="263"/>
    </row>
    <row r="19" spans="1:365" x14ac:dyDescent="0.2">
      <c r="A19" s="271"/>
      <c r="B19" s="264"/>
      <c r="C19" s="340">
        <f>SUM(C18)</f>
        <v>3000</v>
      </c>
      <c r="D19" s="266"/>
      <c r="E19" s="263"/>
      <c r="F19" s="705" t="s">
        <v>284</v>
      </c>
      <c r="G19" s="706"/>
      <c r="H19" s="706"/>
      <c r="I19" s="706"/>
      <c r="J19" s="706"/>
      <c r="K19" s="706"/>
      <c r="L19" s="706"/>
      <c r="M19" s="706"/>
      <c r="N19" s="706"/>
      <c r="O19" s="706"/>
      <c r="P19" s="706"/>
      <c r="Q19" s="707"/>
      <c r="R19" s="705" t="s">
        <v>285</v>
      </c>
      <c r="S19" s="706"/>
      <c r="T19" s="706"/>
      <c r="U19" s="706"/>
      <c r="V19" s="706"/>
      <c r="W19" s="706"/>
      <c r="X19" s="706"/>
      <c r="Y19" s="706"/>
      <c r="Z19" s="706"/>
      <c r="AA19" s="706"/>
      <c r="AB19" s="706"/>
      <c r="AC19" s="707"/>
      <c r="AD19" s="705" t="s">
        <v>286</v>
      </c>
      <c r="AE19" s="706"/>
      <c r="AF19" s="706"/>
      <c r="AG19" s="706"/>
      <c r="AH19" s="706"/>
      <c r="AI19" s="706"/>
      <c r="AJ19" s="706"/>
      <c r="AK19" s="706"/>
      <c r="AL19" s="706"/>
      <c r="AM19" s="706"/>
      <c r="AN19" s="706"/>
      <c r="AO19" s="707"/>
      <c r="AP19" s="705" t="s">
        <v>287</v>
      </c>
      <c r="AQ19" s="706"/>
      <c r="AR19" s="706"/>
      <c r="AS19" s="706"/>
      <c r="AT19" s="706"/>
      <c r="AU19" s="706"/>
      <c r="AV19" s="706"/>
      <c r="AW19" s="706"/>
      <c r="AX19" s="706"/>
      <c r="AY19" s="706"/>
      <c r="AZ19" s="706"/>
      <c r="BA19" s="707"/>
      <c r="BB19" s="705" t="s">
        <v>288</v>
      </c>
      <c r="BC19" s="706"/>
      <c r="BD19" s="706"/>
      <c r="BE19" s="706"/>
      <c r="BF19" s="706"/>
      <c r="BG19" s="706"/>
      <c r="BH19" s="706"/>
      <c r="BI19" s="706"/>
      <c r="BJ19" s="706"/>
      <c r="BK19" s="706"/>
      <c r="BL19" s="706"/>
      <c r="BM19" s="707"/>
      <c r="BN19" s="705" t="s">
        <v>289</v>
      </c>
      <c r="BO19" s="706"/>
      <c r="BP19" s="706"/>
      <c r="BQ19" s="706"/>
      <c r="BR19" s="706"/>
      <c r="BS19" s="706"/>
      <c r="BT19" s="706"/>
      <c r="BU19" s="706"/>
      <c r="BV19" s="706"/>
      <c r="BW19" s="706"/>
      <c r="BX19" s="706"/>
      <c r="BY19" s="707"/>
      <c r="BZ19" s="705" t="s">
        <v>290</v>
      </c>
      <c r="CA19" s="706"/>
      <c r="CB19" s="706"/>
      <c r="CC19" s="706"/>
      <c r="CD19" s="706"/>
      <c r="CE19" s="706"/>
      <c r="CF19" s="706"/>
      <c r="CG19" s="706"/>
      <c r="CH19" s="706"/>
      <c r="CI19" s="706"/>
      <c r="CJ19" s="706"/>
      <c r="CK19" s="707"/>
      <c r="CL19" s="705" t="s">
        <v>291</v>
      </c>
      <c r="CM19" s="706"/>
      <c r="CN19" s="706"/>
      <c r="CO19" s="706"/>
      <c r="CP19" s="706"/>
      <c r="CQ19" s="706"/>
      <c r="CR19" s="706"/>
      <c r="CS19" s="706"/>
      <c r="CT19" s="706"/>
      <c r="CU19" s="706"/>
      <c r="CV19" s="706"/>
      <c r="CW19" s="707"/>
      <c r="CX19" s="705" t="s">
        <v>292</v>
      </c>
      <c r="CY19" s="706"/>
      <c r="CZ19" s="706"/>
      <c r="DA19" s="706"/>
      <c r="DB19" s="706"/>
      <c r="DC19" s="706"/>
      <c r="DD19" s="706"/>
      <c r="DE19" s="706"/>
      <c r="DF19" s="706"/>
      <c r="DG19" s="706"/>
      <c r="DH19" s="706"/>
      <c r="DI19" s="707"/>
      <c r="DJ19" s="705" t="s">
        <v>293</v>
      </c>
      <c r="DK19" s="706"/>
      <c r="DL19" s="706"/>
      <c r="DM19" s="706"/>
      <c r="DN19" s="706"/>
      <c r="DO19" s="706"/>
      <c r="DP19" s="706"/>
      <c r="DQ19" s="706"/>
      <c r="DR19" s="706"/>
      <c r="DS19" s="706"/>
      <c r="DT19" s="706"/>
      <c r="DU19" s="707"/>
      <c r="DV19" s="705" t="s">
        <v>294</v>
      </c>
      <c r="DW19" s="706"/>
      <c r="DX19" s="706"/>
      <c r="DY19" s="706"/>
      <c r="DZ19" s="706"/>
      <c r="EA19" s="706"/>
      <c r="EB19" s="706"/>
      <c r="EC19" s="706"/>
      <c r="ED19" s="706"/>
      <c r="EE19" s="706"/>
      <c r="EF19" s="706"/>
      <c r="EG19" s="707"/>
      <c r="EH19" s="705" t="s">
        <v>295</v>
      </c>
      <c r="EI19" s="706"/>
      <c r="EJ19" s="706"/>
      <c r="EK19" s="706"/>
      <c r="EL19" s="706"/>
      <c r="EM19" s="706"/>
      <c r="EN19" s="706"/>
      <c r="EO19" s="706"/>
      <c r="EP19" s="706"/>
      <c r="EQ19" s="706"/>
      <c r="ER19" s="706"/>
      <c r="ES19" s="707"/>
      <c r="ET19" s="705" t="s">
        <v>296</v>
      </c>
      <c r="EU19" s="706"/>
      <c r="EV19" s="706"/>
      <c r="EW19" s="706"/>
      <c r="EX19" s="706"/>
      <c r="EY19" s="706"/>
      <c r="EZ19" s="706"/>
      <c r="FA19" s="706"/>
      <c r="FB19" s="706"/>
      <c r="FC19" s="706"/>
      <c r="FD19" s="706"/>
      <c r="FE19" s="707"/>
      <c r="FF19" s="705" t="s">
        <v>297</v>
      </c>
      <c r="FG19" s="706"/>
      <c r="FH19" s="706"/>
      <c r="FI19" s="706"/>
      <c r="FJ19" s="706"/>
      <c r="FK19" s="706"/>
      <c r="FL19" s="706"/>
      <c r="FM19" s="706"/>
      <c r="FN19" s="706"/>
      <c r="FO19" s="706"/>
      <c r="FP19" s="706"/>
      <c r="FQ19" s="707"/>
      <c r="FR19" s="705" t="s">
        <v>298</v>
      </c>
      <c r="FS19" s="706"/>
      <c r="FT19" s="706"/>
      <c r="FU19" s="706"/>
      <c r="FV19" s="706"/>
      <c r="FW19" s="706"/>
      <c r="FX19" s="706"/>
      <c r="FY19" s="706"/>
      <c r="FZ19" s="706"/>
      <c r="GA19" s="706"/>
      <c r="GB19" s="706"/>
      <c r="GC19" s="707"/>
      <c r="GD19" s="705" t="s">
        <v>299</v>
      </c>
      <c r="GE19" s="706"/>
      <c r="GF19" s="706"/>
      <c r="GG19" s="706"/>
      <c r="GH19" s="706"/>
      <c r="GI19" s="706"/>
      <c r="GJ19" s="706"/>
      <c r="GK19" s="706"/>
      <c r="GL19" s="706"/>
      <c r="GM19" s="706"/>
      <c r="GN19" s="706"/>
      <c r="GO19" s="707"/>
      <c r="GP19" s="705" t="s">
        <v>300</v>
      </c>
      <c r="GQ19" s="706"/>
      <c r="GR19" s="706"/>
      <c r="GS19" s="706"/>
      <c r="GT19" s="706"/>
      <c r="GU19" s="706"/>
      <c r="GV19" s="706"/>
      <c r="GW19" s="706"/>
      <c r="GX19" s="706"/>
      <c r="GY19" s="706"/>
      <c r="GZ19" s="706"/>
      <c r="HA19" s="707"/>
      <c r="HB19" s="705" t="s">
        <v>301</v>
      </c>
      <c r="HC19" s="706"/>
      <c r="HD19" s="706"/>
      <c r="HE19" s="706"/>
      <c r="HF19" s="706"/>
      <c r="HG19" s="706"/>
      <c r="HH19" s="706"/>
      <c r="HI19" s="706"/>
      <c r="HJ19" s="706"/>
      <c r="HK19" s="706"/>
      <c r="HL19" s="706"/>
      <c r="HM19" s="707"/>
      <c r="HN19" s="705" t="s">
        <v>302</v>
      </c>
      <c r="HO19" s="706"/>
      <c r="HP19" s="706"/>
      <c r="HQ19" s="706"/>
      <c r="HR19" s="706"/>
      <c r="HS19" s="706"/>
      <c r="HT19" s="706"/>
      <c r="HU19" s="706"/>
      <c r="HV19" s="706"/>
      <c r="HW19" s="706"/>
      <c r="HX19" s="706"/>
      <c r="HY19" s="707"/>
      <c r="HZ19" s="705" t="s">
        <v>303</v>
      </c>
      <c r="IA19" s="706"/>
      <c r="IB19" s="706"/>
      <c r="IC19" s="706"/>
      <c r="ID19" s="706"/>
      <c r="IE19" s="706"/>
      <c r="IF19" s="706"/>
      <c r="IG19" s="706"/>
      <c r="IH19" s="706"/>
      <c r="II19" s="706"/>
      <c r="IJ19" s="706"/>
      <c r="IK19" s="707"/>
      <c r="IL19" s="705" t="s">
        <v>304</v>
      </c>
      <c r="IM19" s="706"/>
      <c r="IN19" s="706"/>
      <c r="IO19" s="706"/>
      <c r="IP19" s="706"/>
      <c r="IQ19" s="706"/>
      <c r="IR19" s="706"/>
      <c r="IS19" s="706"/>
      <c r="IT19" s="706"/>
      <c r="IU19" s="706"/>
      <c r="IV19" s="706"/>
      <c r="IW19" s="707"/>
      <c r="IX19" s="705" t="s">
        <v>305</v>
      </c>
      <c r="IY19" s="706"/>
      <c r="IZ19" s="706"/>
      <c r="JA19" s="706"/>
      <c r="JB19" s="706"/>
      <c r="JC19" s="706"/>
      <c r="JD19" s="706"/>
      <c r="JE19" s="706"/>
      <c r="JF19" s="706"/>
      <c r="JG19" s="706"/>
      <c r="JH19" s="706"/>
      <c r="JI19" s="707"/>
      <c r="JJ19" s="705" t="s">
        <v>306</v>
      </c>
      <c r="JK19" s="706"/>
      <c r="JL19" s="706"/>
      <c r="JM19" s="706"/>
      <c r="JN19" s="706"/>
      <c r="JO19" s="706"/>
      <c r="JP19" s="706"/>
      <c r="JQ19" s="706"/>
      <c r="JR19" s="706"/>
      <c r="JS19" s="706"/>
      <c r="JT19" s="706"/>
      <c r="JU19" s="707"/>
      <c r="JV19" s="705" t="s">
        <v>307</v>
      </c>
      <c r="JW19" s="706"/>
      <c r="JX19" s="706"/>
      <c r="JY19" s="706"/>
      <c r="JZ19" s="706"/>
      <c r="KA19" s="706"/>
      <c r="KB19" s="706"/>
      <c r="KC19" s="706"/>
      <c r="KD19" s="706"/>
      <c r="KE19" s="706"/>
      <c r="KF19" s="706"/>
      <c r="KG19" s="707"/>
      <c r="KH19" s="705" t="s">
        <v>308</v>
      </c>
      <c r="KI19" s="706"/>
      <c r="KJ19" s="706"/>
      <c r="KK19" s="706"/>
      <c r="KL19" s="706"/>
      <c r="KM19" s="706"/>
      <c r="KN19" s="706"/>
      <c r="KO19" s="706"/>
      <c r="KP19" s="706"/>
      <c r="KQ19" s="706"/>
      <c r="KR19" s="706"/>
      <c r="KS19" s="707"/>
      <c r="KT19" s="705" t="s">
        <v>309</v>
      </c>
      <c r="KU19" s="706"/>
      <c r="KV19" s="706"/>
      <c r="KW19" s="706"/>
      <c r="KX19" s="706"/>
      <c r="KY19" s="706"/>
      <c r="KZ19" s="706"/>
      <c r="LA19" s="706"/>
      <c r="LB19" s="706"/>
      <c r="LC19" s="706"/>
      <c r="LD19" s="706"/>
      <c r="LE19" s="707"/>
      <c r="LF19" s="705" t="s">
        <v>310</v>
      </c>
      <c r="LG19" s="706"/>
      <c r="LH19" s="706"/>
      <c r="LI19" s="706"/>
      <c r="LJ19" s="706"/>
      <c r="LK19" s="706"/>
      <c r="LL19" s="706"/>
      <c r="LM19" s="706"/>
      <c r="LN19" s="706"/>
      <c r="LO19" s="706"/>
      <c r="LP19" s="706"/>
      <c r="LQ19" s="707"/>
      <c r="LR19" s="705" t="s">
        <v>311</v>
      </c>
      <c r="LS19" s="706"/>
      <c r="LT19" s="706"/>
      <c r="LU19" s="706"/>
      <c r="LV19" s="706"/>
      <c r="LW19" s="706"/>
      <c r="LX19" s="706"/>
      <c r="LY19" s="706"/>
      <c r="LZ19" s="706"/>
      <c r="MA19" s="706"/>
      <c r="MB19" s="706"/>
      <c r="MC19" s="707"/>
      <c r="MD19" s="705" t="s">
        <v>312</v>
      </c>
      <c r="ME19" s="706"/>
      <c r="MF19" s="706"/>
      <c r="MG19" s="706"/>
      <c r="MH19" s="706"/>
      <c r="MI19" s="706"/>
      <c r="MJ19" s="706"/>
      <c r="MK19" s="706"/>
      <c r="ML19" s="706"/>
      <c r="MM19" s="706"/>
      <c r="MN19" s="706"/>
      <c r="MO19" s="707"/>
      <c r="MP19" s="705" t="s">
        <v>313</v>
      </c>
      <c r="MQ19" s="706"/>
      <c r="MR19" s="706"/>
      <c r="MS19" s="706"/>
      <c r="MT19" s="706"/>
      <c r="MU19" s="706"/>
      <c r="MV19" s="706"/>
      <c r="MW19" s="706"/>
      <c r="MX19" s="706"/>
      <c r="MY19" s="706"/>
      <c r="MZ19" s="706"/>
      <c r="NA19" s="707"/>
    </row>
    <row r="20" spans="1:365" s="282" customFormat="1" x14ac:dyDescent="0.2">
      <c r="A20" s="278"/>
      <c r="B20" s="264"/>
      <c r="C20" s="279"/>
      <c r="D20" s="280"/>
      <c r="E20" s="343" t="s">
        <v>922</v>
      </c>
      <c r="F20" s="352">
        <v>1</v>
      </c>
      <c r="G20" s="344">
        <f>F20+1</f>
        <v>2</v>
      </c>
      <c r="H20" s="344">
        <f t="shared" ref="H20:BS20" si="1">G20+1</f>
        <v>3</v>
      </c>
      <c r="I20" s="344">
        <f t="shared" si="1"/>
        <v>4</v>
      </c>
      <c r="J20" s="344">
        <f t="shared" si="1"/>
        <v>5</v>
      </c>
      <c r="K20" s="344">
        <f t="shared" si="1"/>
        <v>6</v>
      </c>
      <c r="L20" s="344">
        <f t="shared" si="1"/>
        <v>7</v>
      </c>
      <c r="M20" s="344">
        <f t="shared" si="1"/>
        <v>8</v>
      </c>
      <c r="N20" s="344">
        <f t="shared" si="1"/>
        <v>9</v>
      </c>
      <c r="O20" s="344">
        <f t="shared" si="1"/>
        <v>10</v>
      </c>
      <c r="P20" s="344">
        <f t="shared" si="1"/>
        <v>11</v>
      </c>
      <c r="Q20" s="345">
        <f t="shared" si="1"/>
        <v>12</v>
      </c>
      <c r="R20" s="352">
        <f t="shared" si="1"/>
        <v>13</v>
      </c>
      <c r="S20" s="344">
        <f t="shared" si="1"/>
        <v>14</v>
      </c>
      <c r="T20" s="344">
        <f t="shared" si="1"/>
        <v>15</v>
      </c>
      <c r="U20" s="344">
        <f t="shared" si="1"/>
        <v>16</v>
      </c>
      <c r="V20" s="344">
        <f t="shared" si="1"/>
        <v>17</v>
      </c>
      <c r="W20" s="344">
        <f t="shared" si="1"/>
        <v>18</v>
      </c>
      <c r="X20" s="344">
        <f t="shared" si="1"/>
        <v>19</v>
      </c>
      <c r="Y20" s="344">
        <f t="shared" si="1"/>
        <v>20</v>
      </c>
      <c r="Z20" s="344">
        <f t="shared" si="1"/>
        <v>21</v>
      </c>
      <c r="AA20" s="344">
        <f t="shared" si="1"/>
        <v>22</v>
      </c>
      <c r="AB20" s="344">
        <f t="shared" si="1"/>
        <v>23</v>
      </c>
      <c r="AC20" s="345">
        <f t="shared" si="1"/>
        <v>24</v>
      </c>
      <c r="AD20" s="352">
        <f t="shared" si="1"/>
        <v>25</v>
      </c>
      <c r="AE20" s="344">
        <f t="shared" si="1"/>
        <v>26</v>
      </c>
      <c r="AF20" s="344">
        <f t="shared" si="1"/>
        <v>27</v>
      </c>
      <c r="AG20" s="344">
        <f t="shared" si="1"/>
        <v>28</v>
      </c>
      <c r="AH20" s="344">
        <f t="shared" si="1"/>
        <v>29</v>
      </c>
      <c r="AI20" s="344">
        <f t="shared" si="1"/>
        <v>30</v>
      </c>
      <c r="AJ20" s="344">
        <f t="shared" si="1"/>
        <v>31</v>
      </c>
      <c r="AK20" s="344">
        <f t="shared" si="1"/>
        <v>32</v>
      </c>
      <c r="AL20" s="344">
        <f t="shared" si="1"/>
        <v>33</v>
      </c>
      <c r="AM20" s="344">
        <f t="shared" si="1"/>
        <v>34</v>
      </c>
      <c r="AN20" s="344">
        <f t="shared" si="1"/>
        <v>35</v>
      </c>
      <c r="AO20" s="345">
        <f t="shared" si="1"/>
        <v>36</v>
      </c>
      <c r="AP20" s="352">
        <f t="shared" si="1"/>
        <v>37</v>
      </c>
      <c r="AQ20" s="344">
        <f t="shared" si="1"/>
        <v>38</v>
      </c>
      <c r="AR20" s="344">
        <f t="shared" si="1"/>
        <v>39</v>
      </c>
      <c r="AS20" s="344">
        <f t="shared" si="1"/>
        <v>40</v>
      </c>
      <c r="AT20" s="344">
        <f t="shared" si="1"/>
        <v>41</v>
      </c>
      <c r="AU20" s="344">
        <f t="shared" si="1"/>
        <v>42</v>
      </c>
      <c r="AV20" s="344">
        <f t="shared" si="1"/>
        <v>43</v>
      </c>
      <c r="AW20" s="344">
        <f t="shared" si="1"/>
        <v>44</v>
      </c>
      <c r="AX20" s="344">
        <f t="shared" si="1"/>
        <v>45</v>
      </c>
      <c r="AY20" s="344">
        <f t="shared" si="1"/>
        <v>46</v>
      </c>
      <c r="AZ20" s="344">
        <f t="shared" si="1"/>
        <v>47</v>
      </c>
      <c r="BA20" s="345">
        <f t="shared" si="1"/>
        <v>48</v>
      </c>
      <c r="BB20" s="352">
        <f t="shared" si="1"/>
        <v>49</v>
      </c>
      <c r="BC20" s="344">
        <f t="shared" si="1"/>
        <v>50</v>
      </c>
      <c r="BD20" s="344">
        <f t="shared" si="1"/>
        <v>51</v>
      </c>
      <c r="BE20" s="344">
        <f t="shared" si="1"/>
        <v>52</v>
      </c>
      <c r="BF20" s="344">
        <f t="shared" si="1"/>
        <v>53</v>
      </c>
      <c r="BG20" s="344">
        <f t="shared" si="1"/>
        <v>54</v>
      </c>
      <c r="BH20" s="344">
        <f t="shared" si="1"/>
        <v>55</v>
      </c>
      <c r="BI20" s="344">
        <f t="shared" si="1"/>
        <v>56</v>
      </c>
      <c r="BJ20" s="344">
        <f t="shared" si="1"/>
        <v>57</v>
      </c>
      <c r="BK20" s="344">
        <f t="shared" si="1"/>
        <v>58</v>
      </c>
      <c r="BL20" s="344">
        <f t="shared" si="1"/>
        <v>59</v>
      </c>
      <c r="BM20" s="345">
        <f t="shared" si="1"/>
        <v>60</v>
      </c>
      <c r="BN20" s="352">
        <f t="shared" si="1"/>
        <v>61</v>
      </c>
      <c r="BO20" s="344">
        <f t="shared" si="1"/>
        <v>62</v>
      </c>
      <c r="BP20" s="344">
        <f t="shared" si="1"/>
        <v>63</v>
      </c>
      <c r="BQ20" s="344">
        <f t="shared" si="1"/>
        <v>64</v>
      </c>
      <c r="BR20" s="344">
        <f t="shared" si="1"/>
        <v>65</v>
      </c>
      <c r="BS20" s="344">
        <f t="shared" si="1"/>
        <v>66</v>
      </c>
      <c r="BT20" s="344">
        <f t="shared" ref="BT20:EE20" si="2">BS20+1</f>
        <v>67</v>
      </c>
      <c r="BU20" s="344">
        <f t="shared" si="2"/>
        <v>68</v>
      </c>
      <c r="BV20" s="344">
        <f t="shared" si="2"/>
        <v>69</v>
      </c>
      <c r="BW20" s="344">
        <f t="shared" si="2"/>
        <v>70</v>
      </c>
      <c r="BX20" s="344">
        <f t="shared" si="2"/>
        <v>71</v>
      </c>
      <c r="BY20" s="345">
        <f t="shared" si="2"/>
        <v>72</v>
      </c>
      <c r="BZ20" s="352">
        <f t="shared" si="2"/>
        <v>73</v>
      </c>
      <c r="CA20" s="344">
        <f t="shared" si="2"/>
        <v>74</v>
      </c>
      <c r="CB20" s="344">
        <f t="shared" si="2"/>
        <v>75</v>
      </c>
      <c r="CC20" s="344">
        <f t="shared" si="2"/>
        <v>76</v>
      </c>
      <c r="CD20" s="344">
        <f t="shared" si="2"/>
        <v>77</v>
      </c>
      <c r="CE20" s="344">
        <f t="shared" si="2"/>
        <v>78</v>
      </c>
      <c r="CF20" s="344">
        <f t="shared" si="2"/>
        <v>79</v>
      </c>
      <c r="CG20" s="344">
        <f t="shared" si="2"/>
        <v>80</v>
      </c>
      <c r="CH20" s="344">
        <f t="shared" si="2"/>
        <v>81</v>
      </c>
      <c r="CI20" s="344">
        <f t="shared" si="2"/>
        <v>82</v>
      </c>
      <c r="CJ20" s="344">
        <f t="shared" si="2"/>
        <v>83</v>
      </c>
      <c r="CK20" s="345">
        <f t="shared" si="2"/>
        <v>84</v>
      </c>
      <c r="CL20" s="352">
        <f t="shared" si="2"/>
        <v>85</v>
      </c>
      <c r="CM20" s="344">
        <f t="shared" si="2"/>
        <v>86</v>
      </c>
      <c r="CN20" s="344">
        <f t="shared" si="2"/>
        <v>87</v>
      </c>
      <c r="CO20" s="344">
        <f t="shared" si="2"/>
        <v>88</v>
      </c>
      <c r="CP20" s="344">
        <f t="shared" si="2"/>
        <v>89</v>
      </c>
      <c r="CQ20" s="344">
        <f t="shared" si="2"/>
        <v>90</v>
      </c>
      <c r="CR20" s="344">
        <f t="shared" si="2"/>
        <v>91</v>
      </c>
      <c r="CS20" s="344">
        <f t="shared" si="2"/>
        <v>92</v>
      </c>
      <c r="CT20" s="344">
        <f t="shared" si="2"/>
        <v>93</v>
      </c>
      <c r="CU20" s="344">
        <f t="shared" si="2"/>
        <v>94</v>
      </c>
      <c r="CV20" s="344">
        <f t="shared" si="2"/>
        <v>95</v>
      </c>
      <c r="CW20" s="345">
        <f t="shared" si="2"/>
        <v>96</v>
      </c>
      <c r="CX20" s="352">
        <f t="shared" si="2"/>
        <v>97</v>
      </c>
      <c r="CY20" s="344">
        <f t="shared" si="2"/>
        <v>98</v>
      </c>
      <c r="CZ20" s="344">
        <f t="shared" si="2"/>
        <v>99</v>
      </c>
      <c r="DA20" s="344">
        <f t="shared" si="2"/>
        <v>100</v>
      </c>
      <c r="DB20" s="344">
        <f t="shared" si="2"/>
        <v>101</v>
      </c>
      <c r="DC20" s="344">
        <f t="shared" si="2"/>
        <v>102</v>
      </c>
      <c r="DD20" s="344">
        <f t="shared" si="2"/>
        <v>103</v>
      </c>
      <c r="DE20" s="344">
        <f t="shared" si="2"/>
        <v>104</v>
      </c>
      <c r="DF20" s="344">
        <f t="shared" si="2"/>
        <v>105</v>
      </c>
      <c r="DG20" s="344">
        <f t="shared" si="2"/>
        <v>106</v>
      </c>
      <c r="DH20" s="344">
        <f t="shared" si="2"/>
        <v>107</v>
      </c>
      <c r="DI20" s="345">
        <f t="shared" si="2"/>
        <v>108</v>
      </c>
      <c r="DJ20" s="352">
        <f t="shared" si="2"/>
        <v>109</v>
      </c>
      <c r="DK20" s="344">
        <f t="shared" si="2"/>
        <v>110</v>
      </c>
      <c r="DL20" s="344">
        <f t="shared" si="2"/>
        <v>111</v>
      </c>
      <c r="DM20" s="344">
        <f t="shared" si="2"/>
        <v>112</v>
      </c>
      <c r="DN20" s="344">
        <f t="shared" si="2"/>
        <v>113</v>
      </c>
      <c r="DO20" s="344">
        <f t="shared" si="2"/>
        <v>114</v>
      </c>
      <c r="DP20" s="344">
        <f t="shared" si="2"/>
        <v>115</v>
      </c>
      <c r="DQ20" s="344">
        <f t="shared" si="2"/>
        <v>116</v>
      </c>
      <c r="DR20" s="344">
        <f t="shared" si="2"/>
        <v>117</v>
      </c>
      <c r="DS20" s="344">
        <f t="shared" si="2"/>
        <v>118</v>
      </c>
      <c r="DT20" s="344">
        <f t="shared" si="2"/>
        <v>119</v>
      </c>
      <c r="DU20" s="345">
        <f t="shared" si="2"/>
        <v>120</v>
      </c>
      <c r="DV20" s="352">
        <f t="shared" si="2"/>
        <v>121</v>
      </c>
      <c r="DW20" s="344">
        <f t="shared" si="2"/>
        <v>122</v>
      </c>
      <c r="DX20" s="344">
        <f t="shared" si="2"/>
        <v>123</v>
      </c>
      <c r="DY20" s="344">
        <f t="shared" si="2"/>
        <v>124</v>
      </c>
      <c r="DZ20" s="344">
        <f t="shared" si="2"/>
        <v>125</v>
      </c>
      <c r="EA20" s="344">
        <f t="shared" si="2"/>
        <v>126</v>
      </c>
      <c r="EB20" s="344">
        <f t="shared" si="2"/>
        <v>127</v>
      </c>
      <c r="EC20" s="344">
        <f t="shared" si="2"/>
        <v>128</v>
      </c>
      <c r="ED20" s="344">
        <f t="shared" si="2"/>
        <v>129</v>
      </c>
      <c r="EE20" s="344">
        <f t="shared" si="2"/>
        <v>130</v>
      </c>
      <c r="EF20" s="344">
        <f t="shared" ref="EF20:GQ20" si="3">EE20+1</f>
        <v>131</v>
      </c>
      <c r="EG20" s="345">
        <f t="shared" si="3"/>
        <v>132</v>
      </c>
      <c r="EH20" s="352">
        <f t="shared" si="3"/>
        <v>133</v>
      </c>
      <c r="EI20" s="344">
        <f t="shared" si="3"/>
        <v>134</v>
      </c>
      <c r="EJ20" s="344">
        <f t="shared" si="3"/>
        <v>135</v>
      </c>
      <c r="EK20" s="344">
        <f t="shared" si="3"/>
        <v>136</v>
      </c>
      <c r="EL20" s="344">
        <f t="shared" si="3"/>
        <v>137</v>
      </c>
      <c r="EM20" s="344">
        <f t="shared" si="3"/>
        <v>138</v>
      </c>
      <c r="EN20" s="344">
        <f t="shared" si="3"/>
        <v>139</v>
      </c>
      <c r="EO20" s="344">
        <f t="shared" si="3"/>
        <v>140</v>
      </c>
      <c r="EP20" s="344">
        <f t="shared" si="3"/>
        <v>141</v>
      </c>
      <c r="EQ20" s="344">
        <f t="shared" si="3"/>
        <v>142</v>
      </c>
      <c r="ER20" s="344">
        <f t="shared" si="3"/>
        <v>143</v>
      </c>
      <c r="ES20" s="345">
        <f t="shared" si="3"/>
        <v>144</v>
      </c>
      <c r="ET20" s="352">
        <f t="shared" si="3"/>
        <v>145</v>
      </c>
      <c r="EU20" s="344">
        <f t="shared" si="3"/>
        <v>146</v>
      </c>
      <c r="EV20" s="344">
        <f t="shared" si="3"/>
        <v>147</v>
      </c>
      <c r="EW20" s="344">
        <f t="shared" si="3"/>
        <v>148</v>
      </c>
      <c r="EX20" s="344">
        <f t="shared" si="3"/>
        <v>149</v>
      </c>
      <c r="EY20" s="344">
        <f t="shared" si="3"/>
        <v>150</v>
      </c>
      <c r="EZ20" s="344">
        <f t="shared" si="3"/>
        <v>151</v>
      </c>
      <c r="FA20" s="344">
        <f t="shared" si="3"/>
        <v>152</v>
      </c>
      <c r="FB20" s="344">
        <f t="shared" si="3"/>
        <v>153</v>
      </c>
      <c r="FC20" s="344">
        <f t="shared" si="3"/>
        <v>154</v>
      </c>
      <c r="FD20" s="344">
        <f t="shared" si="3"/>
        <v>155</v>
      </c>
      <c r="FE20" s="345">
        <f t="shared" si="3"/>
        <v>156</v>
      </c>
      <c r="FF20" s="352">
        <f t="shared" si="3"/>
        <v>157</v>
      </c>
      <c r="FG20" s="344">
        <f t="shared" si="3"/>
        <v>158</v>
      </c>
      <c r="FH20" s="344">
        <f t="shared" si="3"/>
        <v>159</v>
      </c>
      <c r="FI20" s="344">
        <f t="shared" si="3"/>
        <v>160</v>
      </c>
      <c r="FJ20" s="344">
        <f t="shared" si="3"/>
        <v>161</v>
      </c>
      <c r="FK20" s="344">
        <f t="shared" si="3"/>
        <v>162</v>
      </c>
      <c r="FL20" s="344">
        <f t="shared" si="3"/>
        <v>163</v>
      </c>
      <c r="FM20" s="344">
        <f t="shared" si="3"/>
        <v>164</v>
      </c>
      <c r="FN20" s="344">
        <f t="shared" si="3"/>
        <v>165</v>
      </c>
      <c r="FO20" s="344">
        <f t="shared" si="3"/>
        <v>166</v>
      </c>
      <c r="FP20" s="344">
        <f t="shared" si="3"/>
        <v>167</v>
      </c>
      <c r="FQ20" s="345">
        <f t="shared" si="3"/>
        <v>168</v>
      </c>
      <c r="FR20" s="352">
        <f t="shared" si="3"/>
        <v>169</v>
      </c>
      <c r="FS20" s="344">
        <f t="shared" si="3"/>
        <v>170</v>
      </c>
      <c r="FT20" s="344">
        <f t="shared" si="3"/>
        <v>171</v>
      </c>
      <c r="FU20" s="344">
        <f t="shared" si="3"/>
        <v>172</v>
      </c>
      <c r="FV20" s="344">
        <f t="shared" si="3"/>
        <v>173</v>
      </c>
      <c r="FW20" s="344">
        <f t="shared" si="3"/>
        <v>174</v>
      </c>
      <c r="FX20" s="344">
        <f t="shared" si="3"/>
        <v>175</v>
      </c>
      <c r="FY20" s="344">
        <f t="shared" si="3"/>
        <v>176</v>
      </c>
      <c r="FZ20" s="344">
        <f t="shared" si="3"/>
        <v>177</v>
      </c>
      <c r="GA20" s="344">
        <f t="shared" si="3"/>
        <v>178</v>
      </c>
      <c r="GB20" s="344">
        <f t="shared" si="3"/>
        <v>179</v>
      </c>
      <c r="GC20" s="345">
        <f t="shared" si="3"/>
        <v>180</v>
      </c>
      <c r="GD20" s="352">
        <f t="shared" si="3"/>
        <v>181</v>
      </c>
      <c r="GE20" s="344">
        <f t="shared" si="3"/>
        <v>182</v>
      </c>
      <c r="GF20" s="344">
        <f t="shared" si="3"/>
        <v>183</v>
      </c>
      <c r="GG20" s="344">
        <f t="shared" si="3"/>
        <v>184</v>
      </c>
      <c r="GH20" s="344">
        <f t="shared" si="3"/>
        <v>185</v>
      </c>
      <c r="GI20" s="344">
        <f t="shared" si="3"/>
        <v>186</v>
      </c>
      <c r="GJ20" s="344">
        <f t="shared" si="3"/>
        <v>187</v>
      </c>
      <c r="GK20" s="344">
        <f t="shared" si="3"/>
        <v>188</v>
      </c>
      <c r="GL20" s="344">
        <f t="shared" si="3"/>
        <v>189</v>
      </c>
      <c r="GM20" s="344">
        <f t="shared" si="3"/>
        <v>190</v>
      </c>
      <c r="GN20" s="344">
        <f t="shared" si="3"/>
        <v>191</v>
      </c>
      <c r="GO20" s="345">
        <f t="shared" si="3"/>
        <v>192</v>
      </c>
      <c r="GP20" s="352">
        <f t="shared" si="3"/>
        <v>193</v>
      </c>
      <c r="GQ20" s="344">
        <f t="shared" si="3"/>
        <v>194</v>
      </c>
      <c r="GR20" s="344">
        <f t="shared" ref="GR20:HO20" si="4">GQ20+1</f>
        <v>195</v>
      </c>
      <c r="GS20" s="344">
        <f t="shared" si="4"/>
        <v>196</v>
      </c>
      <c r="GT20" s="344">
        <f t="shared" si="4"/>
        <v>197</v>
      </c>
      <c r="GU20" s="344">
        <f t="shared" si="4"/>
        <v>198</v>
      </c>
      <c r="GV20" s="344">
        <f t="shared" si="4"/>
        <v>199</v>
      </c>
      <c r="GW20" s="344">
        <f t="shared" si="4"/>
        <v>200</v>
      </c>
      <c r="GX20" s="344">
        <f t="shared" si="4"/>
        <v>201</v>
      </c>
      <c r="GY20" s="344">
        <f t="shared" si="4"/>
        <v>202</v>
      </c>
      <c r="GZ20" s="344">
        <f t="shared" si="4"/>
        <v>203</v>
      </c>
      <c r="HA20" s="345">
        <f t="shared" si="4"/>
        <v>204</v>
      </c>
      <c r="HB20" s="352">
        <f t="shared" si="4"/>
        <v>205</v>
      </c>
      <c r="HC20" s="344">
        <f t="shared" si="4"/>
        <v>206</v>
      </c>
      <c r="HD20" s="344">
        <f t="shared" si="4"/>
        <v>207</v>
      </c>
      <c r="HE20" s="344">
        <f t="shared" si="4"/>
        <v>208</v>
      </c>
      <c r="HF20" s="344">
        <f t="shared" si="4"/>
        <v>209</v>
      </c>
      <c r="HG20" s="344">
        <f t="shared" si="4"/>
        <v>210</v>
      </c>
      <c r="HH20" s="344">
        <f t="shared" si="4"/>
        <v>211</v>
      </c>
      <c r="HI20" s="344">
        <f t="shared" si="4"/>
        <v>212</v>
      </c>
      <c r="HJ20" s="344">
        <f t="shared" si="4"/>
        <v>213</v>
      </c>
      <c r="HK20" s="344">
        <f t="shared" si="4"/>
        <v>214</v>
      </c>
      <c r="HL20" s="344">
        <f t="shared" si="4"/>
        <v>215</v>
      </c>
      <c r="HM20" s="345">
        <f t="shared" si="4"/>
        <v>216</v>
      </c>
      <c r="HN20" s="352">
        <f t="shared" si="4"/>
        <v>217</v>
      </c>
      <c r="HO20" s="344">
        <f t="shared" si="4"/>
        <v>218</v>
      </c>
      <c r="HP20" s="344">
        <f>HO20+1</f>
        <v>219</v>
      </c>
      <c r="HQ20" s="344">
        <f t="shared" ref="HQ20:KB20" si="5">HP20+1</f>
        <v>220</v>
      </c>
      <c r="HR20" s="344">
        <f t="shared" si="5"/>
        <v>221</v>
      </c>
      <c r="HS20" s="344">
        <f t="shared" si="5"/>
        <v>222</v>
      </c>
      <c r="HT20" s="344">
        <f t="shared" si="5"/>
        <v>223</v>
      </c>
      <c r="HU20" s="344">
        <f t="shared" si="5"/>
        <v>224</v>
      </c>
      <c r="HV20" s="344">
        <f t="shared" si="5"/>
        <v>225</v>
      </c>
      <c r="HW20" s="344">
        <f t="shared" si="5"/>
        <v>226</v>
      </c>
      <c r="HX20" s="344">
        <f t="shared" si="5"/>
        <v>227</v>
      </c>
      <c r="HY20" s="345">
        <f t="shared" si="5"/>
        <v>228</v>
      </c>
      <c r="HZ20" s="352">
        <f t="shared" si="5"/>
        <v>229</v>
      </c>
      <c r="IA20" s="344">
        <f t="shared" si="5"/>
        <v>230</v>
      </c>
      <c r="IB20" s="344">
        <f t="shared" si="5"/>
        <v>231</v>
      </c>
      <c r="IC20" s="344">
        <f t="shared" si="5"/>
        <v>232</v>
      </c>
      <c r="ID20" s="344">
        <f t="shared" si="5"/>
        <v>233</v>
      </c>
      <c r="IE20" s="344">
        <f t="shared" si="5"/>
        <v>234</v>
      </c>
      <c r="IF20" s="344">
        <f t="shared" si="5"/>
        <v>235</v>
      </c>
      <c r="IG20" s="344">
        <f t="shared" si="5"/>
        <v>236</v>
      </c>
      <c r="IH20" s="344">
        <f t="shared" si="5"/>
        <v>237</v>
      </c>
      <c r="II20" s="344">
        <f t="shared" si="5"/>
        <v>238</v>
      </c>
      <c r="IJ20" s="344">
        <f t="shared" si="5"/>
        <v>239</v>
      </c>
      <c r="IK20" s="345">
        <f t="shared" si="5"/>
        <v>240</v>
      </c>
      <c r="IL20" s="352">
        <f t="shared" si="5"/>
        <v>241</v>
      </c>
      <c r="IM20" s="344">
        <f t="shared" si="5"/>
        <v>242</v>
      </c>
      <c r="IN20" s="344">
        <f t="shared" si="5"/>
        <v>243</v>
      </c>
      <c r="IO20" s="344">
        <f t="shared" si="5"/>
        <v>244</v>
      </c>
      <c r="IP20" s="344">
        <f t="shared" si="5"/>
        <v>245</v>
      </c>
      <c r="IQ20" s="344">
        <f t="shared" si="5"/>
        <v>246</v>
      </c>
      <c r="IR20" s="344">
        <f t="shared" si="5"/>
        <v>247</v>
      </c>
      <c r="IS20" s="344">
        <f t="shared" si="5"/>
        <v>248</v>
      </c>
      <c r="IT20" s="344">
        <f t="shared" si="5"/>
        <v>249</v>
      </c>
      <c r="IU20" s="344">
        <f t="shared" si="5"/>
        <v>250</v>
      </c>
      <c r="IV20" s="344">
        <f t="shared" si="5"/>
        <v>251</v>
      </c>
      <c r="IW20" s="345">
        <f t="shared" si="5"/>
        <v>252</v>
      </c>
      <c r="IX20" s="352">
        <f t="shared" si="5"/>
        <v>253</v>
      </c>
      <c r="IY20" s="344">
        <f t="shared" si="5"/>
        <v>254</v>
      </c>
      <c r="IZ20" s="344">
        <f t="shared" si="5"/>
        <v>255</v>
      </c>
      <c r="JA20" s="344">
        <f t="shared" si="5"/>
        <v>256</v>
      </c>
      <c r="JB20" s="344">
        <f t="shared" si="5"/>
        <v>257</v>
      </c>
      <c r="JC20" s="344">
        <f t="shared" si="5"/>
        <v>258</v>
      </c>
      <c r="JD20" s="344">
        <f t="shared" si="5"/>
        <v>259</v>
      </c>
      <c r="JE20" s="344">
        <f t="shared" si="5"/>
        <v>260</v>
      </c>
      <c r="JF20" s="344">
        <f t="shared" si="5"/>
        <v>261</v>
      </c>
      <c r="JG20" s="344">
        <f t="shared" si="5"/>
        <v>262</v>
      </c>
      <c r="JH20" s="344">
        <f t="shared" si="5"/>
        <v>263</v>
      </c>
      <c r="JI20" s="345">
        <f t="shared" si="5"/>
        <v>264</v>
      </c>
      <c r="JJ20" s="352">
        <f t="shared" si="5"/>
        <v>265</v>
      </c>
      <c r="JK20" s="344">
        <f t="shared" si="5"/>
        <v>266</v>
      </c>
      <c r="JL20" s="344">
        <f t="shared" si="5"/>
        <v>267</v>
      </c>
      <c r="JM20" s="344">
        <f t="shared" si="5"/>
        <v>268</v>
      </c>
      <c r="JN20" s="344">
        <f t="shared" si="5"/>
        <v>269</v>
      </c>
      <c r="JO20" s="344">
        <f t="shared" si="5"/>
        <v>270</v>
      </c>
      <c r="JP20" s="344">
        <f t="shared" si="5"/>
        <v>271</v>
      </c>
      <c r="JQ20" s="344">
        <f t="shared" si="5"/>
        <v>272</v>
      </c>
      <c r="JR20" s="344">
        <f t="shared" si="5"/>
        <v>273</v>
      </c>
      <c r="JS20" s="344">
        <f t="shared" si="5"/>
        <v>274</v>
      </c>
      <c r="JT20" s="344">
        <f t="shared" si="5"/>
        <v>275</v>
      </c>
      <c r="JU20" s="345">
        <f t="shared" si="5"/>
        <v>276</v>
      </c>
      <c r="JV20" s="352">
        <f t="shared" si="5"/>
        <v>277</v>
      </c>
      <c r="JW20" s="344">
        <f t="shared" si="5"/>
        <v>278</v>
      </c>
      <c r="JX20" s="344">
        <f t="shared" si="5"/>
        <v>279</v>
      </c>
      <c r="JY20" s="344">
        <f t="shared" si="5"/>
        <v>280</v>
      </c>
      <c r="JZ20" s="344">
        <f t="shared" si="5"/>
        <v>281</v>
      </c>
      <c r="KA20" s="344">
        <f t="shared" si="5"/>
        <v>282</v>
      </c>
      <c r="KB20" s="344">
        <f t="shared" si="5"/>
        <v>283</v>
      </c>
      <c r="KC20" s="344">
        <f t="shared" ref="KC20:LC20" si="6">KB20+1</f>
        <v>284</v>
      </c>
      <c r="KD20" s="344">
        <f t="shared" si="6"/>
        <v>285</v>
      </c>
      <c r="KE20" s="344">
        <f t="shared" si="6"/>
        <v>286</v>
      </c>
      <c r="KF20" s="344">
        <f t="shared" si="6"/>
        <v>287</v>
      </c>
      <c r="KG20" s="345">
        <f t="shared" si="6"/>
        <v>288</v>
      </c>
      <c r="KH20" s="352">
        <f t="shared" si="6"/>
        <v>289</v>
      </c>
      <c r="KI20" s="344">
        <f t="shared" si="6"/>
        <v>290</v>
      </c>
      <c r="KJ20" s="344">
        <f t="shared" si="6"/>
        <v>291</v>
      </c>
      <c r="KK20" s="344">
        <f t="shared" si="6"/>
        <v>292</v>
      </c>
      <c r="KL20" s="344">
        <f t="shared" si="6"/>
        <v>293</v>
      </c>
      <c r="KM20" s="344">
        <f t="shared" si="6"/>
        <v>294</v>
      </c>
      <c r="KN20" s="344">
        <f t="shared" si="6"/>
        <v>295</v>
      </c>
      <c r="KO20" s="344">
        <f t="shared" si="6"/>
        <v>296</v>
      </c>
      <c r="KP20" s="344">
        <f t="shared" si="6"/>
        <v>297</v>
      </c>
      <c r="KQ20" s="344">
        <f t="shared" si="6"/>
        <v>298</v>
      </c>
      <c r="KR20" s="344">
        <f t="shared" si="6"/>
        <v>299</v>
      </c>
      <c r="KS20" s="345">
        <f t="shared" si="6"/>
        <v>300</v>
      </c>
      <c r="KT20" s="352">
        <f t="shared" si="6"/>
        <v>301</v>
      </c>
      <c r="KU20" s="344">
        <f t="shared" si="6"/>
        <v>302</v>
      </c>
      <c r="KV20" s="344">
        <f t="shared" si="6"/>
        <v>303</v>
      </c>
      <c r="KW20" s="344">
        <f t="shared" si="6"/>
        <v>304</v>
      </c>
      <c r="KX20" s="344">
        <f t="shared" si="6"/>
        <v>305</v>
      </c>
      <c r="KY20" s="344">
        <f t="shared" si="6"/>
        <v>306</v>
      </c>
      <c r="KZ20" s="344">
        <f t="shared" si="6"/>
        <v>307</v>
      </c>
      <c r="LA20" s="344">
        <f t="shared" si="6"/>
        <v>308</v>
      </c>
      <c r="LB20" s="344">
        <f t="shared" si="6"/>
        <v>309</v>
      </c>
      <c r="LC20" s="344">
        <f t="shared" si="6"/>
        <v>310</v>
      </c>
      <c r="LD20" s="344">
        <f>LC20+1</f>
        <v>311</v>
      </c>
      <c r="LE20" s="345">
        <f t="shared" ref="LE20:NA20" si="7">LD20+1</f>
        <v>312</v>
      </c>
      <c r="LF20" s="352">
        <f t="shared" si="7"/>
        <v>313</v>
      </c>
      <c r="LG20" s="344">
        <f t="shared" si="7"/>
        <v>314</v>
      </c>
      <c r="LH20" s="344">
        <f t="shared" si="7"/>
        <v>315</v>
      </c>
      <c r="LI20" s="344">
        <f t="shared" si="7"/>
        <v>316</v>
      </c>
      <c r="LJ20" s="344">
        <f t="shared" si="7"/>
        <v>317</v>
      </c>
      <c r="LK20" s="344">
        <f t="shared" si="7"/>
        <v>318</v>
      </c>
      <c r="LL20" s="344">
        <f t="shared" si="7"/>
        <v>319</v>
      </c>
      <c r="LM20" s="344">
        <f t="shared" si="7"/>
        <v>320</v>
      </c>
      <c r="LN20" s="344">
        <f t="shared" si="7"/>
        <v>321</v>
      </c>
      <c r="LO20" s="344">
        <f t="shared" si="7"/>
        <v>322</v>
      </c>
      <c r="LP20" s="344">
        <f t="shared" si="7"/>
        <v>323</v>
      </c>
      <c r="LQ20" s="345">
        <f t="shared" si="7"/>
        <v>324</v>
      </c>
      <c r="LR20" s="352">
        <f t="shared" si="7"/>
        <v>325</v>
      </c>
      <c r="LS20" s="344">
        <f t="shared" si="7"/>
        <v>326</v>
      </c>
      <c r="LT20" s="344">
        <f t="shared" si="7"/>
        <v>327</v>
      </c>
      <c r="LU20" s="344">
        <f t="shared" si="7"/>
        <v>328</v>
      </c>
      <c r="LV20" s="344">
        <f t="shared" si="7"/>
        <v>329</v>
      </c>
      <c r="LW20" s="344">
        <f t="shared" si="7"/>
        <v>330</v>
      </c>
      <c r="LX20" s="344">
        <f t="shared" si="7"/>
        <v>331</v>
      </c>
      <c r="LY20" s="344">
        <f t="shared" si="7"/>
        <v>332</v>
      </c>
      <c r="LZ20" s="344">
        <f t="shared" si="7"/>
        <v>333</v>
      </c>
      <c r="MA20" s="344">
        <f t="shared" si="7"/>
        <v>334</v>
      </c>
      <c r="MB20" s="344">
        <f t="shared" si="7"/>
        <v>335</v>
      </c>
      <c r="MC20" s="345">
        <f t="shared" si="7"/>
        <v>336</v>
      </c>
      <c r="MD20" s="352">
        <f t="shared" si="7"/>
        <v>337</v>
      </c>
      <c r="ME20" s="344">
        <f t="shared" si="7"/>
        <v>338</v>
      </c>
      <c r="MF20" s="344">
        <f t="shared" si="7"/>
        <v>339</v>
      </c>
      <c r="MG20" s="344">
        <f t="shared" si="7"/>
        <v>340</v>
      </c>
      <c r="MH20" s="344">
        <f t="shared" si="7"/>
        <v>341</v>
      </c>
      <c r="MI20" s="344">
        <f t="shared" si="7"/>
        <v>342</v>
      </c>
      <c r="MJ20" s="344">
        <f t="shared" si="7"/>
        <v>343</v>
      </c>
      <c r="MK20" s="344">
        <f t="shared" si="7"/>
        <v>344</v>
      </c>
      <c r="ML20" s="344">
        <f t="shared" si="7"/>
        <v>345</v>
      </c>
      <c r="MM20" s="344">
        <f t="shared" si="7"/>
        <v>346</v>
      </c>
      <c r="MN20" s="344">
        <f t="shared" si="7"/>
        <v>347</v>
      </c>
      <c r="MO20" s="345">
        <f t="shared" si="7"/>
        <v>348</v>
      </c>
      <c r="MP20" s="352">
        <f t="shared" si="7"/>
        <v>349</v>
      </c>
      <c r="MQ20" s="344">
        <f t="shared" si="7"/>
        <v>350</v>
      </c>
      <c r="MR20" s="344">
        <f t="shared" si="7"/>
        <v>351</v>
      </c>
      <c r="MS20" s="344">
        <f t="shared" si="7"/>
        <v>352</v>
      </c>
      <c r="MT20" s="344">
        <f t="shared" si="7"/>
        <v>353</v>
      </c>
      <c r="MU20" s="344">
        <f t="shared" si="7"/>
        <v>354</v>
      </c>
      <c r="MV20" s="344">
        <f t="shared" si="7"/>
        <v>355</v>
      </c>
      <c r="MW20" s="344">
        <f t="shared" si="7"/>
        <v>356</v>
      </c>
      <c r="MX20" s="344">
        <f t="shared" si="7"/>
        <v>357</v>
      </c>
      <c r="MY20" s="344">
        <f t="shared" si="7"/>
        <v>358</v>
      </c>
      <c r="MZ20" s="344">
        <f t="shared" si="7"/>
        <v>359</v>
      </c>
      <c r="NA20" s="345">
        <f t="shared" si="7"/>
        <v>360</v>
      </c>
    </row>
    <row r="21" spans="1:365" x14ac:dyDescent="0.2">
      <c r="A21" s="257" t="s">
        <v>610</v>
      </c>
      <c r="B21" s="701" t="s">
        <v>611</v>
      </c>
      <c r="C21" s="701"/>
      <c r="D21" s="273"/>
      <c r="E21" s="343" t="s">
        <v>646</v>
      </c>
      <c r="F21" s="353">
        <f>'Receitas UGC'!F7</f>
        <v>191206.98069198133</v>
      </c>
      <c r="G21" s="353">
        <f>'Receitas UGC'!G7</f>
        <v>136340.94969880822</v>
      </c>
      <c r="H21" s="353">
        <f>'Receitas UGC'!H7</f>
        <v>138199.55232604433</v>
      </c>
      <c r="I21" s="353">
        <f>'Receitas UGC'!I7</f>
        <v>129206.2873472447</v>
      </c>
      <c r="J21" s="353">
        <f>'Receitas UGC'!J7</f>
        <v>106685.73282823966</v>
      </c>
      <c r="K21" s="353">
        <f>'Receitas UGC'!K7</f>
        <v>112851.36943807156</v>
      </c>
      <c r="L21" s="353">
        <f>'Receitas UGC'!L7</f>
        <v>177418.0287804855</v>
      </c>
      <c r="M21" s="353">
        <f>'Receitas UGC'!M7</f>
        <v>129214.03083373024</v>
      </c>
      <c r="N21" s="353">
        <f>'Receitas UGC'!N7</f>
        <v>139130.6766121925</v>
      </c>
      <c r="O21" s="353">
        <f>'Receitas UGC'!O7</f>
        <v>155383.34967990959</v>
      </c>
      <c r="P21" s="353">
        <f>'Receitas UGC'!P7</f>
        <v>161058.01890827066</v>
      </c>
      <c r="Q21" s="353">
        <f>'Receitas UGC'!Q7</f>
        <v>163542.73929546293</v>
      </c>
      <c r="R21" s="353">
        <f>'Receitas UGC'!R7</f>
        <v>201706.79361711725</v>
      </c>
      <c r="S21" s="353">
        <f>'Receitas UGC'!S7</f>
        <v>155080.5741146699</v>
      </c>
      <c r="T21" s="353">
        <f>'Receitas UGC'!T7</f>
        <v>135664.03885172904</v>
      </c>
      <c r="U21" s="353">
        <f>'Receitas UGC'!U7</f>
        <v>133721.02087838465</v>
      </c>
      <c r="V21" s="353">
        <f>'Receitas UGC'!V7</f>
        <v>112733.03861638068</v>
      </c>
      <c r="W21" s="353">
        <f>'Receitas UGC'!W7</f>
        <v>116832.48273912293</v>
      </c>
      <c r="X21" s="353">
        <f>'Receitas UGC'!X7</f>
        <v>182179.34436069996</v>
      </c>
      <c r="Y21" s="353">
        <f>'Receitas UGC'!Y7</f>
        <v>134016.67791514145</v>
      </c>
      <c r="Z21" s="353">
        <f>'Receitas UGC'!Z7</f>
        <v>143618.51260367755</v>
      </c>
      <c r="AA21" s="353">
        <f>'Receitas UGC'!AA7</f>
        <v>159894.34175656844</v>
      </c>
      <c r="AB21" s="353">
        <f>'Receitas UGC'!AB7</f>
        <v>165830.8218372523</v>
      </c>
      <c r="AC21" s="353">
        <f>'Receitas UGC'!AC7</f>
        <v>161948.98215181017</v>
      </c>
      <c r="AD21" s="353">
        <f>'Receitas UGC'!AD7</f>
        <v>204034.79321106215</v>
      </c>
      <c r="AE21" s="353">
        <f>'Receitas UGC'!AE7</f>
        <v>158026.23045752925</v>
      </c>
      <c r="AF21" s="353">
        <f>'Receitas UGC'!AF7</f>
        <v>144065.65908574301</v>
      </c>
      <c r="AG21" s="353">
        <f>'Receitas UGC'!AG7</f>
        <v>133777.35698984753</v>
      </c>
      <c r="AH21" s="353">
        <f>'Receitas UGC'!AH7</f>
        <v>119780.51477849942</v>
      </c>
      <c r="AI21" s="353">
        <f>'Receitas UGC'!AI7</f>
        <v>116420.57495279466</v>
      </c>
      <c r="AJ21" s="353">
        <f>'Receitas UGC'!AJ7</f>
        <v>184677.35313145144</v>
      </c>
      <c r="AK21" s="353">
        <f>'Receitas UGC'!AK7</f>
        <v>137716.0159520577</v>
      </c>
      <c r="AL21" s="353">
        <f>'Receitas UGC'!AL7</f>
        <v>146746.55930117189</v>
      </c>
      <c r="AM21" s="353">
        <f>'Receitas UGC'!AM7</f>
        <v>163465.36890615476</v>
      </c>
      <c r="AN21" s="353">
        <f>'Receitas UGC'!AN7</f>
        <v>170006.62614321616</v>
      </c>
      <c r="AO21" s="353">
        <f>'Receitas UGC'!AO7</f>
        <v>175722.48668527682</v>
      </c>
      <c r="AP21" s="353">
        <f>'Receitas UGC'!AP7</f>
        <v>212225.73839015097</v>
      </c>
      <c r="AQ21" s="353">
        <f>'Receitas UGC'!AQ7</f>
        <v>154942.63363044386</v>
      </c>
      <c r="AR21" s="353">
        <f>'Receitas UGC'!AR7</f>
        <v>157988.32793181221</v>
      </c>
      <c r="AS21" s="353">
        <f>'Receitas UGC'!AS7</f>
        <v>147444.21174456595</v>
      </c>
      <c r="AT21" s="353">
        <f>'Receitas UGC'!AT7</f>
        <v>123577.76254579471</v>
      </c>
      <c r="AU21" s="353">
        <f>'Receitas UGC'!AU7</f>
        <v>130135.70022228701</v>
      </c>
      <c r="AV21" s="353">
        <f>'Receitas UGC'!AV7</f>
        <v>194845.67265449653</v>
      </c>
      <c r="AW21" s="353">
        <f>'Receitas UGC'!AW7</f>
        <v>145618.96384292369</v>
      </c>
      <c r="AX21" s="353">
        <f>'Receitas UGC'!AX7</f>
        <v>155053.81836771255</v>
      </c>
      <c r="AY21" s="353">
        <f>'Receitas UGC'!AY7</f>
        <v>171024.14070696922</v>
      </c>
      <c r="AZ21" s="353">
        <f>'Receitas UGC'!AZ7</f>
        <v>177206.39033781734</v>
      </c>
      <c r="BA21" s="353">
        <f>'Receitas UGC'!BA7</f>
        <v>182988.23611817465</v>
      </c>
      <c r="BB21" s="353">
        <f>'Receitas UGC'!BB7</f>
        <v>218994.68259544056</v>
      </c>
      <c r="BC21" s="353">
        <f>'Receitas UGC'!BC7</f>
        <v>171522.0939203607</v>
      </c>
      <c r="BD21" s="353">
        <f>'Receitas UGC'!BD7</f>
        <v>152176.04514502961</v>
      </c>
      <c r="BE21" s="353">
        <f>'Receitas UGC'!BE7</f>
        <v>150017.57985612119</v>
      </c>
      <c r="BF21" s="353">
        <f>'Receitas UGC'!BF7</f>
        <v>128343.29498732704</v>
      </c>
      <c r="BG21" s="353">
        <f>'Receitas UGC'!BG7</f>
        <v>133067.25942814443</v>
      </c>
      <c r="BH21" s="353">
        <f>'Receitas UGC'!BH7</f>
        <v>198972.08093270817</v>
      </c>
      <c r="BI21" s="353">
        <f>'Receitas UGC'!BI7</f>
        <v>150077.01052632439</v>
      </c>
      <c r="BJ21" s="353">
        <f>'Receitas UGC'!BJ7</f>
        <v>159397.78934801524</v>
      </c>
      <c r="BK21" s="353">
        <f>'Receitas UGC'!BK7</f>
        <v>175578.08714237815</v>
      </c>
      <c r="BL21" s="353">
        <f>'Receitas UGC'!BL7</f>
        <v>182186.56588953856</v>
      </c>
      <c r="BM21" s="353">
        <f>'Receitas UGC'!BM7</f>
        <v>183373.15513596148</v>
      </c>
      <c r="BN21" s="353">
        <f>'Receitas UGC'!BN7</f>
        <v>222311.20308936073</v>
      </c>
      <c r="BO21" s="353">
        <f>'Receitas UGC'!BO7</f>
        <v>175361.20745303572</v>
      </c>
      <c r="BP21" s="353">
        <f>'Receitas UGC'!BP7</f>
        <v>161577.42080873094</v>
      </c>
      <c r="BQ21" s="353">
        <f>'Receitas UGC'!BQ7</f>
        <v>150928.82560867569</v>
      </c>
      <c r="BR21" s="353">
        <f>'Receitas UGC'!BR7</f>
        <v>136172.83867141485</v>
      </c>
      <c r="BS21" s="353">
        <f>'Receitas UGC'!BS7</f>
        <v>133430.89750229896</v>
      </c>
      <c r="BT21" s="353">
        <f>'Receitas UGC'!BT7</f>
        <v>202217.86559789765</v>
      </c>
      <c r="BU21" s="353">
        <f>'Receitas UGC'!BU7</f>
        <v>154476.99256501926</v>
      </c>
      <c r="BV21" s="353">
        <f>'Receitas UGC'!BV7</f>
        <v>163198.85508434166</v>
      </c>
      <c r="BW21" s="353">
        <f>'Receitas UGC'!BW7</f>
        <v>179800.31036451287</v>
      </c>
      <c r="BX21" s="353">
        <f>'Receitas UGC'!BX7</f>
        <v>187013.9662304713</v>
      </c>
      <c r="BY21" s="353">
        <f>'Receitas UGC'!BY7</f>
        <v>173222.83525950112</v>
      </c>
      <c r="BZ21" s="353">
        <f>'Receitas UGC'!BZ7</f>
        <v>221471.88128132888</v>
      </c>
      <c r="CA21" s="353">
        <f>'Receitas UGC'!CA7</f>
        <v>176323.72330475037</v>
      </c>
      <c r="CB21" s="353">
        <f>'Receitas UGC'!CB7</f>
        <v>155868.73042909769</v>
      </c>
      <c r="CC21" s="353">
        <f>'Receitas UGC'!CC7</f>
        <v>155917.35542561536</v>
      </c>
      <c r="CD21" s="353">
        <f>'Receitas UGC'!CD7</f>
        <v>141410.05977068821</v>
      </c>
      <c r="CE21" s="353">
        <f>'Receitas UGC'!CE7</f>
        <v>136960.01046296165</v>
      </c>
      <c r="CF21" s="353">
        <f>'Receitas UGC'!CF7</f>
        <v>207178.53127703874</v>
      </c>
      <c r="CG21" s="353">
        <f>'Receitas UGC'!CG7</f>
        <v>159514.10510820083</v>
      </c>
      <c r="CH21" s="353">
        <f>'Receitas UGC'!CH7</f>
        <v>168070.02415566827</v>
      </c>
      <c r="CI21" s="353">
        <f>'Receitas UGC'!CI7</f>
        <v>184872.90933935231</v>
      </c>
      <c r="CJ21" s="353">
        <f>'Receitas UGC'!CJ7</f>
        <v>192471.88365045111</v>
      </c>
      <c r="CK21" s="353">
        <f>'Receitas UGC'!CK7</f>
        <v>187925.81313055663</v>
      </c>
      <c r="CL21" s="353">
        <f>'Receitas UGC'!CL7</f>
        <v>230651.41477880764</v>
      </c>
      <c r="CM21" s="353">
        <f>'Receitas UGC'!CM7</f>
        <v>184363.27829341884</v>
      </c>
      <c r="CN21" s="353">
        <f>'Receitas UGC'!CN7</f>
        <v>164459.8239642884</v>
      </c>
      <c r="CO21" s="353">
        <f>'Receitas UGC'!CO7</f>
        <v>163685.58741222395</v>
      </c>
      <c r="CP21" s="353">
        <f>'Receitas UGC'!CP7</f>
        <v>146328.15500149617</v>
      </c>
      <c r="CQ21" s="353">
        <f>'Receitas UGC'!CQ7</f>
        <v>143313.9105879736</v>
      </c>
      <c r="CR21" s="353">
        <f>'Receitas UGC'!CR7</f>
        <v>213763.46842340811</v>
      </c>
      <c r="CS21" s="353">
        <f>'Receitas UGC'!CS7</f>
        <v>165520.44671849173</v>
      </c>
      <c r="CT21" s="353">
        <f>'Receitas UGC'!CT7</f>
        <v>174070.91825104004</v>
      </c>
      <c r="CU21" s="353">
        <f>'Receitas UGC'!CU7</f>
        <v>190844.24126248911</v>
      </c>
      <c r="CV21" s="353">
        <f>'Receitas UGC'!CV7</f>
        <v>198647.70070843238</v>
      </c>
      <c r="CW21" s="353">
        <f>'Receitas UGC'!CW7</f>
        <v>197923.28342194561</v>
      </c>
      <c r="CX21" s="353">
        <f>'Receitas UGC'!CX7</f>
        <v>238287.7487903721</v>
      </c>
      <c r="CY21" s="353">
        <f>'Receitas UGC'!CY7</f>
        <v>181202.79798779791</v>
      </c>
      <c r="CZ21" s="353">
        <f>'Receitas UGC'!CZ7</f>
        <v>183670.25310756534</v>
      </c>
      <c r="DA21" s="353">
        <f>'Receitas UGC'!DA7</f>
        <v>174043.0533106412</v>
      </c>
      <c r="DB21" s="353">
        <f>'Receitas UGC'!DB7</f>
        <v>149678.35527408085</v>
      </c>
      <c r="DC21" s="353">
        <f>'Receitas UGC'!DC7</f>
        <v>157667.3523374775</v>
      </c>
      <c r="DD21" s="353">
        <f>'Receitas UGC'!DD7</f>
        <v>223817.75852663195</v>
      </c>
      <c r="DE21" s="353">
        <f>'Receitas UGC'!DE7</f>
        <v>173619.51049711369</v>
      </c>
      <c r="DF21" s="353">
        <f>'Receitas UGC'!DF7</f>
        <v>182792.23794511094</v>
      </c>
      <c r="DG21" s="353">
        <f>'Receitas UGC'!DG7</f>
        <v>198804.88058897966</v>
      </c>
      <c r="DH21" s="353">
        <f>'Receitas UGC'!DH7</f>
        <v>206362.85540782069</v>
      </c>
      <c r="DI21" s="353">
        <f>'Receitas UGC'!DI7</f>
        <v>210934.77045594083</v>
      </c>
      <c r="DJ21" s="353">
        <f>'Receitas UGC'!DJ7</f>
        <v>247701.66294153608</v>
      </c>
      <c r="DK21" s="353">
        <f>'Receitas UGC'!DK7</f>
        <v>199843.32081202106</v>
      </c>
      <c r="DL21" s="353">
        <f>'Receitas UGC'!DL7</f>
        <v>180255.02616882598</v>
      </c>
      <c r="DM21" s="353">
        <f>'Receitas UGC'!DM7</f>
        <v>178529.38897486636</v>
      </c>
      <c r="DN21" s="353">
        <f>'Receitas UGC'!DN7</f>
        <v>156083.26465319618</v>
      </c>
      <c r="DO21" s="353">
        <f>'Receitas UGC'!DO7</f>
        <v>162171.77834210711</v>
      </c>
      <c r="DP21" s="353">
        <f>'Receitas UGC'!DP7</f>
        <v>229389.96540888964</v>
      </c>
      <c r="DQ21" s="353">
        <f>'Receitas UGC'!DQ7</f>
        <v>179377.63970984181</v>
      </c>
      <c r="DR21" s="353">
        <f>'Receitas UGC'!DR7</f>
        <v>188344.4935246924</v>
      </c>
      <c r="DS21" s="353">
        <f>'Receitas UGC'!DS7</f>
        <v>204491.01121536893</v>
      </c>
      <c r="DT21" s="353">
        <f>'Receitas UGC'!DT7</f>
        <v>212445.8664699338</v>
      </c>
      <c r="DU21" s="353">
        <f>'Receitas UGC'!DU7</f>
        <v>217341.10685816684</v>
      </c>
      <c r="DV21" s="353">
        <f>'Receitas UGC'!DV7</f>
        <v>253980.32919890492</v>
      </c>
      <c r="DW21" s="353">
        <f>'Receitas UGC'!DW7</f>
        <v>206013.57050012378</v>
      </c>
      <c r="DX21" s="353">
        <f>'Receitas UGC'!DX7</f>
        <v>192254.22249607198</v>
      </c>
      <c r="DY21" s="353">
        <f>'Receitas UGC'!DY7</f>
        <v>181529.3144662054</v>
      </c>
      <c r="DZ21" s="353">
        <f>'Receitas UGC'!DZ7</f>
        <v>165700.70991513031</v>
      </c>
      <c r="EA21" s="353">
        <f>'Receitas UGC'!EA7</f>
        <v>164231.71991150273</v>
      </c>
      <c r="EB21" s="353">
        <f>'Receitas UGC'!EB7</f>
        <v>234187.81294125612</v>
      </c>
      <c r="EC21" s="353">
        <f>'Receitas UGC'!EC7</f>
        <v>185168.49628236052</v>
      </c>
      <c r="ED21" s="353">
        <f>'Receitas UGC'!ED7</f>
        <v>193431.91518709165</v>
      </c>
      <c r="EE21" s="353">
        <f>'Receitas UGC'!EE7</f>
        <v>209913.50641170496</v>
      </c>
      <c r="EF21" s="353">
        <f>'Receitas UGC'!EF7</f>
        <v>218436.72565532121</v>
      </c>
      <c r="EG21" s="353">
        <f>'Receitas UGC'!EG7</f>
        <v>203751.31215402237</v>
      </c>
      <c r="EH21" s="353">
        <f>'Receitas UGC'!EH7</f>
        <v>252423.68080939644</v>
      </c>
      <c r="EI21" s="353">
        <f>'Receitas UGC'!EI7</f>
        <v>196538.2333575896</v>
      </c>
      <c r="EJ21" s="353">
        <f>'Receitas UGC'!EJ7</f>
        <v>197997.00198045885</v>
      </c>
      <c r="EK21" s="353">
        <f>'Receitas UGC'!EK7</f>
        <v>189888.39528575962</v>
      </c>
      <c r="EL21" s="353">
        <f>'Receitas UGC'!EL7</f>
        <v>165669.20331020543</v>
      </c>
      <c r="EM21" s="353">
        <f>'Receitas UGC'!EM7</f>
        <v>174785.0681410252</v>
      </c>
      <c r="EN21" s="353">
        <f>'Receitas UGC'!EN7</f>
        <v>242177.8314471418</v>
      </c>
      <c r="EO21" s="353">
        <f>'Receitas UGC'!EO7</f>
        <v>191560.36661903758</v>
      </c>
      <c r="EP21" s="353">
        <f>'Receitas UGC'!EP7</f>
        <v>200714.98339409265</v>
      </c>
      <c r="EQ21" s="353">
        <f>'Receitas UGC'!EQ7</f>
        <v>216895.33201979997</v>
      </c>
      <c r="ER21" s="353">
        <f>'Receitas UGC'!ER7</f>
        <v>225473.59759639832</v>
      </c>
      <c r="ES21" s="353">
        <f>'Receitas UGC'!ES7</f>
        <v>226192.68454759152</v>
      </c>
      <c r="ET21" s="353">
        <f>'Receitas UGC'!ET7</f>
        <v>265451.24606515822</v>
      </c>
      <c r="EU21" s="353">
        <f>'Receitas UGC'!EU7</f>
        <v>217771.06512242422</v>
      </c>
      <c r="EV21" s="353">
        <f>'Receitas UGC'!EV7</f>
        <v>197885.25462046769</v>
      </c>
      <c r="EW21" s="353">
        <f>'Receitas UGC'!EW7</f>
        <v>196798.87642665813</v>
      </c>
      <c r="EX21" s="353">
        <f>'Receitas UGC'!EX7</f>
        <v>174043.15363566307</v>
      </c>
      <c r="EY21" s="353">
        <f>'Receitas UGC'!EY7</f>
        <v>181127.42848072527</v>
      </c>
      <c r="EZ21" s="353">
        <f>'Receitas UGC'!EZ7</f>
        <v>249336.70664077587</v>
      </c>
      <c r="FA21" s="353">
        <f>'Receitas UGC'!FA7</f>
        <v>198683.76822261667</v>
      </c>
      <c r="FB21" s="353">
        <f>'Receitas UGC'!FB7</f>
        <v>207487.10964154152</v>
      </c>
      <c r="FC21" s="353">
        <f>'Receitas UGC'!FC7</f>
        <v>223672.66179171484</v>
      </c>
      <c r="FD21" s="353">
        <f>'Receitas UGC'!FD7</f>
        <v>232564.89920599008</v>
      </c>
      <c r="FE21" s="353">
        <f>'Receitas UGC'!FE7</f>
        <v>226865.21801331785</v>
      </c>
      <c r="FF21" s="353">
        <f>'Receitas UGC'!FF7</f>
        <v>269980.64256642322</v>
      </c>
      <c r="FG21" s="353">
        <f>'Receitas UGC'!FG7</f>
        <v>222914.98582412183</v>
      </c>
      <c r="FH21" s="353">
        <f>'Receitas UGC'!FH7</f>
        <v>208413.94028428846</v>
      </c>
      <c r="FI21" s="353">
        <f>'Receitas UGC'!FI7</f>
        <v>198961.51202607423</v>
      </c>
      <c r="FJ21" s="353">
        <f>'Receitas UGC'!FJ7</f>
        <v>183134.24326922325</v>
      </c>
      <c r="FK21" s="353">
        <f>'Receitas UGC'!FK7</f>
        <v>182805.57448468063</v>
      </c>
      <c r="FL21" s="353">
        <f>'Receitas UGC'!FL7</f>
        <v>253972.71519858087</v>
      </c>
      <c r="FM21" s="353">
        <f>'Receitas UGC'!FM7</f>
        <v>204445.91712455312</v>
      </c>
      <c r="FN21" s="353">
        <f>'Receitas UGC'!FN7</f>
        <v>212645.20961299224</v>
      </c>
      <c r="FO21" s="353">
        <f>'Receitas UGC'!FO7</f>
        <v>229260.27859732686</v>
      </c>
      <c r="FP21" s="353">
        <f>'Receitas UGC'!FP7</f>
        <v>238819.17444404963</v>
      </c>
      <c r="FQ21" s="353">
        <f>'Receitas UGC'!FQ7</f>
        <v>237031.17922951624</v>
      </c>
      <c r="FR21" s="353">
        <f>'Receitas UGC'!FR7</f>
        <v>277980.26819640008</v>
      </c>
      <c r="FS21" s="353">
        <f>'Receitas UGC'!FS7</f>
        <v>230470.55685543962</v>
      </c>
      <c r="FT21" s="353">
        <f>'Receitas UGC'!FT7</f>
        <v>210422.51142950208</v>
      </c>
      <c r="FU21" s="353">
        <f>'Receitas UGC'!FU7</f>
        <v>209799.17334148427</v>
      </c>
      <c r="FV21" s="353">
        <f>'Receitas UGC'!FV7</f>
        <v>186842.57845409794</v>
      </c>
      <c r="FW21" s="353">
        <f>'Receitas UGC'!FW7</f>
        <v>194648.06179014841</v>
      </c>
      <c r="FX21" s="353">
        <f>'Receitas UGC'!FX7</f>
        <v>263569.0282654484</v>
      </c>
      <c r="FY21" s="353">
        <f>'Receitas UGC'!FY7</f>
        <v>212472.40979537828</v>
      </c>
      <c r="FZ21" s="353">
        <f>'Receitas UGC'!FZ7</f>
        <v>221168.14259587953</v>
      </c>
      <c r="GA21" s="353">
        <f>'Receitas UGC'!GA7</f>
        <v>237387.5069537462</v>
      </c>
      <c r="GB21" s="353">
        <f>'Receitas UGC'!GB7</f>
        <v>246947.94111747047</v>
      </c>
      <c r="GC21" s="353">
        <f>'Receitas UGC'!GC7</f>
        <v>250991.41671962981</v>
      </c>
      <c r="GD21" s="353">
        <f>'Receitas UGC'!GD7</f>
        <v>288213.03250047314</v>
      </c>
      <c r="GE21" s="353">
        <f>'Receitas UGC'!GE7</f>
        <v>239754.88318239569</v>
      </c>
      <c r="GF21" s="353">
        <f>'Receitas UGC'!GF7</f>
        <v>219940.01852288225</v>
      </c>
      <c r="GG21" s="353">
        <f>'Receitas UGC'!GG7</f>
        <v>218731.51133582171</v>
      </c>
      <c r="GH21" s="353">
        <f>'Receitas UGC'!GH7</f>
        <v>195199.99254062277</v>
      </c>
      <c r="GI21" s="353">
        <f>'Receitas UGC'!GI7</f>
        <v>203152.13500659709</v>
      </c>
      <c r="GJ21" s="353">
        <f>'Receitas UGC'!GJ7</f>
        <v>272148.39340428612</v>
      </c>
      <c r="GK21" s="353">
        <f>'Receitas UGC'!GK7</f>
        <v>220595.3843708717</v>
      </c>
      <c r="GL21" s="353">
        <f>'Receitas UGC'!GL7</f>
        <v>229070.56799403182</v>
      </c>
      <c r="GM21" s="353">
        <f>'Receitas UGC'!GM7</f>
        <v>245163.02521227408</v>
      </c>
      <c r="GN21" s="353">
        <f>'Receitas UGC'!GN7</f>
        <v>254952.71944056894</v>
      </c>
      <c r="GO21" s="353">
        <f>'Receitas UGC'!GO7</f>
        <v>254193.17341456891</v>
      </c>
      <c r="GP21" s="353">
        <f>'Receitas UGC'!GP7</f>
        <v>294220.14701473218</v>
      </c>
      <c r="GQ21" s="353">
        <f>'Receitas UGC'!GQ7</f>
        <v>235922.81781692154</v>
      </c>
      <c r="GR21" s="353">
        <f>'Receitas UGC'!GR7</f>
        <v>237932.92192846886</v>
      </c>
      <c r="GS21" s="353">
        <f>'Receitas UGC'!GS7</f>
        <v>228716.11032820895</v>
      </c>
      <c r="GT21" s="353">
        <f>'Receitas UGC'!GT7</f>
        <v>202701.31315079823</v>
      </c>
      <c r="GU21" s="353">
        <f>'Receitas UGC'!GU7</f>
        <v>213036.3006261226</v>
      </c>
      <c r="GV21" s="353">
        <f>'Receitas UGC'!GV7</f>
        <v>281429.57621389133</v>
      </c>
      <c r="GW21" s="353">
        <f>'Receitas UGC'!GW7</f>
        <v>229071.92037532615</v>
      </c>
      <c r="GX21" s="353">
        <f>'Receitas UGC'!GX7</f>
        <v>237507.14521112165</v>
      </c>
      <c r="GY21" s="353">
        <f>'Receitas UGC'!GY7</f>
        <v>253380.1795676013</v>
      </c>
      <c r="GZ21" s="353">
        <f>'Receitas UGC'!GZ7</f>
        <v>263331.36230171472</v>
      </c>
      <c r="HA21" s="353">
        <f>'Receitas UGC'!HA7</f>
        <v>247370.64120081463</v>
      </c>
      <c r="HB21" s="353">
        <f>'Receitas UGC'!HB7</f>
        <v>296493.38359355665</v>
      </c>
      <c r="HC21" s="353">
        <f>'Receitas UGC'!HC7</f>
        <v>249969.05926642258</v>
      </c>
      <c r="HD21" s="353">
        <f>'Receitas UGC'!HD7</f>
        <v>228778.88703854047</v>
      </c>
      <c r="HE21" s="353">
        <f>'Receitas UGC'!HE7</f>
        <v>229613.63135024259</v>
      </c>
      <c r="HF21" s="353">
        <f>'Receitas UGC'!HF7</f>
        <v>206641.30416176503</v>
      </c>
      <c r="HG21" s="353">
        <f>'Receitas UGC'!HG7</f>
        <v>215642.26045803889</v>
      </c>
      <c r="HH21" s="353">
        <f>'Receitas UGC'!HH7</f>
        <v>285880.38745671703</v>
      </c>
      <c r="HI21" s="353">
        <f>'Receitas UGC'!HI7</f>
        <v>234209.91655006749</v>
      </c>
      <c r="HJ21" s="353">
        <f>'Receitas UGC'!HJ7</f>
        <v>242816.8376282368</v>
      </c>
      <c r="HK21" s="353">
        <f>'Receitas UGC'!HK7</f>
        <v>259171.21271215842</v>
      </c>
      <c r="HL21" s="353">
        <f>'Receitas UGC'!HL7</f>
        <v>269860.77690566488</v>
      </c>
      <c r="HM21" s="353">
        <f>'Receitas UGC'!HM7</f>
        <v>269494.54241994524</v>
      </c>
      <c r="HN21" s="353">
        <f>'Receitas UGC'!HN7</f>
        <v>309524.48564075492</v>
      </c>
      <c r="HO21" s="353">
        <f>'Receitas UGC'!HO7</f>
        <v>261241.9987475813</v>
      </c>
      <c r="HP21" s="353">
        <f>'Receitas UGC'!HP7</f>
        <v>241071.58354834042</v>
      </c>
      <c r="HQ21" s="353">
        <f>'Receitas UGC'!HQ7</f>
        <v>240578.5703390243</v>
      </c>
      <c r="HR21" s="353">
        <f>'Receitas UGC'!HR7</f>
        <v>220798.03288898297</v>
      </c>
      <c r="HS21" s="353">
        <f>'Receitas UGC'!HS7</f>
        <v>221034.90160320976</v>
      </c>
      <c r="HT21" s="353">
        <f>'Receitas UGC'!HT7</f>
        <v>294535.64914340881</v>
      </c>
      <c r="HU21" s="353">
        <f>'Receitas UGC'!HU7</f>
        <v>243230.68503165393</v>
      </c>
      <c r="HV21" s="353">
        <f>'Receitas UGC'!HV7</f>
        <v>250720.84949940103</v>
      </c>
      <c r="HW21" s="353">
        <f>'Receitas UGC'!HW7</f>
        <v>267267.01927173807</v>
      </c>
      <c r="HX21" s="353">
        <f>'Receitas UGC'!HX7</f>
        <v>278378.59331243846</v>
      </c>
      <c r="HY21" s="353">
        <f>'Receitas UGC'!HY7</f>
        <v>275479.18947998038</v>
      </c>
      <c r="HZ21" s="353">
        <f>'Receitas UGC'!HZ7</f>
        <v>316957.98118550004</v>
      </c>
      <c r="IA21" s="353">
        <f>'Receitas UGC'!IA7</f>
        <v>258598.04114806058</v>
      </c>
      <c r="IB21" s="353">
        <f>'Receitas UGC'!IB7</f>
        <v>260403.50094239553</v>
      </c>
      <c r="IC21" s="353">
        <f>'Receitas UGC'!IC7</f>
        <v>251697.25809260647</v>
      </c>
      <c r="ID21" s="353">
        <f>'Receitas UGC'!ID7</f>
        <v>225190.01086366887</v>
      </c>
      <c r="IE21" s="353">
        <f>'Receitas UGC'!IE7</f>
        <v>236647.27683861737</v>
      </c>
      <c r="IF21" s="353">
        <f>'Receitas UGC'!IF7</f>
        <v>306130.64532133762</v>
      </c>
      <c r="IG21" s="353">
        <f>'Receitas UGC'!IG7</f>
        <v>252956.06423261575</v>
      </c>
      <c r="IH21" s="353">
        <f>'Receitas UGC'!IH7</f>
        <v>261155.30455204358</v>
      </c>
      <c r="II21" s="353">
        <f>'Receitas UGC'!II7</f>
        <v>277035.896726835</v>
      </c>
      <c r="IJ21" s="353">
        <f>'Receitas UGC'!IJ7</f>
        <v>288062.83122844493</v>
      </c>
      <c r="IK21" s="353">
        <f>'Receitas UGC'!IK7</f>
        <v>290471.73399013362</v>
      </c>
      <c r="IL21" s="353">
        <f>'Receitas UGC'!IL7</f>
        <v>328437.91125171527</v>
      </c>
      <c r="IM21" s="353">
        <f>'Receitas UGC'!IM7</f>
        <v>279319.08554782579</v>
      </c>
      <c r="IN21" s="353">
        <f>'Receitas UGC'!IN7</f>
        <v>259089.68726174583</v>
      </c>
      <c r="IO21" s="353">
        <f>'Receitas UGC'!IO7</f>
        <v>258336.55936180946</v>
      </c>
      <c r="IP21" s="353">
        <f>'Receitas UGC'!IP7</f>
        <v>233720.43478152007</v>
      </c>
      <c r="IQ21" s="353">
        <f>'Receitas UGC'!IQ7</f>
        <v>243379.74661143406</v>
      </c>
      <c r="IR21" s="353">
        <f>'Receitas UGC'!IR7</f>
        <v>314026.62316475308</v>
      </c>
      <c r="IS21" s="353">
        <f>'Receitas UGC'!IS7</f>
        <v>260979.29165839683</v>
      </c>
      <c r="IT21" s="353">
        <f>'Receitas UGC'!IT7</f>
        <v>268959.59335150075</v>
      </c>
      <c r="IU21" s="353">
        <f>'Receitas UGC'!IU7</f>
        <v>284979.19320121716</v>
      </c>
      <c r="IV21" s="353">
        <f>'Receitas UGC'!IV7</f>
        <v>296492.93948812666</v>
      </c>
      <c r="IW21" s="353">
        <f>'Receitas UGC'!IW7</f>
        <v>299178.9613628037</v>
      </c>
      <c r="IX21" s="353">
        <f>'Receitas UGC'!IX7</f>
        <v>337056.29613571323</v>
      </c>
      <c r="IY21" s="353">
        <f>'Receitas UGC'!IY7</f>
        <v>287804.51703754993</v>
      </c>
      <c r="IZ21" s="353">
        <f>'Receitas UGC'!IZ7</f>
        <v>273393.77204337268</v>
      </c>
      <c r="JA21" s="353">
        <f>'Receitas UGC'!JA7</f>
        <v>263668.36341373774</v>
      </c>
      <c r="JB21" s="353">
        <f>'Receitas UGC'!JB7</f>
        <v>245620.68923456231</v>
      </c>
      <c r="JC21" s="353">
        <f>'Receitas UGC'!JC7</f>
        <v>247810.52762923308</v>
      </c>
      <c r="JD21" s="353">
        <f>'Receitas UGC'!JD7</f>
        <v>321279.50156618253</v>
      </c>
      <c r="JE21" s="353">
        <f>'Receitas UGC'!JE7</f>
        <v>269153.85202245245</v>
      </c>
      <c r="JF21" s="353">
        <f>'Receitas UGC'!JF7</f>
        <v>276408.20988353726</v>
      </c>
      <c r="JG21" s="353">
        <f>'Receitas UGC'!JG7</f>
        <v>292760.79784440325</v>
      </c>
      <c r="JH21" s="353">
        <f>'Receitas UGC'!JH7</f>
        <v>304929.14483380225</v>
      </c>
      <c r="JI21" s="353">
        <f>'Receitas UGC'!JI7</f>
        <v>302896.3351633125</v>
      </c>
      <c r="JJ21" s="353">
        <f>'Receitas UGC'!JJ7</f>
        <v>343772.72460637154</v>
      </c>
      <c r="JK21" s="353">
        <f>'Receitas UGC'!JK7</f>
        <v>284814.31504732749</v>
      </c>
      <c r="JL21" s="353">
        <f>'Receitas UGC'!JL7</f>
        <v>286499.30990610702</v>
      </c>
      <c r="JM21" s="353">
        <f>'Receitas UGC'!JM7</f>
        <v>277928.26238041313</v>
      </c>
      <c r="JN21" s="353">
        <f>'Receitas UGC'!JN7</f>
        <v>250647.26979071801</v>
      </c>
      <c r="JO21" s="353">
        <f>'Receitas UGC'!JO7</f>
        <v>263181.37505639967</v>
      </c>
      <c r="JP21" s="353">
        <f>'Receitas UGC'!JP7</f>
        <v>333681.54967445211</v>
      </c>
      <c r="JQ21" s="353">
        <f>'Receitas UGC'!JQ7</f>
        <v>279510.21942876396</v>
      </c>
      <c r="JR21" s="353">
        <f>'Receitas UGC'!JR7</f>
        <v>287367.66443779186</v>
      </c>
      <c r="JS21" s="353">
        <f>'Receitas UGC'!JS7</f>
        <v>303179.85635036102</v>
      </c>
      <c r="JT21" s="353">
        <f>'Receitas UGC'!JT7</f>
        <v>315299.71826320601</v>
      </c>
      <c r="JU21" s="353">
        <f>'Receitas UGC'!JU7</f>
        <v>313552.49513754772</v>
      </c>
      <c r="JV21" s="353">
        <f>'Receitas UGC'!JV7</f>
        <v>353997.39067468175</v>
      </c>
      <c r="JW21" s="353">
        <f>'Receitas UGC'!JW7</f>
        <v>304873.80020108848</v>
      </c>
      <c r="JX21" s="353">
        <f>'Receitas UGC'!JX7</f>
        <v>284228.60686850076</v>
      </c>
      <c r="JY21" s="353">
        <f>'Receitas UGC'!JY7</f>
        <v>284126.64721764013</v>
      </c>
      <c r="JZ21" s="353">
        <f>'Receitas UGC'!JZ7</f>
        <v>258992.84017399806</v>
      </c>
      <c r="KA21" s="353">
        <f>'Receitas UGC'!KA7</f>
        <v>269871.71902138006</v>
      </c>
      <c r="KB21" s="353">
        <f>'Receitas UGC'!KB7</f>
        <v>341730.47635782725</v>
      </c>
      <c r="KC21" s="353">
        <f>'Receitas UGC'!KC7</f>
        <v>287792.51281427027</v>
      </c>
      <c r="KD21" s="353">
        <f>'Receitas UGC'!KD7</f>
        <v>295515.23335797212</v>
      </c>
      <c r="KE21" s="353">
        <f>'Receitas UGC'!KE7</f>
        <v>311547.21732838434</v>
      </c>
      <c r="KF21" s="353">
        <f>'Receitas UGC'!KF7</f>
        <v>324246.90168544161</v>
      </c>
      <c r="KG21" s="353">
        <f>'Receitas UGC'!KG7</f>
        <v>316163.85914397368</v>
      </c>
      <c r="KH21" s="353">
        <f>'Receitas UGC'!KH7</f>
        <v>360617.67834574601</v>
      </c>
      <c r="KI21" s="353">
        <f>'Receitas UGC'!KI7</f>
        <v>312171.81951167731</v>
      </c>
      <c r="KJ21" s="353">
        <f>'Receitas UGC'!KJ7</f>
        <v>296972.56265119481</v>
      </c>
      <c r="KK21" s="353">
        <f>'Receitas UGC'!KK7</f>
        <v>288592.25840768742</v>
      </c>
      <c r="KL21" s="353">
        <f>'Receitas UGC'!KL7</f>
        <v>270381.88379642967</v>
      </c>
      <c r="KM21" s="353">
        <f>'Receitas UGC'!KM7</f>
        <v>273981.09612388443</v>
      </c>
      <c r="KN21" s="353">
        <f>'Receitas UGC'!KN7</f>
        <v>348919.54269469978</v>
      </c>
      <c r="KO21" s="353">
        <f>'Receitas UGC'!KO7</f>
        <v>296056.63533182128</v>
      </c>
      <c r="KP21" s="353">
        <f>'Receitas UGC'!KP7</f>
        <v>303171.87047862273</v>
      </c>
      <c r="KQ21" s="353">
        <f>'Receitas UGC'!KQ7</f>
        <v>319647.93847636704</v>
      </c>
      <c r="KR21" s="353">
        <f>'Receitas UGC'!KR7</f>
        <v>333120.36360629654</v>
      </c>
      <c r="KS21" s="353">
        <f>'Receitas UGC'!KS7</f>
        <v>328903.90091314912</v>
      </c>
      <c r="KT21" s="353">
        <f>'Receitas UGC'!KT7</f>
        <v>371239.66360454232</v>
      </c>
      <c r="KU21" s="353">
        <f>'Receitas UGC'!KU7</f>
        <v>322327.13289889129</v>
      </c>
      <c r="KV21" s="353">
        <f>'Receitas UGC'!KV7</f>
        <v>301573.02672259603</v>
      </c>
      <c r="KW21" s="353">
        <f>'Receitas UGC'!KW7</f>
        <v>302054.1828519979</v>
      </c>
      <c r="KX21" s="353">
        <f>'Receitas UGC'!KX7</f>
        <v>276662.73312627367</v>
      </c>
      <c r="KY21" s="353">
        <f>'Receitas UGC'!KY7</f>
        <v>288494.66222644324</v>
      </c>
      <c r="KZ21" s="353">
        <f>'Receitas UGC'!KZ7</f>
        <v>361280.94980545627</v>
      </c>
      <c r="LA21" s="353">
        <f>'Receitas UGC'!LA7</f>
        <v>306770.99184472434</v>
      </c>
      <c r="LB21" s="353">
        <f>'Receitas UGC'!LB7</f>
        <v>314358.87823440967</v>
      </c>
      <c r="LC21" s="353">
        <f>'Receitas UGC'!LC7</f>
        <v>330437.69660034979</v>
      </c>
      <c r="LD21" s="353">
        <f>'Receitas UGC'!LD7</f>
        <v>344007.10526005673</v>
      </c>
      <c r="LE21" s="353">
        <f>'Receitas UGC'!LE7</f>
        <v>345108.00249102677</v>
      </c>
      <c r="LF21" s="353">
        <f>'Receitas UGC'!LF7</f>
        <v>384035.0821104385</v>
      </c>
      <c r="LG21" s="353">
        <f>'Receitas UGC'!LG7</f>
        <v>334197.79548349208</v>
      </c>
      <c r="LH21" s="353">
        <f>'Receitas UGC'!LH7</f>
        <v>313635.86121769436</v>
      </c>
      <c r="LI21" s="353">
        <f>'Receitas UGC'!LI7</f>
        <v>313605.96971185441</v>
      </c>
      <c r="LJ21" s="353">
        <f>'Receitas UGC'!LJ7</f>
        <v>287607.09344657598</v>
      </c>
      <c r="LK21" s="353">
        <f>'Receitas UGC'!LK7</f>
        <v>299693.66082884034</v>
      </c>
      <c r="LL21" s="353">
        <f>'Receitas UGC'!LL7</f>
        <v>372664.07558926643</v>
      </c>
      <c r="LM21" s="353">
        <f>'Receitas UGC'!LM7</f>
        <v>317627.92225266207</v>
      </c>
      <c r="LN21" s="353">
        <f>'Receitas UGC'!LN7</f>
        <v>324977.40161111904</v>
      </c>
      <c r="LO21" s="353">
        <f>'Receitas UGC'!LO7</f>
        <v>340933.6789823852</v>
      </c>
      <c r="LP21" s="353">
        <f>'Receitas UGC'!LP7</f>
        <v>354834.81567096745</v>
      </c>
      <c r="LQ21" s="353">
        <f>'Receitas UGC'!LQ7</f>
        <v>351535.05346869509</v>
      </c>
      <c r="LR21" s="353">
        <f>'Receitas UGC'!LR7</f>
        <v>393034.7823374389</v>
      </c>
      <c r="LS21" s="353">
        <f>'Receitas UGC'!LS7</f>
        <v>333275.93694882753</v>
      </c>
      <c r="LT21" s="353">
        <f>'Receitas UGC'!LT7</f>
        <v>334554.38003977796</v>
      </c>
      <c r="LU21" s="353">
        <f>'Receitas UGC'!LU7</f>
        <v>326501.52864154847</v>
      </c>
      <c r="LV21" s="353">
        <f>'Receitas UGC'!LV7</f>
        <v>297938.42507810454</v>
      </c>
      <c r="LW21" s="353">
        <f>'Receitas UGC'!LW7</f>
        <v>312498.92991421401</v>
      </c>
      <c r="LX21" s="353">
        <f>'Receitas UGC'!LX7</f>
        <v>384948.3876025746</v>
      </c>
      <c r="LY21" s="353">
        <f>'Receitas UGC'!LY7</f>
        <v>329013.69661704876</v>
      </c>
      <c r="LZ21" s="353">
        <f>'Receitas UGC'!LZ7</f>
        <v>336289.15216139267</v>
      </c>
      <c r="MA21" s="353">
        <f>'Receitas UGC'!MA7</f>
        <v>352016.28718278051</v>
      </c>
      <c r="MB21" s="353">
        <f>'Receitas UGC'!MB7</f>
        <v>366172.36446618993</v>
      </c>
      <c r="MC21" s="353">
        <f>'Receitas UGC'!MC7</f>
        <v>347606.44867887342</v>
      </c>
      <c r="MD21" s="353">
        <f>'Receitas UGC'!MD7</f>
        <v>398241.03831937193</v>
      </c>
      <c r="ME21" s="353">
        <f>'Receitas UGC'!ME7</f>
        <v>350220.05461512081</v>
      </c>
      <c r="MF21" s="353">
        <f>'Receitas UGC'!MF7</f>
        <v>328281.31860696245</v>
      </c>
      <c r="MG21" s="353">
        <f>'Receitas UGC'!MG7</f>
        <v>330307.74225539545</v>
      </c>
      <c r="MH21" s="353">
        <f>'Receitas UGC'!MH7</f>
        <v>304725.76862486586</v>
      </c>
      <c r="MI21" s="353">
        <f>'Receitas UGC'!MI7</f>
        <v>318053.58125531697</v>
      </c>
      <c r="MJ21" s="353">
        <f>'Receitas UGC'!MJ7</f>
        <v>392444.98624838894</v>
      </c>
      <c r="MK21" s="353">
        <f>'Receitas UGC'!MK7</f>
        <v>337111.45884572074</v>
      </c>
      <c r="ML21" s="353">
        <f>'Receitas UGC'!ML7</f>
        <v>344530.42732730368</v>
      </c>
      <c r="MM21" s="353">
        <f>'Receitas UGC'!MM7</f>
        <v>360735.27532334381</v>
      </c>
      <c r="MN21" s="353">
        <f>'Receitas UGC'!MN7</f>
        <v>375730.39082939009</v>
      </c>
      <c r="MO21" s="353">
        <f>'Receitas UGC'!MO7</f>
        <v>372696.50331165839</v>
      </c>
      <c r="MP21" s="353">
        <f>'Receitas UGC'!MP7</f>
        <v>414281.86694370932</v>
      </c>
      <c r="MQ21" s="353">
        <f>'Receitas UGC'!MQ7</f>
        <v>364469.6107408781</v>
      </c>
      <c r="MR21" s="353">
        <f>'Receitas UGC'!MR7</f>
        <v>343535.59638475493</v>
      </c>
      <c r="MS21" s="353">
        <f>'Receitas UGC'!MS7</f>
        <v>344264.31453804451</v>
      </c>
      <c r="MT21" s="353">
        <f>'Receitas UGC'!MT7</f>
        <v>317689.76794679096</v>
      </c>
      <c r="MU21" s="353">
        <f>'Receitas UGC'!MU7</f>
        <v>331210.36246387236</v>
      </c>
      <c r="MV21" s="353">
        <f>'Receitas UGC'!MV7</f>
        <v>405592.84254300164</v>
      </c>
      <c r="MW21" s="353">
        <f>'Receitas UGC'!MW7</f>
        <v>349542.71892501571</v>
      </c>
      <c r="MX21" s="353">
        <f>'Receitas UGC'!MX7</f>
        <v>356606.94348004682</v>
      </c>
      <c r="MY21" s="353">
        <f>'Receitas UGC'!MY7</f>
        <v>372586.27152833052</v>
      </c>
      <c r="MZ21" s="353">
        <f>'Receitas UGC'!MZ7</f>
        <v>387861.65234004986</v>
      </c>
      <c r="NA21" s="497">
        <f>'Receitas UGC'!NA7</f>
        <v>378224.37456026539</v>
      </c>
    </row>
    <row r="22" spans="1:365" x14ac:dyDescent="0.2">
      <c r="A22" s="260" t="s">
        <v>613</v>
      </c>
      <c r="B22" s="267" t="s">
        <v>598</v>
      </c>
      <c r="C22" s="274">
        <v>0.32400000000000001</v>
      </c>
      <c r="E22" s="263"/>
      <c r="F22" s="354">
        <f>$C22*F$21</f>
        <v>61951.06174420195</v>
      </c>
      <c r="G22" s="354">
        <f t="shared" ref="G22:BR25" si="8">$C22*G$21</f>
        <v>44174.467702413865</v>
      </c>
      <c r="H22" s="354">
        <f t="shared" si="8"/>
        <v>44776.654953638361</v>
      </c>
      <c r="I22" s="354">
        <f t="shared" si="8"/>
        <v>41862.837100507284</v>
      </c>
      <c r="J22" s="354">
        <f t="shared" si="8"/>
        <v>34566.177436349652</v>
      </c>
      <c r="K22" s="354">
        <f t="shared" si="8"/>
        <v>36563.84369793519</v>
      </c>
      <c r="L22" s="354">
        <f t="shared" si="8"/>
        <v>57483.441324877305</v>
      </c>
      <c r="M22" s="354">
        <f t="shared" si="8"/>
        <v>41865.345990128597</v>
      </c>
      <c r="N22" s="354">
        <f t="shared" si="8"/>
        <v>45078.339222350369</v>
      </c>
      <c r="O22" s="354">
        <f t="shared" si="8"/>
        <v>50344.205296290711</v>
      </c>
      <c r="P22" s="354">
        <f t="shared" si="8"/>
        <v>52182.798126279697</v>
      </c>
      <c r="Q22" s="354">
        <f t="shared" si="8"/>
        <v>52987.847531729989</v>
      </c>
      <c r="R22" s="354">
        <f t="shared" si="8"/>
        <v>65353.001131945988</v>
      </c>
      <c r="S22" s="354">
        <f t="shared" si="8"/>
        <v>50246.106013153047</v>
      </c>
      <c r="T22" s="354">
        <f t="shared" si="8"/>
        <v>43955.148587960211</v>
      </c>
      <c r="U22" s="354">
        <f t="shared" si="8"/>
        <v>43325.610764596626</v>
      </c>
      <c r="V22" s="354">
        <f t="shared" si="8"/>
        <v>36525.504511707346</v>
      </c>
      <c r="W22" s="354">
        <f t="shared" si="8"/>
        <v>37853.724407475835</v>
      </c>
      <c r="X22" s="354">
        <f t="shared" si="8"/>
        <v>59026.107572866793</v>
      </c>
      <c r="Y22" s="354">
        <f t="shared" si="8"/>
        <v>43421.40364450583</v>
      </c>
      <c r="Z22" s="354">
        <f t="shared" si="8"/>
        <v>46532.398083591528</v>
      </c>
      <c r="AA22" s="354">
        <f t="shared" si="8"/>
        <v>51805.766729128176</v>
      </c>
      <c r="AB22" s="354">
        <f t="shared" si="8"/>
        <v>53729.186275269749</v>
      </c>
      <c r="AC22" s="354">
        <f t="shared" si="8"/>
        <v>52471.470217186499</v>
      </c>
      <c r="AD22" s="354">
        <f t="shared" si="8"/>
        <v>66107.273000384143</v>
      </c>
      <c r="AE22" s="354">
        <f t="shared" si="8"/>
        <v>51200.498668239481</v>
      </c>
      <c r="AF22" s="354">
        <f t="shared" si="8"/>
        <v>46677.273543780735</v>
      </c>
      <c r="AG22" s="354">
        <f t="shared" si="8"/>
        <v>43343.863664710603</v>
      </c>
      <c r="AH22" s="354">
        <f t="shared" si="8"/>
        <v>38808.886788233816</v>
      </c>
      <c r="AI22" s="354">
        <f t="shared" si="8"/>
        <v>37720.266284705474</v>
      </c>
      <c r="AJ22" s="354">
        <f t="shared" si="8"/>
        <v>59835.462414590271</v>
      </c>
      <c r="AK22" s="354">
        <f t="shared" si="8"/>
        <v>44619.989168466695</v>
      </c>
      <c r="AL22" s="354">
        <f t="shared" si="8"/>
        <v>47545.885213579691</v>
      </c>
      <c r="AM22" s="354">
        <f t="shared" si="8"/>
        <v>52962.779525594146</v>
      </c>
      <c r="AN22" s="354">
        <f t="shared" si="8"/>
        <v>55082.146870402037</v>
      </c>
      <c r="AO22" s="354">
        <f t="shared" si="8"/>
        <v>56934.085686029692</v>
      </c>
      <c r="AP22" s="354">
        <f t="shared" si="8"/>
        <v>68761.139238408912</v>
      </c>
      <c r="AQ22" s="354">
        <f t="shared" si="8"/>
        <v>50201.41329626381</v>
      </c>
      <c r="AR22" s="354">
        <f t="shared" si="8"/>
        <v>51188.218249907157</v>
      </c>
      <c r="AS22" s="354">
        <f t="shared" si="8"/>
        <v>47771.924605239372</v>
      </c>
      <c r="AT22" s="354">
        <f t="shared" si="8"/>
        <v>40039.195064837491</v>
      </c>
      <c r="AU22" s="354">
        <f t="shared" si="8"/>
        <v>42163.966872020988</v>
      </c>
      <c r="AV22" s="354">
        <f t="shared" si="8"/>
        <v>63129.997940056877</v>
      </c>
      <c r="AW22" s="354">
        <f t="shared" si="8"/>
        <v>47180.54428510728</v>
      </c>
      <c r="AX22" s="354">
        <f t="shared" si="8"/>
        <v>50237.437151138867</v>
      </c>
      <c r="AY22" s="354">
        <f t="shared" si="8"/>
        <v>55411.821589058032</v>
      </c>
      <c r="AZ22" s="354">
        <f t="shared" si="8"/>
        <v>57414.870469452821</v>
      </c>
      <c r="BA22" s="354">
        <f t="shared" si="8"/>
        <v>59288.188502288591</v>
      </c>
      <c r="BB22" s="354">
        <f t="shared" si="8"/>
        <v>70954.277160922749</v>
      </c>
      <c r="BC22" s="354">
        <f t="shared" si="8"/>
        <v>55573.158430196869</v>
      </c>
      <c r="BD22" s="354">
        <f t="shared" si="8"/>
        <v>49305.038626989597</v>
      </c>
      <c r="BE22" s="354">
        <f t="shared" si="8"/>
        <v>48605.695873383265</v>
      </c>
      <c r="BF22" s="354">
        <f t="shared" si="8"/>
        <v>41583.227575893965</v>
      </c>
      <c r="BG22" s="354">
        <f t="shared" si="8"/>
        <v>43113.792054718797</v>
      </c>
      <c r="BH22" s="354">
        <f t="shared" si="8"/>
        <v>64466.954222197448</v>
      </c>
      <c r="BI22" s="354">
        <f t="shared" si="8"/>
        <v>48624.951410529102</v>
      </c>
      <c r="BJ22" s="354">
        <f t="shared" si="8"/>
        <v>51644.88374875694</v>
      </c>
      <c r="BK22" s="354">
        <f t="shared" si="8"/>
        <v>56887.300234130525</v>
      </c>
      <c r="BL22" s="354">
        <f t="shared" si="8"/>
        <v>59028.447348210495</v>
      </c>
      <c r="BM22" s="354">
        <f t="shared" si="8"/>
        <v>59412.902264051525</v>
      </c>
      <c r="BN22" s="354">
        <f t="shared" si="8"/>
        <v>72028.829800952881</v>
      </c>
      <c r="BO22" s="354">
        <f t="shared" si="8"/>
        <v>56817.031214783572</v>
      </c>
      <c r="BP22" s="354">
        <f t="shared" si="8"/>
        <v>52351.084342028822</v>
      </c>
      <c r="BQ22" s="354">
        <f t="shared" si="8"/>
        <v>48900.939497210922</v>
      </c>
      <c r="BR22" s="354">
        <f t="shared" si="8"/>
        <v>44119.999729538416</v>
      </c>
      <c r="BS22" s="354">
        <f t="shared" ref="BS22:ED25" si="9">$C22*BS$21</f>
        <v>43231.610790744868</v>
      </c>
      <c r="BT22" s="354">
        <f t="shared" si="9"/>
        <v>65518.588453718839</v>
      </c>
      <c r="BU22" s="354">
        <f t="shared" si="9"/>
        <v>50050.545591066242</v>
      </c>
      <c r="BV22" s="354">
        <f t="shared" si="9"/>
        <v>52876.429047326703</v>
      </c>
      <c r="BW22" s="354">
        <f t="shared" si="9"/>
        <v>58255.300558102172</v>
      </c>
      <c r="BX22" s="354">
        <f t="shared" si="9"/>
        <v>60592.525058672705</v>
      </c>
      <c r="BY22" s="354">
        <f t="shared" si="9"/>
        <v>56124.198624078366</v>
      </c>
      <c r="BZ22" s="354">
        <f t="shared" si="9"/>
        <v>71756.889535150563</v>
      </c>
      <c r="CA22" s="354">
        <f t="shared" si="9"/>
        <v>57128.886350739122</v>
      </c>
      <c r="CB22" s="354">
        <f t="shared" si="9"/>
        <v>50501.468659027654</v>
      </c>
      <c r="CC22" s="354">
        <f t="shared" si="9"/>
        <v>50517.223157899374</v>
      </c>
      <c r="CD22" s="354">
        <f t="shared" si="9"/>
        <v>45816.859365702985</v>
      </c>
      <c r="CE22" s="354">
        <f t="shared" si="9"/>
        <v>44375.043389999577</v>
      </c>
      <c r="CF22" s="354">
        <f t="shared" si="9"/>
        <v>67125.844133760547</v>
      </c>
      <c r="CG22" s="354">
        <f t="shared" si="9"/>
        <v>51682.570055057069</v>
      </c>
      <c r="CH22" s="354">
        <f t="shared" si="9"/>
        <v>54454.687826436522</v>
      </c>
      <c r="CI22" s="354">
        <f t="shared" si="9"/>
        <v>59898.822625950146</v>
      </c>
      <c r="CJ22" s="354">
        <f t="shared" si="9"/>
        <v>62360.890302746164</v>
      </c>
      <c r="CK22" s="354">
        <f t="shared" si="9"/>
        <v>60887.963454300349</v>
      </c>
      <c r="CL22" s="354">
        <f t="shared" si="9"/>
        <v>74731.05838833368</v>
      </c>
      <c r="CM22" s="354">
        <f t="shared" si="9"/>
        <v>59733.702167067706</v>
      </c>
      <c r="CN22" s="354">
        <f t="shared" si="9"/>
        <v>53284.982964429444</v>
      </c>
      <c r="CO22" s="354">
        <f t="shared" si="9"/>
        <v>53034.130321560559</v>
      </c>
      <c r="CP22" s="354">
        <f t="shared" si="9"/>
        <v>47410.322220484763</v>
      </c>
      <c r="CQ22" s="354">
        <f t="shared" si="9"/>
        <v>46433.70703050345</v>
      </c>
      <c r="CR22" s="354">
        <f t="shared" si="9"/>
        <v>69259.36376918423</v>
      </c>
      <c r="CS22" s="354">
        <f t="shared" si="9"/>
        <v>53628.624736791324</v>
      </c>
      <c r="CT22" s="354">
        <f t="shared" si="9"/>
        <v>56398.977513336977</v>
      </c>
      <c r="CU22" s="354">
        <f t="shared" si="9"/>
        <v>61833.534169046477</v>
      </c>
      <c r="CV22" s="354">
        <f t="shared" si="9"/>
        <v>64361.855029532097</v>
      </c>
      <c r="CW22" s="354">
        <f t="shared" si="9"/>
        <v>64127.143828710381</v>
      </c>
      <c r="CX22" s="354">
        <f t="shared" si="9"/>
        <v>77205.230608080557</v>
      </c>
      <c r="CY22" s="354">
        <f t="shared" si="9"/>
        <v>58709.706548046524</v>
      </c>
      <c r="CZ22" s="354">
        <f t="shared" si="9"/>
        <v>59509.162006851169</v>
      </c>
      <c r="DA22" s="354">
        <f t="shared" si="9"/>
        <v>56389.949272647755</v>
      </c>
      <c r="DB22" s="354">
        <f t="shared" si="9"/>
        <v>48495.7871088022</v>
      </c>
      <c r="DC22" s="354">
        <f t="shared" si="9"/>
        <v>51084.222157342709</v>
      </c>
      <c r="DD22" s="354">
        <f t="shared" si="9"/>
        <v>72516.953762628749</v>
      </c>
      <c r="DE22" s="354">
        <f t="shared" si="9"/>
        <v>56252.721401064839</v>
      </c>
      <c r="DF22" s="354">
        <f t="shared" si="9"/>
        <v>59224.685094215951</v>
      </c>
      <c r="DG22" s="354">
        <f t="shared" si="9"/>
        <v>64412.781310829414</v>
      </c>
      <c r="DH22" s="354">
        <f t="shared" si="9"/>
        <v>66861.565152133902</v>
      </c>
      <c r="DI22" s="354">
        <f t="shared" si="9"/>
        <v>68342.865627724837</v>
      </c>
      <c r="DJ22" s="354">
        <f t="shared" si="9"/>
        <v>80255.338793057686</v>
      </c>
      <c r="DK22" s="354">
        <f t="shared" si="9"/>
        <v>64749.235943094827</v>
      </c>
      <c r="DL22" s="354">
        <f t="shared" si="9"/>
        <v>58402.628478699618</v>
      </c>
      <c r="DM22" s="354">
        <f t="shared" si="9"/>
        <v>57843.522027856707</v>
      </c>
      <c r="DN22" s="354">
        <f t="shared" si="9"/>
        <v>50570.977747635567</v>
      </c>
      <c r="DO22" s="354">
        <f t="shared" si="9"/>
        <v>52543.656182842707</v>
      </c>
      <c r="DP22" s="354">
        <f t="shared" si="9"/>
        <v>74322.348792480247</v>
      </c>
      <c r="DQ22" s="354">
        <f t="shared" si="9"/>
        <v>58118.35526598875</v>
      </c>
      <c r="DR22" s="354">
        <f t="shared" si="9"/>
        <v>61023.61590200034</v>
      </c>
      <c r="DS22" s="354">
        <f t="shared" si="9"/>
        <v>66255.087633779534</v>
      </c>
      <c r="DT22" s="354">
        <f t="shared" si="9"/>
        <v>68832.460736258552</v>
      </c>
      <c r="DU22" s="354">
        <f t="shared" si="9"/>
        <v>70418.51862204606</v>
      </c>
      <c r="DV22" s="354">
        <f t="shared" si="9"/>
        <v>82289.626660445196</v>
      </c>
      <c r="DW22" s="354">
        <f t="shared" si="9"/>
        <v>66748.396842040107</v>
      </c>
      <c r="DX22" s="354">
        <f t="shared" si="9"/>
        <v>62290.368088727322</v>
      </c>
      <c r="DY22" s="354">
        <f t="shared" si="9"/>
        <v>58815.497887050551</v>
      </c>
      <c r="DZ22" s="354">
        <f t="shared" si="9"/>
        <v>53687.030012502226</v>
      </c>
      <c r="EA22" s="354">
        <f t="shared" si="9"/>
        <v>53211.077251326889</v>
      </c>
      <c r="EB22" s="354">
        <f t="shared" si="9"/>
        <v>75876.851392966986</v>
      </c>
      <c r="EC22" s="354">
        <f t="shared" si="9"/>
        <v>59994.592795484808</v>
      </c>
      <c r="ED22" s="354">
        <f t="shared" si="9"/>
        <v>62671.940520617696</v>
      </c>
      <c r="EE22" s="354">
        <f t="shared" ref="EE22:GP25" si="10">$C22*EE$21</f>
        <v>68011.976077392406</v>
      </c>
      <c r="EF22" s="354">
        <f t="shared" si="10"/>
        <v>70773.499112324076</v>
      </c>
      <c r="EG22" s="354">
        <f t="shared" si="10"/>
        <v>66015.42513790325</v>
      </c>
      <c r="EH22" s="354">
        <f t="shared" si="10"/>
        <v>81785.272582244448</v>
      </c>
      <c r="EI22" s="354">
        <f t="shared" si="10"/>
        <v>63678.387607859033</v>
      </c>
      <c r="EJ22" s="354">
        <f t="shared" si="10"/>
        <v>64151.028641668672</v>
      </c>
      <c r="EK22" s="354">
        <f t="shared" si="10"/>
        <v>61523.840072586121</v>
      </c>
      <c r="EL22" s="354">
        <f t="shared" si="10"/>
        <v>53676.82187250656</v>
      </c>
      <c r="EM22" s="354">
        <f t="shared" si="10"/>
        <v>56630.362077692167</v>
      </c>
      <c r="EN22" s="354">
        <f t="shared" si="10"/>
        <v>78465.617388873943</v>
      </c>
      <c r="EO22" s="354">
        <f t="shared" si="10"/>
        <v>62065.55878456818</v>
      </c>
      <c r="EP22" s="354">
        <f t="shared" si="10"/>
        <v>65031.654619686022</v>
      </c>
      <c r="EQ22" s="354">
        <f t="shared" si="10"/>
        <v>70274.0875744152</v>
      </c>
      <c r="ER22" s="354">
        <f t="shared" si="10"/>
        <v>73053.445621233055</v>
      </c>
      <c r="ES22" s="354">
        <f t="shared" si="10"/>
        <v>73286.429793419651</v>
      </c>
      <c r="ET22" s="354">
        <f t="shared" si="10"/>
        <v>86006.203725111263</v>
      </c>
      <c r="EU22" s="354">
        <f t="shared" si="10"/>
        <v>70557.825099665453</v>
      </c>
      <c r="EV22" s="354">
        <f t="shared" si="10"/>
        <v>64114.822497031535</v>
      </c>
      <c r="EW22" s="354">
        <f t="shared" si="10"/>
        <v>63762.835962237237</v>
      </c>
      <c r="EX22" s="354">
        <f t="shared" si="10"/>
        <v>56389.981777954839</v>
      </c>
      <c r="EY22" s="354">
        <f t="shared" si="10"/>
        <v>58685.286827754986</v>
      </c>
      <c r="EZ22" s="354">
        <f t="shared" si="10"/>
        <v>80785.092951611383</v>
      </c>
      <c r="FA22" s="354">
        <f t="shared" si="10"/>
        <v>64373.540904127804</v>
      </c>
      <c r="FB22" s="354">
        <f t="shared" si="10"/>
        <v>67225.82352385945</v>
      </c>
      <c r="FC22" s="354">
        <f t="shared" si="10"/>
        <v>72469.94242051561</v>
      </c>
      <c r="FD22" s="354">
        <f t="shared" si="10"/>
        <v>75351.027342740781</v>
      </c>
      <c r="FE22" s="354">
        <f t="shared" si="10"/>
        <v>73504.33063631499</v>
      </c>
      <c r="FF22" s="354">
        <f t="shared" si="10"/>
        <v>87473.728191521121</v>
      </c>
      <c r="FG22" s="354">
        <f t="shared" si="10"/>
        <v>72224.45540701547</v>
      </c>
      <c r="FH22" s="354">
        <f t="shared" si="10"/>
        <v>67526.116652109456</v>
      </c>
      <c r="FI22" s="354">
        <f t="shared" si="10"/>
        <v>64463.529896448053</v>
      </c>
      <c r="FJ22" s="354">
        <f t="shared" si="10"/>
        <v>59335.494819228334</v>
      </c>
      <c r="FK22" s="354">
        <f t="shared" si="10"/>
        <v>59229.006133036528</v>
      </c>
      <c r="FL22" s="354">
        <f t="shared" si="10"/>
        <v>82287.159724340207</v>
      </c>
      <c r="FM22" s="354">
        <f t="shared" si="10"/>
        <v>66240.477148355218</v>
      </c>
      <c r="FN22" s="354">
        <f t="shared" si="10"/>
        <v>68897.047914609488</v>
      </c>
      <c r="FO22" s="354">
        <f t="shared" si="10"/>
        <v>74280.330265533907</v>
      </c>
      <c r="FP22" s="354">
        <f t="shared" si="10"/>
        <v>77377.412519872087</v>
      </c>
      <c r="FQ22" s="354">
        <f t="shared" si="10"/>
        <v>76798.102070363268</v>
      </c>
      <c r="FR22" s="354">
        <f t="shared" si="10"/>
        <v>90065.606895633624</v>
      </c>
      <c r="FS22" s="354">
        <f t="shared" si="10"/>
        <v>74672.460421162439</v>
      </c>
      <c r="FT22" s="354">
        <f t="shared" si="10"/>
        <v>68176.893703158668</v>
      </c>
      <c r="FU22" s="354">
        <f t="shared" si="10"/>
        <v>67974.932162640907</v>
      </c>
      <c r="FV22" s="354">
        <f t="shared" si="10"/>
        <v>60536.995419127736</v>
      </c>
      <c r="FW22" s="354">
        <f t="shared" si="10"/>
        <v>63065.972020008085</v>
      </c>
      <c r="FX22" s="354">
        <f t="shared" si="10"/>
        <v>85396.365158005283</v>
      </c>
      <c r="FY22" s="354">
        <f t="shared" si="10"/>
        <v>68841.060773702557</v>
      </c>
      <c r="FZ22" s="354">
        <f t="shared" si="10"/>
        <v>71658.478201064965</v>
      </c>
      <c r="GA22" s="354">
        <f t="shared" si="10"/>
        <v>76913.552253013768</v>
      </c>
      <c r="GB22" s="354">
        <f t="shared" si="10"/>
        <v>80011.132922060438</v>
      </c>
      <c r="GC22" s="354">
        <f t="shared" si="10"/>
        <v>81321.219017160067</v>
      </c>
      <c r="GD22" s="354">
        <f t="shared" si="10"/>
        <v>93381.022530153306</v>
      </c>
      <c r="GE22" s="354">
        <f t="shared" si="10"/>
        <v>77680.582151096198</v>
      </c>
      <c r="GF22" s="354">
        <f t="shared" si="10"/>
        <v>71260.566001413856</v>
      </c>
      <c r="GG22" s="354">
        <f t="shared" si="10"/>
        <v>70869.009672806234</v>
      </c>
      <c r="GH22" s="354">
        <f t="shared" si="10"/>
        <v>63244.79758316178</v>
      </c>
      <c r="GI22" s="354">
        <f t="shared" si="10"/>
        <v>65821.291742137459</v>
      </c>
      <c r="GJ22" s="354">
        <f t="shared" si="10"/>
        <v>88176.07946298871</v>
      </c>
      <c r="GK22" s="354">
        <f t="shared" si="10"/>
        <v>71472.90453616243</v>
      </c>
      <c r="GL22" s="354">
        <f t="shared" si="10"/>
        <v>74218.86403006631</v>
      </c>
      <c r="GM22" s="354">
        <f t="shared" si="10"/>
        <v>79432.820168776801</v>
      </c>
      <c r="GN22" s="354">
        <f t="shared" si="10"/>
        <v>82604.681098744331</v>
      </c>
      <c r="GO22" s="354">
        <f t="shared" si="10"/>
        <v>82358.588186320325</v>
      </c>
      <c r="GP22" s="354">
        <f t="shared" si="10"/>
        <v>95327.327632773231</v>
      </c>
      <c r="GQ22" s="354">
        <f t="shared" ref="GQ22:JB25" si="11">$C22*GQ$21</f>
        <v>76438.992972682579</v>
      </c>
      <c r="GR22" s="354">
        <f t="shared" si="11"/>
        <v>77090.266704823909</v>
      </c>
      <c r="GS22" s="354">
        <f t="shared" si="11"/>
        <v>74104.019746339705</v>
      </c>
      <c r="GT22" s="354">
        <f t="shared" si="11"/>
        <v>65675.225460858623</v>
      </c>
      <c r="GU22" s="354">
        <f t="shared" si="11"/>
        <v>69023.761402863718</v>
      </c>
      <c r="GV22" s="354">
        <f t="shared" si="11"/>
        <v>91183.182693300798</v>
      </c>
      <c r="GW22" s="354">
        <f t="shared" si="11"/>
        <v>74219.302201605678</v>
      </c>
      <c r="GX22" s="354">
        <f t="shared" si="11"/>
        <v>76952.315048403412</v>
      </c>
      <c r="GY22" s="354">
        <f t="shared" si="11"/>
        <v>82095.178179902825</v>
      </c>
      <c r="GZ22" s="354">
        <f t="shared" si="11"/>
        <v>85319.361385755576</v>
      </c>
      <c r="HA22" s="354">
        <f t="shared" si="11"/>
        <v>80148.08774906394</v>
      </c>
      <c r="HB22" s="354">
        <f t="shared" si="11"/>
        <v>96063.856284312351</v>
      </c>
      <c r="HC22" s="354">
        <f t="shared" si="11"/>
        <v>80989.975202320915</v>
      </c>
      <c r="HD22" s="354">
        <f t="shared" si="11"/>
        <v>74124.359400487112</v>
      </c>
      <c r="HE22" s="354">
        <f t="shared" si="11"/>
        <v>74394.816557478596</v>
      </c>
      <c r="HF22" s="354">
        <f t="shared" si="11"/>
        <v>66951.782548411866</v>
      </c>
      <c r="HG22" s="354">
        <f t="shared" si="11"/>
        <v>69868.092388404606</v>
      </c>
      <c r="HH22" s="354">
        <f t="shared" si="11"/>
        <v>92625.245535976326</v>
      </c>
      <c r="HI22" s="354">
        <f t="shared" si="11"/>
        <v>75884.012962221866</v>
      </c>
      <c r="HJ22" s="354">
        <f t="shared" si="11"/>
        <v>78672.655391548731</v>
      </c>
      <c r="HK22" s="354">
        <f t="shared" si="11"/>
        <v>83971.472918739324</v>
      </c>
      <c r="HL22" s="354">
        <f t="shared" si="11"/>
        <v>87434.891717435428</v>
      </c>
      <c r="HM22" s="354">
        <f t="shared" si="11"/>
        <v>87316.231744062257</v>
      </c>
      <c r="HN22" s="354">
        <f t="shared" si="11"/>
        <v>100285.9333476046</v>
      </c>
      <c r="HO22" s="354">
        <f t="shared" si="11"/>
        <v>84642.407594216347</v>
      </c>
      <c r="HP22" s="354">
        <f t="shared" si="11"/>
        <v>78107.193069662302</v>
      </c>
      <c r="HQ22" s="354">
        <f t="shared" si="11"/>
        <v>77947.456789843869</v>
      </c>
      <c r="HR22" s="354">
        <f t="shared" si="11"/>
        <v>71538.562656030481</v>
      </c>
      <c r="HS22" s="354">
        <f t="shared" si="11"/>
        <v>71615.308119439956</v>
      </c>
      <c r="HT22" s="354">
        <f t="shared" si="11"/>
        <v>95429.550322464464</v>
      </c>
      <c r="HU22" s="354">
        <f t="shared" si="11"/>
        <v>78806.741950255877</v>
      </c>
      <c r="HV22" s="354">
        <f t="shared" si="11"/>
        <v>81233.555237805936</v>
      </c>
      <c r="HW22" s="354">
        <f t="shared" si="11"/>
        <v>86594.514244043137</v>
      </c>
      <c r="HX22" s="354">
        <f t="shared" si="11"/>
        <v>90194.664233230069</v>
      </c>
      <c r="HY22" s="354">
        <f t="shared" si="11"/>
        <v>89255.257391513645</v>
      </c>
      <c r="HZ22" s="354">
        <f t="shared" si="11"/>
        <v>102694.38590410202</v>
      </c>
      <c r="IA22" s="354">
        <f t="shared" si="11"/>
        <v>83785.765331971634</v>
      </c>
      <c r="IB22" s="354">
        <f t="shared" si="11"/>
        <v>84370.734305336155</v>
      </c>
      <c r="IC22" s="354">
        <f t="shared" si="11"/>
        <v>81549.911622004496</v>
      </c>
      <c r="ID22" s="354">
        <f t="shared" si="11"/>
        <v>72961.56351982872</v>
      </c>
      <c r="IE22" s="354">
        <f t="shared" si="11"/>
        <v>76673.717695712025</v>
      </c>
      <c r="IF22" s="354">
        <f t="shared" si="11"/>
        <v>99186.329084113386</v>
      </c>
      <c r="IG22" s="354">
        <f t="shared" si="11"/>
        <v>81957.76481136751</v>
      </c>
      <c r="IH22" s="354">
        <f t="shared" si="11"/>
        <v>84614.318674862123</v>
      </c>
      <c r="II22" s="354">
        <f t="shared" si="11"/>
        <v>89759.630539494538</v>
      </c>
      <c r="IJ22" s="354">
        <f t="shared" si="11"/>
        <v>93332.357318016162</v>
      </c>
      <c r="IK22" s="354">
        <f t="shared" si="11"/>
        <v>94112.841812803294</v>
      </c>
      <c r="IL22" s="354">
        <f t="shared" si="11"/>
        <v>106413.88324555576</v>
      </c>
      <c r="IM22" s="354">
        <f t="shared" si="11"/>
        <v>90499.383717495555</v>
      </c>
      <c r="IN22" s="354">
        <f t="shared" si="11"/>
        <v>83945.058672805651</v>
      </c>
      <c r="IO22" s="354">
        <f t="shared" si="11"/>
        <v>83701.045233226265</v>
      </c>
      <c r="IP22" s="354">
        <f t="shared" si="11"/>
        <v>75725.42086921251</v>
      </c>
      <c r="IQ22" s="354">
        <f t="shared" si="11"/>
        <v>78855.037902104639</v>
      </c>
      <c r="IR22" s="354">
        <f t="shared" si="11"/>
        <v>101744.62590538</v>
      </c>
      <c r="IS22" s="354">
        <f t="shared" si="11"/>
        <v>84557.290497320573</v>
      </c>
      <c r="IT22" s="354">
        <f t="shared" si="11"/>
        <v>87142.908245886239</v>
      </c>
      <c r="IU22" s="354">
        <f t="shared" si="11"/>
        <v>92333.258597194363</v>
      </c>
      <c r="IV22" s="354">
        <f t="shared" si="11"/>
        <v>96063.712394153044</v>
      </c>
      <c r="IW22" s="354">
        <f t="shared" si="11"/>
        <v>96933.983481548406</v>
      </c>
      <c r="IX22" s="354">
        <f t="shared" si="11"/>
        <v>109206.23994797109</v>
      </c>
      <c r="IY22" s="354">
        <f t="shared" si="11"/>
        <v>93248.663520166185</v>
      </c>
      <c r="IZ22" s="354">
        <f t="shared" si="11"/>
        <v>88579.58214205275</v>
      </c>
      <c r="JA22" s="354">
        <f t="shared" si="11"/>
        <v>85428.549746051023</v>
      </c>
      <c r="JB22" s="354">
        <f t="shared" si="11"/>
        <v>79581.103311998188</v>
      </c>
      <c r="JC22" s="354">
        <f t="shared" ref="JC22:LN25" si="12">$C22*JC$21</f>
        <v>80290.610951871524</v>
      </c>
      <c r="JD22" s="354">
        <f t="shared" si="12"/>
        <v>104094.55850744314</v>
      </c>
      <c r="JE22" s="354">
        <f t="shared" si="12"/>
        <v>87205.848055274604</v>
      </c>
      <c r="JF22" s="354">
        <f t="shared" si="12"/>
        <v>89556.260002266077</v>
      </c>
      <c r="JG22" s="354">
        <f t="shared" si="12"/>
        <v>94854.498501586655</v>
      </c>
      <c r="JH22" s="354">
        <f t="shared" si="12"/>
        <v>98797.042926151931</v>
      </c>
      <c r="JI22" s="354">
        <f t="shared" si="12"/>
        <v>98138.412592913257</v>
      </c>
      <c r="JJ22" s="354">
        <f t="shared" si="12"/>
        <v>111382.36277246439</v>
      </c>
      <c r="JK22" s="354">
        <f t="shared" si="12"/>
        <v>92279.838075334104</v>
      </c>
      <c r="JL22" s="354">
        <f t="shared" si="12"/>
        <v>92825.776409578684</v>
      </c>
      <c r="JM22" s="354">
        <f t="shared" si="12"/>
        <v>90048.757011253852</v>
      </c>
      <c r="JN22" s="354">
        <f t="shared" si="12"/>
        <v>81209.715412192643</v>
      </c>
      <c r="JO22" s="354">
        <f t="shared" si="12"/>
        <v>85270.765518273503</v>
      </c>
      <c r="JP22" s="354">
        <f t="shared" si="12"/>
        <v>108112.82209452249</v>
      </c>
      <c r="JQ22" s="354">
        <f t="shared" si="12"/>
        <v>90561.311094919525</v>
      </c>
      <c r="JR22" s="354">
        <f t="shared" si="12"/>
        <v>93107.12327784457</v>
      </c>
      <c r="JS22" s="354">
        <f t="shared" si="12"/>
        <v>98230.273457516974</v>
      </c>
      <c r="JT22" s="354">
        <f t="shared" si="12"/>
        <v>102157.10871727875</v>
      </c>
      <c r="JU22" s="354">
        <f t="shared" si="12"/>
        <v>101591.00842456547</v>
      </c>
      <c r="JV22" s="354">
        <f t="shared" si="12"/>
        <v>114695.15457859689</v>
      </c>
      <c r="JW22" s="354">
        <f t="shared" si="12"/>
        <v>98779.111265152678</v>
      </c>
      <c r="JX22" s="354">
        <f t="shared" si="12"/>
        <v>92090.068625394255</v>
      </c>
      <c r="JY22" s="354">
        <f t="shared" si="12"/>
        <v>92057.033698515399</v>
      </c>
      <c r="JZ22" s="354">
        <f t="shared" si="12"/>
        <v>83913.680216375375</v>
      </c>
      <c r="KA22" s="354">
        <f t="shared" si="12"/>
        <v>87438.436962927139</v>
      </c>
      <c r="KB22" s="354">
        <f t="shared" si="12"/>
        <v>110720.67433993603</v>
      </c>
      <c r="KC22" s="354">
        <f t="shared" si="12"/>
        <v>93244.774151823571</v>
      </c>
      <c r="KD22" s="354">
        <f t="shared" si="12"/>
        <v>95746.935607982974</v>
      </c>
      <c r="KE22" s="354">
        <f t="shared" si="12"/>
        <v>100941.29841439653</v>
      </c>
      <c r="KF22" s="354">
        <f t="shared" si="12"/>
        <v>105055.99614608308</v>
      </c>
      <c r="KG22" s="354">
        <f t="shared" si="12"/>
        <v>102437.09036264748</v>
      </c>
      <c r="KH22" s="354">
        <f t="shared" si="12"/>
        <v>116840.12778402171</v>
      </c>
      <c r="KI22" s="354">
        <f t="shared" si="12"/>
        <v>101143.66952178345</v>
      </c>
      <c r="KJ22" s="354">
        <f t="shared" si="12"/>
        <v>96219.110298987114</v>
      </c>
      <c r="KK22" s="354">
        <f t="shared" si="12"/>
        <v>93503.891724090732</v>
      </c>
      <c r="KL22" s="354">
        <f t="shared" si="12"/>
        <v>87603.730350043217</v>
      </c>
      <c r="KM22" s="354">
        <f t="shared" si="12"/>
        <v>88769.875144138554</v>
      </c>
      <c r="KN22" s="354">
        <f t="shared" si="12"/>
        <v>113049.93183308274</v>
      </c>
      <c r="KO22" s="354">
        <f t="shared" si="12"/>
        <v>95922.349847510093</v>
      </c>
      <c r="KP22" s="354">
        <f t="shared" si="12"/>
        <v>98227.68603507377</v>
      </c>
      <c r="KQ22" s="354">
        <f t="shared" si="12"/>
        <v>103565.93206634292</v>
      </c>
      <c r="KR22" s="354">
        <f t="shared" si="12"/>
        <v>107930.99780844008</v>
      </c>
      <c r="KS22" s="354">
        <f t="shared" si="12"/>
        <v>106564.86389586031</v>
      </c>
      <c r="KT22" s="354">
        <f t="shared" si="12"/>
        <v>120281.65100787171</v>
      </c>
      <c r="KU22" s="354">
        <f t="shared" si="12"/>
        <v>104433.99105924078</v>
      </c>
      <c r="KV22" s="354">
        <f t="shared" si="12"/>
        <v>97709.660658121109</v>
      </c>
      <c r="KW22" s="354">
        <f t="shared" si="12"/>
        <v>97865.555244047326</v>
      </c>
      <c r="KX22" s="354">
        <f t="shared" si="12"/>
        <v>89638.725532912678</v>
      </c>
      <c r="KY22" s="354">
        <f t="shared" si="12"/>
        <v>93472.270561367608</v>
      </c>
      <c r="KZ22" s="354">
        <f t="shared" si="12"/>
        <v>117055.02773696784</v>
      </c>
      <c r="LA22" s="354">
        <f t="shared" si="12"/>
        <v>99393.801357690696</v>
      </c>
      <c r="LB22" s="354">
        <f t="shared" si="12"/>
        <v>101852.27654794874</v>
      </c>
      <c r="LC22" s="354">
        <f t="shared" si="12"/>
        <v>107061.81369851333</v>
      </c>
      <c r="LD22" s="354">
        <f t="shared" si="12"/>
        <v>111458.30210425839</v>
      </c>
      <c r="LE22" s="354">
        <f t="shared" si="12"/>
        <v>111814.99280709267</v>
      </c>
      <c r="LF22" s="354">
        <f t="shared" si="12"/>
        <v>124427.36660378208</v>
      </c>
      <c r="LG22" s="354">
        <f t="shared" si="12"/>
        <v>108280.08573665144</v>
      </c>
      <c r="LH22" s="354">
        <f t="shared" si="12"/>
        <v>101618.01903453298</v>
      </c>
      <c r="LI22" s="354">
        <f t="shared" si="12"/>
        <v>101608.33418664083</v>
      </c>
      <c r="LJ22" s="354">
        <f t="shared" si="12"/>
        <v>93184.698276690615</v>
      </c>
      <c r="LK22" s="354">
        <f t="shared" si="12"/>
        <v>97100.746108544277</v>
      </c>
      <c r="LL22" s="354">
        <f t="shared" si="12"/>
        <v>120743.16049092232</v>
      </c>
      <c r="LM22" s="354">
        <f t="shared" si="12"/>
        <v>102911.44680986251</v>
      </c>
      <c r="LN22" s="354">
        <f t="shared" si="12"/>
        <v>105292.67812200257</v>
      </c>
      <c r="LO22" s="354">
        <f t="shared" ref="LO22:NA25" si="13">$C22*LO$21</f>
        <v>110462.51199029281</v>
      </c>
      <c r="LP22" s="354">
        <f t="shared" si="13"/>
        <v>114966.48027739346</v>
      </c>
      <c r="LQ22" s="354">
        <f t="shared" si="13"/>
        <v>113897.35732385721</v>
      </c>
      <c r="LR22" s="354">
        <f t="shared" si="13"/>
        <v>127343.26947733021</v>
      </c>
      <c r="LS22" s="354">
        <f t="shared" si="13"/>
        <v>107981.40357142012</v>
      </c>
      <c r="LT22" s="354">
        <f t="shared" si="13"/>
        <v>108395.61913288807</v>
      </c>
      <c r="LU22" s="354">
        <f t="shared" si="13"/>
        <v>105786.49527986172</v>
      </c>
      <c r="LV22" s="354">
        <f t="shared" si="13"/>
        <v>96532.049725305871</v>
      </c>
      <c r="LW22" s="354">
        <f t="shared" si="13"/>
        <v>101249.65329220534</v>
      </c>
      <c r="LX22" s="354">
        <f t="shared" si="13"/>
        <v>124723.27758323417</v>
      </c>
      <c r="LY22" s="354">
        <f t="shared" si="13"/>
        <v>106600.4377039238</v>
      </c>
      <c r="LZ22" s="354">
        <f t="shared" si="13"/>
        <v>108957.68530029122</v>
      </c>
      <c r="MA22" s="354">
        <f t="shared" si="13"/>
        <v>114053.27704722089</v>
      </c>
      <c r="MB22" s="354">
        <f t="shared" si="13"/>
        <v>118639.84608704555</v>
      </c>
      <c r="MC22" s="354">
        <f t="shared" si="13"/>
        <v>112624.48937195499</v>
      </c>
      <c r="MD22" s="354">
        <f t="shared" si="13"/>
        <v>129030.09641547651</v>
      </c>
      <c r="ME22" s="354">
        <f t="shared" si="13"/>
        <v>113471.29769529914</v>
      </c>
      <c r="MF22" s="354">
        <f t="shared" si="13"/>
        <v>106363.14722865584</v>
      </c>
      <c r="MG22" s="354">
        <f t="shared" si="13"/>
        <v>107019.70849074813</v>
      </c>
      <c r="MH22" s="354">
        <f t="shared" si="13"/>
        <v>98731.149034456539</v>
      </c>
      <c r="MI22" s="354">
        <f t="shared" si="13"/>
        <v>103049.3603267227</v>
      </c>
      <c r="MJ22" s="354">
        <f t="shared" si="13"/>
        <v>127152.17554447803</v>
      </c>
      <c r="MK22" s="354">
        <f t="shared" si="13"/>
        <v>109224.11266601352</v>
      </c>
      <c r="ML22" s="354">
        <f t="shared" si="13"/>
        <v>111627.85845404639</v>
      </c>
      <c r="MM22" s="354">
        <f t="shared" si="13"/>
        <v>116878.2292047634</v>
      </c>
      <c r="MN22" s="354">
        <f t="shared" si="13"/>
        <v>121736.64662872239</v>
      </c>
      <c r="MO22" s="354">
        <f t="shared" si="13"/>
        <v>120753.66707297732</v>
      </c>
      <c r="MP22" s="354">
        <f t="shared" si="13"/>
        <v>134227.32488976183</v>
      </c>
      <c r="MQ22" s="354">
        <f t="shared" si="13"/>
        <v>118088.15388004451</v>
      </c>
      <c r="MR22" s="354">
        <f t="shared" si="13"/>
        <v>111305.5332286606</v>
      </c>
      <c r="MS22" s="354">
        <f t="shared" si="13"/>
        <v>111541.63791032642</v>
      </c>
      <c r="MT22" s="354">
        <f t="shared" si="13"/>
        <v>102931.48481476028</v>
      </c>
      <c r="MU22" s="354">
        <f t="shared" si="13"/>
        <v>107312.15743829464</v>
      </c>
      <c r="MV22" s="354">
        <f t="shared" si="13"/>
        <v>131412.08098393254</v>
      </c>
      <c r="MW22" s="354">
        <f t="shared" si="13"/>
        <v>113251.8409317051</v>
      </c>
      <c r="MX22" s="354">
        <f t="shared" si="13"/>
        <v>115540.64968753517</v>
      </c>
      <c r="MY22" s="354">
        <f t="shared" si="13"/>
        <v>120717.95197517909</v>
      </c>
      <c r="MZ22" s="354">
        <f t="shared" si="13"/>
        <v>125667.17535817616</v>
      </c>
      <c r="NA22" s="478">
        <f t="shared" si="13"/>
        <v>122544.69735752599</v>
      </c>
    </row>
    <row r="23" spans="1:365" x14ac:dyDescent="0.2">
      <c r="A23" s="260" t="s">
        <v>614</v>
      </c>
      <c r="B23" s="258" t="s">
        <v>599</v>
      </c>
      <c r="C23" s="275">
        <f>0*0.22/31353</f>
        <v>0</v>
      </c>
      <c r="E23" s="263"/>
      <c r="F23" s="354">
        <f>$C23*F$21</f>
        <v>0</v>
      </c>
      <c r="G23" s="354">
        <f t="shared" si="8"/>
        <v>0</v>
      </c>
      <c r="H23" s="354">
        <f t="shared" si="8"/>
        <v>0</v>
      </c>
      <c r="I23" s="354">
        <f t="shared" si="8"/>
        <v>0</v>
      </c>
      <c r="J23" s="354">
        <f t="shared" si="8"/>
        <v>0</v>
      </c>
      <c r="K23" s="354">
        <f t="shared" si="8"/>
        <v>0</v>
      </c>
      <c r="L23" s="354">
        <f t="shared" si="8"/>
        <v>0</v>
      </c>
      <c r="M23" s="354">
        <f t="shared" si="8"/>
        <v>0</v>
      </c>
      <c r="N23" s="354">
        <f t="shared" si="8"/>
        <v>0</v>
      </c>
      <c r="O23" s="354">
        <f t="shared" si="8"/>
        <v>0</v>
      </c>
      <c r="P23" s="354">
        <f t="shared" si="8"/>
        <v>0</v>
      </c>
      <c r="Q23" s="354">
        <f t="shared" si="8"/>
        <v>0</v>
      </c>
      <c r="R23" s="354">
        <f t="shared" si="8"/>
        <v>0</v>
      </c>
      <c r="S23" s="354">
        <f t="shared" si="8"/>
        <v>0</v>
      </c>
      <c r="T23" s="354">
        <f t="shared" si="8"/>
        <v>0</v>
      </c>
      <c r="U23" s="354">
        <f t="shared" si="8"/>
        <v>0</v>
      </c>
      <c r="V23" s="354">
        <f t="shared" si="8"/>
        <v>0</v>
      </c>
      <c r="W23" s="354">
        <f t="shared" si="8"/>
        <v>0</v>
      </c>
      <c r="X23" s="354">
        <f t="shared" si="8"/>
        <v>0</v>
      </c>
      <c r="Y23" s="354">
        <f t="shared" si="8"/>
        <v>0</v>
      </c>
      <c r="Z23" s="354">
        <f t="shared" si="8"/>
        <v>0</v>
      </c>
      <c r="AA23" s="354">
        <f t="shared" si="8"/>
        <v>0</v>
      </c>
      <c r="AB23" s="354">
        <f t="shared" si="8"/>
        <v>0</v>
      </c>
      <c r="AC23" s="354">
        <f t="shared" si="8"/>
        <v>0</v>
      </c>
      <c r="AD23" s="354">
        <f t="shared" si="8"/>
        <v>0</v>
      </c>
      <c r="AE23" s="354">
        <f t="shared" si="8"/>
        <v>0</v>
      </c>
      <c r="AF23" s="354">
        <f t="shared" si="8"/>
        <v>0</v>
      </c>
      <c r="AG23" s="354">
        <f t="shared" si="8"/>
        <v>0</v>
      </c>
      <c r="AH23" s="354">
        <f t="shared" si="8"/>
        <v>0</v>
      </c>
      <c r="AI23" s="354">
        <f t="shared" si="8"/>
        <v>0</v>
      </c>
      <c r="AJ23" s="354">
        <f t="shared" si="8"/>
        <v>0</v>
      </c>
      <c r="AK23" s="354">
        <f t="shared" si="8"/>
        <v>0</v>
      </c>
      <c r="AL23" s="354">
        <f t="shared" si="8"/>
        <v>0</v>
      </c>
      <c r="AM23" s="354">
        <f t="shared" si="8"/>
        <v>0</v>
      </c>
      <c r="AN23" s="354">
        <f t="shared" si="8"/>
        <v>0</v>
      </c>
      <c r="AO23" s="354">
        <f t="shared" si="8"/>
        <v>0</v>
      </c>
      <c r="AP23" s="354">
        <f t="shared" si="8"/>
        <v>0</v>
      </c>
      <c r="AQ23" s="354">
        <f t="shared" si="8"/>
        <v>0</v>
      </c>
      <c r="AR23" s="354">
        <f t="shared" si="8"/>
        <v>0</v>
      </c>
      <c r="AS23" s="354">
        <f t="shared" si="8"/>
        <v>0</v>
      </c>
      <c r="AT23" s="354">
        <f t="shared" si="8"/>
        <v>0</v>
      </c>
      <c r="AU23" s="354">
        <f t="shared" si="8"/>
        <v>0</v>
      </c>
      <c r="AV23" s="354">
        <f t="shared" si="8"/>
        <v>0</v>
      </c>
      <c r="AW23" s="354">
        <f t="shared" si="8"/>
        <v>0</v>
      </c>
      <c r="AX23" s="354">
        <f t="shared" si="8"/>
        <v>0</v>
      </c>
      <c r="AY23" s="354">
        <f t="shared" si="8"/>
        <v>0</v>
      </c>
      <c r="AZ23" s="354">
        <f t="shared" si="8"/>
        <v>0</v>
      </c>
      <c r="BA23" s="354">
        <f t="shared" si="8"/>
        <v>0</v>
      </c>
      <c r="BB23" s="354">
        <f t="shared" si="8"/>
        <v>0</v>
      </c>
      <c r="BC23" s="354">
        <f t="shared" si="8"/>
        <v>0</v>
      </c>
      <c r="BD23" s="354">
        <f t="shared" si="8"/>
        <v>0</v>
      </c>
      <c r="BE23" s="354">
        <f t="shared" si="8"/>
        <v>0</v>
      </c>
      <c r="BF23" s="354">
        <f t="shared" si="8"/>
        <v>0</v>
      </c>
      <c r="BG23" s="354">
        <f t="shared" si="8"/>
        <v>0</v>
      </c>
      <c r="BH23" s="354">
        <f t="shared" si="8"/>
        <v>0</v>
      </c>
      <c r="BI23" s="354">
        <f t="shared" si="8"/>
        <v>0</v>
      </c>
      <c r="BJ23" s="354">
        <f t="shared" si="8"/>
        <v>0</v>
      </c>
      <c r="BK23" s="354">
        <f t="shared" si="8"/>
        <v>0</v>
      </c>
      <c r="BL23" s="354">
        <f t="shared" si="8"/>
        <v>0</v>
      </c>
      <c r="BM23" s="354">
        <f t="shared" si="8"/>
        <v>0</v>
      </c>
      <c r="BN23" s="354">
        <f t="shared" si="8"/>
        <v>0</v>
      </c>
      <c r="BO23" s="354">
        <f t="shared" si="8"/>
        <v>0</v>
      </c>
      <c r="BP23" s="354">
        <f t="shared" si="8"/>
        <v>0</v>
      </c>
      <c r="BQ23" s="354">
        <f t="shared" si="8"/>
        <v>0</v>
      </c>
      <c r="BR23" s="354">
        <f t="shared" si="8"/>
        <v>0</v>
      </c>
      <c r="BS23" s="354">
        <f t="shared" si="9"/>
        <v>0</v>
      </c>
      <c r="BT23" s="354">
        <f t="shared" si="9"/>
        <v>0</v>
      </c>
      <c r="BU23" s="354">
        <f t="shared" si="9"/>
        <v>0</v>
      </c>
      <c r="BV23" s="354">
        <f t="shared" si="9"/>
        <v>0</v>
      </c>
      <c r="BW23" s="354">
        <f t="shared" si="9"/>
        <v>0</v>
      </c>
      <c r="BX23" s="354">
        <f t="shared" si="9"/>
        <v>0</v>
      </c>
      <c r="BY23" s="354">
        <f t="shared" si="9"/>
        <v>0</v>
      </c>
      <c r="BZ23" s="354">
        <f t="shared" si="9"/>
        <v>0</v>
      </c>
      <c r="CA23" s="354">
        <f t="shared" si="9"/>
        <v>0</v>
      </c>
      <c r="CB23" s="354">
        <f t="shared" si="9"/>
        <v>0</v>
      </c>
      <c r="CC23" s="354">
        <f t="shared" si="9"/>
        <v>0</v>
      </c>
      <c r="CD23" s="354">
        <f t="shared" si="9"/>
        <v>0</v>
      </c>
      <c r="CE23" s="354">
        <f t="shared" si="9"/>
        <v>0</v>
      </c>
      <c r="CF23" s="354">
        <f t="shared" si="9"/>
        <v>0</v>
      </c>
      <c r="CG23" s="354">
        <f t="shared" si="9"/>
        <v>0</v>
      </c>
      <c r="CH23" s="354">
        <f t="shared" si="9"/>
        <v>0</v>
      </c>
      <c r="CI23" s="354">
        <f t="shared" si="9"/>
        <v>0</v>
      </c>
      <c r="CJ23" s="354">
        <f t="shared" si="9"/>
        <v>0</v>
      </c>
      <c r="CK23" s="354">
        <f t="shared" si="9"/>
        <v>0</v>
      </c>
      <c r="CL23" s="354">
        <f t="shared" si="9"/>
        <v>0</v>
      </c>
      <c r="CM23" s="354">
        <f t="shared" si="9"/>
        <v>0</v>
      </c>
      <c r="CN23" s="354">
        <f t="shared" si="9"/>
        <v>0</v>
      </c>
      <c r="CO23" s="354">
        <f t="shared" si="9"/>
        <v>0</v>
      </c>
      <c r="CP23" s="354">
        <f t="shared" si="9"/>
        <v>0</v>
      </c>
      <c r="CQ23" s="354">
        <f t="shared" si="9"/>
        <v>0</v>
      </c>
      <c r="CR23" s="354">
        <f t="shared" si="9"/>
        <v>0</v>
      </c>
      <c r="CS23" s="354">
        <f t="shared" si="9"/>
        <v>0</v>
      </c>
      <c r="CT23" s="354">
        <f t="shared" si="9"/>
        <v>0</v>
      </c>
      <c r="CU23" s="354">
        <f t="shared" si="9"/>
        <v>0</v>
      </c>
      <c r="CV23" s="354">
        <f t="shared" si="9"/>
        <v>0</v>
      </c>
      <c r="CW23" s="354">
        <f t="shared" si="9"/>
        <v>0</v>
      </c>
      <c r="CX23" s="354">
        <f t="shared" si="9"/>
        <v>0</v>
      </c>
      <c r="CY23" s="354">
        <f t="shared" si="9"/>
        <v>0</v>
      </c>
      <c r="CZ23" s="354">
        <f t="shared" si="9"/>
        <v>0</v>
      </c>
      <c r="DA23" s="354">
        <f t="shared" si="9"/>
        <v>0</v>
      </c>
      <c r="DB23" s="354">
        <f t="shared" si="9"/>
        <v>0</v>
      </c>
      <c r="DC23" s="354">
        <f t="shared" si="9"/>
        <v>0</v>
      </c>
      <c r="DD23" s="354">
        <f t="shared" si="9"/>
        <v>0</v>
      </c>
      <c r="DE23" s="354">
        <f t="shared" si="9"/>
        <v>0</v>
      </c>
      <c r="DF23" s="354">
        <f t="shared" si="9"/>
        <v>0</v>
      </c>
      <c r="DG23" s="354">
        <f t="shared" si="9"/>
        <v>0</v>
      </c>
      <c r="DH23" s="354">
        <f t="shared" si="9"/>
        <v>0</v>
      </c>
      <c r="DI23" s="354">
        <f t="shared" si="9"/>
        <v>0</v>
      </c>
      <c r="DJ23" s="354">
        <f t="shared" si="9"/>
        <v>0</v>
      </c>
      <c r="DK23" s="354">
        <f t="shared" si="9"/>
        <v>0</v>
      </c>
      <c r="DL23" s="354">
        <f t="shared" si="9"/>
        <v>0</v>
      </c>
      <c r="DM23" s="354">
        <f t="shared" si="9"/>
        <v>0</v>
      </c>
      <c r="DN23" s="354">
        <f t="shared" si="9"/>
        <v>0</v>
      </c>
      <c r="DO23" s="354">
        <f t="shared" si="9"/>
        <v>0</v>
      </c>
      <c r="DP23" s="354">
        <f t="shared" si="9"/>
        <v>0</v>
      </c>
      <c r="DQ23" s="354">
        <f t="shared" si="9"/>
        <v>0</v>
      </c>
      <c r="DR23" s="354">
        <f t="shared" si="9"/>
        <v>0</v>
      </c>
      <c r="DS23" s="354">
        <f t="shared" si="9"/>
        <v>0</v>
      </c>
      <c r="DT23" s="354">
        <f t="shared" si="9"/>
        <v>0</v>
      </c>
      <c r="DU23" s="354">
        <f t="shared" si="9"/>
        <v>0</v>
      </c>
      <c r="DV23" s="354">
        <f t="shared" si="9"/>
        <v>0</v>
      </c>
      <c r="DW23" s="354">
        <f t="shared" si="9"/>
        <v>0</v>
      </c>
      <c r="DX23" s="354">
        <f t="shared" si="9"/>
        <v>0</v>
      </c>
      <c r="DY23" s="354">
        <f t="shared" si="9"/>
        <v>0</v>
      </c>
      <c r="DZ23" s="354">
        <f t="shared" si="9"/>
        <v>0</v>
      </c>
      <c r="EA23" s="354">
        <f t="shared" si="9"/>
        <v>0</v>
      </c>
      <c r="EB23" s="354">
        <f t="shared" si="9"/>
        <v>0</v>
      </c>
      <c r="EC23" s="354">
        <f t="shared" si="9"/>
        <v>0</v>
      </c>
      <c r="ED23" s="354">
        <f t="shared" si="9"/>
        <v>0</v>
      </c>
      <c r="EE23" s="354">
        <f t="shared" si="10"/>
        <v>0</v>
      </c>
      <c r="EF23" s="354">
        <f t="shared" si="10"/>
        <v>0</v>
      </c>
      <c r="EG23" s="354">
        <f t="shared" si="10"/>
        <v>0</v>
      </c>
      <c r="EH23" s="354">
        <f t="shared" si="10"/>
        <v>0</v>
      </c>
      <c r="EI23" s="354">
        <f t="shared" si="10"/>
        <v>0</v>
      </c>
      <c r="EJ23" s="354">
        <f t="shared" si="10"/>
        <v>0</v>
      </c>
      <c r="EK23" s="354">
        <f t="shared" si="10"/>
        <v>0</v>
      </c>
      <c r="EL23" s="354">
        <f t="shared" si="10"/>
        <v>0</v>
      </c>
      <c r="EM23" s="354">
        <f t="shared" si="10"/>
        <v>0</v>
      </c>
      <c r="EN23" s="354">
        <f t="shared" si="10"/>
        <v>0</v>
      </c>
      <c r="EO23" s="354">
        <f t="shared" si="10"/>
        <v>0</v>
      </c>
      <c r="EP23" s="354">
        <f t="shared" si="10"/>
        <v>0</v>
      </c>
      <c r="EQ23" s="354">
        <f t="shared" si="10"/>
        <v>0</v>
      </c>
      <c r="ER23" s="354">
        <f t="shared" si="10"/>
        <v>0</v>
      </c>
      <c r="ES23" s="354">
        <f t="shared" si="10"/>
        <v>0</v>
      </c>
      <c r="ET23" s="354">
        <f t="shared" si="10"/>
        <v>0</v>
      </c>
      <c r="EU23" s="354">
        <f t="shared" si="10"/>
        <v>0</v>
      </c>
      <c r="EV23" s="354">
        <f t="shared" si="10"/>
        <v>0</v>
      </c>
      <c r="EW23" s="354">
        <f t="shared" si="10"/>
        <v>0</v>
      </c>
      <c r="EX23" s="354">
        <f t="shared" si="10"/>
        <v>0</v>
      </c>
      <c r="EY23" s="354">
        <f t="shared" si="10"/>
        <v>0</v>
      </c>
      <c r="EZ23" s="354">
        <f t="shared" si="10"/>
        <v>0</v>
      </c>
      <c r="FA23" s="354">
        <f t="shared" si="10"/>
        <v>0</v>
      </c>
      <c r="FB23" s="354">
        <f t="shared" si="10"/>
        <v>0</v>
      </c>
      <c r="FC23" s="354">
        <f t="shared" si="10"/>
        <v>0</v>
      </c>
      <c r="FD23" s="354">
        <f t="shared" si="10"/>
        <v>0</v>
      </c>
      <c r="FE23" s="354">
        <f t="shared" si="10"/>
        <v>0</v>
      </c>
      <c r="FF23" s="354">
        <f t="shared" si="10"/>
        <v>0</v>
      </c>
      <c r="FG23" s="354">
        <f t="shared" si="10"/>
        <v>0</v>
      </c>
      <c r="FH23" s="354">
        <f t="shared" si="10"/>
        <v>0</v>
      </c>
      <c r="FI23" s="354">
        <f t="shared" si="10"/>
        <v>0</v>
      </c>
      <c r="FJ23" s="354">
        <f t="shared" si="10"/>
        <v>0</v>
      </c>
      <c r="FK23" s="354">
        <f t="shared" si="10"/>
        <v>0</v>
      </c>
      <c r="FL23" s="354">
        <f t="shared" si="10"/>
        <v>0</v>
      </c>
      <c r="FM23" s="354">
        <f t="shared" si="10"/>
        <v>0</v>
      </c>
      <c r="FN23" s="354">
        <f t="shared" si="10"/>
        <v>0</v>
      </c>
      <c r="FO23" s="354">
        <f t="shared" si="10"/>
        <v>0</v>
      </c>
      <c r="FP23" s="354">
        <f t="shared" si="10"/>
        <v>0</v>
      </c>
      <c r="FQ23" s="354">
        <f t="shared" si="10"/>
        <v>0</v>
      </c>
      <c r="FR23" s="354">
        <f t="shared" si="10"/>
        <v>0</v>
      </c>
      <c r="FS23" s="354">
        <f t="shared" si="10"/>
        <v>0</v>
      </c>
      <c r="FT23" s="354">
        <f t="shared" si="10"/>
        <v>0</v>
      </c>
      <c r="FU23" s="354">
        <f t="shared" si="10"/>
        <v>0</v>
      </c>
      <c r="FV23" s="354">
        <f t="shared" si="10"/>
        <v>0</v>
      </c>
      <c r="FW23" s="354">
        <f t="shared" si="10"/>
        <v>0</v>
      </c>
      <c r="FX23" s="354">
        <f t="shared" si="10"/>
        <v>0</v>
      </c>
      <c r="FY23" s="354">
        <f t="shared" si="10"/>
        <v>0</v>
      </c>
      <c r="FZ23" s="354">
        <f t="shared" si="10"/>
        <v>0</v>
      </c>
      <c r="GA23" s="354">
        <f t="shared" si="10"/>
        <v>0</v>
      </c>
      <c r="GB23" s="354">
        <f t="shared" si="10"/>
        <v>0</v>
      </c>
      <c r="GC23" s="354">
        <f t="shared" si="10"/>
        <v>0</v>
      </c>
      <c r="GD23" s="354">
        <f t="shared" si="10"/>
        <v>0</v>
      </c>
      <c r="GE23" s="354">
        <f t="shared" si="10"/>
        <v>0</v>
      </c>
      <c r="GF23" s="354">
        <f t="shared" si="10"/>
        <v>0</v>
      </c>
      <c r="GG23" s="354">
        <f t="shared" si="10"/>
        <v>0</v>
      </c>
      <c r="GH23" s="354">
        <f t="shared" si="10"/>
        <v>0</v>
      </c>
      <c r="GI23" s="354">
        <f t="shared" si="10"/>
        <v>0</v>
      </c>
      <c r="GJ23" s="354">
        <f t="shared" si="10"/>
        <v>0</v>
      </c>
      <c r="GK23" s="354">
        <f t="shared" si="10"/>
        <v>0</v>
      </c>
      <c r="GL23" s="354">
        <f t="shared" si="10"/>
        <v>0</v>
      </c>
      <c r="GM23" s="354">
        <f t="shared" si="10"/>
        <v>0</v>
      </c>
      <c r="GN23" s="354">
        <f t="shared" si="10"/>
        <v>0</v>
      </c>
      <c r="GO23" s="354">
        <f t="shared" si="10"/>
        <v>0</v>
      </c>
      <c r="GP23" s="354">
        <f t="shared" si="10"/>
        <v>0</v>
      </c>
      <c r="GQ23" s="354">
        <f t="shared" si="11"/>
        <v>0</v>
      </c>
      <c r="GR23" s="354">
        <f t="shared" si="11"/>
        <v>0</v>
      </c>
      <c r="GS23" s="354">
        <f t="shared" si="11"/>
        <v>0</v>
      </c>
      <c r="GT23" s="354">
        <f t="shared" si="11"/>
        <v>0</v>
      </c>
      <c r="GU23" s="354">
        <f t="shared" si="11"/>
        <v>0</v>
      </c>
      <c r="GV23" s="354">
        <f t="shared" si="11"/>
        <v>0</v>
      </c>
      <c r="GW23" s="354">
        <f t="shared" si="11"/>
        <v>0</v>
      </c>
      <c r="GX23" s="354">
        <f t="shared" si="11"/>
        <v>0</v>
      </c>
      <c r="GY23" s="354">
        <f t="shared" si="11"/>
        <v>0</v>
      </c>
      <c r="GZ23" s="354">
        <f t="shared" si="11"/>
        <v>0</v>
      </c>
      <c r="HA23" s="354">
        <f t="shared" si="11"/>
        <v>0</v>
      </c>
      <c r="HB23" s="354">
        <f t="shared" si="11"/>
        <v>0</v>
      </c>
      <c r="HC23" s="354">
        <f t="shared" si="11"/>
        <v>0</v>
      </c>
      <c r="HD23" s="354">
        <f t="shared" si="11"/>
        <v>0</v>
      </c>
      <c r="HE23" s="354">
        <f t="shared" si="11"/>
        <v>0</v>
      </c>
      <c r="HF23" s="354">
        <f t="shared" si="11"/>
        <v>0</v>
      </c>
      <c r="HG23" s="354">
        <f t="shared" si="11"/>
        <v>0</v>
      </c>
      <c r="HH23" s="354">
        <f t="shared" si="11"/>
        <v>0</v>
      </c>
      <c r="HI23" s="354">
        <f t="shared" si="11"/>
        <v>0</v>
      </c>
      <c r="HJ23" s="354">
        <f t="shared" si="11"/>
        <v>0</v>
      </c>
      <c r="HK23" s="354">
        <f t="shared" si="11"/>
        <v>0</v>
      </c>
      <c r="HL23" s="354">
        <f t="shared" si="11"/>
        <v>0</v>
      </c>
      <c r="HM23" s="354">
        <f t="shared" si="11"/>
        <v>0</v>
      </c>
      <c r="HN23" s="354">
        <f t="shared" si="11"/>
        <v>0</v>
      </c>
      <c r="HO23" s="354">
        <f t="shared" si="11"/>
        <v>0</v>
      </c>
      <c r="HP23" s="354">
        <f t="shared" si="11"/>
        <v>0</v>
      </c>
      <c r="HQ23" s="354">
        <f t="shared" si="11"/>
        <v>0</v>
      </c>
      <c r="HR23" s="354">
        <f t="shared" si="11"/>
        <v>0</v>
      </c>
      <c r="HS23" s="354">
        <f t="shared" si="11"/>
        <v>0</v>
      </c>
      <c r="HT23" s="354">
        <f t="shared" si="11"/>
        <v>0</v>
      </c>
      <c r="HU23" s="354">
        <f t="shared" si="11"/>
        <v>0</v>
      </c>
      <c r="HV23" s="354">
        <f t="shared" si="11"/>
        <v>0</v>
      </c>
      <c r="HW23" s="354">
        <f t="shared" si="11"/>
        <v>0</v>
      </c>
      <c r="HX23" s="354">
        <f t="shared" si="11"/>
        <v>0</v>
      </c>
      <c r="HY23" s="354">
        <f t="shared" si="11"/>
        <v>0</v>
      </c>
      <c r="HZ23" s="354">
        <f t="shared" si="11"/>
        <v>0</v>
      </c>
      <c r="IA23" s="354">
        <f t="shared" si="11"/>
        <v>0</v>
      </c>
      <c r="IB23" s="354">
        <f t="shared" si="11"/>
        <v>0</v>
      </c>
      <c r="IC23" s="354">
        <f t="shared" si="11"/>
        <v>0</v>
      </c>
      <c r="ID23" s="354">
        <f t="shared" si="11"/>
        <v>0</v>
      </c>
      <c r="IE23" s="354">
        <f t="shared" si="11"/>
        <v>0</v>
      </c>
      <c r="IF23" s="354">
        <f t="shared" si="11"/>
        <v>0</v>
      </c>
      <c r="IG23" s="354">
        <f t="shared" si="11"/>
        <v>0</v>
      </c>
      <c r="IH23" s="354">
        <f t="shared" si="11"/>
        <v>0</v>
      </c>
      <c r="II23" s="354">
        <f t="shared" si="11"/>
        <v>0</v>
      </c>
      <c r="IJ23" s="354">
        <f t="shared" si="11"/>
        <v>0</v>
      </c>
      <c r="IK23" s="354">
        <f t="shared" si="11"/>
        <v>0</v>
      </c>
      <c r="IL23" s="354">
        <f t="shared" si="11"/>
        <v>0</v>
      </c>
      <c r="IM23" s="354">
        <f t="shared" si="11"/>
        <v>0</v>
      </c>
      <c r="IN23" s="354">
        <f t="shared" si="11"/>
        <v>0</v>
      </c>
      <c r="IO23" s="354">
        <f t="shared" si="11"/>
        <v>0</v>
      </c>
      <c r="IP23" s="354">
        <f t="shared" si="11"/>
        <v>0</v>
      </c>
      <c r="IQ23" s="354">
        <f t="shared" si="11"/>
        <v>0</v>
      </c>
      <c r="IR23" s="354">
        <f t="shared" si="11"/>
        <v>0</v>
      </c>
      <c r="IS23" s="354">
        <f t="shared" si="11"/>
        <v>0</v>
      </c>
      <c r="IT23" s="354">
        <f t="shared" si="11"/>
        <v>0</v>
      </c>
      <c r="IU23" s="354">
        <f t="shared" si="11"/>
        <v>0</v>
      </c>
      <c r="IV23" s="354">
        <f t="shared" si="11"/>
        <v>0</v>
      </c>
      <c r="IW23" s="354">
        <f t="shared" si="11"/>
        <v>0</v>
      </c>
      <c r="IX23" s="354">
        <f t="shared" si="11"/>
        <v>0</v>
      </c>
      <c r="IY23" s="354">
        <f t="shared" si="11"/>
        <v>0</v>
      </c>
      <c r="IZ23" s="354">
        <f t="shared" si="11"/>
        <v>0</v>
      </c>
      <c r="JA23" s="354">
        <f t="shared" si="11"/>
        <v>0</v>
      </c>
      <c r="JB23" s="354">
        <f t="shared" si="11"/>
        <v>0</v>
      </c>
      <c r="JC23" s="354">
        <f t="shared" si="12"/>
        <v>0</v>
      </c>
      <c r="JD23" s="354">
        <f t="shared" si="12"/>
        <v>0</v>
      </c>
      <c r="JE23" s="354">
        <f t="shared" si="12"/>
        <v>0</v>
      </c>
      <c r="JF23" s="354">
        <f t="shared" si="12"/>
        <v>0</v>
      </c>
      <c r="JG23" s="354">
        <f t="shared" si="12"/>
        <v>0</v>
      </c>
      <c r="JH23" s="354">
        <f t="shared" si="12"/>
        <v>0</v>
      </c>
      <c r="JI23" s="354">
        <f t="shared" si="12"/>
        <v>0</v>
      </c>
      <c r="JJ23" s="354">
        <f t="shared" si="12"/>
        <v>0</v>
      </c>
      <c r="JK23" s="354">
        <f t="shared" si="12"/>
        <v>0</v>
      </c>
      <c r="JL23" s="354">
        <f t="shared" si="12"/>
        <v>0</v>
      </c>
      <c r="JM23" s="354">
        <f t="shared" si="12"/>
        <v>0</v>
      </c>
      <c r="JN23" s="354">
        <f t="shared" si="12"/>
        <v>0</v>
      </c>
      <c r="JO23" s="354">
        <f t="shared" si="12"/>
        <v>0</v>
      </c>
      <c r="JP23" s="354">
        <f t="shared" si="12"/>
        <v>0</v>
      </c>
      <c r="JQ23" s="354">
        <f t="shared" si="12"/>
        <v>0</v>
      </c>
      <c r="JR23" s="354">
        <f t="shared" si="12"/>
        <v>0</v>
      </c>
      <c r="JS23" s="354">
        <f t="shared" si="12"/>
        <v>0</v>
      </c>
      <c r="JT23" s="354">
        <f t="shared" si="12"/>
        <v>0</v>
      </c>
      <c r="JU23" s="354">
        <f t="shared" si="12"/>
        <v>0</v>
      </c>
      <c r="JV23" s="354">
        <f t="shared" si="12"/>
        <v>0</v>
      </c>
      <c r="JW23" s="354">
        <f t="shared" si="12"/>
        <v>0</v>
      </c>
      <c r="JX23" s="354">
        <f t="shared" si="12"/>
        <v>0</v>
      </c>
      <c r="JY23" s="354">
        <f t="shared" si="12"/>
        <v>0</v>
      </c>
      <c r="JZ23" s="354">
        <f t="shared" si="12"/>
        <v>0</v>
      </c>
      <c r="KA23" s="354">
        <f t="shared" si="12"/>
        <v>0</v>
      </c>
      <c r="KB23" s="354">
        <f t="shared" si="12"/>
        <v>0</v>
      </c>
      <c r="KC23" s="354">
        <f t="shared" si="12"/>
        <v>0</v>
      </c>
      <c r="KD23" s="354">
        <f t="shared" si="12"/>
        <v>0</v>
      </c>
      <c r="KE23" s="354">
        <f t="shared" si="12"/>
        <v>0</v>
      </c>
      <c r="KF23" s="354">
        <f t="shared" si="12"/>
        <v>0</v>
      </c>
      <c r="KG23" s="354">
        <f t="shared" si="12"/>
        <v>0</v>
      </c>
      <c r="KH23" s="354">
        <f t="shared" si="12"/>
        <v>0</v>
      </c>
      <c r="KI23" s="354">
        <f t="shared" si="12"/>
        <v>0</v>
      </c>
      <c r="KJ23" s="354">
        <f t="shared" si="12"/>
        <v>0</v>
      </c>
      <c r="KK23" s="354">
        <f t="shared" si="12"/>
        <v>0</v>
      </c>
      <c r="KL23" s="354">
        <f t="shared" si="12"/>
        <v>0</v>
      </c>
      <c r="KM23" s="354">
        <f t="shared" si="12"/>
        <v>0</v>
      </c>
      <c r="KN23" s="354">
        <f t="shared" si="12"/>
        <v>0</v>
      </c>
      <c r="KO23" s="354">
        <f t="shared" si="12"/>
        <v>0</v>
      </c>
      <c r="KP23" s="354">
        <f t="shared" si="12"/>
        <v>0</v>
      </c>
      <c r="KQ23" s="354">
        <f t="shared" si="12"/>
        <v>0</v>
      </c>
      <c r="KR23" s="354">
        <f t="shared" si="12"/>
        <v>0</v>
      </c>
      <c r="KS23" s="354">
        <f t="shared" si="12"/>
        <v>0</v>
      </c>
      <c r="KT23" s="354">
        <f t="shared" si="12"/>
        <v>0</v>
      </c>
      <c r="KU23" s="354">
        <f t="shared" si="12"/>
        <v>0</v>
      </c>
      <c r="KV23" s="354">
        <f t="shared" si="12"/>
        <v>0</v>
      </c>
      <c r="KW23" s="354">
        <f t="shared" si="12"/>
        <v>0</v>
      </c>
      <c r="KX23" s="354">
        <f t="shared" si="12"/>
        <v>0</v>
      </c>
      <c r="KY23" s="354">
        <f t="shared" si="12"/>
        <v>0</v>
      </c>
      <c r="KZ23" s="354">
        <f t="shared" si="12"/>
        <v>0</v>
      </c>
      <c r="LA23" s="354">
        <f t="shared" si="12"/>
        <v>0</v>
      </c>
      <c r="LB23" s="354">
        <f t="shared" si="12"/>
        <v>0</v>
      </c>
      <c r="LC23" s="354">
        <f t="shared" si="12"/>
        <v>0</v>
      </c>
      <c r="LD23" s="354">
        <f t="shared" si="12"/>
        <v>0</v>
      </c>
      <c r="LE23" s="354">
        <f t="shared" si="12"/>
        <v>0</v>
      </c>
      <c r="LF23" s="354">
        <f t="shared" si="12"/>
        <v>0</v>
      </c>
      <c r="LG23" s="354">
        <f t="shared" si="12"/>
        <v>0</v>
      </c>
      <c r="LH23" s="354">
        <f t="shared" si="12"/>
        <v>0</v>
      </c>
      <c r="LI23" s="354">
        <f t="shared" si="12"/>
        <v>0</v>
      </c>
      <c r="LJ23" s="354">
        <f t="shared" si="12"/>
        <v>0</v>
      </c>
      <c r="LK23" s="354">
        <f t="shared" si="12"/>
        <v>0</v>
      </c>
      <c r="LL23" s="354">
        <f t="shared" si="12"/>
        <v>0</v>
      </c>
      <c r="LM23" s="354">
        <f t="shared" si="12"/>
        <v>0</v>
      </c>
      <c r="LN23" s="354">
        <f t="shared" si="12"/>
        <v>0</v>
      </c>
      <c r="LO23" s="354">
        <f t="shared" si="13"/>
        <v>0</v>
      </c>
      <c r="LP23" s="354">
        <f t="shared" si="13"/>
        <v>0</v>
      </c>
      <c r="LQ23" s="354">
        <f t="shared" si="13"/>
        <v>0</v>
      </c>
      <c r="LR23" s="354">
        <f t="shared" si="13"/>
        <v>0</v>
      </c>
      <c r="LS23" s="354">
        <f t="shared" si="13"/>
        <v>0</v>
      </c>
      <c r="LT23" s="354">
        <f t="shared" si="13"/>
        <v>0</v>
      </c>
      <c r="LU23" s="354">
        <f t="shared" si="13"/>
        <v>0</v>
      </c>
      <c r="LV23" s="354">
        <f t="shared" si="13"/>
        <v>0</v>
      </c>
      <c r="LW23" s="354">
        <f t="shared" si="13"/>
        <v>0</v>
      </c>
      <c r="LX23" s="354">
        <f t="shared" si="13"/>
        <v>0</v>
      </c>
      <c r="LY23" s="354">
        <f t="shared" si="13"/>
        <v>0</v>
      </c>
      <c r="LZ23" s="354">
        <f t="shared" si="13"/>
        <v>0</v>
      </c>
      <c r="MA23" s="354">
        <f t="shared" si="13"/>
        <v>0</v>
      </c>
      <c r="MB23" s="354">
        <f t="shared" si="13"/>
        <v>0</v>
      </c>
      <c r="MC23" s="354">
        <f t="shared" si="13"/>
        <v>0</v>
      </c>
      <c r="MD23" s="354">
        <f t="shared" si="13"/>
        <v>0</v>
      </c>
      <c r="ME23" s="354">
        <f t="shared" si="13"/>
        <v>0</v>
      </c>
      <c r="MF23" s="354">
        <f t="shared" si="13"/>
        <v>0</v>
      </c>
      <c r="MG23" s="354">
        <f t="shared" si="13"/>
        <v>0</v>
      </c>
      <c r="MH23" s="354">
        <f t="shared" si="13"/>
        <v>0</v>
      </c>
      <c r="MI23" s="354">
        <f t="shared" si="13"/>
        <v>0</v>
      </c>
      <c r="MJ23" s="354">
        <f t="shared" si="13"/>
        <v>0</v>
      </c>
      <c r="MK23" s="354">
        <f t="shared" si="13"/>
        <v>0</v>
      </c>
      <c r="ML23" s="354">
        <f t="shared" si="13"/>
        <v>0</v>
      </c>
      <c r="MM23" s="354">
        <f t="shared" si="13"/>
        <v>0</v>
      </c>
      <c r="MN23" s="354">
        <f t="shared" si="13"/>
        <v>0</v>
      </c>
      <c r="MO23" s="354">
        <f t="shared" si="13"/>
        <v>0</v>
      </c>
      <c r="MP23" s="354">
        <f t="shared" si="13"/>
        <v>0</v>
      </c>
      <c r="MQ23" s="354">
        <f t="shared" si="13"/>
        <v>0</v>
      </c>
      <c r="MR23" s="354">
        <f t="shared" si="13"/>
        <v>0</v>
      </c>
      <c r="MS23" s="354">
        <f t="shared" si="13"/>
        <v>0</v>
      </c>
      <c r="MT23" s="354">
        <f t="shared" si="13"/>
        <v>0</v>
      </c>
      <c r="MU23" s="354">
        <f t="shared" si="13"/>
        <v>0</v>
      </c>
      <c r="MV23" s="354">
        <f t="shared" si="13"/>
        <v>0</v>
      </c>
      <c r="MW23" s="354">
        <f t="shared" si="13"/>
        <v>0</v>
      </c>
      <c r="MX23" s="354">
        <f t="shared" si="13"/>
        <v>0</v>
      </c>
      <c r="MY23" s="354">
        <f t="shared" si="13"/>
        <v>0</v>
      </c>
      <c r="MZ23" s="354">
        <f t="shared" si="13"/>
        <v>0</v>
      </c>
      <c r="NA23" s="478">
        <f t="shared" si="13"/>
        <v>0</v>
      </c>
    </row>
    <row r="24" spans="1:365" x14ac:dyDescent="0.2">
      <c r="A24" s="260" t="s">
        <v>601</v>
      </c>
      <c r="B24" s="258" t="s">
        <v>596</v>
      </c>
      <c r="C24" s="275">
        <v>1.0999999999999999E-2</v>
      </c>
      <c r="E24" s="263"/>
      <c r="F24" s="354">
        <f>$C24*F$21</f>
        <v>2103.2767876117946</v>
      </c>
      <c r="G24" s="354">
        <f t="shared" si="8"/>
        <v>1499.7504466868904</v>
      </c>
      <c r="H24" s="354">
        <f t="shared" si="8"/>
        <v>1520.1950755864875</v>
      </c>
      <c r="I24" s="354">
        <f t="shared" si="8"/>
        <v>1421.2691608196915</v>
      </c>
      <c r="J24" s="354">
        <f t="shared" si="8"/>
        <v>1173.5430611106362</v>
      </c>
      <c r="K24" s="354">
        <f t="shared" si="8"/>
        <v>1241.3650638187871</v>
      </c>
      <c r="L24" s="354">
        <f t="shared" si="8"/>
        <v>1951.5983165853404</v>
      </c>
      <c r="M24" s="354">
        <f t="shared" si="8"/>
        <v>1421.3543391710325</v>
      </c>
      <c r="N24" s="354">
        <f t="shared" si="8"/>
        <v>1530.4374427341174</v>
      </c>
      <c r="O24" s="354">
        <f t="shared" si="8"/>
        <v>1709.2168464790054</v>
      </c>
      <c r="P24" s="354">
        <f t="shared" si="8"/>
        <v>1771.6382079909772</v>
      </c>
      <c r="Q24" s="354">
        <f t="shared" si="8"/>
        <v>1798.9701322500921</v>
      </c>
      <c r="R24" s="354">
        <f t="shared" si="8"/>
        <v>2218.7747297882897</v>
      </c>
      <c r="S24" s="354">
        <f t="shared" si="8"/>
        <v>1705.8863152613687</v>
      </c>
      <c r="T24" s="354">
        <f t="shared" si="8"/>
        <v>1492.3044273690193</v>
      </c>
      <c r="U24" s="354">
        <f t="shared" si="8"/>
        <v>1470.9312296622311</v>
      </c>
      <c r="V24" s="354">
        <f t="shared" si="8"/>
        <v>1240.0634247801875</v>
      </c>
      <c r="W24" s="354">
        <f t="shared" si="8"/>
        <v>1285.1573101303522</v>
      </c>
      <c r="X24" s="354">
        <f t="shared" si="8"/>
        <v>2003.9727879676996</v>
      </c>
      <c r="Y24" s="354">
        <f t="shared" si="8"/>
        <v>1474.1834570665558</v>
      </c>
      <c r="Z24" s="354">
        <f t="shared" si="8"/>
        <v>1579.8036386404528</v>
      </c>
      <c r="AA24" s="354">
        <f t="shared" si="8"/>
        <v>1758.8377593222526</v>
      </c>
      <c r="AB24" s="354">
        <f t="shared" si="8"/>
        <v>1824.1390402097752</v>
      </c>
      <c r="AC24" s="354">
        <f t="shared" si="8"/>
        <v>1781.4388036699117</v>
      </c>
      <c r="AD24" s="354">
        <f t="shared" si="8"/>
        <v>2244.3827253216837</v>
      </c>
      <c r="AE24" s="354">
        <f t="shared" si="8"/>
        <v>1738.2885350328218</v>
      </c>
      <c r="AF24" s="354">
        <f t="shared" si="8"/>
        <v>1584.722249943173</v>
      </c>
      <c r="AG24" s="354">
        <f t="shared" si="8"/>
        <v>1471.5509268883227</v>
      </c>
      <c r="AH24" s="354">
        <f t="shared" si="8"/>
        <v>1317.5856625634935</v>
      </c>
      <c r="AI24" s="354">
        <f t="shared" si="8"/>
        <v>1280.6263244807412</v>
      </c>
      <c r="AJ24" s="354">
        <f t="shared" si="8"/>
        <v>2031.4508844459658</v>
      </c>
      <c r="AK24" s="354">
        <f t="shared" si="8"/>
        <v>1514.8761754726347</v>
      </c>
      <c r="AL24" s="354">
        <f t="shared" si="8"/>
        <v>1614.2121523128906</v>
      </c>
      <c r="AM24" s="354">
        <f t="shared" si="8"/>
        <v>1798.1190579677022</v>
      </c>
      <c r="AN24" s="354">
        <f t="shared" si="8"/>
        <v>1870.0728875753775</v>
      </c>
      <c r="AO24" s="354">
        <f t="shared" si="8"/>
        <v>1932.9473535380448</v>
      </c>
      <c r="AP24" s="354">
        <f t="shared" si="8"/>
        <v>2334.4831222916605</v>
      </c>
      <c r="AQ24" s="354">
        <f t="shared" si="8"/>
        <v>1704.3689699348824</v>
      </c>
      <c r="AR24" s="354">
        <f t="shared" si="8"/>
        <v>1737.8716072499342</v>
      </c>
      <c r="AS24" s="354">
        <f t="shared" si="8"/>
        <v>1621.8863291902253</v>
      </c>
      <c r="AT24" s="354">
        <f t="shared" si="8"/>
        <v>1359.3553880037418</v>
      </c>
      <c r="AU24" s="354">
        <f t="shared" si="8"/>
        <v>1431.492702445157</v>
      </c>
      <c r="AV24" s="354">
        <f t="shared" si="8"/>
        <v>2143.3023991994619</v>
      </c>
      <c r="AW24" s="354">
        <f t="shared" si="8"/>
        <v>1601.8086022721604</v>
      </c>
      <c r="AX24" s="354">
        <f t="shared" si="8"/>
        <v>1705.592002044838</v>
      </c>
      <c r="AY24" s="354">
        <f t="shared" si="8"/>
        <v>1881.2655477766614</v>
      </c>
      <c r="AZ24" s="354">
        <f t="shared" si="8"/>
        <v>1949.2702937159906</v>
      </c>
      <c r="BA24" s="354">
        <f t="shared" si="8"/>
        <v>2012.870597299921</v>
      </c>
      <c r="BB24" s="354">
        <f t="shared" si="8"/>
        <v>2408.9415085498463</v>
      </c>
      <c r="BC24" s="354">
        <f t="shared" si="8"/>
        <v>1886.7430331239675</v>
      </c>
      <c r="BD24" s="354">
        <f t="shared" si="8"/>
        <v>1673.9364965953257</v>
      </c>
      <c r="BE24" s="354">
        <f t="shared" si="8"/>
        <v>1650.193378417333</v>
      </c>
      <c r="BF24" s="354">
        <f t="shared" si="8"/>
        <v>1411.7762448605974</v>
      </c>
      <c r="BG24" s="354">
        <f t="shared" si="8"/>
        <v>1463.7398537095887</v>
      </c>
      <c r="BH24" s="354">
        <f t="shared" si="8"/>
        <v>2188.6928902597897</v>
      </c>
      <c r="BI24" s="354">
        <f t="shared" si="8"/>
        <v>1650.8471157895681</v>
      </c>
      <c r="BJ24" s="354">
        <f t="shared" si="8"/>
        <v>1753.3756828281676</v>
      </c>
      <c r="BK24" s="354">
        <f t="shared" si="8"/>
        <v>1931.3589585661596</v>
      </c>
      <c r="BL24" s="354">
        <f t="shared" si="8"/>
        <v>2004.052224784924</v>
      </c>
      <c r="BM24" s="354">
        <f t="shared" si="8"/>
        <v>2017.1047064955762</v>
      </c>
      <c r="BN24" s="354">
        <f t="shared" si="8"/>
        <v>2445.4232339829678</v>
      </c>
      <c r="BO24" s="354">
        <f t="shared" si="8"/>
        <v>1928.9732819833928</v>
      </c>
      <c r="BP24" s="354">
        <f t="shared" si="8"/>
        <v>1777.3516288960402</v>
      </c>
      <c r="BQ24" s="354">
        <f t="shared" si="8"/>
        <v>1660.2170816954324</v>
      </c>
      <c r="BR24" s="354">
        <f t="shared" si="8"/>
        <v>1497.9012253855633</v>
      </c>
      <c r="BS24" s="354">
        <f t="shared" si="9"/>
        <v>1467.7398725252885</v>
      </c>
      <c r="BT24" s="354">
        <f t="shared" si="9"/>
        <v>2224.396521576874</v>
      </c>
      <c r="BU24" s="354">
        <f t="shared" si="9"/>
        <v>1699.2469182152117</v>
      </c>
      <c r="BV24" s="354">
        <f t="shared" si="9"/>
        <v>1795.1874059277582</v>
      </c>
      <c r="BW24" s="354">
        <f t="shared" si="9"/>
        <v>1977.8034140096415</v>
      </c>
      <c r="BX24" s="354">
        <f t="shared" si="9"/>
        <v>2057.153628535184</v>
      </c>
      <c r="BY24" s="354">
        <f t="shared" si="9"/>
        <v>1905.4511878545122</v>
      </c>
      <c r="BZ24" s="354">
        <f t="shared" si="9"/>
        <v>2436.1906940946174</v>
      </c>
      <c r="CA24" s="354">
        <f t="shared" si="9"/>
        <v>1939.5609563522539</v>
      </c>
      <c r="CB24" s="354">
        <f t="shared" si="9"/>
        <v>1714.5560347200744</v>
      </c>
      <c r="CC24" s="354">
        <f t="shared" si="9"/>
        <v>1715.0909096817688</v>
      </c>
      <c r="CD24" s="354">
        <f t="shared" si="9"/>
        <v>1555.5106574775702</v>
      </c>
      <c r="CE24" s="354">
        <f t="shared" si="9"/>
        <v>1506.5601150925781</v>
      </c>
      <c r="CF24" s="354">
        <f t="shared" si="9"/>
        <v>2278.9638440474259</v>
      </c>
      <c r="CG24" s="354">
        <f t="shared" si="9"/>
        <v>1754.655156190209</v>
      </c>
      <c r="CH24" s="354">
        <f t="shared" si="9"/>
        <v>1848.7702657123509</v>
      </c>
      <c r="CI24" s="354">
        <f t="shared" si="9"/>
        <v>2033.6020027328752</v>
      </c>
      <c r="CJ24" s="354">
        <f t="shared" si="9"/>
        <v>2117.190720154962</v>
      </c>
      <c r="CK24" s="354">
        <f t="shared" si="9"/>
        <v>2067.1839444361231</v>
      </c>
      <c r="CL24" s="354">
        <f t="shared" si="9"/>
        <v>2537.1655625668836</v>
      </c>
      <c r="CM24" s="354">
        <f t="shared" si="9"/>
        <v>2027.9960612276072</v>
      </c>
      <c r="CN24" s="354">
        <f t="shared" si="9"/>
        <v>1809.0580636071722</v>
      </c>
      <c r="CO24" s="354">
        <f t="shared" si="9"/>
        <v>1800.5414615344632</v>
      </c>
      <c r="CP24" s="354">
        <f t="shared" si="9"/>
        <v>1609.6097050164578</v>
      </c>
      <c r="CQ24" s="354">
        <f t="shared" si="9"/>
        <v>1576.4530164677096</v>
      </c>
      <c r="CR24" s="354">
        <f t="shared" si="9"/>
        <v>2351.3981526574889</v>
      </c>
      <c r="CS24" s="354">
        <f t="shared" si="9"/>
        <v>1820.7249139034088</v>
      </c>
      <c r="CT24" s="354">
        <f t="shared" si="9"/>
        <v>1914.7801007614403</v>
      </c>
      <c r="CU24" s="354">
        <f t="shared" si="9"/>
        <v>2099.28665388738</v>
      </c>
      <c r="CV24" s="354">
        <f t="shared" si="9"/>
        <v>2185.124707792756</v>
      </c>
      <c r="CW24" s="354">
        <f t="shared" si="9"/>
        <v>2177.1561176414016</v>
      </c>
      <c r="CX24" s="354">
        <f t="shared" si="9"/>
        <v>2621.165236694093</v>
      </c>
      <c r="CY24" s="354">
        <f t="shared" si="9"/>
        <v>1993.2307778657769</v>
      </c>
      <c r="CZ24" s="354">
        <f t="shared" si="9"/>
        <v>2020.3727841832185</v>
      </c>
      <c r="DA24" s="354">
        <f t="shared" si="9"/>
        <v>1914.4735864170532</v>
      </c>
      <c r="DB24" s="354">
        <f t="shared" si="9"/>
        <v>1646.4619080148893</v>
      </c>
      <c r="DC24" s="354">
        <f t="shared" si="9"/>
        <v>1734.3408757122525</v>
      </c>
      <c r="DD24" s="354">
        <f t="shared" si="9"/>
        <v>2461.9953437929512</v>
      </c>
      <c r="DE24" s="354">
        <f t="shared" si="9"/>
        <v>1909.8146154682504</v>
      </c>
      <c r="DF24" s="354">
        <f t="shared" si="9"/>
        <v>2010.7146173962203</v>
      </c>
      <c r="DG24" s="354">
        <f t="shared" si="9"/>
        <v>2186.8536864787761</v>
      </c>
      <c r="DH24" s="354">
        <f t="shared" si="9"/>
        <v>2269.9914094860274</v>
      </c>
      <c r="DI24" s="354">
        <f t="shared" si="9"/>
        <v>2320.2824750153491</v>
      </c>
      <c r="DJ24" s="354">
        <f t="shared" si="9"/>
        <v>2724.7182923568967</v>
      </c>
      <c r="DK24" s="354">
        <f t="shared" si="9"/>
        <v>2198.2765289322315</v>
      </c>
      <c r="DL24" s="354">
        <f t="shared" si="9"/>
        <v>1982.8052878570857</v>
      </c>
      <c r="DM24" s="354">
        <f t="shared" si="9"/>
        <v>1963.8232787235299</v>
      </c>
      <c r="DN24" s="354">
        <f t="shared" si="9"/>
        <v>1716.9159111851579</v>
      </c>
      <c r="DO24" s="354">
        <f t="shared" si="9"/>
        <v>1783.8895617631781</v>
      </c>
      <c r="DP24" s="354">
        <f t="shared" si="9"/>
        <v>2523.2896194977857</v>
      </c>
      <c r="DQ24" s="354">
        <f t="shared" si="9"/>
        <v>1973.1540368082599</v>
      </c>
      <c r="DR24" s="354">
        <f t="shared" si="9"/>
        <v>2071.7894287716163</v>
      </c>
      <c r="DS24" s="354">
        <f t="shared" si="9"/>
        <v>2249.401123369058</v>
      </c>
      <c r="DT24" s="354">
        <f t="shared" si="9"/>
        <v>2336.9045311692716</v>
      </c>
      <c r="DU24" s="354">
        <f t="shared" si="9"/>
        <v>2390.7521754398349</v>
      </c>
      <c r="DV24" s="354">
        <f t="shared" si="9"/>
        <v>2793.7836211879539</v>
      </c>
      <c r="DW24" s="354">
        <f t="shared" si="9"/>
        <v>2266.1492755013614</v>
      </c>
      <c r="DX24" s="354">
        <f t="shared" si="9"/>
        <v>2114.7964474567916</v>
      </c>
      <c r="DY24" s="354">
        <f t="shared" si="9"/>
        <v>1996.8224591282592</v>
      </c>
      <c r="DZ24" s="354">
        <f t="shared" si="9"/>
        <v>1822.7078090664334</v>
      </c>
      <c r="EA24" s="354">
        <f t="shared" si="9"/>
        <v>1806.54891902653</v>
      </c>
      <c r="EB24" s="354">
        <f t="shared" si="9"/>
        <v>2576.0659423538173</v>
      </c>
      <c r="EC24" s="354">
        <f t="shared" si="9"/>
        <v>2036.8534591059656</v>
      </c>
      <c r="ED24" s="354">
        <f t="shared" si="9"/>
        <v>2127.7510670580082</v>
      </c>
      <c r="EE24" s="354">
        <f t="shared" si="10"/>
        <v>2309.0485705287542</v>
      </c>
      <c r="EF24" s="354">
        <f t="shared" si="10"/>
        <v>2402.8039822085329</v>
      </c>
      <c r="EG24" s="354">
        <f t="shared" si="10"/>
        <v>2241.2644336942458</v>
      </c>
      <c r="EH24" s="354">
        <f t="shared" si="10"/>
        <v>2776.6604889033606</v>
      </c>
      <c r="EI24" s="354">
        <f t="shared" si="10"/>
        <v>2161.9205669334856</v>
      </c>
      <c r="EJ24" s="354">
        <f t="shared" si="10"/>
        <v>2177.9670217850471</v>
      </c>
      <c r="EK24" s="354">
        <f t="shared" si="10"/>
        <v>2088.7723481433554</v>
      </c>
      <c r="EL24" s="354">
        <f t="shared" si="10"/>
        <v>1822.3612364122596</v>
      </c>
      <c r="EM24" s="354">
        <f t="shared" si="10"/>
        <v>1922.6357495512771</v>
      </c>
      <c r="EN24" s="354">
        <f t="shared" si="10"/>
        <v>2663.9561459185597</v>
      </c>
      <c r="EO24" s="354">
        <f t="shared" si="10"/>
        <v>2107.1640328094131</v>
      </c>
      <c r="EP24" s="354">
        <f t="shared" si="10"/>
        <v>2207.8648173350189</v>
      </c>
      <c r="EQ24" s="354">
        <f t="shared" si="10"/>
        <v>2385.8486522177996</v>
      </c>
      <c r="ER24" s="354">
        <f t="shared" si="10"/>
        <v>2480.2095735603816</v>
      </c>
      <c r="ES24" s="354">
        <f t="shared" si="10"/>
        <v>2488.1195300235067</v>
      </c>
      <c r="ET24" s="354">
        <f t="shared" si="10"/>
        <v>2919.9637067167405</v>
      </c>
      <c r="EU24" s="354">
        <f t="shared" si="10"/>
        <v>2395.4817163466664</v>
      </c>
      <c r="EV24" s="354">
        <f t="shared" si="10"/>
        <v>2176.7378008251444</v>
      </c>
      <c r="EW24" s="354">
        <f t="shared" si="10"/>
        <v>2164.7876406932392</v>
      </c>
      <c r="EX24" s="354">
        <f t="shared" si="10"/>
        <v>1914.4746899922936</v>
      </c>
      <c r="EY24" s="354">
        <f t="shared" si="10"/>
        <v>1992.4017132879778</v>
      </c>
      <c r="EZ24" s="354">
        <f t="shared" si="10"/>
        <v>2742.7037730485345</v>
      </c>
      <c r="FA24" s="354">
        <f t="shared" si="10"/>
        <v>2185.5214504487831</v>
      </c>
      <c r="FB24" s="354">
        <f t="shared" si="10"/>
        <v>2282.3582060569565</v>
      </c>
      <c r="FC24" s="354">
        <f t="shared" si="10"/>
        <v>2460.3992797088631</v>
      </c>
      <c r="FD24" s="354">
        <f t="shared" si="10"/>
        <v>2558.2138912658907</v>
      </c>
      <c r="FE24" s="354">
        <f t="shared" si="10"/>
        <v>2495.5173981464964</v>
      </c>
      <c r="FF24" s="354">
        <f t="shared" si="10"/>
        <v>2969.7870682306552</v>
      </c>
      <c r="FG24" s="354">
        <f t="shared" si="10"/>
        <v>2452.0648440653399</v>
      </c>
      <c r="FH24" s="354">
        <f t="shared" si="10"/>
        <v>2292.5533431271729</v>
      </c>
      <c r="FI24" s="354">
        <f t="shared" si="10"/>
        <v>2188.5766322868162</v>
      </c>
      <c r="FJ24" s="354">
        <f t="shared" si="10"/>
        <v>2014.4766759614556</v>
      </c>
      <c r="FK24" s="354">
        <f t="shared" si="10"/>
        <v>2010.8613193314868</v>
      </c>
      <c r="FL24" s="354">
        <f t="shared" si="10"/>
        <v>2793.6998671843894</v>
      </c>
      <c r="FM24" s="354">
        <f t="shared" si="10"/>
        <v>2248.9050883700843</v>
      </c>
      <c r="FN24" s="354">
        <f t="shared" si="10"/>
        <v>2339.0973057429146</v>
      </c>
      <c r="FO24" s="354">
        <f t="shared" si="10"/>
        <v>2521.8630645705953</v>
      </c>
      <c r="FP24" s="354">
        <f t="shared" si="10"/>
        <v>2627.0109188845458</v>
      </c>
      <c r="FQ24" s="354">
        <f t="shared" si="10"/>
        <v>2607.3429715246784</v>
      </c>
      <c r="FR24" s="354">
        <f t="shared" si="10"/>
        <v>3057.7829501604006</v>
      </c>
      <c r="FS24" s="354">
        <f t="shared" si="10"/>
        <v>2535.1761254098355</v>
      </c>
      <c r="FT24" s="354">
        <f t="shared" si="10"/>
        <v>2314.6476257245226</v>
      </c>
      <c r="FU24" s="354">
        <f t="shared" si="10"/>
        <v>2307.7909067563269</v>
      </c>
      <c r="FV24" s="354">
        <f t="shared" si="10"/>
        <v>2055.268362995077</v>
      </c>
      <c r="FW24" s="354">
        <f t="shared" si="10"/>
        <v>2141.1286796916324</v>
      </c>
      <c r="FX24" s="354">
        <f t="shared" si="10"/>
        <v>2899.2593109199324</v>
      </c>
      <c r="FY24" s="354">
        <f t="shared" si="10"/>
        <v>2337.1965077491609</v>
      </c>
      <c r="FZ24" s="354">
        <f t="shared" si="10"/>
        <v>2432.8495685546745</v>
      </c>
      <c r="GA24" s="354">
        <f t="shared" si="10"/>
        <v>2611.2625764912082</v>
      </c>
      <c r="GB24" s="354">
        <f t="shared" si="10"/>
        <v>2716.4273522921749</v>
      </c>
      <c r="GC24" s="354">
        <f t="shared" si="10"/>
        <v>2760.9055839159278</v>
      </c>
      <c r="GD24" s="354">
        <f t="shared" si="10"/>
        <v>3170.3433575052045</v>
      </c>
      <c r="GE24" s="354">
        <f t="shared" si="10"/>
        <v>2637.3037150063524</v>
      </c>
      <c r="GF24" s="354">
        <f t="shared" si="10"/>
        <v>2419.3402037517048</v>
      </c>
      <c r="GG24" s="354">
        <f t="shared" si="10"/>
        <v>2406.0466246940387</v>
      </c>
      <c r="GH24" s="354">
        <f t="shared" si="10"/>
        <v>2147.1999179468503</v>
      </c>
      <c r="GI24" s="354">
        <f t="shared" si="10"/>
        <v>2234.6734850725679</v>
      </c>
      <c r="GJ24" s="354">
        <f t="shared" si="10"/>
        <v>2993.632327447147</v>
      </c>
      <c r="GK24" s="354">
        <f t="shared" si="10"/>
        <v>2426.5492280795884</v>
      </c>
      <c r="GL24" s="354">
        <f t="shared" si="10"/>
        <v>2519.7762479343501</v>
      </c>
      <c r="GM24" s="354">
        <f t="shared" si="10"/>
        <v>2696.7932773350149</v>
      </c>
      <c r="GN24" s="354">
        <f t="shared" si="10"/>
        <v>2804.4799138462581</v>
      </c>
      <c r="GO24" s="354">
        <f t="shared" si="10"/>
        <v>2796.1249075602577</v>
      </c>
      <c r="GP24" s="354">
        <f t="shared" si="10"/>
        <v>3236.4216171620537</v>
      </c>
      <c r="GQ24" s="354">
        <f t="shared" si="11"/>
        <v>2595.1509959861369</v>
      </c>
      <c r="GR24" s="354">
        <f t="shared" si="11"/>
        <v>2617.2621412131575</v>
      </c>
      <c r="GS24" s="354">
        <f t="shared" si="11"/>
        <v>2515.8772136102984</v>
      </c>
      <c r="GT24" s="354">
        <f t="shared" si="11"/>
        <v>2229.7144446587804</v>
      </c>
      <c r="GU24" s="354">
        <f t="shared" si="11"/>
        <v>2343.3993068873483</v>
      </c>
      <c r="GV24" s="354">
        <f t="shared" si="11"/>
        <v>3095.7253383528046</v>
      </c>
      <c r="GW24" s="354">
        <f t="shared" si="11"/>
        <v>2519.7911241285874</v>
      </c>
      <c r="GX24" s="354">
        <f t="shared" si="11"/>
        <v>2612.5785973223378</v>
      </c>
      <c r="GY24" s="354">
        <f t="shared" si="11"/>
        <v>2787.181975243614</v>
      </c>
      <c r="GZ24" s="354">
        <f t="shared" si="11"/>
        <v>2896.6449853188619</v>
      </c>
      <c r="HA24" s="354">
        <f t="shared" si="11"/>
        <v>2721.0770532089609</v>
      </c>
      <c r="HB24" s="354">
        <f t="shared" si="11"/>
        <v>3261.4272195291228</v>
      </c>
      <c r="HC24" s="354">
        <f t="shared" si="11"/>
        <v>2749.6596519306481</v>
      </c>
      <c r="HD24" s="354">
        <f t="shared" si="11"/>
        <v>2516.5677574239448</v>
      </c>
      <c r="HE24" s="354">
        <f t="shared" si="11"/>
        <v>2525.7499448526682</v>
      </c>
      <c r="HF24" s="354">
        <f t="shared" si="11"/>
        <v>2273.0543457794151</v>
      </c>
      <c r="HG24" s="354">
        <f t="shared" si="11"/>
        <v>2372.0648650384278</v>
      </c>
      <c r="HH24" s="354">
        <f t="shared" si="11"/>
        <v>3144.6842620238872</v>
      </c>
      <c r="HI24" s="354">
        <f t="shared" si="11"/>
        <v>2576.3090820507423</v>
      </c>
      <c r="HJ24" s="354">
        <f t="shared" si="11"/>
        <v>2670.9852139106047</v>
      </c>
      <c r="HK24" s="354">
        <f t="shared" si="11"/>
        <v>2850.8833398337424</v>
      </c>
      <c r="HL24" s="354">
        <f t="shared" si="11"/>
        <v>2968.4685459623133</v>
      </c>
      <c r="HM24" s="354">
        <f t="shared" si="11"/>
        <v>2964.4399666193976</v>
      </c>
      <c r="HN24" s="354">
        <f t="shared" si="11"/>
        <v>3404.7693420483038</v>
      </c>
      <c r="HO24" s="354">
        <f t="shared" si="11"/>
        <v>2873.6619862233943</v>
      </c>
      <c r="HP24" s="354">
        <f t="shared" si="11"/>
        <v>2651.7874190317443</v>
      </c>
      <c r="HQ24" s="354">
        <f t="shared" si="11"/>
        <v>2646.3642737292671</v>
      </c>
      <c r="HR24" s="354">
        <f t="shared" si="11"/>
        <v>2428.7783617788127</v>
      </c>
      <c r="HS24" s="354">
        <f t="shared" si="11"/>
        <v>2431.3839176353072</v>
      </c>
      <c r="HT24" s="354">
        <f t="shared" si="11"/>
        <v>3239.8921405774968</v>
      </c>
      <c r="HU24" s="354">
        <f t="shared" si="11"/>
        <v>2675.5375353481932</v>
      </c>
      <c r="HV24" s="354">
        <f t="shared" si="11"/>
        <v>2757.929344493411</v>
      </c>
      <c r="HW24" s="354">
        <f t="shared" si="11"/>
        <v>2939.9372119891186</v>
      </c>
      <c r="HX24" s="354">
        <f t="shared" si="11"/>
        <v>3062.1645264368231</v>
      </c>
      <c r="HY24" s="354">
        <f t="shared" si="11"/>
        <v>3030.2710842797842</v>
      </c>
      <c r="HZ24" s="354">
        <f t="shared" si="11"/>
        <v>3486.5377930405002</v>
      </c>
      <c r="IA24" s="354">
        <f t="shared" si="11"/>
        <v>2844.5784526286661</v>
      </c>
      <c r="IB24" s="354">
        <f t="shared" si="11"/>
        <v>2864.4385103663508</v>
      </c>
      <c r="IC24" s="354">
        <f t="shared" si="11"/>
        <v>2768.6698390186712</v>
      </c>
      <c r="ID24" s="354">
        <f t="shared" si="11"/>
        <v>2477.0901195003576</v>
      </c>
      <c r="IE24" s="354">
        <f t="shared" si="11"/>
        <v>2603.1200452247908</v>
      </c>
      <c r="IF24" s="354">
        <f t="shared" si="11"/>
        <v>3367.4370985347136</v>
      </c>
      <c r="IG24" s="354">
        <f t="shared" si="11"/>
        <v>2782.516706558773</v>
      </c>
      <c r="IH24" s="354">
        <f t="shared" si="11"/>
        <v>2872.7083500724793</v>
      </c>
      <c r="II24" s="354">
        <f t="shared" si="11"/>
        <v>3047.3948639951846</v>
      </c>
      <c r="IJ24" s="354">
        <f t="shared" si="11"/>
        <v>3168.6911435128941</v>
      </c>
      <c r="IK24" s="354">
        <f t="shared" si="11"/>
        <v>3195.1890738914699</v>
      </c>
      <c r="IL24" s="354">
        <f t="shared" si="11"/>
        <v>3612.8170237688678</v>
      </c>
      <c r="IM24" s="354">
        <f t="shared" si="11"/>
        <v>3072.5099410260837</v>
      </c>
      <c r="IN24" s="354">
        <f t="shared" si="11"/>
        <v>2849.9865598792039</v>
      </c>
      <c r="IO24" s="354">
        <f t="shared" si="11"/>
        <v>2841.702152979904</v>
      </c>
      <c r="IP24" s="354">
        <f t="shared" si="11"/>
        <v>2570.9247825967209</v>
      </c>
      <c r="IQ24" s="354">
        <f t="shared" si="11"/>
        <v>2677.1772127257746</v>
      </c>
      <c r="IR24" s="354">
        <f t="shared" si="11"/>
        <v>3454.2928548122836</v>
      </c>
      <c r="IS24" s="354">
        <f t="shared" si="11"/>
        <v>2870.7722082423652</v>
      </c>
      <c r="IT24" s="354">
        <f t="shared" si="11"/>
        <v>2958.555526866508</v>
      </c>
      <c r="IU24" s="354">
        <f t="shared" si="11"/>
        <v>3134.7711252133886</v>
      </c>
      <c r="IV24" s="354">
        <f t="shared" si="11"/>
        <v>3261.422334369393</v>
      </c>
      <c r="IW24" s="354">
        <f t="shared" si="11"/>
        <v>3290.9685749908404</v>
      </c>
      <c r="IX24" s="354">
        <f t="shared" si="11"/>
        <v>3707.6192574928455</v>
      </c>
      <c r="IY24" s="354">
        <f t="shared" si="11"/>
        <v>3165.8496874130492</v>
      </c>
      <c r="IZ24" s="354">
        <f t="shared" si="11"/>
        <v>3007.3314924770993</v>
      </c>
      <c r="JA24" s="354">
        <f t="shared" si="11"/>
        <v>2900.3519975511149</v>
      </c>
      <c r="JB24" s="354">
        <f t="shared" si="11"/>
        <v>2701.8275815801853</v>
      </c>
      <c r="JC24" s="354">
        <f t="shared" si="12"/>
        <v>2725.9158039215636</v>
      </c>
      <c r="JD24" s="354">
        <f t="shared" si="12"/>
        <v>3534.0745172280076</v>
      </c>
      <c r="JE24" s="354">
        <f t="shared" si="12"/>
        <v>2960.6923722469769</v>
      </c>
      <c r="JF24" s="354">
        <f t="shared" si="12"/>
        <v>3040.4903087189095</v>
      </c>
      <c r="JG24" s="354">
        <f t="shared" si="12"/>
        <v>3220.3687762884356</v>
      </c>
      <c r="JH24" s="354">
        <f t="shared" si="12"/>
        <v>3354.2205931718245</v>
      </c>
      <c r="JI24" s="354">
        <f t="shared" si="12"/>
        <v>3331.8596867964375</v>
      </c>
      <c r="JJ24" s="354">
        <f t="shared" si="12"/>
        <v>3781.4999706700869</v>
      </c>
      <c r="JK24" s="354">
        <f t="shared" si="12"/>
        <v>3132.957465520602</v>
      </c>
      <c r="JL24" s="354">
        <f t="shared" si="12"/>
        <v>3151.4924089671772</v>
      </c>
      <c r="JM24" s="354">
        <f t="shared" si="12"/>
        <v>3057.2108861845441</v>
      </c>
      <c r="JN24" s="354">
        <f t="shared" si="12"/>
        <v>2757.1199676978981</v>
      </c>
      <c r="JO24" s="354">
        <f t="shared" si="12"/>
        <v>2894.9951256203963</v>
      </c>
      <c r="JP24" s="354">
        <f t="shared" si="12"/>
        <v>3670.4970464189728</v>
      </c>
      <c r="JQ24" s="354">
        <f t="shared" si="12"/>
        <v>3074.6124137164034</v>
      </c>
      <c r="JR24" s="354">
        <f t="shared" si="12"/>
        <v>3161.0443088157103</v>
      </c>
      <c r="JS24" s="354">
        <f t="shared" si="12"/>
        <v>3334.978419853971</v>
      </c>
      <c r="JT24" s="354">
        <f t="shared" si="12"/>
        <v>3468.2969008952659</v>
      </c>
      <c r="JU24" s="354">
        <f t="shared" si="12"/>
        <v>3449.0774465130248</v>
      </c>
      <c r="JV24" s="354">
        <f t="shared" si="12"/>
        <v>3893.971297421499</v>
      </c>
      <c r="JW24" s="354">
        <f t="shared" si="12"/>
        <v>3353.6118022119731</v>
      </c>
      <c r="JX24" s="354">
        <f t="shared" si="12"/>
        <v>3126.5146755535084</v>
      </c>
      <c r="JY24" s="354">
        <f t="shared" si="12"/>
        <v>3125.3931193940412</v>
      </c>
      <c r="JZ24" s="354">
        <f t="shared" si="12"/>
        <v>2848.9212419139785</v>
      </c>
      <c r="KA24" s="354">
        <f t="shared" si="12"/>
        <v>2968.5889092351804</v>
      </c>
      <c r="KB24" s="354">
        <f t="shared" si="12"/>
        <v>3759.0352399360995</v>
      </c>
      <c r="KC24" s="354">
        <f t="shared" si="12"/>
        <v>3165.7176409569729</v>
      </c>
      <c r="KD24" s="354">
        <f t="shared" si="12"/>
        <v>3250.6675669376932</v>
      </c>
      <c r="KE24" s="354">
        <f t="shared" si="12"/>
        <v>3427.0193906122277</v>
      </c>
      <c r="KF24" s="354">
        <f t="shared" si="12"/>
        <v>3566.7159185398577</v>
      </c>
      <c r="KG24" s="354">
        <f t="shared" si="12"/>
        <v>3477.8024505837102</v>
      </c>
      <c r="KH24" s="354">
        <f t="shared" si="12"/>
        <v>3966.7944618032061</v>
      </c>
      <c r="KI24" s="354">
        <f t="shared" si="12"/>
        <v>3433.8900146284504</v>
      </c>
      <c r="KJ24" s="354">
        <f t="shared" si="12"/>
        <v>3266.6981891631426</v>
      </c>
      <c r="KK24" s="354">
        <f t="shared" si="12"/>
        <v>3174.5148424845615</v>
      </c>
      <c r="KL24" s="354">
        <f t="shared" si="12"/>
        <v>2974.2007217607261</v>
      </c>
      <c r="KM24" s="354">
        <f t="shared" si="12"/>
        <v>3013.7920573627284</v>
      </c>
      <c r="KN24" s="354">
        <f t="shared" si="12"/>
        <v>3838.1149696416974</v>
      </c>
      <c r="KO24" s="354">
        <f t="shared" si="12"/>
        <v>3256.6229886500337</v>
      </c>
      <c r="KP24" s="354">
        <f t="shared" si="12"/>
        <v>3334.8905752648498</v>
      </c>
      <c r="KQ24" s="354">
        <f t="shared" si="12"/>
        <v>3516.1273232400372</v>
      </c>
      <c r="KR24" s="354">
        <f t="shared" si="12"/>
        <v>3664.3239996692619</v>
      </c>
      <c r="KS24" s="354">
        <f t="shared" si="12"/>
        <v>3617.94291004464</v>
      </c>
      <c r="KT24" s="354">
        <f t="shared" si="12"/>
        <v>4083.6362996499652</v>
      </c>
      <c r="KU24" s="354">
        <f t="shared" si="12"/>
        <v>3545.5984618878038</v>
      </c>
      <c r="KV24" s="354">
        <f t="shared" si="12"/>
        <v>3317.3032939485561</v>
      </c>
      <c r="KW24" s="354">
        <f t="shared" si="12"/>
        <v>3322.5960113719766</v>
      </c>
      <c r="KX24" s="354">
        <f t="shared" si="12"/>
        <v>3043.2900643890102</v>
      </c>
      <c r="KY24" s="354">
        <f t="shared" si="12"/>
        <v>3173.4412844908752</v>
      </c>
      <c r="KZ24" s="354">
        <f t="shared" si="12"/>
        <v>3974.0904478600187</v>
      </c>
      <c r="LA24" s="354">
        <f t="shared" si="12"/>
        <v>3374.4809102919676</v>
      </c>
      <c r="LB24" s="354">
        <f t="shared" si="12"/>
        <v>3457.9476605785062</v>
      </c>
      <c r="LC24" s="354">
        <f t="shared" si="12"/>
        <v>3634.8146626038474</v>
      </c>
      <c r="LD24" s="354">
        <f t="shared" si="12"/>
        <v>3784.0781578606238</v>
      </c>
      <c r="LE24" s="354">
        <f t="shared" si="12"/>
        <v>3796.1880274012942</v>
      </c>
      <c r="LF24" s="354">
        <f t="shared" si="12"/>
        <v>4224.385903214823</v>
      </c>
      <c r="LG24" s="354">
        <f t="shared" si="12"/>
        <v>3676.1757503184126</v>
      </c>
      <c r="LH24" s="354">
        <f t="shared" si="12"/>
        <v>3449.9944733946377</v>
      </c>
      <c r="LI24" s="354">
        <f t="shared" si="12"/>
        <v>3449.6656668303985</v>
      </c>
      <c r="LJ24" s="354">
        <f t="shared" si="12"/>
        <v>3163.6780279123354</v>
      </c>
      <c r="LK24" s="354">
        <f t="shared" si="12"/>
        <v>3296.6302691172436</v>
      </c>
      <c r="LL24" s="354">
        <f t="shared" si="12"/>
        <v>4099.3048314819307</v>
      </c>
      <c r="LM24" s="354">
        <f t="shared" si="12"/>
        <v>3493.9071447792826</v>
      </c>
      <c r="LN24" s="354">
        <f t="shared" si="12"/>
        <v>3574.7514177223093</v>
      </c>
      <c r="LO24" s="354">
        <f t="shared" si="13"/>
        <v>3750.2704688062372</v>
      </c>
      <c r="LP24" s="354">
        <f t="shared" si="13"/>
        <v>3903.1829723806418</v>
      </c>
      <c r="LQ24" s="354">
        <f t="shared" si="13"/>
        <v>3866.8855881556456</v>
      </c>
      <c r="LR24" s="354">
        <f t="shared" si="13"/>
        <v>4323.3826057118276</v>
      </c>
      <c r="LS24" s="354">
        <f t="shared" si="13"/>
        <v>3666.0353064371025</v>
      </c>
      <c r="LT24" s="354">
        <f t="shared" si="13"/>
        <v>3680.0981804375574</v>
      </c>
      <c r="LU24" s="354">
        <f t="shared" si="13"/>
        <v>3591.516815057033</v>
      </c>
      <c r="LV24" s="354">
        <f t="shared" si="13"/>
        <v>3277.32267585915</v>
      </c>
      <c r="LW24" s="354">
        <f t="shared" si="13"/>
        <v>3437.4882290563537</v>
      </c>
      <c r="LX24" s="354">
        <f t="shared" si="13"/>
        <v>4234.4322636283205</v>
      </c>
      <c r="LY24" s="354">
        <f t="shared" si="13"/>
        <v>3619.150662787536</v>
      </c>
      <c r="LZ24" s="354">
        <f t="shared" si="13"/>
        <v>3699.1806737753191</v>
      </c>
      <c r="MA24" s="354">
        <f t="shared" si="13"/>
        <v>3872.1791590105854</v>
      </c>
      <c r="MB24" s="354">
        <f t="shared" si="13"/>
        <v>4027.8960091280892</v>
      </c>
      <c r="MC24" s="354">
        <f t="shared" si="13"/>
        <v>3823.6709354676073</v>
      </c>
      <c r="MD24" s="354">
        <f t="shared" si="13"/>
        <v>4380.651421513091</v>
      </c>
      <c r="ME24" s="354">
        <f t="shared" si="13"/>
        <v>3852.4206007663288</v>
      </c>
      <c r="MF24" s="354">
        <f t="shared" si="13"/>
        <v>3611.0945046765869</v>
      </c>
      <c r="MG24" s="354">
        <f t="shared" si="13"/>
        <v>3633.3851648093496</v>
      </c>
      <c r="MH24" s="354">
        <f t="shared" si="13"/>
        <v>3351.9834548735244</v>
      </c>
      <c r="MI24" s="354">
        <f t="shared" si="13"/>
        <v>3498.5893938084864</v>
      </c>
      <c r="MJ24" s="354">
        <f t="shared" si="13"/>
        <v>4316.8948487322778</v>
      </c>
      <c r="MK24" s="354">
        <f t="shared" si="13"/>
        <v>3708.2260473029278</v>
      </c>
      <c r="ML24" s="354">
        <f t="shared" si="13"/>
        <v>3789.8347006003401</v>
      </c>
      <c r="MM24" s="354">
        <f t="shared" si="13"/>
        <v>3968.0880285567819</v>
      </c>
      <c r="MN24" s="354">
        <f t="shared" si="13"/>
        <v>4133.034299123291</v>
      </c>
      <c r="MO24" s="354">
        <f t="shared" si="13"/>
        <v>4099.6615364282425</v>
      </c>
      <c r="MP24" s="354">
        <f t="shared" si="13"/>
        <v>4557.1005363808026</v>
      </c>
      <c r="MQ24" s="354">
        <f t="shared" si="13"/>
        <v>4009.1657181496589</v>
      </c>
      <c r="MR24" s="354">
        <f t="shared" si="13"/>
        <v>3778.8915602323041</v>
      </c>
      <c r="MS24" s="354">
        <f t="shared" si="13"/>
        <v>3786.9074599184892</v>
      </c>
      <c r="MT24" s="354">
        <f t="shared" si="13"/>
        <v>3494.5874474147004</v>
      </c>
      <c r="MU24" s="354">
        <f t="shared" si="13"/>
        <v>3643.3139871025955</v>
      </c>
      <c r="MV24" s="354">
        <f t="shared" si="13"/>
        <v>4461.5212679730175</v>
      </c>
      <c r="MW24" s="354">
        <f t="shared" si="13"/>
        <v>3844.9699081751728</v>
      </c>
      <c r="MX24" s="354">
        <f t="shared" si="13"/>
        <v>3922.6763782805147</v>
      </c>
      <c r="MY24" s="354">
        <f t="shared" si="13"/>
        <v>4098.4489868116352</v>
      </c>
      <c r="MZ24" s="354">
        <f t="shared" si="13"/>
        <v>4266.4781757405481</v>
      </c>
      <c r="NA24" s="478">
        <f t="shared" si="13"/>
        <v>4160.4681201629191</v>
      </c>
    </row>
    <row r="25" spans="1:365" x14ac:dyDescent="0.2">
      <c r="A25" s="260" t="s">
        <v>601</v>
      </c>
      <c r="B25" s="258" t="s">
        <v>597</v>
      </c>
      <c r="C25" s="275">
        <v>1.0999999999999999E-2</v>
      </c>
      <c r="E25" s="263"/>
      <c r="F25" s="355">
        <f>$C25*F$21</f>
        <v>2103.2767876117946</v>
      </c>
      <c r="G25" s="355">
        <f t="shared" si="8"/>
        <v>1499.7504466868904</v>
      </c>
      <c r="H25" s="355">
        <f t="shared" si="8"/>
        <v>1520.1950755864875</v>
      </c>
      <c r="I25" s="355">
        <f t="shared" si="8"/>
        <v>1421.2691608196915</v>
      </c>
      <c r="J25" s="355">
        <f t="shared" si="8"/>
        <v>1173.5430611106362</v>
      </c>
      <c r="K25" s="355">
        <f t="shared" si="8"/>
        <v>1241.3650638187871</v>
      </c>
      <c r="L25" s="355">
        <f t="shared" si="8"/>
        <v>1951.5983165853404</v>
      </c>
      <c r="M25" s="355">
        <f t="shared" si="8"/>
        <v>1421.3543391710325</v>
      </c>
      <c r="N25" s="355">
        <f t="shared" si="8"/>
        <v>1530.4374427341174</v>
      </c>
      <c r="O25" s="355">
        <f t="shared" si="8"/>
        <v>1709.2168464790054</v>
      </c>
      <c r="P25" s="355">
        <f t="shared" si="8"/>
        <v>1771.6382079909772</v>
      </c>
      <c r="Q25" s="355">
        <f t="shared" si="8"/>
        <v>1798.9701322500921</v>
      </c>
      <c r="R25" s="355">
        <f t="shared" si="8"/>
        <v>2218.7747297882897</v>
      </c>
      <c r="S25" s="355">
        <f t="shared" si="8"/>
        <v>1705.8863152613687</v>
      </c>
      <c r="T25" s="355">
        <f t="shared" si="8"/>
        <v>1492.3044273690193</v>
      </c>
      <c r="U25" s="355">
        <f t="shared" si="8"/>
        <v>1470.9312296622311</v>
      </c>
      <c r="V25" s="355">
        <f t="shared" si="8"/>
        <v>1240.0634247801875</v>
      </c>
      <c r="W25" s="355">
        <f t="shared" si="8"/>
        <v>1285.1573101303522</v>
      </c>
      <c r="X25" s="355">
        <f t="shared" si="8"/>
        <v>2003.9727879676996</v>
      </c>
      <c r="Y25" s="355">
        <f t="shared" si="8"/>
        <v>1474.1834570665558</v>
      </c>
      <c r="Z25" s="355">
        <f t="shared" si="8"/>
        <v>1579.8036386404528</v>
      </c>
      <c r="AA25" s="355">
        <f t="shared" si="8"/>
        <v>1758.8377593222526</v>
      </c>
      <c r="AB25" s="355">
        <f t="shared" si="8"/>
        <v>1824.1390402097752</v>
      </c>
      <c r="AC25" s="355">
        <f t="shared" si="8"/>
        <v>1781.4388036699117</v>
      </c>
      <c r="AD25" s="355">
        <f t="shared" si="8"/>
        <v>2244.3827253216837</v>
      </c>
      <c r="AE25" s="355">
        <f t="shared" si="8"/>
        <v>1738.2885350328218</v>
      </c>
      <c r="AF25" s="355">
        <f t="shared" si="8"/>
        <v>1584.722249943173</v>
      </c>
      <c r="AG25" s="355">
        <f t="shared" si="8"/>
        <v>1471.5509268883227</v>
      </c>
      <c r="AH25" s="355">
        <f t="shared" si="8"/>
        <v>1317.5856625634935</v>
      </c>
      <c r="AI25" s="355">
        <f t="shared" si="8"/>
        <v>1280.6263244807412</v>
      </c>
      <c r="AJ25" s="355">
        <f t="shared" si="8"/>
        <v>2031.4508844459658</v>
      </c>
      <c r="AK25" s="355">
        <f t="shared" si="8"/>
        <v>1514.8761754726347</v>
      </c>
      <c r="AL25" s="355">
        <f t="shared" si="8"/>
        <v>1614.2121523128906</v>
      </c>
      <c r="AM25" s="355">
        <f t="shared" si="8"/>
        <v>1798.1190579677022</v>
      </c>
      <c r="AN25" s="355">
        <f t="shared" si="8"/>
        <v>1870.0728875753775</v>
      </c>
      <c r="AO25" s="355">
        <f t="shared" si="8"/>
        <v>1932.9473535380448</v>
      </c>
      <c r="AP25" s="355">
        <f t="shared" si="8"/>
        <v>2334.4831222916605</v>
      </c>
      <c r="AQ25" s="355">
        <f t="shared" si="8"/>
        <v>1704.3689699348824</v>
      </c>
      <c r="AR25" s="355">
        <f t="shared" si="8"/>
        <v>1737.8716072499342</v>
      </c>
      <c r="AS25" s="355">
        <f t="shared" si="8"/>
        <v>1621.8863291902253</v>
      </c>
      <c r="AT25" s="355">
        <f t="shared" si="8"/>
        <v>1359.3553880037418</v>
      </c>
      <c r="AU25" s="355">
        <f t="shared" si="8"/>
        <v>1431.492702445157</v>
      </c>
      <c r="AV25" s="355">
        <f t="shared" si="8"/>
        <v>2143.3023991994619</v>
      </c>
      <c r="AW25" s="355">
        <f t="shared" si="8"/>
        <v>1601.8086022721604</v>
      </c>
      <c r="AX25" s="355">
        <f t="shared" si="8"/>
        <v>1705.592002044838</v>
      </c>
      <c r="AY25" s="355">
        <f t="shared" si="8"/>
        <v>1881.2655477766614</v>
      </c>
      <c r="AZ25" s="355">
        <f t="shared" si="8"/>
        <v>1949.2702937159906</v>
      </c>
      <c r="BA25" s="355">
        <f t="shared" si="8"/>
        <v>2012.870597299921</v>
      </c>
      <c r="BB25" s="355">
        <f t="shared" si="8"/>
        <v>2408.9415085498463</v>
      </c>
      <c r="BC25" s="355">
        <f t="shared" si="8"/>
        <v>1886.7430331239675</v>
      </c>
      <c r="BD25" s="355">
        <f t="shared" si="8"/>
        <v>1673.9364965953257</v>
      </c>
      <c r="BE25" s="355">
        <f t="shared" si="8"/>
        <v>1650.193378417333</v>
      </c>
      <c r="BF25" s="355">
        <f t="shared" si="8"/>
        <v>1411.7762448605974</v>
      </c>
      <c r="BG25" s="355">
        <f t="shared" si="8"/>
        <v>1463.7398537095887</v>
      </c>
      <c r="BH25" s="355">
        <f t="shared" si="8"/>
        <v>2188.6928902597897</v>
      </c>
      <c r="BI25" s="355">
        <f t="shared" si="8"/>
        <v>1650.8471157895681</v>
      </c>
      <c r="BJ25" s="355">
        <f t="shared" si="8"/>
        <v>1753.3756828281676</v>
      </c>
      <c r="BK25" s="355">
        <f t="shared" si="8"/>
        <v>1931.3589585661596</v>
      </c>
      <c r="BL25" s="355">
        <f t="shared" si="8"/>
        <v>2004.052224784924</v>
      </c>
      <c r="BM25" s="355">
        <f t="shared" si="8"/>
        <v>2017.1047064955762</v>
      </c>
      <c r="BN25" s="355">
        <f t="shared" si="8"/>
        <v>2445.4232339829678</v>
      </c>
      <c r="BO25" s="355">
        <f t="shared" si="8"/>
        <v>1928.9732819833928</v>
      </c>
      <c r="BP25" s="355">
        <f t="shared" si="8"/>
        <v>1777.3516288960402</v>
      </c>
      <c r="BQ25" s="355">
        <f t="shared" si="8"/>
        <v>1660.2170816954324</v>
      </c>
      <c r="BR25" s="355">
        <f t="shared" ref="BR25" si="14">$C25*BR$21</f>
        <v>1497.9012253855633</v>
      </c>
      <c r="BS25" s="355">
        <f t="shared" si="9"/>
        <v>1467.7398725252885</v>
      </c>
      <c r="BT25" s="355">
        <f t="shared" si="9"/>
        <v>2224.396521576874</v>
      </c>
      <c r="BU25" s="355">
        <f t="shared" si="9"/>
        <v>1699.2469182152117</v>
      </c>
      <c r="BV25" s="355">
        <f t="shared" si="9"/>
        <v>1795.1874059277582</v>
      </c>
      <c r="BW25" s="355">
        <f t="shared" si="9"/>
        <v>1977.8034140096415</v>
      </c>
      <c r="BX25" s="355">
        <f t="shared" si="9"/>
        <v>2057.153628535184</v>
      </c>
      <c r="BY25" s="355">
        <f t="shared" si="9"/>
        <v>1905.4511878545122</v>
      </c>
      <c r="BZ25" s="355">
        <f t="shared" si="9"/>
        <v>2436.1906940946174</v>
      </c>
      <c r="CA25" s="355">
        <f t="shared" si="9"/>
        <v>1939.5609563522539</v>
      </c>
      <c r="CB25" s="355">
        <f t="shared" si="9"/>
        <v>1714.5560347200744</v>
      </c>
      <c r="CC25" s="355">
        <f t="shared" si="9"/>
        <v>1715.0909096817688</v>
      </c>
      <c r="CD25" s="355">
        <f t="shared" si="9"/>
        <v>1555.5106574775702</v>
      </c>
      <c r="CE25" s="355">
        <f t="shared" si="9"/>
        <v>1506.5601150925781</v>
      </c>
      <c r="CF25" s="355">
        <f t="shared" si="9"/>
        <v>2278.9638440474259</v>
      </c>
      <c r="CG25" s="355">
        <f t="shared" si="9"/>
        <v>1754.655156190209</v>
      </c>
      <c r="CH25" s="355">
        <f t="shared" si="9"/>
        <v>1848.7702657123509</v>
      </c>
      <c r="CI25" s="355">
        <f t="shared" si="9"/>
        <v>2033.6020027328752</v>
      </c>
      <c r="CJ25" s="355">
        <f t="shared" si="9"/>
        <v>2117.190720154962</v>
      </c>
      <c r="CK25" s="355">
        <f t="shared" si="9"/>
        <v>2067.1839444361231</v>
      </c>
      <c r="CL25" s="355">
        <f t="shared" si="9"/>
        <v>2537.1655625668836</v>
      </c>
      <c r="CM25" s="355">
        <f t="shared" si="9"/>
        <v>2027.9960612276072</v>
      </c>
      <c r="CN25" s="355">
        <f t="shared" si="9"/>
        <v>1809.0580636071722</v>
      </c>
      <c r="CO25" s="355">
        <f t="shared" si="9"/>
        <v>1800.5414615344632</v>
      </c>
      <c r="CP25" s="355">
        <f t="shared" si="9"/>
        <v>1609.6097050164578</v>
      </c>
      <c r="CQ25" s="355">
        <f t="shared" si="9"/>
        <v>1576.4530164677096</v>
      </c>
      <c r="CR25" s="355">
        <f t="shared" si="9"/>
        <v>2351.3981526574889</v>
      </c>
      <c r="CS25" s="355">
        <f t="shared" si="9"/>
        <v>1820.7249139034088</v>
      </c>
      <c r="CT25" s="355">
        <f t="shared" si="9"/>
        <v>1914.7801007614403</v>
      </c>
      <c r="CU25" s="355">
        <f t="shared" si="9"/>
        <v>2099.28665388738</v>
      </c>
      <c r="CV25" s="355">
        <f t="shared" si="9"/>
        <v>2185.124707792756</v>
      </c>
      <c r="CW25" s="355">
        <f t="shared" si="9"/>
        <v>2177.1561176414016</v>
      </c>
      <c r="CX25" s="355">
        <f t="shared" si="9"/>
        <v>2621.165236694093</v>
      </c>
      <c r="CY25" s="355">
        <f t="shared" si="9"/>
        <v>1993.2307778657769</v>
      </c>
      <c r="CZ25" s="355">
        <f t="shared" si="9"/>
        <v>2020.3727841832185</v>
      </c>
      <c r="DA25" s="355">
        <f t="shared" si="9"/>
        <v>1914.4735864170532</v>
      </c>
      <c r="DB25" s="355">
        <f t="shared" si="9"/>
        <v>1646.4619080148893</v>
      </c>
      <c r="DC25" s="355">
        <f t="shared" si="9"/>
        <v>1734.3408757122525</v>
      </c>
      <c r="DD25" s="355">
        <f t="shared" si="9"/>
        <v>2461.9953437929512</v>
      </c>
      <c r="DE25" s="355">
        <f t="shared" si="9"/>
        <v>1909.8146154682504</v>
      </c>
      <c r="DF25" s="355">
        <f t="shared" si="9"/>
        <v>2010.7146173962203</v>
      </c>
      <c r="DG25" s="355">
        <f t="shared" si="9"/>
        <v>2186.8536864787761</v>
      </c>
      <c r="DH25" s="355">
        <f t="shared" si="9"/>
        <v>2269.9914094860274</v>
      </c>
      <c r="DI25" s="355">
        <f t="shared" si="9"/>
        <v>2320.2824750153491</v>
      </c>
      <c r="DJ25" s="355">
        <f t="shared" si="9"/>
        <v>2724.7182923568967</v>
      </c>
      <c r="DK25" s="355">
        <f t="shared" si="9"/>
        <v>2198.2765289322315</v>
      </c>
      <c r="DL25" s="355">
        <f t="shared" si="9"/>
        <v>1982.8052878570857</v>
      </c>
      <c r="DM25" s="355">
        <f t="shared" si="9"/>
        <v>1963.8232787235299</v>
      </c>
      <c r="DN25" s="355">
        <f t="shared" si="9"/>
        <v>1716.9159111851579</v>
      </c>
      <c r="DO25" s="355">
        <f t="shared" si="9"/>
        <v>1783.8895617631781</v>
      </c>
      <c r="DP25" s="355">
        <f t="shared" si="9"/>
        <v>2523.2896194977857</v>
      </c>
      <c r="DQ25" s="355">
        <f t="shared" si="9"/>
        <v>1973.1540368082599</v>
      </c>
      <c r="DR25" s="355">
        <f t="shared" si="9"/>
        <v>2071.7894287716163</v>
      </c>
      <c r="DS25" s="355">
        <f t="shared" si="9"/>
        <v>2249.401123369058</v>
      </c>
      <c r="DT25" s="355">
        <f t="shared" si="9"/>
        <v>2336.9045311692716</v>
      </c>
      <c r="DU25" s="355">
        <f t="shared" si="9"/>
        <v>2390.7521754398349</v>
      </c>
      <c r="DV25" s="355">
        <f t="shared" si="9"/>
        <v>2793.7836211879539</v>
      </c>
      <c r="DW25" s="355">
        <f t="shared" si="9"/>
        <v>2266.1492755013614</v>
      </c>
      <c r="DX25" s="355">
        <f t="shared" si="9"/>
        <v>2114.7964474567916</v>
      </c>
      <c r="DY25" s="355">
        <f t="shared" si="9"/>
        <v>1996.8224591282592</v>
      </c>
      <c r="DZ25" s="355">
        <f t="shared" si="9"/>
        <v>1822.7078090664334</v>
      </c>
      <c r="EA25" s="355">
        <f t="shared" si="9"/>
        <v>1806.54891902653</v>
      </c>
      <c r="EB25" s="355">
        <f t="shared" si="9"/>
        <v>2576.0659423538173</v>
      </c>
      <c r="EC25" s="355">
        <f t="shared" si="9"/>
        <v>2036.8534591059656</v>
      </c>
      <c r="ED25" s="355">
        <f t="shared" ref="ED25" si="15">$C25*ED$21</f>
        <v>2127.7510670580082</v>
      </c>
      <c r="EE25" s="355">
        <f t="shared" si="10"/>
        <v>2309.0485705287542</v>
      </c>
      <c r="EF25" s="355">
        <f t="shared" si="10"/>
        <v>2402.8039822085329</v>
      </c>
      <c r="EG25" s="355">
        <f t="shared" si="10"/>
        <v>2241.2644336942458</v>
      </c>
      <c r="EH25" s="355">
        <f t="shared" si="10"/>
        <v>2776.6604889033606</v>
      </c>
      <c r="EI25" s="355">
        <f t="shared" si="10"/>
        <v>2161.9205669334856</v>
      </c>
      <c r="EJ25" s="355">
        <f t="shared" si="10"/>
        <v>2177.9670217850471</v>
      </c>
      <c r="EK25" s="355">
        <f t="shared" si="10"/>
        <v>2088.7723481433554</v>
      </c>
      <c r="EL25" s="355">
        <f t="shared" si="10"/>
        <v>1822.3612364122596</v>
      </c>
      <c r="EM25" s="355">
        <f t="shared" si="10"/>
        <v>1922.6357495512771</v>
      </c>
      <c r="EN25" s="355">
        <f t="shared" si="10"/>
        <v>2663.9561459185597</v>
      </c>
      <c r="EO25" s="355">
        <f t="shared" si="10"/>
        <v>2107.1640328094131</v>
      </c>
      <c r="EP25" s="355">
        <f t="shared" si="10"/>
        <v>2207.8648173350189</v>
      </c>
      <c r="EQ25" s="355">
        <f t="shared" si="10"/>
        <v>2385.8486522177996</v>
      </c>
      <c r="ER25" s="355">
        <f t="shared" si="10"/>
        <v>2480.2095735603816</v>
      </c>
      <c r="ES25" s="355">
        <f t="shared" si="10"/>
        <v>2488.1195300235067</v>
      </c>
      <c r="ET25" s="355">
        <f t="shared" si="10"/>
        <v>2919.9637067167405</v>
      </c>
      <c r="EU25" s="355">
        <f t="shared" si="10"/>
        <v>2395.4817163466664</v>
      </c>
      <c r="EV25" s="355">
        <f t="shared" si="10"/>
        <v>2176.7378008251444</v>
      </c>
      <c r="EW25" s="355">
        <f t="shared" si="10"/>
        <v>2164.7876406932392</v>
      </c>
      <c r="EX25" s="355">
        <f t="shared" si="10"/>
        <v>1914.4746899922936</v>
      </c>
      <c r="EY25" s="355">
        <f t="shared" si="10"/>
        <v>1992.4017132879778</v>
      </c>
      <c r="EZ25" s="355">
        <f t="shared" si="10"/>
        <v>2742.7037730485345</v>
      </c>
      <c r="FA25" s="355">
        <f t="shared" si="10"/>
        <v>2185.5214504487831</v>
      </c>
      <c r="FB25" s="355">
        <f t="shared" si="10"/>
        <v>2282.3582060569565</v>
      </c>
      <c r="FC25" s="355">
        <f t="shared" si="10"/>
        <v>2460.3992797088631</v>
      </c>
      <c r="FD25" s="355">
        <f t="shared" si="10"/>
        <v>2558.2138912658907</v>
      </c>
      <c r="FE25" s="355">
        <f t="shared" si="10"/>
        <v>2495.5173981464964</v>
      </c>
      <c r="FF25" s="355">
        <f t="shared" si="10"/>
        <v>2969.7870682306552</v>
      </c>
      <c r="FG25" s="355">
        <f t="shared" si="10"/>
        <v>2452.0648440653399</v>
      </c>
      <c r="FH25" s="355">
        <f t="shared" si="10"/>
        <v>2292.5533431271729</v>
      </c>
      <c r="FI25" s="355">
        <f t="shared" si="10"/>
        <v>2188.5766322868162</v>
      </c>
      <c r="FJ25" s="355">
        <f t="shared" si="10"/>
        <v>2014.4766759614556</v>
      </c>
      <c r="FK25" s="355">
        <f t="shared" si="10"/>
        <v>2010.8613193314868</v>
      </c>
      <c r="FL25" s="355">
        <f t="shared" si="10"/>
        <v>2793.6998671843894</v>
      </c>
      <c r="FM25" s="355">
        <f t="shared" si="10"/>
        <v>2248.9050883700843</v>
      </c>
      <c r="FN25" s="355">
        <f t="shared" si="10"/>
        <v>2339.0973057429146</v>
      </c>
      <c r="FO25" s="355">
        <f t="shared" si="10"/>
        <v>2521.8630645705953</v>
      </c>
      <c r="FP25" s="355">
        <f t="shared" si="10"/>
        <v>2627.0109188845458</v>
      </c>
      <c r="FQ25" s="355">
        <f t="shared" si="10"/>
        <v>2607.3429715246784</v>
      </c>
      <c r="FR25" s="355">
        <f t="shared" si="10"/>
        <v>3057.7829501604006</v>
      </c>
      <c r="FS25" s="355">
        <f t="shared" si="10"/>
        <v>2535.1761254098355</v>
      </c>
      <c r="FT25" s="355">
        <f t="shared" si="10"/>
        <v>2314.6476257245226</v>
      </c>
      <c r="FU25" s="355">
        <f t="shared" si="10"/>
        <v>2307.7909067563269</v>
      </c>
      <c r="FV25" s="355">
        <f t="shared" si="10"/>
        <v>2055.268362995077</v>
      </c>
      <c r="FW25" s="355">
        <f t="shared" si="10"/>
        <v>2141.1286796916324</v>
      </c>
      <c r="FX25" s="355">
        <f t="shared" si="10"/>
        <v>2899.2593109199324</v>
      </c>
      <c r="FY25" s="355">
        <f t="shared" si="10"/>
        <v>2337.1965077491609</v>
      </c>
      <c r="FZ25" s="355">
        <f t="shared" si="10"/>
        <v>2432.8495685546745</v>
      </c>
      <c r="GA25" s="355">
        <f t="shared" si="10"/>
        <v>2611.2625764912082</v>
      </c>
      <c r="GB25" s="355">
        <f t="shared" si="10"/>
        <v>2716.4273522921749</v>
      </c>
      <c r="GC25" s="355">
        <f t="shared" si="10"/>
        <v>2760.9055839159278</v>
      </c>
      <c r="GD25" s="355">
        <f t="shared" si="10"/>
        <v>3170.3433575052045</v>
      </c>
      <c r="GE25" s="355">
        <f t="shared" si="10"/>
        <v>2637.3037150063524</v>
      </c>
      <c r="GF25" s="355">
        <f t="shared" si="10"/>
        <v>2419.3402037517048</v>
      </c>
      <c r="GG25" s="355">
        <f t="shared" si="10"/>
        <v>2406.0466246940387</v>
      </c>
      <c r="GH25" s="355">
        <f t="shared" si="10"/>
        <v>2147.1999179468503</v>
      </c>
      <c r="GI25" s="355">
        <f t="shared" si="10"/>
        <v>2234.6734850725679</v>
      </c>
      <c r="GJ25" s="355">
        <f t="shared" si="10"/>
        <v>2993.632327447147</v>
      </c>
      <c r="GK25" s="355">
        <f t="shared" si="10"/>
        <v>2426.5492280795884</v>
      </c>
      <c r="GL25" s="355">
        <f t="shared" si="10"/>
        <v>2519.7762479343501</v>
      </c>
      <c r="GM25" s="355">
        <f t="shared" si="10"/>
        <v>2696.7932773350149</v>
      </c>
      <c r="GN25" s="355">
        <f t="shared" si="10"/>
        <v>2804.4799138462581</v>
      </c>
      <c r="GO25" s="355">
        <f t="shared" si="10"/>
        <v>2796.1249075602577</v>
      </c>
      <c r="GP25" s="355">
        <f t="shared" ref="GP25" si="16">$C25*GP$21</f>
        <v>3236.4216171620537</v>
      </c>
      <c r="GQ25" s="355">
        <f t="shared" si="11"/>
        <v>2595.1509959861369</v>
      </c>
      <c r="GR25" s="355">
        <f t="shared" si="11"/>
        <v>2617.2621412131575</v>
      </c>
      <c r="GS25" s="355">
        <f t="shared" si="11"/>
        <v>2515.8772136102984</v>
      </c>
      <c r="GT25" s="355">
        <f t="shared" si="11"/>
        <v>2229.7144446587804</v>
      </c>
      <c r="GU25" s="355">
        <f t="shared" si="11"/>
        <v>2343.3993068873483</v>
      </c>
      <c r="GV25" s="355">
        <f t="shared" si="11"/>
        <v>3095.7253383528046</v>
      </c>
      <c r="GW25" s="355">
        <f t="shared" si="11"/>
        <v>2519.7911241285874</v>
      </c>
      <c r="GX25" s="355">
        <f t="shared" si="11"/>
        <v>2612.5785973223378</v>
      </c>
      <c r="GY25" s="355">
        <f t="shared" si="11"/>
        <v>2787.181975243614</v>
      </c>
      <c r="GZ25" s="355">
        <f t="shared" si="11"/>
        <v>2896.6449853188619</v>
      </c>
      <c r="HA25" s="355">
        <f t="shared" si="11"/>
        <v>2721.0770532089609</v>
      </c>
      <c r="HB25" s="355">
        <f t="shared" si="11"/>
        <v>3261.4272195291228</v>
      </c>
      <c r="HC25" s="355">
        <f t="shared" si="11"/>
        <v>2749.6596519306481</v>
      </c>
      <c r="HD25" s="355">
        <f t="shared" si="11"/>
        <v>2516.5677574239448</v>
      </c>
      <c r="HE25" s="355">
        <f t="shared" si="11"/>
        <v>2525.7499448526682</v>
      </c>
      <c r="HF25" s="355">
        <f t="shared" si="11"/>
        <v>2273.0543457794151</v>
      </c>
      <c r="HG25" s="355">
        <f t="shared" si="11"/>
        <v>2372.0648650384278</v>
      </c>
      <c r="HH25" s="355">
        <f t="shared" si="11"/>
        <v>3144.6842620238872</v>
      </c>
      <c r="HI25" s="355">
        <f t="shared" si="11"/>
        <v>2576.3090820507423</v>
      </c>
      <c r="HJ25" s="355">
        <f t="shared" si="11"/>
        <v>2670.9852139106047</v>
      </c>
      <c r="HK25" s="355">
        <f t="shared" si="11"/>
        <v>2850.8833398337424</v>
      </c>
      <c r="HL25" s="355">
        <f t="shared" si="11"/>
        <v>2968.4685459623133</v>
      </c>
      <c r="HM25" s="355">
        <f t="shared" si="11"/>
        <v>2964.4399666193976</v>
      </c>
      <c r="HN25" s="355">
        <f t="shared" si="11"/>
        <v>3404.7693420483038</v>
      </c>
      <c r="HO25" s="355">
        <f t="shared" si="11"/>
        <v>2873.6619862233943</v>
      </c>
      <c r="HP25" s="355">
        <f t="shared" si="11"/>
        <v>2651.7874190317443</v>
      </c>
      <c r="HQ25" s="355">
        <f t="shared" si="11"/>
        <v>2646.3642737292671</v>
      </c>
      <c r="HR25" s="355">
        <f t="shared" si="11"/>
        <v>2428.7783617788127</v>
      </c>
      <c r="HS25" s="355">
        <f t="shared" si="11"/>
        <v>2431.3839176353072</v>
      </c>
      <c r="HT25" s="355">
        <f t="shared" si="11"/>
        <v>3239.8921405774968</v>
      </c>
      <c r="HU25" s="355">
        <f t="shared" si="11"/>
        <v>2675.5375353481932</v>
      </c>
      <c r="HV25" s="355">
        <f t="shared" si="11"/>
        <v>2757.929344493411</v>
      </c>
      <c r="HW25" s="355">
        <f t="shared" si="11"/>
        <v>2939.9372119891186</v>
      </c>
      <c r="HX25" s="355">
        <f t="shared" si="11"/>
        <v>3062.1645264368231</v>
      </c>
      <c r="HY25" s="355">
        <f t="shared" si="11"/>
        <v>3030.2710842797842</v>
      </c>
      <c r="HZ25" s="355">
        <f t="shared" si="11"/>
        <v>3486.5377930405002</v>
      </c>
      <c r="IA25" s="355">
        <f t="shared" si="11"/>
        <v>2844.5784526286661</v>
      </c>
      <c r="IB25" s="355">
        <f t="shared" si="11"/>
        <v>2864.4385103663508</v>
      </c>
      <c r="IC25" s="355">
        <f t="shared" si="11"/>
        <v>2768.6698390186712</v>
      </c>
      <c r="ID25" s="355">
        <f t="shared" si="11"/>
        <v>2477.0901195003576</v>
      </c>
      <c r="IE25" s="355">
        <f t="shared" si="11"/>
        <v>2603.1200452247908</v>
      </c>
      <c r="IF25" s="355">
        <f t="shared" si="11"/>
        <v>3367.4370985347136</v>
      </c>
      <c r="IG25" s="355">
        <f t="shared" si="11"/>
        <v>2782.516706558773</v>
      </c>
      <c r="IH25" s="355">
        <f t="shared" si="11"/>
        <v>2872.7083500724793</v>
      </c>
      <c r="II25" s="355">
        <f t="shared" si="11"/>
        <v>3047.3948639951846</v>
      </c>
      <c r="IJ25" s="355">
        <f t="shared" si="11"/>
        <v>3168.6911435128941</v>
      </c>
      <c r="IK25" s="355">
        <f t="shared" si="11"/>
        <v>3195.1890738914699</v>
      </c>
      <c r="IL25" s="355">
        <f t="shared" si="11"/>
        <v>3612.8170237688678</v>
      </c>
      <c r="IM25" s="355">
        <f t="shared" si="11"/>
        <v>3072.5099410260837</v>
      </c>
      <c r="IN25" s="355">
        <f t="shared" si="11"/>
        <v>2849.9865598792039</v>
      </c>
      <c r="IO25" s="355">
        <f t="shared" si="11"/>
        <v>2841.702152979904</v>
      </c>
      <c r="IP25" s="355">
        <f t="shared" si="11"/>
        <v>2570.9247825967209</v>
      </c>
      <c r="IQ25" s="355">
        <f t="shared" si="11"/>
        <v>2677.1772127257746</v>
      </c>
      <c r="IR25" s="355">
        <f t="shared" si="11"/>
        <v>3454.2928548122836</v>
      </c>
      <c r="IS25" s="355">
        <f t="shared" si="11"/>
        <v>2870.7722082423652</v>
      </c>
      <c r="IT25" s="355">
        <f t="shared" si="11"/>
        <v>2958.555526866508</v>
      </c>
      <c r="IU25" s="355">
        <f t="shared" si="11"/>
        <v>3134.7711252133886</v>
      </c>
      <c r="IV25" s="355">
        <f t="shared" si="11"/>
        <v>3261.422334369393</v>
      </c>
      <c r="IW25" s="355">
        <f t="shared" si="11"/>
        <v>3290.9685749908404</v>
      </c>
      <c r="IX25" s="355">
        <f t="shared" si="11"/>
        <v>3707.6192574928455</v>
      </c>
      <c r="IY25" s="355">
        <f t="shared" si="11"/>
        <v>3165.8496874130492</v>
      </c>
      <c r="IZ25" s="355">
        <f t="shared" si="11"/>
        <v>3007.3314924770993</v>
      </c>
      <c r="JA25" s="355">
        <f t="shared" si="11"/>
        <v>2900.3519975511149</v>
      </c>
      <c r="JB25" s="355">
        <f t="shared" ref="JB25" si="17">$C25*JB$21</f>
        <v>2701.8275815801853</v>
      </c>
      <c r="JC25" s="355">
        <f t="shared" si="12"/>
        <v>2725.9158039215636</v>
      </c>
      <c r="JD25" s="355">
        <f t="shared" si="12"/>
        <v>3534.0745172280076</v>
      </c>
      <c r="JE25" s="355">
        <f t="shared" si="12"/>
        <v>2960.6923722469769</v>
      </c>
      <c r="JF25" s="355">
        <f t="shared" si="12"/>
        <v>3040.4903087189095</v>
      </c>
      <c r="JG25" s="355">
        <f t="shared" si="12"/>
        <v>3220.3687762884356</v>
      </c>
      <c r="JH25" s="355">
        <f t="shared" si="12"/>
        <v>3354.2205931718245</v>
      </c>
      <c r="JI25" s="355">
        <f t="shared" si="12"/>
        <v>3331.8596867964375</v>
      </c>
      <c r="JJ25" s="355">
        <f t="shared" si="12"/>
        <v>3781.4999706700869</v>
      </c>
      <c r="JK25" s="355">
        <f t="shared" si="12"/>
        <v>3132.957465520602</v>
      </c>
      <c r="JL25" s="355">
        <f t="shared" si="12"/>
        <v>3151.4924089671772</v>
      </c>
      <c r="JM25" s="355">
        <f t="shared" si="12"/>
        <v>3057.2108861845441</v>
      </c>
      <c r="JN25" s="355">
        <f t="shared" si="12"/>
        <v>2757.1199676978981</v>
      </c>
      <c r="JO25" s="355">
        <f t="shared" si="12"/>
        <v>2894.9951256203963</v>
      </c>
      <c r="JP25" s="355">
        <f t="shared" si="12"/>
        <v>3670.4970464189728</v>
      </c>
      <c r="JQ25" s="355">
        <f t="shared" si="12"/>
        <v>3074.6124137164034</v>
      </c>
      <c r="JR25" s="355">
        <f t="shared" si="12"/>
        <v>3161.0443088157103</v>
      </c>
      <c r="JS25" s="355">
        <f t="shared" si="12"/>
        <v>3334.978419853971</v>
      </c>
      <c r="JT25" s="355">
        <f t="shared" si="12"/>
        <v>3468.2969008952659</v>
      </c>
      <c r="JU25" s="355">
        <f t="shared" si="12"/>
        <v>3449.0774465130248</v>
      </c>
      <c r="JV25" s="355">
        <f t="shared" si="12"/>
        <v>3893.971297421499</v>
      </c>
      <c r="JW25" s="355">
        <f t="shared" si="12"/>
        <v>3353.6118022119731</v>
      </c>
      <c r="JX25" s="355">
        <f t="shared" si="12"/>
        <v>3126.5146755535084</v>
      </c>
      <c r="JY25" s="355">
        <f t="shared" si="12"/>
        <v>3125.3931193940412</v>
      </c>
      <c r="JZ25" s="355">
        <f t="shared" si="12"/>
        <v>2848.9212419139785</v>
      </c>
      <c r="KA25" s="355">
        <f t="shared" si="12"/>
        <v>2968.5889092351804</v>
      </c>
      <c r="KB25" s="355">
        <f t="shared" si="12"/>
        <v>3759.0352399360995</v>
      </c>
      <c r="KC25" s="355">
        <f t="shared" si="12"/>
        <v>3165.7176409569729</v>
      </c>
      <c r="KD25" s="355">
        <f t="shared" si="12"/>
        <v>3250.6675669376932</v>
      </c>
      <c r="KE25" s="355">
        <f t="shared" si="12"/>
        <v>3427.0193906122277</v>
      </c>
      <c r="KF25" s="355">
        <f t="shared" si="12"/>
        <v>3566.7159185398577</v>
      </c>
      <c r="KG25" s="355">
        <f t="shared" si="12"/>
        <v>3477.8024505837102</v>
      </c>
      <c r="KH25" s="355">
        <f t="shared" si="12"/>
        <v>3966.7944618032061</v>
      </c>
      <c r="KI25" s="355">
        <f t="shared" si="12"/>
        <v>3433.8900146284504</v>
      </c>
      <c r="KJ25" s="355">
        <f t="shared" si="12"/>
        <v>3266.6981891631426</v>
      </c>
      <c r="KK25" s="355">
        <f t="shared" si="12"/>
        <v>3174.5148424845615</v>
      </c>
      <c r="KL25" s="355">
        <f t="shared" si="12"/>
        <v>2974.2007217607261</v>
      </c>
      <c r="KM25" s="355">
        <f t="shared" si="12"/>
        <v>3013.7920573627284</v>
      </c>
      <c r="KN25" s="355">
        <f t="shared" si="12"/>
        <v>3838.1149696416974</v>
      </c>
      <c r="KO25" s="355">
        <f t="shared" si="12"/>
        <v>3256.6229886500337</v>
      </c>
      <c r="KP25" s="355">
        <f t="shared" si="12"/>
        <v>3334.8905752648498</v>
      </c>
      <c r="KQ25" s="355">
        <f t="shared" si="12"/>
        <v>3516.1273232400372</v>
      </c>
      <c r="KR25" s="355">
        <f t="shared" si="12"/>
        <v>3664.3239996692619</v>
      </c>
      <c r="KS25" s="355">
        <f t="shared" si="12"/>
        <v>3617.94291004464</v>
      </c>
      <c r="KT25" s="355">
        <f t="shared" si="12"/>
        <v>4083.6362996499652</v>
      </c>
      <c r="KU25" s="355">
        <f t="shared" si="12"/>
        <v>3545.5984618878038</v>
      </c>
      <c r="KV25" s="355">
        <f t="shared" si="12"/>
        <v>3317.3032939485561</v>
      </c>
      <c r="KW25" s="355">
        <f t="shared" si="12"/>
        <v>3322.5960113719766</v>
      </c>
      <c r="KX25" s="355">
        <f t="shared" si="12"/>
        <v>3043.2900643890102</v>
      </c>
      <c r="KY25" s="355">
        <f t="shared" si="12"/>
        <v>3173.4412844908752</v>
      </c>
      <c r="KZ25" s="355">
        <f t="shared" si="12"/>
        <v>3974.0904478600187</v>
      </c>
      <c r="LA25" s="355">
        <f t="shared" si="12"/>
        <v>3374.4809102919676</v>
      </c>
      <c r="LB25" s="355">
        <f t="shared" si="12"/>
        <v>3457.9476605785062</v>
      </c>
      <c r="LC25" s="355">
        <f t="shared" si="12"/>
        <v>3634.8146626038474</v>
      </c>
      <c r="LD25" s="355">
        <f t="shared" si="12"/>
        <v>3784.0781578606238</v>
      </c>
      <c r="LE25" s="355">
        <f t="shared" si="12"/>
        <v>3796.1880274012942</v>
      </c>
      <c r="LF25" s="355">
        <f t="shared" si="12"/>
        <v>4224.385903214823</v>
      </c>
      <c r="LG25" s="355">
        <f t="shared" si="12"/>
        <v>3676.1757503184126</v>
      </c>
      <c r="LH25" s="355">
        <f t="shared" si="12"/>
        <v>3449.9944733946377</v>
      </c>
      <c r="LI25" s="355">
        <f t="shared" si="12"/>
        <v>3449.6656668303985</v>
      </c>
      <c r="LJ25" s="355">
        <f t="shared" si="12"/>
        <v>3163.6780279123354</v>
      </c>
      <c r="LK25" s="355">
        <f t="shared" si="12"/>
        <v>3296.6302691172436</v>
      </c>
      <c r="LL25" s="355">
        <f t="shared" si="12"/>
        <v>4099.3048314819307</v>
      </c>
      <c r="LM25" s="355">
        <f t="shared" si="12"/>
        <v>3493.9071447792826</v>
      </c>
      <c r="LN25" s="355">
        <f t="shared" ref="LN25" si="18">$C25*LN$21</f>
        <v>3574.7514177223093</v>
      </c>
      <c r="LO25" s="355">
        <f t="shared" si="13"/>
        <v>3750.2704688062372</v>
      </c>
      <c r="LP25" s="355">
        <f t="shared" si="13"/>
        <v>3903.1829723806418</v>
      </c>
      <c r="LQ25" s="355">
        <f t="shared" si="13"/>
        <v>3866.8855881556456</v>
      </c>
      <c r="LR25" s="355">
        <f t="shared" si="13"/>
        <v>4323.3826057118276</v>
      </c>
      <c r="LS25" s="355">
        <f t="shared" si="13"/>
        <v>3666.0353064371025</v>
      </c>
      <c r="LT25" s="355">
        <f t="shared" si="13"/>
        <v>3680.0981804375574</v>
      </c>
      <c r="LU25" s="355">
        <f t="shared" si="13"/>
        <v>3591.516815057033</v>
      </c>
      <c r="LV25" s="355">
        <f t="shared" si="13"/>
        <v>3277.32267585915</v>
      </c>
      <c r="LW25" s="355">
        <f t="shared" si="13"/>
        <v>3437.4882290563537</v>
      </c>
      <c r="LX25" s="355">
        <f t="shared" si="13"/>
        <v>4234.4322636283205</v>
      </c>
      <c r="LY25" s="355">
        <f t="shared" si="13"/>
        <v>3619.150662787536</v>
      </c>
      <c r="LZ25" s="355">
        <f t="shared" si="13"/>
        <v>3699.1806737753191</v>
      </c>
      <c r="MA25" s="355">
        <f t="shared" si="13"/>
        <v>3872.1791590105854</v>
      </c>
      <c r="MB25" s="355">
        <f t="shared" si="13"/>
        <v>4027.8960091280892</v>
      </c>
      <c r="MC25" s="355">
        <f t="shared" si="13"/>
        <v>3823.6709354676073</v>
      </c>
      <c r="MD25" s="355">
        <f t="shared" si="13"/>
        <v>4380.651421513091</v>
      </c>
      <c r="ME25" s="355">
        <f t="shared" si="13"/>
        <v>3852.4206007663288</v>
      </c>
      <c r="MF25" s="355">
        <f t="shared" si="13"/>
        <v>3611.0945046765869</v>
      </c>
      <c r="MG25" s="355">
        <f t="shared" si="13"/>
        <v>3633.3851648093496</v>
      </c>
      <c r="MH25" s="355">
        <f t="shared" si="13"/>
        <v>3351.9834548735244</v>
      </c>
      <c r="MI25" s="355">
        <f t="shared" si="13"/>
        <v>3498.5893938084864</v>
      </c>
      <c r="MJ25" s="355">
        <f t="shared" si="13"/>
        <v>4316.8948487322778</v>
      </c>
      <c r="MK25" s="355">
        <f t="shared" si="13"/>
        <v>3708.2260473029278</v>
      </c>
      <c r="ML25" s="355">
        <f t="shared" si="13"/>
        <v>3789.8347006003401</v>
      </c>
      <c r="MM25" s="355">
        <f t="shared" si="13"/>
        <v>3968.0880285567819</v>
      </c>
      <c r="MN25" s="355">
        <f t="shared" si="13"/>
        <v>4133.034299123291</v>
      </c>
      <c r="MO25" s="355">
        <f t="shared" si="13"/>
        <v>4099.6615364282425</v>
      </c>
      <c r="MP25" s="355">
        <f t="shared" si="13"/>
        <v>4557.1005363808026</v>
      </c>
      <c r="MQ25" s="355">
        <f t="shared" si="13"/>
        <v>4009.1657181496589</v>
      </c>
      <c r="MR25" s="355">
        <f t="shared" si="13"/>
        <v>3778.8915602323041</v>
      </c>
      <c r="MS25" s="355">
        <f t="shared" si="13"/>
        <v>3786.9074599184892</v>
      </c>
      <c r="MT25" s="355">
        <f t="shared" si="13"/>
        <v>3494.5874474147004</v>
      </c>
      <c r="MU25" s="355">
        <f t="shared" si="13"/>
        <v>3643.3139871025955</v>
      </c>
      <c r="MV25" s="355">
        <f t="shared" si="13"/>
        <v>4461.5212679730175</v>
      </c>
      <c r="MW25" s="355">
        <f t="shared" si="13"/>
        <v>3844.9699081751728</v>
      </c>
      <c r="MX25" s="355">
        <f t="shared" si="13"/>
        <v>3922.6763782805147</v>
      </c>
      <c r="MY25" s="355">
        <f t="shared" si="13"/>
        <v>4098.4489868116352</v>
      </c>
      <c r="MZ25" s="355">
        <f t="shared" si="13"/>
        <v>4266.4781757405481</v>
      </c>
      <c r="NA25" s="479">
        <f t="shared" si="13"/>
        <v>4160.4681201629191</v>
      </c>
    </row>
    <row r="26" spans="1:365" x14ac:dyDescent="0.2">
      <c r="C26" s="277">
        <f>SUM(C22:C25)</f>
        <v>0.34600000000000003</v>
      </c>
      <c r="E26" s="272"/>
      <c r="F26" s="366">
        <f>SUM(F22:F25)</f>
        <v>66157.615319425546</v>
      </c>
      <c r="G26" s="366">
        <f t="shared" ref="G26:BR26" si="19">SUM(G22:G25)</f>
        <v>47173.96859578765</v>
      </c>
      <c r="H26" s="366">
        <f t="shared" si="19"/>
        <v>47817.045104811339</v>
      </c>
      <c r="I26" s="366">
        <f t="shared" si="19"/>
        <v>44705.375422146666</v>
      </c>
      <c r="J26" s="366">
        <f t="shared" si="19"/>
        <v>36913.263558570921</v>
      </c>
      <c r="K26" s="366">
        <f t="shared" si="19"/>
        <v>39046.57382557277</v>
      </c>
      <c r="L26" s="366">
        <f t="shared" si="19"/>
        <v>61386.637958047984</v>
      </c>
      <c r="M26" s="366">
        <f t="shared" si="19"/>
        <v>44708.054668470664</v>
      </c>
      <c r="N26" s="366">
        <f t="shared" si="19"/>
        <v>48139.214107818603</v>
      </c>
      <c r="O26" s="366">
        <f t="shared" si="19"/>
        <v>53762.638989248728</v>
      </c>
      <c r="P26" s="366">
        <f t="shared" si="19"/>
        <v>55726.074542261646</v>
      </c>
      <c r="Q26" s="366">
        <f t="shared" si="19"/>
        <v>56585.787796230172</v>
      </c>
      <c r="R26" s="366">
        <f t="shared" si="19"/>
        <v>69790.550591522566</v>
      </c>
      <c r="S26" s="366">
        <f t="shared" si="19"/>
        <v>53657.878643675787</v>
      </c>
      <c r="T26" s="366">
        <f t="shared" si="19"/>
        <v>46939.757442698246</v>
      </c>
      <c r="U26" s="366">
        <f t="shared" si="19"/>
        <v>46267.473223921086</v>
      </c>
      <c r="V26" s="366">
        <f t="shared" si="19"/>
        <v>39005.631361267719</v>
      </c>
      <c r="W26" s="366">
        <f t="shared" si="19"/>
        <v>40424.039027736537</v>
      </c>
      <c r="X26" s="366">
        <f t="shared" si="19"/>
        <v>63034.053148802195</v>
      </c>
      <c r="Y26" s="366">
        <f t="shared" si="19"/>
        <v>46369.770558638935</v>
      </c>
      <c r="Z26" s="366">
        <f t="shared" si="19"/>
        <v>49692.005360872441</v>
      </c>
      <c r="AA26" s="366">
        <f t="shared" si="19"/>
        <v>55323.442247772684</v>
      </c>
      <c r="AB26" s="366">
        <f t="shared" si="19"/>
        <v>57377.464355689299</v>
      </c>
      <c r="AC26" s="366">
        <f t="shared" si="19"/>
        <v>56034.347824526318</v>
      </c>
      <c r="AD26" s="366">
        <f t="shared" si="19"/>
        <v>70596.038451027518</v>
      </c>
      <c r="AE26" s="366">
        <f t="shared" si="19"/>
        <v>54677.075738305124</v>
      </c>
      <c r="AF26" s="366">
        <f t="shared" si="19"/>
        <v>49846.718043667082</v>
      </c>
      <c r="AG26" s="366">
        <f t="shared" si="19"/>
        <v>46286.965518487254</v>
      </c>
      <c r="AH26" s="366">
        <f t="shared" si="19"/>
        <v>41444.058113360799</v>
      </c>
      <c r="AI26" s="366">
        <f t="shared" si="19"/>
        <v>40281.518933666957</v>
      </c>
      <c r="AJ26" s="366">
        <f t="shared" si="19"/>
        <v>63898.364183482197</v>
      </c>
      <c r="AK26" s="366">
        <f t="shared" si="19"/>
        <v>47649.741519411968</v>
      </c>
      <c r="AL26" s="366">
        <f t="shared" si="19"/>
        <v>50774.309518205468</v>
      </c>
      <c r="AM26" s="366">
        <f t="shared" si="19"/>
        <v>56559.017641529557</v>
      </c>
      <c r="AN26" s="366">
        <f t="shared" si="19"/>
        <v>58822.292645552792</v>
      </c>
      <c r="AO26" s="366">
        <f t="shared" si="19"/>
        <v>60799.980393105783</v>
      </c>
      <c r="AP26" s="366">
        <f t="shared" si="19"/>
        <v>73430.105482992221</v>
      </c>
      <c r="AQ26" s="366">
        <f t="shared" si="19"/>
        <v>53610.151236133577</v>
      </c>
      <c r="AR26" s="366">
        <f t="shared" si="19"/>
        <v>54663.961464407032</v>
      </c>
      <c r="AS26" s="366">
        <f t="shared" si="19"/>
        <v>51015.697263619819</v>
      </c>
      <c r="AT26" s="366">
        <f t="shared" si="19"/>
        <v>42757.905840844978</v>
      </c>
      <c r="AU26" s="366">
        <f t="shared" si="19"/>
        <v>45026.952276911295</v>
      </c>
      <c r="AV26" s="366">
        <f t="shared" si="19"/>
        <v>67416.602738455796</v>
      </c>
      <c r="AW26" s="366">
        <f t="shared" si="19"/>
        <v>50384.161489651604</v>
      </c>
      <c r="AX26" s="366">
        <f t="shared" si="19"/>
        <v>53648.621155228546</v>
      </c>
      <c r="AY26" s="366">
        <f t="shared" si="19"/>
        <v>59174.352684611353</v>
      </c>
      <c r="AZ26" s="366">
        <f t="shared" si="19"/>
        <v>61313.411056884805</v>
      </c>
      <c r="BA26" s="366">
        <f t="shared" si="19"/>
        <v>63313.929696888437</v>
      </c>
      <c r="BB26" s="366">
        <f t="shared" si="19"/>
        <v>75772.160178022445</v>
      </c>
      <c r="BC26" s="366">
        <f t="shared" si="19"/>
        <v>59346.644496444802</v>
      </c>
      <c r="BD26" s="366">
        <f t="shared" si="19"/>
        <v>52652.911620180254</v>
      </c>
      <c r="BE26" s="366">
        <f t="shared" si="19"/>
        <v>51906.082630217927</v>
      </c>
      <c r="BF26" s="366">
        <f t="shared" si="19"/>
        <v>44406.780065615167</v>
      </c>
      <c r="BG26" s="366">
        <f t="shared" si="19"/>
        <v>46041.271762137971</v>
      </c>
      <c r="BH26" s="366">
        <f t="shared" si="19"/>
        <v>68844.340002717028</v>
      </c>
      <c r="BI26" s="366">
        <f t="shared" si="19"/>
        <v>51926.64564210824</v>
      </c>
      <c r="BJ26" s="366">
        <f t="shared" si="19"/>
        <v>55151.635114413279</v>
      </c>
      <c r="BK26" s="366">
        <f t="shared" si="19"/>
        <v>60750.018151262848</v>
      </c>
      <c r="BL26" s="366">
        <f t="shared" si="19"/>
        <v>63036.551797780339</v>
      </c>
      <c r="BM26" s="366">
        <f t="shared" si="19"/>
        <v>63447.111677042682</v>
      </c>
      <c r="BN26" s="366">
        <f t="shared" si="19"/>
        <v>76919.676268918804</v>
      </c>
      <c r="BO26" s="366">
        <f t="shared" si="19"/>
        <v>60674.977778750363</v>
      </c>
      <c r="BP26" s="366">
        <f t="shared" si="19"/>
        <v>55905.787599820898</v>
      </c>
      <c r="BQ26" s="366">
        <f t="shared" si="19"/>
        <v>52221.373660601785</v>
      </c>
      <c r="BR26" s="366">
        <f t="shared" si="19"/>
        <v>47115.80218030954</v>
      </c>
      <c r="BS26" s="366">
        <f t="shared" ref="BS26:ED26" si="20">SUM(BS22:BS25)</f>
        <v>46167.09053579544</v>
      </c>
      <c r="BT26" s="366">
        <f t="shared" si="20"/>
        <v>69967.381496872578</v>
      </c>
      <c r="BU26" s="366">
        <f t="shared" si="20"/>
        <v>53449.039427496667</v>
      </c>
      <c r="BV26" s="366">
        <f t="shared" si="20"/>
        <v>56466.803859182226</v>
      </c>
      <c r="BW26" s="366">
        <f t="shared" si="20"/>
        <v>62210.907386121457</v>
      </c>
      <c r="BX26" s="366">
        <f t="shared" si="20"/>
        <v>64706.832315743071</v>
      </c>
      <c r="BY26" s="366">
        <f t="shared" si="20"/>
        <v>59935.100999787384</v>
      </c>
      <c r="BZ26" s="366">
        <f t="shared" si="20"/>
        <v>76629.270923339805</v>
      </c>
      <c r="CA26" s="366">
        <f t="shared" si="20"/>
        <v>61008.008263443626</v>
      </c>
      <c r="CB26" s="366">
        <f t="shared" si="20"/>
        <v>53930.580728467801</v>
      </c>
      <c r="CC26" s="366">
        <f t="shared" si="20"/>
        <v>53947.404977262915</v>
      </c>
      <c r="CD26" s="366">
        <f t="shared" si="20"/>
        <v>48927.880680658127</v>
      </c>
      <c r="CE26" s="366">
        <f t="shared" si="20"/>
        <v>47388.163620184736</v>
      </c>
      <c r="CF26" s="366">
        <f t="shared" si="20"/>
        <v>71683.771821855393</v>
      </c>
      <c r="CG26" s="366">
        <f t="shared" si="20"/>
        <v>55191.880367437487</v>
      </c>
      <c r="CH26" s="366">
        <f t="shared" si="20"/>
        <v>58152.228357861226</v>
      </c>
      <c r="CI26" s="366">
        <f t="shared" si="20"/>
        <v>63966.026631415902</v>
      </c>
      <c r="CJ26" s="366">
        <f t="shared" si="20"/>
        <v>66595.271743056088</v>
      </c>
      <c r="CK26" s="366">
        <f t="shared" si="20"/>
        <v>65022.331343172598</v>
      </c>
      <c r="CL26" s="366">
        <f t="shared" si="20"/>
        <v>79805.389513467439</v>
      </c>
      <c r="CM26" s="366">
        <f t="shared" si="20"/>
        <v>63789.694289522915</v>
      </c>
      <c r="CN26" s="366">
        <f t="shared" si="20"/>
        <v>56903.099091643795</v>
      </c>
      <c r="CO26" s="366">
        <f t="shared" si="20"/>
        <v>56635.213244629485</v>
      </c>
      <c r="CP26" s="366">
        <f t="shared" si="20"/>
        <v>50629.541630517684</v>
      </c>
      <c r="CQ26" s="366">
        <f t="shared" si="20"/>
        <v>49586.613063438876</v>
      </c>
      <c r="CR26" s="366">
        <f t="shared" si="20"/>
        <v>73962.160074499217</v>
      </c>
      <c r="CS26" s="366">
        <f t="shared" si="20"/>
        <v>57270.074564598144</v>
      </c>
      <c r="CT26" s="366">
        <f t="shared" si="20"/>
        <v>60228.537714859856</v>
      </c>
      <c r="CU26" s="366">
        <f t="shared" si="20"/>
        <v>66032.107476821242</v>
      </c>
      <c r="CV26" s="366">
        <f t="shared" si="20"/>
        <v>68732.104445117613</v>
      </c>
      <c r="CW26" s="366">
        <f t="shared" si="20"/>
        <v>68481.456063993173</v>
      </c>
      <c r="CX26" s="366">
        <f t="shared" si="20"/>
        <v>82447.561081468753</v>
      </c>
      <c r="CY26" s="366">
        <f t="shared" si="20"/>
        <v>62696.16810377808</v>
      </c>
      <c r="CZ26" s="366">
        <f t="shared" si="20"/>
        <v>63549.9075752176</v>
      </c>
      <c r="DA26" s="366">
        <f t="shared" si="20"/>
        <v>60218.896445481856</v>
      </c>
      <c r="DB26" s="366">
        <f t="shared" si="20"/>
        <v>51788.710924831983</v>
      </c>
      <c r="DC26" s="366">
        <f t="shared" si="20"/>
        <v>54552.903908767214</v>
      </c>
      <c r="DD26" s="366">
        <f t="shared" si="20"/>
        <v>77440.944450214651</v>
      </c>
      <c r="DE26" s="366">
        <f t="shared" si="20"/>
        <v>60072.350632001333</v>
      </c>
      <c r="DF26" s="366">
        <f t="shared" si="20"/>
        <v>63246.114329008386</v>
      </c>
      <c r="DG26" s="366">
        <f t="shared" si="20"/>
        <v>68786.488683786971</v>
      </c>
      <c r="DH26" s="366">
        <f t="shared" si="20"/>
        <v>71401.54797110596</v>
      </c>
      <c r="DI26" s="366">
        <f t="shared" si="20"/>
        <v>72983.430577755542</v>
      </c>
      <c r="DJ26" s="366">
        <f t="shared" si="20"/>
        <v>85704.775377771468</v>
      </c>
      <c r="DK26" s="366">
        <f t="shared" si="20"/>
        <v>69145.789000959281</v>
      </c>
      <c r="DL26" s="366">
        <f t="shared" si="20"/>
        <v>62368.239054413796</v>
      </c>
      <c r="DM26" s="366">
        <f t="shared" si="20"/>
        <v>61771.168585303771</v>
      </c>
      <c r="DN26" s="366">
        <f t="shared" si="20"/>
        <v>54004.809570005877</v>
      </c>
      <c r="DO26" s="366">
        <f t="shared" si="20"/>
        <v>56111.435306369065</v>
      </c>
      <c r="DP26" s="366">
        <f t="shared" si="20"/>
        <v>79368.928031475807</v>
      </c>
      <c r="DQ26" s="366">
        <f t="shared" si="20"/>
        <v>62064.663339605264</v>
      </c>
      <c r="DR26" s="366">
        <f t="shared" si="20"/>
        <v>65167.194759543578</v>
      </c>
      <c r="DS26" s="366">
        <f t="shared" si="20"/>
        <v>70753.889880517643</v>
      </c>
      <c r="DT26" s="366">
        <f t="shared" si="20"/>
        <v>73506.269798597103</v>
      </c>
      <c r="DU26" s="366">
        <f t="shared" si="20"/>
        <v>75200.022972925726</v>
      </c>
      <c r="DV26" s="366">
        <f t="shared" si="20"/>
        <v>87877.193902821091</v>
      </c>
      <c r="DW26" s="366">
        <f t="shared" si="20"/>
        <v>71280.695393042828</v>
      </c>
      <c r="DX26" s="366">
        <f t="shared" si="20"/>
        <v>66519.960983640907</v>
      </c>
      <c r="DY26" s="366">
        <f t="shared" si="20"/>
        <v>62809.142805307063</v>
      </c>
      <c r="DZ26" s="366">
        <f t="shared" si="20"/>
        <v>57332.445630635098</v>
      </c>
      <c r="EA26" s="366">
        <f t="shared" si="20"/>
        <v>56824.175089379947</v>
      </c>
      <c r="EB26" s="366">
        <f t="shared" si="20"/>
        <v>81028.983277674619</v>
      </c>
      <c r="EC26" s="366">
        <f t="shared" si="20"/>
        <v>64068.299713696739</v>
      </c>
      <c r="ED26" s="366">
        <f t="shared" si="20"/>
        <v>66927.442654733706</v>
      </c>
      <c r="EE26" s="366">
        <f t="shared" ref="EE26:GP26" si="21">SUM(EE22:EE25)</f>
        <v>72630.073218449921</v>
      </c>
      <c r="EF26" s="366">
        <f t="shared" si="21"/>
        <v>75579.107076741129</v>
      </c>
      <c r="EG26" s="366">
        <f t="shared" si="21"/>
        <v>70497.954005291744</v>
      </c>
      <c r="EH26" s="366">
        <f t="shared" si="21"/>
        <v>87338.593560051173</v>
      </c>
      <c r="EI26" s="366">
        <f t="shared" si="21"/>
        <v>68002.228741726009</v>
      </c>
      <c r="EJ26" s="366">
        <f t="shared" si="21"/>
        <v>68506.962685238774</v>
      </c>
      <c r="EK26" s="366">
        <f t="shared" si="21"/>
        <v>65701.384768872827</v>
      </c>
      <c r="EL26" s="366">
        <f t="shared" si="21"/>
        <v>57321.54434533108</v>
      </c>
      <c r="EM26" s="366">
        <f t="shared" si="21"/>
        <v>60475.633576794724</v>
      </c>
      <c r="EN26" s="366">
        <f t="shared" si="21"/>
        <v>83793.529680711072</v>
      </c>
      <c r="EO26" s="366">
        <f t="shared" si="21"/>
        <v>66279.886850187002</v>
      </c>
      <c r="EP26" s="366">
        <f t="shared" si="21"/>
        <v>69447.38425435606</v>
      </c>
      <c r="EQ26" s="366">
        <f t="shared" si="21"/>
        <v>75045.784878850798</v>
      </c>
      <c r="ER26" s="366">
        <f t="shared" si="21"/>
        <v>78013.864768353815</v>
      </c>
      <c r="ES26" s="366">
        <f t="shared" si="21"/>
        <v>78262.668853466676</v>
      </c>
      <c r="ET26" s="366">
        <f t="shared" si="21"/>
        <v>91846.131138544733</v>
      </c>
      <c r="EU26" s="366">
        <f t="shared" si="21"/>
        <v>75348.788532358783</v>
      </c>
      <c r="EV26" s="366">
        <f t="shared" si="21"/>
        <v>68468.298098681815</v>
      </c>
      <c r="EW26" s="366">
        <f t="shared" si="21"/>
        <v>68092.411243623705</v>
      </c>
      <c r="EX26" s="366">
        <f t="shared" si="21"/>
        <v>60218.93115793942</v>
      </c>
      <c r="EY26" s="366">
        <f t="shared" si="21"/>
        <v>62670.090254330935</v>
      </c>
      <c r="EZ26" s="366">
        <f t="shared" si="21"/>
        <v>86270.500497708446</v>
      </c>
      <c r="FA26" s="366">
        <f t="shared" si="21"/>
        <v>68744.583805025366</v>
      </c>
      <c r="FB26" s="366">
        <f t="shared" si="21"/>
        <v>71790.539935973371</v>
      </c>
      <c r="FC26" s="366">
        <f t="shared" si="21"/>
        <v>77390.740979933325</v>
      </c>
      <c r="FD26" s="366">
        <f t="shared" si="21"/>
        <v>80467.455125272551</v>
      </c>
      <c r="FE26" s="366">
        <f t="shared" si="21"/>
        <v>78495.36543260797</v>
      </c>
      <c r="FF26" s="366">
        <f t="shared" si="21"/>
        <v>93413.302327982427</v>
      </c>
      <c r="FG26" s="366">
        <f t="shared" si="21"/>
        <v>77128.585095146162</v>
      </c>
      <c r="FH26" s="366">
        <f t="shared" si="21"/>
        <v>72111.223338363809</v>
      </c>
      <c r="FI26" s="366">
        <f t="shared" si="21"/>
        <v>68840.68316102169</v>
      </c>
      <c r="FJ26" s="366">
        <f t="shared" si="21"/>
        <v>63364.448171151249</v>
      </c>
      <c r="FK26" s="366">
        <f t="shared" si="21"/>
        <v>63250.728771699505</v>
      </c>
      <c r="FL26" s="366">
        <f t="shared" si="21"/>
        <v>87874.559458708987</v>
      </c>
      <c r="FM26" s="366">
        <f t="shared" si="21"/>
        <v>70738.287325095385</v>
      </c>
      <c r="FN26" s="366">
        <f t="shared" si="21"/>
        <v>73575.242526095302</v>
      </c>
      <c r="FO26" s="366">
        <f t="shared" si="21"/>
        <v>79324.056394675106</v>
      </c>
      <c r="FP26" s="366">
        <f t="shared" si="21"/>
        <v>82631.434357641192</v>
      </c>
      <c r="FQ26" s="366">
        <f t="shared" si="21"/>
        <v>82012.788013412617</v>
      </c>
      <c r="FR26" s="366">
        <f t="shared" si="21"/>
        <v>96181.172795954422</v>
      </c>
      <c r="FS26" s="366">
        <f t="shared" si="21"/>
        <v>79742.812671982116</v>
      </c>
      <c r="FT26" s="366">
        <f t="shared" si="21"/>
        <v>72806.188954607715</v>
      </c>
      <c r="FU26" s="366">
        <f t="shared" si="21"/>
        <v>72590.513976153568</v>
      </c>
      <c r="FV26" s="366">
        <f t="shared" si="21"/>
        <v>64647.53214511789</v>
      </c>
      <c r="FW26" s="366">
        <f t="shared" si="21"/>
        <v>67348.229379391356</v>
      </c>
      <c r="FX26" s="366">
        <f t="shared" si="21"/>
        <v>91194.883779845157</v>
      </c>
      <c r="FY26" s="366">
        <f t="shared" si="21"/>
        <v>73515.453789200881</v>
      </c>
      <c r="FZ26" s="366">
        <f t="shared" si="21"/>
        <v>76524.177338174326</v>
      </c>
      <c r="GA26" s="366">
        <f t="shared" si="21"/>
        <v>82136.077405996184</v>
      </c>
      <c r="GB26" s="366">
        <f t="shared" si="21"/>
        <v>85443.987626644783</v>
      </c>
      <c r="GC26" s="366">
        <f t="shared" si="21"/>
        <v>86843.03018499192</v>
      </c>
      <c r="GD26" s="366">
        <f t="shared" si="21"/>
        <v>99721.709245163715</v>
      </c>
      <c r="GE26" s="366">
        <f t="shared" si="21"/>
        <v>82955.189581108891</v>
      </c>
      <c r="GF26" s="366">
        <f t="shared" si="21"/>
        <v>76099.246408917272</v>
      </c>
      <c r="GG26" s="366">
        <f t="shared" si="21"/>
        <v>75681.102922194303</v>
      </c>
      <c r="GH26" s="366">
        <f t="shared" si="21"/>
        <v>67539.197419055476</v>
      </c>
      <c r="GI26" s="366">
        <f t="shared" si="21"/>
        <v>70290.638712282584</v>
      </c>
      <c r="GJ26" s="366">
        <f t="shared" si="21"/>
        <v>94163.344117883011</v>
      </c>
      <c r="GK26" s="366">
        <f t="shared" si="21"/>
        <v>76326.002992321606</v>
      </c>
      <c r="GL26" s="366">
        <f t="shared" si="21"/>
        <v>79258.416525935012</v>
      </c>
      <c r="GM26" s="366">
        <f t="shared" si="21"/>
        <v>84826.406723446838</v>
      </c>
      <c r="GN26" s="366">
        <f t="shared" si="21"/>
        <v>88213.640926436841</v>
      </c>
      <c r="GO26" s="366">
        <f t="shared" si="21"/>
        <v>87950.838001440832</v>
      </c>
      <c r="GP26" s="366">
        <f t="shared" si="21"/>
        <v>101800.17086709733</v>
      </c>
      <c r="GQ26" s="366">
        <f t="shared" ref="GQ26:JB26" si="22">SUM(GQ22:GQ25)</f>
        <v>81629.294964654866</v>
      </c>
      <c r="GR26" s="366">
        <f t="shared" si="22"/>
        <v>82324.79098725022</v>
      </c>
      <c r="GS26" s="366">
        <f t="shared" si="22"/>
        <v>79135.77417356029</v>
      </c>
      <c r="GT26" s="366">
        <f t="shared" si="22"/>
        <v>70134.654350176177</v>
      </c>
      <c r="GU26" s="366">
        <f t="shared" si="22"/>
        <v>73710.560016638425</v>
      </c>
      <c r="GV26" s="366">
        <f t="shared" si="22"/>
        <v>97374.633370006399</v>
      </c>
      <c r="GW26" s="366">
        <f t="shared" si="22"/>
        <v>79258.88444986286</v>
      </c>
      <c r="GX26" s="366">
        <f t="shared" si="22"/>
        <v>82177.472243048091</v>
      </c>
      <c r="GY26" s="366">
        <f t="shared" si="22"/>
        <v>87669.542130390051</v>
      </c>
      <c r="GZ26" s="366">
        <f t="shared" si="22"/>
        <v>91112.651356393311</v>
      </c>
      <c r="HA26" s="366">
        <f t="shared" si="22"/>
        <v>85590.241855481872</v>
      </c>
      <c r="HB26" s="366">
        <f t="shared" si="22"/>
        <v>102586.7107233706</v>
      </c>
      <c r="HC26" s="366">
        <f t="shared" si="22"/>
        <v>86489.29450618221</v>
      </c>
      <c r="HD26" s="366">
        <f t="shared" si="22"/>
        <v>79157.494915334988</v>
      </c>
      <c r="HE26" s="366">
        <f t="shared" si="22"/>
        <v>79446.316447183926</v>
      </c>
      <c r="HF26" s="366">
        <f t="shared" si="22"/>
        <v>71497.89123997069</v>
      </c>
      <c r="HG26" s="366">
        <f t="shared" si="22"/>
        <v>74612.222118481455</v>
      </c>
      <c r="HH26" s="366">
        <f t="shared" si="22"/>
        <v>98914.614060024105</v>
      </c>
      <c r="HI26" s="366">
        <f t="shared" si="22"/>
        <v>81036.631126323366</v>
      </c>
      <c r="HJ26" s="366">
        <f t="shared" si="22"/>
        <v>84014.625819369947</v>
      </c>
      <c r="HK26" s="366">
        <f t="shared" si="22"/>
        <v>89673.239598406813</v>
      </c>
      <c r="HL26" s="366">
        <f t="shared" si="22"/>
        <v>93371.828809360057</v>
      </c>
      <c r="HM26" s="366">
        <f t="shared" si="22"/>
        <v>93245.111677301044</v>
      </c>
      <c r="HN26" s="366">
        <f t="shared" si="22"/>
        <v>107095.4720317012</v>
      </c>
      <c r="HO26" s="366">
        <f t="shared" si="22"/>
        <v>90389.731566663133</v>
      </c>
      <c r="HP26" s="366">
        <f t="shared" si="22"/>
        <v>83410.767907725778</v>
      </c>
      <c r="HQ26" s="366">
        <f t="shared" si="22"/>
        <v>83240.185337302406</v>
      </c>
      <c r="HR26" s="366">
        <f t="shared" si="22"/>
        <v>76396.119379588097</v>
      </c>
      <c r="HS26" s="366">
        <f t="shared" si="22"/>
        <v>76478.07595471057</v>
      </c>
      <c r="HT26" s="366">
        <f t="shared" si="22"/>
        <v>101909.33460361947</v>
      </c>
      <c r="HU26" s="366">
        <f t="shared" si="22"/>
        <v>84157.817020952265</v>
      </c>
      <c r="HV26" s="366">
        <f t="shared" si="22"/>
        <v>86749.413926792768</v>
      </c>
      <c r="HW26" s="366">
        <f t="shared" si="22"/>
        <v>92474.388668021376</v>
      </c>
      <c r="HX26" s="366">
        <f t="shared" si="22"/>
        <v>96318.993286103723</v>
      </c>
      <c r="HY26" s="366">
        <f t="shared" si="22"/>
        <v>95315.79956007321</v>
      </c>
      <c r="HZ26" s="366">
        <f t="shared" si="22"/>
        <v>109667.46149018301</v>
      </c>
      <c r="IA26" s="366">
        <f t="shared" si="22"/>
        <v>89474.922237228951</v>
      </c>
      <c r="IB26" s="366">
        <f t="shared" si="22"/>
        <v>90099.611326068858</v>
      </c>
      <c r="IC26" s="366">
        <f t="shared" si="22"/>
        <v>87087.251300041826</v>
      </c>
      <c r="ID26" s="366">
        <f t="shared" si="22"/>
        <v>77915.743758829427</v>
      </c>
      <c r="IE26" s="366">
        <f t="shared" si="22"/>
        <v>81879.957786161598</v>
      </c>
      <c r="IF26" s="366">
        <f t="shared" si="22"/>
        <v>105921.20328118282</v>
      </c>
      <c r="IG26" s="366">
        <f t="shared" si="22"/>
        <v>87522.798224485057</v>
      </c>
      <c r="IH26" s="366">
        <f t="shared" si="22"/>
        <v>90359.735375007091</v>
      </c>
      <c r="II26" s="366">
        <f t="shared" si="22"/>
        <v>95854.420267484908</v>
      </c>
      <c r="IJ26" s="366">
        <f t="shared" si="22"/>
        <v>99669.739605041963</v>
      </c>
      <c r="IK26" s="366">
        <f t="shared" si="22"/>
        <v>100503.21996058623</v>
      </c>
      <c r="IL26" s="366">
        <f t="shared" si="22"/>
        <v>113639.51729309348</v>
      </c>
      <c r="IM26" s="366">
        <f t="shared" si="22"/>
        <v>96644.403599547732</v>
      </c>
      <c r="IN26" s="366">
        <f t="shared" si="22"/>
        <v>89645.03179256407</v>
      </c>
      <c r="IO26" s="366">
        <f t="shared" si="22"/>
        <v>89384.449539186084</v>
      </c>
      <c r="IP26" s="366">
        <f t="shared" si="22"/>
        <v>80867.270434405946</v>
      </c>
      <c r="IQ26" s="366">
        <f t="shared" si="22"/>
        <v>84209.392327556183</v>
      </c>
      <c r="IR26" s="366">
        <f t="shared" si="22"/>
        <v>108653.21161500458</v>
      </c>
      <c r="IS26" s="366">
        <f t="shared" si="22"/>
        <v>90298.834913805316</v>
      </c>
      <c r="IT26" s="366">
        <f t="shared" si="22"/>
        <v>93060.019299619249</v>
      </c>
      <c r="IU26" s="366">
        <f t="shared" si="22"/>
        <v>98602.80084762114</v>
      </c>
      <c r="IV26" s="366">
        <f t="shared" si="22"/>
        <v>102586.55706289182</v>
      </c>
      <c r="IW26" s="366">
        <f t="shared" si="22"/>
        <v>103515.92063153008</v>
      </c>
      <c r="IX26" s="366">
        <f t="shared" si="22"/>
        <v>116621.47846295677</v>
      </c>
      <c r="IY26" s="366">
        <f t="shared" si="22"/>
        <v>99580.362894992286</v>
      </c>
      <c r="IZ26" s="366">
        <f t="shared" si="22"/>
        <v>94594.245127006943</v>
      </c>
      <c r="JA26" s="366">
        <f t="shared" si="22"/>
        <v>91229.253741153254</v>
      </c>
      <c r="JB26" s="366">
        <f t="shared" si="22"/>
        <v>84984.758475158567</v>
      </c>
      <c r="JC26" s="366">
        <f t="shared" ref="JC26:LN26" si="23">SUM(JC22:JC25)</f>
        <v>85742.442559714662</v>
      </c>
      <c r="JD26" s="366">
        <f t="shared" si="23"/>
        <v>111162.70754189914</v>
      </c>
      <c r="JE26" s="366">
        <f t="shared" si="23"/>
        <v>93127.232799768564</v>
      </c>
      <c r="JF26" s="366">
        <f t="shared" si="23"/>
        <v>95637.240619703909</v>
      </c>
      <c r="JG26" s="366">
        <f t="shared" si="23"/>
        <v>101295.23605416353</v>
      </c>
      <c r="JH26" s="366">
        <f t="shared" si="23"/>
        <v>105505.48411249557</v>
      </c>
      <c r="JI26" s="366">
        <f t="shared" si="23"/>
        <v>104802.13196650613</v>
      </c>
      <c r="JJ26" s="366">
        <f t="shared" si="23"/>
        <v>118945.36271380457</v>
      </c>
      <c r="JK26" s="366">
        <f t="shared" si="23"/>
        <v>98545.753006375322</v>
      </c>
      <c r="JL26" s="366">
        <f t="shared" si="23"/>
        <v>99128.761227513052</v>
      </c>
      <c r="JM26" s="366">
        <f t="shared" si="23"/>
        <v>96163.178783622949</v>
      </c>
      <c r="JN26" s="366">
        <f t="shared" si="23"/>
        <v>86723.955347588446</v>
      </c>
      <c r="JO26" s="366">
        <f t="shared" si="23"/>
        <v>91060.75576951429</v>
      </c>
      <c r="JP26" s="366">
        <f t="shared" si="23"/>
        <v>115453.81618736043</v>
      </c>
      <c r="JQ26" s="366">
        <f t="shared" si="23"/>
        <v>96710.535922352326</v>
      </c>
      <c r="JR26" s="366">
        <f t="shared" si="23"/>
        <v>99429.211895475979</v>
      </c>
      <c r="JS26" s="366">
        <f t="shared" si="23"/>
        <v>104900.23029722492</v>
      </c>
      <c r="JT26" s="366">
        <f t="shared" si="23"/>
        <v>109093.70251906928</v>
      </c>
      <c r="JU26" s="366">
        <f t="shared" si="23"/>
        <v>108489.16331759152</v>
      </c>
      <c r="JV26" s="366">
        <f t="shared" si="23"/>
        <v>122483.09717343988</v>
      </c>
      <c r="JW26" s="366">
        <f t="shared" si="23"/>
        <v>105486.33486957663</v>
      </c>
      <c r="JX26" s="366">
        <f t="shared" si="23"/>
        <v>98343.097976501274</v>
      </c>
      <c r="JY26" s="366">
        <f t="shared" si="23"/>
        <v>98307.819937303473</v>
      </c>
      <c r="JZ26" s="366">
        <f t="shared" si="23"/>
        <v>89611.522700203335</v>
      </c>
      <c r="KA26" s="366">
        <f t="shared" si="23"/>
        <v>93375.614781397511</v>
      </c>
      <c r="KB26" s="366">
        <f t="shared" si="23"/>
        <v>118238.74481980823</v>
      </c>
      <c r="KC26" s="366">
        <f t="shared" si="23"/>
        <v>99576.209433737531</v>
      </c>
      <c r="KD26" s="366">
        <f t="shared" si="23"/>
        <v>102248.27074185837</v>
      </c>
      <c r="KE26" s="366">
        <f t="shared" si="23"/>
        <v>107795.33719562099</v>
      </c>
      <c r="KF26" s="366">
        <f t="shared" si="23"/>
        <v>112189.42798316281</v>
      </c>
      <c r="KG26" s="366">
        <f t="shared" si="23"/>
        <v>109392.69526381489</v>
      </c>
      <c r="KH26" s="366">
        <f t="shared" si="23"/>
        <v>124773.71670762812</v>
      </c>
      <c r="KI26" s="366">
        <f t="shared" si="23"/>
        <v>108011.44955104034</v>
      </c>
      <c r="KJ26" s="366">
        <f t="shared" si="23"/>
        <v>102752.5066773134</v>
      </c>
      <c r="KK26" s="366">
        <f t="shared" si="23"/>
        <v>99852.921409059869</v>
      </c>
      <c r="KL26" s="366">
        <f t="shared" si="23"/>
        <v>93552.13179356468</v>
      </c>
      <c r="KM26" s="366">
        <f t="shared" si="23"/>
        <v>94797.459258864023</v>
      </c>
      <c r="KN26" s="366">
        <f t="shared" si="23"/>
        <v>120726.16177236613</v>
      </c>
      <c r="KO26" s="366">
        <f t="shared" si="23"/>
        <v>102435.59582481017</v>
      </c>
      <c r="KP26" s="366">
        <f t="shared" si="23"/>
        <v>104897.46718560345</v>
      </c>
      <c r="KQ26" s="366">
        <f t="shared" si="23"/>
        <v>110598.18671282301</v>
      </c>
      <c r="KR26" s="366">
        <f t="shared" si="23"/>
        <v>115259.64580777859</v>
      </c>
      <c r="KS26" s="366">
        <f t="shared" si="23"/>
        <v>113800.7497159496</v>
      </c>
      <c r="KT26" s="366">
        <f t="shared" si="23"/>
        <v>128448.92360717164</v>
      </c>
      <c r="KU26" s="366">
        <f t="shared" si="23"/>
        <v>111525.18798301638</v>
      </c>
      <c r="KV26" s="366">
        <f t="shared" si="23"/>
        <v>104344.26724601822</v>
      </c>
      <c r="KW26" s="366">
        <f t="shared" si="23"/>
        <v>104510.74726679128</v>
      </c>
      <c r="KX26" s="366">
        <f t="shared" si="23"/>
        <v>95725.305661690712</v>
      </c>
      <c r="KY26" s="366">
        <f t="shared" si="23"/>
        <v>99819.153130349368</v>
      </c>
      <c r="KZ26" s="366">
        <f t="shared" si="23"/>
        <v>125003.20863268786</v>
      </c>
      <c r="LA26" s="366">
        <f t="shared" si="23"/>
        <v>106142.76317827463</v>
      </c>
      <c r="LB26" s="366">
        <f t="shared" si="23"/>
        <v>108768.17186910575</v>
      </c>
      <c r="LC26" s="366">
        <f t="shared" si="23"/>
        <v>114331.44302372103</v>
      </c>
      <c r="LD26" s="366">
        <f t="shared" si="23"/>
        <v>119026.45841997964</v>
      </c>
      <c r="LE26" s="366">
        <f t="shared" si="23"/>
        <v>119407.36886189526</v>
      </c>
      <c r="LF26" s="366">
        <f t="shared" si="23"/>
        <v>132876.13841021172</v>
      </c>
      <c r="LG26" s="366">
        <f t="shared" si="23"/>
        <v>115632.43723728828</v>
      </c>
      <c r="LH26" s="366">
        <f t="shared" si="23"/>
        <v>108518.00798132224</v>
      </c>
      <c r="LI26" s="366">
        <f t="shared" si="23"/>
        <v>108507.66552030164</v>
      </c>
      <c r="LJ26" s="366">
        <f t="shared" si="23"/>
        <v>99512.054332515283</v>
      </c>
      <c r="LK26" s="366">
        <f t="shared" si="23"/>
        <v>103694.00664677877</v>
      </c>
      <c r="LL26" s="366">
        <f t="shared" si="23"/>
        <v>128941.77015388619</v>
      </c>
      <c r="LM26" s="366">
        <f t="shared" si="23"/>
        <v>109899.26109942107</v>
      </c>
      <c r="LN26" s="366">
        <f t="shared" si="23"/>
        <v>112442.18095744718</v>
      </c>
      <c r="LO26" s="366">
        <f t="shared" ref="LO26:NA26" si="24">SUM(LO22:LO25)</f>
        <v>117963.05292790529</v>
      </c>
      <c r="LP26" s="366">
        <f t="shared" si="24"/>
        <v>122772.84622215475</v>
      </c>
      <c r="LQ26" s="366">
        <f t="shared" si="24"/>
        <v>121631.12850016852</v>
      </c>
      <c r="LR26" s="366">
        <f t="shared" si="24"/>
        <v>135990.03468875383</v>
      </c>
      <c r="LS26" s="366">
        <f t="shared" si="24"/>
        <v>115313.47418429432</v>
      </c>
      <c r="LT26" s="366">
        <f t="shared" si="24"/>
        <v>115755.81549376319</v>
      </c>
      <c r="LU26" s="366">
        <f t="shared" si="24"/>
        <v>112969.52890997579</v>
      </c>
      <c r="LV26" s="366">
        <f t="shared" si="24"/>
        <v>103086.69507702417</v>
      </c>
      <c r="LW26" s="366">
        <f t="shared" si="24"/>
        <v>108124.62975031805</v>
      </c>
      <c r="LX26" s="366">
        <f t="shared" si="24"/>
        <v>133192.14211049082</v>
      </c>
      <c r="LY26" s="366">
        <f t="shared" si="24"/>
        <v>113838.73902949887</v>
      </c>
      <c r="LZ26" s="366">
        <f t="shared" si="24"/>
        <v>116356.04664784187</v>
      </c>
      <c r="MA26" s="366">
        <f t="shared" si="24"/>
        <v>121797.63536524207</v>
      </c>
      <c r="MB26" s="366">
        <f t="shared" si="24"/>
        <v>126695.63810530172</v>
      </c>
      <c r="MC26" s="366">
        <f t="shared" si="24"/>
        <v>120271.83124289021</v>
      </c>
      <c r="MD26" s="366">
        <f t="shared" si="24"/>
        <v>137791.3992585027</v>
      </c>
      <c r="ME26" s="366">
        <f t="shared" si="24"/>
        <v>121176.13889683181</v>
      </c>
      <c r="MF26" s="366">
        <f t="shared" si="24"/>
        <v>113585.33623800901</v>
      </c>
      <c r="MG26" s="366">
        <f t="shared" si="24"/>
        <v>114286.47882036684</v>
      </c>
      <c r="MH26" s="366">
        <f t="shared" si="24"/>
        <v>105435.11594420359</v>
      </c>
      <c r="MI26" s="366">
        <f t="shared" si="24"/>
        <v>110046.53911433968</v>
      </c>
      <c r="MJ26" s="366">
        <f t="shared" si="24"/>
        <v>135785.96524194258</v>
      </c>
      <c r="MK26" s="366">
        <f t="shared" si="24"/>
        <v>116640.56476061938</v>
      </c>
      <c r="ML26" s="366">
        <f t="shared" si="24"/>
        <v>119207.52785524708</v>
      </c>
      <c r="MM26" s="366">
        <f t="shared" si="24"/>
        <v>124814.40526187696</v>
      </c>
      <c r="MN26" s="366">
        <f t="shared" si="24"/>
        <v>130002.71522696897</v>
      </c>
      <c r="MO26" s="366">
        <f t="shared" si="24"/>
        <v>128952.99014583381</v>
      </c>
      <c r="MP26" s="366">
        <f t="shared" si="24"/>
        <v>143341.52596252345</v>
      </c>
      <c r="MQ26" s="366">
        <f t="shared" si="24"/>
        <v>126106.48531634382</v>
      </c>
      <c r="MR26" s="366">
        <f t="shared" si="24"/>
        <v>118863.31634912522</v>
      </c>
      <c r="MS26" s="366">
        <f t="shared" si="24"/>
        <v>119115.45283016338</v>
      </c>
      <c r="MT26" s="366">
        <f t="shared" si="24"/>
        <v>109920.65970958967</v>
      </c>
      <c r="MU26" s="366">
        <f t="shared" si="24"/>
        <v>114598.78541249983</v>
      </c>
      <c r="MV26" s="366">
        <f t="shared" si="24"/>
        <v>140335.12351987854</v>
      </c>
      <c r="MW26" s="366">
        <f t="shared" si="24"/>
        <v>120941.78074805545</v>
      </c>
      <c r="MX26" s="366">
        <f t="shared" si="24"/>
        <v>123386.00244409622</v>
      </c>
      <c r="MY26" s="366">
        <f t="shared" si="24"/>
        <v>128914.84994880237</v>
      </c>
      <c r="MZ26" s="366">
        <f t="shared" si="24"/>
        <v>134200.13170965726</v>
      </c>
      <c r="NA26" s="366">
        <f t="shared" si="24"/>
        <v>130865.63359785182</v>
      </c>
    </row>
  </sheetData>
  <mergeCells count="34">
    <mergeCell ref="B11:D11"/>
    <mergeCell ref="B17:D17"/>
    <mergeCell ref="B21:C21"/>
    <mergeCell ref="B1:E1"/>
    <mergeCell ref="F19:Q19"/>
    <mergeCell ref="ET19:FE19"/>
    <mergeCell ref="R19:AC19"/>
    <mergeCell ref="AD19:AO19"/>
    <mergeCell ref="AP19:BA19"/>
    <mergeCell ref="BB19:BM19"/>
    <mergeCell ref="BN19:BY19"/>
    <mergeCell ref="BZ19:CK19"/>
    <mergeCell ref="CL19:CW19"/>
    <mergeCell ref="CX19:DI19"/>
    <mergeCell ref="DJ19:DU19"/>
    <mergeCell ref="DV19:EG19"/>
    <mergeCell ref="EH19:ES19"/>
    <mergeCell ref="KH19:KS19"/>
    <mergeCell ref="FF19:FQ19"/>
    <mergeCell ref="FR19:GC19"/>
    <mergeCell ref="GD19:GO19"/>
    <mergeCell ref="GP19:HA19"/>
    <mergeCell ref="HB19:HM19"/>
    <mergeCell ref="HN19:HY19"/>
    <mergeCell ref="HZ19:IK19"/>
    <mergeCell ref="IL19:IW19"/>
    <mergeCell ref="IX19:JI19"/>
    <mergeCell ref="JJ19:JU19"/>
    <mergeCell ref="JV19:KG19"/>
    <mergeCell ref="KT19:LE19"/>
    <mergeCell ref="LF19:LQ19"/>
    <mergeCell ref="LR19:MC19"/>
    <mergeCell ref="MD19:MO19"/>
    <mergeCell ref="MP19:NA19"/>
  </mergeCells>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4B966-12AC-454A-B382-F98D119F96E4}">
  <sheetPr>
    <tabColor theme="7" tint="0.59999389629810485"/>
  </sheetPr>
  <dimension ref="A1:NV25"/>
  <sheetViews>
    <sheetView workbookViewId="0">
      <selection activeCell="F6" sqref="F6:G6"/>
    </sheetView>
  </sheetViews>
  <sheetFormatPr defaultColWidth="9.140625" defaultRowHeight="12.75" x14ac:dyDescent="0.2"/>
  <cols>
    <col min="1" max="1" width="28.7109375" style="256" bestFit="1" customWidth="1"/>
    <col min="2" max="2" width="31.5703125" style="256" bestFit="1" customWidth="1"/>
    <col min="3" max="3" width="11" style="256" bestFit="1" customWidth="1"/>
    <col min="4" max="4" width="10.7109375" style="256" bestFit="1" customWidth="1"/>
    <col min="5" max="5" width="14" style="256" bestFit="1" customWidth="1"/>
    <col min="6" max="9" width="7.85546875" style="341" bestFit="1" customWidth="1"/>
    <col min="10" max="12" width="8.140625" style="341" bestFit="1" customWidth="1"/>
    <col min="13" max="14" width="7.85546875" style="341" bestFit="1" customWidth="1"/>
    <col min="15" max="15" width="8.140625" style="341" bestFit="1" customWidth="1"/>
    <col min="16" max="17" width="7.85546875" style="341" bestFit="1" customWidth="1"/>
    <col min="18" max="18" width="8.140625" style="341" bestFit="1" customWidth="1"/>
    <col min="19" max="19" width="7.28515625" style="341" bestFit="1" customWidth="1"/>
    <col min="20" max="20" width="8.140625" style="341" bestFit="1" customWidth="1"/>
    <col min="21" max="21" width="7.85546875" style="341" bestFit="1" customWidth="1"/>
    <col min="22" max="24" width="8.140625" style="341" bestFit="1" customWidth="1"/>
    <col min="25" max="28" width="7.85546875" style="341" bestFit="1" customWidth="1"/>
    <col min="29" max="30" width="8.140625" style="341" bestFit="1" customWidth="1"/>
    <col min="31" max="31" width="7.85546875" style="341" bestFit="1" customWidth="1"/>
    <col min="32" max="32" width="8.140625" style="341" bestFit="1" customWidth="1"/>
    <col min="33" max="33" width="7.85546875" style="341" bestFit="1" customWidth="1"/>
    <col min="34" max="36" width="8.140625" style="341" bestFit="1" customWidth="1"/>
    <col min="37" max="37" width="7.85546875" style="341" bestFit="1" customWidth="1"/>
    <col min="38" max="38" width="8.140625" style="341" bestFit="1" customWidth="1"/>
    <col min="39" max="39" width="7.85546875" style="341" bestFit="1" customWidth="1"/>
    <col min="40" max="43" width="8.140625" style="341" bestFit="1" customWidth="1"/>
    <col min="44" max="44" width="7.85546875" style="341" bestFit="1" customWidth="1"/>
    <col min="45" max="47" width="8.140625" style="341" bestFit="1" customWidth="1"/>
    <col min="48" max="48" width="7.85546875" style="341" bestFit="1" customWidth="1"/>
    <col min="49" max="49" width="8.140625" style="341" bestFit="1" customWidth="1"/>
    <col min="50" max="50" width="7.5703125" style="341" bestFit="1" customWidth="1"/>
    <col min="51" max="53" width="8.140625" style="341" bestFit="1" customWidth="1"/>
    <col min="54" max="54" width="7.85546875" style="341" bestFit="1" customWidth="1"/>
    <col min="55" max="56" width="8.140625" style="341" bestFit="1" customWidth="1"/>
    <col min="57" max="57" width="7.85546875" style="341" bestFit="1" customWidth="1"/>
    <col min="58" max="64" width="8.140625" style="341" bestFit="1" customWidth="1"/>
    <col min="65" max="65" width="7.85546875" style="341" bestFit="1" customWidth="1"/>
    <col min="66" max="66" width="8.140625" style="341" bestFit="1" customWidth="1"/>
    <col min="67" max="67" width="7.5703125" style="341" bestFit="1" customWidth="1"/>
    <col min="68" max="69" width="8.140625" style="341" bestFit="1" customWidth="1"/>
    <col min="70" max="70" width="7.85546875" style="341" bestFit="1" customWidth="1"/>
    <col min="71" max="73" width="8.140625" style="341" bestFit="1" customWidth="1"/>
    <col min="74" max="74" width="7.5703125" style="341" bestFit="1" customWidth="1"/>
    <col min="75" max="76" width="8.140625" style="341" bestFit="1" customWidth="1"/>
    <col min="77" max="77" width="7.85546875" style="341" bestFit="1" customWidth="1"/>
    <col min="78" max="78" width="8.140625" style="341" bestFit="1" customWidth="1"/>
    <col min="79" max="79" width="7.85546875" style="341" bestFit="1" customWidth="1"/>
    <col min="80" max="82" width="8.140625" style="341" bestFit="1" customWidth="1"/>
    <col min="83" max="83" width="7.5703125" style="341" bestFit="1" customWidth="1"/>
    <col min="84" max="87" width="8.140625" style="341" bestFit="1" customWidth="1"/>
    <col min="88" max="89" width="7.85546875" style="341" bestFit="1" customWidth="1"/>
    <col min="90" max="91" width="8.140625" style="341" bestFit="1" customWidth="1"/>
    <col min="92" max="93" width="7.85546875" style="341" bestFit="1" customWidth="1"/>
    <col min="94" max="95" width="8.140625" style="341" bestFit="1" customWidth="1"/>
    <col min="96" max="96" width="7.5703125" style="341" bestFit="1" customWidth="1"/>
    <col min="97" max="98" width="8.140625" style="341" bestFit="1" customWidth="1"/>
    <col min="99" max="99" width="7.5703125" style="341" bestFit="1" customWidth="1"/>
    <col min="100" max="100" width="8.140625" style="341" bestFit="1" customWidth="1"/>
    <col min="101" max="101" width="7.85546875" style="341" bestFit="1" customWidth="1"/>
    <col min="102" max="104" width="8.140625" style="341" bestFit="1" customWidth="1"/>
    <col min="105" max="105" width="7.85546875" style="341" bestFit="1" customWidth="1"/>
    <col min="106" max="106" width="8.140625" style="341" bestFit="1" customWidth="1"/>
    <col min="107" max="107" width="7.85546875" style="341" bestFit="1" customWidth="1"/>
    <col min="108" max="112" width="8.140625" style="341" bestFit="1" customWidth="1"/>
    <col min="113" max="114" width="7.85546875" style="341" bestFit="1" customWidth="1"/>
    <col min="115" max="120" width="8.140625" style="341" bestFit="1" customWidth="1"/>
    <col min="121" max="121" width="7.85546875" style="341" bestFit="1" customWidth="1"/>
    <col min="122" max="124" width="8.140625" style="341" bestFit="1" customWidth="1"/>
    <col min="125" max="126" width="7.5703125" style="341" bestFit="1" customWidth="1"/>
    <col min="127" max="128" width="7.85546875" style="341" bestFit="1" customWidth="1"/>
    <col min="129" max="129" width="8.140625" style="341" bestFit="1" customWidth="1"/>
    <col min="130" max="131" width="7.85546875" style="341" bestFit="1" customWidth="1"/>
    <col min="132" max="135" width="8.140625" style="341" bestFit="1" customWidth="1"/>
    <col min="136" max="136" width="7.85546875" style="341" bestFit="1" customWidth="1"/>
    <col min="137" max="139" width="8.140625" style="341" bestFit="1" customWidth="1"/>
    <col min="140" max="140" width="7.85546875" style="341" bestFit="1" customWidth="1"/>
    <col min="141" max="141" width="7.5703125" style="341" bestFit="1" customWidth="1"/>
    <col min="142" max="144" width="8.140625" style="341" bestFit="1" customWidth="1"/>
    <col min="145" max="146" width="7.5703125" style="341" bestFit="1" customWidth="1"/>
    <col min="147" max="147" width="7.85546875" style="341" bestFit="1" customWidth="1"/>
    <col min="148" max="150" width="8.140625" style="341" bestFit="1" customWidth="1"/>
    <col min="151" max="151" width="7.85546875" style="341" bestFit="1" customWidth="1"/>
    <col min="152" max="152" width="7.5703125" style="341" bestFit="1" customWidth="1"/>
    <col min="153" max="153" width="8.140625" style="341" bestFit="1" customWidth="1"/>
    <col min="154" max="154" width="7.85546875" style="341" bestFit="1" customWidth="1"/>
    <col min="155" max="155" width="8.140625" style="341" bestFit="1" customWidth="1"/>
    <col min="156" max="156" width="7.85546875" style="341" bestFit="1" customWidth="1"/>
    <col min="157" max="158" width="8.140625" style="341" bestFit="1" customWidth="1"/>
    <col min="159" max="161" width="7.85546875" style="341" bestFit="1" customWidth="1"/>
    <col min="162" max="167" width="8.140625" style="341" bestFit="1" customWidth="1"/>
    <col min="168" max="168" width="7.85546875" style="341" bestFit="1" customWidth="1"/>
    <col min="169" max="173" width="8.140625" style="341" bestFit="1" customWidth="1"/>
    <col min="174" max="174" width="8.42578125" style="341" bestFit="1" customWidth="1"/>
    <col min="175" max="175" width="7.85546875" style="341" bestFit="1" customWidth="1"/>
    <col min="176" max="176" width="8.140625" style="341" bestFit="1" customWidth="1"/>
    <col min="177" max="178" width="7.85546875" style="341" bestFit="1" customWidth="1"/>
    <col min="179" max="180" width="8.140625" style="341" bestFit="1" customWidth="1"/>
    <col min="181" max="181" width="7.85546875" style="341" bestFit="1" customWidth="1"/>
    <col min="182" max="184" width="8.140625" style="341" bestFit="1" customWidth="1"/>
    <col min="185" max="185" width="7.85546875" style="341" bestFit="1" customWidth="1"/>
    <col min="186" max="186" width="8.7109375" style="341" bestFit="1" customWidth="1"/>
    <col min="187" max="187" width="8.140625" style="341" bestFit="1" customWidth="1"/>
    <col min="188" max="191" width="7.85546875" style="341" bestFit="1" customWidth="1"/>
    <col min="192" max="192" width="8.42578125" style="341" bestFit="1" customWidth="1"/>
    <col min="193" max="193" width="7.85546875" style="341" bestFit="1" customWidth="1"/>
    <col min="194" max="194" width="8.140625" style="341" bestFit="1" customWidth="1"/>
    <col min="195" max="195" width="7.85546875" style="341" bestFit="1" customWidth="1"/>
    <col min="196" max="197" width="8.140625" style="341" bestFit="1" customWidth="1"/>
    <col min="198" max="198" width="8.42578125" style="341" bestFit="1" customWidth="1"/>
    <col min="199" max="199" width="8.140625" style="341" bestFit="1" customWidth="1"/>
    <col min="200" max="200" width="7.85546875" style="341" bestFit="1" customWidth="1"/>
    <col min="201" max="203" width="8.140625" style="341" bestFit="1" customWidth="1"/>
    <col min="204" max="204" width="8.7109375" style="341" bestFit="1" customWidth="1"/>
    <col min="205" max="209" width="8.140625" style="341" bestFit="1" customWidth="1"/>
    <col min="210" max="210" width="7.5703125" style="341" bestFit="1" customWidth="1"/>
    <col min="211" max="215" width="8.140625" style="341" bestFit="1" customWidth="1"/>
    <col min="216" max="216" width="8.42578125" style="341" bestFit="1" customWidth="1"/>
    <col min="217" max="218" width="8.140625" style="341" bestFit="1" customWidth="1"/>
    <col min="219" max="219" width="7.5703125" style="341" bestFit="1" customWidth="1"/>
    <col min="220" max="220" width="7.85546875" style="341" bestFit="1" customWidth="1"/>
    <col min="221" max="221" width="8.7109375" style="341" bestFit="1" customWidth="1"/>
    <col min="222" max="222" width="8.42578125" style="341" bestFit="1" customWidth="1"/>
    <col min="223" max="224" width="8.140625" style="341" bestFit="1" customWidth="1"/>
    <col min="225" max="225" width="7.85546875" style="341" bestFit="1" customWidth="1"/>
    <col min="226" max="227" width="8.140625" style="341" bestFit="1" customWidth="1"/>
    <col min="228" max="228" width="8.42578125" style="341" bestFit="1" customWidth="1"/>
    <col min="229" max="229" width="7.5703125" style="341" bestFit="1" customWidth="1"/>
    <col min="230" max="230" width="8.140625" style="341" bestFit="1" customWidth="1"/>
    <col min="231" max="232" width="8.42578125" style="341" bestFit="1" customWidth="1"/>
    <col min="233" max="233" width="8.7109375" style="341" bestFit="1" customWidth="1"/>
    <col min="234" max="234" width="8.42578125" style="341" bestFit="1" customWidth="1"/>
    <col min="235" max="235" width="7.85546875" style="341" bestFit="1" customWidth="1"/>
    <col min="236" max="236" width="8.140625" style="341" bestFit="1" customWidth="1"/>
    <col min="237" max="237" width="7.85546875" style="341" bestFit="1" customWidth="1"/>
    <col min="238" max="242" width="8.140625" style="341" bestFit="1" customWidth="1"/>
    <col min="243" max="243" width="8.42578125" style="341" bestFit="1" customWidth="1"/>
    <col min="244" max="245" width="8.7109375" style="341" bestFit="1" customWidth="1"/>
    <col min="246" max="246" width="8.42578125" style="341" bestFit="1" customWidth="1"/>
    <col min="247" max="247" width="8.7109375" style="341" bestFit="1" customWidth="1"/>
    <col min="248" max="250" width="8.140625" style="341" bestFit="1" customWidth="1"/>
    <col min="251" max="251" width="7.5703125" style="341" bestFit="1" customWidth="1"/>
    <col min="252" max="253" width="8.140625" style="341" bestFit="1" customWidth="1"/>
    <col min="254" max="255" width="8.7109375" style="341" bestFit="1" customWidth="1"/>
    <col min="256" max="256" width="7.5703125" style="341" bestFit="1" customWidth="1"/>
    <col min="257" max="257" width="8.140625" style="341" bestFit="1" customWidth="1"/>
    <col min="258" max="258" width="8.42578125" style="341" bestFit="1" customWidth="1"/>
    <col min="259" max="260" width="8.7109375" style="341" bestFit="1" customWidth="1"/>
    <col min="261" max="261" width="7.85546875" style="341" bestFit="1" customWidth="1"/>
    <col min="262" max="263" width="8.140625" style="341" bestFit="1" customWidth="1"/>
    <col min="264" max="267" width="8.7109375" style="341" bestFit="1" customWidth="1"/>
    <col min="268" max="270" width="8.42578125" style="341" bestFit="1" customWidth="1"/>
    <col min="271" max="272" width="8.7109375" style="341" bestFit="1" customWidth="1"/>
    <col min="273" max="273" width="8.42578125" style="341" bestFit="1" customWidth="1"/>
    <col min="274" max="274" width="8.140625" style="341" bestFit="1" customWidth="1"/>
    <col min="275" max="275" width="7.85546875" style="341" bestFit="1" customWidth="1"/>
    <col min="276" max="278" width="8.7109375" style="341" bestFit="1" customWidth="1"/>
    <col min="279" max="279" width="8.42578125" style="341" bestFit="1" customWidth="1"/>
    <col min="280" max="280" width="8.140625" style="341" bestFit="1" customWidth="1"/>
    <col min="281" max="281" width="8.42578125" style="341" bestFit="1" customWidth="1"/>
    <col min="282" max="282" width="8.7109375" style="341" bestFit="1" customWidth="1"/>
    <col min="283" max="283" width="8.140625" style="341" bestFit="1" customWidth="1"/>
    <col min="284" max="285" width="8.7109375" style="341" bestFit="1" customWidth="1"/>
    <col min="286" max="287" width="8.140625" style="341" bestFit="1" customWidth="1"/>
    <col min="288" max="288" width="8.7109375" style="341" bestFit="1" customWidth="1"/>
    <col min="289" max="291" width="8.42578125" style="341" bestFit="1" customWidth="1"/>
    <col min="292" max="292" width="8.140625" style="341" bestFit="1" customWidth="1"/>
    <col min="293" max="295" width="8.42578125" style="341" bestFit="1" customWidth="1"/>
    <col min="296" max="296" width="7.85546875" style="341" bestFit="1" customWidth="1"/>
    <col min="297" max="297" width="8.42578125" style="341" bestFit="1" customWidth="1"/>
    <col min="298" max="298" width="8.140625" style="341" bestFit="1" customWidth="1"/>
    <col min="299" max="300" width="8.7109375" style="341" bestFit="1" customWidth="1"/>
    <col min="301" max="303" width="8.42578125" style="341" bestFit="1" customWidth="1"/>
    <col min="304" max="305" width="8.7109375" style="341" bestFit="1" customWidth="1"/>
    <col min="306" max="306" width="8.140625" style="341" bestFit="1" customWidth="1"/>
    <col min="307" max="308" width="8.42578125" style="341" bestFit="1" customWidth="1"/>
    <col min="309" max="309" width="8.140625" style="341" bestFit="1" customWidth="1"/>
    <col min="310" max="310" width="8.7109375" style="341" bestFit="1" customWidth="1"/>
    <col min="311" max="311" width="8.42578125" style="341" bestFit="1" customWidth="1"/>
    <col min="312" max="312" width="8.7109375" style="341" bestFit="1" customWidth="1"/>
    <col min="313" max="315" width="8.42578125" style="341" bestFit="1" customWidth="1"/>
    <col min="316" max="316" width="8.7109375" style="341" bestFit="1" customWidth="1"/>
    <col min="317" max="317" width="8.42578125" style="341" bestFit="1" customWidth="1"/>
    <col min="318" max="319" width="8.7109375" style="341" bestFit="1" customWidth="1"/>
    <col min="320" max="320" width="8.42578125" style="341" bestFit="1" customWidth="1"/>
    <col min="321" max="321" width="8.140625" style="341" bestFit="1" customWidth="1"/>
    <col min="322" max="323" width="8.42578125" style="341" bestFit="1" customWidth="1"/>
    <col min="324" max="324" width="8.7109375" style="341" bestFit="1" customWidth="1"/>
    <col min="325" max="325" width="8.140625" style="341" bestFit="1" customWidth="1"/>
    <col min="326" max="326" width="8.42578125" style="341" bestFit="1" customWidth="1"/>
    <col min="327" max="328" width="8.7109375" style="341" bestFit="1" customWidth="1"/>
    <col min="329" max="329" width="8.42578125" style="341" bestFit="1" customWidth="1"/>
    <col min="330" max="333" width="8.7109375" style="341" bestFit="1" customWidth="1"/>
    <col min="334" max="334" width="8.140625" style="341" bestFit="1" customWidth="1"/>
    <col min="335" max="335" width="8.42578125" style="341" bestFit="1" customWidth="1"/>
    <col min="336" max="337" width="8.7109375" style="341" bestFit="1" customWidth="1"/>
    <col min="338" max="339" width="8.42578125" style="341" bestFit="1" customWidth="1"/>
    <col min="340" max="340" width="8.140625" style="341" bestFit="1" customWidth="1"/>
    <col min="341" max="342" width="8.7109375" style="341" bestFit="1" customWidth="1"/>
    <col min="343" max="344" width="8.42578125" style="341" bestFit="1" customWidth="1"/>
    <col min="345" max="345" width="8.7109375" style="341" bestFit="1" customWidth="1"/>
    <col min="346" max="347" width="8.140625" style="341" bestFit="1" customWidth="1"/>
    <col min="348" max="348" width="8.7109375" style="341" bestFit="1" customWidth="1"/>
    <col min="349" max="349" width="8.42578125" style="341" bestFit="1" customWidth="1"/>
    <col min="350" max="350" width="8.140625" style="341" bestFit="1" customWidth="1"/>
    <col min="351" max="351" width="8.42578125" style="341" bestFit="1" customWidth="1"/>
    <col min="352" max="357" width="8.7109375" style="341" bestFit="1" customWidth="1"/>
    <col min="358" max="358" width="8.42578125" style="341" bestFit="1" customWidth="1"/>
    <col min="359" max="359" width="8.140625" style="341" bestFit="1" customWidth="1"/>
    <col min="360" max="360" width="8.42578125" style="341" bestFit="1" customWidth="1"/>
    <col min="361" max="362" width="8.7109375" style="341" bestFit="1" customWidth="1"/>
    <col min="363" max="363" width="8.42578125" style="341" bestFit="1" customWidth="1"/>
    <col min="364" max="364" width="8.7109375" style="341" bestFit="1" customWidth="1"/>
    <col min="365" max="365" width="8.42578125" style="341" bestFit="1" customWidth="1"/>
    <col min="366" max="16384" width="9.140625" style="256"/>
  </cols>
  <sheetData>
    <row r="1" spans="1:7" x14ac:dyDescent="0.2">
      <c r="B1" s="739" t="s">
        <v>0</v>
      </c>
      <c r="C1" s="740"/>
      <c r="D1" s="740"/>
      <c r="E1" s="740"/>
    </row>
    <row r="2" spans="1:7" x14ac:dyDescent="0.2">
      <c r="A2" s="257" t="s">
        <v>610</v>
      </c>
      <c r="B2" s="257" t="s">
        <v>591</v>
      </c>
      <c r="C2" s="257" t="s">
        <v>592</v>
      </c>
      <c r="D2" s="288" t="s">
        <v>623</v>
      </c>
      <c r="E2" s="288" t="s">
        <v>624</v>
      </c>
    </row>
    <row r="3" spans="1:7" x14ac:dyDescent="0.2">
      <c r="A3" s="260" t="s">
        <v>622</v>
      </c>
      <c r="B3" s="258" t="str">
        <f>'Cargos e Salários'!C86</f>
        <v>Atendente de bar/lanchonete</v>
      </c>
      <c r="C3" s="757">
        <f>1+1</f>
        <v>2</v>
      </c>
      <c r="D3" s="283">
        <f>'Cargos e Salários'!AC85</f>
        <v>3955.3541288550423</v>
      </c>
      <c r="E3" s="283">
        <f>D3*C3</f>
        <v>7910.7082577100846</v>
      </c>
      <c r="F3" s="758" t="s">
        <v>1133</v>
      </c>
      <c r="G3" s="758"/>
    </row>
    <row r="4" spans="1:7" x14ac:dyDescent="0.2">
      <c r="A4" s="260" t="s">
        <v>622</v>
      </c>
      <c r="B4" s="258" t="str">
        <f>'Cargos e Salários'!C91</f>
        <v>Confeiteiro</v>
      </c>
      <c r="C4" s="259">
        <v>0</v>
      </c>
      <c r="D4" s="283">
        <f>'Cargos e Salários'!AC90</f>
        <v>6902.8673596450426</v>
      </c>
      <c r="E4" s="283">
        <f t="shared" ref="E4:E7" si="0">D4*C4</f>
        <v>0</v>
      </c>
    </row>
    <row r="5" spans="1:7" x14ac:dyDescent="0.2">
      <c r="A5" s="260" t="s">
        <v>622</v>
      </c>
      <c r="B5" s="258" t="str">
        <f>'Cargos e Salários'!C128</f>
        <v>Auxiliar de serviços gerais</v>
      </c>
      <c r="C5" s="259">
        <v>0</v>
      </c>
      <c r="D5" s="283">
        <f>'Cargos e Salários'!AC127</f>
        <v>3647.2790866350424</v>
      </c>
      <c r="E5" s="283">
        <f t="shared" si="0"/>
        <v>0</v>
      </c>
    </row>
    <row r="6" spans="1:7" x14ac:dyDescent="0.2">
      <c r="A6" s="260" t="s">
        <v>622</v>
      </c>
      <c r="B6" s="258" t="str">
        <f>'Cargos e Salários'!C41</f>
        <v>Caixa atendente</v>
      </c>
      <c r="C6" s="757">
        <f>1+1</f>
        <v>2</v>
      </c>
      <c r="D6" s="283">
        <f>'Cargos e Salários'!AC40</f>
        <v>9637.8494089350424</v>
      </c>
      <c r="E6" s="283">
        <f t="shared" si="0"/>
        <v>19275.698817870085</v>
      </c>
      <c r="F6" s="758" t="s">
        <v>1133</v>
      </c>
      <c r="G6" s="758"/>
    </row>
    <row r="7" spans="1:7" x14ac:dyDescent="0.2">
      <c r="A7" s="260" t="s">
        <v>622</v>
      </c>
      <c r="B7" s="258" t="str">
        <f>'Cargos e Salários'!C67</f>
        <v>Jovem aprendiz</v>
      </c>
      <c r="C7" s="259">
        <v>0</v>
      </c>
      <c r="D7" s="283">
        <f>'Cargos e Salários'!AC66</f>
        <v>3273.6439183854723</v>
      </c>
      <c r="E7" s="283">
        <f t="shared" si="0"/>
        <v>0</v>
      </c>
    </row>
    <row r="8" spans="1:7" x14ac:dyDescent="0.2">
      <c r="C8" s="287">
        <f>SUM(C3:C7)</f>
        <v>4</v>
      </c>
      <c r="E8" s="285">
        <f>SUM(E2:E7)</f>
        <v>27186.407075580169</v>
      </c>
    </row>
    <row r="9" spans="1:7" x14ac:dyDescent="0.2">
      <c r="E9" s="286"/>
    </row>
    <row r="10" spans="1:7" x14ac:dyDescent="0.2">
      <c r="A10" s="257" t="s">
        <v>610</v>
      </c>
      <c r="B10" s="701" t="s">
        <v>595</v>
      </c>
      <c r="C10" s="701"/>
      <c r="D10" s="701"/>
    </row>
    <row r="11" spans="1:7" x14ac:dyDescent="0.2">
      <c r="A11" s="260" t="s">
        <v>620</v>
      </c>
      <c r="B11" s="258" t="s">
        <v>607</v>
      </c>
      <c r="C11" s="261">
        <v>1500</v>
      </c>
      <c r="D11" s="262" t="s">
        <v>594</v>
      </c>
      <c r="E11" s="263"/>
    </row>
    <row r="12" spans="1:7" x14ac:dyDescent="0.2">
      <c r="A12" s="260" t="s">
        <v>620</v>
      </c>
      <c r="B12" s="258" t="s">
        <v>608</v>
      </c>
      <c r="C12" s="261">
        <v>500</v>
      </c>
      <c r="D12" s="262" t="s">
        <v>594</v>
      </c>
      <c r="E12" s="263"/>
    </row>
    <row r="13" spans="1:7" x14ac:dyDescent="0.2">
      <c r="A13" s="260" t="s">
        <v>621</v>
      </c>
      <c r="B13" s="258" t="s">
        <v>609</v>
      </c>
      <c r="C13" s="261">
        <v>0</v>
      </c>
      <c r="D13" s="262" t="s">
        <v>594</v>
      </c>
      <c r="E13" s="263"/>
    </row>
    <row r="14" spans="1:7" x14ac:dyDescent="0.2">
      <c r="A14" s="263"/>
      <c r="B14" s="264"/>
      <c r="C14" s="339">
        <f>SUM(C11:C13)</f>
        <v>2000</v>
      </c>
      <c r="D14" s="266"/>
      <c r="E14" s="263"/>
    </row>
    <row r="15" spans="1:7" x14ac:dyDescent="0.2">
      <c r="A15" s="263"/>
      <c r="B15" s="264"/>
      <c r="C15" s="265"/>
      <c r="D15" s="266"/>
      <c r="E15" s="263"/>
    </row>
    <row r="16" spans="1:7" x14ac:dyDescent="0.2">
      <c r="A16" s="257" t="s">
        <v>610</v>
      </c>
      <c r="B16" s="701" t="s">
        <v>565</v>
      </c>
      <c r="C16" s="701"/>
      <c r="D16" s="701"/>
    </row>
    <row r="17" spans="1:386" x14ac:dyDescent="0.2">
      <c r="A17" s="260" t="s">
        <v>620</v>
      </c>
      <c r="B17" s="258" t="s">
        <v>606</v>
      </c>
      <c r="C17" s="270">
        <v>500</v>
      </c>
      <c r="D17" s="262" t="s">
        <v>594</v>
      </c>
      <c r="E17" s="263"/>
    </row>
    <row r="18" spans="1:386" x14ac:dyDescent="0.2">
      <c r="A18" s="271"/>
      <c r="B18" s="264"/>
      <c r="C18" s="340">
        <f>SUM(C17)</f>
        <v>500</v>
      </c>
      <c r="D18" s="266"/>
      <c r="E18" s="263"/>
      <c r="F18" s="705" t="s">
        <v>284</v>
      </c>
      <c r="G18" s="706"/>
      <c r="H18" s="706"/>
      <c r="I18" s="706"/>
      <c r="J18" s="706"/>
      <c r="K18" s="706"/>
      <c r="L18" s="706"/>
      <c r="M18" s="706"/>
      <c r="N18" s="706"/>
      <c r="O18" s="706"/>
      <c r="P18" s="706"/>
      <c r="Q18" s="707"/>
      <c r="R18" s="705" t="s">
        <v>285</v>
      </c>
      <c r="S18" s="706"/>
      <c r="T18" s="706"/>
      <c r="U18" s="706"/>
      <c r="V18" s="706"/>
      <c r="W18" s="706"/>
      <c r="X18" s="706"/>
      <c r="Y18" s="706"/>
      <c r="Z18" s="706"/>
      <c r="AA18" s="706"/>
      <c r="AB18" s="706"/>
      <c r="AC18" s="707"/>
      <c r="AD18" s="705" t="s">
        <v>286</v>
      </c>
      <c r="AE18" s="706"/>
      <c r="AF18" s="706"/>
      <c r="AG18" s="706"/>
      <c r="AH18" s="706"/>
      <c r="AI18" s="706"/>
      <c r="AJ18" s="706"/>
      <c r="AK18" s="706"/>
      <c r="AL18" s="706"/>
      <c r="AM18" s="706"/>
      <c r="AN18" s="706"/>
      <c r="AO18" s="707"/>
      <c r="AP18" s="705" t="s">
        <v>287</v>
      </c>
      <c r="AQ18" s="706"/>
      <c r="AR18" s="706"/>
      <c r="AS18" s="706"/>
      <c r="AT18" s="706"/>
      <c r="AU18" s="706"/>
      <c r="AV18" s="706"/>
      <c r="AW18" s="706"/>
      <c r="AX18" s="706"/>
      <c r="AY18" s="706"/>
      <c r="AZ18" s="706"/>
      <c r="BA18" s="707"/>
      <c r="BB18" s="705" t="s">
        <v>288</v>
      </c>
      <c r="BC18" s="706"/>
      <c r="BD18" s="706"/>
      <c r="BE18" s="706"/>
      <c r="BF18" s="706"/>
      <c r="BG18" s="706"/>
      <c r="BH18" s="706"/>
      <c r="BI18" s="706"/>
      <c r="BJ18" s="706"/>
      <c r="BK18" s="706"/>
      <c r="BL18" s="706"/>
      <c r="BM18" s="707"/>
      <c r="BN18" s="705" t="s">
        <v>289</v>
      </c>
      <c r="BO18" s="706"/>
      <c r="BP18" s="706"/>
      <c r="BQ18" s="706"/>
      <c r="BR18" s="706"/>
      <c r="BS18" s="706"/>
      <c r="BT18" s="706"/>
      <c r="BU18" s="706"/>
      <c r="BV18" s="706"/>
      <c r="BW18" s="706"/>
      <c r="BX18" s="706"/>
      <c r="BY18" s="707"/>
      <c r="BZ18" s="705" t="s">
        <v>290</v>
      </c>
      <c r="CA18" s="706"/>
      <c r="CB18" s="706"/>
      <c r="CC18" s="706"/>
      <c r="CD18" s="706"/>
      <c r="CE18" s="706"/>
      <c r="CF18" s="706"/>
      <c r="CG18" s="706"/>
      <c r="CH18" s="706"/>
      <c r="CI18" s="706"/>
      <c r="CJ18" s="706"/>
      <c r="CK18" s="707"/>
      <c r="CL18" s="705" t="s">
        <v>291</v>
      </c>
      <c r="CM18" s="706"/>
      <c r="CN18" s="706"/>
      <c r="CO18" s="706"/>
      <c r="CP18" s="706"/>
      <c r="CQ18" s="706"/>
      <c r="CR18" s="706"/>
      <c r="CS18" s="706"/>
      <c r="CT18" s="706"/>
      <c r="CU18" s="706"/>
      <c r="CV18" s="706"/>
      <c r="CW18" s="707"/>
      <c r="CX18" s="705" t="s">
        <v>292</v>
      </c>
      <c r="CY18" s="706"/>
      <c r="CZ18" s="706"/>
      <c r="DA18" s="706"/>
      <c r="DB18" s="706"/>
      <c r="DC18" s="706"/>
      <c r="DD18" s="706"/>
      <c r="DE18" s="706"/>
      <c r="DF18" s="706"/>
      <c r="DG18" s="706"/>
      <c r="DH18" s="706"/>
      <c r="DI18" s="707"/>
      <c r="DJ18" s="705" t="s">
        <v>293</v>
      </c>
      <c r="DK18" s="706"/>
      <c r="DL18" s="706"/>
      <c r="DM18" s="706"/>
      <c r="DN18" s="706"/>
      <c r="DO18" s="706"/>
      <c r="DP18" s="706"/>
      <c r="DQ18" s="706"/>
      <c r="DR18" s="706"/>
      <c r="DS18" s="706"/>
      <c r="DT18" s="706"/>
      <c r="DU18" s="707"/>
      <c r="DV18" s="705" t="s">
        <v>294</v>
      </c>
      <c r="DW18" s="706"/>
      <c r="DX18" s="706"/>
      <c r="DY18" s="706"/>
      <c r="DZ18" s="706"/>
      <c r="EA18" s="706"/>
      <c r="EB18" s="706"/>
      <c r="EC18" s="706"/>
      <c r="ED18" s="706"/>
      <c r="EE18" s="706"/>
      <c r="EF18" s="706"/>
      <c r="EG18" s="707"/>
      <c r="EH18" s="705" t="s">
        <v>295</v>
      </c>
      <c r="EI18" s="706"/>
      <c r="EJ18" s="706"/>
      <c r="EK18" s="706"/>
      <c r="EL18" s="706"/>
      <c r="EM18" s="706"/>
      <c r="EN18" s="706"/>
      <c r="EO18" s="706"/>
      <c r="EP18" s="706"/>
      <c r="EQ18" s="706"/>
      <c r="ER18" s="706"/>
      <c r="ES18" s="707"/>
      <c r="ET18" s="705" t="s">
        <v>296</v>
      </c>
      <c r="EU18" s="706"/>
      <c r="EV18" s="706"/>
      <c r="EW18" s="706"/>
      <c r="EX18" s="706"/>
      <c r="EY18" s="706"/>
      <c r="EZ18" s="706"/>
      <c r="FA18" s="706"/>
      <c r="FB18" s="706"/>
      <c r="FC18" s="706"/>
      <c r="FD18" s="706"/>
      <c r="FE18" s="707"/>
      <c r="FF18" s="705" t="s">
        <v>297</v>
      </c>
      <c r="FG18" s="706"/>
      <c r="FH18" s="706"/>
      <c r="FI18" s="706"/>
      <c r="FJ18" s="706"/>
      <c r="FK18" s="706"/>
      <c r="FL18" s="706"/>
      <c r="FM18" s="706"/>
      <c r="FN18" s="706"/>
      <c r="FO18" s="706"/>
      <c r="FP18" s="706"/>
      <c r="FQ18" s="707"/>
      <c r="FR18" s="705" t="s">
        <v>298</v>
      </c>
      <c r="FS18" s="706"/>
      <c r="FT18" s="706"/>
      <c r="FU18" s="706"/>
      <c r="FV18" s="706"/>
      <c r="FW18" s="706"/>
      <c r="FX18" s="706"/>
      <c r="FY18" s="706"/>
      <c r="FZ18" s="706"/>
      <c r="GA18" s="706"/>
      <c r="GB18" s="706"/>
      <c r="GC18" s="707"/>
      <c r="GD18" s="705" t="s">
        <v>299</v>
      </c>
      <c r="GE18" s="706"/>
      <c r="GF18" s="706"/>
      <c r="GG18" s="706"/>
      <c r="GH18" s="706"/>
      <c r="GI18" s="706"/>
      <c r="GJ18" s="706"/>
      <c r="GK18" s="706"/>
      <c r="GL18" s="706"/>
      <c r="GM18" s="706"/>
      <c r="GN18" s="706"/>
      <c r="GO18" s="707"/>
      <c r="GP18" s="705" t="s">
        <v>300</v>
      </c>
      <c r="GQ18" s="706"/>
      <c r="GR18" s="706"/>
      <c r="GS18" s="706"/>
      <c r="GT18" s="706"/>
      <c r="GU18" s="706"/>
      <c r="GV18" s="706"/>
      <c r="GW18" s="706"/>
      <c r="GX18" s="706"/>
      <c r="GY18" s="706"/>
      <c r="GZ18" s="706"/>
      <c r="HA18" s="707"/>
      <c r="HB18" s="705" t="s">
        <v>301</v>
      </c>
      <c r="HC18" s="706"/>
      <c r="HD18" s="706"/>
      <c r="HE18" s="706"/>
      <c r="HF18" s="706"/>
      <c r="HG18" s="706"/>
      <c r="HH18" s="706"/>
      <c r="HI18" s="706"/>
      <c r="HJ18" s="706"/>
      <c r="HK18" s="706"/>
      <c r="HL18" s="706"/>
      <c r="HM18" s="707"/>
      <c r="HN18" s="705" t="s">
        <v>302</v>
      </c>
      <c r="HO18" s="706"/>
      <c r="HP18" s="706"/>
      <c r="HQ18" s="706"/>
      <c r="HR18" s="706"/>
      <c r="HS18" s="706"/>
      <c r="HT18" s="706"/>
      <c r="HU18" s="706"/>
      <c r="HV18" s="706"/>
      <c r="HW18" s="706"/>
      <c r="HX18" s="706"/>
      <c r="HY18" s="707"/>
      <c r="HZ18" s="705" t="s">
        <v>303</v>
      </c>
      <c r="IA18" s="706"/>
      <c r="IB18" s="706"/>
      <c r="IC18" s="706"/>
      <c r="ID18" s="706"/>
      <c r="IE18" s="706"/>
      <c r="IF18" s="706"/>
      <c r="IG18" s="706"/>
      <c r="IH18" s="706"/>
      <c r="II18" s="706"/>
      <c r="IJ18" s="706"/>
      <c r="IK18" s="707"/>
      <c r="IL18" s="705" t="s">
        <v>304</v>
      </c>
      <c r="IM18" s="706"/>
      <c r="IN18" s="706"/>
      <c r="IO18" s="706"/>
      <c r="IP18" s="706"/>
      <c r="IQ18" s="706"/>
      <c r="IR18" s="706"/>
      <c r="IS18" s="706"/>
      <c r="IT18" s="706"/>
      <c r="IU18" s="706"/>
      <c r="IV18" s="706"/>
      <c r="IW18" s="707"/>
      <c r="IX18" s="705" t="s">
        <v>305</v>
      </c>
      <c r="IY18" s="706"/>
      <c r="IZ18" s="706"/>
      <c r="JA18" s="706"/>
      <c r="JB18" s="706"/>
      <c r="JC18" s="706"/>
      <c r="JD18" s="706"/>
      <c r="JE18" s="706"/>
      <c r="JF18" s="706"/>
      <c r="JG18" s="706"/>
      <c r="JH18" s="706"/>
      <c r="JI18" s="707"/>
      <c r="JJ18" s="705" t="s">
        <v>306</v>
      </c>
      <c r="JK18" s="706"/>
      <c r="JL18" s="706"/>
      <c r="JM18" s="706"/>
      <c r="JN18" s="706"/>
      <c r="JO18" s="706"/>
      <c r="JP18" s="706"/>
      <c r="JQ18" s="706"/>
      <c r="JR18" s="706"/>
      <c r="JS18" s="706"/>
      <c r="JT18" s="706"/>
      <c r="JU18" s="707"/>
      <c r="JV18" s="705" t="s">
        <v>307</v>
      </c>
      <c r="JW18" s="706"/>
      <c r="JX18" s="706"/>
      <c r="JY18" s="706"/>
      <c r="JZ18" s="706"/>
      <c r="KA18" s="706"/>
      <c r="KB18" s="706"/>
      <c r="KC18" s="706"/>
      <c r="KD18" s="706"/>
      <c r="KE18" s="706"/>
      <c r="KF18" s="706"/>
      <c r="KG18" s="707"/>
      <c r="KH18" s="705" t="s">
        <v>308</v>
      </c>
      <c r="KI18" s="706"/>
      <c r="KJ18" s="706"/>
      <c r="KK18" s="706"/>
      <c r="KL18" s="706"/>
      <c r="KM18" s="706"/>
      <c r="KN18" s="706"/>
      <c r="KO18" s="706"/>
      <c r="KP18" s="706"/>
      <c r="KQ18" s="706"/>
      <c r="KR18" s="706"/>
      <c r="KS18" s="707"/>
      <c r="KT18" s="705" t="s">
        <v>309</v>
      </c>
      <c r="KU18" s="706"/>
      <c r="KV18" s="706"/>
      <c r="KW18" s="706"/>
      <c r="KX18" s="706"/>
      <c r="KY18" s="706"/>
      <c r="KZ18" s="706"/>
      <c r="LA18" s="706"/>
      <c r="LB18" s="706"/>
      <c r="LC18" s="706"/>
      <c r="LD18" s="706"/>
      <c r="LE18" s="707"/>
      <c r="LF18" s="705" t="s">
        <v>310</v>
      </c>
      <c r="LG18" s="706"/>
      <c r="LH18" s="706"/>
      <c r="LI18" s="706"/>
      <c r="LJ18" s="706"/>
      <c r="LK18" s="706"/>
      <c r="LL18" s="706"/>
      <c r="LM18" s="706"/>
      <c r="LN18" s="706"/>
      <c r="LO18" s="706"/>
      <c r="LP18" s="706"/>
      <c r="LQ18" s="707"/>
      <c r="LR18" s="705" t="s">
        <v>311</v>
      </c>
      <c r="LS18" s="706"/>
      <c r="LT18" s="706"/>
      <c r="LU18" s="706"/>
      <c r="LV18" s="706"/>
      <c r="LW18" s="706"/>
      <c r="LX18" s="706"/>
      <c r="LY18" s="706"/>
      <c r="LZ18" s="706"/>
      <c r="MA18" s="706"/>
      <c r="MB18" s="706"/>
      <c r="MC18" s="707"/>
      <c r="MD18" s="705" t="s">
        <v>312</v>
      </c>
      <c r="ME18" s="706"/>
      <c r="MF18" s="706"/>
      <c r="MG18" s="706"/>
      <c r="MH18" s="706"/>
      <c r="MI18" s="706"/>
      <c r="MJ18" s="706"/>
      <c r="MK18" s="706"/>
      <c r="ML18" s="706"/>
      <c r="MM18" s="706"/>
      <c r="MN18" s="706"/>
      <c r="MO18" s="707"/>
      <c r="MP18" s="705" t="s">
        <v>313</v>
      </c>
      <c r="MQ18" s="706"/>
      <c r="MR18" s="706"/>
      <c r="MS18" s="706"/>
      <c r="MT18" s="706"/>
      <c r="MU18" s="706"/>
      <c r="MV18" s="706"/>
      <c r="MW18" s="706"/>
      <c r="MX18" s="706"/>
      <c r="MY18" s="706"/>
      <c r="MZ18" s="706"/>
      <c r="NA18" s="707"/>
    </row>
    <row r="19" spans="1:386" s="282" customFormat="1" x14ac:dyDescent="0.2">
      <c r="A19" s="278"/>
      <c r="B19" s="264"/>
      <c r="C19" s="279"/>
      <c r="D19" s="280"/>
      <c r="E19" s="343" t="s">
        <v>918</v>
      </c>
      <c r="F19" s="352">
        <v>1</v>
      </c>
      <c r="G19" s="344">
        <f>F19+1</f>
        <v>2</v>
      </c>
      <c r="H19" s="344">
        <f t="shared" ref="H19:BS19" si="1">G19+1</f>
        <v>3</v>
      </c>
      <c r="I19" s="344">
        <f t="shared" si="1"/>
        <v>4</v>
      </c>
      <c r="J19" s="344">
        <f t="shared" si="1"/>
        <v>5</v>
      </c>
      <c r="K19" s="344">
        <f t="shared" si="1"/>
        <v>6</v>
      </c>
      <c r="L19" s="344">
        <f t="shared" si="1"/>
        <v>7</v>
      </c>
      <c r="M19" s="344">
        <f t="shared" si="1"/>
        <v>8</v>
      </c>
      <c r="N19" s="344">
        <f t="shared" si="1"/>
        <v>9</v>
      </c>
      <c r="O19" s="344">
        <f t="shared" si="1"/>
        <v>10</v>
      </c>
      <c r="P19" s="344">
        <f t="shared" si="1"/>
        <v>11</v>
      </c>
      <c r="Q19" s="345">
        <f t="shared" si="1"/>
        <v>12</v>
      </c>
      <c r="R19" s="352">
        <f t="shared" si="1"/>
        <v>13</v>
      </c>
      <c r="S19" s="344">
        <f t="shared" si="1"/>
        <v>14</v>
      </c>
      <c r="T19" s="344">
        <f t="shared" si="1"/>
        <v>15</v>
      </c>
      <c r="U19" s="344">
        <f t="shared" si="1"/>
        <v>16</v>
      </c>
      <c r="V19" s="344">
        <f t="shared" si="1"/>
        <v>17</v>
      </c>
      <c r="W19" s="344">
        <f t="shared" si="1"/>
        <v>18</v>
      </c>
      <c r="X19" s="344">
        <f t="shared" si="1"/>
        <v>19</v>
      </c>
      <c r="Y19" s="344">
        <f t="shared" si="1"/>
        <v>20</v>
      </c>
      <c r="Z19" s="344">
        <f t="shared" si="1"/>
        <v>21</v>
      </c>
      <c r="AA19" s="344">
        <f t="shared" si="1"/>
        <v>22</v>
      </c>
      <c r="AB19" s="344">
        <f t="shared" si="1"/>
        <v>23</v>
      </c>
      <c r="AC19" s="345">
        <f t="shared" si="1"/>
        <v>24</v>
      </c>
      <c r="AD19" s="352">
        <f t="shared" si="1"/>
        <v>25</v>
      </c>
      <c r="AE19" s="344">
        <f t="shared" si="1"/>
        <v>26</v>
      </c>
      <c r="AF19" s="344">
        <f t="shared" si="1"/>
        <v>27</v>
      </c>
      <c r="AG19" s="344">
        <f t="shared" si="1"/>
        <v>28</v>
      </c>
      <c r="AH19" s="344">
        <f t="shared" si="1"/>
        <v>29</v>
      </c>
      <c r="AI19" s="344">
        <f t="shared" si="1"/>
        <v>30</v>
      </c>
      <c r="AJ19" s="344">
        <f t="shared" si="1"/>
        <v>31</v>
      </c>
      <c r="AK19" s="344">
        <f t="shared" si="1"/>
        <v>32</v>
      </c>
      <c r="AL19" s="344">
        <f t="shared" si="1"/>
        <v>33</v>
      </c>
      <c r="AM19" s="344">
        <f t="shared" si="1"/>
        <v>34</v>
      </c>
      <c r="AN19" s="344">
        <f t="shared" si="1"/>
        <v>35</v>
      </c>
      <c r="AO19" s="345">
        <f t="shared" si="1"/>
        <v>36</v>
      </c>
      <c r="AP19" s="352">
        <f t="shared" si="1"/>
        <v>37</v>
      </c>
      <c r="AQ19" s="344">
        <f t="shared" si="1"/>
        <v>38</v>
      </c>
      <c r="AR19" s="344">
        <f t="shared" si="1"/>
        <v>39</v>
      </c>
      <c r="AS19" s="344">
        <f t="shared" si="1"/>
        <v>40</v>
      </c>
      <c r="AT19" s="344">
        <f t="shared" si="1"/>
        <v>41</v>
      </c>
      <c r="AU19" s="344">
        <f t="shared" si="1"/>
        <v>42</v>
      </c>
      <c r="AV19" s="344">
        <f t="shared" si="1"/>
        <v>43</v>
      </c>
      <c r="AW19" s="344">
        <f t="shared" si="1"/>
        <v>44</v>
      </c>
      <c r="AX19" s="344">
        <f t="shared" si="1"/>
        <v>45</v>
      </c>
      <c r="AY19" s="344">
        <f t="shared" si="1"/>
        <v>46</v>
      </c>
      <c r="AZ19" s="344">
        <f t="shared" si="1"/>
        <v>47</v>
      </c>
      <c r="BA19" s="345">
        <f t="shared" si="1"/>
        <v>48</v>
      </c>
      <c r="BB19" s="352">
        <f t="shared" si="1"/>
        <v>49</v>
      </c>
      <c r="BC19" s="344">
        <f t="shared" si="1"/>
        <v>50</v>
      </c>
      <c r="BD19" s="344">
        <f t="shared" si="1"/>
        <v>51</v>
      </c>
      <c r="BE19" s="344">
        <f t="shared" si="1"/>
        <v>52</v>
      </c>
      <c r="BF19" s="344">
        <f t="shared" si="1"/>
        <v>53</v>
      </c>
      <c r="BG19" s="344">
        <f t="shared" si="1"/>
        <v>54</v>
      </c>
      <c r="BH19" s="344">
        <f t="shared" si="1"/>
        <v>55</v>
      </c>
      <c r="BI19" s="344">
        <f t="shared" si="1"/>
        <v>56</v>
      </c>
      <c r="BJ19" s="344">
        <f t="shared" si="1"/>
        <v>57</v>
      </c>
      <c r="BK19" s="344">
        <f t="shared" si="1"/>
        <v>58</v>
      </c>
      <c r="BL19" s="344">
        <f t="shared" si="1"/>
        <v>59</v>
      </c>
      <c r="BM19" s="345">
        <f t="shared" si="1"/>
        <v>60</v>
      </c>
      <c r="BN19" s="352">
        <f t="shared" si="1"/>
        <v>61</v>
      </c>
      <c r="BO19" s="344">
        <f t="shared" si="1"/>
        <v>62</v>
      </c>
      <c r="BP19" s="344">
        <f t="shared" si="1"/>
        <v>63</v>
      </c>
      <c r="BQ19" s="344">
        <f t="shared" si="1"/>
        <v>64</v>
      </c>
      <c r="BR19" s="344">
        <f t="shared" si="1"/>
        <v>65</v>
      </c>
      <c r="BS19" s="344">
        <f t="shared" si="1"/>
        <v>66</v>
      </c>
      <c r="BT19" s="344">
        <f t="shared" ref="BT19:EE19" si="2">BS19+1</f>
        <v>67</v>
      </c>
      <c r="BU19" s="344">
        <f t="shared" si="2"/>
        <v>68</v>
      </c>
      <c r="BV19" s="344">
        <f t="shared" si="2"/>
        <v>69</v>
      </c>
      <c r="BW19" s="344">
        <f t="shared" si="2"/>
        <v>70</v>
      </c>
      <c r="BX19" s="344">
        <f t="shared" si="2"/>
        <v>71</v>
      </c>
      <c r="BY19" s="345">
        <f t="shared" si="2"/>
        <v>72</v>
      </c>
      <c r="BZ19" s="352">
        <f t="shared" si="2"/>
        <v>73</v>
      </c>
      <c r="CA19" s="344">
        <f t="shared" si="2"/>
        <v>74</v>
      </c>
      <c r="CB19" s="344">
        <f t="shared" si="2"/>
        <v>75</v>
      </c>
      <c r="CC19" s="344">
        <f t="shared" si="2"/>
        <v>76</v>
      </c>
      <c r="CD19" s="344">
        <f t="shared" si="2"/>
        <v>77</v>
      </c>
      <c r="CE19" s="344">
        <f t="shared" si="2"/>
        <v>78</v>
      </c>
      <c r="CF19" s="344">
        <f t="shared" si="2"/>
        <v>79</v>
      </c>
      <c r="CG19" s="344">
        <f t="shared" si="2"/>
        <v>80</v>
      </c>
      <c r="CH19" s="344">
        <f t="shared" si="2"/>
        <v>81</v>
      </c>
      <c r="CI19" s="344">
        <f t="shared" si="2"/>
        <v>82</v>
      </c>
      <c r="CJ19" s="344">
        <f t="shared" si="2"/>
        <v>83</v>
      </c>
      <c r="CK19" s="345">
        <f t="shared" si="2"/>
        <v>84</v>
      </c>
      <c r="CL19" s="352">
        <f t="shared" si="2"/>
        <v>85</v>
      </c>
      <c r="CM19" s="344">
        <f t="shared" si="2"/>
        <v>86</v>
      </c>
      <c r="CN19" s="344">
        <f t="shared" si="2"/>
        <v>87</v>
      </c>
      <c r="CO19" s="344">
        <f t="shared" si="2"/>
        <v>88</v>
      </c>
      <c r="CP19" s="344">
        <f t="shared" si="2"/>
        <v>89</v>
      </c>
      <c r="CQ19" s="344">
        <f t="shared" si="2"/>
        <v>90</v>
      </c>
      <c r="CR19" s="344">
        <f t="shared" si="2"/>
        <v>91</v>
      </c>
      <c r="CS19" s="344">
        <f t="shared" si="2"/>
        <v>92</v>
      </c>
      <c r="CT19" s="344">
        <f t="shared" si="2"/>
        <v>93</v>
      </c>
      <c r="CU19" s="344">
        <f t="shared" si="2"/>
        <v>94</v>
      </c>
      <c r="CV19" s="344">
        <f t="shared" si="2"/>
        <v>95</v>
      </c>
      <c r="CW19" s="345">
        <f t="shared" si="2"/>
        <v>96</v>
      </c>
      <c r="CX19" s="352">
        <f t="shared" si="2"/>
        <v>97</v>
      </c>
      <c r="CY19" s="344">
        <f t="shared" si="2"/>
        <v>98</v>
      </c>
      <c r="CZ19" s="344">
        <f t="shared" si="2"/>
        <v>99</v>
      </c>
      <c r="DA19" s="344">
        <f t="shared" si="2"/>
        <v>100</v>
      </c>
      <c r="DB19" s="344">
        <f t="shared" si="2"/>
        <v>101</v>
      </c>
      <c r="DC19" s="344">
        <f t="shared" si="2"/>
        <v>102</v>
      </c>
      <c r="DD19" s="344">
        <f t="shared" si="2"/>
        <v>103</v>
      </c>
      <c r="DE19" s="344">
        <f t="shared" si="2"/>
        <v>104</v>
      </c>
      <c r="DF19" s="344">
        <f t="shared" si="2"/>
        <v>105</v>
      </c>
      <c r="DG19" s="344">
        <f t="shared" si="2"/>
        <v>106</v>
      </c>
      <c r="DH19" s="344">
        <f t="shared" si="2"/>
        <v>107</v>
      </c>
      <c r="DI19" s="345">
        <f t="shared" si="2"/>
        <v>108</v>
      </c>
      <c r="DJ19" s="352">
        <f t="shared" si="2"/>
        <v>109</v>
      </c>
      <c r="DK19" s="344">
        <f t="shared" si="2"/>
        <v>110</v>
      </c>
      <c r="DL19" s="344">
        <f t="shared" si="2"/>
        <v>111</v>
      </c>
      <c r="DM19" s="344">
        <f t="shared" si="2"/>
        <v>112</v>
      </c>
      <c r="DN19" s="344">
        <f t="shared" si="2"/>
        <v>113</v>
      </c>
      <c r="DO19" s="344">
        <f t="shared" si="2"/>
        <v>114</v>
      </c>
      <c r="DP19" s="344">
        <f t="shared" si="2"/>
        <v>115</v>
      </c>
      <c r="DQ19" s="344">
        <f t="shared" si="2"/>
        <v>116</v>
      </c>
      <c r="DR19" s="344">
        <f t="shared" si="2"/>
        <v>117</v>
      </c>
      <c r="DS19" s="344">
        <f t="shared" si="2"/>
        <v>118</v>
      </c>
      <c r="DT19" s="344">
        <f t="shared" si="2"/>
        <v>119</v>
      </c>
      <c r="DU19" s="345">
        <f t="shared" si="2"/>
        <v>120</v>
      </c>
      <c r="DV19" s="352">
        <f t="shared" si="2"/>
        <v>121</v>
      </c>
      <c r="DW19" s="344">
        <f t="shared" si="2"/>
        <v>122</v>
      </c>
      <c r="DX19" s="344">
        <f t="shared" si="2"/>
        <v>123</v>
      </c>
      <c r="DY19" s="344">
        <f t="shared" si="2"/>
        <v>124</v>
      </c>
      <c r="DZ19" s="344">
        <f t="shared" si="2"/>
        <v>125</v>
      </c>
      <c r="EA19" s="344">
        <f t="shared" si="2"/>
        <v>126</v>
      </c>
      <c r="EB19" s="344">
        <f t="shared" si="2"/>
        <v>127</v>
      </c>
      <c r="EC19" s="344">
        <f t="shared" si="2"/>
        <v>128</v>
      </c>
      <c r="ED19" s="344">
        <f t="shared" si="2"/>
        <v>129</v>
      </c>
      <c r="EE19" s="344">
        <f t="shared" si="2"/>
        <v>130</v>
      </c>
      <c r="EF19" s="344">
        <f t="shared" ref="EF19:GQ19" si="3">EE19+1</f>
        <v>131</v>
      </c>
      <c r="EG19" s="345">
        <f t="shared" si="3"/>
        <v>132</v>
      </c>
      <c r="EH19" s="352">
        <f t="shared" si="3"/>
        <v>133</v>
      </c>
      <c r="EI19" s="344">
        <f t="shared" si="3"/>
        <v>134</v>
      </c>
      <c r="EJ19" s="344">
        <f t="shared" si="3"/>
        <v>135</v>
      </c>
      <c r="EK19" s="344">
        <f t="shared" si="3"/>
        <v>136</v>
      </c>
      <c r="EL19" s="344">
        <f t="shared" si="3"/>
        <v>137</v>
      </c>
      <c r="EM19" s="344">
        <f t="shared" si="3"/>
        <v>138</v>
      </c>
      <c r="EN19" s="344">
        <f t="shared" si="3"/>
        <v>139</v>
      </c>
      <c r="EO19" s="344">
        <f t="shared" si="3"/>
        <v>140</v>
      </c>
      <c r="EP19" s="344">
        <f t="shared" si="3"/>
        <v>141</v>
      </c>
      <c r="EQ19" s="344">
        <f t="shared" si="3"/>
        <v>142</v>
      </c>
      <c r="ER19" s="344">
        <f t="shared" si="3"/>
        <v>143</v>
      </c>
      <c r="ES19" s="345">
        <f t="shared" si="3"/>
        <v>144</v>
      </c>
      <c r="ET19" s="352">
        <f t="shared" si="3"/>
        <v>145</v>
      </c>
      <c r="EU19" s="344">
        <f t="shared" si="3"/>
        <v>146</v>
      </c>
      <c r="EV19" s="344">
        <f t="shared" si="3"/>
        <v>147</v>
      </c>
      <c r="EW19" s="344">
        <f t="shared" si="3"/>
        <v>148</v>
      </c>
      <c r="EX19" s="344">
        <f t="shared" si="3"/>
        <v>149</v>
      </c>
      <c r="EY19" s="344">
        <f t="shared" si="3"/>
        <v>150</v>
      </c>
      <c r="EZ19" s="344">
        <f t="shared" si="3"/>
        <v>151</v>
      </c>
      <c r="FA19" s="344">
        <f t="shared" si="3"/>
        <v>152</v>
      </c>
      <c r="FB19" s="344">
        <f t="shared" si="3"/>
        <v>153</v>
      </c>
      <c r="FC19" s="344">
        <f t="shared" si="3"/>
        <v>154</v>
      </c>
      <c r="FD19" s="344">
        <f t="shared" si="3"/>
        <v>155</v>
      </c>
      <c r="FE19" s="345">
        <f t="shared" si="3"/>
        <v>156</v>
      </c>
      <c r="FF19" s="352">
        <f t="shared" si="3"/>
        <v>157</v>
      </c>
      <c r="FG19" s="344">
        <f t="shared" si="3"/>
        <v>158</v>
      </c>
      <c r="FH19" s="344">
        <f t="shared" si="3"/>
        <v>159</v>
      </c>
      <c r="FI19" s="344">
        <f t="shared" si="3"/>
        <v>160</v>
      </c>
      <c r="FJ19" s="344">
        <f t="shared" si="3"/>
        <v>161</v>
      </c>
      <c r="FK19" s="344">
        <f t="shared" si="3"/>
        <v>162</v>
      </c>
      <c r="FL19" s="344">
        <f t="shared" si="3"/>
        <v>163</v>
      </c>
      <c r="FM19" s="344">
        <f t="shared" si="3"/>
        <v>164</v>
      </c>
      <c r="FN19" s="344">
        <f t="shared" si="3"/>
        <v>165</v>
      </c>
      <c r="FO19" s="344">
        <f t="shared" si="3"/>
        <v>166</v>
      </c>
      <c r="FP19" s="344">
        <f t="shared" si="3"/>
        <v>167</v>
      </c>
      <c r="FQ19" s="345">
        <f t="shared" si="3"/>
        <v>168</v>
      </c>
      <c r="FR19" s="352">
        <f t="shared" si="3"/>
        <v>169</v>
      </c>
      <c r="FS19" s="344">
        <f t="shared" si="3"/>
        <v>170</v>
      </c>
      <c r="FT19" s="344">
        <f t="shared" si="3"/>
        <v>171</v>
      </c>
      <c r="FU19" s="344">
        <f t="shared" si="3"/>
        <v>172</v>
      </c>
      <c r="FV19" s="344">
        <f t="shared" si="3"/>
        <v>173</v>
      </c>
      <c r="FW19" s="344">
        <f t="shared" si="3"/>
        <v>174</v>
      </c>
      <c r="FX19" s="344">
        <f t="shared" si="3"/>
        <v>175</v>
      </c>
      <c r="FY19" s="344">
        <f t="shared" si="3"/>
        <v>176</v>
      </c>
      <c r="FZ19" s="344">
        <f t="shared" si="3"/>
        <v>177</v>
      </c>
      <c r="GA19" s="344">
        <f t="shared" si="3"/>
        <v>178</v>
      </c>
      <c r="GB19" s="344">
        <f t="shared" si="3"/>
        <v>179</v>
      </c>
      <c r="GC19" s="345">
        <f t="shared" si="3"/>
        <v>180</v>
      </c>
      <c r="GD19" s="352">
        <f t="shared" si="3"/>
        <v>181</v>
      </c>
      <c r="GE19" s="344">
        <f t="shared" si="3"/>
        <v>182</v>
      </c>
      <c r="GF19" s="344">
        <f t="shared" si="3"/>
        <v>183</v>
      </c>
      <c r="GG19" s="344">
        <f t="shared" si="3"/>
        <v>184</v>
      </c>
      <c r="GH19" s="344">
        <f t="shared" si="3"/>
        <v>185</v>
      </c>
      <c r="GI19" s="344">
        <f t="shared" si="3"/>
        <v>186</v>
      </c>
      <c r="GJ19" s="344">
        <f t="shared" si="3"/>
        <v>187</v>
      </c>
      <c r="GK19" s="344">
        <f t="shared" si="3"/>
        <v>188</v>
      </c>
      <c r="GL19" s="344">
        <f t="shared" si="3"/>
        <v>189</v>
      </c>
      <c r="GM19" s="344">
        <f t="shared" si="3"/>
        <v>190</v>
      </c>
      <c r="GN19" s="344">
        <f t="shared" si="3"/>
        <v>191</v>
      </c>
      <c r="GO19" s="345">
        <f t="shared" si="3"/>
        <v>192</v>
      </c>
      <c r="GP19" s="352">
        <f t="shared" si="3"/>
        <v>193</v>
      </c>
      <c r="GQ19" s="344">
        <f t="shared" si="3"/>
        <v>194</v>
      </c>
      <c r="GR19" s="344">
        <f t="shared" ref="GR19:HO19" si="4">GQ19+1</f>
        <v>195</v>
      </c>
      <c r="GS19" s="344">
        <f t="shared" si="4"/>
        <v>196</v>
      </c>
      <c r="GT19" s="344">
        <f t="shared" si="4"/>
        <v>197</v>
      </c>
      <c r="GU19" s="344">
        <f t="shared" si="4"/>
        <v>198</v>
      </c>
      <c r="GV19" s="344">
        <f t="shared" si="4"/>
        <v>199</v>
      </c>
      <c r="GW19" s="344">
        <f t="shared" si="4"/>
        <v>200</v>
      </c>
      <c r="GX19" s="344">
        <f t="shared" si="4"/>
        <v>201</v>
      </c>
      <c r="GY19" s="344">
        <f t="shared" si="4"/>
        <v>202</v>
      </c>
      <c r="GZ19" s="344">
        <f t="shared" si="4"/>
        <v>203</v>
      </c>
      <c r="HA19" s="345">
        <f t="shared" si="4"/>
        <v>204</v>
      </c>
      <c r="HB19" s="352">
        <f t="shared" si="4"/>
        <v>205</v>
      </c>
      <c r="HC19" s="344">
        <f t="shared" si="4"/>
        <v>206</v>
      </c>
      <c r="HD19" s="344">
        <f t="shared" si="4"/>
        <v>207</v>
      </c>
      <c r="HE19" s="344">
        <f t="shared" si="4"/>
        <v>208</v>
      </c>
      <c r="HF19" s="344">
        <f t="shared" si="4"/>
        <v>209</v>
      </c>
      <c r="HG19" s="344">
        <f t="shared" si="4"/>
        <v>210</v>
      </c>
      <c r="HH19" s="344">
        <f t="shared" si="4"/>
        <v>211</v>
      </c>
      <c r="HI19" s="344">
        <f t="shared" si="4"/>
        <v>212</v>
      </c>
      <c r="HJ19" s="344">
        <f t="shared" si="4"/>
        <v>213</v>
      </c>
      <c r="HK19" s="344">
        <f t="shared" si="4"/>
        <v>214</v>
      </c>
      <c r="HL19" s="344">
        <f t="shared" si="4"/>
        <v>215</v>
      </c>
      <c r="HM19" s="345">
        <f t="shared" si="4"/>
        <v>216</v>
      </c>
      <c r="HN19" s="352">
        <f t="shared" si="4"/>
        <v>217</v>
      </c>
      <c r="HO19" s="344">
        <f t="shared" si="4"/>
        <v>218</v>
      </c>
      <c r="HP19" s="344">
        <f>HO19+1</f>
        <v>219</v>
      </c>
      <c r="HQ19" s="344">
        <f t="shared" ref="HQ19:KB19" si="5">HP19+1</f>
        <v>220</v>
      </c>
      <c r="HR19" s="344">
        <f t="shared" si="5"/>
        <v>221</v>
      </c>
      <c r="HS19" s="344">
        <f t="shared" si="5"/>
        <v>222</v>
      </c>
      <c r="HT19" s="344">
        <f t="shared" si="5"/>
        <v>223</v>
      </c>
      <c r="HU19" s="344">
        <f t="shared" si="5"/>
        <v>224</v>
      </c>
      <c r="HV19" s="344">
        <f t="shared" si="5"/>
        <v>225</v>
      </c>
      <c r="HW19" s="344">
        <f t="shared" si="5"/>
        <v>226</v>
      </c>
      <c r="HX19" s="344">
        <f t="shared" si="5"/>
        <v>227</v>
      </c>
      <c r="HY19" s="345">
        <f t="shared" si="5"/>
        <v>228</v>
      </c>
      <c r="HZ19" s="352">
        <f t="shared" si="5"/>
        <v>229</v>
      </c>
      <c r="IA19" s="344">
        <f t="shared" si="5"/>
        <v>230</v>
      </c>
      <c r="IB19" s="344">
        <f t="shared" si="5"/>
        <v>231</v>
      </c>
      <c r="IC19" s="344">
        <f t="shared" si="5"/>
        <v>232</v>
      </c>
      <c r="ID19" s="344">
        <f t="shared" si="5"/>
        <v>233</v>
      </c>
      <c r="IE19" s="344">
        <f t="shared" si="5"/>
        <v>234</v>
      </c>
      <c r="IF19" s="344">
        <f t="shared" si="5"/>
        <v>235</v>
      </c>
      <c r="IG19" s="344">
        <f t="shared" si="5"/>
        <v>236</v>
      </c>
      <c r="IH19" s="344">
        <f t="shared" si="5"/>
        <v>237</v>
      </c>
      <c r="II19" s="344">
        <f t="shared" si="5"/>
        <v>238</v>
      </c>
      <c r="IJ19" s="344">
        <f t="shared" si="5"/>
        <v>239</v>
      </c>
      <c r="IK19" s="345">
        <f t="shared" si="5"/>
        <v>240</v>
      </c>
      <c r="IL19" s="352">
        <f t="shared" si="5"/>
        <v>241</v>
      </c>
      <c r="IM19" s="344">
        <f t="shared" si="5"/>
        <v>242</v>
      </c>
      <c r="IN19" s="344">
        <f t="shared" si="5"/>
        <v>243</v>
      </c>
      <c r="IO19" s="344">
        <f t="shared" si="5"/>
        <v>244</v>
      </c>
      <c r="IP19" s="344">
        <f t="shared" si="5"/>
        <v>245</v>
      </c>
      <c r="IQ19" s="344">
        <f t="shared" si="5"/>
        <v>246</v>
      </c>
      <c r="IR19" s="344">
        <f t="shared" si="5"/>
        <v>247</v>
      </c>
      <c r="IS19" s="344">
        <f t="shared" si="5"/>
        <v>248</v>
      </c>
      <c r="IT19" s="344">
        <f t="shared" si="5"/>
        <v>249</v>
      </c>
      <c r="IU19" s="344">
        <f t="shared" si="5"/>
        <v>250</v>
      </c>
      <c r="IV19" s="344">
        <f t="shared" si="5"/>
        <v>251</v>
      </c>
      <c r="IW19" s="345">
        <f t="shared" si="5"/>
        <v>252</v>
      </c>
      <c r="IX19" s="352">
        <f t="shared" si="5"/>
        <v>253</v>
      </c>
      <c r="IY19" s="344">
        <f t="shared" si="5"/>
        <v>254</v>
      </c>
      <c r="IZ19" s="344">
        <f t="shared" si="5"/>
        <v>255</v>
      </c>
      <c r="JA19" s="344">
        <f t="shared" si="5"/>
        <v>256</v>
      </c>
      <c r="JB19" s="344">
        <f t="shared" si="5"/>
        <v>257</v>
      </c>
      <c r="JC19" s="344">
        <f t="shared" si="5"/>
        <v>258</v>
      </c>
      <c r="JD19" s="344">
        <f t="shared" si="5"/>
        <v>259</v>
      </c>
      <c r="JE19" s="344">
        <f t="shared" si="5"/>
        <v>260</v>
      </c>
      <c r="JF19" s="344">
        <f t="shared" si="5"/>
        <v>261</v>
      </c>
      <c r="JG19" s="344">
        <f t="shared" si="5"/>
        <v>262</v>
      </c>
      <c r="JH19" s="344">
        <f t="shared" si="5"/>
        <v>263</v>
      </c>
      <c r="JI19" s="345">
        <f t="shared" si="5"/>
        <v>264</v>
      </c>
      <c r="JJ19" s="352">
        <f t="shared" si="5"/>
        <v>265</v>
      </c>
      <c r="JK19" s="344">
        <f t="shared" si="5"/>
        <v>266</v>
      </c>
      <c r="JL19" s="344">
        <f t="shared" si="5"/>
        <v>267</v>
      </c>
      <c r="JM19" s="344">
        <f t="shared" si="5"/>
        <v>268</v>
      </c>
      <c r="JN19" s="344">
        <f t="shared" si="5"/>
        <v>269</v>
      </c>
      <c r="JO19" s="344">
        <f t="shared" si="5"/>
        <v>270</v>
      </c>
      <c r="JP19" s="344">
        <f t="shared" si="5"/>
        <v>271</v>
      </c>
      <c r="JQ19" s="344">
        <f t="shared" si="5"/>
        <v>272</v>
      </c>
      <c r="JR19" s="344">
        <f t="shared" si="5"/>
        <v>273</v>
      </c>
      <c r="JS19" s="344">
        <f t="shared" si="5"/>
        <v>274</v>
      </c>
      <c r="JT19" s="344">
        <f t="shared" si="5"/>
        <v>275</v>
      </c>
      <c r="JU19" s="345">
        <f t="shared" si="5"/>
        <v>276</v>
      </c>
      <c r="JV19" s="352">
        <f t="shared" si="5"/>
        <v>277</v>
      </c>
      <c r="JW19" s="344">
        <f t="shared" si="5"/>
        <v>278</v>
      </c>
      <c r="JX19" s="344">
        <f t="shared" si="5"/>
        <v>279</v>
      </c>
      <c r="JY19" s="344">
        <f t="shared" si="5"/>
        <v>280</v>
      </c>
      <c r="JZ19" s="344">
        <f t="shared" si="5"/>
        <v>281</v>
      </c>
      <c r="KA19" s="344">
        <f t="shared" si="5"/>
        <v>282</v>
      </c>
      <c r="KB19" s="344">
        <f t="shared" si="5"/>
        <v>283</v>
      </c>
      <c r="KC19" s="344">
        <f t="shared" ref="KC19:LC19" si="6">KB19+1</f>
        <v>284</v>
      </c>
      <c r="KD19" s="344">
        <f t="shared" si="6"/>
        <v>285</v>
      </c>
      <c r="KE19" s="344">
        <f t="shared" si="6"/>
        <v>286</v>
      </c>
      <c r="KF19" s="344">
        <f t="shared" si="6"/>
        <v>287</v>
      </c>
      <c r="KG19" s="345">
        <f t="shared" si="6"/>
        <v>288</v>
      </c>
      <c r="KH19" s="352">
        <f t="shared" si="6"/>
        <v>289</v>
      </c>
      <c r="KI19" s="344">
        <f t="shared" si="6"/>
        <v>290</v>
      </c>
      <c r="KJ19" s="344">
        <f t="shared" si="6"/>
        <v>291</v>
      </c>
      <c r="KK19" s="344">
        <f t="shared" si="6"/>
        <v>292</v>
      </c>
      <c r="KL19" s="344">
        <f t="shared" si="6"/>
        <v>293</v>
      </c>
      <c r="KM19" s="344">
        <f t="shared" si="6"/>
        <v>294</v>
      </c>
      <c r="KN19" s="344">
        <f t="shared" si="6"/>
        <v>295</v>
      </c>
      <c r="KO19" s="344">
        <f t="shared" si="6"/>
        <v>296</v>
      </c>
      <c r="KP19" s="344">
        <f t="shared" si="6"/>
        <v>297</v>
      </c>
      <c r="KQ19" s="344">
        <f t="shared" si="6"/>
        <v>298</v>
      </c>
      <c r="KR19" s="344">
        <f t="shared" si="6"/>
        <v>299</v>
      </c>
      <c r="KS19" s="345">
        <f t="shared" si="6"/>
        <v>300</v>
      </c>
      <c r="KT19" s="352">
        <f t="shared" si="6"/>
        <v>301</v>
      </c>
      <c r="KU19" s="344">
        <f t="shared" si="6"/>
        <v>302</v>
      </c>
      <c r="KV19" s="344">
        <f t="shared" si="6"/>
        <v>303</v>
      </c>
      <c r="KW19" s="344">
        <f t="shared" si="6"/>
        <v>304</v>
      </c>
      <c r="KX19" s="344">
        <f t="shared" si="6"/>
        <v>305</v>
      </c>
      <c r="KY19" s="344">
        <f t="shared" si="6"/>
        <v>306</v>
      </c>
      <c r="KZ19" s="344">
        <f t="shared" si="6"/>
        <v>307</v>
      </c>
      <c r="LA19" s="344">
        <f t="shared" si="6"/>
        <v>308</v>
      </c>
      <c r="LB19" s="344">
        <f t="shared" si="6"/>
        <v>309</v>
      </c>
      <c r="LC19" s="344">
        <f t="shared" si="6"/>
        <v>310</v>
      </c>
      <c r="LD19" s="344">
        <f>LC19+1</f>
        <v>311</v>
      </c>
      <c r="LE19" s="345">
        <f t="shared" ref="LE19:NA19" si="7">LD19+1</f>
        <v>312</v>
      </c>
      <c r="LF19" s="352">
        <f t="shared" si="7"/>
        <v>313</v>
      </c>
      <c r="LG19" s="344">
        <f t="shared" si="7"/>
        <v>314</v>
      </c>
      <c r="LH19" s="344">
        <f t="shared" si="7"/>
        <v>315</v>
      </c>
      <c r="LI19" s="344">
        <f t="shared" si="7"/>
        <v>316</v>
      </c>
      <c r="LJ19" s="344">
        <f t="shared" si="7"/>
        <v>317</v>
      </c>
      <c r="LK19" s="344">
        <f t="shared" si="7"/>
        <v>318</v>
      </c>
      <c r="LL19" s="344">
        <f t="shared" si="7"/>
        <v>319</v>
      </c>
      <c r="LM19" s="344">
        <f t="shared" si="7"/>
        <v>320</v>
      </c>
      <c r="LN19" s="344">
        <f t="shared" si="7"/>
        <v>321</v>
      </c>
      <c r="LO19" s="344">
        <f t="shared" si="7"/>
        <v>322</v>
      </c>
      <c r="LP19" s="344">
        <f t="shared" si="7"/>
        <v>323</v>
      </c>
      <c r="LQ19" s="345">
        <f t="shared" si="7"/>
        <v>324</v>
      </c>
      <c r="LR19" s="352">
        <f t="shared" si="7"/>
        <v>325</v>
      </c>
      <c r="LS19" s="344">
        <f t="shared" si="7"/>
        <v>326</v>
      </c>
      <c r="LT19" s="344">
        <f t="shared" si="7"/>
        <v>327</v>
      </c>
      <c r="LU19" s="344">
        <f t="shared" si="7"/>
        <v>328</v>
      </c>
      <c r="LV19" s="344">
        <f t="shared" si="7"/>
        <v>329</v>
      </c>
      <c r="LW19" s="344">
        <f t="shared" si="7"/>
        <v>330</v>
      </c>
      <c r="LX19" s="344">
        <f t="shared" si="7"/>
        <v>331</v>
      </c>
      <c r="LY19" s="344">
        <f t="shared" si="7"/>
        <v>332</v>
      </c>
      <c r="LZ19" s="344">
        <f t="shared" si="7"/>
        <v>333</v>
      </c>
      <c r="MA19" s="344">
        <f t="shared" si="7"/>
        <v>334</v>
      </c>
      <c r="MB19" s="344">
        <f t="shared" si="7"/>
        <v>335</v>
      </c>
      <c r="MC19" s="345">
        <f t="shared" si="7"/>
        <v>336</v>
      </c>
      <c r="MD19" s="352">
        <f t="shared" si="7"/>
        <v>337</v>
      </c>
      <c r="ME19" s="344">
        <f t="shared" si="7"/>
        <v>338</v>
      </c>
      <c r="MF19" s="344">
        <f t="shared" si="7"/>
        <v>339</v>
      </c>
      <c r="MG19" s="344">
        <f t="shared" si="7"/>
        <v>340</v>
      </c>
      <c r="MH19" s="344">
        <f t="shared" si="7"/>
        <v>341</v>
      </c>
      <c r="MI19" s="344">
        <f t="shared" si="7"/>
        <v>342</v>
      </c>
      <c r="MJ19" s="344">
        <f t="shared" si="7"/>
        <v>343</v>
      </c>
      <c r="MK19" s="344">
        <f t="shared" si="7"/>
        <v>344</v>
      </c>
      <c r="ML19" s="344">
        <f t="shared" si="7"/>
        <v>345</v>
      </c>
      <c r="MM19" s="344">
        <f t="shared" si="7"/>
        <v>346</v>
      </c>
      <c r="MN19" s="344">
        <f t="shared" si="7"/>
        <v>347</v>
      </c>
      <c r="MO19" s="345">
        <f t="shared" si="7"/>
        <v>348</v>
      </c>
      <c r="MP19" s="352">
        <f t="shared" si="7"/>
        <v>349</v>
      </c>
      <c r="MQ19" s="344">
        <f t="shared" si="7"/>
        <v>350</v>
      </c>
      <c r="MR19" s="344">
        <f t="shared" si="7"/>
        <v>351</v>
      </c>
      <c r="MS19" s="344">
        <f t="shared" si="7"/>
        <v>352</v>
      </c>
      <c r="MT19" s="344">
        <f t="shared" si="7"/>
        <v>353</v>
      </c>
      <c r="MU19" s="344">
        <f t="shared" si="7"/>
        <v>354</v>
      </c>
      <c r="MV19" s="344">
        <f t="shared" si="7"/>
        <v>355</v>
      </c>
      <c r="MW19" s="344">
        <f t="shared" si="7"/>
        <v>356</v>
      </c>
      <c r="MX19" s="344">
        <f t="shared" si="7"/>
        <v>357</v>
      </c>
      <c r="MY19" s="344">
        <f t="shared" si="7"/>
        <v>358</v>
      </c>
      <c r="MZ19" s="344">
        <f t="shared" si="7"/>
        <v>359</v>
      </c>
      <c r="NA19" s="345">
        <f t="shared" si="7"/>
        <v>360</v>
      </c>
      <c r="NB19" s="281"/>
      <c r="NC19" s="281"/>
      <c r="ND19" s="281"/>
      <c r="NE19" s="281"/>
      <c r="NF19" s="281"/>
      <c r="NG19" s="281"/>
      <c r="NH19" s="281"/>
      <c r="NI19" s="281"/>
      <c r="NJ19" s="281"/>
      <c r="NK19" s="281"/>
      <c r="NL19" s="281"/>
      <c r="NM19" s="281"/>
      <c r="NN19" s="281"/>
      <c r="NO19" s="281"/>
      <c r="NP19" s="281"/>
      <c r="NQ19" s="281"/>
      <c r="NR19" s="281"/>
      <c r="NS19" s="281"/>
      <c r="NT19" s="281"/>
      <c r="NU19" s="281"/>
      <c r="NV19" s="281"/>
    </row>
    <row r="20" spans="1:386" x14ac:dyDescent="0.2">
      <c r="A20" s="257" t="s">
        <v>610</v>
      </c>
      <c r="B20" s="701" t="s">
        <v>611</v>
      </c>
      <c r="C20" s="701"/>
      <c r="D20" s="273"/>
      <c r="E20" s="343" t="s">
        <v>646</v>
      </c>
      <c r="F20" s="353">
        <f>'Receitas UGC'!F9</f>
        <v>199004.94429469414</v>
      </c>
      <c r="G20" s="353">
        <f>'Receitas UGC'!G9</f>
        <v>141901.320766135</v>
      </c>
      <c r="H20" s="353">
        <f>'Receitas UGC'!H9</f>
        <v>143835.72248599125</v>
      </c>
      <c r="I20" s="353">
        <f>'Receitas UGC'!I9</f>
        <v>134475.68662508039</v>
      </c>
      <c r="J20" s="353">
        <f>'Receitas UGC'!J9</f>
        <v>111036.67994592637</v>
      </c>
      <c r="K20" s="353">
        <f>'Receitas UGC'!K9</f>
        <v>117453.76872396375</v>
      </c>
      <c r="L20" s="353">
        <f>'Receitas UGC'!L9</f>
        <v>184653.63977067202</v>
      </c>
      <c r="M20" s="353">
        <f>'Receitas UGC'!M9</f>
        <v>134483.74591293233</v>
      </c>
      <c r="N20" s="353">
        <f>'Receitas UGC'!N9</f>
        <v>144804.82066444561</v>
      </c>
      <c r="O20" s="353">
        <f>'Receitas UGC'!O9</f>
        <v>161720.32388914851</v>
      </c>
      <c r="P20" s="353">
        <f>'Receitas UGC'!P9</f>
        <v>167626.4222418023</v>
      </c>
      <c r="Q20" s="353">
        <f>'Receitas UGC'!Q9</f>
        <v>170212.47658172011</v>
      </c>
      <c r="R20" s="353">
        <f>'Receitas UGC'!R9</f>
        <v>209932.96940501904</v>
      </c>
      <c r="S20" s="353">
        <f>'Receitas UGC'!S9</f>
        <v>161405.20027663049</v>
      </c>
      <c r="T20" s="353">
        <f>'Receitas UGC'!T9</f>
        <v>141196.80357263109</v>
      </c>
      <c r="U20" s="353">
        <f>'Receitas UGC'!U9</f>
        <v>139174.54380915582</v>
      </c>
      <c r="V20" s="353">
        <f>'Receitas UGC'!V9</f>
        <v>117330.61203536527</v>
      </c>
      <c r="W20" s="353">
        <f>'Receitas UGC'!W9</f>
        <v>121597.24312975891</v>
      </c>
      <c r="X20" s="353">
        <f>'Receitas UGC'!X9</f>
        <v>189609.1353199502</v>
      </c>
      <c r="Y20" s="353">
        <f>'Receitas UGC'!Y9</f>
        <v>139482.25857938643</v>
      </c>
      <c r="Z20" s="353">
        <f>'Receitas UGC'!Z9</f>
        <v>149475.68335082376</v>
      </c>
      <c r="AA20" s="353">
        <f>'Receitas UGC'!AA9</f>
        <v>166415.28703160532</v>
      </c>
      <c r="AB20" s="353">
        <f>'Receitas UGC'!AB9</f>
        <v>172593.87362654856</v>
      </c>
      <c r="AC20" s="353">
        <f>'Receitas UGC'!AC9</f>
        <v>168553.72149629352</v>
      </c>
      <c r="AD20" s="353">
        <f>'Receitas UGC'!AD9</f>
        <v>212355.91143273396</v>
      </c>
      <c r="AE20" s="353">
        <f>'Receitas UGC'!AE9</f>
        <v>164470.98884931006</v>
      </c>
      <c r="AF20" s="353">
        <f>'Receitas UGC'!AF9</f>
        <v>149941.06573609533</v>
      </c>
      <c r="AG20" s="353">
        <f>'Receitas UGC'!AG9</f>
        <v>139233.17746720993</v>
      </c>
      <c r="AH20" s="353">
        <f>'Receitas UGC'!AH9</f>
        <v>124665.50428660534</v>
      </c>
      <c r="AI20" s="353">
        <f>'Receitas UGC'!AI9</f>
        <v>121168.5365742966</v>
      </c>
      <c r="AJ20" s="353">
        <f>'Receitas UGC'!AJ9</f>
        <v>192209.019981441</v>
      </c>
      <c r="AK20" s="353">
        <f>'Receitas UGC'!AK9</f>
        <v>143332.46612567731</v>
      </c>
      <c r="AL20" s="353">
        <f>'Receitas UGC'!AL9</f>
        <v>152731.30067469573</v>
      </c>
      <c r="AM20" s="353">
        <f>'Receitas UGC'!AM9</f>
        <v>170131.95080824362</v>
      </c>
      <c r="AN20" s="353">
        <f>'Receitas UGC'!AN9</f>
        <v>176939.97908925949</v>
      </c>
      <c r="AO20" s="353">
        <f>'Receitas UGC'!AO9</f>
        <v>182888.9486543478</v>
      </c>
      <c r="AP20" s="353">
        <f>'Receitas UGC'!AP9</f>
        <v>220880.9066143237</v>
      </c>
      <c r="AQ20" s="353">
        <f>'Receitas UGC'!AQ9</f>
        <v>161261.63418777724</v>
      </c>
      <c r="AR20" s="353">
        <f>'Receitas UGC'!AR9</f>
        <v>164431.5405509705</v>
      </c>
      <c r="AS20" s="353">
        <f>'Receitas UGC'!AS9</f>
        <v>153457.40536570773</v>
      </c>
      <c r="AT20" s="353">
        <f>'Receitas UGC'!AT9</f>
        <v>128617.61460009372</v>
      </c>
      <c r="AU20" s="353">
        <f>'Receitas UGC'!AU9</f>
        <v>135443.00359622441</v>
      </c>
      <c r="AV20" s="353">
        <f>'Receitas UGC'!AV9</f>
        <v>202792.03244746602</v>
      </c>
      <c r="AW20" s="353">
        <f>'Receitas UGC'!AW9</f>
        <v>151557.71867186541</v>
      </c>
      <c r="AX20" s="353">
        <f>'Receitas UGC'!AX9</f>
        <v>161377.35335433958</v>
      </c>
      <c r="AY20" s="353">
        <f>'Receitas UGC'!AY9</f>
        <v>177998.99078614372</v>
      </c>
      <c r="AZ20" s="353">
        <f>'Receitas UGC'!AZ9</f>
        <v>184433.37011136682</v>
      </c>
      <c r="BA20" s="353">
        <f>'Receitas UGC'!BA9</f>
        <v>190451.01598013382</v>
      </c>
      <c r="BB20" s="353">
        <f>'Receitas UGC'!BB9</f>
        <v>227925.90758464675</v>
      </c>
      <c r="BC20" s="353">
        <f>'Receitas UGC'!BC9</f>
        <v>178517.2519455099</v>
      </c>
      <c r="BD20" s="353">
        <f>'Receitas UGC'!BD9</f>
        <v>158382.21636823058</v>
      </c>
      <c r="BE20" s="353">
        <f>'Receitas UGC'!BE9</f>
        <v>156135.72273590232</v>
      </c>
      <c r="BF20" s="353">
        <f>'Receitas UGC'!BF9</f>
        <v>133577.49898626807</v>
      </c>
      <c r="BG20" s="353">
        <f>'Receitas UGC'!BG9</f>
        <v>138494.12011062645</v>
      </c>
      <c r="BH20" s="353">
        <f>'Receitas UGC'!BH9</f>
        <v>207086.72737215352</v>
      </c>
      <c r="BI20" s="353">
        <f>'Receitas UGC'!BI9</f>
        <v>156197.57715758911</v>
      </c>
      <c r="BJ20" s="353">
        <f>'Receitas UGC'!BJ9</f>
        <v>165898.48380587631</v>
      </c>
      <c r="BK20" s="353">
        <f>'Receitas UGC'!BK9</f>
        <v>182738.66008806881</v>
      </c>
      <c r="BL20" s="353">
        <f>'Receitas UGC'!BL9</f>
        <v>189616.65136324029</v>
      </c>
      <c r="BM20" s="353">
        <f>'Receitas UGC'!BM9</f>
        <v>190851.6330884393</v>
      </c>
      <c r="BN20" s="353">
        <f>'Receitas UGC'!BN9</f>
        <v>231377.685201532</v>
      </c>
      <c r="BO20" s="353">
        <f>'Receitas UGC'!BO9</f>
        <v>182512.93542916756</v>
      </c>
      <c r="BP20" s="353">
        <f>'Receitas UGC'!BP9</f>
        <v>168167.00682659922</v>
      </c>
      <c r="BQ20" s="353">
        <f>'Receitas UGC'!BQ9</f>
        <v>157084.13167771816</v>
      </c>
      <c r="BR20" s="353">
        <f>'Receitas UGC'!BR9</f>
        <v>141726.35369369516</v>
      </c>
      <c r="BS20" s="353">
        <f>'Receitas UGC'!BS9</f>
        <v>138872.58837799128</v>
      </c>
      <c r="BT20" s="353">
        <f>'Receitas UGC'!BT9</f>
        <v>210464.88435235884</v>
      </c>
      <c r="BU20" s="353">
        <f>'Receitas UGC'!BU9</f>
        <v>160777.00295752203</v>
      </c>
      <c r="BV20" s="353">
        <f>'Receitas UGC'!BV9</f>
        <v>169854.56779601393</v>
      </c>
      <c r="BW20" s="353">
        <f>'Receitas UGC'!BW9</f>
        <v>187133.07756215803</v>
      </c>
      <c r="BX20" s="353">
        <f>'Receitas UGC'!BX9</f>
        <v>194640.92679742581</v>
      </c>
      <c r="BY20" s="353">
        <f>'Receitas UGC'!BY9</f>
        <v>180287.35434569654</v>
      </c>
      <c r="BZ20" s="353">
        <f>'Receitas UGC'!BZ9</f>
        <v>230504.1334669237</v>
      </c>
      <c r="CA20" s="353">
        <f>'Receitas UGC'!CA9</f>
        <v>183514.70541036816</v>
      </c>
      <c r="CB20" s="353">
        <f>'Receitas UGC'!CB9</f>
        <v>162225.49984352171</v>
      </c>
      <c r="CC20" s="353">
        <f>'Receitas UGC'!CC9</f>
        <v>162276.10790546756</v>
      </c>
      <c r="CD20" s="353">
        <f>'Receitas UGC'!CD9</f>
        <v>147177.16354042789</v>
      </c>
      <c r="CE20" s="353">
        <f>'Receitas UGC'!CE9</f>
        <v>142545.62858606674</v>
      </c>
      <c r="CF20" s="353">
        <f>'Receitas UGC'!CF9</f>
        <v>215627.86006365033</v>
      </c>
      <c r="CG20" s="353">
        <f>'Receitas UGC'!CG9</f>
        <v>166019.54325303953</v>
      </c>
      <c r="CH20" s="353">
        <f>'Receitas UGC'!CH9</f>
        <v>174924.39697369962</v>
      </c>
      <c r="CI20" s="353">
        <f>'Receitas UGC'!CI9</f>
        <v>192412.55152677975</v>
      </c>
      <c r="CJ20" s="353">
        <f>'Receitas UGC'!CJ9</f>
        <v>200321.43358748817</v>
      </c>
      <c r="CK20" s="353">
        <f>'Receitas UGC'!CK9</f>
        <v>195589.96140327575</v>
      </c>
      <c r="CL20" s="353">
        <f>'Receitas UGC'!CL9</f>
        <v>240058.03440561285</v>
      </c>
      <c r="CM20" s="353">
        <f>'Receitas UGC'!CM9</f>
        <v>191882.13627970146</v>
      </c>
      <c r="CN20" s="353">
        <f>'Receitas UGC'!CN9</f>
        <v>171166.96256739201</v>
      </c>
      <c r="CO20" s="353">
        <f>'Receitas UGC'!CO9</f>
        <v>170361.1504502983</v>
      </c>
      <c r="CP20" s="353">
        <f>'Receitas UGC'!CP9</f>
        <v>152295.83265962487</v>
      </c>
      <c r="CQ20" s="353">
        <f>'Receitas UGC'!CQ9</f>
        <v>149158.65880000539</v>
      </c>
      <c r="CR20" s="353">
        <f>'Receitas UGC'!CR9</f>
        <v>222481.34964470434</v>
      </c>
      <c r="CS20" s="353">
        <f>'Receitas UGC'!CS9</f>
        <v>172270.84052913825</v>
      </c>
      <c r="CT20" s="353">
        <f>'Receitas UGC'!CT9</f>
        <v>181170.02456975266</v>
      </c>
      <c r="CU20" s="353">
        <f>'Receitas UGC'!CU9</f>
        <v>198627.41132127264</v>
      </c>
      <c r="CV20" s="353">
        <f>'Receitas UGC'!CV9</f>
        <v>206749.11800125774</v>
      </c>
      <c r="CW20" s="353">
        <f>'Receitas UGC'!CW9</f>
        <v>205995.15692085322</v>
      </c>
      <c r="CX20" s="353">
        <f>'Receitas UGC'!CX9</f>
        <v>248005.79980145433</v>
      </c>
      <c r="CY20" s="353">
        <f>'Receitas UGC'!CY9</f>
        <v>188592.76261306865</v>
      </c>
      <c r="CZ20" s="353">
        <f>'Receitas UGC'!CZ9</f>
        <v>191160.84755893156</v>
      </c>
      <c r="DA20" s="353">
        <f>'Receitas UGC'!DA9</f>
        <v>181141.02321796218</v>
      </c>
      <c r="DB20" s="353">
        <f>'Receitas UGC'!DB9</f>
        <v>155782.66361218196</v>
      </c>
      <c r="DC20" s="353">
        <f>'Receitas UGC'!DC9</f>
        <v>164097.47466049218</v>
      </c>
      <c r="DD20" s="353">
        <f>'Receitas UGC'!DD9</f>
        <v>232945.68224738256</v>
      </c>
      <c r="DE20" s="353">
        <f>'Receitas UGC'!DE9</f>
        <v>180700.20712585389</v>
      </c>
      <c r="DF20" s="353">
        <f>'Receitas UGC'!DF9</f>
        <v>190247.02444503797</v>
      </c>
      <c r="DG20" s="353">
        <f>'Receitas UGC'!DG9</f>
        <v>206912.70812364426</v>
      </c>
      <c r="DH20" s="353">
        <f>'Receitas UGC'!DH9</f>
        <v>214778.91861638302</v>
      </c>
      <c r="DI20" s="353">
        <f>'Receitas UGC'!DI9</f>
        <v>219537.28934206741</v>
      </c>
      <c r="DJ20" s="353">
        <f>'Receitas UGC'!DJ9</f>
        <v>257803.64010240725</v>
      </c>
      <c r="DK20" s="353">
        <f>'Receitas UGC'!DK9</f>
        <v>207993.49888762075</v>
      </c>
      <c r="DL20" s="353">
        <f>'Receitas UGC'!DL9</f>
        <v>187606.33796813153</v>
      </c>
      <c r="DM20" s="353">
        <f>'Receitas UGC'!DM9</f>
        <v>185810.32438947461</v>
      </c>
      <c r="DN20" s="353">
        <f>'Receitas UGC'!DN9</f>
        <v>162448.78338244651</v>
      </c>
      <c r="DO20" s="353">
        <f>'Receitas UGC'!DO9</f>
        <v>168785.60394785806</v>
      </c>
      <c r="DP20" s="353">
        <f>'Receitas UGC'!DP9</f>
        <v>238745.13954851811</v>
      </c>
      <c r="DQ20" s="353">
        <f>'Receitas UGC'!DQ9</f>
        <v>186693.16919802089</v>
      </c>
      <c r="DR20" s="353">
        <f>'Receitas UGC'!DR9</f>
        <v>196025.71677272269</v>
      </c>
      <c r="DS20" s="353">
        <f>'Receitas UGC'!DS9</f>
        <v>212830.73530268233</v>
      </c>
      <c r="DT20" s="353">
        <f>'Receitas UGC'!DT9</f>
        <v>221110.01214225127</v>
      </c>
      <c r="DU20" s="353">
        <f>'Receitas UGC'!DU9</f>
        <v>226204.89433349707</v>
      </c>
      <c r="DV20" s="353">
        <f>'Receitas UGC'!DV9</f>
        <v>264338.36819795455</v>
      </c>
      <c r="DW20" s="353">
        <f>'Receitas UGC'!DW9</f>
        <v>214415.3888783596</v>
      </c>
      <c r="DX20" s="353">
        <f>'Receitas UGC'!DX9</f>
        <v>200094.89559318704</v>
      </c>
      <c r="DY20" s="353">
        <f>'Receitas UGC'!DY9</f>
        <v>188932.59536060548</v>
      </c>
      <c r="DZ20" s="353">
        <f>'Receitas UGC'!DZ9</f>
        <v>172458.45537079111</v>
      </c>
      <c r="EA20" s="353">
        <f>'Receitas UGC'!EA9</f>
        <v>170929.55578363486</v>
      </c>
      <c r="EB20" s="353">
        <f>'Receitas UGC'!EB9</f>
        <v>243738.6569266892</v>
      </c>
      <c r="EC20" s="353">
        <f>'Receitas UGC'!EC9</f>
        <v>192720.19334463967</v>
      </c>
      <c r="ED20" s="353">
        <f>'Receitas UGC'!ED9</f>
        <v>201320.61793619179</v>
      </c>
      <c r="EE20" s="353">
        <f>'Receitas UGC'!EE9</f>
        <v>218474.37525023968</v>
      </c>
      <c r="EF20" s="353">
        <f>'Receitas UGC'!EF9</f>
        <v>227345.19557619677</v>
      </c>
      <c r="EG20" s="353">
        <f>'Receitas UGC'!EG9</f>
        <v>212060.86921324677</v>
      </c>
      <c r="EH20" s="353">
        <f>'Receitas UGC'!EH9</f>
        <v>262718.23526703613</v>
      </c>
      <c r="EI20" s="353">
        <f>'Receitas UGC'!EI9</f>
        <v>204553.62058203851</v>
      </c>
      <c r="EJ20" s="353">
        <f>'Receitas UGC'!EJ9</f>
        <v>206071.88193150566</v>
      </c>
      <c r="EK20" s="353">
        <f>'Receitas UGC'!EK9</f>
        <v>197632.58323149811</v>
      </c>
      <c r="EL20" s="353">
        <f>'Receitas UGC'!EL9</f>
        <v>172425.66383705472</v>
      </c>
      <c r="EM20" s="353">
        <f>'Receitas UGC'!EM9</f>
        <v>181913.29952007209</v>
      </c>
      <c r="EN20" s="353">
        <f>'Receitas UGC'!EN9</f>
        <v>252054.53107481351</v>
      </c>
      <c r="EO20" s="353">
        <f>'Receitas UGC'!EO9</f>
        <v>199372.74230329116</v>
      </c>
      <c r="EP20" s="353">
        <f>'Receitas UGC'!EP9</f>
        <v>208900.71034486539</v>
      </c>
      <c r="EQ20" s="353">
        <f>'Receitas UGC'!EQ9</f>
        <v>225740.93953144894</v>
      </c>
      <c r="ER20" s="353">
        <f>'Receitas UGC'!ER9</f>
        <v>234669.05113615061</v>
      </c>
      <c r="ES20" s="353">
        <f>'Receitas UGC'!ES9</f>
        <v>235417.46449505285</v>
      </c>
      <c r="ET20" s="353">
        <f>'Receitas UGC'!ET9</f>
        <v>276277.10162555444</v>
      </c>
      <c r="EU20" s="353">
        <f>'Receitas UGC'!EU9</f>
        <v>226652.38751663259</v>
      </c>
      <c r="EV20" s="353">
        <f>'Receitas UGC'!EV9</f>
        <v>205955.57719686869</v>
      </c>
      <c r="EW20" s="353">
        <f>'Receitas UGC'!EW9</f>
        <v>204824.89341555675</v>
      </c>
      <c r="EX20" s="353">
        <f>'Receitas UGC'!EX9</f>
        <v>181141.12763452332</v>
      </c>
      <c r="EY20" s="353">
        <f>'Receitas UGC'!EY9</f>
        <v>188514.31932348671</v>
      </c>
      <c r="EZ20" s="353">
        <f>'Receitas UGC'!EZ9</f>
        <v>259505.36552639041</v>
      </c>
      <c r="FA20" s="353">
        <f>'Receitas UGC'!FA9</f>
        <v>206786.65645108375</v>
      </c>
      <c r="FB20" s="353">
        <f>'Receitas UGC'!FB9</f>
        <v>215949.02313006236</v>
      </c>
      <c r="FC20" s="353">
        <f>'Receitas UGC'!FC9</f>
        <v>232794.66805561495</v>
      </c>
      <c r="FD20" s="353">
        <f>'Receitas UGC'!FD9</f>
        <v>242049.55616105354</v>
      </c>
      <c r="FE20" s="353">
        <f>'Receitas UGC'!FE9</f>
        <v>236117.42578516281</v>
      </c>
      <c r="FF20" s="353">
        <f>'Receitas UGC'!FF9</f>
        <v>280991.21977731201</v>
      </c>
      <c r="FG20" s="353">
        <f>'Receitas UGC'!FG9</f>
        <v>232006.09191065104</v>
      </c>
      <c r="FH20" s="353">
        <f>'Receitas UGC'!FH9</f>
        <v>216913.65255814581</v>
      </c>
      <c r="FI20" s="353">
        <f>'Receitas UGC'!FI9</f>
        <v>207075.72743549675</v>
      </c>
      <c r="FJ20" s="353">
        <f>'Receitas UGC'!FJ9</f>
        <v>190602.97771738793</v>
      </c>
      <c r="FK20" s="353">
        <f>'Receitas UGC'!FK9</f>
        <v>190260.90488656028</v>
      </c>
      <c r="FL20" s="353">
        <f>'Receitas UGC'!FL9</f>
        <v>264330.44367707742</v>
      </c>
      <c r="FM20" s="353">
        <f>'Receitas UGC'!FM9</f>
        <v>212783.80214679884</v>
      </c>
      <c r="FN20" s="353">
        <f>'Receitas UGC'!FN9</f>
        <v>221317.48506471631</v>
      </c>
      <c r="FO20" s="353">
        <f>'Receitas UGC'!FO9</f>
        <v>238610.16374053556</v>
      </c>
      <c r="FP20" s="353">
        <f>'Receitas UGC'!FP9</f>
        <v>248558.89850226606</v>
      </c>
      <c r="FQ20" s="353">
        <f>'Receitas UGC'!FQ9</f>
        <v>246697.98376589149</v>
      </c>
      <c r="FR20" s="353">
        <f>'Receitas UGC'!FR9</f>
        <v>289317.0928553273</v>
      </c>
      <c r="FS20" s="353">
        <f>'Receitas UGC'!FS9</f>
        <v>239869.80058258577</v>
      </c>
      <c r="FT20" s="353">
        <f>'Receitas UGC'!FT9</f>
        <v>219004.13893797665</v>
      </c>
      <c r="FU20" s="353">
        <f>'Receitas UGC'!FU9</f>
        <v>218355.37935276792</v>
      </c>
      <c r="FV20" s="353">
        <f>'Receitas UGC'!FV9</f>
        <v>194462.54934087829</v>
      </c>
      <c r="FW20" s="353">
        <f>'Receitas UGC'!FW9</f>
        <v>202586.36245095593</v>
      </c>
      <c r="FX20" s="353">
        <f>'Receitas UGC'!FX9</f>
        <v>274318.12163943599</v>
      </c>
      <c r="FY20" s="353">
        <f>'Receitas UGC'!FY9</f>
        <v>221137.63797987689</v>
      </c>
      <c r="FZ20" s="353">
        <f>'Receitas UGC'!FZ9</f>
        <v>230188.00745541908</v>
      </c>
      <c r="GA20" s="353">
        <f>'Receitas UGC'!GA9</f>
        <v>247068.84354650415</v>
      </c>
      <c r="GB20" s="353">
        <f>'Receitas UGC'!GB9</f>
        <v>257019.1793621715</v>
      </c>
      <c r="GC20" s="353">
        <f>'Receitas UGC'!GC9</f>
        <v>261227.55938079092</v>
      </c>
      <c r="GD20" s="353">
        <f>'Receitas UGC'!GD9</f>
        <v>299967.17834354076</v>
      </c>
      <c r="GE20" s="353">
        <f>'Receitas UGC'!GE9</f>
        <v>249532.76809989641</v>
      </c>
      <c r="GF20" s="353">
        <f>'Receitas UGC'!GF9</f>
        <v>228909.79699548031</v>
      </c>
      <c r="GG20" s="353">
        <f>'Receitas UGC'!GG9</f>
        <v>227652.00345378875</v>
      </c>
      <c r="GH20" s="353">
        <f>'Receitas UGC'!GH9</f>
        <v>203160.80250463585</v>
      </c>
      <c r="GI20" s="353">
        <f>'Receitas UGC'!GI9</f>
        <v>211437.25592039264</v>
      </c>
      <c r="GJ20" s="353">
        <f>'Receitas UGC'!GJ9</f>
        <v>283247.37764964736</v>
      </c>
      <c r="GK20" s="353">
        <f>'Receitas UGC'!GK9</f>
        <v>229591.89052365485</v>
      </c>
      <c r="GL20" s="353">
        <f>'Receitas UGC'!GL9</f>
        <v>238412.71620015701</v>
      </c>
      <c r="GM20" s="353">
        <f>'Receitas UGC'!GM9</f>
        <v>255161.46951811237</v>
      </c>
      <c r="GN20" s="353">
        <f>'Receitas UGC'!GN9</f>
        <v>265350.41527476494</v>
      </c>
      <c r="GO20" s="353">
        <f>'Receitas UGC'!GO9</f>
        <v>264559.89280510211</v>
      </c>
      <c r="GP20" s="353">
        <f>'Receitas UGC'!GP9</f>
        <v>306219.28004482616</v>
      </c>
      <c r="GQ20" s="353">
        <f>'Receitas UGC'!GQ9</f>
        <v>245544.42022771126</v>
      </c>
      <c r="GR20" s="353">
        <f>'Receitas UGC'!GR9</f>
        <v>247636.50209259574</v>
      </c>
      <c r="GS20" s="353">
        <f>'Receitas UGC'!GS9</f>
        <v>238043.80274424326</v>
      </c>
      <c r="GT20" s="353">
        <f>'Receitas UGC'!GT9</f>
        <v>210968.0482692107</v>
      </c>
      <c r="GU20" s="353">
        <f>'Receitas UGC'!GU9</f>
        <v>221724.52587986071</v>
      </c>
      <c r="GV20" s="353">
        <f>'Receitas UGC'!GV9</f>
        <v>292907.07344804349</v>
      </c>
      <c r="GW20" s="353">
        <f>'Receitas UGC'!GW9</f>
        <v>238414.12373540062</v>
      </c>
      <c r="GX20" s="353">
        <f>'Receitas UGC'!GX9</f>
        <v>247193.36099172686</v>
      </c>
      <c r="GY20" s="353">
        <f>'Receitas UGC'!GY9</f>
        <v>263713.74276056816</v>
      </c>
      <c r="GZ20" s="353">
        <f>'Receitas UGC'!GZ9</f>
        <v>274070.76298285136</v>
      </c>
      <c r="HA20" s="353">
        <f>'Receitas UGC'!HA9</f>
        <v>257459.11835516663</v>
      </c>
      <c r="HB20" s="353">
        <f>'Receitas UGC'!HB9</f>
        <v>308585.22566616506</v>
      </c>
      <c r="HC20" s="353">
        <f>'Receitas UGC'!HC9</f>
        <v>260163.50728766926</v>
      </c>
      <c r="HD20" s="353">
        <f>'Receitas UGC'!HD9</f>
        <v>238109.13966707588</v>
      </c>
      <c r="HE20" s="353">
        <f>'Receitas UGC'!HE9</f>
        <v>238977.9272220564</v>
      </c>
      <c r="HF20" s="353">
        <f>'Receitas UGC'!HF9</f>
        <v>215068.72330116533</v>
      </c>
      <c r="HG20" s="353">
        <f>'Receitas UGC'!HG9</f>
        <v>224436.76415331644</v>
      </c>
      <c r="HH20" s="353">
        <f>'Receitas UGC'!HH9</f>
        <v>297539.40141138068</v>
      </c>
      <c r="HI20" s="353">
        <f>'Receitas UGC'!HI9</f>
        <v>243761.66198343085</v>
      </c>
      <c r="HJ20" s="353">
        <f>'Receitas UGC'!HJ9</f>
        <v>252719.59774242449</v>
      </c>
      <c r="HK20" s="353">
        <f>'Receitas UGC'!HK9</f>
        <v>269740.95068033453</v>
      </c>
      <c r="HL20" s="353">
        <f>'Receitas UGC'!HL9</f>
        <v>280866.46565455076</v>
      </c>
      <c r="HM20" s="353">
        <f>'Receitas UGC'!HM9</f>
        <v>280485.29508658469</v>
      </c>
      <c r="HN20" s="353">
        <f>'Receitas UGC'!HN9</f>
        <v>322147.7730565173</v>
      </c>
      <c r="HO20" s="353">
        <f>'Receitas UGC'!HO9</f>
        <v>271896.18925025588</v>
      </c>
      <c r="HP20" s="353">
        <f>'Receitas UGC'!HP9</f>
        <v>250903.16724552042</v>
      </c>
      <c r="HQ20" s="353">
        <f>'Receitas UGC'!HQ9</f>
        <v>250390.04755762286</v>
      </c>
      <c r="HR20" s="353">
        <f>'Receitas UGC'!HR9</f>
        <v>229802.80362375287</v>
      </c>
      <c r="HS20" s="353">
        <f>'Receitas UGC'!HS9</f>
        <v>230049.33251673193</v>
      </c>
      <c r="HT20" s="353">
        <f>'Receitas UGC'!HT9</f>
        <v>306547.64924617496</v>
      </c>
      <c r="HU20" s="353">
        <f>'Receitas UGC'!HU9</f>
        <v>253150.3230180681</v>
      </c>
      <c r="HV20" s="353">
        <f>'Receitas UGC'!HV9</f>
        <v>260945.95766104857</v>
      </c>
      <c r="HW20" s="353">
        <f>'Receitas UGC'!HW9</f>
        <v>278166.92721936648</v>
      </c>
      <c r="HX20" s="353">
        <f>'Receitas UGC'!HX9</f>
        <v>289731.66280063742</v>
      </c>
      <c r="HY20" s="353">
        <f>'Receitas UGC'!HY9</f>
        <v>286714.01304706681</v>
      </c>
      <c r="HZ20" s="353">
        <f>'Receitas UGC'!HZ9</f>
        <v>329884.42765690503</v>
      </c>
      <c r="IA20" s="353">
        <f>'Receitas UGC'!IA9</f>
        <v>269144.40355233848</v>
      </c>
      <c r="IB20" s="353">
        <f>'Receitas UGC'!IB9</f>
        <v>271023.49512366939</v>
      </c>
      <c r="IC20" s="353">
        <f>'Receitas UGC'!IC9</f>
        <v>261962.18696918624</v>
      </c>
      <c r="ID20" s="353">
        <f>'Receitas UGC'!ID9</f>
        <v>234373.89893121907</v>
      </c>
      <c r="IE20" s="353">
        <f>'Receitas UGC'!IE9</f>
        <v>246298.42474540521</v>
      </c>
      <c r="IF20" s="353">
        <f>'Receitas UGC'!IF9</f>
        <v>318615.52229210234</v>
      </c>
      <c r="IG20" s="353">
        <f>'Receitas UGC'!IG9</f>
        <v>263272.33079795114</v>
      </c>
      <c r="IH20" s="353">
        <f>'Receitas UGC'!IH9</f>
        <v>271805.95941925689</v>
      </c>
      <c r="II20" s="353">
        <f>'Receitas UGC'!II9</f>
        <v>288334.20723570103</v>
      </c>
      <c r="IJ20" s="353">
        <f>'Receitas UGC'!IJ9</f>
        <v>299810.85143714439</v>
      </c>
      <c r="IK20" s="353">
        <f>'Receitas UGC'!IK9</f>
        <v>302317.99609350739</v>
      </c>
      <c r="IL20" s="353">
        <f>'Receitas UGC'!IL9</f>
        <v>341832.54186835414</v>
      </c>
      <c r="IM20" s="353">
        <f>'Receitas UGC'!IM9</f>
        <v>290710.51097990107</v>
      </c>
      <c r="IN20" s="353">
        <f>'Receitas UGC'!IN9</f>
        <v>269656.10039056349</v>
      </c>
      <c r="IO20" s="353">
        <f>'Receitas UGC'!IO9</f>
        <v>268872.25779636943</v>
      </c>
      <c r="IP20" s="353">
        <f>'Receitas UGC'!IP9</f>
        <v>243252.21775848401</v>
      </c>
      <c r="IQ20" s="353">
        <f>'Receitas UGC'!IQ9</f>
        <v>253305.46375233034</v>
      </c>
      <c r="IR20" s="353">
        <f>'Receitas UGC'!IR9</f>
        <v>326833.52053251344</v>
      </c>
      <c r="IS20" s="353">
        <f>'Receitas UGC'!IS9</f>
        <v>271622.76822002057</v>
      </c>
      <c r="IT20" s="353">
        <f>'Receitas UGC'!IT9</f>
        <v>279928.52927614708</v>
      </c>
      <c r="IU20" s="353">
        <f>'Receitas UGC'!IU9</f>
        <v>296601.45389521046</v>
      </c>
      <c r="IV20" s="353">
        <f>'Receitas UGC'!IV9</f>
        <v>308584.76344885456</v>
      </c>
      <c r="IW20" s="353">
        <f>'Receitas UGC'!IW9</f>
        <v>311380.32892251015</v>
      </c>
      <c r="IX20" s="353">
        <f>'Receitas UGC'!IX9</f>
        <v>350802.40895972954</v>
      </c>
      <c r="IY20" s="353">
        <f>'Receitas UGC'!IY9</f>
        <v>299542.00246006448</v>
      </c>
      <c r="IZ20" s="353">
        <f>'Receitas UGC'!IZ9</f>
        <v>284543.54636587459</v>
      </c>
      <c r="JA20" s="353">
        <f>'Receitas UGC'!JA9</f>
        <v>274421.50795713358</v>
      </c>
      <c r="JB20" s="353">
        <f>'Receitas UGC'!JB9</f>
        <v>255637.79837876142</v>
      </c>
      <c r="JC20" s="353">
        <f>'Receitas UGC'!JC9</f>
        <v>257916.94460118859</v>
      </c>
      <c r="JD20" s="353">
        <f>'Receitas UGC'!JD9</f>
        <v>334382.19190962071</v>
      </c>
      <c r="JE20" s="353">
        <f>'Receitas UGC'!JE9</f>
        <v>280130.71036729554</v>
      </c>
      <c r="JF20" s="353">
        <f>'Receitas UGC'!JF9</f>
        <v>287680.92154062382</v>
      </c>
      <c r="JG20" s="353">
        <f>'Receitas UGC'!JG9</f>
        <v>304700.41447152547</v>
      </c>
      <c r="JH20" s="353">
        <f>'Receitas UGC'!JH9</f>
        <v>317365.02120303799</v>
      </c>
      <c r="JI20" s="353">
        <f>'Receitas UGC'!JI9</f>
        <v>315249.30778204522</v>
      </c>
      <c r="JJ20" s="353">
        <f>'Receitas UGC'!JJ9</f>
        <v>357792.75245464518</v>
      </c>
      <c r="JK20" s="353">
        <f>'Receitas UGC'!JK9</f>
        <v>296429.85154203547</v>
      </c>
      <c r="JL20" s="353">
        <f>'Receitas UGC'!JL9</f>
        <v>298183.56527568022</v>
      </c>
      <c r="JM20" s="353">
        <f>'Receitas UGC'!JM9</f>
        <v>289262.96609449445</v>
      </c>
      <c r="JN20" s="353">
        <f>'Receitas UGC'!JN9</f>
        <v>260869.3771629167</v>
      </c>
      <c r="JO20" s="353">
        <f>'Receitas UGC'!JO9</f>
        <v>273914.65883178532</v>
      </c>
      <c r="JP20" s="353">
        <f>'Receitas UGC'!JP9</f>
        <v>347290.03075522318</v>
      </c>
      <c r="JQ20" s="353">
        <f>'Receitas UGC'!JQ9</f>
        <v>290909.43984322646</v>
      </c>
      <c r="JR20" s="353">
        <f>'Receitas UGC'!JR9</f>
        <v>299087.33377085015</v>
      </c>
      <c r="JS20" s="353">
        <f>'Receitas UGC'!JS9</f>
        <v>315544.39176815684</v>
      </c>
      <c r="JT20" s="353">
        <f>'Receitas UGC'!JT9</f>
        <v>328158.53606402077</v>
      </c>
      <c r="JU20" s="353">
        <f>'Receitas UGC'!JU9</f>
        <v>326340.05621807743</v>
      </c>
      <c r="JV20" s="353">
        <f>'Receitas UGC'!JV9</f>
        <v>368434.40943804657</v>
      </c>
      <c r="JW20" s="353">
        <f>'Receitas UGC'!JW9</f>
        <v>317307.41945905169</v>
      </c>
      <c r="JX20" s="353">
        <f>'Receitas UGC'!JX9</f>
        <v>295820.25652056432</v>
      </c>
      <c r="JY20" s="353">
        <f>'Receitas UGC'!JY9</f>
        <v>295714.13866562827</v>
      </c>
      <c r="JZ20" s="353">
        <f>'Receitas UGC'!JZ9</f>
        <v>269555.30360358115</v>
      </c>
      <c r="KA20" s="353">
        <f>'Receitas UGC'!KA9</f>
        <v>280877.85402081476</v>
      </c>
      <c r="KB20" s="353">
        <f>'Receitas UGC'!KB9</f>
        <v>355667.21552358411</v>
      </c>
      <c r="KC20" s="353">
        <f>'Receitas UGC'!KC9</f>
        <v>299529.50867047365</v>
      </c>
      <c r="KD20" s="353">
        <f>'Receitas UGC'!KD9</f>
        <v>307567.18368652667</v>
      </c>
      <c r="KE20" s="353">
        <f>'Receitas UGC'!KE9</f>
        <v>324252.99748589232</v>
      </c>
      <c r="KF20" s="353">
        <f>'Receitas UGC'!KF9</f>
        <v>337470.61103164277</v>
      </c>
      <c r="KG20" s="353">
        <f>'Receitas UGC'!KG9</f>
        <v>329057.91906362452</v>
      </c>
      <c r="KH20" s="353">
        <f>'Receitas UGC'!KH9</f>
        <v>375324.69123857003</v>
      </c>
      <c r="KI20" s="353">
        <f>'Receitas UGC'!KI9</f>
        <v>324903.07271977101</v>
      </c>
      <c r="KJ20" s="353">
        <f>'Receitas UGC'!KJ9</f>
        <v>309083.94700639724</v>
      </c>
      <c r="KK20" s="353">
        <f>'Receitas UGC'!KK9</f>
        <v>300361.87016005896</v>
      </c>
      <c r="KL20" s="353">
        <f>'Receitas UGC'!KL9</f>
        <v>281408.8247639981</v>
      </c>
      <c r="KM20" s="353">
        <f>'Receitas UGC'!KM9</f>
        <v>285154.82319008984</v>
      </c>
      <c r="KN20" s="353">
        <f>'Receitas UGC'!KN9</f>
        <v>363149.4723989481</v>
      </c>
      <c r="KO20" s="353">
        <f>'Receitas UGC'!KO9</f>
        <v>308130.66557017423</v>
      </c>
      <c r="KP20" s="353">
        <f>'Receitas UGC'!KP9</f>
        <v>315536.08020989323</v>
      </c>
      <c r="KQ20" s="353">
        <f>'Receitas UGC'!KQ9</f>
        <v>332684.08904419729</v>
      </c>
      <c r="KR20" s="353">
        <f>'Receitas UGC'!KR9</f>
        <v>346705.9579257266</v>
      </c>
      <c r="KS20" s="353">
        <f>'Receitas UGC'!KS9</f>
        <v>342317.53591135371</v>
      </c>
      <c r="KT20" s="353">
        <f>'Receitas UGC'!KT9</f>
        <v>386379.87121722894</v>
      </c>
      <c r="KU20" s="353">
        <f>'Receitas UGC'!KU9</f>
        <v>335472.54862281488</v>
      </c>
      <c r="KV20" s="353">
        <f>'Receitas UGC'!KV9</f>
        <v>313872.03106559679</v>
      </c>
      <c r="KW20" s="353">
        <f>'Receitas UGC'!KW9</f>
        <v>314372.81010819314</v>
      </c>
      <c r="KX20" s="353">
        <f>'Receitas UGC'!KX9</f>
        <v>287945.82496391493</v>
      </c>
      <c r="KY20" s="353">
        <f>'Receitas UGC'!KY9</f>
        <v>300260.29372942046</v>
      </c>
      <c r="KZ20" s="353">
        <f>'Receitas UGC'!KZ9</f>
        <v>376015.01279175916</v>
      </c>
      <c r="LA20" s="353">
        <f>'Receitas UGC'!LA9</f>
        <v>319281.98396496958</v>
      </c>
      <c r="LB20" s="353">
        <f>'Receitas UGC'!LB9</f>
        <v>327179.32590734528</v>
      </c>
      <c r="LC20" s="353">
        <f>'Receitas UGC'!LC9</f>
        <v>343913.88414187421</v>
      </c>
      <c r="LD20" s="353">
        <f>'Receitas UGC'!LD9</f>
        <v>358036.69181690889</v>
      </c>
      <c r="LE20" s="353">
        <f>'Receitas UGC'!LE9</f>
        <v>359182.48676294333</v>
      </c>
      <c r="LF20" s="353">
        <f>'Receitas UGC'!LF9</f>
        <v>399697.12322224403</v>
      </c>
      <c r="LG20" s="353">
        <f>'Receitas UGC'!LG9</f>
        <v>347827.33053422993</v>
      </c>
      <c r="LH20" s="353">
        <f>'Receitas UGC'!LH9</f>
        <v>326426.82220368949</v>
      </c>
      <c r="LI20" s="353">
        <f>'Receitas UGC'!LI9</f>
        <v>326395.71163736482</v>
      </c>
      <c r="LJ20" s="353">
        <f>'Receitas UGC'!LJ9</f>
        <v>299336.52737446851</v>
      </c>
      <c r="LK20" s="353">
        <f>'Receitas UGC'!LK9</f>
        <v>311916.01929425518</v>
      </c>
      <c r="LL20" s="353">
        <f>'Receitas UGC'!LL9</f>
        <v>387862.37476729206</v>
      </c>
      <c r="LM20" s="353">
        <f>'Receitas UGC'!LM9</f>
        <v>330581.69082307612</v>
      </c>
      <c r="LN20" s="353">
        <f>'Receitas UGC'!LN9</f>
        <v>338230.9028185358</v>
      </c>
      <c r="LO20" s="353">
        <f>'Receitas UGC'!LO9</f>
        <v>354837.92248867423</v>
      </c>
      <c r="LP20" s="353">
        <f>'Receitas UGC'!LP9</f>
        <v>369305.98700353969</v>
      </c>
      <c r="LQ20" s="353">
        <f>'Receitas UGC'!LQ9</f>
        <v>365871.65112902067</v>
      </c>
      <c r="LR20" s="353">
        <f>'Receitas UGC'!LR9</f>
        <v>409063.85677905014</v>
      </c>
      <c r="LS20" s="353">
        <f>'Receitas UGC'!LS9</f>
        <v>346867.87599091482</v>
      </c>
      <c r="LT20" s="353">
        <f>'Receitas UGC'!LT9</f>
        <v>348198.45762123907</v>
      </c>
      <c r="LU20" s="353">
        <f>'Receitas UGC'!LU9</f>
        <v>339817.18807700789</v>
      </c>
      <c r="LV20" s="353">
        <f>'Receitas UGC'!LV9</f>
        <v>310089.20004563202</v>
      </c>
      <c r="LW20" s="353">
        <f>'Receitas UGC'!LW9</f>
        <v>325243.52361334948</v>
      </c>
      <c r="LX20" s="353">
        <f>'Receitas UGC'!LX9</f>
        <v>400647.67590567021</v>
      </c>
      <c r="LY20" s="353">
        <f>'Receitas UGC'!LY9</f>
        <v>342431.80939582206</v>
      </c>
      <c r="LZ20" s="353">
        <f>'Receitas UGC'!LZ9</f>
        <v>350003.97867583937</v>
      </c>
      <c r="MA20" s="353">
        <f>'Receitas UGC'!MA9</f>
        <v>366372.51092042425</v>
      </c>
      <c r="MB20" s="353">
        <f>'Receitas UGC'!MB9</f>
        <v>381105.91323147499</v>
      </c>
      <c r="MC20" s="353">
        <f>'Receitas UGC'!MC9</f>
        <v>361782.82668064052</v>
      </c>
      <c r="MD20" s="353">
        <f>'Receitas UGC'!MD9</f>
        <v>414482.43866303237</v>
      </c>
      <c r="ME20" s="353">
        <f>'Receitas UGC'!ME9</f>
        <v>364503.022888273</v>
      </c>
      <c r="MF20" s="353">
        <f>'Receitas UGC'!MF9</f>
        <v>341669.5629309052</v>
      </c>
      <c r="MG20" s="353">
        <f>'Receitas UGC'!MG9</f>
        <v>343778.62988972879</v>
      </c>
      <c r="MH20" s="353">
        <f>'Receitas UGC'!MH9</f>
        <v>317153.35073481669</v>
      </c>
      <c r="MI20" s="353">
        <f>'Receitas UGC'!MI9</f>
        <v>331024.70940851333</v>
      </c>
      <c r="MJ20" s="353">
        <f>'Receitas UGC'!MJ9</f>
        <v>408450.00713076931</v>
      </c>
      <c r="MK20" s="353">
        <f>'Receitas UGC'!MK9</f>
        <v>350859.821361685</v>
      </c>
      <c r="ML20" s="353">
        <f>'Receitas UGC'!ML9</f>
        <v>358581.35644402535</v>
      </c>
      <c r="MM20" s="353">
        <f>'Receitas UGC'!MM9</f>
        <v>375447.08415482956</v>
      </c>
      <c r="MN20" s="353">
        <f>'Receitas UGC'!MN9</f>
        <v>391053.74304967601</v>
      </c>
      <c r="MO20" s="353">
        <f>'Receitas UGC'!MO9</f>
        <v>387896.12498428137</v>
      </c>
      <c r="MP20" s="353">
        <f>'Receitas UGC'!MP9</f>
        <v>431177.45782642462</v>
      </c>
      <c r="MQ20" s="353">
        <f>'Receitas UGC'!MQ9</f>
        <v>379333.71637429472</v>
      </c>
      <c r="MR20" s="353">
        <f>'Receitas UGC'!MR9</f>
        <v>357545.95347082801</v>
      </c>
      <c r="MS20" s="353">
        <f>'Receitas UGC'!MS9</f>
        <v>358304.39081959584</v>
      </c>
      <c r="MT20" s="353">
        <f>'Receitas UGC'!MT9</f>
        <v>330646.0587602217</v>
      </c>
      <c r="MU20" s="353">
        <f>'Receitas UGC'!MU9</f>
        <v>344718.06151328736</v>
      </c>
      <c r="MV20" s="353">
        <f>'Receitas UGC'!MV9</f>
        <v>422134.07033826795</v>
      </c>
      <c r="MW20" s="353">
        <f>'Receitas UGC'!MW9</f>
        <v>363798.06352543831</v>
      </c>
      <c r="MX20" s="353">
        <f>'Receitas UGC'!MX9</f>
        <v>371150.3872166106</v>
      </c>
      <c r="MY20" s="353">
        <f>'Receitas UGC'!MY9</f>
        <v>387781.39763582742</v>
      </c>
      <c r="MZ20" s="353">
        <f>'Receitas UGC'!MZ9</f>
        <v>403679.75185132254</v>
      </c>
      <c r="NA20" s="353">
        <f>'Receitas UGC'!NA9</f>
        <v>393649.43851873541</v>
      </c>
    </row>
    <row r="21" spans="1:386" x14ac:dyDescent="0.2">
      <c r="A21" s="260" t="s">
        <v>612</v>
      </c>
      <c r="B21" s="267" t="s">
        <v>598</v>
      </c>
      <c r="C21" s="274">
        <v>0.32400000000000001</v>
      </c>
      <c r="E21" s="263"/>
      <c r="F21" s="354">
        <f>$C21*F$20</f>
        <v>64477.601951480901</v>
      </c>
      <c r="G21" s="354">
        <f t="shared" ref="G21:BR21" si="8">$C21*G$20</f>
        <v>45976.027928227741</v>
      </c>
      <c r="H21" s="354">
        <f t="shared" si="8"/>
        <v>46602.774085461169</v>
      </c>
      <c r="I21" s="354">
        <f t="shared" si="8"/>
        <v>43570.122466526045</v>
      </c>
      <c r="J21" s="354">
        <f t="shared" si="8"/>
        <v>35975.884302480146</v>
      </c>
      <c r="K21" s="354">
        <f t="shared" si="8"/>
        <v>38055.021066564252</v>
      </c>
      <c r="L21" s="354">
        <f t="shared" si="8"/>
        <v>59827.779285697732</v>
      </c>
      <c r="M21" s="354">
        <f t="shared" si="8"/>
        <v>43572.733675790078</v>
      </c>
      <c r="N21" s="354">
        <f t="shared" si="8"/>
        <v>46916.761895280375</v>
      </c>
      <c r="O21" s="354">
        <f t="shared" si="8"/>
        <v>52397.384940084121</v>
      </c>
      <c r="P21" s="354">
        <f t="shared" si="8"/>
        <v>54310.960806343945</v>
      </c>
      <c r="Q21" s="354">
        <f t="shared" si="8"/>
        <v>55148.842412477316</v>
      </c>
      <c r="R21" s="354">
        <f t="shared" si="8"/>
        <v>68018.282087226165</v>
      </c>
      <c r="S21" s="354">
        <f t="shared" si="8"/>
        <v>52295.284889628281</v>
      </c>
      <c r="T21" s="354">
        <f t="shared" si="8"/>
        <v>45747.764357532476</v>
      </c>
      <c r="U21" s="354">
        <f t="shared" si="8"/>
        <v>45092.552194166485</v>
      </c>
      <c r="V21" s="354">
        <f t="shared" si="8"/>
        <v>38015.118299458351</v>
      </c>
      <c r="W21" s="354">
        <f t="shared" si="8"/>
        <v>39397.506774041889</v>
      </c>
      <c r="X21" s="354">
        <f t="shared" si="8"/>
        <v>61433.359843663871</v>
      </c>
      <c r="Y21" s="354">
        <f t="shared" si="8"/>
        <v>45192.251779721206</v>
      </c>
      <c r="Z21" s="354">
        <f t="shared" si="8"/>
        <v>48430.121405666898</v>
      </c>
      <c r="AA21" s="354">
        <f t="shared" si="8"/>
        <v>53918.552998240128</v>
      </c>
      <c r="AB21" s="354">
        <f t="shared" si="8"/>
        <v>55920.415055001737</v>
      </c>
      <c r="AC21" s="354">
        <f t="shared" si="8"/>
        <v>54611.405764799107</v>
      </c>
      <c r="AD21" s="354">
        <f t="shared" si="8"/>
        <v>68803.315304205811</v>
      </c>
      <c r="AE21" s="354">
        <f t="shared" si="8"/>
        <v>53288.600387176462</v>
      </c>
      <c r="AF21" s="354">
        <f t="shared" si="8"/>
        <v>48580.905298494887</v>
      </c>
      <c r="AG21" s="354">
        <f t="shared" si="8"/>
        <v>45111.549499376015</v>
      </c>
      <c r="AH21" s="354">
        <f t="shared" si="8"/>
        <v>40391.623388860135</v>
      </c>
      <c r="AI21" s="354">
        <f t="shared" si="8"/>
        <v>39258.605850072097</v>
      </c>
      <c r="AJ21" s="354">
        <f t="shared" si="8"/>
        <v>62275.722473986883</v>
      </c>
      <c r="AK21" s="354">
        <f t="shared" si="8"/>
        <v>46439.719024719452</v>
      </c>
      <c r="AL21" s="354">
        <f t="shared" si="8"/>
        <v>49484.941418601418</v>
      </c>
      <c r="AM21" s="354">
        <f t="shared" si="8"/>
        <v>55122.752061870939</v>
      </c>
      <c r="AN21" s="354">
        <f t="shared" si="8"/>
        <v>57328.553224920077</v>
      </c>
      <c r="AO21" s="354">
        <f t="shared" si="8"/>
        <v>59256.019364008687</v>
      </c>
      <c r="AP21" s="354">
        <f t="shared" si="8"/>
        <v>71565.413743040874</v>
      </c>
      <c r="AQ21" s="354">
        <f t="shared" si="8"/>
        <v>52248.769476839829</v>
      </c>
      <c r="AR21" s="354">
        <f t="shared" si="8"/>
        <v>53275.819138514446</v>
      </c>
      <c r="AS21" s="354">
        <f t="shared" si="8"/>
        <v>49720.199338489307</v>
      </c>
      <c r="AT21" s="354">
        <f t="shared" si="8"/>
        <v>41672.107130430362</v>
      </c>
      <c r="AU21" s="354">
        <f t="shared" si="8"/>
        <v>43883.533165176712</v>
      </c>
      <c r="AV21" s="354">
        <f t="shared" si="8"/>
        <v>65704.618512978996</v>
      </c>
      <c r="AW21" s="354">
        <f t="shared" si="8"/>
        <v>49104.700849684392</v>
      </c>
      <c r="AX21" s="354">
        <f t="shared" si="8"/>
        <v>52286.262486806023</v>
      </c>
      <c r="AY21" s="354">
        <f t="shared" si="8"/>
        <v>57671.67301471057</v>
      </c>
      <c r="AZ21" s="354">
        <f t="shared" si="8"/>
        <v>59756.411916082849</v>
      </c>
      <c r="BA21" s="354">
        <f t="shared" si="8"/>
        <v>61706.129177563358</v>
      </c>
      <c r="BB21" s="354">
        <f t="shared" si="8"/>
        <v>73847.994057425545</v>
      </c>
      <c r="BC21" s="354">
        <f t="shared" si="8"/>
        <v>57839.58963034521</v>
      </c>
      <c r="BD21" s="354">
        <f t="shared" si="8"/>
        <v>51315.838103306713</v>
      </c>
      <c r="BE21" s="354">
        <f t="shared" si="8"/>
        <v>50587.974166432352</v>
      </c>
      <c r="BF21" s="354">
        <f t="shared" si="8"/>
        <v>43279.109671550854</v>
      </c>
      <c r="BG21" s="354">
        <f t="shared" si="8"/>
        <v>44872.094915842972</v>
      </c>
      <c r="BH21" s="354">
        <f t="shared" si="8"/>
        <v>67096.099668577735</v>
      </c>
      <c r="BI21" s="354">
        <f t="shared" si="8"/>
        <v>50608.014999058876</v>
      </c>
      <c r="BJ21" s="354">
        <f t="shared" si="8"/>
        <v>53751.10875310393</v>
      </c>
      <c r="BK21" s="354">
        <f t="shared" si="8"/>
        <v>59207.325868534295</v>
      </c>
      <c r="BL21" s="354">
        <f t="shared" si="8"/>
        <v>61435.79504168986</v>
      </c>
      <c r="BM21" s="354">
        <f t="shared" si="8"/>
        <v>61835.929120654335</v>
      </c>
      <c r="BN21" s="354">
        <f t="shared" si="8"/>
        <v>74966.370005296369</v>
      </c>
      <c r="BO21" s="354">
        <f t="shared" si="8"/>
        <v>59134.191079050288</v>
      </c>
      <c r="BP21" s="354">
        <f t="shared" si="8"/>
        <v>54486.110211818144</v>
      </c>
      <c r="BQ21" s="354">
        <f t="shared" si="8"/>
        <v>50895.258663580687</v>
      </c>
      <c r="BR21" s="354">
        <f t="shared" si="8"/>
        <v>45919.338596757232</v>
      </c>
      <c r="BS21" s="354">
        <f t="shared" ref="BS21:ED21" si="9">$C21*BS$20</f>
        <v>44994.71863446918</v>
      </c>
      <c r="BT21" s="354">
        <f t="shared" si="9"/>
        <v>68190.62253016427</v>
      </c>
      <c r="BU21" s="354">
        <f t="shared" si="9"/>
        <v>52091.748958237135</v>
      </c>
      <c r="BV21" s="354">
        <f t="shared" si="9"/>
        <v>55032.879965908513</v>
      </c>
      <c r="BW21" s="354">
        <f t="shared" si="9"/>
        <v>60631.117130139202</v>
      </c>
      <c r="BX21" s="354">
        <f t="shared" si="9"/>
        <v>63063.660282365963</v>
      </c>
      <c r="BY21" s="354">
        <f t="shared" si="9"/>
        <v>58413.102808005679</v>
      </c>
      <c r="BZ21" s="354">
        <f t="shared" si="9"/>
        <v>74683.339243283277</v>
      </c>
      <c r="CA21" s="354">
        <f t="shared" si="9"/>
        <v>59458.764552959285</v>
      </c>
      <c r="CB21" s="354">
        <f t="shared" si="9"/>
        <v>52561.061949301038</v>
      </c>
      <c r="CC21" s="354">
        <f t="shared" si="9"/>
        <v>52577.458961371492</v>
      </c>
      <c r="CD21" s="354">
        <f t="shared" si="9"/>
        <v>47685.400987098641</v>
      </c>
      <c r="CE21" s="354">
        <f t="shared" si="9"/>
        <v>46184.783661885624</v>
      </c>
      <c r="CF21" s="354">
        <f t="shared" si="9"/>
        <v>69863.426660622703</v>
      </c>
      <c r="CG21" s="354">
        <f t="shared" si="9"/>
        <v>53790.332013984807</v>
      </c>
      <c r="CH21" s="354">
        <f t="shared" si="9"/>
        <v>56675.504619478677</v>
      </c>
      <c r="CI21" s="354">
        <f t="shared" si="9"/>
        <v>62341.666694676642</v>
      </c>
      <c r="CJ21" s="354">
        <f t="shared" si="9"/>
        <v>64904.144482346164</v>
      </c>
      <c r="CK21" s="354">
        <f t="shared" si="9"/>
        <v>63371.147494661345</v>
      </c>
      <c r="CL21" s="354">
        <f t="shared" si="9"/>
        <v>77778.80314741857</v>
      </c>
      <c r="CM21" s="354">
        <f t="shared" si="9"/>
        <v>62169.812154623272</v>
      </c>
      <c r="CN21" s="354">
        <f t="shared" si="9"/>
        <v>55458.095871835016</v>
      </c>
      <c r="CO21" s="354">
        <f t="shared" si="9"/>
        <v>55197.012745896653</v>
      </c>
      <c r="CP21" s="354">
        <f t="shared" si="9"/>
        <v>49343.849781718462</v>
      </c>
      <c r="CQ21" s="354">
        <f t="shared" si="9"/>
        <v>48327.405451201746</v>
      </c>
      <c r="CR21" s="354">
        <f t="shared" si="9"/>
        <v>72083.957284884207</v>
      </c>
      <c r="CS21" s="354">
        <f t="shared" si="9"/>
        <v>55815.752331440795</v>
      </c>
      <c r="CT21" s="354">
        <f t="shared" si="9"/>
        <v>58699.087960599863</v>
      </c>
      <c r="CU21" s="354">
        <f t="shared" si="9"/>
        <v>64355.281268092338</v>
      </c>
      <c r="CV21" s="354">
        <f t="shared" si="9"/>
        <v>66986.71423240751</v>
      </c>
      <c r="CW21" s="354">
        <f t="shared" si="9"/>
        <v>66742.430842356451</v>
      </c>
      <c r="CX21" s="354">
        <f t="shared" si="9"/>
        <v>80353.879135671203</v>
      </c>
      <c r="CY21" s="354">
        <f t="shared" si="9"/>
        <v>61104.055086634246</v>
      </c>
      <c r="CZ21" s="354">
        <f t="shared" si="9"/>
        <v>61936.114609093827</v>
      </c>
      <c r="DA21" s="354">
        <f t="shared" si="9"/>
        <v>58689.691522619745</v>
      </c>
      <c r="DB21" s="354">
        <f t="shared" si="9"/>
        <v>50473.583010346956</v>
      </c>
      <c r="DC21" s="354">
        <f t="shared" si="9"/>
        <v>53167.581789999465</v>
      </c>
      <c r="DD21" s="354">
        <f t="shared" si="9"/>
        <v>75474.401048151951</v>
      </c>
      <c r="DE21" s="354">
        <f t="shared" si="9"/>
        <v>58546.867108776663</v>
      </c>
      <c r="DF21" s="354">
        <f t="shared" si="9"/>
        <v>61640.035920192306</v>
      </c>
      <c r="DG21" s="354">
        <f t="shared" si="9"/>
        <v>67039.717432060745</v>
      </c>
      <c r="DH21" s="354">
        <f t="shared" si="9"/>
        <v>69588.369631708105</v>
      </c>
      <c r="DI21" s="354">
        <f t="shared" si="9"/>
        <v>71130.081746829848</v>
      </c>
      <c r="DJ21" s="354">
        <f t="shared" si="9"/>
        <v>83528.379393179959</v>
      </c>
      <c r="DK21" s="354">
        <f t="shared" si="9"/>
        <v>67389.893639589121</v>
      </c>
      <c r="DL21" s="354">
        <f t="shared" si="9"/>
        <v>60784.453501674616</v>
      </c>
      <c r="DM21" s="354">
        <f t="shared" si="9"/>
        <v>60202.545102189775</v>
      </c>
      <c r="DN21" s="354">
        <f t="shared" si="9"/>
        <v>52633.405815912673</v>
      </c>
      <c r="DO21" s="354">
        <f t="shared" si="9"/>
        <v>54686.535679106011</v>
      </c>
      <c r="DP21" s="354">
        <f t="shared" si="9"/>
        <v>77353.425213719878</v>
      </c>
      <c r="DQ21" s="354">
        <f t="shared" si="9"/>
        <v>60488.586820158765</v>
      </c>
      <c r="DR21" s="354">
        <f t="shared" si="9"/>
        <v>63512.332234362155</v>
      </c>
      <c r="DS21" s="354">
        <f t="shared" si="9"/>
        <v>68957.158238069082</v>
      </c>
      <c r="DT21" s="354">
        <f t="shared" si="9"/>
        <v>71639.643934089414</v>
      </c>
      <c r="DU21" s="354">
        <f t="shared" si="9"/>
        <v>73290.385764053048</v>
      </c>
      <c r="DV21" s="354">
        <f t="shared" si="9"/>
        <v>85645.631296137275</v>
      </c>
      <c r="DW21" s="354">
        <f t="shared" si="9"/>
        <v>69470.585996588517</v>
      </c>
      <c r="DX21" s="354">
        <f t="shared" si="9"/>
        <v>64830.746172192601</v>
      </c>
      <c r="DY21" s="354">
        <f t="shared" si="9"/>
        <v>61214.160896836176</v>
      </c>
      <c r="DZ21" s="354">
        <f t="shared" si="9"/>
        <v>55876.53954013632</v>
      </c>
      <c r="EA21" s="354">
        <f t="shared" si="9"/>
        <v>55381.176073897695</v>
      </c>
      <c r="EB21" s="354">
        <f t="shared" si="9"/>
        <v>78971.324844247298</v>
      </c>
      <c r="EC21" s="354">
        <f t="shared" si="9"/>
        <v>62441.342643663258</v>
      </c>
      <c r="ED21" s="354">
        <f t="shared" si="9"/>
        <v>65227.880211326141</v>
      </c>
      <c r="EE21" s="354">
        <f t="shared" ref="EE21:GP21" si="10">$C21*EE$20</f>
        <v>70785.697581077664</v>
      </c>
      <c r="EF21" s="354">
        <f t="shared" si="10"/>
        <v>73659.843366687754</v>
      </c>
      <c r="EG21" s="354">
        <f t="shared" si="10"/>
        <v>68707.721625091959</v>
      </c>
      <c r="EH21" s="354">
        <f t="shared" si="10"/>
        <v>85120.70822651971</v>
      </c>
      <c r="EI21" s="354">
        <f t="shared" si="10"/>
        <v>66275.373068580477</v>
      </c>
      <c r="EJ21" s="354">
        <f t="shared" si="10"/>
        <v>66767.289745807837</v>
      </c>
      <c r="EK21" s="354">
        <f t="shared" si="10"/>
        <v>64032.95696700539</v>
      </c>
      <c r="EL21" s="354">
        <f t="shared" si="10"/>
        <v>55865.915083205728</v>
      </c>
      <c r="EM21" s="354">
        <f t="shared" si="10"/>
        <v>58939.909044503358</v>
      </c>
      <c r="EN21" s="354">
        <f t="shared" si="10"/>
        <v>81665.668068239582</v>
      </c>
      <c r="EO21" s="354">
        <f t="shared" si="10"/>
        <v>64596.768506266337</v>
      </c>
      <c r="EP21" s="354">
        <f t="shared" si="10"/>
        <v>67683.830151736387</v>
      </c>
      <c r="EQ21" s="354">
        <f t="shared" si="10"/>
        <v>73140.064408189457</v>
      </c>
      <c r="ER21" s="354">
        <f t="shared" si="10"/>
        <v>76032.772568112792</v>
      </c>
      <c r="ES21" s="354">
        <f t="shared" si="10"/>
        <v>76275.258496397131</v>
      </c>
      <c r="ET21" s="354">
        <f t="shared" si="10"/>
        <v>89513.780926679639</v>
      </c>
      <c r="EU21" s="354">
        <f t="shared" si="10"/>
        <v>73435.373555388956</v>
      </c>
      <c r="EV21" s="354">
        <f t="shared" si="10"/>
        <v>66729.607011785454</v>
      </c>
      <c r="EW21" s="354">
        <f t="shared" si="10"/>
        <v>66363.265466640398</v>
      </c>
      <c r="EX21" s="354">
        <f t="shared" si="10"/>
        <v>58689.725353585556</v>
      </c>
      <c r="EY21" s="354">
        <f t="shared" si="10"/>
        <v>61078.639460809696</v>
      </c>
      <c r="EZ21" s="354">
        <f t="shared" si="10"/>
        <v>84079.738430550497</v>
      </c>
      <c r="FA21" s="354">
        <f t="shared" si="10"/>
        <v>66998.876690151141</v>
      </c>
      <c r="FB21" s="354">
        <f t="shared" si="10"/>
        <v>69967.483494140208</v>
      </c>
      <c r="FC21" s="354">
        <f t="shared" si="10"/>
        <v>75425.472450019253</v>
      </c>
      <c r="FD21" s="354">
        <f t="shared" si="10"/>
        <v>78424.056196181351</v>
      </c>
      <c r="FE21" s="354">
        <f t="shared" si="10"/>
        <v>76502.045954392757</v>
      </c>
      <c r="FF21" s="354">
        <f t="shared" si="10"/>
        <v>91041.155207849093</v>
      </c>
      <c r="FG21" s="354">
        <f t="shared" si="10"/>
        <v>75169.973779050939</v>
      </c>
      <c r="FH21" s="354">
        <f t="shared" si="10"/>
        <v>70280.023428839238</v>
      </c>
      <c r="FI21" s="354">
        <f t="shared" si="10"/>
        <v>67092.535689100943</v>
      </c>
      <c r="FJ21" s="354">
        <f t="shared" si="10"/>
        <v>61755.364780433687</v>
      </c>
      <c r="FK21" s="354">
        <f t="shared" si="10"/>
        <v>61644.533183245534</v>
      </c>
      <c r="FL21" s="354">
        <f t="shared" si="10"/>
        <v>85643.063751373091</v>
      </c>
      <c r="FM21" s="354">
        <f t="shared" si="10"/>
        <v>68941.95189556283</v>
      </c>
      <c r="FN21" s="354">
        <f t="shared" si="10"/>
        <v>71706.865160968082</v>
      </c>
      <c r="FO21" s="354">
        <f t="shared" si="10"/>
        <v>77309.693051933529</v>
      </c>
      <c r="FP21" s="354">
        <f t="shared" si="10"/>
        <v>80533.083114734211</v>
      </c>
      <c r="FQ21" s="354">
        <f t="shared" si="10"/>
        <v>79930.146740148848</v>
      </c>
      <c r="FR21" s="354">
        <f t="shared" si="10"/>
        <v>93738.738085126053</v>
      </c>
      <c r="FS21" s="354">
        <f t="shared" si="10"/>
        <v>77717.815388757794</v>
      </c>
      <c r="FT21" s="354">
        <f t="shared" si="10"/>
        <v>70957.341015904443</v>
      </c>
      <c r="FU21" s="354">
        <f t="shared" si="10"/>
        <v>70747.14291029681</v>
      </c>
      <c r="FV21" s="354">
        <f t="shared" si="10"/>
        <v>63005.865986444565</v>
      </c>
      <c r="FW21" s="354">
        <f t="shared" si="10"/>
        <v>65637.981434109723</v>
      </c>
      <c r="FX21" s="354">
        <f t="shared" si="10"/>
        <v>88879.071411177269</v>
      </c>
      <c r="FY21" s="354">
        <f t="shared" si="10"/>
        <v>71648.594705480122</v>
      </c>
      <c r="FZ21" s="354">
        <f t="shared" si="10"/>
        <v>74580.914415555788</v>
      </c>
      <c r="GA21" s="354">
        <f t="shared" si="10"/>
        <v>80050.305309067349</v>
      </c>
      <c r="GB21" s="354">
        <f t="shared" si="10"/>
        <v>83274.214113343565</v>
      </c>
      <c r="GC21" s="354">
        <f t="shared" si="10"/>
        <v>84637.729239376262</v>
      </c>
      <c r="GD21" s="354">
        <f t="shared" si="10"/>
        <v>97189.365783307207</v>
      </c>
      <c r="GE21" s="354">
        <f t="shared" si="10"/>
        <v>80848.616864366442</v>
      </c>
      <c r="GF21" s="354">
        <f t="shared" si="10"/>
        <v>74166.774226535621</v>
      </c>
      <c r="GG21" s="354">
        <f t="shared" si="10"/>
        <v>73759.249119027561</v>
      </c>
      <c r="GH21" s="354">
        <f t="shared" si="10"/>
        <v>65824.100011502014</v>
      </c>
      <c r="GI21" s="354">
        <f t="shared" si="10"/>
        <v>68505.670918207223</v>
      </c>
      <c r="GJ21" s="354">
        <f t="shared" si="10"/>
        <v>91772.150358485742</v>
      </c>
      <c r="GK21" s="354">
        <f t="shared" si="10"/>
        <v>74387.772529664173</v>
      </c>
      <c r="GL21" s="354">
        <f t="shared" si="10"/>
        <v>77245.720048850868</v>
      </c>
      <c r="GM21" s="354">
        <f t="shared" si="10"/>
        <v>82672.316123868412</v>
      </c>
      <c r="GN21" s="354">
        <f t="shared" si="10"/>
        <v>85973.53454902384</v>
      </c>
      <c r="GO21" s="354">
        <f t="shared" si="10"/>
        <v>85717.405268853079</v>
      </c>
      <c r="GP21" s="354">
        <f t="shared" si="10"/>
        <v>99215.046734523683</v>
      </c>
      <c r="GQ21" s="354">
        <f t="shared" ref="GQ21:JB21" si="11">$C21*GQ$20</f>
        <v>79556.392153778448</v>
      </c>
      <c r="GR21" s="354">
        <f t="shared" si="11"/>
        <v>80234.226678001025</v>
      </c>
      <c r="GS21" s="354">
        <f t="shared" si="11"/>
        <v>77126.192089134827</v>
      </c>
      <c r="GT21" s="354">
        <f t="shared" si="11"/>
        <v>68353.647639224277</v>
      </c>
      <c r="GU21" s="354">
        <f t="shared" si="11"/>
        <v>71838.746385074875</v>
      </c>
      <c r="GV21" s="354">
        <f t="shared" si="11"/>
        <v>94901.891797166099</v>
      </c>
      <c r="GW21" s="354">
        <f t="shared" si="11"/>
        <v>77246.176090269801</v>
      </c>
      <c r="GX21" s="354">
        <f t="shared" si="11"/>
        <v>80090.648961319501</v>
      </c>
      <c r="GY21" s="354">
        <f t="shared" si="11"/>
        <v>85443.252654424083</v>
      </c>
      <c r="GZ21" s="354">
        <f t="shared" si="11"/>
        <v>88798.927206443841</v>
      </c>
      <c r="HA21" s="354">
        <f t="shared" si="11"/>
        <v>83416.754347073991</v>
      </c>
      <c r="HB21" s="354">
        <f t="shared" si="11"/>
        <v>99981.613115837477</v>
      </c>
      <c r="HC21" s="354">
        <f t="shared" si="11"/>
        <v>84292.976361204841</v>
      </c>
      <c r="HD21" s="354">
        <f t="shared" si="11"/>
        <v>77147.361252132585</v>
      </c>
      <c r="HE21" s="354">
        <f t="shared" si="11"/>
        <v>77428.848419946284</v>
      </c>
      <c r="HF21" s="354">
        <f t="shared" si="11"/>
        <v>69682.266349577563</v>
      </c>
      <c r="HG21" s="354">
        <f t="shared" si="11"/>
        <v>72717.511585674525</v>
      </c>
      <c r="HH21" s="354">
        <f t="shared" si="11"/>
        <v>96402.766057287343</v>
      </c>
      <c r="HI21" s="354">
        <f t="shared" si="11"/>
        <v>78978.778482631591</v>
      </c>
      <c r="HJ21" s="354">
        <f t="shared" si="11"/>
        <v>81881.149668545535</v>
      </c>
      <c r="HK21" s="354">
        <f t="shared" si="11"/>
        <v>87396.068020428385</v>
      </c>
      <c r="HL21" s="354">
        <f t="shared" si="11"/>
        <v>91000.734872074449</v>
      </c>
      <c r="HM21" s="354">
        <f t="shared" si="11"/>
        <v>90877.235608053437</v>
      </c>
      <c r="HN21" s="354">
        <f t="shared" si="11"/>
        <v>104375.87847031161</v>
      </c>
      <c r="HO21" s="354">
        <f t="shared" si="11"/>
        <v>88094.365317082906</v>
      </c>
      <c r="HP21" s="354">
        <f t="shared" si="11"/>
        <v>81292.626187548623</v>
      </c>
      <c r="HQ21" s="354">
        <f t="shared" si="11"/>
        <v>81126.375408669817</v>
      </c>
      <c r="HR21" s="354">
        <f t="shared" si="11"/>
        <v>74456.108374095929</v>
      </c>
      <c r="HS21" s="354">
        <f t="shared" si="11"/>
        <v>74535.983735421149</v>
      </c>
      <c r="HT21" s="354">
        <f t="shared" si="11"/>
        <v>99321.438355760693</v>
      </c>
      <c r="HU21" s="354">
        <f t="shared" si="11"/>
        <v>82020.704657854061</v>
      </c>
      <c r="HV21" s="354">
        <f t="shared" si="11"/>
        <v>84546.490282179744</v>
      </c>
      <c r="HW21" s="354">
        <f t="shared" si="11"/>
        <v>90126.084419074745</v>
      </c>
      <c r="HX21" s="354">
        <f t="shared" si="11"/>
        <v>93873.058747406525</v>
      </c>
      <c r="HY21" s="354">
        <f t="shared" si="11"/>
        <v>92895.340227249646</v>
      </c>
      <c r="HZ21" s="354">
        <f t="shared" si="11"/>
        <v>106882.55456083723</v>
      </c>
      <c r="IA21" s="354">
        <f t="shared" si="11"/>
        <v>87202.786750957675</v>
      </c>
      <c r="IB21" s="354">
        <f t="shared" si="11"/>
        <v>87811.612420068879</v>
      </c>
      <c r="IC21" s="354">
        <f t="shared" si="11"/>
        <v>84875.748578016341</v>
      </c>
      <c r="ID21" s="354">
        <f t="shared" si="11"/>
        <v>75937.143253714981</v>
      </c>
      <c r="IE21" s="354">
        <f t="shared" si="11"/>
        <v>79800.689617511292</v>
      </c>
      <c r="IF21" s="354">
        <f t="shared" si="11"/>
        <v>103231.42922264116</v>
      </c>
      <c r="IG21" s="354">
        <f t="shared" si="11"/>
        <v>85300.235178536168</v>
      </c>
      <c r="IH21" s="354">
        <f t="shared" si="11"/>
        <v>88065.130851839232</v>
      </c>
      <c r="II21" s="354">
        <f t="shared" si="11"/>
        <v>93420.283144367131</v>
      </c>
      <c r="IJ21" s="354">
        <f t="shared" si="11"/>
        <v>97138.715865634789</v>
      </c>
      <c r="IK21" s="354">
        <f t="shared" si="11"/>
        <v>97951.030734296393</v>
      </c>
      <c r="IL21" s="354">
        <f t="shared" si="11"/>
        <v>110753.74356534674</v>
      </c>
      <c r="IM21" s="354">
        <f t="shared" si="11"/>
        <v>94190.205557487949</v>
      </c>
      <c r="IN21" s="354">
        <f t="shared" si="11"/>
        <v>87368.576526542573</v>
      </c>
      <c r="IO21" s="354">
        <f t="shared" si="11"/>
        <v>87114.611526023698</v>
      </c>
      <c r="IP21" s="354">
        <f t="shared" si="11"/>
        <v>78813.718553748826</v>
      </c>
      <c r="IQ21" s="354">
        <f t="shared" si="11"/>
        <v>82070.970255755034</v>
      </c>
      <c r="IR21" s="354">
        <f t="shared" si="11"/>
        <v>105894.06065253436</v>
      </c>
      <c r="IS21" s="354">
        <f t="shared" si="11"/>
        <v>88005.776903286664</v>
      </c>
      <c r="IT21" s="354">
        <f t="shared" si="11"/>
        <v>90696.843485471662</v>
      </c>
      <c r="IU21" s="354">
        <f t="shared" si="11"/>
        <v>96098.871062048187</v>
      </c>
      <c r="IV21" s="354">
        <f t="shared" si="11"/>
        <v>99981.463357428875</v>
      </c>
      <c r="IW21" s="354">
        <f t="shared" si="11"/>
        <v>100887.2265708933</v>
      </c>
      <c r="IX21" s="354">
        <f t="shared" si="11"/>
        <v>113659.98050295237</v>
      </c>
      <c r="IY21" s="354">
        <f t="shared" si="11"/>
        <v>97051.608797060893</v>
      </c>
      <c r="IZ21" s="354">
        <f t="shared" si="11"/>
        <v>92192.109022543373</v>
      </c>
      <c r="JA21" s="354">
        <f t="shared" si="11"/>
        <v>88912.568578111284</v>
      </c>
      <c r="JB21" s="354">
        <f t="shared" si="11"/>
        <v>82826.646674718708</v>
      </c>
      <c r="JC21" s="354">
        <f t="shared" ref="JC21:LN21" si="12">$C21*JC$20</f>
        <v>83565.090050785104</v>
      </c>
      <c r="JD21" s="354">
        <f t="shared" si="12"/>
        <v>108339.83017871711</v>
      </c>
      <c r="JE21" s="354">
        <f t="shared" si="12"/>
        <v>90762.350159003763</v>
      </c>
      <c r="JF21" s="354">
        <f t="shared" si="12"/>
        <v>93208.618579162125</v>
      </c>
      <c r="JG21" s="354">
        <f t="shared" si="12"/>
        <v>98722.934288774253</v>
      </c>
      <c r="JH21" s="354">
        <f t="shared" si="12"/>
        <v>102826.26686978432</v>
      </c>
      <c r="JI21" s="354">
        <f t="shared" si="12"/>
        <v>102140.77572138266</v>
      </c>
      <c r="JJ21" s="354">
        <f t="shared" si="12"/>
        <v>115924.85179530505</v>
      </c>
      <c r="JK21" s="354">
        <f t="shared" si="12"/>
        <v>96043.271899619489</v>
      </c>
      <c r="JL21" s="354">
        <f t="shared" si="12"/>
        <v>96611.475149320395</v>
      </c>
      <c r="JM21" s="354">
        <f t="shared" si="12"/>
        <v>93721.201014616207</v>
      </c>
      <c r="JN21" s="354">
        <f t="shared" si="12"/>
        <v>84521.678200785012</v>
      </c>
      <c r="JO21" s="354">
        <f t="shared" si="12"/>
        <v>88748.349461498452</v>
      </c>
      <c r="JP21" s="354">
        <f t="shared" si="12"/>
        <v>112521.96996469231</v>
      </c>
      <c r="JQ21" s="354">
        <f t="shared" si="12"/>
        <v>94254.658509205372</v>
      </c>
      <c r="JR21" s="354">
        <f t="shared" si="12"/>
        <v>96904.296141755447</v>
      </c>
      <c r="JS21" s="354">
        <f t="shared" si="12"/>
        <v>102236.38293288281</v>
      </c>
      <c r="JT21" s="354">
        <f t="shared" si="12"/>
        <v>106323.36568474273</v>
      </c>
      <c r="JU21" s="354">
        <f t="shared" si="12"/>
        <v>105734.17821465709</v>
      </c>
      <c r="JV21" s="354">
        <f t="shared" si="12"/>
        <v>119372.74865792709</v>
      </c>
      <c r="JW21" s="354">
        <f t="shared" si="12"/>
        <v>102807.60390473275</v>
      </c>
      <c r="JX21" s="354">
        <f t="shared" si="12"/>
        <v>95845.76311266284</v>
      </c>
      <c r="JY21" s="354">
        <f t="shared" si="12"/>
        <v>95811.380927663558</v>
      </c>
      <c r="JZ21" s="354">
        <f t="shared" si="12"/>
        <v>87335.918367560298</v>
      </c>
      <c r="KA21" s="354">
        <f t="shared" si="12"/>
        <v>91004.424702743985</v>
      </c>
      <c r="KB21" s="354">
        <f t="shared" si="12"/>
        <v>115236.17782964125</v>
      </c>
      <c r="KC21" s="354">
        <f t="shared" si="12"/>
        <v>97047.560809233459</v>
      </c>
      <c r="KD21" s="354">
        <f t="shared" si="12"/>
        <v>99651.767514434643</v>
      </c>
      <c r="KE21" s="354">
        <f t="shared" si="12"/>
        <v>105057.97118542911</v>
      </c>
      <c r="KF21" s="354">
        <f t="shared" si="12"/>
        <v>109340.47797425227</v>
      </c>
      <c r="KG21" s="354">
        <f t="shared" si="12"/>
        <v>106614.76577661435</v>
      </c>
      <c r="KH21" s="354">
        <f t="shared" si="12"/>
        <v>121605.19996129669</v>
      </c>
      <c r="KI21" s="354">
        <f t="shared" si="12"/>
        <v>105268.59556120582</v>
      </c>
      <c r="KJ21" s="354">
        <f t="shared" si="12"/>
        <v>100143.19883007271</v>
      </c>
      <c r="KK21" s="354">
        <f t="shared" si="12"/>
        <v>97317.245931859099</v>
      </c>
      <c r="KL21" s="354">
        <f t="shared" si="12"/>
        <v>91176.459223535392</v>
      </c>
      <c r="KM21" s="354">
        <f t="shared" si="12"/>
        <v>92390.162713589118</v>
      </c>
      <c r="KN21" s="354">
        <f t="shared" si="12"/>
        <v>117660.42905725919</v>
      </c>
      <c r="KO21" s="354">
        <f t="shared" si="12"/>
        <v>99834.335644736449</v>
      </c>
      <c r="KP21" s="354">
        <f t="shared" si="12"/>
        <v>102233.68998800541</v>
      </c>
      <c r="KQ21" s="354">
        <f t="shared" si="12"/>
        <v>107789.64485031992</v>
      </c>
      <c r="KR21" s="354">
        <f t="shared" si="12"/>
        <v>112332.73036793542</v>
      </c>
      <c r="KS21" s="354">
        <f t="shared" si="12"/>
        <v>110910.88163527861</v>
      </c>
      <c r="KT21" s="354">
        <f t="shared" si="12"/>
        <v>125187.07827438218</v>
      </c>
      <c r="KU21" s="354">
        <f t="shared" si="12"/>
        <v>108693.10575379203</v>
      </c>
      <c r="KV21" s="354">
        <f t="shared" si="12"/>
        <v>101694.53806525336</v>
      </c>
      <c r="KW21" s="354">
        <f t="shared" si="12"/>
        <v>101856.79047505459</v>
      </c>
      <c r="KX21" s="354">
        <f t="shared" si="12"/>
        <v>93294.447288308438</v>
      </c>
      <c r="KY21" s="354">
        <f t="shared" si="12"/>
        <v>97284.335168332225</v>
      </c>
      <c r="KZ21" s="354">
        <f t="shared" si="12"/>
        <v>121828.86414452997</v>
      </c>
      <c r="LA21" s="354">
        <f t="shared" si="12"/>
        <v>103447.36280465014</v>
      </c>
      <c r="LB21" s="354">
        <f t="shared" si="12"/>
        <v>106006.10159397987</v>
      </c>
      <c r="LC21" s="354">
        <f t="shared" si="12"/>
        <v>111428.09846196725</v>
      </c>
      <c r="LD21" s="354">
        <f t="shared" si="12"/>
        <v>116003.88814867848</v>
      </c>
      <c r="LE21" s="354">
        <f t="shared" si="12"/>
        <v>116375.12571119364</v>
      </c>
      <c r="LF21" s="354">
        <f t="shared" si="12"/>
        <v>129501.86792400706</v>
      </c>
      <c r="LG21" s="354">
        <f t="shared" si="12"/>
        <v>112696.0550930905</v>
      </c>
      <c r="LH21" s="354">
        <f t="shared" si="12"/>
        <v>105762.2903939954</v>
      </c>
      <c r="LI21" s="354">
        <f t="shared" si="12"/>
        <v>105752.2105705062</v>
      </c>
      <c r="LJ21" s="354">
        <f t="shared" si="12"/>
        <v>96985.034869327807</v>
      </c>
      <c r="LK21" s="354">
        <f t="shared" si="12"/>
        <v>101060.79025133868</v>
      </c>
      <c r="LL21" s="354">
        <f t="shared" si="12"/>
        <v>125667.40942460264</v>
      </c>
      <c r="LM21" s="354">
        <f t="shared" si="12"/>
        <v>107108.46782667667</v>
      </c>
      <c r="LN21" s="354">
        <f t="shared" si="12"/>
        <v>109586.8125132056</v>
      </c>
      <c r="LO21" s="354">
        <f t="shared" ref="LO21:NA21" si="13">$C21*LO$20</f>
        <v>114967.48688633046</v>
      </c>
      <c r="LP21" s="354">
        <f t="shared" si="13"/>
        <v>119655.13978914687</v>
      </c>
      <c r="LQ21" s="354">
        <f t="shared" si="13"/>
        <v>118542.4149658027</v>
      </c>
      <c r="LR21" s="354">
        <f t="shared" si="13"/>
        <v>132536.68959641224</v>
      </c>
      <c r="LS21" s="354">
        <f t="shared" si="13"/>
        <v>112385.1918210564</v>
      </c>
      <c r="LT21" s="354">
        <f t="shared" si="13"/>
        <v>112816.30026928146</v>
      </c>
      <c r="LU21" s="354">
        <f t="shared" si="13"/>
        <v>110100.76893695055</v>
      </c>
      <c r="LV21" s="354">
        <f t="shared" si="13"/>
        <v>100468.90081478478</v>
      </c>
      <c r="LW21" s="354">
        <f t="shared" si="13"/>
        <v>105378.90165072524</v>
      </c>
      <c r="LX21" s="354">
        <f t="shared" si="13"/>
        <v>129809.84699343715</v>
      </c>
      <c r="LY21" s="354">
        <f t="shared" si="13"/>
        <v>110947.90624424635</v>
      </c>
      <c r="LZ21" s="354">
        <f t="shared" si="13"/>
        <v>113401.28909097196</v>
      </c>
      <c r="MA21" s="354">
        <f t="shared" si="13"/>
        <v>118704.69353821746</v>
      </c>
      <c r="MB21" s="354">
        <f t="shared" si="13"/>
        <v>123478.31588699789</v>
      </c>
      <c r="MC21" s="354">
        <f t="shared" si="13"/>
        <v>117217.63584452753</v>
      </c>
      <c r="MD21" s="354">
        <f t="shared" si="13"/>
        <v>134292.3101268225</v>
      </c>
      <c r="ME21" s="354">
        <f t="shared" si="13"/>
        <v>118098.97941580045</v>
      </c>
      <c r="MF21" s="354">
        <f t="shared" si="13"/>
        <v>110700.93838961329</v>
      </c>
      <c r="MG21" s="354">
        <f t="shared" si="13"/>
        <v>111384.27608427213</v>
      </c>
      <c r="MH21" s="354">
        <f t="shared" si="13"/>
        <v>102757.68563808061</v>
      </c>
      <c r="MI21" s="354">
        <f t="shared" si="13"/>
        <v>107252.00584835833</v>
      </c>
      <c r="MJ21" s="354">
        <f t="shared" si="13"/>
        <v>132337.80231036927</v>
      </c>
      <c r="MK21" s="354">
        <f t="shared" si="13"/>
        <v>113678.58212118594</v>
      </c>
      <c r="ML21" s="354">
        <f t="shared" si="13"/>
        <v>116180.35948786422</v>
      </c>
      <c r="MM21" s="354">
        <f t="shared" si="13"/>
        <v>121644.85526616478</v>
      </c>
      <c r="MN21" s="354">
        <f t="shared" si="13"/>
        <v>126701.41274809503</v>
      </c>
      <c r="MO21" s="354">
        <f t="shared" si="13"/>
        <v>125678.34449490717</v>
      </c>
      <c r="MP21" s="354">
        <f t="shared" si="13"/>
        <v>139701.49633576159</v>
      </c>
      <c r="MQ21" s="354">
        <f t="shared" si="13"/>
        <v>122904.12410527149</v>
      </c>
      <c r="MR21" s="354">
        <f t="shared" si="13"/>
        <v>115844.88892454829</v>
      </c>
      <c r="MS21" s="354">
        <f t="shared" si="13"/>
        <v>116090.62262554905</v>
      </c>
      <c r="MT21" s="354">
        <f t="shared" si="13"/>
        <v>107129.32303831184</v>
      </c>
      <c r="MU21" s="354">
        <f t="shared" si="13"/>
        <v>111688.6519303051</v>
      </c>
      <c r="MV21" s="354">
        <f t="shared" si="13"/>
        <v>136771.43878959882</v>
      </c>
      <c r="MW21" s="354">
        <f t="shared" si="13"/>
        <v>117870.57258224202</v>
      </c>
      <c r="MX21" s="354">
        <f t="shared" si="13"/>
        <v>120252.72545818184</v>
      </c>
      <c r="MY21" s="354">
        <f t="shared" si="13"/>
        <v>125641.17283400809</v>
      </c>
      <c r="MZ21" s="354">
        <f t="shared" si="13"/>
        <v>130792.23959982851</v>
      </c>
      <c r="NA21" s="354">
        <f t="shared" si="13"/>
        <v>127542.41808007027</v>
      </c>
    </row>
    <row r="22" spans="1:386" x14ac:dyDescent="0.2">
      <c r="A22" s="260" t="s">
        <v>612</v>
      </c>
      <c r="B22" s="258" t="s">
        <v>599</v>
      </c>
      <c r="C22" s="275">
        <f>2000*0.22/31353</f>
        <v>1.4033744777214302E-2</v>
      </c>
      <c r="E22" s="263"/>
      <c r="F22" s="354">
        <f>$C22*F20</f>
        <v>2792.784597635487</v>
      </c>
      <c r="G22" s="354">
        <f t="shared" ref="G22:BR22" si="14">$C22*G20</f>
        <v>1991.4069191815586</v>
      </c>
      <c r="H22" s="354">
        <f t="shared" si="14"/>
        <v>2018.5538192146255</v>
      </c>
      <c r="I22" s="354">
        <f t="shared" si="14"/>
        <v>1887.1974648370292</v>
      </c>
      <c r="J22" s="354">
        <f t="shared" si="14"/>
        <v>1558.2604272703602</v>
      </c>
      <c r="K22" s="354">
        <f t="shared" si="14"/>
        <v>1648.3162133940627</v>
      </c>
      <c r="L22" s="354">
        <f t="shared" si="14"/>
        <v>2591.3820527252797</v>
      </c>
      <c r="M22" s="354">
        <f t="shared" si="14"/>
        <v>1887.3105668258293</v>
      </c>
      <c r="N22" s="354">
        <f t="shared" si="14"/>
        <v>2032.1538957151172</v>
      </c>
      <c r="O22" s="354">
        <f t="shared" si="14"/>
        <v>2269.5417507487432</v>
      </c>
      <c r="P22" s="354">
        <f t="shared" si="14"/>
        <v>2352.4264276590125</v>
      </c>
      <c r="Q22" s="354">
        <f t="shared" si="14"/>
        <v>2388.7184542454265</v>
      </c>
      <c r="R22" s="354">
        <f t="shared" si="14"/>
        <v>2946.1457129527757</v>
      </c>
      <c r="S22" s="354">
        <f t="shared" si="14"/>
        <v>2265.1193863973917</v>
      </c>
      <c r="T22" s="354">
        <f t="shared" si="14"/>
        <v>1981.5199046967653</v>
      </c>
      <c r="U22" s="354">
        <f t="shared" si="14"/>
        <v>1953.1400273029235</v>
      </c>
      <c r="V22" s="354">
        <f t="shared" si="14"/>
        <v>1646.5878638586648</v>
      </c>
      <c r="W22" s="354">
        <f t="shared" si="14"/>
        <v>1706.4646756959119</v>
      </c>
      <c r="X22" s="354">
        <f t="shared" si="14"/>
        <v>2660.9262125084711</v>
      </c>
      <c r="Y22" s="354">
        <f t="shared" si="14"/>
        <v>1957.458417852519</v>
      </c>
      <c r="Z22" s="354">
        <f t="shared" si="14"/>
        <v>2097.7035905451617</v>
      </c>
      <c r="AA22" s="354">
        <f t="shared" si="14"/>
        <v>2335.4296652284102</v>
      </c>
      <c r="AB22" s="354">
        <f t="shared" si="14"/>
        <v>2422.1383725857613</v>
      </c>
      <c r="AC22" s="354">
        <f t="shared" si="14"/>
        <v>2365.4399087286433</v>
      </c>
      <c r="AD22" s="354">
        <f t="shared" si="14"/>
        <v>2980.1486629797132</v>
      </c>
      <c r="AE22" s="354">
        <f t="shared" si="14"/>
        <v>2308.1438807672766</v>
      </c>
      <c r="AF22" s="354">
        <f t="shared" si="14"/>
        <v>2104.2346481638742</v>
      </c>
      <c r="AG22" s="354">
        <f t="shared" si="14"/>
        <v>1953.9628770954093</v>
      </c>
      <c r="AH22" s="354">
        <f t="shared" si="14"/>
        <v>1749.5238696809349</v>
      </c>
      <c r="AI22" s="354">
        <f t="shared" si="14"/>
        <v>1700.4483173122351</v>
      </c>
      <c r="AJ22" s="354">
        <f t="shared" si="14"/>
        <v>2697.412330298027</v>
      </c>
      <c r="AK22" s="354">
        <f t="shared" si="14"/>
        <v>2011.4912478964698</v>
      </c>
      <c r="AL22" s="354">
        <f t="shared" si="14"/>
        <v>2143.3920931606585</v>
      </c>
      <c r="AM22" s="354">
        <f t="shared" si="14"/>
        <v>2387.5883760924694</v>
      </c>
      <c r="AN22" s="354">
        <f t="shared" si="14"/>
        <v>2483.1305074243032</v>
      </c>
      <c r="AO22" s="354">
        <f t="shared" si="14"/>
        <v>2566.6168279881681</v>
      </c>
      <c r="AP22" s="354">
        <f t="shared" si="14"/>
        <v>3099.7862695851254</v>
      </c>
      <c r="AQ22" s="354">
        <f t="shared" si="14"/>
        <v>2263.1046165477624</v>
      </c>
      <c r="AR22" s="354">
        <f t="shared" si="14"/>
        <v>2307.5902734164843</v>
      </c>
      <c r="AS22" s="354">
        <f t="shared" si="14"/>
        <v>2153.5820610758587</v>
      </c>
      <c r="AT22" s="354">
        <f t="shared" si="14"/>
        <v>1804.9867771518273</v>
      </c>
      <c r="AU22" s="354">
        <f t="shared" si="14"/>
        <v>1900.7725443287325</v>
      </c>
      <c r="AV22" s="354">
        <f t="shared" si="14"/>
        <v>2845.9316262202997</v>
      </c>
      <c r="AW22" s="354">
        <f t="shared" si="14"/>
        <v>2126.9223428578057</v>
      </c>
      <c r="AX22" s="354">
        <f t="shared" si="14"/>
        <v>2264.7285897971301</v>
      </c>
      <c r="AY22" s="354">
        <f t="shared" si="14"/>
        <v>2497.9924072944614</v>
      </c>
      <c r="AZ22" s="354">
        <f t="shared" si="14"/>
        <v>2588.2908445444264</v>
      </c>
      <c r="BA22" s="354">
        <f t="shared" si="14"/>
        <v>2672.7409508263604</v>
      </c>
      <c r="BB22" s="354">
        <f t="shared" si="14"/>
        <v>3198.6540151578661</v>
      </c>
      <c r="BC22" s="354">
        <f t="shared" si="14"/>
        <v>2505.2655521329493</v>
      </c>
      <c r="BD22" s="354">
        <f t="shared" si="14"/>
        <v>2222.6956017612815</v>
      </c>
      <c r="BE22" s="354">
        <f t="shared" si="14"/>
        <v>2191.1688834815495</v>
      </c>
      <c r="BF22" s="354">
        <f t="shared" si="14"/>
        <v>1874.5925287518883</v>
      </c>
      <c r="BG22" s="354">
        <f t="shared" si="14"/>
        <v>1943.5911347773942</v>
      </c>
      <c r="BH22" s="354">
        <f t="shared" si="14"/>
        <v>2906.2022786893617</v>
      </c>
      <c r="BI22" s="354">
        <f t="shared" si="14"/>
        <v>2192.0369326488444</v>
      </c>
      <c r="BJ22" s="354">
        <f t="shared" si="14"/>
        <v>2328.1769806584884</v>
      </c>
      <c r="BK22" s="354">
        <f t="shared" si="14"/>
        <v>2564.5077166060751</v>
      </c>
      <c r="BL22" s="354">
        <f t="shared" si="14"/>
        <v>2661.0316907417387</v>
      </c>
      <c r="BM22" s="354">
        <f t="shared" si="14"/>
        <v>2678.3631090777053</v>
      </c>
      <c r="BN22" s="354">
        <f t="shared" si="14"/>
        <v>3247.0953812609346</v>
      </c>
      <c r="BO22" s="354">
        <f t="shared" si="14"/>
        <v>2561.3399543531314</v>
      </c>
      <c r="BP22" s="354">
        <f t="shared" si="14"/>
        <v>2360.0128537525488</v>
      </c>
      <c r="BQ22" s="354">
        <f t="shared" si="14"/>
        <v>2204.478612515421</v>
      </c>
      <c r="BR22" s="354">
        <f t="shared" si="14"/>
        <v>1988.9514759425213</v>
      </c>
      <c r="BS22" s="354">
        <f t="shared" ref="BS22:ED22" si="15">$C22*BS20</f>
        <v>1948.9024618478668</v>
      </c>
      <c r="BT22" s="354">
        <f t="shared" si="15"/>
        <v>2953.610471566928</v>
      </c>
      <c r="BU22" s="354">
        <f t="shared" si="15"/>
        <v>2256.303425551293</v>
      </c>
      <c r="BV22" s="354">
        <f t="shared" si="15"/>
        <v>2383.695653693303</v>
      </c>
      <c r="BW22" s="354">
        <f t="shared" si="15"/>
        <v>2626.177849881974</v>
      </c>
      <c r="BX22" s="354">
        <f t="shared" si="15"/>
        <v>2731.5410898755258</v>
      </c>
      <c r="BY22" s="354">
        <f t="shared" si="15"/>
        <v>2530.106717446703</v>
      </c>
      <c r="BZ22" s="354">
        <f t="shared" si="15"/>
        <v>3234.8361791677489</v>
      </c>
      <c r="CA22" s="354">
        <f t="shared" si="15"/>
        <v>2575.3985385947753</v>
      </c>
      <c r="CB22" s="354">
        <f t="shared" si="15"/>
        <v>2276.6312611600024</v>
      </c>
      <c r="CC22" s="354">
        <f t="shared" si="15"/>
        <v>2277.3414817850198</v>
      </c>
      <c r="CD22" s="354">
        <f t="shared" si="15"/>
        <v>2065.446750160695</v>
      </c>
      <c r="CE22" s="354">
        <f t="shared" si="15"/>
        <v>2000.4489706844438</v>
      </c>
      <c r="CF22" s="354">
        <f t="shared" si="15"/>
        <v>3026.0663549901492</v>
      </c>
      <c r="CG22" s="354">
        <f t="shared" si="15"/>
        <v>2329.8758980428474</v>
      </c>
      <c r="CH22" s="354">
        <f t="shared" si="15"/>
        <v>2454.8443424370184</v>
      </c>
      <c r="CI22" s="354">
        <f t="shared" si="15"/>
        <v>2700.268640059423</v>
      </c>
      <c r="CJ22" s="354">
        <f t="shared" si="15"/>
        <v>2811.2598723724936</v>
      </c>
      <c r="CK22" s="354">
        <f t="shared" si="15"/>
        <v>2744.8595993187682</v>
      </c>
      <c r="CL22" s="354">
        <f t="shared" si="15"/>
        <v>3368.9131865681006</v>
      </c>
      <c r="CM22" s="354">
        <f t="shared" si="15"/>
        <v>2692.8249278559833</v>
      </c>
      <c r="CN22" s="354">
        <f t="shared" si="15"/>
        <v>2402.1134669617736</v>
      </c>
      <c r="CO22" s="354">
        <f t="shared" si="15"/>
        <v>2390.8049053720938</v>
      </c>
      <c r="CP22" s="354">
        <f t="shared" si="15"/>
        <v>2137.2808461785139</v>
      </c>
      <c r="CQ22" s="354">
        <f t="shared" si="15"/>
        <v>2093.2545489108657</v>
      </c>
      <c r="CR22" s="354">
        <f t="shared" si="15"/>
        <v>3122.2464786039586</v>
      </c>
      <c r="CS22" s="354">
        <f t="shared" si="15"/>
        <v>2417.605008542112</v>
      </c>
      <c r="CT22" s="354">
        <f t="shared" si="15"/>
        <v>2542.4938860935531</v>
      </c>
      <c r="CU22" s="354">
        <f t="shared" si="15"/>
        <v>2787.486396241507</v>
      </c>
      <c r="CV22" s="354">
        <f t="shared" si="15"/>
        <v>2901.4643549438142</v>
      </c>
      <c r="CW22" s="354">
        <f t="shared" si="15"/>
        <v>2890.8834575694646</v>
      </c>
      <c r="CX22" s="354">
        <f t="shared" si="15"/>
        <v>3480.4500976825157</v>
      </c>
      <c r="CY22" s="354">
        <f t="shared" si="15"/>
        <v>2646.6626973415691</v>
      </c>
      <c r="CZ22" s="354">
        <f t="shared" si="15"/>
        <v>2682.702546038015</v>
      </c>
      <c r="DA22" s="354">
        <f t="shared" si="15"/>
        <v>2542.0868885243312</v>
      </c>
      <c r="DB22" s="354">
        <f t="shared" si="15"/>
        <v>2186.214141847991</v>
      </c>
      <c r="DC22" s="354">
        <f t="shared" si="15"/>
        <v>2302.9020779707384</v>
      </c>
      <c r="DD22" s="354">
        <f t="shared" si="15"/>
        <v>3269.1002516138274</v>
      </c>
      <c r="DE22" s="354">
        <f t="shared" si="15"/>
        <v>2535.9005879939946</v>
      </c>
      <c r="DF22" s="354">
        <f t="shared" si="15"/>
        <v>2669.8781856861133</v>
      </c>
      <c r="DG22" s="354">
        <f t="shared" si="15"/>
        <v>2903.7601369694598</v>
      </c>
      <c r="DH22" s="354">
        <f t="shared" si="15"/>
        <v>3014.1525273884008</v>
      </c>
      <c r="DI22" s="354">
        <f t="shared" si="15"/>
        <v>3080.9302877080236</v>
      </c>
      <c r="DJ22" s="354">
        <f t="shared" si="15"/>
        <v>3617.9504878339935</v>
      </c>
      <c r="DK22" s="354">
        <f t="shared" si="15"/>
        <v>2918.9276787086765</v>
      </c>
      <c r="DL22" s="354">
        <f t="shared" si="15"/>
        <v>2632.8194656325672</v>
      </c>
      <c r="DM22" s="354">
        <f t="shared" si="15"/>
        <v>2607.6146694532845</v>
      </c>
      <c r="DN22" s="354">
        <f t="shared" si="15"/>
        <v>2279.7647653582262</v>
      </c>
      <c r="DO22" s="354">
        <f t="shared" si="15"/>
        <v>2368.6940878722148</v>
      </c>
      <c r="DP22" s="354">
        <f t="shared" si="15"/>
        <v>3350.4883552243159</v>
      </c>
      <c r="DQ22" s="354">
        <f t="shared" si="15"/>
        <v>2620.0042881743116</v>
      </c>
      <c r="DR22" s="354">
        <f t="shared" si="15"/>
        <v>2750.9748789588871</v>
      </c>
      <c r="DS22" s="354">
        <f t="shared" si="15"/>
        <v>2986.8122199846975</v>
      </c>
      <c r="DT22" s="354">
        <f t="shared" si="15"/>
        <v>3103.0014780911097</v>
      </c>
      <c r="DU22" s="354">
        <f t="shared" si="15"/>
        <v>3174.5017544330276</v>
      </c>
      <c r="DV22" s="354">
        <f t="shared" si="15"/>
        <v>3709.6571941153961</v>
      </c>
      <c r="DW22" s="354">
        <f t="shared" si="15"/>
        <v>3009.0508438260526</v>
      </c>
      <c r="DX22" s="354">
        <f t="shared" si="15"/>
        <v>2808.0806959781298</v>
      </c>
      <c r="DY22" s="354">
        <f t="shared" si="15"/>
        <v>2651.4318233874405</v>
      </c>
      <c r="DZ22" s="354">
        <f t="shared" si="15"/>
        <v>2420.2379473462856</v>
      </c>
      <c r="EA22" s="354">
        <f t="shared" si="15"/>
        <v>2398.7817607501465</v>
      </c>
      <c r="EB22" s="354">
        <f t="shared" si="15"/>
        <v>3420.5661036501533</v>
      </c>
      <c r="EC22" s="354">
        <f t="shared" si="15"/>
        <v>2704.5860068140673</v>
      </c>
      <c r="ED22" s="354">
        <f t="shared" si="15"/>
        <v>2825.2821705075876</v>
      </c>
      <c r="EE22" s="354">
        <f t="shared" ref="EE22:GP22" si="16">$C22*EE20</f>
        <v>3066.0136226232089</v>
      </c>
      <c r="EF22" s="354">
        <f t="shared" si="16"/>
        <v>3190.5044510422154</v>
      </c>
      <c r="EG22" s="354">
        <f t="shared" si="16"/>
        <v>2976.0081157729269</v>
      </c>
      <c r="EH22" s="354">
        <f t="shared" si="16"/>
        <v>3686.9206620577265</v>
      </c>
      <c r="EI22" s="354">
        <f t="shared" si="16"/>
        <v>2870.6533045034589</v>
      </c>
      <c r="EJ22" s="354">
        <f t="shared" si="16"/>
        <v>2891.9601967869899</v>
      </c>
      <c r="EK22" s="354">
        <f t="shared" si="16"/>
        <v>2773.5252327324074</v>
      </c>
      <c r="EL22" s="354">
        <f t="shared" si="16"/>
        <v>2419.7777593309756</v>
      </c>
      <c r="EM22" s="354">
        <f t="shared" si="16"/>
        <v>2552.9248170456326</v>
      </c>
      <c r="EN22" s="354">
        <f t="shared" si="16"/>
        <v>3537.2689590443642</v>
      </c>
      <c r="EO22" s="354">
        <f t="shared" si="16"/>
        <v>2797.9461810177054</v>
      </c>
      <c r="EP22" s="354">
        <f t="shared" si="16"/>
        <v>2931.6592527586126</v>
      </c>
      <c r="EQ22" s="354">
        <f t="shared" si="16"/>
        <v>3167.9907311529214</v>
      </c>
      <c r="ER22" s="354">
        <f t="shared" si="16"/>
        <v>3293.2855707557896</v>
      </c>
      <c r="ES22" s="354">
        <f t="shared" si="16"/>
        <v>3303.7886128224814</v>
      </c>
      <c r="ET22" s="354">
        <f t="shared" si="16"/>
        <v>3877.2023320015296</v>
      </c>
      <c r="EU22" s="354">
        <f t="shared" si="16"/>
        <v>3180.7817595546949</v>
      </c>
      <c r="EV22" s="354">
        <f t="shared" si="16"/>
        <v>2890.3280058247128</v>
      </c>
      <c r="EW22" s="354">
        <f t="shared" si="16"/>
        <v>2874.460278214046</v>
      </c>
      <c r="EX22" s="354">
        <f t="shared" si="16"/>
        <v>2542.0883538797011</v>
      </c>
      <c r="EY22" s="354">
        <f t="shared" si="16"/>
        <v>2645.561844236091</v>
      </c>
      <c r="EZ22" s="354">
        <f t="shared" si="16"/>
        <v>3641.8320681150699</v>
      </c>
      <c r="FA22" s="354">
        <f t="shared" si="16"/>
        <v>2901.9911599680049</v>
      </c>
      <c r="FB22" s="354">
        <f t="shared" si="16"/>
        <v>3030.5734754960431</v>
      </c>
      <c r="FC22" s="354">
        <f t="shared" si="16"/>
        <v>3266.9809569888234</v>
      </c>
      <c r="FD22" s="354">
        <f t="shared" si="16"/>
        <v>3396.8616946022248</v>
      </c>
      <c r="FE22" s="354">
        <f t="shared" si="16"/>
        <v>3313.611690921814</v>
      </c>
      <c r="FF22" s="354">
        <f t="shared" si="16"/>
        <v>3943.3590629929286</v>
      </c>
      <c r="FG22" s="354">
        <f t="shared" si="16"/>
        <v>3255.9142806330005</v>
      </c>
      <c r="FH22" s="354">
        <f t="shared" si="16"/>
        <v>3044.1108386943565</v>
      </c>
      <c r="FI22" s="354">
        <f t="shared" si="16"/>
        <v>2906.0479083857549</v>
      </c>
      <c r="FJ22" s="354">
        <f t="shared" si="16"/>
        <v>2674.8735430628867</v>
      </c>
      <c r="FK22" s="354">
        <f t="shared" si="16"/>
        <v>2670.0729802598325</v>
      </c>
      <c r="FL22" s="354">
        <f t="shared" si="16"/>
        <v>3709.5459834119247</v>
      </c>
      <c r="FM22" s="354">
        <f t="shared" si="16"/>
        <v>2986.1535720534398</v>
      </c>
      <c r="FN22" s="354">
        <f t="shared" si="16"/>
        <v>3105.9131001331671</v>
      </c>
      <c r="FO22" s="354">
        <f t="shared" si="16"/>
        <v>3348.5941391839906</v>
      </c>
      <c r="FP22" s="354">
        <f t="shared" si="16"/>
        <v>3488.2121436863163</v>
      </c>
      <c r="FQ22" s="354">
        <f t="shared" si="16"/>
        <v>3462.0965412238784</v>
      </c>
      <c r="FR22" s="354">
        <f t="shared" si="16"/>
        <v>4060.2022408172747</v>
      </c>
      <c r="FS22" s="354">
        <f t="shared" si="16"/>
        <v>3366.2715611372992</v>
      </c>
      <c r="FT22" s="354">
        <f t="shared" si="16"/>
        <v>3073.4481910091454</v>
      </c>
      <c r="FU22" s="354">
        <f t="shared" si="16"/>
        <v>3064.3436645685547</v>
      </c>
      <c r="FV22" s="354">
        <f t="shared" si="16"/>
        <v>2729.0377861763295</v>
      </c>
      <c r="FW22" s="354">
        <f t="shared" si="16"/>
        <v>2843.0453059809465</v>
      </c>
      <c r="FX22" s="354">
        <f t="shared" si="16"/>
        <v>3849.7105068526726</v>
      </c>
      <c r="FY22" s="354">
        <f t="shared" si="16"/>
        <v>3103.3891720456045</v>
      </c>
      <c r="FZ22" s="354">
        <f t="shared" si="16"/>
        <v>3230.3997474048542</v>
      </c>
      <c r="GA22" s="354">
        <f t="shared" si="16"/>
        <v>3467.3010927331302</v>
      </c>
      <c r="GB22" s="354">
        <f t="shared" si="16"/>
        <v>3606.9415660177801</v>
      </c>
      <c r="GC22" s="354">
        <f t="shared" si="16"/>
        <v>3666.0008971246134</v>
      </c>
      <c r="GD22" s="354">
        <f t="shared" si="16"/>
        <v>4209.662822414376</v>
      </c>
      <c r="GE22" s="354">
        <f t="shared" si="16"/>
        <v>3501.879181065749</v>
      </c>
      <c r="GF22" s="354">
        <f t="shared" si="16"/>
        <v>3212.4616680385079</v>
      </c>
      <c r="GG22" s="354">
        <f t="shared" si="16"/>
        <v>3194.8101144919801</v>
      </c>
      <c r="GH22" s="354">
        <f t="shared" si="16"/>
        <v>2851.1068510840996</v>
      </c>
      <c r="GI22" s="354">
        <f t="shared" si="16"/>
        <v>2967.2564859813342</v>
      </c>
      <c r="GJ22" s="354">
        <f t="shared" si="16"/>
        <v>3975.0214067503857</v>
      </c>
      <c r="GK22" s="354">
        <f t="shared" si="16"/>
        <v>3222.0339945270989</v>
      </c>
      <c r="GL22" s="354">
        <f t="shared" si="16"/>
        <v>3345.8232107954291</v>
      </c>
      <c r="GM22" s="354">
        <f t="shared" si="16"/>
        <v>3580.870940196136</v>
      </c>
      <c r="GN22" s="354">
        <f t="shared" si="16"/>
        <v>3723.8600044938785</v>
      </c>
      <c r="GO22" s="354">
        <f t="shared" si="16"/>
        <v>3712.7660139139775</v>
      </c>
      <c r="GP22" s="354">
        <f t="shared" si="16"/>
        <v>4297.4032220114032</v>
      </c>
      <c r="GQ22" s="354">
        <f t="shared" ref="GQ22:JB22" si="17">$C22*GQ20</f>
        <v>3445.9077249447569</v>
      </c>
      <c r="GR22" s="354">
        <f t="shared" si="17"/>
        <v>3475.2674678895842</v>
      </c>
      <c r="GS22" s="354">
        <f t="shared" si="17"/>
        <v>3340.6459735102553</v>
      </c>
      <c r="GT22" s="354">
        <f t="shared" si="17"/>
        <v>2960.6717455571306</v>
      </c>
      <c r="GU22" s="354">
        <f t="shared" si="17"/>
        <v>3111.6254070468126</v>
      </c>
      <c r="GV22" s="354">
        <f t="shared" si="17"/>
        <v>4110.5831122106065</v>
      </c>
      <c r="GW22" s="354">
        <f t="shared" si="17"/>
        <v>3345.842963785803</v>
      </c>
      <c r="GX22" s="354">
        <f t="shared" si="17"/>
        <v>3469.0485387796966</v>
      </c>
      <c r="GY22" s="354">
        <f t="shared" si="17"/>
        <v>3700.8913601457593</v>
      </c>
      <c r="GZ22" s="354">
        <f t="shared" si="17"/>
        <v>3846.2391385977294</v>
      </c>
      <c r="HA22" s="354">
        <f t="shared" si="17"/>
        <v>3613.1155575630187</v>
      </c>
      <c r="HB22" s="354">
        <f t="shared" si="17"/>
        <v>4330.6062990180408</v>
      </c>
      <c r="HC22" s="354">
        <f t="shared" si="17"/>
        <v>3651.0682616200834</v>
      </c>
      <c r="HD22" s="354">
        <f t="shared" si="17"/>
        <v>3341.5628952098173</v>
      </c>
      <c r="HE22" s="354">
        <f t="shared" si="17"/>
        <v>3353.7552380220336</v>
      </c>
      <c r="HF22" s="354">
        <f t="shared" si="17"/>
        <v>3018.2195723698769</v>
      </c>
      <c r="HG22" s="354">
        <f t="shared" si="17"/>
        <v>3149.6882667514828</v>
      </c>
      <c r="HH22" s="354">
        <f t="shared" si="17"/>
        <v>4175.5920205724333</v>
      </c>
      <c r="HI22" s="354">
        <f t="shared" si="17"/>
        <v>3420.8889507450508</v>
      </c>
      <c r="HJ22" s="354">
        <f t="shared" si="17"/>
        <v>3546.6023349174493</v>
      </c>
      <c r="HK22" s="354">
        <f t="shared" si="17"/>
        <v>3785.4756578109655</v>
      </c>
      <c r="HL22" s="354">
        <f t="shared" si="17"/>
        <v>3941.6082954741919</v>
      </c>
      <c r="HM22" s="354">
        <f t="shared" si="17"/>
        <v>3936.2590450067705</v>
      </c>
      <c r="HN22" s="354">
        <f t="shared" si="17"/>
        <v>4520.9396276231182</v>
      </c>
      <c r="HO22" s="354">
        <f t="shared" si="17"/>
        <v>3815.7217258352498</v>
      </c>
      <c r="HP22" s="354">
        <f t="shared" si="17"/>
        <v>3521.1110129183489</v>
      </c>
      <c r="HQ22" s="354">
        <f t="shared" si="17"/>
        <v>3513.9100221782305</v>
      </c>
      <c r="HR22" s="354">
        <f t="shared" si="17"/>
        <v>3224.9938951440458</v>
      </c>
      <c r="HS22" s="354">
        <f t="shared" si="17"/>
        <v>3228.4536187083231</v>
      </c>
      <c r="HT22" s="354">
        <f t="shared" si="17"/>
        <v>4302.01147157583</v>
      </c>
      <c r="HU22" s="354">
        <f t="shared" si="17"/>
        <v>3552.6470235049269</v>
      </c>
      <c r="HV22" s="354">
        <f t="shared" si="17"/>
        <v>3662.0489704609249</v>
      </c>
      <c r="HW22" s="354">
        <f t="shared" si="17"/>
        <v>3903.7236620585354</v>
      </c>
      <c r="HX22" s="354">
        <f t="shared" si="17"/>
        <v>4066.020209622061</v>
      </c>
      <c r="HY22" s="354">
        <f t="shared" si="17"/>
        <v>4023.6712831534273</v>
      </c>
      <c r="HZ22" s="354">
        <f t="shared" si="17"/>
        <v>4629.51386371442</v>
      </c>
      <c r="IA22" s="354">
        <f t="shared" si="17"/>
        <v>3777.1038676690887</v>
      </c>
      <c r="IB22" s="354">
        <f t="shared" si="17"/>
        <v>3803.4745591941614</v>
      </c>
      <c r="IC22" s="354">
        <f t="shared" si="17"/>
        <v>3676.3104732064539</v>
      </c>
      <c r="ID22" s="354">
        <f t="shared" si="17"/>
        <v>3289.1434800413485</v>
      </c>
      <c r="IE22" s="354">
        <f t="shared" si="17"/>
        <v>3456.4892319069404</v>
      </c>
      <c r="IF22" s="354">
        <f t="shared" si="17"/>
        <v>4471.368921906198</v>
      </c>
      <c r="IG22" s="354">
        <f t="shared" si="17"/>
        <v>3694.6966973207832</v>
      </c>
      <c r="IH22" s="354">
        <f t="shared" si="17"/>
        <v>3814.4554634157189</v>
      </c>
      <c r="II22" s="354">
        <f t="shared" si="17"/>
        <v>4046.4086748862455</v>
      </c>
      <c r="IJ22" s="354">
        <f t="shared" si="17"/>
        <v>4207.4689705081983</v>
      </c>
      <c r="IK22" s="354">
        <f t="shared" si="17"/>
        <v>4242.6535987351535</v>
      </c>
      <c r="IL22" s="354">
        <f t="shared" si="17"/>
        <v>4797.1906491269046</v>
      </c>
      <c r="IM22" s="354">
        <f t="shared" si="17"/>
        <v>4079.7571151454877</v>
      </c>
      <c r="IN22" s="354">
        <f t="shared" si="17"/>
        <v>3784.284890500046</v>
      </c>
      <c r="IO22" s="354">
        <f t="shared" si="17"/>
        <v>3773.2846435876172</v>
      </c>
      <c r="IP22" s="354">
        <f t="shared" si="17"/>
        <v>3413.7395405139209</v>
      </c>
      <c r="IQ22" s="354">
        <f t="shared" si="17"/>
        <v>3554.8242289741129</v>
      </c>
      <c r="IR22" s="354">
        <f t="shared" si="17"/>
        <v>4586.6982117917241</v>
      </c>
      <c r="IS22" s="354">
        <f t="shared" si="17"/>
        <v>3811.8846048802047</v>
      </c>
      <c r="IT22" s="354">
        <f t="shared" si="17"/>
        <v>3928.4455357224101</v>
      </c>
      <c r="IU22" s="354">
        <f t="shared" si="17"/>
        <v>4162.429104516079</v>
      </c>
      <c r="IV22" s="354">
        <f t="shared" si="17"/>
        <v>4330.5998123782738</v>
      </c>
      <c r="IW22" s="354">
        <f t="shared" si="17"/>
        <v>4369.8320647435485</v>
      </c>
      <c r="IX22" s="354">
        <f t="shared" si="17"/>
        <v>4923.0714745728001</v>
      </c>
      <c r="IY22" s="354">
        <f t="shared" si="17"/>
        <v>4203.6960125802434</v>
      </c>
      <c r="IZ22" s="354">
        <f t="shared" si="17"/>
        <v>3993.2115077021281</v>
      </c>
      <c r="JA22" s="354">
        <f t="shared" si="17"/>
        <v>3851.1614040486966</v>
      </c>
      <c r="JB22" s="354">
        <f t="shared" si="17"/>
        <v>3587.5556178565062</v>
      </c>
      <c r="JC22" s="354">
        <f t="shared" ref="JC22:LN22" si="18">$C22*JC20</f>
        <v>3619.5405742520011</v>
      </c>
      <c r="JD22" s="354">
        <f t="shared" si="18"/>
        <v>4692.6343393051102</v>
      </c>
      <c r="JE22" s="354">
        <f t="shared" si="18"/>
        <v>3931.2828935543662</v>
      </c>
      <c r="JF22" s="354">
        <f t="shared" si="18"/>
        <v>4037.240630174927</v>
      </c>
      <c r="JG22" s="354">
        <f t="shared" si="18"/>
        <v>4276.0878502048035</v>
      </c>
      <c r="JH22" s="354">
        <f t="shared" si="18"/>
        <v>4453.8197087786411</v>
      </c>
      <c r="JI22" s="354">
        <f t="shared" si="18"/>
        <v>4424.1283266067012</v>
      </c>
      <c r="JJ22" s="354">
        <f t="shared" si="18"/>
        <v>5021.1721710855063</v>
      </c>
      <c r="JK22" s="354">
        <f t="shared" si="18"/>
        <v>4160.0208808884508</v>
      </c>
      <c r="JL22" s="354">
        <f t="shared" si="18"/>
        <v>4184.6320518387174</v>
      </c>
      <c r="JM22" s="354">
        <f t="shared" si="18"/>
        <v>4059.4426396701292</v>
      </c>
      <c r="JN22" s="354">
        <f t="shared" si="18"/>
        <v>3660.9742592952302</v>
      </c>
      <c r="JO22" s="354">
        <f t="shared" si="18"/>
        <v>3844.0484127830046</v>
      </c>
      <c r="JP22" s="354">
        <f t="shared" si="18"/>
        <v>4873.779655289708</v>
      </c>
      <c r="JQ22" s="354">
        <f t="shared" si="18"/>
        <v>4082.5488320422178</v>
      </c>
      <c r="JR22" s="354">
        <f t="shared" si="18"/>
        <v>4197.3153082376193</v>
      </c>
      <c r="JS22" s="354">
        <f t="shared" si="18"/>
        <v>4428.2694599556344</v>
      </c>
      <c r="JT22" s="354">
        <f t="shared" si="18"/>
        <v>4605.2931415867424</v>
      </c>
      <c r="JU22" s="354">
        <f t="shared" si="18"/>
        <v>4579.7730595462663</v>
      </c>
      <c r="JV22" s="354">
        <f t="shared" si="18"/>
        <v>5170.5144691972218</v>
      </c>
      <c r="JW22" s="354">
        <f t="shared" si="18"/>
        <v>4453.0113406048149</v>
      </c>
      <c r="JX22" s="354">
        <f t="shared" si="18"/>
        <v>4151.465979939665</v>
      </c>
      <c r="JY22" s="354">
        <f t="shared" si="18"/>
        <v>4149.9767490471868</v>
      </c>
      <c r="JZ22" s="354">
        <f t="shared" si="18"/>
        <v>3782.8703341171727</v>
      </c>
      <c r="KA22" s="354">
        <f t="shared" si="18"/>
        <v>3941.7681168997706</v>
      </c>
      <c r="KB22" s="354">
        <f t="shared" si="18"/>
        <v>4991.3429282804518</v>
      </c>
      <c r="KC22" s="354">
        <f t="shared" si="18"/>
        <v>4203.520677925826</v>
      </c>
      <c r="KD22" s="354">
        <f t="shared" si="18"/>
        <v>4316.3193577033053</v>
      </c>
      <c r="KE22" s="354">
        <f t="shared" si="18"/>
        <v>4550.4838099637236</v>
      </c>
      <c r="KF22" s="354">
        <f t="shared" si="18"/>
        <v>4735.9764250286362</v>
      </c>
      <c r="KG22" s="354">
        <f t="shared" si="18"/>
        <v>4617.9148530601469</v>
      </c>
      <c r="KH22" s="354">
        <f t="shared" si="18"/>
        <v>5267.2109254288525</v>
      </c>
      <c r="KI22" s="354">
        <f t="shared" si="18"/>
        <v>4559.6067998819653</v>
      </c>
      <c r="KJ22" s="354">
        <f t="shared" si="18"/>
        <v>4337.6052270218097</v>
      </c>
      <c r="KK22" s="354">
        <f t="shared" si="18"/>
        <v>4215.2018266330479</v>
      </c>
      <c r="KL22" s="354">
        <f t="shared" si="18"/>
        <v>3949.2196247937732</v>
      </c>
      <c r="KM22" s="354">
        <f t="shared" si="18"/>
        <v>4001.7900106413913</v>
      </c>
      <c r="KN22" s="354">
        <f t="shared" si="18"/>
        <v>5096.3470116268672</v>
      </c>
      <c r="KO22" s="354">
        <f t="shared" si="18"/>
        <v>4324.2271186449998</v>
      </c>
      <c r="KP22" s="354">
        <f t="shared" si="18"/>
        <v>4428.1528176682623</v>
      </c>
      <c r="KQ22" s="354">
        <f t="shared" si="18"/>
        <v>4668.803597086302</v>
      </c>
      <c r="KR22" s="354">
        <f t="shared" si="18"/>
        <v>4865.5829262692478</v>
      </c>
      <c r="KS22" s="354">
        <f t="shared" si="18"/>
        <v>4803.9969317448295</v>
      </c>
      <c r="KT22" s="354">
        <f t="shared" si="18"/>
        <v>5422.3564997155217</v>
      </c>
      <c r="KU22" s="354">
        <f t="shared" si="18"/>
        <v>4707.9361271341995</v>
      </c>
      <c r="KV22" s="354">
        <f t="shared" si="18"/>
        <v>4404.7999766804642</v>
      </c>
      <c r="KW22" s="354">
        <f t="shared" si="18"/>
        <v>4411.827781954039</v>
      </c>
      <c r="KX22" s="354">
        <f t="shared" si="18"/>
        <v>4040.958217208005</v>
      </c>
      <c r="KY22" s="354">
        <f t="shared" si="18"/>
        <v>4213.7763289300865</v>
      </c>
      <c r="KZ22" s="354">
        <f t="shared" si="18"/>
        <v>5276.8987219205192</v>
      </c>
      <c r="LA22" s="354">
        <f t="shared" si="18"/>
        <v>4480.7218749270123</v>
      </c>
      <c r="LB22" s="354">
        <f t="shared" si="18"/>
        <v>4591.5511561647027</v>
      </c>
      <c r="LC22" s="354">
        <f t="shared" si="18"/>
        <v>4826.3996753875117</v>
      </c>
      <c r="LD22" s="354">
        <f t="shared" si="18"/>
        <v>5024.5955538366316</v>
      </c>
      <c r="LE22" s="354">
        <f t="shared" si="18"/>
        <v>5040.6753476763015</v>
      </c>
      <c r="LF22" s="354">
        <f t="shared" si="18"/>
        <v>5609.2474154877482</v>
      </c>
      <c r="LG22" s="354">
        <f t="shared" si="18"/>
        <v>4881.3199832571418</v>
      </c>
      <c r="LH22" s="354">
        <f t="shared" si="18"/>
        <v>4580.9907112436886</v>
      </c>
      <c r="LI22" s="354">
        <f t="shared" si="18"/>
        <v>4580.554113496014</v>
      </c>
      <c r="LJ22" s="354">
        <f t="shared" si="18"/>
        <v>4200.8124276709132</v>
      </c>
      <c r="LK22" s="354">
        <f t="shared" si="18"/>
        <v>4377.3498067002292</v>
      </c>
      <c r="LL22" s="354">
        <f t="shared" si="18"/>
        <v>5443.1615761684216</v>
      </c>
      <c r="LM22" s="354">
        <f t="shared" si="18"/>
        <v>4639.299077031018</v>
      </c>
      <c r="LN22" s="354">
        <f t="shared" si="18"/>
        <v>4746.646165922105</v>
      </c>
      <c r="LO22" s="354">
        <f t="shared" ref="LO22:NA22" si="19">$C22*LO20</f>
        <v>4979.7048414830051</v>
      </c>
      <c r="LP22" s="354">
        <f t="shared" si="19"/>
        <v>5182.7459663048985</v>
      </c>
      <c r="LQ22" s="354">
        <f t="shared" si="19"/>
        <v>5134.5493731626675</v>
      </c>
      <c r="LR22" s="354">
        <f t="shared" si="19"/>
        <v>5740.6977636201345</v>
      </c>
      <c r="LS22" s="354">
        <f t="shared" si="19"/>
        <v>4867.8552430709187</v>
      </c>
      <c r="LT22" s="354">
        <f t="shared" si="19"/>
        <v>4886.528286076139</v>
      </c>
      <c r="LU22" s="354">
        <f t="shared" si="19"/>
        <v>4768.9076883833595</v>
      </c>
      <c r="LV22" s="354">
        <f t="shared" si="19"/>
        <v>4351.7126916109492</v>
      </c>
      <c r="LW22" s="354">
        <f t="shared" si="19"/>
        <v>4564.3846008316195</v>
      </c>
      <c r="LX22" s="354">
        <f t="shared" si="19"/>
        <v>5622.5872292442482</v>
      </c>
      <c r="LY22" s="354">
        <f t="shared" si="19"/>
        <v>4805.6006166606612</v>
      </c>
      <c r="LZ22" s="354">
        <f t="shared" si="19"/>
        <v>4911.8665077462865</v>
      </c>
      <c r="MA22" s="354">
        <f t="shared" si="19"/>
        <v>5141.5783116443936</v>
      </c>
      <c r="MB22" s="354">
        <f t="shared" si="19"/>
        <v>5348.3431193776996</v>
      </c>
      <c r="MC22" s="354">
        <f t="shared" si="19"/>
        <v>5077.1678544152664</v>
      </c>
      <c r="MD22" s="354">
        <f t="shared" si="19"/>
        <v>5816.7407588343776</v>
      </c>
      <c r="ME22" s="354">
        <f t="shared" si="19"/>
        <v>5115.3423937371263</v>
      </c>
      <c r="MF22" s="354">
        <f t="shared" si="19"/>
        <v>4794.9034443146838</v>
      </c>
      <c r="MG22" s="354">
        <f t="shared" si="19"/>
        <v>4824.5015517328702</v>
      </c>
      <c r="MH22" s="354">
        <f t="shared" si="19"/>
        <v>4450.8491794507499</v>
      </c>
      <c r="MI22" s="354">
        <f t="shared" si="19"/>
        <v>4645.5162867906065</v>
      </c>
      <c r="MJ22" s="354">
        <f t="shared" si="19"/>
        <v>5732.0831543245786</v>
      </c>
      <c r="MK22" s="354">
        <f t="shared" si="19"/>
        <v>4923.8771855688901</v>
      </c>
      <c r="ML22" s="354">
        <f t="shared" si="19"/>
        <v>5032.239238202761</v>
      </c>
      <c r="MM22" s="354">
        <f t="shared" si="19"/>
        <v>5268.9285563781777</v>
      </c>
      <c r="MN22" s="354">
        <f t="shared" si="19"/>
        <v>5487.9484241334949</v>
      </c>
      <c r="MO22" s="354">
        <f t="shared" si="19"/>
        <v>5443.6352180998247</v>
      </c>
      <c r="MP22" s="354">
        <f t="shared" si="19"/>
        <v>6051.0343968241268</v>
      </c>
      <c r="MQ22" s="354">
        <f t="shared" si="19"/>
        <v>5323.4725609890502</v>
      </c>
      <c r="MR22" s="354">
        <f t="shared" si="19"/>
        <v>5017.7086571353402</v>
      </c>
      <c r="MS22" s="354">
        <f t="shared" si="19"/>
        <v>5028.3523733174552</v>
      </c>
      <c r="MT22" s="354">
        <f t="shared" si="19"/>
        <v>4640.2024002327544</v>
      </c>
      <c r="MU22" s="354">
        <f t="shared" si="19"/>
        <v>4837.6852953735352</v>
      </c>
      <c r="MV22" s="354">
        <f t="shared" si="19"/>
        <v>5924.1218048938827</v>
      </c>
      <c r="MW22" s="354">
        <f t="shared" si="19"/>
        <v>5105.4491739607965</v>
      </c>
      <c r="MX22" s="354">
        <f t="shared" si="19"/>
        <v>5208.6298081621753</v>
      </c>
      <c r="MY22" s="354">
        <f t="shared" si="19"/>
        <v>5442.025163772656</v>
      </c>
      <c r="MZ22" s="354">
        <f t="shared" si="19"/>
        <v>5665.1386092106632</v>
      </c>
      <c r="NA22" s="354">
        <f t="shared" si="19"/>
        <v>5524.3757518656457</v>
      </c>
    </row>
    <row r="23" spans="1:386" x14ac:dyDescent="0.2">
      <c r="A23" s="260" t="s">
        <v>601</v>
      </c>
      <c r="B23" s="258" t="s">
        <v>596</v>
      </c>
      <c r="C23" s="275">
        <v>1.0999999999999999E-2</v>
      </c>
      <c r="E23" s="263"/>
      <c r="F23" s="354">
        <f>$C23*F20</f>
        <v>2189.0543872416356</v>
      </c>
      <c r="G23" s="354">
        <f t="shared" ref="G23:BR23" si="20">$C23*G20</f>
        <v>1560.914528427485</v>
      </c>
      <c r="H23" s="354">
        <f t="shared" si="20"/>
        <v>1582.1929473459038</v>
      </c>
      <c r="I23" s="354">
        <f t="shared" si="20"/>
        <v>1479.2325528758843</v>
      </c>
      <c r="J23" s="354">
        <f t="shared" si="20"/>
        <v>1221.40347940519</v>
      </c>
      <c r="K23" s="354">
        <f t="shared" si="20"/>
        <v>1291.9914559636011</v>
      </c>
      <c r="L23" s="354">
        <f t="shared" si="20"/>
        <v>2031.190037477392</v>
      </c>
      <c r="M23" s="354">
        <f t="shared" si="20"/>
        <v>1479.3212050422555</v>
      </c>
      <c r="N23" s="354">
        <f t="shared" si="20"/>
        <v>1592.8530273089016</v>
      </c>
      <c r="O23" s="354">
        <f t="shared" si="20"/>
        <v>1778.9235627806336</v>
      </c>
      <c r="P23" s="354">
        <f t="shared" si="20"/>
        <v>1843.8906446598253</v>
      </c>
      <c r="Q23" s="354">
        <f t="shared" si="20"/>
        <v>1872.337242398921</v>
      </c>
      <c r="R23" s="354">
        <f t="shared" si="20"/>
        <v>2309.2626634552093</v>
      </c>
      <c r="S23" s="354">
        <f t="shared" si="20"/>
        <v>1775.4572030429354</v>
      </c>
      <c r="T23" s="354">
        <f t="shared" si="20"/>
        <v>1553.1648392989418</v>
      </c>
      <c r="U23" s="354">
        <f t="shared" si="20"/>
        <v>1530.919981900714</v>
      </c>
      <c r="V23" s="354">
        <f t="shared" si="20"/>
        <v>1290.6367323890179</v>
      </c>
      <c r="W23" s="354">
        <f t="shared" si="20"/>
        <v>1337.569674427348</v>
      </c>
      <c r="X23" s="354">
        <f t="shared" si="20"/>
        <v>2085.7004885194519</v>
      </c>
      <c r="Y23" s="354">
        <f t="shared" si="20"/>
        <v>1534.3048443732507</v>
      </c>
      <c r="Z23" s="354">
        <f t="shared" si="20"/>
        <v>1644.2325168590612</v>
      </c>
      <c r="AA23" s="354">
        <f t="shared" si="20"/>
        <v>1830.5681573476584</v>
      </c>
      <c r="AB23" s="354">
        <f t="shared" si="20"/>
        <v>1898.5326098920341</v>
      </c>
      <c r="AC23" s="354">
        <f t="shared" si="20"/>
        <v>1854.0909364592287</v>
      </c>
      <c r="AD23" s="354">
        <f t="shared" si="20"/>
        <v>2335.9150257600736</v>
      </c>
      <c r="AE23" s="354">
        <f t="shared" si="20"/>
        <v>1809.1808773424104</v>
      </c>
      <c r="AF23" s="354">
        <f t="shared" si="20"/>
        <v>1649.3517230970485</v>
      </c>
      <c r="AG23" s="354">
        <f t="shared" si="20"/>
        <v>1531.5649521393091</v>
      </c>
      <c r="AH23" s="354">
        <f t="shared" si="20"/>
        <v>1371.3205471526587</v>
      </c>
      <c r="AI23" s="354">
        <f t="shared" si="20"/>
        <v>1332.8539023172625</v>
      </c>
      <c r="AJ23" s="354">
        <f t="shared" si="20"/>
        <v>2114.2992197958511</v>
      </c>
      <c r="AK23" s="354">
        <f t="shared" si="20"/>
        <v>1576.6571273824504</v>
      </c>
      <c r="AL23" s="354">
        <f t="shared" si="20"/>
        <v>1680.0443074216528</v>
      </c>
      <c r="AM23" s="354">
        <f t="shared" si="20"/>
        <v>1871.4514588906798</v>
      </c>
      <c r="AN23" s="354">
        <f t="shared" si="20"/>
        <v>1946.3397699818543</v>
      </c>
      <c r="AO23" s="354">
        <f t="shared" si="20"/>
        <v>2011.7784351978257</v>
      </c>
      <c r="AP23" s="354">
        <f t="shared" si="20"/>
        <v>2429.6899727575606</v>
      </c>
      <c r="AQ23" s="354">
        <f t="shared" si="20"/>
        <v>1773.8779760655495</v>
      </c>
      <c r="AR23" s="354">
        <f t="shared" si="20"/>
        <v>1808.7469460606753</v>
      </c>
      <c r="AS23" s="354">
        <f t="shared" si="20"/>
        <v>1688.0314590227849</v>
      </c>
      <c r="AT23" s="354">
        <f t="shared" si="20"/>
        <v>1414.7937606010307</v>
      </c>
      <c r="AU23" s="354">
        <f t="shared" si="20"/>
        <v>1489.8730395584685</v>
      </c>
      <c r="AV23" s="354">
        <f t="shared" si="20"/>
        <v>2230.7123569221262</v>
      </c>
      <c r="AW23" s="354">
        <f t="shared" si="20"/>
        <v>1667.1349053905194</v>
      </c>
      <c r="AX23" s="354">
        <f t="shared" si="20"/>
        <v>1775.1508868977353</v>
      </c>
      <c r="AY23" s="354">
        <f t="shared" si="20"/>
        <v>1957.9888986475808</v>
      </c>
      <c r="AZ23" s="354">
        <f t="shared" si="20"/>
        <v>2028.7670712250349</v>
      </c>
      <c r="BA23" s="354">
        <f t="shared" si="20"/>
        <v>2094.9611757814719</v>
      </c>
      <c r="BB23" s="354">
        <f t="shared" si="20"/>
        <v>2507.1849834311142</v>
      </c>
      <c r="BC23" s="354">
        <f t="shared" si="20"/>
        <v>1963.6897714006088</v>
      </c>
      <c r="BD23" s="354">
        <f t="shared" si="20"/>
        <v>1742.2043800505364</v>
      </c>
      <c r="BE23" s="354">
        <f t="shared" si="20"/>
        <v>1717.4929500949254</v>
      </c>
      <c r="BF23" s="354">
        <f t="shared" si="20"/>
        <v>1469.3524888489487</v>
      </c>
      <c r="BG23" s="354">
        <f t="shared" si="20"/>
        <v>1523.4353212168908</v>
      </c>
      <c r="BH23" s="354">
        <f t="shared" si="20"/>
        <v>2277.9540010936885</v>
      </c>
      <c r="BI23" s="354">
        <f t="shared" si="20"/>
        <v>1718.1733487334802</v>
      </c>
      <c r="BJ23" s="354">
        <f t="shared" si="20"/>
        <v>1824.8833218646394</v>
      </c>
      <c r="BK23" s="354">
        <f t="shared" si="20"/>
        <v>2010.1252609687567</v>
      </c>
      <c r="BL23" s="354">
        <f t="shared" si="20"/>
        <v>2085.7831649956429</v>
      </c>
      <c r="BM23" s="354">
        <f t="shared" si="20"/>
        <v>2099.3679639728321</v>
      </c>
      <c r="BN23" s="354">
        <f t="shared" si="20"/>
        <v>2545.1545372168521</v>
      </c>
      <c r="BO23" s="354">
        <f t="shared" si="20"/>
        <v>2007.6422897208429</v>
      </c>
      <c r="BP23" s="354">
        <f t="shared" si="20"/>
        <v>1849.8370750925912</v>
      </c>
      <c r="BQ23" s="354">
        <f t="shared" si="20"/>
        <v>1727.9254484548997</v>
      </c>
      <c r="BR23" s="354">
        <f t="shared" si="20"/>
        <v>1558.9898906306466</v>
      </c>
      <c r="BS23" s="354">
        <f t="shared" ref="BS23:ED23" si="21">$C23*BS20</f>
        <v>1527.5984721579041</v>
      </c>
      <c r="BT23" s="354">
        <f t="shared" si="21"/>
        <v>2315.113727875947</v>
      </c>
      <c r="BU23" s="354">
        <f t="shared" si="21"/>
        <v>1768.5470325327422</v>
      </c>
      <c r="BV23" s="354">
        <f t="shared" si="21"/>
        <v>1868.400245756153</v>
      </c>
      <c r="BW23" s="354">
        <f t="shared" si="21"/>
        <v>2058.4638531837381</v>
      </c>
      <c r="BX23" s="354">
        <f t="shared" si="21"/>
        <v>2141.0501947716839</v>
      </c>
      <c r="BY23" s="354">
        <f t="shared" si="21"/>
        <v>1983.1608978026618</v>
      </c>
      <c r="BZ23" s="354">
        <f t="shared" si="21"/>
        <v>2535.5454681361607</v>
      </c>
      <c r="CA23" s="354">
        <f t="shared" si="21"/>
        <v>2018.6617595140497</v>
      </c>
      <c r="CB23" s="354">
        <f t="shared" si="21"/>
        <v>1784.4804982787387</v>
      </c>
      <c r="CC23" s="354">
        <f t="shared" si="21"/>
        <v>1785.0371869601431</v>
      </c>
      <c r="CD23" s="354">
        <f t="shared" si="21"/>
        <v>1618.9487989447068</v>
      </c>
      <c r="CE23" s="354">
        <f t="shared" si="21"/>
        <v>1568.001914446734</v>
      </c>
      <c r="CF23" s="354">
        <f t="shared" si="21"/>
        <v>2371.9064607001533</v>
      </c>
      <c r="CG23" s="354">
        <f t="shared" si="21"/>
        <v>1826.2149757834347</v>
      </c>
      <c r="CH23" s="354">
        <f t="shared" si="21"/>
        <v>1924.1683667106956</v>
      </c>
      <c r="CI23" s="354">
        <f t="shared" si="21"/>
        <v>2116.5380667945769</v>
      </c>
      <c r="CJ23" s="354">
        <f t="shared" si="21"/>
        <v>2203.5357694623699</v>
      </c>
      <c r="CK23" s="354">
        <f t="shared" si="21"/>
        <v>2151.4895754360332</v>
      </c>
      <c r="CL23" s="354">
        <f t="shared" si="21"/>
        <v>2640.638378461741</v>
      </c>
      <c r="CM23" s="354">
        <f t="shared" si="21"/>
        <v>2110.7034990767161</v>
      </c>
      <c r="CN23" s="354">
        <f t="shared" si="21"/>
        <v>1882.836588241312</v>
      </c>
      <c r="CO23" s="354">
        <f t="shared" si="21"/>
        <v>1873.9726549532811</v>
      </c>
      <c r="CP23" s="354">
        <f t="shared" si="21"/>
        <v>1675.2541592558734</v>
      </c>
      <c r="CQ23" s="354">
        <f t="shared" si="21"/>
        <v>1640.7452468000592</v>
      </c>
      <c r="CR23" s="354">
        <f t="shared" si="21"/>
        <v>2447.2948460917478</v>
      </c>
      <c r="CS23" s="354">
        <f t="shared" si="21"/>
        <v>1894.9792458205206</v>
      </c>
      <c r="CT23" s="354">
        <f t="shared" si="21"/>
        <v>1992.870270267279</v>
      </c>
      <c r="CU23" s="354">
        <f t="shared" si="21"/>
        <v>2184.9015245339988</v>
      </c>
      <c r="CV23" s="354">
        <f t="shared" si="21"/>
        <v>2274.2402980138349</v>
      </c>
      <c r="CW23" s="354">
        <f t="shared" si="21"/>
        <v>2265.9467261293853</v>
      </c>
      <c r="CX23" s="354">
        <f t="shared" si="21"/>
        <v>2728.0637978159975</v>
      </c>
      <c r="CY23" s="354">
        <f t="shared" si="21"/>
        <v>2074.5203887437551</v>
      </c>
      <c r="CZ23" s="354">
        <f t="shared" si="21"/>
        <v>2102.7693231482472</v>
      </c>
      <c r="DA23" s="354">
        <f t="shared" si="21"/>
        <v>1992.5512553975839</v>
      </c>
      <c r="DB23" s="354">
        <f t="shared" si="21"/>
        <v>1713.6092997340015</v>
      </c>
      <c r="DC23" s="354">
        <f t="shared" si="21"/>
        <v>1805.0722212654139</v>
      </c>
      <c r="DD23" s="354">
        <f t="shared" si="21"/>
        <v>2562.4025047212081</v>
      </c>
      <c r="DE23" s="354">
        <f t="shared" si="21"/>
        <v>1987.7022783843927</v>
      </c>
      <c r="DF23" s="354">
        <f t="shared" si="21"/>
        <v>2092.7172688954174</v>
      </c>
      <c r="DG23" s="354">
        <f t="shared" si="21"/>
        <v>2276.0397893600866</v>
      </c>
      <c r="DH23" s="354">
        <f t="shared" si="21"/>
        <v>2362.5681047802132</v>
      </c>
      <c r="DI23" s="354">
        <f t="shared" si="21"/>
        <v>2414.9101827627414</v>
      </c>
      <c r="DJ23" s="354">
        <f t="shared" si="21"/>
        <v>2835.8400411264797</v>
      </c>
      <c r="DK23" s="354">
        <f t="shared" si="21"/>
        <v>2287.9284877638283</v>
      </c>
      <c r="DL23" s="354">
        <f t="shared" si="21"/>
        <v>2063.6697176494467</v>
      </c>
      <c r="DM23" s="354">
        <f t="shared" si="21"/>
        <v>2043.9135682842207</v>
      </c>
      <c r="DN23" s="354">
        <f t="shared" si="21"/>
        <v>1786.9366172069115</v>
      </c>
      <c r="DO23" s="354">
        <f t="shared" si="21"/>
        <v>1856.6416434264386</v>
      </c>
      <c r="DP23" s="354">
        <f t="shared" si="21"/>
        <v>2626.1965350336991</v>
      </c>
      <c r="DQ23" s="354">
        <f t="shared" si="21"/>
        <v>2053.6248611782298</v>
      </c>
      <c r="DR23" s="354">
        <f t="shared" si="21"/>
        <v>2156.2828844999494</v>
      </c>
      <c r="DS23" s="354">
        <f t="shared" si="21"/>
        <v>2341.1380883295055</v>
      </c>
      <c r="DT23" s="354">
        <f t="shared" si="21"/>
        <v>2432.210133564764</v>
      </c>
      <c r="DU23" s="354">
        <f t="shared" si="21"/>
        <v>2488.2538376684674</v>
      </c>
      <c r="DV23" s="354">
        <f t="shared" si="21"/>
        <v>2907.7220501775</v>
      </c>
      <c r="DW23" s="354">
        <f t="shared" si="21"/>
        <v>2358.5692776619553</v>
      </c>
      <c r="DX23" s="354">
        <f t="shared" si="21"/>
        <v>2201.0438515250576</v>
      </c>
      <c r="DY23" s="354">
        <f t="shared" si="21"/>
        <v>2078.2585489666603</v>
      </c>
      <c r="DZ23" s="354">
        <f t="shared" si="21"/>
        <v>1897.0430090787022</v>
      </c>
      <c r="EA23" s="354">
        <f t="shared" si="21"/>
        <v>1880.2251136199834</v>
      </c>
      <c r="EB23" s="354">
        <f t="shared" si="21"/>
        <v>2681.1252261935811</v>
      </c>
      <c r="EC23" s="354">
        <f t="shared" si="21"/>
        <v>2119.9221267910361</v>
      </c>
      <c r="ED23" s="354">
        <f t="shared" si="21"/>
        <v>2214.5267972981096</v>
      </c>
      <c r="EE23" s="354">
        <f t="shared" ref="EE23:GP23" si="22">$C23*EE20</f>
        <v>2403.2181277526365</v>
      </c>
      <c r="EF23" s="354">
        <f t="shared" si="22"/>
        <v>2500.7971513381644</v>
      </c>
      <c r="EG23" s="354">
        <f t="shared" si="22"/>
        <v>2332.6695613457146</v>
      </c>
      <c r="EH23" s="354">
        <f t="shared" si="22"/>
        <v>2889.9005879373972</v>
      </c>
      <c r="EI23" s="354">
        <f t="shared" si="22"/>
        <v>2250.0898264024236</v>
      </c>
      <c r="EJ23" s="354">
        <f t="shared" si="22"/>
        <v>2266.7907012465621</v>
      </c>
      <c r="EK23" s="354">
        <f t="shared" si="22"/>
        <v>2173.958415546479</v>
      </c>
      <c r="EL23" s="354">
        <f t="shared" si="22"/>
        <v>1896.6823022076017</v>
      </c>
      <c r="EM23" s="354">
        <f t="shared" si="22"/>
        <v>2001.046294720793</v>
      </c>
      <c r="EN23" s="354">
        <f t="shared" si="22"/>
        <v>2772.5998418229483</v>
      </c>
      <c r="EO23" s="354">
        <f t="shared" si="22"/>
        <v>2193.1001653362027</v>
      </c>
      <c r="EP23" s="354">
        <f t="shared" si="22"/>
        <v>2297.9078137935194</v>
      </c>
      <c r="EQ23" s="354">
        <f t="shared" si="22"/>
        <v>2483.1503348459382</v>
      </c>
      <c r="ER23" s="354">
        <f t="shared" si="22"/>
        <v>2581.3595624976565</v>
      </c>
      <c r="ES23" s="354">
        <f t="shared" si="22"/>
        <v>2589.5921094455812</v>
      </c>
      <c r="ET23" s="354">
        <f t="shared" si="22"/>
        <v>3039.0481178810987</v>
      </c>
      <c r="EU23" s="354">
        <f t="shared" si="22"/>
        <v>2493.1762626829582</v>
      </c>
      <c r="EV23" s="354">
        <f t="shared" si="22"/>
        <v>2265.5113491655557</v>
      </c>
      <c r="EW23" s="354">
        <f t="shared" si="22"/>
        <v>2253.0738275711242</v>
      </c>
      <c r="EX23" s="354">
        <f t="shared" si="22"/>
        <v>1992.5524039797565</v>
      </c>
      <c r="EY23" s="354">
        <f t="shared" si="22"/>
        <v>2073.6575125583536</v>
      </c>
      <c r="EZ23" s="354">
        <f t="shared" si="22"/>
        <v>2854.5590207902942</v>
      </c>
      <c r="FA23" s="354">
        <f t="shared" si="22"/>
        <v>2274.6532209619213</v>
      </c>
      <c r="FB23" s="354">
        <f t="shared" si="22"/>
        <v>2375.4392544306857</v>
      </c>
      <c r="FC23" s="354">
        <f t="shared" si="22"/>
        <v>2560.7413486117644</v>
      </c>
      <c r="FD23" s="354">
        <f t="shared" si="22"/>
        <v>2662.5451177715886</v>
      </c>
      <c r="FE23" s="354">
        <f t="shared" si="22"/>
        <v>2597.2916836367908</v>
      </c>
      <c r="FF23" s="354">
        <f t="shared" si="22"/>
        <v>3090.9034175504321</v>
      </c>
      <c r="FG23" s="354">
        <f t="shared" si="22"/>
        <v>2552.0670110171613</v>
      </c>
      <c r="FH23" s="354">
        <f t="shared" si="22"/>
        <v>2386.0501781396038</v>
      </c>
      <c r="FI23" s="354">
        <f t="shared" si="22"/>
        <v>2277.8330017904641</v>
      </c>
      <c r="FJ23" s="354">
        <f t="shared" si="22"/>
        <v>2096.6327548912673</v>
      </c>
      <c r="FK23" s="354">
        <f t="shared" si="22"/>
        <v>2092.8699537521629</v>
      </c>
      <c r="FL23" s="354">
        <f t="shared" si="22"/>
        <v>2907.6348804478516</v>
      </c>
      <c r="FM23" s="354">
        <f t="shared" si="22"/>
        <v>2340.621823614787</v>
      </c>
      <c r="FN23" s="354">
        <f t="shared" si="22"/>
        <v>2434.4923357118792</v>
      </c>
      <c r="FO23" s="354">
        <f t="shared" si="22"/>
        <v>2624.7118011458911</v>
      </c>
      <c r="FP23" s="354">
        <f t="shared" si="22"/>
        <v>2734.1478835249263</v>
      </c>
      <c r="FQ23" s="354">
        <f t="shared" si="22"/>
        <v>2713.6778214248061</v>
      </c>
      <c r="FR23" s="354">
        <f t="shared" si="22"/>
        <v>3182.4880214086002</v>
      </c>
      <c r="FS23" s="354">
        <f t="shared" si="22"/>
        <v>2638.5678064084432</v>
      </c>
      <c r="FT23" s="354">
        <f t="shared" si="22"/>
        <v>2409.045528317743</v>
      </c>
      <c r="FU23" s="354">
        <f t="shared" si="22"/>
        <v>2401.9091728804469</v>
      </c>
      <c r="FV23" s="354">
        <f t="shared" si="22"/>
        <v>2139.0880427496613</v>
      </c>
      <c r="FW23" s="354">
        <f t="shared" si="22"/>
        <v>2228.4499869605152</v>
      </c>
      <c r="FX23" s="354">
        <f t="shared" si="22"/>
        <v>3017.4993380337955</v>
      </c>
      <c r="FY23" s="354">
        <f t="shared" si="22"/>
        <v>2432.5140177786457</v>
      </c>
      <c r="FZ23" s="354">
        <f t="shared" si="22"/>
        <v>2532.06808200961</v>
      </c>
      <c r="GA23" s="354">
        <f t="shared" si="22"/>
        <v>2717.7572790115455</v>
      </c>
      <c r="GB23" s="354">
        <f t="shared" si="22"/>
        <v>2827.2109729838862</v>
      </c>
      <c r="GC23" s="354">
        <f t="shared" si="22"/>
        <v>2873.5031531886998</v>
      </c>
      <c r="GD23" s="354">
        <f t="shared" si="22"/>
        <v>3299.6389617789482</v>
      </c>
      <c r="GE23" s="354">
        <f t="shared" si="22"/>
        <v>2744.8604490988605</v>
      </c>
      <c r="GF23" s="354">
        <f t="shared" si="22"/>
        <v>2518.0077669502834</v>
      </c>
      <c r="GG23" s="354">
        <f t="shared" si="22"/>
        <v>2504.172037991676</v>
      </c>
      <c r="GH23" s="354">
        <f t="shared" si="22"/>
        <v>2234.768827550994</v>
      </c>
      <c r="GI23" s="354">
        <f t="shared" si="22"/>
        <v>2325.8098151243189</v>
      </c>
      <c r="GJ23" s="354">
        <f t="shared" si="22"/>
        <v>3115.7211541461206</v>
      </c>
      <c r="GK23" s="354">
        <f t="shared" si="22"/>
        <v>2525.5107957602031</v>
      </c>
      <c r="GL23" s="354">
        <f t="shared" si="22"/>
        <v>2622.5398782017269</v>
      </c>
      <c r="GM23" s="354">
        <f t="shared" si="22"/>
        <v>2806.7761646992358</v>
      </c>
      <c r="GN23" s="354">
        <f t="shared" si="22"/>
        <v>2918.8545680224142</v>
      </c>
      <c r="GO23" s="354">
        <f t="shared" si="22"/>
        <v>2910.1588208561229</v>
      </c>
      <c r="GP23" s="354">
        <f t="shared" si="22"/>
        <v>3368.4120804930876</v>
      </c>
      <c r="GQ23" s="354">
        <f t="shared" ref="GQ23:JB23" si="23">$C23*GQ20</f>
        <v>2700.9886225048235</v>
      </c>
      <c r="GR23" s="354">
        <f t="shared" si="23"/>
        <v>2724.0015230185531</v>
      </c>
      <c r="GS23" s="354">
        <f t="shared" si="23"/>
        <v>2618.4818301866758</v>
      </c>
      <c r="GT23" s="354">
        <f t="shared" si="23"/>
        <v>2320.6485309613176</v>
      </c>
      <c r="GU23" s="354">
        <f t="shared" si="23"/>
        <v>2438.9697846784675</v>
      </c>
      <c r="GV23" s="354">
        <f t="shared" si="23"/>
        <v>3221.9778079284783</v>
      </c>
      <c r="GW23" s="354">
        <f t="shared" si="23"/>
        <v>2622.5553610894067</v>
      </c>
      <c r="GX23" s="354">
        <f t="shared" si="23"/>
        <v>2719.1269709089952</v>
      </c>
      <c r="GY23" s="354">
        <f t="shared" si="23"/>
        <v>2900.8511703662498</v>
      </c>
      <c r="GZ23" s="354">
        <f t="shared" si="23"/>
        <v>3014.7783928113649</v>
      </c>
      <c r="HA23" s="354">
        <f t="shared" si="23"/>
        <v>2832.0503019068328</v>
      </c>
      <c r="HB23" s="354">
        <f t="shared" si="23"/>
        <v>3394.4374823278154</v>
      </c>
      <c r="HC23" s="354">
        <f t="shared" si="23"/>
        <v>2861.7985801643617</v>
      </c>
      <c r="HD23" s="354">
        <f t="shared" si="23"/>
        <v>2619.2005363378344</v>
      </c>
      <c r="HE23" s="354">
        <f t="shared" si="23"/>
        <v>2628.7571994426203</v>
      </c>
      <c r="HF23" s="354">
        <f t="shared" si="23"/>
        <v>2365.7559563128184</v>
      </c>
      <c r="HG23" s="354">
        <f t="shared" si="23"/>
        <v>2468.8044056864805</v>
      </c>
      <c r="HH23" s="354">
        <f t="shared" si="23"/>
        <v>3272.9334155251872</v>
      </c>
      <c r="HI23" s="354">
        <f t="shared" si="23"/>
        <v>2681.3782818177392</v>
      </c>
      <c r="HJ23" s="354">
        <f t="shared" si="23"/>
        <v>2779.9155751666694</v>
      </c>
      <c r="HK23" s="354">
        <f t="shared" si="23"/>
        <v>2967.1504574836795</v>
      </c>
      <c r="HL23" s="354">
        <f t="shared" si="23"/>
        <v>3089.5311222000582</v>
      </c>
      <c r="HM23" s="354">
        <f t="shared" si="23"/>
        <v>3085.3382459524314</v>
      </c>
      <c r="HN23" s="354">
        <f t="shared" si="23"/>
        <v>3543.6255036216899</v>
      </c>
      <c r="HO23" s="354">
        <f t="shared" si="23"/>
        <v>2990.8580817528145</v>
      </c>
      <c r="HP23" s="354">
        <f t="shared" si="23"/>
        <v>2759.9348397007243</v>
      </c>
      <c r="HQ23" s="354">
        <f t="shared" si="23"/>
        <v>2754.2905231338514</v>
      </c>
      <c r="HR23" s="354">
        <f t="shared" si="23"/>
        <v>2527.8308398612817</v>
      </c>
      <c r="HS23" s="354">
        <f t="shared" si="23"/>
        <v>2530.5426576840509</v>
      </c>
      <c r="HT23" s="354">
        <f t="shared" si="23"/>
        <v>3372.0241417079242</v>
      </c>
      <c r="HU23" s="354">
        <f t="shared" si="23"/>
        <v>2784.6535531987488</v>
      </c>
      <c r="HV23" s="354">
        <f t="shared" si="23"/>
        <v>2870.4055342715342</v>
      </c>
      <c r="HW23" s="354">
        <f t="shared" si="23"/>
        <v>3059.836199413031</v>
      </c>
      <c r="HX23" s="354">
        <f t="shared" si="23"/>
        <v>3187.0482908070117</v>
      </c>
      <c r="HY23" s="354">
        <f t="shared" si="23"/>
        <v>3153.8541435177349</v>
      </c>
      <c r="HZ23" s="354">
        <f t="shared" si="23"/>
        <v>3628.728704225955</v>
      </c>
      <c r="IA23" s="354">
        <f t="shared" si="23"/>
        <v>2960.5884390757233</v>
      </c>
      <c r="IB23" s="354">
        <f t="shared" si="23"/>
        <v>2981.258446360363</v>
      </c>
      <c r="IC23" s="354">
        <f t="shared" si="23"/>
        <v>2881.5840566610486</v>
      </c>
      <c r="ID23" s="354">
        <f t="shared" si="23"/>
        <v>2578.1128882434095</v>
      </c>
      <c r="IE23" s="354">
        <f t="shared" si="23"/>
        <v>2709.282672199457</v>
      </c>
      <c r="IF23" s="354">
        <f t="shared" si="23"/>
        <v>3504.7707452131253</v>
      </c>
      <c r="IG23" s="354">
        <f t="shared" si="23"/>
        <v>2895.9956387774623</v>
      </c>
      <c r="IH23" s="354">
        <f t="shared" si="23"/>
        <v>2989.8655536118258</v>
      </c>
      <c r="II23" s="354">
        <f t="shared" si="23"/>
        <v>3171.6762795927111</v>
      </c>
      <c r="IJ23" s="354">
        <f t="shared" si="23"/>
        <v>3297.9193658085883</v>
      </c>
      <c r="IK23" s="354">
        <f t="shared" si="23"/>
        <v>3325.4979570285809</v>
      </c>
      <c r="IL23" s="354">
        <f t="shared" si="23"/>
        <v>3760.1579605518955</v>
      </c>
      <c r="IM23" s="354">
        <f t="shared" si="23"/>
        <v>3197.8156207789116</v>
      </c>
      <c r="IN23" s="354">
        <f t="shared" si="23"/>
        <v>2966.2171042961982</v>
      </c>
      <c r="IO23" s="354">
        <f t="shared" si="23"/>
        <v>2957.5948357600637</v>
      </c>
      <c r="IP23" s="354">
        <f t="shared" si="23"/>
        <v>2675.7743953433242</v>
      </c>
      <c r="IQ23" s="354">
        <f t="shared" si="23"/>
        <v>2786.3601012756335</v>
      </c>
      <c r="IR23" s="354">
        <f t="shared" si="23"/>
        <v>3595.1687258576476</v>
      </c>
      <c r="IS23" s="354">
        <f t="shared" si="23"/>
        <v>2987.850450420226</v>
      </c>
      <c r="IT23" s="354">
        <f t="shared" si="23"/>
        <v>3079.2138220376178</v>
      </c>
      <c r="IU23" s="354">
        <f t="shared" si="23"/>
        <v>3262.6159928473148</v>
      </c>
      <c r="IV23" s="354">
        <f t="shared" si="23"/>
        <v>3394.4323979373999</v>
      </c>
      <c r="IW23" s="354">
        <f t="shared" si="23"/>
        <v>3425.1836181476115</v>
      </c>
      <c r="IX23" s="354">
        <f t="shared" si="23"/>
        <v>3858.8264985570245</v>
      </c>
      <c r="IY23" s="354">
        <f t="shared" si="23"/>
        <v>3294.9620270607093</v>
      </c>
      <c r="IZ23" s="354">
        <f t="shared" si="23"/>
        <v>3129.9790100246205</v>
      </c>
      <c r="JA23" s="354">
        <f t="shared" si="23"/>
        <v>3018.6365875284691</v>
      </c>
      <c r="JB23" s="354">
        <f t="shared" si="23"/>
        <v>2812.0157821663756</v>
      </c>
      <c r="JC23" s="354">
        <f t="shared" ref="JC23:LN23" si="24">$C23*JC20</f>
        <v>2837.0863906130744</v>
      </c>
      <c r="JD23" s="354">
        <f t="shared" si="24"/>
        <v>3678.2041110058276</v>
      </c>
      <c r="JE23" s="354">
        <f t="shared" si="24"/>
        <v>3081.4378140402509</v>
      </c>
      <c r="JF23" s="354">
        <f t="shared" si="24"/>
        <v>3164.4901369468616</v>
      </c>
      <c r="JG23" s="354">
        <f t="shared" si="24"/>
        <v>3351.70455918678</v>
      </c>
      <c r="JH23" s="354">
        <f t="shared" si="24"/>
        <v>3491.0152332334178</v>
      </c>
      <c r="JI23" s="354">
        <f t="shared" si="24"/>
        <v>3467.7423856024971</v>
      </c>
      <c r="JJ23" s="354">
        <f t="shared" si="24"/>
        <v>3935.7202770010967</v>
      </c>
      <c r="JK23" s="354">
        <f t="shared" si="24"/>
        <v>3260.7283669623898</v>
      </c>
      <c r="JL23" s="354">
        <f t="shared" si="24"/>
        <v>3280.0192180324821</v>
      </c>
      <c r="JM23" s="354">
        <f t="shared" si="24"/>
        <v>3181.8926270394386</v>
      </c>
      <c r="JN23" s="354">
        <f t="shared" si="24"/>
        <v>2869.5631487920837</v>
      </c>
      <c r="JO23" s="354">
        <f t="shared" si="24"/>
        <v>3013.0612471496383</v>
      </c>
      <c r="JP23" s="354">
        <f t="shared" si="24"/>
        <v>3820.1903383074546</v>
      </c>
      <c r="JQ23" s="354">
        <f t="shared" si="24"/>
        <v>3200.003838275491</v>
      </c>
      <c r="JR23" s="354">
        <f t="shared" si="24"/>
        <v>3289.9606714793513</v>
      </c>
      <c r="JS23" s="354">
        <f t="shared" si="24"/>
        <v>3470.988309449725</v>
      </c>
      <c r="JT23" s="354">
        <f t="shared" si="24"/>
        <v>3609.7438967042281</v>
      </c>
      <c r="JU23" s="354">
        <f t="shared" si="24"/>
        <v>3589.7406183988514</v>
      </c>
      <c r="JV23" s="354">
        <f t="shared" si="24"/>
        <v>4052.778503818512</v>
      </c>
      <c r="JW23" s="354">
        <f t="shared" si="24"/>
        <v>3490.3816140495683</v>
      </c>
      <c r="JX23" s="354">
        <f t="shared" si="24"/>
        <v>3254.0228217262074</v>
      </c>
      <c r="JY23" s="354">
        <f t="shared" si="24"/>
        <v>3252.8555253219106</v>
      </c>
      <c r="JZ23" s="354">
        <f t="shared" si="24"/>
        <v>2965.1083396393924</v>
      </c>
      <c r="KA23" s="354">
        <f t="shared" si="24"/>
        <v>3089.6563942289622</v>
      </c>
      <c r="KB23" s="354">
        <f t="shared" si="24"/>
        <v>3912.339370759425</v>
      </c>
      <c r="KC23" s="354">
        <f t="shared" si="24"/>
        <v>3294.8245953752098</v>
      </c>
      <c r="KD23" s="354">
        <f t="shared" si="24"/>
        <v>3383.2390205517931</v>
      </c>
      <c r="KE23" s="354">
        <f t="shared" si="24"/>
        <v>3566.7829723448153</v>
      </c>
      <c r="KF23" s="354">
        <f t="shared" si="24"/>
        <v>3712.1767213480703</v>
      </c>
      <c r="KG23" s="354">
        <f t="shared" si="24"/>
        <v>3619.6371096998696</v>
      </c>
      <c r="KH23" s="354">
        <f t="shared" si="24"/>
        <v>4128.5716036242702</v>
      </c>
      <c r="KI23" s="354">
        <f t="shared" si="24"/>
        <v>3573.9337999174809</v>
      </c>
      <c r="KJ23" s="354">
        <f t="shared" si="24"/>
        <v>3399.9234170703694</v>
      </c>
      <c r="KK23" s="354">
        <f t="shared" si="24"/>
        <v>3303.9805717606482</v>
      </c>
      <c r="KL23" s="354">
        <f t="shared" si="24"/>
        <v>3095.497072403979</v>
      </c>
      <c r="KM23" s="354">
        <f t="shared" si="24"/>
        <v>3136.7030550909881</v>
      </c>
      <c r="KN23" s="354">
        <f t="shared" si="24"/>
        <v>3994.644196388429</v>
      </c>
      <c r="KO23" s="354">
        <f t="shared" si="24"/>
        <v>3389.4373212719165</v>
      </c>
      <c r="KP23" s="354">
        <f t="shared" si="24"/>
        <v>3470.8968823088253</v>
      </c>
      <c r="KQ23" s="354">
        <f t="shared" si="24"/>
        <v>3659.5249794861697</v>
      </c>
      <c r="KR23" s="354">
        <f t="shared" si="24"/>
        <v>3813.7655371829924</v>
      </c>
      <c r="KS23" s="354">
        <f t="shared" si="24"/>
        <v>3765.4928950248905</v>
      </c>
      <c r="KT23" s="354">
        <f t="shared" si="24"/>
        <v>4250.1785833895183</v>
      </c>
      <c r="KU23" s="354">
        <f t="shared" si="24"/>
        <v>3690.1980348509633</v>
      </c>
      <c r="KV23" s="354">
        <f t="shared" si="24"/>
        <v>3452.5923417215645</v>
      </c>
      <c r="KW23" s="354">
        <f t="shared" si="24"/>
        <v>3458.1009111901244</v>
      </c>
      <c r="KX23" s="354">
        <f t="shared" si="24"/>
        <v>3167.4040746030641</v>
      </c>
      <c r="KY23" s="354">
        <f t="shared" si="24"/>
        <v>3302.8632310236248</v>
      </c>
      <c r="KZ23" s="354">
        <f t="shared" si="24"/>
        <v>4136.1651407093505</v>
      </c>
      <c r="LA23" s="354">
        <f t="shared" si="24"/>
        <v>3512.1018236146651</v>
      </c>
      <c r="LB23" s="354">
        <f t="shared" si="24"/>
        <v>3598.9725849807978</v>
      </c>
      <c r="LC23" s="354">
        <f t="shared" si="24"/>
        <v>3783.0527255606162</v>
      </c>
      <c r="LD23" s="354">
        <f t="shared" si="24"/>
        <v>3938.4036099859977</v>
      </c>
      <c r="LE23" s="354">
        <f t="shared" si="24"/>
        <v>3951.0073543923763</v>
      </c>
      <c r="LF23" s="354">
        <f t="shared" si="24"/>
        <v>4396.6683554446845</v>
      </c>
      <c r="LG23" s="354">
        <f t="shared" si="24"/>
        <v>3826.1006358765289</v>
      </c>
      <c r="LH23" s="354">
        <f t="shared" si="24"/>
        <v>3590.6950442405841</v>
      </c>
      <c r="LI23" s="354">
        <f t="shared" si="24"/>
        <v>3590.3528280110127</v>
      </c>
      <c r="LJ23" s="354">
        <f t="shared" si="24"/>
        <v>3292.7018011191535</v>
      </c>
      <c r="LK23" s="354">
        <f t="shared" si="24"/>
        <v>3431.0762122368069</v>
      </c>
      <c r="LL23" s="354">
        <f t="shared" si="24"/>
        <v>4266.4861224402121</v>
      </c>
      <c r="LM23" s="354">
        <f t="shared" si="24"/>
        <v>3636.3985990538372</v>
      </c>
      <c r="LN23" s="354">
        <f t="shared" si="24"/>
        <v>3720.5399310038938</v>
      </c>
      <c r="LO23" s="354">
        <f t="shared" ref="LO23:NA23" si="25">$C23*LO20</f>
        <v>3903.2171473754165</v>
      </c>
      <c r="LP23" s="354">
        <f t="shared" si="25"/>
        <v>4062.3658570389362</v>
      </c>
      <c r="LQ23" s="354">
        <f t="shared" si="25"/>
        <v>4024.588162419227</v>
      </c>
      <c r="LR23" s="354">
        <f t="shared" si="25"/>
        <v>4499.7024245695511</v>
      </c>
      <c r="LS23" s="354">
        <f t="shared" si="25"/>
        <v>3815.5466359000629</v>
      </c>
      <c r="LT23" s="354">
        <f t="shared" si="25"/>
        <v>3830.1830338336295</v>
      </c>
      <c r="LU23" s="354">
        <f t="shared" si="25"/>
        <v>3737.9890688470864</v>
      </c>
      <c r="LV23" s="354">
        <f t="shared" si="25"/>
        <v>3410.9812005019521</v>
      </c>
      <c r="LW23" s="354">
        <f t="shared" si="25"/>
        <v>3577.6787597468442</v>
      </c>
      <c r="LX23" s="354">
        <f t="shared" si="25"/>
        <v>4407.1244349623721</v>
      </c>
      <c r="LY23" s="354">
        <f t="shared" si="25"/>
        <v>3766.7499033540425</v>
      </c>
      <c r="LZ23" s="354">
        <f t="shared" si="25"/>
        <v>3850.0437654342327</v>
      </c>
      <c r="MA23" s="354">
        <f t="shared" si="25"/>
        <v>4030.0976201246663</v>
      </c>
      <c r="MB23" s="354">
        <f t="shared" si="25"/>
        <v>4192.165045546225</v>
      </c>
      <c r="MC23" s="354">
        <f t="shared" si="25"/>
        <v>3979.6110934870453</v>
      </c>
      <c r="MD23" s="354">
        <f t="shared" si="25"/>
        <v>4559.3068252933563</v>
      </c>
      <c r="ME23" s="354">
        <f t="shared" si="25"/>
        <v>4009.5332517710026</v>
      </c>
      <c r="MF23" s="354">
        <f t="shared" si="25"/>
        <v>3758.3651922399572</v>
      </c>
      <c r="MG23" s="354">
        <f t="shared" si="25"/>
        <v>3781.5649287870165</v>
      </c>
      <c r="MH23" s="354">
        <f t="shared" si="25"/>
        <v>3488.6868580829832</v>
      </c>
      <c r="MI23" s="354">
        <f t="shared" si="25"/>
        <v>3641.2718034936465</v>
      </c>
      <c r="MJ23" s="354">
        <f t="shared" si="25"/>
        <v>4492.9500784384618</v>
      </c>
      <c r="MK23" s="354">
        <f t="shared" si="25"/>
        <v>3859.4580349785347</v>
      </c>
      <c r="ML23" s="354">
        <f t="shared" si="25"/>
        <v>3944.3949208842787</v>
      </c>
      <c r="MM23" s="354">
        <f t="shared" si="25"/>
        <v>4129.9179257031246</v>
      </c>
      <c r="MN23" s="354">
        <f t="shared" si="25"/>
        <v>4301.591173546436</v>
      </c>
      <c r="MO23" s="354">
        <f t="shared" si="25"/>
        <v>4266.8573748270946</v>
      </c>
      <c r="MP23" s="354">
        <f t="shared" si="25"/>
        <v>4742.9520360906708</v>
      </c>
      <c r="MQ23" s="354">
        <f t="shared" si="25"/>
        <v>4172.6708801172417</v>
      </c>
      <c r="MR23" s="354">
        <f t="shared" si="25"/>
        <v>3933.0054881791079</v>
      </c>
      <c r="MS23" s="354">
        <f t="shared" si="25"/>
        <v>3941.3482990155539</v>
      </c>
      <c r="MT23" s="354">
        <f t="shared" si="25"/>
        <v>3637.1066463624384</v>
      </c>
      <c r="MU23" s="354">
        <f t="shared" si="25"/>
        <v>3791.8986766461608</v>
      </c>
      <c r="MV23" s="354">
        <f t="shared" si="25"/>
        <v>4643.4747737209473</v>
      </c>
      <c r="MW23" s="354">
        <f t="shared" si="25"/>
        <v>4001.7786987798213</v>
      </c>
      <c r="MX23" s="354">
        <f t="shared" si="25"/>
        <v>4082.6542593827162</v>
      </c>
      <c r="MY23" s="354">
        <f t="shared" si="25"/>
        <v>4265.5953739941015</v>
      </c>
      <c r="MZ23" s="354">
        <f t="shared" si="25"/>
        <v>4440.4772703645476</v>
      </c>
      <c r="NA23" s="354">
        <f t="shared" si="25"/>
        <v>4330.1438237060893</v>
      </c>
    </row>
    <row r="24" spans="1:386" x14ac:dyDescent="0.2">
      <c r="A24" s="260" t="s">
        <v>601</v>
      </c>
      <c r="B24" s="258" t="s">
        <v>597</v>
      </c>
      <c r="C24" s="275">
        <v>1.0999999999999999E-2</v>
      </c>
      <c r="E24" s="263"/>
      <c r="F24" s="355">
        <f>$C24*F20</f>
        <v>2189.0543872416356</v>
      </c>
      <c r="G24" s="355">
        <f t="shared" ref="G24:BR24" si="26">$C24*G20</f>
        <v>1560.914528427485</v>
      </c>
      <c r="H24" s="355">
        <f t="shared" si="26"/>
        <v>1582.1929473459038</v>
      </c>
      <c r="I24" s="355">
        <f t="shared" si="26"/>
        <v>1479.2325528758843</v>
      </c>
      <c r="J24" s="355">
        <f t="shared" si="26"/>
        <v>1221.40347940519</v>
      </c>
      <c r="K24" s="355">
        <f t="shared" si="26"/>
        <v>1291.9914559636011</v>
      </c>
      <c r="L24" s="355">
        <f t="shared" si="26"/>
        <v>2031.190037477392</v>
      </c>
      <c r="M24" s="355">
        <f t="shared" si="26"/>
        <v>1479.3212050422555</v>
      </c>
      <c r="N24" s="355">
        <f t="shared" si="26"/>
        <v>1592.8530273089016</v>
      </c>
      <c r="O24" s="355">
        <f t="shared" si="26"/>
        <v>1778.9235627806336</v>
      </c>
      <c r="P24" s="355">
        <f t="shared" si="26"/>
        <v>1843.8906446598253</v>
      </c>
      <c r="Q24" s="355">
        <f t="shared" si="26"/>
        <v>1872.337242398921</v>
      </c>
      <c r="R24" s="355">
        <f t="shared" si="26"/>
        <v>2309.2626634552093</v>
      </c>
      <c r="S24" s="355">
        <f t="shared" si="26"/>
        <v>1775.4572030429354</v>
      </c>
      <c r="T24" s="355">
        <f t="shared" si="26"/>
        <v>1553.1648392989418</v>
      </c>
      <c r="U24" s="355">
        <f t="shared" si="26"/>
        <v>1530.919981900714</v>
      </c>
      <c r="V24" s="355">
        <f t="shared" si="26"/>
        <v>1290.6367323890179</v>
      </c>
      <c r="W24" s="355">
        <f t="shared" si="26"/>
        <v>1337.569674427348</v>
      </c>
      <c r="X24" s="355">
        <f t="shared" si="26"/>
        <v>2085.7004885194519</v>
      </c>
      <c r="Y24" s="355">
        <f t="shared" si="26"/>
        <v>1534.3048443732507</v>
      </c>
      <c r="Z24" s="355">
        <f t="shared" si="26"/>
        <v>1644.2325168590612</v>
      </c>
      <c r="AA24" s="355">
        <f t="shared" si="26"/>
        <v>1830.5681573476584</v>
      </c>
      <c r="AB24" s="355">
        <f t="shared" si="26"/>
        <v>1898.5326098920341</v>
      </c>
      <c r="AC24" s="355">
        <f t="shared" si="26"/>
        <v>1854.0909364592287</v>
      </c>
      <c r="AD24" s="355">
        <f t="shared" si="26"/>
        <v>2335.9150257600736</v>
      </c>
      <c r="AE24" s="355">
        <f t="shared" si="26"/>
        <v>1809.1808773424104</v>
      </c>
      <c r="AF24" s="355">
        <f t="shared" si="26"/>
        <v>1649.3517230970485</v>
      </c>
      <c r="AG24" s="355">
        <f t="shared" si="26"/>
        <v>1531.5649521393091</v>
      </c>
      <c r="AH24" s="355">
        <f t="shared" si="26"/>
        <v>1371.3205471526587</v>
      </c>
      <c r="AI24" s="355">
        <f t="shared" si="26"/>
        <v>1332.8539023172625</v>
      </c>
      <c r="AJ24" s="355">
        <f t="shared" si="26"/>
        <v>2114.2992197958511</v>
      </c>
      <c r="AK24" s="355">
        <f t="shared" si="26"/>
        <v>1576.6571273824504</v>
      </c>
      <c r="AL24" s="355">
        <f t="shared" si="26"/>
        <v>1680.0443074216528</v>
      </c>
      <c r="AM24" s="355">
        <f t="shared" si="26"/>
        <v>1871.4514588906798</v>
      </c>
      <c r="AN24" s="355">
        <f t="shared" si="26"/>
        <v>1946.3397699818543</v>
      </c>
      <c r="AO24" s="355">
        <f t="shared" si="26"/>
        <v>2011.7784351978257</v>
      </c>
      <c r="AP24" s="355">
        <f t="shared" si="26"/>
        <v>2429.6899727575606</v>
      </c>
      <c r="AQ24" s="355">
        <f t="shared" si="26"/>
        <v>1773.8779760655495</v>
      </c>
      <c r="AR24" s="355">
        <f t="shared" si="26"/>
        <v>1808.7469460606753</v>
      </c>
      <c r="AS24" s="355">
        <f t="shared" si="26"/>
        <v>1688.0314590227849</v>
      </c>
      <c r="AT24" s="355">
        <f t="shared" si="26"/>
        <v>1414.7937606010307</v>
      </c>
      <c r="AU24" s="355">
        <f t="shared" si="26"/>
        <v>1489.8730395584685</v>
      </c>
      <c r="AV24" s="355">
        <f t="shared" si="26"/>
        <v>2230.7123569221262</v>
      </c>
      <c r="AW24" s="355">
        <f t="shared" si="26"/>
        <v>1667.1349053905194</v>
      </c>
      <c r="AX24" s="355">
        <f t="shared" si="26"/>
        <v>1775.1508868977353</v>
      </c>
      <c r="AY24" s="355">
        <f t="shared" si="26"/>
        <v>1957.9888986475808</v>
      </c>
      <c r="AZ24" s="355">
        <f t="shared" si="26"/>
        <v>2028.7670712250349</v>
      </c>
      <c r="BA24" s="355">
        <f t="shared" si="26"/>
        <v>2094.9611757814719</v>
      </c>
      <c r="BB24" s="355">
        <f t="shared" si="26"/>
        <v>2507.1849834311142</v>
      </c>
      <c r="BC24" s="355">
        <f t="shared" si="26"/>
        <v>1963.6897714006088</v>
      </c>
      <c r="BD24" s="355">
        <f t="shared" si="26"/>
        <v>1742.2043800505364</v>
      </c>
      <c r="BE24" s="355">
        <f t="shared" si="26"/>
        <v>1717.4929500949254</v>
      </c>
      <c r="BF24" s="355">
        <f t="shared" si="26"/>
        <v>1469.3524888489487</v>
      </c>
      <c r="BG24" s="355">
        <f t="shared" si="26"/>
        <v>1523.4353212168908</v>
      </c>
      <c r="BH24" s="355">
        <f t="shared" si="26"/>
        <v>2277.9540010936885</v>
      </c>
      <c r="BI24" s="355">
        <f t="shared" si="26"/>
        <v>1718.1733487334802</v>
      </c>
      <c r="BJ24" s="355">
        <f t="shared" si="26"/>
        <v>1824.8833218646394</v>
      </c>
      <c r="BK24" s="355">
        <f t="shared" si="26"/>
        <v>2010.1252609687567</v>
      </c>
      <c r="BL24" s="355">
        <f t="shared" si="26"/>
        <v>2085.7831649956429</v>
      </c>
      <c r="BM24" s="355">
        <f t="shared" si="26"/>
        <v>2099.3679639728321</v>
      </c>
      <c r="BN24" s="355">
        <f t="shared" si="26"/>
        <v>2545.1545372168521</v>
      </c>
      <c r="BO24" s="355">
        <f t="shared" si="26"/>
        <v>2007.6422897208429</v>
      </c>
      <c r="BP24" s="355">
        <f t="shared" si="26"/>
        <v>1849.8370750925912</v>
      </c>
      <c r="BQ24" s="355">
        <f t="shared" si="26"/>
        <v>1727.9254484548997</v>
      </c>
      <c r="BR24" s="355">
        <f t="shared" si="26"/>
        <v>1558.9898906306466</v>
      </c>
      <c r="BS24" s="355">
        <f t="shared" ref="BS24:ED24" si="27">$C24*BS20</f>
        <v>1527.5984721579041</v>
      </c>
      <c r="BT24" s="355">
        <f t="shared" si="27"/>
        <v>2315.113727875947</v>
      </c>
      <c r="BU24" s="355">
        <f t="shared" si="27"/>
        <v>1768.5470325327422</v>
      </c>
      <c r="BV24" s="355">
        <f t="shared" si="27"/>
        <v>1868.400245756153</v>
      </c>
      <c r="BW24" s="355">
        <f t="shared" si="27"/>
        <v>2058.4638531837381</v>
      </c>
      <c r="BX24" s="355">
        <f t="shared" si="27"/>
        <v>2141.0501947716839</v>
      </c>
      <c r="BY24" s="355">
        <f t="shared" si="27"/>
        <v>1983.1608978026618</v>
      </c>
      <c r="BZ24" s="355">
        <f t="shared" si="27"/>
        <v>2535.5454681361607</v>
      </c>
      <c r="CA24" s="355">
        <f t="shared" si="27"/>
        <v>2018.6617595140497</v>
      </c>
      <c r="CB24" s="355">
        <f t="shared" si="27"/>
        <v>1784.4804982787387</v>
      </c>
      <c r="CC24" s="355">
        <f t="shared" si="27"/>
        <v>1785.0371869601431</v>
      </c>
      <c r="CD24" s="355">
        <f t="shared" si="27"/>
        <v>1618.9487989447068</v>
      </c>
      <c r="CE24" s="355">
        <f t="shared" si="27"/>
        <v>1568.001914446734</v>
      </c>
      <c r="CF24" s="355">
        <f t="shared" si="27"/>
        <v>2371.9064607001533</v>
      </c>
      <c r="CG24" s="355">
        <f t="shared" si="27"/>
        <v>1826.2149757834347</v>
      </c>
      <c r="CH24" s="355">
        <f t="shared" si="27"/>
        <v>1924.1683667106956</v>
      </c>
      <c r="CI24" s="355">
        <f t="shared" si="27"/>
        <v>2116.5380667945769</v>
      </c>
      <c r="CJ24" s="355">
        <f t="shared" si="27"/>
        <v>2203.5357694623699</v>
      </c>
      <c r="CK24" s="355">
        <f t="shared" si="27"/>
        <v>2151.4895754360332</v>
      </c>
      <c r="CL24" s="355">
        <f t="shared" si="27"/>
        <v>2640.638378461741</v>
      </c>
      <c r="CM24" s="355">
        <f t="shared" si="27"/>
        <v>2110.7034990767161</v>
      </c>
      <c r="CN24" s="355">
        <f t="shared" si="27"/>
        <v>1882.836588241312</v>
      </c>
      <c r="CO24" s="355">
        <f t="shared" si="27"/>
        <v>1873.9726549532811</v>
      </c>
      <c r="CP24" s="355">
        <f t="shared" si="27"/>
        <v>1675.2541592558734</v>
      </c>
      <c r="CQ24" s="355">
        <f t="shared" si="27"/>
        <v>1640.7452468000592</v>
      </c>
      <c r="CR24" s="355">
        <f t="shared" si="27"/>
        <v>2447.2948460917478</v>
      </c>
      <c r="CS24" s="355">
        <f t="shared" si="27"/>
        <v>1894.9792458205206</v>
      </c>
      <c r="CT24" s="355">
        <f t="shared" si="27"/>
        <v>1992.870270267279</v>
      </c>
      <c r="CU24" s="355">
        <f t="shared" si="27"/>
        <v>2184.9015245339988</v>
      </c>
      <c r="CV24" s="355">
        <f t="shared" si="27"/>
        <v>2274.2402980138349</v>
      </c>
      <c r="CW24" s="355">
        <f t="shared" si="27"/>
        <v>2265.9467261293853</v>
      </c>
      <c r="CX24" s="355">
        <f t="shared" si="27"/>
        <v>2728.0637978159975</v>
      </c>
      <c r="CY24" s="355">
        <f t="shared" si="27"/>
        <v>2074.5203887437551</v>
      </c>
      <c r="CZ24" s="355">
        <f t="shared" si="27"/>
        <v>2102.7693231482472</v>
      </c>
      <c r="DA24" s="355">
        <f t="shared" si="27"/>
        <v>1992.5512553975839</v>
      </c>
      <c r="DB24" s="355">
        <f t="shared" si="27"/>
        <v>1713.6092997340015</v>
      </c>
      <c r="DC24" s="355">
        <f t="shared" si="27"/>
        <v>1805.0722212654139</v>
      </c>
      <c r="DD24" s="355">
        <f t="shared" si="27"/>
        <v>2562.4025047212081</v>
      </c>
      <c r="DE24" s="355">
        <f t="shared" si="27"/>
        <v>1987.7022783843927</v>
      </c>
      <c r="DF24" s="355">
        <f t="shared" si="27"/>
        <v>2092.7172688954174</v>
      </c>
      <c r="DG24" s="355">
        <f t="shared" si="27"/>
        <v>2276.0397893600866</v>
      </c>
      <c r="DH24" s="355">
        <f t="shared" si="27"/>
        <v>2362.5681047802132</v>
      </c>
      <c r="DI24" s="355">
        <f t="shared" si="27"/>
        <v>2414.9101827627414</v>
      </c>
      <c r="DJ24" s="355">
        <f t="shared" si="27"/>
        <v>2835.8400411264797</v>
      </c>
      <c r="DK24" s="355">
        <f t="shared" si="27"/>
        <v>2287.9284877638283</v>
      </c>
      <c r="DL24" s="355">
        <f t="shared" si="27"/>
        <v>2063.6697176494467</v>
      </c>
      <c r="DM24" s="355">
        <f t="shared" si="27"/>
        <v>2043.9135682842207</v>
      </c>
      <c r="DN24" s="355">
        <f t="shared" si="27"/>
        <v>1786.9366172069115</v>
      </c>
      <c r="DO24" s="355">
        <f t="shared" si="27"/>
        <v>1856.6416434264386</v>
      </c>
      <c r="DP24" s="355">
        <f t="shared" si="27"/>
        <v>2626.1965350336991</v>
      </c>
      <c r="DQ24" s="355">
        <f t="shared" si="27"/>
        <v>2053.6248611782298</v>
      </c>
      <c r="DR24" s="355">
        <f t="shared" si="27"/>
        <v>2156.2828844999494</v>
      </c>
      <c r="DS24" s="355">
        <f t="shared" si="27"/>
        <v>2341.1380883295055</v>
      </c>
      <c r="DT24" s="355">
        <f t="shared" si="27"/>
        <v>2432.210133564764</v>
      </c>
      <c r="DU24" s="355">
        <f t="shared" si="27"/>
        <v>2488.2538376684674</v>
      </c>
      <c r="DV24" s="355">
        <f t="shared" si="27"/>
        <v>2907.7220501775</v>
      </c>
      <c r="DW24" s="355">
        <f t="shared" si="27"/>
        <v>2358.5692776619553</v>
      </c>
      <c r="DX24" s="355">
        <f t="shared" si="27"/>
        <v>2201.0438515250576</v>
      </c>
      <c r="DY24" s="355">
        <f t="shared" si="27"/>
        <v>2078.2585489666603</v>
      </c>
      <c r="DZ24" s="355">
        <f t="shared" si="27"/>
        <v>1897.0430090787022</v>
      </c>
      <c r="EA24" s="355">
        <f t="shared" si="27"/>
        <v>1880.2251136199834</v>
      </c>
      <c r="EB24" s="355">
        <f t="shared" si="27"/>
        <v>2681.1252261935811</v>
      </c>
      <c r="EC24" s="355">
        <f t="shared" si="27"/>
        <v>2119.9221267910361</v>
      </c>
      <c r="ED24" s="355">
        <f t="shared" si="27"/>
        <v>2214.5267972981096</v>
      </c>
      <c r="EE24" s="355">
        <f t="shared" ref="EE24:GP24" si="28">$C24*EE20</f>
        <v>2403.2181277526365</v>
      </c>
      <c r="EF24" s="355">
        <f t="shared" si="28"/>
        <v>2500.7971513381644</v>
      </c>
      <c r="EG24" s="355">
        <f t="shared" si="28"/>
        <v>2332.6695613457146</v>
      </c>
      <c r="EH24" s="355">
        <f t="shared" si="28"/>
        <v>2889.9005879373972</v>
      </c>
      <c r="EI24" s="355">
        <f t="shared" si="28"/>
        <v>2250.0898264024236</v>
      </c>
      <c r="EJ24" s="355">
        <f t="shared" si="28"/>
        <v>2266.7907012465621</v>
      </c>
      <c r="EK24" s="355">
        <f t="shared" si="28"/>
        <v>2173.958415546479</v>
      </c>
      <c r="EL24" s="355">
        <f t="shared" si="28"/>
        <v>1896.6823022076017</v>
      </c>
      <c r="EM24" s="355">
        <f t="shared" si="28"/>
        <v>2001.046294720793</v>
      </c>
      <c r="EN24" s="355">
        <f t="shared" si="28"/>
        <v>2772.5998418229483</v>
      </c>
      <c r="EO24" s="355">
        <f t="shared" si="28"/>
        <v>2193.1001653362027</v>
      </c>
      <c r="EP24" s="355">
        <f t="shared" si="28"/>
        <v>2297.9078137935194</v>
      </c>
      <c r="EQ24" s="355">
        <f t="shared" si="28"/>
        <v>2483.1503348459382</v>
      </c>
      <c r="ER24" s="355">
        <f t="shared" si="28"/>
        <v>2581.3595624976565</v>
      </c>
      <c r="ES24" s="355">
        <f t="shared" si="28"/>
        <v>2589.5921094455812</v>
      </c>
      <c r="ET24" s="355">
        <f t="shared" si="28"/>
        <v>3039.0481178810987</v>
      </c>
      <c r="EU24" s="355">
        <f t="shared" si="28"/>
        <v>2493.1762626829582</v>
      </c>
      <c r="EV24" s="355">
        <f t="shared" si="28"/>
        <v>2265.5113491655557</v>
      </c>
      <c r="EW24" s="355">
        <f t="shared" si="28"/>
        <v>2253.0738275711242</v>
      </c>
      <c r="EX24" s="355">
        <f t="shared" si="28"/>
        <v>1992.5524039797565</v>
      </c>
      <c r="EY24" s="355">
        <f t="shared" si="28"/>
        <v>2073.6575125583536</v>
      </c>
      <c r="EZ24" s="355">
        <f t="shared" si="28"/>
        <v>2854.5590207902942</v>
      </c>
      <c r="FA24" s="355">
        <f t="shared" si="28"/>
        <v>2274.6532209619213</v>
      </c>
      <c r="FB24" s="355">
        <f t="shared" si="28"/>
        <v>2375.4392544306857</v>
      </c>
      <c r="FC24" s="355">
        <f t="shared" si="28"/>
        <v>2560.7413486117644</v>
      </c>
      <c r="FD24" s="355">
        <f t="shared" si="28"/>
        <v>2662.5451177715886</v>
      </c>
      <c r="FE24" s="355">
        <f t="shared" si="28"/>
        <v>2597.2916836367908</v>
      </c>
      <c r="FF24" s="355">
        <f t="shared" si="28"/>
        <v>3090.9034175504321</v>
      </c>
      <c r="FG24" s="355">
        <f t="shared" si="28"/>
        <v>2552.0670110171613</v>
      </c>
      <c r="FH24" s="355">
        <f t="shared" si="28"/>
        <v>2386.0501781396038</v>
      </c>
      <c r="FI24" s="355">
        <f t="shared" si="28"/>
        <v>2277.8330017904641</v>
      </c>
      <c r="FJ24" s="355">
        <f t="shared" si="28"/>
        <v>2096.6327548912673</v>
      </c>
      <c r="FK24" s="355">
        <f t="shared" si="28"/>
        <v>2092.8699537521629</v>
      </c>
      <c r="FL24" s="355">
        <f t="shared" si="28"/>
        <v>2907.6348804478516</v>
      </c>
      <c r="FM24" s="355">
        <f t="shared" si="28"/>
        <v>2340.621823614787</v>
      </c>
      <c r="FN24" s="355">
        <f t="shared" si="28"/>
        <v>2434.4923357118792</v>
      </c>
      <c r="FO24" s="355">
        <f t="shared" si="28"/>
        <v>2624.7118011458911</v>
      </c>
      <c r="FP24" s="355">
        <f t="shared" si="28"/>
        <v>2734.1478835249263</v>
      </c>
      <c r="FQ24" s="355">
        <f t="shared" si="28"/>
        <v>2713.6778214248061</v>
      </c>
      <c r="FR24" s="355">
        <f t="shared" si="28"/>
        <v>3182.4880214086002</v>
      </c>
      <c r="FS24" s="355">
        <f t="shared" si="28"/>
        <v>2638.5678064084432</v>
      </c>
      <c r="FT24" s="355">
        <f t="shared" si="28"/>
        <v>2409.045528317743</v>
      </c>
      <c r="FU24" s="355">
        <f t="shared" si="28"/>
        <v>2401.9091728804469</v>
      </c>
      <c r="FV24" s="355">
        <f t="shared" si="28"/>
        <v>2139.0880427496613</v>
      </c>
      <c r="FW24" s="355">
        <f t="shared" si="28"/>
        <v>2228.4499869605152</v>
      </c>
      <c r="FX24" s="355">
        <f t="shared" si="28"/>
        <v>3017.4993380337955</v>
      </c>
      <c r="FY24" s="355">
        <f t="shared" si="28"/>
        <v>2432.5140177786457</v>
      </c>
      <c r="FZ24" s="355">
        <f t="shared" si="28"/>
        <v>2532.06808200961</v>
      </c>
      <c r="GA24" s="355">
        <f t="shared" si="28"/>
        <v>2717.7572790115455</v>
      </c>
      <c r="GB24" s="355">
        <f t="shared" si="28"/>
        <v>2827.2109729838862</v>
      </c>
      <c r="GC24" s="355">
        <f t="shared" si="28"/>
        <v>2873.5031531886998</v>
      </c>
      <c r="GD24" s="355">
        <f t="shared" si="28"/>
        <v>3299.6389617789482</v>
      </c>
      <c r="GE24" s="355">
        <f t="shared" si="28"/>
        <v>2744.8604490988605</v>
      </c>
      <c r="GF24" s="355">
        <f t="shared" si="28"/>
        <v>2518.0077669502834</v>
      </c>
      <c r="GG24" s="355">
        <f t="shared" si="28"/>
        <v>2504.172037991676</v>
      </c>
      <c r="GH24" s="355">
        <f t="shared" si="28"/>
        <v>2234.768827550994</v>
      </c>
      <c r="GI24" s="355">
        <f t="shared" si="28"/>
        <v>2325.8098151243189</v>
      </c>
      <c r="GJ24" s="355">
        <f t="shared" si="28"/>
        <v>3115.7211541461206</v>
      </c>
      <c r="GK24" s="355">
        <f t="shared" si="28"/>
        <v>2525.5107957602031</v>
      </c>
      <c r="GL24" s="355">
        <f t="shared" si="28"/>
        <v>2622.5398782017269</v>
      </c>
      <c r="GM24" s="355">
        <f t="shared" si="28"/>
        <v>2806.7761646992358</v>
      </c>
      <c r="GN24" s="355">
        <f t="shared" si="28"/>
        <v>2918.8545680224142</v>
      </c>
      <c r="GO24" s="355">
        <f t="shared" si="28"/>
        <v>2910.1588208561229</v>
      </c>
      <c r="GP24" s="355">
        <f t="shared" si="28"/>
        <v>3368.4120804930876</v>
      </c>
      <c r="GQ24" s="355">
        <f t="shared" ref="GQ24:JB24" si="29">$C24*GQ20</f>
        <v>2700.9886225048235</v>
      </c>
      <c r="GR24" s="355">
        <f t="shared" si="29"/>
        <v>2724.0015230185531</v>
      </c>
      <c r="GS24" s="355">
        <f t="shared" si="29"/>
        <v>2618.4818301866758</v>
      </c>
      <c r="GT24" s="355">
        <f t="shared" si="29"/>
        <v>2320.6485309613176</v>
      </c>
      <c r="GU24" s="355">
        <f t="shared" si="29"/>
        <v>2438.9697846784675</v>
      </c>
      <c r="GV24" s="355">
        <f t="shared" si="29"/>
        <v>3221.9778079284783</v>
      </c>
      <c r="GW24" s="355">
        <f t="shared" si="29"/>
        <v>2622.5553610894067</v>
      </c>
      <c r="GX24" s="355">
        <f t="shared" si="29"/>
        <v>2719.1269709089952</v>
      </c>
      <c r="GY24" s="355">
        <f t="shared" si="29"/>
        <v>2900.8511703662498</v>
      </c>
      <c r="GZ24" s="355">
        <f t="shared" si="29"/>
        <v>3014.7783928113649</v>
      </c>
      <c r="HA24" s="355">
        <f t="shared" si="29"/>
        <v>2832.0503019068328</v>
      </c>
      <c r="HB24" s="355">
        <f t="shared" si="29"/>
        <v>3394.4374823278154</v>
      </c>
      <c r="HC24" s="355">
        <f t="shared" si="29"/>
        <v>2861.7985801643617</v>
      </c>
      <c r="HD24" s="355">
        <f t="shared" si="29"/>
        <v>2619.2005363378344</v>
      </c>
      <c r="HE24" s="355">
        <f t="shared" si="29"/>
        <v>2628.7571994426203</v>
      </c>
      <c r="HF24" s="355">
        <f t="shared" si="29"/>
        <v>2365.7559563128184</v>
      </c>
      <c r="HG24" s="355">
        <f t="shared" si="29"/>
        <v>2468.8044056864805</v>
      </c>
      <c r="HH24" s="355">
        <f t="shared" si="29"/>
        <v>3272.9334155251872</v>
      </c>
      <c r="HI24" s="355">
        <f t="shared" si="29"/>
        <v>2681.3782818177392</v>
      </c>
      <c r="HJ24" s="355">
        <f t="shared" si="29"/>
        <v>2779.9155751666694</v>
      </c>
      <c r="HK24" s="355">
        <f t="shared" si="29"/>
        <v>2967.1504574836795</v>
      </c>
      <c r="HL24" s="355">
        <f t="shared" si="29"/>
        <v>3089.5311222000582</v>
      </c>
      <c r="HM24" s="355">
        <f t="shared" si="29"/>
        <v>3085.3382459524314</v>
      </c>
      <c r="HN24" s="355">
        <f t="shared" si="29"/>
        <v>3543.6255036216899</v>
      </c>
      <c r="HO24" s="355">
        <f t="shared" si="29"/>
        <v>2990.8580817528145</v>
      </c>
      <c r="HP24" s="355">
        <f t="shared" si="29"/>
        <v>2759.9348397007243</v>
      </c>
      <c r="HQ24" s="355">
        <f t="shared" si="29"/>
        <v>2754.2905231338514</v>
      </c>
      <c r="HR24" s="355">
        <f t="shared" si="29"/>
        <v>2527.8308398612817</v>
      </c>
      <c r="HS24" s="355">
        <f t="shared" si="29"/>
        <v>2530.5426576840509</v>
      </c>
      <c r="HT24" s="355">
        <f t="shared" si="29"/>
        <v>3372.0241417079242</v>
      </c>
      <c r="HU24" s="355">
        <f t="shared" si="29"/>
        <v>2784.6535531987488</v>
      </c>
      <c r="HV24" s="355">
        <f t="shared" si="29"/>
        <v>2870.4055342715342</v>
      </c>
      <c r="HW24" s="355">
        <f t="shared" si="29"/>
        <v>3059.836199413031</v>
      </c>
      <c r="HX24" s="355">
        <f t="shared" si="29"/>
        <v>3187.0482908070117</v>
      </c>
      <c r="HY24" s="355">
        <f t="shared" si="29"/>
        <v>3153.8541435177349</v>
      </c>
      <c r="HZ24" s="355">
        <f t="shared" si="29"/>
        <v>3628.728704225955</v>
      </c>
      <c r="IA24" s="355">
        <f t="shared" si="29"/>
        <v>2960.5884390757233</v>
      </c>
      <c r="IB24" s="355">
        <f t="shared" si="29"/>
        <v>2981.258446360363</v>
      </c>
      <c r="IC24" s="355">
        <f t="shared" si="29"/>
        <v>2881.5840566610486</v>
      </c>
      <c r="ID24" s="355">
        <f t="shared" si="29"/>
        <v>2578.1128882434095</v>
      </c>
      <c r="IE24" s="355">
        <f t="shared" si="29"/>
        <v>2709.282672199457</v>
      </c>
      <c r="IF24" s="355">
        <f t="shared" si="29"/>
        <v>3504.7707452131253</v>
      </c>
      <c r="IG24" s="355">
        <f t="shared" si="29"/>
        <v>2895.9956387774623</v>
      </c>
      <c r="IH24" s="355">
        <f t="shared" si="29"/>
        <v>2989.8655536118258</v>
      </c>
      <c r="II24" s="355">
        <f t="shared" si="29"/>
        <v>3171.6762795927111</v>
      </c>
      <c r="IJ24" s="355">
        <f t="shared" si="29"/>
        <v>3297.9193658085883</v>
      </c>
      <c r="IK24" s="355">
        <f t="shared" si="29"/>
        <v>3325.4979570285809</v>
      </c>
      <c r="IL24" s="355">
        <f t="shared" si="29"/>
        <v>3760.1579605518955</v>
      </c>
      <c r="IM24" s="355">
        <f t="shared" si="29"/>
        <v>3197.8156207789116</v>
      </c>
      <c r="IN24" s="355">
        <f t="shared" si="29"/>
        <v>2966.2171042961982</v>
      </c>
      <c r="IO24" s="355">
        <f t="shared" si="29"/>
        <v>2957.5948357600637</v>
      </c>
      <c r="IP24" s="355">
        <f t="shared" si="29"/>
        <v>2675.7743953433242</v>
      </c>
      <c r="IQ24" s="355">
        <f t="shared" si="29"/>
        <v>2786.3601012756335</v>
      </c>
      <c r="IR24" s="355">
        <f t="shared" si="29"/>
        <v>3595.1687258576476</v>
      </c>
      <c r="IS24" s="355">
        <f t="shared" si="29"/>
        <v>2987.850450420226</v>
      </c>
      <c r="IT24" s="355">
        <f t="shared" si="29"/>
        <v>3079.2138220376178</v>
      </c>
      <c r="IU24" s="355">
        <f t="shared" si="29"/>
        <v>3262.6159928473148</v>
      </c>
      <c r="IV24" s="355">
        <f t="shared" si="29"/>
        <v>3394.4323979373999</v>
      </c>
      <c r="IW24" s="355">
        <f t="shared" si="29"/>
        <v>3425.1836181476115</v>
      </c>
      <c r="IX24" s="355">
        <f t="shared" si="29"/>
        <v>3858.8264985570245</v>
      </c>
      <c r="IY24" s="355">
        <f t="shared" si="29"/>
        <v>3294.9620270607093</v>
      </c>
      <c r="IZ24" s="355">
        <f t="shared" si="29"/>
        <v>3129.9790100246205</v>
      </c>
      <c r="JA24" s="355">
        <f t="shared" si="29"/>
        <v>3018.6365875284691</v>
      </c>
      <c r="JB24" s="355">
        <f t="shared" si="29"/>
        <v>2812.0157821663756</v>
      </c>
      <c r="JC24" s="355">
        <f t="shared" ref="JC24:LN24" si="30">$C24*JC20</f>
        <v>2837.0863906130744</v>
      </c>
      <c r="JD24" s="355">
        <f t="shared" si="30"/>
        <v>3678.2041110058276</v>
      </c>
      <c r="JE24" s="355">
        <f t="shared" si="30"/>
        <v>3081.4378140402509</v>
      </c>
      <c r="JF24" s="355">
        <f t="shared" si="30"/>
        <v>3164.4901369468616</v>
      </c>
      <c r="JG24" s="355">
        <f t="shared" si="30"/>
        <v>3351.70455918678</v>
      </c>
      <c r="JH24" s="355">
        <f t="shared" si="30"/>
        <v>3491.0152332334178</v>
      </c>
      <c r="JI24" s="355">
        <f t="shared" si="30"/>
        <v>3467.7423856024971</v>
      </c>
      <c r="JJ24" s="355">
        <f t="shared" si="30"/>
        <v>3935.7202770010967</v>
      </c>
      <c r="JK24" s="355">
        <f t="shared" si="30"/>
        <v>3260.7283669623898</v>
      </c>
      <c r="JL24" s="355">
        <f t="shared" si="30"/>
        <v>3280.0192180324821</v>
      </c>
      <c r="JM24" s="355">
        <f t="shared" si="30"/>
        <v>3181.8926270394386</v>
      </c>
      <c r="JN24" s="355">
        <f t="shared" si="30"/>
        <v>2869.5631487920837</v>
      </c>
      <c r="JO24" s="355">
        <f t="shared" si="30"/>
        <v>3013.0612471496383</v>
      </c>
      <c r="JP24" s="355">
        <f t="shared" si="30"/>
        <v>3820.1903383074546</v>
      </c>
      <c r="JQ24" s="355">
        <f t="shared" si="30"/>
        <v>3200.003838275491</v>
      </c>
      <c r="JR24" s="355">
        <f t="shared" si="30"/>
        <v>3289.9606714793513</v>
      </c>
      <c r="JS24" s="355">
        <f t="shared" si="30"/>
        <v>3470.988309449725</v>
      </c>
      <c r="JT24" s="355">
        <f t="shared" si="30"/>
        <v>3609.7438967042281</v>
      </c>
      <c r="JU24" s="355">
        <f t="shared" si="30"/>
        <v>3589.7406183988514</v>
      </c>
      <c r="JV24" s="355">
        <f t="shared" si="30"/>
        <v>4052.778503818512</v>
      </c>
      <c r="JW24" s="355">
        <f t="shared" si="30"/>
        <v>3490.3816140495683</v>
      </c>
      <c r="JX24" s="355">
        <f t="shared" si="30"/>
        <v>3254.0228217262074</v>
      </c>
      <c r="JY24" s="355">
        <f t="shared" si="30"/>
        <v>3252.8555253219106</v>
      </c>
      <c r="JZ24" s="355">
        <f t="shared" si="30"/>
        <v>2965.1083396393924</v>
      </c>
      <c r="KA24" s="355">
        <f t="shared" si="30"/>
        <v>3089.6563942289622</v>
      </c>
      <c r="KB24" s="355">
        <f t="shared" si="30"/>
        <v>3912.339370759425</v>
      </c>
      <c r="KC24" s="355">
        <f t="shared" si="30"/>
        <v>3294.8245953752098</v>
      </c>
      <c r="KD24" s="355">
        <f t="shared" si="30"/>
        <v>3383.2390205517931</v>
      </c>
      <c r="KE24" s="355">
        <f t="shared" si="30"/>
        <v>3566.7829723448153</v>
      </c>
      <c r="KF24" s="355">
        <f t="shared" si="30"/>
        <v>3712.1767213480703</v>
      </c>
      <c r="KG24" s="355">
        <f t="shared" si="30"/>
        <v>3619.6371096998696</v>
      </c>
      <c r="KH24" s="355">
        <f t="shared" si="30"/>
        <v>4128.5716036242702</v>
      </c>
      <c r="KI24" s="355">
        <f t="shared" si="30"/>
        <v>3573.9337999174809</v>
      </c>
      <c r="KJ24" s="355">
        <f t="shared" si="30"/>
        <v>3399.9234170703694</v>
      </c>
      <c r="KK24" s="355">
        <f t="shared" si="30"/>
        <v>3303.9805717606482</v>
      </c>
      <c r="KL24" s="355">
        <f t="shared" si="30"/>
        <v>3095.497072403979</v>
      </c>
      <c r="KM24" s="355">
        <f t="shared" si="30"/>
        <v>3136.7030550909881</v>
      </c>
      <c r="KN24" s="355">
        <f t="shared" si="30"/>
        <v>3994.644196388429</v>
      </c>
      <c r="KO24" s="355">
        <f t="shared" si="30"/>
        <v>3389.4373212719165</v>
      </c>
      <c r="KP24" s="355">
        <f t="shared" si="30"/>
        <v>3470.8968823088253</v>
      </c>
      <c r="KQ24" s="355">
        <f t="shared" si="30"/>
        <v>3659.5249794861697</v>
      </c>
      <c r="KR24" s="355">
        <f t="shared" si="30"/>
        <v>3813.7655371829924</v>
      </c>
      <c r="KS24" s="355">
        <f t="shared" si="30"/>
        <v>3765.4928950248905</v>
      </c>
      <c r="KT24" s="355">
        <f t="shared" si="30"/>
        <v>4250.1785833895183</v>
      </c>
      <c r="KU24" s="355">
        <f t="shared" si="30"/>
        <v>3690.1980348509633</v>
      </c>
      <c r="KV24" s="355">
        <f t="shared" si="30"/>
        <v>3452.5923417215645</v>
      </c>
      <c r="KW24" s="355">
        <f t="shared" si="30"/>
        <v>3458.1009111901244</v>
      </c>
      <c r="KX24" s="355">
        <f t="shared" si="30"/>
        <v>3167.4040746030641</v>
      </c>
      <c r="KY24" s="355">
        <f t="shared" si="30"/>
        <v>3302.8632310236248</v>
      </c>
      <c r="KZ24" s="355">
        <f t="shared" si="30"/>
        <v>4136.1651407093505</v>
      </c>
      <c r="LA24" s="355">
        <f t="shared" si="30"/>
        <v>3512.1018236146651</v>
      </c>
      <c r="LB24" s="355">
        <f t="shared" si="30"/>
        <v>3598.9725849807978</v>
      </c>
      <c r="LC24" s="355">
        <f t="shared" si="30"/>
        <v>3783.0527255606162</v>
      </c>
      <c r="LD24" s="355">
        <f t="shared" si="30"/>
        <v>3938.4036099859977</v>
      </c>
      <c r="LE24" s="355">
        <f t="shared" si="30"/>
        <v>3951.0073543923763</v>
      </c>
      <c r="LF24" s="355">
        <f t="shared" si="30"/>
        <v>4396.6683554446845</v>
      </c>
      <c r="LG24" s="355">
        <f t="shared" si="30"/>
        <v>3826.1006358765289</v>
      </c>
      <c r="LH24" s="355">
        <f t="shared" si="30"/>
        <v>3590.6950442405841</v>
      </c>
      <c r="LI24" s="355">
        <f t="shared" si="30"/>
        <v>3590.3528280110127</v>
      </c>
      <c r="LJ24" s="355">
        <f t="shared" si="30"/>
        <v>3292.7018011191535</v>
      </c>
      <c r="LK24" s="355">
        <f t="shared" si="30"/>
        <v>3431.0762122368069</v>
      </c>
      <c r="LL24" s="355">
        <f t="shared" si="30"/>
        <v>4266.4861224402121</v>
      </c>
      <c r="LM24" s="355">
        <f t="shared" si="30"/>
        <v>3636.3985990538372</v>
      </c>
      <c r="LN24" s="355">
        <f t="shared" si="30"/>
        <v>3720.5399310038938</v>
      </c>
      <c r="LO24" s="355">
        <f t="shared" ref="LO24:NA24" si="31">$C24*LO20</f>
        <v>3903.2171473754165</v>
      </c>
      <c r="LP24" s="355">
        <f t="shared" si="31"/>
        <v>4062.3658570389362</v>
      </c>
      <c r="LQ24" s="355">
        <f t="shared" si="31"/>
        <v>4024.588162419227</v>
      </c>
      <c r="LR24" s="355">
        <f t="shared" si="31"/>
        <v>4499.7024245695511</v>
      </c>
      <c r="LS24" s="355">
        <f t="shared" si="31"/>
        <v>3815.5466359000629</v>
      </c>
      <c r="LT24" s="355">
        <f t="shared" si="31"/>
        <v>3830.1830338336295</v>
      </c>
      <c r="LU24" s="355">
        <f t="shared" si="31"/>
        <v>3737.9890688470864</v>
      </c>
      <c r="LV24" s="355">
        <f t="shared" si="31"/>
        <v>3410.9812005019521</v>
      </c>
      <c r="LW24" s="355">
        <f t="shared" si="31"/>
        <v>3577.6787597468442</v>
      </c>
      <c r="LX24" s="355">
        <f t="shared" si="31"/>
        <v>4407.1244349623721</v>
      </c>
      <c r="LY24" s="355">
        <f t="shared" si="31"/>
        <v>3766.7499033540425</v>
      </c>
      <c r="LZ24" s="355">
        <f t="shared" si="31"/>
        <v>3850.0437654342327</v>
      </c>
      <c r="MA24" s="355">
        <f t="shared" si="31"/>
        <v>4030.0976201246663</v>
      </c>
      <c r="MB24" s="355">
        <f t="shared" si="31"/>
        <v>4192.165045546225</v>
      </c>
      <c r="MC24" s="355">
        <f t="shared" si="31"/>
        <v>3979.6110934870453</v>
      </c>
      <c r="MD24" s="355">
        <f t="shared" si="31"/>
        <v>4559.3068252933563</v>
      </c>
      <c r="ME24" s="355">
        <f t="shared" si="31"/>
        <v>4009.5332517710026</v>
      </c>
      <c r="MF24" s="355">
        <f t="shared" si="31"/>
        <v>3758.3651922399572</v>
      </c>
      <c r="MG24" s="355">
        <f t="shared" si="31"/>
        <v>3781.5649287870165</v>
      </c>
      <c r="MH24" s="355">
        <f t="shared" si="31"/>
        <v>3488.6868580829832</v>
      </c>
      <c r="MI24" s="355">
        <f t="shared" si="31"/>
        <v>3641.2718034936465</v>
      </c>
      <c r="MJ24" s="355">
        <f t="shared" si="31"/>
        <v>4492.9500784384618</v>
      </c>
      <c r="MK24" s="355">
        <f t="shared" si="31"/>
        <v>3859.4580349785347</v>
      </c>
      <c r="ML24" s="355">
        <f t="shared" si="31"/>
        <v>3944.3949208842787</v>
      </c>
      <c r="MM24" s="355">
        <f t="shared" si="31"/>
        <v>4129.9179257031246</v>
      </c>
      <c r="MN24" s="355">
        <f t="shared" si="31"/>
        <v>4301.591173546436</v>
      </c>
      <c r="MO24" s="355">
        <f t="shared" si="31"/>
        <v>4266.8573748270946</v>
      </c>
      <c r="MP24" s="355">
        <f t="shared" si="31"/>
        <v>4742.9520360906708</v>
      </c>
      <c r="MQ24" s="355">
        <f t="shared" si="31"/>
        <v>4172.6708801172417</v>
      </c>
      <c r="MR24" s="355">
        <f t="shared" si="31"/>
        <v>3933.0054881791079</v>
      </c>
      <c r="MS24" s="355">
        <f t="shared" si="31"/>
        <v>3941.3482990155539</v>
      </c>
      <c r="MT24" s="355">
        <f t="shared" si="31"/>
        <v>3637.1066463624384</v>
      </c>
      <c r="MU24" s="355">
        <f t="shared" si="31"/>
        <v>3791.8986766461608</v>
      </c>
      <c r="MV24" s="355">
        <f t="shared" si="31"/>
        <v>4643.4747737209473</v>
      </c>
      <c r="MW24" s="355">
        <f t="shared" si="31"/>
        <v>4001.7786987798213</v>
      </c>
      <c r="MX24" s="355">
        <f t="shared" si="31"/>
        <v>4082.6542593827162</v>
      </c>
      <c r="MY24" s="355">
        <f t="shared" si="31"/>
        <v>4265.5953739941015</v>
      </c>
      <c r="MZ24" s="355">
        <f t="shared" si="31"/>
        <v>4440.4772703645476</v>
      </c>
      <c r="NA24" s="355">
        <f t="shared" si="31"/>
        <v>4330.1438237060893</v>
      </c>
    </row>
    <row r="25" spans="1:386" x14ac:dyDescent="0.2">
      <c r="C25" s="277">
        <f>SUM(C21:C24)</f>
        <v>0.36003374477721434</v>
      </c>
      <c r="E25" s="272"/>
      <c r="F25" s="356">
        <f>SUM(F21:F24)</f>
        <v>71648.495323599651</v>
      </c>
      <c r="G25" s="356">
        <f t="shared" ref="G25:BR25" si="32">SUM(G21:G24)</f>
        <v>51089.26390426427</v>
      </c>
      <c r="H25" s="356">
        <f t="shared" si="32"/>
        <v>51785.713799367601</v>
      </c>
      <c r="I25" s="356">
        <f t="shared" si="32"/>
        <v>48415.785037114838</v>
      </c>
      <c r="J25" s="356">
        <f t="shared" si="32"/>
        <v>39976.95168856089</v>
      </c>
      <c r="K25" s="356">
        <f t="shared" si="32"/>
        <v>42287.320191885519</v>
      </c>
      <c r="L25" s="356">
        <f t="shared" si="32"/>
        <v>66481.541413377796</v>
      </c>
      <c r="M25" s="356">
        <f t="shared" si="32"/>
        <v>48418.686652700424</v>
      </c>
      <c r="N25" s="356">
        <f t="shared" si="32"/>
        <v>52134.621845613292</v>
      </c>
      <c r="O25" s="356">
        <f t="shared" si="32"/>
        <v>58224.773816394132</v>
      </c>
      <c r="P25" s="356">
        <f t="shared" si="32"/>
        <v>60351.168523322609</v>
      </c>
      <c r="Q25" s="356">
        <f t="shared" si="32"/>
        <v>61282.235351520583</v>
      </c>
      <c r="R25" s="356">
        <f t="shared" si="32"/>
        <v>75582.953127089364</v>
      </c>
      <c r="S25" s="356">
        <f t="shared" si="32"/>
        <v>58111.318682111538</v>
      </c>
      <c r="T25" s="356">
        <f t="shared" si="32"/>
        <v>50835.613940827134</v>
      </c>
      <c r="U25" s="356">
        <f t="shared" si="32"/>
        <v>50107.532185270829</v>
      </c>
      <c r="V25" s="356">
        <f t="shared" si="32"/>
        <v>42242.979628095047</v>
      </c>
      <c r="W25" s="356">
        <f t="shared" si="32"/>
        <v>43779.11079859249</v>
      </c>
      <c r="X25" s="356">
        <f t="shared" si="32"/>
        <v>68265.687033211245</v>
      </c>
      <c r="Y25" s="356">
        <f t="shared" si="32"/>
        <v>50218.31988632022</v>
      </c>
      <c r="Z25" s="356">
        <f t="shared" si="32"/>
        <v>53816.290029930184</v>
      </c>
      <c r="AA25" s="356">
        <f t="shared" si="32"/>
        <v>59915.11897816386</v>
      </c>
      <c r="AB25" s="356">
        <f t="shared" si="32"/>
        <v>62139.618647371564</v>
      </c>
      <c r="AC25" s="356">
        <f t="shared" si="32"/>
        <v>60685.02754644621</v>
      </c>
      <c r="AD25" s="356">
        <f t="shared" si="32"/>
        <v>76455.294018705667</v>
      </c>
      <c r="AE25" s="356">
        <f t="shared" si="32"/>
        <v>59215.106022628563</v>
      </c>
      <c r="AF25" s="356">
        <f t="shared" si="32"/>
        <v>53983.843392852854</v>
      </c>
      <c r="AG25" s="356">
        <f t="shared" si="32"/>
        <v>50128.642280750035</v>
      </c>
      <c r="AH25" s="356">
        <f t="shared" si="32"/>
        <v>44883.788352846386</v>
      </c>
      <c r="AI25" s="356">
        <f t="shared" si="32"/>
        <v>43624.76197201886</v>
      </c>
      <c r="AJ25" s="356">
        <f t="shared" si="32"/>
        <v>69201.733243876617</v>
      </c>
      <c r="AK25" s="356">
        <f t="shared" si="32"/>
        <v>51604.524527380825</v>
      </c>
      <c r="AL25" s="356">
        <f t="shared" si="32"/>
        <v>54988.422126605379</v>
      </c>
      <c r="AM25" s="356">
        <f t="shared" si="32"/>
        <v>61253.243355744773</v>
      </c>
      <c r="AN25" s="356">
        <f t="shared" si="32"/>
        <v>63704.363272308088</v>
      </c>
      <c r="AO25" s="356">
        <f t="shared" si="32"/>
        <v>65846.1930623925</v>
      </c>
      <c r="AP25" s="356">
        <f t="shared" si="32"/>
        <v>79524.579958141127</v>
      </c>
      <c r="AQ25" s="356">
        <f t="shared" si="32"/>
        <v>58059.630045518694</v>
      </c>
      <c r="AR25" s="356">
        <f t="shared" si="32"/>
        <v>59200.903304052277</v>
      </c>
      <c r="AS25" s="356">
        <f t="shared" si="32"/>
        <v>55249.844317610739</v>
      </c>
      <c r="AT25" s="356">
        <f t="shared" si="32"/>
        <v>46306.68142878425</v>
      </c>
      <c r="AU25" s="356">
        <f t="shared" si="32"/>
        <v>48764.05178862239</v>
      </c>
      <c r="AV25" s="356">
        <f t="shared" si="32"/>
        <v>73011.974853043561</v>
      </c>
      <c r="AW25" s="356">
        <f t="shared" si="32"/>
        <v>54565.893003323239</v>
      </c>
      <c r="AX25" s="356">
        <f t="shared" si="32"/>
        <v>58101.292850398619</v>
      </c>
      <c r="AY25" s="356">
        <f t="shared" si="32"/>
        <v>64085.643219300189</v>
      </c>
      <c r="AZ25" s="356">
        <f t="shared" si="32"/>
        <v>66402.236903077341</v>
      </c>
      <c r="BA25" s="356">
        <f t="shared" si="32"/>
        <v>68568.792479952666</v>
      </c>
      <c r="BB25" s="356">
        <f t="shared" si="32"/>
        <v>82061.01803944564</v>
      </c>
      <c r="BC25" s="356">
        <f t="shared" si="32"/>
        <v>64272.234725279384</v>
      </c>
      <c r="BD25" s="356">
        <f t="shared" si="32"/>
        <v>57022.942465169064</v>
      </c>
      <c r="BE25" s="356">
        <f t="shared" si="32"/>
        <v>56214.128950103746</v>
      </c>
      <c r="BF25" s="356">
        <f t="shared" si="32"/>
        <v>48092.407178000642</v>
      </c>
      <c r="BG25" s="356">
        <f t="shared" si="32"/>
        <v>49862.556693054154</v>
      </c>
      <c r="BH25" s="356">
        <f t="shared" si="32"/>
        <v>74558.209949454482</v>
      </c>
      <c r="BI25" s="356">
        <f t="shared" si="32"/>
        <v>56236.398629174677</v>
      </c>
      <c r="BJ25" s="356">
        <f t="shared" si="32"/>
        <v>59729.052377491695</v>
      </c>
      <c r="BK25" s="356">
        <f t="shared" si="32"/>
        <v>65792.084107077884</v>
      </c>
      <c r="BL25" s="356">
        <f t="shared" si="32"/>
        <v>68268.393062422896</v>
      </c>
      <c r="BM25" s="356">
        <f t="shared" si="32"/>
        <v>68713.028157677705</v>
      </c>
      <c r="BN25" s="356">
        <f t="shared" si="32"/>
        <v>83303.774460991001</v>
      </c>
      <c r="BO25" s="356">
        <f t="shared" si="32"/>
        <v>65710.815612845108</v>
      </c>
      <c r="BP25" s="356">
        <f t="shared" si="32"/>
        <v>60545.797215755869</v>
      </c>
      <c r="BQ25" s="356">
        <f t="shared" si="32"/>
        <v>56555.588173005912</v>
      </c>
      <c r="BR25" s="356">
        <f t="shared" si="32"/>
        <v>51026.26985396105</v>
      </c>
      <c r="BS25" s="356">
        <f t="shared" ref="BS25:ED25" si="33">SUM(BS21:BS24)</f>
        <v>49998.818040632847</v>
      </c>
      <c r="BT25" s="356">
        <f t="shared" si="33"/>
        <v>75774.460457483074</v>
      </c>
      <c r="BU25" s="356">
        <f t="shared" si="33"/>
        <v>57885.146448853906</v>
      </c>
      <c r="BV25" s="356">
        <f t="shared" si="33"/>
        <v>61153.376111114121</v>
      </c>
      <c r="BW25" s="356">
        <f t="shared" si="33"/>
        <v>67374.222686388661</v>
      </c>
      <c r="BX25" s="356">
        <f t="shared" si="33"/>
        <v>70077.301761784853</v>
      </c>
      <c r="BY25" s="356">
        <f t="shared" si="33"/>
        <v>64909.531321057708</v>
      </c>
      <c r="BZ25" s="356">
        <f t="shared" si="33"/>
        <v>82989.26635872334</v>
      </c>
      <c r="CA25" s="356">
        <f t="shared" si="33"/>
        <v>66071.486610582157</v>
      </c>
      <c r="CB25" s="356">
        <f t="shared" si="33"/>
        <v>58406.654207018517</v>
      </c>
      <c r="CC25" s="356">
        <f t="shared" si="33"/>
        <v>58424.874817076801</v>
      </c>
      <c r="CD25" s="356">
        <f t="shared" si="33"/>
        <v>52988.745335148749</v>
      </c>
      <c r="CE25" s="356">
        <f t="shared" si="33"/>
        <v>51321.236461463544</v>
      </c>
      <c r="CF25" s="356">
        <f t="shared" si="33"/>
        <v>77633.305937013152</v>
      </c>
      <c r="CG25" s="356">
        <f t="shared" si="33"/>
        <v>59772.637863594522</v>
      </c>
      <c r="CH25" s="356">
        <f t="shared" si="33"/>
        <v>62978.685695337095</v>
      </c>
      <c r="CI25" s="356">
        <f t="shared" si="33"/>
        <v>69275.011468325218</v>
      </c>
      <c r="CJ25" s="356">
        <f t="shared" si="33"/>
        <v>72122.475893643394</v>
      </c>
      <c r="CK25" s="356">
        <f t="shared" si="33"/>
        <v>70418.986244852174</v>
      </c>
      <c r="CL25" s="356">
        <f t="shared" si="33"/>
        <v>86428.993090910139</v>
      </c>
      <c r="CM25" s="356">
        <f t="shared" si="33"/>
        <v>69084.044080632681</v>
      </c>
      <c r="CN25" s="356">
        <f t="shared" si="33"/>
        <v>61625.882515279416</v>
      </c>
      <c r="CO25" s="356">
        <f t="shared" si="33"/>
        <v>61335.762961175307</v>
      </c>
      <c r="CP25" s="356">
        <f t="shared" si="33"/>
        <v>54831.638946408719</v>
      </c>
      <c r="CQ25" s="356">
        <f t="shared" si="33"/>
        <v>53702.150493712732</v>
      </c>
      <c r="CR25" s="356">
        <f t="shared" si="33"/>
        <v>80100.793455671679</v>
      </c>
      <c r="CS25" s="356">
        <f t="shared" si="33"/>
        <v>62023.315831623942</v>
      </c>
      <c r="CT25" s="356">
        <f t="shared" si="33"/>
        <v>65227.322387227978</v>
      </c>
      <c r="CU25" s="356">
        <f t="shared" si="33"/>
        <v>71512.570713401845</v>
      </c>
      <c r="CV25" s="356">
        <f t="shared" si="33"/>
        <v>74436.659183378986</v>
      </c>
      <c r="CW25" s="356">
        <f t="shared" si="33"/>
        <v>74165.207752184695</v>
      </c>
      <c r="CX25" s="356">
        <f t="shared" si="33"/>
        <v>89290.456828985712</v>
      </c>
      <c r="CY25" s="356">
        <f t="shared" si="33"/>
        <v>67899.758561463328</v>
      </c>
      <c r="CZ25" s="356">
        <f t="shared" si="33"/>
        <v>68824.355801428334</v>
      </c>
      <c r="DA25" s="356">
        <f t="shared" si="33"/>
        <v>65216.88092193925</v>
      </c>
      <c r="DB25" s="356">
        <f t="shared" si="33"/>
        <v>56087.015751662948</v>
      </c>
      <c r="DC25" s="356">
        <f t="shared" si="33"/>
        <v>59080.62831050103</v>
      </c>
      <c r="DD25" s="356">
        <f t="shared" si="33"/>
        <v>83868.306309208187</v>
      </c>
      <c r="DE25" s="356">
        <f t="shared" si="33"/>
        <v>65058.172253539444</v>
      </c>
      <c r="DF25" s="356">
        <f t="shared" si="33"/>
        <v>68495.348643669247</v>
      </c>
      <c r="DG25" s="356">
        <f t="shared" si="33"/>
        <v>74495.557147750384</v>
      </c>
      <c r="DH25" s="356">
        <f t="shared" si="33"/>
        <v>77327.658368656921</v>
      </c>
      <c r="DI25" s="356">
        <f t="shared" si="33"/>
        <v>79040.832400063358</v>
      </c>
      <c r="DJ25" s="356">
        <f t="shared" si="33"/>
        <v>92818.009963266901</v>
      </c>
      <c r="DK25" s="356">
        <f t="shared" si="33"/>
        <v>74884.678293825447</v>
      </c>
      <c r="DL25" s="356">
        <f t="shared" si="33"/>
        <v>67544.612402606072</v>
      </c>
      <c r="DM25" s="356">
        <f t="shared" si="33"/>
        <v>66897.986908211504</v>
      </c>
      <c r="DN25" s="356">
        <f t="shared" si="33"/>
        <v>58487.043815684723</v>
      </c>
      <c r="DO25" s="356">
        <f t="shared" si="33"/>
        <v>60768.513053831106</v>
      </c>
      <c r="DP25" s="356">
        <f t="shared" si="33"/>
        <v>85956.306639011586</v>
      </c>
      <c r="DQ25" s="356">
        <f t="shared" si="33"/>
        <v>67215.840830689544</v>
      </c>
      <c r="DR25" s="356">
        <f t="shared" si="33"/>
        <v>70575.872882320939</v>
      </c>
      <c r="DS25" s="356">
        <f t="shared" si="33"/>
        <v>76626.246634712792</v>
      </c>
      <c r="DT25" s="356">
        <f t="shared" si="33"/>
        <v>79607.06567931005</v>
      </c>
      <c r="DU25" s="356">
        <f t="shared" si="33"/>
        <v>81441.395193823017</v>
      </c>
      <c r="DV25" s="356">
        <f t="shared" si="33"/>
        <v>95170.732590607673</v>
      </c>
      <c r="DW25" s="356">
        <f t="shared" si="33"/>
        <v>77196.775395738485</v>
      </c>
      <c r="DX25" s="356">
        <f t="shared" si="33"/>
        <v>72040.914571220841</v>
      </c>
      <c r="DY25" s="356">
        <f t="shared" si="33"/>
        <v>68022.109818156954</v>
      </c>
      <c r="DZ25" s="356">
        <f t="shared" si="33"/>
        <v>62090.863505640016</v>
      </c>
      <c r="EA25" s="356">
        <f t="shared" si="33"/>
        <v>61540.408061887814</v>
      </c>
      <c r="EB25" s="356">
        <f t="shared" si="33"/>
        <v>87754.141400284629</v>
      </c>
      <c r="EC25" s="356">
        <f t="shared" si="33"/>
        <v>69385.772904059399</v>
      </c>
      <c r="ED25" s="356">
        <f t="shared" si="33"/>
        <v>72482.215976429943</v>
      </c>
      <c r="EE25" s="356">
        <f t="shared" ref="EE25:GP25" si="34">SUM(EE21:EE24)</f>
        <v>78658.147459206157</v>
      </c>
      <c r="EF25" s="356">
        <f t="shared" si="34"/>
        <v>81851.942120406296</v>
      </c>
      <c r="EG25" s="356">
        <f t="shared" si="34"/>
        <v>76349.068863556313</v>
      </c>
      <c r="EH25" s="356">
        <f t="shared" si="34"/>
        <v>94587.430064452245</v>
      </c>
      <c r="EI25" s="356">
        <f t="shared" si="34"/>
        <v>73646.206025888794</v>
      </c>
      <c r="EJ25" s="356">
        <f t="shared" si="34"/>
        <v>74192.83134508795</v>
      </c>
      <c r="EK25" s="356">
        <f t="shared" si="34"/>
        <v>71154.399030830769</v>
      </c>
      <c r="EL25" s="356">
        <f t="shared" si="34"/>
        <v>62079.057446951898</v>
      </c>
      <c r="EM25" s="356">
        <f t="shared" si="34"/>
        <v>65494.926450990577</v>
      </c>
      <c r="EN25" s="356">
        <f t="shared" si="34"/>
        <v>90748.13671092983</v>
      </c>
      <c r="EO25" s="356">
        <f t="shared" si="34"/>
        <v>71780.915017956446</v>
      </c>
      <c r="EP25" s="356">
        <f t="shared" si="34"/>
        <v>75211.305032082033</v>
      </c>
      <c r="EQ25" s="356">
        <f t="shared" si="34"/>
        <v>81274.355809034256</v>
      </c>
      <c r="ER25" s="356">
        <f t="shared" si="34"/>
        <v>84488.7772638639</v>
      </c>
      <c r="ES25" s="356">
        <f t="shared" si="34"/>
        <v>84758.231328110778</v>
      </c>
      <c r="ET25" s="356">
        <f t="shared" si="34"/>
        <v>99469.079494443373</v>
      </c>
      <c r="EU25" s="356">
        <f t="shared" si="34"/>
        <v>81602.507840309569</v>
      </c>
      <c r="EV25" s="356">
        <f t="shared" si="34"/>
        <v>74150.957715941273</v>
      </c>
      <c r="EW25" s="356">
        <f t="shared" si="34"/>
        <v>73743.873399996679</v>
      </c>
      <c r="EX25" s="356">
        <f t="shared" si="34"/>
        <v>65216.918515424768</v>
      </c>
      <c r="EY25" s="356">
        <f t="shared" si="34"/>
        <v>67871.516330162485</v>
      </c>
      <c r="EZ25" s="356">
        <f t="shared" si="34"/>
        <v>93430.688540246163</v>
      </c>
      <c r="FA25" s="356">
        <f t="shared" si="34"/>
        <v>74450.174292042982</v>
      </c>
      <c r="FB25" s="356">
        <f t="shared" si="34"/>
        <v>77748.935478497631</v>
      </c>
      <c r="FC25" s="356">
        <f t="shared" si="34"/>
        <v>83813.936104231587</v>
      </c>
      <c r="FD25" s="356">
        <f t="shared" si="34"/>
        <v>87146.008126326749</v>
      </c>
      <c r="FE25" s="356">
        <f t="shared" si="34"/>
        <v>85010.241012588158</v>
      </c>
      <c r="FF25" s="356">
        <f t="shared" si="34"/>
        <v>101166.32110594289</v>
      </c>
      <c r="FG25" s="356">
        <f t="shared" si="34"/>
        <v>83530.022081718271</v>
      </c>
      <c r="FH25" s="356">
        <f t="shared" si="34"/>
        <v>78096.234623812794</v>
      </c>
      <c r="FI25" s="356">
        <f t="shared" si="34"/>
        <v>74554.249601067626</v>
      </c>
      <c r="FJ25" s="356">
        <f t="shared" si="34"/>
        <v>68623.503833279115</v>
      </c>
      <c r="FK25" s="356">
        <f t="shared" si="34"/>
        <v>68500.346071009684</v>
      </c>
      <c r="FL25" s="356">
        <f t="shared" si="34"/>
        <v>95167.879495680711</v>
      </c>
      <c r="FM25" s="356">
        <f t="shared" si="34"/>
        <v>76609.349114845842</v>
      </c>
      <c r="FN25" s="356">
        <f t="shared" si="34"/>
        <v>79681.762932525016</v>
      </c>
      <c r="FO25" s="356">
        <f t="shared" si="34"/>
        <v>85907.710793409307</v>
      </c>
      <c r="FP25" s="356">
        <f t="shared" si="34"/>
        <v>89489.591025470378</v>
      </c>
      <c r="FQ25" s="356">
        <f t="shared" si="34"/>
        <v>88819.59892422233</v>
      </c>
      <c r="FR25" s="356">
        <f t="shared" si="34"/>
        <v>104163.91636876053</v>
      </c>
      <c r="FS25" s="356">
        <f t="shared" si="34"/>
        <v>86361.222562711991</v>
      </c>
      <c r="FT25" s="356">
        <f t="shared" si="34"/>
        <v>78848.880263549072</v>
      </c>
      <c r="FU25" s="356">
        <f t="shared" si="34"/>
        <v>78615.304920626266</v>
      </c>
      <c r="FV25" s="356">
        <f t="shared" si="34"/>
        <v>70013.079858120211</v>
      </c>
      <c r="FW25" s="356">
        <f t="shared" si="34"/>
        <v>72937.926714011715</v>
      </c>
      <c r="FX25" s="356">
        <f t="shared" si="34"/>
        <v>98763.780594097538</v>
      </c>
      <c r="FY25" s="356">
        <f t="shared" si="34"/>
        <v>79617.011913083028</v>
      </c>
      <c r="FZ25" s="356">
        <f t="shared" si="34"/>
        <v>82875.450326979873</v>
      </c>
      <c r="GA25" s="356">
        <f t="shared" si="34"/>
        <v>88953.120959823587</v>
      </c>
      <c r="GB25" s="356">
        <f t="shared" si="34"/>
        <v>92535.577625329111</v>
      </c>
      <c r="GC25" s="356">
        <f t="shared" si="34"/>
        <v>94050.736442878289</v>
      </c>
      <c r="GD25" s="356">
        <f t="shared" si="34"/>
        <v>107998.30652927949</v>
      </c>
      <c r="GE25" s="356">
        <f t="shared" si="34"/>
        <v>89840.216943629915</v>
      </c>
      <c r="GF25" s="356">
        <f t="shared" si="34"/>
        <v>82415.251428474687</v>
      </c>
      <c r="GG25" s="356">
        <f t="shared" si="34"/>
        <v>81962.403309502901</v>
      </c>
      <c r="GH25" s="356">
        <f t="shared" si="34"/>
        <v>73144.744517688116</v>
      </c>
      <c r="GI25" s="356">
        <f t="shared" si="34"/>
        <v>76124.547034437186</v>
      </c>
      <c r="GJ25" s="356">
        <f t="shared" si="34"/>
        <v>101978.61407352836</v>
      </c>
      <c r="GK25" s="356">
        <f t="shared" si="34"/>
        <v>82660.828115711673</v>
      </c>
      <c r="GL25" s="356">
        <f t="shared" si="34"/>
        <v>85836.623016049751</v>
      </c>
      <c r="GM25" s="356">
        <f t="shared" si="34"/>
        <v>91866.739393463009</v>
      </c>
      <c r="GN25" s="356">
        <f t="shared" si="34"/>
        <v>95535.103689562558</v>
      </c>
      <c r="GO25" s="356">
        <f t="shared" si="34"/>
        <v>95250.488924479316</v>
      </c>
      <c r="GP25" s="356">
        <f t="shared" si="34"/>
        <v>110249.27411752126</v>
      </c>
      <c r="GQ25" s="356">
        <f t="shared" ref="GQ25:JB25" si="35">SUM(GQ21:GQ24)</f>
        <v>88404.277123732856</v>
      </c>
      <c r="GR25" s="356">
        <f t="shared" si="35"/>
        <v>89157.497191927716</v>
      </c>
      <c r="GS25" s="356">
        <f t="shared" si="35"/>
        <v>85703.801723018434</v>
      </c>
      <c r="GT25" s="356">
        <f t="shared" si="35"/>
        <v>75955.616446704051</v>
      </c>
      <c r="GU25" s="356">
        <f t="shared" si="35"/>
        <v>79828.311361478627</v>
      </c>
      <c r="GV25" s="356">
        <f t="shared" si="35"/>
        <v>105456.43052523365</v>
      </c>
      <c r="GW25" s="356">
        <f t="shared" si="35"/>
        <v>85837.129776234433</v>
      </c>
      <c r="GX25" s="356">
        <f t="shared" si="35"/>
        <v>88997.95144191719</v>
      </c>
      <c r="GY25" s="356">
        <f t="shared" si="35"/>
        <v>94945.846355302347</v>
      </c>
      <c r="GZ25" s="356">
        <f t="shared" si="35"/>
        <v>98674.723130664293</v>
      </c>
      <c r="HA25" s="356">
        <f t="shared" si="35"/>
        <v>92693.970508450671</v>
      </c>
      <c r="HB25" s="356">
        <f t="shared" si="35"/>
        <v>111101.09437951115</v>
      </c>
      <c r="HC25" s="356">
        <f t="shared" si="35"/>
        <v>93667.641783153653</v>
      </c>
      <c r="HD25" s="356">
        <f t="shared" si="35"/>
        <v>85727.325220018087</v>
      </c>
      <c r="HE25" s="356">
        <f t="shared" si="35"/>
        <v>86040.118056853564</v>
      </c>
      <c r="HF25" s="356">
        <f t="shared" si="35"/>
        <v>77431.997834573078</v>
      </c>
      <c r="HG25" s="356">
        <f t="shared" si="35"/>
        <v>80804.808663798962</v>
      </c>
      <c r="HH25" s="356">
        <f t="shared" si="35"/>
        <v>107124.22490891015</v>
      </c>
      <c r="HI25" s="356">
        <f t="shared" si="35"/>
        <v>87762.423997012127</v>
      </c>
      <c r="HJ25" s="356">
        <f t="shared" si="35"/>
        <v>90987.583153796324</v>
      </c>
      <c r="HK25" s="356">
        <f t="shared" si="35"/>
        <v>97115.844593206697</v>
      </c>
      <c r="HL25" s="356">
        <f t="shared" si="35"/>
        <v>101121.40541194876</v>
      </c>
      <c r="HM25" s="356">
        <f t="shared" si="35"/>
        <v>100984.17114496506</v>
      </c>
      <c r="HN25" s="356">
        <f t="shared" si="35"/>
        <v>115984.0691051781</v>
      </c>
      <c r="HO25" s="356">
        <f t="shared" si="35"/>
        <v>97891.803206423778</v>
      </c>
      <c r="HP25" s="356">
        <f t="shared" si="35"/>
        <v>90333.606879868428</v>
      </c>
      <c r="HQ25" s="356">
        <f t="shared" si="35"/>
        <v>90148.866477115749</v>
      </c>
      <c r="HR25" s="356">
        <f t="shared" si="35"/>
        <v>82736.763948962544</v>
      </c>
      <c r="HS25" s="356">
        <f t="shared" si="35"/>
        <v>82825.522669497586</v>
      </c>
      <c r="HT25" s="356">
        <f t="shared" si="35"/>
        <v>110367.49811075236</v>
      </c>
      <c r="HU25" s="356">
        <f t="shared" si="35"/>
        <v>91142.658787756474</v>
      </c>
      <c r="HV25" s="356">
        <f t="shared" si="35"/>
        <v>93949.350321183723</v>
      </c>
      <c r="HW25" s="356">
        <f t="shared" si="35"/>
        <v>100149.48047995933</v>
      </c>
      <c r="HX25" s="356">
        <f t="shared" si="35"/>
        <v>104313.17553864261</v>
      </c>
      <c r="HY25" s="356">
        <f t="shared" si="35"/>
        <v>103226.71979743853</v>
      </c>
      <c r="HZ25" s="356">
        <f t="shared" si="35"/>
        <v>118769.52583300357</v>
      </c>
      <c r="IA25" s="356">
        <f t="shared" si="35"/>
        <v>96901.067496778225</v>
      </c>
      <c r="IB25" s="356">
        <f t="shared" si="35"/>
        <v>97577.603871983752</v>
      </c>
      <c r="IC25" s="356">
        <f t="shared" si="35"/>
        <v>94315.227164544878</v>
      </c>
      <c r="ID25" s="356">
        <f t="shared" si="35"/>
        <v>84382.512510243163</v>
      </c>
      <c r="IE25" s="356">
        <f t="shared" si="35"/>
        <v>88675.74419381714</v>
      </c>
      <c r="IF25" s="356">
        <f t="shared" si="35"/>
        <v>114712.33963497361</v>
      </c>
      <c r="IG25" s="356">
        <f t="shared" si="35"/>
        <v>94786.923153411873</v>
      </c>
      <c r="IH25" s="356">
        <f t="shared" si="35"/>
        <v>97859.31742247862</v>
      </c>
      <c r="II25" s="356">
        <f t="shared" si="35"/>
        <v>103810.04437843879</v>
      </c>
      <c r="IJ25" s="356">
        <f t="shared" si="35"/>
        <v>107942.02356776016</v>
      </c>
      <c r="IK25" s="356">
        <f t="shared" si="35"/>
        <v>108844.68024708871</v>
      </c>
      <c r="IL25" s="356">
        <f t="shared" si="35"/>
        <v>123071.25013557743</v>
      </c>
      <c r="IM25" s="356">
        <f t="shared" si="35"/>
        <v>104665.59391419127</v>
      </c>
      <c r="IN25" s="356">
        <f t="shared" si="35"/>
        <v>97085.295625635015</v>
      </c>
      <c r="IO25" s="356">
        <f t="shared" si="35"/>
        <v>96803.085841131426</v>
      </c>
      <c r="IP25" s="356">
        <f t="shared" si="35"/>
        <v>87579.006884949398</v>
      </c>
      <c r="IQ25" s="356">
        <f t="shared" si="35"/>
        <v>91198.514687280433</v>
      </c>
      <c r="IR25" s="356">
        <f t="shared" si="35"/>
        <v>117671.09631604137</v>
      </c>
      <c r="IS25" s="356">
        <f t="shared" si="35"/>
        <v>97793.362409007328</v>
      </c>
      <c r="IT25" s="356">
        <f t="shared" si="35"/>
        <v>100783.71666526931</v>
      </c>
      <c r="IU25" s="356">
        <f t="shared" si="35"/>
        <v>106786.53215225891</v>
      </c>
      <c r="IV25" s="356">
        <f t="shared" si="35"/>
        <v>111100.92796568196</v>
      </c>
      <c r="IW25" s="356">
        <f t="shared" si="35"/>
        <v>112107.42587193206</v>
      </c>
      <c r="IX25" s="356">
        <f t="shared" si="35"/>
        <v>126300.70497463923</v>
      </c>
      <c r="IY25" s="356">
        <f t="shared" si="35"/>
        <v>107845.22886376256</v>
      </c>
      <c r="IZ25" s="356">
        <f t="shared" si="35"/>
        <v>102445.27855029474</v>
      </c>
      <c r="JA25" s="356">
        <f t="shared" si="35"/>
        <v>98801.00315721691</v>
      </c>
      <c r="JB25" s="356">
        <f t="shared" si="35"/>
        <v>92038.233856907958</v>
      </c>
      <c r="JC25" s="356">
        <f t="shared" ref="JC25:LN25" si="36">SUM(JC21:JC24)</f>
        <v>92858.803406263236</v>
      </c>
      <c r="JD25" s="356">
        <f t="shared" si="36"/>
        <v>120388.87274003388</v>
      </c>
      <c r="JE25" s="356">
        <f t="shared" si="36"/>
        <v>100856.50868063864</v>
      </c>
      <c r="JF25" s="356">
        <f t="shared" si="36"/>
        <v>103574.83948323077</v>
      </c>
      <c r="JG25" s="356">
        <f t="shared" si="36"/>
        <v>109702.43125735261</v>
      </c>
      <c r="JH25" s="356">
        <f t="shared" si="36"/>
        <v>114262.11704502978</v>
      </c>
      <c r="JI25" s="356">
        <f t="shared" si="36"/>
        <v>113500.38881919436</v>
      </c>
      <c r="JJ25" s="356">
        <f t="shared" si="36"/>
        <v>128817.46452039274</v>
      </c>
      <c r="JK25" s="356">
        <f t="shared" si="36"/>
        <v>106724.74951443271</v>
      </c>
      <c r="JL25" s="356">
        <f t="shared" si="36"/>
        <v>107356.14563722408</v>
      </c>
      <c r="JM25" s="356">
        <f t="shared" si="36"/>
        <v>104144.42890836523</v>
      </c>
      <c r="JN25" s="356">
        <f t="shared" si="36"/>
        <v>93921.778757664404</v>
      </c>
      <c r="JO25" s="356">
        <f t="shared" si="36"/>
        <v>98618.520368580736</v>
      </c>
      <c r="JP25" s="356">
        <f t="shared" si="36"/>
        <v>125036.13029659692</v>
      </c>
      <c r="JQ25" s="356">
        <f t="shared" si="36"/>
        <v>104737.21501779856</v>
      </c>
      <c r="JR25" s="356">
        <f t="shared" si="36"/>
        <v>107681.53279295177</v>
      </c>
      <c r="JS25" s="356">
        <f t="shared" si="36"/>
        <v>113606.62901173788</v>
      </c>
      <c r="JT25" s="356">
        <f t="shared" si="36"/>
        <v>118148.14661973793</v>
      </c>
      <c r="JU25" s="356">
        <f t="shared" si="36"/>
        <v>117493.43251100105</v>
      </c>
      <c r="JV25" s="356">
        <f t="shared" si="36"/>
        <v>132648.82013476134</v>
      </c>
      <c r="JW25" s="356">
        <f t="shared" si="36"/>
        <v>114241.37847343669</v>
      </c>
      <c r="JX25" s="356">
        <f t="shared" si="36"/>
        <v>106505.27473605491</v>
      </c>
      <c r="JY25" s="356">
        <f t="shared" si="36"/>
        <v>106467.06872735456</v>
      </c>
      <c r="JZ25" s="356">
        <f t="shared" si="36"/>
        <v>97049.005380956267</v>
      </c>
      <c r="KA25" s="356">
        <f t="shared" si="36"/>
        <v>101125.50560810168</v>
      </c>
      <c r="KB25" s="356">
        <f t="shared" si="36"/>
        <v>128052.19949944055</v>
      </c>
      <c r="KC25" s="356">
        <f t="shared" si="36"/>
        <v>107840.7306779097</v>
      </c>
      <c r="KD25" s="356">
        <f t="shared" si="36"/>
        <v>110734.56491324153</v>
      </c>
      <c r="KE25" s="356">
        <f t="shared" si="36"/>
        <v>116742.02094008245</v>
      </c>
      <c r="KF25" s="356">
        <f t="shared" si="36"/>
        <v>121500.80784197703</v>
      </c>
      <c r="KG25" s="356">
        <f t="shared" si="36"/>
        <v>118471.95484907423</v>
      </c>
      <c r="KH25" s="356">
        <f t="shared" si="36"/>
        <v>135129.55409397409</v>
      </c>
      <c r="KI25" s="356">
        <f t="shared" si="36"/>
        <v>116976.06996092273</v>
      </c>
      <c r="KJ25" s="356">
        <f t="shared" si="36"/>
        <v>111280.65089123526</v>
      </c>
      <c r="KK25" s="356">
        <f t="shared" si="36"/>
        <v>108140.40890201344</v>
      </c>
      <c r="KL25" s="356">
        <f t="shared" si="36"/>
        <v>101316.67299313711</v>
      </c>
      <c r="KM25" s="356">
        <f t="shared" si="36"/>
        <v>102665.35883441247</v>
      </c>
      <c r="KN25" s="356">
        <f t="shared" si="36"/>
        <v>130746.06446166291</v>
      </c>
      <c r="KO25" s="356">
        <f t="shared" si="36"/>
        <v>110937.43740592529</v>
      </c>
      <c r="KP25" s="356">
        <f t="shared" si="36"/>
        <v>113603.63657029132</v>
      </c>
      <c r="KQ25" s="356">
        <f t="shared" si="36"/>
        <v>119777.49840637857</v>
      </c>
      <c r="KR25" s="356">
        <f t="shared" si="36"/>
        <v>124825.84436857064</v>
      </c>
      <c r="KS25" s="356">
        <f t="shared" si="36"/>
        <v>123245.86435707321</v>
      </c>
      <c r="KT25" s="356">
        <f t="shared" si="36"/>
        <v>139109.79194087675</v>
      </c>
      <c r="KU25" s="356">
        <f t="shared" si="36"/>
        <v>120781.43795062817</v>
      </c>
      <c r="KV25" s="356">
        <f t="shared" si="36"/>
        <v>113004.52272537697</v>
      </c>
      <c r="KW25" s="356">
        <f t="shared" si="36"/>
        <v>113184.82007938887</v>
      </c>
      <c r="KX25" s="356">
        <f t="shared" si="36"/>
        <v>103670.21365472258</v>
      </c>
      <c r="KY25" s="356">
        <f t="shared" si="36"/>
        <v>108103.83795930957</v>
      </c>
      <c r="KZ25" s="356">
        <f t="shared" si="36"/>
        <v>135378.09314786919</v>
      </c>
      <c r="LA25" s="356">
        <f t="shared" si="36"/>
        <v>114952.28832680648</v>
      </c>
      <c r="LB25" s="356">
        <f t="shared" si="36"/>
        <v>117795.59792010617</v>
      </c>
      <c r="LC25" s="356">
        <f t="shared" si="36"/>
        <v>123820.60358847599</v>
      </c>
      <c r="LD25" s="356">
        <f t="shared" si="36"/>
        <v>128905.2909224871</v>
      </c>
      <c r="LE25" s="356">
        <f t="shared" si="36"/>
        <v>129317.8157676547</v>
      </c>
      <c r="LF25" s="356">
        <f t="shared" si="36"/>
        <v>143904.45205038416</v>
      </c>
      <c r="LG25" s="356">
        <f t="shared" si="36"/>
        <v>125229.5763481007</v>
      </c>
      <c r="LH25" s="356">
        <f t="shared" si="36"/>
        <v>117524.67119372025</v>
      </c>
      <c r="LI25" s="356">
        <f t="shared" si="36"/>
        <v>117513.47034002424</v>
      </c>
      <c r="LJ25" s="356">
        <f t="shared" si="36"/>
        <v>107771.25089923703</v>
      </c>
      <c r="LK25" s="356">
        <f t="shared" si="36"/>
        <v>112300.29248251251</v>
      </c>
      <c r="LL25" s="356">
        <f t="shared" si="36"/>
        <v>139643.54324565147</v>
      </c>
      <c r="LM25" s="356">
        <f t="shared" si="36"/>
        <v>119020.56410181535</v>
      </c>
      <c r="LN25" s="356">
        <f t="shared" si="36"/>
        <v>121774.53854113549</v>
      </c>
      <c r="LO25" s="356">
        <f t="shared" ref="LO25:NA25" si="37">SUM(LO21:LO24)</f>
        <v>127753.62602256429</v>
      </c>
      <c r="LP25" s="356">
        <f t="shared" si="37"/>
        <v>132962.61746952962</v>
      </c>
      <c r="LQ25" s="356">
        <f t="shared" si="37"/>
        <v>131726.14066380382</v>
      </c>
      <c r="LR25" s="356">
        <f t="shared" si="37"/>
        <v>147276.79220917149</v>
      </c>
      <c r="LS25" s="356">
        <f t="shared" si="37"/>
        <v>124884.14033592744</v>
      </c>
      <c r="LT25" s="356">
        <f t="shared" si="37"/>
        <v>125363.19462302486</v>
      </c>
      <c r="LU25" s="356">
        <f t="shared" si="37"/>
        <v>122345.6547630281</v>
      </c>
      <c r="LV25" s="356">
        <f t="shared" si="37"/>
        <v>111642.57590739963</v>
      </c>
      <c r="LW25" s="356">
        <f t="shared" si="37"/>
        <v>117098.64377105056</v>
      </c>
      <c r="LX25" s="356">
        <f t="shared" si="37"/>
        <v>144246.68309260614</v>
      </c>
      <c r="LY25" s="356">
        <f t="shared" si="37"/>
        <v>123287.00666761509</v>
      </c>
      <c r="LZ25" s="356">
        <f t="shared" si="37"/>
        <v>126013.24312958671</v>
      </c>
      <c r="MA25" s="356">
        <f t="shared" si="37"/>
        <v>131906.46709011117</v>
      </c>
      <c r="MB25" s="356">
        <f t="shared" si="37"/>
        <v>137210.98909746803</v>
      </c>
      <c r="MC25" s="356">
        <f t="shared" si="37"/>
        <v>130254.0258859169</v>
      </c>
      <c r="MD25" s="356">
        <f t="shared" si="37"/>
        <v>149227.66453624357</v>
      </c>
      <c r="ME25" s="356">
        <f t="shared" si="37"/>
        <v>131233.38831307957</v>
      </c>
      <c r="MF25" s="356">
        <f t="shared" si="37"/>
        <v>123012.57221840789</v>
      </c>
      <c r="MG25" s="356">
        <f t="shared" si="37"/>
        <v>123771.90749357904</v>
      </c>
      <c r="MH25" s="356">
        <f t="shared" si="37"/>
        <v>114185.90853369731</v>
      </c>
      <c r="MI25" s="356">
        <f t="shared" si="37"/>
        <v>119180.06574213621</v>
      </c>
      <c r="MJ25" s="356">
        <f t="shared" si="37"/>
        <v>147055.7856215708</v>
      </c>
      <c r="MK25" s="356">
        <f t="shared" si="37"/>
        <v>126321.37537671192</v>
      </c>
      <c r="ML25" s="356">
        <f t="shared" si="37"/>
        <v>129101.38856783554</v>
      </c>
      <c r="MM25" s="356">
        <f t="shared" si="37"/>
        <v>135173.6196739492</v>
      </c>
      <c r="MN25" s="356">
        <f t="shared" si="37"/>
        <v>140792.54351932142</v>
      </c>
      <c r="MO25" s="356">
        <f t="shared" si="37"/>
        <v>139655.69446266117</v>
      </c>
      <c r="MP25" s="356">
        <f t="shared" si="37"/>
        <v>155238.43480476705</v>
      </c>
      <c r="MQ25" s="356">
        <f t="shared" si="37"/>
        <v>136572.93842649503</v>
      </c>
      <c r="MR25" s="356">
        <f t="shared" si="37"/>
        <v>128728.60855804186</v>
      </c>
      <c r="MS25" s="356">
        <f t="shared" si="37"/>
        <v>129001.67159689762</v>
      </c>
      <c r="MT25" s="356">
        <f t="shared" si="37"/>
        <v>119043.73873126948</v>
      </c>
      <c r="MU25" s="356">
        <f t="shared" si="37"/>
        <v>124110.13457897096</v>
      </c>
      <c r="MV25" s="356">
        <f t="shared" si="37"/>
        <v>151982.51014193462</v>
      </c>
      <c r="MW25" s="356">
        <f t="shared" si="37"/>
        <v>130979.57915376245</v>
      </c>
      <c r="MX25" s="356">
        <f t="shared" si="37"/>
        <v>133626.66378510944</v>
      </c>
      <c r="MY25" s="356">
        <f t="shared" si="37"/>
        <v>139614.38874576893</v>
      </c>
      <c r="MZ25" s="356">
        <f t="shared" si="37"/>
        <v>145338.33274976828</v>
      </c>
      <c r="NA25" s="356">
        <f t="shared" si="37"/>
        <v>141727.08147934807</v>
      </c>
    </row>
  </sheetData>
  <mergeCells count="34">
    <mergeCell ref="B10:D10"/>
    <mergeCell ref="B16:D16"/>
    <mergeCell ref="B20:C20"/>
    <mergeCell ref="B1:E1"/>
    <mergeCell ref="F18:Q18"/>
    <mergeCell ref="ET18:FE18"/>
    <mergeCell ref="R18:AC18"/>
    <mergeCell ref="AD18:AO18"/>
    <mergeCell ref="AP18:BA18"/>
    <mergeCell ref="BB18:BM18"/>
    <mergeCell ref="BN18:BY18"/>
    <mergeCell ref="BZ18:CK18"/>
    <mergeCell ref="CL18:CW18"/>
    <mergeCell ref="CX18:DI18"/>
    <mergeCell ref="DJ18:DU18"/>
    <mergeCell ref="DV18:EG18"/>
    <mergeCell ref="EH18:ES18"/>
    <mergeCell ref="KH18:KS18"/>
    <mergeCell ref="FF18:FQ18"/>
    <mergeCell ref="FR18:GC18"/>
    <mergeCell ref="GD18:GO18"/>
    <mergeCell ref="GP18:HA18"/>
    <mergeCell ref="HB18:HM18"/>
    <mergeCell ref="HN18:HY18"/>
    <mergeCell ref="HZ18:IK18"/>
    <mergeCell ref="IL18:IW18"/>
    <mergeCell ref="IX18:JI18"/>
    <mergeCell ref="JJ18:JU18"/>
    <mergeCell ref="JV18:KG18"/>
    <mergeCell ref="KT18:LE18"/>
    <mergeCell ref="LF18:LQ18"/>
    <mergeCell ref="LR18:MC18"/>
    <mergeCell ref="MD18:MO18"/>
    <mergeCell ref="MP18:NA18"/>
  </mergeCells>
  <phoneticPr fontId="36" type="noConversion"/>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7B6A6-A880-4BF9-88CD-45906BFB343A}">
  <sheetPr>
    <tabColor theme="7" tint="0.59999389629810485"/>
  </sheetPr>
  <dimension ref="A1:NA30"/>
  <sheetViews>
    <sheetView topLeftCell="B1" workbookViewId="0">
      <selection activeCell="B2" sqref="B2:C13"/>
    </sheetView>
  </sheetViews>
  <sheetFormatPr defaultColWidth="9.140625" defaultRowHeight="12.75" x14ac:dyDescent="0.2"/>
  <cols>
    <col min="1" max="1" width="28.7109375" style="256" bestFit="1" customWidth="1"/>
    <col min="2" max="2" width="31.5703125" style="256" bestFit="1" customWidth="1"/>
    <col min="3" max="3" width="11" style="256" bestFit="1" customWidth="1"/>
    <col min="4" max="4" width="10.85546875" style="256" bestFit="1" customWidth="1"/>
    <col min="5" max="5" width="14.7109375" style="256" bestFit="1" customWidth="1"/>
    <col min="6" max="7" width="8.42578125" style="256" bestFit="1" customWidth="1"/>
    <col min="8" max="8" width="8.7109375" style="256" bestFit="1" customWidth="1"/>
    <col min="9" max="10" width="8.42578125" style="256" bestFit="1" customWidth="1"/>
    <col min="11" max="13" width="8.7109375" style="256" bestFit="1" customWidth="1"/>
    <col min="14" max="16" width="8.42578125" style="256" bestFit="1" customWidth="1"/>
    <col min="17" max="20" width="8.7109375" style="256" bestFit="1" customWidth="1"/>
    <col min="21" max="21" width="8.42578125" style="256" bestFit="1" customWidth="1"/>
    <col min="22" max="22" width="8.7109375" style="256" bestFit="1" customWidth="1"/>
    <col min="23" max="23" width="8.42578125" style="256" bestFit="1" customWidth="1"/>
    <col min="24" max="24" width="9" style="256" bestFit="1" customWidth="1"/>
    <col min="25" max="25" width="8.140625" style="256" bestFit="1" customWidth="1"/>
    <col min="26" max="26" width="8.42578125" style="256" bestFit="1" customWidth="1"/>
    <col min="27" max="29" width="8.7109375" style="256" bestFit="1" customWidth="1"/>
    <col min="30" max="30" width="9" style="256" bestFit="1" customWidth="1"/>
    <col min="31" max="34" width="8.42578125" style="256" bestFit="1" customWidth="1"/>
    <col min="35" max="35" width="8.7109375" style="256" bestFit="1" customWidth="1"/>
    <col min="36" max="36" width="9" style="256" bestFit="1" customWidth="1"/>
    <col min="37" max="38" width="8.7109375" style="256" bestFit="1" customWidth="1"/>
    <col min="39" max="39" width="8.42578125" style="256" bestFit="1" customWidth="1"/>
    <col min="40" max="41" width="8.7109375" style="256" bestFit="1" customWidth="1"/>
    <col min="42" max="42" width="9" style="256" bestFit="1" customWidth="1"/>
    <col min="43" max="47" width="8.7109375" style="256" bestFit="1" customWidth="1"/>
    <col min="48" max="48" width="9" style="256" bestFit="1" customWidth="1"/>
    <col min="49" max="50" width="8.7109375" style="256" bestFit="1" customWidth="1"/>
    <col min="51" max="51" width="9" style="256" bestFit="1" customWidth="1"/>
    <col min="52" max="52" width="8.7109375" style="256" bestFit="1" customWidth="1"/>
    <col min="53" max="53" width="8.42578125" style="256" bestFit="1" customWidth="1"/>
    <col min="54" max="54" width="9" style="256" bestFit="1" customWidth="1"/>
    <col min="55" max="56" width="8.7109375" style="256" bestFit="1" customWidth="1"/>
    <col min="57" max="58" width="8.42578125" style="256" bestFit="1" customWidth="1"/>
    <col min="59" max="59" width="8.7109375" style="256" bestFit="1" customWidth="1"/>
    <col min="60" max="60" width="9" style="256" bestFit="1" customWidth="1"/>
    <col min="61" max="61" width="8.42578125" style="256" bestFit="1" customWidth="1"/>
    <col min="62" max="63" width="8.7109375" style="256" bestFit="1" customWidth="1"/>
    <col min="64" max="64" width="9" style="256" bestFit="1" customWidth="1"/>
    <col min="65" max="65" width="8.7109375" style="256" bestFit="1" customWidth="1"/>
    <col min="66" max="66" width="9" style="256" bestFit="1" customWidth="1"/>
    <col min="67" max="67" width="8.42578125" style="256" bestFit="1" customWidth="1"/>
    <col min="68" max="69" width="8.7109375" style="256" bestFit="1" customWidth="1"/>
    <col min="70" max="71" width="8.42578125" style="256" bestFit="1" customWidth="1"/>
    <col min="72" max="72" width="9" style="256" bestFit="1" customWidth="1"/>
    <col min="73" max="75" width="8.7109375" style="256" bestFit="1" customWidth="1"/>
    <col min="76" max="78" width="9" style="256" bestFit="1" customWidth="1"/>
    <col min="79" max="79" width="8.42578125" style="256" bestFit="1" customWidth="1"/>
    <col min="80" max="83" width="8.7109375" style="256" bestFit="1" customWidth="1"/>
    <col min="84" max="84" width="9" style="256" bestFit="1" customWidth="1"/>
    <col min="85" max="87" width="8.7109375" style="256" bestFit="1" customWidth="1"/>
    <col min="88" max="88" width="9" style="256" bestFit="1" customWidth="1"/>
    <col min="89" max="89" width="8.7109375" style="256" bestFit="1" customWidth="1"/>
    <col min="90" max="91" width="9" style="256" bestFit="1" customWidth="1"/>
    <col min="92" max="92" width="8.42578125" style="256" bestFit="1" customWidth="1"/>
    <col min="93" max="94" width="8.7109375" style="256" bestFit="1" customWidth="1"/>
    <col min="95" max="95" width="8.42578125" style="256" bestFit="1" customWidth="1"/>
    <col min="96" max="96" width="8.7109375" style="256" bestFit="1" customWidth="1"/>
    <col min="97" max="97" width="9" style="256" bestFit="1" customWidth="1"/>
    <col min="98" max="100" width="8.7109375" style="256" bestFit="1" customWidth="1"/>
    <col min="101" max="102" width="9" style="256" bestFit="1" customWidth="1"/>
    <col min="103" max="103" width="8.7109375" style="256" bestFit="1" customWidth="1"/>
    <col min="104" max="104" width="9" style="256" bestFit="1" customWidth="1"/>
    <col min="105" max="108" width="8.7109375" style="256" bestFit="1" customWidth="1"/>
    <col min="109" max="114" width="9" style="256" bestFit="1" customWidth="1"/>
    <col min="115" max="119" width="8.7109375" style="256" bestFit="1" customWidth="1"/>
    <col min="120" max="120" width="9" style="256" bestFit="1" customWidth="1"/>
    <col min="121" max="121" width="8.7109375" style="256" bestFit="1" customWidth="1"/>
    <col min="122" max="124" width="9" style="256" bestFit="1" customWidth="1"/>
    <col min="125" max="125" width="8.7109375" style="256" bestFit="1" customWidth="1"/>
    <col min="126" max="127" width="9" style="256" bestFit="1" customWidth="1"/>
    <col min="128" max="132" width="8.7109375" style="256" bestFit="1" customWidth="1"/>
    <col min="133" max="136" width="9" style="256" bestFit="1" customWidth="1"/>
    <col min="137" max="138" width="8.7109375" style="256" bestFit="1" customWidth="1"/>
    <col min="139" max="142" width="9" style="256" bestFit="1" customWidth="1"/>
    <col min="143" max="143" width="8.42578125" style="256" bestFit="1" customWidth="1"/>
    <col min="144" max="144" width="9" style="256" bestFit="1" customWidth="1"/>
    <col min="145" max="145" width="8.7109375" style="256" bestFit="1" customWidth="1"/>
    <col min="146" max="149" width="9" style="256" bestFit="1" customWidth="1"/>
    <col min="150" max="152" width="8.7109375" style="256" bestFit="1" customWidth="1"/>
    <col min="153" max="153" width="9" style="256" bestFit="1" customWidth="1"/>
    <col min="154" max="155" width="8.7109375" style="256" bestFit="1" customWidth="1"/>
    <col min="156" max="156" width="8.42578125" style="256" bestFit="1" customWidth="1"/>
    <col min="157" max="157" width="8.7109375" style="256" bestFit="1" customWidth="1"/>
    <col min="158" max="159" width="9" style="256" bestFit="1" customWidth="1"/>
    <col min="160" max="160" width="8.42578125" style="256" bestFit="1" customWidth="1"/>
    <col min="161" max="163" width="9" style="256" bestFit="1" customWidth="1"/>
    <col min="164" max="164" width="8.7109375" style="256" bestFit="1" customWidth="1"/>
    <col min="165" max="165" width="9" style="256" bestFit="1" customWidth="1"/>
    <col min="166" max="166" width="8.7109375" style="256" bestFit="1" customWidth="1"/>
    <col min="167" max="168" width="9" style="256" bestFit="1" customWidth="1"/>
    <col min="169" max="169" width="8.7109375" style="256" bestFit="1" customWidth="1"/>
    <col min="170" max="170" width="9" style="256" bestFit="1" customWidth="1"/>
    <col min="171" max="171" width="8.7109375" style="256" bestFit="1" customWidth="1"/>
    <col min="172" max="174" width="9" style="256" bestFit="1" customWidth="1"/>
    <col min="175" max="175" width="8.7109375" style="256" bestFit="1" customWidth="1"/>
    <col min="176" max="179" width="9" style="256" bestFit="1" customWidth="1"/>
    <col min="180" max="180" width="8.7109375" style="256" bestFit="1" customWidth="1"/>
    <col min="181" max="184" width="9" style="256" bestFit="1" customWidth="1"/>
    <col min="185" max="186" width="8.7109375" style="256" bestFit="1" customWidth="1"/>
    <col min="187" max="193" width="9" style="256" bestFit="1" customWidth="1"/>
    <col min="194" max="194" width="8.7109375" style="256" bestFit="1" customWidth="1"/>
    <col min="195" max="195" width="9" style="256" bestFit="1" customWidth="1"/>
    <col min="196" max="196" width="8.7109375" style="256" bestFit="1" customWidth="1"/>
    <col min="197" max="203" width="9" style="256" bestFit="1" customWidth="1"/>
    <col min="204" max="204" width="8.7109375" style="256" bestFit="1" customWidth="1"/>
    <col min="205" max="205" width="9" style="256" bestFit="1" customWidth="1"/>
    <col min="206" max="206" width="8.7109375" style="256" bestFit="1" customWidth="1"/>
    <col min="207" max="207" width="9" style="256" bestFit="1" customWidth="1"/>
    <col min="208" max="208" width="8.7109375" style="256" bestFit="1" customWidth="1"/>
    <col min="209" max="210" width="9" style="256" bestFit="1" customWidth="1"/>
    <col min="211" max="211" width="8.7109375" style="256" bestFit="1" customWidth="1"/>
    <col min="212" max="216" width="9" style="256" bestFit="1" customWidth="1"/>
    <col min="217" max="217" width="8.7109375" style="256" bestFit="1" customWidth="1"/>
    <col min="218" max="218" width="9" style="256" bestFit="1" customWidth="1"/>
    <col min="219" max="219" width="8.7109375" style="256" bestFit="1" customWidth="1"/>
    <col min="220" max="221" width="9" style="256" bestFit="1" customWidth="1"/>
    <col min="222" max="223" width="8.42578125" style="256" bestFit="1" customWidth="1"/>
    <col min="224" max="224" width="8.7109375" style="256" bestFit="1" customWidth="1"/>
    <col min="225" max="227" width="9" style="256" bestFit="1" customWidth="1"/>
    <col min="228" max="228" width="8.7109375" style="256" bestFit="1" customWidth="1"/>
    <col min="229" max="233" width="9" style="256" bestFit="1" customWidth="1"/>
    <col min="234" max="234" width="8.7109375" style="256" bestFit="1" customWidth="1"/>
    <col min="235" max="235" width="8.42578125" style="256" bestFit="1" customWidth="1"/>
    <col min="236" max="236" width="8.7109375" style="256" bestFit="1" customWidth="1"/>
    <col min="237" max="241" width="9" style="256" bestFit="1" customWidth="1"/>
    <col min="242" max="242" width="8.7109375" style="256" bestFit="1" customWidth="1"/>
    <col min="243" max="244" width="9" style="256" bestFit="1" customWidth="1"/>
    <col min="245" max="245" width="8.42578125" style="256" bestFit="1" customWidth="1"/>
    <col min="246" max="247" width="9" style="256" bestFit="1" customWidth="1"/>
    <col min="248" max="248" width="8.140625" style="256" bestFit="1" customWidth="1"/>
    <col min="249" max="249" width="8.7109375" style="256" bestFit="1" customWidth="1"/>
    <col min="250" max="250" width="9" style="256" bestFit="1" customWidth="1"/>
    <col min="251" max="251" width="8.7109375" style="256" bestFit="1" customWidth="1"/>
    <col min="252" max="252" width="9" style="256" bestFit="1" customWidth="1"/>
    <col min="253" max="254" width="8.7109375" style="256" bestFit="1" customWidth="1"/>
    <col min="255" max="256" width="9" style="256" bestFit="1" customWidth="1"/>
    <col min="257" max="257" width="8.7109375" style="256" bestFit="1" customWidth="1"/>
    <col min="258" max="260" width="9" style="256" bestFit="1" customWidth="1"/>
    <col min="261" max="261" width="8.7109375" style="256" bestFit="1" customWidth="1"/>
    <col min="262" max="263" width="9" style="256" bestFit="1" customWidth="1"/>
    <col min="264" max="264" width="8.7109375" style="256" bestFit="1" customWidth="1"/>
    <col min="265" max="265" width="9" style="256" bestFit="1" customWidth="1"/>
    <col min="266" max="267" width="8.7109375" style="256" bestFit="1" customWidth="1"/>
    <col min="268" max="268" width="9" style="256" bestFit="1" customWidth="1"/>
    <col min="269" max="270" width="8.7109375" style="256" bestFit="1" customWidth="1"/>
    <col min="271" max="274" width="9" style="256" bestFit="1" customWidth="1"/>
    <col min="275" max="275" width="8.42578125" style="256" bestFit="1" customWidth="1"/>
    <col min="276" max="278" width="9" style="256" bestFit="1" customWidth="1"/>
    <col min="279" max="280" width="8.42578125" style="256" bestFit="1" customWidth="1"/>
    <col min="281" max="283" width="9" style="256" bestFit="1" customWidth="1"/>
    <col min="284" max="284" width="8.7109375" style="256" bestFit="1" customWidth="1"/>
    <col min="285" max="285" width="9" style="256" bestFit="1" customWidth="1"/>
    <col min="286" max="286" width="8.7109375" style="256" bestFit="1" customWidth="1"/>
    <col min="287" max="287" width="9" style="256" bestFit="1" customWidth="1"/>
    <col min="288" max="288" width="8.140625" style="256" bestFit="1" customWidth="1"/>
    <col min="289" max="291" width="9" style="256" bestFit="1" customWidth="1"/>
    <col min="292" max="292" width="8.7109375" style="256" bestFit="1" customWidth="1"/>
    <col min="293" max="294" width="9" style="256" bestFit="1" customWidth="1"/>
    <col min="295" max="295" width="8.7109375" style="256" bestFit="1" customWidth="1"/>
    <col min="296" max="298" width="9" style="256" bestFit="1" customWidth="1"/>
    <col min="299" max="299" width="8.42578125" style="256" bestFit="1" customWidth="1"/>
    <col min="300" max="300" width="8.7109375" style="256" bestFit="1" customWidth="1"/>
    <col min="301" max="301" width="9" style="256" bestFit="1" customWidth="1"/>
    <col min="302" max="303" width="8.7109375" style="256" bestFit="1" customWidth="1"/>
    <col min="304" max="308" width="9" style="256" bestFit="1" customWidth="1"/>
    <col min="309" max="309" width="8.7109375" style="256" bestFit="1" customWidth="1"/>
    <col min="310" max="315" width="9" style="256" bestFit="1" customWidth="1"/>
    <col min="316" max="316" width="8.7109375" style="256" bestFit="1" customWidth="1"/>
    <col min="317" max="317" width="8.42578125" style="256" bestFit="1" customWidth="1"/>
    <col min="318" max="319" width="9" style="256" bestFit="1" customWidth="1"/>
    <col min="320" max="321" width="8.42578125" style="256" bestFit="1" customWidth="1"/>
    <col min="322" max="323" width="9" style="256" bestFit="1" customWidth="1"/>
    <col min="324" max="324" width="8.7109375" style="256" bestFit="1" customWidth="1"/>
    <col min="325" max="326" width="9" style="256" bestFit="1" customWidth="1"/>
    <col min="327" max="327" width="8.140625" style="256" bestFit="1" customWidth="1"/>
    <col min="328" max="329" width="9" style="256" bestFit="1" customWidth="1"/>
    <col min="330" max="330" width="8.7109375" style="256" bestFit="1" customWidth="1"/>
    <col min="331" max="333" width="9" style="256" bestFit="1" customWidth="1"/>
    <col min="334" max="334" width="8.7109375" style="256" bestFit="1" customWidth="1"/>
    <col min="335" max="336" width="9" style="256" bestFit="1" customWidth="1"/>
    <col min="337" max="337" width="8.7109375" style="256" bestFit="1" customWidth="1"/>
    <col min="338" max="340" width="9" style="256" bestFit="1" customWidth="1"/>
    <col min="341" max="342" width="8.7109375" style="256" bestFit="1" customWidth="1"/>
    <col min="343" max="348" width="9" style="256" bestFit="1" customWidth="1"/>
    <col min="349" max="350" width="8.7109375" style="256" bestFit="1" customWidth="1"/>
    <col min="351" max="351" width="9" style="256" bestFit="1" customWidth="1"/>
    <col min="352" max="352" width="8.7109375" style="256" bestFit="1" customWidth="1"/>
    <col min="353" max="353" width="9" style="256" bestFit="1" customWidth="1"/>
    <col min="354" max="354" width="8.7109375" style="256" bestFit="1" customWidth="1"/>
    <col min="355" max="355" width="9" style="256" bestFit="1" customWidth="1"/>
    <col min="356" max="356" width="8.7109375" style="256" bestFit="1" customWidth="1"/>
    <col min="357" max="357" width="8.42578125" style="256" bestFit="1" customWidth="1"/>
    <col min="358" max="359" width="9" style="256" bestFit="1" customWidth="1"/>
    <col min="360" max="360" width="8.7109375" style="256" bestFit="1" customWidth="1"/>
    <col min="361" max="361" width="9" style="256" bestFit="1" customWidth="1"/>
    <col min="362" max="363" width="8.7109375" style="256" bestFit="1" customWidth="1"/>
    <col min="364" max="365" width="9" style="256" bestFit="1" customWidth="1"/>
    <col min="366" max="16384" width="9.140625" style="256"/>
  </cols>
  <sheetData>
    <row r="1" spans="1:8" x14ac:dyDescent="0.2">
      <c r="B1" s="739" t="s">
        <v>0</v>
      </c>
      <c r="C1" s="740"/>
      <c r="D1" s="740"/>
      <c r="E1" s="740"/>
    </row>
    <row r="2" spans="1:8" x14ac:dyDescent="0.2">
      <c r="A2" s="257" t="s">
        <v>610</v>
      </c>
      <c r="B2" s="257" t="s">
        <v>591</v>
      </c>
      <c r="C2" s="257" t="s">
        <v>592</v>
      </c>
      <c r="D2" s="288" t="s">
        <v>623</v>
      </c>
      <c r="E2" s="288" t="s">
        <v>624</v>
      </c>
    </row>
    <row r="3" spans="1:8" x14ac:dyDescent="0.2">
      <c r="A3" s="260" t="s">
        <v>613</v>
      </c>
      <c r="B3" s="258" t="str">
        <f>'Cargos e Salários'!C99</f>
        <v>Supervisor de lanchonete</v>
      </c>
      <c r="C3" s="259">
        <v>1</v>
      </c>
      <c r="D3" s="283">
        <f>'Cargos e Salários'!AC99</f>
        <v>5279.1491158888894</v>
      </c>
      <c r="E3" s="283">
        <f>D3*C3</f>
        <v>5279.1491158888894</v>
      </c>
    </row>
    <row r="4" spans="1:8" x14ac:dyDescent="0.2">
      <c r="A4" s="260" t="s">
        <v>613</v>
      </c>
      <c r="B4" s="258" t="str">
        <f>'Cargos e Salários'!C86</f>
        <v>Atendente de bar/lanchonete</v>
      </c>
      <c r="C4" s="259">
        <v>6</v>
      </c>
      <c r="D4" s="283">
        <f>'Cargos e Salários'!AC86</f>
        <v>3600.0585793688888</v>
      </c>
      <c r="E4" s="283">
        <f>D4*C4</f>
        <v>21600.351476213335</v>
      </c>
    </row>
    <row r="5" spans="1:8" x14ac:dyDescent="0.2">
      <c r="A5" s="260" t="s">
        <v>613</v>
      </c>
      <c r="B5" s="258" t="str">
        <f>'Cargos e Salários'!C91</f>
        <v>Confeiteiro</v>
      </c>
      <c r="C5" s="259">
        <v>0</v>
      </c>
      <c r="D5" s="283">
        <f>'Cargos e Salários'!AC91</f>
        <v>4427.338719399042</v>
      </c>
      <c r="E5" s="283">
        <f t="shared" ref="E5:E12" si="0">D5*C5</f>
        <v>0</v>
      </c>
    </row>
    <row r="6" spans="1:8" x14ac:dyDescent="0.2">
      <c r="A6" s="260" t="s">
        <v>613</v>
      </c>
      <c r="B6" s="258" t="str">
        <f>'Cargos e Salários'!C128</f>
        <v>Auxiliar de serviços gerais</v>
      </c>
      <c r="C6" s="259">
        <v>1</v>
      </c>
      <c r="D6" s="283">
        <f>'Cargos e Salários'!AC128</f>
        <v>3359.9228458350431</v>
      </c>
      <c r="E6" s="283">
        <f t="shared" si="0"/>
        <v>3359.9228458350431</v>
      </c>
    </row>
    <row r="7" spans="1:8" x14ac:dyDescent="0.2">
      <c r="A7" s="260" t="s">
        <v>613</v>
      </c>
      <c r="B7" s="258" t="str">
        <f>'Cargos e Salários'!C41</f>
        <v>Caixa atendente</v>
      </c>
      <c r="C7" s="259">
        <v>4</v>
      </c>
      <c r="D7" s="283">
        <f>'Cargos e Salários'!AC41</f>
        <v>3370.3818158888889</v>
      </c>
      <c r="E7" s="283">
        <f t="shared" si="0"/>
        <v>13481.527263555556</v>
      </c>
    </row>
    <row r="8" spans="1:8" x14ac:dyDescent="0.2">
      <c r="A8" s="260" t="s">
        <v>613</v>
      </c>
      <c r="B8" s="258" t="str">
        <f>'Cargos e Salários'!C67</f>
        <v>Jovem aprendiz</v>
      </c>
      <c r="C8" s="259">
        <v>2</v>
      </c>
      <c r="D8" s="283">
        <f>'Cargos e Salários'!AC67</f>
        <v>1930.603186735043</v>
      </c>
      <c r="E8" s="283">
        <f t="shared" si="0"/>
        <v>3861.206373470086</v>
      </c>
    </row>
    <row r="9" spans="1:8" x14ac:dyDescent="0.2">
      <c r="A9" s="260" t="s">
        <v>665</v>
      </c>
      <c r="B9" s="369" t="str">
        <f>'Cargos e Salários'!C42</f>
        <v>Comprador</v>
      </c>
      <c r="C9" s="370">
        <v>1</v>
      </c>
      <c r="D9" s="371">
        <f>'Cargos e Salários'!AC42</f>
        <v>6955.0382697350433</v>
      </c>
      <c r="E9" s="372">
        <f t="shared" si="0"/>
        <v>6955.0382697350433</v>
      </c>
      <c r="F9" s="741" t="s">
        <v>666</v>
      </c>
      <c r="G9" s="741"/>
      <c r="H9" s="741"/>
    </row>
    <row r="10" spans="1:8" x14ac:dyDescent="0.2">
      <c r="A10" s="260" t="s">
        <v>665</v>
      </c>
      <c r="B10" s="369" t="str">
        <f>'Cargos e Salários'!C29</f>
        <v>Auxiliar administrativo</v>
      </c>
      <c r="C10" s="370">
        <v>1</v>
      </c>
      <c r="D10" s="371">
        <f>'Cargos e Salários'!AC29</f>
        <v>3948.9755787225422</v>
      </c>
      <c r="E10" s="372">
        <f t="shared" si="0"/>
        <v>3948.9755787225422</v>
      </c>
      <c r="F10" s="741"/>
      <c r="G10" s="741"/>
      <c r="H10" s="741"/>
    </row>
    <row r="11" spans="1:8" x14ac:dyDescent="0.2">
      <c r="A11" s="260" t="s">
        <v>665</v>
      </c>
      <c r="B11" s="369" t="str">
        <f>'Cargos e Salários'!C107</f>
        <v>Repositor de mercadoria</v>
      </c>
      <c r="C11" s="370">
        <v>1</v>
      </c>
      <c r="D11" s="371">
        <f>'Cargos e Salários'!AC107</f>
        <v>5279.1491158888894</v>
      </c>
      <c r="E11" s="372">
        <f t="shared" si="0"/>
        <v>5279.1491158888894</v>
      </c>
      <c r="F11" s="741"/>
      <c r="G11" s="741"/>
      <c r="H11" s="741"/>
    </row>
    <row r="12" spans="1:8" x14ac:dyDescent="0.2">
      <c r="A12" s="260" t="s">
        <v>665</v>
      </c>
      <c r="B12" s="369" t="str">
        <f>'Cargos e Salários'!C30</f>
        <v>Auxiliar de almoxarifado</v>
      </c>
      <c r="C12" s="370">
        <v>1</v>
      </c>
      <c r="D12" s="371">
        <f>'Cargos e Salários'!AC30</f>
        <v>3591.7339582050427</v>
      </c>
      <c r="E12" s="372">
        <f t="shared" si="0"/>
        <v>3591.7339582050427</v>
      </c>
      <c r="F12" s="741"/>
      <c r="G12" s="741"/>
      <c r="H12" s="741"/>
    </row>
    <row r="13" spans="1:8" x14ac:dyDescent="0.2">
      <c r="C13" s="287">
        <f>SUM(C3:C12)</f>
        <v>18</v>
      </c>
      <c r="E13" s="285">
        <f>SUM(E3:E12)</f>
        <v>67357.053997514435</v>
      </c>
    </row>
    <row r="14" spans="1:8" x14ac:dyDescent="0.2">
      <c r="E14" s="286"/>
    </row>
    <row r="15" spans="1:8" x14ac:dyDescent="0.2">
      <c r="A15" s="257" t="s">
        <v>610</v>
      </c>
      <c r="B15" s="701" t="s">
        <v>595</v>
      </c>
      <c r="C15" s="701"/>
      <c r="D15" s="701"/>
    </row>
    <row r="16" spans="1:8" x14ac:dyDescent="0.2">
      <c r="A16" s="260" t="s">
        <v>613</v>
      </c>
      <c r="B16" s="258" t="s">
        <v>607</v>
      </c>
      <c r="C16" s="261">
        <v>2500</v>
      </c>
      <c r="D16" s="262" t="s">
        <v>594</v>
      </c>
      <c r="E16" s="263"/>
    </row>
    <row r="17" spans="1:365" x14ac:dyDescent="0.2">
      <c r="A17" s="260" t="s">
        <v>613</v>
      </c>
      <c r="B17" s="258" t="s">
        <v>608</v>
      </c>
      <c r="C17" s="261">
        <v>2500</v>
      </c>
      <c r="D17" s="262" t="s">
        <v>594</v>
      </c>
      <c r="E17" s="263"/>
    </row>
    <row r="18" spans="1:365" x14ac:dyDescent="0.2">
      <c r="A18" s="260" t="s">
        <v>613</v>
      </c>
      <c r="B18" s="258" t="s">
        <v>609</v>
      </c>
      <c r="C18" s="261">
        <v>0</v>
      </c>
      <c r="D18" s="262" t="s">
        <v>594</v>
      </c>
      <c r="E18" s="263"/>
    </row>
    <row r="19" spans="1:365" x14ac:dyDescent="0.2">
      <c r="A19" s="263"/>
      <c r="B19" s="264"/>
      <c r="C19" s="339">
        <f>SUM(C16:C18)</f>
        <v>5000</v>
      </c>
      <c r="D19" s="266"/>
      <c r="E19" s="263"/>
    </row>
    <row r="20" spans="1:365" x14ac:dyDescent="0.2">
      <c r="A20" s="263"/>
      <c r="B20" s="264"/>
      <c r="C20" s="265"/>
      <c r="D20" s="266"/>
      <c r="E20" s="263"/>
    </row>
    <row r="21" spans="1:365" x14ac:dyDescent="0.2">
      <c r="A21" s="257" t="s">
        <v>610</v>
      </c>
      <c r="B21" s="701" t="s">
        <v>565</v>
      </c>
      <c r="C21" s="701"/>
      <c r="D21" s="701"/>
    </row>
    <row r="22" spans="1:365" x14ac:dyDescent="0.2">
      <c r="A22" s="260" t="s">
        <v>613</v>
      </c>
      <c r="B22" s="258" t="s">
        <v>606</v>
      </c>
      <c r="C22" s="270">
        <v>6000</v>
      </c>
      <c r="D22" s="262" t="s">
        <v>594</v>
      </c>
      <c r="E22" s="263"/>
    </row>
    <row r="23" spans="1:365" x14ac:dyDescent="0.2">
      <c r="A23" s="271"/>
      <c r="B23" s="264"/>
      <c r="C23" s="340">
        <f>SUM(C22)</f>
        <v>6000</v>
      </c>
      <c r="D23" s="266"/>
      <c r="E23" s="263"/>
      <c r="F23" s="706" t="s">
        <v>284</v>
      </c>
      <c r="G23" s="706"/>
      <c r="H23" s="706"/>
      <c r="I23" s="706"/>
      <c r="J23" s="706"/>
      <c r="K23" s="706"/>
      <c r="L23" s="706"/>
      <c r="M23" s="706"/>
      <c r="N23" s="706"/>
      <c r="O23" s="706"/>
      <c r="P23" s="706"/>
      <c r="Q23" s="706"/>
      <c r="R23" s="706" t="s">
        <v>285</v>
      </c>
      <c r="S23" s="706"/>
      <c r="T23" s="706"/>
      <c r="U23" s="706"/>
      <c r="V23" s="706"/>
      <c r="W23" s="706"/>
      <c r="X23" s="706"/>
      <c r="Y23" s="706"/>
      <c r="Z23" s="706"/>
      <c r="AA23" s="706"/>
      <c r="AB23" s="706"/>
      <c r="AC23" s="706"/>
      <c r="AD23" s="706" t="s">
        <v>286</v>
      </c>
      <c r="AE23" s="706"/>
      <c r="AF23" s="706"/>
      <c r="AG23" s="706"/>
      <c r="AH23" s="706"/>
      <c r="AI23" s="706"/>
      <c r="AJ23" s="706"/>
      <c r="AK23" s="706"/>
      <c r="AL23" s="706"/>
      <c r="AM23" s="706"/>
      <c r="AN23" s="706"/>
      <c r="AO23" s="706"/>
      <c r="AP23" s="706" t="s">
        <v>287</v>
      </c>
      <c r="AQ23" s="706"/>
      <c r="AR23" s="706"/>
      <c r="AS23" s="706"/>
      <c r="AT23" s="706"/>
      <c r="AU23" s="706"/>
      <c r="AV23" s="706"/>
      <c r="AW23" s="706"/>
      <c r="AX23" s="706"/>
      <c r="AY23" s="706"/>
      <c r="AZ23" s="706"/>
      <c r="BA23" s="706"/>
      <c r="BB23" s="706" t="s">
        <v>288</v>
      </c>
      <c r="BC23" s="706"/>
      <c r="BD23" s="706"/>
      <c r="BE23" s="706"/>
      <c r="BF23" s="706"/>
      <c r="BG23" s="706"/>
      <c r="BH23" s="706"/>
      <c r="BI23" s="706"/>
      <c r="BJ23" s="706"/>
      <c r="BK23" s="706"/>
      <c r="BL23" s="706"/>
      <c r="BM23" s="706"/>
      <c r="BN23" s="706" t="s">
        <v>289</v>
      </c>
      <c r="BO23" s="706"/>
      <c r="BP23" s="706"/>
      <c r="BQ23" s="706"/>
      <c r="BR23" s="706"/>
      <c r="BS23" s="706"/>
      <c r="BT23" s="706"/>
      <c r="BU23" s="706"/>
      <c r="BV23" s="706"/>
      <c r="BW23" s="706"/>
      <c r="BX23" s="706"/>
      <c r="BY23" s="706"/>
      <c r="BZ23" s="706" t="s">
        <v>290</v>
      </c>
      <c r="CA23" s="706"/>
      <c r="CB23" s="706"/>
      <c r="CC23" s="706"/>
      <c r="CD23" s="706"/>
      <c r="CE23" s="706"/>
      <c r="CF23" s="706"/>
      <c r="CG23" s="706"/>
      <c r="CH23" s="706"/>
      <c r="CI23" s="706"/>
      <c r="CJ23" s="706"/>
      <c r="CK23" s="706"/>
      <c r="CL23" s="706" t="s">
        <v>291</v>
      </c>
      <c r="CM23" s="706"/>
      <c r="CN23" s="706"/>
      <c r="CO23" s="706"/>
      <c r="CP23" s="706"/>
      <c r="CQ23" s="706"/>
      <c r="CR23" s="706"/>
      <c r="CS23" s="706"/>
      <c r="CT23" s="706"/>
      <c r="CU23" s="706"/>
      <c r="CV23" s="706"/>
      <c r="CW23" s="706"/>
      <c r="CX23" s="706" t="s">
        <v>292</v>
      </c>
      <c r="CY23" s="706"/>
      <c r="CZ23" s="706"/>
      <c r="DA23" s="706"/>
      <c r="DB23" s="706"/>
      <c r="DC23" s="706"/>
      <c r="DD23" s="706"/>
      <c r="DE23" s="706"/>
      <c r="DF23" s="706"/>
      <c r="DG23" s="706"/>
      <c r="DH23" s="706"/>
      <c r="DI23" s="706"/>
      <c r="DJ23" s="706" t="s">
        <v>293</v>
      </c>
      <c r="DK23" s="706"/>
      <c r="DL23" s="706"/>
      <c r="DM23" s="706"/>
      <c r="DN23" s="706"/>
      <c r="DO23" s="706"/>
      <c r="DP23" s="706"/>
      <c r="DQ23" s="706"/>
      <c r="DR23" s="706"/>
      <c r="DS23" s="706"/>
      <c r="DT23" s="706"/>
      <c r="DU23" s="706"/>
      <c r="DV23" s="706" t="s">
        <v>294</v>
      </c>
      <c r="DW23" s="706"/>
      <c r="DX23" s="706"/>
      <c r="DY23" s="706"/>
      <c r="DZ23" s="706"/>
      <c r="EA23" s="706"/>
      <c r="EB23" s="706"/>
      <c r="EC23" s="706"/>
      <c r="ED23" s="706"/>
      <c r="EE23" s="706"/>
      <c r="EF23" s="706"/>
      <c r="EG23" s="706"/>
      <c r="EH23" s="706" t="s">
        <v>295</v>
      </c>
      <c r="EI23" s="706"/>
      <c r="EJ23" s="706"/>
      <c r="EK23" s="706"/>
      <c r="EL23" s="706"/>
      <c r="EM23" s="706"/>
      <c r="EN23" s="706"/>
      <c r="EO23" s="706"/>
      <c r="EP23" s="706"/>
      <c r="EQ23" s="706"/>
      <c r="ER23" s="706"/>
      <c r="ES23" s="706"/>
      <c r="ET23" s="706" t="s">
        <v>296</v>
      </c>
      <c r="EU23" s="706"/>
      <c r="EV23" s="706"/>
      <c r="EW23" s="706"/>
      <c r="EX23" s="706"/>
      <c r="EY23" s="706"/>
      <c r="EZ23" s="706"/>
      <c r="FA23" s="706"/>
      <c r="FB23" s="706"/>
      <c r="FC23" s="706"/>
      <c r="FD23" s="706"/>
      <c r="FE23" s="706"/>
      <c r="FF23" s="706" t="s">
        <v>297</v>
      </c>
      <c r="FG23" s="706"/>
      <c r="FH23" s="706"/>
      <c r="FI23" s="706"/>
      <c r="FJ23" s="706"/>
      <c r="FK23" s="706"/>
      <c r="FL23" s="706"/>
      <c r="FM23" s="706"/>
      <c r="FN23" s="706"/>
      <c r="FO23" s="706"/>
      <c r="FP23" s="706"/>
      <c r="FQ23" s="706"/>
      <c r="FR23" s="706" t="s">
        <v>298</v>
      </c>
      <c r="FS23" s="706"/>
      <c r="FT23" s="706"/>
      <c r="FU23" s="706"/>
      <c r="FV23" s="706"/>
      <c r="FW23" s="706"/>
      <c r="FX23" s="706"/>
      <c r="FY23" s="706"/>
      <c r="FZ23" s="706"/>
      <c r="GA23" s="706"/>
      <c r="GB23" s="706"/>
      <c r="GC23" s="706"/>
      <c r="GD23" s="706" t="s">
        <v>299</v>
      </c>
      <c r="GE23" s="706"/>
      <c r="GF23" s="706"/>
      <c r="GG23" s="706"/>
      <c r="GH23" s="706"/>
      <c r="GI23" s="706"/>
      <c r="GJ23" s="706"/>
      <c r="GK23" s="706"/>
      <c r="GL23" s="706"/>
      <c r="GM23" s="706"/>
      <c r="GN23" s="706"/>
      <c r="GO23" s="706"/>
      <c r="GP23" s="706" t="s">
        <v>300</v>
      </c>
      <c r="GQ23" s="706"/>
      <c r="GR23" s="706"/>
      <c r="GS23" s="706"/>
      <c r="GT23" s="706"/>
      <c r="GU23" s="706"/>
      <c r="GV23" s="706"/>
      <c r="GW23" s="706"/>
      <c r="GX23" s="706"/>
      <c r="GY23" s="706"/>
      <c r="GZ23" s="706"/>
      <c r="HA23" s="706"/>
      <c r="HB23" s="706" t="s">
        <v>301</v>
      </c>
      <c r="HC23" s="706"/>
      <c r="HD23" s="706"/>
      <c r="HE23" s="706"/>
      <c r="HF23" s="706"/>
      <c r="HG23" s="706"/>
      <c r="HH23" s="706"/>
      <c r="HI23" s="706"/>
      <c r="HJ23" s="706"/>
      <c r="HK23" s="706"/>
      <c r="HL23" s="706"/>
      <c r="HM23" s="706"/>
      <c r="HN23" s="706" t="s">
        <v>302</v>
      </c>
      <c r="HO23" s="706"/>
      <c r="HP23" s="706"/>
      <c r="HQ23" s="706"/>
      <c r="HR23" s="706"/>
      <c r="HS23" s="706"/>
      <c r="HT23" s="706"/>
      <c r="HU23" s="706"/>
      <c r="HV23" s="706"/>
      <c r="HW23" s="706"/>
      <c r="HX23" s="706"/>
      <c r="HY23" s="706"/>
      <c r="HZ23" s="706" t="s">
        <v>303</v>
      </c>
      <c r="IA23" s="706"/>
      <c r="IB23" s="706"/>
      <c r="IC23" s="706"/>
      <c r="ID23" s="706"/>
      <c r="IE23" s="706"/>
      <c r="IF23" s="706"/>
      <c r="IG23" s="706"/>
      <c r="IH23" s="706"/>
      <c r="II23" s="706"/>
      <c r="IJ23" s="706"/>
      <c r="IK23" s="706"/>
      <c r="IL23" s="706" t="s">
        <v>304</v>
      </c>
      <c r="IM23" s="706"/>
      <c r="IN23" s="706"/>
      <c r="IO23" s="706"/>
      <c r="IP23" s="706"/>
      <c r="IQ23" s="706"/>
      <c r="IR23" s="706"/>
      <c r="IS23" s="706"/>
      <c r="IT23" s="706"/>
      <c r="IU23" s="706"/>
      <c r="IV23" s="706"/>
      <c r="IW23" s="706"/>
      <c r="IX23" s="706" t="s">
        <v>305</v>
      </c>
      <c r="IY23" s="706"/>
      <c r="IZ23" s="706"/>
      <c r="JA23" s="706"/>
      <c r="JB23" s="706"/>
      <c r="JC23" s="706"/>
      <c r="JD23" s="706"/>
      <c r="JE23" s="706"/>
      <c r="JF23" s="706"/>
      <c r="JG23" s="706"/>
      <c r="JH23" s="706"/>
      <c r="JI23" s="706"/>
      <c r="JJ23" s="706" t="s">
        <v>306</v>
      </c>
      <c r="JK23" s="706"/>
      <c r="JL23" s="706"/>
      <c r="JM23" s="706"/>
      <c r="JN23" s="706"/>
      <c r="JO23" s="706"/>
      <c r="JP23" s="706"/>
      <c r="JQ23" s="706"/>
      <c r="JR23" s="706"/>
      <c r="JS23" s="706"/>
      <c r="JT23" s="706"/>
      <c r="JU23" s="706"/>
      <c r="JV23" s="706" t="s">
        <v>307</v>
      </c>
      <c r="JW23" s="706"/>
      <c r="JX23" s="706"/>
      <c r="JY23" s="706"/>
      <c r="JZ23" s="706"/>
      <c r="KA23" s="706"/>
      <c r="KB23" s="706"/>
      <c r="KC23" s="706"/>
      <c r="KD23" s="706"/>
      <c r="KE23" s="706"/>
      <c r="KF23" s="706"/>
      <c r="KG23" s="706"/>
      <c r="KH23" s="706" t="s">
        <v>308</v>
      </c>
      <c r="KI23" s="706"/>
      <c r="KJ23" s="706"/>
      <c r="KK23" s="706"/>
      <c r="KL23" s="706"/>
      <c r="KM23" s="706"/>
      <c r="KN23" s="706"/>
      <c r="KO23" s="706"/>
      <c r="KP23" s="706"/>
      <c r="KQ23" s="706"/>
      <c r="KR23" s="706"/>
      <c r="KS23" s="706"/>
      <c r="KT23" s="706" t="s">
        <v>309</v>
      </c>
      <c r="KU23" s="706"/>
      <c r="KV23" s="706"/>
      <c r="KW23" s="706"/>
      <c r="KX23" s="706"/>
      <c r="KY23" s="706"/>
      <c r="KZ23" s="706"/>
      <c r="LA23" s="706"/>
      <c r="LB23" s="706"/>
      <c r="LC23" s="706"/>
      <c r="LD23" s="706"/>
      <c r="LE23" s="706"/>
      <c r="LF23" s="706" t="s">
        <v>310</v>
      </c>
      <c r="LG23" s="706"/>
      <c r="LH23" s="706"/>
      <c r="LI23" s="706"/>
      <c r="LJ23" s="706"/>
      <c r="LK23" s="706"/>
      <c r="LL23" s="706"/>
      <c r="LM23" s="706"/>
      <c r="LN23" s="706"/>
      <c r="LO23" s="706"/>
      <c r="LP23" s="706"/>
      <c r="LQ23" s="706"/>
      <c r="LR23" s="706" t="s">
        <v>311</v>
      </c>
      <c r="LS23" s="706"/>
      <c r="LT23" s="706"/>
      <c r="LU23" s="706"/>
      <c r="LV23" s="706"/>
      <c r="LW23" s="706"/>
      <c r="LX23" s="706"/>
      <c r="LY23" s="706"/>
      <c r="LZ23" s="706"/>
      <c r="MA23" s="706"/>
      <c r="MB23" s="706"/>
      <c r="MC23" s="706"/>
      <c r="MD23" s="706" t="s">
        <v>313</v>
      </c>
      <c r="ME23" s="706"/>
      <c r="MF23" s="706"/>
      <c r="MG23" s="706"/>
      <c r="MH23" s="706"/>
      <c r="MI23" s="706"/>
      <c r="MJ23" s="706"/>
      <c r="MK23" s="706"/>
      <c r="ML23" s="706"/>
      <c r="MM23" s="706"/>
      <c r="MN23" s="706"/>
      <c r="MO23" s="706"/>
      <c r="MP23" s="706" t="s">
        <v>313</v>
      </c>
      <c r="MQ23" s="706"/>
      <c r="MR23" s="706"/>
      <c r="MS23" s="706"/>
      <c r="MT23" s="706"/>
      <c r="MU23" s="706"/>
      <c r="MV23" s="706"/>
      <c r="MW23" s="706"/>
      <c r="MX23" s="706"/>
      <c r="MY23" s="706"/>
      <c r="MZ23" s="706"/>
      <c r="NA23" s="706"/>
    </row>
    <row r="24" spans="1:365" s="282" customFormat="1" x14ac:dyDescent="0.2">
      <c r="A24" s="278"/>
      <c r="B24" s="264"/>
      <c r="C24" s="279"/>
      <c r="D24" s="280"/>
      <c r="E24" s="343" t="s">
        <v>919</v>
      </c>
      <c r="F24" s="344">
        <v>1</v>
      </c>
      <c r="G24" s="344">
        <f>F24+1</f>
        <v>2</v>
      </c>
      <c r="H24" s="344">
        <f t="shared" ref="H24:BS24" si="1">G24+1</f>
        <v>3</v>
      </c>
      <c r="I24" s="344">
        <f t="shared" si="1"/>
        <v>4</v>
      </c>
      <c r="J24" s="344">
        <f t="shared" si="1"/>
        <v>5</v>
      </c>
      <c r="K24" s="344">
        <f t="shared" si="1"/>
        <v>6</v>
      </c>
      <c r="L24" s="344">
        <f t="shared" si="1"/>
        <v>7</v>
      </c>
      <c r="M24" s="344">
        <f t="shared" si="1"/>
        <v>8</v>
      </c>
      <c r="N24" s="344">
        <f t="shared" si="1"/>
        <v>9</v>
      </c>
      <c r="O24" s="344">
        <f t="shared" si="1"/>
        <v>10</v>
      </c>
      <c r="P24" s="344">
        <f t="shared" si="1"/>
        <v>11</v>
      </c>
      <c r="Q24" s="344">
        <f t="shared" si="1"/>
        <v>12</v>
      </c>
      <c r="R24" s="344">
        <f t="shared" si="1"/>
        <v>13</v>
      </c>
      <c r="S24" s="344">
        <f t="shared" si="1"/>
        <v>14</v>
      </c>
      <c r="T24" s="344">
        <f t="shared" si="1"/>
        <v>15</v>
      </c>
      <c r="U24" s="344">
        <f t="shared" si="1"/>
        <v>16</v>
      </c>
      <c r="V24" s="344">
        <f t="shared" si="1"/>
        <v>17</v>
      </c>
      <c r="W24" s="344">
        <f t="shared" si="1"/>
        <v>18</v>
      </c>
      <c r="X24" s="344">
        <f t="shared" si="1"/>
        <v>19</v>
      </c>
      <c r="Y24" s="344">
        <f t="shared" si="1"/>
        <v>20</v>
      </c>
      <c r="Z24" s="344">
        <f t="shared" si="1"/>
        <v>21</v>
      </c>
      <c r="AA24" s="344">
        <f t="shared" si="1"/>
        <v>22</v>
      </c>
      <c r="AB24" s="344">
        <f t="shared" si="1"/>
        <v>23</v>
      </c>
      <c r="AC24" s="344">
        <f t="shared" si="1"/>
        <v>24</v>
      </c>
      <c r="AD24" s="344">
        <f t="shared" si="1"/>
        <v>25</v>
      </c>
      <c r="AE24" s="344">
        <f t="shared" si="1"/>
        <v>26</v>
      </c>
      <c r="AF24" s="344">
        <f t="shared" si="1"/>
        <v>27</v>
      </c>
      <c r="AG24" s="344">
        <f t="shared" si="1"/>
        <v>28</v>
      </c>
      <c r="AH24" s="344">
        <f t="shared" si="1"/>
        <v>29</v>
      </c>
      <c r="AI24" s="344">
        <f t="shared" si="1"/>
        <v>30</v>
      </c>
      <c r="AJ24" s="344">
        <f t="shared" si="1"/>
        <v>31</v>
      </c>
      <c r="AK24" s="344">
        <f t="shared" si="1"/>
        <v>32</v>
      </c>
      <c r="AL24" s="344">
        <f t="shared" si="1"/>
        <v>33</v>
      </c>
      <c r="AM24" s="344">
        <f t="shared" si="1"/>
        <v>34</v>
      </c>
      <c r="AN24" s="344">
        <f t="shared" si="1"/>
        <v>35</v>
      </c>
      <c r="AO24" s="344">
        <f t="shared" si="1"/>
        <v>36</v>
      </c>
      <c r="AP24" s="344">
        <f t="shared" si="1"/>
        <v>37</v>
      </c>
      <c r="AQ24" s="344">
        <f t="shared" si="1"/>
        <v>38</v>
      </c>
      <c r="AR24" s="344">
        <f t="shared" si="1"/>
        <v>39</v>
      </c>
      <c r="AS24" s="344">
        <f t="shared" si="1"/>
        <v>40</v>
      </c>
      <c r="AT24" s="344">
        <f t="shared" si="1"/>
        <v>41</v>
      </c>
      <c r="AU24" s="344">
        <f t="shared" si="1"/>
        <v>42</v>
      </c>
      <c r="AV24" s="344">
        <f t="shared" si="1"/>
        <v>43</v>
      </c>
      <c r="AW24" s="344">
        <f t="shared" si="1"/>
        <v>44</v>
      </c>
      <c r="AX24" s="344">
        <f t="shared" si="1"/>
        <v>45</v>
      </c>
      <c r="AY24" s="344">
        <f t="shared" si="1"/>
        <v>46</v>
      </c>
      <c r="AZ24" s="344">
        <f t="shared" si="1"/>
        <v>47</v>
      </c>
      <c r="BA24" s="344">
        <f t="shared" si="1"/>
        <v>48</v>
      </c>
      <c r="BB24" s="344">
        <f t="shared" si="1"/>
        <v>49</v>
      </c>
      <c r="BC24" s="344">
        <f t="shared" si="1"/>
        <v>50</v>
      </c>
      <c r="BD24" s="344">
        <f t="shared" si="1"/>
        <v>51</v>
      </c>
      <c r="BE24" s="344">
        <f t="shared" si="1"/>
        <v>52</v>
      </c>
      <c r="BF24" s="344">
        <f t="shared" si="1"/>
        <v>53</v>
      </c>
      <c r="BG24" s="344">
        <f t="shared" si="1"/>
        <v>54</v>
      </c>
      <c r="BH24" s="344">
        <f t="shared" si="1"/>
        <v>55</v>
      </c>
      <c r="BI24" s="344">
        <f t="shared" si="1"/>
        <v>56</v>
      </c>
      <c r="BJ24" s="344">
        <f t="shared" si="1"/>
        <v>57</v>
      </c>
      <c r="BK24" s="344">
        <f t="shared" si="1"/>
        <v>58</v>
      </c>
      <c r="BL24" s="344">
        <f t="shared" si="1"/>
        <v>59</v>
      </c>
      <c r="BM24" s="344">
        <f t="shared" si="1"/>
        <v>60</v>
      </c>
      <c r="BN24" s="344">
        <f t="shared" si="1"/>
        <v>61</v>
      </c>
      <c r="BO24" s="344">
        <f t="shared" si="1"/>
        <v>62</v>
      </c>
      <c r="BP24" s="344">
        <f t="shared" si="1"/>
        <v>63</v>
      </c>
      <c r="BQ24" s="344">
        <f t="shared" si="1"/>
        <v>64</v>
      </c>
      <c r="BR24" s="344">
        <f t="shared" si="1"/>
        <v>65</v>
      </c>
      <c r="BS24" s="344">
        <f t="shared" si="1"/>
        <v>66</v>
      </c>
      <c r="BT24" s="344">
        <f t="shared" ref="BT24:EE24" si="2">BS24+1</f>
        <v>67</v>
      </c>
      <c r="BU24" s="344">
        <f t="shared" si="2"/>
        <v>68</v>
      </c>
      <c r="BV24" s="344">
        <f t="shared" si="2"/>
        <v>69</v>
      </c>
      <c r="BW24" s="344">
        <f t="shared" si="2"/>
        <v>70</v>
      </c>
      <c r="BX24" s="344">
        <f t="shared" si="2"/>
        <v>71</v>
      </c>
      <c r="BY24" s="344">
        <f t="shared" si="2"/>
        <v>72</v>
      </c>
      <c r="BZ24" s="344">
        <f t="shared" si="2"/>
        <v>73</v>
      </c>
      <c r="CA24" s="344">
        <f t="shared" si="2"/>
        <v>74</v>
      </c>
      <c r="CB24" s="344">
        <f t="shared" si="2"/>
        <v>75</v>
      </c>
      <c r="CC24" s="344">
        <f t="shared" si="2"/>
        <v>76</v>
      </c>
      <c r="CD24" s="344">
        <f t="shared" si="2"/>
        <v>77</v>
      </c>
      <c r="CE24" s="344">
        <f t="shared" si="2"/>
        <v>78</v>
      </c>
      <c r="CF24" s="344">
        <f t="shared" si="2"/>
        <v>79</v>
      </c>
      <c r="CG24" s="344">
        <f t="shared" si="2"/>
        <v>80</v>
      </c>
      <c r="CH24" s="344">
        <f t="shared" si="2"/>
        <v>81</v>
      </c>
      <c r="CI24" s="344">
        <f t="shared" si="2"/>
        <v>82</v>
      </c>
      <c r="CJ24" s="344">
        <f t="shared" si="2"/>
        <v>83</v>
      </c>
      <c r="CK24" s="344">
        <f t="shared" si="2"/>
        <v>84</v>
      </c>
      <c r="CL24" s="344">
        <f t="shared" si="2"/>
        <v>85</v>
      </c>
      <c r="CM24" s="344">
        <f t="shared" si="2"/>
        <v>86</v>
      </c>
      <c r="CN24" s="344">
        <f t="shared" si="2"/>
        <v>87</v>
      </c>
      <c r="CO24" s="344">
        <f t="shared" si="2"/>
        <v>88</v>
      </c>
      <c r="CP24" s="344">
        <f t="shared" si="2"/>
        <v>89</v>
      </c>
      <c r="CQ24" s="344">
        <f t="shared" si="2"/>
        <v>90</v>
      </c>
      <c r="CR24" s="344">
        <f t="shared" si="2"/>
        <v>91</v>
      </c>
      <c r="CS24" s="344">
        <f t="shared" si="2"/>
        <v>92</v>
      </c>
      <c r="CT24" s="344">
        <f t="shared" si="2"/>
        <v>93</v>
      </c>
      <c r="CU24" s="344">
        <f t="shared" si="2"/>
        <v>94</v>
      </c>
      <c r="CV24" s="344">
        <f t="shared" si="2"/>
        <v>95</v>
      </c>
      <c r="CW24" s="344">
        <f t="shared" si="2"/>
        <v>96</v>
      </c>
      <c r="CX24" s="344">
        <f t="shared" si="2"/>
        <v>97</v>
      </c>
      <c r="CY24" s="344">
        <f t="shared" si="2"/>
        <v>98</v>
      </c>
      <c r="CZ24" s="344">
        <f t="shared" si="2"/>
        <v>99</v>
      </c>
      <c r="DA24" s="344">
        <f t="shared" si="2"/>
        <v>100</v>
      </c>
      <c r="DB24" s="344">
        <f t="shared" si="2"/>
        <v>101</v>
      </c>
      <c r="DC24" s="344">
        <f t="shared" si="2"/>
        <v>102</v>
      </c>
      <c r="DD24" s="344">
        <f t="shared" si="2"/>
        <v>103</v>
      </c>
      <c r="DE24" s="344">
        <f t="shared" si="2"/>
        <v>104</v>
      </c>
      <c r="DF24" s="344">
        <f t="shared" si="2"/>
        <v>105</v>
      </c>
      <c r="DG24" s="344">
        <f t="shared" si="2"/>
        <v>106</v>
      </c>
      <c r="DH24" s="344">
        <f t="shared" si="2"/>
        <v>107</v>
      </c>
      <c r="DI24" s="344">
        <f t="shared" si="2"/>
        <v>108</v>
      </c>
      <c r="DJ24" s="344">
        <f t="shared" si="2"/>
        <v>109</v>
      </c>
      <c r="DK24" s="344">
        <f t="shared" si="2"/>
        <v>110</v>
      </c>
      <c r="DL24" s="344">
        <f t="shared" si="2"/>
        <v>111</v>
      </c>
      <c r="DM24" s="344">
        <f t="shared" si="2"/>
        <v>112</v>
      </c>
      <c r="DN24" s="344">
        <f t="shared" si="2"/>
        <v>113</v>
      </c>
      <c r="DO24" s="344">
        <f t="shared" si="2"/>
        <v>114</v>
      </c>
      <c r="DP24" s="344">
        <f t="shared" si="2"/>
        <v>115</v>
      </c>
      <c r="DQ24" s="344">
        <f t="shared" si="2"/>
        <v>116</v>
      </c>
      <c r="DR24" s="344">
        <f t="shared" si="2"/>
        <v>117</v>
      </c>
      <c r="DS24" s="344">
        <f t="shared" si="2"/>
        <v>118</v>
      </c>
      <c r="DT24" s="344">
        <f t="shared" si="2"/>
        <v>119</v>
      </c>
      <c r="DU24" s="344">
        <f t="shared" si="2"/>
        <v>120</v>
      </c>
      <c r="DV24" s="344">
        <f t="shared" si="2"/>
        <v>121</v>
      </c>
      <c r="DW24" s="344">
        <f t="shared" si="2"/>
        <v>122</v>
      </c>
      <c r="DX24" s="344">
        <f t="shared" si="2"/>
        <v>123</v>
      </c>
      <c r="DY24" s="344">
        <f t="shared" si="2"/>
        <v>124</v>
      </c>
      <c r="DZ24" s="344">
        <f t="shared" si="2"/>
        <v>125</v>
      </c>
      <c r="EA24" s="344">
        <f t="shared" si="2"/>
        <v>126</v>
      </c>
      <c r="EB24" s="344">
        <f t="shared" si="2"/>
        <v>127</v>
      </c>
      <c r="EC24" s="344">
        <f t="shared" si="2"/>
        <v>128</v>
      </c>
      <c r="ED24" s="344">
        <f t="shared" si="2"/>
        <v>129</v>
      </c>
      <c r="EE24" s="344">
        <f t="shared" si="2"/>
        <v>130</v>
      </c>
      <c r="EF24" s="344">
        <f t="shared" ref="EF24:GQ24" si="3">EE24+1</f>
        <v>131</v>
      </c>
      <c r="EG24" s="344">
        <f t="shared" si="3"/>
        <v>132</v>
      </c>
      <c r="EH24" s="344">
        <f t="shared" si="3"/>
        <v>133</v>
      </c>
      <c r="EI24" s="344">
        <f t="shared" si="3"/>
        <v>134</v>
      </c>
      <c r="EJ24" s="344">
        <f t="shared" si="3"/>
        <v>135</v>
      </c>
      <c r="EK24" s="344">
        <f t="shared" si="3"/>
        <v>136</v>
      </c>
      <c r="EL24" s="344">
        <f t="shared" si="3"/>
        <v>137</v>
      </c>
      <c r="EM24" s="344">
        <f t="shared" si="3"/>
        <v>138</v>
      </c>
      <c r="EN24" s="344">
        <f t="shared" si="3"/>
        <v>139</v>
      </c>
      <c r="EO24" s="344">
        <f t="shared" si="3"/>
        <v>140</v>
      </c>
      <c r="EP24" s="344">
        <f t="shared" si="3"/>
        <v>141</v>
      </c>
      <c r="EQ24" s="344">
        <f t="shared" si="3"/>
        <v>142</v>
      </c>
      <c r="ER24" s="344">
        <f t="shared" si="3"/>
        <v>143</v>
      </c>
      <c r="ES24" s="344">
        <f t="shared" si="3"/>
        <v>144</v>
      </c>
      <c r="ET24" s="344">
        <f t="shared" si="3"/>
        <v>145</v>
      </c>
      <c r="EU24" s="344">
        <f t="shared" si="3"/>
        <v>146</v>
      </c>
      <c r="EV24" s="344">
        <f t="shared" si="3"/>
        <v>147</v>
      </c>
      <c r="EW24" s="344">
        <f t="shared" si="3"/>
        <v>148</v>
      </c>
      <c r="EX24" s="344">
        <f t="shared" si="3"/>
        <v>149</v>
      </c>
      <c r="EY24" s="344">
        <f t="shared" si="3"/>
        <v>150</v>
      </c>
      <c r="EZ24" s="344">
        <f t="shared" si="3"/>
        <v>151</v>
      </c>
      <c r="FA24" s="344">
        <f t="shared" si="3"/>
        <v>152</v>
      </c>
      <c r="FB24" s="344">
        <f t="shared" si="3"/>
        <v>153</v>
      </c>
      <c r="FC24" s="344">
        <f t="shared" si="3"/>
        <v>154</v>
      </c>
      <c r="FD24" s="344">
        <f t="shared" si="3"/>
        <v>155</v>
      </c>
      <c r="FE24" s="344">
        <f t="shared" si="3"/>
        <v>156</v>
      </c>
      <c r="FF24" s="344">
        <f t="shared" si="3"/>
        <v>157</v>
      </c>
      <c r="FG24" s="344">
        <f t="shared" si="3"/>
        <v>158</v>
      </c>
      <c r="FH24" s="344">
        <f t="shared" si="3"/>
        <v>159</v>
      </c>
      <c r="FI24" s="344">
        <f t="shared" si="3"/>
        <v>160</v>
      </c>
      <c r="FJ24" s="344">
        <f t="shared" si="3"/>
        <v>161</v>
      </c>
      <c r="FK24" s="344">
        <f t="shared" si="3"/>
        <v>162</v>
      </c>
      <c r="FL24" s="344">
        <f t="shared" si="3"/>
        <v>163</v>
      </c>
      <c r="FM24" s="344">
        <f t="shared" si="3"/>
        <v>164</v>
      </c>
      <c r="FN24" s="344">
        <f t="shared" si="3"/>
        <v>165</v>
      </c>
      <c r="FO24" s="344">
        <f t="shared" si="3"/>
        <v>166</v>
      </c>
      <c r="FP24" s="344">
        <f t="shared" si="3"/>
        <v>167</v>
      </c>
      <c r="FQ24" s="344">
        <f t="shared" si="3"/>
        <v>168</v>
      </c>
      <c r="FR24" s="344">
        <f t="shared" si="3"/>
        <v>169</v>
      </c>
      <c r="FS24" s="344">
        <f t="shared" si="3"/>
        <v>170</v>
      </c>
      <c r="FT24" s="344">
        <f t="shared" si="3"/>
        <v>171</v>
      </c>
      <c r="FU24" s="344">
        <f t="shared" si="3"/>
        <v>172</v>
      </c>
      <c r="FV24" s="344">
        <f t="shared" si="3"/>
        <v>173</v>
      </c>
      <c r="FW24" s="344">
        <f t="shared" si="3"/>
        <v>174</v>
      </c>
      <c r="FX24" s="344">
        <f t="shared" si="3"/>
        <v>175</v>
      </c>
      <c r="FY24" s="344">
        <f t="shared" si="3"/>
        <v>176</v>
      </c>
      <c r="FZ24" s="344">
        <f t="shared" si="3"/>
        <v>177</v>
      </c>
      <c r="GA24" s="344">
        <f t="shared" si="3"/>
        <v>178</v>
      </c>
      <c r="GB24" s="344">
        <f t="shared" si="3"/>
        <v>179</v>
      </c>
      <c r="GC24" s="344">
        <f t="shared" si="3"/>
        <v>180</v>
      </c>
      <c r="GD24" s="344">
        <f t="shared" si="3"/>
        <v>181</v>
      </c>
      <c r="GE24" s="344">
        <f t="shared" si="3"/>
        <v>182</v>
      </c>
      <c r="GF24" s="344">
        <f t="shared" si="3"/>
        <v>183</v>
      </c>
      <c r="GG24" s="344">
        <f t="shared" si="3"/>
        <v>184</v>
      </c>
      <c r="GH24" s="344">
        <f t="shared" si="3"/>
        <v>185</v>
      </c>
      <c r="GI24" s="344">
        <f t="shared" si="3"/>
        <v>186</v>
      </c>
      <c r="GJ24" s="344">
        <f t="shared" si="3"/>
        <v>187</v>
      </c>
      <c r="GK24" s="344">
        <f t="shared" si="3"/>
        <v>188</v>
      </c>
      <c r="GL24" s="344">
        <f t="shared" si="3"/>
        <v>189</v>
      </c>
      <c r="GM24" s="344">
        <f t="shared" si="3"/>
        <v>190</v>
      </c>
      <c r="GN24" s="344">
        <f t="shared" si="3"/>
        <v>191</v>
      </c>
      <c r="GO24" s="344">
        <f t="shared" si="3"/>
        <v>192</v>
      </c>
      <c r="GP24" s="344">
        <f t="shared" si="3"/>
        <v>193</v>
      </c>
      <c r="GQ24" s="344">
        <f t="shared" si="3"/>
        <v>194</v>
      </c>
      <c r="GR24" s="344">
        <f t="shared" ref="GR24:HO24" si="4">GQ24+1</f>
        <v>195</v>
      </c>
      <c r="GS24" s="344">
        <f t="shared" si="4"/>
        <v>196</v>
      </c>
      <c r="GT24" s="344">
        <f t="shared" si="4"/>
        <v>197</v>
      </c>
      <c r="GU24" s="344">
        <f t="shared" si="4"/>
        <v>198</v>
      </c>
      <c r="GV24" s="344">
        <f t="shared" si="4"/>
        <v>199</v>
      </c>
      <c r="GW24" s="344">
        <f t="shared" si="4"/>
        <v>200</v>
      </c>
      <c r="GX24" s="344">
        <f t="shared" si="4"/>
        <v>201</v>
      </c>
      <c r="GY24" s="344">
        <f t="shared" si="4"/>
        <v>202</v>
      </c>
      <c r="GZ24" s="344">
        <f t="shared" si="4"/>
        <v>203</v>
      </c>
      <c r="HA24" s="344">
        <f t="shared" si="4"/>
        <v>204</v>
      </c>
      <c r="HB24" s="344">
        <f t="shared" si="4"/>
        <v>205</v>
      </c>
      <c r="HC24" s="344">
        <f t="shared" si="4"/>
        <v>206</v>
      </c>
      <c r="HD24" s="344">
        <f t="shared" si="4"/>
        <v>207</v>
      </c>
      <c r="HE24" s="344">
        <f t="shared" si="4"/>
        <v>208</v>
      </c>
      <c r="HF24" s="344">
        <f t="shared" si="4"/>
        <v>209</v>
      </c>
      <c r="HG24" s="344">
        <f t="shared" si="4"/>
        <v>210</v>
      </c>
      <c r="HH24" s="344">
        <f t="shared" si="4"/>
        <v>211</v>
      </c>
      <c r="HI24" s="344">
        <f t="shared" si="4"/>
        <v>212</v>
      </c>
      <c r="HJ24" s="344">
        <f t="shared" si="4"/>
        <v>213</v>
      </c>
      <c r="HK24" s="344">
        <f t="shared" si="4"/>
        <v>214</v>
      </c>
      <c r="HL24" s="344">
        <f t="shared" si="4"/>
        <v>215</v>
      </c>
      <c r="HM24" s="344">
        <f t="shared" si="4"/>
        <v>216</v>
      </c>
      <c r="HN24" s="344">
        <f t="shared" si="4"/>
        <v>217</v>
      </c>
      <c r="HO24" s="344">
        <f t="shared" si="4"/>
        <v>218</v>
      </c>
      <c r="HP24" s="344">
        <f>HO24+1</f>
        <v>219</v>
      </c>
      <c r="HQ24" s="344">
        <f t="shared" ref="HQ24:KB24" si="5">HP24+1</f>
        <v>220</v>
      </c>
      <c r="HR24" s="344">
        <f t="shared" si="5"/>
        <v>221</v>
      </c>
      <c r="HS24" s="344">
        <f t="shared" si="5"/>
        <v>222</v>
      </c>
      <c r="HT24" s="344">
        <f t="shared" si="5"/>
        <v>223</v>
      </c>
      <c r="HU24" s="344">
        <f t="shared" si="5"/>
        <v>224</v>
      </c>
      <c r="HV24" s="344">
        <f t="shared" si="5"/>
        <v>225</v>
      </c>
      <c r="HW24" s="344">
        <f t="shared" si="5"/>
        <v>226</v>
      </c>
      <c r="HX24" s="344">
        <f t="shared" si="5"/>
        <v>227</v>
      </c>
      <c r="HY24" s="344">
        <f t="shared" si="5"/>
        <v>228</v>
      </c>
      <c r="HZ24" s="344">
        <f t="shared" si="5"/>
        <v>229</v>
      </c>
      <c r="IA24" s="344">
        <f t="shared" si="5"/>
        <v>230</v>
      </c>
      <c r="IB24" s="344">
        <f t="shared" si="5"/>
        <v>231</v>
      </c>
      <c r="IC24" s="344">
        <f t="shared" si="5"/>
        <v>232</v>
      </c>
      <c r="ID24" s="344">
        <f t="shared" si="5"/>
        <v>233</v>
      </c>
      <c r="IE24" s="344">
        <f t="shared" si="5"/>
        <v>234</v>
      </c>
      <c r="IF24" s="344">
        <f t="shared" si="5"/>
        <v>235</v>
      </c>
      <c r="IG24" s="344">
        <f t="shared" si="5"/>
        <v>236</v>
      </c>
      <c r="IH24" s="344">
        <f t="shared" si="5"/>
        <v>237</v>
      </c>
      <c r="II24" s="344">
        <f t="shared" si="5"/>
        <v>238</v>
      </c>
      <c r="IJ24" s="344">
        <f t="shared" si="5"/>
        <v>239</v>
      </c>
      <c r="IK24" s="344">
        <f t="shared" si="5"/>
        <v>240</v>
      </c>
      <c r="IL24" s="344">
        <f t="shared" si="5"/>
        <v>241</v>
      </c>
      <c r="IM24" s="344">
        <f t="shared" si="5"/>
        <v>242</v>
      </c>
      <c r="IN24" s="344">
        <f t="shared" si="5"/>
        <v>243</v>
      </c>
      <c r="IO24" s="344">
        <f t="shared" si="5"/>
        <v>244</v>
      </c>
      <c r="IP24" s="344">
        <f t="shared" si="5"/>
        <v>245</v>
      </c>
      <c r="IQ24" s="344">
        <f t="shared" si="5"/>
        <v>246</v>
      </c>
      <c r="IR24" s="344">
        <f t="shared" si="5"/>
        <v>247</v>
      </c>
      <c r="IS24" s="344">
        <f t="shared" si="5"/>
        <v>248</v>
      </c>
      <c r="IT24" s="344">
        <f t="shared" si="5"/>
        <v>249</v>
      </c>
      <c r="IU24" s="344">
        <f t="shared" si="5"/>
        <v>250</v>
      </c>
      <c r="IV24" s="344">
        <f t="shared" si="5"/>
        <v>251</v>
      </c>
      <c r="IW24" s="344">
        <f t="shared" si="5"/>
        <v>252</v>
      </c>
      <c r="IX24" s="344">
        <f t="shared" si="5"/>
        <v>253</v>
      </c>
      <c r="IY24" s="344">
        <f t="shared" si="5"/>
        <v>254</v>
      </c>
      <c r="IZ24" s="344">
        <f t="shared" si="5"/>
        <v>255</v>
      </c>
      <c r="JA24" s="344">
        <f t="shared" si="5"/>
        <v>256</v>
      </c>
      <c r="JB24" s="344">
        <f t="shared" si="5"/>
        <v>257</v>
      </c>
      <c r="JC24" s="344">
        <f t="shared" si="5"/>
        <v>258</v>
      </c>
      <c r="JD24" s="344">
        <f t="shared" si="5"/>
        <v>259</v>
      </c>
      <c r="JE24" s="344">
        <f t="shared" si="5"/>
        <v>260</v>
      </c>
      <c r="JF24" s="344">
        <f t="shared" si="5"/>
        <v>261</v>
      </c>
      <c r="JG24" s="344">
        <f t="shared" si="5"/>
        <v>262</v>
      </c>
      <c r="JH24" s="344">
        <f t="shared" si="5"/>
        <v>263</v>
      </c>
      <c r="JI24" s="344">
        <f t="shared" si="5"/>
        <v>264</v>
      </c>
      <c r="JJ24" s="344">
        <f t="shared" si="5"/>
        <v>265</v>
      </c>
      <c r="JK24" s="344">
        <f t="shared" si="5"/>
        <v>266</v>
      </c>
      <c r="JL24" s="344">
        <f t="shared" si="5"/>
        <v>267</v>
      </c>
      <c r="JM24" s="344">
        <f t="shared" si="5"/>
        <v>268</v>
      </c>
      <c r="JN24" s="344">
        <f t="shared" si="5"/>
        <v>269</v>
      </c>
      <c r="JO24" s="344">
        <f t="shared" si="5"/>
        <v>270</v>
      </c>
      <c r="JP24" s="344">
        <f t="shared" si="5"/>
        <v>271</v>
      </c>
      <c r="JQ24" s="344">
        <f t="shared" si="5"/>
        <v>272</v>
      </c>
      <c r="JR24" s="344">
        <f t="shared" si="5"/>
        <v>273</v>
      </c>
      <c r="JS24" s="344">
        <f t="shared" si="5"/>
        <v>274</v>
      </c>
      <c r="JT24" s="344">
        <f t="shared" si="5"/>
        <v>275</v>
      </c>
      <c r="JU24" s="344">
        <f t="shared" si="5"/>
        <v>276</v>
      </c>
      <c r="JV24" s="344">
        <f t="shared" si="5"/>
        <v>277</v>
      </c>
      <c r="JW24" s="344">
        <f t="shared" si="5"/>
        <v>278</v>
      </c>
      <c r="JX24" s="344">
        <f t="shared" si="5"/>
        <v>279</v>
      </c>
      <c r="JY24" s="344">
        <f t="shared" si="5"/>
        <v>280</v>
      </c>
      <c r="JZ24" s="344">
        <f t="shared" si="5"/>
        <v>281</v>
      </c>
      <c r="KA24" s="344">
        <f t="shared" si="5"/>
        <v>282</v>
      </c>
      <c r="KB24" s="344">
        <f t="shared" si="5"/>
        <v>283</v>
      </c>
      <c r="KC24" s="344">
        <f t="shared" ref="KC24:LC24" si="6">KB24+1</f>
        <v>284</v>
      </c>
      <c r="KD24" s="344">
        <f t="shared" si="6"/>
        <v>285</v>
      </c>
      <c r="KE24" s="344">
        <f t="shared" si="6"/>
        <v>286</v>
      </c>
      <c r="KF24" s="344">
        <f t="shared" si="6"/>
        <v>287</v>
      </c>
      <c r="KG24" s="344">
        <f t="shared" si="6"/>
        <v>288</v>
      </c>
      <c r="KH24" s="344">
        <f t="shared" si="6"/>
        <v>289</v>
      </c>
      <c r="KI24" s="344">
        <f t="shared" si="6"/>
        <v>290</v>
      </c>
      <c r="KJ24" s="344">
        <f t="shared" si="6"/>
        <v>291</v>
      </c>
      <c r="KK24" s="344">
        <f t="shared" si="6"/>
        <v>292</v>
      </c>
      <c r="KL24" s="344">
        <f t="shared" si="6"/>
        <v>293</v>
      </c>
      <c r="KM24" s="344">
        <f t="shared" si="6"/>
        <v>294</v>
      </c>
      <c r="KN24" s="344">
        <f t="shared" si="6"/>
        <v>295</v>
      </c>
      <c r="KO24" s="344">
        <f t="shared" si="6"/>
        <v>296</v>
      </c>
      <c r="KP24" s="344">
        <f t="shared" si="6"/>
        <v>297</v>
      </c>
      <c r="KQ24" s="344">
        <f t="shared" si="6"/>
        <v>298</v>
      </c>
      <c r="KR24" s="344">
        <f t="shared" si="6"/>
        <v>299</v>
      </c>
      <c r="KS24" s="344">
        <f t="shared" si="6"/>
        <v>300</v>
      </c>
      <c r="KT24" s="344">
        <f t="shared" si="6"/>
        <v>301</v>
      </c>
      <c r="KU24" s="344">
        <f t="shared" si="6"/>
        <v>302</v>
      </c>
      <c r="KV24" s="344">
        <f t="shared" si="6"/>
        <v>303</v>
      </c>
      <c r="KW24" s="344">
        <f t="shared" si="6"/>
        <v>304</v>
      </c>
      <c r="KX24" s="344">
        <f t="shared" si="6"/>
        <v>305</v>
      </c>
      <c r="KY24" s="344">
        <f t="shared" si="6"/>
        <v>306</v>
      </c>
      <c r="KZ24" s="344">
        <f t="shared" si="6"/>
        <v>307</v>
      </c>
      <c r="LA24" s="344">
        <f t="shared" si="6"/>
        <v>308</v>
      </c>
      <c r="LB24" s="344">
        <f t="shared" si="6"/>
        <v>309</v>
      </c>
      <c r="LC24" s="344">
        <f t="shared" si="6"/>
        <v>310</v>
      </c>
      <c r="LD24" s="344">
        <f>LC24+1</f>
        <v>311</v>
      </c>
      <c r="LE24" s="344">
        <f t="shared" ref="LE24:NA24" si="7">LD24+1</f>
        <v>312</v>
      </c>
      <c r="LF24" s="344">
        <f t="shared" si="7"/>
        <v>313</v>
      </c>
      <c r="LG24" s="344">
        <f t="shared" si="7"/>
        <v>314</v>
      </c>
      <c r="LH24" s="344">
        <f t="shared" si="7"/>
        <v>315</v>
      </c>
      <c r="LI24" s="344">
        <f t="shared" si="7"/>
        <v>316</v>
      </c>
      <c r="LJ24" s="344">
        <f t="shared" si="7"/>
        <v>317</v>
      </c>
      <c r="LK24" s="344">
        <f t="shared" si="7"/>
        <v>318</v>
      </c>
      <c r="LL24" s="344">
        <f t="shared" si="7"/>
        <v>319</v>
      </c>
      <c r="LM24" s="344">
        <f t="shared" si="7"/>
        <v>320</v>
      </c>
      <c r="LN24" s="344">
        <f t="shared" si="7"/>
        <v>321</v>
      </c>
      <c r="LO24" s="344">
        <f t="shared" si="7"/>
        <v>322</v>
      </c>
      <c r="LP24" s="344">
        <f t="shared" si="7"/>
        <v>323</v>
      </c>
      <c r="LQ24" s="344">
        <f t="shared" si="7"/>
        <v>324</v>
      </c>
      <c r="LR24" s="344">
        <f t="shared" si="7"/>
        <v>325</v>
      </c>
      <c r="LS24" s="344">
        <f t="shared" si="7"/>
        <v>326</v>
      </c>
      <c r="LT24" s="344">
        <f t="shared" si="7"/>
        <v>327</v>
      </c>
      <c r="LU24" s="344">
        <f t="shared" si="7"/>
        <v>328</v>
      </c>
      <c r="LV24" s="344">
        <f t="shared" si="7"/>
        <v>329</v>
      </c>
      <c r="LW24" s="344">
        <f t="shared" si="7"/>
        <v>330</v>
      </c>
      <c r="LX24" s="344">
        <f t="shared" si="7"/>
        <v>331</v>
      </c>
      <c r="LY24" s="344">
        <f t="shared" si="7"/>
        <v>332</v>
      </c>
      <c r="LZ24" s="344">
        <f t="shared" si="7"/>
        <v>333</v>
      </c>
      <c r="MA24" s="344">
        <f t="shared" si="7"/>
        <v>334</v>
      </c>
      <c r="MB24" s="344">
        <f t="shared" si="7"/>
        <v>335</v>
      </c>
      <c r="MC24" s="344">
        <f t="shared" si="7"/>
        <v>336</v>
      </c>
      <c r="MD24" s="344">
        <f t="shared" ref="MD24:MO24" si="8">MC24+1</f>
        <v>337</v>
      </c>
      <c r="ME24" s="344">
        <f t="shared" si="8"/>
        <v>338</v>
      </c>
      <c r="MF24" s="344">
        <f t="shared" si="8"/>
        <v>339</v>
      </c>
      <c r="MG24" s="344">
        <f t="shared" si="8"/>
        <v>340</v>
      </c>
      <c r="MH24" s="344">
        <f t="shared" si="8"/>
        <v>341</v>
      </c>
      <c r="MI24" s="344">
        <f t="shared" si="8"/>
        <v>342</v>
      </c>
      <c r="MJ24" s="344">
        <f t="shared" si="8"/>
        <v>343</v>
      </c>
      <c r="MK24" s="344">
        <f t="shared" si="8"/>
        <v>344</v>
      </c>
      <c r="ML24" s="344">
        <f t="shared" si="8"/>
        <v>345</v>
      </c>
      <c r="MM24" s="344">
        <f t="shared" si="8"/>
        <v>346</v>
      </c>
      <c r="MN24" s="344">
        <f t="shared" si="8"/>
        <v>347</v>
      </c>
      <c r="MO24" s="344">
        <f t="shared" si="8"/>
        <v>348</v>
      </c>
      <c r="MP24" s="344">
        <f t="shared" si="7"/>
        <v>349</v>
      </c>
      <c r="MQ24" s="344">
        <f t="shared" si="7"/>
        <v>350</v>
      </c>
      <c r="MR24" s="344">
        <f t="shared" si="7"/>
        <v>351</v>
      </c>
      <c r="MS24" s="344">
        <f t="shared" si="7"/>
        <v>352</v>
      </c>
      <c r="MT24" s="344">
        <f t="shared" si="7"/>
        <v>353</v>
      </c>
      <c r="MU24" s="344">
        <f t="shared" si="7"/>
        <v>354</v>
      </c>
      <c r="MV24" s="344">
        <f t="shared" si="7"/>
        <v>355</v>
      </c>
      <c r="MW24" s="344">
        <f t="shared" si="7"/>
        <v>356</v>
      </c>
      <c r="MX24" s="344">
        <f t="shared" si="7"/>
        <v>357</v>
      </c>
      <c r="MY24" s="344">
        <f t="shared" si="7"/>
        <v>358</v>
      </c>
      <c r="MZ24" s="344">
        <f t="shared" si="7"/>
        <v>359</v>
      </c>
      <c r="NA24" s="344">
        <f t="shared" si="7"/>
        <v>360</v>
      </c>
    </row>
    <row r="25" spans="1:365" x14ac:dyDescent="0.2">
      <c r="A25" s="257" t="s">
        <v>610</v>
      </c>
      <c r="B25" s="701" t="s">
        <v>611</v>
      </c>
      <c r="C25" s="701"/>
      <c r="D25" s="273"/>
      <c r="E25" s="343" t="s">
        <v>646</v>
      </c>
      <c r="F25" s="346">
        <f>'Receitas UGC'!F8</f>
        <v>663349.81431564712</v>
      </c>
      <c r="G25" s="346">
        <f>'Receitas UGC'!G8</f>
        <v>473004.40255378338</v>
      </c>
      <c r="H25" s="346">
        <f>'Receitas UGC'!H8</f>
        <v>479452.40828663757</v>
      </c>
      <c r="I25" s="346">
        <f>'Receitas UGC'!I8</f>
        <v>448252.28875026794</v>
      </c>
      <c r="J25" s="346">
        <f>'Receitas UGC'!J8</f>
        <v>370122.26648642123</v>
      </c>
      <c r="K25" s="346">
        <f>'Receitas UGC'!K8</f>
        <v>391512.56241321249</v>
      </c>
      <c r="L25" s="346">
        <f>'Receitas UGC'!L8</f>
        <v>615512.13256890676</v>
      </c>
      <c r="M25" s="346">
        <f>'Receitas UGC'!M8</f>
        <v>448279.15304310777</v>
      </c>
      <c r="N25" s="346">
        <f>'Receitas UGC'!N8</f>
        <v>482682.73554815206</v>
      </c>
      <c r="O25" s="346">
        <f>'Receitas UGC'!O8</f>
        <v>539067.74629716168</v>
      </c>
      <c r="P25" s="346">
        <f>'Receitas UGC'!P8</f>
        <v>558754.74080600764</v>
      </c>
      <c r="Q25" s="346">
        <f>'Receitas UGC'!Q8</f>
        <v>567374.92193906708</v>
      </c>
      <c r="R25" s="346">
        <f>'Receitas UGC'!R8</f>
        <v>699776.56468339683</v>
      </c>
      <c r="S25" s="346">
        <f>'Receitas UGC'!S8</f>
        <v>538017.33425543504</v>
      </c>
      <c r="T25" s="346">
        <f>'Receitas UGC'!T8</f>
        <v>470656.01190877036</v>
      </c>
      <c r="U25" s="346">
        <f>'Receitas UGC'!U8</f>
        <v>463915.14603051939</v>
      </c>
      <c r="V25" s="346">
        <f>'Receitas UGC'!V8</f>
        <v>391102.04011788423</v>
      </c>
      <c r="W25" s="346">
        <f>'Receitas UGC'!W8</f>
        <v>405324.14376586303</v>
      </c>
      <c r="X25" s="346">
        <f>'Receitas UGC'!X8</f>
        <v>632030.45106650074</v>
      </c>
      <c r="Y25" s="346">
        <f>'Receitas UGC'!Y8</f>
        <v>464940.86193128815</v>
      </c>
      <c r="Z25" s="346">
        <f>'Receitas UGC'!Z8</f>
        <v>498252.27783607924</v>
      </c>
      <c r="AA25" s="346">
        <f>'Receitas UGC'!AA8</f>
        <v>554717.62343868439</v>
      </c>
      <c r="AB25" s="346">
        <f>'Receitas UGC'!AB8</f>
        <v>575312.91208849521</v>
      </c>
      <c r="AC25" s="346">
        <f>'Receitas UGC'!AC8</f>
        <v>561845.73832097847</v>
      </c>
      <c r="AD25" s="346">
        <f>'Receitas UGC'!AD8</f>
        <v>707853.03810911323</v>
      </c>
      <c r="AE25" s="346">
        <f>'Receitas UGC'!AE8</f>
        <v>548236.62949770025</v>
      </c>
      <c r="AF25" s="346">
        <f>'Receitas UGC'!AF8</f>
        <v>499803.55245365115</v>
      </c>
      <c r="AG25" s="346">
        <f>'Receitas UGC'!AG8</f>
        <v>464110.59155736642</v>
      </c>
      <c r="AH25" s="346">
        <f>'Receitas UGC'!AH8</f>
        <v>415551.68095535116</v>
      </c>
      <c r="AI25" s="346">
        <f>'Receitas UGC'!AI8</f>
        <v>403895.12191432202</v>
      </c>
      <c r="AJ25" s="346">
        <f>'Receitas UGC'!AJ8</f>
        <v>640696.73327147006</v>
      </c>
      <c r="AK25" s="346">
        <f>'Receitas UGC'!AK8</f>
        <v>477774.88708559109</v>
      </c>
      <c r="AL25" s="346">
        <f>'Receitas UGC'!AL8</f>
        <v>509104.33558231906</v>
      </c>
      <c r="AM25" s="346">
        <f>'Receitas UGC'!AM8</f>
        <v>567106.50269414543</v>
      </c>
      <c r="AN25" s="346">
        <f>'Receitas UGC'!AN8</f>
        <v>589799.93029753165</v>
      </c>
      <c r="AO25" s="346">
        <f>'Receitas UGC'!AO8</f>
        <v>609629.82884782599</v>
      </c>
      <c r="AP25" s="346">
        <f>'Receitas UGC'!AP8</f>
        <v>736269.68871441239</v>
      </c>
      <c r="AQ25" s="346">
        <f>'Receitas UGC'!AQ8</f>
        <v>537538.78062592412</v>
      </c>
      <c r="AR25" s="346">
        <f>'Receitas UGC'!AR8</f>
        <v>548105.13516990165</v>
      </c>
      <c r="AS25" s="346">
        <f>'Receitas UGC'!AS8</f>
        <v>511524.68455235916</v>
      </c>
      <c r="AT25" s="346">
        <f>'Receitas UGC'!AT8</f>
        <v>428725.38200031238</v>
      </c>
      <c r="AU25" s="346">
        <f>'Receitas UGC'!AU8</f>
        <v>451476.67865408136</v>
      </c>
      <c r="AV25" s="346">
        <f>'Receitas UGC'!AV8</f>
        <v>675973.44149155344</v>
      </c>
      <c r="AW25" s="346">
        <f>'Receitas UGC'!AW8</f>
        <v>505192.39557288471</v>
      </c>
      <c r="AX25" s="346">
        <f>'Receitas UGC'!AX8</f>
        <v>537924.51118113194</v>
      </c>
      <c r="AY25" s="346">
        <f>'Receitas UGC'!AY8</f>
        <v>593329.96928714577</v>
      </c>
      <c r="AZ25" s="346">
        <f>'Receitas UGC'!AZ8</f>
        <v>614777.90037122276</v>
      </c>
      <c r="BA25" s="346">
        <f>'Receitas UGC'!BA8</f>
        <v>634836.71993377944</v>
      </c>
      <c r="BB25" s="346">
        <f>'Receitas UGC'!BB8</f>
        <v>759753.02528215584</v>
      </c>
      <c r="BC25" s="346">
        <f>'Receitas UGC'!BC8</f>
        <v>595057.50648503297</v>
      </c>
      <c r="BD25" s="346">
        <f>'Receitas UGC'!BD8</f>
        <v>527940.72122743528</v>
      </c>
      <c r="BE25" s="346">
        <f>'Receitas UGC'!BE8</f>
        <v>520452.40911967441</v>
      </c>
      <c r="BF25" s="346">
        <f>'Receitas UGC'!BF8</f>
        <v>445258.32995422691</v>
      </c>
      <c r="BG25" s="346">
        <f>'Receitas UGC'!BG8</f>
        <v>461647.0670354215</v>
      </c>
      <c r="BH25" s="346">
        <f>'Receitas UGC'!BH8</f>
        <v>690289.09124051174</v>
      </c>
      <c r="BI25" s="346">
        <f>'Receitas UGC'!BI8</f>
        <v>520658.5905252971</v>
      </c>
      <c r="BJ25" s="346">
        <f>'Receitas UGC'!BJ8</f>
        <v>552994.94601958769</v>
      </c>
      <c r="BK25" s="346">
        <f>'Receitas UGC'!BK8</f>
        <v>609128.86696022935</v>
      </c>
      <c r="BL25" s="346">
        <f>'Receitas UGC'!BL8</f>
        <v>632055.50454413437</v>
      </c>
      <c r="BM25" s="346">
        <f>'Receitas UGC'!BM8</f>
        <v>636172.11029479769</v>
      </c>
      <c r="BN25" s="346">
        <f>'Receitas UGC'!BN8</f>
        <v>771258.9506717734</v>
      </c>
      <c r="BO25" s="346">
        <f>'Receitas UGC'!BO8</f>
        <v>608376.45143055858</v>
      </c>
      <c r="BP25" s="346">
        <f>'Receitas UGC'!BP8</f>
        <v>560556.68942199741</v>
      </c>
      <c r="BQ25" s="346">
        <f>'Receitas UGC'!BQ8</f>
        <v>523613.77225906058</v>
      </c>
      <c r="BR25" s="346">
        <f>'Receitas UGC'!BR8</f>
        <v>472421.17897898384</v>
      </c>
      <c r="BS25" s="346">
        <f>'Receitas UGC'!BS8</f>
        <v>462908.62792663759</v>
      </c>
      <c r="BT25" s="346">
        <f>'Receitas UGC'!BT8</f>
        <v>701549.61450786283</v>
      </c>
      <c r="BU25" s="346">
        <f>'Receitas UGC'!BU8</f>
        <v>535923.3431917401</v>
      </c>
      <c r="BV25" s="346">
        <f>'Receitas UGC'!BV8</f>
        <v>566181.89265337982</v>
      </c>
      <c r="BW25" s="346">
        <f>'Receitas UGC'!BW8</f>
        <v>623776.92520719348</v>
      </c>
      <c r="BX25" s="346">
        <f>'Receitas UGC'!BX8</f>
        <v>648803.08932475268</v>
      </c>
      <c r="BY25" s="346">
        <f>'Receitas UGC'!BY8</f>
        <v>600957.84781898849</v>
      </c>
      <c r="BZ25" s="346">
        <f>'Receitas UGC'!BZ8</f>
        <v>768347.1115564123</v>
      </c>
      <c r="CA25" s="346">
        <f>'Receitas UGC'!CA8</f>
        <v>611715.68470122723</v>
      </c>
      <c r="CB25" s="346">
        <f>'Receitas UGC'!CB8</f>
        <v>540751.66614507244</v>
      </c>
      <c r="CC25" s="346">
        <f>'Receitas UGC'!CC8</f>
        <v>540920.35968489188</v>
      </c>
      <c r="CD25" s="346">
        <f>'Receitas UGC'!CD8</f>
        <v>490590.54513475962</v>
      </c>
      <c r="CE25" s="346">
        <f>'Receitas UGC'!CE8</f>
        <v>475152.09528688918</v>
      </c>
      <c r="CF25" s="346">
        <f>'Receitas UGC'!CF8</f>
        <v>718759.53354550106</v>
      </c>
      <c r="CG25" s="346">
        <f>'Receitas UGC'!CG8</f>
        <v>553398.47751013178</v>
      </c>
      <c r="CH25" s="346">
        <f>'Receitas UGC'!CH8</f>
        <v>583081.32324566541</v>
      </c>
      <c r="CI25" s="346">
        <f>'Receitas UGC'!CI8</f>
        <v>641375.1717559325</v>
      </c>
      <c r="CJ25" s="346">
        <f>'Receitas UGC'!CJ8</f>
        <v>667738.11195829394</v>
      </c>
      <c r="CK25" s="346">
        <f>'Receitas UGC'!CK8</f>
        <v>651966.53801091923</v>
      </c>
      <c r="CL25" s="346">
        <f>'Receitas UGC'!CL8</f>
        <v>800193.44801870955</v>
      </c>
      <c r="CM25" s="346">
        <f>'Receitas UGC'!CM8</f>
        <v>639607.12093233818</v>
      </c>
      <c r="CN25" s="346">
        <f>'Receitas UGC'!CN8</f>
        <v>570556.54189130676</v>
      </c>
      <c r="CO25" s="346">
        <f>'Receitas UGC'!CO8</f>
        <v>567870.50150099432</v>
      </c>
      <c r="CP25" s="346">
        <f>'Receitas UGC'!CP8</f>
        <v>507652.77553208289</v>
      </c>
      <c r="CQ25" s="346">
        <f>'Receitas UGC'!CQ8</f>
        <v>497195.52933335135</v>
      </c>
      <c r="CR25" s="346">
        <f>'Receitas UGC'!CR8</f>
        <v>741604.4988156812</v>
      </c>
      <c r="CS25" s="346">
        <f>'Receitas UGC'!CS8</f>
        <v>574236.13509712752</v>
      </c>
      <c r="CT25" s="346">
        <f>'Receitas UGC'!CT8</f>
        <v>603900.08189917554</v>
      </c>
      <c r="CU25" s="346">
        <f>'Receitas UGC'!CU8</f>
        <v>662091.37107090885</v>
      </c>
      <c r="CV25" s="346">
        <f>'Receitas UGC'!CV8</f>
        <v>689163.72667085915</v>
      </c>
      <c r="CW25" s="346">
        <f>'Receitas UGC'!CW8</f>
        <v>686650.5230695107</v>
      </c>
      <c r="CX25" s="346">
        <f>'Receitas UGC'!CX8</f>
        <v>826685.99933818111</v>
      </c>
      <c r="CY25" s="346">
        <f>'Receitas UGC'!CY8</f>
        <v>628642.54204356216</v>
      </c>
      <c r="CZ25" s="346">
        <f>'Receitas UGC'!CZ8</f>
        <v>637202.82519643859</v>
      </c>
      <c r="DA25" s="346">
        <f>'Receitas UGC'!DA8</f>
        <v>603803.41072654061</v>
      </c>
      <c r="DB25" s="346">
        <f>'Receitas UGC'!DB8</f>
        <v>519275.54537393991</v>
      </c>
      <c r="DC25" s="346">
        <f>'Receitas UGC'!DC8</f>
        <v>546991.58220164059</v>
      </c>
      <c r="DD25" s="346">
        <f>'Receitas UGC'!DD8</f>
        <v>776485.60749127518</v>
      </c>
      <c r="DE25" s="346">
        <f>'Receitas UGC'!DE8</f>
        <v>602334.02375284629</v>
      </c>
      <c r="DF25" s="346">
        <f>'Receitas UGC'!DF8</f>
        <v>634156.74815012654</v>
      </c>
      <c r="DG25" s="346">
        <f>'Receitas UGC'!DG8</f>
        <v>689709.02707881422</v>
      </c>
      <c r="DH25" s="346">
        <f>'Receitas UGC'!DH8</f>
        <v>715929.72872127674</v>
      </c>
      <c r="DI25" s="346">
        <f>'Receitas UGC'!DI8</f>
        <v>731790.96447355801</v>
      </c>
      <c r="DJ25" s="346">
        <f>'Receitas UGC'!DJ8</f>
        <v>859345.46700802422</v>
      </c>
      <c r="DK25" s="346">
        <f>'Receitas UGC'!DK8</f>
        <v>693311.66295873583</v>
      </c>
      <c r="DL25" s="346">
        <f>'Receitas UGC'!DL8</f>
        <v>625354.4598937718</v>
      </c>
      <c r="DM25" s="346">
        <f>'Receitas UGC'!DM8</f>
        <v>619367.74796491535</v>
      </c>
      <c r="DN25" s="346">
        <f>'Receitas UGC'!DN8</f>
        <v>541495.94460815506</v>
      </c>
      <c r="DO25" s="346">
        <f>'Receitas UGC'!DO8</f>
        <v>562618.67982619361</v>
      </c>
      <c r="DP25" s="346">
        <f>'Receitas UGC'!DP8</f>
        <v>795817.13182839379</v>
      </c>
      <c r="DQ25" s="346">
        <f>'Receitas UGC'!DQ8</f>
        <v>622310.56399340299</v>
      </c>
      <c r="DR25" s="346">
        <f>'Receitas UGC'!DR8</f>
        <v>653419.05590907566</v>
      </c>
      <c r="DS25" s="346">
        <f>'Receitas UGC'!DS8</f>
        <v>709435.78434227442</v>
      </c>
      <c r="DT25" s="346">
        <f>'Receitas UGC'!DT8</f>
        <v>737033.37380750431</v>
      </c>
      <c r="DU25" s="346">
        <f>'Receitas UGC'!DU8</f>
        <v>754016.31444499025</v>
      </c>
      <c r="DV25" s="346">
        <f>'Receitas UGC'!DV8</f>
        <v>881127.89399318187</v>
      </c>
      <c r="DW25" s="346">
        <f>'Receitas UGC'!DW8</f>
        <v>714717.96292786533</v>
      </c>
      <c r="DX25" s="346">
        <f>'Receitas UGC'!DX8</f>
        <v>666982.98531062354</v>
      </c>
      <c r="DY25" s="346">
        <f>'Receitas UGC'!DY8</f>
        <v>629775.317868685</v>
      </c>
      <c r="DZ25" s="346">
        <f>'Receitas UGC'!DZ8</f>
        <v>574861.51790263702</v>
      </c>
      <c r="EA25" s="346">
        <f>'Receitas UGC'!EA8</f>
        <v>569765.18594544951</v>
      </c>
      <c r="EB25" s="346">
        <f>'Receitas UGC'!EB8</f>
        <v>812462.18975563068</v>
      </c>
      <c r="EC25" s="346">
        <f>'Receitas UGC'!EC8</f>
        <v>642400.64448213228</v>
      </c>
      <c r="ED25" s="346">
        <f>'Receitas UGC'!ED8</f>
        <v>671068.72645397263</v>
      </c>
      <c r="EE25" s="346">
        <f>'Receitas UGC'!EE8</f>
        <v>728247.91750079894</v>
      </c>
      <c r="EF25" s="346">
        <f>'Receitas UGC'!EF8</f>
        <v>757817.3185873226</v>
      </c>
      <c r="EG25" s="346">
        <f>'Receitas UGC'!EG8</f>
        <v>706869.56404415588</v>
      </c>
      <c r="EH25" s="346">
        <f>'Receitas UGC'!EH8</f>
        <v>875727.45089012047</v>
      </c>
      <c r="EI25" s="346">
        <f>'Receitas UGC'!EI8</f>
        <v>681845.40194012842</v>
      </c>
      <c r="EJ25" s="346">
        <f>'Receitas UGC'!EJ8</f>
        <v>686906.27310501889</v>
      </c>
      <c r="EK25" s="346">
        <f>'Receitas UGC'!EK8</f>
        <v>658775.27743832709</v>
      </c>
      <c r="EL25" s="346">
        <f>'Receitas UGC'!EL8</f>
        <v>574752.21279018244</v>
      </c>
      <c r="EM25" s="346">
        <f>'Receitas UGC'!EM8</f>
        <v>606377.66506690695</v>
      </c>
      <c r="EN25" s="346">
        <f>'Receitas UGC'!EN8</f>
        <v>840181.7702493784</v>
      </c>
      <c r="EO25" s="346">
        <f>'Receitas UGC'!EO8</f>
        <v>664575.8076776372</v>
      </c>
      <c r="EP25" s="346">
        <f>'Receitas UGC'!EP8</f>
        <v>696335.70114955131</v>
      </c>
      <c r="EQ25" s="346">
        <f>'Receitas UGC'!EQ8</f>
        <v>752469.79843816312</v>
      </c>
      <c r="ER25" s="346">
        <f>'Receitas UGC'!ER8</f>
        <v>782230.1704538354</v>
      </c>
      <c r="ES25" s="346">
        <f>'Receitas UGC'!ES8</f>
        <v>784724.88165017613</v>
      </c>
      <c r="ET25" s="346">
        <f>'Receitas UGC'!ET8</f>
        <v>920923.67208518146</v>
      </c>
      <c r="EU25" s="346">
        <f>'Receitas UGC'!EU8</f>
        <v>755507.95838877535</v>
      </c>
      <c r="EV25" s="346">
        <f>'Receitas UGC'!EV8</f>
        <v>686518.59065622895</v>
      </c>
      <c r="EW25" s="346">
        <f>'Receitas UGC'!EW8</f>
        <v>682749.64471852256</v>
      </c>
      <c r="EX25" s="346">
        <f>'Receitas UGC'!EX8</f>
        <v>603803.7587817444</v>
      </c>
      <c r="EY25" s="346">
        <f>'Receitas UGC'!EY8</f>
        <v>628381.06441162236</v>
      </c>
      <c r="EZ25" s="346">
        <f>'Receitas UGC'!EZ8</f>
        <v>865017.88508796808</v>
      </c>
      <c r="FA25" s="346">
        <f>'Receitas UGC'!FA8</f>
        <v>689288.85483694589</v>
      </c>
      <c r="FB25" s="346">
        <f>'Receitas UGC'!FB8</f>
        <v>719830.07710020791</v>
      </c>
      <c r="FC25" s="346">
        <f>'Receitas UGC'!FC8</f>
        <v>775982.22685204982</v>
      </c>
      <c r="FD25" s="346">
        <f>'Receitas UGC'!FD8</f>
        <v>806831.85387017846</v>
      </c>
      <c r="FE25" s="346">
        <f>'Receitas UGC'!FE8</f>
        <v>787058.08595054271</v>
      </c>
      <c r="FF25" s="346">
        <f>'Receitas UGC'!FF8</f>
        <v>936637.39925770671</v>
      </c>
      <c r="FG25" s="346">
        <f>'Receitas UGC'!FG8</f>
        <v>773353.63970217016</v>
      </c>
      <c r="FH25" s="346">
        <f>'Receitas UGC'!FH8</f>
        <v>723045.50852715271</v>
      </c>
      <c r="FI25" s="346">
        <f>'Receitas UGC'!FI8</f>
        <v>690252.42478498921</v>
      </c>
      <c r="FJ25" s="346">
        <f>'Receitas UGC'!FJ8</f>
        <v>635343.25905795977</v>
      </c>
      <c r="FK25" s="346">
        <f>'Receitas UGC'!FK8</f>
        <v>634203.01628853427</v>
      </c>
      <c r="FL25" s="346">
        <f>'Receitas UGC'!FL8</f>
        <v>881101.47892359144</v>
      </c>
      <c r="FM25" s="346">
        <f>'Receitas UGC'!FM8</f>
        <v>709279.34048932954</v>
      </c>
      <c r="FN25" s="346">
        <f>'Receitas UGC'!FN8</f>
        <v>737724.95021572104</v>
      </c>
      <c r="FO25" s="346">
        <f>'Receitas UGC'!FO8</f>
        <v>795367.21246845194</v>
      </c>
      <c r="FP25" s="346">
        <f>'Receitas UGC'!FP8</f>
        <v>828529.66167422023</v>
      </c>
      <c r="FQ25" s="346">
        <f>'Receitas UGC'!FQ8</f>
        <v>822326.6125529717</v>
      </c>
      <c r="FR25" s="346">
        <f>'Receitas UGC'!FR8</f>
        <v>964390.30951775762</v>
      </c>
      <c r="FS25" s="346">
        <f>'Receitas UGC'!FS8</f>
        <v>799566.00194195262</v>
      </c>
      <c r="FT25" s="346">
        <f>'Receitas UGC'!FT8</f>
        <v>730013.79645992222</v>
      </c>
      <c r="FU25" s="346">
        <f>'Receitas UGC'!FU8</f>
        <v>727851.26450922643</v>
      </c>
      <c r="FV25" s="346">
        <f>'Receitas UGC'!FV8</f>
        <v>648208.49780292762</v>
      </c>
      <c r="FW25" s="346">
        <f>'Receitas UGC'!FW8</f>
        <v>675287.87483651983</v>
      </c>
      <c r="FX25" s="346">
        <f>'Receitas UGC'!FX8</f>
        <v>914393.73879811994</v>
      </c>
      <c r="FY25" s="346">
        <f>'Receitas UGC'!FY8</f>
        <v>737125.45993292297</v>
      </c>
      <c r="FZ25" s="346">
        <f>'Receitas UGC'!FZ8</f>
        <v>767293.35818473028</v>
      </c>
      <c r="GA25" s="346">
        <f>'Receitas UGC'!GA8</f>
        <v>823562.81182168052</v>
      </c>
      <c r="GB25" s="346">
        <f>'Receitas UGC'!GB8</f>
        <v>856730.59787390509</v>
      </c>
      <c r="GC25" s="346">
        <f>'Receitas UGC'!GC8</f>
        <v>870758.53126930306</v>
      </c>
      <c r="GD25" s="346">
        <f>'Receitas UGC'!GD8</f>
        <v>999890.59447846923</v>
      </c>
      <c r="GE25" s="346">
        <f>'Receitas UGC'!GE8</f>
        <v>831775.89366632141</v>
      </c>
      <c r="GF25" s="346">
        <f>'Receitas UGC'!GF8</f>
        <v>763032.65665160108</v>
      </c>
      <c r="GG25" s="346">
        <f>'Receitas UGC'!GG8</f>
        <v>758840.01151262922</v>
      </c>
      <c r="GH25" s="346">
        <f>'Receitas UGC'!GH8</f>
        <v>677202.6750154529</v>
      </c>
      <c r="GI25" s="346">
        <f>'Receitas UGC'!GI8</f>
        <v>704790.85306797549</v>
      </c>
      <c r="GJ25" s="346">
        <f>'Receitas UGC'!GJ8</f>
        <v>944157.92549882457</v>
      </c>
      <c r="GK25" s="346">
        <f>'Receitas UGC'!GK8</f>
        <v>765306.30174551613</v>
      </c>
      <c r="GL25" s="346">
        <f>'Receitas UGC'!GL8</f>
        <v>794709.05400052341</v>
      </c>
      <c r="GM25" s="346">
        <f>'Receitas UGC'!GM8</f>
        <v>850538.2317270413</v>
      </c>
      <c r="GN25" s="346">
        <f>'Receitas UGC'!GN8</f>
        <v>884501.38424921641</v>
      </c>
      <c r="GO25" s="346">
        <f>'Receitas UGC'!GO8</f>
        <v>881866.30935034039</v>
      </c>
      <c r="GP25" s="346">
        <f>'Receitas UGC'!GP8</f>
        <v>1020730.9334827539</v>
      </c>
      <c r="GQ25" s="346">
        <f>'Receitas UGC'!GQ8</f>
        <v>818481.40075903758</v>
      </c>
      <c r="GR25" s="346">
        <f>'Receitas UGC'!GR8</f>
        <v>825455.00697531912</v>
      </c>
      <c r="GS25" s="346">
        <f>'Receitas UGC'!GS8</f>
        <v>793479.34248081094</v>
      </c>
      <c r="GT25" s="346">
        <f>'Receitas UGC'!GT8</f>
        <v>703226.82756403566</v>
      </c>
      <c r="GU25" s="346">
        <f>'Receitas UGC'!GU8</f>
        <v>739081.75293286901</v>
      </c>
      <c r="GV25" s="346">
        <f>'Receitas UGC'!GV8</f>
        <v>976356.91149347834</v>
      </c>
      <c r="GW25" s="346">
        <f>'Receitas UGC'!GW8</f>
        <v>794713.74578466872</v>
      </c>
      <c r="GX25" s="346">
        <f>'Receitas UGC'!GX8</f>
        <v>823977.86997242295</v>
      </c>
      <c r="GY25" s="346">
        <f>'Receitas UGC'!GY8</f>
        <v>879045.80920189398</v>
      </c>
      <c r="GZ25" s="346">
        <f>'Receitas UGC'!GZ8</f>
        <v>913569.20994283794</v>
      </c>
      <c r="HA25" s="346">
        <f>'Receitas UGC'!HA8</f>
        <v>858197.06118388881</v>
      </c>
      <c r="HB25" s="346">
        <f>'Receitas UGC'!HB8</f>
        <v>1028617.4188872168</v>
      </c>
      <c r="HC25" s="346">
        <f>'Receitas UGC'!HC8</f>
        <v>867211.69095889758</v>
      </c>
      <c r="HD25" s="346">
        <f>'Receitas UGC'!HD8</f>
        <v>793697.13222358632</v>
      </c>
      <c r="HE25" s="346">
        <f>'Receitas UGC'!HE8</f>
        <v>796593.09074018802</v>
      </c>
      <c r="HF25" s="346">
        <f>'Receitas UGC'!HF8</f>
        <v>716895.74433721777</v>
      </c>
      <c r="HG25" s="346">
        <f>'Receitas UGC'!HG8</f>
        <v>748122.54717772151</v>
      </c>
      <c r="HH25" s="346">
        <f>'Receitas UGC'!HH8</f>
        <v>991798.0047046023</v>
      </c>
      <c r="HI25" s="346">
        <f>'Receitas UGC'!HI8</f>
        <v>812538.87327810284</v>
      </c>
      <c r="HJ25" s="346">
        <f>'Receitas UGC'!HJ8</f>
        <v>842398.65914141503</v>
      </c>
      <c r="HK25" s="346">
        <f>'Receitas UGC'!HK8</f>
        <v>899136.50226778176</v>
      </c>
      <c r="HL25" s="346">
        <f>'Receitas UGC'!HL8</f>
        <v>936221.55218183587</v>
      </c>
      <c r="HM25" s="346">
        <f>'Receitas UGC'!HM8</f>
        <v>934950.98362194898</v>
      </c>
      <c r="HN25" s="346">
        <f>'Receitas UGC'!HN8</f>
        <v>1073825.9101883911</v>
      </c>
      <c r="HO25" s="346">
        <f>'Receitas UGC'!HO8</f>
        <v>906320.63083418622</v>
      </c>
      <c r="HP25" s="346">
        <f>'Receitas UGC'!HP8</f>
        <v>836343.89081840147</v>
      </c>
      <c r="HQ25" s="346">
        <f>'Receitas UGC'!HQ8</f>
        <v>834633.4918587429</v>
      </c>
      <c r="HR25" s="346">
        <f>'Receitas UGC'!HR8</f>
        <v>766009.34541250963</v>
      </c>
      <c r="HS25" s="346">
        <f>'Receitas UGC'!HS8</f>
        <v>766831.10838910646</v>
      </c>
      <c r="HT25" s="346">
        <f>'Receitas UGC'!HT8</f>
        <v>1021825.4974872499</v>
      </c>
      <c r="HU25" s="346">
        <f>'Receitas UGC'!HU8</f>
        <v>843834.41006022703</v>
      </c>
      <c r="HV25" s="346">
        <f>'Receitas UGC'!HV8</f>
        <v>869819.85887016193</v>
      </c>
      <c r="HW25" s="346">
        <f>'Receitas UGC'!HW8</f>
        <v>927223.0907312216</v>
      </c>
      <c r="HX25" s="346">
        <f>'Receitas UGC'!HX8</f>
        <v>965772.20933545812</v>
      </c>
      <c r="HY25" s="346">
        <f>'Receitas UGC'!HY8</f>
        <v>955713.37682355603</v>
      </c>
      <c r="HZ25" s="346">
        <f>'Receitas UGC'!HZ8</f>
        <v>1099614.7588563501</v>
      </c>
      <c r="IA25" s="346">
        <f>'Receitas UGC'!IA8</f>
        <v>897148.01184112835</v>
      </c>
      <c r="IB25" s="346">
        <f>'Receitas UGC'!IB8</f>
        <v>903411.65041223133</v>
      </c>
      <c r="IC25" s="346">
        <f>'Receitas UGC'!IC8</f>
        <v>873207.2898972875</v>
      </c>
      <c r="ID25" s="346">
        <f>'Receitas UGC'!ID8</f>
        <v>781246.32977073023</v>
      </c>
      <c r="IE25" s="346">
        <f>'Receitas UGC'!IE8</f>
        <v>820994.7491513507</v>
      </c>
      <c r="IF25" s="346">
        <f>'Receitas UGC'!IF8</f>
        <v>1062051.7409736745</v>
      </c>
      <c r="IG25" s="346">
        <f>'Receitas UGC'!IG8</f>
        <v>877574.43599317048</v>
      </c>
      <c r="IH25" s="346">
        <f>'Receitas UGC'!IH8</f>
        <v>906019.86473085626</v>
      </c>
      <c r="II25" s="346">
        <f>'Receitas UGC'!II8</f>
        <v>961114.02411900356</v>
      </c>
      <c r="IJ25" s="346">
        <f>'Receitas UGC'!IJ8</f>
        <v>999369.50479048141</v>
      </c>
      <c r="IK25" s="346">
        <f>'Receitas UGC'!IK8</f>
        <v>1007726.6536450246</v>
      </c>
      <c r="IL25" s="346">
        <f>'Receitas UGC'!IL8</f>
        <v>1139441.8062278472</v>
      </c>
      <c r="IM25" s="346">
        <f>'Receitas UGC'!IM8</f>
        <v>969035.03659967019</v>
      </c>
      <c r="IN25" s="346">
        <f>'Receitas UGC'!IN8</f>
        <v>898853.66796854499</v>
      </c>
      <c r="IO25" s="346">
        <f>'Receitas UGC'!IO8</f>
        <v>896240.85932123149</v>
      </c>
      <c r="IP25" s="346">
        <f>'Receitas UGC'!IP8</f>
        <v>810840.72586161341</v>
      </c>
      <c r="IQ25" s="346">
        <f>'Receitas UGC'!IQ8</f>
        <v>844351.54584110121</v>
      </c>
      <c r="IR25" s="346">
        <f>'Receitas UGC'!IR8</f>
        <v>1089445.0684417116</v>
      </c>
      <c r="IS25" s="346">
        <f>'Receitas UGC'!IS8</f>
        <v>905409.22740006854</v>
      </c>
      <c r="IT25" s="346">
        <f>'Receitas UGC'!IT8</f>
        <v>933095.09758715704</v>
      </c>
      <c r="IU25" s="346">
        <f>'Receitas UGC'!IU8</f>
        <v>988671.51298403495</v>
      </c>
      <c r="IV25" s="346">
        <f>'Receitas UGC'!IV8</f>
        <v>1028615.8781628486</v>
      </c>
      <c r="IW25" s="346">
        <f>'Receitas UGC'!IW8</f>
        <v>1037934.4297417005</v>
      </c>
      <c r="IX25" s="346">
        <f>'Receitas UGC'!IX8</f>
        <v>1169341.3631990985</v>
      </c>
      <c r="IY25" s="346">
        <f>'Receitas UGC'!IY8</f>
        <v>998473.34153354832</v>
      </c>
      <c r="IZ25" s="346">
        <f>'Receitas UGC'!IZ8</f>
        <v>948478.48788624874</v>
      </c>
      <c r="JA25" s="346">
        <f>'Receitas UGC'!JA8</f>
        <v>914738.35985711205</v>
      </c>
      <c r="JB25" s="346">
        <f>'Receitas UGC'!JB8</f>
        <v>852125.99459587142</v>
      </c>
      <c r="JC25" s="346">
        <f>'Receitas UGC'!JC8</f>
        <v>859723.14867062867</v>
      </c>
      <c r="JD25" s="346">
        <f>'Receitas UGC'!JD8</f>
        <v>1114607.3063654024</v>
      </c>
      <c r="JE25" s="346">
        <f>'Receitas UGC'!JE8</f>
        <v>933769.03455765184</v>
      </c>
      <c r="JF25" s="346">
        <f>'Receitas UGC'!JF8</f>
        <v>958936.40513541282</v>
      </c>
      <c r="JG25" s="346">
        <f>'Receitas UGC'!JG8</f>
        <v>1015668.0482384182</v>
      </c>
      <c r="JH25" s="346">
        <f>'Receitas UGC'!JH8</f>
        <v>1057883.4040101266</v>
      </c>
      <c r="JI25" s="346">
        <f>'Receitas UGC'!JI8</f>
        <v>1050831.0259401507</v>
      </c>
      <c r="JJ25" s="346">
        <f>'Receitas UGC'!JJ8</f>
        <v>1192642.5081821505</v>
      </c>
      <c r="JK25" s="346">
        <f>'Receitas UGC'!JK8</f>
        <v>988099.5051401183</v>
      </c>
      <c r="JL25" s="346">
        <f>'Receitas UGC'!JL8</f>
        <v>993945.21758560068</v>
      </c>
      <c r="JM25" s="346">
        <f>'Receitas UGC'!JM8</f>
        <v>964209.88698164816</v>
      </c>
      <c r="JN25" s="346">
        <f>'Receitas UGC'!JN8</f>
        <v>869564.59054305567</v>
      </c>
      <c r="JO25" s="346">
        <f>'Receitas UGC'!JO8</f>
        <v>913048.86277261772</v>
      </c>
      <c r="JP25" s="346">
        <f>'Receitas UGC'!JP8</f>
        <v>1157633.4358507439</v>
      </c>
      <c r="JQ25" s="346">
        <f>'Receitas UGC'!JQ8</f>
        <v>969698.13281075493</v>
      </c>
      <c r="JR25" s="346">
        <f>'Receitas UGC'!JR8</f>
        <v>996957.7792361672</v>
      </c>
      <c r="JS25" s="346">
        <f>'Receitas UGC'!JS8</f>
        <v>1051814.6392271896</v>
      </c>
      <c r="JT25" s="346">
        <f>'Receitas UGC'!JT8</f>
        <v>1093861.7868800692</v>
      </c>
      <c r="JU25" s="346">
        <f>'Receitas UGC'!JU8</f>
        <v>1087800.1873935915</v>
      </c>
      <c r="JV25" s="346">
        <f>'Receitas UGC'!JV8</f>
        <v>1228114.698126822</v>
      </c>
      <c r="JW25" s="346">
        <f>'Receitas UGC'!JW8</f>
        <v>1057691.398196839</v>
      </c>
      <c r="JX25" s="346">
        <f>'Receitas UGC'!JX8</f>
        <v>986067.52173521451</v>
      </c>
      <c r="JY25" s="346">
        <f>'Receitas UGC'!JY8</f>
        <v>985713.79555209435</v>
      </c>
      <c r="JZ25" s="346">
        <f>'Receitas UGC'!JZ8</f>
        <v>898517.67867860384</v>
      </c>
      <c r="KA25" s="346">
        <f>'Receitas UGC'!KA8</f>
        <v>936259.51340271591</v>
      </c>
      <c r="KB25" s="346">
        <f>'Receitas UGC'!KB8</f>
        <v>1185557.3850786136</v>
      </c>
      <c r="KC25" s="346">
        <f>'Receitas UGC'!KC8</f>
        <v>998431.69556824549</v>
      </c>
      <c r="KD25" s="346">
        <f>'Receitas UGC'!KD8</f>
        <v>1025223.9456217556</v>
      </c>
      <c r="KE25" s="346">
        <f>'Receitas UGC'!KE8</f>
        <v>1080843.3249529744</v>
      </c>
      <c r="KF25" s="346">
        <f>'Receitas UGC'!KF8</f>
        <v>1124902.0367721426</v>
      </c>
      <c r="KG25" s="346">
        <f>'Receitas UGC'!KG8</f>
        <v>1096859.7302120817</v>
      </c>
      <c r="KH25" s="346">
        <f>'Receitas UGC'!KH8</f>
        <v>1251082.3041285668</v>
      </c>
      <c r="KI25" s="346">
        <f>'Receitas UGC'!KI8</f>
        <v>1083010.2423992367</v>
      </c>
      <c r="KJ25" s="346">
        <f>'Receitas UGC'!KJ8</f>
        <v>1030279.8233546575</v>
      </c>
      <c r="KK25" s="346">
        <f>'Receitas UGC'!KK8</f>
        <v>1001206.2338668633</v>
      </c>
      <c r="KL25" s="346">
        <f>'Receitas UGC'!KL8</f>
        <v>938029.4158799937</v>
      </c>
      <c r="KM25" s="346">
        <f>'Receitas UGC'!KM8</f>
        <v>950516.07730029954</v>
      </c>
      <c r="KN25" s="346">
        <f>'Receitas UGC'!KN8</f>
        <v>1210498.2413298271</v>
      </c>
      <c r="KO25" s="346">
        <f>'Receitas UGC'!KO8</f>
        <v>1027102.2185672475</v>
      </c>
      <c r="KP25" s="346">
        <f>'Receitas UGC'!KP8</f>
        <v>1051786.9340329776</v>
      </c>
      <c r="KQ25" s="346">
        <f>'Receitas UGC'!KQ8</f>
        <v>1108946.9634806577</v>
      </c>
      <c r="KR25" s="346">
        <f>'Receitas UGC'!KR8</f>
        <v>1155686.5264190887</v>
      </c>
      <c r="KS25" s="346">
        <f>'Receitas UGC'!KS8</f>
        <v>1141058.4530378457</v>
      </c>
      <c r="KT25" s="346">
        <f>'Receitas UGC'!KT8</f>
        <v>1287932.9040574299</v>
      </c>
      <c r="KU25" s="346">
        <f>'Receitas UGC'!KU8</f>
        <v>1118241.8287427162</v>
      </c>
      <c r="KV25" s="346">
        <f>'Receitas UGC'!KV8</f>
        <v>1046240.1035519893</v>
      </c>
      <c r="KW25" s="346">
        <f>'Receitas UGC'!KW8</f>
        <v>1047909.3670273104</v>
      </c>
      <c r="KX25" s="346">
        <f>'Receitas UGC'!KX8</f>
        <v>959819.41654638317</v>
      </c>
      <c r="KY25" s="346">
        <f>'Receitas UGC'!KY8</f>
        <v>1000867.6457647348</v>
      </c>
      <c r="KZ25" s="346">
        <f>'Receitas UGC'!KZ8</f>
        <v>1253383.3759725306</v>
      </c>
      <c r="LA25" s="346">
        <f>'Receitas UGC'!LA8</f>
        <v>1064273.279883232</v>
      </c>
      <c r="LB25" s="346">
        <f>'Receitas UGC'!LB8</f>
        <v>1090597.7530244843</v>
      </c>
      <c r="LC25" s="346">
        <f>'Receitas UGC'!LC8</f>
        <v>1146379.6138062475</v>
      </c>
      <c r="LD25" s="346">
        <f>'Receitas UGC'!LD8</f>
        <v>1193455.6393896963</v>
      </c>
      <c r="LE25" s="346">
        <f>'Receitas UGC'!LE8</f>
        <v>1197274.9558764778</v>
      </c>
      <c r="LF25" s="346">
        <f>'Receitas UGC'!LF8</f>
        <v>1332323.7440741467</v>
      </c>
      <c r="LG25" s="346">
        <f>'Receitas UGC'!LG8</f>
        <v>1159424.4351140999</v>
      </c>
      <c r="LH25" s="346">
        <f>'Receitas UGC'!LH8</f>
        <v>1088089.4073456316</v>
      </c>
      <c r="LI25" s="346">
        <f>'Receitas UGC'!LI8</f>
        <v>1087985.7054578827</v>
      </c>
      <c r="LJ25" s="346">
        <f>'Receitas UGC'!LJ8</f>
        <v>997788.4245815617</v>
      </c>
      <c r="LK25" s="346">
        <f>'Receitas UGC'!LK8</f>
        <v>1039720.064314184</v>
      </c>
      <c r="LL25" s="346">
        <f>'Receitas UGC'!LL8</f>
        <v>1292874.5825576403</v>
      </c>
      <c r="LM25" s="346">
        <f>'Receitas UGC'!LM8</f>
        <v>1101938.9694102537</v>
      </c>
      <c r="LN25" s="346">
        <f>'Receitas UGC'!LN8</f>
        <v>1127436.3427284528</v>
      </c>
      <c r="LO25" s="346">
        <f>'Receitas UGC'!LO8</f>
        <v>1182793.0749622474</v>
      </c>
      <c r="LP25" s="346">
        <f>'Receitas UGC'!LP8</f>
        <v>1231019.9566784657</v>
      </c>
      <c r="LQ25" s="346">
        <f>'Receitas UGC'!LQ8</f>
        <v>1219572.1704300689</v>
      </c>
      <c r="LR25" s="346">
        <f>'Receitas UGC'!LR8</f>
        <v>1363546.1892635005</v>
      </c>
      <c r="LS25" s="346">
        <f>'Receitas UGC'!LS8</f>
        <v>1156226.2533030494</v>
      </c>
      <c r="LT25" s="346">
        <f>'Receitas UGC'!LT8</f>
        <v>1160661.5254041303</v>
      </c>
      <c r="LU25" s="346">
        <f>'Receitas UGC'!LU8</f>
        <v>1132723.960256693</v>
      </c>
      <c r="LV25" s="346">
        <f>'Receitas UGC'!LV8</f>
        <v>1033630.6668187734</v>
      </c>
      <c r="LW25" s="346">
        <f>'Receitas UGC'!LW8</f>
        <v>1084145.0787111649</v>
      </c>
      <c r="LX25" s="346">
        <f>'Receitas UGC'!LX8</f>
        <v>1335492.2530189008</v>
      </c>
      <c r="LY25" s="346">
        <f>'Receitas UGC'!LY8</f>
        <v>1141439.3646527403</v>
      </c>
      <c r="LZ25" s="346">
        <f>'Receitas UGC'!LZ8</f>
        <v>1166679.9289194646</v>
      </c>
      <c r="MA25" s="346">
        <f>'Receitas UGC'!MA8</f>
        <v>1221241.7030680808</v>
      </c>
      <c r="MB25" s="346">
        <f>'Receitas UGC'!MB8</f>
        <v>1270353.0441049167</v>
      </c>
      <c r="MC25" s="346">
        <f>'Receitas UGC'!MC8</f>
        <v>1205942.7556021351</v>
      </c>
      <c r="MD25" s="346">
        <f>'Receitas UGC'!MD8</f>
        <v>1381608.1288767746</v>
      </c>
      <c r="ME25" s="346">
        <f>'Receitas UGC'!ME8</f>
        <v>1215010.0762942433</v>
      </c>
      <c r="MF25" s="346">
        <f>'Receitas UGC'!MF8</f>
        <v>1138898.5431030174</v>
      </c>
      <c r="MG25" s="346">
        <f>'Receitas UGC'!MG8</f>
        <v>1145928.7662990959</v>
      </c>
      <c r="MH25" s="346">
        <f>'Receitas UGC'!MH8</f>
        <v>1057177.8357827223</v>
      </c>
      <c r="MI25" s="346">
        <f>'Receitas UGC'!MI8</f>
        <v>1103415.6980283777</v>
      </c>
      <c r="MJ25" s="346">
        <f>'Receitas UGC'!MJ8</f>
        <v>1361500.023769231</v>
      </c>
      <c r="MK25" s="346">
        <f>'Receitas UGC'!MK8</f>
        <v>1169532.7378722834</v>
      </c>
      <c r="ML25" s="346">
        <f>'Receitas UGC'!ML8</f>
        <v>1195271.1881467511</v>
      </c>
      <c r="MM25" s="346">
        <f>'Receitas UGC'!MM8</f>
        <v>1251490.2805160985</v>
      </c>
      <c r="MN25" s="346">
        <f>'Receitas UGC'!MN8</f>
        <v>1303512.4768322534</v>
      </c>
      <c r="MO25" s="346">
        <f>'Receitas UGC'!MO8</f>
        <v>1292987.083280938</v>
      </c>
      <c r="MP25" s="346">
        <f>'Receitas UGC'!MP8</f>
        <v>1437258.1927547487</v>
      </c>
      <c r="MQ25" s="346">
        <f>'Receitas UGC'!MQ8</f>
        <v>1264445.7212476491</v>
      </c>
      <c r="MR25" s="346">
        <f>'Receitas UGC'!MR8</f>
        <v>1191819.8449027601</v>
      </c>
      <c r="MS25" s="346">
        <f>'Receitas UGC'!MS8</f>
        <v>1194347.9693986529</v>
      </c>
      <c r="MT25" s="346">
        <f>'Receitas UGC'!MT8</f>
        <v>1102153.529200739</v>
      </c>
      <c r="MU25" s="346">
        <f>'Receitas UGC'!MU8</f>
        <v>1149060.2050442912</v>
      </c>
      <c r="MV25" s="346">
        <f>'Receitas UGC'!MV8</f>
        <v>1407113.5677942266</v>
      </c>
      <c r="MW25" s="346">
        <f>'Receitas UGC'!MW8</f>
        <v>1212660.211751461</v>
      </c>
      <c r="MX25" s="346">
        <f>'Receitas UGC'!MX8</f>
        <v>1237167.9573887021</v>
      </c>
      <c r="MY25" s="346">
        <f>'Receitas UGC'!MY8</f>
        <v>1292604.6587860915</v>
      </c>
      <c r="MZ25" s="346">
        <f>'Receitas UGC'!MZ8</f>
        <v>1345599.1728377419</v>
      </c>
      <c r="NA25" s="346">
        <f>'Receitas UGC'!NA8</f>
        <v>1312164.7950624514</v>
      </c>
    </row>
    <row r="26" spans="1:365" x14ac:dyDescent="0.2">
      <c r="A26" s="260" t="s">
        <v>613</v>
      </c>
      <c r="B26" s="267" t="s">
        <v>598</v>
      </c>
      <c r="C26" s="274">
        <v>0.32400000000000001</v>
      </c>
      <c r="E26" s="263"/>
      <c r="F26" s="348">
        <f>$C26*F$25</f>
        <v>214925.33983826966</v>
      </c>
      <c r="G26" s="348">
        <f t="shared" ref="G26:BR29" si="9">$C26*G$25</f>
        <v>153253.42642742582</v>
      </c>
      <c r="H26" s="348">
        <f t="shared" si="9"/>
        <v>155342.58028487058</v>
      </c>
      <c r="I26" s="348">
        <f t="shared" si="9"/>
        <v>145233.7415550868</v>
      </c>
      <c r="J26" s="348">
        <f t="shared" si="9"/>
        <v>119919.61434160048</v>
      </c>
      <c r="K26" s="348">
        <f t="shared" si="9"/>
        <v>126850.07022188086</v>
      </c>
      <c r="L26" s="348">
        <f t="shared" si="9"/>
        <v>199425.93095232578</v>
      </c>
      <c r="M26" s="348">
        <f t="shared" si="9"/>
        <v>145242.44558596693</v>
      </c>
      <c r="N26" s="348">
        <f t="shared" si="9"/>
        <v>156389.20631760126</v>
      </c>
      <c r="O26" s="348">
        <f t="shared" si="9"/>
        <v>174657.94980028039</v>
      </c>
      <c r="P26" s="348">
        <f t="shared" si="9"/>
        <v>181036.53602114649</v>
      </c>
      <c r="Q26" s="348">
        <f t="shared" si="9"/>
        <v>183829.47470825774</v>
      </c>
      <c r="R26" s="348">
        <f t="shared" si="9"/>
        <v>226727.60695742059</v>
      </c>
      <c r="S26" s="348">
        <f t="shared" si="9"/>
        <v>174317.61629876096</v>
      </c>
      <c r="T26" s="348">
        <f t="shared" si="9"/>
        <v>152492.5478584416</v>
      </c>
      <c r="U26" s="348">
        <f t="shared" si="9"/>
        <v>150308.50731388829</v>
      </c>
      <c r="V26" s="348">
        <f t="shared" si="9"/>
        <v>126717.06099819449</v>
      </c>
      <c r="W26" s="348">
        <f t="shared" si="9"/>
        <v>131325.02258013963</v>
      </c>
      <c r="X26" s="348">
        <f t="shared" si="9"/>
        <v>204777.86614554626</v>
      </c>
      <c r="Y26" s="348">
        <f t="shared" si="9"/>
        <v>150640.83926573736</v>
      </c>
      <c r="Z26" s="348">
        <f t="shared" si="9"/>
        <v>161433.73801888968</v>
      </c>
      <c r="AA26" s="348">
        <f t="shared" si="9"/>
        <v>179728.50999413375</v>
      </c>
      <c r="AB26" s="348">
        <f t="shared" si="9"/>
        <v>186401.38351667245</v>
      </c>
      <c r="AC26" s="348">
        <f t="shared" si="9"/>
        <v>182038.01921599702</v>
      </c>
      <c r="AD26" s="348">
        <f t="shared" si="9"/>
        <v>229344.38434735269</v>
      </c>
      <c r="AE26" s="348">
        <f t="shared" si="9"/>
        <v>177628.66795725489</v>
      </c>
      <c r="AF26" s="348">
        <f t="shared" si="9"/>
        <v>161936.35099498299</v>
      </c>
      <c r="AG26" s="348">
        <f t="shared" si="9"/>
        <v>150371.83166458673</v>
      </c>
      <c r="AH26" s="348">
        <f t="shared" si="9"/>
        <v>134638.74462953379</v>
      </c>
      <c r="AI26" s="348">
        <f t="shared" si="9"/>
        <v>130862.01950024033</v>
      </c>
      <c r="AJ26" s="348">
        <f t="shared" si="9"/>
        <v>207585.74157995632</v>
      </c>
      <c r="AK26" s="348">
        <f t="shared" si="9"/>
        <v>154799.06341573151</v>
      </c>
      <c r="AL26" s="348">
        <f t="shared" si="9"/>
        <v>164949.80472867138</v>
      </c>
      <c r="AM26" s="348">
        <f t="shared" si="9"/>
        <v>183742.50687290312</v>
      </c>
      <c r="AN26" s="348">
        <f t="shared" si="9"/>
        <v>191095.17741640026</v>
      </c>
      <c r="AO26" s="348">
        <f t="shared" si="9"/>
        <v>197520.06454669562</v>
      </c>
      <c r="AP26" s="348">
        <f t="shared" si="9"/>
        <v>238551.37914346962</v>
      </c>
      <c r="AQ26" s="348">
        <f t="shared" si="9"/>
        <v>174162.56492279941</v>
      </c>
      <c r="AR26" s="348">
        <f t="shared" si="9"/>
        <v>177586.06379504813</v>
      </c>
      <c r="AS26" s="348">
        <f t="shared" si="9"/>
        <v>165733.99779496438</v>
      </c>
      <c r="AT26" s="348">
        <f t="shared" si="9"/>
        <v>138907.02376810121</v>
      </c>
      <c r="AU26" s="348">
        <f t="shared" si="9"/>
        <v>146278.44388392236</v>
      </c>
      <c r="AV26" s="348">
        <f t="shared" si="9"/>
        <v>219015.39504326333</v>
      </c>
      <c r="AW26" s="348">
        <f t="shared" si="9"/>
        <v>163682.33616561466</v>
      </c>
      <c r="AX26" s="348">
        <f t="shared" si="9"/>
        <v>174287.54162268675</v>
      </c>
      <c r="AY26" s="348">
        <f t="shared" si="9"/>
        <v>192238.91004903524</v>
      </c>
      <c r="AZ26" s="348">
        <f t="shared" si="9"/>
        <v>199188.03972027617</v>
      </c>
      <c r="BA26" s="348">
        <f t="shared" si="9"/>
        <v>205687.09725854456</v>
      </c>
      <c r="BB26" s="348">
        <f t="shared" si="9"/>
        <v>246159.98019141849</v>
      </c>
      <c r="BC26" s="348">
        <f t="shared" si="9"/>
        <v>192798.6321011507</v>
      </c>
      <c r="BD26" s="348">
        <f t="shared" si="9"/>
        <v>171052.79367768904</v>
      </c>
      <c r="BE26" s="348">
        <f t="shared" si="9"/>
        <v>168626.58055477453</v>
      </c>
      <c r="BF26" s="348">
        <f t="shared" si="9"/>
        <v>144263.69890516953</v>
      </c>
      <c r="BG26" s="348">
        <f t="shared" si="9"/>
        <v>149573.64971947658</v>
      </c>
      <c r="BH26" s="348">
        <f t="shared" si="9"/>
        <v>223653.66556192582</v>
      </c>
      <c r="BI26" s="348">
        <f t="shared" si="9"/>
        <v>168693.38333019626</v>
      </c>
      <c r="BJ26" s="348">
        <f t="shared" si="9"/>
        <v>179170.36251034643</v>
      </c>
      <c r="BK26" s="348">
        <f t="shared" si="9"/>
        <v>197357.7528951143</v>
      </c>
      <c r="BL26" s="348">
        <f t="shared" si="9"/>
        <v>204785.98347229953</v>
      </c>
      <c r="BM26" s="348">
        <f t="shared" si="9"/>
        <v>206119.76373551445</v>
      </c>
      <c r="BN26" s="348">
        <f t="shared" si="9"/>
        <v>249887.90001765458</v>
      </c>
      <c r="BO26" s="348">
        <f t="shared" si="9"/>
        <v>197113.97026350099</v>
      </c>
      <c r="BP26" s="348">
        <f t="shared" si="9"/>
        <v>181620.36737272717</v>
      </c>
      <c r="BQ26" s="348">
        <f t="shared" si="9"/>
        <v>169650.86221193563</v>
      </c>
      <c r="BR26" s="348">
        <f t="shared" si="9"/>
        <v>153064.46198919078</v>
      </c>
      <c r="BS26" s="348">
        <f t="shared" ref="BS26:ED29" si="10">$C26*BS$25</f>
        <v>149982.39544823059</v>
      </c>
      <c r="BT26" s="348">
        <f t="shared" si="10"/>
        <v>227302.07510054758</v>
      </c>
      <c r="BU26" s="348">
        <f t="shared" si="10"/>
        <v>173639.1631941238</v>
      </c>
      <c r="BV26" s="348">
        <f t="shared" si="10"/>
        <v>183442.93321969506</v>
      </c>
      <c r="BW26" s="348">
        <f t="shared" si="10"/>
        <v>202103.72376713069</v>
      </c>
      <c r="BX26" s="348">
        <f t="shared" si="10"/>
        <v>210212.20094121987</v>
      </c>
      <c r="BY26" s="348">
        <f t="shared" si="10"/>
        <v>194710.34269335229</v>
      </c>
      <c r="BZ26" s="348">
        <f t="shared" si="10"/>
        <v>248944.46414427759</v>
      </c>
      <c r="CA26" s="348">
        <f t="shared" si="10"/>
        <v>198195.88184319763</v>
      </c>
      <c r="CB26" s="348">
        <f t="shared" si="10"/>
        <v>175203.53983100347</v>
      </c>
      <c r="CC26" s="348">
        <f t="shared" si="10"/>
        <v>175258.19653790497</v>
      </c>
      <c r="CD26" s="348">
        <f t="shared" si="10"/>
        <v>158951.33662366212</v>
      </c>
      <c r="CE26" s="348">
        <f t="shared" si="10"/>
        <v>153949.2788729521</v>
      </c>
      <c r="CF26" s="348">
        <f t="shared" si="10"/>
        <v>232878.08886874234</v>
      </c>
      <c r="CG26" s="348">
        <f t="shared" si="10"/>
        <v>179301.1067132827</v>
      </c>
      <c r="CH26" s="348">
        <f t="shared" si="10"/>
        <v>188918.34873159559</v>
      </c>
      <c r="CI26" s="348">
        <f t="shared" si="10"/>
        <v>207805.55564892213</v>
      </c>
      <c r="CJ26" s="348">
        <f t="shared" si="10"/>
        <v>216347.14827448723</v>
      </c>
      <c r="CK26" s="348">
        <f t="shared" si="10"/>
        <v>211237.15831553785</v>
      </c>
      <c r="CL26" s="348">
        <f t="shared" si="10"/>
        <v>259262.67715806191</v>
      </c>
      <c r="CM26" s="348">
        <f t="shared" si="10"/>
        <v>207232.70718207757</v>
      </c>
      <c r="CN26" s="348">
        <f t="shared" si="10"/>
        <v>184860.3195727834</v>
      </c>
      <c r="CO26" s="348">
        <f t="shared" si="10"/>
        <v>183990.04248632217</v>
      </c>
      <c r="CP26" s="348">
        <f t="shared" si="10"/>
        <v>164479.49927239487</v>
      </c>
      <c r="CQ26" s="348">
        <f t="shared" si="10"/>
        <v>161091.35150400584</v>
      </c>
      <c r="CR26" s="348">
        <f t="shared" si="10"/>
        <v>240279.85761628073</v>
      </c>
      <c r="CS26" s="348">
        <f t="shared" si="10"/>
        <v>186052.50777146933</v>
      </c>
      <c r="CT26" s="348">
        <f t="shared" si="10"/>
        <v>195663.62653533288</v>
      </c>
      <c r="CU26" s="348">
        <f t="shared" si="10"/>
        <v>214517.60422697448</v>
      </c>
      <c r="CV26" s="348">
        <f t="shared" si="10"/>
        <v>223289.04744135836</v>
      </c>
      <c r="CW26" s="348">
        <f t="shared" si="10"/>
        <v>222474.76947452148</v>
      </c>
      <c r="CX26" s="348">
        <f t="shared" si="10"/>
        <v>267846.26378557069</v>
      </c>
      <c r="CY26" s="348">
        <f t="shared" si="10"/>
        <v>203680.18362211416</v>
      </c>
      <c r="CZ26" s="348">
        <f t="shared" si="10"/>
        <v>206453.7153636461</v>
      </c>
      <c r="DA26" s="348">
        <f t="shared" si="10"/>
        <v>195632.30507539917</v>
      </c>
      <c r="DB26" s="348">
        <f t="shared" si="10"/>
        <v>168245.27670115654</v>
      </c>
      <c r="DC26" s="348">
        <f t="shared" si="10"/>
        <v>177225.27263333157</v>
      </c>
      <c r="DD26" s="348">
        <f t="shared" si="10"/>
        <v>251581.33682717316</v>
      </c>
      <c r="DE26" s="348">
        <f t="shared" si="10"/>
        <v>195156.22369592221</v>
      </c>
      <c r="DF26" s="348">
        <f t="shared" si="10"/>
        <v>205466.78640064099</v>
      </c>
      <c r="DG26" s="348">
        <f t="shared" si="10"/>
        <v>223465.72477353583</v>
      </c>
      <c r="DH26" s="348">
        <f t="shared" si="10"/>
        <v>231961.23210569366</v>
      </c>
      <c r="DI26" s="348">
        <f t="shared" si="10"/>
        <v>237100.2724894328</v>
      </c>
      <c r="DJ26" s="348">
        <f t="shared" si="10"/>
        <v>278427.93131059984</v>
      </c>
      <c r="DK26" s="348">
        <f t="shared" si="10"/>
        <v>224632.97879863041</v>
      </c>
      <c r="DL26" s="348">
        <f t="shared" si="10"/>
        <v>202614.84500558206</v>
      </c>
      <c r="DM26" s="348">
        <f t="shared" si="10"/>
        <v>200675.15034063259</v>
      </c>
      <c r="DN26" s="348">
        <f t="shared" si="10"/>
        <v>175444.68605304224</v>
      </c>
      <c r="DO26" s="348">
        <f t="shared" si="10"/>
        <v>182288.45226368675</v>
      </c>
      <c r="DP26" s="348">
        <f t="shared" si="10"/>
        <v>257844.7507123996</v>
      </c>
      <c r="DQ26" s="348">
        <f t="shared" si="10"/>
        <v>201628.62273386258</v>
      </c>
      <c r="DR26" s="348">
        <f t="shared" si="10"/>
        <v>211707.77411454052</v>
      </c>
      <c r="DS26" s="348">
        <f t="shared" si="10"/>
        <v>229857.19412689691</v>
      </c>
      <c r="DT26" s="348">
        <f t="shared" si="10"/>
        <v>238798.81311363139</v>
      </c>
      <c r="DU26" s="348">
        <f t="shared" si="10"/>
        <v>244301.28588017685</v>
      </c>
      <c r="DV26" s="348">
        <f t="shared" si="10"/>
        <v>285485.43765379093</v>
      </c>
      <c r="DW26" s="348">
        <f t="shared" si="10"/>
        <v>231568.61998862837</v>
      </c>
      <c r="DX26" s="348">
        <f t="shared" si="10"/>
        <v>216102.48724064205</v>
      </c>
      <c r="DY26" s="348">
        <f t="shared" si="10"/>
        <v>204047.20298945394</v>
      </c>
      <c r="DZ26" s="348">
        <f t="shared" si="10"/>
        <v>186255.1318004544</v>
      </c>
      <c r="EA26" s="348">
        <f t="shared" si="10"/>
        <v>184603.92024632564</v>
      </c>
      <c r="EB26" s="348">
        <f t="shared" si="10"/>
        <v>263237.74948082434</v>
      </c>
      <c r="EC26" s="348">
        <f t="shared" si="10"/>
        <v>208137.80881221086</v>
      </c>
      <c r="ED26" s="348">
        <f t="shared" si="10"/>
        <v>217426.26737108713</v>
      </c>
      <c r="EE26" s="348">
        <f t="shared" ref="EE26:GP29" si="11">$C26*EE$25</f>
        <v>235952.32527025885</v>
      </c>
      <c r="EF26" s="348">
        <f t="shared" si="11"/>
        <v>245532.81122229254</v>
      </c>
      <c r="EG26" s="348">
        <f t="shared" si="11"/>
        <v>229025.73875030651</v>
      </c>
      <c r="EH26" s="348">
        <f t="shared" si="11"/>
        <v>283735.69408839906</v>
      </c>
      <c r="EI26" s="348">
        <f t="shared" si="11"/>
        <v>220917.91022860163</v>
      </c>
      <c r="EJ26" s="348">
        <f t="shared" si="11"/>
        <v>222557.63248602612</v>
      </c>
      <c r="EK26" s="348">
        <f t="shared" si="11"/>
        <v>213443.18989001799</v>
      </c>
      <c r="EL26" s="348">
        <f t="shared" si="11"/>
        <v>186219.71694401911</v>
      </c>
      <c r="EM26" s="348">
        <f t="shared" si="11"/>
        <v>196466.36348167786</v>
      </c>
      <c r="EN26" s="348">
        <f t="shared" si="11"/>
        <v>272218.89356079861</v>
      </c>
      <c r="EO26" s="348">
        <f t="shared" si="11"/>
        <v>215322.56168755447</v>
      </c>
      <c r="EP26" s="348">
        <f t="shared" si="11"/>
        <v>225612.76717245462</v>
      </c>
      <c r="EQ26" s="348">
        <f t="shared" si="11"/>
        <v>243800.21469396487</v>
      </c>
      <c r="ER26" s="348">
        <f t="shared" si="11"/>
        <v>253442.57522704269</v>
      </c>
      <c r="ES26" s="348">
        <f t="shared" si="11"/>
        <v>254250.86165465708</v>
      </c>
      <c r="ET26" s="348">
        <f t="shared" si="11"/>
        <v>298379.2697555988</v>
      </c>
      <c r="EU26" s="348">
        <f t="shared" si="11"/>
        <v>244784.57851796324</v>
      </c>
      <c r="EV26" s="348">
        <f t="shared" si="11"/>
        <v>222432.02337261819</v>
      </c>
      <c r="EW26" s="348">
        <f t="shared" si="11"/>
        <v>221210.88488880132</v>
      </c>
      <c r="EX26" s="348">
        <f t="shared" si="11"/>
        <v>195632.41784528518</v>
      </c>
      <c r="EY26" s="348">
        <f t="shared" si="11"/>
        <v>203595.46486936565</v>
      </c>
      <c r="EZ26" s="348">
        <f t="shared" si="11"/>
        <v>280265.79476850166</v>
      </c>
      <c r="FA26" s="348">
        <f t="shared" si="11"/>
        <v>223329.58896717048</v>
      </c>
      <c r="FB26" s="348">
        <f t="shared" si="11"/>
        <v>233224.94498046738</v>
      </c>
      <c r="FC26" s="348">
        <f t="shared" si="11"/>
        <v>251418.24150006415</v>
      </c>
      <c r="FD26" s="348">
        <f t="shared" si="11"/>
        <v>261413.52065393783</v>
      </c>
      <c r="FE26" s="348">
        <f t="shared" si="11"/>
        <v>255006.81984797586</v>
      </c>
      <c r="FF26" s="348">
        <f t="shared" si="11"/>
        <v>303470.51735949697</v>
      </c>
      <c r="FG26" s="348">
        <f t="shared" si="11"/>
        <v>250566.57926350314</v>
      </c>
      <c r="FH26" s="348">
        <f t="shared" si="11"/>
        <v>234266.74476279749</v>
      </c>
      <c r="FI26" s="348">
        <f t="shared" si="11"/>
        <v>223641.78563033653</v>
      </c>
      <c r="FJ26" s="348">
        <f t="shared" si="11"/>
        <v>205851.21593477897</v>
      </c>
      <c r="FK26" s="348">
        <f t="shared" si="11"/>
        <v>205481.77727748512</v>
      </c>
      <c r="FL26" s="348">
        <f t="shared" si="11"/>
        <v>285476.87917124364</v>
      </c>
      <c r="FM26" s="348">
        <f t="shared" si="11"/>
        <v>229806.50631854279</v>
      </c>
      <c r="FN26" s="348">
        <f t="shared" si="11"/>
        <v>239022.88386989362</v>
      </c>
      <c r="FO26" s="348">
        <f t="shared" si="11"/>
        <v>257698.97683977845</v>
      </c>
      <c r="FP26" s="348">
        <f t="shared" si="11"/>
        <v>268443.61038244737</v>
      </c>
      <c r="FQ26" s="348">
        <f t="shared" si="11"/>
        <v>266433.82246716286</v>
      </c>
      <c r="FR26" s="348">
        <f t="shared" si="11"/>
        <v>312462.46028375346</v>
      </c>
      <c r="FS26" s="348">
        <f t="shared" si="11"/>
        <v>259059.38462919265</v>
      </c>
      <c r="FT26" s="348">
        <f t="shared" si="11"/>
        <v>236524.47005301481</v>
      </c>
      <c r="FU26" s="348">
        <f t="shared" si="11"/>
        <v>235823.80970098937</v>
      </c>
      <c r="FV26" s="348">
        <f t="shared" si="11"/>
        <v>210019.55328814857</v>
      </c>
      <c r="FW26" s="348">
        <f t="shared" si="11"/>
        <v>218793.27144703243</v>
      </c>
      <c r="FX26" s="348">
        <f t="shared" si="11"/>
        <v>296263.57137059089</v>
      </c>
      <c r="FY26" s="348">
        <f t="shared" si="11"/>
        <v>238828.64901826705</v>
      </c>
      <c r="FZ26" s="348">
        <f t="shared" si="11"/>
        <v>248603.04805185262</v>
      </c>
      <c r="GA26" s="348">
        <f t="shared" si="11"/>
        <v>266834.35103022447</v>
      </c>
      <c r="GB26" s="348">
        <f t="shared" si="11"/>
        <v>277580.71371114528</v>
      </c>
      <c r="GC26" s="348">
        <f t="shared" si="11"/>
        <v>282125.76413125423</v>
      </c>
      <c r="GD26" s="348">
        <f t="shared" si="11"/>
        <v>323964.55261102406</v>
      </c>
      <c r="GE26" s="348">
        <f t="shared" si="11"/>
        <v>269495.38954788813</v>
      </c>
      <c r="GF26" s="348">
        <f t="shared" si="11"/>
        <v>247222.58075511875</v>
      </c>
      <c r="GG26" s="348">
        <f t="shared" si="11"/>
        <v>245864.16373009188</v>
      </c>
      <c r="GH26" s="348">
        <f t="shared" si="11"/>
        <v>219413.66670500673</v>
      </c>
      <c r="GI26" s="348">
        <f t="shared" si="11"/>
        <v>228352.23639402408</v>
      </c>
      <c r="GJ26" s="348">
        <f t="shared" si="11"/>
        <v>305907.16786161915</v>
      </c>
      <c r="GK26" s="348">
        <f t="shared" si="11"/>
        <v>247959.24176554722</v>
      </c>
      <c r="GL26" s="348">
        <f t="shared" si="11"/>
        <v>257485.73349616959</v>
      </c>
      <c r="GM26" s="348">
        <f t="shared" si="11"/>
        <v>275574.38707956142</v>
      </c>
      <c r="GN26" s="348">
        <f t="shared" si="11"/>
        <v>286578.44849674613</v>
      </c>
      <c r="GO26" s="348">
        <f t="shared" si="11"/>
        <v>285724.68422951031</v>
      </c>
      <c r="GP26" s="348">
        <f t="shared" si="11"/>
        <v>330716.82244841231</v>
      </c>
      <c r="GQ26" s="348">
        <f t="shared" ref="GQ26:JB29" si="12">$C26*GQ$25</f>
        <v>265187.97384592821</v>
      </c>
      <c r="GR26" s="348">
        <f t="shared" si="12"/>
        <v>267447.4222600034</v>
      </c>
      <c r="GS26" s="348">
        <f t="shared" si="12"/>
        <v>257087.30696378276</v>
      </c>
      <c r="GT26" s="348">
        <f t="shared" si="12"/>
        <v>227845.49213074756</v>
      </c>
      <c r="GU26" s="348">
        <f t="shared" si="12"/>
        <v>239462.48795024958</v>
      </c>
      <c r="GV26" s="348">
        <f t="shared" si="12"/>
        <v>316339.63932388701</v>
      </c>
      <c r="GW26" s="348">
        <f t="shared" si="12"/>
        <v>257487.25363423268</v>
      </c>
      <c r="GX26" s="348">
        <f t="shared" si="12"/>
        <v>266968.82987106504</v>
      </c>
      <c r="GY26" s="348">
        <f t="shared" si="12"/>
        <v>284810.84218141367</v>
      </c>
      <c r="GZ26" s="348">
        <f t="shared" si="12"/>
        <v>295996.4240214795</v>
      </c>
      <c r="HA26" s="348">
        <f t="shared" si="12"/>
        <v>278055.84782357997</v>
      </c>
      <c r="HB26" s="348">
        <f t="shared" si="12"/>
        <v>333272.04371945828</v>
      </c>
      <c r="HC26" s="348">
        <f t="shared" si="12"/>
        <v>280976.58787068282</v>
      </c>
      <c r="HD26" s="348">
        <f t="shared" si="12"/>
        <v>257157.87084044199</v>
      </c>
      <c r="HE26" s="348">
        <f t="shared" si="12"/>
        <v>258096.16139982094</v>
      </c>
      <c r="HF26" s="348">
        <f t="shared" si="12"/>
        <v>232274.22116525855</v>
      </c>
      <c r="HG26" s="348">
        <f t="shared" si="12"/>
        <v>242391.70528558179</v>
      </c>
      <c r="HH26" s="348">
        <f t="shared" si="12"/>
        <v>321342.55352429114</v>
      </c>
      <c r="HI26" s="348">
        <f t="shared" si="12"/>
        <v>263262.59494210535</v>
      </c>
      <c r="HJ26" s="348">
        <f t="shared" si="12"/>
        <v>272937.16556181846</v>
      </c>
      <c r="HK26" s="348">
        <f t="shared" si="12"/>
        <v>291320.22673476132</v>
      </c>
      <c r="HL26" s="348">
        <f t="shared" si="12"/>
        <v>303335.78290691483</v>
      </c>
      <c r="HM26" s="348">
        <f t="shared" si="12"/>
        <v>302924.11869351147</v>
      </c>
      <c r="HN26" s="348">
        <f t="shared" si="12"/>
        <v>347919.59490103874</v>
      </c>
      <c r="HO26" s="348">
        <f t="shared" si="12"/>
        <v>293647.88439027633</v>
      </c>
      <c r="HP26" s="348">
        <f t="shared" si="12"/>
        <v>270975.42062516208</v>
      </c>
      <c r="HQ26" s="348">
        <f t="shared" si="12"/>
        <v>270421.25136223272</v>
      </c>
      <c r="HR26" s="348">
        <f t="shared" si="12"/>
        <v>248187.02791365312</v>
      </c>
      <c r="HS26" s="348">
        <f t="shared" si="12"/>
        <v>248453.2791180705</v>
      </c>
      <c r="HT26" s="348">
        <f t="shared" si="12"/>
        <v>331071.461185869</v>
      </c>
      <c r="HU26" s="348">
        <f t="shared" si="12"/>
        <v>273402.34885951359</v>
      </c>
      <c r="HV26" s="348">
        <f t="shared" si="12"/>
        <v>281821.63427393249</v>
      </c>
      <c r="HW26" s="348">
        <f t="shared" si="12"/>
        <v>300420.28139691579</v>
      </c>
      <c r="HX26" s="348">
        <f t="shared" si="12"/>
        <v>312910.19582468842</v>
      </c>
      <c r="HY26" s="348">
        <f t="shared" si="12"/>
        <v>309651.13409083214</v>
      </c>
      <c r="HZ26" s="348">
        <f t="shared" si="12"/>
        <v>356275.18186945742</v>
      </c>
      <c r="IA26" s="348">
        <f t="shared" si="12"/>
        <v>290675.95583652559</v>
      </c>
      <c r="IB26" s="348">
        <f t="shared" si="12"/>
        <v>292705.37473356299</v>
      </c>
      <c r="IC26" s="348">
        <f t="shared" si="12"/>
        <v>282919.16192672116</v>
      </c>
      <c r="ID26" s="348">
        <f t="shared" si="12"/>
        <v>253123.81084571659</v>
      </c>
      <c r="IE26" s="348">
        <f t="shared" si="12"/>
        <v>266002.29872503766</v>
      </c>
      <c r="IF26" s="348">
        <f t="shared" si="12"/>
        <v>344104.76407547056</v>
      </c>
      <c r="IG26" s="348">
        <f t="shared" si="12"/>
        <v>284334.11726178724</v>
      </c>
      <c r="IH26" s="348">
        <f t="shared" si="12"/>
        <v>293550.43617279746</v>
      </c>
      <c r="II26" s="348">
        <f t="shared" si="12"/>
        <v>311400.94381455716</v>
      </c>
      <c r="IJ26" s="348">
        <f t="shared" si="12"/>
        <v>323795.719552116</v>
      </c>
      <c r="IK26" s="348">
        <f t="shared" si="12"/>
        <v>326503.43578098802</v>
      </c>
      <c r="IL26" s="348">
        <f t="shared" si="12"/>
        <v>369179.14521782252</v>
      </c>
      <c r="IM26" s="348">
        <f t="shared" si="12"/>
        <v>313967.35185829317</v>
      </c>
      <c r="IN26" s="348">
        <f t="shared" si="12"/>
        <v>291228.58842180861</v>
      </c>
      <c r="IO26" s="348">
        <f t="shared" si="12"/>
        <v>290382.03842007898</v>
      </c>
      <c r="IP26" s="348">
        <f t="shared" si="12"/>
        <v>262712.39517916273</v>
      </c>
      <c r="IQ26" s="348">
        <f t="shared" si="12"/>
        <v>273569.90085251682</v>
      </c>
      <c r="IR26" s="348">
        <f t="shared" si="12"/>
        <v>352980.20217511459</v>
      </c>
      <c r="IS26" s="348">
        <f t="shared" si="12"/>
        <v>293352.58967762219</v>
      </c>
      <c r="IT26" s="348">
        <f t="shared" si="12"/>
        <v>302322.81161823886</v>
      </c>
      <c r="IU26" s="348">
        <f t="shared" si="12"/>
        <v>320329.57020682731</v>
      </c>
      <c r="IV26" s="348">
        <f t="shared" si="12"/>
        <v>333271.54452476295</v>
      </c>
      <c r="IW26" s="348">
        <f t="shared" si="12"/>
        <v>336290.755236311</v>
      </c>
      <c r="IX26" s="348">
        <f t="shared" si="12"/>
        <v>378866.60167650791</v>
      </c>
      <c r="IY26" s="348">
        <f t="shared" si="12"/>
        <v>323505.36265686969</v>
      </c>
      <c r="IZ26" s="348">
        <f t="shared" si="12"/>
        <v>307307.0300751446</v>
      </c>
      <c r="JA26" s="348">
        <f t="shared" si="12"/>
        <v>296375.22859370429</v>
      </c>
      <c r="JB26" s="348">
        <f t="shared" si="12"/>
        <v>276088.82224906236</v>
      </c>
      <c r="JC26" s="348">
        <f t="shared" ref="JC26:LN29" si="13">$C26*JC$25</f>
        <v>278550.3001692837</v>
      </c>
      <c r="JD26" s="348">
        <f t="shared" si="13"/>
        <v>361132.76726239041</v>
      </c>
      <c r="JE26" s="348">
        <f t="shared" si="13"/>
        <v>302541.16719667922</v>
      </c>
      <c r="JF26" s="348">
        <f t="shared" si="13"/>
        <v>310695.39526387374</v>
      </c>
      <c r="JG26" s="348">
        <f t="shared" si="13"/>
        <v>329076.4476292475</v>
      </c>
      <c r="JH26" s="348">
        <f t="shared" si="13"/>
        <v>342754.22289928101</v>
      </c>
      <c r="JI26" s="348">
        <f t="shared" si="13"/>
        <v>340469.25240460882</v>
      </c>
      <c r="JJ26" s="348">
        <f t="shared" si="13"/>
        <v>386416.17265101679</v>
      </c>
      <c r="JK26" s="348">
        <f t="shared" si="13"/>
        <v>320144.23966539832</v>
      </c>
      <c r="JL26" s="348">
        <f t="shared" si="13"/>
        <v>322038.25049773464</v>
      </c>
      <c r="JM26" s="348">
        <f t="shared" si="13"/>
        <v>312404.00338205404</v>
      </c>
      <c r="JN26" s="348">
        <f t="shared" si="13"/>
        <v>281738.92733595002</v>
      </c>
      <c r="JO26" s="348">
        <f t="shared" si="13"/>
        <v>295827.83153832814</v>
      </c>
      <c r="JP26" s="348">
        <f t="shared" si="13"/>
        <v>375073.23321564106</v>
      </c>
      <c r="JQ26" s="348">
        <f t="shared" si="13"/>
        <v>314182.19503068458</v>
      </c>
      <c r="JR26" s="348">
        <f t="shared" si="13"/>
        <v>323014.32047251816</v>
      </c>
      <c r="JS26" s="348">
        <f t="shared" si="13"/>
        <v>340787.94310960942</v>
      </c>
      <c r="JT26" s="348">
        <f t="shared" si="13"/>
        <v>354411.21894914244</v>
      </c>
      <c r="JU26" s="348">
        <f t="shared" si="13"/>
        <v>352447.26071552368</v>
      </c>
      <c r="JV26" s="348">
        <f t="shared" si="13"/>
        <v>397909.16219309036</v>
      </c>
      <c r="JW26" s="348">
        <f t="shared" si="13"/>
        <v>342692.01301577588</v>
      </c>
      <c r="JX26" s="348">
        <f t="shared" si="13"/>
        <v>319485.8770422095</v>
      </c>
      <c r="JY26" s="348">
        <f t="shared" si="13"/>
        <v>319371.26975887857</v>
      </c>
      <c r="JZ26" s="348">
        <f t="shared" si="13"/>
        <v>291119.72789186763</v>
      </c>
      <c r="KA26" s="348">
        <f t="shared" si="13"/>
        <v>303348.08234247996</v>
      </c>
      <c r="KB26" s="348">
        <f t="shared" si="13"/>
        <v>384120.59276547085</v>
      </c>
      <c r="KC26" s="348">
        <f t="shared" si="13"/>
        <v>323491.86936411157</v>
      </c>
      <c r="KD26" s="348">
        <f t="shared" si="13"/>
        <v>332172.55838144879</v>
      </c>
      <c r="KE26" s="348">
        <f t="shared" si="13"/>
        <v>350193.23728476372</v>
      </c>
      <c r="KF26" s="348">
        <f t="shared" si="13"/>
        <v>364468.25991417421</v>
      </c>
      <c r="KG26" s="348">
        <f t="shared" si="13"/>
        <v>355382.55258871446</v>
      </c>
      <c r="KH26" s="348">
        <f t="shared" si="13"/>
        <v>405350.66653765563</v>
      </c>
      <c r="KI26" s="348">
        <f t="shared" si="13"/>
        <v>350895.31853735266</v>
      </c>
      <c r="KJ26" s="348">
        <f t="shared" si="13"/>
        <v>333810.66276690905</v>
      </c>
      <c r="KK26" s="348">
        <f t="shared" si="13"/>
        <v>324390.8197728637</v>
      </c>
      <c r="KL26" s="348">
        <f t="shared" si="13"/>
        <v>303921.53074511798</v>
      </c>
      <c r="KM26" s="348">
        <f t="shared" si="13"/>
        <v>307967.20904529706</v>
      </c>
      <c r="KN26" s="348">
        <f t="shared" si="13"/>
        <v>392201.43019086402</v>
      </c>
      <c r="KO26" s="348">
        <f t="shared" si="13"/>
        <v>332781.11881578818</v>
      </c>
      <c r="KP26" s="348">
        <f t="shared" si="13"/>
        <v>340778.96662668476</v>
      </c>
      <c r="KQ26" s="348">
        <f t="shared" si="13"/>
        <v>359298.81616773311</v>
      </c>
      <c r="KR26" s="348">
        <f t="shared" si="13"/>
        <v>374442.43455978477</v>
      </c>
      <c r="KS26" s="348">
        <f t="shared" si="13"/>
        <v>369702.93878426199</v>
      </c>
      <c r="KT26" s="348">
        <f t="shared" si="13"/>
        <v>417290.26091460726</v>
      </c>
      <c r="KU26" s="348">
        <f t="shared" si="13"/>
        <v>362310.35251264006</v>
      </c>
      <c r="KV26" s="348">
        <f t="shared" si="13"/>
        <v>338981.79355084454</v>
      </c>
      <c r="KW26" s="348">
        <f t="shared" si="13"/>
        <v>339522.63491684856</v>
      </c>
      <c r="KX26" s="348">
        <f t="shared" si="13"/>
        <v>310981.49096102815</v>
      </c>
      <c r="KY26" s="348">
        <f t="shared" si="13"/>
        <v>324281.11722777411</v>
      </c>
      <c r="KZ26" s="348">
        <f t="shared" si="13"/>
        <v>406096.21381509991</v>
      </c>
      <c r="LA26" s="348">
        <f t="shared" si="13"/>
        <v>344824.54268216714</v>
      </c>
      <c r="LB26" s="348">
        <f t="shared" si="13"/>
        <v>353353.67197993293</v>
      </c>
      <c r="LC26" s="348">
        <f t="shared" si="13"/>
        <v>371426.99487322418</v>
      </c>
      <c r="LD26" s="348">
        <f t="shared" si="13"/>
        <v>386679.62716226163</v>
      </c>
      <c r="LE26" s="348">
        <f t="shared" si="13"/>
        <v>387917.08570397878</v>
      </c>
      <c r="LF26" s="348">
        <f t="shared" si="13"/>
        <v>431672.89308002352</v>
      </c>
      <c r="LG26" s="348">
        <f t="shared" si="13"/>
        <v>375653.51697696839</v>
      </c>
      <c r="LH26" s="348">
        <f t="shared" si="13"/>
        <v>352540.96797998465</v>
      </c>
      <c r="LI26" s="348">
        <f t="shared" si="13"/>
        <v>352507.368568354</v>
      </c>
      <c r="LJ26" s="348">
        <f t="shared" si="13"/>
        <v>323283.44956442597</v>
      </c>
      <c r="LK26" s="348">
        <f t="shared" si="13"/>
        <v>336869.30083779566</v>
      </c>
      <c r="LL26" s="348">
        <f t="shared" si="13"/>
        <v>418891.36474867543</v>
      </c>
      <c r="LM26" s="348">
        <f t="shared" si="13"/>
        <v>357028.22608892218</v>
      </c>
      <c r="LN26" s="348">
        <f t="shared" si="13"/>
        <v>365289.37504401873</v>
      </c>
      <c r="LO26" s="348">
        <f t="shared" ref="LO26:NA29" si="14">$C26*LO$25</f>
        <v>383224.95628776815</v>
      </c>
      <c r="LP26" s="348">
        <f t="shared" si="14"/>
        <v>398850.46596382291</v>
      </c>
      <c r="LQ26" s="348">
        <f t="shared" si="14"/>
        <v>395141.38321934233</v>
      </c>
      <c r="LR26" s="348">
        <f t="shared" si="14"/>
        <v>441788.96532137418</v>
      </c>
      <c r="LS26" s="348">
        <f t="shared" si="14"/>
        <v>374617.306070188</v>
      </c>
      <c r="LT26" s="348">
        <f t="shared" si="14"/>
        <v>376054.33423093823</v>
      </c>
      <c r="LU26" s="348">
        <f t="shared" si="14"/>
        <v>367002.56312316854</v>
      </c>
      <c r="LV26" s="348">
        <f t="shared" si="14"/>
        <v>334896.33604928257</v>
      </c>
      <c r="LW26" s="348">
        <f t="shared" si="14"/>
        <v>351263.00550241745</v>
      </c>
      <c r="LX26" s="348">
        <f t="shared" si="14"/>
        <v>432699.48997812386</v>
      </c>
      <c r="LY26" s="348">
        <f t="shared" si="14"/>
        <v>369826.35414748784</v>
      </c>
      <c r="LZ26" s="348">
        <f t="shared" si="14"/>
        <v>378004.29696990654</v>
      </c>
      <c r="MA26" s="348">
        <f t="shared" si="14"/>
        <v>395682.31179405819</v>
      </c>
      <c r="MB26" s="348">
        <f t="shared" si="14"/>
        <v>411594.38628999301</v>
      </c>
      <c r="MC26" s="348">
        <f t="shared" si="14"/>
        <v>390725.45281509176</v>
      </c>
      <c r="MD26" s="348">
        <f t="shared" si="14"/>
        <v>447641.03375607496</v>
      </c>
      <c r="ME26" s="348">
        <f t="shared" si="14"/>
        <v>393663.26471933484</v>
      </c>
      <c r="MF26" s="348">
        <f t="shared" si="14"/>
        <v>369003.12796537764</v>
      </c>
      <c r="MG26" s="348">
        <f t="shared" si="14"/>
        <v>371280.92028090707</v>
      </c>
      <c r="MH26" s="348">
        <f t="shared" si="14"/>
        <v>342525.61879360204</v>
      </c>
      <c r="MI26" s="348">
        <f t="shared" si="14"/>
        <v>357506.6861611944</v>
      </c>
      <c r="MJ26" s="348">
        <f t="shared" si="14"/>
        <v>441126.00770123088</v>
      </c>
      <c r="MK26" s="348">
        <f t="shared" si="14"/>
        <v>378928.60707061982</v>
      </c>
      <c r="ML26" s="348">
        <f t="shared" si="14"/>
        <v>387267.86495954735</v>
      </c>
      <c r="MM26" s="348">
        <f t="shared" si="14"/>
        <v>405482.85088721593</v>
      </c>
      <c r="MN26" s="348">
        <f t="shared" si="14"/>
        <v>422338.04249365011</v>
      </c>
      <c r="MO26" s="348">
        <f t="shared" si="14"/>
        <v>418927.81498302391</v>
      </c>
      <c r="MP26" s="348">
        <f t="shared" si="14"/>
        <v>465671.65445253858</v>
      </c>
      <c r="MQ26" s="348">
        <f t="shared" si="14"/>
        <v>409680.41368423833</v>
      </c>
      <c r="MR26" s="348">
        <f t="shared" si="14"/>
        <v>386149.62974849431</v>
      </c>
      <c r="MS26" s="348">
        <f t="shared" si="14"/>
        <v>386968.74208516354</v>
      </c>
      <c r="MT26" s="348">
        <f t="shared" si="14"/>
        <v>357097.74346103944</v>
      </c>
      <c r="MU26" s="348">
        <f t="shared" si="14"/>
        <v>372295.50643435039</v>
      </c>
      <c r="MV26" s="348">
        <f t="shared" si="14"/>
        <v>455904.79596532945</v>
      </c>
      <c r="MW26" s="348">
        <f t="shared" si="14"/>
        <v>392901.90860747336</v>
      </c>
      <c r="MX26" s="348">
        <f t="shared" si="14"/>
        <v>400842.41819393949</v>
      </c>
      <c r="MY26" s="348">
        <f t="shared" si="14"/>
        <v>418803.90944669367</v>
      </c>
      <c r="MZ26" s="348">
        <f t="shared" si="14"/>
        <v>435974.13199942838</v>
      </c>
      <c r="NA26" s="348">
        <f t="shared" si="14"/>
        <v>425141.39360023424</v>
      </c>
    </row>
    <row r="27" spans="1:365" x14ac:dyDescent="0.2">
      <c r="A27" s="260" t="s">
        <v>613</v>
      </c>
      <c r="B27" s="258" t="s">
        <v>599</v>
      </c>
      <c r="C27" s="275">
        <f>350*0.22/31353</f>
        <v>2.455905336012503E-3</v>
      </c>
      <c r="E27" s="263"/>
      <c r="F27" s="348">
        <f>$C27*F$25</f>
        <v>1629.1243486207009</v>
      </c>
      <c r="G27" s="348">
        <f t="shared" si="9"/>
        <v>1161.6540361892426</v>
      </c>
      <c r="H27" s="348">
        <f t="shared" si="9"/>
        <v>1177.4897278751985</v>
      </c>
      <c r="I27" s="348">
        <f t="shared" si="9"/>
        <v>1100.8651878216003</v>
      </c>
      <c r="J27" s="348">
        <f t="shared" si="9"/>
        <v>908.98524924104345</v>
      </c>
      <c r="K27" s="348">
        <f t="shared" si="9"/>
        <v>961.51779114653664</v>
      </c>
      <c r="L27" s="348">
        <f t="shared" si="9"/>
        <v>1511.6395307564133</v>
      </c>
      <c r="M27" s="348">
        <f t="shared" si="9"/>
        <v>1100.9311639817338</v>
      </c>
      <c r="N27" s="348">
        <f t="shared" si="9"/>
        <v>1185.4231058338185</v>
      </c>
      <c r="O27" s="348">
        <f t="shared" si="9"/>
        <v>1323.8993546034335</v>
      </c>
      <c r="P27" s="348">
        <f t="shared" si="9"/>
        <v>1372.2487494677573</v>
      </c>
      <c r="Q27" s="348">
        <f t="shared" si="9"/>
        <v>1393.4190983098322</v>
      </c>
      <c r="R27" s="348">
        <f t="shared" si="9"/>
        <v>1718.5849992224528</v>
      </c>
      <c r="S27" s="348">
        <f t="shared" si="9"/>
        <v>1321.3196420651452</v>
      </c>
      <c r="T27" s="348">
        <f t="shared" si="9"/>
        <v>1155.8866110731133</v>
      </c>
      <c r="U27" s="348">
        <f t="shared" si="9"/>
        <v>1139.3316825933721</v>
      </c>
      <c r="V27" s="348">
        <f t="shared" si="9"/>
        <v>960.50958725088788</v>
      </c>
      <c r="W27" s="348">
        <f t="shared" si="9"/>
        <v>995.43772748928188</v>
      </c>
      <c r="X27" s="348">
        <f t="shared" si="9"/>
        <v>1552.2069572966084</v>
      </c>
      <c r="Y27" s="348">
        <f t="shared" si="9"/>
        <v>1141.8507437473029</v>
      </c>
      <c r="Z27" s="348">
        <f t="shared" si="9"/>
        <v>1223.6604278180112</v>
      </c>
      <c r="AA27" s="348">
        <f t="shared" si="9"/>
        <v>1362.3339713832393</v>
      </c>
      <c r="AB27" s="348">
        <f t="shared" si="9"/>
        <v>1412.9140506750275</v>
      </c>
      <c r="AC27" s="348">
        <f t="shared" si="9"/>
        <v>1379.8399467583754</v>
      </c>
      <c r="AD27" s="348">
        <f t="shared" si="9"/>
        <v>1738.4200534048327</v>
      </c>
      <c r="AE27" s="348">
        <f t="shared" si="9"/>
        <v>1346.4172637809115</v>
      </c>
      <c r="AF27" s="348">
        <f t="shared" si="9"/>
        <v>1227.4702114289269</v>
      </c>
      <c r="AG27" s="348">
        <f t="shared" si="9"/>
        <v>1139.8116783056555</v>
      </c>
      <c r="AH27" s="348">
        <f t="shared" si="9"/>
        <v>1020.5555906472121</v>
      </c>
      <c r="AI27" s="348">
        <f t="shared" si="9"/>
        <v>991.92818509880385</v>
      </c>
      <c r="AJ27" s="348">
        <f t="shared" si="9"/>
        <v>1573.4905260071826</v>
      </c>
      <c r="AK27" s="348">
        <f t="shared" si="9"/>
        <v>1173.3698946062743</v>
      </c>
      <c r="AL27" s="348">
        <f t="shared" si="9"/>
        <v>1250.3120543437174</v>
      </c>
      <c r="AM27" s="348">
        <f t="shared" si="9"/>
        <v>1392.7598860539406</v>
      </c>
      <c r="AN27" s="348">
        <f t="shared" si="9"/>
        <v>1448.4927959975103</v>
      </c>
      <c r="AO27" s="348">
        <f t="shared" si="9"/>
        <v>1497.1931496597647</v>
      </c>
      <c r="AP27" s="348">
        <f t="shared" si="9"/>
        <v>1808.2086572579899</v>
      </c>
      <c r="AQ27" s="348">
        <f t="shared" si="9"/>
        <v>1320.1443596528613</v>
      </c>
      <c r="AR27" s="348">
        <f t="shared" si="9"/>
        <v>1346.0943261596158</v>
      </c>
      <c r="AS27" s="348">
        <f t="shared" si="9"/>
        <v>1256.2562022942511</v>
      </c>
      <c r="AT27" s="348">
        <f t="shared" si="9"/>
        <v>1052.9089533385659</v>
      </c>
      <c r="AU27" s="348">
        <f t="shared" si="9"/>
        <v>1108.7839841917605</v>
      </c>
      <c r="AV27" s="348">
        <f t="shared" si="9"/>
        <v>1660.1267819618415</v>
      </c>
      <c r="AW27" s="348">
        <f t="shared" si="9"/>
        <v>1240.7047000003868</v>
      </c>
      <c r="AX27" s="348">
        <f t="shared" si="9"/>
        <v>1321.0916773816593</v>
      </c>
      <c r="AY27" s="348">
        <f t="shared" si="9"/>
        <v>1457.1622375884358</v>
      </c>
      <c r="AZ27" s="348">
        <f t="shared" si="9"/>
        <v>1509.8363259842488</v>
      </c>
      <c r="BA27" s="348">
        <f t="shared" si="9"/>
        <v>1559.0988879820438</v>
      </c>
      <c r="BB27" s="348">
        <f t="shared" si="9"/>
        <v>1865.8815088420886</v>
      </c>
      <c r="BC27" s="348">
        <f t="shared" si="9"/>
        <v>1461.4049054108871</v>
      </c>
      <c r="BD27" s="348">
        <f t="shared" si="9"/>
        <v>1296.5724343607476</v>
      </c>
      <c r="BE27" s="348">
        <f t="shared" si="9"/>
        <v>1278.1818486975706</v>
      </c>
      <c r="BF27" s="348">
        <f t="shared" si="9"/>
        <v>1093.5123084386016</v>
      </c>
      <c r="BG27" s="348">
        <f t="shared" si="9"/>
        <v>1133.7614952868132</v>
      </c>
      <c r="BH27" s="348">
        <f t="shared" si="9"/>
        <v>1695.2846625687944</v>
      </c>
      <c r="BI27" s="348">
        <f t="shared" si="9"/>
        <v>1278.6882107118261</v>
      </c>
      <c r="BJ27" s="348">
        <f t="shared" si="9"/>
        <v>1358.1032387174514</v>
      </c>
      <c r="BK27" s="348">
        <f t="shared" si="9"/>
        <v>1495.9628346868774</v>
      </c>
      <c r="BL27" s="348">
        <f t="shared" si="9"/>
        <v>1552.2684862660144</v>
      </c>
      <c r="BM27" s="348">
        <f t="shared" si="9"/>
        <v>1562.3784802953282</v>
      </c>
      <c r="BN27" s="348">
        <f t="shared" si="9"/>
        <v>1894.1389724022122</v>
      </c>
      <c r="BO27" s="348">
        <f t="shared" si="9"/>
        <v>1494.1149733726602</v>
      </c>
      <c r="BP27" s="348">
        <f t="shared" si="9"/>
        <v>1376.6741646889868</v>
      </c>
      <c r="BQ27" s="348">
        <f t="shared" si="9"/>
        <v>1285.9458573006623</v>
      </c>
      <c r="BR27" s="348">
        <f t="shared" si="9"/>
        <v>1160.2216942998041</v>
      </c>
      <c r="BS27" s="348">
        <f t="shared" si="10"/>
        <v>1136.8597694112557</v>
      </c>
      <c r="BT27" s="348">
        <f t="shared" si="10"/>
        <v>1722.9394417473748</v>
      </c>
      <c r="BU27" s="348">
        <f t="shared" si="10"/>
        <v>1316.1769982382543</v>
      </c>
      <c r="BV27" s="348">
        <f t="shared" si="10"/>
        <v>1390.4891313210937</v>
      </c>
      <c r="BW27" s="348">
        <f t="shared" si="10"/>
        <v>1531.9370790978185</v>
      </c>
      <c r="BX27" s="348">
        <f t="shared" si="10"/>
        <v>1593.3989690940566</v>
      </c>
      <c r="BY27" s="348">
        <f t="shared" si="10"/>
        <v>1475.8955851772434</v>
      </c>
      <c r="BZ27" s="348">
        <f t="shared" si="10"/>
        <v>1886.9877711811869</v>
      </c>
      <c r="CA27" s="348">
        <f t="shared" si="10"/>
        <v>1502.3158141802858</v>
      </c>
      <c r="CB27" s="348">
        <f t="shared" si="10"/>
        <v>1328.034902343335</v>
      </c>
      <c r="CC27" s="348">
        <f t="shared" si="10"/>
        <v>1328.4491977079283</v>
      </c>
      <c r="CD27" s="348">
        <f t="shared" si="10"/>
        <v>1204.8439375937389</v>
      </c>
      <c r="CE27" s="348">
        <f t="shared" si="10"/>
        <v>1166.9285662325924</v>
      </c>
      <c r="CF27" s="348">
        <f t="shared" si="10"/>
        <v>1765.2053737442536</v>
      </c>
      <c r="CG27" s="348">
        <f t="shared" si="10"/>
        <v>1359.0942738583278</v>
      </c>
      <c r="CH27" s="348">
        <f t="shared" si="10"/>
        <v>1431.9925330882606</v>
      </c>
      <c r="CI27" s="348">
        <f t="shared" si="10"/>
        <v>1575.1567067013302</v>
      </c>
      <c r="CJ27" s="348">
        <f t="shared" si="10"/>
        <v>1639.9015922172882</v>
      </c>
      <c r="CK27" s="348">
        <f t="shared" si="10"/>
        <v>1601.1680996026148</v>
      </c>
      <c r="CL27" s="348">
        <f t="shared" si="10"/>
        <v>1965.1993588313921</v>
      </c>
      <c r="CM27" s="348">
        <f t="shared" si="10"/>
        <v>1570.8145412493236</v>
      </c>
      <c r="CN27" s="348">
        <f t="shared" si="10"/>
        <v>1401.2328557277015</v>
      </c>
      <c r="CO27" s="348">
        <f t="shared" si="10"/>
        <v>1394.636194800388</v>
      </c>
      <c r="CP27" s="348">
        <f t="shared" si="10"/>
        <v>1246.7471602707997</v>
      </c>
      <c r="CQ27" s="348">
        <f t="shared" si="10"/>
        <v>1221.0651535313386</v>
      </c>
      <c r="CR27" s="348">
        <f t="shared" si="10"/>
        <v>1821.3104458523094</v>
      </c>
      <c r="CS27" s="348">
        <f t="shared" si="10"/>
        <v>1410.2695883162321</v>
      </c>
      <c r="CT27" s="348">
        <f t="shared" si="10"/>
        <v>1483.1214335545728</v>
      </c>
      <c r="CU27" s="348">
        <f t="shared" si="10"/>
        <v>1626.0337311408791</v>
      </c>
      <c r="CV27" s="348">
        <f t="shared" si="10"/>
        <v>1692.5208737172252</v>
      </c>
      <c r="CW27" s="348">
        <f t="shared" si="10"/>
        <v>1686.3486835821875</v>
      </c>
      <c r="CX27" s="348">
        <f t="shared" si="10"/>
        <v>2030.2625569814675</v>
      </c>
      <c r="CY27" s="348">
        <f t="shared" si="10"/>
        <v>1543.8865734492485</v>
      </c>
      <c r="CZ27" s="348">
        <f t="shared" si="10"/>
        <v>1564.9098185221758</v>
      </c>
      <c r="DA27" s="348">
        <f t="shared" si="10"/>
        <v>1482.8840183058601</v>
      </c>
      <c r="DB27" s="348">
        <f t="shared" si="10"/>
        <v>1275.2915827446616</v>
      </c>
      <c r="DC27" s="348">
        <f t="shared" si="10"/>
        <v>1343.3595454829308</v>
      </c>
      <c r="DD27" s="348">
        <f t="shared" si="10"/>
        <v>1906.9751467747326</v>
      </c>
      <c r="DE27" s="348">
        <f t="shared" si="10"/>
        <v>1479.2753429964969</v>
      </c>
      <c r="DF27" s="348">
        <f t="shared" si="10"/>
        <v>1557.4289416502327</v>
      </c>
      <c r="DG27" s="348">
        <f t="shared" si="10"/>
        <v>1693.8600798988518</v>
      </c>
      <c r="DH27" s="348">
        <f t="shared" si="10"/>
        <v>1758.2556409765673</v>
      </c>
      <c r="DI27" s="348">
        <f t="shared" si="10"/>
        <v>1797.2093344963471</v>
      </c>
      <c r="DJ27" s="348">
        <f t="shared" si="10"/>
        <v>2110.4711179031628</v>
      </c>
      <c r="DK27" s="348">
        <f t="shared" si="10"/>
        <v>1702.7078125800613</v>
      </c>
      <c r="DL27" s="348">
        <f t="shared" si="10"/>
        <v>1535.8113549523309</v>
      </c>
      <c r="DM27" s="348">
        <f t="shared" si="10"/>
        <v>1521.1085571810827</v>
      </c>
      <c r="DN27" s="348">
        <f t="shared" si="10"/>
        <v>1329.8627797922986</v>
      </c>
      <c r="DO27" s="348">
        <f t="shared" si="10"/>
        <v>1381.7382179254589</v>
      </c>
      <c r="DP27" s="348">
        <f t="shared" si="10"/>
        <v>1954.4515405475179</v>
      </c>
      <c r="DQ27" s="348">
        <f t="shared" si="10"/>
        <v>1528.3358347683486</v>
      </c>
      <c r="DR27" s="348">
        <f t="shared" si="10"/>
        <v>1604.7353460593508</v>
      </c>
      <c r="DS27" s="348">
        <f t="shared" si="10"/>
        <v>1742.3071283244071</v>
      </c>
      <c r="DT27" s="348">
        <f t="shared" si="10"/>
        <v>1810.0841955531475</v>
      </c>
      <c r="DU27" s="348">
        <f t="shared" si="10"/>
        <v>1851.7926900859329</v>
      </c>
      <c r="DV27" s="348">
        <f t="shared" si="10"/>
        <v>2163.9666965673146</v>
      </c>
      <c r="DW27" s="348">
        <f t="shared" si="10"/>
        <v>1755.2796588985307</v>
      </c>
      <c r="DX27" s="348">
        <f t="shared" si="10"/>
        <v>1638.0470726539093</v>
      </c>
      <c r="DY27" s="348">
        <f t="shared" si="10"/>
        <v>1546.6685636426737</v>
      </c>
      <c r="DZ27" s="348">
        <f t="shared" si="10"/>
        <v>1411.8054692853332</v>
      </c>
      <c r="EA27" s="348">
        <f t="shared" si="10"/>
        <v>1399.2893604375854</v>
      </c>
      <c r="EB27" s="348">
        <f t="shared" si="10"/>
        <v>1995.3302271292562</v>
      </c>
      <c r="EC27" s="348">
        <f t="shared" si="10"/>
        <v>1577.6751706415396</v>
      </c>
      <c r="ED27" s="348">
        <f t="shared" si="10"/>
        <v>1648.081266129426</v>
      </c>
      <c r="EE27" s="348">
        <f t="shared" si="11"/>
        <v>1788.5079465302051</v>
      </c>
      <c r="EF27" s="348">
        <f t="shared" si="11"/>
        <v>1861.1275964412926</v>
      </c>
      <c r="EG27" s="348">
        <f t="shared" si="11"/>
        <v>1736.0047342008741</v>
      </c>
      <c r="EH27" s="348">
        <f t="shared" si="11"/>
        <v>2150.7037195336738</v>
      </c>
      <c r="EI27" s="348">
        <f t="shared" si="11"/>
        <v>1674.5477609603513</v>
      </c>
      <c r="EJ27" s="348">
        <f t="shared" si="11"/>
        <v>1686.9767814590775</v>
      </c>
      <c r="EK27" s="348">
        <f t="shared" si="11"/>
        <v>1617.8897190939047</v>
      </c>
      <c r="EL27" s="348">
        <f t="shared" si="11"/>
        <v>1411.5370262764027</v>
      </c>
      <c r="EM27" s="348">
        <f t="shared" si="11"/>
        <v>1489.2061432766191</v>
      </c>
      <c r="EN27" s="348">
        <f t="shared" si="11"/>
        <v>2063.4068927758794</v>
      </c>
      <c r="EO27" s="348">
        <f t="shared" si="11"/>
        <v>1632.1352722603281</v>
      </c>
      <c r="EP27" s="348">
        <f t="shared" si="11"/>
        <v>1710.1345641091907</v>
      </c>
      <c r="EQ27" s="348">
        <f t="shared" si="11"/>
        <v>1847.9945931725374</v>
      </c>
      <c r="ER27" s="348">
        <f t="shared" si="11"/>
        <v>1921.0832496075441</v>
      </c>
      <c r="ES27" s="348">
        <f t="shared" si="11"/>
        <v>1927.2100241464475</v>
      </c>
      <c r="ET27" s="348">
        <f t="shared" si="11"/>
        <v>2261.7013603342257</v>
      </c>
      <c r="EU27" s="348">
        <f t="shared" si="11"/>
        <v>1855.4560264069055</v>
      </c>
      <c r="EV27" s="348">
        <f t="shared" si="11"/>
        <v>1686.0246700644159</v>
      </c>
      <c r="EW27" s="348">
        <f t="shared" si="11"/>
        <v>1676.7684956248602</v>
      </c>
      <c r="EX27" s="348">
        <f t="shared" si="11"/>
        <v>1482.8848730964924</v>
      </c>
      <c r="EY27" s="348">
        <f t="shared" si="11"/>
        <v>1543.2444091377197</v>
      </c>
      <c r="EZ27" s="348">
        <f t="shared" si="11"/>
        <v>2124.4020397337908</v>
      </c>
      <c r="FA27" s="348">
        <f t="shared" si="11"/>
        <v>1692.8281766480029</v>
      </c>
      <c r="FB27" s="348">
        <f t="shared" si="11"/>
        <v>1767.834527372692</v>
      </c>
      <c r="FC27" s="348">
        <f t="shared" si="11"/>
        <v>1905.7388915768138</v>
      </c>
      <c r="FD27" s="348">
        <f t="shared" si="11"/>
        <v>1981.5026551846313</v>
      </c>
      <c r="FE27" s="348">
        <f t="shared" si="11"/>
        <v>1932.9401530377249</v>
      </c>
      <c r="FF27" s="348">
        <f t="shared" si="11"/>
        <v>2300.2927867458752</v>
      </c>
      <c r="FG27" s="348">
        <f t="shared" si="11"/>
        <v>1899.2833303692503</v>
      </c>
      <c r="FH27" s="348">
        <f t="shared" si="11"/>
        <v>1775.731322571708</v>
      </c>
      <c r="FI27" s="348">
        <f t="shared" si="11"/>
        <v>1695.1946132250239</v>
      </c>
      <c r="FJ27" s="348">
        <f t="shared" si="11"/>
        <v>1560.3429001200175</v>
      </c>
      <c r="FK27" s="348">
        <f t="shared" si="11"/>
        <v>1557.5425718182357</v>
      </c>
      <c r="FL27" s="348">
        <f t="shared" si="11"/>
        <v>2163.9018236569559</v>
      </c>
      <c r="FM27" s="348">
        <f t="shared" si="11"/>
        <v>1741.9229170311733</v>
      </c>
      <c r="FN27" s="348">
        <f t="shared" si="11"/>
        <v>1811.7826417443473</v>
      </c>
      <c r="FO27" s="348">
        <f t="shared" si="11"/>
        <v>1953.3465811906613</v>
      </c>
      <c r="FP27" s="348">
        <f t="shared" si="11"/>
        <v>2034.7904171503512</v>
      </c>
      <c r="FQ27" s="348">
        <f t="shared" si="11"/>
        <v>2019.5563157139293</v>
      </c>
      <c r="FR27" s="348">
        <f t="shared" si="11"/>
        <v>2368.4513071434103</v>
      </c>
      <c r="FS27" s="348">
        <f t="shared" si="11"/>
        <v>1963.6584106634248</v>
      </c>
      <c r="FT27" s="348">
        <f t="shared" si="11"/>
        <v>1792.8447780886681</v>
      </c>
      <c r="FU27" s="348">
        <f t="shared" si="11"/>
        <v>1787.5338043316569</v>
      </c>
      <c r="FV27" s="348">
        <f t="shared" si="11"/>
        <v>1591.9387086028587</v>
      </c>
      <c r="FW27" s="348">
        <f t="shared" si="11"/>
        <v>1658.4430951555523</v>
      </c>
      <c r="FX27" s="348">
        <f t="shared" si="11"/>
        <v>2245.6644623307257</v>
      </c>
      <c r="FY27" s="348">
        <f t="shared" si="11"/>
        <v>1810.3103503599359</v>
      </c>
      <c r="FZ27" s="348">
        <f t="shared" si="11"/>
        <v>1884.3998526528319</v>
      </c>
      <c r="GA27" s="348">
        <f t="shared" si="11"/>
        <v>2022.592304094326</v>
      </c>
      <c r="GB27" s="348">
        <f t="shared" si="11"/>
        <v>2104.0492468437055</v>
      </c>
      <c r="GC27" s="348">
        <f t="shared" si="11"/>
        <v>2138.5005233226912</v>
      </c>
      <c r="GD27" s="348">
        <f t="shared" si="11"/>
        <v>2455.6366464083862</v>
      </c>
      <c r="GE27" s="348">
        <f t="shared" si="11"/>
        <v>2042.7628556216871</v>
      </c>
      <c r="GF27" s="348">
        <f t="shared" si="11"/>
        <v>1873.9359730224633</v>
      </c>
      <c r="GG27" s="348">
        <f t="shared" si="11"/>
        <v>1863.6392334536554</v>
      </c>
      <c r="GH27" s="348">
        <f t="shared" si="11"/>
        <v>1663.1456631323917</v>
      </c>
      <c r="GI27" s="348">
        <f t="shared" si="11"/>
        <v>1730.8996168224448</v>
      </c>
      <c r="GJ27" s="348">
        <f t="shared" si="11"/>
        <v>2318.7624872710585</v>
      </c>
      <c r="GK27" s="348">
        <f t="shared" si="11"/>
        <v>1879.5198301408077</v>
      </c>
      <c r="GL27" s="348">
        <f t="shared" si="11"/>
        <v>1951.7302062973338</v>
      </c>
      <c r="GM27" s="348">
        <f t="shared" si="11"/>
        <v>2088.8413817810797</v>
      </c>
      <c r="GN27" s="348">
        <f t="shared" si="11"/>
        <v>2172.2516692880959</v>
      </c>
      <c r="GO27" s="348">
        <f t="shared" si="11"/>
        <v>2165.7801747831536</v>
      </c>
      <c r="GP27" s="348">
        <f t="shared" si="11"/>
        <v>2506.8185461733187</v>
      </c>
      <c r="GQ27" s="348">
        <f t="shared" si="12"/>
        <v>2010.1128395511082</v>
      </c>
      <c r="GR27" s="348">
        <f t="shared" si="12"/>
        <v>2027.239356268924</v>
      </c>
      <c r="GS27" s="348">
        <f t="shared" si="12"/>
        <v>1948.7101512143158</v>
      </c>
      <c r="GT27" s="348">
        <f t="shared" si="12"/>
        <v>1727.0585182416594</v>
      </c>
      <c r="GU27" s="348">
        <f t="shared" si="12"/>
        <v>1815.1148207773074</v>
      </c>
      <c r="GV27" s="348">
        <f t="shared" si="12"/>
        <v>2397.8401487895208</v>
      </c>
      <c r="GW27" s="348">
        <f t="shared" si="12"/>
        <v>1951.7417288750516</v>
      </c>
      <c r="GX27" s="348">
        <f t="shared" si="12"/>
        <v>2023.61164762149</v>
      </c>
      <c r="GY27" s="348">
        <f t="shared" si="12"/>
        <v>2158.85329341836</v>
      </c>
      <c r="GZ27" s="348">
        <f t="shared" si="12"/>
        <v>2243.6394975153421</v>
      </c>
      <c r="HA27" s="348">
        <f t="shared" si="12"/>
        <v>2107.6507419117611</v>
      </c>
      <c r="HB27" s="348">
        <f t="shared" si="12"/>
        <v>2526.1870077605236</v>
      </c>
      <c r="HC27" s="348">
        <f t="shared" si="12"/>
        <v>2129.7898192783823</v>
      </c>
      <c r="HD27" s="348">
        <f t="shared" si="12"/>
        <v>1949.2450222057269</v>
      </c>
      <c r="HE27" s="348">
        <f t="shared" si="12"/>
        <v>1956.3572221795198</v>
      </c>
      <c r="HF27" s="348">
        <f t="shared" si="12"/>
        <v>1760.6280838824282</v>
      </c>
      <c r="HG27" s="348">
        <f t="shared" si="12"/>
        <v>1837.3181556050317</v>
      </c>
      <c r="HH27" s="348">
        <f t="shared" si="12"/>
        <v>2435.7620120005863</v>
      </c>
      <c r="HI27" s="348">
        <f t="shared" si="12"/>
        <v>1995.5185546012797</v>
      </c>
      <c r="HJ27" s="348">
        <f t="shared" si="12"/>
        <v>2068.8513620351787</v>
      </c>
      <c r="HK27" s="348">
        <f t="shared" si="12"/>
        <v>2208.1941337230633</v>
      </c>
      <c r="HL27" s="348">
        <f t="shared" si="12"/>
        <v>2299.2715056932789</v>
      </c>
      <c r="HM27" s="348">
        <f t="shared" si="12"/>
        <v>2296.1511095872829</v>
      </c>
      <c r="HN27" s="348">
        <f t="shared" si="12"/>
        <v>2637.2147827801523</v>
      </c>
      <c r="HO27" s="348">
        <f t="shared" si="12"/>
        <v>2225.8376734038957</v>
      </c>
      <c r="HP27" s="348">
        <f t="shared" si="12"/>
        <v>2053.9814242023704</v>
      </c>
      <c r="HQ27" s="348">
        <f t="shared" si="12"/>
        <v>2049.7808462706348</v>
      </c>
      <c r="HR27" s="348">
        <f t="shared" si="12"/>
        <v>1881.246438834027</v>
      </c>
      <c r="HS27" s="348">
        <f t="shared" si="12"/>
        <v>1883.2646109131886</v>
      </c>
      <c r="HT27" s="348">
        <f t="shared" si="12"/>
        <v>2509.5066917525673</v>
      </c>
      <c r="HU27" s="348">
        <f t="shared" si="12"/>
        <v>2072.3774303778741</v>
      </c>
      <c r="HV27" s="348">
        <f t="shared" si="12"/>
        <v>2136.1952327688728</v>
      </c>
      <c r="HW27" s="348">
        <f t="shared" si="12"/>
        <v>2277.1721362008125</v>
      </c>
      <c r="HX27" s="348">
        <f t="shared" si="12"/>
        <v>2371.8451222795356</v>
      </c>
      <c r="HY27" s="348">
        <f t="shared" si="12"/>
        <v>2347.1415818394994</v>
      </c>
      <c r="HZ27" s="348">
        <f t="shared" si="12"/>
        <v>2700.5497538334121</v>
      </c>
      <c r="IA27" s="348">
        <f t="shared" si="12"/>
        <v>2203.3105894736354</v>
      </c>
      <c r="IB27" s="348">
        <f t="shared" si="12"/>
        <v>2218.6934928632609</v>
      </c>
      <c r="IC27" s="348">
        <f t="shared" si="12"/>
        <v>2144.5144427037649</v>
      </c>
      <c r="ID27" s="348">
        <f t="shared" si="12"/>
        <v>1918.6670300241199</v>
      </c>
      <c r="IE27" s="348">
        <f t="shared" si="12"/>
        <v>2016.2853852790486</v>
      </c>
      <c r="IF27" s="348">
        <f t="shared" si="12"/>
        <v>2608.2985377786158</v>
      </c>
      <c r="IG27" s="348">
        <f t="shared" si="12"/>
        <v>2155.2397401037902</v>
      </c>
      <c r="IH27" s="348">
        <f t="shared" si="12"/>
        <v>2225.0990203258361</v>
      </c>
      <c r="II27" s="348">
        <f t="shared" si="12"/>
        <v>2360.4050603503101</v>
      </c>
      <c r="IJ27" s="348">
        <f t="shared" si="12"/>
        <v>2454.356899463116</v>
      </c>
      <c r="IK27" s="348">
        <f t="shared" si="12"/>
        <v>2474.8812659288396</v>
      </c>
      <c r="IL27" s="348">
        <f t="shared" si="12"/>
        <v>2798.3612119906943</v>
      </c>
      <c r="IM27" s="348">
        <f t="shared" si="12"/>
        <v>2379.8583171682012</v>
      </c>
      <c r="IN27" s="348">
        <f t="shared" si="12"/>
        <v>2207.4995194583603</v>
      </c>
      <c r="IO27" s="348">
        <f t="shared" si="12"/>
        <v>2201.0827087594434</v>
      </c>
      <c r="IP27" s="348">
        <f t="shared" si="12"/>
        <v>1991.3480652997875</v>
      </c>
      <c r="IQ27" s="348">
        <f t="shared" si="12"/>
        <v>2073.6474669015661</v>
      </c>
      <c r="IR27" s="348">
        <f t="shared" si="12"/>
        <v>2675.5739568785061</v>
      </c>
      <c r="IS27" s="348">
        <f t="shared" si="12"/>
        <v>2223.5993528467861</v>
      </c>
      <c r="IT27" s="348">
        <f t="shared" si="12"/>
        <v>2291.5932291714062</v>
      </c>
      <c r="IU27" s="348">
        <f t="shared" si="12"/>
        <v>2428.0836443010462</v>
      </c>
      <c r="IV27" s="348">
        <f t="shared" si="12"/>
        <v>2526.1832238873267</v>
      </c>
      <c r="IW27" s="348">
        <f t="shared" si="12"/>
        <v>2549.0687044337365</v>
      </c>
      <c r="IX27" s="348">
        <f t="shared" si="12"/>
        <v>2871.7916935008002</v>
      </c>
      <c r="IY27" s="348">
        <f t="shared" si="12"/>
        <v>2452.1560073384758</v>
      </c>
      <c r="IZ27" s="348">
        <f t="shared" si="12"/>
        <v>2329.3733794929085</v>
      </c>
      <c r="JA27" s="348">
        <f t="shared" si="12"/>
        <v>2246.5108190284068</v>
      </c>
      <c r="JB27" s="348">
        <f t="shared" si="12"/>
        <v>2092.7407770829618</v>
      </c>
      <c r="JC27" s="348">
        <f t="shared" si="13"/>
        <v>2111.3986683136673</v>
      </c>
      <c r="JD27" s="348">
        <f t="shared" si="13"/>
        <v>2737.3700312613146</v>
      </c>
      <c r="JE27" s="348">
        <f t="shared" si="13"/>
        <v>2293.2483545733803</v>
      </c>
      <c r="JF27" s="348">
        <f t="shared" si="13"/>
        <v>2355.0570342687079</v>
      </c>
      <c r="JG27" s="348">
        <f t="shared" si="13"/>
        <v>2494.3845792861352</v>
      </c>
      <c r="JH27" s="348">
        <f t="shared" si="13"/>
        <v>2598.0614967875404</v>
      </c>
      <c r="JI27" s="348">
        <f t="shared" si="13"/>
        <v>2580.7415238539093</v>
      </c>
      <c r="JJ27" s="348">
        <f t="shared" si="13"/>
        <v>2929.0170997998789</v>
      </c>
      <c r="JK27" s="348">
        <f t="shared" si="13"/>
        <v>2426.67884718493</v>
      </c>
      <c r="JL27" s="348">
        <f t="shared" si="13"/>
        <v>2441.0353635725851</v>
      </c>
      <c r="JM27" s="348">
        <f t="shared" si="13"/>
        <v>2368.0082064742423</v>
      </c>
      <c r="JN27" s="348">
        <f t="shared" si="13"/>
        <v>2135.5683179222178</v>
      </c>
      <c r="JO27" s="348">
        <f t="shared" si="13"/>
        <v>2242.3615741234194</v>
      </c>
      <c r="JP27" s="348">
        <f t="shared" si="13"/>
        <v>2843.0381322523294</v>
      </c>
      <c r="JQ27" s="348">
        <f t="shared" si="13"/>
        <v>2381.4868186912936</v>
      </c>
      <c r="JR27" s="348">
        <f t="shared" si="13"/>
        <v>2448.4339298052778</v>
      </c>
      <c r="JS27" s="348">
        <f t="shared" si="13"/>
        <v>2583.1571849741208</v>
      </c>
      <c r="JT27" s="348">
        <f t="shared" si="13"/>
        <v>2686.4209992589331</v>
      </c>
      <c r="JU27" s="348">
        <f t="shared" si="13"/>
        <v>2671.5342847353222</v>
      </c>
      <c r="JV27" s="348">
        <f t="shared" si="13"/>
        <v>3016.1334403650462</v>
      </c>
      <c r="JW27" s="348">
        <f t="shared" si="13"/>
        <v>2597.5899486861422</v>
      </c>
      <c r="JX27" s="348">
        <f t="shared" si="13"/>
        <v>2421.6884882981381</v>
      </c>
      <c r="JY27" s="348">
        <f t="shared" si="13"/>
        <v>2420.819770277526</v>
      </c>
      <c r="JZ27" s="348">
        <f t="shared" si="13"/>
        <v>2206.6743615683508</v>
      </c>
      <c r="KA27" s="348">
        <f t="shared" si="13"/>
        <v>2299.3647348581994</v>
      </c>
      <c r="KB27" s="348">
        <f t="shared" si="13"/>
        <v>2911.6167081635972</v>
      </c>
      <c r="KC27" s="348">
        <f t="shared" si="13"/>
        <v>2452.0537287900652</v>
      </c>
      <c r="KD27" s="348">
        <f t="shared" si="13"/>
        <v>2517.8529586602617</v>
      </c>
      <c r="KE27" s="348">
        <f t="shared" si="13"/>
        <v>2654.4488891455057</v>
      </c>
      <c r="KF27" s="348">
        <f t="shared" si="13"/>
        <v>2762.652914600038</v>
      </c>
      <c r="KG27" s="348">
        <f t="shared" si="13"/>
        <v>2693.7836642850857</v>
      </c>
      <c r="KH27" s="348">
        <f t="shared" si="13"/>
        <v>3072.5397065001644</v>
      </c>
      <c r="KI27" s="348">
        <f t="shared" si="13"/>
        <v>2659.7706332644798</v>
      </c>
      <c r="KJ27" s="348">
        <f t="shared" si="13"/>
        <v>2530.2697157627222</v>
      </c>
      <c r="KK27" s="348">
        <f t="shared" si="13"/>
        <v>2458.8677322026115</v>
      </c>
      <c r="KL27" s="348">
        <f t="shared" si="13"/>
        <v>2303.7114477963678</v>
      </c>
      <c r="KM27" s="348">
        <f t="shared" si="13"/>
        <v>2334.3775062074783</v>
      </c>
      <c r="KN27" s="348">
        <f t="shared" si="13"/>
        <v>2972.8690901156729</v>
      </c>
      <c r="KO27" s="348">
        <f t="shared" si="13"/>
        <v>2522.4658192095831</v>
      </c>
      <c r="KP27" s="348">
        <f t="shared" si="13"/>
        <v>2583.0891436398201</v>
      </c>
      <c r="KQ27" s="348">
        <f t="shared" si="13"/>
        <v>2723.4687649670095</v>
      </c>
      <c r="KR27" s="348">
        <f t="shared" si="13"/>
        <v>2838.2567069903944</v>
      </c>
      <c r="KS27" s="348">
        <f t="shared" si="13"/>
        <v>2802.3315435178174</v>
      </c>
      <c r="KT27" s="348">
        <f t="shared" si="13"/>
        <v>3163.0412915007209</v>
      </c>
      <c r="KU27" s="348">
        <f t="shared" si="13"/>
        <v>2746.2960741616162</v>
      </c>
      <c r="KV27" s="348">
        <f t="shared" si="13"/>
        <v>2569.4666530636041</v>
      </c>
      <c r="KW27" s="348">
        <f t="shared" si="13"/>
        <v>2573.5662061398561</v>
      </c>
      <c r="KX27" s="348">
        <f t="shared" si="13"/>
        <v>2357.2256267046696</v>
      </c>
      <c r="KY27" s="348">
        <f t="shared" si="13"/>
        <v>2458.036191875884</v>
      </c>
      <c r="KZ27" s="348">
        <f t="shared" si="13"/>
        <v>3078.1909211203028</v>
      </c>
      <c r="LA27" s="348">
        <f t="shared" si="13"/>
        <v>2613.7544270407575</v>
      </c>
      <c r="LB27" s="348">
        <f t="shared" si="13"/>
        <v>2678.4048410960768</v>
      </c>
      <c r="LC27" s="348">
        <f t="shared" si="13"/>
        <v>2815.3998106427157</v>
      </c>
      <c r="LD27" s="348">
        <f t="shared" si="13"/>
        <v>2931.0140730713688</v>
      </c>
      <c r="LE27" s="348">
        <f t="shared" si="13"/>
        <v>2940.393952811176</v>
      </c>
      <c r="LF27" s="348">
        <f t="shared" si="13"/>
        <v>3272.0609923678535</v>
      </c>
      <c r="LG27" s="348">
        <f t="shared" si="13"/>
        <v>2847.4366568999999</v>
      </c>
      <c r="LH27" s="348">
        <f t="shared" si="13"/>
        <v>2672.2445815588185</v>
      </c>
      <c r="LI27" s="348">
        <f t="shared" si="13"/>
        <v>2671.9898995393414</v>
      </c>
      <c r="LJ27" s="348">
        <f t="shared" si="13"/>
        <v>2450.4739161413663</v>
      </c>
      <c r="LK27" s="348">
        <f t="shared" si="13"/>
        <v>2553.4540539084674</v>
      </c>
      <c r="LL27" s="348">
        <f t="shared" si="13"/>
        <v>3175.1775860982461</v>
      </c>
      <c r="LM27" s="348">
        <f t="shared" si="13"/>
        <v>2706.2577949347601</v>
      </c>
      <c r="LN27" s="348">
        <f t="shared" si="13"/>
        <v>2768.8769301212283</v>
      </c>
      <c r="LO27" s="348">
        <f t="shared" si="14"/>
        <v>2904.8278241984199</v>
      </c>
      <c r="LP27" s="348">
        <f t="shared" si="14"/>
        <v>3023.2684803445241</v>
      </c>
      <c r="LQ27" s="348">
        <f t="shared" si="14"/>
        <v>2995.153801011556</v>
      </c>
      <c r="LR27" s="348">
        <f t="shared" si="14"/>
        <v>3348.7403621117451</v>
      </c>
      <c r="LS27" s="348">
        <f t="shared" si="14"/>
        <v>2839.5822251247027</v>
      </c>
      <c r="LT27" s="348">
        <f t="shared" si="14"/>
        <v>2850.4748335444151</v>
      </c>
      <c r="LU27" s="348">
        <f t="shared" si="14"/>
        <v>2781.8628182236266</v>
      </c>
      <c r="LV27" s="348">
        <f t="shared" si="14"/>
        <v>2538.4990701063871</v>
      </c>
      <c r="LW27" s="348">
        <f t="shared" si="14"/>
        <v>2662.5576838184447</v>
      </c>
      <c r="LX27" s="348">
        <f t="shared" si="14"/>
        <v>3279.8425503924782</v>
      </c>
      <c r="LY27" s="348">
        <f t="shared" si="14"/>
        <v>2803.2670263853861</v>
      </c>
      <c r="LZ27" s="348">
        <f t="shared" si="14"/>
        <v>2865.2554628520006</v>
      </c>
      <c r="MA27" s="348">
        <f t="shared" si="14"/>
        <v>2999.2540151258963</v>
      </c>
      <c r="MB27" s="348">
        <f t="shared" si="14"/>
        <v>3119.8668196369917</v>
      </c>
      <c r="MC27" s="348">
        <f t="shared" si="14"/>
        <v>2961.6812484089055</v>
      </c>
      <c r="MD27" s="348">
        <f t="shared" si="14"/>
        <v>3393.0987759867207</v>
      </c>
      <c r="ME27" s="348">
        <f t="shared" si="14"/>
        <v>2983.9497296799905</v>
      </c>
      <c r="MF27" s="348">
        <f t="shared" si="14"/>
        <v>2797.027009183566</v>
      </c>
      <c r="MG27" s="348">
        <f t="shared" si="14"/>
        <v>2814.2925718441743</v>
      </c>
      <c r="MH27" s="348">
        <f t="shared" si="14"/>
        <v>2596.3286880129372</v>
      </c>
      <c r="MI27" s="348">
        <f t="shared" si="14"/>
        <v>2709.8845006278534</v>
      </c>
      <c r="MJ27" s="348">
        <f t="shared" si="14"/>
        <v>3343.715173356004</v>
      </c>
      <c r="MK27" s="348">
        <f t="shared" si="14"/>
        <v>2872.261691581853</v>
      </c>
      <c r="ML27" s="348">
        <f t="shared" si="14"/>
        <v>2935.4728889516105</v>
      </c>
      <c r="MM27" s="348">
        <f t="shared" si="14"/>
        <v>3073.5416578872705</v>
      </c>
      <c r="MN27" s="348">
        <f t="shared" si="14"/>
        <v>3201.3032474112051</v>
      </c>
      <c r="MO27" s="348">
        <f t="shared" si="14"/>
        <v>3175.453877224898</v>
      </c>
      <c r="MP27" s="348">
        <f t="shared" si="14"/>
        <v>3529.770064814074</v>
      </c>
      <c r="MQ27" s="348">
        <f t="shared" si="14"/>
        <v>3105.3589939102794</v>
      </c>
      <c r="MR27" s="348">
        <f t="shared" si="14"/>
        <v>2926.9967166622823</v>
      </c>
      <c r="MS27" s="348">
        <f t="shared" si="14"/>
        <v>2933.2055511018493</v>
      </c>
      <c r="MT27" s="348">
        <f t="shared" si="14"/>
        <v>2706.7847334691069</v>
      </c>
      <c r="MU27" s="348">
        <f t="shared" si="14"/>
        <v>2821.9830889678956</v>
      </c>
      <c r="MV27" s="348">
        <f t="shared" si="14"/>
        <v>3455.7377195214317</v>
      </c>
      <c r="MW27" s="348">
        <f t="shared" si="14"/>
        <v>2978.1786848104648</v>
      </c>
      <c r="MX27" s="348">
        <f t="shared" si="14"/>
        <v>3038.3673880946021</v>
      </c>
      <c r="MY27" s="348">
        <f t="shared" si="14"/>
        <v>3174.5146788673828</v>
      </c>
      <c r="MZ27" s="348">
        <f t="shared" si="14"/>
        <v>3304.6641887062206</v>
      </c>
      <c r="NA27" s="348">
        <f t="shared" si="14"/>
        <v>3222.552521921627</v>
      </c>
    </row>
    <row r="28" spans="1:365" x14ac:dyDescent="0.2">
      <c r="A28" s="260" t="s">
        <v>601</v>
      </c>
      <c r="B28" s="258" t="s">
        <v>596</v>
      </c>
      <c r="C28" s="275">
        <v>1.0999999999999999E-2</v>
      </c>
      <c r="E28" s="263"/>
      <c r="F28" s="348">
        <f>$C28*F$25</f>
        <v>7296.8479574721177</v>
      </c>
      <c r="G28" s="348">
        <f t="shared" si="9"/>
        <v>5203.0484280916171</v>
      </c>
      <c r="H28" s="348">
        <f t="shared" si="9"/>
        <v>5273.9764911530128</v>
      </c>
      <c r="I28" s="348">
        <f t="shared" si="9"/>
        <v>4930.7751762529469</v>
      </c>
      <c r="J28" s="348">
        <f t="shared" si="9"/>
        <v>4071.3449313506335</v>
      </c>
      <c r="K28" s="348">
        <f t="shared" si="9"/>
        <v>4306.6381865453368</v>
      </c>
      <c r="L28" s="348">
        <f t="shared" si="9"/>
        <v>6770.6334582579739</v>
      </c>
      <c r="M28" s="348">
        <f t="shared" si="9"/>
        <v>4931.070683474185</v>
      </c>
      <c r="N28" s="348">
        <f t="shared" si="9"/>
        <v>5309.5100910296724</v>
      </c>
      <c r="O28" s="348">
        <f t="shared" si="9"/>
        <v>5929.7452092687781</v>
      </c>
      <c r="P28" s="348">
        <f t="shared" si="9"/>
        <v>6146.3021488660834</v>
      </c>
      <c r="Q28" s="348">
        <f t="shared" si="9"/>
        <v>6241.1241413297375</v>
      </c>
      <c r="R28" s="348">
        <f t="shared" si="9"/>
        <v>7697.5422115173651</v>
      </c>
      <c r="S28" s="348">
        <f t="shared" si="9"/>
        <v>5918.1906768097851</v>
      </c>
      <c r="T28" s="348">
        <f t="shared" si="9"/>
        <v>5177.216130996474</v>
      </c>
      <c r="U28" s="348">
        <f t="shared" si="9"/>
        <v>5103.066606335713</v>
      </c>
      <c r="V28" s="348">
        <f t="shared" si="9"/>
        <v>4302.1224412967267</v>
      </c>
      <c r="W28" s="348">
        <f t="shared" si="9"/>
        <v>4458.5655814244928</v>
      </c>
      <c r="X28" s="348">
        <f t="shared" si="9"/>
        <v>6952.334961731508</v>
      </c>
      <c r="Y28" s="348">
        <f t="shared" si="9"/>
        <v>5114.3494812441695</v>
      </c>
      <c r="Z28" s="348">
        <f t="shared" si="9"/>
        <v>5480.7750561968714</v>
      </c>
      <c r="AA28" s="348">
        <f t="shared" si="9"/>
        <v>6101.8938578255274</v>
      </c>
      <c r="AB28" s="348">
        <f t="shared" si="9"/>
        <v>6328.4420329734467</v>
      </c>
      <c r="AC28" s="348">
        <f t="shared" si="9"/>
        <v>6180.3031215307628</v>
      </c>
      <c r="AD28" s="348">
        <f t="shared" si="9"/>
        <v>7786.383419200245</v>
      </c>
      <c r="AE28" s="348">
        <f t="shared" si="9"/>
        <v>6030.6029244747024</v>
      </c>
      <c r="AF28" s="348">
        <f t="shared" si="9"/>
        <v>5497.8390769901625</v>
      </c>
      <c r="AG28" s="348">
        <f t="shared" si="9"/>
        <v>5105.2165071310301</v>
      </c>
      <c r="AH28" s="348">
        <f t="shared" si="9"/>
        <v>4571.0684905088629</v>
      </c>
      <c r="AI28" s="348">
        <f t="shared" si="9"/>
        <v>4442.8463410575423</v>
      </c>
      <c r="AJ28" s="348">
        <f t="shared" si="9"/>
        <v>7047.6640659861705</v>
      </c>
      <c r="AK28" s="348">
        <f t="shared" si="9"/>
        <v>5255.5237579415016</v>
      </c>
      <c r="AL28" s="348">
        <f t="shared" si="9"/>
        <v>5600.1476914055092</v>
      </c>
      <c r="AM28" s="348">
        <f t="shared" si="9"/>
        <v>6238.1715296355997</v>
      </c>
      <c r="AN28" s="348">
        <f t="shared" si="9"/>
        <v>6487.7992332728481</v>
      </c>
      <c r="AO28" s="348">
        <f t="shared" si="9"/>
        <v>6705.9281173260852</v>
      </c>
      <c r="AP28" s="348">
        <f t="shared" si="9"/>
        <v>8098.9665758585361</v>
      </c>
      <c r="AQ28" s="348">
        <f t="shared" si="9"/>
        <v>5912.9265868851653</v>
      </c>
      <c r="AR28" s="348">
        <f t="shared" si="9"/>
        <v>6029.1564868689175</v>
      </c>
      <c r="AS28" s="348">
        <f t="shared" si="9"/>
        <v>5626.7715300759501</v>
      </c>
      <c r="AT28" s="348">
        <f t="shared" si="9"/>
        <v>4715.9792020034356</v>
      </c>
      <c r="AU28" s="348">
        <f t="shared" si="9"/>
        <v>4966.2434651948943</v>
      </c>
      <c r="AV28" s="348">
        <f t="shared" si="9"/>
        <v>7435.7078564070871</v>
      </c>
      <c r="AW28" s="348">
        <f t="shared" si="9"/>
        <v>5557.1163513017318</v>
      </c>
      <c r="AX28" s="348">
        <f t="shared" si="9"/>
        <v>5917.169622992451</v>
      </c>
      <c r="AY28" s="348">
        <f t="shared" si="9"/>
        <v>6526.6296621586034</v>
      </c>
      <c r="AZ28" s="348">
        <f t="shared" si="9"/>
        <v>6762.5569040834498</v>
      </c>
      <c r="BA28" s="348">
        <f t="shared" si="9"/>
        <v>6983.2039192715738</v>
      </c>
      <c r="BB28" s="348">
        <f t="shared" si="9"/>
        <v>8357.2832781037141</v>
      </c>
      <c r="BC28" s="348">
        <f t="shared" si="9"/>
        <v>6545.6325713353626</v>
      </c>
      <c r="BD28" s="348">
        <f t="shared" si="9"/>
        <v>5807.3479335017873</v>
      </c>
      <c r="BE28" s="348">
        <f t="shared" si="9"/>
        <v>5724.9765003164184</v>
      </c>
      <c r="BF28" s="348">
        <f t="shared" si="9"/>
        <v>4897.8416294964954</v>
      </c>
      <c r="BG28" s="348">
        <f t="shared" si="9"/>
        <v>5078.1177373896362</v>
      </c>
      <c r="BH28" s="348">
        <f t="shared" si="9"/>
        <v>7593.1800036456289</v>
      </c>
      <c r="BI28" s="348">
        <f t="shared" si="9"/>
        <v>5727.2444957782682</v>
      </c>
      <c r="BJ28" s="348">
        <f t="shared" si="9"/>
        <v>6082.9444062154644</v>
      </c>
      <c r="BK28" s="348">
        <f t="shared" si="9"/>
        <v>6700.4175365625224</v>
      </c>
      <c r="BL28" s="348">
        <f t="shared" si="9"/>
        <v>6952.6105499854775</v>
      </c>
      <c r="BM28" s="348">
        <f t="shared" si="9"/>
        <v>6997.8932132427744</v>
      </c>
      <c r="BN28" s="348">
        <f t="shared" si="9"/>
        <v>8483.8484573895075</v>
      </c>
      <c r="BO28" s="348">
        <f t="shared" si="9"/>
        <v>6692.1409657361437</v>
      </c>
      <c r="BP28" s="348">
        <f t="shared" si="9"/>
        <v>6166.123583641971</v>
      </c>
      <c r="BQ28" s="348">
        <f t="shared" si="9"/>
        <v>5759.7514948496664</v>
      </c>
      <c r="BR28" s="348">
        <f t="shared" si="9"/>
        <v>5196.6329687688221</v>
      </c>
      <c r="BS28" s="348">
        <f t="shared" si="10"/>
        <v>5091.9949071930132</v>
      </c>
      <c r="BT28" s="348">
        <f t="shared" si="10"/>
        <v>7717.0457595864909</v>
      </c>
      <c r="BU28" s="348">
        <f t="shared" si="10"/>
        <v>5895.1567751091407</v>
      </c>
      <c r="BV28" s="348">
        <f t="shared" si="10"/>
        <v>6228.0008191871775</v>
      </c>
      <c r="BW28" s="348">
        <f t="shared" si="10"/>
        <v>6861.5461772791277</v>
      </c>
      <c r="BX28" s="348">
        <f t="shared" si="10"/>
        <v>7136.8339825722787</v>
      </c>
      <c r="BY28" s="348">
        <f t="shared" si="10"/>
        <v>6610.5363260088734</v>
      </c>
      <c r="BZ28" s="348">
        <f t="shared" si="10"/>
        <v>8451.8182271205351</v>
      </c>
      <c r="CA28" s="348">
        <f t="shared" si="10"/>
        <v>6728.8725317134995</v>
      </c>
      <c r="CB28" s="348">
        <f t="shared" si="10"/>
        <v>5948.2683275957961</v>
      </c>
      <c r="CC28" s="348">
        <f t="shared" si="10"/>
        <v>5950.1239565338101</v>
      </c>
      <c r="CD28" s="348">
        <f t="shared" si="10"/>
        <v>5396.4959964823556</v>
      </c>
      <c r="CE28" s="348">
        <f t="shared" si="10"/>
        <v>5226.6730481557806</v>
      </c>
      <c r="CF28" s="348">
        <f t="shared" si="10"/>
        <v>7906.3548690005109</v>
      </c>
      <c r="CG28" s="348">
        <f t="shared" si="10"/>
        <v>6087.3832526114493</v>
      </c>
      <c r="CH28" s="348">
        <f t="shared" si="10"/>
        <v>6413.8945557023189</v>
      </c>
      <c r="CI28" s="348">
        <f t="shared" si="10"/>
        <v>7055.1268893152574</v>
      </c>
      <c r="CJ28" s="348">
        <f t="shared" si="10"/>
        <v>7345.1192315412327</v>
      </c>
      <c r="CK28" s="348">
        <f t="shared" si="10"/>
        <v>7171.6319181201115</v>
      </c>
      <c r="CL28" s="348">
        <f t="shared" si="10"/>
        <v>8802.127928205804</v>
      </c>
      <c r="CM28" s="348">
        <f t="shared" si="10"/>
        <v>7035.6783302557196</v>
      </c>
      <c r="CN28" s="348">
        <f t="shared" si="10"/>
        <v>6276.1219608043739</v>
      </c>
      <c r="CO28" s="348">
        <f t="shared" si="10"/>
        <v>6246.5755165109367</v>
      </c>
      <c r="CP28" s="348">
        <f t="shared" si="10"/>
        <v>5584.180530852911</v>
      </c>
      <c r="CQ28" s="348">
        <f t="shared" si="10"/>
        <v>5469.1508226668648</v>
      </c>
      <c r="CR28" s="348">
        <f t="shared" si="10"/>
        <v>8157.6494869724929</v>
      </c>
      <c r="CS28" s="348">
        <f t="shared" si="10"/>
        <v>6316.5974860684028</v>
      </c>
      <c r="CT28" s="348">
        <f t="shared" si="10"/>
        <v>6642.9009008909306</v>
      </c>
      <c r="CU28" s="348">
        <f t="shared" si="10"/>
        <v>7283.0050817799965</v>
      </c>
      <c r="CV28" s="348">
        <f t="shared" si="10"/>
        <v>7580.8009933794501</v>
      </c>
      <c r="CW28" s="348">
        <f t="shared" si="10"/>
        <v>7553.1557537646177</v>
      </c>
      <c r="CX28" s="348">
        <f t="shared" si="10"/>
        <v>9093.5459927199918</v>
      </c>
      <c r="CY28" s="348">
        <f t="shared" si="10"/>
        <v>6915.0679624791837</v>
      </c>
      <c r="CZ28" s="348">
        <f t="shared" si="10"/>
        <v>7009.2310771608236</v>
      </c>
      <c r="DA28" s="348">
        <f t="shared" si="10"/>
        <v>6641.8375179919467</v>
      </c>
      <c r="DB28" s="348">
        <f t="shared" si="10"/>
        <v>5712.030999113339</v>
      </c>
      <c r="DC28" s="348">
        <f t="shared" si="10"/>
        <v>6016.9074042180464</v>
      </c>
      <c r="DD28" s="348">
        <f t="shared" si="10"/>
        <v>8541.3416824040269</v>
      </c>
      <c r="DE28" s="348">
        <f t="shared" si="10"/>
        <v>6625.6742612813086</v>
      </c>
      <c r="DF28" s="348">
        <f t="shared" si="10"/>
        <v>6975.7242296513914</v>
      </c>
      <c r="DG28" s="348">
        <f t="shared" si="10"/>
        <v>7586.7992978669563</v>
      </c>
      <c r="DH28" s="348">
        <f t="shared" si="10"/>
        <v>7875.2270159340433</v>
      </c>
      <c r="DI28" s="348">
        <f t="shared" si="10"/>
        <v>8049.7006092091378</v>
      </c>
      <c r="DJ28" s="348">
        <f t="shared" si="10"/>
        <v>9452.8001370882666</v>
      </c>
      <c r="DK28" s="348">
        <f t="shared" si="10"/>
        <v>7626.4282925460939</v>
      </c>
      <c r="DL28" s="348">
        <f t="shared" si="10"/>
        <v>6878.8990588314891</v>
      </c>
      <c r="DM28" s="348">
        <f t="shared" si="10"/>
        <v>6813.0452276140686</v>
      </c>
      <c r="DN28" s="348">
        <f t="shared" si="10"/>
        <v>5956.4553906897054</v>
      </c>
      <c r="DO28" s="348">
        <f t="shared" si="10"/>
        <v>6188.8054780881293</v>
      </c>
      <c r="DP28" s="348">
        <f t="shared" si="10"/>
        <v>8753.9884501123306</v>
      </c>
      <c r="DQ28" s="348">
        <f t="shared" si="10"/>
        <v>6845.4162039274324</v>
      </c>
      <c r="DR28" s="348">
        <f t="shared" si="10"/>
        <v>7187.609614999832</v>
      </c>
      <c r="DS28" s="348">
        <f t="shared" si="10"/>
        <v>7803.7936277650178</v>
      </c>
      <c r="DT28" s="348">
        <f t="shared" si="10"/>
        <v>8107.3671118825469</v>
      </c>
      <c r="DU28" s="348">
        <f t="shared" si="10"/>
        <v>8294.1794588948924</v>
      </c>
      <c r="DV28" s="348">
        <f t="shared" si="10"/>
        <v>9692.4068339250007</v>
      </c>
      <c r="DW28" s="348">
        <f t="shared" si="10"/>
        <v>7861.8975922065183</v>
      </c>
      <c r="DX28" s="348">
        <f t="shared" si="10"/>
        <v>7336.8128384168585</v>
      </c>
      <c r="DY28" s="348">
        <f t="shared" si="10"/>
        <v>6927.5284965555347</v>
      </c>
      <c r="DZ28" s="348">
        <f t="shared" si="10"/>
        <v>6323.4766969290067</v>
      </c>
      <c r="EA28" s="348">
        <f t="shared" si="10"/>
        <v>6267.4170453999441</v>
      </c>
      <c r="EB28" s="348">
        <f t="shared" si="10"/>
        <v>8937.0840873119378</v>
      </c>
      <c r="EC28" s="348">
        <f t="shared" si="10"/>
        <v>7066.407089303455</v>
      </c>
      <c r="ED28" s="348">
        <f t="shared" si="10"/>
        <v>7381.7559909936981</v>
      </c>
      <c r="EE28" s="348">
        <f t="shared" si="11"/>
        <v>8010.7270925087878</v>
      </c>
      <c r="EF28" s="348">
        <f t="shared" si="11"/>
        <v>8335.9905044605475</v>
      </c>
      <c r="EG28" s="348">
        <f t="shared" si="11"/>
        <v>7775.5652044857143</v>
      </c>
      <c r="EH28" s="348">
        <f t="shared" si="11"/>
        <v>9633.0019597913251</v>
      </c>
      <c r="EI28" s="348">
        <f t="shared" si="11"/>
        <v>7500.2994213414122</v>
      </c>
      <c r="EJ28" s="348">
        <f t="shared" si="11"/>
        <v>7555.9690041552076</v>
      </c>
      <c r="EK28" s="348">
        <f t="shared" si="11"/>
        <v>7246.5280518215977</v>
      </c>
      <c r="EL28" s="348">
        <f t="shared" si="11"/>
        <v>6322.2743406920063</v>
      </c>
      <c r="EM28" s="348">
        <f t="shared" si="11"/>
        <v>6670.1543157359756</v>
      </c>
      <c r="EN28" s="348">
        <f t="shared" si="11"/>
        <v>9241.9994727431622</v>
      </c>
      <c r="EO28" s="348">
        <f t="shared" si="11"/>
        <v>7310.3338844540085</v>
      </c>
      <c r="EP28" s="348">
        <f t="shared" si="11"/>
        <v>7659.6927126450637</v>
      </c>
      <c r="EQ28" s="348">
        <f t="shared" si="11"/>
        <v>8277.1677828197935</v>
      </c>
      <c r="ER28" s="348">
        <f t="shared" si="11"/>
        <v>8604.531874992188</v>
      </c>
      <c r="ES28" s="348">
        <f t="shared" si="11"/>
        <v>8631.9736981519363</v>
      </c>
      <c r="ET28" s="348">
        <f t="shared" si="11"/>
        <v>10130.160392936996</v>
      </c>
      <c r="EU28" s="348">
        <f t="shared" si="11"/>
        <v>8310.5875422765275</v>
      </c>
      <c r="EV28" s="348">
        <f t="shared" si="11"/>
        <v>7551.7044972185176</v>
      </c>
      <c r="EW28" s="348">
        <f t="shared" si="11"/>
        <v>7510.2460919037476</v>
      </c>
      <c r="EX28" s="348">
        <f t="shared" si="11"/>
        <v>6641.841346599188</v>
      </c>
      <c r="EY28" s="348">
        <f t="shared" si="11"/>
        <v>6912.1917085278455</v>
      </c>
      <c r="EZ28" s="348">
        <f t="shared" si="11"/>
        <v>9515.1967359676491</v>
      </c>
      <c r="FA28" s="348">
        <f t="shared" si="11"/>
        <v>7582.1774032064041</v>
      </c>
      <c r="FB28" s="348">
        <f t="shared" si="11"/>
        <v>7918.130848102287</v>
      </c>
      <c r="FC28" s="348">
        <f t="shared" si="11"/>
        <v>8535.8044953725475</v>
      </c>
      <c r="FD28" s="348">
        <f t="shared" si="11"/>
        <v>8875.1503925719626</v>
      </c>
      <c r="FE28" s="348">
        <f t="shared" si="11"/>
        <v>8657.6389454559685</v>
      </c>
      <c r="FF28" s="348">
        <f t="shared" si="11"/>
        <v>10303.011391834772</v>
      </c>
      <c r="FG28" s="348">
        <f t="shared" si="11"/>
        <v>8506.8900367238712</v>
      </c>
      <c r="FH28" s="348">
        <f t="shared" si="11"/>
        <v>7953.5005937986789</v>
      </c>
      <c r="FI28" s="348">
        <f t="shared" si="11"/>
        <v>7592.7766726348809</v>
      </c>
      <c r="FJ28" s="348">
        <f t="shared" si="11"/>
        <v>6988.7758496375573</v>
      </c>
      <c r="FK28" s="348">
        <f t="shared" si="11"/>
        <v>6976.233179173877</v>
      </c>
      <c r="FL28" s="348">
        <f t="shared" si="11"/>
        <v>9692.1162681595051</v>
      </c>
      <c r="FM28" s="348">
        <f t="shared" si="11"/>
        <v>7802.0727453826248</v>
      </c>
      <c r="FN28" s="348">
        <f t="shared" si="11"/>
        <v>8114.9744523729305</v>
      </c>
      <c r="FO28" s="348">
        <f t="shared" si="11"/>
        <v>8749.0393371529699</v>
      </c>
      <c r="FP28" s="348">
        <f t="shared" si="11"/>
        <v>9113.8262784164217</v>
      </c>
      <c r="FQ28" s="348">
        <f t="shared" si="11"/>
        <v>9045.5927380826888</v>
      </c>
      <c r="FR28" s="348">
        <f t="shared" si="11"/>
        <v>10608.293404695332</v>
      </c>
      <c r="FS28" s="348">
        <f t="shared" si="11"/>
        <v>8795.2260213614791</v>
      </c>
      <c r="FT28" s="348">
        <f t="shared" si="11"/>
        <v>8030.1517610591436</v>
      </c>
      <c r="FU28" s="348">
        <f t="shared" si="11"/>
        <v>8006.3639096014904</v>
      </c>
      <c r="FV28" s="348">
        <f t="shared" si="11"/>
        <v>7130.2934758322035</v>
      </c>
      <c r="FW28" s="348">
        <f t="shared" si="11"/>
        <v>7428.1666232017178</v>
      </c>
      <c r="FX28" s="348">
        <f t="shared" si="11"/>
        <v>10058.33112677932</v>
      </c>
      <c r="FY28" s="348">
        <f t="shared" si="11"/>
        <v>8108.3800592621519</v>
      </c>
      <c r="FZ28" s="348">
        <f t="shared" si="11"/>
        <v>8440.2269400320329</v>
      </c>
      <c r="GA28" s="348">
        <f t="shared" si="11"/>
        <v>9059.190930038485</v>
      </c>
      <c r="GB28" s="348">
        <f t="shared" si="11"/>
        <v>9424.0365766129562</v>
      </c>
      <c r="GC28" s="348">
        <f t="shared" si="11"/>
        <v>9578.3438439623333</v>
      </c>
      <c r="GD28" s="348">
        <f t="shared" si="11"/>
        <v>10998.796539263161</v>
      </c>
      <c r="GE28" s="348">
        <f t="shared" si="11"/>
        <v>9149.5348303295359</v>
      </c>
      <c r="GF28" s="348">
        <f t="shared" si="11"/>
        <v>8393.3592231676121</v>
      </c>
      <c r="GG28" s="348">
        <f t="shared" si="11"/>
        <v>8347.2401266389206</v>
      </c>
      <c r="GH28" s="348">
        <f t="shared" si="11"/>
        <v>7449.2294251699814</v>
      </c>
      <c r="GI28" s="348">
        <f t="shared" si="11"/>
        <v>7752.6993837477303</v>
      </c>
      <c r="GJ28" s="348">
        <f t="shared" si="11"/>
        <v>10385.737180487069</v>
      </c>
      <c r="GK28" s="348">
        <f t="shared" si="11"/>
        <v>8418.3693192006776</v>
      </c>
      <c r="GL28" s="348">
        <f t="shared" si="11"/>
        <v>8741.7995940057572</v>
      </c>
      <c r="GM28" s="348">
        <f t="shared" si="11"/>
        <v>9355.9205489974538</v>
      </c>
      <c r="GN28" s="348">
        <f t="shared" si="11"/>
        <v>9729.5152267413796</v>
      </c>
      <c r="GO28" s="348">
        <f t="shared" si="11"/>
        <v>9700.5294028537446</v>
      </c>
      <c r="GP28" s="348">
        <f t="shared" si="11"/>
        <v>11228.040268310293</v>
      </c>
      <c r="GQ28" s="348">
        <f t="shared" si="12"/>
        <v>9003.2954083494133</v>
      </c>
      <c r="GR28" s="348">
        <f t="shared" si="12"/>
        <v>9080.0050767285102</v>
      </c>
      <c r="GS28" s="348">
        <f t="shared" si="12"/>
        <v>8728.2727672889196</v>
      </c>
      <c r="GT28" s="348">
        <f t="shared" si="12"/>
        <v>7735.4951032043919</v>
      </c>
      <c r="GU28" s="348">
        <f t="shared" si="12"/>
        <v>8129.8992822615583</v>
      </c>
      <c r="GV28" s="348">
        <f t="shared" si="12"/>
        <v>10739.926026428262</v>
      </c>
      <c r="GW28" s="348">
        <f t="shared" si="12"/>
        <v>8741.851203631355</v>
      </c>
      <c r="GX28" s="348">
        <f t="shared" si="12"/>
        <v>9063.7565696966522</v>
      </c>
      <c r="GY28" s="348">
        <f t="shared" si="12"/>
        <v>9669.5039012208326</v>
      </c>
      <c r="GZ28" s="348">
        <f t="shared" si="12"/>
        <v>10049.261309371217</v>
      </c>
      <c r="HA28" s="348">
        <f t="shared" si="12"/>
        <v>9440.1676730227773</v>
      </c>
      <c r="HB28" s="348">
        <f t="shared" si="12"/>
        <v>11314.791607759384</v>
      </c>
      <c r="HC28" s="348">
        <f t="shared" si="12"/>
        <v>9539.3286005478731</v>
      </c>
      <c r="HD28" s="348">
        <f t="shared" si="12"/>
        <v>8730.6684544594482</v>
      </c>
      <c r="HE28" s="348">
        <f t="shared" si="12"/>
        <v>8762.5239981420673</v>
      </c>
      <c r="HF28" s="348">
        <f t="shared" si="12"/>
        <v>7885.8531877093947</v>
      </c>
      <c r="HG28" s="348">
        <f t="shared" si="12"/>
        <v>8229.3480189549355</v>
      </c>
      <c r="HH28" s="348">
        <f t="shared" si="12"/>
        <v>10909.778051750625</v>
      </c>
      <c r="HI28" s="348">
        <f t="shared" si="12"/>
        <v>8937.927606059131</v>
      </c>
      <c r="HJ28" s="348">
        <f t="shared" si="12"/>
        <v>9266.3852505555642</v>
      </c>
      <c r="HK28" s="348">
        <f t="shared" si="12"/>
        <v>9890.5015249455992</v>
      </c>
      <c r="HL28" s="348">
        <f t="shared" si="12"/>
        <v>10298.437074000194</v>
      </c>
      <c r="HM28" s="348">
        <f t="shared" si="12"/>
        <v>10284.460819841439</v>
      </c>
      <c r="HN28" s="348">
        <f t="shared" si="12"/>
        <v>11812.085012072301</v>
      </c>
      <c r="HO28" s="348">
        <f t="shared" si="12"/>
        <v>9969.5269391760485</v>
      </c>
      <c r="HP28" s="348">
        <f t="shared" si="12"/>
        <v>9199.7827990024161</v>
      </c>
      <c r="HQ28" s="348">
        <f t="shared" si="12"/>
        <v>9180.9684104461721</v>
      </c>
      <c r="HR28" s="348">
        <f t="shared" si="12"/>
        <v>8426.1027995376062</v>
      </c>
      <c r="HS28" s="348">
        <f t="shared" si="12"/>
        <v>8435.142192280171</v>
      </c>
      <c r="HT28" s="348">
        <f t="shared" si="12"/>
        <v>11240.080472359748</v>
      </c>
      <c r="HU28" s="348">
        <f t="shared" si="12"/>
        <v>9282.1785106624975</v>
      </c>
      <c r="HV28" s="348">
        <f t="shared" si="12"/>
        <v>9568.0184475717815</v>
      </c>
      <c r="HW28" s="348">
        <f t="shared" si="12"/>
        <v>10199.453998043437</v>
      </c>
      <c r="HX28" s="348">
        <f t="shared" si="12"/>
        <v>10623.494302690038</v>
      </c>
      <c r="HY28" s="348">
        <f t="shared" si="12"/>
        <v>10512.847145059115</v>
      </c>
      <c r="HZ28" s="348">
        <f t="shared" si="12"/>
        <v>12095.76234741985</v>
      </c>
      <c r="IA28" s="348">
        <f t="shared" si="12"/>
        <v>9868.6281302524112</v>
      </c>
      <c r="IB28" s="348">
        <f t="shared" si="12"/>
        <v>9937.5281545345442</v>
      </c>
      <c r="IC28" s="348">
        <f t="shared" si="12"/>
        <v>9605.2801888701615</v>
      </c>
      <c r="ID28" s="348">
        <f t="shared" si="12"/>
        <v>8593.7096274780324</v>
      </c>
      <c r="IE28" s="348">
        <f t="shared" si="12"/>
        <v>9030.9422406648573</v>
      </c>
      <c r="IF28" s="348">
        <f t="shared" si="12"/>
        <v>11682.569150710418</v>
      </c>
      <c r="IG28" s="348">
        <f t="shared" si="12"/>
        <v>9653.3187959248753</v>
      </c>
      <c r="IH28" s="348">
        <f t="shared" si="12"/>
        <v>9966.2185120394188</v>
      </c>
      <c r="II28" s="348">
        <f t="shared" si="12"/>
        <v>10572.254265309039</v>
      </c>
      <c r="IJ28" s="348">
        <f t="shared" si="12"/>
        <v>10993.064552695296</v>
      </c>
      <c r="IK28" s="348">
        <f t="shared" si="12"/>
        <v>11084.993190095271</v>
      </c>
      <c r="IL28" s="348">
        <f t="shared" si="12"/>
        <v>12533.859868506319</v>
      </c>
      <c r="IM28" s="348">
        <f t="shared" si="12"/>
        <v>10659.385402596372</v>
      </c>
      <c r="IN28" s="348">
        <f t="shared" si="12"/>
        <v>9887.3903476539945</v>
      </c>
      <c r="IO28" s="348">
        <f t="shared" si="12"/>
        <v>9858.6494525335456</v>
      </c>
      <c r="IP28" s="348">
        <f t="shared" si="12"/>
        <v>8919.2479844777463</v>
      </c>
      <c r="IQ28" s="348">
        <f t="shared" si="12"/>
        <v>9287.8670042521135</v>
      </c>
      <c r="IR28" s="348">
        <f t="shared" si="12"/>
        <v>11983.895752858827</v>
      </c>
      <c r="IS28" s="348">
        <f t="shared" si="12"/>
        <v>9959.5015014007531</v>
      </c>
      <c r="IT28" s="348">
        <f t="shared" si="12"/>
        <v>10264.046073458727</v>
      </c>
      <c r="IU28" s="348">
        <f t="shared" si="12"/>
        <v>10875.386642824384</v>
      </c>
      <c r="IV28" s="348">
        <f t="shared" si="12"/>
        <v>11314.774659791334</v>
      </c>
      <c r="IW28" s="348">
        <f t="shared" si="12"/>
        <v>11417.278727158706</v>
      </c>
      <c r="IX28" s="348">
        <f t="shared" si="12"/>
        <v>12862.754995190082</v>
      </c>
      <c r="IY28" s="348">
        <f t="shared" si="12"/>
        <v>10983.206756869031</v>
      </c>
      <c r="IZ28" s="348">
        <f t="shared" si="12"/>
        <v>10433.263366748735</v>
      </c>
      <c r="JA28" s="348">
        <f t="shared" si="12"/>
        <v>10062.121958428232</v>
      </c>
      <c r="JB28" s="348">
        <f t="shared" si="12"/>
        <v>9373.3859405545845</v>
      </c>
      <c r="JC28" s="348">
        <f t="shared" si="13"/>
        <v>9456.9546353769147</v>
      </c>
      <c r="JD28" s="348">
        <f t="shared" si="13"/>
        <v>12260.680370019425</v>
      </c>
      <c r="JE28" s="348">
        <f t="shared" si="13"/>
        <v>10271.459380134169</v>
      </c>
      <c r="JF28" s="348">
        <f t="shared" si="13"/>
        <v>10548.30045648954</v>
      </c>
      <c r="JG28" s="348">
        <f t="shared" si="13"/>
        <v>11172.348530622599</v>
      </c>
      <c r="JH28" s="348">
        <f t="shared" si="13"/>
        <v>11636.717444111391</v>
      </c>
      <c r="JI28" s="348">
        <f t="shared" si="13"/>
        <v>11559.141285341657</v>
      </c>
      <c r="JJ28" s="348">
        <f t="shared" si="13"/>
        <v>13119.067590003655</v>
      </c>
      <c r="JK28" s="348">
        <f t="shared" si="13"/>
        <v>10869.0945565413</v>
      </c>
      <c r="JL28" s="348">
        <f t="shared" si="13"/>
        <v>10933.397393441606</v>
      </c>
      <c r="JM28" s="348">
        <f t="shared" si="13"/>
        <v>10606.308756798129</v>
      </c>
      <c r="JN28" s="348">
        <f t="shared" si="13"/>
        <v>9565.2104959736116</v>
      </c>
      <c r="JO28" s="348">
        <f t="shared" si="13"/>
        <v>10043.537490498795</v>
      </c>
      <c r="JP28" s="348">
        <f t="shared" si="13"/>
        <v>12733.967794358183</v>
      </c>
      <c r="JQ28" s="348">
        <f t="shared" si="13"/>
        <v>10666.679460918303</v>
      </c>
      <c r="JR28" s="348">
        <f t="shared" si="13"/>
        <v>10966.535571597838</v>
      </c>
      <c r="JS28" s="348">
        <f t="shared" si="13"/>
        <v>11569.961031499084</v>
      </c>
      <c r="JT28" s="348">
        <f t="shared" si="13"/>
        <v>12032.47965568076</v>
      </c>
      <c r="JU28" s="348">
        <f t="shared" si="13"/>
        <v>11965.802061329507</v>
      </c>
      <c r="JV28" s="348">
        <f t="shared" si="13"/>
        <v>13509.261679395042</v>
      </c>
      <c r="JW28" s="348">
        <f t="shared" si="13"/>
        <v>11634.605380165229</v>
      </c>
      <c r="JX28" s="348">
        <f t="shared" si="13"/>
        <v>10846.742739087358</v>
      </c>
      <c r="JY28" s="348">
        <f t="shared" si="13"/>
        <v>10842.851751073038</v>
      </c>
      <c r="JZ28" s="348">
        <f t="shared" si="13"/>
        <v>9883.6944654646413</v>
      </c>
      <c r="KA28" s="348">
        <f t="shared" si="13"/>
        <v>10298.854647429875</v>
      </c>
      <c r="KB28" s="348">
        <f t="shared" si="13"/>
        <v>13041.13123586475</v>
      </c>
      <c r="KC28" s="348">
        <f t="shared" si="13"/>
        <v>10982.7486512507</v>
      </c>
      <c r="KD28" s="348">
        <f t="shared" si="13"/>
        <v>11277.46340183931</v>
      </c>
      <c r="KE28" s="348">
        <f t="shared" si="13"/>
        <v>11889.276574482717</v>
      </c>
      <c r="KF28" s="348">
        <f t="shared" si="13"/>
        <v>12373.922404493569</v>
      </c>
      <c r="KG28" s="348">
        <f t="shared" si="13"/>
        <v>12065.457032332897</v>
      </c>
      <c r="KH28" s="348">
        <f t="shared" si="13"/>
        <v>13761.905345414234</v>
      </c>
      <c r="KI28" s="348">
        <f t="shared" si="13"/>
        <v>11913.112666391602</v>
      </c>
      <c r="KJ28" s="348">
        <f t="shared" si="13"/>
        <v>11333.078056901231</v>
      </c>
      <c r="KK28" s="348">
        <f t="shared" si="13"/>
        <v>11013.268572535495</v>
      </c>
      <c r="KL28" s="348">
        <f t="shared" si="13"/>
        <v>10318.323574679931</v>
      </c>
      <c r="KM28" s="348">
        <f t="shared" si="13"/>
        <v>10455.676850303294</v>
      </c>
      <c r="KN28" s="348">
        <f t="shared" si="13"/>
        <v>13315.480654628098</v>
      </c>
      <c r="KO28" s="348">
        <f t="shared" si="13"/>
        <v>11298.124404239721</v>
      </c>
      <c r="KP28" s="348">
        <f t="shared" si="13"/>
        <v>11569.656274362753</v>
      </c>
      <c r="KQ28" s="348">
        <f t="shared" si="13"/>
        <v>12198.416598287233</v>
      </c>
      <c r="KR28" s="348">
        <f t="shared" si="13"/>
        <v>12712.551790609976</v>
      </c>
      <c r="KS28" s="348">
        <f t="shared" si="13"/>
        <v>12551.642983416301</v>
      </c>
      <c r="KT28" s="348">
        <f t="shared" si="13"/>
        <v>14167.261944631728</v>
      </c>
      <c r="KU28" s="348">
        <f t="shared" si="13"/>
        <v>12300.660116169878</v>
      </c>
      <c r="KV28" s="348">
        <f t="shared" si="13"/>
        <v>11508.641139071882</v>
      </c>
      <c r="KW28" s="348">
        <f t="shared" si="13"/>
        <v>11527.003037300414</v>
      </c>
      <c r="KX28" s="348">
        <f t="shared" si="13"/>
        <v>10558.013582010215</v>
      </c>
      <c r="KY28" s="348">
        <f t="shared" si="13"/>
        <v>11009.544103412083</v>
      </c>
      <c r="KZ28" s="348">
        <f t="shared" si="13"/>
        <v>13787.217135697836</v>
      </c>
      <c r="LA28" s="348">
        <f t="shared" si="13"/>
        <v>11707.006078715551</v>
      </c>
      <c r="LB28" s="348">
        <f t="shared" si="13"/>
        <v>11996.575283269327</v>
      </c>
      <c r="LC28" s="348">
        <f t="shared" si="13"/>
        <v>12610.175751868721</v>
      </c>
      <c r="LD28" s="348">
        <f t="shared" si="13"/>
        <v>13128.012033286659</v>
      </c>
      <c r="LE28" s="348">
        <f t="shared" si="13"/>
        <v>13170.024514641254</v>
      </c>
      <c r="LF28" s="348">
        <f t="shared" si="13"/>
        <v>14655.561184815613</v>
      </c>
      <c r="LG28" s="348">
        <f t="shared" si="13"/>
        <v>12753.668786255097</v>
      </c>
      <c r="LH28" s="348">
        <f t="shared" si="13"/>
        <v>11968.983480801948</v>
      </c>
      <c r="LI28" s="348">
        <f t="shared" si="13"/>
        <v>11967.842760036709</v>
      </c>
      <c r="LJ28" s="348">
        <f t="shared" si="13"/>
        <v>10975.672670397178</v>
      </c>
      <c r="LK28" s="348">
        <f t="shared" si="13"/>
        <v>11436.920707456024</v>
      </c>
      <c r="LL28" s="348">
        <f t="shared" si="13"/>
        <v>14221.620408134042</v>
      </c>
      <c r="LM28" s="348">
        <f t="shared" si="13"/>
        <v>12121.32866351279</v>
      </c>
      <c r="LN28" s="348">
        <f t="shared" si="13"/>
        <v>12401.79977001298</v>
      </c>
      <c r="LO28" s="348">
        <f t="shared" si="14"/>
        <v>13010.72382458472</v>
      </c>
      <c r="LP28" s="348">
        <f t="shared" si="14"/>
        <v>13541.219523463122</v>
      </c>
      <c r="LQ28" s="348">
        <f t="shared" si="14"/>
        <v>13415.293874730756</v>
      </c>
      <c r="LR28" s="348">
        <f t="shared" si="14"/>
        <v>14999.008081898504</v>
      </c>
      <c r="LS28" s="348">
        <f t="shared" si="14"/>
        <v>12718.488786333543</v>
      </c>
      <c r="LT28" s="348">
        <f t="shared" si="14"/>
        <v>12767.276779445432</v>
      </c>
      <c r="LU28" s="348">
        <f t="shared" si="14"/>
        <v>12459.963562823621</v>
      </c>
      <c r="LV28" s="348">
        <f t="shared" si="14"/>
        <v>11369.937335006507</v>
      </c>
      <c r="LW28" s="348">
        <f t="shared" si="14"/>
        <v>11925.595865822814</v>
      </c>
      <c r="LX28" s="348">
        <f t="shared" si="14"/>
        <v>14690.414783207907</v>
      </c>
      <c r="LY28" s="348">
        <f t="shared" si="14"/>
        <v>12555.833011180142</v>
      </c>
      <c r="LZ28" s="348">
        <f t="shared" si="14"/>
        <v>12833.479218114109</v>
      </c>
      <c r="MA28" s="348">
        <f t="shared" si="14"/>
        <v>13433.658733748889</v>
      </c>
      <c r="MB28" s="348">
        <f t="shared" si="14"/>
        <v>13973.883485154083</v>
      </c>
      <c r="MC28" s="348">
        <f t="shared" si="14"/>
        <v>13265.370311623485</v>
      </c>
      <c r="MD28" s="348">
        <f t="shared" si="14"/>
        <v>15197.68941764452</v>
      </c>
      <c r="ME28" s="348">
        <f t="shared" si="14"/>
        <v>13365.110839236675</v>
      </c>
      <c r="MF28" s="348">
        <f t="shared" si="14"/>
        <v>12527.88397413319</v>
      </c>
      <c r="MG28" s="348">
        <f t="shared" si="14"/>
        <v>12605.216429290054</v>
      </c>
      <c r="MH28" s="348">
        <f t="shared" si="14"/>
        <v>11628.956193609945</v>
      </c>
      <c r="MI28" s="348">
        <f t="shared" si="14"/>
        <v>12137.572678312154</v>
      </c>
      <c r="MJ28" s="348">
        <f t="shared" si="14"/>
        <v>14976.500261461541</v>
      </c>
      <c r="MK28" s="348">
        <f t="shared" si="14"/>
        <v>12864.860116595117</v>
      </c>
      <c r="ML28" s="348">
        <f t="shared" si="14"/>
        <v>13147.983069614262</v>
      </c>
      <c r="MM28" s="348">
        <f t="shared" si="14"/>
        <v>13766.393085677082</v>
      </c>
      <c r="MN28" s="348">
        <f t="shared" si="14"/>
        <v>14338.637245154787</v>
      </c>
      <c r="MO28" s="348">
        <f t="shared" si="14"/>
        <v>14222.857916090317</v>
      </c>
      <c r="MP28" s="348">
        <f t="shared" si="14"/>
        <v>15809.840120302235</v>
      </c>
      <c r="MQ28" s="348">
        <f t="shared" si="14"/>
        <v>13908.902933724139</v>
      </c>
      <c r="MR28" s="348">
        <f t="shared" si="14"/>
        <v>13110.018293930361</v>
      </c>
      <c r="MS28" s="348">
        <f t="shared" si="14"/>
        <v>13137.827663385182</v>
      </c>
      <c r="MT28" s="348">
        <f t="shared" si="14"/>
        <v>12123.688821208129</v>
      </c>
      <c r="MU28" s="348">
        <f t="shared" si="14"/>
        <v>12639.662255487203</v>
      </c>
      <c r="MV28" s="348">
        <f t="shared" si="14"/>
        <v>15478.249245736492</v>
      </c>
      <c r="MW28" s="348">
        <f t="shared" si="14"/>
        <v>13339.26232926607</v>
      </c>
      <c r="MX28" s="348">
        <f t="shared" si="14"/>
        <v>13608.847531275722</v>
      </c>
      <c r="MY28" s="348">
        <f t="shared" si="14"/>
        <v>14218.651246647005</v>
      </c>
      <c r="MZ28" s="348">
        <f t="shared" si="14"/>
        <v>14801.590901215161</v>
      </c>
      <c r="NA28" s="348">
        <f t="shared" si="14"/>
        <v>14433.812745686964</v>
      </c>
    </row>
    <row r="29" spans="1:365" x14ac:dyDescent="0.2">
      <c r="A29" s="260" t="s">
        <v>601</v>
      </c>
      <c r="B29" s="258" t="s">
        <v>597</v>
      </c>
      <c r="C29" s="275">
        <v>1.0999999999999999E-2</v>
      </c>
      <c r="E29" s="263"/>
      <c r="F29" s="342">
        <f>$C29*F$25</f>
        <v>7296.8479574721177</v>
      </c>
      <c r="G29" s="348">
        <f t="shared" si="9"/>
        <v>5203.0484280916171</v>
      </c>
      <c r="H29" s="348">
        <f t="shared" si="9"/>
        <v>5273.9764911530128</v>
      </c>
      <c r="I29" s="348">
        <f t="shared" si="9"/>
        <v>4930.7751762529469</v>
      </c>
      <c r="J29" s="348">
        <f t="shared" si="9"/>
        <v>4071.3449313506335</v>
      </c>
      <c r="K29" s="348">
        <f t="shared" si="9"/>
        <v>4306.6381865453368</v>
      </c>
      <c r="L29" s="348">
        <f t="shared" si="9"/>
        <v>6770.6334582579739</v>
      </c>
      <c r="M29" s="348">
        <f t="shared" si="9"/>
        <v>4931.070683474185</v>
      </c>
      <c r="N29" s="348">
        <f t="shared" si="9"/>
        <v>5309.5100910296724</v>
      </c>
      <c r="O29" s="348">
        <f t="shared" si="9"/>
        <v>5929.7452092687781</v>
      </c>
      <c r="P29" s="348">
        <f t="shared" si="9"/>
        <v>6146.3021488660834</v>
      </c>
      <c r="Q29" s="348">
        <f t="shared" si="9"/>
        <v>6241.1241413297375</v>
      </c>
      <c r="R29" s="348">
        <f t="shared" si="9"/>
        <v>7697.5422115173651</v>
      </c>
      <c r="S29" s="348">
        <f t="shared" si="9"/>
        <v>5918.1906768097851</v>
      </c>
      <c r="T29" s="348">
        <f t="shared" si="9"/>
        <v>5177.216130996474</v>
      </c>
      <c r="U29" s="348">
        <f t="shared" si="9"/>
        <v>5103.066606335713</v>
      </c>
      <c r="V29" s="348">
        <f t="shared" si="9"/>
        <v>4302.1224412967267</v>
      </c>
      <c r="W29" s="348">
        <f t="shared" si="9"/>
        <v>4458.5655814244928</v>
      </c>
      <c r="X29" s="348">
        <f t="shared" si="9"/>
        <v>6952.334961731508</v>
      </c>
      <c r="Y29" s="348">
        <f t="shared" si="9"/>
        <v>5114.3494812441695</v>
      </c>
      <c r="Z29" s="348">
        <f t="shared" si="9"/>
        <v>5480.7750561968714</v>
      </c>
      <c r="AA29" s="348">
        <f t="shared" si="9"/>
        <v>6101.8938578255274</v>
      </c>
      <c r="AB29" s="348">
        <f t="shared" si="9"/>
        <v>6328.4420329734467</v>
      </c>
      <c r="AC29" s="348">
        <f t="shared" si="9"/>
        <v>6180.3031215307628</v>
      </c>
      <c r="AD29" s="348">
        <f t="shared" si="9"/>
        <v>7786.383419200245</v>
      </c>
      <c r="AE29" s="348">
        <f t="shared" si="9"/>
        <v>6030.6029244747024</v>
      </c>
      <c r="AF29" s="348">
        <f t="shared" si="9"/>
        <v>5497.8390769901625</v>
      </c>
      <c r="AG29" s="348">
        <f t="shared" si="9"/>
        <v>5105.2165071310301</v>
      </c>
      <c r="AH29" s="348">
        <f t="shared" si="9"/>
        <v>4571.0684905088629</v>
      </c>
      <c r="AI29" s="348">
        <f t="shared" si="9"/>
        <v>4442.8463410575423</v>
      </c>
      <c r="AJ29" s="348">
        <f t="shared" si="9"/>
        <v>7047.6640659861705</v>
      </c>
      <c r="AK29" s="348">
        <f t="shared" si="9"/>
        <v>5255.5237579415016</v>
      </c>
      <c r="AL29" s="348">
        <f t="shared" si="9"/>
        <v>5600.1476914055092</v>
      </c>
      <c r="AM29" s="348">
        <f t="shared" si="9"/>
        <v>6238.1715296355997</v>
      </c>
      <c r="AN29" s="348">
        <f t="shared" si="9"/>
        <v>6487.7992332728481</v>
      </c>
      <c r="AO29" s="348">
        <f t="shared" si="9"/>
        <v>6705.9281173260852</v>
      </c>
      <c r="AP29" s="348">
        <f t="shared" si="9"/>
        <v>8098.9665758585361</v>
      </c>
      <c r="AQ29" s="348">
        <f t="shared" si="9"/>
        <v>5912.9265868851653</v>
      </c>
      <c r="AR29" s="348">
        <f t="shared" si="9"/>
        <v>6029.1564868689175</v>
      </c>
      <c r="AS29" s="348">
        <f t="shared" si="9"/>
        <v>5626.7715300759501</v>
      </c>
      <c r="AT29" s="348">
        <f t="shared" si="9"/>
        <v>4715.9792020034356</v>
      </c>
      <c r="AU29" s="348">
        <f t="shared" si="9"/>
        <v>4966.2434651948943</v>
      </c>
      <c r="AV29" s="348">
        <f t="shared" si="9"/>
        <v>7435.7078564070871</v>
      </c>
      <c r="AW29" s="348">
        <f t="shared" si="9"/>
        <v>5557.1163513017318</v>
      </c>
      <c r="AX29" s="348">
        <f t="shared" si="9"/>
        <v>5917.169622992451</v>
      </c>
      <c r="AY29" s="348">
        <f t="shared" si="9"/>
        <v>6526.6296621586034</v>
      </c>
      <c r="AZ29" s="348">
        <f t="shared" si="9"/>
        <v>6762.5569040834498</v>
      </c>
      <c r="BA29" s="348">
        <f t="shared" si="9"/>
        <v>6983.2039192715738</v>
      </c>
      <c r="BB29" s="348">
        <f t="shared" si="9"/>
        <v>8357.2832781037141</v>
      </c>
      <c r="BC29" s="348">
        <f t="shared" si="9"/>
        <v>6545.6325713353626</v>
      </c>
      <c r="BD29" s="348">
        <f t="shared" si="9"/>
        <v>5807.3479335017873</v>
      </c>
      <c r="BE29" s="348">
        <f t="shared" si="9"/>
        <v>5724.9765003164184</v>
      </c>
      <c r="BF29" s="348">
        <f t="shared" si="9"/>
        <v>4897.8416294964954</v>
      </c>
      <c r="BG29" s="348">
        <f t="shared" si="9"/>
        <v>5078.1177373896362</v>
      </c>
      <c r="BH29" s="348">
        <f t="shared" si="9"/>
        <v>7593.1800036456289</v>
      </c>
      <c r="BI29" s="348">
        <f t="shared" si="9"/>
        <v>5727.2444957782682</v>
      </c>
      <c r="BJ29" s="348">
        <f t="shared" si="9"/>
        <v>6082.9444062154644</v>
      </c>
      <c r="BK29" s="348">
        <f t="shared" si="9"/>
        <v>6700.4175365625224</v>
      </c>
      <c r="BL29" s="348">
        <f t="shared" si="9"/>
        <v>6952.6105499854775</v>
      </c>
      <c r="BM29" s="348">
        <f t="shared" si="9"/>
        <v>6997.8932132427744</v>
      </c>
      <c r="BN29" s="348">
        <f t="shared" si="9"/>
        <v>8483.8484573895075</v>
      </c>
      <c r="BO29" s="348">
        <f t="shared" si="9"/>
        <v>6692.1409657361437</v>
      </c>
      <c r="BP29" s="348">
        <f t="shared" si="9"/>
        <v>6166.123583641971</v>
      </c>
      <c r="BQ29" s="348">
        <f t="shared" si="9"/>
        <v>5759.7514948496664</v>
      </c>
      <c r="BR29" s="348">
        <f t="shared" ref="BR29" si="15">$C29*BR$25</f>
        <v>5196.6329687688221</v>
      </c>
      <c r="BS29" s="348">
        <f t="shared" si="10"/>
        <v>5091.9949071930132</v>
      </c>
      <c r="BT29" s="348">
        <f t="shared" si="10"/>
        <v>7717.0457595864909</v>
      </c>
      <c r="BU29" s="348">
        <f t="shared" si="10"/>
        <v>5895.1567751091407</v>
      </c>
      <c r="BV29" s="348">
        <f t="shared" si="10"/>
        <v>6228.0008191871775</v>
      </c>
      <c r="BW29" s="348">
        <f t="shared" si="10"/>
        <v>6861.5461772791277</v>
      </c>
      <c r="BX29" s="348">
        <f t="shared" si="10"/>
        <v>7136.8339825722787</v>
      </c>
      <c r="BY29" s="348">
        <f t="shared" si="10"/>
        <v>6610.5363260088734</v>
      </c>
      <c r="BZ29" s="348">
        <f t="shared" si="10"/>
        <v>8451.8182271205351</v>
      </c>
      <c r="CA29" s="348">
        <f t="shared" si="10"/>
        <v>6728.8725317134995</v>
      </c>
      <c r="CB29" s="348">
        <f t="shared" si="10"/>
        <v>5948.2683275957961</v>
      </c>
      <c r="CC29" s="348">
        <f t="shared" si="10"/>
        <v>5950.1239565338101</v>
      </c>
      <c r="CD29" s="348">
        <f t="shared" si="10"/>
        <v>5396.4959964823556</v>
      </c>
      <c r="CE29" s="348">
        <f t="shared" si="10"/>
        <v>5226.6730481557806</v>
      </c>
      <c r="CF29" s="348">
        <f t="shared" si="10"/>
        <v>7906.3548690005109</v>
      </c>
      <c r="CG29" s="348">
        <f t="shared" si="10"/>
        <v>6087.3832526114493</v>
      </c>
      <c r="CH29" s="348">
        <f t="shared" si="10"/>
        <v>6413.8945557023189</v>
      </c>
      <c r="CI29" s="348">
        <f t="shared" si="10"/>
        <v>7055.1268893152574</v>
      </c>
      <c r="CJ29" s="348">
        <f t="shared" si="10"/>
        <v>7345.1192315412327</v>
      </c>
      <c r="CK29" s="348">
        <f t="shared" si="10"/>
        <v>7171.6319181201115</v>
      </c>
      <c r="CL29" s="348">
        <f t="shared" si="10"/>
        <v>8802.127928205804</v>
      </c>
      <c r="CM29" s="348">
        <f t="shared" si="10"/>
        <v>7035.6783302557196</v>
      </c>
      <c r="CN29" s="348">
        <f t="shared" si="10"/>
        <v>6276.1219608043739</v>
      </c>
      <c r="CO29" s="348">
        <f t="shared" si="10"/>
        <v>6246.5755165109367</v>
      </c>
      <c r="CP29" s="348">
        <f t="shared" si="10"/>
        <v>5584.180530852911</v>
      </c>
      <c r="CQ29" s="348">
        <f t="shared" si="10"/>
        <v>5469.1508226668648</v>
      </c>
      <c r="CR29" s="348">
        <f t="shared" si="10"/>
        <v>8157.6494869724929</v>
      </c>
      <c r="CS29" s="348">
        <f t="shared" si="10"/>
        <v>6316.5974860684028</v>
      </c>
      <c r="CT29" s="348">
        <f t="shared" si="10"/>
        <v>6642.9009008909306</v>
      </c>
      <c r="CU29" s="348">
        <f t="shared" si="10"/>
        <v>7283.0050817799965</v>
      </c>
      <c r="CV29" s="348">
        <f t="shared" si="10"/>
        <v>7580.8009933794501</v>
      </c>
      <c r="CW29" s="348">
        <f t="shared" si="10"/>
        <v>7553.1557537646177</v>
      </c>
      <c r="CX29" s="348">
        <f t="shared" si="10"/>
        <v>9093.5459927199918</v>
      </c>
      <c r="CY29" s="348">
        <f t="shared" si="10"/>
        <v>6915.0679624791837</v>
      </c>
      <c r="CZ29" s="348">
        <f t="shared" si="10"/>
        <v>7009.2310771608236</v>
      </c>
      <c r="DA29" s="348">
        <f t="shared" si="10"/>
        <v>6641.8375179919467</v>
      </c>
      <c r="DB29" s="348">
        <f t="shared" si="10"/>
        <v>5712.030999113339</v>
      </c>
      <c r="DC29" s="348">
        <f t="shared" si="10"/>
        <v>6016.9074042180464</v>
      </c>
      <c r="DD29" s="348">
        <f t="shared" si="10"/>
        <v>8541.3416824040269</v>
      </c>
      <c r="DE29" s="348">
        <f t="shared" si="10"/>
        <v>6625.6742612813086</v>
      </c>
      <c r="DF29" s="348">
        <f t="shared" si="10"/>
        <v>6975.7242296513914</v>
      </c>
      <c r="DG29" s="348">
        <f t="shared" si="10"/>
        <v>7586.7992978669563</v>
      </c>
      <c r="DH29" s="348">
        <f t="shared" si="10"/>
        <v>7875.2270159340433</v>
      </c>
      <c r="DI29" s="348">
        <f t="shared" si="10"/>
        <v>8049.7006092091378</v>
      </c>
      <c r="DJ29" s="348">
        <f t="shared" si="10"/>
        <v>9452.8001370882666</v>
      </c>
      <c r="DK29" s="348">
        <f t="shared" si="10"/>
        <v>7626.4282925460939</v>
      </c>
      <c r="DL29" s="348">
        <f t="shared" si="10"/>
        <v>6878.8990588314891</v>
      </c>
      <c r="DM29" s="348">
        <f t="shared" si="10"/>
        <v>6813.0452276140686</v>
      </c>
      <c r="DN29" s="348">
        <f t="shared" si="10"/>
        <v>5956.4553906897054</v>
      </c>
      <c r="DO29" s="348">
        <f t="shared" si="10"/>
        <v>6188.8054780881293</v>
      </c>
      <c r="DP29" s="348">
        <f t="shared" si="10"/>
        <v>8753.9884501123306</v>
      </c>
      <c r="DQ29" s="348">
        <f t="shared" si="10"/>
        <v>6845.4162039274324</v>
      </c>
      <c r="DR29" s="348">
        <f t="shared" si="10"/>
        <v>7187.609614999832</v>
      </c>
      <c r="DS29" s="348">
        <f t="shared" si="10"/>
        <v>7803.7936277650178</v>
      </c>
      <c r="DT29" s="348">
        <f t="shared" si="10"/>
        <v>8107.3671118825469</v>
      </c>
      <c r="DU29" s="348">
        <f t="shared" si="10"/>
        <v>8294.1794588948924</v>
      </c>
      <c r="DV29" s="348">
        <f t="shared" si="10"/>
        <v>9692.4068339250007</v>
      </c>
      <c r="DW29" s="348">
        <f t="shared" si="10"/>
        <v>7861.8975922065183</v>
      </c>
      <c r="DX29" s="348">
        <f t="shared" si="10"/>
        <v>7336.8128384168585</v>
      </c>
      <c r="DY29" s="348">
        <f t="shared" si="10"/>
        <v>6927.5284965555347</v>
      </c>
      <c r="DZ29" s="348">
        <f t="shared" si="10"/>
        <v>6323.4766969290067</v>
      </c>
      <c r="EA29" s="348">
        <f t="shared" si="10"/>
        <v>6267.4170453999441</v>
      </c>
      <c r="EB29" s="348">
        <f t="shared" si="10"/>
        <v>8937.0840873119378</v>
      </c>
      <c r="EC29" s="348">
        <f t="shared" si="10"/>
        <v>7066.407089303455</v>
      </c>
      <c r="ED29" s="348">
        <f t="shared" ref="ED29" si="16">$C29*ED$25</f>
        <v>7381.7559909936981</v>
      </c>
      <c r="EE29" s="348">
        <f t="shared" si="11"/>
        <v>8010.7270925087878</v>
      </c>
      <c r="EF29" s="348">
        <f t="shared" si="11"/>
        <v>8335.9905044605475</v>
      </c>
      <c r="EG29" s="348">
        <f t="shared" si="11"/>
        <v>7775.5652044857143</v>
      </c>
      <c r="EH29" s="348">
        <f t="shared" si="11"/>
        <v>9633.0019597913251</v>
      </c>
      <c r="EI29" s="348">
        <f t="shared" si="11"/>
        <v>7500.2994213414122</v>
      </c>
      <c r="EJ29" s="348">
        <f t="shared" si="11"/>
        <v>7555.9690041552076</v>
      </c>
      <c r="EK29" s="348">
        <f t="shared" si="11"/>
        <v>7246.5280518215977</v>
      </c>
      <c r="EL29" s="348">
        <f t="shared" si="11"/>
        <v>6322.2743406920063</v>
      </c>
      <c r="EM29" s="348">
        <f t="shared" si="11"/>
        <v>6670.1543157359756</v>
      </c>
      <c r="EN29" s="348">
        <f t="shared" si="11"/>
        <v>9241.9994727431622</v>
      </c>
      <c r="EO29" s="348">
        <f t="shared" si="11"/>
        <v>7310.3338844540085</v>
      </c>
      <c r="EP29" s="348">
        <f t="shared" si="11"/>
        <v>7659.6927126450637</v>
      </c>
      <c r="EQ29" s="348">
        <f t="shared" si="11"/>
        <v>8277.1677828197935</v>
      </c>
      <c r="ER29" s="348">
        <f t="shared" si="11"/>
        <v>8604.531874992188</v>
      </c>
      <c r="ES29" s="348">
        <f t="shared" si="11"/>
        <v>8631.9736981519363</v>
      </c>
      <c r="ET29" s="348">
        <f t="shared" si="11"/>
        <v>10130.160392936996</v>
      </c>
      <c r="EU29" s="348">
        <f t="shared" si="11"/>
        <v>8310.5875422765275</v>
      </c>
      <c r="EV29" s="348">
        <f t="shared" si="11"/>
        <v>7551.7044972185176</v>
      </c>
      <c r="EW29" s="348">
        <f t="shared" si="11"/>
        <v>7510.2460919037476</v>
      </c>
      <c r="EX29" s="348">
        <f t="shared" si="11"/>
        <v>6641.841346599188</v>
      </c>
      <c r="EY29" s="348">
        <f t="shared" si="11"/>
        <v>6912.1917085278455</v>
      </c>
      <c r="EZ29" s="348">
        <f t="shared" si="11"/>
        <v>9515.1967359676491</v>
      </c>
      <c r="FA29" s="348">
        <f t="shared" si="11"/>
        <v>7582.1774032064041</v>
      </c>
      <c r="FB29" s="348">
        <f t="shared" si="11"/>
        <v>7918.130848102287</v>
      </c>
      <c r="FC29" s="348">
        <f t="shared" si="11"/>
        <v>8535.8044953725475</v>
      </c>
      <c r="FD29" s="348">
        <f t="shared" si="11"/>
        <v>8875.1503925719626</v>
      </c>
      <c r="FE29" s="348">
        <f t="shared" si="11"/>
        <v>8657.6389454559685</v>
      </c>
      <c r="FF29" s="348">
        <f t="shared" si="11"/>
        <v>10303.011391834772</v>
      </c>
      <c r="FG29" s="348">
        <f t="shared" si="11"/>
        <v>8506.8900367238712</v>
      </c>
      <c r="FH29" s="348">
        <f t="shared" si="11"/>
        <v>7953.5005937986789</v>
      </c>
      <c r="FI29" s="348">
        <f t="shared" si="11"/>
        <v>7592.7766726348809</v>
      </c>
      <c r="FJ29" s="348">
        <f t="shared" si="11"/>
        <v>6988.7758496375573</v>
      </c>
      <c r="FK29" s="348">
        <f t="shared" si="11"/>
        <v>6976.233179173877</v>
      </c>
      <c r="FL29" s="348">
        <f t="shared" si="11"/>
        <v>9692.1162681595051</v>
      </c>
      <c r="FM29" s="348">
        <f t="shared" si="11"/>
        <v>7802.0727453826248</v>
      </c>
      <c r="FN29" s="348">
        <f t="shared" si="11"/>
        <v>8114.9744523729305</v>
      </c>
      <c r="FO29" s="348">
        <f t="shared" si="11"/>
        <v>8749.0393371529699</v>
      </c>
      <c r="FP29" s="348">
        <f t="shared" si="11"/>
        <v>9113.8262784164217</v>
      </c>
      <c r="FQ29" s="348">
        <f t="shared" si="11"/>
        <v>9045.5927380826888</v>
      </c>
      <c r="FR29" s="348">
        <f t="shared" si="11"/>
        <v>10608.293404695332</v>
      </c>
      <c r="FS29" s="348">
        <f t="shared" si="11"/>
        <v>8795.2260213614791</v>
      </c>
      <c r="FT29" s="348">
        <f t="shared" si="11"/>
        <v>8030.1517610591436</v>
      </c>
      <c r="FU29" s="348">
        <f t="shared" si="11"/>
        <v>8006.3639096014904</v>
      </c>
      <c r="FV29" s="348">
        <f t="shared" si="11"/>
        <v>7130.2934758322035</v>
      </c>
      <c r="FW29" s="348">
        <f t="shared" si="11"/>
        <v>7428.1666232017178</v>
      </c>
      <c r="FX29" s="348">
        <f t="shared" si="11"/>
        <v>10058.33112677932</v>
      </c>
      <c r="FY29" s="348">
        <f t="shared" si="11"/>
        <v>8108.3800592621519</v>
      </c>
      <c r="FZ29" s="348">
        <f t="shared" si="11"/>
        <v>8440.2269400320329</v>
      </c>
      <c r="GA29" s="348">
        <f t="shared" si="11"/>
        <v>9059.190930038485</v>
      </c>
      <c r="GB29" s="348">
        <f t="shared" si="11"/>
        <v>9424.0365766129562</v>
      </c>
      <c r="GC29" s="348">
        <f t="shared" si="11"/>
        <v>9578.3438439623333</v>
      </c>
      <c r="GD29" s="348">
        <f t="shared" si="11"/>
        <v>10998.796539263161</v>
      </c>
      <c r="GE29" s="348">
        <f t="shared" si="11"/>
        <v>9149.5348303295359</v>
      </c>
      <c r="GF29" s="348">
        <f t="shared" si="11"/>
        <v>8393.3592231676121</v>
      </c>
      <c r="GG29" s="348">
        <f t="shared" si="11"/>
        <v>8347.2401266389206</v>
      </c>
      <c r="GH29" s="348">
        <f t="shared" si="11"/>
        <v>7449.2294251699814</v>
      </c>
      <c r="GI29" s="348">
        <f t="shared" si="11"/>
        <v>7752.6993837477303</v>
      </c>
      <c r="GJ29" s="348">
        <f t="shared" si="11"/>
        <v>10385.737180487069</v>
      </c>
      <c r="GK29" s="348">
        <f t="shared" si="11"/>
        <v>8418.3693192006776</v>
      </c>
      <c r="GL29" s="348">
        <f t="shared" si="11"/>
        <v>8741.7995940057572</v>
      </c>
      <c r="GM29" s="348">
        <f t="shared" si="11"/>
        <v>9355.9205489974538</v>
      </c>
      <c r="GN29" s="348">
        <f t="shared" si="11"/>
        <v>9729.5152267413796</v>
      </c>
      <c r="GO29" s="348">
        <f t="shared" si="11"/>
        <v>9700.5294028537446</v>
      </c>
      <c r="GP29" s="348">
        <f t="shared" ref="GP29" si="17">$C29*GP$25</f>
        <v>11228.040268310293</v>
      </c>
      <c r="GQ29" s="348">
        <f t="shared" si="12"/>
        <v>9003.2954083494133</v>
      </c>
      <c r="GR29" s="348">
        <f t="shared" si="12"/>
        <v>9080.0050767285102</v>
      </c>
      <c r="GS29" s="348">
        <f t="shared" si="12"/>
        <v>8728.2727672889196</v>
      </c>
      <c r="GT29" s="348">
        <f t="shared" si="12"/>
        <v>7735.4951032043919</v>
      </c>
      <c r="GU29" s="348">
        <f t="shared" si="12"/>
        <v>8129.8992822615583</v>
      </c>
      <c r="GV29" s="348">
        <f t="shared" si="12"/>
        <v>10739.926026428262</v>
      </c>
      <c r="GW29" s="348">
        <f t="shared" si="12"/>
        <v>8741.851203631355</v>
      </c>
      <c r="GX29" s="348">
        <f t="shared" si="12"/>
        <v>9063.7565696966522</v>
      </c>
      <c r="GY29" s="348">
        <f t="shared" si="12"/>
        <v>9669.5039012208326</v>
      </c>
      <c r="GZ29" s="348">
        <f t="shared" si="12"/>
        <v>10049.261309371217</v>
      </c>
      <c r="HA29" s="348">
        <f t="shared" si="12"/>
        <v>9440.1676730227773</v>
      </c>
      <c r="HB29" s="348">
        <f t="shared" si="12"/>
        <v>11314.791607759384</v>
      </c>
      <c r="HC29" s="348">
        <f t="shared" si="12"/>
        <v>9539.3286005478731</v>
      </c>
      <c r="HD29" s="348">
        <f t="shared" si="12"/>
        <v>8730.6684544594482</v>
      </c>
      <c r="HE29" s="348">
        <f t="shared" si="12"/>
        <v>8762.5239981420673</v>
      </c>
      <c r="HF29" s="348">
        <f t="shared" si="12"/>
        <v>7885.8531877093947</v>
      </c>
      <c r="HG29" s="348">
        <f t="shared" si="12"/>
        <v>8229.3480189549355</v>
      </c>
      <c r="HH29" s="348">
        <f t="shared" si="12"/>
        <v>10909.778051750625</v>
      </c>
      <c r="HI29" s="348">
        <f t="shared" si="12"/>
        <v>8937.927606059131</v>
      </c>
      <c r="HJ29" s="348">
        <f t="shared" si="12"/>
        <v>9266.3852505555642</v>
      </c>
      <c r="HK29" s="348">
        <f t="shared" si="12"/>
        <v>9890.5015249455992</v>
      </c>
      <c r="HL29" s="348">
        <f t="shared" si="12"/>
        <v>10298.437074000194</v>
      </c>
      <c r="HM29" s="348">
        <f t="shared" si="12"/>
        <v>10284.460819841439</v>
      </c>
      <c r="HN29" s="348">
        <f t="shared" si="12"/>
        <v>11812.085012072301</v>
      </c>
      <c r="HO29" s="348">
        <f t="shared" si="12"/>
        <v>9969.5269391760485</v>
      </c>
      <c r="HP29" s="348">
        <f t="shared" si="12"/>
        <v>9199.7827990024161</v>
      </c>
      <c r="HQ29" s="348">
        <f t="shared" si="12"/>
        <v>9180.9684104461721</v>
      </c>
      <c r="HR29" s="348">
        <f t="shared" si="12"/>
        <v>8426.1027995376062</v>
      </c>
      <c r="HS29" s="348">
        <f t="shared" si="12"/>
        <v>8435.142192280171</v>
      </c>
      <c r="HT29" s="348">
        <f t="shared" si="12"/>
        <v>11240.080472359748</v>
      </c>
      <c r="HU29" s="348">
        <f t="shared" si="12"/>
        <v>9282.1785106624975</v>
      </c>
      <c r="HV29" s="348">
        <f t="shared" si="12"/>
        <v>9568.0184475717815</v>
      </c>
      <c r="HW29" s="348">
        <f t="shared" si="12"/>
        <v>10199.453998043437</v>
      </c>
      <c r="HX29" s="348">
        <f t="shared" si="12"/>
        <v>10623.494302690038</v>
      </c>
      <c r="HY29" s="348">
        <f t="shared" si="12"/>
        <v>10512.847145059115</v>
      </c>
      <c r="HZ29" s="348">
        <f t="shared" si="12"/>
        <v>12095.76234741985</v>
      </c>
      <c r="IA29" s="348">
        <f t="shared" si="12"/>
        <v>9868.6281302524112</v>
      </c>
      <c r="IB29" s="348">
        <f t="shared" si="12"/>
        <v>9937.5281545345442</v>
      </c>
      <c r="IC29" s="348">
        <f t="shared" si="12"/>
        <v>9605.2801888701615</v>
      </c>
      <c r="ID29" s="348">
        <f t="shared" si="12"/>
        <v>8593.7096274780324</v>
      </c>
      <c r="IE29" s="348">
        <f t="shared" si="12"/>
        <v>9030.9422406648573</v>
      </c>
      <c r="IF29" s="348">
        <f t="shared" si="12"/>
        <v>11682.569150710418</v>
      </c>
      <c r="IG29" s="348">
        <f t="shared" si="12"/>
        <v>9653.3187959248753</v>
      </c>
      <c r="IH29" s="348">
        <f t="shared" si="12"/>
        <v>9966.2185120394188</v>
      </c>
      <c r="II29" s="348">
        <f t="shared" si="12"/>
        <v>10572.254265309039</v>
      </c>
      <c r="IJ29" s="348">
        <f t="shared" si="12"/>
        <v>10993.064552695296</v>
      </c>
      <c r="IK29" s="348">
        <f t="shared" si="12"/>
        <v>11084.993190095271</v>
      </c>
      <c r="IL29" s="348">
        <f t="shared" si="12"/>
        <v>12533.859868506319</v>
      </c>
      <c r="IM29" s="348">
        <f t="shared" si="12"/>
        <v>10659.385402596372</v>
      </c>
      <c r="IN29" s="348">
        <f t="shared" si="12"/>
        <v>9887.3903476539945</v>
      </c>
      <c r="IO29" s="348">
        <f t="shared" si="12"/>
        <v>9858.6494525335456</v>
      </c>
      <c r="IP29" s="348">
        <f t="shared" si="12"/>
        <v>8919.2479844777463</v>
      </c>
      <c r="IQ29" s="348">
        <f t="shared" si="12"/>
        <v>9287.8670042521135</v>
      </c>
      <c r="IR29" s="348">
        <f t="shared" si="12"/>
        <v>11983.895752858827</v>
      </c>
      <c r="IS29" s="348">
        <f t="shared" si="12"/>
        <v>9959.5015014007531</v>
      </c>
      <c r="IT29" s="348">
        <f t="shared" si="12"/>
        <v>10264.046073458727</v>
      </c>
      <c r="IU29" s="348">
        <f t="shared" si="12"/>
        <v>10875.386642824384</v>
      </c>
      <c r="IV29" s="348">
        <f t="shared" si="12"/>
        <v>11314.774659791334</v>
      </c>
      <c r="IW29" s="348">
        <f t="shared" si="12"/>
        <v>11417.278727158706</v>
      </c>
      <c r="IX29" s="348">
        <f t="shared" si="12"/>
        <v>12862.754995190082</v>
      </c>
      <c r="IY29" s="348">
        <f t="shared" si="12"/>
        <v>10983.206756869031</v>
      </c>
      <c r="IZ29" s="348">
        <f t="shared" si="12"/>
        <v>10433.263366748735</v>
      </c>
      <c r="JA29" s="348">
        <f t="shared" si="12"/>
        <v>10062.121958428232</v>
      </c>
      <c r="JB29" s="348">
        <f t="shared" ref="JB29" si="18">$C29*JB$25</f>
        <v>9373.3859405545845</v>
      </c>
      <c r="JC29" s="348">
        <f t="shared" si="13"/>
        <v>9456.9546353769147</v>
      </c>
      <c r="JD29" s="348">
        <f t="shared" si="13"/>
        <v>12260.680370019425</v>
      </c>
      <c r="JE29" s="348">
        <f t="shared" si="13"/>
        <v>10271.459380134169</v>
      </c>
      <c r="JF29" s="348">
        <f t="shared" si="13"/>
        <v>10548.30045648954</v>
      </c>
      <c r="JG29" s="348">
        <f t="shared" si="13"/>
        <v>11172.348530622599</v>
      </c>
      <c r="JH29" s="348">
        <f t="shared" si="13"/>
        <v>11636.717444111391</v>
      </c>
      <c r="JI29" s="348">
        <f t="shared" si="13"/>
        <v>11559.141285341657</v>
      </c>
      <c r="JJ29" s="348">
        <f t="shared" si="13"/>
        <v>13119.067590003655</v>
      </c>
      <c r="JK29" s="348">
        <f t="shared" si="13"/>
        <v>10869.0945565413</v>
      </c>
      <c r="JL29" s="348">
        <f t="shared" si="13"/>
        <v>10933.397393441606</v>
      </c>
      <c r="JM29" s="348">
        <f t="shared" si="13"/>
        <v>10606.308756798129</v>
      </c>
      <c r="JN29" s="348">
        <f t="shared" si="13"/>
        <v>9565.2104959736116</v>
      </c>
      <c r="JO29" s="348">
        <f t="shared" si="13"/>
        <v>10043.537490498795</v>
      </c>
      <c r="JP29" s="348">
        <f t="shared" si="13"/>
        <v>12733.967794358183</v>
      </c>
      <c r="JQ29" s="348">
        <f t="shared" si="13"/>
        <v>10666.679460918303</v>
      </c>
      <c r="JR29" s="348">
        <f t="shared" si="13"/>
        <v>10966.535571597838</v>
      </c>
      <c r="JS29" s="348">
        <f t="shared" si="13"/>
        <v>11569.961031499084</v>
      </c>
      <c r="JT29" s="348">
        <f t="shared" si="13"/>
        <v>12032.47965568076</v>
      </c>
      <c r="JU29" s="348">
        <f t="shared" si="13"/>
        <v>11965.802061329507</v>
      </c>
      <c r="JV29" s="348">
        <f t="shared" si="13"/>
        <v>13509.261679395042</v>
      </c>
      <c r="JW29" s="348">
        <f t="shared" si="13"/>
        <v>11634.605380165229</v>
      </c>
      <c r="JX29" s="348">
        <f t="shared" si="13"/>
        <v>10846.742739087358</v>
      </c>
      <c r="JY29" s="348">
        <f t="shared" si="13"/>
        <v>10842.851751073038</v>
      </c>
      <c r="JZ29" s="348">
        <f t="shared" si="13"/>
        <v>9883.6944654646413</v>
      </c>
      <c r="KA29" s="348">
        <f t="shared" si="13"/>
        <v>10298.854647429875</v>
      </c>
      <c r="KB29" s="348">
        <f t="shared" si="13"/>
        <v>13041.13123586475</v>
      </c>
      <c r="KC29" s="348">
        <f t="shared" si="13"/>
        <v>10982.7486512507</v>
      </c>
      <c r="KD29" s="348">
        <f t="shared" si="13"/>
        <v>11277.46340183931</v>
      </c>
      <c r="KE29" s="348">
        <f t="shared" si="13"/>
        <v>11889.276574482717</v>
      </c>
      <c r="KF29" s="348">
        <f t="shared" si="13"/>
        <v>12373.922404493569</v>
      </c>
      <c r="KG29" s="348">
        <f t="shared" si="13"/>
        <v>12065.457032332897</v>
      </c>
      <c r="KH29" s="348">
        <f t="shared" si="13"/>
        <v>13761.905345414234</v>
      </c>
      <c r="KI29" s="348">
        <f t="shared" si="13"/>
        <v>11913.112666391602</v>
      </c>
      <c r="KJ29" s="348">
        <f t="shared" si="13"/>
        <v>11333.078056901231</v>
      </c>
      <c r="KK29" s="348">
        <f t="shared" si="13"/>
        <v>11013.268572535495</v>
      </c>
      <c r="KL29" s="348">
        <f t="shared" si="13"/>
        <v>10318.323574679931</v>
      </c>
      <c r="KM29" s="348">
        <f t="shared" si="13"/>
        <v>10455.676850303294</v>
      </c>
      <c r="KN29" s="348">
        <f t="shared" si="13"/>
        <v>13315.480654628098</v>
      </c>
      <c r="KO29" s="348">
        <f t="shared" si="13"/>
        <v>11298.124404239721</v>
      </c>
      <c r="KP29" s="348">
        <f t="shared" si="13"/>
        <v>11569.656274362753</v>
      </c>
      <c r="KQ29" s="348">
        <f t="shared" si="13"/>
        <v>12198.416598287233</v>
      </c>
      <c r="KR29" s="348">
        <f t="shared" si="13"/>
        <v>12712.551790609976</v>
      </c>
      <c r="KS29" s="348">
        <f t="shared" si="13"/>
        <v>12551.642983416301</v>
      </c>
      <c r="KT29" s="348">
        <f t="shared" si="13"/>
        <v>14167.261944631728</v>
      </c>
      <c r="KU29" s="348">
        <f t="shared" si="13"/>
        <v>12300.660116169878</v>
      </c>
      <c r="KV29" s="348">
        <f t="shared" si="13"/>
        <v>11508.641139071882</v>
      </c>
      <c r="KW29" s="348">
        <f t="shared" si="13"/>
        <v>11527.003037300414</v>
      </c>
      <c r="KX29" s="348">
        <f t="shared" si="13"/>
        <v>10558.013582010215</v>
      </c>
      <c r="KY29" s="348">
        <f t="shared" si="13"/>
        <v>11009.544103412083</v>
      </c>
      <c r="KZ29" s="348">
        <f t="shared" si="13"/>
        <v>13787.217135697836</v>
      </c>
      <c r="LA29" s="348">
        <f t="shared" si="13"/>
        <v>11707.006078715551</v>
      </c>
      <c r="LB29" s="348">
        <f t="shared" si="13"/>
        <v>11996.575283269327</v>
      </c>
      <c r="LC29" s="348">
        <f t="shared" si="13"/>
        <v>12610.175751868721</v>
      </c>
      <c r="LD29" s="348">
        <f t="shared" si="13"/>
        <v>13128.012033286659</v>
      </c>
      <c r="LE29" s="348">
        <f t="shared" si="13"/>
        <v>13170.024514641254</v>
      </c>
      <c r="LF29" s="348">
        <f t="shared" si="13"/>
        <v>14655.561184815613</v>
      </c>
      <c r="LG29" s="348">
        <f t="shared" si="13"/>
        <v>12753.668786255097</v>
      </c>
      <c r="LH29" s="348">
        <f t="shared" si="13"/>
        <v>11968.983480801948</v>
      </c>
      <c r="LI29" s="348">
        <f t="shared" si="13"/>
        <v>11967.842760036709</v>
      </c>
      <c r="LJ29" s="348">
        <f t="shared" si="13"/>
        <v>10975.672670397178</v>
      </c>
      <c r="LK29" s="348">
        <f t="shared" si="13"/>
        <v>11436.920707456024</v>
      </c>
      <c r="LL29" s="348">
        <f t="shared" si="13"/>
        <v>14221.620408134042</v>
      </c>
      <c r="LM29" s="348">
        <f t="shared" si="13"/>
        <v>12121.32866351279</v>
      </c>
      <c r="LN29" s="348">
        <f t="shared" ref="LN29" si="19">$C29*LN$25</f>
        <v>12401.79977001298</v>
      </c>
      <c r="LO29" s="348">
        <f t="shared" si="14"/>
        <v>13010.72382458472</v>
      </c>
      <c r="LP29" s="348">
        <f t="shared" si="14"/>
        <v>13541.219523463122</v>
      </c>
      <c r="LQ29" s="348">
        <f t="shared" si="14"/>
        <v>13415.293874730756</v>
      </c>
      <c r="LR29" s="348">
        <f t="shared" si="14"/>
        <v>14999.008081898504</v>
      </c>
      <c r="LS29" s="348">
        <f t="shared" si="14"/>
        <v>12718.488786333543</v>
      </c>
      <c r="LT29" s="348">
        <f t="shared" si="14"/>
        <v>12767.276779445432</v>
      </c>
      <c r="LU29" s="348">
        <f t="shared" si="14"/>
        <v>12459.963562823621</v>
      </c>
      <c r="LV29" s="348">
        <f t="shared" si="14"/>
        <v>11369.937335006507</v>
      </c>
      <c r="LW29" s="348">
        <f t="shared" si="14"/>
        <v>11925.595865822814</v>
      </c>
      <c r="LX29" s="348">
        <f t="shared" si="14"/>
        <v>14690.414783207907</v>
      </c>
      <c r="LY29" s="348">
        <f t="shared" si="14"/>
        <v>12555.833011180142</v>
      </c>
      <c r="LZ29" s="348">
        <f t="shared" si="14"/>
        <v>12833.479218114109</v>
      </c>
      <c r="MA29" s="348">
        <f t="shared" si="14"/>
        <v>13433.658733748889</v>
      </c>
      <c r="MB29" s="348">
        <f t="shared" si="14"/>
        <v>13973.883485154083</v>
      </c>
      <c r="MC29" s="348">
        <f t="shared" si="14"/>
        <v>13265.370311623485</v>
      </c>
      <c r="MD29" s="348">
        <f t="shared" si="14"/>
        <v>15197.68941764452</v>
      </c>
      <c r="ME29" s="348">
        <f t="shared" si="14"/>
        <v>13365.110839236675</v>
      </c>
      <c r="MF29" s="348">
        <f t="shared" si="14"/>
        <v>12527.88397413319</v>
      </c>
      <c r="MG29" s="348">
        <f t="shared" si="14"/>
        <v>12605.216429290054</v>
      </c>
      <c r="MH29" s="348">
        <f t="shared" si="14"/>
        <v>11628.956193609945</v>
      </c>
      <c r="MI29" s="348">
        <f t="shared" si="14"/>
        <v>12137.572678312154</v>
      </c>
      <c r="MJ29" s="348">
        <f t="shared" si="14"/>
        <v>14976.500261461541</v>
      </c>
      <c r="MK29" s="348">
        <f t="shared" si="14"/>
        <v>12864.860116595117</v>
      </c>
      <c r="ML29" s="348">
        <f t="shared" si="14"/>
        <v>13147.983069614262</v>
      </c>
      <c r="MM29" s="348">
        <f t="shared" si="14"/>
        <v>13766.393085677082</v>
      </c>
      <c r="MN29" s="348">
        <f t="shared" si="14"/>
        <v>14338.637245154787</v>
      </c>
      <c r="MO29" s="348">
        <f t="shared" si="14"/>
        <v>14222.857916090317</v>
      </c>
      <c r="MP29" s="348">
        <f t="shared" si="14"/>
        <v>15809.840120302235</v>
      </c>
      <c r="MQ29" s="348">
        <f t="shared" si="14"/>
        <v>13908.902933724139</v>
      </c>
      <c r="MR29" s="348">
        <f t="shared" si="14"/>
        <v>13110.018293930361</v>
      </c>
      <c r="MS29" s="348">
        <f t="shared" si="14"/>
        <v>13137.827663385182</v>
      </c>
      <c r="MT29" s="348">
        <f t="shared" si="14"/>
        <v>12123.688821208129</v>
      </c>
      <c r="MU29" s="348">
        <f t="shared" si="14"/>
        <v>12639.662255487203</v>
      </c>
      <c r="MV29" s="348">
        <f t="shared" si="14"/>
        <v>15478.249245736492</v>
      </c>
      <c r="MW29" s="348">
        <f t="shared" si="14"/>
        <v>13339.26232926607</v>
      </c>
      <c r="MX29" s="348">
        <f t="shared" si="14"/>
        <v>13608.847531275722</v>
      </c>
      <c r="MY29" s="348">
        <f t="shared" si="14"/>
        <v>14218.651246647005</v>
      </c>
      <c r="MZ29" s="348">
        <f t="shared" si="14"/>
        <v>14801.590901215161</v>
      </c>
      <c r="NA29" s="348">
        <f t="shared" si="14"/>
        <v>14433.812745686964</v>
      </c>
    </row>
    <row r="30" spans="1:365" x14ac:dyDescent="0.2">
      <c r="C30" s="277">
        <f>SUM(C26:C29)</f>
        <v>0.34845590533601251</v>
      </c>
      <c r="E30" s="272"/>
      <c r="F30" s="351">
        <f t="shared" ref="F30:BQ30" si="20">SUM(F26:F29)</f>
        <v>231148.1601018346</v>
      </c>
      <c r="G30" s="351">
        <f t="shared" si="20"/>
        <v>164821.17731979833</v>
      </c>
      <c r="H30" s="351">
        <f t="shared" si="20"/>
        <v>167068.02299505178</v>
      </c>
      <c r="I30" s="351">
        <f t="shared" si="20"/>
        <v>156196.15709541427</v>
      </c>
      <c r="J30" s="351">
        <f t="shared" si="20"/>
        <v>128971.28945354278</v>
      </c>
      <c r="K30" s="351">
        <f t="shared" si="20"/>
        <v>136424.86438611808</v>
      </c>
      <c r="L30" s="351">
        <f t="shared" si="20"/>
        <v>214478.83739959815</v>
      </c>
      <c r="M30" s="351">
        <f t="shared" si="20"/>
        <v>156205.51811689703</v>
      </c>
      <c r="N30" s="351">
        <f t="shared" si="20"/>
        <v>168193.6496054944</v>
      </c>
      <c r="O30" s="351">
        <f t="shared" si="20"/>
        <v>187841.3395734214</v>
      </c>
      <c r="P30" s="351">
        <f t="shared" si="20"/>
        <v>194701.38906834641</v>
      </c>
      <c r="Q30" s="351">
        <f t="shared" si="20"/>
        <v>197705.14208922701</v>
      </c>
      <c r="R30" s="351">
        <f t="shared" si="20"/>
        <v>243841.27637967779</v>
      </c>
      <c r="S30" s="351">
        <f t="shared" si="20"/>
        <v>187475.31729444567</v>
      </c>
      <c r="T30" s="351">
        <f t="shared" si="20"/>
        <v>164002.86673150765</v>
      </c>
      <c r="U30" s="351">
        <f t="shared" si="20"/>
        <v>161653.97220915309</v>
      </c>
      <c r="V30" s="351">
        <f t="shared" si="20"/>
        <v>136281.81546803881</v>
      </c>
      <c r="W30" s="351">
        <f t="shared" si="20"/>
        <v>141237.59147047787</v>
      </c>
      <c r="X30" s="351">
        <f t="shared" si="20"/>
        <v>220234.74302630589</v>
      </c>
      <c r="Y30" s="351">
        <f t="shared" si="20"/>
        <v>162011.38897197301</v>
      </c>
      <c r="Z30" s="351">
        <f t="shared" si="20"/>
        <v>173618.94855910144</v>
      </c>
      <c r="AA30" s="351">
        <f t="shared" si="20"/>
        <v>193294.63168116804</v>
      </c>
      <c r="AB30" s="351">
        <f t="shared" si="20"/>
        <v>200471.18163329439</v>
      </c>
      <c r="AC30" s="351">
        <f t="shared" si="20"/>
        <v>195778.46540581694</v>
      </c>
      <c r="AD30" s="351">
        <f t="shared" si="20"/>
        <v>246655.57123915805</v>
      </c>
      <c r="AE30" s="351">
        <f t="shared" si="20"/>
        <v>191036.29106998519</v>
      </c>
      <c r="AF30" s="351">
        <f t="shared" si="20"/>
        <v>174159.49936039228</v>
      </c>
      <c r="AG30" s="351">
        <f t="shared" si="20"/>
        <v>161722.07635715444</v>
      </c>
      <c r="AH30" s="351">
        <f t="shared" si="20"/>
        <v>144801.43720119871</v>
      </c>
      <c r="AI30" s="351">
        <f t="shared" si="20"/>
        <v>140739.64036745421</v>
      </c>
      <c r="AJ30" s="351">
        <f t="shared" si="20"/>
        <v>223254.56023793583</v>
      </c>
      <c r="AK30" s="351">
        <f t="shared" si="20"/>
        <v>166483.48082622077</v>
      </c>
      <c r="AL30" s="351">
        <f t="shared" si="20"/>
        <v>177400.41216582613</v>
      </c>
      <c r="AM30" s="351">
        <f t="shared" si="20"/>
        <v>197611.60981822829</v>
      </c>
      <c r="AN30" s="351">
        <f t="shared" si="20"/>
        <v>205519.26867894345</v>
      </c>
      <c r="AO30" s="351">
        <f t="shared" si="20"/>
        <v>212429.11393100754</v>
      </c>
      <c r="AP30" s="351">
        <f t="shared" si="20"/>
        <v>256557.52095244467</v>
      </c>
      <c r="AQ30" s="351">
        <f t="shared" si="20"/>
        <v>187308.5624562226</v>
      </c>
      <c r="AR30" s="351">
        <f t="shared" si="20"/>
        <v>190990.47109494559</v>
      </c>
      <c r="AS30" s="351">
        <f t="shared" si="20"/>
        <v>178243.79705741056</v>
      </c>
      <c r="AT30" s="351">
        <f t="shared" si="20"/>
        <v>149391.89112544662</v>
      </c>
      <c r="AU30" s="351">
        <f t="shared" si="20"/>
        <v>157319.7147985039</v>
      </c>
      <c r="AV30" s="351">
        <f t="shared" si="20"/>
        <v>235546.93753803938</v>
      </c>
      <c r="AW30" s="351">
        <f t="shared" si="20"/>
        <v>176037.27356821849</v>
      </c>
      <c r="AX30" s="351">
        <f t="shared" si="20"/>
        <v>187442.97254605332</v>
      </c>
      <c r="AY30" s="351">
        <f t="shared" si="20"/>
        <v>206749.33161094089</v>
      </c>
      <c r="AZ30" s="351">
        <f t="shared" si="20"/>
        <v>214222.98985442729</v>
      </c>
      <c r="BA30" s="351">
        <f t="shared" si="20"/>
        <v>221212.60398506973</v>
      </c>
      <c r="BB30" s="351">
        <f t="shared" si="20"/>
        <v>264740.42825646803</v>
      </c>
      <c r="BC30" s="351">
        <f t="shared" si="20"/>
        <v>207351.3021492323</v>
      </c>
      <c r="BD30" s="351">
        <f t="shared" si="20"/>
        <v>183964.06197905337</v>
      </c>
      <c r="BE30" s="351">
        <f t="shared" si="20"/>
        <v>181354.71540410491</v>
      </c>
      <c r="BF30" s="351">
        <f t="shared" si="20"/>
        <v>155152.8944726011</v>
      </c>
      <c r="BG30" s="351">
        <f t="shared" si="20"/>
        <v>160863.64668954266</v>
      </c>
      <c r="BH30" s="351">
        <f t="shared" si="20"/>
        <v>240535.31023178587</v>
      </c>
      <c r="BI30" s="351">
        <f t="shared" si="20"/>
        <v>181426.56053246459</v>
      </c>
      <c r="BJ30" s="351">
        <f t="shared" si="20"/>
        <v>192694.35456149478</v>
      </c>
      <c r="BK30" s="351">
        <f t="shared" si="20"/>
        <v>212254.55080292621</v>
      </c>
      <c r="BL30" s="351">
        <f t="shared" si="20"/>
        <v>220243.47305853653</v>
      </c>
      <c r="BM30" s="351">
        <f t="shared" si="20"/>
        <v>221677.92864229536</v>
      </c>
      <c r="BN30" s="351">
        <f t="shared" si="20"/>
        <v>268749.7359048358</v>
      </c>
      <c r="BO30" s="351">
        <f t="shared" si="20"/>
        <v>211992.36716834595</v>
      </c>
      <c r="BP30" s="351">
        <f t="shared" si="20"/>
        <v>195329.28870470013</v>
      </c>
      <c r="BQ30" s="351">
        <f t="shared" si="20"/>
        <v>182456.31105893559</v>
      </c>
      <c r="BR30" s="351">
        <f t="shared" ref="BR30:EC30" si="21">SUM(BR26:BR29)</f>
        <v>164617.94962102824</v>
      </c>
      <c r="BS30" s="351">
        <f t="shared" si="21"/>
        <v>161303.24503202786</v>
      </c>
      <c r="BT30" s="351">
        <f t="shared" si="21"/>
        <v>244459.10606146796</v>
      </c>
      <c r="BU30" s="351">
        <f t="shared" si="21"/>
        <v>186745.65374258035</v>
      </c>
      <c r="BV30" s="351">
        <f t="shared" si="21"/>
        <v>197289.42398939049</v>
      </c>
      <c r="BW30" s="351">
        <f t="shared" si="21"/>
        <v>217358.75320078674</v>
      </c>
      <c r="BX30" s="351">
        <f t="shared" si="21"/>
        <v>226079.26787545849</v>
      </c>
      <c r="BY30" s="351">
        <f t="shared" si="21"/>
        <v>209407.31093054728</v>
      </c>
      <c r="BZ30" s="351">
        <f t="shared" si="21"/>
        <v>267735.08836969984</v>
      </c>
      <c r="CA30" s="351">
        <f t="shared" si="21"/>
        <v>213155.94272080495</v>
      </c>
      <c r="CB30" s="351">
        <f t="shared" si="21"/>
        <v>188428.11138853835</v>
      </c>
      <c r="CC30" s="351">
        <f t="shared" si="21"/>
        <v>188486.89364868053</v>
      </c>
      <c r="CD30" s="351">
        <f t="shared" si="21"/>
        <v>170949.17255422057</v>
      </c>
      <c r="CE30" s="351">
        <f t="shared" si="21"/>
        <v>165569.55353549626</v>
      </c>
      <c r="CF30" s="351">
        <f t="shared" si="21"/>
        <v>250456.00398048759</v>
      </c>
      <c r="CG30" s="351">
        <f t="shared" si="21"/>
        <v>192834.96749236391</v>
      </c>
      <c r="CH30" s="351">
        <f t="shared" si="21"/>
        <v>203178.13037608846</v>
      </c>
      <c r="CI30" s="351">
        <f t="shared" si="21"/>
        <v>223490.96613425398</v>
      </c>
      <c r="CJ30" s="351">
        <f t="shared" si="21"/>
        <v>232677.288329787</v>
      </c>
      <c r="CK30" s="351">
        <f t="shared" si="21"/>
        <v>227181.59025138069</v>
      </c>
      <c r="CL30" s="351">
        <f t="shared" si="21"/>
        <v>278832.13237330492</v>
      </c>
      <c r="CM30" s="351">
        <f t="shared" si="21"/>
        <v>222874.87838383837</v>
      </c>
      <c r="CN30" s="351">
        <f t="shared" si="21"/>
        <v>198813.79635011981</v>
      </c>
      <c r="CO30" s="351">
        <f t="shared" si="21"/>
        <v>197877.82971414441</v>
      </c>
      <c r="CP30" s="351">
        <f t="shared" si="21"/>
        <v>176894.60749437148</v>
      </c>
      <c r="CQ30" s="351">
        <f t="shared" si="21"/>
        <v>173250.7183028709</v>
      </c>
      <c r="CR30" s="351">
        <f t="shared" si="21"/>
        <v>258416.46703607801</v>
      </c>
      <c r="CS30" s="351">
        <f t="shared" si="21"/>
        <v>200095.97233192238</v>
      </c>
      <c r="CT30" s="351">
        <f t="shared" si="21"/>
        <v>210432.54977066931</v>
      </c>
      <c r="CU30" s="351">
        <f t="shared" si="21"/>
        <v>230709.64812167533</v>
      </c>
      <c r="CV30" s="351">
        <f t="shared" si="21"/>
        <v>240143.17030183447</v>
      </c>
      <c r="CW30" s="351">
        <f t="shared" si="21"/>
        <v>239267.4296656329</v>
      </c>
      <c r="CX30" s="351">
        <f t="shared" si="21"/>
        <v>288063.61832799215</v>
      </c>
      <c r="CY30" s="351">
        <f t="shared" si="21"/>
        <v>219054.20612052179</v>
      </c>
      <c r="CZ30" s="351">
        <f t="shared" si="21"/>
        <v>222037.08733648993</v>
      </c>
      <c r="DA30" s="351">
        <f t="shared" si="21"/>
        <v>210398.86412968894</v>
      </c>
      <c r="DB30" s="351">
        <f t="shared" si="21"/>
        <v>180944.63028212788</v>
      </c>
      <c r="DC30" s="351">
        <f t="shared" si="21"/>
        <v>190602.44698725059</v>
      </c>
      <c r="DD30" s="351">
        <f t="shared" si="21"/>
        <v>270570.99533875595</v>
      </c>
      <c r="DE30" s="351">
        <f t="shared" si="21"/>
        <v>209886.84756148129</v>
      </c>
      <c r="DF30" s="351">
        <f t="shared" si="21"/>
        <v>220975.663801594</v>
      </c>
      <c r="DG30" s="351">
        <f t="shared" si="21"/>
        <v>240333.1834491686</v>
      </c>
      <c r="DH30" s="351">
        <f t="shared" si="21"/>
        <v>249469.94177853831</v>
      </c>
      <c r="DI30" s="351">
        <f t="shared" si="21"/>
        <v>254996.88304234741</v>
      </c>
      <c r="DJ30" s="351">
        <f t="shared" si="21"/>
        <v>299444.0027026796</v>
      </c>
      <c r="DK30" s="351">
        <f t="shared" si="21"/>
        <v>241588.54319630266</v>
      </c>
      <c r="DL30" s="351">
        <f t="shared" si="21"/>
        <v>217908.45447819735</v>
      </c>
      <c r="DM30" s="351">
        <f t="shared" si="21"/>
        <v>215822.34935304179</v>
      </c>
      <c r="DN30" s="351">
        <f t="shared" si="21"/>
        <v>188687.45961421396</v>
      </c>
      <c r="DO30" s="351">
        <f t="shared" si="21"/>
        <v>196047.80143778844</v>
      </c>
      <c r="DP30" s="351">
        <f t="shared" si="21"/>
        <v>277307.17915317178</v>
      </c>
      <c r="DQ30" s="351">
        <f t="shared" si="21"/>
        <v>216847.79097648576</v>
      </c>
      <c r="DR30" s="351">
        <f t="shared" si="21"/>
        <v>227687.7286905995</v>
      </c>
      <c r="DS30" s="351">
        <f t="shared" si="21"/>
        <v>247207.08851075137</v>
      </c>
      <c r="DT30" s="351">
        <f t="shared" si="21"/>
        <v>256823.63153294963</v>
      </c>
      <c r="DU30" s="351">
        <f t="shared" si="21"/>
        <v>262741.43748805259</v>
      </c>
      <c r="DV30" s="351">
        <f t="shared" si="21"/>
        <v>307034.21801820822</v>
      </c>
      <c r="DW30" s="351">
        <f t="shared" si="21"/>
        <v>249047.69483193994</v>
      </c>
      <c r="DX30" s="351">
        <f t="shared" si="21"/>
        <v>232414.1599901297</v>
      </c>
      <c r="DY30" s="351">
        <f t="shared" si="21"/>
        <v>219448.92854620772</v>
      </c>
      <c r="DZ30" s="351">
        <f t="shared" si="21"/>
        <v>200313.89066359779</v>
      </c>
      <c r="EA30" s="351">
        <f t="shared" si="21"/>
        <v>198538.04369756312</v>
      </c>
      <c r="EB30" s="351">
        <f t="shared" si="21"/>
        <v>283107.24788257747</v>
      </c>
      <c r="EC30" s="351">
        <f t="shared" si="21"/>
        <v>223848.2981614593</v>
      </c>
      <c r="ED30" s="351">
        <f t="shared" ref="ED30:GO30" si="22">SUM(ED26:ED29)</f>
        <v>233837.86061920394</v>
      </c>
      <c r="EE30" s="351">
        <f t="shared" si="22"/>
        <v>253762.28740180662</v>
      </c>
      <c r="EF30" s="351">
        <f t="shared" si="22"/>
        <v>264065.91982765496</v>
      </c>
      <c r="EG30" s="351">
        <f t="shared" si="22"/>
        <v>246312.87389347883</v>
      </c>
      <c r="EH30" s="351">
        <f t="shared" si="22"/>
        <v>305152.40172751545</v>
      </c>
      <c r="EI30" s="351">
        <f t="shared" si="22"/>
        <v>237593.05683224482</v>
      </c>
      <c r="EJ30" s="351">
        <f t="shared" si="22"/>
        <v>239356.5472757956</v>
      </c>
      <c r="EK30" s="351">
        <f t="shared" si="22"/>
        <v>229554.13571275512</v>
      </c>
      <c r="EL30" s="351">
        <f t="shared" si="22"/>
        <v>200275.80265167952</v>
      </c>
      <c r="EM30" s="351">
        <f t="shared" si="22"/>
        <v>211295.87825642643</v>
      </c>
      <c r="EN30" s="351">
        <f t="shared" si="22"/>
        <v>292766.29939906078</v>
      </c>
      <c r="EO30" s="351">
        <f t="shared" si="22"/>
        <v>231575.36472872281</v>
      </c>
      <c r="EP30" s="351">
        <f t="shared" si="22"/>
        <v>242642.28716185398</v>
      </c>
      <c r="EQ30" s="351">
        <f t="shared" si="22"/>
        <v>262202.54485277698</v>
      </c>
      <c r="ER30" s="351">
        <f t="shared" si="22"/>
        <v>272572.72222663462</v>
      </c>
      <c r="ES30" s="351">
        <f t="shared" si="22"/>
        <v>273442.01907510741</v>
      </c>
      <c r="ET30" s="351">
        <f t="shared" si="22"/>
        <v>320901.29190180707</v>
      </c>
      <c r="EU30" s="351">
        <f t="shared" si="22"/>
        <v>263261.20962892321</v>
      </c>
      <c r="EV30" s="351">
        <f t="shared" si="22"/>
        <v>239221.45703711963</v>
      </c>
      <c r="EW30" s="351">
        <f t="shared" si="22"/>
        <v>237908.14556823365</v>
      </c>
      <c r="EX30" s="351">
        <f t="shared" si="22"/>
        <v>210398.98541158004</v>
      </c>
      <c r="EY30" s="351">
        <f t="shared" si="22"/>
        <v>218963.09269555908</v>
      </c>
      <c r="EZ30" s="351">
        <f t="shared" si="22"/>
        <v>301420.59028017073</v>
      </c>
      <c r="FA30" s="351">
        <f t="shared" si="22"/>
        <v>240186.77195023131</v>
      </c>
      <c r="FB30" s="351">
        <f t="shared" si="22"/>
        <v>250829.04120404468</v>
      </c>
      <c r="FC30" s="351">
        <f t="shared" si="22"/>
        <v>270395.58938238607</v>
      </c>
      <c r="FD30" s="351">
        <f t="shared" si="22"/>
        <v>281145.32409426646</v>
      </c>
      <c r="FE30" s="351">
        <f t="shared" si="22"/>
        <v>274255.03789192549</v>
      </c>
      <c r="FF30" s="351">
        <f t="shared" si="22"/>
        <v>326376.83292991237</v>
      </c>
      <c r="FG30" s="351">
        <f t="shared" si="22"/>
        <v>269479.64266732015</v>
      </c>
      <c r="FH30" s="351">
        <f t="shared" si="22"/>
        <v>251949.47727296653</v>
      </c>
      <c r="FI30" s="351">
        <f t="shared" si="22"/>
        <v>240522.53358883131</v>
      </c>
      <c r="FJ30" s="351">
        <f t="shared" si="22"/>
        <v>221389.11053417408</v>
      </c>
      <c r="FK30" s="351">
        <f t="shared" si="22"/>
        <v>220991.78620765108</v>
      </c>
      <c r="FL30" s="351">
        <f t="shared" si="22"/>
        <v>307025.01353121968</v>
      </c>
      <c r="FM30" s="351">
        <f t="shared" si="22"/>
        <v>247152.57472633917</v>
      </c>
      <c r="FN30" s="351">
        <f t="shared" si="22"/>
        <v>257064.61541638384</v>
      </c>
      <c r="FO30" s="351">
        <f t="shared" si="22"/>
        <v>277150.40209527506</v>
      </c>
      <c r="FP30" s="351">
        <f t="shared" si="22"/>
        <v>288706.05335643061</v>
      </c>
      <c r="FQ30" s="351">
        <f t="shared" si="22"/>
        <v>286544.56425904215</v>
      </c>
      <c r="FR30" s="351">
        <f t="shared" si="22"/>
        <v>336047.49840028759</v>
      </c>
      <c r="FS30" s="351">
        <f t="shared" si="22"/>
        <v>278613.49508257903</v>
      </c>
      <c r="FT30" s="351">
        <f t="shared" si="22"/>
        <v>254377.6183532218</v>
      </c>
      <c r="FU30" s="351">
        <f t="shared" si="22"/>
        <v>253624.071324524</v>
      </c>
      <c r="FV30" s="351">
        <f t="shared" si="22"/>
        <v>225872.07894841584</v>
      </c>
      <c r="FW30" s="351">
        <f t="shared" si="22"/>
        <v>235308.04778859142</v>
      </c>
      <c r="FX30" s="351">
        <f t="shared" si="22"/>
        <v>318625.89808648027</v>
      </c>
      <c r="FY30" s="351">
        <f t="shared" si="22"/>
        <v>256855.71948715131</v>
      </c>
      <c r="FZ30" s="351">
        <f t="shared" si="22"/>
        <v>267367.90178456949</v>
      </c>
      <c r="GA30" s="351">
        <f t="shared" si="22"/>
        <v>286975.32519439573</v>
      </c>
      <c r="GB30" s="351">
        <f t="shared" si="22"/>
        <v>298532.83611121494</v>
      </c>
      <c r="GC30" s="351">
        <f t="shared" si="22"/>
        <v>303420.95234250161</v>
      </c>
      <c r="GD30" s="351">
        <f t="shared" si="22"/>
        <v>348417.78233595879</v>
      </c>
      <c r="GE30" s="351">
        <f t="shared" si="22"/>
        <v>289837.22206416889</v>
      </c>
      <c r="GF30" s="351">
        <f t="shared" si="22"/>
        <v>265883.2351744764</v>
      </c>
      <c r="GG30" s="351">
        <f t="shared" si="22"/>
        <v>264422.28321682336</v>
      </c>
      <c r="GH30" s="351">
        <f t="shared" si="22"/>
        <v>235975.27121847912</v>
      </c>
      <c r="GI30" s="351">
        <f t="shared" si="22"/>
        <v>245588.534778342</v>
      </c>
      <c r="GJ30" s="351">
        <f t="shared" si="22"/>
        <v>328997.40470986435</v>
      </c>
      <c r="GK30" s="351">
        <f t="shared" si="22"/>
        <v>266675.50023408938</v>
      </c>
      <c r="GL30" s="351">
        <f t="shared" si="22"/>
        <v>276921.06289047841</v>
      </c>
      <c r="GM30" s="351">
        <f t="shared" si="22"/>
        <v>296375.06955933745</v>
      </c>
      <c r="GN30" s="351">
        <f t="shared" si="22"/>
        <v>308209.73061951698</v>
      </c>
      <c r="GO30" s="351">
        <f t="shared" si="22"/>
        <v>307291.52321000095</v>
      </c>
      <c r="GP30" s="351">
        <f t="shared" ref="GP30:JA30" si="23">SUM(GP26:GP29)</f>
        <v>355679.72153120622</v>
      </c>
      <c r="GQ30" s="351">
        <f t="shared" si="23"/>
        <v>285204.67750217818</v>
      </c>
      <c r="GR30" s="351">
        <f t="shared" si="23"/>
        <v>287634.67176972935</v>
      </c>
      <c r="GS30" s="351">
        <f t="shared" si="23"/>
        <v>276492.56264957489</v>
      </c>
      <c r="GT30" s="351">
        <f t="shared" si="23"/>
        <v>245043.54085539799</v>
      </c>
      <c r="GU30" s="351">
        <f t="shared" si="23"/>
        <v>257537.40133554998</v>
      </c>
      <c r="GV30" s="351">
        <f t="shared" si="23"/>
        <v>340217.33152553299</v>
      </c>
      <c r="GW30" s="351">
        <f t="shared" si="23"/>
        <v>276922.69777037046</v>
      </c>
      <c r="GX30" s="351">
        <f t="shared" si="23"/>
        <v>287119.95465807983</v>
      </c>
      <c r="GY30" s="351">
        <f t="shared" si="23"/>
        <v>306308.70327727374</v>
      </c>
      <c r="GZ30" s="351">
        <f t="shared" si="23"/>
        <v>318338.58613773726</v>
      </c>
      <c r="HA30" s="351">
        <f t="shared" si="23"/>
        <v>299043.83391153731</v>
      </c>
      <c r="HB30" s="351">
        <f t="shared" si="23"/>
        <v>358427.81394273753</v>
      </c>
      <c r="HC30" s="351">
        <f t="shared" si="23"/>
        <v>302185.03489105694</v>
      </c>
      <c r="HD30" s="351">
        <f t="shared" si="23"/>
        <v>276568.45277156663</v>
      </c>
      <c r="HE30" s="351">
        <f t="shared" si="23"/>
        <v>277577.56661828456</v>
      </c>
      <c r="HF30" s="351">
        <f t="shared" si="23"/>
        <v>249806.55562455978</v>
      </c>
      <c r="HG30" s="351">
        <f t="shared" si="23"/>
        <v>260687.7194790967</v>
      </c>
      <c r="HH30" s="351">
        <f t="shared" si="23"/>
        <v>345597.87163979298</v>
      </c>
      <c r="HI30" s="351">
        <f t="shared" si="23"/>
        <v>283133.96870882489</v>
      </c>
      <c r="HJ30" s="351">
        <f t="shared" si="23"/>
        <v>293538.78742496483</v>
      </c>
      <c r="HK30" s="351">
        <f t="shared" si="23"/>
        <v>313309.42391837557</v>
      </c>
      <c r="HL30" s="351">
        <f t="shared" si="23"/>
        <v>326231.92856060847</v>
      </c>
      <c r="HM30" s="351">
        <f t="shared" si="23"/>
        <v>325789.19144278159</v>
      </c>
      <c r="HN30" s="351">
        <f t="shared" si="23"/>
        <v>374180.97970796347</v>
      </c>
      <c r="HO30" s="351">
        <f t="shared" si="23"/>
        <v>315812.77594203228</v>
      </c>
      <c r="HP30" s="351">
        <f t="shared" si="23"/>
        <v>291428.96764736931</v>
      </c>
      <c r="HQ30" s="351">
        <f t="shared" si="23"/>
        <v>290832.96902939572</v>
      </c>
      <c r="HR30" s="351">
        <f t="shared" si="23"/>
        <v>266920.47995156236</v>
      </c>
      <c r="HS30" s="351">
        <f t="shared" si="23"/>
        <v>267206.82811354403</v>
      </c>
      <c r="HT30" s="351">
        <f t="shared" si="23"/>
        <v>356061.12882234104</v>
      </c>
      <c r="HU30" s="351">
        <f t="shared" si="23"/>
        <v>294039.0833112165</v>
      </c>
      <c r="HV30" s="351">
        <f t="shared" si="23"/>
        <v>303093.86640184495</v>
      </c>
      <c r="HW30" s="351">
        <f t="shared" si="23"/>
        <v>323096.36152920348</v>
      </c>
      <c r="HX30" s="351">
        <f t="shared" si="23"/>
        <v>336529.02955234802</v>
      </c>
      <c r="HY30" s="351">
        <f t="shared" si="23"/>
        <v>333023.96996278979</v>
      </c>
      <c r="HZ30" s="351">
        <f t="shared" si="23"/>
        <v>383167.25631813053</v>
      </c>
      <c r="IA30" s="351">
        <f t="shared" si="23"/>
        <v>312616.52268650406</v>
      </c>
      <c r="IB30" s="351">
        <f t="shared" si="23"/>
        <v>314799.1245354953</v>
      </c>
      <c r="IC30" s="351">
        <f t="shared" si="23"/>
        <v>304274.23674716521</v>
      </c>
      <c r="ID30" s="351">
        <f t="shared" si="23"/>
        <v>272229.89713069674</v>
      </c>
      <c r="IE30" s="351">
        <f t="shared" si="23"/>
        <v>286080.46859164641</v>
      </c>
      <c r="IF30" s="351">
        <f t="shared" si="23"/>
        <v>370078.20091467001</v>
      </c>
      <c r="IG30" s="351">
        <f t="shared" si="23"/>
        <v>305795.99459374079</v>
      </c>
      <c r="IH30" s="351">
        <f t="shared" si="23"/>
        <v>315707.97221720207</v>
      </c>
      <c r="II30" s="351">
        <f t="shared" si="23"/>
        <v>334905.85740552552</v>
      </c>
      <c r="IJ30" s="351">
        <f t="shared" si="23"/>
        <v>348236.20555696974</v>
      </c>
      <c r="IK30" s="351">
        <f t="shared" si="23"/>
        <v>351148.30342710746</v>
      </c>
      <c r="IL30" s="351">
        <f t="shared" si="23"/>
        <v>397045.22616682586</v>
      </c>
      <c r="IM30" s="351">
        <f t="shared" si="23"/>
        <v>337665.98098065413</v>
      </c>
      <c r="IN30" s="351">
        <f t="shared" si="23"/>
        <v>313210.86863657495</v>
      </c>
      <c r="IO30" s="351">
        <f t="shared" si="23"/>
        <v>312300.4200339056</v>
      </c>
      <c r="IP30" s="351">
        <f t="shared" si="23"/>
        <v>282542.23921341798</v>
      </c>
      <c r="IQ30" s="351">
        <f t="shared" si="23"/>
        <v>294219.28232792258</v>
      </c>
      <c r="IR30" s="351">
        <f t="shared" si="23"/>
        <v>379623.56763771077</v>
      </c>
      <c r="IS30" s="351">
        <f t="shared" si="23"/>
        <v>315495.19203327055</v>
      </c>
      <c r="IT30" s="351">
        <f t="shared" si="23"/>
        <v>325142.49699432775</v>
      </c>
      <c r="IU30" s="351">
        <f t="shared" si="23"/>
        <v>344508.42713677714</v>
      </c>
      <c r="IV30" s="351">
        <f t="shared" si="23"/>
        <v>358427.27706823294</v>
      </c>
      <c r="IW30" s="351">
        <f t="shared" si="23"/>
        <v>361674.3813950622</v>
      </c>
      <c r="IX30" s="351">
        <f t="shared" si="23"/>
        <v>407463.90336038888</v>
      </c>
      <c r="IY30" s="351">
        <f t="shared" si="23"/>
        <v>347923.93217794626</v>
      </c>
      <c r="IZ30" s="351">
        <f t="shared" si="23"/>
        <v>330502.93018813501</v>
      </c>
      <c r="JA30" s="351">
        <f t="shared" si="23"/>
        <v>318745.98332958919</v>
      </c>
      <c r="JB30" s="351">
        <f t="shared" ref="JB30:LM30" si="24">SUM(JB26:JB29)</f>
        <v>296928.33490725455</v>
      </c>
      <c r="JC30" s="351">
        <f t="shared" si="24"/>
        <v>299575.60810835124</v>
      </c>
      <c r="JD30" s="351">
        <f t="shared" si="24"/>
        <v>388391.4980336905</v>
      </c>
      <c r="JE30" s="351">
        <f t="shared" si="24"/>
        <v>325377.33431152097</v>
      </c>
      <c r="JF30" s="351">
        <f t="shared" si="24"/>
        <v>334147.05321112153</v>
      </c>
      <c r="JG30" s="351">
        <f t="shared" si="24"/>
        <v>353915.52926977887</v>
      </c>
      <c r="JH30" s="351">
        <f t="shared" si="24"/>
        <v>368625.71928429138</v>
      </c>
      <c r="JI30" s="351">
        <f t="shared" si="24"/>
        <v>366168.27649914601</v>
      </c>
      <c r="JJ30" s="351">
        <f t="shared" si="24"/>
        <v>415583.32493082399</v>
      </c>
      <c r="JK30" s="351">
        <f t="shared" si="24"/>
        <v>344309.10762566584</v>
      </c>
      <c r="JL30" s="351">
        <f t="shared" si="24"/>
        <v>346346.0806481904</v>
      </c>
      <c r="JM30" s="351">
        <f t="shared" si="24"/>
        <v>335984.6291021246</v>
      </c>
      <c r="JN30" s="351">
        <f t="shared" si="24"/>
        <v>303004.91664581944</v>
      </c>
      <c r="JO30" s="351">
        <f t="shared" si="24"/>
        <v>318157.26809344918</v>
      </c>
      <c r="JP30" s="351">
        <f t="shared" si="24"/>
        <v>403384.20693660981</v>
      </c>
      <c r="JQ30" s="351">
        <f t="shared" si="24"/>
        <v>337897.04077121249</v>
      </c>
      <c r="JR30" s="351">
        <f t="shared" si="24"/>
        <v>347395.82554551918</v>
      </c>
      <c r="JS30" s="351">
        <f t="shared" si="24"/>
        <v>366511.02235758171</v>
      </c>
      <c r="JT30" s="351">
        <f t="shared" si="24"/>
        <v>381162.59925976291</v>
      </c>
      <c r="JU30" s="351">
        <f t="shared" si="24"/>
        <v>379050.39912291797</v>
      </c>
      <c r="JV30" s="351">
        <f t="shared" si="24"/>
        <v>427943.81899224548</v>
      </c>
      <c r="JW30" s="351">
        <f t="shared" si="24"/>
        <v>368558.81372479245</v>
      </c>
      <c r="JX30" s="351">
        <f t="shared" si="24"/>
        <v>343601.05100868241</v>
      </c>
      <c r="JY30" s="351">
        <f t="shared" si="24"/>
        <v>343477.79303130216</v>
      </c>
      <c r="JZ30" s="351">
        <f t="shared" si="24"/>
        <v>313093.79118436523</v>
      </c>
      <c r="KA30" s="351">
        <f t="shared" si="24"/>
        <v>326245.15637219796</v>
      </c>
      <c r="KB30" s="351">
        <f t="shared" si="24"/>
        <v>413114.47194536397</v>
      </c>
      <c r="KC30" s="351">
        <f t="shared" si="24"/>
        <v>347909.42039540299</v>
      </c>
      <c r="KD30" s="351">
        <f t="shared" si="24"/>
        <v>357245.3381437877</v>
      </c>
      <c r="KE30" s="351">
        <f t="shared" si="24"/>
        <v>376626.2393228747</v>
      </c>
      <c r="KF30" s="351">
        <f t="shared" si="24"/>
        <v>391978.75763776136</v>
      </c>
      <c r="KG30" s="351">
        <f t="shared" si="24"/>
        <v>382207.25031766534</v>
      </c>
      <c r="KH30" s="351">
        <f t="shared" si="24"/>
        <v>435947.01693498431</v>
      </c>
      <c r="KI30" s="351">
        <f t="shared" si="24"/>
        <v>377381.31450340035</v>
      </c>
      <c r="KJ30" s="351">
        <f t="shared" si="24"/>
        <v>359007.0885964742</v>
      </c>
      <c r="KK30" s="351">
        <f t="shared" si="24"/>
        <v>348876.2246501373</v>
      </c>
      <c r="KL30" s="351">
        <f t="shared" si="24"/>
        <v>326861.88934227417</v>
      </c>
      <c r="KM30" s="351">
        <f t="shared" si="24"/>
        <v>331212.94025211118</v>
      </c>
      <c r="KN30" s="351">
        <f t="shared" si="24"/>
        <v>421805.26059023582</v>
      </c>
      <c r="KO30" s="351">
        <f t="shared" si="24"/>
        <v>357899.83344347717</v>
      </c>
      <c r="KP30" s="351">
        <f t="shared" si="24"/>
        <v>366501.36831905012</v>
      </c>
      <c r="KQ30" s="351">
        <f t="shared" si="24"/>
        <v>386419.11812927458</v>
      </c>
      <c r="KR30" s="351">
        <f t="shared" si="24"/>
        <v>402705.7948479951</v>
      </c>
      <c r="KS30" s="351">
        <f t="shared" si="24"/>
        <v>397608.55629461247</v>
      </c>
      <c r="KT30" s="351">
        <f t="shared" si="24"/>
        <v>448787.82609537151</v>
      </c>
      <c r="KU30" s="351">
        <f t="shared" si="24"/>
        <v>389657.96881914145</v>
      </c>
      <c r="KV30" s="351">
        <f t="shared" si="24"/>
        <v>364568.54248205194</v>
      </c>
      <c r="KW30" s="351">
        <f t="shared" si="24"/>
        <v>365150.20719758928</v>
      </c>
      <c r="KX30" s="351">
        <f t="shared" si="24"/>
        <v>334454.7437517533</v>
      </c>
      <c r="KY30" s="351">
        <f t="shared" si="24"/>
        <v>348758.24162647413</v>
      </c>
      <c r="KZ30" s="351">
        <f t="shared" si="24"/>
        <v>436748.83900761587</v>
      </c>
      <c r="LA30" s="351">
        <f t="shared" si="24"/>
        <v>370852.309266639</v>
      </c>
      <c r="LB30" s="351">
        <f t="shared" si="24"/>
        <v>380025.22738756769</v>
      </c>
      <c r="LC30" s="351">
        <f t="shared" si="24"/>
        <v>399462.74618760427</v>
      </c>
      <c r="LD30" s="351">
        <f t="shared" si="24"/>
        <v>415866.66530190635</v>
      </c>
      <c r="LE30" s="351">
        <f t="shared" si="24"/>
        <v>417197.5286860725</v>
      </c>
      <c r="LF30" s="351">
        <f t="shared" si="24"/>
        <v>464256.07644202258</v>
      </c>
      <c r="LG30" s="351">
        <f t="shared" si="24"/>
        <v>404008.29120637861</v>
      </c>
      <c r="LH30" s="351">
        <f t="shared" si="24"/>
        <v>379151.17952314729</v>
      </c>
      <c r="LI30" s="351">
        <f t="shared" si="24"/>
        <v>379115.04398796672</v>
      </c>
      <c r="LJ30" s="351">
        <f t="shared" si="24"/>
        <v>347685.26882136165</v>
      </c>
      <c r="LK30" s="351">
        <f t="shared" si="24"/>
        <v>362296.59630661615</v>
      </c>
      <c r="LL30" s="351">
        <f t="shared" si="24"/>
        <v>450509.78315104183</v>
      </c>
      <c r="LM30" s="351">
        <f t="shared" si="24"/>
        <v>383977.14121088246</v>
      </c>
      <c r="LN30" s="351">
        <f t="shared" ref="LN30:MN30" si="25">SUM(LN26:LN29)</f>
        <v>392861.85151416587</v>
      </c>
      <c r="LO30" s="351">
        <f t="shared" si="25"/>
        <v>412151.23176113603</v>
      </c>
      <c r="LP30" s="351">
        <f t="shared" si="25"/>
        <v>428956.17349109362</v>
      </c>
      <c r="LQ30" s="351">
        <f t="shared" si="25"/>
        <v>424967.12476981542</v>
      </c>
      <c r="LR30" s="351">
        <f t="shared" si="25"/>
        <v>475135.72184728296</v>
      </c>
      <c r="LS30" s="351">
        <f t="shared" si="25"/>
        <v>402893.86586797977</v>
      </c>
      <c r="LT30" s="351">
        <f t="shared" si="25"/>
        <v>404439.36262337345</v>
      </c>
      <c r="LU30" s="351">
        <f t="shared" si="25"/>
        <v>394704.35306703934</v>
      </c>
      <c r="LV30" s="351">
        <f t="shared" si="25"/>
        <v>360174.70978940191</v>
      </c>
      <c r="LW30" s="351">
        <f t="shared" si="25"/>
        <v>377776.75491788151</v>
      </c>
      <c r="LX30" s="351">
        <f t="shared" si="25"/>
        <v>465360.16209493222</v>
      </c>
      <c r="LY30" s="351">
        <f t="shared" si="25"/>
        <v>397741.28719623358</v>
      </c>
      <c r="LZ30" s="351">
        <f t="shared" si="25"/>
        <v>406536.51086898678</v>
      </c>
      <c r="MA30" s="351">
        <f t="shared" si="25"/>
        <v>425548.88327668188</v>
      </c>
      <c r="MB30" s="351">
        <f t="shared" si="25"/>
        <v>442662.02007993817</v>
      </c>
      <c r="MC30" s="351">
        <f t="shared" si="25"/>
        <v>420217.87468674767</v>
      </c>
      <c r="MD30" s="351">
        <f t="shared" si="25"/>
        <v>481429.5113673507</v>
      </c>
      <c r="ME30" s="351">
        <f t="shared" si="25"/>
        <v>423377.43612748821</v>
      </c>
      <c r="MF30" s="351">
        <f t="shared" si="25"/>
        <v>396855.92292282754</v>
      </c>
      <c r="MG30" s="351">
        <f t="shared" si="25"/>
        <v>399305.6457113314</v>
      </c>
      <c r="MH30" s="351">
        <f t="shared" si="25"/>
        <v>368379.85986883484</v>
      </c>
      <c r="MI30" s="351">
        <f t="shared" si="25"/>
        <v>384491.71601844655</v>
      </c>
      <c r="MJ30" s="351">
        <f t="shared" si="25"/>
        <v>474422.72339750995</v>
      </c>
      <c r="MK30" s="351">
        <f t="shared" si="25"/>
        <v>407530.58899539191</v>
      </c>
      <c r="ML30" s="351">
        <f t="shared" si="25"/>
        <v>416499.3039877275</v>
      </c>
      <c r="MM30" s="351">
        <f t="shared" si="25"/>
        <v>436089.17871645733</v>
      </c>
      <c r="MN30" s="351">
        <f t="shared" si="25"/>
        <v>454216.62023137085</v>
      </c>
      <c r="MO30" s="351">
        <f t="shared" ref="MO30" si="26">SUM(MO26:MO29)</f>
        <v>450548.98469242943</v>
      </c>
      <c r="MP30" s="351">
        <f t="shared" ref="MP30:NA30" si="27">SUM(MP26:MP29)</f>
        <v>500821.1047579571</v>
      </c>
      <c r="MQ30" s="351">
        <f t="shared" si="27"/>
        <v>440603.57854559692</v>
      </c>
      <c r="MR30" s="351">
        <f t="shared" si="27"/>
        <v>415296.66305301728</v>
      </c>
      <c r="MS30" s="351">
        <f t="shared" si="27"/>
        <v>416177.60296303575</v>
      </c>
      <c r="MT30" s="351">
        <f t="shared" si="27"/>
        <v>384051.90583692485</v>
      </c>
      <c r="MU30" s="351">
        <f t="shared" si="27"/>
        <v>400396.81403429277</v>
      </c>
      <c r="MV30" s="351">
        <f t="shared" si="27"/>
        <v>490317.03217632393</v>
      </c>
      <c r="MW30" s="351">
        <f t="shared" si="27"/>
        <v>422558.61195081595</v>
      </c>
      <c r="MX30" s="351">
        <f t="shared" si="27"/>
        <v>431098.48064458551</v>
      </c>
      <c r="MY30" s="351">
        <f t="shared" si="27"/>
        <v>450415.72661885503</v>
      </c>
      <c r="MZ30" s="351">
        <f t="shared" si="27"/>
        <v>468881.97799056489</v>
      </c>
      <c r="NA30" s="351">
        <f t="shared" si="27"/>
        <v>457231.57161352981</v>
      </c>
    </row>
  </sheetData>
  <mergeCells count="35">
    <mergeCell ref="B15:D15"/>
    <mergeCell ref="B21:D21"/>
    <mergeCell ref="B25:C25"/>
    <mergeCell ref="B1:E1"/>
    <mergeCell ref="F23:Q23"/>
    <mergeCell ref="F9:H12"/>
    <mergeCell ref="JV23:KG23"/>
    <mergeCell ref="KH23:KS23"/>
    <mergeCell ref="FF23:FQ23"/>
    <mergeCell ref="FR23:GC23"/>
    <mergeCell ref="GD23:GO23"/>
    <mergeCell ref="GP23:HA23"/>
    <mergeCell ref="HB23:HM23"/>
    <mergeCell ref="HN23:HY23"/>
    <mergeCell ref="HZ23:IK23"/>
    <mergeCell ref="IL23:IW23"/>
    <mergeCell ref="IX23:JI23"/>
    <mergeCell ref="JJ23:JU23"/>
    <mergeCell ref="ET23:FE23"/>
    <mergeCell ref="R23:AC23"/>
    <mergeCell ref="AD23:AO23"/>
    <mergeCell ref="AP23:BA23"/>
    <mergeCell ref="BB23:BM23"/>
    <mergeCell ref="BN23:BY23"/>
    <mergeCell ref="CL23:CW23"/>
    <mergeCell ref="CX23:DI23"/>
    <mergeCell ref="DJ23:DU23"/>
    <mergeCell ref="DV23:EG23"/>
    <mergeCell ref="EH23:ES23"/>
    <mergeCell ref="BZ23:CK23"/>
    <mergeCell ref="KT23:LE23"/>
    <mergeCell ref="LF23:LQ23"/>
    <mergeCell ref="LR23:MC23"/>
    <mergeCell ref="MD23:MO23"/>
    <mergeCell ref="MP23:NA23"/>
  </mergeCells>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6214C-3BE3-4BAA-9D9E-1BFD6D614A8E}">
  <sheetPr>
    <tabColor theme="7" tint="0.59999389629810485"/>
  </sheetPr>
  <dimension ref="A1:NA26"/>
  <sheetViews>
    <sheetView workbookViewId="0">
      <selection activeCell="B2" sqref="B2:C9"/>
    </sheetView>
  </sheetViews>
  <sheetFormatPr defaultColWidth="9.140625" defaultRowHeight="12.75" x14ac:dyDescent="0.2"/>
  <cols>
    <col min="1" max="1" width="28.7109375" style="256" bestFit="1" customWidth="1"/>
    <col min="2" max="2" width="31.5703125" style="256" bestFit="1" customWidth="1"/>
    <col min="3" max="3" width="11" style="256" bestFit="1" customWidth="1"/>
    <col min="4" max="4" width="10.7109375" style="256" bestFit="1" customWidth="1"/>
    <col min="5" max="5" width="14.85546875" style="256" bestFit="1" customWidth="1"/>
    <col min="6" max="7" width="8.7109375" style="256" bestFit="1" customWidth="1"/>
    <col min="8" max="8" width="8.42578125" style="256" bestFit="1" customWidth="1"/>
    <col min="9" max="10" width="8.7109375" style="256" bestFit="1" customWidth="1"/>
    <col min="11" max="11" width="8.42578125" style="256" bestFit="1" customWidth="1"/>
    <col min="12" max="14" width="8.7109375" style="256" bestFit="1" customWidth="1"/>
    <col min="15" max="15" width="9" style="256" bestFit="1" customWidth="1"/>
    <col min="16" max="16" width="8.42578125" style="256" bestFit="1" customWidth="1"/>
    <col min="17" max="17" width="9" style="256" bestFit="1" customWidth="1"/>
    <col min="18" max="18" width="8.7109375" style="256" bestFit="1" customWidth="1"/>
    <col min="19" max="19" width="9" style="256" bestFit="1" customWidth="1"/>
    <col min="20" max="20" width="8.42578125" style="256" bestFit="1" customWidth="1"/>
    <col min="21" max="23" width="8.7109375" style="256" bestFit="1" customWidth="1"/>
    <col min="24" max="29" width="9" style="256" bestFit="1" customWidth="1"/>
    <col min="30" max="30" width="8.7109375" style="256" bestFit="1" customWidth="1"/>
    <col min="31" max="31" width="9" style="256" bestFit="1" customWidth="1"/>
    <col min="32" max="32" width="8.7109375" style="256" bestFit="1" customWidth="1"/>
    <col min="33" max="33" width="9" style="256" bestFit="1" customWidth="1"/>
    <col min="34" max="34" width="8.42578125" style="256" bestFit="1" customWidth="1"/>
    <col min="35" max="35" width="8.7109375" style="256" bestFit="1" customWidth="1"/>
    <col min="36" max="36" width="9" style="256" bestFit="1" customWidth="1"/>
    <col min="37" max="37" width="8.42578125" style="256" bestFit="1" customWidth="1"/>
    <col min="38" max="38" width="8.7109375" style="256" bestFit="1" customWidth="1"/>
    <col min="39" max="40" width="9" style="256" bestFit="1" customWidth="1"/>
    <col min="41" max="42" width="8.7109375" style="256" bestFit="1" customWidth="1"/>
    <col min="43" max="45" width="9" style="256" bestFit="1" customWidth="1"/>
    <col min="46" max="47" width="8.7109375" style="256" bestFit="1" customWidth="1"/>
    <col min="48" max="49" width="9" style="256" bestFit="1" customWidth="1"/>
    <col min="50" max="50" width="8.7109375" style="256" bestFit="1" customWidth="1"/>
    <col min="51" max="51" width="9" style="256" bestFit="1" customWidth="1"/>
    <col min="52" max="53" width="8.7109375" style="256" bestFit="1" customWidth="1"/>
    <col min="54" max="54" width="9" style="256" bestFit="1" customWidth="1"/>
    <col min="55" max="55" width="8.7109375" style="256" bestFit="1" customWidth="1"/>
    <col min="56" max="56" width="9" style="256" bestFit="1" customWidth="1"/>
    <col min="57" max="57" width="8.7109375" style="256" bestFit="1" customWidth="1"/>
    <col min="58" max="58" width="8.42578125" style="256" bestFit="1" customWidth="1"/>
    <col min="59" max="59" width="8.7109375" style="256" bestFit="1" customWidth="1"/>
    <col min="60" max="63" width="9" style="256" bestFit="1" customWidth="1"/>
    <col min="64" max="66" width="8.7109375" style="256" bestFit="1" customWidth="1"/>
    <col min="67" max="67" width="9" style="256" bestFit="1" customWidth="1"/>
    <col min="68" max="69" width="8.7109375" style="256" bestFit="1" customWidth="1"/>
    <col min="70" max="71" width="9" style="256" bestFit="1" customWidth="1"/>
    <col min="72" max="73" width="8.7109375" style="256" bestFit="1" customWidth="1"/>
    <col min="74" max="79" width="9" style="256" bestFit="1" customWidth="1"/>
    <col min="80" max="80" width="8.42578125" style="256" bestFit="1" customWidth="1"/>
    <col min="81" max="81" width="9" style="256" bestFit="1" customWidth="1"/>
    <col min="82" max="82" width="8.7109375" style="256" bestFit="1" customWidth="1"/>
    <col min="83" max="83" width="8.42578125" style="256" bestFit="1" customWidth="1"/>
    <col min="84" max="84" width="8.7109375" style="256" bestFit="1" customWidth="1"/>
    <col min="85" max="87" width="9" style="256" bestFit="1" customWidth="1"/>
    <col min="88" max="88" width="8.7109375" style="256" bestFit="1" customWidth="1"/>
    <col min="89" max="89" width="9" style="256" bestFit="1" customWidth="1"/>
    <col min="90" max="91" width="8.7109375" style="256" bestFit="1" customWidth="1"/>
    <col min="92" max="92" width="9" style="256" bestFit="1" customWidth="1"/>
    <col min="93" max="93" width="8.42578125" style="256" bestFit="1" customWidth="1"/>
    <col min="94" max="95" width="8.7109375" style="256" bestFit="1" customWidth="1"/>
    <col min="96" max="98" width="9" style="256" bestFit="1" customWidth="1"/>
    <col min="99" max="99" width="8.7109375" style="256" bestFit="1" customWidth="1"/>
    <col min="100" max="103" width="9" style="256" bestFit="1" customWidth="1"/>
    <col min="104" max="104" width="8.7109375" style="256" bestFit="1" customWidth="1"/>
    <col min="105" max="106" width="9" style="256" bestFit="1" customWidth="1"/>
    <col min="107" max="107" width="8.140625" style="256" bestFit="1" customWidth="1"/>
    <col min="108" max="111" width="9" style="256" bestFit="1" customWidth="1"/>
    <col min="112" max="112" width="8.7109375" style="256" bestFit="1" customWidth="1"/>
    <col min="113" max="117" width="9" style="256" bestFit="1" customWidth="1"/>
    <col min="118" max="118" width="8.7109375" style="256" bestFit="1" customWidth="1"/>
    <col min="119" max="119" width="9" style="256" bestFit="1" customWidth="1"/>
    <col min="120" max="121" width="8.7109375" style="256" bestFit="1" customWidth="1"/>
    <col min="122" max="122" width="9" style="256" bestFit="1" customWidth="1"/>
    <col min="123" max="123" width="8.7109375" style="256" bestFit="1" customWidth="1"/>
    <col min="124" max="126" width="9" style="256" bestFit="1" customWidth="1"/>
    <col min="127" max="127" width="8.7109375" style="256" bestFit="1" customWidth="1"/>
    <col min="128" max="130" width="9" style="256" bestFit="1" customWidth="1"/>
    <col min="131" max="133" width="8.7109375" style="256" bestFit="1" customWidth="1"/>
    <col min="134" max="135" width="9" style="256" bestFit="1" customWidth="1"/>
    <col min="136" max="136" width="8.7109375" style="256" bestFit="1" customWidth="1"/>
    <col min="137" max="137" width="8.42578125" style="256" bestFit="1" customWidth="1"/>
    <col min="138" max="138" width="9" style="256" bestFit="1" customWidth="1"/>
    <col min="139" max="139" width="8.42578125" style="256" bestFit="1" customWidth="1"/>
    <col min="140" max="140" width="9" style="256" bestFit="1" customWidth="1"/>
    <col min="141" max="145" width="8.7109375" style="256" bestFit="1" customWidth="1"/>
    <col min="146" max="150" width="9" style="256" bestFit="1" customWidth="1"/>
    <col min="151" max="152" width="8.7109375" style="256" bestFit="1" customWidth="1"/>
    <col min="153" max="153" width="8.42578125" style="256" bestFit="1" customWidth="1"/>
    <col min="154" max="155" width="9" style="256" bestFit="1" customWidth="1"/>
    <col min="156" max="156" width="8.7109375" style="256" bestFit="1" customWidth="1"/>
    <col min="157" max="157" width="9" style="256" bestFit="1" customWidth="1"/>
    <col min="158" max="159" width="8.7109375" style="256" bestFit="1" customWidth="1"/>
    <col min="160" max="161" width="9" style="256" bestFit="1" customWidth="1"/>
    <col min="162" max="164" width="8.7109375" style="256" bestFit="1" customWidth="1"/>
    <col min="165" max="166" width="9" style="256" bestFit="1" customWidth="1"/>
    <col min="167" max="167" width="8.7109375" style="256" bestFit="1" customWidth="1"/>
    <col min="168" max="168" width="9" style="256" bestFit="1" customWidth="1"/>
    <col min="169" max="169" width="8.7109375" style="256" bestFit="1" customWidth="1"/>
    <col min="170" max="170" width="9" style="256" bestFit="1" customWidth="1"/>
    <col min="171" max="171" width="8.7109375" style="256" bestFit="1" customWidth="1"/>
    <col min="172" max="174" width="9" style="256" bestFit="1" customWidth="1"/>
    <col min="175" max="175" width="8.7109375" style="256" bestFit="1" customWidth="1"/>
    <col min="176" max="176" width="9" style="256" bestFit="1" customWidth="1"/>
    <col min="177" max="177" width="8.7109375" style="256" bestFit="1" customWidth="1"/>
    <col min="178" max="178" width="9" style="256" bestFit="1" customWidth="1"/>
    <col min="179" max="179" width="8.7109375" style="256" bestFit="1" customWidth="1"/>
    <col min="180" max="181" width="9" style="256" bestFit="1" customWidth="1"/>
    <col min="182" max="182" width="8.7109375" style="256" bestFit="1" customWidth="1"/>
    <col min="183" max="190" width="9" style="256" bestFit="1" customWidth="1"/>
    <col min="191" max="192" width="8.42578125" style="256" bestFit="1" customWidth="1"/>
    <col min="193" max="193" width="9" style="256" bestFit="1" customWidth="1"/>
    <col min="194" max="195" width="8.7109375" style="256" bestFit="1" customWidth="1"/>
    <col min="196" max="196" width="8.42578125" style="256" bestFit="1" customWidth="1"/>
    <col min="197" max="199" width="8.7109375" style="256" bestFit="1" customWidth="1"/>
    <col min="200" max="201" width="9" style="256" bestFit="1" customWidth="1"/>
    <col min="202" max="202" width="8.42578125" style="256" bestFit="1" customWidth="1"/>
    <col min="203" max="203" width="9" style="256" bestFit="1" customWidth="1"/>
    <col min="204" max="204" width="8.42578125" style="256" bestFit="1" customWidth="1"/>
    <col min="205" max="206" width="8.7109375" style="256" bestFit="1" customWidth="1"/>
    <col min="207" max="209" width="9" style="256" bestFit="1" customWidth="1"/>
    <col min="210" max="211" width="8.7109375" style="256" bestFit="1" customWidth="1"/>
    <col min="212" max="212" width="8.42578125" style="256" bestFit="1" customWidth="1"/>
    <col min="213" max="213" width="9" style="256" bestFit="1" customWidth="1"/>
    <col min="214" max="214" width="8.7109375" style="256" bestFit="1" customWidth="1"/>
    <col min="215" max="216" width="9" style="256" bestFit="1" customWidth="1"/>
    <col min="217" max="217" width="8.7109375" style="256" bestFit="1" customWidth="1"/>
    <col min="218" max="219" width="9" style="256" bestFit="1" customWidth="1"/>
    <col min="220" max="220" width="8.42578125" style="256" bestFit="1" customWidth="1"/>
    <col min="221" max="221" width="8.7109375" style="256" bestFit="1" customWidth="1"/>
    <col min="222" max="224" width="9" style="256" bestFit="1" customWidth="1"/>
    <col min="225" max="225" width="8.7109375" style="256" bestFit="1" customWidth="1"/>
    <col min="226" max="226" width="9" style="256" bestFit="1" customWidth="1"/>
    <col min="227" max="227" width="8.7109375" style="256" bestFit="1" customWidth="1"/>
    <col min="228" max="228" width="8.42578125" style="256" bestFit="1" customWidth="1"/>
    <col min="229" max="229" width="8.7109375" style="256" bestFit="1" customWidth="1"/>
    <col min="230" max="230" width="9" style="256" bestFit="1" customWidth="1"/>
    <col min="231" max="231" width="8.42578125" style="256" bestFit="1" customWidth="1"/>
    <col min="232" max="234" width="8.7109375" style="256" bestFit="1" customWidth="1"/>
    <col min="235" max="236" width="9" style="256" bestFit="1" customWidth="1"/>
    <col min="237" max="239" width="8.7109375" style="256" bestFit="1" customWidth="1"/>
    <col min="240" max="240" width="9" style="256" bestFit="1" customWidth="1"/>
    <col min="241" max="241" width="8.42578125" style="256" bestFit="1" customWidth="1"/>
    <col min="242" max="243" width="9" style="256" bestFit="1" customWidth="1"/>
    <col min="244" max="244" width="8.7109375" style="256" bestFit="1" customWidth="1"/>
    <col min="245" max="250" width="9" style="256" bestFit="1" customWidth="1"/>
    <col min="251" max="251" width="8.7109375" style="256" bestFit="1" customWidth="1"/>
    <col min="252" max="252" width="8.42578125" style="256" bestFit="1" customWidth="1"/>
    <col min="253" max="253" width="9" style="256" bestFit="1" customWidth="1"/>
    <col min="254" max="254" width="8.7109375" style="256" bestFit="1" customWidth="1"/>
    <col min="255" max="255" width="9" style="256" bestFit="1" customWidth="1"/>
    <col min="256" max="256" width="8.7109375" style="256" bestFit="1" customWidth="1"/>
    <col min="257" max="257" width="9" style="256" bestFit="1" customWidth="1"/>
    <col min="258" max="258" width="8.42578125" style="256" bestFit="1" customWidth="1"/>
    <col min="259" max="260" width="8.7109375" style="256" bestFit="1" customWidth="1"/>
    <col min="261" max="262" width="9" style="256" bestFit="1" customWidth="1"/>
    <col min="263" max="263" width="8.7109375" style="256" bestFit="1" customWidth="1"/>
    <col min="264" max="264" width="9" style="256" bestFit="1" customWidth="1"/>
    <col min="265" max="265" width="8.7109375" style="256" bestFit="1" customWidth="1"/>
    <col min="266" max="266" width="9" style="256" bestFit="1" customWidth="1"/>
    <col min="267" max="267" width="8.7109375" style="256" bestFit="1" customWidth="1"/>
    <col min="268" max="273" width="9" style="256" bestFit="1" customWidth="1"/>
    <col min="274" max="274" width="8.7109375" style="256" bestFit="1" customWidth="1"/>
    <col min="275" max="275" width="9" style="256" bestFit="1" customWidth="1"/>
    <col min="276" max="276" width="8.42578125" style="256" bestFit="1" customWidth="1"/>
    <col min="277" max="277" width="9" style="256" bestFit="1" customWidth="1"/>
    <col min="278" max="279" width="8.7109375" style="256" bestFit="1" customWidth="1"/>
    <col min="280" max="280" width="9" style="256" bestFit="1" customWidth="1"/>
    <col min="281" max="282" width="8.7109375" style="256" bestFit="1" customWidth="1"/>
    <col min="283" max="286" width="9" style="256" bestFit="1" customWidth="1"/>
    <col min="287" max="290" width="8.7109375" style="256" bestFit="1" customWidth="1"/>
    <col min="291" max="291" width="8.42578125" style="256" bestFit="1" customWidth="1"/>
    <col min="292" max="296" width="9" style="256" bestFit="1" customWidth="1"/>
    <col min="297" max="298" width="8.7109375" style="256" bestFit="1" customWidth="1"/>
    <col min="299" max="301" width="9" style="256" bestFit="1" customWidth="1"/>
    <col min="302" max="302" width="8.7109375" style="256" bestFit="1" customWidth="1"/>
    <col min="303" max="303" width="9" style="256" bestFit="1" customWidth="1"/>
    <col min="304" max="304" width="8.140625" style="256" bestFit="1" customWidth="1"/>
    <col min="305" max="305" width="8.7109375" style="256" bestFit="1" customWidth="1"/>
    <col min="306" max="306" width="9" style="256" bestFit="1" customWidth="1"/>
    <col min="307" max="307" width="8.7109375" style="256" bestFit="1" customWidth="1"/>
    <col min="308" max="310" width="9" style="256" bestFit="1" customWidth="1"/>
    <col min="311" max="312" width="8.7109375" style="256" bestFit="1" customWidth="1"/>
    <col min="313" max="315" width="9" style="256" bestFit="1" customWidth="1"/>
    <col min="316" max="316" width="8.7109375" style="256" bestFit="1" customWidth="1"/>
    <col min="317" max="318" width="9" style="256" bestFit="1" customWidth="1"/>
    <col min="319" max="319" width="8.7109375" style="256" bestFit="1" customWidth="1"/>
    <col min="320" max="321" width="8.42578125" style="256" bestFit="1" customWidth="1"/>
    <col min="322" max="322" width="8.7109375" style="256" bestFit="1" customWidth="1"/>
    <col min="323" max="323" width="9" style="256" bestFit="1" customWidth="1"/>
    <col min="324" max="326" width="8.7109375" style="256" bestFit="1" customWidth="1"/>
    <col min="327" max="330" width="9" style="256" bestFit="1" customWidth="1"/>
    <col min="331" max="331" width="8.42578125" style="256" bestFit="1" customWidth="1"/>
    <col min="332" max="332" width="8.140625" style="256" bestFit="1" customWidth="1"/>
    <col min="333" max="333" width="9" style="256" bestFit="1" customWidth="1"/>
    <col min="334" max="334" width="8.42578125" style="256" bestFit="1" customWidth="1"/>
    <col min="335" max="340" width="8.7109375" style="256" bestFit="1" customWidth="1"/>
    <col min="341" max="341" width="9" style="256" bestFit="1" customWidth="1"/>
    <col min="342" max="342" width="8.42578125" style="256" bestFit="1" customWidth="1"/>
    <col min="343" max="347" width="9" style="256" bestFit="1" customWidth="1"/>
    <col min="348" max="351" width="8.7109375" style="256" bestFit="1" customWidth="1"/>
    <col min="352" max="352" width="9" style="256" bestFit="1" customWidth="1"/>
    <col min="353" max="353" width="8.7109375" style="256" bestFit="1" customWidth="1"/>
    <col min="354" max="354" width="9" style="256" bestFit="1" customWidth="1"/>
    <col min="355" max="356" width="8.7109375" style="256" bestFit="1" customWidth="1"/>
    <col min="357" max="358" width="9" style="256" bestFit="1" customWidth="1"/>
    <col min="359" max="359" width="8.7109375" style="256" bestFit="1" customWidth="1"/>
    <col min="360" max="361" width="9" style="256" bestFit="1" customWidth="1"/>
    <col min="362" max="363" width="8.7109375" style="256" bestFit="1" customWidth="1"/>
    <col min="364" max="364" width="8.42578125" style="256" bestFit="1" customWidth="1"/>
    <col min="365" max="365" width="8.7109375" style="256" bestFit="1" customWidth="1"/>
    <col min="366" max="16384" width="9.140625" style="256"/>
  </cols>
  <sheetData>
    <row r="1" spans="1:5" x14ac:dyDescent="0.2">
      <c r="B1" s="701" t="s">
        <v>0</v>
      </c>
      <c r="C1" s="701"/>
      <c r="D1" s="701"/>
      <c r="E1" s="701"/>
    </row>
    <row r="2" spans="1:5" x14ac:dyDescent="0.2">
      <c r="A2" s="257" t="s">
        <v>610</v>
      </c>
      <c r="B2" s="257" t="s">
        <v>591</v>
      </c>
      <c r="C2" s="257" t="s">
        <v>592</v>
      </c>
      <c r="D2" s="288" t="s">
        <v>623</v>
      </c>
      <c r="E2" s="288" t="s">
        <v>624</v>
      </c>
    </row>
    <row r="3" spans="1:5" x14ac:dyDescent="0.2">
      <c r="A3" s="260" t="s">
        <v>612</v>
      </c>
      <c r="B3" s="258" t="str">
        <f>'Cargos e Salários'!C99</f>
        <v>Supervisor de lanchonete</v>
      </c>
      <c r="C3" s="259">
        <v>1</v>
      </c>
      <c r="D3" s="283">
        <f>'Cargos e Salários'!AC99</f>
        <v>5279.1491158888894</v>
      </c>
      <c r="E3" s="283">
        <f>D3*C3</f>
        <v>5279.1491158888894</v>
      </c>
    </row>
    <row r="4" spans="1:5" x14ac:dyDescent="0.2">
      <c r="A4" s="260" t="s">
        <v>612</v>
      </c>
      <c r="B4" s="258" t="str">
        <f>'Cargos e Salários'!C86</f>
        <v>Atendente de bar/lanchonete</v>
      </c>
      <c r="C4" s="259">
        <v>8</v>
      </c>
      <c r="D4" s="283">
        <f>'Cargos e Salários'!AC86</f>
        <v>3600.0585793688888</v>
      </c>
      <c r="E4" s="283">
        <f>D4*C4</f>
        <v>28800.46863495111</v>
      </c>
    </row>
    <row r="5" spans="1:5" x14ac:dyDescent="0.2">
      <c r="A5" s="260" t="s">
        <v>612</v>
      </c>
      <c r="B5" s="258" t="str">
        <f>'Cargos e Salários'!C91</f>
        <v>Confeiteiro</v>
      </c>
      <c r="C5" s="259">
        <v>1</v>
      </c>
      <c r="D5" s="283">
        <f>'Cargos e Salários'!AC91</f>
        <v>4427.338719399042</v>
      </c>
      <c r="E5" s="283">
        <f t="shared" ref="E5:E8" si="0">D5*C5</f>
        <v>4427.338719399042</v>
      </c>
    </row>
    <row r="6" spans="1:5" x14ac:dyDescent="0.2">
      <c r="A6" s="260" t="s">
        <v>612</v>
      </c>
      <c r="B6" s="258" t="str">
        <f>'Cargos e Salários'!C128</f>
        <v>Auxiliar de serviços gerais</v>
      </c>
      <c r="C6" s="259">
        <v>2</v>
      </c>
      <c r="D6" s="283">
        <f>'Cargos e Salários'!AC128</f>
        <v>3359.9228458350431</v>
      </c>
      <c r="E6" s="283">
        <f t="shared" si="0"/>
        <v>6719.8456916700861</v>
      </c>
    </row>
    <row r="7" spans="1:5" x14ac:dyDescent="0.2">
      <c r="A7" s="260" t="s">
        <v>612</v>
      </c>
      <c r="B7" s="258" t="str">
        <f>'Cargos e Salários'!C41</f>
        <v>Caixa atendente</v>
      </c>
      <c r="C7" s="259">
        <v>7</v>
      </c>
      <c r="D7" s="283">
        <f>'Cargos e Salários'!AC41</f>
        <v>3370.3818158888889</v>
      </c>
      <c r="E7" s="283">
        <f t="shared" si="0"/>
        <v>23592.672711222222</v>
      </c>
    </row>
    <row r="8" spans="1:5" x14ac:dyDescent="0.2">
      <c r="A8" s="260" t="s">
        <v>612</v>
      </c>
      <c r="B8" s="258" t="str">
        <f>'Cargos e Salários'!C67</f>
        <v>Jovem aprendiz</v>
      </c>
      <c r="C8" s="259">
        <v>1</v>
      </c>
      <c r="D8" s="283">
        <f>'Cargos e Salários'!AC67</f>
        <v>1930.603186735043</v>
      </c>
      <c r="E8" s="283">
        <f t="shared" si="0"/>
        <v>1930.603186735043</v>
      </c>
    </row>
    <row r="9" spans="1:5" x14ac:dyDescent="0.2">
      <c r="C9" s="287">
        <f>SUM(C3:C8)</f>
        <v>20</v>
      </c>
      <c r="E9" s="285">
        <f>SUM(E3:E8)</f>
        <v>70750.078059866384</v>
      </c>
    </row>
    <row r="10" spans="1:5" x14ac:dyDescent="0.2">
      <c r="E10" s="286"/>
    </row>
    <row r="11" spans="1:5" x14ac:dyDescent="0.2">
      <c r="A11" s="257" t="s">
        <v>610</v>
      </c>
      <c r="B11" s="701" t="s">
        <v>595</v>
      </c>
      <c r="C11" s="701"/>
      <c r="D11" s="701"/>
    </row>
    <row r="12" spans="1:5" x14ac:dyDescent="0.2">
      <c r="A12" s="260" t="s">
        <v>612</v>
      </c>
      <c r="B12" s="258" t="s">
        <v>607</v>
      </c>
      <c r="C12" s="261">
        <v>2500</v>
      </c>
      <c r="D12" s="262" t="s">
        <v>594</v>
      </c>
      <c r="E12" s="263"/>
    </row>
    <row r="13" spans="1:5" x14ac:dyDescent="0.2">
      <c r="A13" s="260" t="s">
        <v>612</v>
      </c>
      <c r="B13" s="258" t="s">
        <v>608</v>
      </c>
      <c r="C13" s="261">
        <v>2500</v>
      </c>
      <c r="D13" s="262" t="s">
        <v>594</v>
      </c>
      <c r="E13" s="263"/>
    </row>
    <row r="14" spans="1:5" x14ac:dyDescent="0.2">
      <c r="A14" s="260" t="s">
        <v>612</v>
      </c>
      <c r="B14" s="258" t="s">
        <v>609</v>
      </c>
      <c r="C14" s="261">
        <v>0</v>
      </c>
      <c r="D14" s="262" t="s">
        <v>594</v>
      </c>
      <c r="E14" s="263"/>
    </row>
    <row r="15" spans="1:5" x14ac:dyDescent="0.2">
      <c r="A15" s="263"/>
      <c r="B15" s="264"/>
      <c r="C15" s="339">
        <f>SUM(C12:C14)</f>
        <v>5000</v>
      </c>
      <c r="D15" s="266"/>
      <c r="E15" s="263"/>
    </row>
    <row r="16" spans="1:5" x14ac:dyDescent="0.2">
      <c r="A16" s="263"/>
      <c r="B16" s="264"/>
      <c r="C16" s="265"/>
      <c r="D16" s="266"/>
      <c r="E16" s="263"/>
    </row>
    <row r="17" spans="1:365" x14ac:dyDescent="0.2">
      <c r="A17" s="257" t="s">
        <v>610</v>
      </c>
      <c r="B17" s="701" t="s">
        <v>565</v>
      </c>
      <c r="C17" s="701"/>
      <c r="D17" s="701"/>
    </row>
    <row r="18" spans="1:365" x14ac:dyDescent="0.2">
      <c r="A18" s="260" t="s">
        <v>612</v>
      </c>
      <c r="B18" s="258" t="s">
        <v>606</v>
      </c>
      <c r="C18" s="270">
        <v>6000</v>
      </c>
      <c r="D18" s="262" t="s">
        <v>594</v>
      </c>
      <c r="E18" s="263"/>
    </row>
    <row r="19" spans="1:365" x14ac:dyDescent="0.2">
      <c r="A19" s="271"/>
      <c r="B19" s="264"/>
      <c r="C19" s="340">
        <f>SUM(C18)</f>
        <v>6000</v>
      </c>
      <c r="D19" s="266"/>
      <c r="E19" s="263"/>
      <c r="F19" s="705" t="s">
        <v>284</v>
      </c>
      <c r="G19" s="706"/>
      <c r="H19" s="706"/>
      <c r="I19" s="706"/>
      <c r="J19" s="706"/>
      <c r="K19" s="706"/>
      <c r="L19" s="706"/>
      <c r="M19" s="706"/>
      <c r="N19" s="706"/>
      <c r="O19" s="706"/>
      <c r="P19" s="706"/>
      <c r="Q19" s="707"/>
      <c r="R19" s="705" t="s">
        <v>285</v>
      </c>
      <c r="S19" s="706"/>
      <c r="T19" s="706"/>
      <c r="U19" s="706"/>
      <c r="V19" s="706"/>
      <c r="W19" s="706"/>
      <c r="X19" s="706"/>
      <c r="Y19" s="706"/>
      <c r="Z19" s="706"/>
      <c r="AA19" s="706"/>
      <c r="AB19" s="706"/>
      <c r="AC19" s="707"/>
      <c r="AD19" s="705" t="s">
        <v>286</v>
      </c>
      <c r="AE19" s="706"/>
      <c r="AF19" s="706"/>
      <c r="AG19" s="706"/>
      <c r="AH19" s="706"/>
      <c r="AI19" s="706"/>
      <c r="AJ19" s="706"/>
      <c r="AK19" s="706"/>
      <c r="AL19" s="706"/>
      <c r="AM19" s="706"/>
      <c r="AN19" s="706"/>
      <c r="AO19" s="707"/>
      <c r="AP19" s="705" t="s">
        <v>287</v>
      </c>
      <c r="AQ19" s="706"/>
      <c r="AR19" s="706"/>
      <c r="AS19" s="706"/>
      <c r="AT19" s="706"/>
      <c r="AU19" s="706"/>
      <c r="AV19" s="706"/>
      <c r="AW19" s="706"/>
      <c r="AX19" s="706"/>
      <c r="AY19" s="706"/>
      <c r="AZ19" s="706"/>
      <c r="BA19" s="707"/>
      <c r="BB19" s="705" t="s">
        <v>288</v>
      </c>
      <c r="BC19" s="706"/>
      <c r="BD19" s="706"/>
      <c r="BE19" s="706"/>
      <c r="BF19" s="706"/>
      <c r="BG19" s="706"/>
      <c r="BH19" s="706"/>
      <c r="BI19" s="706"/>
      <c r="BJ19" s="706"/>
      <c r="BK19" s="706"/>
      <c r="BL19" s="706"/>
      <c r="BM19" s="707"/>
      <c r="BN19" s="705" t="s">
        <v>289</v>
      </c>
      <c r="BO19" s="706"/>
      <c r="BP19" s="706"/>
      <c r="BQ19" s="706"/>
      <c r="BR19" s="706"/>
      <c r="BS19" s="706"/>
      <c r="BT19" s="706"/>
      <c r="BU19" s="706"/>
      <c r="BV19" s="706"/>
      <c r="BW19" s="706"/>
      <c r="BX19" s="706"/>
      <c r="BY19" s="707"/>
      <c r="BZ19" s="705" t="s">
        <v>290</v>
      </c>
      <c r="CA19" s="706"/>
      <c r="CB19" s="706"/>
      <c r="CC19" s="706"/>
      <c r="CD19" s="706"/>
      <c r="CE19" s="706"/>
      <c r="CF19" s="706"/>
      <c r="CG19" s="706"/>
      <c r="CH19" s="706"/>
      <c r="CI19" s="706"/>
      <c r="CJ19" s="706"/>
      <c r="CK19" s="707"/>
      <c r="CL19" s="705" t="s">
        <v>291</v>
      </c>
      <c r="CM19" s="706"/>
      <c r="CN19" s="706"/>
      <c r="CO19" s="706"/>
      <c r="CP19" s="706"/>
      <c r="CQ19" s="706"/>
      <c r="CR19" s="706"/>
      <c r="CS19" s="706"/>
      <c r="CT19" s="706"/>
      <c r="CU19" s="706"/>
      <c r="CV19" s="706"/>
      <c r="CW19" s="707"/>
      <c r="CX19" s="705" t="s">
        <v>292</v>
      </c>
      <c r="CY19" s="706"/>
      <c r="CZ19" s="706"/>
      <c r="DA19" s="706"/>
      <c r="DB19" s="706"/>
      <c r="DC19" s="706"/>
      <c r="DD19" s="706"/>
      <c r="DE19" s="706"/>
      <c r="DF19" s="706"/>
      <c r="DG19" s="706"/>
      <c r="DH19" s="706"/>
      <c r="DI19" s="707"/>
      <c r="DJ19" s="705" t="s">
        <v>293</v>
      </c>
      <c r="DK19" s="706"/>
      <c r="DL19" s="706"/>
      <c r="DM19" s="706"/>
      <c r="DN19" s="706"/>
      <c r="DO19" s="706"/>
      <c r="DP19" s="706"/>
      <c r="DQ19" s="706"/>
      <c r="DR19" s="706"/>
      <c r="DS19" s="706"/>
      <c r="DT19" s="706"/>
      <c r="DU19" s="707"/>
      <c r="DV19" s="705" t="s">
        <v>294</v>
      </c>
      <c r="DW19" s="706"/>
      <c r="DX19" s="706"/>
      <c r="DY19" s="706"/>
      <c r="DZ19" s="706"/>
      <c r="EA19" s="706"/>
      <c r="EB19" s="706"/>
      <c r="EC19" s="706"/>
      <c r="ED19" s="706"/>
      <c r="EE19" s="706"/>
      <c r="EF19" s="706"/>
      <c r="EG19" s="707"/>
      <c r="EH19" s="705" t="s">
        <v>295</v>
      </c>
      <c r="EI19" s="706"/>
      <c r="EJ19" s="706"/>
      <c r="EK19" s="706"/>
      <c r="EL19" s="706"/>
      <c r="EM19" s="706"/>
      <c r="EN19" s="706"/>
      <c r="EO19" s="706"/>
      <c r="EP19" s="706"/>
      <c r="EQ19" s="706"/>
      <c r="ER19" s="706"/>
      <c r="ES19" s="707"/>
      <c r="ET19" s="705" t="s">
        <v>296</v>
      </c>
      <c r="EU19" s="706"/>
      <c r="EV19" s="706"/>
      <c r="EW19" s="706"/>
      <c r="EX19" s="706"/>
      <c r="EY19" s="706"/>
      <c r="EZ19" s="706"/>
      <c r="FA19" s="706"/>
      <c r="FB19" s="706"/>
      <c r="FC19" s="706"/>
      <c r="FD19" s="706"/>
      <c r="FE19" s="707"/>
      <c r="FF19" s="705" t="s">
        <v>297</v>
      </c>
      <c r="FG19" s="706"/>
      <c r="FH19" s="706"/>
      <c r="FI19" s="706"/>
      <c r="FJ19" s="706"/>
      <c r="FK19" s="706"/>
      <c r="FL19" s="706"/>
      <c r="FM19" s="706"/>
      <c r="FN19" s="706"/>
      <c r="FO19" s="706"/>
      <c r="FP19" s="706"/>
      <c r="FQ19" s="707"/>
      <c r="FR19" s="705" t="s">
        <v>298</v>
      </c>
      <c r="FS19" s="706"/>
      <c r="FT19" s="706"/>
      <c r="FU19" s="706"/>
      <c r="FV19" s="706"/>
      <c r="FW19" s="706"/>
      <c r="FX19" s="706"/>
      <c r="FY19" s="706"/>
      <c r="FZ19" s="706"/>
      <c r="GA19" s="706"/>
      <c r="GB19" s="706"/>
      <c r="GC19" s="707"/>
      <c r="GD19" s="705" t="s">
        <v>299</v>
      </c>
      <c r="GE19" s="706"/>
      <c r="GF19" s="706"/>
      <c r="GG19" s="706"/>
      <c r="GH19" s="706"/>
      <c r="GI19" s="706"/>
      <c r="GJ19" s="706"/>
      <c r="GK19" s="706"/>
      <c r="GL19" s="706"/>
      <c r="GM19" s="706"/>
      <c r="GN19" s="706"/>
      <c r="GO19" s="707"/>
      <c r="GP19" s="705" t="s">
        <v>300</v>
      </c>
      <c r="GQ19" s="706"/>
      <c r="GR19" s="706"/>
      <c r="GS19" s="706"/>
      <c r="GT19" s="706"/>
      <c r="GU19" s="706"/>
      <c r="GV19" s="706"/>
      <c r="GW19" s="706"/>
      <c r="GX19" s="706"/>
      <c r="GY19" s="706"/>
      <c r="GZ19" s="706"/>
      <c r="HA19" s="707"/>
      <c r="HB19" s="705" t="s">
        <v>301</v>
      </c>
      <c r="HC19" s="706"/>
      <c r="HD19" s="706"/>
      <c r="HE19" s="706"/>
      <c r="HF19" s="706"/>
      <c r="HG19" s="706"/>
      <c r="HH19" s="706"/>
      <c r="HI19" s="706"/>
      <c r="HJ19" s="706"/>
      <c r="HK19" s="706"/>
      <c r="HL19" s="706"/>
      <c r="HM19" s="707"/>
      <c r="HN19" s="705" t="s">
        <v>302</v>
      </c>
      <c r="HO19" s="706"/>
      <c r="HP19" s="706"/>
      <c r="HQ19" s="706"/>
      <c r="HR19" s="706"/>
      <c r="HS19" s="706"/>
      <c r="HT19" s="706"/>
      <c r="HU19" s="706"/>
      <c r="HV19" s="706"/>
      <c r="HW19" s="706"/>
      <c r="HX19" s="706"/>
      <c r="HY19" s="707"/>
      <c r="HZ19" s="705" t="s">
        <v>303</v>
      </c>
      <c r="IA19" s="706"/>
      <c r="IB19" s="706"/>
      <c r="IC19" s="706"/>
      <c r="ID19" s="706"/>
      <c r="IE19" s="706"/>
      <c r="IF19" s="706"/>
      <c r="IG19" s="706"/>
      <c r="IH19" s="706"/>
      <c r="II19" s="706"/>
      <c r="IJ19" s="706"/>
      <c r="IK19" s="707"/>
      <c r="IL19" s="705" t="s">
        <v>304</v>
      </c>
      <c r="IM19" s="706"/>
      <c r="IN19" s="706"/>
      <c r="IO19" s="706"/>
      <c r="IP19" s="706"/>
      <c r="IQ19" s="706"/>
      <c r="IR19" s="706"/>
      <c r="IS19" s="706"/>
      <c r="IT19" s="706"/>
      <c r="IU19" s="706"/>
      <c r="IV19" s="706"/>
      <c r="IW19" s="707"/>
      <c r="IX19" s="705" t="s">
        <v>305</v>
      </c>
      <c r="IY19" s="706"/>
      <c r="IZ19" s="706"/>
      <c r="JA19" s="706"/>
      <c r="JB19" s="706"/>
      <c r="JC19" s="706"/>
      <c r="JD19" s="706"/>
      <c r="JE19" s="706"/>
      <c r="JF19" s="706"/>
      <c r="JG19" s="706"/>
      <c r="JH19" s="706"/>
      <c r="JI19" s="707"/>
      <c r="JJ19" s="705" t="s">
        <v>306</v>
      </c>
      <c r="JK19" s="706"/>
      <c r="JL19" s="706"/>
      <c r="JM19" s="706"/>
      <c r="JN19" s="706"/>
      <c r="JO19" s="706"/>
      <c r="JP19" s="706"/>
      <c r="JQ19" s="706"/>
      <c r="JR19" s="706"/>
      <c r="JS19" s="706"/>
      <c r="JT19" s="706"/>
      <c r="JU19" s="707"/>
      <c r="JV19" s="705" t="s">
        <v>307</v>
      </c>
      <c r="JW19" s="706"/>
      <c r="JX19" s="706"/>
      <c r="JY19" s="706"/>
      <c r="JZ19" s="706"/>
      <c r="KA19" s="706"/>
      <c r="KB19" s="706"/>
      <c r="KC19" s="706"/>
      <c r="KD19" s="706"/>
      <c r="KE19" s="706"/>
      <c r="KF19" s="706"/>
      <c r="KG19" s="707"/>
      <c r="KH19" s="705" t="s">
        <v>308</v>
      </c>
      <c r="KI19" s="706"/>
      <c r="KJ19" s="706"/>
      <c r="KK19" s="706"/>
      <c r="KL19" s="706"/>
      <c r="KM19" s="706"/>
      <c r="KN19" s="706"/>
      <c r="KO19" s="706"/>
      <c r="KP19" s="706"/>
      <c r="KQ19" s="706"/>
      <c r="KR19" s="706"/>
      <c r="KS19" s="707"/>
      <c r="KT19" s="705" t="s">
        <v>309</v>
      </c>
      <c r="KU19" s="706"/>
      <c r="KV19" s="706"/>
      <c r="KW19" s="706"/>
      <c r="KX19" s="706"/>
      <c r="KY19" s="706"/>
      <c r="KZ19" s="706"/>
      <c r="LA19" s="706"/>
      <c r="LB19" s="706"/>
      <c r="LC19" s="706"/>
      <c r="LD19" s="706"/>
      <c r="LE19" s="707"/>
      <c r="LF19" s="705" t="s">
        <v>310</v>
      </c>
      <c r="LG19" s="706"/>
      <c r="LH19" s="706"/>
      <c r="LI19" s="706"/>
      <c r="LJ19" s="706"/>
      <c r="LK19" s="706"/>
      <c r="LL19" s="706"/>
      <c r="LM19" s="706"/>
      <c r="LN19" s="706"/>
      <c r="LO19" s="706"/>
      <c r="LP19" s="706"/>
      <c r="LQ19" s="707"/>
      <c r="LR19" s="705" t="s">
        <v>311</v>
      </c>
      <c r="LS19" s="706"/>
      <c r="LT19" s="706"/>
      <c r="LU19" s="706"/>
      <c r="LV19" s="706"/>
      <c r="LW19" s="706"/>
      <c r="LX19" s="706"/>
      <c r="LY19" s="706"/>
      <c r="LZ19" s="706"/>
      <c r="MA19" s="706"/>
      <c r="MB19" s="706"/>
      <c r="MC19" s="707"/>
      <c r="MD19" s="705" t="s">
        <v>312</v>
      </c>
      <c r="ME19" s="706"/>
      <c r="MF19" s="706"/>
      <c r="MG19" s="706"/>
      <c r="MH19" s="706"/>
      <c r="MI19" s="706"/>
      <c r="MJ19" s="706"/>
      <c r="MK19" s="706"/>
      <c r="ML19" s="706"/>
      <c r="MM19" s="706"/>
      <c r="MN19" s="706"/>
      <c r="MO19" s="707"/>
      <c r="MP19" s="705" t="s">
        <v>313</v>
      </c>
      <c r="MQ19" s="706"/>
      <c r="MR19" s="706"/>
      <c r="MS19" s="706"/>
      <c r="MT19" s="706"/>
      <c r="MU19" s="706"/>
      <c r="MV19" s="706"/>
      <c r="MW19" s="706"/>
      <c r="MX19" s="706"/>
      <c r="MY19" s="706"/>
      <c r="MZ19" s="706"/>
      <c r="NA19" s="707"/>
    </row>
    <row r="20" spans="1:365" s="282" customFormat="1" x14ac:dyDescent="0.2">
      <c r="A20" s="278"/>
      <c r="B20" s="264"/>
      <c r="C20" s="279"/>
      <c r="D20" s="280"/>
      <c r="E20" s="343" t="s">
        <v>926</v>
      </c>
      <c r="F20" s="352">
        <v>1</v>
      </c>
      <c r="G20" s="344">
        <f>F20+1</f>
        <v>2</v>
      </c>
      <c r="H20" s="344">
        <f t="shared" ref="H20:BS20" si="1">G20+1</f>
        <v>3</v>
      </c>
      <c r="I20" s="344">
        <f t="shared" si="1"/>
        <v>4</v>
      </c>
      <c r="J20" s="344">
        <f t="shared" si="1"/>
        <v>5</v>
      </c>
      <c r="K20" s="344">
        <f t="shared" si="1"/>
        <v>6</v>
      </c>
      <c r="L20" s="344">
        <f t="shared" si="1"/>
        <v>7</v>
      </c>
      <c r="M20" s="344">
        <f t="shared" si="1"/>
        <v>8</v>
      </c>
      <c r="N20" s="344">
        <f t="shared" si="1"/>
        <v>9</v>
      </c>
      <c r="O20" s="344">
        <f t="shared" si="1"/>
        <v>10</v>
      </c>
      <c r="P20" s="344">
        <f t="shared" si="1"/>
        <v>11</v>
      </c>
      <c r="Q20" s="345">
        <f t="shared" si="1"/>
        <v>12</v>
      </c>
      <c r="R20" s="352">
        <f t="shared" si="1"/>
        <v>13</v>
      </c>
      <c r="S20" s="344">
        <f t="shared" si="1"/>
        <v>14</v>
      </c>
      <c r="T20" s="344">
        <f t="shared" si="1"/>
        <v>15</v>
      </c>
      <c r="U20" s="344">
        <f t="shared" si="1"/>
        <v>16</v>
      </c>
      <c r="V20" s="344">
        <f t="shared" si="1"/>
        <v>17</v>
      </c>
      <c r="W20" s="344">
        <f t="shared" si="1"/>
        <v>18</v>
      </c>
      <c r="X20" s="344">
        <f t="shared" si="1"/>
        <v>19</v>
      </c>
      <c r="Y20" s="344">
        <f t="shared" si="1"/>
        <v>20</v>
      </c>
      <c r="Z20" s="344">
        <f t="shared" si="1"/>
        <v>21</v>
      </c>
      <c r="AA20" s="344">
        <f t="shared" si="1"/>
        <v>22</v>
      </c>
      <c r="AB20" s="344">
        <f t="shared" si="1"/>
        <v>23</v>
      </c>
      <c r="AC20" s="345">
        <f t="shared" si="1"/>
        <v>24</v>
      </c>
      <c r="AD20" s="352">
        <f t="shared" si="1"/>
        <v>25</v>
      </c>
      <c r="AE20" s="344">
        <f t="shared" si="1"/>
        <v>26</v>
      </c>
      <c r="AF20" s="344">
        <f t="shared" si="1"/>
        <v>27</v>
      </c>
      <c r="AG20" s="344">
        <f t="shared" si="1"/>
        <v>28</v>
      </c>
      <c r="AH20" s="344">
        <f t="shared" si="1"/>
        <v>29</v>
      </c>
      <c r="AI20" s="344">
        <f t="shared" si="1"/>
        <v>30</v>
      </c>
      <c r="AJ20" s="344">
        <f t="shared" si="1"/>
        <v>31</v>
      </c>
      <c r="AK20" s="344">
        <f t="shared" si="1"/>
        <v>32</v>
      </c>
      <c r="AL20" s="344">
        <f t="shared" si="1"/>
        <v>33</v>
      </c>
      <c r="AM20" s="344">
        <f t="shared" si="1"/>
        <v>34</v>
      </c>
      <c r="AN20" s="344">
        <f t="shared" si="1"/>
        <v>35</v>
      </c>
      <c r="AO20" s="345">
        <f t="shared" si="1"/>
        <v>36</v>
      </c>
      <c r="AP20" s="352">
        <f t="shared" si="1"/>
        <v>37</v>
      </c>
      <c r="AQ20" s="344">
        <f t="shared" si="1"/>
        <v>38</v>
      </c>
      <c r="AR20" s="344">
        <f t="shared" si="1"/>
        <v>39</v>
      </c>
      <c r="AS20" s="344">
        <f t="shared" si="1"/>
        <v>40</v>
      </c>
      <c r="AT20" s="344">
        <f t="shared" si="1"/>
        <v>41</v>
      </c>
      <c r="AU20" s="344">
        <f t="shared" si="1"/>
        <v>42</v>
      </c>
      <c r="AV20" s="344">
        <f t="shared" si="1"/>
        <v>43</v>
      </c>
      <c r="AW20" s="344">
        <f t="shared" si="1"/>
        <v>44</v>
      </c>
      <c r="AX20" s="344">
        <f t="shared" si="1"/>
        <v>45</v>
      </c>
      <c r="AY20" s="344">
        <f t="shared" si="1"/>
        <v>46</v>
      </c>
      <c r="AZ20" s="344">
        <f t="shared" si="1"/>
        <v>47</v>
      </c>
      <c r="BA20" s="345">
        <f t="shared" si="1"/>
        <v>48</v>
      </c>
      <c r="BB20" s="352">
        <f t="shared" si="1"/>
        <v>49</v>
      </c>
      <c r="BC20" s="344">
        <f t="shared" si="1"/>
        <v>50</v>
      </c>
      <c r="BD20" s="344">
        <f t="shared" si="1"/>
        <v>51</v>
      </c>
      <c r="BE20" s="344">
        <f t="shared" si="1"/>
        <v>52</v>
      </c>
      <c r="BF20" s="344">
        <f t="shared" si="1"/>
        <v>53</v>
      </c>
      <c r="BG20" s="344">
        <f t="shared" si="1"/>
        <v>54</v>
      </c>
      <c r="BH20" s="344">
        <f t="shared" si="1"/>
        <v>55</v>
      </c>
      <c r="BI20" s="344">
        <f t="shared" si="1"/>
        <v>56</v>
      </c>
      <c r="BJ20" s="344">
        <f t="shared" si="1"/>
        <v>57</v>
      </c>
      <c r="BK20" s="344">
        <f t="shared" si="1"/>
        <v>58</v>
      </c>
      <c r="BL20" s="344">
        <f t="shared" si="1"/>
        <v>59</v>
      </c>
      <c r="BM20" s="345">
        <f t="shared" si="1"/>
        <v>60</v>
      </c>
      <c r="BN20" s="352">
        <f t="shared" si="1"/>
        <v>61</v>
      </c>
      <c r="BO20" s="344">
        <f t="shared" si="1"/>
        <v>62</v>
      </c>
      <c r="BP20" s="344">
        <f t="shared" si="1"/>
        <v>63</v>
      </c>
      <c r="BQ20" s="344">
        <f t="shared" si="1"/>
        <v>64</v>
      </c>
      <c r="BR20" s="344">
        <f t="shared" si="1"/>
        <v>65</v>
      </c>
      <c r="BS20" s="344">
        <f t="shared" si="1"/>
        <v>66</v>
      </c>
      <c r="BT20" s="344">
        <f t="shared" ref="BT20:EE20" si="2">BS20+1</f>
        <v>67</v>
      </c>
      <c r="BU20" s="344">
        <f t="shared" si="2"/>
        <v>68</v>
      </c>
      <c r="BV20" s="344">
        <f t="shared" si="2"/>
        <v>69</v>
      </c>
      <c r="BW20" s="344">
        <f t="shared" si="2"/>
        <v>70</v>
      </c>
      <c r="BX20" s="344">
        <f t="shared" si="2"/>
        <v>71</v>
      </c>
      <c r="BY20" s="345">
        <f t="shared" si="2"/>
        <v>72</v>
      </c>
      <c r="BZ20" s="352">
        <f t="shared" si="2"/>
        <v>73</v>
      </c>
      <c r="CA20" s="344">
        <f t="shared" si="2"/>
        <v>74</v>
      </c>
      <c r="CB20" s="344">
        <f t="shared" si="2"/>
        <v>75</v>
      </c>
      <c r="CC20" s="344">
        <f t="shared" si="2"/>
        <v>76</v>
      </c>
      <c r="CD20" s="344">
        <f t="shared" si="2"/>
        <v>77</v>
      </c>
      <c r="CE20" s="344">
        <f t="shared" si="2"/>
        <v>78</v>
      </c>
      <c r="CF20" s="344">
        <f t="shared" si="2"/>
        <v>79</v>
      </c>
      <c r="CG20" s="344">
        <f t="shared" si="2"/>
        <v>80</v>
      </c>
      <c r="CH20" s="344">
        <f t="shared" si="2"/>
        <v>81</v>
      </c>
      <c r="CI20" s="344">
        <f t="shared" si="2"/>
        <v>82</v>
      </c>
      <c r="CJ20" s="344">
        <f t="shared" si="2"/>
        <v>83</v>
      </c>
      <c r="CK20" s="345">
        <f t="shared" si="2"/>
        <v>84</v>
      </c>
      <c r="CL20" s="352">
        <f t="shared" si="2"/>
        <v>85</v>
      </c>
      <c r="CM20" s="344">
        <f t="shared" si="2"/>
        <v>86</v>
      </c>
      <c r="CN20" s="344">
        <f t="shared" si="2"/>
        <v>87</v>
      </c>
      <c r="CO20" s="344">
        <f t="shared" si="2"/>
        <v>88</v>
      </c>
      <c r="CP20" s="344">
        <f t="shared" si="2"/>
        <v>89</v>
      </c>
      <c r="CQ20" s="344">
        <f t="shared" si="2"/>
        <v>90</v>
      </c>
      <c r="CR20" s="344">
        <f t="shared" si="2"/>
        <v>91</v>
      </c>
      <c r="CS20" s="344">
        <f t="shared" si="2"/>
        <v>92</v>
      </c>
      <c r="CT20" s="344">
        <f t="shared" si="2"/>
        <v>93</v>
      </c>
      <c r="CU20" s="344">
        <f t="shared" si="2"/>
        <v>94</v>
      </c>
      <c r="CV20" s="344">
        <f t="shared" si="2"/>
        <v>95</v>
      </c>
      <c r="CW20" s="345">
        <f t="shared" si="2"/>
        <v>96</v>
      </c>
      <c r="CX20" s="352">
        <f t="shared" si="2"/>
        <v>97</v>
      </c>
      <c r="CY20" s="344">
        <f t="shared" si="2"/>
        <v>98</v>
      </c>
      <c r="CZ20" s="344">
        <f t="shared" si="2"/>
        <v>99</v>
      </c>
      <c r="DA20" s="344">
        <f t="shared" si="2"/>
        <v>100</v>
      </c>
      <c r="DB20" s="344">
        <f t="shared" si="2"/>
        <v>101</v>
      </c>
      <c r="DC20" s="344">
        <f t="shared" si="2"/>
        <v>102</v>
      </c>
      <c r="DD20" s="344">
        <f t="shared" si="2"/>
        <v>103</v>
      </c>
      <c r="DE20" s="344">
        <f t="shared" si="2"/>
        <v>104</v>
      </c>
      <c r="DF20" s="344">
        <f t="shared" si="2"/>
        <v>105</v>
      </c>
      <c r="DG20" s="344">
        <f t="shared" si="2"/>
        <v>106</v>
      </c>
      <c r="DH20" s="344">
        <f t="shared" si="2"/>
        <v>107</v>
      </c>
      <c r="DI20" s="345">
        <f t="shared" si="2"/>
        <v>108</v>
      </c>
      <c r="DJ20" s="352">
        <f t="shared" si="2"/>
        <v>109</v>
      </c>
      <c r="DK20" s="344">
        <f t="shared" si="2"/>
        <v>110</v>
      </c>
      <c r="DL20" s="344">
        <f t="shared" si="2"/>
        <v>111</v>
      </c>
      <c r="DM20" s="344">
        <f t="shared" si="2"/>
        <v>112</v>
      </c>
      <c r="DN20" s="344">
        <f t="shared" si="2"/>
        <v>113</v>
      </c>
      <c r="DO20" s="344">
        <f t="shared" si="2"/>
        <v>114</v>
      </c>
      <c r="DP20" s="344">
        <f t="shared" si="2"/>
        <v>115</v>
      </c>
      <c r="DQ20" s="344">
        <f t="shared" si="2"/>
        <v>116</v>
      </c>
      <c r="DR20" s="344">
        <f t="shared" si="2"/>
        <v>117</v>
      </c>
      <c r="DS20" s="344">
        <f t="shared" si="2"/>
        <v>118</v>
      </c>
      <c r="DT20" s="344">
        <f t="shared" si="2"/>
        <v>119</v>
      </c>
      <c r="DU20" s="345">
        <f t="shared" si="2"/>
        <v>120</v>
      </c>
      <c r="DV20" s="352">
        <f t="shared" si="2"/>
        <v>121</v>
      </c>
      <c r="DW20" s="344">
        <f t="shared" si="2"/>
        <v>122</v>
      </c>
      <c r="DX20" s="344">
        <f t="shared" si="2"/>
        <v>123</v>
      </c>
      <c r="DY20" s="344">
        <f t="shared" si="2"/>
        <v>124</v>
      </c>
      <c r="DZ20" s="344">
        <f t="shared" si="2"/>
        <v>125</v>
      </c>
      <c r="EA20" s="344">
        <f t="shared" si="2"/>
        <v>126</v>
      </c>
      <c r="EB20" s="344">
        <f t="shared" si="2"/>
        <v>127</v>
      </c>
      <c r="EC20" s="344">
        <f t="shared" si="2"/>
        <v>128</v>
      </c>
      <c r="ED20" s="344">
        <f t="shared" si="2"/>
        <v>129</v>
      </c>
      <c r="EE20" s="344">
        <f t="shared" si="2"/>
        <v>130</v>
      </c>
      <c r="EF20" s="344">
        <f t="shared" ref="EF20:GQ20" si="3">EE20+1</f>
        <v>131</v>
      </c>
      <c r="EG20" s="345">
        <f t="shared" si="3"/>
        <v>132</v>
      </c>
      <c r="EH20" s="352">
        <f t="shared" si="3"/>
        <v>133</v>
      </c>
      <c r="EI20" s="344">
        <f t="shared" si="3"/>
        <v>134</v>
      </c>
      <c r="EJ20" s="344">
        <f t="shared" si="3"/>
        <v>135</v>
      </c>
      <c r="EK20" s="344">
        <f t="shared" si="3"/>
        <v>136</v>
      </c>
      <c r="EL20" s="344">
        <f t="shared" si="3"/>
        <v>137</v>
      </c>
      <c r="EM20" s="344">
        <f t="shared" si="3"/>
        <v>138</v>
      </c>
      <c r="EN20" s="344">
        <f t="shared" si="3"/>
        <v>139</v>
      </c>
      <c r="EO20" s="344">
        <f t="shared" si="3"/>
        <v>140</v>
      </c>
      <c r="EP20" s="344">
        <f t="shared" si="3"/>
        <v>141</v>
      </c>
      <c r="EQ20" s="344">
        <f t="shared" si="3"/>
        <v>142</v>
      </c>
      <c r="ER20" s="344">
        <f t="shared" si="3"/>
        <v>143</v>
      </c>
      <c r="ES20" s="345">
        <f t="shared" si="3"/>
        <v>144</v>
      </c>
      <c r="ET20" s="352">
        <f t="shared" si="3"/>
        <v>145</v>
      </c>
      <c r="EU20" s="344">
        <f t="shared" si="3"/>
        <v>146</v>
      </c>
      <c r="EV20" s="344">
        <f t="shared" si="3"/>
        <v>147</v>
      </c>
      <c r="EW20" s="344">
        <f t="shared" si="3"/>
        <v>148</v>
      </c>
      <c r="EX20" s="344">
        <f t="shared" si="3"/>
        <v>149</v>
      </c>
      <c r="EY20" s="344">
        <f t="shared" si="3"/>
        <v>150</v>
      </c>
      <c r="EZ20" s="344">
        <f t="shared" si="3"/>
        <v>151</v>
      </c>
      <c r="FA20" s="344">
        <f t="shared" si="3"/>
        <v>152</v>
      </c>
      <c r="FB20" s="344">
        <f t="shared" si="3"/>
        <v>153</v>
      </c>
      <c r="FC20" s="344">
        <f t="shared" si="3"/>
        <v>154</v>
      </c>
      <c r="FD20" s="344">
        <f t="shared" si="3"/>
        <v>155</v>
      </c>
      <c r="FE20" s="345">
        <f t="shared" si="3"/>
        <v>156</v>
      </c>
      <c r="FF20" s="352">
        <f t="shared" si="3"/>
        <v>157</v>
      </c>
      <c r="FG20" s="344">
        <f t="shared" si="3"/>
        <v>158</v>
      </c>
      <c r="FH20" s="344">
        <f t="shared" si="3"/>
        <v>159</v>
      </c>
      <c r="FI20" s="344">
        <f t="shared" si="3"/>
        <v>160</v>
      </c>
      <c r="FJ20" s="344">
        <f t="shared" si="3"/>
        <v>161</v>
      </c>
      <c r="FK20" s="344">
        <f t="shared" si="3"/>
        <v>162</v>
      </c>
      <c r="FL20" s="344">
        <f t="shared" si="3"/>
        <v>163</v>
      </c>
      <c r="FM20" s="344">
        <f t="shared" si="3"/>
        <v>164</v>
      </c>
      <c r="FN20" s="344">
        <f t="shared" si="3"/>
        <v>165</v>
      </c>
      <c r="FO20" s="344">
        <f t="shared" si="3"/>
        <v>166</v>
      </c>
      <c r="FP20" s="344">
        <f t="shared" si="3"/>
        <v>167</v>
      </c>
      <c r="FQ20" s="345">
        <f t="shared" si="3"/>
        <v>168</v>
      </c>
      <c r="FR20" s="352">
        <f t="shared" si="3"/>
        <v>169</v>
      </c>
      <c r="FS20" s="344">
        <f t="shared" si="3"/>
        <v>170</v>
      </c>
      <c r="FT20" s="344">
        <f t="shared" si="3"/>
        <v>171</v>
      </c>
      <c r="FU20" s="344">
        <f t="shared" si="3"/>
        <v>172</v>
      </c>
      <c r="FV20" s="344">
        <f t="shared" si="3"/>
        <v>173</v>
      </c>
      <c r="FW20" s="344">
        <f t="shared" si="3"/>
        <v>174</v>
      </c>
      <c r="FX20" s="344">
        <f t="shared" si="3"/>
        <v>175</v>
      </c>
      <c r="FY20" s="344">
        <f t="shared" si="3"/>
        <v>176</v>
      </c>
      <c r="FZ20" s="344">
        <f t="shared" si="3"/>
        <v>177</v>
      </c>
      <c r="GA20" s="344">
        <f t="shared" si="3"/>
        <v>178</v>
      </c>
      <c r="GB20" s="344">
        <f t="shared" si="3"/>
        <v>179</v>
      </c>
      <c r="GC20" s="345">
        <f t="shared" si="3"/>
        <v>180</v>
      </c>
      <c r="GD20" s="352">
        <f t="shared" si="3"/>
        <v>181</v>
      </c>
      <c r="GE20" s="344">
        <f t="shared" si="3"/>
        <v>182</v>
      </c>
      <c r="GF20" s="344">
        <f t="shared" si="3"/>
        <v>183</v>
      </c>
      <c r="GG20" s="344">
        <f t="shared" si="3"/>
        <v>184</v>
      </c>
      <c r="GH20" s="344">
        <f t="shared" si="3"/>
        <v>185</v>
      </c>
      <c r="GI20" s="344">
        <f t="shared" si="3"/>
        <v>186</v>
      </c>
      <c r="GJ20" s="344">
        <f t="shared" si="3"/>
        <v>187</v>
      </c>
      <c r="GK20" s="344">
        <f t="shared" si="3"/>
        <v>188</v>
      </c>
      <c r="GL20" s="344">
        <f t="shared" si="3"/>
        <v>189</v>
      </c>
      <c r="GM20" s="344">
        <f t="shared" si="3"/>
        <v>190</v>
      </c>
      <c r="GN20" s="344">
        <f t="shared" si="3"/>
        <v>191</v>
      </c>
      <c r="GO20" s="345">
        <f t="shared" si="3"/>
        <v>192</v>
      </c>
      <c r="GP20" s="352">
        <f t="shared" si="3"/>
        <v>193</v>
      </c>
      <c r="GQ20" s="344">
        <f t="shared" si="3"/>
        <v>194</v>
      </c>
      <c r="GR20" s="344">
        <f t="shared" ref="GR20:HO20" si="4">GQ20+1</f>
        <v>195</v>
      </c>
      <c r="GS20" s="344">
        <f t="shared" si="4"/>
        <v>196</v>
      </c>
      <c r="GT20" s="344">
        <f t="shared" si="4"/>
        <v>197</v>
      </c>
      <c r="GU20" s="344">
        <f t="shared" si="4"/>
        <v>198</v>
      </c>
      <c r="GV20" s="344">
        <f t="shared" si="4"/>
        <v>199</v>
      </c>
      <c r="GW20" s="344">
        <f t="shared" si="4"/>
        <v>200</v>
      </c>
      <c r="GX20" s="344">
        <f t="shared" si="4"/>
        <v>201</v>
      </c>
      <c r="GY20" s="344">
        <f t="shared" si="4"/>
        <v>202</v>
      </c>
      <c r="GZ20" s="344">
        <f t="shared" si="4"/>
        <v>203</v>
      </c>
      <c r="HA20" s="345">
        <f t="shared" si="4"/>
        <v>204</v>
      </c>
      <c r="HB20" s="352">
        <f t="shared" si="4"/>
        <v>205</v>
      </c>
      <c r="HC20" s="344">
        <f t="shared" si="4"/>
        <v>206</v>
      </c>
      <c r="HD20" s="344">
        <f t="shared" si="4"/>
        <v>207</v>
      </c>
      <c r="HE20" s="344">
        <f t="shared" si="4"/>
        <v>208</v>
      </c>
      <c r="HF20" s="344">
        <f t="shared" si="4"/>
        <v>209</v>
      </c>
      <c r="HG20" s="344">
        <f t="shared" si="4"/>
        <v>210</v>
      </c>
      <c r="HH20" s="344">
        <f t="shared" si="4"/>
        <v>211</v>
      </c>
      <c r="HI20" s="344">
        <f t="shared" si="4"/>
        <v>212</v>
      </c>
      <c r="HJ20" s="344">
        <f t="shared" si="4"/>
        <v>213</v>
      </c>
      <c r="HK20" s="344">
        <f t="shared" si="4"/>
        <v>214</v>
      </c>
      <c r="HL20" s="344">
        <f t="shared" si="4"/>
        <v>215</v>
      </c>
      <c r="HM20" s="345">
        <f t="shared" si="4"/>
        <v>216</v>
      </c>
      <c r="HN20" s="352">
        <f t="shared" si="4"/>
        <v>217</v>
      </c>
      <c r="HO20" s="344">
        <f t="shared" si="4"/>
        <v>218</v>
      </c>
      <c r="HP20" s="344">
        <f>HO20+1</f>
        <v>219</v>
      </c>
      <c r="HQ20" s="344">
        <f t="shared" ref="HQ20:KB20" si="5">HP20+1</f>
        <v>220</v>
      </c>
      <c r="HR20" s="344">
        <f t="shared" si="5"/>
        <v>221</v>
      </c>
      <c r="HS20" s="344">
        <f t="shared" si="5"/>
        <v>222</v>
      </c>
      <c r="HT20" s="344">
        <f t="shared" si="5"/>
        <v>223</v>
      </c>
      <c r="HU20" s="344">
        <f t="shared" si="5"/>
        <v>224</v>
      </c>
      <c r="HV20" s="344">
        <f t="shared" si="5"/>
        <v>225</v>
      </c>
      <c r="HW20" s="344">
        <f t="shared" si="5"/>
        <v>226</v>
      </c>
      <c r="HX20" s="344">
        <f t="shared" si="5"/>
        <v>227</v>
      </c>
      <c r="HY20" s="345">
        <f t="shared" si="5"/>
        <v>228</v>
      </c>
      <c r="HZ20" s="352">
        <f t="shared" si="5"/>
        <v>229</v>
      </c>
      <c r="IA20" s="344">
        <f t="shared" si="5"/>
        <v>230</v>
      </c>
      <c r="IB20" s="344">
        <f t="shared" si="5"/>
        <v>231</v>
      </c>
      <c r="IC20" s="344">
        <f t="shared" si="5"/>
        <v>232</v>
      </c>
      <c r="ID20" s="344">
        <f t="shared" si="5"/>
        <v>233</v>
      </c>
      <c r="IE20" s="344">
        <f t="shared" si="5"/>
        <v>234</v>
      </c>
      <c r="IF20" s="344">
        <f t="shared" si="5"/>
        <v>235</v>
      </c>
      <c r="IG20" s="344">
        <f t="shared" si="5"/>
        <v>236</v>
      </c>
      <c r="IH20" s="344">
        <f t="shared" si="5"/>
        <v>237</v>
      </c>
      <c r="II20" s="344">
        <f t="shared" si="5"/>
        <v>238</v>
      </c>
      <c r="IJ20" s="344">
        <f t="shared" si="5"/>
        <v>239</v>
      </c>
      <c r="IK20" s="345">
        <f t="shared" si="5"/>
        <v>240</v>
      </c>
      <c r="IL20" s="352">
        <f t="shared" si="5"/>
        <v>241</v>
      </c>
      <c r="IM20" s="344">
        <f t="shared" si="5"/>
        <v>242</v>
      </c>
      <c r="IN20" s="344">
        <f t="shared" si="5"/>
        <v>243</v>
      </c>
      <c r="IO20" s="344">
        <f t="shared" si="5"/>
        <v>244</v>
      </c>
      <c r="IP20" s="344">
        <f t="shared" si="5"/>
        <v>245</v>
      </c>
      <c r="IQ20" s="344">
        <f t="shared" si="5"/>
        <v>246</v>
      </c>
      <c r="IR20" s="344">
        <f t="shared" si="5"/>
        <v>247</v>
      </c>
      <c r="IS20" s="344">
        <f t="shared" si="5"/>
        <v>248</v>
      </c>
      <c r="IT20" s="344">
        <f t="shared" si="5"/>
        <v>249</v>
      </c>
      <c r="IU20" s="344">
        <f t="shared" si="5"/>
        <v>250</v>
      </c>
      <c r="IV20" s="344">
        <f t="shared" si="5"/>
        <v>251</v>
      </c>
      <c r="IW20" s="345">
        <f t="shared" si="5"/>
        <v>252</v>
      </c>
      <c r="IX20" s="352">
        <f t="shared" si="5"/>
        <v>253</v>
      </c>
      <c r="IY20" s="344">
        <f t="shared" si="5"/>
        <v>254</v>
      </c>
      <c r="IZ20" s="344">
        <f t="shared" si="5"/>
        <v>255</v>
      </c>
      <c r="JA20" s="344">
        <f t="shared" si="5"/>
        <v>256</v>
      </c>
      <c r="JB20" s="344">
        <f t="shared" si="5"/>
        <v>257</v>
      </c>
      <c r="JC20" s="344">
        <f t="shared" si="5"/>
        <v>258</v>
      </c>
      <c r="JD20" s="344">
        <f t="shared" si="5"/>
        <v>259</v>
      </c>
      <c r="JE20" s="344">
        <f t="shared" si="5"/>
        <v>260</v>
      </c>
      <c r="JF20" s="344">
        <f t="shared" si="5"/>
        <v>261</v>
      </c>
      <c r="JG20" s="344">
        <f t="shared" si="5"/>
        <v>262</v>
      </c>
      <c r="JH20" s="344">
        <f t="shared" si="5"/>
        <v>263</v>
      </c>
      <c r="JI20" s="345">
        <f t="shared" si="5"/>
        <v>264</v>
      </c>
      <c r="JJ20" s="352">
        <f t="shared" si="5"/>
        <v>265</v>
      </c>
      <c r="JK20" s="344">
        <f t="shared" si="5"/>
        <v>266</v>
      </c>
      <c r="JL20" s="344">
        <f t="shared" si="5"/>
        <v>267</v>
      </c>
      <c r="JM20" s="344">
        <f t="shared" si="5"/>
        <v>268</v>
      </c>
      <c r="JN20" s="344">
        <f t="shared" si="5"/>
        <v>269</v>
      </c>
      <c r="JO20" s="344">
        <f t="shared" si="5"/>
        <v>270</v>
      </c>
      <c r="JP20" s="344">
        <f t="shared" si="5"/>
        <v>271</v>
      </c>
      <c r="JQ20" s="344">
        <f t="shared" si="5"/>
        <v>272</v>
      </c>
      <c r="JR20" s="344">
        <f t="shared" si="5"/>
        <v>273</v>
      </c>
      <c r="JS20" s="344">
        <f t="shared" si="5"/>
        <v>274</v>
      </c>
      <c r="JT20" s="344">
        <f t="shared" si="5"/>
        <v>275</v>
      </c>
      <c r="JU20" s="345">
        <f t="shared" si="5"/>
        <v>276</v>
      </c>
      <c r="JV20" s="352">
        <f t="shared" si="5"/>
        <v>277</v>
      </c>
      <c r="JW20" s="344">
        <f t="shared" si="5"/>
        <v>278</v>
      </c>
      <c r="JX20" s="344">
        <f t="shared" si="5"/>
        <v>279</v>
      </c>
      <c r="JY20" s="344">
        <f t="shared" si="5"/>
        <v>280</v>
      </c>
      <c r="JZ20" s="344">
        <f t="shared" si="5"/>
        <v>281</v>
      </c>
      <c r="KA20" s="344">
        <f t="shared" si="5"/>
        <v>282</v>
      </c>
      <c r="KB20" s="344">
        <f t="shared" si="5"/>
        <v>283</v>
      </c>
      <c r="KC20" s="344">
        <f t="shared" ref="KC20:LC20" si="6">KB20+1</f>
        <v>284</v>
      </c>
      <c r="KD20" s="344">
        <f t="shared" si="6"/>
        <v>285</v>
      </c>
      <c r="KE20" s="344">
        <f t="shared" si="6"/>
        <v>286</v>
      </c>
      <c r="KF20" s="344">
        <f t="shared" si="6"/>
        <v>287</v>
      </c>
      <c r="KG20" s="345">
        <f t="shared" si="6"/>
        <v>288</v>
      </c>
      <c r="KH20" s="352">
        <f t="shared" si="6"/>
        <v>289</v>
      </c>
      <c r="KI20" s="344">
        <f t="shared" si="6"/>
        <v>290</v>
      </c>
      <c r="KJ20" s="344">
        <f t="shared" si="6"/>
        <v>291</v>
      </c>
      <c r="KK20" s="344">
        <f t="shared" si="6"/>
        <v>292</v>
      </c>
      <c r="KL20" s="344">
        <f t="shared" si="6"/>
        <v>293</v>
      </c>
      <c r="KM20" s="344">
        <f t="shared" si="6"/>
        <v>294</v>
      </c>
      <c r="KN20" s="344">
        <f t="shared" si="6"/>
        <v>295</v>
      </c>
      <c r="KO20" s="344">
        <f t="shared" si="6"/>
        <v>296</v>
      </c>
      <c r="KP20" s="344">
        <f t="shared" si="6"/>
        <v>297</v>
      </c>
      <c r="KQ20" s="344">
        <f t="shared" si="6"/>
        <v>298</v>
      </c>
      <c r="KR20" s="344">
        <f t="shared" si="6"/>
        <v>299</v>
      </c>
      <c r="KS20" s="345">
        <f t="shared" si="6"/>
        <v>300</v>
      </c>
      <c r="KT20" s="352">
        <f t="shared" si="6"/>
        <v>301</v>
      </c>
      <c r="KU20" s="344">
        <f t="shared" si="6"/>
        <v>302</v>
      </c>
      <c r="KV20" s="344">
        <f t="shared" si="6"/>
        <v>303</v>
      </c>
      <c r="KW20" s="344">
        <f t="shared" si="6"/>
        <v>304</v>
      </c>
      <c r="KX20" s="344">
        <f t="shared" si="6"/>
        <v>305</v>
      </c>
      <c r="KY20" s="344">
        <f t="shared" si="6"/>
        <v>306</v>
      </c>
      <c r="KZ20" s="344">
        <f t="shared" si="6"/>
        <v>307</v>
      </c>
      <c r="LA20" s="344">
        <f t="shared" si="6"/>
        <v>308</v>
      </c>
      <c r="LB20" s="344">
        <f t="shared" si="6"/>
        <v>309</v>
      </c>
      <c r="LC20" s="344">
        <f t="shared" si="6"/>
        <v>310</v>
      </c>
      <c r="LD20" s="344">
        <f>LC20+1</f>
        <v>311</v>
      </c>
      <c r="LE20" s="345">
        <f t="shared" ref="LE20:NA20" si="7">LD20+1</f>
        <v>312</v>
      </c>
      <c r="LF20" s="352">
        <f t="shared" si="7"/>
        <v>313</v>
      </c>
      <c r="LG20" s="344">
        <f t="shared" si="7"/>
        <v>314</v>
      </c>
      <c r="LH20" s="344">
        <f t="shared" si="7"/>
        <v>315</v>
      </c>
      <c r="LI20" s="344">
        <f t="shared" si="7"/>
        <v>316</v>
      </c>
      <c r="LJ20" s="344">
        <f t="shared" si="7"/>
        <v>317</v>
      </c>
      <c r="LK20" s="344">
        <f t="shared" si="7"/>
        <v>318</v>
      </c>
      <c r="LL20" s="344">
        <f t="shared" si="7"/>
        <v>319</v>
      </c>
      <c r="LM20" s="344">
        <f t="shared" si="7"/>
        <v>320</v>
      </c>
      <c r="LN20" s="344">
        <f t="shared" si="7"/>
        <v>321</v>
      </c>
      <c r="LO20" s="344">
        <f t="shared" si="7"/>
        <v>322</v>
      </c>
      <c r="LP20" s="344">
        <f t="shared" si="7"/>
        <v>323</v>
      </c>
      <c r="LQ20" s="345">
        <f t="shared" si="7"/>
        <v>324</v>
      </c>
      <c r="LR20" s="352">
        <f t="shared" si="7"/>
        <v>325</v>
      </c>
      <c r="LS20" s="344">
        <f t="shared" si="7"/>
        <v>326</v>
      </c>
      <c r="LT20" s="344">
        <f t="shared" si="7"/>
        <v>327</v>
      </c>
      <c r="LU20" s="344">
        <f t="shared" si="7"/>
        <v>328</v>
      </c>
      <c r="LV20" s="344">
        <f t="shared" si="7"/>
        <v>329</v>
      </c>
      <c r="LW20" s="344">
        <f t="shared" si="7"/>
        <v>330</v>
      </c>
      <c r="LX20" s="344">
        <f t="shared" si="7"/>
        <v>331</v>
      </c>
      <c r="LY20" s="344">
        <f t="shared" si="7"/>
        <v>332</v>
      </c>
      <c r="LZ20" s="344">
        <f t="shared" si="7"/>
        <v>333</v>
      </c>
      <c r="MA20" s="344">
        <f t="shared" si="7"/>
        <v>334</v>
      </c>
      <c r="MB20" s="344">
        <f t="shared" si="7"/>
        <v>335</v>
      </c>
      <c r="MC20" s="345">
        <f t="shared" si="7"/>
        <v>336</v>
      </c>
      <c r="MD20" s="352">
        <f t="shared" si="7"/>
        <v>337</v>
      </c>
      <c r="ME20" s="344">
        <f t="shared" si="7"/>
        <v>338</v>
      </c>
      <c r="MF20" s="344">
        <f t="shared" si="7"/>
        <v>339</v>
      </c>
      <c r="MG20" s="344">
        <f t="shared" si="7"/>
        <v>340</v>
      </c>
      <c r="MH20" s="344">
        <f t="shared" si="7"/>
        <v>341</v>
      </c>
      <c r="MI20" s="344">
        <f t="shared" si="7"/>
        <v>342</v>
      </c>
      <c r="MJ20" s="344">
        <f t="shared" si="7"/>
        <v>343</v>
      </c>
      <c r="MK20" s="344">
        <f t="shared" si="7"/>
        <v>344</v>
      </c>
      <c r="ML20" s="344">
        <f t="shared" si="7"/>
        <v>345</v>
      </c>
      <c r="MM20" s="344">
        <f t="shared" si="7"/>
        <v>346</v>
      </c>
      <c r="MN20" s="344">
        <f t="shared" si="7"/>
        <v>347</v>
      </c>
      <c r="MO20" s="345">
        <f t="shared" si="7"/>
        <v>348</v>
      </c>
      <c r="MP20" s="352">
        <f t="shared" si="7"/>
        <v>349</v>
      </c>
      <c r="MQ20" s="344">
        <f t="shared" si="7"/>
        <v>350</v>
      </c>
      <c r="MR20" s="344">
        <f t="shared" si="7"/>
        <v>351</v>
      </c>
      <c r="MS20" s="344">
        <f t="shared" si="7"/>
        <v>352</v>
      </c>
      <c r="MT20" s="344">
        <f t="shared" si="7"/>
        <v>353</v>
      </c>
      <c r="MU20" s="344">
        <f t="shared" si="7"/>
        <v>354</v>
      </c>
      <c r="MV20" s="344">
        <f t="shared" si="7"/>
        <v>355</v>
      </c>
      <c r="MW20" s="344">
        <f t="shared" si="7"/>
        <v>356</v>
      </c>
      <c r="MX20" s="344">
        <f t="shared" si="7"/>
        <v>357</v>
      </c>
      <c r="MY20" s="344">
        <f t="shared" si="7"/>
        <v>358</v>
      </c>
      <c r="MZ20" s="344">
        <f t="shared" si="7"/>
        <v>359</v>
      </c>
      <c r="NA20" s="345">
        <f t="shared" si="7"/>
        <v>360</v>
      </c>
    </row>
    <row r="21" spans="1:365" x14ac:dyDescent="0.2">
      <c r="A21" s="257" t="s">
        <v>610</v>
      </c>
      <c r="B21" s="701" t="s">
        <v>611</v>
      </c>
      <c r="C21" s="701"/>
      <c r="D21" s="273"/>
      <c r="E21" s="343" t="s">
        <v>646</v>
      </c>
      <c r="F21" s="353">
        <f>'Receitas UGC'!F10</f>
        <v>841918.07962522504</v>
      </c>
      <c r="G21" s="353">
        <f>'Receitas UGC'!G10</f>
        <v>600333.26256855601</v>
      </c>
      <c r="H21" s="353">
        <f>'Receitas UGC'!H10</f>
        <v>608517.01793693216</v>
      </c>
      <c r="I21" s="353">
        <f>'Receitas UGC'!I10</f>
        <v>568918.08513066091</v>
      </c>
      <c r="J21" s="353">
        <f>'Receitas UGC'!J10</f>
        <v>469756.10922309902</v>
      </c>
      <c r="K21" s="353">
        <f>'Receitas UGC'!K10</f>
        <v>496904.49530937307</v>
      </c>
      <c r="L21" s="353">
        <f>'Receitas UGC'!L10</f>
        <v>781202.89092574688</v>
      </c>
      <c r="M21" s="353">
        <f>'Receitas UGC'!M10</f>
        <v>568952.18106820423</v>
      </c>
      <c r="N21" s="353">
        <f>'Receitas UGC'!N10</f>
        <v>612616.92249088315</v>
      </c>
      <c r="O21" s="353">
        <f>'Receitas UGC'!O10</f>
        <v>684180.31023137493</v>
      </c>
      <c r="P21" s="353">
        <f>'Receitas UGC'!P10</f>
        <v>709166.88029257196</v>
      </c>
      <c r="Q21" s="353">
        <f>'Receitas UGC'!Q10</f>
        <v>720107.54265343247</v>
      </c>
      <c r="R21" s="353">
        <f>'Receitas UGC'!R10</f>
        <v>888150.60891030927</v>
      </c>
      <c r="S21" s="353">
        <f>'Receitas UGC'!S10</f>
        <v>682847.1359846947</v>
      </c>
      <c r="T21" s="353">
        <f>'Receitas UGC'!T10</f>
        <v>597352.7046496562</v>
      </c>
      <c r="U21" s="353">
        <f>'Receitas UGC'!U10</f>
        <v>588797.25361499621</v>
      </c>
      <c r="V21" s="353">
        <f>'Receitas UGC'!V10</f>
        <v>496383.46381879714</v>
      </c>
      <c r="W21" s="353">
        <f>'Receitas UGC'!W10</f>
        <v>514434.03974891966</v>
      </c>
      <c r="X21" s="353">
        <f>'Receitas UGC'!X10</f>
        <v>802167.80368822278</v>
      </c>
      <c r="Y21" s="353">
        <f>'Receitas UGC'!Y10</f>
        <v>590099.08372450981</v>
      </c>
      <c r="Z21" s="353">
        <f>'Receitas UGC'!Z10</f>
        <v>632377.65636132029</v>
      </c>
      <c r="AA21" s="353">
        <f>'Receitas UGC'!AA10</f>
        <v>704043.00443134934</v>
      </c>
      <c r="AB21" s="353">
        <f>'Receitas UGC'!AB10</f>
        <v>730182.37387892278</v>
      </c>
      <c r="AC21" s="353">
        <f>'Receitas UGC'!AC10</f>
        <v>713089.94868841581</v>
      </c>
      <c r="AD21" s="353">
        <f>'Receitas UGC'!AD10</f>
        <v>898401.20196088287</v>
      </c>
      <c r="AE21" s="353">
        <f>'Receitas UGC'!AE10</f>
        <v>695817.38070296205</v>
      </c>
      <c r="AF21" s="353">
        <f>'Receitas UGC'!AF10</f>
        <v>634346.52123293397</v>
      </c>
      <c r="AG21" s="353">
        <f>'Receitas UGC'!AG10</f>
        <v>589045.31145579647</v>
      </c>
      <c r="AH21" s="353">
        <f>'Receitas UGC'!AH10</f>
        <v>527414.74507820769</v>
      </c>
      <c r="AI21" s="353">
        <f>'Receitas UGC'!AI10</f>
        <v>512620.33707345702</v>
      </c>
      <c r="AJ21" s="353">
        <f>'Receitas UGC'!AJ10</f>
        <v>813166.97714698885</v>
      </c>
      <c r="AK21" s="353">
        <f>'Receitas UGC'!AK10</f>
        <v>606387.92194920999</v>
      </c>
      <c r="AL21" s="353">
        <f>'Receitas UGC'!AL10</f>
        <v>646150.99799875205</v>
      </c>
      <c r="AM21" s="353">
        <f>'Receitas UGC'!AM10</f>
        <v>719766.86717521271</v>
      </c>
      <c r="AN21" s="353">
        <f>'Receitas UGC'!AN10</f>
        <v>748569.17717158771</v>
      </c>
      <c r="AO21" s="353">
        <f>'Receitas UGC'!AO10</f>
        <v>773737.11985632428</v>
      </c>
      <c r="AP21" s="353">
        <f>'Receitas UGC'!AP10</f>
        <v>934467.37909801898</v>
      </c>
      <c r="AQ21" s="353">
        <f>'Receitas UGC'!AQ10</f>
        <v>682239.75968932163</v>
      </c>
      <c r="AR21" s="353">
        <f>'Receitas UGC'!AR10</f>
        <v>695650.48919330502</v>
      </c>
      <c r="AS21" s="353">
        <f>'Receitas UGC'!AS10</f>
        <v>649222.8848266413</v>
      </c>
      <c r="AT21" s="353">
        <f>'Receitas UGC'!AT10</f>
        <v>544134.69712458458</v>
      </c>
      <c r="AU21" s="353">
        <f>'Receitas UGC'!AU10</f>
        <v>573010.4540394881</v>
      </c>
      <c r="AV21" s="353">
        <f>'Receitas UGC'!AV10</f>
        <v>857939.88248169899</v>
      </c>
      <c r="AW21" s="353">
        <f>'Receitas UGC'!AW10</f>
        <v>641185.99620139739</v>
      </c>
      <c r="AX21" s="353">
        <f>'Receitas UGC'!AX10</f>
        <v>682729.32570906694</v>
      </c>
      <c r="AY21" s="353">
        <f>'Receitas UGC'!AY10</f>
        <v>753049.47336373199</v>
      </c>
      <c r="AZ21" s="353">
        <f>'Receitas UGC'!AZ10</f>
        <v>780271.00951335696</v>
      </c>
      <c r="BA21" s="353">
        <f>'Receitas UGC'!BA10</f>
        <v>805729.49684719183</v>
      </c>
      <c r="BB21" s="353">
        <f>'Receitas UGC'!BB10</f>
        <v>964272.23499702069</v>
      </c>
      <c r="BC21" s="353">
        <f>'Receitas UGC'!BC10</f>
        <v>755242.04923959449</v>
      </c>
      <c r="BD21" s="353">
        <f>'Receitas UGC'!BD10</f>
        <v>670057.9823487472</v>
      </c>
      <c r="BE21" s="353">
        <f>'Receitas UGC'!BE10</f>
        <v>660553.87876215845</v>
      </c>
      <c r="BF21" s="353">
        <f>'Receitas UGC'!BF10</f>
        <v>565118.17747162224</v>
      </c>
      <c r="BG21" s="353">
        <f>'Receitas UGC'!BG10</f>
        <v>585918.62657571514</v>
      </c>
      <c r="BH21" s="353">
        <f>'Receitas UGC'!BH10</f>
        <v>876109.18634690694</v>
      </c>
      <c r="BI21" s="353">
        <f>'Receitas UGC'!BI10</f>
        <v>660815.56249121076</v>
      </c>
      <c r="BJ21" s="353">
        <f>'Receitas UGC'!BJ10</f>
        <v>701856.59654639964</v>
      </c>
      <c r="BK21" s="353">
        <f>'Receitas UGC'!BK10</f>
        <v>773101.30318574014</v>
      </c>
      <c r="BL21" s="353">
        <f>'Receitas UGC'!BL10</f>
        <v>802199.6013541331</v>
      </c>
      <c r="BM21" s="353">
        <f>'Receitas UGC'!BM10</f>
        <v>807424.36321186915</v>
      </c>
      <c r="BN21" s="353">
        <f>'Receitas UGC'!BN10</f>
        <v>978875.46002140956</v>
      </c>
      <c r="BO21" s="353">
        <f>'Receitas UGC'!BO10</f>
        <v>772146.34363928402</v>
      </c>
      <c r="BP21" s="353">
        <f>'Receitas UGC'!BP10</f>
        <v>711453.89852279879</v>
      </c>
      <c r="BQ21" s="353">
        <f>'Receitas UGC'!BQ10</f>
        <v>664566.25462459214</v>
      </c>
      <c r="BR21" s="353">
        <f>'Receitas UGC'!BR10</f>
        <v>599593.04004720948</v>
      </c>
      <c r="BS21" s="353">
        <f>'Receitas UGC'!BS10</f>
        <v>587519.78918998176</v>
      </c>
      <c r="BT21" s="353">
        <f>'Receitas UGC'!BT10</f>
        <v>890400.94903414615</v>
      </c>
      <c r="BU21" s="353">
        <f>'Receitas UGC'!BU10</f>
        <v>680189.45990330889</v>
      </c>
      <c r="BV21" s="353">
        <f>'Receitas UGC'!BV10</f>
        <v>718593.35978420416</v>
      </c>
      <c r="BW21" s="353">
        <f>'Receitas UGC'!BW10</f>
        <v>791692.49715817755</v>
      </c>
      <c r="BX21" s="353">
        <f>'Receitas UGC'!BX10</f>
        <v>823455.49698049331</v>
      </c>
      <c r="BY21" s="353">
        <f>'Receitas UGC'!BY10</f>
        <v>762730.71349759563</v>
      </c>
      <c r="BZ21" s="353">
        <f>'Receitas UGC'!BZ10</f>
        <v>975179.77797963249</v>
      </c>
      <c r="CA21" s="353">
        <f>'Receitas UGC'!CA10</f>
        <v>776384.47079631418</v>
      </c>
      <c r="CB21" s="353">
        <f>'Receitas UGC'!CB10</f>
        <v>686317.52732859901</v>
      </c>
      <c r="CC21" s="353">
        <f>'Receitas UGC'!CC10</f>
        <v>686531.63176946098</v>
      </c>
      <c r="CD21" s="353">
        <f>'Receitas UGC'!CD10</f>
        <v>622653.44879649032</v>
      </c>
      <c r="CE21" s="353">
        <f>'Receitas UGC'!CE10</f>
        <v>603059.09636312316</v>
      </c>
      <c r="CF21" s="353">
        <f>'Receitas UGC'!CF10</f>
        <v>912243.63546290796</v>
      </c>
      <c r="CG21" s="353">
        <f>'Receitas UGC'!CG10</f>
        <v>702368.75536555564</v>
      </c>
      <c r="CH21" s="353">
        <f>'Receitas UGC'!CH10</f>
        <v>740041.97685466392</v>
      </c>
      <c r="CI21" s="353">
        <f>'Receitas UGC'!CI10</f>
        <v>814028.04564155347</v>
      </c>
      <c r="CJ21" s="353">
        <f>'Receitas UGC'!CJ10</f>
        <v>847487.67057767406</v>
      </c>
      <c r="CK21" s="353">
        <f>'Receitas UGC'!CK10</f>
        <v>827470.51980159408</v>
      </c>
      <c r="CL21" s="353">
        <f>'Receitas UGC'!CL10</f>
        <v>1015598.8839457614</v>
      </c>
      <c r="CM21" s="353">
        <f>'Receitas UGC'!CM10</f>
        <v>811784.05020813947</v>
      </c>
      <c r="CN21" s="353">
        <f>'Receitas UGC'!CN10</f>
        <v>724145.62829464173</v>
      </c>
      <c r="CO21" s="353">
        <f>'Receitas UGC'!CO10</f>
        <v>720736.52812094137</v>
      </c>
      <c r="CP21" s="353">
        <f>'Receitas UGC'!CP10</f>
        <v>644308.6900285352</v>
      </c>
      <c r="CQ21" s="353">
        <f>'Receitas UGC'!CQ10</f>
        <v>631036.43993091944</v>
      </c>
      <c r="CR21" s="353">
        <f>'Receitas UGC'!CR10</f>
        <v>941238.27580846613</v>
      </c>
      <c r="CS21" s="353">
        <f>'Receitas UGC'!CS10</f>
        <v>728815.73745694349</v>
      </c>
      <c r="CT21" s="353">
        <f>'Receitas UGC'!CT10</f>
        <v>766464.97257650178</v>
      </c>
      <c r="CU21" s="353">
        <f>'Receitas UGC'!CU10</f>
        <v>840320.87390199676</v>
      </c>
      <c r="CV21" s="353">
        <f>'Receitas UGC'!CV10</f>
        <v>874680.88297376491</v>
      </c>
      <c r="CW21" s="353">
        <f>'Receitas UGC'!CW10</f>
        <v>871491.14581835864</v>
      </c>
      <c r="CX21" s="353">
        <f>'Receitas UGC'!CX10</f>
        <v>1049223.0102361608</v>
      </c>
      <c r="CY21" s="353">
        <f>'Receitas UGC'!CY10</f>
        <v>797867.89767033979</v>
      </c>
      <c r="CZ21" s="353">
        <f>'Receitas UGC'!CZ10</f>
        <v>808732.53801180597</v>
      </c>
      <c r="DA21" s="353">
        <f>'Receitas UGC'!DA10</f>
        <v>766342.27832640405</v>
      </c>
      <c r="DB21" s="353">
        <f>'Receitas UGC'!DB10</f>
        <v>659060.21306209103</v>
      </c>
      <c r="DC21" s="353">
        <f>'Receitas UGC'!DC10</f>
        <v>694237.17700663244</v>
      </c>
      <c r="DD21" s="353">
        <f>'Receitas UGC'!DD10</f>
        <v>985509.08948413085</v>
      </c>
      <c r="DE21" s="353">
        <f>'Receitas UGC'!DE10</f>
        <v>764477.34457286808</v>
      </c>
      <c r="DF21" s="353">
        <f>'Receitas UGC'!DF10</f>
        <v>804866.48230201856</v>
      </c>
      <c r="DG21" s="353">
        <f>'Receitas UGC'!DG10</f>
        <v>875372.97372645175</v>
      </c>
      <c r="DH21" s="353">
        <f>'Receitas UGC'!DH10</f>
        <v>908652.070662693</v>
      </c>
      <c r="DI21" s="353">
        <f>'Receitas UGC'!DI10</f>
        <v>928783.01945751591</v>
      </c>
      <c r="DJ21" s="353">
        <f>'Receitas UGC'!DJ10</f>
        <v>1090674.1355832652</v>
      </c>
      <c r="DK21" s="353">
        <f>'Receitas UGC'!DK10</f>
        <v>879945.40928934061</v>
      </c>
      <c r="DL21" s="353">
        <f>'Receitas UGC'!DL10</f>
        <v>793694.6910914589</v>
      </c>
      <c r="DM21" s="353">
        <f>'Receitas UGC'!DM10</f>
        <v>786096.40599114262</v>
      </c>
      <c r="DN21" s="353">
        <f>'Receitas UGC'!DN10</f>
        <v>687262.15937766561</v>
      </c>
      <c r="DO21" s="353">
        <f>'Receitas UGC'!DO10</f>
        <v>714070.95963270124</v>
      </c>
      <c r="DP21" s="353">
        <f>'Receitas UGC'!DP10</f>
        <v>1010044.499753185</v>
      </c>
      <c r="DQ21" s="353">
        <f>'Receitas UGC'!DQ10</f>
        <v>789831.40367400262</v>
      </c>
      <c r="DR21" s="353">
        <f>'Receitas UGC'!DR10</f>
        <v>829314.04346444272</v>
      </c>
      <c r="DS21" s="353">
        <f>'Receitas UGC'!DS10</f>
        <v>900410.01034584024</v>
      </c>
      <c r="DT21" s="353">
        <f>'Receitas UGC'!DT10</f>
        <v>935436.64188085054</v>
      </c>
      <c r="DU21" s="353">
        <f>'Receitas UGC'!DU10</f>
        <v>956991.24920768361</v>
      </c>
      <c r="DV21" s="353">
        <f>'Receitas UGC'!DV10</f>
        <v>1118320.2111547799</v>
      </c>
      <c r="DW21" s="353">
        <f>'Receitas UGC'!DW10</f>
        <v>907114.10757334332</v>
      </c>
      <c r="DX21" s="353">
        <f>'Receitas UGC'!DX10</f>
        <v>846529.27010275051</v>
      </c>
      <c r="DY21" s="353">
        <f>'Receitas UGC'!DY10</f>
        <v>799305.60734742356</v>
      </c>
      <c r="DZ21" s="353">
        <f>'Receitas UGC'!DZ10</f>
        <v>729609.4681240553</v>
      </c>
      <c r="EA21" s="353">
        <f>'Receitas UGC'!EA10</f>
        <v>723141.24589510274</v>
      </c>
      <c r="EB21" s="353">
        <f>'Receitas UGC'!EB10</f>
        <v>1031170.2691480365</v>
      </c>
      <c r="EC21" s="353">
        <f>'Receitas UGC'!EC10</f>
        <v>815329.56711592199</v>
      </c>
      <c r="ED21" s="353">
        <f>'Receitas UGC'!ED10</f>
        <v>851714.8588570084</v>
      </c>
      <c r="EE21" s="353">
        <f>'Receitas UGC'!EE10</f>
        <v>924286.21364110871</v>
      </c>
      <c r="EF21" s="353">
        <f>'Receitas UGC'!EF10</f>
        <v>961815.45212309621</v>
      </c>
      <c r="EG21" s="353">
        <f>'Receitas UGC'!EG10</f>
        <v>897152.98483884416</v>
      </c>
      <c r="EH21" s="353">
        <f>'Receitas UGC'!EH10</f>
        <v>1111466.013583103</v>
      </c>
      <c r="EI21" s="353">
        <f>'Receitas UGC'!EI10</f>
        <v>865392.52595548937</v>
      </c>
      <c r="EJ21" s="353">
        <f>'Receitas UGC'!EJ10</f>
        <v>871815.74164112413</v>
      </c>
      <c r="EK21" s="353">
        <f>'Receitas UGC'!EK10</f>
        <v>836112.11538160592</v>
      </c>
      <c r="EL21" s="353">
        <f>'Receitas UGC'!EL10</f>
        <v>729470.7389823792</v>
      </c>
      <c r="EM21" s="353">
        <f>'Receitas UGC'!EM10</f>
        <v>769609.50057315186</v>
      </c>
      <c r="EN21" s="353">
        <f>'Receitas UGC'!EN10</f>
        <v>1066351.7306841181</v>
      </c>
      <c r="EO21" s="353">
        <f>'Receitas UGC'!EO10</f>
        <v>843474.10022654955</v>
      </c>
      <c r="EP21" s="353">
        <f>'Receitas UGC'!EP10</f>
        <v>883783.49346661789</v>
      </c>
      <c r="EQ21" s="353">
        <f>'Receitas UGC'!EQ10</f>
        <v>955028.42392533855</v>
      </c>
      <c r="ER21" s="353">
        <f>'Receitas UGC'!ER10</f>
        <v>992800.04112585925</v>
      </c>
      <c r="ES21" s="353">
        <f>'Receitas UGC'!ES10</f>
        <v>995966.3078742862</v>
      </c>
      <c r="ET21" s="353">
        <f>'Receitas UGC'!ET10</f>
        <v>1168828.6824701349</v>
      </c>
      <c r="EU21" s="353">
        <f>'Receitas UGC'!EU10</f>
        <v>958884.43132296274</v>
      </c>
      <c r="EV21" s="353">
        <f>'Receitas UGC'!EV10</f>
        <v>871323.6982942418</v>
      </c>
      <c r="EW21" s="353">
        <f>'Receitas UGC'!EW10</f>
        <v>866540.18338611047</v>
      </c>
      <c r="EX21" s="353">
        <f>'Receitas UGC'!EX10</f>
        <v>766342.7200751804</v>
      </c>
      <c r="EY21" s="353">
        <f>'Receitas UGC'!EY10</f>
        <v>797536.03242971294</v>
      </c>
      <c r="EZ21" s="353">
        <f>'Receitas UGC'!EZ10</f>
        <v>1097873.5215386599</v>
      </c>
      <c r="FA21" s="353">
        <f>'Receitas UGC'!FA10</f>
        <v>874839.69460380578</v>
      </c>
      <c r="FB21" s="353">
        <f>'Receitas UGC'!FB10</f>
        <v>913602.36045880429</v>
      </c>
      <c r="FC21" s="353">
        <f>'Receitas UGC'!FC10</f>
        <v>984870.2029540512</v>
      </c>
      <c r="FD21" s="353">
        <f>'Receitas UGC'!FD10</f>
        <v>1024024.2935646779</v>
      </c>
      <c r="FE21" s="353">
        <f>'Receitas UGC'!FE10</f>
        <v>998927.59141058207</v>
      </c>
      <c r="FF21" s="353">
        <f>'Receitas UGC'!FF10</f>
        <v>1188772.4145996082</v>
      </c>
      <c r="FG21" s="353">
        <f>'Receitas UGC'!FG10</f>
        <v>981534.02195634134</v>
      </c>
      <c r="FH21" s="353">
        <f>'Receitas UGC'!FH10</f>
        <v>917683.35934313026</v>
      </c>
      <c r="FI21" s="353">
        <f>'Receitas UGC'!FI10</f>
        <v>876062.64958582865</v>
      </c>
      <c r="FJ21" s="353">
        <f>'Receitas UGC'!FJ10</f>
        <v>806372.39210016606</v>
      </c>
      <c r="FK21" s="353">
        <f>'Receitas UGC'!FK10</f>
        <v>804925.20543933671</v>
      </c>
      <c r="FL21" s="353">
        <f>'Receitas UGC'!FL10</f>
        <v>1118286.6853676571</v>
      </c>
      <c r="FM21" s="353">
        <f>'Receitas UGC'!FM10</f>
        <v>900211.45310590731</v>
      </c>
      <c r="FN21" s="353">
        <f>'Receitas UGC'!FN10</f>
        <v>936314.38491922116</v>
      </c>
      <c r="FO21" s="353">
        <f>'Receitas UGC'!FO10</f>
        <v>1009473.4658351318</v>
      </c>
      <c r="FP21" s="353">
        <f>'Receitas UGC'!FP10</f>
        <v>1051562.9711737195</v>
      </c>
      <c r="FQ21" s="353">
        <f>'Receitas UGC'!FQ10</f>
        <v>1043690.1127040591</v>
      </c>
      <c r="FR21" s="353">
        <f>'Receitas UGC'!FR10</f>
        <v>1223996.1779985002</v>
      </c>
      <c r="FS21" s="353">
        <f>'Receitas UGC'!FS10</f>
        <v>1014802.5345919043</v>
      </c>
      <c r="FT21" s="353">
        <f>'Receitas UGC'!FT10</f>
        <v>926527.45256215893</v>
      </c>
      <c r="FU21" s="353">
        <f>'Receitas UGC'!FU10</f>
        <v>923782.78495576733</v>
      </c>
      <c r="FV21" s="353">
        <f>'Receitas UGC'!FV10</f>
        <v>822700.84635511728</v>
      </c>
      <c r="FW21" s="353">
        <f>'Receitas UGC'!FW10</f>
        <v>857069.76697219745</v>
      </c>
      <c r="FX21" s="353">
        <f>'Receitas UGC'!FX10</f>
        <v>1160540.9453298217</v>
      </c>
      <c r="FY21" s="353">
        <f>'Receitas UGC'!FY10</f>
        <v>935553.51682706969</v>
      </c>
      <c r="FZ21" s="353">
        <f>'Receitas UGC'!FZ10</f>
        <v>973842.36294470052</v>
      </c>
      <c r="GA21" s="353">
        <f>'Receitas UGC'!GA10</f>
        <v>1045259.086557499</v>
      </c>
      <c r="GB21" s="353">
        <f>'Receitas UGC'!GB10</f>
        <v>1087355.3653773218</v>
      </c>
      <c r="GC21" s="353">
        <f>'Receitas UGC'!GC10</f>
        <v>1105159.5020341601</v>
      </c>
      <c r="GD21" s="353">
        <f>'Receitas UGC'!GD10</f>
        <v>1269052.8450770993</v>
      </c>
      <c r="GE21" s="353">
        <f>'Receitas UGC'!GE10</f>
        <v>1055683.0618797482</v>
      </c>
      <c r="GF21" s="353">
        <f>'Receitas UGC'!GF10</f>
        <v>968434.71591561509</v>
      </c>
      <c r="GG21" s="353">
        <f>'Receitas UGC'!GG10</f>
        <v>963113.44549723889</v>
      </c>
      <c r="GH21" s="353">
        <f>'Receitas UGC'!GH10</f>
        <v>859500.01546963095</v>
      </c>
      <c r="GI21" s="353">
        <f>'Receitas UGC'!GI10</f>
        <v>894514.70211773226</v>
      </c>
      <c r="GJ21" s="353">
        <f>'Receitas UGC'!GJ10</f>
        <v>1198317.4040969298</v>
      </c>
      <c r="GK21" s="353">
        <f>'Receitas UGC'!GK10</f>
        <v>971320.40740132553</v>
      </c>
      <c r="GL21" s="353">
        <f>'Receitas UGC'!GL10</f>
        <v>1008638.1365692616</v>
      </c>
      <c r="GM21" s="353">
        <f>'Receitas UGC'!GM10</f>
        <v>1079496.0656500997</v>
      </c>
      <c r="GN21" s="353">
        <f>'Receitas UGC'!GN10</f>
        <v>1122601.8169933602</v>
      </c>
      <c r="GO21" s="353">
        <f>'Receitas UGC'!GO10</f>
        <v>1119257.4017984618</v>
      </c>
      <c r="GP21" s="353">
        <f>'Receitas UGC'!GP10</f>
        <v>1295503.2304010591</v>
      </c>
      <c r="GQ21" s="353">
        <f>'Receitas UGC'!GQ10</f>
        <v>1038809.8018040839</v>
      </c>
      <c r="GR21" s="353">
        <f>'Receitas UGC'!GR10</f>
        <v>1047660.6449444131</v>
      </c>
      <c r="GS21" s="353">
        <f>'Receitas UGC'!GS10</f>
        <v>1007077.3969130104</v>
      </c>
      <c r="GT21" s="353">
        <f>'Receitas UGC'!GT10</f>
        <v>892529.65392695169</v>
      </c>
      <c r="GU21" s="353">
        <f>'Receitas UGC'!GU10</f>
        <v>938036.42766861117</v>
      </c>
      <c r="GV21" s="353">
        <f>'Receitas UGC'!GV10</f>
        <v>1239184.0899231192</v>
      </c>
      <c r="GW21" s="353">
        <f>'Receitas UGC'!GW10</f>
        <v>1008644.0913427648</v>
      </c>
      <c r="GX21" s="353">
        <f>'Receitas UGC'!GX10</f>
        <v>1045785.8749181265</v>
      </c>
      <c r="GY21" s="353">
        <f>'Receitas UGC'!GY10</f>
        <v>1115677.6464155309</v>
      </c>
      <c r="GZ21" s="353">
        <f>'Receitas UGC'!GZ10</f>
        <v>1159494.460148921</v>
      </c>
      <c r="HA21" s="353">
        <f>'Receitas UGC'!HA10</f>
        <v>1089216.5884411379</v>
      </c>
      <c r="HB21" s="353">
        <f>'Receitas UGC'!HB10</f>
        <v>1305512.6922316435</v>
      </c>
      <c r="HC21" s="353">
        <f>'Receitas UGC'!HC10</f>
        <v>1100657.8817450905</v>
      </c>
      <c r="HD21" s="353">
        <f>'Receitas UGC'!HD10</f>
        <v>1007353.8138472469</v>
      </c>
      <c r="HE21" s="353">
        <f>'Receitas UGC'!HE10</f>
        <v>1011029.3403648611</v>
      </c>
      <c r="HF21" s="353">
        <f>'Receitas UGC'!HF10</f>
        <v>909878.12966611667</v>
      </c>
      <c r="HG21" s="353">
        <f>'Receitas UGC'!HG10</f>
        <v>949510.92870056769</v>
      </c>
      <c r="HH21" s="353">
        <f>'Receitas UGC'!HH10</f>
        <v>1258781.797291192</v>
      </c>
      <c r="HI21" s="353">
        <f>'Receitas UGC'!HI10</f>
        <v>1031267.5952384119</v>
      </c>
      <c r="HJ21" s="353">
        <f>'Receitas UGC'!HJ10</f>
        <v>1069165.387669387</v>
      </c>
      <c r="HK21" s="353">
        <f>'Receitas UGC'!HK10</f>
        <v>1141176.5873352962</v>
      </c>
      <c r="HL21" s="353">
        <f>'Receitas UGC'!HL10</f>
        <v>1188244.6249417546</v>
      </c>
      <c r="HM21" s="353">
        <f>'Receitas UGC'!HM10</f>
        <v>1186632.0298691597</v>
      </c>
      <c r="HN21" s="353">
        <f>'Receitas UGC'!HN10</f>
        <v>1362890.934235533</v>
      </c>
      <c r="HO21" s="353">
        <f>'Receitas UGC'!HO10</f>
        <v>1150294.6236954147</v>
      </c>
      <c r="HP21" s="353">
        <f>'Receitas UGC'!HP10</f>
        <v>1061480.7259583615</v>
      </c>
      <c r="HQ21" s="353">
        <f>'Receitas UGC'!HQ10</f>
        <v>1059309.9017922401</v>
      </c>
      <c r="HR21" s="353">
        <f>'Receitas UGC'!HR10</f>
        <v>972212.70458937623</v>
      </c>
      <c r="HS21" s="353">
        <f>'Receitas UGC'!HS10</f>
        <v>973255.67934000213</v>
      </c>
      <c r="HT21" s="353">
        <f>'Receitas UGC'!HT10</f>
        <v>1296892.4419524979</v>
      </c>
      <c r="HU21" s="353">
        <f>'Receitas UGC'!HU10</f>
        <v>1070987.6308211898</v>
      </c>
      <c r="HV21" s="353">
        <f>'Receitas UGC'!HV10</f>
        <v>1103968.1468145957</v>
      </c>
      <c r="HW21" s="353">
        <f>'Receitas UGC'!HW10</f>
        <v>1176823.8523409534</v>
      </c>
      <c r="HX21" s="353">
        <f>'Receitas UGC'!HX10</f>
        <v>1225750.0737796472</v>
      </c>
      <c r="HY21" s="353">
        <f>'Receitas UGC'!HY10</f>
        <v>1212983.487027182</v>
      </c>
      <c r="HZ21" s="353">
        <f>'Receitas UGC'!HZ10</f>
        <v>1395621.9269601982</v>
      </c>
      <c r="IA21" s="353">
        <f>'Receitas UGC'!IA10</f>
        <v>1138652.8117869631</v>
      </c>
      <c r="IB21" s="353">
        <f>'Receitas UGC'!IB10</f>
        <v>1146602.5698835866</v>
      </c>
      <c r="IC21" s="353">
        <f>'Receitas UGC'!IC10</f>
        <v>1108267.4461641593</v>
      </c>
      <c r="ID21" s="353">
        <f>'Receitas UGC'!ID10</f>
        <v>991551.35869510949</v>
      </c>
      <c r="IE21" s="353">
        <f>'Receitas UGC'!IE10</f>
        <v>1041999.7227269809</v>
      </c>
      <c r="IF21" s="353">
        <f>'Receitas UGC'!IF10</f>
        <v>1347947.2563743077</v>
      </c>
      <c r="IG21" s="353">
        <f>'Receitas UGC'!IG10</f>
        <v>1113810.1917489783</v>
      </c>
      <c r="IH21" s="353">
        <f>'Receitas UGC'!IH10</f>
        <v>1149912.8938529287</v>
      </c>
      <c r="II21" s="353">
        <f>'Receitas UGC'!II10</f>
        <v>1219837.9437581412</v>
      </c>
      <c r="IJ21" s="353">
        <f>'Receitas UGC'!IJ10</f>
        <v>1268391.482369286</v>
      </c>
      <c r="IK21" s="353">
        <f>'Receitas UGC'!IK10</f>
        <v>1278998.3063449857</v>
      </c>
      <c r="IL21" s="353">
        <f>'Receitas UGC'!IL10</f>
        <v>1446170.0849856085</v>
      </c>
      <c r="IM21" s="353">
        <f>'Receitas UGC'!IM10</f>
        <v>1229891.227067326</v>
      </c>
      <c r="IN21" s="353">
        <f>'Receitas UGC'!IN10</f>
        <v>1140817.616389761</v>
      </c>
      <c r="IO21" s="353">
        <f>'Receitas UGC'!IO10</f>
        <v>1137501.4613365727</v>
      </c>
      <c r="IP21" s="353">
        <f>'Receitas UGC'!IP10</f>
        <v>1029112.320629213</v>
      </c>
      <c r="IQ21" s="353">
        <f>'Receitas UGC'!IQ10</f>
        <v>1071643.9752629052</v>
      </c>
      <c r="IR21" s="353">
        <f>'Receitas UGC'!IR10</f>
        <v>1382714.6402775173</v>
      </c>
      <c r="IS21" s="353">
        <f>'Receitas UGC'!IS10</f>
        <v>1149137.8780199708</v>
      </c>
      <c r="IT21" s="353">
        <f>'Receitas UGC'!IT10</f>
        <v>1184276.5547145805</v>
      </c>
      <c r="IU21" s="353">
        <f>'Receitas UGC'!IU10</f>
        <v>1254813.6799441481</v>
      </c>
      <c r="IV21" s="353">
        <f>'Receitas UGC'!IV10</f>
        <v>1305510.736757061</v>
      </c>
      <c r="IW21" s="353">
        <f>'Receitas UGC'!IW10</f>
        <v>1317337.7650924039</v>
      </c>
      <c r="IX21" s="353">
        <f>'Receitas UGC'!IX10</f>
        <v>1484118.3545767453</v>
      </c>
      <c r="IY21" s="353">
        <f>'Receitas UGC'!IY10</f>
        <v>1267254.0794002565</v>
      </c>
      <c r="IZ21" s="353">
        <f>'Receitas UGC'!IZ10</f>
        <v>1203801.0260255407</v>
      </c>
      <c r="JA21" s="353">
        <f>'Receitas UGC'!JA10</f>
        <v>1160978.3355181108</v>
      </c>
      <c r="JB21" s="353">
        <f>'Receitas UGC'!JB10</f>
        <v>1081511.2411074182</v>
      </c>
      <c r="JC21" s="353">
        <f>'Receitas UGC'!JC10</f>
        <v>1091153.486015311</v>
      </c>
      <c r="JD21" s="353">
        <f>'Receitas UGC'!JD10</f>
        <v>1414650.3438453882</v>
      </c>
      <c r="JE21" s="353">
        <f>'Receitas UGC'!JE10</f>
        <v>1185131.9099249726</v>
      </c>
      <c r="JF21" s="353">
        <f>'Receitas UGC'!JF10</f>
        <v>1217074.1278147968</v>
      </c>
      <c r="JG21" s="353">
        <f>'Receitas UGC'!JG10</f>
        <v>1289077.4584625058</v>
      </c>
      <c r="JH21" s="353">
        <f>'Receitas UGC'!JH10</f>
        <v>1342656.8376904621</v>
      </c>
      <c r="JI21" s="353">
        <f>'Receitas UGC'!JI10</f>
        <v>1333706.0179670998</v>
      </c>
      <c r="JJ21" s="353">
        <f>'Receitas UGC'!JJ10</f>
        <v>1513691.9744283452</v>
      </c>
      <c r="JK21" s="353">
        <f>'Receitas UGC'!JK10</f>
        <v>1254087.6923353663</v>
      </c>
      <c r="JL21" s="353">
        <f>'Receitas UGC'!JL10</f>
        <v>1261507.0220614464</v>
      </c>
      <c r="JM21" s="353">
        <f>'Receitas UGC'!JM10</f>
        <v>1223767.1872128784</v>
      </c>
      <c r="JN21" s="353">
        <f>'Receitas UGC'!JN10</f>
        <v>1103644.1623721365</v>
      </c>
      <c r="JO21" s="353">
        <f>'Receitas UGC'!JO10</f>
        <v>1158834.0398384966</v>
      </c>
      <c r="JP21" s="353">
        <f>'Receitas UGC'!JP10</f>
        <v>1469258.7503426091</v>
      </c>
      <c r="JQ21" s="353">
        <f>'Receitas UGC'!JQ10</f>
        <v>1230732.823275835</v>
      </c>
      <c r="JR21" s="353">
        <f>'Receitas UGC'!JR10</f>
        <v>1265330.540309076</v>
      </c>
      <c r="JS21" s="353">
        <f>'Receitas UGC'!JS10</f>
        <v>1334954.4117886492</v>
      </c>
      <c r="JT21" s="353">
        <f>'Receitas UGC'!JT10</f>
        <v>1388320.3026680364</v>
      </c>
      <c r="JU21" s="353">
        <f>'Receitas UGC'!JU10</f>
        <v>1380626.9709010299</v>
      </c>
      <c r="JV21" s="353">
        <f>'Receitas UGC'!JV10</f>
        <v>1558712.983545728</v>
      </c>
      <c r="JW21" s="353">
        <f>'Receitas UGC'!JW10</f>
        <v>1342413.1455055675</v>
      </c>
      <c r="JX21" s="353">
        <f>'Receitas UGC'!JX10</f>
        <v>1251508.7158599575</v>
      </c>
      <c r="JY21" s="353">
        <f>'Receitas UGC'!JY10</f>
        <v>1251059.7695236823</v>
      </c>
      <c r="JZ21" s="353">
        <f>'Receitas UGC'!JZ10</f>
        <v>1140391.181571122</v>
      </c>
      <c r="KA21" s="353">
        <f>'Receitas UGC'!KA10</f>
        <v>1188292.8050082803</v>
      </c>
      <c r="KB21" s="353">
        <f>'Receitas UGC'!KB10</f>
        <v>1504699.5949801167</v>
      </c>
      <c r="KC21" s="353">
        <f>'Receitas UGC'!KC10</f>
        <v>1267201.2226866866</v>
      </c>
      <c r="KD21" s="353">
        <f>'Receitas UGC'!KD10</f>
        <v>1301205.7241233247</v>
      </c>
      <c r="KE21" s="353">
        <f>'Receitas UGC'!KE10</f>
        <v>1371797.3788218286</v>
      </c>
      <c r="KF21" s="353">
        <f>'Receitas UGC'!KF10</f>
        <v>1427716.3302484204</v>
      </c>
      <c r="KG21" s="353">
        <f>'Receitas UGC'!KG10</f>
        <v>1392125.2674670652</v>
      </c>
      <c r="KH21" s="353">
        <f>'Receitas UGC'!KH10</f>
        <v>1587863.2784900733</v>
      </c>
      <c r="KI21" s="353">
        <f>'Receitas UGC'!KI10</f>
        <v>1374547.6124628005</v>
      </c>
      <c r="KJ21" s="353">
        <f>'Receitas UGC'!KJ10</f>
        <v>1307622.6021865171</v>
      </c>
      <c r="KK21" s="353">
        <f>'Receitas UGC'!KK10</f>
        <v>1270722.6436712223</v>
      </c>
      <c r="KL21" s="353">
        <f>'Receitas UGC'!KL10</f>
        <v>1190539.1505451838</v>
      </c>
      <c r="KM21" s="353">
        <f>'Receitas UGC'!KM10</f>
        <v>1206387.1176012384</v>
      </c>
      <c r="KN21" s="353">
        <f>'Receitas UGC'!KN10</f>
        <v>1536354.3227663806</v>
      </c>
      <c r="KO21" s="353">
        <f>'Receitas UGC'!KO10</f>
        <v>1303589.6125591903</v>
      </c>
      <c r="KP21" s="353">
        <f>'Receitas UGC'!KP10</f>
        <v>1334919.2485860626</v>
      </c>
      <c r="KQ21" s="353">
        <f>'Receitas UGC'!KQ10</f>
        <v>1407466.2836275361</v>
      </c>
      <c r="KR21" s="353">
        <f>'Receitas UGC'!KR10</f>
        <v>1466787.7490480745</v>
      </c>
      <c r="KS21" s="353">
        <f>'Receitas UGC'!KS10</f>
        <v>1448221.919701369</v>
      </c>
      <c r="KT21" s="353">
        <f>'Receitas UGC'!KT10</f>
        <v>1634633.7541208735</v>
      </c>
      <c r="KU21" s="353">
        <f>'Receitas UGC'!KU10</f>
        <v>1419263.2494861621</v>
      </c>
      <c r="KV21" s="353">
        <f>'Receitas UGC'!KV10</f>
        <v>1327879.2573690934</v>
      </c>
      <c r="KW21" s="353">
        <f>'Receitas UGC'!KW10</f>
        <v>1329997.8727198502</v>
      </c>
      <c r="KX21" s="353">
        <f>'Receitas UGC'!KX10</f>
        <v>1218194.8385700688</v>
      </c>
      <c r="KY21" s="353">
        <f>'Receitas UGC'!KY10</f>
        <v>1270292.910461721</v>
      </c>
      <c r="KZ21" s="353">
        <f>'Receitas UGC'!KZ10</f>
        <v>1590783.7797793492</v>
      </c>
      <c r="LA21" s="353">
        <f>'Receitas UGC'!LA10</f>
        <v>1350766.8151232267</v>
      </c>
      <c r="LB21" s="353">
        <f>'Receitas UGC'!LB10</f>
        <v>1384177.6179846001</v>
      </c>
      <c r="LC21" s="353">
        <f>'Receitas UGC'!LC10</f>
        <v>1454975.4927918082</v>
      </c>
      <c r="LD21" s="353">
        <f>'Receitas UGC'!LD10</f>
        <v>1514723.9938093207</v>
      </c>
      <c r="LE21" s="353">
        <f>'Receitas UGC'!LE10</f>
        <v>1519571.438600346</v>
      </c>
      <c r="LF21" s="353">
        <f>'Receitas UGC'!LF10</f>
        <v>1690974.2398996805</v>
      </c>
      <c r="LG21" s="353">
        <f>'Receitas UGC'!LG10</f>
        <v>1471531.8717453347</v>
      </c>
      <c r="LH21" s="353">
        <f>'Receitas UGC'!LH10</f>
        <v>1380994.0464641131</v>
      </c>
      <c r="LI21" s="353">
        <f>'Receitas UGC'!LI10</f>
        <v>1380862.4288887361</v>
      </c>
      <c r="LJ21" s="353">
        <f>'Receitas UGC'!LJ10</f>
        <v>1266384.7884884707</v>
      </c>
      <c r="LK21" s="353">
        <f>'Receitas UGC'!LK10</f>
        <v>1319604.0776739919</v>
      </c>
      <c r="LL21" s="353">
        <f>'Receitas UGC'!LL10</f>
        <v>1640905.6914655981</v>
      </c>
      <c r="LM21" s="353">
        <f>'Receitas UGC'!LM10</f>
        <v>1398571.7957081168</v>
      </c>
      <c r="LN21" s="353">
        <f>'Receitas UGC'!LN10</f>
        <v>1430932.8503376292</v>
      </c>
      <c r="LO21" s="353">
        <f>'Receitas UGC'!LO10</f>
        <v>1501191.155519618</v>
      </c>
      <c r="LP21" s="353">
        <f>'Receitas UGC'!LP10</f>
        <v>1562400.3135906428</v>
      </c>
      <c r="LQ21" s="353">
        <f>'Receitas UGC'!LQ10</f>
        <v>1547870.8782818327</v>
      </c>
      <c r="LR21" s="353">
        <f>'Receitas UGC'!LR10</f>
        <v>1730601.508239453</v>
      </c>
      <c r="LS21" s="353">
        <f>'Receitas UGC'!LS10</f>
        <v>1467472.7659303583</v>
      </c>
      <c r="LT21" s="353">
        <f>'Receitas UGC'!LT10</f>
        <v>1473101.9764756418</v>
      </c>
      <c r="LU21" s="353">
        <f>'Receitas UGC'!LU10</f>
        <v>1437643.8506260086</v>
      </c>
      <c r="LV21" s="353">
        <f>'Receitas UGC'!LV10</f>
        <v>1311875.4649047251</v>
      </c>
      <c r="LW21" s="353">
        <f>'Receitas UGC'!LW10</f>
        <v>1375987.9372926392</v>
      </c>
      <c r="LX21" s="353">
        <f>'Receitas UGC'!LX10</f>
        <v>1694995.6851589887</v>
      </c>
      <c r="LY21" s="353">
        <f>'Receitas UGC'!LY10</f>
        <v>1448705.369562058</v>
      </c>
      <c r="LZ21" s="353">
        <f>'Receitas UGC'!LZ10</f>
        <v>1480740.4842745282</v>
      </c>
      <c r="MA21" s="353">
        <f>'Receitas UGC'!MA10</f>
        <v>1549989.8352516433</v>
      </c>
      <c r="MB21" s="353">
        <f>'Receitas UGC'!MB10</f>
        <v>1612321.5417528492</v>
      </c>
      <c r="MC21" s="353">
        <f>'Receitas UGC'!MC10</f>
        <v>1530572.5380837764</v>
      </c>
      <c r="MD21" s="353">
        <f>'Receitas UGC'!MD10</f>
        <v>1753525.5721124529</v>
      </c>
      <c r="ME21" s="353">
        <f>'Receitas UGC'!ME10</f>
        <v>1542080.7062624644</v>
      </c>
      <c r="MF21" s="353">
        <f>'Receitas UGC'!MF10</f>
        <v>1445480.5799357581</v>
      </c>
      <c r="MG21" s="353">
        <f>'Receitas UGC'!MG10</f>
        <v>1454403.2808770183</v>
      </c>
      <c r="MH21" s="353">
        <f>'Receitas UGC'!MH10</f>
        <v>1341761.3363512876</v>
      </c>
      <c r="MI21" s="353">
        <f>'Receitas UGC'!MI10</f>
        <v>1400446.0474158393</v>
      </c>
      <c r="MJ21" s="353">
        <f>'Receitas UGC'!MJ10</f>
        <v>1728004.5319739094</v>
      </c>
      <c r="MK21" s="353">
        <f>'Receitas UGC'!MK10</f>
        <v>1484361.2457238592</v>
      </c>
      <c r="ML21" s="353">
        <f>'Receitas UGC'!ML10</f>
        <v>1517028.2732257287</v>
      </c>
      <c r="MM21" s="353">
        <f>'Receitas UGC'!MM10</f>
        <v>1588381.0787356007</v>
      </c>
      <c r="MN21" s="353">
        <f>'Receitas UGC'!MN10</f>
        <v>1654407.2186020431</v>
      </c>
      <c r="MO21" s="353">
        <f>'Receitas UGC'!MO10</f>
        <v>1641048.4764500379</v>
      </c>
      <c r="MP21" s="353">
        <f>'Receitas UGC'!MP10</f>
        <v>1824156.1713830675</v>
      </c>
      <c r="MQ21" s="353">
        <f>'Receitas UGC'!MQ10</f>
        <v>1604824.0166033956</v>
      </c>
      <c r="MR21" s="353">
        <f>'Receitas UGC'!MR10</f>
        <v>1512647.8570208848</v>
      </c>
      <c r="MS21" s="353">
        <f>'Receitas UGC'!MS10</f>
        <v>1515856.5316518282</v>
      </c>
      <c r="MT21" s="353">
        <f>'Receitas UGC'!MT10</f>
        <v>1398844.1132137103</v>
      </c>
      <c r="MU21" s="353">
        <f>'Receitas UGC'!MU10</f>
        <v>1458377.676946668</v>
      </c>
      <c r="MV21" s="353">
        <f>'Receitas UGC'!MV10</f>
        <v>1785896.8635336061</v>
      </c>
      <c r="MW21" s="353">
        <f>'Receitas UGC'!MW10</f>
        <v>1539098.2776847465</v>
      </c>
      <c r="MX21" s="353">
        <f>'Receitas UGC'!MX10</f>
        <v>1570203.3050738568</v>
      </c>
      <c r="MY21" s="353">
        <f>'Receitas UGC'!MY10</f>
        <v>1640563.1064546683</v>
      </c>
      <c r="MZ21" s="353">
        <f>'Receitas UGC'!MZ10</f>
        <v>1707823.3039223757</v>
      </c>
      <c r="NA21" s="497">
        <f>'Receitas UGC'!NA10</f>
        <v>1665388.6690999074</v>
      </c>
    </row>
    <row r="22" spans="1:365" x14ac:dyDescent="0.2">
      <c r="A22" s="260" t="s">
        <v>612</v>
      </c>
      <c r="B22" s="267" t="s">
        <v>598</v>
      </c>
      <c r="C22" s="274">
        <v>0.32400000000000001</v>
      </c>
      <c r="E22" s="263"/>
      <c r="F22" s="354">
        <f>$C22*F$21</f>
        <v>272781.4577985729</v>
      </c>
      <c r="G22" s="354">
        <f t="shared" ref="G22:BR25" si="8">$C22*G$21</f>
        <v>194507.97707221215</v>
      </c>
      <c r="H22" s="354">
        <f t="shared" si="8"/>
        <v>197159.51381156602</v>
      </c>
      <c r="I22" s="354">
        <f t="shared" si="8"/>
        <v>184329.45958233415</v>
      </c>
      <c r="J22" s="354">
        <f t="shared" si="8"/>
        <v>152200.97938828409</v>
      </c>
      <c r="K22" s="354">
        <f t="shared" si="8"/>
        <v>160997.05648023688</v>
      </c>
      <c r="L22" s="354">
        <f t="shared" si="8"/>
        <v>253109.73665994199</v>
      </c>
      <c r="M22" s="354">
        <f t="shared" si="8"/>
        <v>184340.50666609817</v>
      </c>
      <c r="N22" s="354">
        <f t="shared" si="8"/>
        <v>198487.88288704614</v>
      </c>
      <c r="O22" s="354">
        <f t="shared" si="8"/>
        <v>221674.42051496549</v>
      </c>
      <c r="P22" s="354">
        <f t="shared" si="8"/>
        <v>229770.06921479333</v>
      </c>
      <c r="Q22" s="354">
        <f t="shared" si="8"/>
        <v>233314.84381971211</v>
      </c>
      <c r="R22" s="354">
        <f t="shared" si="8"/>
        <v>287760.79728694021</v>
      </c>
      <c r="S22" s="354">
        <f t="shared" si="8"/>
        <v>221242.47205904109</v>
      </c>
      <c r="T22" s="354">
        <f t="shared" si="8"/>
        <v>193542.27630648861</v>
      </c>
      <c r="U22" s="354">
        <f t="shared" si="8"/>
        <v>190770.31017125878</v>
      </c>
      <c r="V22" s="354">
        <f t="shared" si="8"/>
        <v>160828.24227729029</v>
      </c>
      <c r="W22" s="354">
        <f t="shared" si="8"/>
        <v>166676.62887864996</v>
      </c>
      <c r="X22" s="354">
        <f t="shared" si="8"/>
        <v>259902.36839498419</v>
      </c>
      <c r="Y22" s="354">
        <f t="shared" si="8"/>
        <v>191192.10312674119</v>
      </c>
      <c r="Z22" s="354">
        <f t="shared" si="8"/>
        <v>204890.36066106777</v>
      </c>
      <c r="AA22" s="354">
        <f t="shared" si="8"/>
        <v>228109.93343575721</v>
      </c>
      <c r="AB22" s="354">
        <f t="shared" si="8"/>
        <v>236579.08913677098</v>
      </c>
      <c r="AC22" s="354">
        <f t="shared" si="8"/>
        <v>231041.14337504673</v>
      </c>
      <c r="AD22" s="354">
        <f t="shared" si="8"/>
        <v>291081.98943532608</v>
      </c>
      <c r="AE22" s="354">
        <f t="shared" si="8"/>
        <v>225444.83134775973</v>
      </c>
      <c r="AF22" s="354">
        <f t="shared" si="8"/>
        <v>205528.27287947061</v>
      </c>
      <c r="AG22" s="354">
        <f t="shared" si="8"/>
        <v>190850.68091167806</v>
      </c>
      <c r="AH22" s="354">
        <f t="shared" si="8"/>
        <v>170882.3774053393</v>
      </c>
      <c r="AI22" s="354">
        <f t="shared" si="8"/>
        <v>166088.98921180007</v>
      </c>
      <c r="AJ22" s="354">
        <f t="shared" si="8"/>
        <v>263466.10059562442</v>
      </c>
      <c r="AK22" s="354">
        <f t="shared" si="8"/>
        <v>196469.68671154405</v>
      </c>
      <c r="AL22" s="354">
        <f t="shared" si="8"/>
        <v>209352.92335159567</v>
      </c>
      <c r="AM22" s="354">
        <f t="shared" si="8"/>
        <v>233204.46496476894</v>
      </c>
      <c r="AN22" s="354">
        <f t="shared" si="8"/>
        <v>242536.41340359443</v>
      </c>
      <c r="AO22" s="354">
        <f t="shared" si="8"/>
        <v>250690.82683344907</v>
      </c>
      <c r="AP22" s="354">
        <f t="shared" si="8"/>
        <v>302767.43082775816</v>
      </c>
      <c r="AQ22" s="354">
        <f t="shared" si="8"/>
        <v>221045.68213934021</v>
      </c>
      <c r="AR22" s="354">
        <f t="shared" si="8"/>
        <v>225390.75849863084</v>
      </c>
      <c r="AS22" s="354">
        <f t="shared" si="8"/>
        <v>210348.21468383179</v>
      </c>
      <c r="AT22" s="354">
        <f t="shared" si="8"/>
        <v>176299.6418683654</v>
      </c>
      <c r="AU22" s="354">
        <f t="shared" si="8"/>
        <v>185655.38710879415</v>
      </c>
      <c r="AV22" s="354">
        <f t="shared" si="8"/>
        <v>277972.52192407049</v>
      </c>
      <c r="AW22" s="354">
        <f t="shared" si="8"/>
        <v>207744.26276925276</v>
      </c>
      <c r="AX22" s="354">
        <f t="shared" si="8"/>
        <v>221204.30152973768</v>
      </c>
      <c r="AY22" s="354">
        <f t="shared" si="8"/>
        <v>243988.02936984916</v>
      </c>
      <c r="AZ22" s="354">
        <f t="shared" si="8"/>
        <v>252807.80708232766</v>
      </c>
      <c r="BA22" s="354">
        <f t="shared" si="8"/>
        <v>261056.35697849016</v>
      </c>
      <c r="BB22" s="354">
        <f t="shared" si="8"/>
        <v>312424.20413903473</v>
      </c>
      <c r="BC22" s="354">
        <f t="shared" si="8"/>
        <v>244698.42395362863</v>
      </c>
      <c r="BD22" s="354">
        <f t="shared" si="8"/>
        <v>217098.7862809941</v>
      </c>
      <c r="BE22" s="354">
        <f t="shared" si="8"/>
        <v>214019.45671893936</v>
      </c>
      <c r="BF22" s="354">
        <f t="shared" si="8"/>
        <v>183098.28950080561</v>
      </c>
      <c r="BG22" s="354">
        <f t="shared" si="8"/>
        <v>189837.63501053173</v>
      </c>
      <c r="BH22" s="354">
        <f t="shared" si="8"/>
        <v>283859.37637639785</v>
      </c>
      <c r="BI22" s="354">
        <f t="shared" si="8"/>
        <v>214104.24224715229</v>
      </c>
      <c r="BJ22" s="354">
        <f t="shared" si="8"/>
        <v>227401.5372810335</v>
      </c>
      <c r="BK22" s="354">
        <f t="shared" si="8"/>
        <v>250484.82223217981</v>
      </c>
      <c r="BL22" s="354">
        <f t="shared" si="8"/>
        <v>259912.67083873914</v>
      </c>
      <c r="BM22" s="354">
        <f t="shared" si="8"/>
        <v>261605.49368064562</v>
      </c>
      <c r="BN22" s="354">
        <f t="shared" si="8"/>
        <v>317155.64904693671</v>
      </c>
      <c r="BO22" s="354">
        <f t="shared" si="8"/>
        <v>250175.41533912803</v>
      </c>
      <c r="BP22" s="354">
        <f t="shared" si="8"/>
        <v>230511.0631213868</v>
      </c>
      <c r="BQ22" s="354">
        <f t="shared" si="8"/>
        <v>215319.46649836787</v>
      </c>
      <c r="BR22" s="354">
        <f t="shared" si="8"/>
        <v>194268.14497529587</v>
      </c>
      <c r="BS22" s="354">
        <f t="shared" ref="BS22:ED25" si="9">$C22*BS$21</f>
        <v>190356.41169755411</v>
      </c>
      <c r="BT22" s="354">
        <f t="shared" si="9"/>
        <v>288489.90748706338</v>
      </c>
      <c r="BU22" s="354">
        <f t="shared" si="9"/>
        <v>220381.38500867208</v>
      </c>
      <c r="BV22" s="354">
        <f t="shared" si="9"/>
        <v>232824.24857008216</v>
      </c>
      <c r="BW22" s="354">
        <f t="shared" si="9"/>
        <v>256508.36907924953</v>
      </c>
      <c r="BX22" s="354">
        <f t="shared" si="9"/>
        <v>266799.58102167986</v>
      </c>
      <c r="BY22" s="354">
        <f t="shared" si="9"/>
        <v>247124.75117322098</v>
      </c>
      <c r="BZ22" s="354">
        <f t="shared" si="9"/>
        <v>315958.24806540093</v>
      </c>
      <c r="CA22" s="354">
        <f t="shared" si="9"/>
        <v>251548.56853800581</v>
      </c>
      <c r="CB22" s="354">
        <f t="shared" si="9"/>
        <v>222366.87885446608</v>
      </c>
      <c r="CC22" s="354">
        <f t="shared" si="9"/>
        <v>222436.24869330536</v>
      </c>
      <c r="CD22" s="354">
        <f t="shared" si="9"/>
        <v>201739.71741006288</v>
      </c>
      <c r="CE22" s="354">
        <f t="shared" si="9"/>
        <v>195391.14722165192</v>
      </c>
      <c r="CF22" s="354">
        <f t="shared" si="9"/>
        <v>295566.93788998219</v>
      </c>
      <c r="CG22" s="354">
        <f t="shared" si="9"/>
        <v>227567.47673844005</v>
      </c>
      <c r="CH22" s="354">
        <f t="shared" si="9"/>
        <v>239773.60050091112</v>
      </c>
      <c r="CI22" s="354">
        <f t="shared" si="9"/>
        <v>263745.08678786334</v>
      </c>
      <c r="CJ22" s="354">
        <f t="shared" si="9"/>
        <v>274586.00526716642</v>
      </c>
      <c r="CK22" s="354">
        <f t="shared" si="9"/>
        <v>268100.44841571647</v>
      </c>
      <c r="CL22" s="354">
        <f t="shared" si="9"/>
        <v>329054.03839842667</v>
      </c>
      <c r="CM22" s="354">
        <f t="shared" si="9"/>
        <v>263018.0322674372</v>
      </c>
      <c r="CN22" s="354">
        <f t="shared" si="9"/>
        <v>234623.18356746392</v>
      </c>
      <c r="CO22" s="354">
        <f t="shared" si="9"/>
        <v>233518.63511118502</v>
      </c>
      <c r="CP22" s="354">
        <f t="shared" si="9"/>
        <v>208756.01556924541</v>
      </c>
      <c r="CQ22" s="354">
        <f t="shared" si="9"/>
        <v>204455.8065376179</v>
      </c>
      <c r="CR22" s="354">
        <f t="shared" si="9"/>
        <v>304961.20136194304</v>
      </c>
      <c r="CS22" s="354">
        <f t="shared" si="9"/>
        <v>236136.29893604969</v>
      </c>
      <c r="CT22" s="354">
        <f t="shared" si="9"/>
        <v>248334.6511147866</v>
      </c>
      <c r="CU22" s="354">
        <f t="shared" si="9"/>
        <v>272263.96314424695</v>
      </c>
      <c r="CV22" s="354">
        <f t="shared" si="9"/>
        <v>283396.60608349985</v>
      </c>
      <c r="CW22" s="354">
        <f t="shared" si="9"/>
        <v>282363.13124514819</v>
      </c>
      <c r="CX22" s="354">
        <f t="shared" si="9"/>
        <v>339948.25531651609</v>
      </c>
      <c r="CY22" s="354">
        <f t="shared" si="9"/>
        <v>258509.19884519011</v>
      </c>
      <c r="CZ22" s="354">
        <f t="shared" si="9"/>
        <v>262029.34231582514</v>
      </c>
      <c r="DA22" s="354">
        <f t="shared" si="9"/>
        <v>248294.89817775492</v>
      </c>
      <c r="DB22" s="354">
        <f t="shared" si="9"/>
        <v>213535.50903211749</v>
      </c>
      <c r="DC22" s="354">
        <f t="shared" si="9"/>
        <v>224932.84535014891</v>
      </c>
      <c r="DD22" s="354">
        <f t="shared" si="9"/>
        <v>319304.94499285839</v>
      </c>
      <c r="DE22" s="354">
        <f t="shared" si="9"/>
        <v>247690.65964160927</v>
      </c>
      <c r="DF22" s="354">
        <f t="shared" si="9"/>
        <v>260776.74026585402</v>
      </c>
      <c r="DG22" s="354">
        <f t="shared" si="9"/>
        <v>283620.84348737035</v>
      </c>
      <c r="DH22" s="354">
        <f t="shared" si="9"/>
        <v>294403.27089471254</v>
      </c>
      <c r="DI22" s="354">
        <f t="shared" si="9"/>
        <v>300925.69830423518</v>
      </c>
      <c r="DJ22" s="354">
        <f t="shared" si="9"/>
        <v>353378.41992897796</v>
      </c>
      <c r="DK22" s="354">
        <f t="shared" si="9"/>
        <v>285102.31260974635</v>
      </c>
      <c r="DL22" s="354">
        <f t="shared" si="9"/>
        <v>257157.07991363268</v>
      </c>
      <c r="DM22" s="354">
        <f t="shared" si="9"/>
        <v>254695.23554113021</v>
      </c>
      <c r="DN22" s="354">
        <f t="shared" si="9"/>
        <v>222672.93963836366</v>
      </c>
      <c r="DO22" s="354">
        <f t="shared" si="9"/>
        <v>231358.99092099522</v>
      </c>
      <c r="DP22" s="354">
        <f t="shared" si="9"/>
        <v>327254.41792003193</v>
      </c>
      <c r="DQ22" s="354">
        <f t="shared" si="9"/>
        <v>255905.37479037687</v>
      </c>
      <c r="DR22" s="354">
        <f t="shared" si="9"/>
        <v>268697.75008247944</v>
      </c>
      <c r="DS22" s="354">
        <f t="shared" si="9"/>
        <v>291732.84335205227</v>
      </c>
      <c r="DT22" s="354">
        <f t="shared" si="9"/>
        <v>303081.47196939558</v>
      </c>
      <c r="DU22" s="354">
        <f t="shared" si="9"/>
        <v>310065.16474328953</v>
      </c>
      <c r="DV22" s="354">
        <f t="shared" si="9"/>
        <v>362335.74841414869</v>
      </c>
      <c r="DW22" s="354">
        <f t="shared" si="9"/>
        <v>293904.97085376323</v>
      </c>
      <c r="DX22" s="354">
        <f t="shared" si="9"/>
        <v>274275.48351329117</v>
      </c>
      <c r="DY22" s="354">
        <f t="shared" si="9"/>
        <v>258975.01678056523</v>
      </c>
      <c r="DZ22" s="354">
        <f t="shared" si="9"/>
        <v>236393.46767219392</v>
      </c>
      <c r="EA22" s="354">
        <f t="shared" si="9"/>
        <v>234297.76367001329</v>
      </c>
      <c r="EB22" s="354">
        <f t="shared" si="9"/>
        <v>334099.16720396385</v>
      </c>
      <c r="EC22" s="354">
        <f t="shared" si="9"/>
        <v>264166.77974555874</v>
      </c>
      <c r="ED22" s="354">
        <f t="shared" si="9"/>
        <v>275955.61426967074</v>
      </c>
      <c r="EE22" s="354">
        <f t="shared" ref="EE22:GP25" si="10">$C22*EE$21</f>
        <v>299468.73321971926</v>
      </c>
      <c r="EF22" s="354">
        <f t="shared" si="10"/>
        <v>311628.20648788317</v>
      </c>
      <c r="EG22" s="354">
        <f t="shared" si="10"/>
        <v>290677.56708778552</v>
      </c>
      <c r="EH22" s="354">
        <f t="shared" si="10"/>
        <v>360114.98840092536</v>
      </c>
      <c r="EI22" s="354">
        <f t="shared" si="10"/>
        <v>280387.17840957857</v>
      </c>
      <c r="EJ22" s="354">
        <f t="shared" si="10"/>
        <v>282468.30029172421</v>
      </c>
      <c r="EK22" s="354">
        <f t="shared" si="10"/>
        <v>270900.3253836403</v>
      </c>
      <c r="EL22" s="354">
        <f t="shared" si="10"/>
        <v>236348.51943029088</v>
      </c>
      <c r="EM22" s="354">
        <f t="shared" si="10"/>
        <v>249353.47818570121</v>
      </c>
      <c r="EN22" s="354">
        <f t="shared" si="10"/>
        <v>345497.96074165427</v>
      </c>
      <c r="EO22" s="354">
        <f t="shared" si="10"/>
        <v>273285.60847340204</v>
      </c>
      <c r="EP22" s="354">
        <f t="shared" si="10"/>
        <v>286345.85188318422</v>
      </c>
      <c r="EQ22" s="354">
        <f t="shared" si="10"/>
        <v>309429.2093518097</v>
      </c>
      <c r="ER22" s="354">
        <f t="shared" si="10"/>
        <v>321667.21332477842</v>
      </c>
      <c r="ES22" s="354">
        <f t="shared" si="10"/>
        <v>322693.08375126874</v>
      </c>
      <c r="ET22" s="354">
        <f t="shared" si="10"/>
        <v>378700.49312032375</v>
      </c>
      <c r="EU22" s="354">
        <f t="shared" si="10"/>
        <v>310678.55574863992</v>
      </c>
      <c r="EV22" s="354">
        <f t="shared" si="10"/>
        <v>282308.87824733433</v>
      </c>
      <c r="EW22" s="354">
        <f t="shared" si="10"/>
        <v>280759.01941709983</v>
      </c>
      <c r="EX22" s="354">
        <f t="shared" si="10"/>
        <v>248295.04130435846</v>
      </c>
      <c r="EY22" s="354">
        <f t="shared" si="10"/>
        <v>258401.674507227</v>
      </c>
      <c r="EZ22" s="354">
        <f t="shared" si="10"/>
        <v>355711.0209785258</v>
      </c>
      <c r="FA22" s="354">
        <f t="shared" si="10"/>
        <v>283448.06105163309</v>
      </c>
      <c r="FB22" s="354">
        <f t="shared" si="10"/>
        <v>296007.16478865262</v>
      </c>
      <c r="FC22" s="354">
        <f t="shared" si="10"/>
        <v>319097.94575711258</v>
      </c>
      <c r="FD22" s="354">
        <f t="shared" si="10"/>
        <v>331783.87111495563</v>
      </c>
      <c r="FE22" s="354">
        <f t="shared" si="10"/>
        <v>323652.53961702861</v>
      </c>
      <c r="FF22" s="354">
        <f t="shared" si="10"/>
        <v>385162.26233027305</v>
      </c>
      <c r="FG22" s="354">
        <f t="shared" si="10"/>
        <v>318017.02311385458</v>
      </c>
      <c r="FH22" s="354">
        <f t="shared" si="10"/>
        <v>297329.4084271742</v>
      </c>
      <c r="FI22" s="354">
        <f t="shared" si="10"/>
        <v>283844.2984658085</v>
      </c>
      <c r="FJ22" s="354">
        <f t="shared" si="10"/>
        <v>261264.6550404538</v>
      </c>
      <c r="FK22" s="354">
        <f t="shared" si="10"/>
        <v>260795.76656234512</v>
      </c>
      <c r="FL22" s="354">
        <f t="shared" si="10"/>
        <v>362324.88605912094</v>
      </c>
      <c r="FM22" s="354">
        <f t="shared" si="10"/>
        <v>291668.51080631395</v>
      </c>
      <c r="FN22" s="354">
        <f t="shared" si="10"/>
        <v>303365.86071382766</v>
      </c>
      <c r="FO22" s="354">
        <f t="shared" si="10"/>
        <v>327069.4029305827</v>
      </c>
      <c r="FP22" s="354">
        <f t="shared" si="10"/>
        <v>340706.40266028512</v>
      </c>
      <c r="FQ22" s="354">
        <f t="shared" si="10"/>
        <v>338155.59651611518</v>
      </c>
      <c r="FR22" s="354">
        <f t="shared" si="10"/>
        <v>396574.76167151408</v>
      </c>
      <c r="FS22" s="354">
        <f t="shared" si="10"/>
        <v>328796.02120777697</v>
      </c>
      <c r="FT22" s="354">
        <f t="shared" si="10"/>
        <v>300194.89463013952</v>
      </c>
      <c r="FU22" s="354">
        <f t="shared" si="10"/>
        <v>299305.62232566864</v>
      </c>
      <c r="FV22" s="354">
        <f t="shared" si="10"/>
        <v>266555.07421905798</v>
      </c>
      <c r="FW22" s="354">
        <f t="shared" si="10"/>
        <v>277690.60449899198</v>
      </c>
      <c r="FX22" s="354">
        <f t="shared" si="10"/>
        <v>376015.26628686226</v>
      </c>
      <c r="FY22" s="354">
        <f t="shared" si="10"/>
        <v>303119.33945197059</v>
      </c>
      <c r="FZ22" s="354">
        <f t="shared" si="10"/>
        <v>315524.92559408298</v>
      </c>
      <c r="GA22" s="354">
        <f t="shared" si="10"/>
        <v>338663.94404462969</v>
      </c>
      <c r="GB22" s="354">
        <f t="shared" si="10"/>
        <v>352303.13838225231</v>
      </c>
      <c r="GC22" s="354">
        <f t="shared" si="10"/>
        <v>358071.6786590679</v>
      </c>
      <c r="GD22" s="354">
        <f t="shared" si="10"/>
        <v>411173.12180498015</v>
      </c>
      <c r="GE22" s="354">
        <f t="shared" si="10"/>
        <v>342041.31204903842</v>
      </c>
      <c r="GF22" s="354">
        <f t="shared" si="10"/>
        <v>313772.84795665927</v>
      </c>
      <c r="GG22" s="354">
        <f t="shared" si="10"/>
        <v>312048.75634110539</v>
      </c>
      <c r="GH22" s="354">
        <f t="shared" si="10"/>
        <v>278478.00501216046</v>
      </c>
      <c r="GI22" s="354">
        <f t="shared" si="10"/>
        <v>289822.76348614524</v>
      </c>
      <c r="GJ22" s="354">
        <f t="shared" si="10"/>
        <v>388254.83892740525</v>
      </c>
      <c r="GK22" s="354">
        <f t="shared" si="10"/>
        <v>314707.81199802947</v>
      </c>
      <c r="GL22" s="354">
        <f t="shared" si="10"/>
        <v>326798.75624844077</v>
      </c>
      <c r="GM22" s="354">
        <f t="shared" si="10"/>
        <v>349756.72527063231</v>
      </c>
      <c r="GN22" s="354">
        <f t="shared" si="10"/>
        <v>363722.98870584869</v>
      </c>
      <c r="GO22" s="354">
        <f t="shared" si="10"/>
        <v>362639.39818270161</v>
      </c>
      <c r="GP22" s="354">
        <f t="shared" si="10"/>
        <v>419743.04664994316</v>
      </c>
      <c r="GQ22" s="354">
        <f t="shared" ref="GQ22:JB25" si="11">$C22*GQ$21</f>
        <v>336574.3757845232</v>
      </c>
      <c r="GR22" s="354">
        <f t="shared" si="11"/>
        <v>339442.04896198987</v>
      </c>
      <c r="GS22" s="354">
        <f t="shared" si="11"/>
        <v>326293.07659981539</v>
      </c>
      <c r="GT22" s="354">
        <f t="shared" si="11"/>
        <v>289179.60787233233</v>
      </c>
      <c r="GU22" s="354">
        <f t="shared" si="11"/>
        <v>303923.80256463005</v>
      </c>
      <c r="GV22" s="354">
        <f t="shared" si="11"/>
        <v>401495.64513509063</v>
      </c>
      <c r="GW22" s="354">
        <f t="shared" si="11"/>
        <v>326800.68559505581</v>
      </c>
      <c r="GX22" s="354">
        <f t="shared" si="11"/>
        <v>338834.62347347301</v>
      </c>
      <c r="GY22" s="354">
        <f t="shared" si="11"/>
        <v>361479.55743863201</v>
      </c>
      <c r="GZ22" s="354">
        <f t="shared" si="11"/>
        <v>375676.2050882504</v>
      </c>
      <c r="HA22" s="354">
        <f t="shared" si="11"/>
        <v>352906.17465492868</v>
      </c>
      <c r="HB22" s="354">
        <f t="shared" si="11"/>
        <v>422986.11228305253</v>
      </c>
      <c r="HC22" s="354">
        <f t="shared" si="11"/>
        <v>356613.15368540934</v>
      </c>
      <c r="HD22" s="354">
        <f t="shared" si="11"/>
        <v>326382.63568650803</v>
      </c>
      <c r="HE22" s="354">
        <f t="shared" si="11"/>
        <v>327573.50627821498</v>
      </c>
      <c r="HF22" s="354">
        <f t="shared" si="11"/>
        <v>294800.51401182183</v>
      </c>
      <c r="HG22" s="354">
        <f t="shared" si="11"/>
        <v>307641.54089898395</v>
      </c>
      <c r="HH22" s="354">
        <f t="shared" si="11"/>
        <v>407845.30232234619</v>
      </c>
      <c r="HI22" s="354">
        <f t="shared" si="11"/>
        <v>334130.70085724548</v>
      </c>
      <c r="HJ22" s="354">
        <f t="shared" si="11"/>
        <v>346409.5856048814</v>
      </c>
      <c r="HK22" s="354">
        <f t="shared" si="11"/>
        <v>369741.214296636</v>
      </c>
      <c r="HL22" s="354">
        <f t="shared" si="11"/>
        <v>384991.25848112849</v>
      </c>
      <c r="HM22" s="354">
        <f t="shared" si="11"/>
        <v>384468.77767760772</v>
      </c>
      <c r="HN22" s="354">
        <f t="shared" si="11"/>
        <v>441576.66269231273</v>
      </c>
      <c r="HO22" s="354">
        <f t="shared" si="11"/>
        <v>372695.45807731437</v>
      </c>
      <c r="HP22" s="354">
        <f t="shared" si="11"/>
        <v>343919.75521050912</v>
      </c>
      <c r="HQ22" s="354">
        <f t="shared" si="11"/>
        <v>343216.40818068583</v>
      </c>
      <c r="HR22" s="354">
        <f t="shared" si="11"/>
        <v>314996.91628695792</v>
      </c>
      <c r="HS22" s="354">
        <f t="shared" si="11"/>
        <v>315334.84010616067</v>
      </c>
      <c r="HT22" s="354">
        <f t="shared" si="11"/>
        <v>420193.15119260934</v>
      </c>
      <c r="HU22" s="354">
        <f t="shared" si="11"/>
        <v>346999.99238606554</v>
      </c>
      <c r="HV22" s="354">
        <f t="shared" si="11"/>
        <v>357685.67956792901</v>
      </c>
      <c r="HW22" s="354">
        <f t="shared" si="11"/>
        <v>381290.92815846892</v>
      </c>
      <c r="HX22" s="354">
        <f t="shared" si="11"/>
        <v>397143.02390460571</v>
      </c>
      <c r="HY22" s="354">
        <f t="shared" si="11"/>
        <v>393006.64979680697</v>
      </c>
      <c r="HZ22" s="354">
        <f t="shared" si="11"/>
        <v>452181.50433510426</v>
      </c>
      <c r="IA22" s="354">
        <f t="shared" si="11"/>
        <v>368923.51101897605</v>
      </c>
      <c r="IB22" s="354">
        <f t="shared" si="11"/>
        <v>371499.23264228209</v>
      </c>
      <c r="IC22" s="354">
        <f t="shared" si="11"/>
        <v>359078.65255718766</v>
      </c>
      <c r="ID22" s="354">
        <f t="shared" si="11"/>
        <v>321262.64021721546</v>
      </c>
      <c r="IE22" s="354">
        <f t="shared" si="11"/>
        <v>337607.91016354185</v>
      </c>
      <c r="IF22" s="354">
        <f t="shared" si="11"/>
        <v>436734.91106527572</v>
      </c>
      <c r="IG22" s="354">
        <f t="shared" si="11"/>
        <v>360874.50212666899</v>
      </c>
      <c r="IH22" s="354">
        <f t="shared" si="11"/>
        <v>372571.77760834887</v>
      </c>
      <c r="II22" s="354">
        <f t="shared" si="11"/>
        <v>395227.49377763778</v>
      </c>
      <c r="IJ22" s="354">
        <f t="shared" si="11"/>
        <v>410958.84028764867</v>
      </c>
      <c r="IK22" s="354">
        <f t="shared" si="11"/>
        <v>414395.45125577541</v>
      </c>
      <c r="IL22" s="354">
        <f t="shared" si="11"/>
        <v>468559.10753533716</v>
      </c>
      <c r="IM22" s="354">
        <f t="shared" si="11"/>
        <v>398484.75756981364</v>
      </c>
      <c r="IN22" s="354">
        <f t="shared" si="11"/>
        <v>369624.9077102826</v>
      </c>
      <c r="IO22" s="354">
        <f t="shared" si="11"/>
        <v>368550.47347304953</v>
      </c>
      <c r="IP22" s="354">
        <f t="shared" si="11"/>
        <v>333432.391883865</v>
      </c>
      <c r="IQ22" s="354">
        <f t="shared" si="11"/>
        <v>347212.64798518131</v>
      </c>
      <c r="IR22" s="354">
        <f t="shared" si="11"/>
        <v>447999.5434499156</v>
      </c>
      <c r="IS22" s="354">
        <f t="shared" si="11"/>
        <v>372320.67247847054</v>
      </c>
      <c r="IT22" s="354">
        <f t="shared" si="11"/>
        <v>383705.60372752411</v>
      </c>
      <c r="IU22" s="354">
        <f t="shared" si="11"/>
        <v>406559.63230190397</v>
      </c>
      <c r="IV22" s="354">
        <f t="shared" si="11"/>
        <v>422985.47870928777</v>
      </c>
      <c r="IW22" s="354">
        <f t="shared" si="11"/>
        <v>426817.43588993885</v>
      </c>
      <c r="IX22" s="354">
        <f t="shared" si="11"/>
        <v>480854.34688286547</v>
      </c>
      <c r="IY22" s="354">
        <f t="shared" si="11"/>
        <v>410590.32172568311</v>
      </c>
      <c r="IZ22" s="354">
        <f t="shared" si="11"/>
        <v>390031.53243227518</v>
      </c>
      <c r="JA22" s="354">
        <f t="shared" si="11"/>
        <v>376156.98070786789</v>
      </c>
      <c r="JB22" s="354">
        <f t="shared" si="11"/>
        <v>350409.64211880352</v>
      </c>
      <c r="JC22" s="354">
        <f t="shared" ref="JC22:LN25" si="12">$C22*JC$21</f>
        <v>353533.72946896078</v>
      </c>
      <c r="JD22" s="354">
        <f t="shared" si="12"/>
        <v>458346.71140590578</v>
      </c>
      <c r="JE22" s="354">
        <f t="shared" si="12"/>
        <v>383982.73881569115</v>
      </c>
      <c r="JF22" s="354">
        <f t="shared" si="12"/>
        <v>394332.01741199417</v>
      </c>
      <c r="JG22" s="354">
        <f t="shared" si="12"/>
        <v>417661.09654185188</v>
      </c>
      <c r="JH22" s="354">
        <f t="shared" si="12"/>
        <v>435020.81541170971</v>
      </c>
      <c r="JI22" s="354">
        <f t="shared" si="12"/>
        <v>432120.74982134037</v>
      </c>
      <c r="JJ22" s="354">
        <f t="shared" si="12"/>
        <v>490436.19971478387</v>
      </c>
      <c r="JK22" s="354">
        <f t="shared" si="12"/>
        <v>406324.41231665871</v>
      </c>
      <c r="JL22" s="354">
        <f t="shared" si="12"/>
        <v>408728.27514790866</v>
      </c>
      <c r="JM22" s="354">
        <f t="shared" si="12"/>
        <v>396500.56865697261</v>
      </c>
      <c r="JN22" s="354">
        <f t="shared" si="12"/>
        <v>357580.70860857225</v>
      </c>
      <c r="JO22" s="354">
        <f t="shared" si="12"/>
        <v>375462.22890767292</v>
      </c>
      <c r="JP22" s="354">
        <f t="shared" si="12"/>
        <v>476039.83511100535</v>
      </c>
      <c r="JQ22" s="354">
        <f t="shared" si="12"/>
        <v>398757.43474137055</v>
      </c>
      <c r="JR22" s="354">
        <f t="shared" si="12"/>
        <v>409967.09506014065</v>
      </c>
      <c r="JS22" s="354">
        <f t="shared" si="12"/>
        <v>432525.22941952234</v>
      </c>
      <c r="JT22" s="354">
        <f t="shared" si="12"/>
        <v>449815.77806444379</v>
      </c>
      <c r="JU22" s="354">
        <f t="shared" si="12"/>
        <v>447323.13857193367</v>
      </c>
      <c r="JV22" s="354">
        <f t="shared" si="12"/>
        <v>505023.00666881591</v>
      </c>
      <c r="JW22" s="354">
        <f t="shared" si="12"/>
        <v>434941.85914380389</v>
      </c>
      <c r="JX22" s="354">
        <f t="shared" si="12"/>
        <v>405488.82393862627</v>
      </c>
      <c r="JY22" s="354">
        <f t="shared" si="12"/>
        <v>405343.36532567308</v>
      </c>
      <c r="JZ22" s="354">
        <f t="shared" si="12"/>
        <v>369486.74282904353</v>
      </c>
      <c r="KA22" s="354">
        <f t="shared" si="12"/>
        <v>385006.86882268282</v>
      </c>
      <c r="KB22" s="354">
        <f t="shared" si="12"/>
        <v>487522.66877355782</v>
      </c>
      <c r="KC22" s="354">
        <f t="shared" si="12"/>
        <v>410573.19615048647</v>
      </c>
      <c r="KD22" s="354">
        <f t="shared" si="12"/>
        <v>421590.65461595723</v>
      </c>
      <c r="KE22" s="354">
        <f t="shared" si="12"/>
        <v>444462.35073827248</v>
      </c>
      <c r="KF22" s="354">
        <f t="shared" si="12"/>
        <v>462580.0910004882</v>
      </c>
      <c r="KG22" s="354">
        <f t="shared" si="12"/>
        <v>451048.58665932913</v>
      </c>
      <c r="KH22" s="354">
        <f t="shared" si="12"/>
        <v>514467.70223078376</v>
      </c>
      <c r="KI22" s="354">
        <f t="shared" si="12"/>
        <v>445353.42643794738</v>
      </c>
      <c r="KJ22" s="354">
        <f t="shared" si="12"/>
        <v>423669.72310843156</v>
      </c>
      <c r="KK22" s="354">
        <f t="shared" si="12"/>
        <v>411714.13654947601</v>
      </c>
      <c r="KL22" s="354">
        <f t="shared" si="12"/>
        <v>385734.68477663957</v>
      </c>
      <c r="KM22" s="354">
        <f t="shared" si="12"/>
        <v>390869.42610280128</v>
      </c>
      <c r="KN22" s="354">
        <f t="shared" si="12"/>
        <v>497778.80057630735</v>
      </c>
      <c r="KO22" s="354">
        <f t="shared" si="12"/>
        <v>422363.03446917766</v>
      </c>
      <c r="KP22" s="354">
        <f t="shared" si="12"/>
        <v>432513.83654188429</v>
      </c>
      <c r="KQ22" s="354">
        <f t="shared" si="12"/>
        <v>456019.07589532173</v>
      </c>
      <c r="KR22" s="354">
        <f t="shared" si="12"/>
        <v>475239.23069157614</v>
      </c>
      <c r="KS22" s="354">
        <f t="shared" si="12"/>
        <v>469223.90198324359</v>
      </c>
      <c r="KT22" s="354">
        <f t="shared" si="12"/>
        <v>529621.33633516298</v>
      </c>
      <c r="KU22" s="354">
        <f t="shared" si="12"/>
        <v>459841.29283351655</v>
      </c>
      <c r="KV22" s="354">
        <f t="shared" si="12"/>
        <v>430232.87938758626</v>
      </c>
      <c r="KW22" s="354">
        <f t="shared" si="12"/>
        <v>430919.31076123146</v>
      </c>
      <c r="KX22" s="354">
        <f t="shared" si="12"/>
        <v>394695.12769670232</v>
      </c>
      <c r="KY22" s="354">
        <f t="shared" si="12"/>
        <v>411574.90298959764</v>
      </c>
      <c r="KZ22" s="354">
        <f t="shared" si="12"/>
        <v>515413.94464850915</v>
      </c>
      <c r="LA22" s="354">
        <f t="shared" si="12"/>
        <v>437648.44809992547</v>
      </c>
      <c r="LB22" s="354">
        <f t="shared" si="12"/>
        <v>448473.54822701047</v>
      </c>
      <c r="LC22" s="354">
        <f t="shared" si="12"/>
        <v>471412.05966454587</v>
      </c>
      <c r="LD22" s="354">
        <f t="shared" si="12"/>
        <v>490770.57399421994</v>
      </c>
      <c r="LE22" s="354">
        <f t="shared" si="12"/>
        <v>492341.14610651211</v>
      </c>
      <c r="LF22" s="354">
        <f t="shared" si="12"/>
        <v>547875.65372749651</v>
      </c>
      <c r="LG22" s="354">
        <f t="shared" si="12"/>
        <v>476776.32644548843</v>
      </c>
      <c r="LH22" s="354">
        <f t="shared" si="12"/>
        <v>447442.07105437265</v>
      </c>
      <c r="LI22" s="354">
        <f t="shared" si="12"/>
        <v>447399.42695995048</v>
      </c>
      <c r="LJ22" s="354">
        <f t="shared" si="12"/>
        <v>410308.6714702645</v>
      </c>
      <c r="LK22" s="354">
        <f t="shared" si="12"/>
        <v>427551.72116637341</v>
      </c>
      <c r="LL22" s="354">
        <f t="shared" si="12"/>
        <v>531653.44403485383</v>
      </c>
      <c r="LM22" s="354">
        <f t="shared" si="12"/>
        <v>453137.26180942985</v>
      </c>
      <c r="LN22" s="354">
        <f t="shared" si="12"/>
        <v>463622.2435093919</v>
      </c>
      <c r="LO22" s="354">
        <f t="shared" ref="LO22:NA25" si="13">$C22*LO$21</f>
        <v>486385.93438835623</v>
      </c>
      <c r="LP22" s="354">
        <f t="shared" si="13"/>
        <v>506217.70160336827</v>
      </c>
      <c r="LQ22" s="354">
        <f t="shared" si="13"/>
        <v>501510.16456331383</v>
      </c>
      <c r="LR22" s="354">
        <f t="shared" si="13"/>
        <v>560714.88866958278</v>
      </c>
      <c r="LS22" s="354">
        <f t="shared" si="13"/>
        <v>475461.17616143613</v>
      </c>
      <c r="LT22" s="354">
        <f t="shared" si="13"/>
        <v>477285.04037810798</v>
      </c>
      <c r="LU22" s="354">
        <f t="shared" si="13"/>
        <v>465796.60760282679</v>
      </c>
      <c r="LV22" s="354">
        <f t="shared" si="13"/>
        <v>425047.65062913095</v>
      </c>
      <c r="LW22" s="354">
        <f t="shared" si="13"/>
        <v>445820.09168281511</v>
      </c>
      <c r="LX22" s="354">
        <f t="shared" si="13"/>
        <v>549178.60199151235</v>
      </c>
      <c r="LY22" s="354">
        <f t="shared" si="13"/>
        <v>469380.53973810683</v>
      </c>
      <c r="LZ22" s="354">
        <f t="shared" si="13"/>
        <v>479759.91690494714</v>
      </c>
      <c r="MA22" s="354">
        <f t="shared" si="13"/>
        <v>502196.70662153244</v>
      </c>
      <c r="MB22" s="354">
        <f t="shared" si="13"/>
        <v>522392.17952792317</v>
      </c>
      <c r="MC22" s="354">
        <f t="shared" si="13"/>
        <v>495905.50233914354</v>
      </c>
      <c r="MD22" s="354">
        <f t="shared" si="13"/>
        <v>568142.28536443482</v>
      </c>
      <c r="ME22" s="354">
        <f t="shared" si="13"/>
        <v>499634.14882903849</v>
      </c>
      <c r="MF22" s="354">
        <f t="shared" si="13"/>
        <v>468335.70789918565</v>
      </c>
      <c r="MG22" s="354">
        <f t="shared" si="13"/>
        <v>471226.66300415393</v>
      </c>
      <c r="MH22" s="354">
        <f t="shared" si="13"/>
        <v>434730.67297781719</v>
      </c>
      <c r="MI22" s="354">
        <f t="shared" si="13"/>
        <v>453744.51936273195</v>
      </c>
      <c r="MJ22" s="354">
        <f t="shared" si="13"/>
        <v>559873.46835954662</v>
      </c>
      <c r="MK22" s="354">
        <f t="shared" si="13"/>
        <v>480933.04361453041</v>
      </c>
      <c r="ML22" s="354">
        <f t="shared" si="13"/>
        <v>491517.1605251361</v>
      </c>
      <c r="MM22" s="354">
        <f t="shared" si="13"/>
        <v>514635.46951033466</v>
      </c>
      <c r="MN22" s="354">
        <f t="shared" si="13"/>
        <v>536027.93882706203</v>
      </c>
      <c r="MO22" s="354">
        <f t="shared" si="13"/>
        <v>531699.70636981225</v>
      </c>
      <c r="MP22" s="354">
        <f t="shared" si="13"/>
        <v>591026.59952811385</v>
      </c>
      <c r="MQ22" s="354">
        <f t="shared" si="13"/>
        <v>519962.98137950018</v>
      </c>
      <c r="MR22" s="354">
        <f t="shared" si="13"/>
        <v>490097.90567476669</v>
      </c>
      <c r="MS22" s="354">
        <f t="shared" si="13"/>
        <v>491137.51625519234</v>
      </c>
      <c r="MT22" s="354">
        <f t="shared" si="13"/>
        <v>453225.49268124212</v>
      </c>
      <c r="MU22" s="354">
        <f t="shared" si="13"/>
        <v>472514.36733072042</v>
      </c>
      <c r="MV22" s="354">
        <f t="shared" si="13"/>
        <v>578630.58378488838</v>
      </c>
      <c r="MW22" s="354">
        <f t="shared" si="13"/>
        <v>498667.84196985792</v>
      </c>
      <c r="MX22" s="354">
        <f t="shared" si="13"/>
        <v>508745.87084392965</v>
      </c>
      <c r="MY22" s="354">
        <f t="shared" si="13"/>
        <v>531542.44649131258</v>
      </c>
      <c r="MZ22" s="354">
        <f t="shared" si="13"/>
        <v>553334.75047084969</v>
      </c>
      <c r="NA22" s="478">
        <f t="shared" si="13"/>
        <v>539585.92878836999</v>
      </c>
    </row>
    <row r="23" spans="1:365" x14ac:dyDescent="0.2">
      <c r="A23" s="260" t="s">
        <v>612</v>
      </c>
      <c r="B23" s="258" t="s">
        <v>599</v>
      </c>
      <c r="C23" s="275">
        <f>350*0.22/31353</f>
        <v>2.455905336012503E-3</v>
      </c>
      <c r="E23" s="263"/>
      <c r="F23" s="354">
        <f>$C23*F$21</f>
        <v>2067.6711042369893</v>
      </c>
      <c r="G23" s="354">
        <f t="shared" si="8"/>
        <v>1474.3616629279118</v>
      </c>
      <c r="H23" s="354">
        <f t="shared" si="8"/>
        <v>1494.4601914057278</v>
      </c>
      <c r="I23" s="354">
        <f t="shared" si="8"/>
        <v>1397.2089610264056</v>
      </c>
      <c r="J23" s="354">
        <f t="shared" si="8"/>
        <v>1153.6765352654811</v>
      </c>
      <c r="K23" s="354">
        <f t="shared" si="8"/>
        <v>1220.3504015188892</v>
      </c>
      <c r="L23" s="354">
        <f t="shared" si="8"/>
        <v>1918.5603483329351</v>
      </c>
      <c r="M23" s="354">
        <f t="shared" si="8"/>
        <v>1397.2926974213544</v>
      </c>
      <c r="N23" s="354">
        <f t="shared" si="8"/>
        <v>1504.5291688769178</v>
      </c>
      <c r="O23" s="354">
        <f t="shared" si="8"/>
        <v>1680.2820746919233</v>
      </c>
      <c r="P23" s="354">
        <f t="shared" si="8"/>
        <v>1741.6467254338675</v>
      </c>
      <c r="Q23" s="354">
        <f t="shared" si="8"/>
        <v>1768.5159565054159</v>
      </c>
      <c r="R23" s="354">
        <f t="shared" si="8"/>
        <v>2181.2138196055821</v>
      </c>
      <c r="S23" s="354">
        <f t="shared" si="8"/>
        <v>1677.0079249456669</v>
      </c>
      <c r="T23" s="354">
        <f t="shared" si="8"/>
        <v>1467.0416948305913</v>
      </c>
      <c r="U23" s="354">
        <f t="shared" si="8"/>
        <v>1446.0303169825761</v>
      </c>
      <c r="V23" s="354">
        <f t="shared" si="8"/>
        <v>1219.0707975009532</v>
      </c>
      <c r="W23" s="354">
        <f t="shared" si="8"/>
        <v>1263.4013032458399</v>
      </c>
      <c r="X23" s="354">
        <f t="shared" si="8"/>
        <v>1970.0481894553363</v>
      </c>
      <c r="Y23" s="354">
        <f t="shared" si="8"/>
        <v>1449.2274884951123</v>
      </c>
      <c r="Z23" s="354">
        <f t="shared" si="8"/>
        <v>1553.0596606328475</v>
      </c>
      <c r="AA23" s="354">
        <f t="shared" si="8"/>
        <v>1729.0629713652252</v>
      </c>
      <c r="AB23" s="354">
        <f t="shared" si="8"/>
        <v>1793.2587882715229</v>
      </c>
      <c r="AC23" s="354">
        <f t="shared" si="8"/>
        <v>1751.2814100407622</v>
      </c>
      <c r="AD23" s="354">
        <f t="shared" si="8"/>
        <v>2206.3883057757785</v>
      </c>
      <c r="AE23" s="354">
        <f t="shared" si="8"/>
        <v>1708.8616181586476</v>
      </c>
      <c r="AF23" s="354">
        <f t="shared" si="8"/>
        <v>1557.895006376931</v>
      </c>
      <c r="AG23" s="354">
        <f t="shared" si="8"/>
        <v>1446.6395235574373</v>
      </c>
      <c r="AH23" s="354">
        <f t="shared" si="8"/>
        <v>1295.2806867292443</v>
      </c>
      <c r="AI23" s="354">
        <f t="shared" si="8"/>
        <v>1258.947021167231</v>
      </c>
      <c r="AJ23" s="354">
        <f t="shared" si="8"/>
        <v>1997.061118244447</v>
      </c>
      <c r="AK23" s="354">
        <f t="shared" si="8"/>
        <v>1489.231333208598</v>
      </c>
      <c r="AL23" s="354">
        <f t="shared" si="8"/>
        <v>1586.8856838549393</v>
      </c>
      <c r="AM23" s="354">
        <f t="shared" si="8"/>
        <v>1767.6792897806074</v>
      </c>
      <c r="AN23" s="354">
        <f t="shared" si="8"/>
        <v>1838.415036590191</v>
      </c>
      <c r="AO23" s="354">
        <f t="shared" si="8"/>
        <v>1900.2251213260924</v>
      </c>
      <c r="AP23" s="354">
        <f t="shared" si="8"/>
        <v>2294.9634226564431</v>
      </c>
      <c r="AQ23" s="354">
        <f t="shared" si="8"/>
        <v>1675.5162662608927</v>
      </c>
      <c r="AR23" s="354">
        <f t="shared" si="8"/>
        <v>1708.4517484095459</v>
      </c>
      <c r="AS23" s="354">
        <f t="shared" si="8"/>
        <v>1594.429947107179</v>
      </c>
      <c r="AT23" s="354">
        <f t="shared" si="8"/>
        <v>1336.3433061778144</v>
      </c>
      <c r="AU23" s="354">
        <f t="shared" si="8"/>
        <v>1407.2594316665259</v>
      </c>
      <c r="AV23" s="354">
        <f t="shared" si="8"/>
        <v>2107.0191353647442</v>
      </c>
      <c r="AW23" s="354">
        <f t="shared" si="8"/>
        <v>1574.6921094475042</v>
      </c>
      <c r="AX23" s="354">
        <f t="shared" si="8"/>
        <v>1676.7185940611157</v>
      </c>
      <c r="AY23" s="354">
        <f t="shared" si="8"/>
        <v>1849.4182199153945</v>
      </c>
      <c r="AZ23" s="354">
        <f t="shared" si="8"/>
        <v>1916.2717357997158</v>
      </c>
      <c r="BA23" s="354">
        <f t="shared" si="8"/>
        <v>1978.7953706896876</v>
      </c>
      <c r="BB23" s="354">
        <f t="shared" si="8"/>
        <v>2368.1613272978852</v>
      </c>
      <c r="BC23" s="354">
        <f t="shared" si="8"/>
        <v>1854.8029787085377</v>
      </c>
      <c r="BD23" s="354">
        <f t="shared" si="8"/>
        <v>1645.5989742880597</v>
      </c>
      <c r="BE23" s="354">
        <f t="shared" si="8"/>
        <v>1622.2577955757408</v>
      </c>
      <c r="BF23" s="354">
        <f t="shared" si="8"/>
        <v>1387.8767475302177</v>
      </c>
      <c r="BG23" s="354">
        <f t="shared" si="8"/>
        <v>1438.9606814764159</v>
      </c>
      <c r="BH23" s="354">
        <f t="shared" si="8"/>
        <v>2151.6412256789408</v>
      </c>
      <c r="BI23" s="354">
        <f t="shared" si="8"/>
        <v>1622.9004660422681</v>
      </c>
      <c r="BJ23" s="354">
        <f t="shared" si="8"/>
        <v>1723.6933605738773</v>
      </c>
      <c r="BK23" s="354">
        <f t="shared" si="8"/>
        <v>1898.6636157720791</v>
      </c>
      <c r="BL23" s="354">
        <f t="shared" si="8"/>
        <v>1970.1262815127182</v>
      </c>
      <c r="BM23" s="354">
        <f t="shared" si="8"/>
        <v>1982.9578020385268</v>
      </c>
      <c r="BN23" s="354">
        <f t="shared" si="8"/>
        <v>2404.025465558273</v>
      </c>
      <c r="BO23" s="354">
        <f t="shared" si="8"/>
        <v>1896.3183255262613</v>
      </c>
      <c r="BP23" s="354">
        <f t="shared" si="8"/>
        <v>1747.2634257090394</v>
      </c>
      <c r="BQ23" s="354">
        <f t="shared" si="8"/>
        <v>1632.1118108663795</v>
      </c>
      <c r="BR23" s="354">
        <f t="shared" si="8"/>
        <v>1472.5437464879001</v>
      </c>
      <c r="BS23" s="354">
        <f t="shared" si="9"/>
        <v>1442.892985284617</v>
      </c>
      <c r="BT23" s="354">
        <f t="shared" si="9"/>
        <v>2186.7404419235563</v>
      </c>
      <c r="BU23" s="354">
        <f t="shared" si="9"/>
        <v>1670.4809240759987</v>
      </c>
      <c r="BV23" s="354">
        <f t="shared" si="9"/>
        <v>1764.7972667171794</v>
      </c>
      <c r="BW23" s="354">
        <f t="shared" si="9"/>
        <v>1944.3218282518317</v>
      </c>
      <c r="BX23" s="354">
        <f t="shared" si="9"/>
        <v>2022.328749003221</v>
      </c>
      <c r="BY23" s="354">
        <f t="shared" si="9"/>
        <v>1873.1944292193687</v>
      </c>
      <c r="BZ23" s="354">
        <f t="shared" si="9"/>
        <v>2394.9492203116674</v>
      </c>
      <c r="CA23" s="354">
        <f t="shared" si="9"/>
        <v>1906.7267646259113</v>
      </c>
      <c r="CB23" s="354">
        <f t="shared" si="9"/>
        <v>1685.5308775652131</v>
      </c>
      <c r="CC23" s="354">
        <f t="shared" si="9"/>
        <v>1686.0566978039901</v>
      </c>
      <c r="CD23" s="354">
        <f t="shared" si="9"/>
        <v>1529.1779273858883</v>
      </c>
      <c r="CE23" s="354">
        <f t="shared" si="9"/>
        <v>1481.0560526890724</v>
      </c>
      <c r="CF23" s="354">
        <f t="shared" si="9"/>
        <v>2240.3840120768004</v>
      </c>
      <c r="CG23" s="354">
        <f t="shared" si="9"/>
        <v>1724.9511741507283</v>
      </c>
      <c r="CH23" s="354">
        <f t="shared" si="9"/>
        <v>1817.4730398306103</v>
      </c>
      <c r="CI23" s="354">
        <f t="shared" si="9"/>
        <v>1999.1758209549205</v>
      </c>
      <c r="CJ23" s="354">
        <f t="shared" si="9"/>
        <v>2081.3494923765161</v>
      </c>
      <c r="CK23" s="354">
        <f t="shared" si="9"/>
        <v>2032.1892649737745</v>
      </c>
      <c r="CL23" s="354">
        <f t="shared" si="9"/>
        <v>2494.2147183307379</v>
      </c>
      <c r="CM23" s="354">
        <f t="shared" si="9"/>
        <v>1993.6647805960113</v>
      </c>
      <c r="CN23" s="354">
        <f t="shared" si="9"/>
        <v>1778.4331125789372</v>
      </c>
      <c r="CO23" s="354">
        <f t="shared" si="9"/>
        <v>1770.0606852713454</v>
      </c>
      <c r="CP23" s="354">
        <f t="shared" si="9"/>
        <v>1582.3611498803054</v>
      </c>
      <c r="CQ23" s="354">
        <f t="shared" si="9"/>
        <v>1549.7657600446782</v>
      </c>
      <c r="CR23" s="354">
        <f t="shared" si="9"/>
        <v>2311.5921040172198</v>
      </c>
      <c r="CS23" s="354">
        <f t="shared" si="9"/>
        <v>1789.9024585903949</v>
      </c>
      <c r="CT23" s="354">
        <f t="shared" si="9"/>
        <v>1882.3654160173076</v>
      </c>
      <c r="CU23" s="354">
        <f t="shared" si="9"/>
        <v>2063.7485181786033</v>
      </c>
      <c r="CV23" s="354">
        <f t="shared" si="9"/>
        <v>2148.1334478033968</v>
      </c>
      <c r="CW23" s="354">
        <f t="shared" si="9"/>
        <v>2140.2997553029572</v>
      </c>
      <c r="CX23" s="354">
        <f t="shared" si="9"/>
        <v>2576.7923895060885</v>
      </c>
      <c r="CY23" s="354">
        <f t="shared" si="9"/>
        <v>1959.4880273216652</v>
      </c>
      <c r="CZ23" s="354">
        <f t="shared" si="9"/>
        <v>1986.1705555101287</v>
      </c>
      <c r="DA23" s="354">
        <f t="shared" si="9"/>
        <v>1882.0640905537944</v>
      </c>
      <c r="DB23" s="354">
        <f t="shared" si="9"/>
        <v>1618.5894940127264</v>
      </c>
      <c r="DC23" s="354">
        <f t="shared" si="9"/>
        <v>1704.9807874688452</v>
      </c>
      <c r="DD23" s="354">
        <f t="shared" si="9"/>
        <v>2420.3170315529001</v>
      </c>
      <c r="DE23" s="354">
        <f t="shared" si="9"/>
        <v>1877.4839897971756</v>
      </c>
      <c r="DF23" s="354">
        <f t="shared" si="9"/>
        <v>1976.6758886631401</v>
      </c>
      <c r="DG23" s="354">
        <f t="shared" si="9"/>
        <v>2149.8331571759254</v>
      </c>
      <c r="DH23" s="354">
        <f t="shared" si="9"/>
        <v>2231.5634689193175</v>
      </c>
      <c r="DI23" s="354">
        <f t="shared" si="9"/>
        <v>2281.0031734835179</v>
      </c>
      <c r="DJ23" s="354">
        <f t="shared" si="9"/>
        <v>2678.5924294297652</v>
      </c>
      <c r="DK23" s="354">
        <f t="shared" si="9"/>
        <v>2161.0626260733975</v>
      </c>
      <c r="DL23" s="354">
        <f t="shared" si="9"/>
        <v>1949.2390270163091</v>
      </c>
      <c r="DM23" s="354">
        <f t="shared" si="9"/>
        <v>1930.578358093898</v>
      </c>
      <c r="DN23" s="354">
        <f t="shared" si="9"/>
        <v>1687.8508044550842</v>
      </c>
      <c r="DO23" s="354">
        <f t="shared" si="9"/>
        <v>1753.6906800535196</v>
      </c>
      <c r="DP23" s="354">
        <f t="shared" si="9"/>
        <v>2480.5736765539264</v>
      </c>
      <c r="DQ23" s="354">
        <f t="shared" si="9"/>
        <v>1939.7511588332284</v>
      </c>
      <c r="DR23" s="354">
        <f t="shared" si="9"/>
        <v>2036.7167845744298</v>
      </c>
      <c r="DS23" s="354">
        <f t="shared" si="9"/>
        <v>2211.3217490074221</v>
      </c>
      <c r="DT23" s="354">
        <f t="shared" si="9"/>
        <v>2297.3438402967977</v>
      </c>
      <c r="DU23" s="354">
        <f t="shared" si="9"/>
        <v>2350.279915446421</v>
      </c>
      <c r="DV23" s="354">
        <f t="shared" si="9"/>
        <v>2746.4885739456531</v>
      </c>
      <c r="DW23" s="354">
        <f t="shared" si="9"/>
        <v>2227.7863771615935</v>
      </c>
      <c r="DX23" s="354">
        <f t="shared" si="9"/>
        <v>2078.9957515361143</v>
      </c>
      <c r="DY23" s="354">
        <f t="shared" si="9"/>
        <v>1963.018906189252</v>
      </c>
      <c r="DZ23" s="354">
        <f t="shared" si="9"/>
        <v>1791.8517859711117</v>
      </c>
      <c r="EA23" s="354">
        <f t="shared" si="9"/>
        <v>1775.9664444845123</v>
      </c>
      <c r="EB23" s="354">
        <f t="shared" si="9"/>
        <v>2532.4565663381118</v>
      </c>
      <c r="EC23" s="354">
        <f t="shared" si="9"/>
        <v>2002.3722344887569</v>
      </c>
      <c r="ED23" s="354">
        <f t="shared" si="9"/>
        <v>2091.7310666280628</v>
      </c>
      <c r="EE23" s="354">
        <f t="shared" si="10"/>
        <v>2269.959444083991</v>
      </c>
      <c r="EF23" s="354">
        <f t="shared" si="10"/>
        <v>2362.1277011283901</v>
      </c>
      <c r="EG23" s="354">
        <f t="shared" si="10"/>
        <v>2203.3228026852616</v>
      </c>
      <c r="EH23" s="354">
        <f t="shared" si="10"/>
        <v>2729.6553135552876</v>
      </c>
      <c r="EI23" s="354">
        <f t="shared" si="10"/>
        <v>2125.322122239425</v>
      </c>
      <c r="EJ23" s="354">
        <f t="shared" si="10"/>
        <v>2141.0969319161345</v>
      </c>
      <c r="EK23" s="354">
        <f t="shared" si="10"/>
        <v>2053.4122056703877</v>
      </c>
      <c r="EL23" s="354">
        <f t="shared" si="10"/>
        <v>1791.5110803318089</v>
      </c>
      <c r="EM23" s="354">
        <f t="shared" si="10"/>
        <v>1890.0880791035211</v>
      </c>
      <c r="EN23" s="354">
        <f t="shared" si="10"/>
        <v>2618.8589054532931</v>
      </c>
      <c r="EO23" s="354">
        <f t="shared" si="10"/>
        <v>2071.4925435347277</v>
      </c>
      <c r="EP23" s="354">
        <f t="shared" si="10"/>
        <v>2170.4885974844378</v>
      </c>
      <c r="EQ23" s="354">
        <f t="shared" si="10"/>
        <v>2345.4594023618497</v>
      </c>
      <c r="ER23" s="354">
        <f t="shared" si="10"/>
        <v>2438.2229185944302</v>
      </c>
      <c r="ES23" s="354">
        <f t="shared" si="10"/>
        <v>2445.9989699971306</v>
      </c>
      <c r="ET23" s="354">
        <f t="shared" si="10"/>
        <v>2870.532598162868</v>
      </c>
      <c r="EU23" s="354">
        <f t="shared" si="10"/>
        <v>2354.9293915053786</v>
      </c>
      <c r="EV23" s="354">
        <f t="shared" si="10"/>
        <v>2139.8885200349769</v>
      </c>
      <c r="EW23" s="354">
        <f t="shared" si="10"/>
        <v>2128.1406602472016</v>
      </c>
      <c r="EX23" s="354">
        <f t="shared" si="10"/>
        <v>1882.0651754469714</v>
      </c>
      <c r="EY23" s="354">
        <f t="shared" si="10"/>
        <v>1958.6729977063726</v>
      </c>
      <c r="EZ23" s="354">
        <f t="shared" si="10"/>
        <v>2696.2734398136326</v>
      </c>
      <c r="FA23" s="354">
        <f t="shared" si="10"/>
        <v>2148.5234741330351</v>
      </c>
      <c r="FB23" s="354">
        <f t="shared" si="10"/>
        <v>2243.7209120443954</v>
      </c>
      <c r="FC23" s="354">
        <f t="shared" si="10"/>
        <v>2418.7479867145712</v>
      </c>
      <c r="FD23" s="354">
        <f t="shared" si="10"/>
        <v>2514.9067267719265</v>
      </c>
      <c r="FE23" s="354">
        <f t="shared" si="10"/>
        <v>2453.271602035366</v>
      </c>
      <c r="FF23" s="354">
        <f t="shared" si="10"/>
        <v>2919.5125163196453</v>
      </c>
      <c r="FG23" s="354">
        <f t="shared" si="10"/>
        <v>2410.5546420003921</v>
      </c>
      <c r="FH23" s="354">
        <f t="shared" si="10"/>
        <v>2253.7434589806726</v>
      </c>
      <c r="FI23" s="354">
        <f t="shared" si="10"/>
        <v>2151.5269357990883</v>
      </c>
      <c r="FJ23" s="354">
        <f t="shared" si="10"/>
        <v>1980.3742605719642</v>
      </c>
      <c r="FK23" s="354">
        <f t="shared" si="10"/>
        <v>1976.8201071294272</v>
      </c>
      <c r="FL23" s="354">
        <f t="shared" si="10"/>
        <v>2746.4062377861642</v>
      </c>
      <c r="FM23" s="354">
        <f t="shared" si="10"/>
        <v>2210.834111222367</v>
      </c>
      <c r="FN23" s="354">
        <f t="shared" si="10"/>
        <v>2299.4994941083801</v>
      </c>
      <c r="FO23" s="354">
        <f t="shared" si="10"/>
        <v>2479.1712713075353</v>
      </c>
      <c r="FP23" s="354">
        <f t="shared" si="10"/>
        <v>2582.5391120586996</v>
      </c>
      <c r="FQ23" s="354">
        <f t="shared" si="10"/>
        <v>2563.2041169333893</v>
      </c>
      <c r="FR23" s="354">
        <f t="shared" si="10"/>
        <v>3006.0187448054257</v>
      </c>
      <c r="FS23" s="354">
        <f t="shared" si="10"/>
        <v>2492.2589597032702</v>
      </c>
      <c r="FT23" s="354">
        <f t="shared" si="10"/>
        <v>2275.4637147094772</v>
      </c>
      <c r="FU23" s="354">
        <f t="shared" si="10"/>
        <v>2268.7230708893594</v>
      </c>
      <c r="FV23" s="354">
        <f t="shared" si="10"/>
        <v>2020.4753985055349</v>
      </c>
      <c r="FW23" s="354">
        <f t="shared" si="10"/>
        <v>2104.882214042012</v>
      </c>
      <c r="FX23" s="354">
        <f t="shared" si="10"/>
        <v>2850.1787002965034</v>
      </c>
      <c r="FY23" s="354">
        <f t="shared" si="10"/>
        <v>2297.6308741008634</v>
      </c>
      <c r="FZ23" s="354">
        <f t="shared" si="10"/>
        <v>2391.6646555909147</v>
      </c>
      <c r="GA23" s="354">
        <f t="shared" si="10"/>
        <v>2567.0573681921164</v>
      </c>
      <c r="GB23" s="354">
        <f t="shared" si="10"/>
        <v>2670.4418439719893</v>
      </c>
      <c r="GC23" s="354">
        <f t="shared" si="10"/>
        <v>2714.1671181906145</v>
      </c>
      <c r="GD23" s="354">
        <f t="shared" si="10"/>
        <v>3116.6736539066965</v>
      </c>
      <c r="GE23" s="354">
        <f t="shared" si="10"/>
        <v>2592.6576648084911</v>
      </c>
      <c r="GF23" s="354">
        <f t="shared" si="10"/>
        <v>2378.3839863969115</v>
      </c>
      <c r="GG23" s="354">
        <f t="shared" si="10"/>
        <v>2365.3154499820557</v>
      </c>
      <c r="GH23" s="354">
        <f t="shared" si="10"/>
        <v>2110.8506742946956</v>
      </c>
      <c r="GI23" s="354">
        <f t="shared" si="10"/>
        <v>2196.843430072573</v>
      </c>
      <c r="GJ23" s="354">
        <f t="shared" si="10"/>
        <v>2942.9541069583006</v>
      </c>
      <c r="GK23" s="354">
        <f t="shared" si="10"/>
        <v>2385.4709715147537</v>
      </c>
      <c r="GL23" s="354">
        <f t="shared" si="10"/>
        <v>2477.119781706157</v>
      </c>
      <c r="GM23" s="354">
        <f t="shared" si="10"/>
        <v>2651.1401478345829</v>
      </c>
      <c r="GN23" s="354">
        <f t="shared" si="10"/>
        <v>2757.0037925713245</v>
      </c>
      <c r="GO23" s="354">
        <f t="shared" si="10"/>
        <v>2748.7902254483324</v>
      </c>
      <c r="GP23" s="354">
        <f t="shared" si="10"/>
        <v>3181.6332963633963</v>
      </c>
      <c r="GQ23" s="354">
        <f t="shared" si="11"/>
        <v>2551.2185353527402</v>
      </c>
      <c r="GR23" s="354">
        <f t="shared" si="11"/>
        <v>2572.9553682492842</v>
      </c>
      <c r="GS23" s="354">
        <f t="shared" si="11"/>
        <v>2473.2867528562438</v>
      </c>
      <c r="GT23" s="354">
        <f t="shared" si="11"/>
        <v>2191.9683396285932</v>
      </c>
      <c r="GU23" s="354">
        <f t="shared" si="11"/>
        <v>2303.7286680854486</v>
      </c>
      <c r="GV23" s="354">
        <f t="shared" si="11"/>
        <v>3043.3188187439855</v>
      </c>
      <c r="GW23" s="354">
        <f t="shared" si="11"/>
        <v>2477.1344060661786</v>
      </c>
      <c r="GX23" s="354">
        <f t="shared" si="11"/>
        <v>2568.3511105379307</v>
      </c>
      <c r="GY23" s="354">
        <f t="shared" si="11"/>
        <v>2739.9986851017729</v>
      </c>
      <c r="GZ23" s="354">
        <f t="shared" si="11"/>
        <v>2847.6086317566715</v>
      </c>
      <c r="HA23" s="354">
        <f t="shared" si="11"/>
        <v>2675.0128316259252</v>
      </c>
      <c r="HB23" s="354">
        <f t="shared" si="11"/>
        <v>3206.2155870837419</v>
      </c>
      <c r="HC23" s="354">
        <f t="shared" si="11"/>
        <v>2703.1115649019862</v>
      </c>
      <c r="HD23" s="354">
        <f t="shared" si="11"/>
        <v>2473.9656066799994</v>
      </c>
      <c r="HE23" s="354">
        <f t="shared" si="11"/>
        <v>2482.9923518672636</v>
      </c>
      <c r="HF23" s="354">
        <f t="shared" si="11"/>
        <v>2234.5745537680918</v>
      </c>
      <c r="HG23" s="354">
        <f t="shared" si="11"/>
        <v>2331.9089563979114</v>
      </c>
      <c r="HH23" s="354">
        <f t="shared" si="11"/>
        <v>3091.4489328428472</v>
      </c>
      <c r="HI23" s="354">
        <f t="shared" si="11"/>
        <v>2532.6955900027979</v>
      </c>
      <c r="HJ23" s="354">
        <f t="shared" si="11"/>
        <v>2625.7689806571238</v>
      </c>
      <c r="HK23" s="354">
        <f t="shared" si="11"/>
        <v>2802.621670169292</v>
      </c>
      <c r="HL23" s="354">
        <f t="shared" si="11"/>
        <v>2918.2163148826303</v>
      </c>
      <c r="HM23" s="354">
        <f t="shared" si="11"/>
        <v>2914.2559340390171</v>
      </c>
      <c r="HN23" s="354">
        <f t="shared" si="11"/>
        <v>3347.1311177921107</v>
      </c>
      <c r="HO23" s="354">
        <f t="shared" si="11"/>
        <v>2825.0147043200632</v>
      </c>
      <c r="HP23" s="354">
        <f t="shared" si="11"/>
        <v>2606.8961789555656</v>
      </c>
      <c r="HQ23" s="354">
        <f t="shared" si="11"/>
        <v>2601.5648403024429</v>
      </c>
      <c r="HR23" s="354">
        <f t="shared" si="11"/>
        <v>2387.6623689401963</v>
      </c>
      <c r="HS23" s="354">
        <f t="shared" si="11"/>
        <v>2390.2238161955847</v>
      </c>
      <c r="HT23" s="354">
        <f t="shared" si="11"/>
        <v>3185.0450684254251</v>
      </c>
      <c r="HU23" s="354">
        <f t="shared" si="11"/>
        <v>2630.2442373371487</v>
      </c>
      <c r="HV23" s="354">
        <f t="shared" si="11"/>
        <v>2711.2412625498</v>
      </c>
      <c r="HW23" s="354">
        <f t="shared" si="11"/>
        <v>2890.1679785109372</v>
      </c>
      <c r="HX23" s="354">
        <f t="shared" si="11"/>
        <v>3010.326146813155</v>
      </c>
      <c r="HY23" s="354">
        <f t="shared" si="11"/>
        <v>2978.9726182851091</v>
      </c>
      <c r="HZ23" s="354">
        <f t="shared" si="11"/>
        <v>3427.5153374776023</v>
      </c>
      <c r="IA23" s="354">
        <f t="shared" si="11"/>
        <v>2796.4235163332428</v>
      </c>
      <c r="IB23" s="354">
        <f t="shared" si="11"/>
        <v>2815.9473696627492</v>
      </c>
      <c r="IC23" s="354">
        <f t="shared" si="11"/>
        <v>2721.7999347635082</v>
      </c>
      <c r="ID23" s="354">
        <f t="shared" si="11"/>
        <v>2435.1562727497667</v>
      </c>
      <c r="IE23" s="354">
        <f t="shared" si="11"/>
        <v>2559.0526791687412</v>
      </c>
      <c r="IF23" s="354">
        <f t="shared" si="11"/>
        <v>3310.4308595930756</v>
      </c>
      <c r="IG23" s="354">
        <f t="shared" si="11"/>
        <v>2735.4123932214252</v>
      </c>
      <c r="IH23" s="354">
        <f t="shared" si="11"/>
        <v>2824.0772119629864</v>
      </c>
      <c r="II23" s="354">
        <f t="shared" si="11"/>
        <v>2995.8065151461387</v>
      </c>
      <c r="IJ23" s="354">
        <f t="shared" si="11"/>
        <v>3115.049409703538</v>
      </c>
      <c r="IK23" s="354">
        <f t="shared" si="11"/>
        <v>3141.0987653036045</v>
      </c>
      <c r="IL23" s="354">
        <f t="shared" si="11"/>
        <v>3551.6568284978107</v>
      </c>
      <c r="IM23" s="354">
        <f t="shared" si="11"/>
        <v>3020.4964272696106</v>
      </c>
      <c r="IN23" s="354">
        <f t="shared" si="11"/>
        <v>2801.7400715086787</v>
      </c>
      <c r="IO23" s="354">
        <f t="shared" si="11"/>
        <v>2793.5959086185085</v>
      </c>
      <c r="IP23" s="354">
        <f t="shared" si="11"/>
        <v>2527.402439589494</v>
      </c>
      <c r="IQ23" s="354">
        <f t="shared" si="11"/>
        <v>2631.8561571538198</v>
      </c>
      <c r="IR23" s="354">
        <f t="shared" si="11"/>
        <v>3395.8162632401632</v>
      </c>
      <c r="IS23" s="354">
        <f t="shared" si="11"/>
        <v>2822.1738464433311</v>
      </c>
      <c r="IT23" s="354">
        <f t="shared" si="11"/>
        <v>2908.4711100380414</v>
      </c>
      <c r="IU23" s="354">
        <f t="shared" si="11"/>
        <v>3081.7036122763184</v>
      </c>
      <c r="IV23" s="354">
        <f t="shared" si="11"/>
        <v>3206.2107846232802</v>
      </c>
      <c r="IW23" s="354">
        <f t="shared" si="11"/>
        <v>3235.2568466212197</v>
      </c>
      <c r="IX23" s="354">
        <f t="shared" si="11"/>
        <v>3644.8541862791249</v>
      </c>
      <c r="IY23" s="354">
        <f t="shared" si="11"/>
        <v>3112.256055682702</v>
      </c>
      <c r="IZ23" s="354">
        <f t="shared" si="11"/>
        <v>2956.4213633134514</v>
      </c>
      <c r="JA23" s="354">
        <f t="shared" si="11"/>
        <v>2851.2528891938423</v>
      </c>
      <c r="JB23" s="354">
        <f t="shared" si="11"/>
        <v>2656.0892279932132</v>
      </c>
      <c r="JC23" s="354">
        <f t="shared" si="12"/>
        <v>2679.7696687136463</v>
      </c>
      <c r="JD23" s="354">
        <f t="shared" si="12"/>
        <v>3474.2473280418108</v>
      </c>
      <c r="JE23" s="354">
        <f t="shared" si="12"/>
        <v>2910.571781463429</v>
      </c>
      <c r="JF23" s="354">
        <f t="shared" si="12"/>
        <v>2989.0188448231224</v>
      </c>
      <c r="JG23" s="354">
        <f t="shared" si="12"/>
        <v>3165.8522087715037</v>
      </c>
      <c r="JH23" s="354">
        <f t="shared" si="12"/>
        <v>3297.4380921176789</v>
      </c>
      <c r="JI23" s="354">
        <f t="shared" si="12"/>
        <v>3275.4557261973873</v>
      </c>
      <c r="JJ23" s="354">
        <f t="shared" si="12"/>
        <v>3717.4841970778743</v>
      </c>
      <c r="JK23" s="354">
        <f t="shared" si="12"/>
        <v>3079.9206554340321</v>
      </c>
      <c r="JL23" s="354">
        <f t="shared" si="12"/>
        <v>3098.1418268979487</v>
      </c>
      <c r="JM23" s="354">
        <f t="shared" si="12"/>
        <v>3005.4563651131198</v>
      </c>
      <c r="JN23" s="354">
        <f t="shared" si="12"/>
        <v>2710.4455874287792</v>
      </c>
      <c r="JO23" s="354">
        <f t="shared" si="12"/>
        <v>2845.986701992289</v>
      </c>
      <c r="JP23" s="354">
        <f t="shared" si="12"/>
        <v>3608.3604049494757</v>
      </c>
      <c r="JQ23" s="354">
        <f t="shared" si="12"/>
        <v>3022.5633078888559</v>
      </c>
      <c r="JR23" s="354">
        <f t="shared" si="12"/>
        <v>3107.5320257646431</v>
      </c>
      <c r="JS23" s="354">
        <f t="shared" si="12"/>
        <v>3278.5216632451757</v>
      </c>
      <c r="JT23" s="354">
        <f t="shared" si="12"/>
        <v>3409.5832394169238</v>
      </c>
      <c r="JU23" s="354">
        <f t="shared" si="12"/>
        <v>3390.6891448786178</v>
      </c>
      <c r="JV23" s="354">
        <f t="shared" si="12"/>
        <v>3828.0515336019221</v>
      </c>
      <c r="JW23" s="354">
        <f t="shared" si="12"/>
        <v>3296.8396071804518</v>
      </c>
      <c r="JX23" s="354">
        <f t="shared" si="12"/>
        <v>3073.5869333466248</v>
      </c>
      <c r="JY23" s="354">
        <f t="shared" si="12"/>
        <v>3072.4843636437836</v>
      </c>
      <c r="JZ23" s="354">
        <f t="shared" si="12"/>
        <v>2800.6927879621217</v>
      </c>
      <c r="KA23" s="354">
        <f t="shared" si="12"/>
        <v>2918.3346405651005</v>
      </c>
      <c r="KB23" s="354">
        <f t="shared" si="12"/>
        <v>3695.3997644075207</v>
      </c>
      <c r="KC23" s="354">
        <f t="shared" si="12"/>
        <v>3112.1262445978014</v>
      </c>
      <c r="KD23" s="354">
        <f t="shared" si="12"/>
        <v>3195.6380811244862</v>
      </c>
      <c r="KE23" s="354">
        <f t="shared" si="12"/>
        <v>3369.0045025764939</v>
      </c>
      <c r="KF23" s="354">
        <f t="shared" si="12"/>
        <v>3506.3361537692845</v>
      </c>
      <c r="KG23" s="354">
        <f t="shared" si="12"/>
        <v>3418.9278727701985</v>
      </c>
      <c r="KH23" s="354">
        <f t="shared" si="12"/>
        <v>3899.6418985020778</v>
      </c>
      <c r="KI23" s="354">
        <f t="shared" si="12"/>
        <v>3375.7588160506375</v>
      </c>
      <c r="KJ23" s="354">
        <f t="shared" si="12"/>
        <v>3211.397326200422</v>
      </c>
      <c r="KK23" s="354">
        <f t="shared" si="12"/>
        <v>3120.7745211840693</v>
      </c>
      <c r="KL23" s="354">
        <f t="shared" si="12"/>
        <v>2923.8514525557093</v>
      </c>
      <c r="KM23" s="354">
        <f t="shared" si="12"/>
        <v>2962.7725594136245</v>
      </c>
      <c r="KN23" s="354">
        <f t="shared" si="12"/>
        <v>3773.1407792878294</v>
      </c>
      <c r="KO23" s="354">
        <f t="shared" si="12"/>
        <v>3201.4926854545865</v>
      </c>
      <c r="KP23" s="354">
        <f t="shared" si="12"/>
        <v>3278.4353057483117</v>
      </c>
      <c r="KQ23" s="354">
        <f t="shared" si="12"/>
        <v>3456.6039562185529</v>
      </c>
      <c r="KR23" s="354">
        <f t="shared" si="12"/>
        <v>3602.291859684934</v>
      </c>
      <c r="KS23" s="354">
        <f t="shared" si="12"/>
        <v>3556.6959403248629</v>
      </c>
      <c r="KT23" s="354">
        <f t="shared" si="12"/>
        <v>4014.5057591716031</v>
      </c>
      <c r="KU23" s="354">
        <f t="shared" si="12"/>
        <v>3485.5761876195097</v>
      </c>
      <c r="KV23" s="354">
        <f t="shared" si="12"/>
        <v>3261.145753753076</v>
      </c>
      <c r="KW23" s="354">
        <f t="shared" si="12"/>
        <v>3266.3488724979579</v>
      </c>
      <c r="KX23" s="354">
        <f t="shared" si="12"/>
        <v>2991.7712043471215</v>
      </c>
      <c r="KY23" s="354">
        <f t="shared" si="12"/>
        <v>3119.7191371017934</v>
      </c>
      <c r="KZ23" s="354">
        <f t="shared" si="12"/>
        <v>3906.8143732022422</v>
      </c>
      <c r="LA23" s="354">
        <f t="shared" si="12"/>
        <v>3317.3554289697468</v>
      </c>
      <c r="LB23" s="354">
        <f t="shared" si="12"/>
        <v>3399.4091979974555</v>
      </c>
      <c r="LC23" s="354">
        <f t="shared" si="12"/>
        <v>3573.2820765148226</v>
      </c>
      <c r="LD23" s="354">
        <f t="shared" si="12"/>
        <v>3720.0187389824805</v>
      </c>
      <c r="LE23" s="354">
        <f t="shared" si="12"/>
        <v>3731.923604510785</v>
      </c>
      <c r="LF23" s="354">
        <f t="shared" si="12"/>
        <v>4152.8726588293111</v>
      </c>
      <c r="LG23" s="354">
        <f t="shared" si="12"/>
        <v>3613.9429759318336</v>
      </c>
      <c r="LH23" s="354">
        <f t="shared" si="12"/>
        <v>3391.5906477127137</v>
      </c>
      <c r="LI23" s="354">
        <f t="shared" si="12"/>
        <v>3391.2674074070324</v>
      </c>
      <c r="LJ23" s="354">
        <f t="shared" si="12"/>
        <v>3110.1211594939</v>
      </c>
      <c r="LK23" s="354">
        <f t="shared" si="12"/>
        <v>3240.822695783414</v>
      </c>
      <c r="LL23" s="354">
        <f t="shared" si="12"/>
        <v>4029.9090435636481</v>
      </c>
      <c r="LM23" s="354">
        <f t="shared" si="12"/>
        <v>3434.7599358761522</v>
      </c>
      <c r="LN23" s="354">
        <f t="shared" si="12"/>
        <v>3514.2356226197639</v>
      </c>
      <c r="LO23" s="354">
        <f t="shared" si="13"/>
        <v>3686.7833692154049</v>
      </c>
      <c r="LP23" s="354">
        <f t="shared" si="13"/>
        <v>3837.1072671348675</v>
      </c>
      <c r="LQ23" s="354">
        <f t="shared" si="13"/>
        <v>3801.4243494307125</v>
      </c>
      <c r="LR23" s="354">
        <f t="shared" si="13"/>
        <v>4250.1934785965577</v>
      </c>
      <c r="LS23" s="354">
        <f t="shared" si="13"/>
        <v>3603.9741963013939</v>
      </c>
      <c r="LT23" s="354">
        <f t="shared" si="13"/>
        <v>3617.7990045170932</v>
      </c>
      <c r="LU23" s="354">
        <f t="shared" si="13"/>
        <v>3530.7172040379764</v>
      </c>
      <c r="LV23" s="354">
        <f t="shared" si="13"/>
        <v>3221.8419544433973</v>
      </c>
      <c r="LW23" s="354">
        <f t="shared" si="13"/>
        <v>3379.2961174858297</v>
      </c>
      <c r="LX23" s="354">
        <f t="shared" si="13"/>
        <v>4162.7489477001291</v>
      </c>
      <c r="LY23" s="354">
        <f t="shared" si="13"/>
        <v>3557.8832474174233</v>
      </c>
      <c r="LZ23" s="354">
        <f t="shared" si="13"/>
        <v>3636.5584565795516</v>
      </c>
      <c r="MA23" s="354">
        <f t="shared" si="13"/>
        <v>3806.6283071596513</v>
      </c>
      <c r="MB23" s="354">
        <f t="shared" si="13"/>
        <v>3959.7090777587282</v>
      </c>
      <c r="MC23" s="354">
        <f t="shared" si="13"/>
        <v>3758.9412634341461</v>
      </c>
      <c r="MD23" s="354">
        <f t="shared" si="13"/>
        <v>4306.4928093853505</v>
      </c>
      <c r="ME23" s="354">
        <f t="shared" si="13"/>
        <v>3787.2042350719157</v>
      </c>
      <c r="MF23" s="354">
        <f t="shared" si="13"/>
        <v>3549.9634693666758</v>
      </c>
      <c r="MG23" s="354">
        <f t="shared" si="13"/>
        <v>3571.8767782199607</v>
      </c>
      <c r="MH23" s="354">
        <f t="shared" si="13"/>
        <v>3295.2388256003937</v>
      </c>
      <c r="MI23" s="354">
        <f t="shared" si="13"/>
        <v>3439.3629206461783</v>
      </c>
      <c r="MJ23" s="354">
        <f t="shared" si="13"/>
        <v>4243.8155507285119</v>
      </c>
      <c r="MK23" s="354">
        <f t="shared" si="13"/>
        <v>3645.450703943392</v>
      </c>
      <c r="ML23" s="354">
        <f t="shared" si="13"/>
        <v>3725.6778310969003</v>
      </c>
      <c r="MM23" s="354">
        <f t="shared" si="13"/>
        <v>3900.9135668880572</v>
      </c>
      <c r="MN23" s="354">
        <f t="shared" si="13"/>
        <v>4063.067516102361</v>
      </c>
      <c r="MO23" s="354">
        <f t="shared" si="13"/>
        <v>4030.2597099688364</v>
      </c>
      <c r="MP23" s="354">
        <f t="shared" si="13"/>
        <v>4479.9548750198137</v>
      </c>
      <c r="MQ23" s="354">
        <f t="shared" si="13"/>
        <v>3941.2958657372969</v>
      </c>
      <c r="MR23" s="354">
        <f t="shared" si="13"/>
        <v>3714.9199435654687</v>
      </c>
      <c r="MS23" s="354">
        <f t="shared" si="13"/>
        <v>3722.8001447131305</v>
      </c>
      <c r="MT23" s="354">
        <f t="shared" si="13"/>
        <v>3435.4287218912286</v>
      </c>
      <c r="MU23" s="354">
        <f t="shared" si="13"/>
        <v>3581.6375187348399</v>
      </c>
      <c r="MV23" s="354">
        <f t="shared" si="13"/>
        <v>4385.9936367201763</v>
      </c>
      <c r="MW23" s="354">
        <f t="shared" si="13"/>
        <v>3779.8796728136222</v>
      </c>
      <c r="MX23" s="354">
        <f t="shared" si="13"/>
        <v>3856.2706755553531</v>
      </c>
      <c r="MY23" s="354">
        <f t="shared" si="13"/>
        <v>4029.0676872072677</v>
      </c>
      <c r="MZ23" s="354">
        <f t="shared" si="13"/>
        <v>4194.2523650694648</v>
      </c>
      <c r="NA23" s="478">
        <f t="shared" si="13"/>
        <v>4090.0369189772232</v>
      </c>
    </row>
    <row r="24" spans="1:365" x14ac:dyDescent="0.2">
      <c r="A24" s="260" t="s">
        <v>601</v>
      </c>
      <c r="B24" s="258" t="s">
        <v>596</v>
      </c>
      <c r="C24" s="275">
        <v>1.0999999999999999E-2</v>
      </c>
      <c r="E24" s="263"/>
      <c r="F24" s="354">
        <f>$C24*F$21</f>
        <v>9261.0988758774747</v>
      </c>
      <c r="G24" s="354">
        <f t="shared" si="8"/>
        <v>6603.665888254116</v>
      </c>
      <c r="H24" s="354">
        <f t="shared" si="8"/>
        <v>6693.6871973062534</v>
      </c>
      <c r="I24" s="354">
        <f t="shared" si="8"/>
        <v>6258.0989364372699</v>
      </c>
      <c r="J24" s="354">
        <f t="shared" si="8"/>
        <v>5167.3172014540887</v>
      </c>
      <c r="K24" s="354">
        <f t="shared" si="8"/>
        <v>5465.9494484031038</v>
      </c>
      <c r="L24" s="354">
        <f t="shared" si="8"/>
        <v>8593.2318001832155</v>
      </c>
      <c r="M24" s="354">
        <f t="shared" si="8"/>
        <v>6258.4739917502466</v>
      </c>
      <c r="N24" s="354">
        <f t="shared" si="8"/>
        <v>6738.7861473997145</v>
      </c>
      <c r="O24" s="354">
        <f t="shared" si="8"/>
        <v>7525.9834125451234</v>
      </c>
      <c r="P24" s="354">
        <f t="shared" si="8"/>
        <v>7800.8356832182908</v>
      </c>
      <c r="Q24" s="354">
        <f t="shared" si="8"/>
        <v>7921.1829691877565</v>
      </c>
      <c r="R24" s="354">
        <f t="shared" si="8"/>
        <v>9769.6566980134012</v>
      </c>
      <c r="S24" s="354">
        <f t="shared" si="8"/>
        <v>7511.3184958316415</v>
      </c>
      <c r="T24" s="354">
        <f t="shared" si="8"/>
        <v>6570.879751146218</v>
      </c>
      <c r="U24" s="354">
        <f t="shared" si="8"/>
        <v>6476.7697897649577</v>
      </c>
      <c r="V24" s="354">
        <f t="shared" si="8"/>
        <v>5460.2181020067683</v>
      </c>
      <c r="W24" s="354">
        <f t="shared" si="8"/>
        <v>5658.7744372381158</v>
      </c>
      <c r="X24" s="354">
        <f t="shared" si="8"/>
        <v>8823.8458405704496</v>
      </c>
      <c r="Y24" s="354">
        <f t="shared" si="8"/>
        <v>6491.0899209696072</v>
      </c>
      <c r="Z24" s="354">
        <f t="shared" si="8"/>
        <v>6956.1542199745227</v>
      </c>
      <c r="AA24" s="354">
        <f t="shared" si="8"/>
        <v>7744.4730487448423</v>
      </c>
      <c r="AB24" s="354">
        <f t="shared" si="8"/>
        <v>8032.0061126681503</v>
      </c>
      <c r="AC24" s="354">
        <f t="shared" si="8"/>
        <v>7843.9894355725737</v>
      </c>
      <c r="AD24" s="354">
        <f t="shared" si="8"/>
        <v>9882.4132215697118</v>
      </c>
      <c r="AE24" s="354">
        <f t="shared" si="8"/>
        <v>7653.9911877325821</v>
      </c>
      <c r="AF24" s="354">
        <f t="shared" si="8"/>
        <v>6977.8117335622728</v>
      </c>
      <c r="AG24" s="354">
        <f t="shared" si="8"/>
        <v>6479.4984260137608</v>
      </c>
      <c r="AH24" s="354">
        <f t="shared" si="8"/>
        <v>5801.5621958602842</v>
      </c>
      <c r="AI24" s="354">
        <f t="shared" si="8"/>
        <v>5638.8237078080265</v>
      </c>
      <c r="AJ24" s="354">
        <f t="shared" si="8"/>
        <v>8944.8367486168772</v>
      </c>
      <c r="AK24" s="354">
        <f t="shared" si="8"/>
        <v>6670.2671414413098</v>
      </c>
      <c r="AL24" s="354">
        <f t="shared" si="8"/>
        <v>7107.660977986272</v>
      </c>
      <c r="AM24" s="354">
        <f t="shared" si="8"/>
        <v>7917.4355389273396</v>
      </c>
      <c r="AN24" s="354">
        <f t="shared" si="8"/>
        <v>8234.2609488874641</v>
      </c>
      <c r="AO24" s="354">
        <f t="shared" si="8"/>
        <v>8511.1083184195668</v>
      </c>
      <c r="AP24" s="354">
        <f t="shared" si="8"/>
        <v>10279.141170078208</v>
      </c>
      <c r="AQ24" s="354">
        <f t="shared" si="8"/>
        <v>7504.637356582537</v>
      </c>
      <c r="AR24" s="354">
        <f t="shared" si="8"/>
        <v>7652.1553811263548</v>
      </c>
      <c r="AS24" s="354">
        <f t="shared" si="8"/>
        <v>7141.4517330930539</v>
      </c>
      <c r="AT24" s="354">
        <f t="shared" si="8"/>
        <v>5985.4816683704303</v>
      </c>
      <c r="AU24" s="354">
        <f t="shared" si="8"/>
        <v>6303.1149944343688</v>
      </c>
      <c r="AV24" s="354">
        <f t="shared" si="8"/>
        <v>9437.338707298688</v>
      </c>
      <c r="AW24" s="354">
        <f t="shared" si="8"/>
        <v>7053.0459582153708</v>
      </c>
      <c r="AX24" s="354">
        <f t="shared" si="8"/>
        <v>7510.0225827997356</v>
      </c>
      <c r="AY24" s="354">
        <f t="shared" si="8"/>
        <v>8283.5442070010522</v>
      </c>
      <c r="AZ24" s="354">
        <f t="shared" si="8"/>
        <v>8582.9811046469258</v>
      </c>
      <c r="BA24" s="354">
        <f t="shared" si="8"/>
        <v>8863.0244653191094</v>
      </c>
      <c r="BB24" s="354">
        <f t="shared" si="8"/>
        <v>10606.994584967228</v>
      </c>
      <c r="BC24" s="354">
        <f t="shared" si="8"/>
        <v>8307.6625416355382</v>
      </c>
      <c r="BD24" s="354">
        <f t="shared" si="8"/>
        <v>7370.6378058362188</v>
      </c>
      <c r="BE24" s="354">
        <f t="shared" si="8"/>
        <v>7266.0926663837427</v>
      </c>
      <c r="BF24" s="354">
        <f t="shared" si="8"/>
        <v>6216.2999521878446</v>
      </c>
      <c r="BG24" s="354">
        <f t="shared" si="8"/>
        <v>6445.1048923328663</v>
      </c>
      <c r="BH24" s="354">
        <f t="shared" si="8"/>
        <v>9637.2010498159761</v>
      </c>
      <c r="BI24" s="354">
        <f t="shared" si="8"/>
        <v>7268.9711874033183</v>
      </c>
      <c r="BJ24" s="354">
        <f t="shared" si="8"/>
        <v>7720.4225620103953</v>
      </c>
      <c r="BK24" s="354">
        <f t="shared" si="8"/>
        <v>8504.1143350431412</v>
      </c>
      <c r="BL24" s="354">
        <f t="shared" si="8"/>
        <v>8824.1956148954632</v>
      </c>
      <c r="BM24" s="354">
        <f t="shared" si="8"/>
        <v>8881.6679953305593</v>
      </c>
      <c r="BN24" s="354">
        <f t="shared" si="8"/>
        <v>10767.630060235504</v>
      </c>
      <c r="BO24" s="354">
        <f t="shared" si="8"/>
        <v>8493.609780032124</v>
      </c>
      <c r="BP24" s="354">
        <f t="shared" si="8"/>
        <v>7825.9928837507859</v>
      </c>
      <c r="BQ24" s="354">
        <f t="shared" si="8"/>
        <v>7310.2288008705127</v>
      </c>
      <c r="BR24" s="354">
        <f t="shared" si="8"/>
        <v>6595.5234405193041</v>
      </c>
      <c r="BS24" s="354">
        <f t="shared" si="9"/>
        <v>6462.717681089799</v>
      </c>
      <c r="BT24" s="354">
        <f t="shared" si="9"/>
        <v>9794.4104393756079</v>
      </c>
      <c r="BU24" s="354">
        <f t="shared" si="9"/>
        <v>7482.084058936397</v>
      </c>
      <c r="BV24" s="354">
        <f t="shared" si="9"/>
        <v>7904.5269576262453</v>
      </c>
      <c r="BW24" s="354">
        <f t="shared" si="9"/>
        <v>8708.6174687399525</v>
      </c>
      <c r="BX24" s="354">
        <f t="shared" si="9"/>
        <v>9058.0104667854266</v>
      </c>
      <c r="BY24" s="354">
        <f t="shared" si="9"/>
        <v>8390.037848473552</v>
      </c>
      <c r="BZ24" s="354">
        <f t="shared" si="9"/>
        <v>10726.977557775957</v>
      </c>
      <c r="CA24" s="354">
        <f t="shared" si="9"/>
        <v>8540.229178759455</v>
      </c>
      <c r="CB24" s="354">
        <f t="shared" si="9"/>
        <v>7549.4928006145883</v>
      </c>
      <c r="CC24" s="354">
        <f t="shared" si="9"/>
        <v>7551.8479494640706</v>
      </c>
      <c r="CD24" s="354">
        <f t="shared" si="9"/>
        <v>6849.1879367613928</v>
      </c>
      <c r="CE24" s="354">
        <f t="shared" si="9"/>
        <v>6633.6500599943547</v>
      </c>
      <c r="CF24" s="354">
        <f t="shared" si="9"/>
        <v>10034.679990091987</v>
      </c>
      <c r="CG24" s="354">
        <f t="shared" si="9"/>
        <v>7726.0563090211117</v>
      </c>
      <c r="CH24" s="354">
        <f t="shared" si="9"/>
        <v>8140.4617454013023</v>
      </c>
      <c r="CI24" s="354">
        <f t="shared" si="9"/>
        <v>8954.308502057087</v>
      </c>
      <c r="CJ24" s="354">
        <f t="shared" si="9"/>
        <v>9322.3643763544133</v>
      </c>
      <c r="CK24" s="354">
        <f t="shared" si="9"/>
        <v>9102.175717817534</v>
      </c>
      <c r="CL24" s="354">
        <f t="shared" si="9"/>
        <v>11171.587723403374</v>
      </c>
      <c r="CM24" s="354">
        <f t="shared" si="9"/>
        <v>8929.6245522895333</v>
      </c>
      <c r="CN24" s="354">
        <f t="shared" si="9"/>
        <v>7965.6019112410586</v>
      </c>
      <c r="CO24" s="354">
        <f t="shared" si="9"/>
        <v>7928.1018093303546</v>
      </c>
      <c r="CP24" s="354">
        <f t="shared" si="9"/>
        <v>7087.3955903138867</v>
      </c>
      <c r="CQ24" s="354">
        <f t="shared" si="9"/>
        <v>6941.4008392401138</v>
      </c>
      <c r="CR24" s="354">
        <f t="shared" si="9"/>
        <v>10353.621033893127</v>
      </c>
      <c r="CS24" s="354">
        <f t="shared" si="9"/>
        <v>8016.9731120263777</v>
      </c>
      <c r="CT24" s="354">
        <f t="shared" si="9"/>
        <v>8431.1146983415183</v>
      </c>
      <c r="CU24" s="354">
        <f t="shared" si="9"/>
        <v>9243.5296129219641</v>
      </c>
      <c r="CV24" s="354">
        <f t="shared" si="9"/>
        <v>9621.4897127114127</v>
      </c>
      <c r="CW24" s="354">
        <f t="shared" si="9"/>
        <v>9586.4026040019453</v>
      </c>
      <c r="CX24" s="354">
        <f t="shared" si="9"/>
        <v>11541.453112597768</v>
      </c>
      <c r="CY24" s="354">
        <f t="shared" si="9"/>
        <v>8776.5468743737365</v>
      </c>
      <c r="CZ24" s="354">
        <f t="shared" si="9"/>
        <v>8896.0579181298654</v>
      </c>
      <c r="DA24" s="354">
        <f t="shared" si="9"/>
        <v>8429.765061590444</v>
      </c>
      <c r="DB24" s="354">
        <f t="shared" si="9"/>
        <v>7249.6623436830014</v>
      </c>
      <c r="DC24" s="354">
        <f t="shared" si="9"/>
        <v>7636.6089470729567</v>
      </c>
      <c r="DD24" s="354">
        <f t="shared" si="9"/>
        <v>10840.599984325439</v>
      </c>
      <c r="DE24" s="354">
        <f t="shared" si="9"/>
        <v>8409.2507903015485</v>
      </c>
      <c r="DF24" s="354">
        <f t="shared" si="9"/>
        <v>8853.5313053222035</v>
      </c>
      <c r="DG24" s="354">
        <f t="shared" si="9"/>
        <v>9629.1027109909683</v>
      </c>
      <c r="DH24" s="354">
        <f t="shared" si="9"/>
        <v>9995.1727772896229</v>
      </c>
      <c r="DI24" s="354">
        <f t="shared" si="9"/>
        <v>10216.613214032674</v>
      </c>
      <c r="DJ24" s="354">
        <f t="shared" si="9"/>
        <v>11997.415491415917</v>
      </c>
      <c r="DK24" s="354">
        <f t="shared" si="9"/>
        <v>9679.3995021827468</v>
      </c>
      <c r="DL24" s="354">
        <f t="shared" si="9"/>
        <v>8730.6416020060478</v>
      </c>
      <c r="DM24" s="354">
        <f t="shared" si="9"/>
        <v>8647.0604659025685</v>
      </c>
      <c r="DN24" s="354">
        <f t="shared" si="9"/>
        <v>7559.8837531543213</v>
      </c>
      <c r="DO24" s="354">
        <f t="shared" si="9"/>
        <v>7854.7805559597136</v>
      </c>
      <c r="DP24" s="354">
        <f t="shared" si="9"/>
        <v>11110.489497285034</v>
      </c>
      <c r="DQ24" s="354">
        <f t="shared" si="9"/>
        <v>8688.1454404140277</v>
      </c>
      <c r="DR24" s="354">
        <f t="shared" si="9"/>
        <v>9122.4544781088698</v>
      </c>
      <c r="DS24" s="354">
        <f t="shared" si="9"/>
        <v>9904.5101138042428</v>
      </c>
      <c r="DT24" s="354">
        <f t="shared" si="9"/>
        <v>10289.803060689355</v>
      </c>
      <c r="DU24" s="354">
        <f t="shared" si="9"/>
        <v>10526.903741284519</v>
      </c>
      <c r="DV24" s="354">
        <f t="shared" si="9"/>
        <v>12301.522322702578</v>
      </c>
      <c r="DW24" s="354">
        <f t="shared" si="9"/>
        <v>9978.2551833067755</v>
      </c>
      <c r="DX24" s="354">
        <f t="shared" si="9"/>
        <v>9311.8219711302554</v>
      </c>
      <c r="DY24" s="354">
        <f t="shared" si="9"/>
        <v>8792.3616808216593</v>
      </c>
      <c r="DZ24" s="354">
        <f t="shared" si="9"/>
        <v>8025.7041493646075</v>
      </c>
      <c r="EA24" s="354">
        <f t="shared" si="9"/>
        <v>7954.5537048461292</v>
      </c>
      <c r="EB24" s="354">
        <f t="shared" si="9"/>
        <v>11342.872960628401</v>
      </c>
      <c r="EC24" s="354">
        <f t="shared" si="9"/>
        <v>8968.6252382751409</v>
      </c>
      <c r="ED24" s="354">
        <f t="shared" si="9"/>
        <v>9368.8634474270912</v>
      </c>
      <c r="EE24" s="354">
        <f t="shared" si="10"/>
        <v>10167.148350052195</v>
      </c>
      <c r="EF24" s="354">
        <f t="shared" si="10"/>
        <v>10579.969973354058</v>
      </c>
      <c r="EG24" s="354">
        <f t="shared" si="10"/>
        <v>9868.6828332272853</v>
      </c>
      <c r="EH24" s="354">
        <f t="shared" si="10"/>
        <v>12226.126149414133</v>
      </c>
      <c r="EI24" s="354">
        <f t="shared" si="10"/>
        <v>9519.3177855103822</v>
      </c>
      <c r="EJ24" s="354">
        <f t="shared" si="10"/>
        <v>9589.9731580523658</v>
      </c>
      <c r="EK24" s="354">
        <f t="shared" si="10"/>
        <v>9197.2332691976644</v>
      </c>
      <c r="EL24" s="354">
        <f t="shared" si="10"/>
        <v>8024.1781288061711</v>
      </c>
      <c r="EM24" s="354">
        <f t="shared" si="10"/>
        <v>8465.7045063046698</v>
      </c>
      <c r="EN24" s="354">
        <f t="shared" si="10"/>
        <v>11729.869037525299</v>
      </c>
      <c r="EO24" s="354">
        <f t="shared" si="10"/>
        <v>9278.215102492044</v>
      </c>
      <c r="EP24" s="354">
        <f t="shared" si="10"/>
        <v>9721.6184281327969</v>
      </c>
      <c r="EQ24" s="354">
        <f t="shared" si="10"/>
        <v>10505.312663178724</v>
      </c>
      <c r="ER24" s="354">
        <f t="shared" si="10"/>
        <v>10920.800452384452</v>
      </c>
      <c r="ES24" s="354">
        <f t="shared" si="10"/>
        <v>10955.629386617147</v>
      </c>
      <c r="ET24" s="354">
        <f t="shared" si="10"/>
        <v>12857.115507171484</v>
      </c>
      <c r="EU24" s="354">
        <f t="shared" si="10"/>
        <v>10547.728744552589</v>
      </c>
      <c r="EV24" s="354">
        <f t="shared" si="10"/>
        <v>9584.5606812366586</v>
      </c>
      <c r="EW24" s="354">
        <f t="shared" si="10"/>
        <v>9531.9420172472146</v>
      </c>
      <c r="EX24" s="354">
        <f t="shared" si="10"/>
        <v>8429.7699208269842</v>
      </c>
      <c r="EY24" s="354">
        <f t="shared" si="10"/>
        <v>8772.896356726842</v>
      </c>
      <c r="EZ24" s="354">
        <f t="shared" si="10"/>
        <v>12076.608736925258</v>
      </c>
      <c r="FA24" s="354">
        <f t="shared" si="10"/>
        <v>9623.2366406418623</v>
      </c>
      <c r="FB24" s="354">
        <f t="shared" si="10"/>
        <v>10049.625965046847</v>
      </c>
      <c r="FC24" s="354">
        <f t="shared" si="10"/>
        <v>10833.572232494562</v>
      </c>
      <c r="FD24" s="354">
        <f t="shared" si="10"/>
        <v>11264.267229211457</v>
      </c>
      <c r="FE24" s="354">
        <f t="shared" si="10"/>
        <v>10988.203505516401</v>
      </c>
      <c r="FF24" s="354">
        <f t="shared" si="10"/>
        <v>13076.49656059569</v>
      </c>
      <c r="FG24" s="354">
        <f t="shared" si="10"/>
        <v>10796.874241519754</v>
      </c>
      <c r="FH24" s="354">
        <f t="shared" si="10"/>
        <v>10094.516952774433</v>
      </c>
      <c r="FI24" s="354">
        <f t="shared" si="10"/>
        <v>9636.6891454441138</v>
      </c>
      <c r="FJ24" s="354">
        <f t="shared" si="10"/>
        <v>8870.096313101827</v>
      </c>
      <c r="FK24" s="354">
        <f t="shared" si="10"/>
        <v>8854.1772598327025</v>
      </c>
      <c r="FL24" s="354">
        <f t="shared" si="10"/>
        <v>12301.153539044228</v>
      </c>
      <c r="FM24" s="354">
        <f t="shared" si="10"/>
        <v>9902.3259841649797</v>
      </c>
      <c r="FN24" s="354">
        <f t="shared" si="10"/>
        <v>10299.458234111433</v>
      </c>
      <c r="FO24" s="354">
        <f t="shared" si="10"/>
        <v>11104.208124186449</v>
      </c>
      <c r="FP24" s="354">
        <f t="shared" si="10"/>
        <v>11567.192682910914</v>
      </c>
      <c r="FQ24" s="354">
        <f t="shared" si="10"/>
        <v>11480.59123974465</v>
      </c>
      <c r="FR24" s="354">
        <f t="shared" si="10"/>
        <v>13463.957957983501</v>
      </c>
      <c r="FS24" s="354">
        <f t="shared" si="10"/>
        <v>11162.827880510946</v>
      </c>
      <c r="FT24" s="354">
        <f t="shared" si="10"/>
        <v>10191.801978183748</v>
      </c>
      <c r="FU24" s="354">
        <f t="shared" si="10"/>
        <v>10161.610634513439</v>
      </c>
      <c r="FV24" s="354">
        <f t="shared" si="10"/>
        <v>9049.7093099062895</v>
      </c>
      <c r="FW24" s="354">
        <f t="shared" si="10"/>
        <v>9427.7674366941719</v>
      </c>
      <c r="FX24" s="354">
        <f t="shared" si="10"/>
        <v>12765.950398628038</v>
      </c>
      <c r="FY24" s="354">
        <f t="shared" si="10"/>
        <v>10291.088685097766</v>
      </c>
      <c r="FZ24" s="354">
        <f t="shared" si="10"/>
        <v>10712.265992391705</v>
      </c>
      <c r="GA24" s="354">
        <f t="shared" si="10"/>
        <v>11497.849952132488</v>
      </c>
      <c r="GB24" s="354">
        <f t="shared" si="10"/>
        <v>11960.90901915054</v>
      </c>
      <c r="GC24" s="354">
        <f t="shared" si="10"/>
        <v>12156.754522375761</v>
      </c>
      <c r="GD24" s="354">
        <f t="shared" si="10"/>
        <v>13959.581295848091</v>
      </c>
      <c r="GE24" s="354">
        <f t="shared" si="10"/>
        <v>11612.51368067723</v>
      </c>
      <c r="GF24" s="354">
        <f t="shared" si="10"/>
        <v>10652.781875071765</v>
      </c>
      <c r="GG24" s="354">
        <f t="shared" si="10"/>
        <v>10594.247900469627</v>
      </c>
      <c r="GH24" s="354">
        <f t="shared" si="10"/>
        <v>9454.5001701659403</v>
      </c>
      <c r="GI24" s="354">
        <f t="shared" si="10"/>
        <v>9839.6617232950539</v>
      </c>
      <c r="GJ24" s="354">
        <f t="shared" si="10"/>
        <v>13181.491445066227</v>
      </c>
      <c r="GK24" s="354">
        <f t="shared" si="10"/>
        <v>10684.524481414581</v>
      </c>
      <c r="GL24" s="354">
        <f t="shared" si="10"/>
        <v>11095.019502261877</v>
      </c>
      <c r="GM24" s="354">
        <f t="shared" si="10"/>
        <v>11874.456722151095</v>
      </c>
      <c r="GN24" s="354">
        <f t="shared" si="10"/>
        <v>12348.61998692696</v>
      </c>
      <c r="GO24" s="354">
        <f t="shared" si="10"/>
        <v>12311.831419783079</v>
      </c>
      <c r="GP24" s="354">
        <f t="shared" si="10"/>
        <v>14250.535534411651</v>
      </c>
      <c r="GQ24" s="354">
        <f t="shared" si="11"/>
        <v>11426.907819844922</v>
      </c>
      <c r="GR24" s="354">
        <f t="shared" si="11"/>
        <v>11524.267094388544</v>
      </c>
      <c r="GS24" s="354">
        <f t="shared" si="11"/>
        <v>11077.851366043114</v>
      </c>
      <c r="GT24" s="354">
        <f t="shared" si="11"/>
        <v>9817.826193196468</v>
      </c>
      <c r="GU24" s="354">
        <f t="shared" si="11"/>
        <v>10318.400704354723</v>
      </c>
      <c r="GV24" s="354">
        <f t="shared" si="11"/>
        <v>13631.02498915431</v>
      </c>
      <c r="GW24" s="354">
        <f t="shared" si="11"/>
        <v>11095.085004770412</v>
      </c>
      <c r="GX24" s="354">
        <f t="shared" si="11"/>
        <v>11503.64462409939</v>
      </c>
      <c r="GY24" s="354">
        <f t="shared" si="11"/>
        <v>12272.454110570839</v>
      </c>
      <c r="GZ24" s="354">
        <f t="shared" si="11"/>
        <v>12754.43906163813</v>
      </c>
      <c r="HA24" s="354">
        <f t="shared" si="11"/>
        <v>11981.382472852516</v>
      </c>
      <c r="HB24" s="354">
        <f t="shared" si="11"/>
        <v>14360.639614548078</v>
      </c>
      <c r="HC24" s="354">
        <f t="shared" si="11"/>
        <v>12107.236699195995</v>
      </c>
      <c r="HD24" s="354">
        <f t="shared" si="11"/>
        <v>11080.891952319716</v>
      </c>
      <c r="HE24" s="354">
        <f t="shared" si="11"/>
        <v>11121.322744013471</v>
      </c>
      <c r="HF24" s="354">
        <f t="shared" si="11"/>
        <v>10008.659426327284</v>
      </c>
      <c r="HG24" s="354">
        <f t="shared" si="11"/>
        <v>10444.620215706243</v>
      </c>
      <c r="HH24" s="354">
        <f t="shared" si="11"/>
        <v>13846.599770203111</v>
      </c>
      <c r="HI24" s="354">
        <f t="shared" si="11"/>
        <v>11343.94354762253</v>
      </c>
      <c r="HJ24" s="354">
        <f t="shared" si="11"/>
        <v>11760.819264363257</v>
      </c>
      <c r="HK24" s="354">
        <f t="shared" si="11"/>
        <v>12552.942460688257</v>
      </c>
      <c r="HL24" s="354">
        <f t="shared" si="11"/>
        <v>13070.690874359299</v>
      </c>
      <c r="HM24" s="354">
        <f t="shared" si="11"/>
        <v>13052.952328560756</v>
      </c>
      <c r="HN24" s="354">
        <f t="shared" si="11"/>
        <v>14991.800276590862</v>
      </c>
      <c r="HO24" s="354">
        <f t="shared" si="11"/>
        <v>12653.240860649561</v>
      </c>
      <c r="HP24" s="354">
        <f t="shared" si="11"/>
        <v>11676.287985541976</v>
      </c>
      <c r="HQ24" s="354">
        <f t="shared" si="11"/>
        <v>11652.40891971464</v>
      </c>
      <c r="HR24" s="354">
        <f t="shared" si="11"/>
        <v>10694.339750483137</v>
      </c>
      <c r="HS24" s="354">
        <f t="shared" si="11"/>
        <v>10705.812472740023</v>
      </c>
      <c r="HT24" s="354">
        <f t="shared" si="11"/>
        <v>14265.816861477477</v>
      </c>
      <c r="HU24" s="354">
        <f t="shared" si="11"/>
        <v>11780.863939033088</v>
      </c>
      <c r="HV24" s="354">
        <f t="shared" si="11"/>
        <v>12143.649614960552</v>
      </c>
      <c r="HW24" s="354">
        <f t="shared" si="11"/>
        <v>12945.062375750487</v>
      </c>
      <c r="HX24" s="354">
        <f t="shared" si="11"/>
        <v>13483.250811576119</v>
      </c>
      <c r="HY24" s="354">
        <f t="shared" si="11"/>
        <v>13342.818357299002</v>
      </c>
      <c r="HZ24" s="354">
        <f t="shared" si="11"/>
        <v>15351.84119656218</v>
      </c>
      <c r="IA24" s="354">
        <f t="shared" si="11"/>
        <v>12525.180929656593</v>
      </c>
      <c r="IB24" s="354">
        <f t="shared" si="11"/>
        <v>12612.628268719453</v>
      </c>
      <c r="IC24" s="354">
        <f t="shared" si="11"/>
        <v>12190.941907805753</v>
      </c>
      <c r="ID24" s="354">
        <f t="shared" si="11"/>
        <v>10907.064945646203</v>
      </c>
      <c r="IE24" s="354">
        <f t="shared" si="11"/>
        <v>11461.99694999679</v>
      </c>
      <c r="IF24" s="354">
        <f t="shared" si="11"/>
        <v>14827.419820117384</v>
      </c>
      <c r="IG24" s="354">
        <f t="shared" si="11"/>
        <v>12251.912109238761</v>
      </c>
      <c r="IH24" s="354">
        <f t="shared" si="11"/>
        <v>12649.041832382214</v>
      </c>
      <c r="II24" s="354">
        <f t="shared" si="11"/>
        <v>13418.217381339553</v>
      </c>
      <c r="IJ24" s="354">
        <f t="shared" si="11"/>
        <v>13952.306306062146</v>
      </c>
      <c r="IK24" s="354">
        <f t="shared" si="11"/>
        <v>14068.981369794843</v>
      </c>
      <c r="IL24" s="354">
        <f t="shared" si="11"/>
        <v>15907.870934841692</v>
      </c>
      <c r="IM24" s="354">
        <f t="shared" si="11"/>
        <v>13528.803497740584</v>
      </c>
      <c r="IN24" s="354">
        <f t="shared" si="11"/>
        <v>12548.99378028737</v>
      </c>
      <c r="IO24" s="354">
        <f t="shared" si="11"/>
        <v>12512.516074702298</v>
      </c>
      <c r="IP24" s="354">
        <f t="shared" si="11"/>
        <v>11320.235526921342</v>
      </c>
      <c r="IQ24" s="354">
        <f t="shared" si="11"/>
        <v>11788.083727891957</v>
      </c>
      <c r="IR24" s="354">
        <f t="shared" si="11"/>
        <v>15209.86104305269</v>
      </c>
      <c r="IS24" s="354">
        <f t="shared" si="11"/>
        <v>12640.516658219678</v>
      </c>
      <c r="IT24" s="354">
        <f t="shared" si="11"/>
        <v>13027.042101860385</v>
      </c>
      <c r="IU24" s="354">
        <f t="shared" si="11"/>
        <v>13802.950479385629</v>
      </c>
      <c r="IV24" s="354">
        <f t="shared" si="11"/>
        <v>14360.61810432767</v>
      </c>
      <c r="IW24" s="354">
        <f t="shared" si="11"/>
        <v>14490.715416016441</v>
      </c>
      <c r="IX24" s="354">
        <f t="shared" si="11"/>
        <v>16325.301900344197</v>
      </c>
      <c r="IY24" s="354">
        <f t="shared" si="11"/>
        <v>13939.794873402821</v>
      </c>
      <c r="IZ24" s="354">
        <f t="shared" si="11"/>
        <v>13241.811286280947</v>
      </c>
      <c r="JA24" s="354">
        <f t="shared" si="11"/>
        <v>12770.761690699217</v>
      </c>
      <c r="JB24" s="354">
        <f t="shared" si="11"/>
        <v>11896.623652181599</v>
      </c>
      <c r="JC24" s="354">
        <f t="shared" si="12"/>
        <v>12002.688346168419</v>
      </c>
      <c r="JD24" s="354">
        <f t="shared" si="12"/>
        <v>15561.153782299269</v>
      </c>
      <c r="JE24" s="354">
        <f t="shared" si="12"/>
        <v>13036.451009174698</v>
      </c>
      <c r="JF24" s="354">
        <f t="shared" si="12"/>
        <v>13387.815405962763</v>
      </c>
      <c r="JG24" s="354">
        <f t="shared" si="12"/>
        <v>14179.852043087563</v>
      </c>
      <c r="JH24" s="354">
        <f t="shared" si="12"/>
        <v>14769.225214595082</v>
      </c>
      <c r="JI24" s="354">
        <f t="shared" si="12"/>
        <v>14670.766197638097</v>
      </c>
      <c r="JJ24" s="354">
        <f t="shared" si="12"/>
        <v>16650.611718711796</v>
      </c>
      <c r="JK24" s="354">
        <f t="shared" si="12"/>
        <v>13794.964615689029</v>
      </c>
      <c r="JL24" s="354">
        <f t="shared" si="12"/>
        <v>13876.57724267591</v>
      </c>
      <c r="JM24" s="354">
        <f t="shared" si="12"/>
        <v>13461.439059341661</v>
      </c>
      <c r="JN24" s="354">
        <f t="shared" si="12"/>
        <v>12140.085786093501</v>
      </c>
      <c r="JO24" s="354">
        <f t="shared" si="12"/>
        <v>12747.174438223461</v>
      </c>
      <c r="JP24" s="354">
        <f t="shared" si="12"/>
        <v>16161.846253768699</v>
      </c>
      <c r="JQ24" s="354">
        <f t="shared" si="12"/>
        <v>13538.061056034185</v>
      </c>
      <c r="JR24" s="354">
        <f t="shared" si="12"/>
        <v>13918.635943399835</v>
      </c>
      <c r="JS24" s="354">
        <f t="shared" si="12"/>
        <v>14684.49852967514</v>
      </c>
      <c r="JT24" s="354">
        <f t="shared" si="12"/>
        <v>15271.5233293484</v>
      </c>
      <c r="JU24" s="354">
        <f t="shared" si="12"/>
        <v>15186.896679911328</v>
      </c>
      <c r="JV24" s="354">
        <f t="shared" si="12"/>
        <v>17145.842819003006</v>
      </c>
      <c r="JW24" s="354">
        <f t="shared" si="12"/>
        <v>14766.544600561243</v>
      </c>
      <c r="JX24" s="354">
        <f t="shared" si="12"/>
        <v>13766.595874459532</v>
      </c>
      <c r="JY24" s="354">
        <f t="shared" si="12"/>
        <v>13761.657464760505</v>
      </c>
      <c r="JZ24" s="354">
        <f t="shared" si="12"/>
        <v>12544.302997282342</v>
      </c>
      <c r="KA24" s="354">
        <f t="shared" si="12"/>
        <v>13071.220855091084</v>
      </c>
      <c r="KB24" s="354">
        <f t="shared" si="12"/>
        <v>16551.695544781283</v>
      </c>
      <c r="KC24" s="354">
        <f t="shared" si="12"/>
        <v>13939.213449553552</v>
      </c>
      <c r="KD24" s="354">
        <f t="shared" si="12"/>
        <v>14313.262965356571</v>
      </c>
      <c r="KE24" s="354">
        <f t="shared" si="12"/>
        <v>15089.771167040115</v>
      </c>
      <c r="KF24" s="354">
        <f t="shared" si="12"/>
        <v>15704.879632732624</v>
      </c>
      <c r="KG24" s="354">
        <f t="shared" si="12"/>
        <v>15313.377942137717</v>
      </c>
      <c r="KH24" s="354">
        <f t="shared" si="12"/>
        <v>17466.496063390805</v>
      </c>
      <c r="KI24" s="354">
        <f t="shared" si="12"/>
        <v>15120.023737090803</v>
      </c>
      <c r="KJ24" s="354">
        <f t="shared" si="12"/>
        <v>14383.848624051687</v>
      </c>
      <c r="KK24" s="354">
        <f t="shared" si="12"/>
        <v>13977.949080383443</v>
      </c>
      <c r="KL24" s="354">
        <f t="shared" si="12"/>
        <v>13095.930655997021</v>
      </c>
      <c r="KM24" s="354">
        <f t="shared" si="12"/>
        <v>13270.258293613622</v>
      </c>
      <c r="KN24" s="354">
        <f t="shared" si="12"/>
        <v>16899.897550430185</v>
      </c>
      <c r="KO24" s="354">
        <f t="shared" si="12"/>
        <v>14339.485738151092</v>
      </c>
      <c r="KP24" s="354">
        <f t="shared" si="12"/>
        <v>14684.111734446687</v>
      </c>
      <c r="KQ24" s="354">
        <f t="shared" si="12"/>
        <v>15482.129119902896</v>
      </c>
      <c r="KR24" s="354">
        <f t="shared" si="12"/>
        <v>16134.665239528818</v>
      </c>
      <c r="KS24" s="354">
        <f t="shared" si="12"/>
        <v>15930.441116715057</v>
      </c>
      <c r="KT24" s="354">
        <f t="shared" si="12"/>
        <v>17980.971295329608</v>
      </c>
      <c r="KU24" s="354">
        <f t="shared" si="12"/>
        <v>15611.895744347783</v>
      </c>
      <c r="KV24" s="354">
        <f t="shared" si="12"/>
        <v>14606.671831060026</v>
      </c>
      <c r="KW24" s="354">
        <f t="shared" si="12"/>
        <v>14629.976599918351</v>
      </c>
      <c r="KX24" s="354">
        <f t="shared" si="12"/>
        <v>13400.143224270756</v>
      </c>
      <c r="KY24" s="354">
        <f t="shared" si="12"/>
        <v>13973.222015078931</v>
      </c>
      <c r="KZ24" s="354">
        <f t="shared" si="12"/>
        <v>17498.621577572841</v>
      </c>
      <c r="LA24" s="354">
        <f t="shared" si="12"/>
        <v>14858.434966355493</v>
      </c>
      <c r="LB24" s="354">
        <f t="shared" si="12"/>
        <v>15225.9537978306</v>
      </c>
      <c r="LC24" s="354">
        <f t="shared" si="12"/>
        <v>16004.73042070989</v>
      </c>
      <c r="LD24" s="354">
        <f t="shared" si="12"/>
        <v>16661.963931902526</v>
      </c>
      <c r="LE24" s="354">
        <f t="shared" si="12"/>
        <v>16715.285824603805</v>
      </c>
      <c r="LF24" s="354">
        <f t="shared" si="12"/>
        <v>18600.716638896483</v>
      </c>
      <c r="LG24" s="354">
        <f t="shared" si="12"/>
        <v>16186.850589198681</v>
      </c>
      <c r="LH24" s="354">
        <f t="shared" si="12"/>
        <v>15190.934511105243</v>
      </c>
      <c r="LI24" s="354">
        <f t="shared" si="12"/>
        <v>15189.486717776095</v>
      </c>
      <c r="LJ24" s="354">
        <f t="shared" si="12"/>
        <v>13930.232673373177</v>
      </c>
      <c r="LK24" s="354">
        <f t="shared" si="12"/>
        <v>14515.644854413909</v>
      </c>
      <c r="LL24" s="354">
        <f t="shared" si="12"/>
        <v>18049.962606121579</v>
      </c>
      <c r="LM24" s="354">
        <f t="shared" si="12"/>
        <v>15384.289752789284</v>
      </c>
      <c r="LN24" s="354">
        <f t="shared" si="12"/>
        <v>15740.26135371392</v>
      </c>
      <c r="LO24" s="354">
        <f t="shared" si="13"/>
        <v>16513.102710715797</v>
      </c>
      <c r="LP24" s="354">
        <f t="shared" si="13"/>
        <v>17186.403449497069</v>
      </c>
      <c r="LQ24" s="354">
        <f t="shared" si="13"/>
        <v>17026.579661100157</v>
      </c>
      <c r="LR24" s="354">
        <f t="shared" si="13"/>
        <v>19036.616590633981</v>
      </c>
      <c r="LS24" s="354">
        <f t="shared" si="13"/>
        <v>16142.200425233941</v>
      </c>
      <c r="LT24" s="354">
        <f t="shared" si="13"/>
        <v>16204.121741232058</v>
      </c>
      <c r="LU24" s="354">
        <f t="shared" si="13"/>
        <v>15814.082356886094</v>
      </c>
      <c r="LV24" s="354">
        <f t="shared" si="13"/>
        <v>14430.630113951975</v>
      </c>
      <c r="LW24" s="354">
        <f t="shared" si="13"/>
        <v>15135.86731021903</v>
      </c>
      <c r="LX24" s="354">
        <f t="shared" si="13"/>
        <v>18644.952536748875</v>
      </c>
      <c r="LY24" s="354">
        <f t="shared" si="13"/>
        <v>15935.759065182638</v>
      </c>
      <c r="LZ24" s="354">
        <f t="shared" si="13"/>
        <v>16288.145327019809</v>
      </c>
      <c r="MA24" s="354">
        <f t="shared" si="13"/>
        <v>17049.888187768076</v>
      </c>
      <c r="MB24" s="354">
        <f t="shared" si="13"/>
        <v>17735.53695928134</v>
      </c>
      <c r="MC24" s="354">
        <f t="shared" si="13"/>
        <v>16836.29791892154</v>
      </c>
      <c r="MD24" s="354">
        <f t="shared" si="13"/>
        <v>19288.781293236982</v>
      </c>
      <c r="ME24" s="354">
        <f t="shared" si="13"/>
        <v>16962.887768887107</v>
      </c>
      <c r="MF24" s="354">
        <f t="shared" si="13"/>
        <v>15900.286379293339</v>
      </c>
      <c r="MG24" s="354">
        <f t="shared" si="13"/>
        <v>15998.436089647201</v>
      </c>
      <c r="MH24" s="354">
        <f t="shared" si="13"/>
        <v>14759.374699864162</v>
      </c>
      <c r="MI24" s="354">
        <f t="shared" si="13"/>
        <v>15404.90652157423</v>
      </c>
      <c r="MJ24" s="354">
        <f t="shared" si="13"/>
        <v>19008.049851713004</v>
      </c>
      <c r="MK24" s="354">
        <f t="shared" si="13"/>
        <v>16327.97370296245</v>
      </c>
      <c r="ML24" s="354">
        <f t="shared" si="13"/>
        <v>16687.311005483014</v>
      </c>
      <c r="MM24" s="354">
        <f t="shared" si="13"/>
        <v>17472.191866091605</v>
      </c>
      <c r="MN24" s="354">
        <f t="shared" si="13"/>
        <v>18198.479404622474</v>
      </c>
      <c r="MO24" s="354">
        <f t="shared" si="13"/>
        <v>18051.533240950415</v>
      </c>
      <c r="MP24" s="354">
        <f t="shared" si="13"/>
        <v>20065.71788521374</v>
      </c>
      <c r="MQ24" s="354">
        <f t="shared" si="13"/>
        <v>17653.06418263735</v>
      </c>
      <c r="MR24" s="354">
        <f t="shared" si="13"/>
        <v>16639.12642722973</v>
      </c>
      <c r="MS24" s="354">
        <f t="shared" si="13"/>
        <v>16674.42184817011</v>
      </c>
      <c r="MT24" s="354">
        <f t="shared" si="13"/>
        <v>15387.285245350811</v>
      </c>
      <c r="MU24" s="354">
        <f t="shared" si="13"/>
        <v>16042.154446413346</v>
      </c>
      <c r="MV24" s="354">
        <f t="shared" si="13"/>
        <v>19644.865498869665</v>
      </c>
      <c r="MW24" s="354">
        <f t="shared" si="13"/>
        <v>16930.081054532209</v>
      </c>
      <c r="MX24" s="354">
        <f t="shared" si="13"/>
        <v>17272.236355812423</v>
      </c>
      <c r="MY24" s="354">
        <f t="shared" si="13"/>
        <v>18046.194171001349</v>
      </c>
      <c r="MZ24" s="354">
        <f t="shared" si="13"/>
        <v>18786.056343146131</v>
      </c>
      <c r="NA24" s="478">
        <f t="shared" si="13"/>
        <v>18319.275360098982</v>
      </c>
    </row>
    <row r="25" spans="1:365" x14ac:dyDescent="0.2">
      <c r="A25" s="260" t="s">
        <v>601</v>
      </c>
      <c r="B25" s="258" t="s">
        <v>597</v>
      </c>
      <c r="C25" s="275">
        <v>1.0999999999999999E-2</v>
      </c>
      <c r="E25" s="263"/>
      <c r="F25" s="355">
        <f>$C25*F$21</f>
        <v>9261.0988758774747</v>
      </c>
      <c r="G25" s="355">
        <f t="shared" si="8"/>
        <v>6603.665888254116</v>
      </c>
      <c r="H25" s="355">
        <f t="shared" si="8"/>
        <v>6693.6871973062534</v>
      </c>
      <c r="I25" s="355">
        <f t="shared" si="8"/>
        <v>6258.0989364372699</v>
      </c>
      <c r="J25" s="355">
        <f t="shared" si="8"/>
        <v>5167.3172014540887</v>
      </c>
      <c r="K25" s="355">
        <f t="shared" si="8"/>
        <v>5465.9494484031038</v>
      </c>
      <c r="L25" s="355">
        <f t="shared" si="8"/>
        <v>8593.2318001832155</v>
      </c>
      <c r="M25" s="355">
        <f t="shared" si="8"/>
        <v>6258.4739917502466</v>
      </c>
      <c r="N25" s="355">
        <f t="shared" si="8"/>
        <v>6738.7861473997145</v>
      </c>
      <c r="O25" s="355">
        <f t="shared" si="8"/>
        <v>7525.9834125451234</v>
      </c>
      <c r="P25" s="355">
        <f t="shared" si="8"/>
        <v>7800.8356832182908</v>
      </c>
      <c r="Q25" s="355">
        <f t="shared" si="8"/>
        <v>7921.1829691877565</v>
      </c>
      <c r="R25" s="355">
        <f t="shared" si="8"/>
        <v>9769.6566980134012</v>
      </c>
      <c r="S25" s="355">
        <f t="shared" si="8"/>
        <v>7511.3184958316415</v>
      </c>
      <c r="T25" s="355">
        <f t="shared" si="8"/>
        <v>6570.879751146218</v>
      </c>
      <c r="U25" s="355">
        <f t="shared" si="8"/>
        <v>6476.7697897649577</v>
      </c>
      <c r="V25" s="355">
        <f t="shared" si="8"/>
        <v>5460.2181020067683</v>
      </c>
      <c r="W25" s="355">
        <f t="shared" si="8"/>
        <v>5658.7744372381158</v>
      </c>
      <c r="X25" s="355">
        <f t="shared" si="8"/>
        <v>8823.8458405704496</v>
      </c>
      <c r="Y25" s="355">
        <f t="shared" si="8"/>
        <v>6491.0899209696072</v>
      </c>
      <c r="Z25" s="355">
        <f t="shared" si="8"/>
        <v>6956.1542199745227</v>
      </c>
      <c r="AA25" s="355">
        <f t="shared" si="8"/>
        <v>7744.4730487448423</v>
      </c>
      <c r="AB25" s="355">
        <f t="shared" si="8"/>
        <v>8032.0061126681503</v>
      </c>
      <c r="AC25" s="355">
        <f t="shared" si="8"/>
        <v>7843.9894355725737</v>
      </c>
      <c r="AD25" s="355">
        <f t="shared" si="8"/>
        <v>9882.4132215697118</v>
      </c>
      <c r="AE25" s="355">
        <f t="shared" si="8"/>
        <v>7653.9911877325821</v>
      </c>
      <c r="AF25" s="355">
        <f t="shared" si="8"/>
        <v>6977.8117335622728</v>
      </c>
      <c r="AG25" s="355">
        <f t="shared" si="8"/>
        <v>6479.4984260137608</v>
      </c>
      <c r="AH25" s="355">
        <f t="shared" si="8"/>
        <v>5801.5621958602842</v>
      </c>
      <c r="AI25" s="355">
        <f t="shared" si="8"/>
        <v>5638.8237078080265</v>
      </c>
      <c r="AJ25" s="355">
        <f t="shared" si="8"/>
        <v>8944.8367486168772</v>
      </c>
      <c r="AK25" s="355">
        <f t="shared" si="8"/>
        <v>6670.2671414413098</v>
      </c>
      <c r="AL25" s="355">
        <f t="shared" si="8"/>
        <v>7107.660977986272</v>
      </c>
      <c r="AM25" s="355">
        <f t="shared" si="8"/>
        <v>7917.4355389273396</v>
      </c>
      <c r="AN25" s="355">
        <f t="shared" si="8"/>
        <v>8234.2609488874641</v>
      </c>
      <c r="AO25" s="355">
        <f t="shared" si="8"/>
        <v>8511.1083184195668</v>
      </c>
      <c r="AP25" s="355">
        <f t="shared" si="8"/>
        <v>10279.141170078208</v>
      </c>
      <c r="AQ25" s="355">
        <f t="shared" si="8"/>
        <v>7504.637356582537</v>
      </c>
      <c r="AR25" s="355">
        <f t="shared" si="8"/>
        <v>7652.1553811263548</v>
      </c>
      <c r="AS25" s="355">
        <f t="shared" si="8"/>
        <v>7141.4517330930539</v>
      </c>
      <c r="AT25" s="355">
        <f t="shared" si="8"/>
        <v>5985.4816683704303</v>
      </c>
      <c r="AU25" s="355">
        <f t="shared" si="8"/>
        <v>6303.1149944343688</v>
      </c>
      <c r="AV25" s="355">
        <f t="shared" si="8"/>
        <v>9437.338707298688</v>
      </c>
      <c r="AW25" s="355">
        <f t="shared" si="8"/>
        <v>7053.0459582153708</v>
      </c>
      <c r="AX25" s="355">
        <f t="shared" si="8"/>
        <v>7510.0225827997356</v>
      </c>
      <c r="AY25" s="355">
        <f t="shared" si="8"/>
        <v>8283.5442070010522</v>
      </c>
      <c r="AZ25" s="355">
        <f t="shared" si="8"/>
        <v>8582.9811046469258</v>
      </c>
      <c r="BA25" s="355">
        <f t="shared" si="8"/>
        <v>8863.0244653191094</v>
      </c>
      <c r="BB25" s="355">
        <f t="shared" si="8"/>
        <v>10606.994584967228</v>
      </c>
      <c r="BC25" s="355">
        <f t="shared" si="8"/>
        <v>8307.6625416355382</v>
      </c>
      <c r="BD25" s="355">
        <f t="shared" si="8"/>
        <v>7370.6378058362188</v>
      </c>
      <c r="BE25" s="355">
        <f t="shared" si="8"/>
        <v>7266.0926663837427</v>
      </c>
      <c r="BF25" s="355">
        <f t="shared" si="8"/>
        <v>6216.2999521878446</v>
      </c>
      <c r="BG25" s="355">
        <f t="shared" si="8"/>
        <v>6445.1048923328663</v>
      </c>
      <c r="BH25" s="355">
        <f t="shared" si="8"/>
        <v>9637.2010498159761</v>
      </c>
      <c r="BI25" s="355">
        <f t="shared" si="8"/>
        <v>7268.9711874033183</v>
      </c>
      <c r="BJ25" s="355">
        <f t="shared" si="8"/>
        <v>7720.4225620103953</v>
      </c>
      <c r="BK25" s="355">
        <f t="shared" si="8"/>
        <v>8504.1143350431412</v>
      </c>
      <c r="BL25" s="355">
        <f t="shared" si="8"/>
        <v>8824.1956148954632</v>
      </c>
      <c r="BM25" s="355">
        <f t="shared" si="8"/>
        <v>8881.6679953305593</v>
      </c>
      <c r="BN25" s="355">
        <f t="shared" si="8"/>
        <v>10767.630060235504</v>
      </c>
      <c r="BO25" s="355">
        <f t="shared" si="8"/>
        <v>8493.609780032124</v>
      </c>
      <c r="BP25" s="355">
        <f t="shared" si="8"/>
        <v>7825.9928837507859</v>
      </c>
      <c r="BQ25" s="355">
        <f t="shared" si="8"/>
        <v>7310.2288008705127</v>
      </c>
      <c r="BR25" s="355">
        <f t="shared" ref="BR25" si="14">$C25*BR$21</f>
        <v>6595.5234405193041</v>
      </c>
      <c r="BS25" s="355">
        <f t="shared" si="9"/>
        <v>6462.717681089799</v>
      </c>
      <c r="BT25" s="355">
        <f t="shared" si="9"/>
        <v>9794.4104393756079</v>
      </c>
      <c r="BU25" s="355">
        <f t="shared" si="9"/>
        <v>7482.084058936397</v>
      </c>
      <c r="BV25" s="355">
        <f t="shared" si="9"/>
        <v>7904.5269576262453</v>
      </c>
      <c r="BW25" s="355">
        <f t="shared" si="9"/>
        <v>8708.6174687399525</v>
      </c>
      <c r="BX25" s="355">
        <f t="shared" si="9"/>
        <v>9058.0104667854266</v>
      </c>
      <c r="BY25" s="355">
        <f t="shared" si="9"/>
        <v>8390.037848473552</v>
      </c>
      <c r="BZ25" s="355">
        <f t="shared" si="9"/>
        <v>10726.977557775957</v>
      </c>
      <c r="CA25" s="355">
        <f t="shared" si="9"/>
        <v>8540.229178759455</v>
      </c>
      <c r="CB25" s="355">
        <f t="shared" si="9"/>
        <v>7549.4928006145883</v>
      </c>
      <c r="CC25" s="355">
        <f t="shared" si="9"/>
        <v>7551.8479494640706</v>
      </c>
      <c r="CD25" s="355">
        <f t="shared" si="9"/>
        <v>6849.1879367613928</v>
      </c>
      <c r="CE25" s="355">
        <f t="shared" si="9"/>
        <v>6633.6500599943547</v>
      </c>
      <c r="CF25" s="355">
        <f t="shared" si="9"/>
        <v>10034.679990091987</v>
      </c>
      <c r="CG25" s="355">
        <f t="shared" si="9"/>
        <v>7726.0563090211117</v>
      </c>
      <c r="CH25" s="355">
        <f t="shared" si="9"/>
        <v>8140.4617454013023</v>
      </c>
      <c r="CI25" s="355">
        <f t="shared" si="9"/>
        <v>8954.308502057087</v>
      </c>
      <c r="CJ25" s="355">
        <f t="shared" si="9"/>
        <v>9322.3643763544133</v>
      </c>
      <c r="CK25" s="355">
        <f t="shared" si="9"/>
        <v>9102.175717817534</v>
      </c>
      <c r="CL25" s="355">
        <f t="shared" si="9"/>
        <v>11171.587723403374</v>
      </c>
      <c r="CM25" s="355">
        <f t="shared" si="9"/>
        <v>8929.6245522895333</v>
      </c>
      <c r="CN25" s="355">
        <f t="shared" si="9"/>
        <v>7965.6019112410586</v>
      </c>
      <c r="CO25" s="355">
        <f t="shared" si="9"/>
        <v>7928.1018093303546</v>
      </c>
      <c r="CP25" s="355">
        <f t="shared" si="9"/>
        <v>7087.3955903138867</v>
      </c>
      <c r="CQ25" s="355">
        <f t="shared" si="9"/>
        <v>6941.4008392401138</v>
      </c>
      <c r="CR25" s="355">
        <f t="shared" si="9"/>
        <v>10353.621033893127</v>
      </c>
      <c r="CS25" s="355">
        <f t="shared" si="9"/>
        <v>8016.9731120263777</v>
      </c>
      <c r="CT25" s="355">
        <f t="shared" si="9"/>
        <v>8431.1146983415183</v>
      </c>
      <c r="CU25" s="355">
        <f t="shared" si="9"/>
        <v>9243.5296129219641</v>
      </c>
      <c r="CV25" s="355">
        <f t="shared" si="9"/>
        <v>9621.4897127114127</v>
      </c>
      <c r="CW25" s="355">
        <f t="shared" si="9"/>
        <v>9586.4026040019453</v>
      </c>
      <c r="CX25" s="355">
        <f t="shared" si="9"/>
        <v>11541.453112597768</v>
      </c>
      <c r="CY25" s="355">
        <f t="shared" si="9"/>
        <v>8776.5468743737365</v>
      </c>
      <c r="CZ25" s="355">
        <f t="shared" si="9"/>
        <v>8896.0579181298654</v>
      </c>
      <c r="DA25" s="355">
        <f t="shared" si="9"/>
        <v>8429.765061590444</v>
      </c>
      <c r="DB25" s="355">
        <f t="shared" si="9"/>
        <v>7249.6623436830014</v>
      </c>
      <c r="DC25" s="355">
        <f t="shared" si="9"/>
        <v>7636.6089470729567</v>
      </c>
      <c r="DD25" s="355">
        <f t="shared" si="9"/>
        <v>10840.599984325439</v>
      </c>
      <c r="DE25" s="355">
        <f t="shared" si="9"/>
        <v>8409.2507903015485</v>
      </c>
      <c r="DF25" s="355">
        <f t="shared" si="9"/>
        <v>8853.5313053222035</v>
      </c>
      <c r="DG25" s="355">
        <f t="shared" si="9"/>
        <v>9629.1027109909683</v>
      </c>
      <c r="DH25" s="355">
        <f t="shared" si="9"/>
        <v>9995.1727772896229</v>
      </c>
      <c r="DI25" s="355">
        <f t="shared" si="9"/>
        <v>10216.613214032674</v>
      </c>
      <c r="DJ25" s="355">
        <f t="shared" si="9"/>
        <v>11997.415491415917</v>
      </c>
      <c r="DK25" s="355">
        <f t="shared" si="9"/>
        <v>9679.3995021827468</v>
      </c>
      <c r="DL25" s="355">
        <f t="shared" si="9"/>
        <v>8730.6416020060478</v>
      </c>
      <c r="DM25" s="355">
        <f t="shared" si="9"/>
        <v>8647.0604659025685</v>
      </c>
      <c r="DN25" s="355">
        <f t="shared" si="9"/>
        <v>7559.8837531543213</v>
      </c>
      <c r="DO25" s="355">
        <f t="shared" si="9"/>
        <v>7854.7805559597136</v>
      </c>
      <c r="DP25" s="355">
        <f t="shared" si="9"/>
        <v>11110.489497285034</v>
      </c>
      <c r="DQ25" s="355">
        <f t="shared" si="9"/>
        <v>8688.1454404140277</v>
      </c>
      <c r="DR25" s="355">
        <f t="shared" si="9"/>
        <v>9122.4544781088698</v>
      </c>
      <c r="DS25" s="355">
        <f t="shared" si="9"/>
        <v>9904.5101138042428</v>
      </c>
      <c r="DT25" s="355">
        <f t="shared" si="9"/>
        <v>10289.803060689355</v>
      </c>
      <c r="DU25" s="355">
        <f t="shared" si="9"/>
        <v>10526.903741284519</v>
      </c>
      <c r="DV25" s="355">
        <f t="shared" si="9"/>
        <v>12301.522322702578</v>
      </c>
      <c r="DW25" s="355">
        <f t="shared" si="9"/>
        <v>9978.2551833067755</v>
      </c>
      <c r="DX25" s="355">
        <f t="shared" si="9"/>
        <v>9311.8219711302554</v>
      </c>
      <c r="DY25" s="355">
        <f t="shared" si="9"/>
        <v>8792.3616808216593</v>
      </c>
      <c r="DZ25" s="355">
        <f t="shared" si="9"/>
        <v>8025.7041493646075</v>
      </c>
      <c r="EA25" s="355">
        <f t="shared" si="9"/>
        <v>7954.5537048461292</v>
      </c>
      <c r="EB25" s="355">
        <f t="shared" si="9"/>
        <v>11342.872960628401</v>
      </c>
      <c r="EC25" s="355">
        <f t="shared" si="9"/>
        <v>8968.6252382751409</v>
      </c>
      <c r="ED25" s="355">
        <f t="shared" ref="ED25" si="15">$C25*ED$21</f>
        <v>9368.8634474270912</v>
      </c>
      <c r="EE25" s="355">
        <f t="shared" si="10"/>
        <v>10167.148350052195</v>
      </c>
      <c r="EF25" s="355">
        <f t="shared" si="10"/>
        <v>10579.969973354058</v>
      </c>
      <c r="EG25" s="355">
        <f t="shared" si="10"/>
        <v>9868.6828332272853</v>
      </c>
      <c r="EH25" s="355">
        <f t="shared" si="10"/>
        <v>12226.126149414133</v>
      </c>
      <c r="EI25" s="355">
        <f t="shared" si="10"/>
        <v>9519.3177855103822</v>
      </c>
      <c r="EJ25" s="355">
        <f t="shared" si="10"/>
        <v>9589.9731580523658</v>
      </c>
      <c r="EK25" s="355">
        <f t="shared" si="10"/>
        <v>9197.2332691976644</v>
      </c>
      <c r="EL25" s="355">
        <f t="shared" si="10"/>
        <v>8024.1781288061711</v>
      </c>
      <c r="EM25" s="355">
        <f t="shared" si="10"/>
        <v>8465.7045063046698</v>
      </c>
      <c r="EN25" s="355">
        <f t="shared" si="10"/>
        <v>11729.869037525299</v>
      </c>
      <c r="EO25" s="355">
        <f t="shared" si="10"/>
        <v>9278.215102492044</v>
      </c>
      <c r="EP25" s="355">
        <f t="shared" si="10"/>
        <v>9721.6184281327969</v>
      </c>
      <c r="EQ25" s="355">
        <f t="shared" si="10"/>
        <v>10505.312663178724</v>
      </c>
      <c r="ER25" s="355">
        <f t="shared" si="10"/>
        <v>10920.800452384452</v>
      </c>
      <c r="ES25" s="355">
        <f t="shared" si="10"/>
        <v>10955.629386617147</v>
      </c>
      <c r="ET25" s="355">
        <f t="shared" si="10"/>
        <v>12857.115507171484</v>
      </c>
      <c r="EU25" s="355">
        <f t="shared" si="10"/>
        <v>10547.728744552589</v>
      </c>
      <c r="EV25" s="355">
        <f t="shared" si="10"/>
        <v>9584.5606812366586</v>
      </c>
      <c r="EW25" s="355">
        <f t="shared" si="10"/>
        <v>9531.9420172472146</v>
      </c>
      <c r="EX25" s="355">
        <f t="shared" si="10"/>
        <v>8429.7699208269842</v>
      </c>
      <c r="EY25" s="355">
        <f t="shared" si="10"/>
        <v>8772.896356726842</v>
      </c>
      <c r="EZ25" s="355">
        <f t="shared" si="10"/>
        <v>12076.608736925258</v>
      </c>
      <c r="FA25" s="355">
        <f t="shared" si="10"/>
        <v>9623.2366406418623</v>
      </c>
      <c r="FB25" s="355">
        <f t="shared" si="10"/>
        <v>10049.625965046847</v>
      </c>
      <c r="FC25" s="355">
        <f t="shared" si="10"/>
        <v>10833.572232494562</v>
      </c>
      <c r="FD25" s="355">
        <f t="shared" si="10"/>
        <v>11264.267229211457</v>
      </c>
      <c r="FE25" s="355">
        <f t="shared" si="10"/>
        <v>10988.203505516401</v>
      </c>
      <c r="FF25" s="355">
        <f t="shared" si="10"/>
        <v>13076.49656059569</v>
      </c>
      <c r="FG25" s="355">
        <f t="shared" si="10"/>
        <v>10796.874241519754</v>
      </c>
      <c r="FH25" s="355">
        <f t="shared" si="10"/>
        <v>10094.516952774433</v>
      </c>
      <c r="FI25" s="355">
        <f t="shared" si="10"/>
        <v>9636.6891454441138</v>
      </c>
      <c r="FJ25" s="355">
        <f t="shared" si="10"/>
        <v>8870.096313101827</v>
      </c>
      <c r="FK25" s="355">
        <f t="shared" si="10"/>
        <v>8854.1772598327025</v>
      </c>
      <c r="FL25" s="355">
        <f t="shared" si="10"/>
        <v>12301.153539044228</v>
      </c>
      <c r="FM25" s="355">
        <f t="shared" si="10"/>
        <v>9902.3259841649797</v>
      </c>
      <c r="FN25" s="355">
        <f t="shared" si="10"/>
        <v>10299.458234111433</v>
      </c>
      <c r="FO25" s="355">
        <f t="shared" si="10"/>
        <v>11104.208124186449</v>
      </c>
      <c r="FP25" s="355">
        <f t="shared" si="10"/>
        <v>11567.192682910914</v>
      </c>
      <c r="FQ25" s="355">
        <f t="shared" si="10"/>
        <v>11480.59123974465</v>
      </c>
      <c r="FR25" s="355">
        <f t="shared" si="10"/>
        <v>13463.957957983501</v>
      </c>
      <c r="FS25" s="355">
        <f t="shared" si="10"/>
        <v>11162.827880510946</v>
      </c>
      <c r="FT25" s="355">
        <f t="shared" si="10"/>
        <v>10191.801978183748</v>
      </c>
      <c r="FU25" s="355">
        <f t="shared" si="10"/>
        <v>10161.610634513439</v>
      </c>
      <c r="FV25" s="355">
        <f t="shared" si="10"/>
        <v>9049.7093099062895</v>
      </c>
      <c r="FW25" s="355">
        <f t="shared" si="10"/>
        <v>9427.7674366941719</v>
      </c>
      <c r="FX25" s="355">
        <f t="shared" si="10"/>
        <v>12765.950398628038</v>
      </c>
      <c r="FY25" s="355">
        <f t="shared" si="10"/>
        <v>10291.088685097766</v>
      </c>
      <c r="FZ25" s="355">
        <f t="shared" si="10"/>
        <v>10712.265992391705</v>
      </c>
      <c r="GA25" s="355">
        <f t="shared" si="10"/>
        <v>11497.849952132488</v>
      </c>
      <c r="GB25" s="355">
        <f t="shared" si="10"/>
        <v>11960.90901915054</v>
      </c>
      <c r="GC25" s="355">
        <f t="shared" si="10"/>
        <v>12156.754522375761</v>
      </c>
      <c r="GD25" s="355">
        <f t="shared" si="10"/>
        <v>13959.581295848091</v>
      </c>
      <c r="GE25" s="355">
        <f t="shared" si="10"/>
        <v>11612.51368067723</v>
      </c>
      <c r="GF25" s="355">
        <f t="shared" si="10"/>
        <v>10652.781875071765</v>
      </c>
      <c r="GG25" s="355">
        <f t="shared" si="10"/>
        <v>10594.247900469627</v>
      </c>
      <c r="GH25" s="355">
        <f t="shared" si="10"/>
        <v>9454.5001701659403</v>
      </c>
      <c r="GI25" s="355">
        <f t="shared" si="10"/>
        <v>9839.6617232950539</v>
      </c>
      <c r="GJ25" s="355">
        <f t="shared" si="10"/>
        <v>13181.491445066227</v>
      </c>
      <c r="GK25" s="355">
        <f t="shared" si="10"/>
        <v>10684.524481414581</v>
      </c>
      <c r="GL25" s="355">
        <f t="shared" si="10"/>
        <v>11095.019502261877</v>
      </c>
      <c r="GM25" s="355">
        <f t="shared" si="10"/>
        <v>11874.456722151095</v>
      </c>
      <c r="GN25" s="355">
        <f t="shared" si="10"/>
        <v>12348.61998692696</v>
      </c>
      <c r="GO25" s="355">
        <f t="shared" si="10"/>
        <v>12311.831419783079</v>
      </c>
      <c r="GP25" s="355">
        <f t="shared" ref="GP25" si="16">$C25*GP$21</f>
        <v>14250.535534411651</v>
      </c>
      <c r="GQ25" s="355">
        <f t="shared" si="11"/>
        <v>11426.907819844922</v>
      </c>
      <c r="GR25" s="355">
        <f t="shared" si="11"/>
        <v>11524.267094388544</v>
      </c>
      <c r="GS25" s="355">
        <f t="shared" si="11"/>
        <v>11077.851366043114</v>
      </c>
      <c r="GT25" s="355">
        <f t="shared" si="11"/>
        <v>9817.826193196468</v>
      </c>
      <c r="GU25" s="355">
        <f t="shared" si="11"/>
        <v>10318.400704354723</v>
      </c>
      <c r="GV25" s="355">
        <f t="shared" si="11"/>
        <v>13631.02498915431</v>
      </c>
      <c r="GW25" s="355">
        <f t="shared" si="11"/>
        <v>11095.085004770412</v>
      </c>
      <c r="GX25" s="355">
        <f t="shared" si="11"/>
        <v>11503.64462409939</v>
      </c>
      <c r="GY25" s="355">
        <f t="shared" si="11"/>
        <v>12272.454110570839</v>
      </c>
      <c r="GZ25" s="355">
        <f t="shared" si="11"/>
        <v>12754.43906163813</v>
      </c>
      <c r="HA25" s="355">
        <f t="shared" si="11"/>
        <v>11981.382472852516</v>
      </c>
      <c r="HB25" s="355">
        <f t="shared" si="11"/>
        <v>14360.639614548078</v>
      </c>
      <c r="HC25" s="355">
        <f t="shared" si="11"/>
        <v>12107.236699195995</v>
      </c>
      <c r="HD25" s="355">
        <f t="shared" si="11"/>
        <v>11080.891952319716</v>
      </c>
      <c r="HE25" s="355">
        <f t="shared" si="11"/>
        <v>11121.322744013471</v>
      </c>
      <c r="HF25" s="355">
        <f t="shared" si="11"/>
        <v>10008.659426327284</v>
      </c>
      <c r="HG25" s="355">
        <f t="shared" si="11"/>
        <v>10444.620215706243</v>
      </c>
      <c r="HH25" s="355">
        <f t="shared" si="11"/>
        <v>13846.599770203111</v>
      </c>
      <c r="HI25" s="355">
        <f t="shared" si="11"/>
        <v>11343.94354762253</v>
      </c>
      <c r="HJ25" s="355">
        <f t="shared" si="11"/>
        <v>11760.819264363257</v>
      </c>
      <c r="HK25" s="355">
        <f t="shared" si="11"/>
        <v>12552.942460688257</v>
      </c>
      <c r="HL25" s="355">
        <f t="shared" si="11"/>
        <v>13070.690874359299</v>
      </c>
      <c r="HM25" s="355">
        <f t="shared" si="11"/>
        <v>13052.952328560756</v>
      </c>
      <c r="HN25" s="355">
        <f t="shared" si="11"/>
        <v>14991.800276590862</v>
      </c>
      <c r="HO25" s="355">
        <f t="shared" si="11"/>
        <v>12653.240860649561</v>
      </c>
      <c r="HP25" s="355">
        <f t="shared" si="11"/>
        <v>11676.287985541976</v>
      </c>
      <c r="HQ25" s="355">
        <f t="shared" si="11"/>
        <v>11652.40891971464</v>
      </c>
      <c r="HR25" s="355">
        <f t="shared" si="11"/>
        <v>10694.339750483137</v>
      </c>
      <c r="HS25" s="355">
        <f t="shared" si="11"/>
        <v>10705.812472740023</v>
      </c>
      <c r="HT25" s="355">
        <f t="shared" si="11"/>
        <v>14265.816861477477</v>
      </c>
      <c r="HU25" s="355">
        <f t="shared" si="11"/>
        <v>11780.863939033088</v>
      </c>
      <c r="HV25" s="355">
        <f t="shared" si="11"/>
        <v>12143.649614960552</v>
      </c>
      <c r="HW25" s="355">
        <f t="shared" si="11"/>
        <v>12945.062375750487</v>
      </c>
      <c r="HX25" s="355">
        <f t="shared" si="11"/>
        <v>13483.250811576119</v>
      </c>
      <c r="HY25" s="355">
        <f t="shared" si="11"/>
        <v>13342.818357299002</v>
      </c>
      <c r="HZ25" s="355">
        <f t="shared" si="11"/>
        <v>15351.84119656218</v>
      </c>
      <c r="IA25" s="355">
        <f t="shared" si="11"/>
        <v>12525.180929656593</v>
      </c>
      <c r="IB25" s="355">
        <f t="shared" si="11"/>
        <v>12612.628268719453</v>
      </c>
      <c r="IC25" s="355">
        <f t="shared" si="11"/>
        <v>12190.941907805753</v>
      </c>
      <c r="ID25" s="355">
        <f t="shared" si="11"/>
        <v>10907.064945646203</v>
      </c>
      <c r="IE25" s="355">
        <f t="shared" si="11"/>
        <v>11461.99694999679</v>
      </c>
      <c r="IF25" s="355">
        <f t="shared" si="11"/>
        <v>14827.419820117384</v>
      </c>
      <c r="IG25" s="355">
        <f t="shared" si="11"/>
        <v>12251.912109238761</v>
      </c>
      <c r="IH25" s="355">
        <f t="shared" si="11"/>
        <v>12649.041832382214</v>
      </c>
      <c r="II25" s="355">
        <f t="shared" si="11"/>
        <v>13418.217381339553</v>
      </c>
      <c r="IJ25" s="355">
        <f t="shared" si="11"/>
        <v>13952.306306062146</v>
      </c>
      <c r="IK25" s="355">
        <f t="shared" si="11"/>
        <v>14068.981369794843</v>
      </c>
      <c r="IL25" s="355">
        <f t="shared" si="11"/>
        <v>15907.870934841692</v>
      </c>
      <c r="IM25" s="355">
        <f t="shared" si="11"/>
        <v>13528.803497740584</v>
      </c>
      <c r="IN25" s="355">
        <f t="shared" si="11"/>
        <v>12548.99378028737</v>
      </c>
      <c r="IO25" s="355">
        <f t="shared" si="11"/>
        <v>12512.516074702298</v>
      </c>
      <c r="IP25" s="355">
        <f t="shared" si="11"/>
        <v>11320.235526921342</v>
      </c>
      <c r="IQ25" s="355">
        <f t="shared" si="11"/>
        <v>11788.083727891957</v>
      </c>
      <c r="IR25" s="355">
        <f t="shared" si="11"/>
        <v>15209.86104305269</v>
      </c>
      <c r="IS25" s="355">
        <f t="shared" si="11"/>
        <v>12640.516658219678</v>
      </c>
      <c r="IT25" s="355">
        <f t="shared" si="11"/>
        <v>13027.042101860385</v>
      </c>
      <c r="IU25" s="355">
        <f t="shared" si="11"/>
        <v>13802.950479385629</v>
      </c>
      <c r="IV25" s="355">
        <f t="shared" si="11"/>
        <v>14360.61810432767</v>
      </c>
      <c r="IW25" s="355">
        <f t="shared" si="11"/>
        <v>14490.715416016441</v>
      </c>
      <c r="IX25" s="355">
        <f t="shared" si="11"/>
        <v>16325.301900344197</v>
      </c>
      <c r="IY25" s="355">
        <f t="shared" si="11"/>
        <v>13939.794873402821</v>
      </c>
      <c r="IZ25" s="355">
        <f t="shared" si="11"/>
        <v>13241.811286280947</v>
      </c>
      <c r="JA25" s="355">
        <f t="shared" si="11"/>
        <v>12770.761690699217</v>
      </c>
      <c r="JB25" s="355">
        <f t="shared" ref="JB25" si="17">$C25*JB$21</f>
        <v>11896.623652181599</v>
      </c>
      <c r="JC25" s="355">
        <f t="shared" si="12"/>
        <v>12002.688346168419</v>
      </c>
      <c r="JD25" s="355">
        <f t="shared" si="12"/>
        <v>15561.153782299269</v>
      </c>
      <c r="JE25" s="355">
        <f t="shared" si="12"/>
        <v>13036.451009174698</v>
      </c>
      <c r="JF25" s="355">
        <f t="shared" si="12"/>
        <v>13387.815405962763</v>
      </c>
      <c r="JG25" s="355">
        <f t="shared" si="12"/>
        <v>14179.852043087563</v>
      </c>
      <c r="JH25" s="355">
        <f t="shared" si="12"/>
        <v>14769.225214595082</v>
      </c>
      <c r="JI25" s="355">
        <f t="shared" si="12"/>
        <v>14670.766197638097</v>
      </c>
      <c r="JJ25" s="355">
        <f t="shared" si="12"/>
        <v>16650.611718711796</v>
      </c>
      <c r="JK25" s="355">
        <f t="shared" si="12"/>
        <v>13794.964615689029</v>
      </c>
      <c r="JL25" s="355">
        <f t="shared" si="12"/>
        <v>13876.57724267591</v>
      </c>
      <c r="JM25" s="355">
        <f t="shared" si="12"/>
        <v>13461.439059341661</v>
      </c>
      <c r="JN25" s="355">
        <f t="shared" si="12"/>
        <v>12140.085786093501</v>
      </c>
      <c r="JO25" s="355">
        <f t="shared" si="12"/>
        <v>12747.174438223461</v>
      </c>
      <c r="JP25" s="355">
        <f t="shared" si="12"/>
        <v>16161.846253768699</v>
      </c>
      <c r="JQ25" s="355">
        <f t="shared" si="12"/>
        <v>13538.061056034185</v>
      </c>
      <c r="JR25" s="355">
        <f t="shared" si="12"/>
        <v>13918.635943399835</v>
      </c>
      <c r="JS25" s="355">
        <f t="shared" si="12"/>
        <v>14684.49852967514</v>
      </c>
      <c r="JT25" s="355">
        <f t="shared" si="12"/>
        <v>15271.5233293484</v>
      </c>
      <c r="JU25" s="355">
        <f t="shared" si="12"/>
        <v>15186.896679911328</v>
      </c>
      <c r="JV25" s="355">
        <f t="shared" si="12"/>
        <v>17145.842819003006</v>
      </c>
      <c r="JW25" s="355">
        <f t="shared" si="12"/>
        <v>14766.544600561243</v>
      </c>
      <c r="JX25" s="355">
        <f t="shared" si="12"/>
        <v>13766.595874459532</v>
      </c>
      <c r="JY25" s="355">
        <f t="shared" si="12"/>
        <v>13761.657464760505</v>
      </c>
      <c r="JZ25" s="355">
        <f t="shared" si="12"/>
        <v>12544.302997282342</v>
      </c>
      <c r="KA25" s="355">
        <f t="shared" si="12"/>
        <v>13071.220855091084</v>
      </c>
      <c r="KB25" s="355">
        <f t="shared" si="12"/>
        <v>16551.695544781283</v>
      </c>
      <c r="KC25" s="355">
        <f t="shared" si="12"/>
        <v>13939.213449553552</v>
      </c>
      <c r="KD25" s="355">
        <f t="shared" si="12"/>
        <v>14313.262965356571</v>
      </c>
      <c r="KE25" s="355">
        <f t="shared" si="12"/>
        <v>15089.771167040115</v>
      </c>
      <c r="KF25" s="355">
        <f t="shared" si="12"/>
        <v>15704.879632732624</v>
      </c>
      <c r="KG25" s="355">
        <f t="shared" si="12"/>
        <v>15313.377942137717</v>
      </c>
      <c r="KH25" s="355">
        <f t="shared" si="12"/>
        <v>17466.496063390805</v>
      </c>
      <c r="KI25" s="355">
        <f t="shared" si="12"/>
        <v>15120.023737090803</v>
      </c>
      <c r="KJ25" s="355">
        <f t="shared" si="12"/>
        <v>14383.848624051687</v>
      </c>
      <c r="KK25" s="355">
        <f t="shared" si="12"/>
        <v>13977.949080383443</v>
      </c>
      <c r="KL25" s="355">
        <f t="shared" si="12"/>
        <v>13095.930655997021</v>
      </c>
      <c r="KM25" s="355">
        <f t="shared" si="12"/>
        <v>13270.258293613622</v>
      </c>
      <c r="KN25" s="355">
        <f t="shared" si="12"/>
        <v>16899.897550430185</v>
      </c>
      <c r="KO25" s="355">
        <f t="shared" si="12"/>
        <v>14339.485738151092</v>
      </c>
      <c r="KP25" s="355">
        <f t="shared" si="12"/>
        <v>14684.111734446687</v>
      </c>
      <c r="KQ25" s="355">
        <f t="shared" si="12"/>
        <v>15482.129119902896</v>
      </c>
      <c r="KR25" s="355">
        <f t="shared" si="12"/>
        <v>16134.665239528818</v>
      </c>
      <c r="KS25" s="355">
        <f t="shared" si="12"/>
        <v>15930.441116715057</v>
      </c>
      <c r="KT25" s="355">
        <f t="shared" si="12"/>
        <v>17980.971295329608</v>
      </c>
      <c r="KU25" s="355">
        <f t="shared" si="12"/>
        <v>15611.895744347783</v>
      </c>
      <c r="KV25" s="355">
        <f t="shared" si="12"/>
        <v>14606.671831060026</v>
      </c>
      <c r="KW25" s="355">
        <f t="shared" si="12"/>
        <v>14629.976599918351</v>
      </c>
      <c r="KX25" s="355">
        <f t="shared" si="12"/>
        <v>13400.143224270756</v>
      </c>
      <c r="KY25" s="355">
        <f t="shared" si="12"/>
        <v>13973.222015078931</v>
      </c>
      <c r="KZ25" s="355">
        <f t="shared" si="12"/>
        <v>17498.621577572841</v>
      </c>
      <c r="LA25" s="355">
        <f t="shared" si="12"/>
        <v>14858.434966355493</v>
      </c>
      <c r="LB25" s="355">
        <f t="shared" si="12"/>
        <v>15225.9537978306</v>
      </c>
      <c r="LC25" s="355">
        <f t="shared" si="12"/>
        <v>16004.73042070989</v>
      </c>
      <c r="LD25" s="355">
        <f t="shared" si="12"/>
        <v>16661.963931902526</v>
      </c>
      <c r="LE25" s="355">
        <f t="shared" si="12"/>
        <v>16715.285824603805</v>
      </c>
      <c r="LF25" s="355">
        <f t="shared" si="12"/>
        <v>18600.716638896483</v>
      </c>
      <c r="LG25" s="355">
        <f t="shared" si="12"/>
        <v>16186.850589198681</v>
      </c>
      <c r="LH25" s="355">
        <f t="shared" si="12"/>
        <v>15190.934511105243</v>
      </c>
      <c r="LI25" s="355">
        <f t="shared" si="12"/>
        <v>15189.486717776095</v>
      </c>
      <c r="LJ25" s="355">
        <f t="shared" si="12"/>
        <v>13930.232673373177</v>
      </c>
      <c r="LK25" s="355">
        <f t="shared" si="12"/>
        <v>14515.644854413909</v>
      </c>
      <c r="LL25" s="355">
        <f t="shared" si="12"/>
        <v>18049.962606121579</v>
      </c>
      <c r="LM25" s="355">
        <f t="shared" si="12"/>
        <v>15384.289752789284</v>
      </c>
      <c r="LN25" s="355">
        <f t="shared" ref="LN25" si="18">$C25*LN$21</f>
        <v>15740.26135371392</v>
      </c>
      <c r="LO25" s="355">
        <f t="shared" si="13"/>
        <v>16513.102710715797</v>
      </c>
      <c r="LP25" s="355">
        <f t="shared" si="13"/>
        <v>17186.403449497069</v>
      </c>
      <c r="LQ25" s="355">
        <f t="shared" si="13"/>
        <v>17026.579661100157</v>
      </c>
      <c r="LR25" s="355">
        <f t="shared" si="13"/>
        <v>19036.616590633981</v>
      </c>
      <c r="LS25" s="355">
        <f t="shared" si="13"/>
        <v>16142.200425233941</v>
      </c>
      <c r="LT25" s="355">
        <f t="shared" si="13"/>
        <v>16204.121741232058</v>
      </c>
      <c r="LU25" s="355">
        <f t="shared" si="13"/>
        <v>15814.082356886094</v>
      </c>
      <c r="LV25" s="355">
        <f t="shared" si="13"/>
        <v>14430.630113951975</v>
      </c>
      <c r="LW25" s="355">
        <f t="shared" si="13"/>
        <v>15135.86731021903</v>
      </c>
      <c r="LX25" s="355">
        <f t="shared" si="13"/>
        <v>18644.952536748875</v>
      </c>
      <c r="LY25" s="355">
        <f t="shared" si="13"/>
        <v>15935.759065182638</v>
      </c>
      <c r="LZ25" s="355">
        <f t="shared" si="13"/>
        <v>16288.145327019809</v>
      </c>
      <c r="MA25" s="355">
        <f t="shared" si="13"/>
        <v>17049.888187768076</v>
      </c>
      <c r="MB25" s="355">
        <f t="shared" si="13"/>
        <v>17735.53695928134</v>
      </c>
      <c r="MC25" s="355">
        <f t="shared" si="13"/>
        <v>16836.29791892154</v>
      </c>
      <c r="MD25" s="355">
        <f t="shared" si="13"/>
        <v>19288.781293236982</v>
      </c>
      <c r="ME25" s="355">
        <f t="shared" si="13"/>
        <v>16962.887768887107</v>
      </c>
      <c r="MF25" s="355">
        <f t="shared" si="13"/>
        <v>15900.286379293339</v>
      </c>
      <c r="MG25" s="355">
        <f t="shared" si="13"/>
        <v>15998.436089647201</v>
      </c>
      <c r="MH25" s="355">
        <f t="shared" si="13"/>
        <v>14759.374699864162</v>
      </c>
      <c r="MI25" s="355">
        <f t="shared" si="13"/>
        <v>15404.90652157423</v>
      </c>
      <c r="MJ25" s="355">
        <f t="shared" si="13"/>
        <v>19008.049851713004</v>
      </c>
      <c r="MK25" s="355">
        <f t="shared" si="13"/>
        <v>16327.97370296245</v>
      </c>
      <c r="ML25" s="355">
        <f t="shared" si="13"/>
        <v>16687.311005483014</v>
      </c>
      <c r="MM25" s="355">
        <f t="shared" si="13"/>
        <v>17472.191866091605</v>
      </c>
      <c r="MN25" s="355">
        <f t="shared" si="13"/>
        <v>18198.479404622474</v>
      </c>
      <c r="MO25" s="355">
        <f t="shared" si="13"/>
        <v>18051.533240950415</v>
      </c>
      <c r="MP25" s="355">
        <f t="shared" si="13"/>
        <v>20065.71788521374</v>
      </c>
      <c r="MQ25" s="355">
        <f t="shared" si="13"/>
        <v>17653.06418263735</v>
      </c>
      <c r="MR25" s="355">
        <f t="shared" si="13"/>
        <v>16639.12642722973</v>
      </c>
      <c r="MS25" s="355">
        <f t="shared" si="13"/>
        <v>16674.42184817011</v>
      </c>
      <c r="MT25" s="355">
        <f t="shared" si="13"/>
        <v>15387.285245350811</v>
      </c>
      <c r="MU25" s="355">
        <f t="shared" si="13"/>
        <v>16042.154446413346</v>
      </c>
      <c r="MV25" s="355">
        <f t="shared" si="13"/>
        <v>19644.865498869665</v>
      </c>
      <c r="MW25" s="355">
        <f t="shared" si="13"/>
        <v>16930.081054532209</v>
      </c>
      <c r="MX25" s="355">
        <f t="shared" si="13"/>
        <v>17272.236355812423</v>
      </c>
      <c r="MY25" s="355">
        <f t="shared" si="13"/>
        <v>18046.194171001349</v>
      </c>
      <c r="MZ25" s="355">
        <f t="shared" si="13"/>
        <v>18786.056343146131</v>
      </c>
      <c r="NA25" s="479">
        <f t="shared" si="13"/>
        <v>18319.275360098982</v>
      </c>
    </row>
    <row r="26" spans="1:365" x14ac:dyDescent="0.2">
      <c r="C26" s="277">
        <f>SUM(C22:C25)</f>
        <v>0.34845590533601251</v>
      </c>
      <c r="E26" s="272"/>
      <c r="F26" s="366">
        <f>SUM(F22:F25)</f>
        <v>293371.32665456476</v>
      </c>
      <c r="G26" s="366">
        <f t="shared" ref="G26:BR26" si="19">SUM(G22:G25)</f>
        <v>209189.67051164829</v>
      </c>
      <c r="H26" s="366">
        <f t="shared" si="19"/>
        <v>212041.34839758425</v>
      </c>
      <c r="I26" s="366">
        <f t="shared" si="19"/>
        <v>198242.86641623511</v>
      </c>
      <c r="J26" s="366">
        <f t="shared" si="19"/>
        <v>163689.29032645773</v>
      </c>
      <c r="K26" s="366">
        <f t="shared" si="19"/>
        <v>173149.305778562</v>
      </c>
      <c r="L26" s="366">
        <f t="shared" si="19"/>
        <v>272214.76060864131</v>
      </c>
      <c r="M26" s="366">
        <f t="shared" si="19"/>
        <v>198254.74734702002</v>
      </c>
      <c r="N26" s="366">
        <f t="shared" si="19"/>
        <v>213469.98435072249</v>
      </c>
      <c r="O26" s="366">
        <f t="shared" si="19"/>
        <v>238406.66941474765</v>
      </c>
      <c r="P26" s="366">
        <f t="shared" si="19"/>
        <v>247113.38730666379</v>
      </c>
      <c r="Q26" s="366">
        <f t="shared" si="19"/>
        <v>250925.72571459305</v>
      </c>
      <c r="R26" s="366">
        <f t="shared" si="19"/>
        <v>309481.32450257265</v>
      </c>
      <c r="S26" s="366">
        <f t="shared" si="19"/>
        <v>237942.11697565002</v>
      </c>
      <c r="T26" s="366">
        <f t="shared" si="19"/>
        <v>208151.07750361162</v>
      </c>
      <c r="U26" s="366">
        <f t="shared" si="19"/>
        <v>205169.88006777124</v>
      </c>
      <c r="V26" s="366">
        <f t="shared" si="19"/>
        <v>172967.74927880478</v>
      </c>
      <c r="W26" s="366">
        <f t="shared" si="19"/>
        <v>179257.57905637202</v>
      </c>
      <c r="X26" s="366">
        <f t="shared" si="19"/>
        <v>279520.10826558043</v>
      </c>
      <c r="Y26" s="366">
        <f t="shared" si="19"/>
        <v>205623.51045717555</v>
      </c>
      <c r="Z26" s="366">
        <f t="shared" si="19"/>
        <v>220355.72876164969</v>
      </c>
      <c r="AA26" s="366">
        <f t="shared" si="19"/>
        <v>245327.94250461212</v>
      </c>
      <c r="AB26" s="366">
        <f t="shared" si="19"/>
        <v>254436.36015037878</v>
      </c>
      <c r="AC26" s="366">
        <f t="shared" si="19"/>
        <v>248480.40365623267</v>
      </c>
      <c r="AD26" s="366">
        <f t="shared" si="19"/>
        <v>313053.2041842413</v>
      </c>
      <c r="AE26" s="366">
        <f t="shared" si="19"/>
        <v>242461.67534138352</v>
      </c>
      <c r="AF26" s="366">
        <f t="shared" si="19"/>
        <v>221041.79135297207</v>
      </c>
      <c r="AG26" s="366">
        <f t="shared" si="19"/>
        <v>205256.31728726305</v>
      </c>
      <c r="AH26" s="366">
        <f t="shared" si="19"/>
        <v>183780.78248378911</v>
      </c>
      <c r="AI26" s="366">
        <f t="shared" si="19"/>
        <v>178625.58364858333</v>
      </c>
      <c r="AJ26" s="366">
        <f t="shared" si="19"/>
        <v>283352.83521110262</v>
      </c>
      <c r="AK26" s="366">
        <f t="shared" si="19"/>
        <v>211299.45232763528</v>
      </c>
      <c r="AL26" s="366">
        <f t="shared" si="19"/>
        <v>225155.13099142312</v>
      </c>
      <c r="AM26" s="366">
        <f t="shared" si="19"/>
        <v>250807.0153324042</v>
      </c>
      <c r="AN26" s="366">
        <f t="shared" si="19"/>
        <v>260843.35033795956</v>
      </c>
      <c r="AO26" s="366">
        <f t="shared" si="19"/>
        <v>269613.26859161432</v>
      </c>
      <c r="AP26" s="366">
        <f t="shared" si="19"/>
        <v>325620.67659057101</v>
      </c>
      <c r="AQ26" s="366">
        <f t="shared" si="19"/>
        <v>237730.47311876615</v>
      </c>
      <c r="AR26" s="366">
        <f t="shared" si="19"/>
        <v>242403.52100929309</v>
      </c>
      <c r="AS26" s="366">
        <f t="shared" si="19"/>
        <v>226225.54809712508</v>
      </c>
      <c r="AT26" s="366">
        <f t="shared" si="19"/>
        <v>189606.94851128408</v>
      </c>
      <c r="AU26" s="366">
        <f t="shared" si="19"/>
        <v>199668.87652932943</v>
      </c>
      <c r="AV26" s="366">
        <f t="shared" si="19"/>
        <v>298954.21847403259</v>
      </c>
      <c r="AW26" s="366">
        <f t="shared" si="19"/>
        <v>223425.046795131</v>
      </c>
      <c r="AX26" s="366">
        <f t="shared" si="19"/>
        <v>237901.06528939831</v>
      </c>
      <c r="AY26" s="366">
        <f t="shared" si="19"/>
        <v>262404.53600376664</v>
      </c>
      <c r="AZ26" s="366">
        <f t="shared" si="19"/>
        <v>271890.04102742125</v>
      </c>
      <c r="BA26" s="366">
        <f t="shared" si="19"/>
        <v>280761.20127981808</v>
      </c>
      <c r="BB26" s="366">
        <f t="shared" si="19"/>
        <v>336006.354636267</v>
      </c>
      <c r="BC26" s="366">
        <f t="shared" si="19"/>
        <v>263168.55201560823</v>
      </c>
      <c r="BD26" s="366">
        <f t="shared" si="19"/>
        <v>233485.6608669546</v>
      </c>
      <c r="BE26" s="366">
        <f t="shared" si="19"/>
        <v>230173.89984728259</v>
      </c>
      <c r="BF26" s="366">
        <f t="shared" si="19"/>
        <v>196918.7661527115</v>
      </c>
      <c r="BG26" s="366">
        <f t="shared" si="19"/>
        <v>204166.80547667388</v>
      </c>
      <c r="BH26" s="366">
        <f t="shared" si="19"/>
        <v>305285.41970170877</v>
      </c>
      <c r="BI26" s="366">
        <f t="shared" si="19"/>
        <v>230265.08508800119</v>
      </c>
      <c r="BJ26" s="366">
        <f t="shared" si="19"/>
        <v>244566.07576562813</v>
      </c>
      <c r="BK26" s="366">
        <f t="shared" si="19"/>
        <v>269391.71451803821</v>
      </c>
      <c r="BL26" s="366">
        <f t="shared" si="19"/>
        <v>279531.18835004279</v>
      </c>
      <c r="BM26" s="366">
        <f t="shared" si="19"/>
        <v>281351.78747334535</v>
      </c>
      <c r="BN26" s="366">
        <f t="shared" si="19"/>
        <v>341094.934632966</v>
      </c>
      <c r="BO26" s="366">
        <f t="shared" si="19"/>
        <v>269058.95322471851</v>
      </c>
      <c r="BP26" s="366">
        <f t="shared" si="19"/>
        <v>247910.31231459742</v>
      </c>
      <c r="BQ26" s="366">
        <f t="shared" si="19"/>
        <v>231572.03591097525</v>
      </c>
      <c r="BR26" s="366">
        <f t="shared" si="19"/>
        <v>208931.73560282239</v>
      </c>
      <c r="BS26" s="366">
        <f t="shared" ref="BS26:ED26" si="20">SUM(BS22:BS25)</f>
        <v>204724.74004501832</v>
      </c>
      <c r="BT26" s="366">
        <f t="shared" si="20"/>
        <v>310265.46880773816</v>
      </c>
      <c r="BU26" s="366">
        <f t="shared" si="20"/>
        <v>237016.03405062086</v>
      </c>
      <c r="BV26" s="366">
        <f t="shared" si="20"/>
        <v>250398.09975205184</v>
      </c>
      <c r="BW26" s="366">
        <f t="shared" si="20"/>
        <v>275869.92584498128</v>
      </c>
      <c r="BX26" s="366">
        <f t="shared" si="20"/>
        <v>286937.9307042539</v>
      </c>
      <c r="BY26" s="366">
        <f t="shared" si="20"/>
        <v>265778.02129938744</v>
      </c>
      <c r="BZ26" s="366">
        <f t="shared" si="20"/>
        <v>339807.15240126452</v>
      </c>
      <c r="CA26" s="366">
        <f t="shared" si="20"/>
        <v>270535.75366015063</v>
      </c>
      <c r="CB26" s="366">
        <f t="shared" si="20"/>
        <v>239151.39533326047</v>
      </c>
      <c r="CC26" s="366">
        <f t="shared" si="20"/>
        <v>239226.0012900375</v>
      </c>
      <c r="CD26" s="366">
        <f t="shared" si="20"/>
        <v>216967.27121097155</v>
      </c>
      <c r="CE26" s="366">
        <f t="shared" si="20"/>
        <v>210139.50339432972</v>
      </c>
      <c r="CF26" s="366">
        <f t="shared" si="20"/>
        <v>317876.68188224302</v>
      </c>
      <c r="CG26" s="366">
        <f t="shared" si="20"/>
        <v>244744.54053063298</v>
      </c>
      <c r="CH26" s="366">
        <f t="shared" si="20"/>
        <v>257871.99703154431</v>
      </c>
      <c r="CI26" s="366">
        <f t="shared" si="20"/>
        <v>283652.87961293245</v>
      </c>
      <c r="CJ26" s="366">
        <f t="shared" si="20"/>
        <v>295312.08351225179</v>
      </c>
      <c r="CK26" s="366">
        <f t="shared" si="20"/>
        <v>288336.98911632539</v>
      </c>
      <c r="CL26" s="366">
        <f t="shared" si="20"/>
        <v>353891.42856356408</v>
      </c>
      <c r="CM26" s="366">
        <f t="shared" si="20"/>
        <v>282870.94615261233</v>
      </c>
      <c r="CN26" s="366">
        <f t="shared" si="20"/>
        <v>252332.82050252499</v>
      </c>
      <c r="CO26" s="366">
        <f t="shared" si="20"/>
        <v>251144.89941511705</v>
      </c>
      <c r="CP26" s="366">
        <f t="shared" si="20"/>
        <v>224513.16789975349</v>
      </c>
      <c r="CQ26" s="366">
        <f t="shared" si="20"/>
        <v>219888.37397614282</v>
      </c>
      <c r="CR26" s="366">
        <f t="shared" si="20"/>
        <v>327980.03553374653</v>
      </c>
      <c r="CS26" s="366">
        <f t="shared" si="20"/>
        <v>253960.14761869283</v>
      </c>
      <c r="CT26" s="366">
        <f t="shared" si="20"/>
        <v>267079.24592748692</v>
      </c>
      <c r="CU26" s="366">
        <f t="shared" si="20"/>
        <v>292814.77088826953</v>
      </c>
      <c r="CV26" s="366">
        <f t="shared" si="20"/>
        <v>304787.71895672608</v>
      </c>
      <c r="CW26" s="366">
        <f t="shared" si="20"/>
        <v>303676.236208455</v>
      </c>
      <c r="CX26" s="366">
        <f t="shared" si="20"/>
        <v>365607.95393121766</v>
      </c>
      <c r="CY26" s="366">
        <f t="shared" si="20"/>
        <v>278021.78062125924</v>
      </c>
      <c r="CZ26" s="366">
        <f t="shared" si="20"/>
        <v>281807.62870759494</v>
      </c>
      <c r="DA26" s="366">
        <f t="shared" si="20"/>
        <v>267036.49239148962</v>
      </c>
      <c r="DB26" s="366">
        <f t="shared" si="20"/>
        <v>229653.42321349625</v>
      </c>
      <c r="DC26" s="366">
        <f t="shared" si="20"/>
        <v>241911.04403176368</v>
      </c>
      <c r="DD26" s="366">
        <f t="shared" si="20"/>
        <v>343406.46199306217</v>
      </c>
      <c r="DE26" s="366">
        <f t="shared" si="20"/>
        <v>266386.64521200955</v>
      </c>
      <c r="DF26" s="366">
        <f t="shared" si="20"/>
        <v>280460.47876516153</v>
      </c>
      <c r="DG26" s="366">
        <f t="shared" si="20"/>
        <v>305028.88206652825</v>
      </c>
      <c r="DH26" s="366">
        <f t="shared" si="20"/>
        <v>316625.17991821113</v>
      </c>
      <c r="DI26" s="366">
        <f t="shared" si="20"/>
        <v>323639.92790578405</v>
      </c>
      <c r="DJ26" s="366">
        <f t="shared" si="20"/>
        <v>380051.84334123961</v>
      </c>
      <c r="DK26" s="366">
        <f t="shared" si="20"/>
        <v>306622.17424018518</v>
      </c>
      <c r="DL26" s="366">
        <f t="shared" si="20"/>
        <v>276567.60214466107</v>
      </c>
      <c r="DM26" s="366">
        <f t="shared" si="20"/>
        <v>273919.93483102921</v>
      </c>
      <c r="DN26" s="366">
        <f t="shared" si="20"/>
        <v>239480.55794912737</v>
      </c>
      <c r="DO26" s="366">
        <f t="shared" si="20"/>
        <v>248822.24271296815</v>
      </c>
      <c r="DP26" s="366">
        <f t="shared" si="20"/>
        <v>351955.97059115593</v>
      </c>
      <c r="DQ26" s="366">
        <f t="shared" si="20"/>
        <v>275221.41683003819</v>
      </c>
      <c r="DR26" s="366">
        <f t="shared" si="20"/>
        <v>288979.37582327158</v>
      </c>
      <c r="DS26" s="366">
        <f t="shared" si="20"/>
        <v>313753.18532866822</v>
      </c>
      <c r="DT26" s="366">
        <f t="shared" si="20"/>
        <v>325958.42193107109</v>
      </c>
      <c r="DU26" s="366">
        <f t="shared" si="20"/>
        <v>333469.25214130495</v>
      </c>
      <c r="DV26" s="366">
        <f t="shared" si="20"/>
        <v>389685.28163349949</v>
      </c>
      <c r="DW26" s="366">
        <f t="shared" si="20"/>
        <v>316089.2675975383</v>
      </c>
      <c r="DX26" s="366">
        <f t="shared" si="20"/>
        <v>294978.1232070878</v>
      </c>
      <c r="DY26" s="366">
        <f t="shared" si="20"/>
        <v>278522.75904839777</v>
      </c>
      <c r="DZ26" s="366">
        <f t="shared" si="20"/>
        <v>254236.72775689425</v>
      </c>
      <c r="EA26" s="366">
        <f t="shared" si="20"/>
        <v>251982.83752419005</v>
      </c>
      <c r="EB26" s="366">
        <f t="shared" si="20"/>
        <v>359317.36969155882</v>
      </c>
      <c r="EC26" s="366">
        <f t="shared" si="20"/>
        <v>284106.40245659783</v>
      </c>
      <c r="ED26" s="366">
        <f t="shared" si="20"/>
        <v>296785.07223115303</v>
      </c>
      <c r="EE26" s="366">
        <f t="shared" ref="EE26:GP26" si="21">SUM(EE22:EE25)</f>
        <v>322072.9893639076</v>
      </c>
      <c r="EF26" s="366">
        <f t="shared" si="21"/>
        <v>335150.27413571969</v>
      </c>
      <c r="EG26" s="366">
        <f t="shared" si="21"/>
        <v>312618.25555692532</v>
      </c>
      <c r="EH26" s="366">
        <f t="shared" si="21"/>
        <v>387296.89601330884</v>
      </c>
      <c r="EI26" s="366">
        <f t="shared" si="21"/>
        <v>301551.13610283879</v>
      </c>
      <c r="EJ26" s="366">
        <f t="shared" si="21"/>
        <v>303789.34353974508</v>
      </c>
      <c r="EK26" s="366">
        <f t="shared" si="21"/>
        <v>291348.20412770606</v>
      </c>
      <c r="EL26" s="366">
        <f t="shared" si="21"/>
        <v>254188.38676823504</v>
      </c>
      <c r="EM26" s="366">
        <f t="shared" si="21"/>
        <v>268174.97527741408</v>
      </c>
      <c r="EN26" s="366">
        <f t="shared" si="21"/>
        <v>371576.55772215821</v>
      </c>
      <c r="EO26" s="366">
        <f t="shared" si="21"/>
        <v>293913.5312219208</v>
      </c>
      <c r="EP26" s="366">
        <f t="shared" si="21"/>
        <v>307959.57733693422</v>
      </c>
      <c r="EQ26" s="366">
        <f t="shared" si="21"/>
        <v>332785.29408052895</v>
      </c>
      <c r="ER26" s="366">
        <f t="shared" si="21"/>
        <v>345947.03714814177</v>
      </c>
      <c r="ES26" s="366">
        <f t="shared" si="21"/>
        <v>347050.34149450017</v>
      </c>
      <c r="ET26" s="366">
        <f t="shared" si="21"/>
        <v>407285.25673282961</v>
      </c>
      <c r="EU26" s="366">
        <f t="shared" si="21"/>
        <v>334128.94262925046</v>
      </c>
      <c r="EV26" s="366">
        <f t="shared" si="21"/>
        <v>303617.88812984264</v>
      </c>
      <c r="EW26" s="366">
        <f t="shared" si="21"/>
        <v>301951.04411184142</v>
      </c>
      <c r="EX26" s="366">
        <f t="shared" si="21"/>
        <v>267036.64632145938</v>
      </c>
      <c r="EY26" s="366">
        <f t="shared" si="21"/>
        <v>277906.14021838701</v>
      </c>
      <c r="EZ26" s="366">
        <f t="shared" si="21"/>
        <v>382560.51189218991</v>
      </c>
      <c r="FA26" s="366">
        <f t="shared" si="21"/>
        <v>304843.05780704989</v>
      </c>
      <c r="FB26" s="366">
        <f t="shared" si="21"/>
        <v>318350.13763079076</v>
      </c>
      <c r="FC26" s="366">
        <f t="shared" si="21"/>
        <v>343183.83820881625</v>
      </c>
      <c r="FD26" s="366">
        <f t="shared" si="21"/>
        <v>356827.31230015046</v>
      </c>
      <c r="FE26" s="366">
        <f t="shared" si="21"/>
        <v>348082.2182300968</v>
      </c>
      <c r="FF26" s="366">
        <f t="shared" si="21"/>
        <v>414234.76796778408</v>
      </c>
      <c r="FG26" s="366">
        <f t="shared" si="21"/>
        <v>342021.32623889454</v>
      </c>
      <c r="FH26" s="366">
        <f t="shared" si="21"/>
        <v>319772.18579170376</v>
      </c>
      <c r="FI26" s="366">
        <f t="shared" si="21"/>
        <v>305269.20369249588</v>
      </c>
      <c r="FJ26" s="366">
        <f t="shared" si="21"/>
        <v>280985.22192722943</v>
      </c>
      <c r="FK26" s="366">
        <f t="shared" si="21"/>
        <v>280480.94118913991</v>
      </c>
      <c r="FL26" s="366">
        <f t="shared" si="21"/>
        <v>389673.59937499551</v>
      </c>
      <c r="FM26" s="366">
        <f t="shared" si="21"/>
        <v>313683.99688586622</v>
      </c>
      <c r="FN26" s="366">
        <f t="shared" si="21"/>
        <v>326264.27667615889</v>
      </c>
      <c r="FO26" s="366">
        <f t="shared" si="21"/>
        <v>351756.99045026308</v>
      </c>
      <c r="FP26" s="366">
        <f t="shared" si="21"/>
        <v>366423.32713816571</v>
      </c>
      <c r="FQ26" s="366">
        <f t="shared" si="21"/>
        <v>363679.98311253783</v>
      </c>
      <c r="FR26" s="366">
        <f t="shared" si="21"/>
        <v>426508.69633228646</v>
      </c>
      <c r="FS26" s="366">
        <f t="shared" si="21"/>
        <v>353613.93592850212</v>
      </c>
      <c r="FT26" s="366">
        <f t="shared" si="21"/>
        <v>322853.9623012165</v>
      </c>
      <c r="FU26" s="366">
        <f t="shared" si="21"/>
        <v>321897.56666558486</v>
      </c>
      <c r="FV26" s="366">
        <f t="shared" si="21"/>
        <v>286674.96823737607</v>
      </c>
      <c r="FW26" s="366">
        <f t="shared" si="21"/>
        <v>298651.02158642234</v>
      </c>
      <c r="FX26" s="366">
        <f t="shared" si="21"/>
        <v>404397.34578441479</v>
      </c>
      <c r="FY26" s="366">
        <f t="shared" si="21"/>
        <v>325999.14769626694</v>
      </c>
      <c r="FZ26" s="366">
        <f t="shared" si="21"/>
        <v>339341.12223445723</v>
      </c>
      <c r="GA26" s="366">
        <f t="shared" si="21"/>
        <v>364226.70131708682</v>
      </c>
      <c r="GB26" s="366">
        <f t="shared" si="21"/>
        <v>378895.3982645254</v>
      </c>
      <c r="GC26" s="366">
        <f t="shared" si="21"/>
        <v>385099.35482201003</v>
      </c>
      <c r="GD26" s="366">
        <f t="shared" si="21"/>
        <v>442208.95805058297</v>
      </c>
      <c r="GE26" s="366">
        <f t="shared" si="21"/>
        <v>367858.99707520136</v>
      </c>
      <c r="GF26" s="366">
        <f t="shared" si="21"/>
        <v>337456.79569319967</v>
      </c>
      <c r="GG26" s="366">
        <f t="shared" si="21"/>
        <v>335602.56759202672</v>
      </c>
      <c r="GH26" s="366">
        <f t="shared" si="21"/>
        <v>299497.85602678708</v>
      </c>
      <c r="GI26" s="366">
        <f t="shared" si="21"/>
        <v>311698.93036280794</v>
      </c>
      <c r="GJ26" s="366">
        <f t="shared" si="21"/>
        <v>417560.775924496</v>
      </c>
      <c r="GK26" s="366">
        <f t="shared" si="21"/>
        <v>338462.3319323734</v>
      </c>
      <c r="GL26" s="366">
        <f t="shared" si="21"/>
        <v>351465.91503467067</v>
      </c>
      <c r="GM26" s="366">
        <f t="shared" si="21"/>
        <v>376156.77886276908</v>
      </c>
      <c r="GN26" s="366">
        <f t="shared" si="21"/>
        <v>391177.23247227393</v>
      </c>
      <c r="GO26" s="366">
        <f t="shared" si="21"/>
        <v>390011.85124771605</v>
      </c>
      <c r="GP26" s="366">
        <f t="shared" si="21"/>
        <v>451425.75101512991</v>
      </c>
      <c r="GQ26" s="366">
        <f t="shared" ref="GQ26:JB26" si="22">SUM(GQ22:GQ25)</f>
        <v>361979.40995956573</v>
      </c>
      <c r="GR26" s="366">
        <f t="shared" si="22"/>
        <v>365063.53851901623</v>
      </c>
      <c r="GS26" s="366">
        <f t="shared" si="22"/>
        <v>350922.0660847578</v>
      </c>
      <c r="GT26" s="366">
        <f t="shared" si="22"/>
        <v>311007.22859835386</v>
      </c>
      <c r="GU26" s="366">
        <f t="shared" si="22"/>
        <v>326864.33264142502</v>
      </c>
      <c r="GV26" s="366">
        <f t="shared" si="22"/>
        <v>431801.01393214322</v>
      </c>
      <c r="GW26" s="366">
        <f t="shared" si="22"/>
        <v>351467.99001066282</v>
      </c>
      <c r="GX26" s="366">
        <f t="shared" si="22"/>
        <v>364410.26383220969</v>
      </c>
      <c r="GY26" s="366">
        <f t="shared" si="22"/>
        <v>388764.46434487542</v>
      </c>
      <c r="GZ26" s="366">
        <f t="shared" si="22"/>
        <v>404032.69184328336</v>
      </c>
      <c r="HA26" s="366">
        <f t="shared" si="22"/>
        <v>379543.95243225968</v>
      </c>
      <c r="HB26" s="366">
        <f t="shared" si="22"/>
        <v>454913.60709923238</v>
      </c>
      <c r="HC26" s="366">
        <f t="shared" si="22"/>
        <v>383530.73864870332</v>
      </c>
      <c r="HD26" s="366">
        <f t="shared" si="22"/>
        <v>351018.38519782748</v>
      </c>
      <c r="HE26" s="366">
        <f t="shared" si="22"/>
        <v>352299.14411810914</v>
      </c>
      <c r="HF26" s="366">
        <f t="shared" si="22"/>
        <v>317052.40741824446</v>
      </c>
      <c r="HG26" s="366">
        <f t="shared" si="22"/>
        <v>330862.69028679433</v>
      </c>
      <c r="HH26" s="366">
        <f t="shared" si="22"/>
        <v>438629.9507955953</v>
      </c>
      <c r="HI26" s="366">
        <f t="shared" si="22"/>
        <v>359351.28354249336</v>
      </c>
      <c r="HJ26" s="366">
        <f t="shared" si="22"/>
        <v>372556.99311426503</v>
      </c>
      <c r="HK26" s="366">
        <f t="shared" si="22"/>
        <v>397649.72088818176</v>
      </c>
      <c r="HL26" s="366">
        <f t="shared" si="22"/>
        <v>414050.85654472967</v>
      </c>
      <c r="HM26" s="366">
        <f t="shared" si="22"/>
        <v>413488.93826876825</v>
      </c>
      <c r="HN26" s="366">
        <f t="shared" si="22"/>
        <v>474907.39436328656</v>
      </c>
      <c r="HO26" s="366">
        <f t="shared" si="22"/>
        <v>400826.95450293354</v>
      </c>
      <c r="HP26" s="366">
        <f t="shared" si="22"/>
        <v>369879.22736054863</v>
      </c>
      <c r="HQ26" s="366">
        <f t="shared" si="22"/>
        <v>369122.79086041753</v>
      </c>
      <c r="HR26" s="366">
        <f t="shared" si="22"/>
        <v>338773.25815686444</v>
      </c>
      <c r="HS26" s="366">
        <f t="shared" si="22"/>
        <v>339136.68886783626</v>
      </c>
      <c r="HT26" s="366">
        <f t="shared" si="22"/>
        <v>451909.82998398971</v>
      </c>
      <c r="HU26" s="366">
        <f t="shared" si="22"/>
        <v>373191.96450146881</v>
      </c>
      <c r="HV26" s="366">
        <f t="shared" si="22"/>
        <v>384684.22006039991</v>
      </c>
      <c r="HW26" s="366">
        <f t="shared" si="22"/>
        <v>410071.22088848089</v>
      </c>
      <c r="HX26" s="366">
        <f t="shared" si="22"/>
        <v>427119.85167457117</v>
      </c>
      <c r="HY26" s="366">
        <f t="shared" si="22"/>
        <v>422671.25912969012</v>
      </c>
      <c r="HZ26" s="366">
        <f t="shared" si="22"/>
        <v>486312.70206570619</v>
      </c>
      <c r="IA26" s="366">
        <f t="shared" si="22"/>
        <v>396770.29639462248</v>
      </c>
      <c r="IB26" s="366">
        <f t="shared" si="22"/>
        <v>399540.4365493838</v>
      </c>
      <c r="IC26" s="366">
        <f t="shared" si="22"/>
        <v>386182.33630756265</v>
      </c>
      <c r="ID26" s="366">
        <f t="shared" si="22"/>
        <v>345511.92638125765</v>
      </c>
      <c r="IE26" s="366">
        <f t="shared" si="22"/>
        <v>363090.95674270421</v>
      </c>
      <c r="IF26" s="366">
        <f t="shared" si="22"/>
        <v>469700.18156510353</v>
      </c>
      <c r="IG26" s="366">
        <f t="shared" si="22"/>
        <v>388113.73873836786</v>
      </c>
      <c r="IH26" s="366">
        <f t="shared" si="22"/>
        <v>400693.9384850763</v>
      </c>
      <c r="II26" s="366">
        <f t="shared" si="22"/>
        <v>425059.7350554631</v>
      </c>
      <c r="IJ26" s="366">
        <f t="shared" si="22"/>
        <v>441978.50230947649</v>
      </c>
      <c r="IK26" s="366">
        <f t="shared" si="22"/>
        <v>445674.51276066876</v>
      </c>
      <c r="IL26" s="366">
        <f t="shared" si="22"/>
        <v>503926.50623351836</v>
      </c>
      <c r="IM26" s="366">
        <f t="shared" si="22"/>
        <v>428562.86099256441</v>
      </c>
      <c r="IN26" s="366">
        <f t="shared" si="22"/>
        <v>397524.63534236606</v>
      </c>
      <c r="IO26" s="366">
        <f t="shared" si="22"/>
        <v>396369.10153107269</v>
      </c>
      <c r="IP26" s="366">
        <f t="shared" si="22"/>
        <v>358600.26537729718</v>
      </c>
      <c r="IQ26" s="366">
        <f t="shared" si="22"/>
        <v>373420.67159811908</v>
      </c>
      <c r="IR26" s="366">
        <f t="shared" si="22"/>
        <v>481815.08179926116</v>
      </c>
      <c r="IS26" s="366">
        <f t="shared" si="22"/>
        <v>400423.87964135327</v>
      </c>
      <c r="IT26" s="366">
        <f t="shared" si="22"/>
        <v>412668.15904128295</v>
      </c>
      <c r="IU26" s="366">
        <f t="shared" si="22"/>
        <v>437247.2368729515</v>
      </c>
      <c r="IV26" s="366">
        <f t="shared" si="22"/>
        <v>454912.92570256634</v>
      </c>
      <c r="IW26" s="366">
        <f t="shared" si="22"/>
        <v>459034.123568593</v>
      </c>
      <c r="IX26" s="366">
        <f t="shared" si="22"/>
        <v>517149.80486983299</v>
      </c>
      <c r="IY26" s="366">
        <f t="shared" si="22"/>
        <v>441582.16752817144</v>
      </c>
      <c r="IZ26" s="366">
        <f t="shared" si="22"/>
        <v>419471.57636815048</v>
      </c>
      <c r="JA26" s="366">
        <f t="shared" si="22"/>
        <v>404549.75697846012</v>
      </c>
      <c r="JB26" s="366">
        <f t="shared" si="22"/>
        <v>376858.97865115991</v>
      </c>
      <c r="JC26" s="366">
        <f t="shared" ref="JC26:LN26" si="23">SUM(JC22:JC25)</f>
        <v>380218.87583001127</v>
      </c>
      <c r="JD26" s="366">
        <f t="shared" si="23"/>
        <v>492943.26629854611</v>
      </c>
      <c r="JE26" s="366">
        <f t="shared" si="23"/>
        <v>412966.21261550399</v>
      </c>
      <c r="JF26" s="366">
        <f t="shared" si="23"/>
        <v>424096.6670687428</v>
      </c>
      <c r="JG26" s="366">
        <f t="shared" si="23"/>
        <v>449186.65283679846</v>
      </c>
      <c r="JH26" s="366">
        <f t="shared" si="23"/>
        <v>467856.70393301756</v>
      </c>
      <c r="JI26" s="366">
        <f t="shared" si="23"/>
        <v>464737.73794281401</v>
      </c>
      <c r="JJ26" s="366">
        <f t="shared" si="23"/>
        <v>527454.90734928532</v>
      </c>
      <c r="JK26" s="366">
        <f t="shared" si="23"/>
        <v>436994.26220347075</v>
      </c>
      <c r="JL26" s="366">
        <f t="shared" si="23"/>
        <v>439579.57146015851</v>
      </c>
      <c r="JM26" s="366">
        <f t="shared" si="23"/>
        <v>426428.90314076911</v>
      </c>
      <c r="JN26" s="366">
        <f t="shared" si="23"/>
        <v>384571.32576818799</v>
      </c>
      <c r="JO26" s="366">
        <f t="shared" si="23"/>
        <v>403802.56448611215</v>
      </c>
      <c r="JP26" s="366">
        <f t="shared" si="23"/>
        <v>511971.88802349224</v>
      </c>
      <c r="JQ26" s="366">
        <f t="shared" si="23"/>
        <v>428856.12016132777</v>
      </c>
      <c r="JR26" s="366">
        <f t="shared" si="23"/>
        <v>440911.89897270501</v>
      </c>
      <c r="JS26" s="366">
        <f t="shared" si="23"/>
        <v>465172.74814211775</v>
      </c>
      <c r="JT26" s="366">
        <f t="shared" si="23"/>
        <v>483768.40796255757</v>
      </c>
      <c r="JU26" s="366">
        <f t="shared" si="23"/>
        <v>481087.62107663497</v>
      </c>
      <c r="JV26" s="366">
        <f t="shared" si="23"/>
        <v>543142.74384042388</v>
      </c>
      <c r="JW26" s="366">
        <f t="shared" si="23"/>
        <v>467771.78795210685</v>
      </c>
      <c r="JX26" s="366">
        <f t="shared" si="23"/>
        <v>436095.60262089199</v>
      </c>
      <c r="JY26" s="366">
        <f t="shared" si="23"/>
        <v>435939.16461883794</v>
      </c>
      <c r="JZ26" s="366">
        <f t="shared" si="23"/>
        <v>397376.0416115704</v>
      </c>
      <c r="KA26" s="366">
        <f t="shared" si="23"/>
        <v>414067.64517343004</v>
      </c>
      <c r="KB26" s="366">
        <f t="shared" si="23"/>
        <v>524321.45962752798</v>
      </c>
      <c r="KC26" s="366">
        <f t="shared" si="23"/>
        <v>441563.74929419131</v>
      </c>
      <c r="KD26" s="366">
        <f t="shared" si="23"/>
        <v>453412.81862779486</v>
      </c>
      <c r="KE26" s="366">
        <f t="shared" si="23"/>
        <v>478010.89757492917</v>
      </c>
      <c r="KF26" s="366">
        <f t="shared" si="23"/>
        <v>497496.18641972268</v>
      </c>
      <c r="KG26" s="366">
        <f t="shared" si="23"/>
        <v>485094.27041637473</v>
      </c>
      <c r="KH26" s="366">
        <f t="shared" si="23"/>
        <v>553300.3362560675</v>
      </c>
      <c r="KI26" s="366">
        <f t="shared" si="23"/>
        <v>478969.23272817966</v>
      </c>
      <c r="KJ26" s="366">
        <f t="shared" si="23"/>
        <v>455648.81768273533</v>
      </c>
      <c r="KK26" s="366">
        <f t="shared" si="23"/>
        <v>442790.80923142703</v>
      </c>
      <c r="KL26" s="366">
        <f t="shared" si="23"/>
        <v>414850.39754118928</v>
      </c>
      <c r="KM26" s="366">
        <f t="shared" si="23"/>
        <v>420372.71524944215</v>
      </c>
      <c r="KN26" s="366">
        <f t="shared" si="23"/>
        <v>535351.73645645555</v>
      </c>
      <c r="KO26" s="366">
        <f t="shared" si="23"/>
        <v>454243.49863093439</v>
      </c>
      <c r="KP26" s="366">
        <f t="shared" si="23"/>
        <v>465160.49531652592</v>
      </c>
      <c r="KQ26" s="366">
        <f t="shared" si="23"/>
        <v>490439.93809134612</v>
      </c>
      <c r="KR26" s="366">
        <f t="shared" si="23"/>
        <v>511110.85303031869</v>
      </c>
      <c r="KS26" s="366">
        <f t="shared" si="23"/>
        <v>504641.48015699862</v>
      </c>
      <c r="KT26" s="366">
        <f t="shared" si="23"/>
        <v>569597.78468499379</v>
      </c>
      <c r="KU26" s="366">
        <f t="shared" si="23"/>
        <v>494550.66050983162</v>
      </c>
      <c r="KV26" s="366">
        <f t="shared" si="23"/>
        <v>462707.36880345939</v>
      </c>
      <c r="KW26" s="366">
        <f t="shared" si="23"/>
        <v>463445.61283356609</v>
      </c>
      <c r="KX26" s="366">
        <f t="shared" si="23"/>
        <v>424487.18534959102</v>
      </c>
      <c r="KY26" s="366">
        <f t="shared" si="23"/>
        <v>442641.0661568573</v>
      </c>
      <c r="KZ26" s="366">
        <f t="shared" si="23"/>
        <v>554318.00217685709</v>
      </c>
      <c r="LA26" s="366">
        <f t="shared" si="23"/>
        <v>470682.6734616062</v>
      </c>
      <c r="LB26" s="366">
        <f t="shared" si="23"/>
        <v>482324.86502066918</v>
      </c>
      <c r="LC26" s="366">
        <f t="shared" si="23"/>
        <v>506994.80258248048</v>
      </c>
      <c r="LD26" s="366">
        <f t="shared" si="23"/>
        <v>527814.52059700747</v>
      </c>
      <c r="LE26" s="366">
        <f t="shared" si="23"/>
        <v>529503.64136023051</v>
      </c>
      <c r="LF26" s="366">
        <f t="shared" si="23"/>
        <v>589229.95966411883</v>
      </c>
      <c r="LG26" s="366">
        <f t="shared" si="23"/>
        <v>512763.97059981769</v>
      </c>
      <c r="LH26" s="366">
        <f t="shared" si="23"/>
        <v>481215.53072429582</v>
      </c>
      <c r="LI26" s="366">
        <f t="shared" si="23"/>
        <v>481169.66780290974</v>
      </c>
      <c r="LJ26" s="366">
        <f t="shared" si="23"/>
        <v>441279.2579765048</v>
      </c>
      <c r="LK26" s="366">
        <f t="shared" si="23"/>
        <v>459823.83357098466</v>
      </c>
      <c r="LL26" s="366">
        <f t="shared" si="23"/>
        <v>571783.27829066059</v>
      </c>
      <c r="LM26" s="366">
        <f t="shared" si="23"/>
        <v>487340.60125088465</v>
      </c>
      <c r="LN26" s="366">
        <f t="shared" si="23"/>
        <v>498617.0018394395</v>
      </c>
      <c r="LO26" s="366">
        <f t="shared" ref="LO26:NA26" si="24">SUM(LO22:LO25)</f>
        <v>523098.92317900318</v>
      </c>
      <c r="LP26" s="366">
        <f t="shared" si="24"/>
        <v>544427.61576949724</v>
      </c>
      <c r="LQ26" s="366">
        <f t="shared" si="24"/>
        <v>539364.74823494488</v>
      </c>
      <c r="LR26" s="366">
        <f t="shared" si="24"/>
        <v>603038.31532944727</v>
      </c>
      <c r="LS26" s="366">
        <f t="shared" si="24"/>
        <v>511349.55120820535</v>
      </c>
      <c r="LT26" s="366">
        <f t="shared" si="24"/>
        <v>513311.08286508918</v>
      </c>
      <c r="LU26" s="366">
        <f t="shared" si="24"/>
        <v>500955.48952063697</v>
      </c>
      <c r="LV26" s="366">
        <f t="shared" si="24"/>
        <v>457130.75281147828</v>
      </c>
      <c r="LW26" s="366">
        <f t="shared" si="24"/>
        <v>479471.12242073903</v>
      </c>
      <c r="LX26" s="366">
        <f t="shared" si="24"/>
        <v>590631.25601271016</v>
      </c>
      <c r="LY26" s="366">
        <f t="shared" si="24"/>
        <v>504809.94111588952</v>
      </c>
      <c r="LZ26" s="366">
        <f t="shared" si="24"/>
        <v>515972.7660155663</v>
      </c>
      <c r="MA26" s="366">
        <f t="shared" si="24"/>
        <v>540103.11130422819</v>
      </c>
      <c r="MB26" s="366">
        <f t="shared" si="24"/>
        <v>561822.96252424456</v>
      </c>
      <c r="MC26" s="366">
        <f t="shared" si="24"/>
        <v>533337.03944042081</v>
      </c>
      <c r="MD26" s="366">
        <f t="shared" si="24"/>
        <v>611026.34076029412</v>
      </c>
      <c r="ME26" s="366">
        <f t="shared" si="24"/>
        <v>537347.12860188459</v>
      </c>
      <c r="MF26" s="366">
        <f t="shared" si="24"/>
        <v>503686.24412713904</v>
      </c>
      <c r="MG26" s="366">
        <f t="shared" si="24"/>
        <v>506795.41196166823</v>
      </c>
      <c r="MH26" s="366">
        <f t="shared" si="24"/>
        <v>467544.66120314598</v>
      </c>
      <c r="MI26" s="366">
        <f t="shared" si="24"/>
        <v>487993.69532652665</v>
      </c>
      <c r="MJ26" s="366">
        <f t="shared" si="24"/>
        <v>602133.38361370109</v>
      </c>
      <c r="MK26" s="366">
        <f t="shared" si="24"/>
        <v>517234.4417243987</v>
      </c>
      <c r="ML26" s="366">
        <f t="shared" si="24"/>
        <v>528617.46036719903</v>
      </c>
      <c r="MM26" s="366">
        <f t="shared" si="24"/>
        <v>553480.76680940588</v>
      </c>
      <c r="MN26" s="366">
        <f t="shared" si="24"/>
        <v>576487.96515240928</v>
      </c>
      <c r="MO26" s="366">
        <f t="shared" si="24"/>
        <v>571833.03256168193</v>
      </c>
      <c r="MP26" s="366">
        <f t="shared" si="24"/>
        <v>635637.99017356127</v>
      </c>
      <c r="MQ26" s="366">
        <f t="shared" si="24"/>
        <v>559210.40561051224</v>
      </c>
      <c r="MR26" s="366">
        <f t="shared" si="24"/>
        <v>527091.07847279159</v>
      </c>
      <c r="MS26" s="366">
        <f t="shared" si="24"/>
        <v>528209.1600962457</v>
      </c>
      <c r="MT26" s="366">
        <f t="shared" si="24"/>
        <v>487435.49189383496</v>
      </c>
      <c r="MU26" s="366">
        <f t="shared" si="24"/>
        <v>508180.31374228193</v>
      </c>
      <c r="MV26" s="366">
        <f t="shared" si="24"/>
        <v>622306.30841934797</v>
      </c>
      <c r="MW26" s="366">
        <f t="shared" si="24"/>
        <v>536307.88375173602</v>
      </c>
      <c r="MX26" s="366">
        <f t="shared" si="24"/>
        <v>547146.61423110985</v>
      </c>
      <c r="MY26" s="366">
        <f t="shared" si="24"/>
        <v>571663.90252052248</v>
      </c>
      <c r="MZ26" s="366">
        <f t="shared" si="24"/>
        <v>595101.11552221142</v>
      </c>
      <c r="NA26" s="366">
        <f t="shared" si="24"/>
        <v>580314.51642754534</v>
      </c>
    </row>
  </sheetData>
  <mergeCells count="34">
    <mergeCell ref="B11:D11"/>
    <mergeCell ref="B17:D17"/>
    <mergeCell ref="B21:C21"/>
    <mergeCell ref="B1:E1"/>
    <mergeCell ref="F19:Q19"/>
    <mergeCell ref="ET19:FE19"/>
    <mergeCell ref="R19:AC19"/>
    <mergeCell ref="AD19:AO19"/>
    <mergeCell ref="AP19:BA19"/>
    <mergeCell ref="BB19:BM19"/>
    <mergeCell ref="BN19:BY19"/>
    <mergeCell ref="BZ19:CK19"/>
    <mergeCell ref="CL19:CW19"/>
    <mergeCell ref="CX19:DI19"/>
    <mergeCell ref="DJ19:DU19"/>
    <mergeCell ref="DV19:EG19"/>
    <mergeCell ref="EH19:ES19"/>
    <mergeCell ref="KH19:KS19"/>
    <mergeCell ref="FF19:FQ19"/>
    <mergeCell ref="FR19:GC19"/>
    <mergeCell ref="GD19:GO19"/>
    <mergeCell ref="GP19:HA19"/>
    <mergeCell ref="HB19:HM19"/>
    <mergeCell ref="HN19:HY19"/>
    <mergeCell ref="HZ19:IK19"/>
    <mergeCell ref="IL19:IW19"/>
    <mergeCell ref="IX19:JI19"/>
    <mergeCell ref="JJ19:JU19"/>
    <mergeCell ref="JV19:KG19"/>
    <mergeCell ref="KT19:LE19"/>
    <mergeCell ref="LF19:LQ19"/>
    <mergeCell ref="LR19:MC19"/>
    <mergeCell ref="MD19:MO19"/>
    <mergeCell ref="MP19:NA19"/>
  </mergeCells>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63B08-1F2E-411F-B941-66CDE24AF2EB}">
  <sheetPr>
    <tabColor theme="7" tint="0.59999389629810485"/>
  </sheetPr>
  <dimension ref="A1:NW41"/>
  <sheetViews>
    <sheetView workbookViewId="0">
      <selection activeCell="B2" sqref="B2:C19"/>
    </sheetView>
  </sheetViews>
  <sheetFormatPr defaultColWidth="9.140625" defaultRowHeight="12.75" x14ac:dyDescent="0.2"/>
  <cols>
    <col min="1" max="1" width="29.28515625" style="256" bestFit="1" customWidth="1"/>
    <col min="2" max="2" width="31.5703125" style="256" bestFit="1" customWidth="1"/>
    <col min="3" max="3" width="12" style="256" bestFit="1" customWidth="1"/>
    <col min="4" max="4" width="10.85546875" style="256" bestFit="1" customWidth="1"/>
    <col min="5" max="5" width="15.85546875" style="256" bestFit="1" customWidth="1"/>
    <col min="6" max="7" width="9" style="256" bestFit="1" customWidth="1"/>
    <col min="8" max="9" width="8.7109375" style="256" bestFit="1" customWidth="1"/>
    <col min="10" max="12" width="9" style="256" bestFit="1" customWidth="1"/>
    <col min="13" max="13" width="8.7109375" style="256" bestFit="1" customWidth="1"/>
    <col min="14" max="15" width="9" style="256" bestFit="1" customWidth="1"/>
    <col min="16" max="16" width="8.7109375" style="256" bestFit="1" customWidth="1"/>
    <col min="17" max="21" width="9" style="256" bestFit="1" customWidth="1"/>
    <col min="22" max="22" width="8.42578125" style="256" bestFit="1" customWidth="1"/>
    <col min="23" max="23" width="8.7109375" style="256" bestFit="1" customWidth="1"/>
    <col min="24" max="25" width="9" style="256" bestFit="1" customWidth="1"/>
    <col min="26" max="26" width="8.7109375" style="256" bestFit="1" customWidth="1"/>
    <col min="27" max="27" width="8.42578125" style="256" bestFit="1" customWidth="1"/>
    <col min="28" max="29" width="8.7109375" style="256" bestFit="1" customWidth="1"/>
    <col min="30" max="30" width="9" style="256" bestFit="1" customWidth="1"/>
    <col min="31" max="31" width="8.42578125" style="256" bestFit="1" customWidth="1"/>
    <col min="32" max="32" width="8.7109375" style="256" bestFit="1" customWidth="1"/>
    <col min="33" max="33" width="9" style="256" bestFit="1" customWidth="1"/>
    <col min="34" max="34" width="8.42578125" style="256" bestFit="1" customWidth="1"/>
    <col min="35" max="35" width="8.7109375" style="256" bestFit="1" customWidth="1"/>
    <col min="36" max="37" width="9" style="256" bestFit="1" customWidth="1"/>
    <col min="38" max="40" width="8.7109375" style="256" bestFit="1" customWidth="1"/>
    <col min="41" max="42" width="9" style="256" bestFit="1" customWidth="1"/>
    <col min="43" max="45" width="8.7109375" style="256" bestFit="1" customWidth="1"/>
    <col min="46" max="46" width="9" style="256" bestFit="1" customWidth="1"/>
    <col min="47" max="47" width="8.7109375" style="256" bestFit="1" customWidth="1"/>
    <col min="48" max="53" width="9" style="256" bestFit="1" customWidth="1"/>
    <col min="54" max="54" width="8.42578125" style="256" bestFit="1" customWidth="1"/>
    <col min="55" max="55" width="8.7109375" style="256" bestFit="1" customWidth="1"/>
    <col min="56" max="57" width="9" style="256" bestFit="1" customWidth="1"/>
    <col min="58" max="58" width="8.140625" style="256" bestFit="1" customWidth="1"/>
    <col min="59" max="74" width="9" style="256" bestFit="1" customWidth="1"/>
    <col min="75" max="75" width="8.7109375" style="256" bestFit="1" customWidth="1"/>
    <col min="76" max="76" width="8.42578125" style="256" bestFit="1" customWidth="1"/>
    <col min="77" max="80" width="9" style="256" bestFit="1" customWidth="1"/>
    <col min="81" max="82" width="8.7109375" style="256" bestFit="1" customWidth="1"/>
    <col min="83" max="84" width="9" style="256" bestFit="1" customWidth="1"/>
    <col min="85" max="85" width="8.7109375" style="256" bestFit="1" customWidth="1"/>
    <col min="86" max="86" width="9" style="256" bestFit="1" customWidth="1"/>
    <col min="87" max="87" width="8.7109375" style="256" bestFit="1" customWidth="1"/>
    <col min="88" max="88" width="9" style="256" bestFit="1" customWidth="1"/>
    <col min="89" max="89" width="8.42578125" style="256" bestFit="1" customWidth="1"/>
    <col min="90" max="90" width="8.7109375" style="256" bestFit="1" customWidth="1"/>
    <col min="91" max="98" width="9" style="256" bestFit="1" customWidth="1"/>
    <col min="99" max="99" width="8.7109375" style="256" bestFit="1" customWidth="1"/>
    <col min="100" max="101" width="9" style="256" bestFit="1" customWidth="1"/>
    <col min="102" max="103" width="8.7109375" style="256" bestFit="1" customWidth="1"/>
    <col min="104" max="106" width="9" style="256" bestFit="1" customWidth="1"/>
    <col min="107" max="107" width="8.7109375" style="256" bestFit="1" customWidth="1"/>
    <col min="108" max="110" width="9" style="256" bestFit="1" customWidth="1"/>
    <col min="111" max="111" width="8.7109375" style="256" bestFit="1" customWidth="1"/>
    <col min="112" max="115" width="9" style="256" bestFit="1" customWidth="1"/>
    <col min="116" max="116" width="8.7109375" style="256" bestFit="1" customWidth="1"/>
    <col min="117" max="121" width="9" style="256" bestFit="1" customWidth="1"/>
    <col min="122" max="122" width="8.7109375" style="256" bestFit="1" customWidth="1"/>
    <col min="123" max="129" width="9" style="256" bestFit="1" customWidth="1"/>
    <col min="130" max="130" width="8.140625" style="256" bestFit="1" customWidth="1"/>
    <col min="131" max="131" width="8.7109375" style="256" bestFit="1" customWidth="1"/>
    <col min="132" max="133" width="9" style="256" bestFit="1" customWidth="1"/>
    <col min="134" max="134" width="8.7109375" style="256" bestFit="1" customWidth="1"/>
    <col min="135" max="135" width="9" style="256" bestFit="1" customWidth="1"/>
    <col min="136" max="138" width="8.7109375" style="256" bestFit="1" customWidth="1"/>
    <col min="139" max="139" width="8.42578125" style="256" bestFit="1" customWidth="1"/>
    <col min="140" max="140" width="9" style="256" bestFit="1" customWidth="1"/>
    <col min="141" max="141" width="8.7109375" style="256" bestFit="1" customWidth="1"/>
    <col min="142" max="142" width="8.42578125" style="256" bestFit="1" customWidth="1"/>
    <col min="143" max="150" width="9" style="256" bestFit="1" customWidth="1"/>
    <col min="151" max="151" width="8.140625" style="256" bestFit="1" customWidth="1"/>
    <col min="152" max="152" width="8.7109375" style="256" bestFit="1" customWidth="1"/>
    <col min="153" max="154" width="9" style="256" bestFit="1" customWidth="1"/>
    <col min="155" max="156" width="8.7109375" style="256" bestFit="1" customWidth="1"/>
    <col min="157" max="161" width="9" style="256" bestFit="1" customWidth="1"/>
    <col min="162" max="162" width="8.7109375" style="256" bestFit="1" customWidth="1"/>
    <col min="163" max="169" width="9" style="256" bestFit="1" customWidth="1"/>
    <col min="170" max="170" width="8.7109375" style="256" bestFit="1" customWidth="1"/>
    <col min="171" max="175" width="9" style="256" bestFit="1" customWidth="1"/>
    <col min="176" max="176" width="8.7109375" style="256" bestFit="1" customWidth="1"/>
    <col min="177" max="178" width="8.42578125" style="256" bestFit="1" customWidth="1"/>
    <col min="179" max="179" width="9" style="256" bestFit="1" customWidth="1"/>
    <col min="180" max="180" width="8.7109375" style="256" bestFit="1" customWidth="1"/>
    <col min="181" max="182" width="9" style="256" bestFit="1" customWidth="1"/>
    <col min="183" max="183" width="8.7109375" style="256" bestFit="1" customWidth="1"/>
    <col min="184" max="184" width="9" style="256" bestFit="1" customWidth="1"/>
    <col min="185" max="185" width="8.7109375" style="256" bestFit="1" customWidth="1"/>
    <col min="186" max="186" width="8.42578125" style="256" bestFit="1" customWidth="1"/>
    <col min="187" max="187" width="9" style="256" bestFit="1" customWidth="1"/>
    <col min="188" max="189" width="8.7109375" style="256" bestFit="1" customWidth="1"/>
    <col min="190" max="190" width="9" style="256" bestFit="1" customWidth="1"/>
    <col min="191" max="191" width="8.7109375" style="256" bestFit="1" customWidth="1"/>
    <col min="192" max="201" width="9" style="256" bestFit="1" customWidth="1"/>
    <col min="202" max="202" width="8.7109375" style="256" bestFit="1" customWidth="1"/>
    <col min="203" max="203" width="9" style="256" bestFit="1" customWidth="1"/>
    <col min="204" max="204" width="8.7109375" style="256" bestFit="1" customWidth="1"/>
    <col min="205" max="208" width="9" style="256" bestFit="1" customWidth="1"/>
    <col min="209" max="209" width="8.7109375" style="256" bestFit="1" customWidth="1"/>
    <col min="210" max="210" width="9" style="256" bestFit="1" customWidth="1"/>
    <col min="211" max="211" width="8.7109375" style="256" bestFit="1" customWidth="1"/>
    <col min="212" max="212" width="8.42578125" style="256" bestFit="1" customWidth="1"/>
    <col min="213" max="219" width="9" style="256" bestFit="1" customWidth="1"/>
    <col min="220" max="220" width="8.7109375" style="256" bestFit="1" customWidth="1"/>
    <col min="221" max="221" width="9" style="256" bestFit="1" customWidth="1"/>
    <col min="222" max="222" width="9.7109375" style="256" bestFit="1" customWidth="1"/>
    <col min="223" max="223" width="8.42578125" style="256" bestFit="1" customWidth="1"/>
    <col min="224" max="225" width="9" style="256" bestFit="1" customWidth="1"/>
    <col min="226" max="226" width="8.7109375" style="256" bestFit="1" customWidth="1"/>
    <col min="227" max="227" width="8.42578125" style="256" bestFit="1" customWidth="1"/>
    <col min="228" max="228" width="8.7109375" style="256" bestFit="1" customWidth="1"/>
    <col min="229" max="229" width="9" style="256" bestFit="1" customWidth="1"/>
    <col min="230" max="230" width="8.7109375" style="256" bestFit="1" customWidth="1"/>
    <col min="231" max="233" width="9" style="256" bestFit="1" customWidth="1"/>
    <col min="234" max="234" width="10" style="256" bestFit="1" customWidth="1"/>
    <col min="235" max="236" width="9" style="256" bestFit="1" customWidth="1"/>
    <col min="237" max="238" width="8.7109375" style="256" bestFit="1" customWidth="1"/>
    <col min="239" max="239" width="9" style="256" bestFit="1" customWidth="1"/>
    <col min="240" max="240" width="8.7109375" style="256" bestFit="1" customWidth="1"/>
    <col min="241" max="245" width="9" style="256" bestFit="1" customWidth="1"/>
    <col min="246" max="246" width="10" style="256" bestFit="1" customWidth="1"/>
    <col min="247" max="247" width="8.42578125" style="256" bestFit="1" customWidth="1"/>
    <col min="248" max="251" width="9" style="256" bestFit="1" customWidth="1"/>
    <col min="252" max="252" width="10" style="256" bestFit="1" customWidth="1"/>
    <col min="253" max="253" width="9" style="256" bestFit="1" customWidth="1"/>
    <col min="254" max="254" width="8.7109375" style="256" bestFit="1" customWidth="1"/>
    <col min="255" max="257" width="9" style="256" bestFit="1" customWidth="1"/>
    <col min="258" max="258" width="9.7109375" style="256" bestFit="1" customWidth="1"/>
    <col min="259" max="260" width="9" style="256" bestFit="1" customWidth="1"/>
    <col min="261" max="263" width="8.7109375" style="256" bestFit="1" customWidth="1"/>
    <col min="264" max="264" width="9.42578125" style="256" bestFit="1" customWidth="1"/>
    <col min="265" max="268" width="9" style="256" bestFit="1" customWidth="1"/>
    <col min="269" max="269" width="8.7109375" style="256" bestFit="1" customWidth="1"/>
    <col min="270" max="270" width="9.7109375" style="256" bestFit="1" customWidth="1"/>
    <col min="271" max="273" width="9" style="256" bestFit="1" customWidth="1"/>
    <col min="274" max="274" width="8.42578125" style="256" bestFit="1" customWidth="1"/>
    <col min="275" max="275" width="9" style="256" bestFit="1" customWidth="1"/>
    <col min="276" max="276" width="9.7109375" style="256" bestFit="1" customWidth="1"/>
    <col min="277" max="277" width="8.7109375" style="256" bestFit="1" customWidth="1"/>
    <col min="278" max="279" width="9" style="256" bestFit="1" customWidth="1"/>
    <col min="280" max="281" width="10" style="256" bestFit="1" customWidth="1"/>
    <col min="282" max="282" width="9.42578125" style="256" bestFit="1" customWidth="1"/>
    <col min="283" max="283" width="9" style="256" bestFit="1" customWidth="1"/>
    <col min="284" max="284" width="8.7109375" style="256" bestFit="1" customWidth="1"/>
    <col min="285" max="286" width="9" style="256" bestFit="1" customWidth="1"/>
    <col min="287" max="287" width="8.7109375" style="256" bestFit="1" customWidth="1"/>
    <col min="288" max="288" width="9.42578125" style="256" bestFit="1" customWidth="1"/>
    <col min="289" max="289" width="8.7109375" style="256" bestFit="1" customWidth="1"/>
    <col min="290" max="290" width="9" style="256" bestFit="1" customWidth="1"/>
    <col min="291" max="291" width="9.7109375" style="256" bestFit="1" customWidth="1"/>
    <col min="292" max="293" width="10" style="256" bestFit="1" customWidth="1"/>
    <col min="294" max="295" width="9.7109375" style="256" bestFit="1" customWidth="1"/>
    <col min="296" max="298" width="9" style="256" bestFit="1" customWidth="1"/>
    <col min="299" max="299" width="8.7109375" style="256" bestFit="1" customWidth="1"/>
    <col min="300" max="300" width="9.7109375" style="256" bestFit="1" customWidth="1"/>
    <col min="301" max="302" width="9" style="256" bestFit="1" customWidth="1"/>
    <col min="303" max="305" width="10" style="256" bestFit="1" customWidth="1"/>
    <col min="306" max="306" width="9.42578125" style="256" bestFit="1" customWidth="1"/>
    <col min="307" max="307" width="10" style="256" bestFit="1" customWidth="1"/>
    <col min="308" max="308" width="8.7109375" style="256" bestFit="1" customWidth="1"/>
    <col min="309" max="309" width="9" style="256" bestFit="1" customWidth="1"/>
    <col min="310" max="311" width="8.7109375" style="256" bestFit="1" customWidth="1"/>
    <col min="312" max="314" width="9.7109375" style="256" bestFit="1" customWidth="1"/>
    <col min="315" max="315" width="10" style="256" bestFit="1" customWidth="1"/>
    <col min="316" max="320" width="9.7109375" style="256" bestFit="1" customWidth="1"/>
    <col min="321" max="321" width="9.42578125" style="256" bestFit="1" customWidth="1"/>
    <col min="322" max="322" width="8.7109375" style="256" bestFit="1" customWidth="1"/>
    <col min="323" max="323" width="9" style="256" bestFit="1" customWidth="1"/>
    <col min="324" max="324" width="9.7109375" style="256" bestFit="1" customWidth="1"/>
    <col min="325" max="325" width="10" style="256" bestFit="1" customWidth="1"/>
    <col min="326" max="326" width="9.7109375" style="256" bestFit="1" customWidth="1"/>
    <col min="327" max="327" width="9.42578125" style="256" bestFit="1" customWidth="1"/>
    <col min="328" max="329" width="9.7109375" style="256" bestFit="1" customWidth="1"/>
    <col min="330" max="333" width="10" style="256" bestFit="1" customWidth="1"/>
    <col min="334" max="334" width="9" style="256" bestFit="1" customWidth="1"/>
    <col min="335" max="337" width="10" style="256" bestFit="1" customWidth="1"/>
    <col min="338" max="340" width="9.7109375" style="256" bestFit="1" customWidth="1"/>
    <col min="341" max="341" width="9.42578125" style="256" bestFit="1" customWidth="1"/>
    <col min="342" max="342" width="10" style="256" bestFit="1" customWidth="1"/>
    <col min="343" max="343" width="9.7109375" style="256" bestFit="1" customWidth="1"/>
    <col min="344" max="345" width="10" style="256" bestFit="1" customWidth="1"/>
    <col min="346" max="346" width="8.42578125" style="256" bestFit="1" customWidth="1"/>
    <col min="347" max="347" width="10" style="256" bestFit="1" customWidth="1"/>
    <col min="348" max="350" width="9.7109375" style="256" bestFit="1" customWidth="1"/>
    <col min="351" max="351" width="9.42578125" style="256" bestFit="1" customWidth="1"/>
    <col min="352" max="352" width="10" style="256" bestFit="1" customWidth="1"/>
    <col min="353" max="353" width="9.7109375" style="256" bestFit="1" customWidth="1"/>
    <col min="354" max="354" width="10" style="256" bestFit="1" customWidth="1"/>
    <col min="355" max="355" width="9.42578125" style="256" bestFit="1" customWidth="1"/>
    <col min="356" max="356" width="9.140625" style="256" bestFit="1" customWidth="1"/>
    <col min="357" max="357" width="9.7109375" style="256" bestFit="1" customWidth="1"/>
    <col min="358" max="358" width="10" style="256" bestFit="1" customWidth="1"/>
    <col min="359" max="359" width="9.42578125" style="256" bestFit="1" customWidth="1"/>
    <col min="360" max="360" width="10" style="256" bestFit="1" customWidth="1"/>
    <col min="361" max="361" width="9.42578125" style="256" bestFit="1" customWidth="1"/>
    <col min="362" max="362" width="9.7109375" style="256" bestFit="1" customWidth="1"/>
    <col min="363" max="363" width="9.42578125" style="256" bestFit="1" customWidth="1"/>
    <col min="364" max="364" width="10" style="256" bestFit="1" customWidth="1"/>
    <col min="365" max="365" width="9.7109375" style="256" bestFit="1" customWidth="1"/>
    <col min="366" max="16384" width="9.140625" style="256"/>
  </cols>
  <sheetData>
    <row r="1" spans="1:8" x14ac:dyDescent="0.2">
      <c r="B1" s="701" t="s">
        <v>0</v>
      </c>
      <c r="C1" s="701"/>
      <c r="D1" s="701"/>
      <c r="E1" s="701"/>
    </row>
    <row r="2" spans="1:8" x14ac:dyDescent="0.2">
      <c r="A2" s="257" t="s">
        <v>610</v>
      </c>
      <c r="B2" s="257" t="s">
        <v>591</v>
      </c>
      <c r="C2" s="257" t="s">
        <v>592</v>
      </c>
      <c r="D2" s="288" t="s">
        <v>623</v>
      </c>
      <c r="E2" s="288" t="s">
        <v>624</v>
      </c>
    </row>
    <row r="3" spans="1:8" x14ac:dyDescent="0.2">
      <c r="A3" s="260" t="s">
        <v>600</v>
      </c>
      <c r="B3" s="258" t="str">
        <f>'Cargos e Salários'!C90</f>
        <v>Chefe de cozinha</v>
      </c>
      <c r="C3" s="259">
        <v>1</v>
      </c>
      <c r="D3" s="292">
        <f>'Cargos e Salários'!AC90</f>
        <v>6902.8673596450426</v>
      </c>
      <c r="E3" s="283">
        <f>D3*C3</f>
        <v>6902.8673596450426</v>
      </c>
    </row>
    <row r="4" spans="1:8" x14ac:dyDescent="0.2">
      <c r="A4" s="260" t="s">
        <v>600</v>
      </c>
      <c r="B4" s="258" t="str">
        <f>'Cargos e Salários'!C97</f>
        <v>Maitre</v>
      </c>
      <c r="C4" s="259">
        <v>1</v>
      </c>
      <c r="D4" s="292">
        <f>'Cargos e Salários'!AC97</f>
        <v>6062.2167697350433</v>
      </c>
      <c r="E4" s="283">
        <f t="shared" ref="E4:E18" si="0">D4*C4</f>
        <v>6062.2167697350433</v>
      </c>
    </row>
    <row r="5" spans="1:8" x14ac:dyDescent="0.2">
      <c r="A5" s="260" t="s">
        <v>600</v>
      </c>
      <c r="B5" s="258" t="str">
        <f>'Cargos e Salários'!C98</f>
        <v>Sous chef</v>
      </c>
      <c r="C5" s="259">
        <v>1</v>
      </c>
      <c r="D5" s="292">
        <f>'Cargos e Salários'!AC98</f>
        <v>5279.1491158888894</v>
      </c>
      <c r="E5" s="283">
        <f t="shared" si="0"/>
        <v>5279.1491158888894</v>
      </c>
    </row>
    <row r="6" spans="1:8" x14ac:dyDescent="0.2">
      <c r="A6" s="260" t="s">
        <v>600</v>
      </c>
      <c r="B6" s="258" t="str">
        <f>'Cargos e Salários'!C91</f>
        <v>Confeiteiro</v>
      </c>
      <c r="C6" s="259">
        <v>1</v>
      </c>
      <c r="D6" s="292">
        <f>'Cargos e Salários'!AC91</f>
        <v>4427.338719399042</v>
      </c>
      <c r="E6" s="283">
        <f t="shared" si="0"/>
        <v>4427.338719399042</v>
      </c>
    </row>
    <row r="7" spans="1:8" x14ac:dyDescent="0.2">
      <c r="A7" s="260" t="s">
        <v>600</v>
      </c>
      <c r="B7" s="258" t="str">
        <f>'Cargos e Salários'!C88</f>
        <v>Auxiliar de maitre</v>
      </c>
      <c r="C7" s="259">
        <v>1</v>
      </c>
      <c r="D7" s="292">
        <f>'Cargos e Salários'!AC88</f>
        <v>3543.906115888889</v>
      </c>
      <c r="E7" s="283">
        <f t="shared" si="0"/>
        <v>3543.906115888889</v>
      </c>
    </row>
    <row r="8" spans="1:8" x14ac:dyDescent="0.2">
      <c r="A8" s="260" t="s">
        <v>600</v>
      </c>
      <c r="B8" s="258" t="str">
        <f>'Cargos e Salários'!C94</f>
        <v>Cozinheiro geral</v>
      </c>
      <c r="C8" s="259">
        <v>8</v>
      </c>
      <c r="D8" s="292">
        <f>'Cargos e Salários'!AC94</f>
        <v>3680.278863258889</v>
      </c>
      <c r="E8" s="283">
        <f t="shared" si="0"/>
        <v>29442.230906071112</v>
      </c>
    </row>
    <row r="9" spans="1:8" x14ac:dyDescent="0.2">
      <c r="A9" s="260" t="s">
        <v>600</v>
      </c>
      <c r="B9" s="258" t="str">
        <f>'Cargos e Salários'!C87</f>
        <v>Auxiliar de cozinha</v>
      </c>
      <c r="C9" s="259">
        <v>18</v>
      </c>
      <c r="D9" s="292">
        <f>'Cargos e Salários'!AC87</f>
        <v>3216.3963520688885</v>
      </c>
      <c r="E9" s="283">
        <f t="shared" si="0"/>
        <v>57895.134337239993</v>
      </c>
    </row>
    <row r="10" spans="1:8" x14ac:dyDescent="0.2">
      <c r="A10" s="260" t="s">
        <v>600</v>
      </c>
      <c r="B10" s="258" t="str">
        <f>'Cargos e Salários'!C128</f>
        <v>Auxiliar de serviços gerais</v>
      </c>
      <c r="C10" s="259">
        <v>3</v>
      </c>
      <c r="D10" s="292">
        <f>'Cargos e Salários'!AC128</f>
        <v>3359.9228458350431</v>
      </c>
      <c r="E10" s="283">
        <f t="shared" si="0"/>
        <v>10079.76853750513</v>
      </c>
    </row>
    <row r="11" spans="1:8" x14ac:dyDescent="0.2">
      <c r="A11" s="260" t="s">
        <v>600</v>
      </c>
      <c r="B11" s="258" t="str">
        <f>'Cargos e Salários'!C89</f>
        <v>Barman</v>
      </c>
      <c r="C11" s="259">
        <v>3</v>
      </c>
      <c r="D11" s="292">
        <f>'Cargos e Salários'!AC89</f>
        <v>3600.0585793688888</v>
      </c>
      <c r="E11" s="283">
        <f t="shared" si="0"/>
        <v>10800.175738106667</v>
      </c>
    </row>
    <row r="12" spans="1:8" x14ac:dyDescent="0.2">
      <c r="A12" s="260" t="s">
        <v>600</v>
      </c>
      <c r="B12" s="258" t="str">
        <f>'Cargos e Salários'!C95</f>
        <v>Garçom</v>
      </c>
      <c r="C12" s="259">
        <v>16</v>
      </c>
      <c r="D12" s="292">
        <f>'Cargos e Salários'!AC95</f>
        <v>3505.3535616650424</v>
      </c>
      <c r="E12" s="283">
        <f t="shared" si="0"/>
        <v>56085.656986640679</v>
      </c>
    </row>
    <row r="13" spans="1:8" x14ac:dyDescent="0.2">
      <c r="A13" s="260" t="s">
        <v>600</v>
      </c>
      <c r="B13" s="258" t="str">
        <f>'Cargos e Salários'!C76</f>
        <v>Recepcionista</v>
      </c>
      <c r="C13" s="259">
        <v>1</v>
      </c>
      <c r="D13" s="292">
        <f>'Cargos e Salários'!AC76</f>
        <v>4589.8718860613571</v>
      </c>
      <c r="E13" s="283">
        <f t="shared" si="0"/>
        <v>4589.8718860613571</v>
      </c>
    </row>
    <row r="14" spans="1:8" x14ac:dyDescent="0.2">
      <c r="A14" s="260" t="s">
        <v>600</v>
      </c>
      <c r="B14" s="258" t="str">
        <f>'Cargos e Salários'!C41</f>
        <v>Caixa atendente</v>
      </c>
      <c r="C14" s="259">
        <v>3</v>
      </c>
      <c r="D14" s="292">
        <f>'Cargos e Salários'!AC41</f>
        <v>3370.3818158888889</v>
      </c>
      <c r="E14" s="283">
        <f t="shared" si="0"/>
        <v>10111.145447666666</v>
      </c>
    </row>
    <row r="15" spans="1:8" x14ac:dyDescent="0.2">
      <c r="A15" s="260" t="s">
        <v>665</v>
      </c>
      <c r="B15" s="369" t="str">
        <f>'Cargos e Salários'!C50</f>
        <v>Encarregado contábil</v>
      </c>
      <c r="C15" s="370">
        <v>1</v>
      </c>
      <c r="D15" s="371">
        <f>'Cargos e Salários'!AC50</f>
        <v>9647.902769735043</v>
      </c>
      <c r="E15" s="372">
        <f t="shared" si="0"/>
        <v>9647.902769735043</v>
      </c>
      <c r="F15" s="741" t="s">
        <v>666</v>
      </c>
      <c r="G15" s="741"/>
      <c r="H15" s="741"/>
    </row>
    <row r="16" spans="1:8" x14ac:dyDescent="0.2">
      <c r="A16" s="260" t="s">
        <v>665</v>
      </c>
      <c r="B16" s="369" t="str">
        <f>'Cargos e Salários'!C35</f>
        <v>Auxiliar de RH</v>
      </c>
      <c r="C16" s="370">
        <v>1</v>
      </c>
      <c r="D16" s="371">
        <f>'Cargos e Salários'!AC35</f>
        <v>6870.0761197350421</v>
      </c>
      <c r="E16" s="372">
        <f t="shared" si="0"/>
        <v>6870.0761197350421</v>
      </c>
      <c r="F16" s="741"/>
      <c r="G16" s="741"/>
      <c r="H16" s="741"/>
    </row>
    <row r="17" spans="1:387" x14ac:dyDescent="0.2">
      <c r="A17" s="260" t="s">
        <v>665</v>
      </c>
      <c r="B17" s="369" t="str">
        <f>'Cargos e Salários'!C113</f>
        <v>Operador de motosserra</v>
      </c>
      <c r="C17" s="370">
        <v>1</v>
      </c>
      <c r="D17" s="371">
        <f>'Cargos e Salários'!AC113</f>
        <v>4132.4119451107426</v>
      </c>
      <c r="E17" s="372">
        <f t="shared" si="0"/>
        <v>4132.4119451107426</v>
      </c>
      <c r="F17" s="741"/>
      <c r="G17" s="741"/>
      <c r="H17" s="741"/>
    </row>
    <row r="18" spans="1:387" x14ac:dyDescent="0.2">
      <c r="A18" s="260" t="s">
        <v>665</v>
      </c>
      <c r="B18" s="369" t="str">
        <f>'Cargos e Salários'!C36</f>
        <v>Auxiliar de TI</v>
      </c>
      <c r="C18" s="370">
        <v>1</v>
      </c>
      <c r="D18" s="371">
        <f>'Cargos e Salários'!AC36</f>
        <v>4411.5276158888892</v>
      </c>
      <c r="E18" s="372">
        <f t="shared" si="0"/>
        <v>4411.5276158888892</v>
      </c>
      <c r="F18" s="741"/>
      <c r="G18" s="741"/>
      <c r="H18" s="741"/>
    </row>
    <row r="19" spans="1:387" x14ac:dyDescent="0.2">
      <c r="C19" s="287">
        <f>SUM(C3:C18)</f>
        <v>61</v>
      </c>
      <c r="E19" s="285">
        <f>SUM(E3:E18)</f>
        <v>230281.38037031822</v>
      </c>
    </row>
    <row r="20" spans="1:387" x14ac:dyDescent="0.2">
      <c r="E20" s="284"/>
    </row>
    <row r="21" spans="1:387" x14ac:dyDescent="0.2">
      <c r="A21" s="257" t="s">
        <v>610</v>
      </c>
      <c r="B21" s="701" t="s">
        <v>595</v>
      </c>
      <c r="C21" s="701"/>
      <c r="D21" s="701"/>
    </row>
    <row r="22" spans="1:387" x14ac:dyDescent="0.2">
      <c r="A22" s="260" t="s">
        <v>600</v>
      </c>
      <c r="B22" s="258" t="s">
        <v>607</v>
      </c>
      <c r="C22" s="261">
        <v>12000</v>
      </c>
      <c r="D22" s="262" t="s">
        <v>594</v>
      </c>
      <c r="E22" s="263"/>
    </row>
    <row r="23" spans="1:387" x14ac:dyDescent="0.2">
      <c r="A23" s="260" t="s">
        <v>600</v>
      </c>
      <c r="B23" s="258" t="s">
        <v>608</v>
      </c>
      <c r="C23" s="261">
        <v>23000</v>
      </c>
      <c r="D23" s="262" t="s">
        <v>594</v>
      </c>
      <c r="E23" s="263"/>
    </row>
    <row r="24" spans="1:387" x14ac:dyDescent="0.2">
      <c r="A24" s="260" t="s">
        <v>600</v>
      </c>
      <c r="B24" s="258" t="s">
        <v>609</v>
      </c>
      <c r="C24" s="261">
        <v>45600</v>
      </c>
      <c r="D24" s="262" t="s">
        <v>594</v>
      </c>
      <c r="E24" s="263"/>
    </row>
    <row r="25" spans="1:387" x14ac:dyDescent="0.2">
      <c r="A25" s="263"/>
      <c r="B25" s="264"/>
      <c r="C25" s="339">
        <f>SUM(C22:C24)</f>
        <v>80600</v>
      </c>
      <c r="D25" s="266"/>
      <c r="E25" s="263"/>
    </row>
    <row r="26" spans="1:387" x14ac:dyDescent="0.2">
      <c r="A26" s="263"/>
      <c r="B26" s="264"/>
      <c r="C26" s="265"/>
      <c r="D26" s="266"/>
      <c r="E26" s="263"/>
    </row>
    <row r="27" spans="1:387" x14ac:dyDescent="0.2">
      <c r="A27" s="257" t="s">
        <v>610</v>
      </c>
      <c r="B27" s="701" t="s">
        <v>565</v>
      </c>
      <c r="C27" s="701"/>
      <c r="D27" s="701"/>
    </row>
    <row r="28" spans="1:387" x14ac:dyDescent="0.2">
      <c r="A28" s="260" t="s">
        <v>601</v>
      </c>
      <c r="B28" s="267" t="s">
        <v>593</v>
      </c>
      <c r="C28" s="268">
        <v>12000</v>
      </c>
      <c r="D28" s="269" t="s">
        <v>594</v>
      </c>
      <c r="E28" s="263"/>
    </row>
    <row r="29" spans="1:387" x14ac:dyDescent="0.2">
      <c r="A29" s="260" t="s">
        <v>601</v>
      </c>
      <c r="B29" s="258" t="s">
        <v>602</v>
      </c>
      <c r="C29" s="261">
        <v>8000</v>
      </c>
      <c r="D29" s="262" t="s">
        <v>594</v>
      </c>
      <c r="E29" s="263"/>
    </row>
    <row r="30" spans="1:387" x14ac:dyDescent="0.2">
      <c r="A30" s="260" t="s">
        <v>601</v>
      </c>
      <c r="B30" s="258" t="s">
        <v>605</v>
      </c>
      <c r="C30" s="261">
        <v>5000</v>
      </c>
      <c r="D30" s="262" t="s">
        <v>594</v>
      </c>
      <c r="E30" s="263"/>
    </row>
    <row r="31" spans="1:387" s="282" customFormat="1" x14ac:dyDescent="0.2">
      <c r="A31" s="260" t="s">
        <v>601</v>
      </c>
      <c r="B31" s="258" t="s">
        <v>603</v>
      </c>
      <c r="C31" s="261">
        <v>1200</v>
      </c>
      <c r="D31" s="262" t="s">
        <v>594</v>
      </c>
      <c r="E31" s="263"/>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c r="IU31" s="256"/>
      <c r="IV31" s="256"/>
      <c r="IW31" s="256"/>
      <c r="IX31" s="256"/>
      <c r="IY31" s="256"/>
      <c r="IZ31" s="256"/>
      <c r="JA31" s="256"/>
      <c r="JB31" s="256"/>
      <c r="JC31" s="256"/>
      <c r="JD31" s="256"/>
      <c r="JE31" s="256"/>
      <c r="JF31" s="256"/>
      <c r="JG31" s="256"/>
      <c r="JH31" s="256"/>
      <c r="JI31" s="256"/>
      <c r="JJ31" s="256"/>
      <c r="JK31" s="256"/>
      <c r="JL31" s="256"/>
      <c r="JM31" s="256"/>
      <c r="JN31" s="256"/>
      <c r="JO31" s="256"/>
      <c r="JP31" s="256"/>
      <c r="JQ31" s="256"/>
      <c r="JR31" s="256"/>
      <c r="JS31" s="256"/>
      <c r="JT31" s="256"/>
      <c r="JU31" s="256"/>
      <c r="JV31" s="256"/>
      <c r="JW31" s="256"/>
      <c r="JX31" s="256"/>
      <c r="JY31" s="256"/>
      <c r="JZ31" s="256"/>
      <c r="KA31" s="256"/>
      <c r="KB31" s="256"/>
      <c r="KC31" s="256"/>
      <c r="KD31" s="256"/>
      <c r="KE31" s="256"/>
      <c r="KF31" s="256"/>
      <c r="KG31" s="256"/>
      <c r="KH31" s="256"/>
      <c r="KI31" s="256"/>
      <c r="KJ31" s="256"/>
      <c r="KK31" s="256"/>
      <c r="KL31" s="256"/>
      <c r="KM31" s="256"/>
      <c r="KN31" s="256"/>
      <c r="KO31" s="256"/>
      <c r="KP31" s="256"/>
      <c r="KQ31" s="256"/>
      <c r="KR31" s="256"/>
      <c r="KS31" s="256"/>
      <c r="KT31" s="256"/>
      <c r="KU31" s="256"/>
      <c r="KV31" s="256"/>
      <c r="KW31" s="256"/>
      <c r="KX31" s="256"/>
      <c r="KY31" s="256"/>
      <c r="KZ31" s="256"/>
      <c r="LA31" s="256"/>
      <c r="LB31" s="256"/>
      <c r="LC31" s="256"/>
      <c r="LD31" s="256"/>
      <c r="LE31" s="256"/>
      <c r="LF31" s="256"/>
      <c r="LG31" s="256"/>
      <c r="LH31" s="256"/>
      <c r="LI31" s="256"/>
      <c r="LJ31" s="256"/>
      <c r="LK31" s="256"/>
      <c r="LL31" s="256"/>
      <c r="LM31" s="256"/>
      <c r="LN31" s="256"/>
      <c r="LO31" s="256"/>
      <c r="LP31" s="256"/>
      <c r="LQ31" s="256"/>
      <c r="LR31" s="256"/>
      <c r="LS31" s="256"/>
      <c r="LT31" s="256"/>
      <c r="LU31" s="256"/>
      <c r="LV31" s="256"/>
      <c r="LW31" s="256"/>
      <c r="LX31" s="256"/>
      <c r="LY31" s="256"/>
      <c r="LZ31" s="256"/>
      <c r="MA31" s="256"/>
      <c r="MB31" s="256"/>
      <c r="MC31" s="256"/>
      <c r="MD31" s="256"/>
      <c r="ME31" s="256"/>
      <c r="MF31" s="256"/>
      <c r="MG31" s="256"/>
      <c r="MH31" s="256"/>
      <c r="MI31" s="256"/>
      <c r="MJ31" s="256"/>
      <c r="MK31" s="256"/>
      <c r="ML31" s="256"/>
      <c r="MM31" s="256"/>
      <c r="MN31" s="256"/>
      <c r="MO31" s="256"/>
      <c r="MP31" s="256"/>
      <c r="MQ31" s="256"/>
      <c r="MR31" s="256"/>
      <c r="MS31" s="256"/>
      <c r="MT31" s="256"/>
      <c r="MU31" s="256"/>
      <c r="MV31" s="256"/>
      <c r="MW31" s="256"/>
      <c r="MX31" s="256"/>
      <c r="MY31" s="256"/>
      <c r="MZ31" s="256"/>
      <c r="NA31" s="256"/>
      <c r="NB31" s="256"/>
      <c r="NC31" s="256"/>
      <c r="ND31" s="256"/>
      <c r="NE31" s="256"/>
      <c r="NF31" s="256"/>
      <c r="NG31" s="256"/>
      <c r="NH31" s="256"/>
      <c r="NI31" s="256"/>
      <c r="NJ31" s="256"/>
      <c r="NK31" s="256"/>
      <c r="NL31" s="256"/>
      <c r="NM31" s="256"/>
      <c r="NN31" s="256"/>
      <c r="NO31" s="256"/>
      <c r="NP31" s="256"/>
      <c r="NQ31" s="256"/>
      <c r="NR31" s="256"/>
      <c r="NS31" s="256"/>
      <c r="NT31" s="256"/>
      <c r="NU31" s="256"/>
      <c r="NV31" s="256"/>
      <c r="NW31" s="256"/>
    </row>
    <row r="32" spans="1:387" x14ac:dyDescent="0.2">
      <c r="A32" s="260" t="s">
        <v>601</v>
      </c>
      <c r="B32" s="258" t="s">
        <v>604</v>
      </c>
      <c r="C32" s="261">
        <v>2600</v>
      </c>
      <c r="D32" s="262" t="s">
        <v>594</v>
      </c>
      <c r="E32" s="263"/>
    </row>
    <row r="33" spans="1:387" x14ac:dyDescent="0.2">
      <c r="A33" s="260" t="s">
        <v>601</v>
      </c>
      <c r="B33" s="258" t="s">
        <v>606</v>
      </c>
      <c r="C33" s="270">
        <v>18000</v>
      </c>
      <c r="D33" s="262" t="s">
        <v>594</v>
      </c>
      <c r="E33" s="263"/>
    </row>
    <row r="34" spans="1:387" x14ac:dyDescent="0.2">
      <c r="A34" s="271"/>
      <c r="B34" s="264"/>
      <c r="C34" s="340">
        <f>SUM(C28:C33)</f>
        <v>46800</v>
      </c>
      <c r="D34" s="266"/>
      <c r="E34" s="263"/>
      <c r="F34" s="360" t="s">
        <v>284</v>
      </c>
      <c r="G34" s="361"/>
      <c r="H34" s="361"/>
      <c r="I34" s="361"/>
      <c r="J34" s="361"/>
      <c r="K34" s="361"/>
      <c r="L34" s="361"/>
      <c r="M34" s="361"/>
      <c r="N34" s="361"/>
      <c r="O34" s="361"/>
      <c r="P34" s="361"/>
      <c r="Q34" s="367"/>
      <c r="R34" s="705" t="s">
        <v>285</v>
      </c>
      <c r="S34" s="706"/>
      <c r="T34" s="706"/>
      <c r="U34" s="706"/>
      <c r="V34" s="706"/>
      <c r="W34" s="706"/>
      <c r="X34" s="706"/>
      <c r="Y34" s="706"/>
      <c r="Z34" s="706"/>
      <c r="AA34" s="706"/>
      <c r="AB34" s="706"/>
      <c r="AC34" s="707"/>
      <c r="AD34" s="705" t="s">
        <v>286</v>
      </c>
      <c r="AE34" s="706"/>
      <c r="AF34" s="706"/>
      <c r="AG34" s="706"/>
      <c r="AH34" s="706"/>
      <c r="AI34" s="706"/>
      <c r="AJ34" s="706"/>
      <c r="AK34" s="706"/>
      <c r="AL34" s="706"/>
      <c r="AM34" s="706"/>
      <c r="AN34" s="706"/>
      <c r="AO34" s="707"/>
      <c r="AP34" s="705" t="s">
        <v>287</v>
      </c>
      <c r="AQ34" s="706"/>
      <c r="AR34" s="706"/>
      <c r="AS34" s="706"/>
      <c r="AT34" s="706"/>
      <c r="AU34" s="706"/>
      <c r="AV34" s="706"/>
      <c r="AW34" s="706"/>
      <c r="AX34" s="706"/>
      <c r="AY34" s="706"/>
      <c r="AZ34" s="706"/>
      <c r="BA34" s="707"/>
      <c r="BB34" s="705" t="s">
        <v>288</v>
      </c>
      <c r="BC34" s="706"/>
      <c r="BD34" s="706"/>
      <c r="BE34" s="706"/>
      <c r="BF34" s="706"/>
      <c r="BG34" s="706"/>
      <c r="BH34" s="706"/>
      <c r="BI34" s="706"/>
      <c r="BJ34" s="706"/>
      <c r="BK34" s="706"/>
      <c r="BL34" s="706"/>
      <c r="BM34" s="707"/>
      <c r="BN34" s="705" t="s">
        <v>289</v>
      </c>
      <c r="BO34" s="706"/>
      <c r="BP34" s="706"/>
      <c r="BQ34" s="706"/>
      <c r="BR34" s="706"/>
      <c r="BS34" s="706"/>
      <c r="BT34" s="706"/>
      <c r="BU34" s="706"/>
      <c r="BV34" s="706"/>
      <c r="BW34" s="706"/>
      <c r="BX34" s="706"/>
      <c r="BY34" s="707"/>
      <c r="BZ34" s="705" t="s">
        <v>290</v>
      </c>
      <c r="CA34" s="706"/>
      <c r="CB34" s="706"/>
      <c r="CC34" s="706"/>
      <c r="CD34" s="706"/>
      <c r="CE34" s="706"/>
      <c r="CF34" s="706"/>
      <c r="CG34" s="706"/>
      <c r="CH34" s="706"/>
      <c r="CI34" s="706"/>
      <c r="CJ34" s="706"/>
      <c r="CK34" s="707"/>
      <c r="CL34" s="705" t="s">
        <v>291</v>
      </c>
      <c r="CM34" s="706"/>
      <c r="CN34" s="706"/>
      <c r="CO34" s="706"/>
      <c r="CP34" s="706"/>
      <c r="CQ34" s="706"/>
      <c r="CR34" s="706"/>
      <c r="CS34" s="706"/>
      <c r="CT34" s="706"/>
      <c r="CU34" s="706"/>
      <c r="CV34" s="706"/>
      <c r="CW34" s="707"/>
      <c r="CX34" s="705" t="s">
        <v>292</v>
      </c>
      <c r="CY34" s="706"/>
      <c r="CZ34" s="706"/>
      <c r="DA34" s="706"/>
      <c r="DB34" s="706"/>
      <c r="DC34" s="706"/>
      <c r="DD34" s="706"/>
      <c r="DE34" s="706"/>
      <c r="DF34" s="706"/>
      <c r="DG34" s="706"/>
      <c r="DH34" s="706"/>
      <c r="DI34" s="707"/>
      <c r="DJ34" s="705" t="s">
        <v>293</v>
      </c>
      <c r="DK34" s="706"/>
      <c r="DL34" s="706"/>
      <c r="DM34" s="706"/>
      <c r="DN34" s="706"/>
      <c r="DO34" s="706"/>
      <c r="DP34" s="706"/>
      <c r="DQ34" s="706"/>
      <c r="DR34" s="706"/>
      <c r="DS34" s="706"/>
      <c r="DT34" s="706"/>
      <c r="DU34" s="707"/>
      <c r="DV34" s="705" t="s">
        <v>294</v>
      </c>
      <c r="DW34" s="706"/>
      <c r="DX34" s="706"/>
      <c r="DY34" s="706"/>
      <c r="DZ34" s="706"/>
      <c r="EA34" s="706"/>
      <c r="EB34" s="706"/>
      <c r="EC34" s="706"/>
      <c r="ED34" s="706"/>
      <c r="EE34" s="706"/>
      <c r="EF34" s="706"/>
      <c r="EG34" s="707"/>
      <c r="EH34" s="705" t="s">
        <v>295</v>
      </c>
      <c r="EI34" s="706"/>
      <c r="EJ34" s="706"/>
      <c r="EK34" s="706"/>
      <c r="EL34" s="706"/>
      <c r="EM34" s="706"/>
      <c r="EN34" s="706"/>
      <c r="EO34" s="706"/>
      <c r="EP34" s="706"/>
      <c r="EQ34" s="706"/>
      <c r="ER34" s="706"/>
      <c r="ES34" s="707"/>
      <c r="ET34" s="705" t="s">
        <v>296</v>
      </c>
      <c r="EU34" s="706"/>
      <c r="EV34" s="706"/>
      <c r="EW34" s="706"/>
      <c r="EX34" s="706"/>
      <c r="EY34" s="706"/>
      <c r="EZ34" s="706"/>
      <c r="FA34" s="706"/>
      <c r="FB34" s="706"/>
      <c r="FC34" s="706"/>
      <c r="FD34" s="706"/>
      <c r="FE34" s="707"/>
      <c r="FF34" s="705" t="s">
        <v>297</v>
      </c>
      <c r="FG34" s="706"/>
      <c r="FH34" s="706"/>
      <c r="FI34" s="706"/>
      <c r="FJ34" s="706"/>
      <c r="FK34" s="706"/>
      <c r="FL34" s="706"/>
      <c r="FM34" s="706"/>
      <c r="FN34" s="706"/>
      <c r="FO34" s="706"/>
      <c r="FP34" s="706"/>
      <c r="FQ34" s="707"/>
      <c r="FR34" s="705" t="s">
        <v>298</v>
      </c>
      <c r="FS34" s="706"/>
      <c r="FT34" s="706"/>
      <c r="FU34" s="706"/>
      <c r="FV34" s="706"/>
      <c r="FW34" s="706"/>
      <c r="FX34" s="706"/>
      <c r="FY34" s="706"/>
      <c r="FZ34" s="706"/>
      <c r="GA34" s="706"/>
      <c r="GB34" s="706"/>
      <c r="GC34" s="707"/>
      <c r="GD34" s="705" t="s">
        <v>299</v>
      </c>
      <c r="GE34" s="706"/>
      <c r="GF34" s="706"/>
      <c r="GG34" s="706"/>
      <c r="GH34" s="706"/>
      <c r="GI34" s="706"/>
      <c r="GJ34" s="706"/>
      <c r="GK34" s="706"/>
      <c r="GL34" s="706"/>
      <c r="GM34" s="706"/>
      <c r="GN34" s="706"/>
      <c r="GO34" s="707"/>
      <c r="GP34" s="705" t="s">
        <v>300</v>
      </c>
      <c r="GQ34" s="706"/>
      <c r="GR34" s="706"/>
      <c r="GS34" s="706"/>
      <c r="GT34" s="706"/>
      <c r="GU34" s="706"/>
      <c r="GV34" s="706"/>
      <c r="GW34" s="706"/>
      <c r="GX34" s="706"/>
      <c r="GY34" s="706"/>
      <c r="GZ34" s="706"/>
      <c r="HA34" s="707"/>
      <c r="HB34" s="705" t="s">
        <v>301</v>
      </c>
      <c r="HC34" s="706"/>
      <c r="HD34" s="706"/>
      <c r="HE34" s="706"/>
      <c r="HF34" s="706"/>
      <c r="HG34" s="706"/>
      <c r="HH34" s="706"/>
      <c r="HI34" s="706"/>
      <c r="HJ34" s="706"/>
      <c r="HK34" s="706"/>
      <c r="HL34" s="706"/>
      <c r="HM34" s="707"/>
      <c r="HN34" s="705" t="s">
        <v>302</v>
      </c>
      <c r="HO34" s="706"/>
      <c r="HP34" s="706"/>
      <c r="HQ34" s="706"/>
      <c r="HR34" s="706"/>
      <c r="HS34" s="706"/>
      <c r="HT34" s="706"/>
      <c r="HU34" s="706"/>
      <c r="HV34" s="706"/>
      <c r="HW34" s="706"/>
      <c r="HX34" s="706"/>
      <c r="HY34" s="707"/>
      <c r="HZ34" s="705" t="s">
        <v>303</v>
      </c>
      <c r="IA34" s="706"/>
      <c r="IB34" s="706"/>
      <c r="IC34" s="706"/>
      <c r="ID34" s="706"/>
      <c r="IE34" s="706"/>
      <c r="IF34" s="706"/>
      <c r="IG34" s="706"/>
      <c r="IH34" s="706"/>
      <c r="II34" s="706"/>
      <c r="IJ34" s="706"/>
      <c r="IK34" s="707"/>
      <c r="IL34" s="705" t="s">
        <v>304</v>
      </c>
      <c r="IM34" s="706"/>
      <c r="IN34" s="706"/>
      <c r="IO34" s="706"/>
      <c r="IP34" s="706"/>
      <c r="IQ34" s="706"/>
      <c r="IR34" s="706"/>
      <c r="IS34" s="706"/>
      <c r="IT34" s="706"/>
      <c r="IU34" s="706"/>
      <c r="IV34" s="706"/>
      <c r="IW34" s="707"/>
      <c r="IX34" s="705" t="s">
        <v>305</v>
      </c>
      <c r="IY34" s="706"/>
      <c r="IZ34" s="706"/>
      <c r="JA34" s="706"/>
      <c r="JB34" s="706"/>
      <c r="JC34" s="706"/>
      <c r="JD34" s="706"/>
      <c r="JE34" s="706"/>
      <c r="JF34" s="706"/>
      <c r="JG34" s="706"/>
      <c r="JH34" s="706"/>
      <c r="JI34" s="707"/>
      <c r="JJ34" s="705" t="s">
        <v>306</v>
      </c>
      <c r="JK34" s="706"/>
      <c r="JL34" s="706"/>
      <c r="JM34" s="706"/>
      <c r="JN34" s="706"/>
      <c r="JO34" s="706"/>
      <c r="JP34" s="706"/>
      <c r="JQ34" s="706"/>
      <c r="JR34" s="706"/>
      <c r="JS34" s="706"/>
      <c r="JT34" s="706"/>
      <c r="JU34" s="707"/>
      <c r="JV34" s="705" t="s">
        <v>307</v>
      </c>
      <c r="JW34" s="706"/>
      <c r="JX34" s="706"/>
      <c r="JY34" s="706"/>
      <c r="JZ34" s="706"/>
      <c r="KA34" s="706"/>
      <c r="KB34" s="706"/>
      <c r="KC34" s="706"/>
      <c r="KD34" s="706"/>
      <c r="KE34" s="706"/>
      <c r="KF34" s="706"/>
      <c r="KG34" s="707"/>
      <c r="KH34" s="705" t="s">
        <v>308</v>
      </c>
      <c r="KI34" s="706"/>
      <c r="KJ34" s="706"/>
      <c r="KK34" s="706"/>
      <c r="KL34" s="706"/>
      <c r="KM34" s="706"/>
      <c r="KN34" s="706"/>
      <c r="KO34" s="706"/>
      <c r="KP34" s="706"/>
      <c r="KQ34" s="706"/>
      <c r="KR34" s="706"/>
      <c r="KS34" s="707"/>
      <c r="KT34" s="705" t="s">
        <v>309</v>
      </c>
      <c r="KU34" s="706"/>
      <c r="KV34" s="706"/>
      <c r="KW34" s="706"/>
      <c r="KX34" s="706"/>
      <c r="KY34" s="706"/>
      <c r="KZ34" s="706"/>
      <c r="LA34" s="706"/>
      <c r="LB34" s="706"/>
      <c r="LC34" s="706"/>
      <c r="LD34" s="706"/>
      <c r="LE34" s="707"/>
      <c r="LF34" s="705" t="s">
        <v>310</v>
      </c>
      <c r="LG34" s="706"/>
      <c r="LH34" s="706"/>
      <c r="LI34" s="706"/>
      <c r="LJ34" s="706"/>
      <c r="LK34" s="706"/>
      <c r="LL34" s="706"/>
      <c r="LM34" s="706"/>
      <c r="LN34" s="706"/>
      <c r="LO34" s="706"/>
      <c r="LP34" s="706"/>
      <c r="LQ34" s="707"/>
      <c r="LR34" s="705" t="s">
        <v>311</v>
      </c>
      <c r="LS34" s="706"/>
      <c r="LT34" s="706"/>
      <c r="LU34" s="706"/>
      <c r="LV34" s="706"/>
      <c r="LW34" s="706"/>
      <c r="LX34" s="706"/>
      <c r="LY34" s="706"/>
      <c r="LZ34" s="706"/>
      <c r="MA34" s="706"/>
      <c r="MB34" s="706"/>
      <c r="MC34" s="707"/>
      <c r="MD34" s="705" t="s">
        <v>312</v>
      </c>
      <c r="ME34" s="706"/>
      <c r="MF34" s="706"/>
      <c r="MG34" s="706"/>
      <c r="MH34" s="706"/>
      <c r="MI34" s="706"/>
      <c r="MJ34" s="706"/>
      <c r="MK34" s="706"/>
      <c r="ML34" s="706"/>
      <c r="MM34" s="706"/>
      <c r="MN34" s="706"/>
      <c r="MO34" s="707"/>
      <c r="MP34" s="705" t="s">
        <v>313</v>
      </c>
      <c r="MQ34" s="706"/>
      <c r="MR34" s="706"/>
      <c r="MS34" s="706"/>
      <c r="MT34" s="706"/>
      <c r="MU34" s="706"/>
      <c r="MV34" s="706"/>
      <c r="MW34" s="706"/>
      <c r="MX34" s="706"/>
      <c r="MY34" s="706"/>
      <c r="MZ34" s="706"/>
      <c r="NA34" s="707"/>
    </row>
    <row r="35" spans="1:387" x14ac:dyDescent="0.2">
      <c r="A35" s="278"/>
      <c r="B35" s="264"/>
      <c r="C35" s="279"/>
      <c r="D35" s="280"/>
      <c r="E35" s="343" t="s">
        <v>925</v>
      </c>
      <c r="F35" s="352">
        <v>1</v>
      </c>
      <c r="G35" s="344">
        <f>F35+1</f>
        <v>2</v>
      </c>
      <c r="H35" s="344">
        <f t="shared" ref="H35:BS35" si="1">G35+1</f>
        <v>3</v>
      </c>
      <c r="I35" s="344">
        <f>H35+1</f>
        <v>4</v>
      </c>
      <c r="J35" s="344">
        <f t="shared" si="1"/>
        <v>5</v>
      </c>
      <c r="K35" s="344">
        <f t="shared" si="1"/>
        <v>6</v>
      </c>
      <c r="L35" s="344">
        <f t="shared" si="1"/>
        <v>7</v>
      </c>
      <c r="M35" s="344">
        <f t="shared" si="1"/>
        <v>8</v>
      </c>
      <c r="N35" s="344">
        <f t="shared" si="1"/>
        <v>9</v>
      </c>
      <c r="O35" s="344">
        <f t="shared" si="1"/>
        <v>10</v>
      </c>
      <c r="P35" s="344">
        <f t="shared" si="1"/>
        <v>11</v>
      </c>
      <c r="Q35" s="345">
        <f t="shared" si="1"/>
        <v>12</v>
      </c>
      <c r="R35" s="352">
        <f t="shared" si="1"/>
        <v>13</v>
      </c>
      <c r="S35" s="344">
        <f t="shared" si="1"/>
        <v>14</v>
      </c>
      <c r="T35" s="344">
        <f t="shared" si="1"/>
        <v>15</v>
      </c>
      <c r="U35" s="344">
        <f t="shared" si="1"/>
        <v>16</v>
      </c>
      <c r="V35" s="344">
        <f t="shared" si="1"/>
        <v>17</v>
      </c>
      <c r="W35" s="344">
        <f t="shared" si="1"/>
        <v>18</v>
      </c>
      <c r="X35" s="344">
        <f t="shared" si="1"/>
        <v>19</v>
      </c>
      <c r="Y35" s="344">
        <f t="shared" si="1"/>
        <v>20</v>
      </c>
      <c r="Z35" s="344">
        <f t="shared" si="1"/>
        <v>21</v>
      </c>
      <c r="AA35" s="344">
        <f t="shared" si="1"/>
        <v>22</v>
      </c>
      <c r="AB35" s="344">
        <f t="shared" si="1"/>
        <v>23</v>
      </c>
      <c r="AC35" s="345">
        <f t="shared" si="1"/>
        <v>24</v>
      </c>
      <c r="AD35" s="352">
        <f t="shared" si="1"/>
        <v>25</v>
      </c>
      <c r="AE35" s="344">
        <f t="shared" si="1"/>
        <v>26</v>
      </c>
      <c r="AF35" s="344">
        <f t="shared" si="1"/>
        <v>27</v>
      </c>
      <c r="AG35" s="344">
        <f t="shared" si="1"/>
        <v>28</v>
      </c>
      <c r="AH35" s="344">
        <f t="shared" si="1"/>
        <v>29</v>
      </c>
      <c r="AI35" s="344">
        <f t="shared" si="1"/>
        <v>30</v>
      </c>
      <c r="AJ35" s="344">
        <f t="shared" si="1"/>
        <v>31</v>
      </c>
      <c r="AK35" s="344">
        <f t="shared" si="1"/>
        <v>32</v>
      </c>
      <c r="AL35" s="344">
        <f t="shared" si="1"/>
        <v>33</v>
      </c>
      <c r="AM35" s="344">
        <f t="shared" si="1"/>
        <v>34</v>
      </c>
      <c r="AN35" s="344">
        <f t="shared" si="1"/>
        <v>35</v>
      </c>
      <c r="AO35" s="345">
        <f t="shared" si="1"/>
        <v>36</v>
      </c>
      <c r="AP35" s="352">
        <f t="shared" si="1"/>
        <v>37</v>
      </c>
      <c r="AQ35" s="344">
        <f t="shared" si="1"/>
        <v>38</v>
      </c>
      <c r="AR35" s="344">
        <f t="shared" si="1"/>
        <v>39</v>
      </c>
      <c r="AS35" s="344">
        <f t="shared" si="1"/>
        <v>40</v>
      </c>
      <c r="AT35" s="344">
        <f t="shared" si="1"/>
        <v>41</v>
      </c>
      <c r="AU35" s="344">
        <f t="shared" si="1"/>
        <v>42</v>
      </c>
      <c r="AV35" s="344">
        <f t="shared" si="1"/>
        <v>43</v>
      </c>
      <c r="AW35" s="344">
        <f t="shared" si="1"/>
        <v>44</v>
      </c>
      <c r="AX35" s="344">
        <f t="shared" si="1"/>
        <v>45</v>
      </c>
      <c r="AY35" s="344">
        <f t="shared" si="1"/>
        <v>46</v>
      </c>
      <c r="AZ35" s="344">
        <f t="shared" si="1"/>
        <v>47</v>
      </c>
      <c r="BA35" s="345">
        <f t="shared" si="1"/>
        <v>48</v>
      </c>
      <c r="BB35" s="352">
        <f t="shared" si="1"/>
        <v>49</v>
      </c>
      <c r="BC35" s="344">
        <f t="shared" si="1"/>
        <v>50</v>
      </c>
      <c r="BD35" s="344">
        <f t="shared" si="1"/>
        <v>51</v>
      </c>
      <c r="BE35" s="344">
        <f t="shared" si="1"/>
        <v>52</v>
      </c>
      <c r="BF35" s="344">
        <f t="shared" si="1"/>
        <v>53</v>
      </c>
      <c r="BG35" s="344">
        <f t="shared" si="1"/>
        <v>54</v>
      </c>
      <c r="BH35" s="344">
        <f t="shared" si="1"/>
        <v>55</v>
      </c>
      <c r="BI35" s="344">
        <f t="shared" si="1"/>
        <v>56</v>
      </c>
      <c r="BJ35" s="344">
        <f t="shared" si="1"/>
        <v>57</v>
      </c>
      <c r="BK35" s="344">
        <f t="shared" si="1"/>
        <v>58</v>
      </c>
      <c r="BL35" s="344">
        <f t="shared" si="1"/>
        <v>59</v>
      </c>
      <c r="BM35" s="345">
        <f t="shared" si="1"/>
        <v>60</v>
      </c>
      <c r="BN35" s="352">
        <f t="shared" si="1"/>
        <v>61</v>
      </c>
      <c r="BO35" s="344">
        <f t="shared" si="1"/>
        <v>62</v>
      </c>
      <c r="BP35" s="344">
        <f t="shared" si="1"/>
        <v>63</v>
      </c>
      <c r="BQ35" s="344">
        <f t="shared" si="1"/>
        <v>64</v>
      </c>
      <c r="BR35" s="344">
        <f t="shared" si="1"/>
        <v>65</v>
      </c>
      <c r="BS35" s="344">
        <f t="shared" si="1"/>
        <v>66</v>
      </c>
      <c r="BT35" s="344">
        <f t="shared" ref="BT35:EE35" si="2">BS35+1</f>
        <v>67</v>
      </c>
      <c r="BU35" s="344">
        <f t="shared" si="2"/>
        <v>68</v>
      </c>
      <c r="BV35" s="344">
        <f t="shared" si="2"/>
        <v>69</v>
      </c>
      <c r="BW35" s="344">
        <f t="shared" si="2"/>
        <v>70</v>
      </c>
      <c r="BX35" s="344">
        <f t="shared" si="2"/>
        <v>71</v>
      </c>
      <c r="BY35" s="345">
        <f t="shared" si="2"/>
        <v>72</v>
      </c>
      <c r="BZ35" s="352">
        <f t="shared" si="2"/>
        <v>73</v>
      </c>
      <c r="CA35" s="344">
        <f t="shared" si="2"/>
        <v>74</v>
      </c>
      <c r="CB35" s="344">
        <f t="shared" si="2"/>
        <v>75</v>
      </c>
      <c r="CC35" s="344">
        <f t="shared" si="2"/>
        <v>76</v>
      </c>
      <c r="CD35" s="344">
        <f t="shared" si="2"/>
        <v>77</v>
      </c>
      <c r="CE35" s="344">
        <f t="shared" si="2"/>
        <v>78</v>
      </c>
      <c r="CF35" s="344">
        <f t="shared" si="2"/>
        <v>79</v>
      </c>
      <c r="CG35" s="344">
        <f t="shared" si="2"/>
        <v>80</v>
      </c>
      <c r="CH35" s="344">
        <f t="shared" si="2"/>
        <v>81</v>
      </c>
      <c r="CI35" s="344">
        <f t="shared" si="2"/>
        <v>82</v>
      </c>
      <c r="CJ35" s="344">
        <f t="shared" si="2"/>
        <v>83</v>
      </c>
      <c r="CK35" s="345">
        <f t="shared" si="2"/>
        <v>84</v>
      </c>
      <c r="CL35" s="352">
        <f t="shared" si="2"/>
        <v>85</v>
      </c>
      <c r="CM35" s="344">
        <f t="shared" si="2"/>
        <v>86</v>
      </c>
      <c r="CN35" s="344">
        <f t="shared" si="2"/>
        <v>87</v>
      </c>
      <c r="CO35" s="344">
        <f t="shared" si="2"/>
        <v>88</v>
      </c>
      <c r="CP35" s="344">
        <f t="shared" si="2"/>
        <v>89</v>
      </c>
      <c r="CQ35" s="344">
        <f t="shared" si="2"/>
        <v>90</v>
      </c>
      <c r="CR35" s="344">
        <f t="shared" si="2"/>
        <v>91</v>
      </c>
      <c r="CS35" s="344">
        <f t="shared" si="2"/>
        <v>92</v>
      </c>
      <c r="CT35" s="344">
        <f t="shared" si="2"/>
        <v>93</v>
      </c>
      <c r="CU35" s="344">
        <f t="shared" si="2"/>
        <v>94</v>
      </c>
      <c r="CV35" s="344">
        <f t="shared" si="2"/>
        <v>95</v>
      </c>
      <c r="CW35" s="345">
        <f t="shared" si="2"/>
        <v>96</v>
      </c>
      <c r="CX35" s="352">
        <f t="shared" si="2"/>
        <v>97</v>
      </c>
      <c r="CY35" s="344">
        <f t="shared" si="2"/>
        <v>98</v>
      </c>
      <c r="CZ35" s="344">
        <f t="shared" si="2"/>
        <v>99</v>
      </c>
      <c r="DA35" s="344">
        <f t="shared" si="2"/>
        <v>100</v>
      </c>
      <c r="DB35" s="344">
        <f t="shared" si="2"/>
        <v>101</v>
      </c>
      <c r="DC35" s="344">
        <f t="shared" si="2"/>
        <v>102</v>
      </c>
      <c r="DD35" s="344">
        <f t="shared" si="2"/>
        <v>103</v>
      </c>
      <c r="DE35" s="344">
        <f t="shared" si="2"/>
        <v>104</v>
      </c>
      <c r="DF35" s="344">
        <f t="shared" si="2"/>
        <v>105</v>
      </c>
      <c r="DG35" s="344">
        <f t="shared" si="2"/>
        <v>106</v>
      </c>
      <c r="DH35" s="344">
        <f t="shared" si="2"/>
        <v>107</v>
      </c>
      <c r="DI35" s="345">
        <f t="shared" si="2"/>
        <v>108</v>
      </c>
      <c r="DJ35" s="352">
        <f t="shared" si="2"/>
        <v>109</v>
      </c>
      <c r="DK35" s="344">
        <f t="shared" si="2"/>
        <v>110</v>
      </c>
      <c r="DL35" s="344">
        <f t="shared" si="2"/>
        <v>111</v>
      </c>
      <c r="DM35" s="344">
        <f t="shared" si="2"/>
        <v>112</v>
      </c>
      <c r="DN35" s="344">
        <f t="shared" si="2"/>
        <v>113</v>
      </c>
      <c r="DO35" s="344">
        <f t="shared" si="2"/>
        <v>114</v>
      </c>
      <c r="DP35" s="344">
        <f t="shared" si="2"/>
        <v>115</v>
      </c>
      <c r="DQ35" s="344">
        <f t="shared" si="2"/>
        <v>116</v>
      </c>
      <c r="DR35" s="344">
        <f t="shared" si="2"/>
        <v>117</v>
      </c>
      <c r="DS35" s="344">
        <f t="shared" si="2"/>
        <v>118</v>
      </c>
      <c r="DT35" s="344">
        <f t="shared" si="2"/>
        <v>119</v>
      </c>
      <c r="DU35" s="345">
        <f t="shared" si="2"/>
        <v>120</v>
      </c>
      <c r="DV35" s="352">
        <f t="shared" si="2"/>
        <v>121</v>
      </c>
      <c r="DW35" s="344">
        <f t="shared" si="2"/>
        <v>122</v>
      </c>
      <c r="DX35" s="344">
        <f t="shared" si="2"/>
        <v>123</v>
      </c>
      <c r="DY35" s="344">
        <f t="shared" si="2"/>
        <v>124</v>
      </c>
      <c r="DZ35" s="344">
        <f t="shared" si="2"/>
        <v>125</v>
      </c>
      <c r="EA35" s="344">
        <f t="shared" si="2"/>
        <v>126</v>
      </c>
      <c r="EB35" s="344">
        <f t="shared" si="2"/>
        <v>127</v>
      </c>
      <c r="EC35" s="344">
        <f t="shared" si="2"/>
        <v>128</v>
      </c>
      <c r="ED35" s="344">
        <f t="shared" si="2"/>
        <v>129</v>
      </c>
      <c r="EE35" s="344">
        <f t="shared" si="2"/>
        <v>130</v>
      </c>
      <c r="EF35" s="344">
        <f t="shared" ref="EF35:GQ35" si="3">EE35+1</f>
        <v>131</v>
      </c>
      <c r="EG35" s="345">
        <f t="shared" si="3"/>
        <v>132</v>
      </c>
      <c r="EH35" s="352">
        <f t="shared" si="3"/>
        <v>133</v>
      </c>
      <c r="EI35" s="344">
        <f t="shared" si="3"/>
        <v>134</v>
      </c>
      <c r="EJ35" s="344">
        <f t="shared" si="3"/>
        <v>135</v>
      </c>
      <c r="EK35" s="344">
        <f t="shared" si="3"/>
        <v>136</v>
      </c>
      <c r="EL35" s="344">
        <f t="shared" si="3"/>
        <v>137</v>
      </c>
      <c r="EM35" s="344">
        <f t="shared" si="3"/>
        <v>138</v>
      </c>
      <c r="EN35" s="344">
        <f t="shared" si="3"/>
        <v>139</v>
      </c>
      <c r="EO35" s="344">
        <f t="shared" si="3"/>
        <v>140</v>
      </c>
      <c r="EP35" s="344">
        <f t="shared" si="3"/>
        <v>141</v>
      </c>
      <c r="EQ35" s="344">
        <f t="shared" si="3"/>
        <v>142</v>
      </c>
      <c r="ER35" s="344">
        <f t="shared" si="3"/>
        <v>143</v>
      </c>
      <c r="ES35" s="345">
        <f t="shared" si="3"/>
        <v>144</v>
      </c>
      <c r="ET35" s="352">
        <f t="shared" si="3"/>
        <v>145</v>
      </c>
      <c r="EU35" s="344">
        <f t="shared" si="3"/>
        <v>146</v>
      </c>
      <c r="EV35" s="344">
        <f t="shared" si="3"/>
        <v>147</v>
      </c>
      <c r="EW35" s="344">
        <f t="shared" si="3"/>
        <v>148</v>
      </c>
      <c r="EX35" s="344">
        <f t="shared" si="3"/>
        <v>149</v>
      </c>
      <c r="EY35" s="344">
        <f t="shared" si="3"/>
        <v>150</v>
      </c>
      <c r="EZ35" s="344">
        <f t="shared" si="3"/>
        <v>151</v>
      </c>
      <c r="FA35" s="344">
        <f t="shared" si="3"/>
        <v>152</v>
      </c>
      <c r="FB35" s="344">
        <f t="shared" si="3"/>
        <v>153</v>
      </c>
      <c r="FC35" s="344">
        <f t="shared" si="3"/>
        <v>154</v>
      </c>
      <c r="FD35" s="344">
        <f t="shared" si="3"/>
        <v>155</v>
      </c>
      <c r="FE35" s="345">
        <f t="shared" si="3"/>
        <v>156</v>
      </c>
      <c r="FF35" s="352">
        <f t="shared" si="3"/>
        <v>157</v>
      </c>
      <c r="FG35" s="344">
        <f t="shared" si="3"/>
        <v>158</v>
      </c>
      <c r="FH35" s="344">
        <f t="shared" si="3"/>
        <v>159</v>
      </c>
      <c r="FI35" s="344">
        <f t="shared" si="3"/>
        <v>160</v>
      </c>
      <c r="FJ35" s="344">
        <f t="shared" si="3"/>
        <v>161</v>
      </c>
      <c r="FK35" s="344">
        <f t="shared" si="3"/>
        <v>162</v>
      </c>
      <c r="FL35" s="344">
        <f t="shared" si="3"/>
        <v>163</v>
      </c>
      <c r="FM35" s="344">
        <f t="shared" si="3"/>
        <v>164</v>
      </c>
      <c r="FN35" s="344">
        <f t="shared" si="3"/>
        <v>165</v>
      </c>
      <c r="FO35" s="344">
        <f t="shared" si="3"/>
        <v>166</v>
      </c>
      <c r="FP35" s="344">
        <f t="shared" si="3"/>
        <v>167</v>
      </c>
      <c r="FQ35" s="345">
        <f t="shared" si="3"/>
        <v>168</v>
      </c>
      <c r="FR35" s="352">
        <f t="shared" si="3"/>
        <v>169</v>
      </c>
      <c r="FS35" s="344">
        <f t="shared" si="3"/>
        <v>170</v>
      </c>
      <c r="FT35" s="344">
        <f t="shared" si="3"/>
        <v>171</v>
      </c>
      <c r="FU35" s="344">
        <f t="shared" si="3"/>
        <v>172</v>
      </c>
      <c r="FV35" s="344">
        <f t="shared" si="3"/>
        <v>173</v>
      </c>
      <c r="FW35" s="344">
        <f t="shared" si="3"/>
        <v>174</v>
      </c>
      <c r="FX35" s="344">
        <f t="shared" si="3"/>
        <v>175</v>
      </c>
      <c r="FY35" s="344">
        <f t="shared" si="3"/>
        <v>176</v>
      </c>
      <c r="FZ35" s="344">
        <f t="shared" si="3"/>
        <v>177</v>
      </c>
      <c r="GA35" s="344">
        <f t="shared" si="3"/>
        <v>178</v>
      </c>
      <c r="GB35" s="344">
        <f t="shared" si="3"/>
        <v>179</v>
      </c>
      <c r="GC35" s="345">
        <f t="shared" si="3"/>
        <v>180</v>
      </c>
      <c r="GD35" s="352">
        <f t="shared" si="3"/>
        <v>181</v>
      </c>
      <c r="GE35" s="344">
        <f t="shared" si="3"/>
        <v>182</v>
      </c>
      <c r="GF35" s="344">
        <f t="shared" si="3"/>
        <v>183</v>
      </c>
      <c r="GG35" s="344">
        <f t="shared" si="3"/>
        <v>184</v>
      </c>
      <c r="GH35" s="344">
        <f t="shared" si="3"/>
        <v>185</v>
      </c>
      <c r="GI35" s="344">
        <f t="shared" si="3"/>
        <v>186</v>
      </c>
      <c r="GJ35" s="344">
        <f t="shared" si="3"/>
        <v>187</v>
      </c>
      <c r="GK35" s="344">
        <f t="shared" si="3"/>
        <v>188</v>
      </c>
      <c r="GL35" s="344">
        <f t="shared" si="3"/>
        <v>189</v>
      </c>
      <c r="GM35" s="344">
        <f t="shared" si="3"/>
        <v>190</v>
      </c>
      <c r="GN35" s="344">
        <f t="shared" si="3"/>
        <v>191</v>
      </c>
      <c r="GO35" s="345">
        <f t="shared" si="3"/>
        <v>192</v>
      </c>
      <c r="GP35" s="352">
        <f t="shared" si="3"/>
        <v>193</v>
      </c>
      <c r="GQ35" s="344">
        <f t="shared" si="3"/>
        <v>194</v>
      </c>
      <c r="GR35" s="344">
        <f t="shared" ref="GR35:HO35" si="4">GQ35+1</f>
        <v>195</v>
      </c>
      <c r="GS35" s="344">
        <f t="shared" si="4"/>
        <v>196</v>
      </c>
      <c r="GT35" s="344">
        <f t="shared" si="4"/>
        <v>197</v>
      </c>
      <c r="GU35" s="344">
        <f t="shared" si="4"/>
        <v>198</v>
      </c>
      <c r="GV35" s="344">
        <f t="shared" si="4"/>
        <v>199</v>
      </c>
      <c r="GW35" s="344">
        <f t="shared" si="4"/>
        <v>200</v>
      </c>
      <c r="GX35" s="344">
        <f t="shared" si="4"/>
        <v>201</v>
      </c>
      <c r="GY35" s="344">
        <f t="shared" si="4"/>
        <v>202</v>
      </c>
      <c r="GZ35" s="344">
        <f t="shared" si="4"/>
        <v>203</v>
      </c>
      <c r="HA35" s="345">
        <f t="shared" si="4"/>
        <v>204</v>
      </c>
      <c r="HB35" s="352">
        <f t="shared" si="4"/>
        <v>205</v>
      </c>
      <c r="HC35" s="344">
        <f t="shared" si="4"/>
        <v>206</v>
      </c>
      <c r="HD35" s="344">
        <f t="shared" si="4"/>
        <v>207</v>
      </c>
      <c r="HE35" s="344">
        <f t="shared" si="4"/>
        <v>208</v>
      </c>
      <c r="HF35" s="344">
        <f t="shared" si="4"/>
        <v>209</v>
      </c>
      <c r="HG35" s="344">
        <f t="shared" si="4"/>
        <v>210</v>
      </c>
      <c r="HH35" s="344">
        <f t="shared" si="4"/>
        <v>211</v>
      </c>
      <c r="HI35" s="344">
        <f t="shared" si="4"/>
        <v>212</v>
      </c>
      <c r="HJ35" s="344">
        <f t="shared" si="4"/>
        <v>213</v>
      </c>
      <c r="HK35" s="344">
        <f t="shared" si="4"/>
        <v>214</v>
      </c>
      <c r="HL35" s="344">
        <f t="shared" si="4"/>
        <v>215</v>
      </c>
      <c r="HM35" s="345">
        <f t="shared" si="4"/>
        <v>216</v>
      </c>
      <c r="HN35" s="352">
        <f t="shared" si="4"/>
        <v>217</v>
      </c>
      <c r="HO35" s="344">
        <f t="shared" si="4"/>
        <v>218</v>
      </c>
      <c r="HP35" s="344">
        <f>HO35+1</f>
        <v>219</v>
      </c>
      <c r="HQ35" s="344">
        <f t="shared" ref="HQ35:KB35" si="5">HP35+1</f>
        <v>220</v>
      </c>
      <c r="HR35" s="344">
        <f t="shared" si="5"/>
        <v>221</v>
      </c>
      <c r="HS35" s="344">
        <f t="shared" si="5"/>
        <v>222</v>
      </c>
      <c r="HT35" s="344">
        <f t="shared" si="5"/>
        <v>223</v>
      </c>
      <c r="HU35" s="344">
        <f t="shared" si="5"/>
        <v>224</v>
      </c>
      <c r="HV35" s="344">
        <f t="shared" si="5"/>
        <v>225</v>
      </c>
      <c r="HW35" s="344">
        <f t="shared" si="5"/>
        <v>226</v>
      </c>
      <c r="HX35" s="344">
        <f t="shared" si="5"/>
        <v>227</v>
      </c>
      <c r="HY35" s="345">
        <f t="shared" si="5"/>
        <v>228</v>
      </c>
      <c r="HZ35" s="352">
        <f t="shared" si="5"/>
        <v>229</v>
      </c>
      <c r="IA35" s="344">
        <f t="shared" si="5"/>
        <v>230</v>
      </c>
      <c r="IB35" s="344">
        <f t="shared" si="5"/>
        <v>231</v>
      </c>
      <c r="IC35" s="344">
        <f t="shared" si="5"/>
        <v>232</v>
      </c>
      <c r="ID35" s="344">
        <f t="shared" si="5"/>
        <v>233</v>
      </c>
      <c r="IE35" s="344">
        <f t="shared" si="5"/>
        <v>234</v>
      </c>
      <c r="IF35" s="344">
        <f t="shared" si="5"/>
        <v>235</v>
      </c>
      <c r="IG35" s="344">
        <f t="shared" si="5"/>
        <v>236</v>
      </c>
      <c r="IH35" s="344">
        <f t="shared" si="5"/>
        <v>237</v>
      </c>
      <c r="II35" s="344">
        <f t="shared" si="5"/>
        <v>238</v>
      </c>
      <c r="IJ35" s="344">
        <f t="shared" si="5"/>
        <v>239</v>
      </c>
      <c r="IK35" s="345">
        <f t="shared" si="5"/>
        <v>240</v>
      </c>
      <c r="IL35" s="352">
        <f t="shared" si="5"/>
        <v>241</v>
      </c>
      <c r="IM35" s="344">
        <f t="shared" si="5"/>
        <v>242</v>
      </c>
      <c r="IN35" s="344">
        <f t="shared" si="5"/>
        <v>243</v>
      </c>
      <c r="IO35" s="344">
        <f t="shared" si="5"/>
        <v>244</v>
      </c>
      <c r="IP35" s="344">
        <f t="shared" si="5"/>
        <v>245</v>
      </c>
      <c r="IQ35" s="344">
        <f t="shared" si="5"/>
        <v>246</v>
      </c>
      <c r="IR35" s="344">
        <f t="shared" si="5"/>
        <v>247</v>
      </c>
      <c r="IS35" s="344">
        <f t="shared" si="5"/>
        <v>248</v>
      </c>
      <c r="IT35" s="344">
        <f t="shared" si="5"/>
        <v>249</v>
      </c>
      <c r="IU35" s="344">
        <f t="shared" si="5"/>
        <v>250</v>
      </c>
      <c r="IV35" s="344">
        <f t="shared" si="5"/>
        <v>251</v>
      </c>
      <c r="IW35" s="345">
        <f t="shared" si="5"/>
        <v>252</v>
      </c>
      <c r="IX35" s="352">
        <f t="shared" si="5"/>
        <v>253</v>
      </c>
      <c r="IY35" s="344">
        <f t="shared" si="5"/>
        <v>254</v>
      </c>
      <c r="IZ35" s="344">
        <f t="shared" si="5"/>
        <v>255</v>
      </c>
      <c r="JA35" s="344">
        <f t="shared" si="5"/>
        <v>256</v>
      </c>
      <c r="JB35" s="344">
        <f t="shared" si="5"/>
        <v>257</v>
      </c>
      <c r="JC35" s="344">
        <f t="shared" si="5"/>
        <v>258</v>
      </c>
      <c r="JD35" s="344">
        <f t="shared" si="5"/>
        <v>259</v>
      </c>
      <c r="JE35" s="344">
        <f t="shared" si="5"/>
        <v>260</v>
      </c>
      <c r="JF35" s="344">
        <f t="shared" si="5"/>
        <v>261</v>
      </c>
      <c r="JG35" s="344">
        <f t="shared" si="5"/>
        <v>262</v>
      </c>
      <c r="JH35" s="344">
        <f t="shared" si="5"/>
        <v>263</v>
      </c>
      <c r="JI35" s="345">
        <f t="shared" si="5"/>
        <v>264</v>
      </c>
      <c r="JJ35" s="352">
        <f t="shared" si="5"/>
        <v>265</v>
      </c>
      <c r="JK35" s="344">
        <f t="shared" si="5"/>
        <v>266</v>
      </c>
      <c r="JL35" s="344">
        <f t="shared" si="5"/>
        <v>267</v>
      </c>
      <c r="JM35" s="344">
        <f t="shared" si="5"/>
        <v>268</v>
      </c>
      <c r="JN35" s="344">
        <f t="shared" si="5"/>
        <v>269</v>
      </c>
      <c r="JO35" s="344">
        <f t="shared" si="5"/>
        <v>270</v>
      </c>
      <c r="JP35" s="344">
        <f t="shared" si="5"/>
        <v>271</v>
      </c>
      <c r="JQ35" s="344">
        <f t="shared" si="5"/>
        <v>272</v>
      </c>
      <c r="JR35" s="344">
        <f t="shared" si="5"/>
        <v>273</v>
      </c>
      <c r="JS35" s="344">
        <f t="shared" si="5"/>
        <v>274</v>
      </c>
      <c r="JT35" s="344">
        <f t="shared" si="5"/>
        <v>275</v>
      </c>
      <c r="JU35" s="345">
        <f t="shared" si="5"/>
        <v>276</v>
      </c>
      <c r="JV35" s="352">
        <f t="shared" si="5"/>
        <v>277</v>
      </c>
      <c r="JW35" s="344">
        <f t="shared" si="5"/>
        <v>278</v>
      </c>
      <c r="JX35" s="344">
        <f t="shared" si="5"/>
        <v>279</v>
      </c>
      <c r="JY35" s="344">
        <f t="shared" si="5"/>
        <v>280</v>
      </c>
      <c r="JZ35" s="344">
        <f t="shared" si="5"/>
        <v>281</v>
      </c>
      <c r="KA35" s="344">
        <f t="shared" si="5"/>
        <v>282</v>
      </c>
      <c r="KB35" s="344">
        <f t="shared" si="5"/>
        <v>283</v>
      </c>
      <c r="KC35" s="344">
        <f t="shared" ref="KC35:LC35" si="6">KB35+1</f>
        <v>284</v>
      </c>
      <c r="KD35" s="344">
        <f t="shared" si="6"/>
        <v>285</v>
      </c>
      <c r="KE35" s="344">
        <f t="shared" si="6"/>
        <v>286</v>
      </c>
      <c r="KF35" s="344">
        <f t="shared" si="6"/>
        <v>287</v>
      </c>
      <c r="KG35" s="345">
        <f t="shared" si="6"/>
        <v>288</v>
      </c>
      <c r="KH35" s="352">
        <f t="shared" si="6"/>
        <v>289</v>
      </c>
      <c r="KI35" s="344">
        <f t="shared" si="6"/>
        <v>290</v>
      </c>
      <c r="KJ35" s="344">
        <f t="shared" si="6"/>
        <v>291</v>
      </c>
      <c r="KK35" s="344">
        <f t="shared" si="6"/>
        <v>292</v>
      </c>
      <c r="KL35" s="344">
        <f t="shared" si="6"/>
        <v>293</v>
      </c>
      <c r="KM35" s="344">
        <f t="shared" si="6"/>
        <v>294</v>
      </c>
      <c r="KN35" s="344">
        <f t="shared" si="6"/>
        <v>295</v>
      </c>
      <c r="KO35" s="344">
        <f t="shared" si="6"/>
        <v>296</v>
      </c>
      <c r="KP35" s="344">
        <f t="shared" si="6"/>
        <v>297</v>
      </c>
      <c r="KQ35" s="344">
        <f t="shared" si="6"/>
        <v>298</v>
      </c>
      <c r="KR35" s="344">
        <f t="shared" si="6"/>
        <v>299</v>
      </c>
      <c r="KS35" s="345">
        <f t="shared" si="6"/>
        <v>300</v>
      </c>
      <c r="KT35" s="352">
        <f t="shared" si="6"/>
        <v>301</v>
      </c>
      <c r="KU35" s="344">
        <f t="shared" si="6"/>
        <v>302</v>
      </c>
      <c r="KV35" s="344">
        <f t="shared" si="6"/>
        <v>303</v>
      </c>
      <c r="KW35" s="344">
        <f t="shared" si="6"/>
        <v>304</v>
      </c>
      <c r="KX35" s="344">
        <f t="shared" si="6"/>
        <v>305</v>
      </c>
      <c r="KY35" s="344">
        <f t="shared" si="6"/>
        <v>306</v>
      </c>
      <c r="KZ35" s="344">
        <f t="shared" si="6"/>
        <v>307</v>
      </c>
      <c r="LA35" s="344">
        <f t="shared" si="6"/>
        <v>308</v>
      </c>
      <c r="LB35" s="344">
        <f t="shared" si="6"/>
        <v>309</v>
      </c>
      <c r="LC35" s="344">
        <f t="shared" si="6"/>
        <v>310</v>
      </c>
      <c r="LD35" s="344">
        <f>LC35+1</f>
        <v>311</v>
      </c>
      <c r="LE35" s="345">
        <f t="shared" ref="LE35:NA35" si="7">LD35+1</f>
        <v>312</v>
      </c>
      <c r="LF35" s="352">
        <f t="shared" si="7"/>
        <v>313</v>
      </c>
      <c r="LG35" s="344">
        <f t="shared" si="7"/>
        <v>314</v>
      </c>
      <c r="LH35" s="344">
        <f t="shared" si="7"/>
        <v>315</v>
      </c>
      <c r="LI35" s="344">
        <f t="shared" si="7"/>
        <v>316</v>
      </c>
      <c r="LJ35" s="344">
        <f t="shared" si="7"/>
        <v>317</v>
      </c>
      <c r="LK35" s="344">
        <f t="shared" si="7"/>
        <v>318</v>
      </c>
      <c r="LL35" s="344">
        <f t="shared" si="7"/>
        <v>319</v>
      </c>
      <c r="LM35" s="344">
        <f t="shared" si="7"/>
        <v>320</v>
      </c>
      <c r="LN35" s="344">
        <f t="shared" si="7"/>
        <v>321</v>
      </c>
      <c r="LO35" s="344">
        <f t="shared" si="7"/>
        <v>322</v>
      </c>
      <c r="LP35" s="344">
        <f t="shared" si="7"/>
        <v>323</v>
      </c>
      <c r="LQ35" s="345">
        <f t="shared" si="7"/>
        <v>324</v>
      </c>
      <c r="LR35" s="352">
        <f t="shared" si="7"/>
        <v>325</v>
      </c>
      <c r="LS35" s="344">
        <f t="shared" si="7"/>
        <v>326</v>
      </c>
      <c r="LT35" s="344">
        <f t="shared" si="7"/>
        <v>327</v>
      </c>
      <c r="LU35" s="344">
        <f t="shared" si="7"/>
        <v>328</v>
      </c>
      <c r="LV35" s="344">
        <f t="shared" si="7"/>
        <v>329</v>
      </c>
      <c r="LW35" s="344">
        <f t="shared" si="7"/>
        <v>330</v>
      </c>
      <c r="LX35" s="344">
        <f t="shared" si="7"/>
        <v>331</v>
      </c>
      <c r="LY35" s="344">
        <f t="shared" si="7"/>
        <v>332</v>
      </c>
      <c r="LZ35" s="344">
        <f t="shared" si="7"/>
        <v>333</v>
      </c>
      <c r="MA35" s="344">
        <f t="shared" si="7"/>
        <v>334</v>
      </c>
      <c r="MB35" s="344">
        <f t="shared" si="7"/>
        <v>335</v>
      </c>
      <c r="MC35" s="345">
        <f t="shared" si="7"/>
        <v>336</v>
      </c>
      <c r="MD35" s="352">
        <f t="shared" si="7"/>
        <v>337</v>
      </c>
      <c r="ME35" s="344">
        <f t="shared" si="7"/>
        <v>338</v>
      </c>
      <c r="MF35" s="344">
        <f t="shared" si="7"/>
        <v>339</v>
      </c>
      <c r="MG35" s="344">
        <f t="shared" si="7"/>
        <v>340</v>
      </c>
      <c r="MH35" s="344">
        <f t="shared" si="7"/>
        <v>341</v>
      </c>
      <c r="MI35" s="344">
        <f t="shared" si="7"/>
        <v>342</v>
      </c>
      <c r="MJ35" s="344">
        <f t="shared" si="7"/>
        <v>343</v>
      </c>
      <c r="MK35" s="344">
        <f t="shared" si="7"/>
        <v>344</v>
      </c>
      <c r="ML35" s="344">
        <f t="shared" si="7"/>
        <v>345</v>
      </c>
      <c r="MM35" s="344">
        <f t="shared" si="7"/>
        <v>346</v>
      </c>
      <c r="MN35" s="344">
        <f t="shared" si="7"/>
        <v>347</v>
      </c>
      <c r="MO35" s="345">
        <f t="shared" si="7"/>
        <v>348</v>
      </c>
      <c r="MP35" s="352">
        <f t="shared" si="7"/>
        <v>349</v>
      </c>
      <c r="MQ35" s="344">
        <f t="shared" si="7"/>
        <v>350</v>
      </c>
      <c r="MR35" s="344">
        <f t="shared" si="7"/>
        <v>351</v>
      </c>
      <c r="MS35" s="344">
        <f t="shared" si="7"/>
        <v>352</v>
      </c>
      <c r="MT35" s="344">
        <f t="shared" si="7"/>
        <v>353</v>
      </c>
      <c r="MU35" s="344">
        <f t="shared" si="7"/>
        <v>354</v>
      </c>
      <c r="MV35" s="344">
        <f t="shared" si="7"/>
        <v>355</v>
      </c>
      <c r="MW35" s="344">
        <f t="shared" si="7"/>
        <v>356</v>
      </c>
      <c r="MX35" s="344">
        <f t="shared" si="7"/>
        <v>357</v>
      </c>
      <c r="MY35" s="344">
        <f t="shared" si="7"/>
        <v>358</v>
      </c>
      <c r="MZ35" s="344">
        <f t="shared" si="7"/>
        <v>359</v>
      </c>
      <c r="NA35" s="345">
        <f t="shared" si="7"/>
        <v>360</v>
      </c>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row>
    <row r="36" spans="1:387" x14ac:dyDescent="0.2">
      <c r="A36" s="257" t="s">
        <v>610</v>
      </c>
      <c r="B36" s="701" t="s">
        <v>611</v>
      </c>
      <c r="C36" s="701"/>
      <c r="D36" s="273"/>
      <c r="E36" s="343" t="s">
        <v>646</v>
      </c>
      <c r="F36" s="353">
        <f>'Receitas UGC'!F11</f>
        <v>1734298.5665051765</v>
      </c>
      <c r="G36" s="353">
        <f>'Receitas UGC'!G11</f>
        <v>1236648.9589598638</v>
      </c>
      <c r="H36" s="353">
        <f>'Receitas UGC'!H11</f>
        <v>1253506.9829736988</v>
      </c>
      <c r="I36" s="353">
        <f>'Receitas UGC'!I11</f>
        <v>1171935.6590372634</v>
      </c>
      <c r="J36" s="353">
        <f>'Receitas UGC'!J11</f>
        <v>967668.19308040931</v>
      </c>
      <c r="K36" s="353">
        <f>'Receitas UGC'!K11</f>
        <v>1023592.1697852606</v>
      </c>
      <c r="L36" s="353">
        <f>'Receitas UGC'!L11</f>
        <v>1609229.0766404746</v>
      </c>
      <c r="M36" s="353">
        <f>'Receitas UGC'!M11</f>
        <v>1172005.8945352719</v>
      </c>
      <c r="N36" s="353">
        <f>'Receitas UGC'!N11</f>
        <v>1261952.5298300991</v>
      </c>
      <c r="O36" s="353">
        <f>'Receitas UGC'!O11</f>
        <v>1409368.6309641155</v>
      </c>
      <c r="P36" s="353">
        <f>'Receitas UGC'!P11</f>
        <v>1460839.4019188203</v>
      </c>
      <c r="Q36" s="353">
        <f>'Receitas UGC'!Q11</f>
        <v>1483376.4818417316</v>
      </c>
      <c r="R36" s="353">
        <f>'Receitas UGC'!R11</f>
        <v>1829534.6841340107</v>
      </c>
      <c r="S36" s="353">
        <f>'Receitas UGC'!S11</f>
        <v>1406622.3754306217</v>
      </c>
      <c r="T36" s="353">
        <f>'Receitas UGC'!T11</f>
        <v>1230509.1961358674</v>
      </c>
      <c r="U36" s="353">
        <f>'Receitas UGC'!U11</f>
        <v>1212885.5023059153</v>
      </c>
      <c r="V36" s="353">
        <f>'Receitas UGC'!V11</f>
        <v>1022518.8775148153</v>
      </c>
      <c r="W36" s="353">
        <f>'Receitas UGC'!W11</f>
        <v>1059701.9345340203</v>
      </c>
      <c r="X36" s="353">
        <f>'Receitas UGC'!X11</f>
        <v>1652415.4851887426</v>
      </c>
      <c r="Y36" s="353">
        <f>'Receitas UGC'!Y11</f>
        <v>1215567.1908780003</v>
      </c>
      <c r="Z36" s="353">
        <f>'Receitas UGC'!Z11</f>
        <v>1302658.4052043932</v>
      </c>
      <c r="AA36" s="353">
        <f>'Receitas UGC'!AA11</f>
        <v>1450284.5382377547</v>
      </c>
      <c r="AB36" s="353">
        <f>'Receitas UGC'!AB11</f>
        <v>1504130.003799506</v>
      </c>
      <c r="AC36" s="353">
        <f>'Receitas UGC'!AC11</f>
        <v>1468920.6773538869</v>
      </c>
      <c r="AD36" s="353">
        <f>'Receitas UGC'!AD11</f>
        <v>1850650.2644543091</v>
      </c>
      <c r="AE36" s="353">
        <f>'Receitas UGC'!AE11</f>
        <v>1433340.2680219361</v>
      </c>
      <c r="AF36" s="353">
        <f>'Receitas UGC'!AF11</f>
        <v>1306714.1436510624</v>
      </c>
      <c r="AG36" s="353">
        <f>'Receitas UGC'!AG11</f>
        <v>1213396.4859373656</v>
      </c>
      <c r="AH36" s="353">
        <f>'Receitas UGC'!AH11</f>
        <v>1086441.3753295329</v>
      </c>
      <c r="AI36" s="353">
        <f>'Receitas UGC'!AI11</f>
        <v>1055965.8205031618</v>
      </c>
      <c r="AJ36" s="353">
        <f>'Receitas UGC'!AJ11</f>
        <v>1675073.0943123896</v>
      </c>
      <c r="AK36" s="353">
        <f>'Receitas UGC'!AK11</f>
        <v>1249121.1784532613</v>
      </c>
      <c r="AL36" s="353">
        <f>'Receitas UGC'!AL11</f>
        <v>1331030.6272006438</v>
      </c>
      <c r="AM36" s="353">
        <f>'Receitas UGC'!AM11</f>
        <v>1482674.711672141</v>
      </c>
      <c r="AN36" s="353">
        <f>'Receitas UGC'!AN11</f>
        <v>1542005.6681483181</v>
      </c>
      <c r="AO36" s="353">
        <f>'Receitas UGC'!AO11</f>
        <v>1593850.0553593079</v>
      </c>
      <c r="AP36" s="353">
        <f>'Receitas UGC'!AP11</f>
        <v>1924944.3327514296</v>
      </c>
      <c r="AQ36" s="353">
        <f>'Receitas UGC'!AQ11</f>
        <v>1405371.2182647563</v>
      </c>
      <c r="AR36" s="353">
        <f>'Receitas UGC'!AR11</f>
        <v>1432996.4819541883</v>
      </c>
      <c r="AS36" s="353">
        <f>'Receitas UGC'!AS11</f>
        <v>1337358.5218628491</v>
      </c>
      <c r="AT36" s="353">
        <f>'Receitas UGC'!AT11</f>
        <v>1120883.4304033171</v>
      </c>
      <c r="AU36" s="353">
        <f>'Receitas UGC'!AU11</f>
        <v>1180365.682936202</v>
      </c>
      <c r="AV36" s="353">
        <f>'Receitas UGC'!AV11</f>
        <v>1767302.4779298848</v>
      </c>
      <c r="AW36" s="353">
        <f>'Receitas UGC'!AW11</f>
        <v>1320803.0341506395</v>
      </c>
      <c r="AX36" s="353">
        <f>'Receitas UGC'!AX11</f>
        <v>1406379.6936340367</v>
      </c>
      <c r="AY36" s="353">
        <f>'Receitas UGC'!AY11</f>
        <v>1551234.7979788752</v>
      </c>
      <c r="AZ36" s="353">
        <f>'Receitas UGC'!AZ11</f>
        <v>1607309.459237342</v>
      </c>
      <c r="BA36" s="353">
        <f>'Receitas UGC'!BA11</f>
        <v>1659752.3502465412</v>
      </c>
      <c r="BB36" s="353">
        <f>'Receitas UGC'!BB11</f>
        <v>1986340.4710592583</v>
      </c>
      <c r="BC36" s="353">
        <f>'Receitas UGC'!BC11</f>
        <v>1555751.3670970427</v>
      </c>
      <c r="BD36" s="353">
        <f>'Receitas UGC'!BD11</f>
        <v>1380277.519138295</v>
      </c>
      <c r="BE36" s="353">
        <f>'Receitas UGC'!BE11</f>
        <v>1360699.6604071048</v>
      </c>
      <c r="BF36" s="353">
        <f>'Receitas UGC'!BF11</f>
        <v>1164108.087014037</v>
      </c>
      <c r="BG36" s="353">
        <f>'Receitas UGC'!BG11</f>
        <v>1206955.7107162746</v>
      </c>
      <c r="BH36" s="353">
        <f>'Receitas UGC'!BH11</f>
        <v>1804730.107066741</v>
      </c>
      <c r="BI36" s="353">
        <f>'Receitas UGC'!BI11</f>
        <v>1361238.7125158031</v>
      </c>
      <c r="BJ36" s="353">
        <f>'Receitas UGC'!BJ11</f>
        <v>1445780.6747949459</v>
      </c>
      <c r="BK36" s="353">
        <f>'Receitas UGC'!BK11</f>
        <v>1592540.3127999785</v>
      </c>
      <c r="BL36" s="353">
        <f>'Receitas UGC'!BL11</f>
        <v>1652480.9863909865</v>
      </c>
      <c r="BM36" s="353">
        <f>'Receitas UGC'!BM11</f>
        <v>1663243.6689125879</v>
      </c>
      <c r="BN36" s="353">
        <f>'Receitas UGC'!BN11</f>
        <v>2016422.20090811</v>
      </c>
      <c r="BO36" s="353">
        <f>'Receitas UGC'!BO11</f>
        <v>1590573.1558846326</v>
      </c>
      <c r="BP36" s="353">
        <f>'Receitas UGC'!BP11</f>
        <v>1465550.5163778653</v>
      </c>
      <c r="BQ36" s="353">
        <f>'Receitas UGC'!BQ11</f>
        <v>1368964.9036355151</v>
      </c>
      <c r="BR36" s="353">
        <f>'Receitas UGC'!BR11</f>
        <v>1235124.1468804779</v>
      </c>
      <c r="BS36" s="353">
        <f>'Receitas UGC'!BS11</f>
        <v>1210254.0055193752</v>
      </c>
      <c r="BT36" s="353">
        <f>'Receitas UGC'!BT11</f>
        <v>1834170.2439887852</v>
      </c>
      <c r="BU36" s="353">
        <f>'Receitas UGC'!BU11</f>
        <v>1401147.7289896826</v>
      </c>
      <c r="BV36" s="353">
        <f>'Receitas UGC'!BV11</f>
        <v>1480257.3598712208</v>
      </c>
      <c r="BW36" s="353">
        <f>'Receitas UGC'!BW11</f>
        <v>1630837.0091607103</v>
      </c>
      <c r="BX36" s="353">
        <f>'Receitas UGC'!BX11</f>
        <v>1696266.8014325048</v>
      </c>
      <c r="BY36" s="353">
        <f>'Receitas UGC'!BY11</f>
        <v>1571177.5469142895</v>
      </c>
      <c r="BZ36" s="353">
        <f>'Receitas UGC'!BZ11</f>
        <v>2008809.327135206</v>
      </c>
      <c r="CA36" s="353">
        <f>'Receitas UGC'!CA11</f>
        <v>1599303.4326549997</v>
      </c>
      <c r="CB36" s="353">
        <f>'Receitas UGC'!CB11</f>
        <v>1413771.1644620015</v>
      </c>
      <c r="CC36" s="353">
        <f>'Receitas UGC'!CC11</f>
        <v>1414212.2062139907</v>
      </c>
      <c r="CD36" s="353">
        <f>'Receitas UGC'!CD11</f>
        <v>1282627.1460495943</v>
      </c>
      <c r="CE36" s="353">
        <f>'Receitas UGC'!CE11</f>
        <v>1242264.0060254331</v>
      </c>
      <c r="CF36" s="353">
        <f>'Receitas UGC'!CF11</f>
        <v>1879164.8113686498</v>
      </c>
      <c r="CG36" s="353">
        <f>'Receitas UGC'!CG11</f>
        <v>1446835.6899174156</v>
      </c>
      <c r="CH36" s="353">
        <f>'Receitas UGC'!CH11</f>
        <v>1524440.1690292987</v>
      </c>
      <c r="CI36" s="353">
        <f>'Receitas UGC'!CI11</f>
        <v>1676846.8415354579</v>
      </c>
      <c r="CJ36" s="353">
        <f>'Receitas UGC'!CJ11</f>
        <v>1745771.575386459</v>
      </c>
      <c r="CK36" s="353">
        <f>'Receitas UGC'!CK11</f>
        <v>1704537.4972301531</v>
      </c>
      <c r="CL36" s="353">
        <f>'Receitas UGC'!CL11</f>
        <v>2092070.1564639716</v>
      </c>
      <c r="CM36" s="353">
        <f>'Receitas UGC'!CM11</f>
        <v>1672224.351345977</v>
      </c>
      <c r="CN36" s="353">
        <f>'Receitas UGC'!CN11</f>
        <v>1491694.6856057984</v>
      </c>
      <c r="CO36" s="353">
        <f>'Receitas UGC'!CO11</f>
        <v>1484672.1525501441</v>
      </c>
      <c r="CP36" s="353">
        <f>'Receitas UGC'!CP11</f>
        <v>1327235.5880523808</v>
      </c>
      <c r="CQ36" s="353">
        <f>'Receitas UGC'!CQ11</f>
        <v>1299895.583275622</v>
      </c>
      <c r="CR36" s="353">
        <f>'Receitas UGC'!CR11</f>
        <v>1938891.9563303296</v>
      </c>
      <c r="CS36" s="353">
        <f>'Receitas UGC'!CS11</f>
        <v>1501314.8182785735</v>
      </c>
      <c r="CT36" s="353">
        <f>'Receitas UGC'!CT11</f>
        <v>1578869.8869699738</v>
      </c>
      <c r="CU36" s="353">
        <f>'Receitas UGC'!CU11</f>
        <v>1731008.4226500383</v>
      </c>
      <c r="CV36" s="353">
        <f>'Receitas UGC'!CV11</f>
        <v>1801787.8914848194</v>
      </c>
      <c r="CW36" s="353">
        <f>'Receitas UGC'!CW11</f>
        <v>1795217.2325216434</v>
      </c>
      <c r="CX36" s="353">
        <f>'Receitas UGC'!CX11</f>
        <v>2161333.75281219</v>
      </c>
      <c r="CY36" s="353">
        <f>'Receitas UGC'!CY11</f>
        <v>1643557.9478304274</v>
      </c>
      <c r="CZ36" s="353">
        <f>'Receitas UGC'!CZ11</f>
        <v>1665938.4271499673</v>
      </c>
      <c r="DA36" s="353">
        <f>'Receitas UGC'!DA11</f>
        <v>1578617.1444915636</v>
      </c>
      <c r="DB36" s="353">
        <f>'Receitas UGC'!DB11</f>
        <v>1357622.8025213375</v>
      </c>
      <c r="DC36" s="353">
        <f>'Receitas UGC'!DC11</f>
        <v>1430085.1472784185</v>
      </c>
      <c r="DD36" s="353">
        <f>'Receitas UGC'!DD11</f>
        <v>2030087.0625452963</v>
      </c>
      <c r="DE36" s="353">
        <f>'Receitas UGC'!DE11</f>
        <v>1574775.4976453236</v>
      </c>
      <c r="DF36" s="353">
        <f>'Receitas UGC'!DF11</f>
        <v>1657974.5942809805</v>
      </c>
      <c r="DG36" s="353">
        <f>'Receitas UGC'!DG11</f>
        <v>1803213.5551322976</v>
      </c>
      <c r="DH36" s="353">
        <f>'Receitas UGC'!DH11</f>
        <v>1871766.4125989075</v>
      </c>
      <c r="DI36" s="353">
        <f>'Receitas UGC'!DI11</f>
        <v>1913234.9075536563</v>
      </c>
      <c r="DJ36" s="353">
        <f>'Receitas UGC'!DJ11</f>
        <v>2246720.4774938961</v>
      </c>
      <c r="DK36" s="353">
        <f>'Receitas UGC'!DK11</f>
        <v>1812632.4863015693</v>
      </c>
      <c r="DL36" s="353">
        <f>'Receitas UGC'!DL11</f>
        <v>1634961.4033890669</v>
      </c>
      <c r="DM36" s="353">
        <f>'Receitas UGC'!DM11</f>
        <v>1619309.4114954586</v>
      </c>
      <c r="DN36" s="353">
        <f>'Receitas UGC'!DN11</f>
        <v>1415717.0473789005</v>
      </c>
      <c r="DO36" s="353">
        <f>'Receitas UGC'!DO11</f>
        <v>1470941.498518765</v>
      </c>
      <c r="DP36" s="353">
        <f>'Receitas UGC'!DP11</f>
        <v>2080628.4725565629</v>
      </c>
      <c r="DQ36" s="353">
        <f>'Receitas UGC'!DQ11</f>
        <v>1627003.2730290745</v>
      </c>
      <c r="DR36" s="353">
        <f>'Receitas UGC'!DR11</f>
        <v>1708335.0406291736</v>
      </c>
      <c r="DS36" s="353">
        <f>'Receitas UGC'!DS11</f>
        <v>1854788.2840392618</v>
      </c>
      <c r="DT36" s="353">
        <f>'Receitas UGC'!DT11</f>
        <v>1926940.953438777</v>
      </c>
      <c r="DU36" s="353">
        <f>'Receitas UGC'!DU11</f>
        <v>1971342.0958933362</v>
      </c>
      <c r="DV36" s="353">
        <f>'Receitas UGC'!DV11</f>
        <v>2303669.6633986752</v>
      </c>
      <c r="DW36" s="353">
        <f>'Receitas UGC'!DW11</f>
        <v>1868598.3048628385</v>
      </c>
      <c r="DX36" s="353">
        <f>'Receitas UGC'!DX11</f>
        <v>1743797.3303737643</v>
      </c>
      <c r="DY36" s="353">
        <f>'Receitas UGC'!DY11</f>
        <v>1646519.5398099308</v>
      </c>
      <c r="DZ36" s="353">
        <f>'Receitas UGC'!DZ11</f>
        <v>1502949.8537903132</v>
      </c>
      <c r="EA36" s="353">
        <f>'Receitas UGC'!EA11</f>
        <v>1489625.720705414</v>
      </c>
      <c r="EB36" s="353">
        <f>'Receitas UGC'!EB11</f>
        <v>2124146.2357029719</v>
      </c>
      <c r="EC36" s="353">
        <f>'Receitas UGC'!EC11</f>
        <v>1679527.8943384546</v>
      </c>
      <c r="ED36" s="353">
        <f>'Receitas UGC'!ED11</f>
        <v>1754479.3187532013</v>
      </c>
      <c r="EE36" s="353">
        <f>'Receitas UGC'!EE11</f>
        <v>1903971.7689300997</v>
      </c>
      <c r="EF36" s="353">
        <f>'Receitas UGC'!EF11</f>
        <v>1981279.6520561099</v>
      </c>
      <c r="EG36" s="353">
        <f>'Receitas UGC'!EG11</f>
        <v>1848079.0152819399</v>
      </c>
      <c r="EH36" s="353">
        <f>'Receitas UGC'!EH11</f>
        <v>2289550.4452576488</v>
      </c>
      <c r="EI36" s="353">
        <f>'Receitas UGC'!EI11</f>
        <v>1782654.4571854225</v>
      </c>
      <c r="EJ36" s="353">
        <f>'Receitas UGC'!EJ11</f>
        <v>1795885.8796070777</v>
      </c>
      <c r="EK36" s="353">
        <f>'Receitas UGC'!EK11</f>
        <v>1722338.6434335979</v>
      </c>
      <c r="EL36" s="353">
        <f>'Receitas UGC'!EL11</f>
        <v>1502664.0804385303</v>
      </c>
      <c r="EM36" s="353">
        <f>'Receitas UGC'!EM11</f>
        <v>1585347.4178947797</v>
      </c>
      <c r="EN36" s="353">
        <f>'Receitas UGC'!EN11</f>
        <v>2196617.8452172182</v>
      </c>
      <c r="EO36" s="353">
        <f>'Receitas UGC'!EO11</f>
        <v>1737503.871586083</v>
      </c>
      <c r="EP36" s="353">
        <f>'Receitas UGC'!EP11</f>
        <v>1820538.699563721</v>
      </c>
      <c r="EQ36" s="353">
        <f>'Receitas UGC'!EQ11</f>
        <v>1967298.7986226724</v>
      </c>
      <c r="ER36" s="353">
        <f>'Receitas UGC'!ER11</f>
        <v>2045105.9667435964</v>
      </c>
      <c r="ES36" s="353">
        <f>'Receitas UGC'!ES11</f>
        <v>2051628.2781369023</v>
      </c>
      <c r="ET36" s="353">
        <f>'Receitas UGC'!ET11</f>
        <v>2407713.9540707334</v>
      </c>
      <c r="EU36" s="353">
        <f>'Receitas UGC'!EU11</f>
        <v>1975241.9325973103</v>
      </c>
      <c r="EV36" s="353">
        <f>'Receitas UGC'!EV11</f>
        <v>1794872.3010988976</v>
      </c>
      <c r="EW36" s="353">
        <f>'Receitas UGC'!EW11</f>
        <v>1785018.5596853371</v>
      </c>
      <c r="EX36" s="353">
        <f>'Receitas UGC'!EX11</f>
        <v>1578618.0544664031</v>
      </c>
      <c r="EY36" s="353">
        <f>'Receitas UGC'!EY11</f>
        <v>1642874.3261990349</v>
      </c>
      <c r="EZ36" s="353">
        <f>'Receitas UGC'!EZ11</f>
        <v>2261550.7621074733</v>
      </c>
      <c r="FA36" s="353">
        <f>'Receitas UGC'!FA11</f>
        <v>1802115.0335061036</v>
      </c>
      <c r="FB36" s="353">
        <f>'Receitas UGC'!FB11</f>
        <v>1881963.6998468577</v>
      </c>
      <c r="FC36" s="353">
        <f>'Receitas UGC'!FC11</f>
        <v>2028770.9962674824</v>
      </c>
      <c r="FD36" s="353">
        <f>'Receitas UGC'!FD11</f>
        <v>2109425.9731139839</v>
      </c>
      <c r="FE36" s="353">
        <f>'Receitas UGC'!FE11</f>
        <v>2057728.3369387034</v>
      </c>
      <c r="FF36" s="353">
        <f>'Receitas UGC'!FF11</f>
        <v>2448796.7944087218</v>
      </c>
      <c r="FG36" s="353">
        <f>'Receitas UGC'!FG11</f>
        <v>2021898.6721519274</v>
      </c>
      <c r="FH36" s="353">
        <f>'Receitas UGC'!FH11</f>
        <v>1890370.3022067288</v>
      </c>
      <c r="FI36" s="353">
        <f>'Receitas UGC'!FI11</f>
        <v>1804634.2442506533</v>
      </c>
      <c r="FJ36" s="353">
        <f>'Receitas UGC'!FJ11</f>
        <v>1661076.6742426984</v>
      </c>
      <c r="FK36" s="353">
        <f>'Receitas UGC'!FK11</f>
        <v>1658095.5602696394</v>
      </c>
      <c r="FL36" s="353">
        <f>'Receitas UGC'!FL11</f>
        <v>2303600.6023748592</v>
      </c>
      <c r="FM36" s="353">
        <f>'Receitas UGC'!FM11</f>
        <v>1854379.268548422</v>
      </c>
      <c r="FN36" s="353">
        <f>'Receitas UGC'!FN11</f>
        <v>1928749.0491787847</v>
      </c>
      <c r="FO36" s="353">
        <f>'Receitas UGC'!FO11</f>
        <v>2079452.1784140898</v>
      </c>
      <c r="FP36" s="353">
        <f>'Receitas UGC'!FP11</f>
        <v>2166153.9259357941</v>
      </c>
      <c r="FQ36" s="353">
        <f>'Receitas UGC'!FQ11</f>
        <v>2149936.3300809721</v>
      </c>
      <c r="FR36" s="353">
        <f>'Receitas UGC'!FR11</f>
        <v>2521355.5431135944</v>
      </c>
      <c r="FS36" s="353">
        <f>'Receitas UGC'!FS11</f>
        <v>2090429.7266213836</v>
      </c>
      <c r="FT36" s="353">
        <f>'Receitas UGC'!FT11</f>
        <v>1908588.5808765816</v>
      </c>
      <c r="FU36" s="353">
        <f>'Receitas UGC'!FU11</f>
        <v>1902934.737337057</v>
      </c>
      <c r="FV36" s="353">
        <f>'Receitas UGC'!FV11</f>
        <v>1694712.2683615619</v>
      </c>
      <c r="FW36" s="353">
        <f>'Receitas UGC'!FW11</f>
        <v>1765510.0944221043</v>
      </c>
      <c r="FX36" s="353">
        <f>'Receitas UGC'!FX11</f>
        <v>2390641.7341126879</v>
      </c>
      <c r="FY36" s="353">
        <f>'Receitas UGC'!FY11</f>
        <v>1927181.7085153023</v>
      </c>
      <c r="FZ36" s="353">
        <f>'Receitas UGC'!FZ11</f>
        <v>2006054.3358432532</v>
      </c>
      <c r="GA36" s="353">
        <f>'Receitas UGC'!GA11</f>
        <v>2153168.3180507706</v>
      </c>
      <c r="GB36" s="353">
        <f>'Receitas UGC'!GB11</f>
        <v>2239884.0185200134</v>
      </c>
      <c r="GC36" s="353">
        <f>'Receitas UGC'!GC11</f>
        <v>2276559.4260555799</v>
      </c>
      <c r="GD36" s="353">
        <f>'Receitas UGC'!GD11</f>
        <v>2614169.4581689639</v>
      </c>
      <c r="GE36" s="353">
        <f>'Receitas UGC'!GE11</f>
        <v>2174641.0550024579</v>
      </c>
      <c r="GF36" s="353">
        <f>'Receitas UGC'!GF11</f>
        <v>1994914.9213115168</v>
      </c>
      <c r="GG36" s="353">
        <f>'Receitas UGC'!GG11</f>
        <v>1983953.4371933893</v>
      </c>
      <c r="GH36" s="353">
        <f>'Receitas UGC'!GH11</f>
        <v>1770516.2542698965</v>
      </c>
      <c r="GI36" s="353">
        <f>'Receitas UGC'!GI11</f>
        <v>1842644.3179497523</v>
      </c>
      <c r="GJ36" s="353">
        <f>'Receitas UGC'!GJ11</f>
        <v>2468458.8755578529</v>
      </c>
      <c r="GK36" s="353">
        <f>'Receitas UGC'!GK11</f>
        <v>2000859.2652187904</v>
      </c>
      <c r="GL36" s="353">
        <f>'Receitas UGC'!GL11</f>
        <v>2077731.4523916678</v>
      </c>
      <c r="GM36" s="353">
        <f>'Receitas UGC'!GM11</f>
        <v>2223694.3528262642</v>
      </c>
      <c r="GN36" s="353">
        <f>'Receitas UGC'!GN11</f>
        <v>2312489.5035326411</v>
      </c>
      <c r="GO36" s="353">
        <f>'Receitas UGC'!GO11</f>
        <v>2305600.2174860789</v>
      </c>
      <c r="GP36" s="353">
        <f>'Receitas UGC'!GP11</f>
        <v>2668655.5969762849</v>
      </c>
      <c r="GQ36" s="353">
        <f>'Receitas UGC'!GQ11</f>
        <v>2139883.1949805897</v>
      </c>
      <c r="GR36" s="353">
        <f>'Receitas UGC'!GR11</f>
        <v>2158115.3780659894</v>
      </c>
      <c r="GS36" s="353">
        <f>'Receitas UGC'!GS11</f>
        <v>2074516.4263528767</v>
      </c>
      <c r="GT36" s="353">
        <f>'Receitas UGC'!GT11</f>
        <v>1838555.2428781646</v>
      </c>
      <c r="GU36" s="353">
        <f>'Receitas UGC'!GU11</f>
        <v>1932296.3494969548</v>
      </c>
      <c r="GV36" s="353">
        <f>'Receitas UGC'!GV11</f>
        <v>2552641.6913939575</v>
      </c>
      <c r="GW36" s="353">
        <f>'Receitas UGC'!GW11</f>
        <v>2077743.7188525035</v>
      </c>
      <c r="GX36" s="353">
        <f>'Receitas UGC'!GX11</f>
        <v>2154253.4691133238</v>
      </c>
      <c r="GY36" s="353">
        <f>'Receitas UGC'!GY11</f>
        <v>2298226.1453770441</v>
      </c>
      <c r="GZ36" s="353">
        <f>'Receitas UGC'!GZ11</f>
        <v>2388486.0401170049</v>
      </c>
      <c r="HA36" s="353">
        <f>'Receitas UGC'!HA11</f>
        <v>2243718.0215776023</v>
      </c>
      <c r="HB36" s="353">
        <f>'Receitas UGC'!HB11</f>
        <v>2689274.462070616</v>
      </c>
      <c r="HC36" s="353">
        <f>'Receitas UGC'!HC11</f>
        <v>2267286.369919573</v>
      </c>
      <c r="HD36" s="353">
        <f>'Receitas UGC'!HD11</f>
        <v>2075085.8279424203</v>
      </c>
      <c r="HE36" s="353">
        <f>'Receitas UGC'!HE11</f>
        <v>2082657.1825966493</v>
      </c>
      <c r="HF36" s="353">
        <f>'Receitas UGC'!HF11</f>
        <v>1874292.017433329</v>
      </c>
      <c r="HG36" s="353">
        <f>'Receitas UGC'!HG11</f>
        <v>1955933.103680857</v>
      </c>
      <c r="HH36" s="353">
        <f>'Receitas UGC'!HH11</f>
        <v>2593011.7423736998</v>
      </c>
      <c r="HI36" s="353">
        <f>'Receitas UGC'!HI11</f>
        <v>2124346.7213596012</v>
      </c>
      <c r="HJ36" s="353">
        <f>'Receitas UGC'!HJ11</f>
        <v>2202413.8025606703</v>
      </c>
      <c r="HK36" s="353">
        <f>'Receitas UGC'!HK11</f>
        <v>2350752.3682421418</v>
      </c>
      <c r="HL36" s="353">
        <f>'Receitas UGC'!HL11</f>
        <v>2447709.5807365323</v>
      </c>
      <c r="HM36" s="353">
        <f>'Receitas UGC'!HM11</f>
        <v>2444387.735784587</v>
      </c>
      <c r="HN36" s="353">
        <f>'Receitas UGC'!HN11</f>
        <v>2807470.0505300411</v>
      </c>
      <c r="HO36" s="353">
        <f>'Receitas UGC'!HO11</f>
        <v>2369534.9526424371</v>
      </c>
      <c r="HP36" s="353">
        <f>'Receitas UGC'!HP11</f>
        <v>2186583.8802534537</v>
      </c>
      <c r="HQ36" s="353">
        <f>'Receitas UGC'!HQ11</f>
        <v>2182112.1182963811</v>
      </c>
      <c r="HR36" s="353">
        <f>'Receitas UGC'!HR11</f>
        <v>2002697.3415965086</v>
      </c>
      <c r="HS36" s="353">
        <f>'Receitas UGC'!HS11</f>
        <v>2004845.8043254674</v>
      </c>
      <c r="HT36" s="353">
        <f>'Receitas UGC'!HT11</f>
        <v>2671517.2858514134</v>
      </c>
      <c r="HU36" s="353">
        <f>'Receitas UGC'!HU11</f>
        <v>2206167.5094384253</v>
      </c>
      <c r="HV36" s="353">
        <f>'Receitas UGC'!HV11</f>
        <v>2274105.3088445459</v>
      </c>
      <c r="HW36" s="353">
        <f>'Receitas UGC'!HW11</f>
        <v>2424183.5037591048</v>
      </c>
      <c r="HX36" s="353">
        <f>'Receitas UGC'!HX11</f>
        <v>2524968.4586841888</v>
      </c>
      <c r="HY36" s="353">
        <f>'Receitas UGC'!HY11</f>
        <v>2498670.0887598605</v>
      </c>
      <c r="HZ36" s="353">
        <f>'Receitas UGC'!HZ11</f>
        <v>2874893.8476148443</v>
      </c>
      <c r="IA36" s="353">
        <f>'Receitas UGC'!IA11</f>
        <v>2345553.5485213399</v>
      </c>
      <c r="IB36" s="353">
        <f>'Receitas UGC'!IB11</f>
        <v>2361929.5527962148</v>
      </c>
      <c r="IC36" s="353">
        <f>'Receitas UGC'!IC11</f>
        <v>2282961.596504082</v>
      </c>
      <c r="ID36" s="353">
        <f>'Receitas UGC'!ID11</f>
        <v>2042533.7590643961</v>
      </c>
      <c r="IE36" s="353">
        <f>'Receitas UGC'!IE11</f>
        <v>2146454.2324932991</v>
      </c>
      <c r="IF36" s="353">
        <f>'Receitas UGC'!IF11</f>
        <v>2776687.009138918</v>
      </c>
      <c r="IG36" s="353">
        <f>'Receitas UGC'!IG11</f>
        <v>2294379.3056077203</v>
      </c>
      <c r="IH36" s="353">
        <f>'Receitas UGC'!IH11</f>
        <v>2368748.6130511668</v>
      </c>
      <c r="II36" s="353">
        <f>'Receitas UGC'!II11</f>
        <v>2512789.840752793</v>
      </c>
      <c r="IJ36" s="353">
        <f>'Receitas UGC'!IJ11</f>
        <v>2612807.0923713185</v>
      </c>
      <c r="IK36" s="353">
        <f>'Receitas UGC'!IK11</f>
        <v>2634656.4861085545</v>
      </c>
      <c r="IL36" s="353">
        <f>'Receitas UGC'!IL11</f>
        <v>2979019.8904264797</v>
      </c>
      <c r="IM36" s="353">
        <f>'Receitas UGC'!IM11</f>
        <v>2533498.9753511981</v>
      </c>
      <c r="IN36" s="353">
        <f>'Receitas UGC'!IN11</f>
        <v>2350012.9105545999</v>
      </c>
      <c r="IO36" s="353">
        <f>'Receitas UGC'!IO11</f>
        <v>2343181.8386317673</v>
      </c>
      <c r="IP36" s="353">
        <f>'Receitas UGC'!IP11</f>
        <v>2119906.9905168777</v>
      </c>
      <c r="IQ36" s="353">
        <f>'Receitas UGC'!IQ11</f>
        <v>2207519.5379218943</v>
      </c>
      <c r="IR36" s="353">
        <f>'Receitas UGC'!IR11</f>
        <v>2848305.6446376499</v>
      </c>
      <c r="IS36" s="353">
        <f>'Receitas UGC'!IS11</f>
        <v>2367152.1289268252</v>
      </c>
      <c r="IT36" s="353">
        <f>'Receitas UGC'!IT11</f>
        <v>2439535.6043446208</v>
      </c>
      <c r="IU36" s="353">
        <f>'Receitas UGC'!IU11</f>
        <v>2584837.6689178045</v>
      </c>
      <c r="IV36" s="353">
        <f>'Receitas UGC'!IV11</f>
        <v>2689270.4339153268</v>
      </c>
      <c r="IW36" s="353">
        <f>'Receitas UGC'!IW11</f>
        <v>2713633.3722871123</v>
      </c>
      <c r="IX36" s="353">
        <f>'Receitas UGC'!IX11</f>
        <v>3057190.951419204</v>
      </c>
      <c r="IY36" s="353">
        <f>'Receitas UGC'!IY11</f>
        <v>2610464.1134206769</v>
      </c>
      <c r="IZ36" s="353">
        <f>'Receitas UGC'!IZ11</f>
        <v>2479754.7936289785</v>
      </c>
      <c r="JA36" s="353">
        <f>'Receitas UGC'!JA11</f>
        <v>2391542.7305337302</v>
      </c>
      <c r="JB36" s="353">
        <f>'Receitas UGC'!JB11</f>
        <v>2227845.488181903</v>
      </c>
      <c r="JC36" s="353">
        <f>'Receitas UGC'!JC11</f>
        <v>2247707.9093916886</v>
      </c>
      <c r="JD36" s="353">
        <f>'Receitas UGC'!JD11</f>
        <v>2914091.1958194794</v>
      </c>
      <c r="JE36" s="353">
        <f>'Receitas UGC'!JE11</f>
        <v>2441297.5825597653</v>
      </c>
      <c r="JF36" s="353">
        <f>'Receitas UGC'!JF11</f>
        <v>2507096.5528372275</v>
      </c>
      <c r="JG36" s="353">
        <f>'Receitas UGC'!JG11</f>
        <v>2655418.9088335587</v>
      </c>
      <c r="JH36" s="353">
        <f>'Receitas UGC'!JH11</f>
        <v>2765789.0776635776</v>
      </c>
      <c r="JI36" s="353">
        <f>'Receitas UGC'!JI11</f>
        <v>2747350.9490725119</v>
      </c>
      <c r="JJ36" s="353">
        <f>'Receitas UGC'!JJ11</f>
        <v>3118110.7579374695</v>
      </c>
      <c r="JK36" s="353">
        <f>'Receitas UGC'!JK11</f>
        <v>2583342.1798676453</v>
      </c>
      <c r="JL36" s="353">
        <f>'Receitas UGC'!JL11</f>
        <v>2598625.5348872901</v>
      </c>
      <c r="JM36" s="353">
        <f>'Receitas UGC'!JM11</f>
        <v>2520883.8364228155</v>
      </c>
      <c r="JN36" s="353">
        <f>'Receitas UGC'!JN11</f>
        <v>2273437.9211642896</v>
      </c>
      <c r="JO36" s="353">
        <f>'Receitas UGC'!JO11</f>
        <v>2387125.6155990167</v>
      </c>
      <c r="JP36" s="353">
        <f>'Receitas UGC'!JP11</f>
        <v>3026581.0964395264</v>
      </c>
      <c r="JQ36" s="353">
        <f>'Receitas UGC'!JQ11</f>
        <v>2535232.6108833426</v>
      </c>
      <c r="JR36" s="353">
        <f>'Receitas UGC'!JR11</f>
        <v>2606501.7432457353</v>
      </c>
      <c r="JS36" s="353">
        <f>'Receitas UGC'!JS11</f>
        <v>2749922.5622348171</v>
      </c>
      <c r="JT36" s="353">
        <f>'Receitas UGC'!JT11</f>
        <v>2859852.9584244224</v>
      </c>
      <c r="JU36" s="353">
        <f>'Receitas UGC'!JU11</f>
        <v>2844005.1763443565</v>
      </c>
      <c r="JV36" s="353">
        <f>'Receitas UGC'!JV11</f>
        <v>3210851.2198237977</v>
      </c>
      <c r="JW36" s="353">
        <f>'Receitas UGC'!JW11</f>
        <v>2765287.0870101415</v>
      </c>
      <c r="JX36" s="353">
        <f>'Receitas UGC'!JX11</f>
        <v>2578029.6496909051</v>
      </c>
      <c r="JY36" s="353">
        <f>'Receitas UGC'!JY11</f>
        <v>2577104.8483280619</v>
      </c>
      <c r="JZ36" s="353">
        <f>'Receitas UGC'!JZ11</f>
        <v>2349134.4815095766</v>
      </c>
      <c r="KA36" s="353">
        <f>'Receitas UGC'!KA11</f>
        <v>2447808.8286590227</v>
      </c>
      <c r="KB36" s="353">
        <f>'Receitas UGC'!KB11</f>
        <v>3099587.018913507</v>
      </c>
      <c r="KC36" s="353">
        <f>'Receitas UGC'!KC11</f>
        <v>2610355.2318978864</v>
      </c>
      <c r="KD36" s="353">
        <f>'Receitas UGC'!KD11</f>
        <v>2680402.3772478672</v>
      </c>
      <c r="KE36" s="353">
        <f>'Receitas UGC'!KE11</f>
        <v>2825816.7691152343</v>
      </c>
      <c r="KF36" s="353">
        <f>'Receitas UGC'!KF11</f>
        <v>2941006.3102909988</v>
      </c>
      <c r="KG36" s="353">
        <f>'Receitas UGC'!KG11</f>
        <v>2867690.9478396107</v>
      </c>
      <c r="KH36" s="353">
        <f>'Receitas UGC'!KH11</f>
        <v>3270899.003519909</v>
      </c>
      <c r="KI36" s="353">
        <f>'Receitas UGC'!KI11</f>
        <v>2831482.078337736</v>
      </c>
      <c r="KJ36" s="353">
        <f>'Receitas UGC'!KJ11</f>
        <v>2693620.7445638259</v>
      </c>
      <c r="KK36" s="353">
        <f>'Receitas UGC'!KK11</f>
        <v>2617609.1387961209</v>
      </c>
      <c r="KL36" s="353">
        <f>'Receitas UGC'!KL11</f>
        <v>2452436.1599146496</v>
      </c>
      <c r="KM36" s="353">
        <f>'Receitas UGC'!KM11</f>
        <v>2485081.9804671328</v>
      </c>
      <c r="KN36" s="353">
        <f>'Receitas UGC'!KN11</f>
        <v>3164793.7775654499</v>
      </c>
      <c r="KO36" s="353">
        <f>'Receitas UGC'!KO11</f>
        <v>2685313.0382695072</v>
      </c>
      <c r="KP36" s="353">
        <f>'Receitas UGC'!KP11</f>
        <v>2749850.1282375962</v>
      </c>
      <c r="KQ36" s="353">
        <f>'Receitas UGC'!KQ11</f>
        <v>2899292.4812663323</v>
      </c>
      <c r="KR36" s="353">
        <f>'Receitas UGC'!KR11</f>
        <v>3021490.9883795455</v>
      </c>
      <c r="KS36" s="353">
        <f>'Receitas UGC'!KS11</f>
        <v>2983246.5415607956</v>
      </c>
      <c r="KT36" s="353">
        <f>'Receitas UGC'!KT11</f>
        <v>3367243.2569624409</v>
      </c>
      <c r="KU36" s="353">
        <f>'Receitas UGC'!KU11</f>
        <v>2923593.4928170438</v>
      </c>
      <c r="KV36" s="353">
        <f>'Receitas UGC'!KV11</f>
        <v>2735348.1868120912</v>
      </c>
      <c r="KW36" s="353">
        <f>'Receitas UGC'!KW11</f>
        <v>2739712.4018761376</v>
      </c>
      <c r="KX36" s="353">
        <f>'Receitas UGC'!KX11</f>
        <v>2509405.1468719351</v>
      </c>
      <c r="KY36" s="353">
        <f>'Receitas UGC'!KY11</f>
        <v>2616723.9152722959</v>
      </c>
      <c r="KZ36" s="353">
        <f>'Receitas UGC'!KZ11</f>
        <v>3276915.0534445313</v>
      </c>
      <c r="LA36" s="353">
        <f>'Receitas UGC'!LA11</f>
        <v>2782495.1237462251</v>
      </c>
      <c r="LB36" s="353">
        <f>'Receitas UGC'!LB11</f>
        <v>2851319.2871779697</v>
      </c>
      <c r="LC36" s="353">
        <f>'Receitas UGC'!LC11</f>
        <v>2997158.4795663916</v>
      </c>
      <c r="LD36" s="353">
        <f>'Receitas UGC'!LD11</f>
        <v>3120236.6532904096</v>
      </c>
      <c r="LE36" s="353">
        <f>'Receitas UGC'!LE11</f>
        <v>3130222.0862627365</v>
      </c>
      <c r="LF36" s="353">
        <f>'Receitas UGC'!LF11</f>
        <v>3483301.1325290105</v>
      </c>
      <c r="LG36" s="353">
        <f>'Receitas UGC'!LG11</f>
        <v>3031263.5843034214</v>
      </c>
      <c r="LH36" s="353">
        <f>'Receitas UGC'!LH11</f>
        <v>2844761.3290369529</v>
      </c>
      <c r="LI36" s="353">
        <f>'Receitas UGC'!LI11</f>
        <v>2844490.2050667861</v>
      </c>
      <c r="LJ36" s="353">
        <f>'Receitas UGC'!LJ11</f>
        <v>2608673.4285325971</v>
      </c>
      <c r="LK36" s="353">
        <f>'Receitas UGC'!LK11</f>
        <v>2718301.8344054818</v>
      </c>
      <c r="LL36" s="353">
        <f>'Receitas UGC'!LL11</f>
        <v>3380163.0554670743</v>
      </c>
      <c r="LM36" s="353">
        <f>'Receitas UGC'!LM11</f>
        <v>2880970.3926667934</v>
      </c>
      <c r="LN36" s="353">
        <f>'Receitas UGC'!LN11</f>
        <v>2947632.1404220415</v>
      </c>
      <c r="LO36" s="353">
        <f>'Receitas UGC'!LO11</f>
        <v>3092359.8531425549</v>
      </c>
      <c r="LP36" s="353">
        <f>'Receitas UGC'!LP11</f>
        <v>3218446.8890057374</v>
      </c>
      <c r="LQ36" s="353">
        <f>'Receitas UGC'!LQ11</f>
        <v>3188517.1613540682</v>
      </c>
      <c r="LR36" s="353">
        <f>'Receitas UGC'!LR11</f>
        <v>3564930.8258915483</v>
      </c>
      <c r="LS36" s="353">
        <f>'Receitas UGC'!LS11</f>
        <v>3022902.0802965946</v>
      </c>
      <c r="LT36" s="353">
        <f>'Receitas UGC'!LT11</f>
        <v>3034497.90180881</v>
      </c>
      <c r="LU36" s="353">
        <f>'Receitas UGC'!LU11</f>
        <v>2961456.3811191092</v>
      </c>
      <c r="LV36" s="353">
        <f>'Receitas UGC'!LV11</f>
        <v>2702381.3756682379</v>
      </c>
      <c r="LW36" s="353">
        <f>'Receitas UGC'!LW11</f>
        <v>2834449.0573682887</v>
      </c>
      <c r="LX36" s="353">
        <f>'Receitas UGC'!LX11</f>
        <v>3491585.0581475245</v>
      </c>
      <c r="LY36" s="353">
        <f>'Receitas UGC'!LY11</f>
        <v>2984242.4180250987</v>
      </c>
      <c r="LZ36" s="353">
        <f>'Receitas UGC'!LZ11</f>
        <v>3050232.7499448</v>
      </c>
      <c r="MA36" s="353">
        <f>'Receitas UGC'!MA11</f>
        <v>3192882.0801319908</v>
      </c>
      <c r="MB36" s="353">
        <f>'Receitas UGC'!MB11</f>
        <v>3321281.495525213</v>
      </c>
      <c r="MC36" s="353">
        <f>'Receitas UGC'!MC11</f>
        <v>3152883.6628766838</v>
      </c>
      <c r="MD36" s="353">
        <f>'Receitas UGC'!MD11</f>
        <v>3612152.9631464155</v>
      </c>
      <c r="ME36" s="353">
        <f>'Receitas UGC'!ME11</f>
        <v>3176589.7692763507</v>
      </c>
      <c r="MF36" s="353">
        <f>'Receitas UGC'!MF11</f>
        <v>2977599.5531650614</v>
      </c>
      <c r="MG36" s="353">
        <f>'Receitas UGC'!MG11</f>
        <v>2995979.7588243466</v>
      </c>
      <c r="MH36" s="353">
        <f>'Receitas UGC'!MH11</f>
        <v>2763944.4009350236</v>
      </c>
      <c r="MI36" s="353">
        <f>'Receitas UGC'!MI11</f>
        <v>2884831.233915648</v>
      </c>
      <c r="MJ36" s="353">
        <f>'Receitas UGC'!MJ11</f>
        <v>3559581.2172733494</v>
      </c>
      <c r="MK36" s="353">
        <f>'Receitas UGC'!MK11</f>
        <v>3057691.2919849316</v>
      </c>
      <c r="ML36" s="353">
        <f>'Receitas UGC'!ML11</f>
        <v>3124983.3247129815</v>
      </c>
      <c r="MM36" s="353">
        <f>'Receitas UGC'!MM11</f>
        <v>3271965.6396277281</v>
      </c>
      <c r="MN36" s="353">
        <f>'Receitas UGC'!MN11</f>
        <v>3407975.3565983083</v>
      </c>
      <c r="MO36" s="353">
        <f>'Receitas UGC'!MO11</f>
        <v>3380457.1836011829</v>
      </c>
      <c r="MP36" s="353">
        <f>'Receitas UGC'!MP11</f>
        <v>3757647.5783956288</v>
      </c>
      <c r="MQ36" s="353">
        <f>'Receitas UGC'!MQ11</f>
        <v>3305837.0628259862</v>
      </c>
      <c r="MR36" s="353">
        <f>'Receitas UGC'!MR11</f>
        <v>3115959.9414069257</v>
      </c>
      <c r="MS36" s="353">
        <f>'Receitas UGC'!MS11</f>
        <v>3122569.6103848191</v>
      </c>
      <c r="MT36" s="353">
        <f>'Receitas UGC'!MT11</f>
        <v>2881531.3496898273</v>
      </c>
      <c r="MU36" s="353">
        <f>'Receitas UGC'!MU11</f>
        <v>3004166.7660559588</v>
      </c>
      <c r="MV36" s="353">
        <f>'Receitas UGC'!MV11</f>
        <v>3678835.7980519426</v>
      </c>
      <c r="MW36" s="353">
        <f>'Receitas UGC'!MW11</f>
        <v>3170446.1530122333</v>
      </c>
      <c r="MX36" s="353">
        <f>'Receitas UGC'!MX11</f>
        <v>3234520.5632399502</v>
      </c>
      <c r="MY36" s="353">
        <f>'Receitas UGC'!MY11</f>
        <v>3379457.3517795778</v>
      </c>
      <c r="MZ36" s="353">
        <f>'Receitas UGC'!MZ11</f>
        <v>3518009.1501956726</v>
      </c>
      <c r="NA36" s="497">
        <f>'Receitas UGC'!NA11</f>
        <v>3430596.4575313963</v>
      </c>
    </row>
    <row r="37" spans="1:387" x14ac:dyDescent="0.2">
      <c r="A37" s="260" t="s">
        <v>600</v>
      </c>
      <c r="B37" s="267" t="s">
        <v>598</v>
      </c>
      <c r="C37" s="274">
        <v>0.32400000000000001</v>
      </c>
      <c r="E37" s="263"/>
      <c r="F37" s="354">
        <f>$C37*F$36</f>
        <v>561912.73554767715</v>
      </c>
      <c r="G37" s="354">
        <f t="shared" ref="G37:BR40" si="8">$C37*G$36</f>
        <v>400674.26270299585</v>
      </c>
      <c r="H37" s="354">
        <f t="shared" si="8"/>
        <v>406136.26248347841</v>
      </c>
      <c r="I37" s="354">
        <f t="shared" si="8"/>
        <v>379707.15352807334</v>
      </c>
      <c r="J37" s="354">
        <f t="shared" si="8"/>
        <v>313524.49455805263</v>
      </c>
      <c r="K37" s="354">
        <f t="shared" si="8"/>
        <v>331643.86301042442</v>
      </c>
      <c r="L37" s="354">
        <f t="shared" si="8"/>
        <v>521390.22083151381</v>
      </c>
      <c r="M37" s="354">
        <f t="shared" si="8"/>
        <v>379729.90982942813</v>
      </c>
      <c r="N37" s="354">
        <f t="shared" si="8"/>
        <v>408872.6196649521</v>
      </c>
      <c r="O37" s="354">
        <f t="shared" si="8"/>
        <v>456635.43643237342</v>
      </c>
      <c r="P37" s="354">
        <f t="shared" si="8"/>
        <v>473311.9662216978</v>
      </c>
      <c r="Q37" s="354">
        <f t="shared" si="8"/>
        <v>480613.98011672107</v>
      </c>
      <c r="R37" s="354">
        <f t="shared" si="8"/>
        <v>592769.23765941954</v>
      </c>
      <c r="S37" s="354">
        <f t="shared" si="8"/>
        <v>455745.64963952143</v>
      </c>
      <c r="T37" s="354">
        <f t="shared" si="8"/>
        <v>398684.97954802105</v>
      </c>
      <c r="U37" s="354">
        <f t="shared" si="8"/>
        <v>392974.90274711658</v>
      </c>
      <c r="V37" s="354">
        <f t="shared" si="8"/>
        <v>331296.11631480017</v>
      </c>
      <c r="W37" s="354">
        <f t="shared" si="8"/>
        <v>343343.42678902257</v>
      </c>
      <c r="X37" s="354">
        <f t="shared" si="8"/>
        <v>535382.61720115261</v>
      </c>
      <c r="Y37" s="354">
        <f t="shared" si="8"/>
        <v>393843.76984447212</v>
      </c>
      <c r="Z37" s="354">
        <f t="shared" si="8"/>
        <v>422061.3232862234</v>
      </c>
      <c r="AA37" s="354">
        <f t="shared" si="8"/>
        <v>469892.19038903253</v>
      </c>
      <c r="AB37" s="354">
        <f t="shared" si="8"/>
        <v>487338.12123103999</v>
      </c>
      <c r="AC37" s="354">
        <f t="shared" si="8"/>
        <v>475930.29946265934</v>
      </c>
      <c r="AD37" s="354">
        <f t="shared" si="8"/>
        <v>599610.68568319618</v>
      </c>
      <c r="AE37" s="354">
        <f t="shared" si="8"/>
        <v>464402.24683910731</v>
      </c>
      <c r="AF37" s="354">
        <f t="shared" si="8"/>
        <v>423375.38254294422</v>
      </c>
      <c r="AG37" s="354">
        <f t="shared" si="8"/>
        <v>393140.46144370647</v>
      </c>
      <c r="AH37" s="354">
        <f t="shared" si="8"/>
        <v>352007.00560676865</v>
      </c>
      <c r="AI37" s="354">
        <f t="shared" si="8"/>
        <v>342132.92584302439</v>
      </c>
      <c r="AJ37" s="354">
        <f t="shared" si="8"/>
        <v>542723.68255721428</v>
      </c>
      <c r="AK37" s="354">
        <f t="shared" si="8"/>
        <v>404715.26181885664</v>
      </c>
      <c r="AL37" s="354">
        <f t="shared" si="8"/>
        <v>431253.92321300862</v>
      </c>
      <c r="AM37" s="354">
        <f t="shared" si="8"/>
        <v>480386.60658177367</v>
      </c>
      <c r="AN37" s="354">
        <f t="shared" si="8"/>
        <v>499609.83648005506</v>
      </c>
      <c r="AO37" s="354">
        <f t="shared" si="8"/>
        <v>516407.41793641576</v>
      </c>
      <c r="AP37" s="354">
        <f t="shared" si="8"/>
        <v>623681.96381146321</v>
      </c>
      <c r="AQ37" s="354">
        <f t="shared" si="8"/>
        <v>455340.27471778105</v>
      </c>
      <c r="AR37" s="354">
        <f t="shared" si="8"/>
        <v>464290.86015315703</v>
      </c>
      <c r="AS37" s="354">
        <f t="shared" si="8"/>
        <v>433304.16108356311</v>
      </c>
      <c r="AT37" s="354">
        <f t="shared" si="8"/>
        <v>363166.23145067476</v>
      </c>
      <c r="AU37" s="354">
        <f t="shared" si="8"/>
        <v>382438.48127132945</v>
      </c>
      <c r="AV37" s="354">
        <f t="shared" si="8"/>
        <v>572606.0028492827</v>
      </c>
      <c r="AW37" s="354">
        <f t="shared" si="8"/>
        <v>427940.18306480721</v>
      </c>
      <c r="AX37" s="354">
        <f t="shared" si="8"/>
        <v>455667.02073742793</v>
      </c>
      <c r="AY37" s="354">
        <f t="shared" si="8"/>
        <v>502600.07454515557</v>
      </c>
      <c r="AZ37" s="354">
        <f t="shared" si="8"/>
        <v>520768.26479289884</v>
      </c>
      <c r="BA37" s="354">
        <f t="shared" si="8"/>
        <v>537759.76147987938</v>
      </c>
      <c r="BB37" s="354">
        <f t="shared" si="8"/>
        <v>643574.31262319977</v>
      </c>
      <c r="BC37" s="354">
        <f t="shared" si="8"/>
        <v>504063.44293944188</v>
      </c>
      <c r="BD37" s="354">
        <f t="shared" si="8"/>
        <v>447209.91620080761</v>
      </c>
      <c r="BE37" s="354">
        <f t="shared" si="8"/>
        <v>440866.68997190194</v>
      </c>
      <c r="BF37" s="354">
        <f t="shared" si="8"/>
        <v>377171.02019254799</v>
      </c>
      <c r="BG37" s="354">
        <f t="shared" si="8"/>
        <v>391053.65027207299</v>
      </c>
      <c r="BH37" s="354">
        <f t="shared" si="8"/>
        <v>584732.55468962411</v>
      </c>
      <c r="BI37" s="354">
        <f t="shared" si="8"/>
        <v>441041.34285512019</v>
      </c>
      <c r="BJ37" s="354">
        <f t="shared" si="8"/>
        <v>468432.93863356247</v>
      </c>
      <c r="BK37" s="354">
        <f t="shared" si="8"/>
        <v>515983.06134719308</v>
      </c>
      <c r="BL37" s="354">
        <f t="shared" si="8"/>
        <v>535403.83959067962</v>
      </c>
      <c r="BM37" s="354">
        <f t="shared" si="8"/>
        <v>538890.94872767851</v>
      </c>
      <c r="BN37" s="354">
        <f t="shared" si="8"/>
        <v>653320.79309422767</v>
      </c>
      <c r="BO37" s="354">
        <f t="shared" si="8"/>
        <v>515345.70250662096</v>
      </c>
      <c r="BP37" s="354">
        <f t="shared" si="8"/>
        <v>474838.36730642838</v>
      </c>
      <c r="BQ37" s="354">
        <f t="shared" si="8"/>
        <v>443544.62877790694</v>
      </c>
      <c r="BR37" s="354">
        <f t="shared" si="8"/>
        <v>400180.22358927486</v>
      </c>
      <c r="BS37" s="354">
        <f t="shared" ref="BS37:ED40" si="9">$C37*BS$36</f>
        <v>392122.29778827756</v>
      </c>
      <c r="BT37" s="354">
        <f t="shared" si="9"/>
        <v>594271.15905236639</v>
      </c>
      <c r="BU37" s="354">
        <f t="shared" si="9"/>
        <v>453971.86419265717</v>
      </c>
      <c r="BV37" s="354">
        <f t="shared" si="9"/>
        <v>479603.38459827553</v>
      </c>
      <c r="BW37" s="354">
        <f t="shared" si="9"/>
        <v>528391.19096807018</v>
      </c>
      <c r="BX37" s="354">
        <f t="shared" si="9"/>
        <v>549590.44366413157</v>
      </c>
      <c r="BY37" s="354">
        <f t="shared" si="9"/>
        <v>509061.52520022978</v>
      </c>
      <c r="BZ37" s="354">
        <f t="shared" si="9"/>
        <v>650854.22199180676</v>
      </c>
      <c r="CA37" s="354">
        <f t="shared" si="9"/>
        <v>518174.31218021992</v>
      </c>
      <c r="CB37" s="354">
        <f t="shared" si="9"/>
        <v>458061.85728568851</v>
      </c>
      <c r="CC37" s="354">
        <f t="shared" si="9"/>
        <v>458204.75481333298</v>
      </c>
      <c r="CD37" s="354">
        <f t="shared" si="9"/>
        <v>415571.19532006857</v>
      </c>
      <c r="CE37" s="354">
        <f t="shared" si="9"/>
        <v>402493.53795224032</v>
      </c>
      <c r="CF37" s="354">
        <f t="shared" si="9"/>
        <v>608849.39888344251</v>
      </c>
      <c r="CG37" s="354">
        <f t="shared" si="9"/>
        <v>468774.76353324269</v>
      </c>
      <c r="CH37" s="354">
        <f t="shared" si="9"/>
        <v>493918.61476549279</v>
      </c>
      <c r="CI37" s="354">
        <f t="shared" si="9"/>
        <v>543298.37665748841</v>
      </c>
      <c r="CJ37" s="354">
        <f t="shared" si="9"/>
        <v>565629.99042521277</v>
      </c>
      <c r="CK37" s="354">
        <f t="shared" si="9"/>
        <v>552270.14910256956</v>
      </c>
      <c r="CL37" s="354">
        <f t="shared" si="9"/>
        <v>677830.7306943268</v>
      </c>
      <c r="CM37" s="354">
        <f t="shared" si="9"/>
        <v>541800.6898360966</v>
      </c>
      <c r="CN37" s="354">
        <f t="shared" si="9"/>
        <v>483309.07813627867</v>
      </c>
      <c r="CO37" s="354">
        <f t="shared" si="9"/>
        <v>481033.77742624673</v>
      </c>
      <c r="CP37" s="354">
        <f t="shared" si="9"/>
        <v>430024.33052897139</v>
      </c>
      <c r="CQ37" s="354">
        <f t="shared" si="9"/>
        <v>421166.16898130154</v>
      </c>
      <c r="CR37" s="354">
        <f t="shared" si="9"/>
        <v>628200.99385102687</v>
      </c>
      <c r="CS37" s="354">
        <f t="shared" si="9"/>
        <v>486426.00112225779</v>
      </c>
      <c r="CT37" s="354">
        <f t="shared" si="9"/>
        <v>511553.8433782715</v>
      </c>
      <c r="CU37" s="354">
        <f t="shared" si="9"/>
        <v>560846.72893861239</v>
      </c>
      <c r="CV37" s="354">
        <f t="shared" si="9"/>
        <v>583779.27684108145</v>
      </c>
      <c r="CW37" s="354">
        <f t="shared" si="9"/>
        <v>581650.38333701249</v>
      </c>
      <c r="CX37" s="354">
        <f t="shared" si="9"/>
        <v>700272.13591114955</v>
      </c>
      <c r="CY37" s="354">
        <f t="shared" si="9"/>
        <v>532512.7750970585</v>
      </c>
      <c r="CZ37" s="354">
        <f t="shared" si="9"/>
        <v>539764.05039658945</v>
      </c>
      <c r="DA37" s="354">
        <f t="shared" si="9"/>
        <v>511471.9548152666</v>
      </c>
      <c r="DB37" s="354">
        <f t="shared" si="9"/>
        <v>439869.78801691334</v>
      </c>
      <c r="DC37" s="354">
        <f t="shared" si="9"/>
        <v>463347.58771820762</v>
      </c>
      <c r="DD37" s="354">
        <f t="shared" si="9"/>
        <v>657748.20826467604</v>
      </c>
      <c r="DE37" s="354">
        <f t="shared" si="9"/>
        <v>510227.26123708487</v>
      </c>
      <c r="DF37" s="354">
        <f t="shared" si="9"/>
        <v>537183.76854703773</v>
      </c>
      <c r="DG37" s="354">
        <f t="shared" si="9"/>
        <v>584241.19186286442</v>
      </c>
      <c r="DH37" s="354">
        <f t="shared" si="9"/>
        <v>606452.31768204609</v>
      </c>
      <c r="DI37" s="354">
        <f t="shared" si="9"/>
        <v>619888.11004738463</v>
      </c>
      <c r="DJ37" s="354">
        <f t="shared" si="9"/>
        <v>727937.4347080224</v>
      </c>
      <c r="DK37" s="354">
        <f t="shared" si="9"/>
        <v>587292.92556170851</v>
      </c>
      <c r="DL37" s="354">
        <f t="shared" si="9"/>
        <v>529727.49469805765</v>
      </c>
      <c r="DM37" s="354">
        <f t="shared" si="9"/>
        <v>524656.24932452862</v>
      </c>
      <c r="DN37" s="354">
        <f t="shared" si="9"/>
        <v>458692.32335076376</v>
      </c>
      <c r="DO37" s="354">
        <f t="shared" si="9"/>
        <v>476585.04552007985</v>
      </c>
      <c r="DP37" s="354">
        <f t="shared" si="9"/>
        <v>674123.62510832644</v>
      </c>
      <c r="DQ37" s="354">
        <f t="shared" si="9"/>
        <v>527149.06046142022</v>
      </c>
      <c r="DR37" s="354">
        <f t="shared" si="9"/>
        <v>553500.55316385231</v>
      </c>
      <c r="DS37" s="354">
        <f t="shared" si="9"/>
        <v>600951.4040287208</v>
      </c>
      <c r="DT37" s="354">
        <f t="shared" si="9"/>
        <v>624328.86891416379</v>
      </c>
      <c r="DU37" s="354">
        <f t="shared" si="9"/>
        <v>638714.83906944096</v>
      </c>
      <c r="DV37" s="354">
        <f t="shared" si="9"/>
        <v>746388.97094117082</v>
      </c>
      <c r="DW37" s="354">
        <f t="shared" si="9"/>
        <v>605425.85077555967</v>
      </c>
      <c r="DX37" s="354">
        <f t="shared" si="9"/>
        <v>564990.33504109969</v>
      </c>
      <c r="DY37" s="354">
        <f t="shared" si="9"/>
        <v>533472.33089841763</v>
      </c>
      <c r="DZ37" s="354">
        <f t="shared" si="9"/>
        <v>486955.75262806151</v>
      </c>
      <c r="EA37" s="354">
        <f t="shared" si="9"/>
        <v>482638.73350855411</v>
      </c>
      <c r="EB37" s="354">
        <f t="shared" si="9"/>
        <v>688223.38036776287</v>
      </c>
      <c r="EC37" s="354">
        <f t="shared" si="9"/>
        <v>544167.03776565928</v>
      </c>
      <c r="ED37" s="354">
        <f t="shared" si="9"/>
        <v>568451.29927603726</v>
      </c>
      <c r="EE37" s="354">
        <f t="shared" ref="EE37:GP40" si="10">$C37*EE$36</f>
        <v>616886.85313335236</v>
      </c>
      <c r="EF37" s="354">
        <f t="shared" si="10"/>
        <v>641934.60726617964</v>
      </c>
      <c r="EG37" s="354">
        <f t="shared" si="10"/>
        <v>598777.60095134855</v>
      </c>
      <c r="EH37" s="354">
        <f t="shared" si="10"/>
        <v>741814.3442634783</v>
      </c>
      <c r="EI37" s="354">
        <f t="shared" si="10"/>
        <v>577580.04412807687</v>
      </c>
      <c r="EJ37" s="354">
        <f t="shared" si="10"/>
        <v>581867.02499269322</v>
      </c>
      <c r="EK37" s="354">
        <f t="shared" si="10"/>
        <v>558037.72047248576</v>
      </c>
      <c r="EL37" s="354">
        <f t="shared" si="10"/>
        <v>486863.16206208384</v>
      </c>
      <c r="EM37" s="354">
        <f t="shared" si="10"/>
        <v>513652.56339790864</v>
      </c>
      <c r="EN37" s="354">
        <f t="shared" si="10"/>
        <v>711704.18185037875</v>
      </c>
      <c r="EO37" s="354">
        <f t="shared" si="10"/>
        <v>562951.25439389085</v>
      </c>
      <c r="EP37" s="354">
        <f t="shared" si="10"/>
        <v>589854.53865864559</v>
      </c>
      <c r="EQ37" s="354">
        <f t="shared" si="10"/>
        <v>637404.81075374584</v>
      </c>
      <c r="ER37" s="354">
        <f t="shared" si="10"/>
        <v>662614.33322492521</v>
      </c>
      <c r="ES37" s="354">
        <f t="shared" si="10"/>
        <v>664727.56211635633</v>
      </c>
      <c r="ET37" s="354">
        <f t="shared" si="10"/>
        <v>780099.32111891767</v>
      </c>
      <c r="EU37" s="354">
        <f t="shared" si="10"/>
        <v>639978.38616152853</v>
      </c>
      <c r="EV37" s="354">
        <f t="shared" si="10"/>
        <v>581538.62555604288</v>
      </c>
      <c r="EW37" s="354">
        <f t="shared" si="10"/>
        <v>578346.01333804929</v>
      </c>
      <c r="EX37" s="354">
        <f t="shared" si="10"/>
        <v>511472.2496471146</v>
      </c>
      <c r="EY37" s="354">
        <f t="shared" si="10"/>
        <v>532291.28168848739</v>
      </c>
      <c r="EZ37" s="354">
        <f t="shared" si="10"/>
        <v>732742.44692282134</v>
      </c>
      <c r="FA37" s="354">
        <f t="shared" si="10"/>
        <v>583885.27085597755</v>
      </c>
      <c r="FB37" s="354">
        <f t="shared" si="10"/>
        <v>609756.23875038186</v>
      </c>
      <c r="FC37" s="354">
        <f t="shared" si="10"/>
        <v>657321.80279066437</v>
      </c>
      <c r="FD37" s="354">
        <f t="shared" si="10"/>
        <v>683454.01528893085</v>
      </c>
      <c r="FE37" s="354">
        <f t="shared" si="10"/>
        <v>666703.98116813996</v>
      </c>
      <c r="FF37" s="354">
        <f t="shared" si="10"/>
        <v>793410.16138842585</v>
      </c>
      <c r="FG37" s="354">
        <f t="shared" si="10"/>
        <v>655095.16977722454</v>
      </c>
      <c r="FH37" s="354">
        <f t="shared" si="10"/>
        <v>612479.97791498015</v>
      </c>
      <c r="FI37" s="354">
        <f t="shared" si="10"/>
        <v>584701.49513721163</v>
      </c>
      <c r="FJ37" s="354">
        <f t="shared" si="10"/>
        <v>538188.84245463426</v>
      </c>
      <c r="FK37" s="354">
        <f t="shared" si="10"/>
        <v>537222.96152736316</v>
      </c>
      <c r="FL37" s="354">
        <f t="shared" si="10"/>
        <v>746366.59516945435</v>
      </c>
      <c r="FM37" s="354">
        <f t="shared" si="10"/>
        <v>600818.88300968881</v>
      </c>
      <c r="FN37" s="354">
        <f t="shared" si="10"/>
        <v>624914.69193392631</v>
      </c>
      <c r="FO37" s="354">
        <f t="shared" si="10"/>
        <v>673742.50580616517</v>
      </c>
      <c r="FP37" s="354">
        <f t="shared" si="10"/>
        <v>701833.87200319732</v>
      </c>
      <c r="FQ37" s="354">
        <f t="shared" si="10"/>
        <v>696579.37094623502</v>
      </c>
      <c r="FR37" s="354">
        <f t="shared" si="10"/>
        <v>816919.19596880465</v>
      </c>
      <c r="FS37" s="354">
        <f t="shared" si="10"/>
        <v>677299.2314253283</v>
      </c>
      <c r="FT37" s="354">
        <f t="shared" si="10"/>
        <v>618382.70020401245</v>
      </c>
      <c r="FU37" s="354">
        <f t="shared" si="10"/>
        <v>616550.85489720653</v>
      </c>
      <c r="FV37" s="354">
        <f t="shared" si="10"/>
        <v>549086.77494914609</v>
      </c>
      <c r="FW37" s="354">
        <f t="shared" si="10"/>
        <v>572025.27059276181</v>
      </c>
      <c r="FX37" s="354">
        <f t="shared" si="10"/>
        <v>774567.92185251089</v>
      </c>
      <c r="FY37" s="354">
        <f t="shared" si="10"/>
        <v>624406.87355895794</v>
      </c>
      <c r="FZ37" s="354">
        <f t="shared" si="10"/>
        <v>649961.60481321404</v>
      </c>
      <c r="GA37" s="354">
        <f t="shared" si="10"/>
        <v>697626.53504844964</v>
      </c>
      <c r="GB37" s="354">
        <f t="shared" si="10"/>
        <v>725722.42200048442</v>
      </c>
      <c r="GC37" s="354">
        <f t="shared" si="10"/>
        <v>737605.25404200796</v>
      </c>
      <c r="GD37" s="354">
        <f t="shared" si="10"/>
        <v>846990.90444674436</v>
      </c>
      <c r="GE37" s="354">
        <f t="shared" si="10"/>
        <v>704583.70182079636</v>
      </c>
      <c r="GF37" s="354">
        <f t="shared" si="10"/>
        <v>646352.43450493144</v>
      </c>
      <c r="GG37" s="354">
        <f t="shared" si="10"/>
        <v>642800.9136506581</v>
      </c>
      <c r="GH37" s="354">
        <f t="shared" si="10"/>
        <v>573647.26638344652</v>
      </c>
      <c r="GI37" s="354">
        <f t="shared" si="10"/>
        <v>597016.75901571976</v>
      </c>
      <c r="GJ37" s="354">
        <f t="shared" si="10"/>
        <v>799780.67568074435</v>
      </c>
      <c r="GK37" s="354">
        <f t="shared" si="10"/>
        <v>648278.40193088807</v>
      </c>
      <c r="GL37" s="354">
        <f t="shared" si="10"/>
        <v>673184.99057490041</v>
      </c>
      <c r="GM37" s="354">
        <f t="shared" si="10"/>
        <v>720476.97031570959</v>
      </c>
      <c r="GN37" s="354">
        <f t="shared" si="10"/>
        <v>749246.59914457577</v>
      </c>
      <c r="GO37" s="354">
        <f t="shared" si="10"/>
        <v>747014.47046548955</v>
      </c>
      <c r="GP37" s="354">
        <f t="shared" si="10"/>
        <v>864644.4134203163</v>
      </c>
      <c r="GQ37" s="354">
        <f t="shared" ref="GQ37:JB40" si="11">$C37*GQ$36</f>
        <v>693322.15517371113</v>
      </c>
      <c r="GR37" s="354">
        <f t="shared" si="11"/>
        <v>699229.38249338057</v>
      </c>
      <c r="GS37" s="354">
        <f t="shared" si="11"/>
        <v>672143.32213833206</v>
      </c>
      <c r="GT37" s="354">
        <f t="shared" si="11"/>
        <v>595691.89869252534</v>
      </c>
      <c r="GU37" s="354">
        <f t="shared" si="11"/>
        <v>626064.01723701344</v>
      </c>
      <c r="GV37" s="354">
        <f t="shared" si="11"/>
        <v>827055.90801164228</v>
      </c>
      <c r="GW37" s="354">
        <f t="shared" si="11"/>
        <v>673188.96490821114</v>
      </c>
      <c r="GX37" s="354">
        <f t="shared" si="11"/>
        <v>697978.12399271689</v>
      </c>
      <c r="GY37" s="354">
        <f t="shared" si="11"/>
        <v>744625.27110216231</v>
      </c>
      <c r="GZ37" s="354">
        <f t="shared" si="11"/>
        <v>773869.4769979096</v>
      </c>
      <c r="HA37" s="354">
        <f t="shared" si="11"/>
        <v>726964.63899114321</v>
      </c>
      <c r="HB37" s="354">
        <f t="shared" si="11"/>
        <v>871324.92571087962</v>
      </c>
      <c r="HC37" s="354">
        <f t="shared" si="11"/>
        <v>734600.78385394171</v>
      </c>
      <c r="HD37" s="354">
        <f t="shared" si="11"/>
        <v>672327.80825334415</v>
      </c>
      <c r="HE37" s="354">
        <f t="shared" si="11"/>
        <v>674780.92716131441</v>
      </c>
      <c r="HF37" s="354">
        <f t="shared" si="11"/>
        <v>607270.61364839866</v>
      </c>
      <c r="HG37" s="354">
        <f t="shared" si="11"/>
        <v>633722.32559259771</v>
      </c>
      <c r="HH37" s="354">
        <f t="shared" si="11"/>
        <v>840135.80452907877</v>
      </c>
      <c r="HI37" s="354">
        <f t="shared" si="11"/>
        <v>688288.33772051078</v>
      </c>
      <c r="HJ37" s="354">
        <f t="shared" si="11"/>
        <v>713582.0720296572</v>
      </c>
      <c r="HK37" s="354">
        <f t="shared" si="11"/>
        <v>761643.76731045393</v>
      </c>
      <c r="HL37" s="354">
        <f t="shared" si="11"/>
        <v>793057.90415863646</v>
      </c>
      <c r="HM37" s="354">
        <f t="shared" si="11"/>
        <v>791981.62639420619</v>
      </c>
      <c r="HN37" s="354">
        <f t="shared" si="11"/>
        <v>909620.2963717333</v>
      </c>
      <c r="HO37" s="354">
        <f t="shared" si="11"/>
        <v>767729.32465614961</v>
      </c>
      <c r="HP37" s="354">
        <f t="shared" si="11"/>
        <v>708453.17720211903</v>
      </c>
      <c r="HQ37" s="354">
        <f t="shared" si="11"/>
        <v>707004.32632802753</v>
      </c>
      <c r="HR37" s="354">
        <f t="shared" si="11"/>
        <v>648873.9386772688</v>
      </c>
      <c r="HS37" s="354">
        <f t="shared" si="11"/>
        <v>649570.04060145142</v>
      </c>
      <c r="HT37" s="354">
        <f t="shared" si="11"/>
        <v>865571.60061585798</v>
      </c>
      <c r="HU37" s="354">
        <f t="shared" si="11"/>
        <v>714798.27305804985</v>
      </c>
      <c r="HV37" s="354">
        <f t="shared" si="11"/>
        <v>736810.12006563286</v>
      </c>
      <c r="HW37" s="354">
        <f t="shared" si="11"/>
        <v>785435.45521794993</v>
      </c>
      <c r="HX37" s="354">
        <f t="shared" si="11"/>
        <v>818089.78061367723</v>
      </c>
      <c r="HY37" s="354">
        <f t="shared" si="11"/>
        <v>809569.10875819484</v>
      </c>
      <c r="HZ37" s="354">
        <f t="shared" si="11"/>
        <v>931465.60662720958</v>
      </c>
      <c r="IA37" s="354">
        <f t="shared" si="11"/>
        <v>759959.34972091415</v>
      </c>
      <c r="IB37" s="354">
        <f t="shared" si="11"/>
        <v>765265.17510597361</v>
      </c>
      <c r="IC37" s="354">
        <f t="shared" si="11"/>
        <v>739679.55726732255</v>
      </c>
      <c r="ID37" s="354">
        <f t="shared" si="11"/>
        <v>661780.93793686433</v>
      </c>
      <c r="IE37" s="354">
        <f t="shared" si="11"/>
        <v>695451.1713278289</v>
      </c>
      <c r="IF37" s="354">
        <f t="shared" si="11"/>
        <v>899646.5909610095</v>
      </c>
      <c r="IG37" s="354">
        <f t="shared" si="11"/>
        <v>743378.89501690143</v>
      </c>
      <c r="IH37" s="354">
        <f t="shared" si="11"/>
        <v>767474.55062857806</v>
      </c>
      <c r="II37" s="354">
        <f t="shared" si="11"/>
        <v>814143.90840390499</v>
      </c>
      <c r="IJ37" s="354">
        <f t="shared" si="11"/>
        <v>846549.49792830728</v>
      </c>
      <c r="IK37" s="354">
        <f t="shared" si="11"/>
        <v>853628.70149917167</v>
      </c>
      <c r="IL37" s="354">
        <f t="shared" si="11"/>
        <v>965202.44449817948</v>
      </c>
      <c r="IM37" s="354">
        <f t="shared" si="11"/>
        <v>820853.66801378818</v>
      </c>
      <c r="IN37" s="354">
        <f t="shared" si="11"/>
        <v>761404.18301969045</v>
      </c>
      <c r="IO37" s="354">
        <f t="shared" si="11"/>
        <v>759190.91571669269</v>
      </c>
      <c r="IP37" s="354">
        <f t="shared" si="11"/>
        <v>686849.86492746836</v>
      </c>
      <c r="IQ37" s="354">
        <f t="shared" si="11"/>
        <v>715236.33028669376</v>
      </c>
      <c r="IR37" s="354">
        <f t="shared" si="11"/>
        <v>922851.02886259858</v>
      </c>
      <c r="IS37" s="354">
        <f t="shared" si="11"/>
        <v>766957.28977229143</v>
      </c>
      <c r="IT37" s="354">
        <f t="shared" si="11"/>
        <v>790409.53580765717</v>
      </c>
      <c r="IU37" s="354">
        <f t="shared" si="11"/>
        <v>837487.40472936863</v>
      </c>
      <c r="IV37" s="354">
        <f t="shared" si="11"/>
        <v>871323.62058856594</v>
      </c>
      <c r="IW37" s="354">
        <f t="shared" si="11"/>
        <v>879217.21262102446</v>
      </c>
      <c r="IX37" s="354">
        <f t="shared" si="11"/>
        <v>990529.86825982213</v>
      </c>
      <c r="IY37" s="354">
        <f t="shared" si="11"/>
        <v>845790.37274829939</v>
      </c>
      <c r="IZ37" s="354">
        <f t="shared" si="11"/>
        <v>803440.55313578912</v>
      </c>
      <c r="JA37" s="354">
        <f t="shared" si="11"/>
        <v>774859.8446929286</v>
      </c>
      <c r="JB37" s="354">
        <f t="shared" si="11"/>
        <v>721821.93817093666</v>
      </c>
      <c r="JC37" s="354">
        <f t="shared" ref="JC37:LN40" si="12">$C37*JC$36</f>
        <v>728257.36264290719</v>
      </c>
      <c r="JD37" s="354">
        <f t="shared" si="12"/>
        <v>944165.54744551133</v>
      </c>
      <c r="JE37" s="354">
        <f t="shared" si="12"/>
        <v>790980.416749364</v>
      </c>
      <c r="JF37" s="354">
        <f t="shared" si="12"/>
        <v>812299.28311926173</v>
      </c>
      <c r="JG37" s="354">
        <f t="shared" si="12"/>
        <v>860355.72646207304</v>
      </c>
      <c r="JH37" s="354">
        <f t="shared" si="12"/>
        <v>896115.66116299923</v>
      </c>
      <c r="JI37" s="354">
        <f t="shared" si="12"/>
        <v>890141.70749949384</v>
      </c>
      <c r="JJ37" s="354">
        <f t="shared" si="12"/>
        <v>1010267.8855717401</v>
      </c>
      <c r="JK37" s="354">
        <f t="shared" si="12"/>
        <v>837002.86627711705</v>
      </c>
      <c r="JL37" s="354">
        <f t="shared" si="12"/>
        <v>841954.67330348201</v>
      </c>
      <c r="JM37" s="354">
        <f t="shared" si="12"/>
        <v>816766.36300099222</v>
      </c>
      <c r="JN37" s="354">
        <f t="shared" si="12"/>
        <v>736593.88645722985</v>
      </c>
      <c r="JO37" s="354">
        <f t="shared" si="12"/>
        <v>773428.69945408148</v>
      </c>
      <c r="JP37" s="354">
        <f t="shared" si="12"/>
        <v>980612.27524640656</v>
      </c>
      <c r="JQ37" s="354">
        <f t="shared" si="12"/>
        <v>821415.36592620297</v>
      </c>
      <c r="JR37" s="354">
        <f t="shared" si="12"/>
        <v>844506.5648116183</v>
      </c>
      <c r="JS37" s="354">
        <f t="shared" si="12"/>
        <v>890974.91016408079</v>
      </c>
      <c r="JT37" s="354">
        <f t="shared" si="12"/>
        <v>926592.35852951289</v>
      </c>
      <c r="JU37" s="354">
        <f t="shared" si="12"/>
        <v>921457.67713557149</v>
      </c>
      <c r="JV37" s="354">
        <f t="shared" si="12"/>
        <v>1040315.7952229105</v>
      </c>
      <c r="JW37" s="354">
        <f t="shared" si="12"/>
        <v>895953.01619128592</v>
      </c>
      <c r="JX37" s="354">
        <f t="shared" si="12"/>
        <v>835281.60649985331</v>
      </c>
      <c r="JY37" s="354">
        <f t="shared" si="12"/>
        <v>834981.97085829207</v>
      </c>
      <c r="JZ37" s="354">
        <f t="shared" si="12"/>
        <v>761119.57200910279</v>
      </c>
      <c r="KA37" s="354">
        <f t="shared" si="12"/>
        <v>793090.06048552343</v>
      </c>
      <c r="KB37" s="354">
        <f t="shared" si="12"/>
        <v>1004266.1941279763</v>
      </c>
      <c r="KC37" s="354">
        <f t="shared" si="12"/>
        <v>845755.0951349152</v>
      </c>
      <c r="KD37" s="354">
        <f t="shared" si="12"/>
        <v>868450.37022830895</v>
      </c>
      <c r="KE37" s="354">
        <f t="shared" si="12"/>
        <v>915564.63319333596</v>
      </c>
      <c r="KF37" s="354">
        <f t="shared" si="12"/>
        <v>952886.04453428369</v>
      </c>
      <c r="KG37" s="354">
        <f t="shared" si="12"/>
        <v>929131.86710003391</v>
      </c>
      <c r="KH37" s="354">
        <f t="shared" si="12"/>
        <v>1059771.2771404504</v>
      </c>
      <c r="KI37" s="354">
        <f t="shared" si="12"/>
        <v>917400.19338142651</v>
      </c>
      <c r="KJ37" s="354">
        <f t="shared" si="12"/>
        <v>872733.12123867963</v>
      </c>
      <c r="KK37" s="354">
        <f t="shared" si="12"/>
        <v>848105.36096994323</v>
      </c>
      <c r="KL37" s="354">
        <f t="shared" si="12"/>
        <v>794589.31581234653</v>
      </c>
      <c r="KM37" s="354">
        <f t="shared" si="12"/>
        <v>805166.56167135108</v>
      </c>
      <c r="KN37" s="354">
        <f t="shared" si="12"/>
        <v>1025393.1839312058</v>
      </c>
      <c r="KO37" s="354">
        <f t="shared" si="12"/>
        <v>870041.42439932039</v>
      </c>
      <c r="KP37" s="354">
        <f t="shared" si="12"/>
        <v>890951.44154898124</v>
      </c>
      <c r="KQ37" s="354">
        <f t="shared" si="12"/>
        <v>939370.76393029175</v>
      </c>
      <c r="KR37" s="354">
        <f t="shared" si="12"/>
        <v>978963.08023497276</v>
      </c>
      <c r="KS37" s="354">
        <f t="shared" si="12"/>
        <v>966571.8794656978</v>
      </c>
      <c r="KT37" s="354">
        <f t="shared" si="12"/>
        <v>1090986.815255831</v>
      </c>
      <c r="KU37" s="354">
        <f t="shared" si="12"/>
        <v>947244.2916727222</v>
      </c>
      <c r="KV37" s="354">
        <f t="shared" si="12"/>
        <v>886252.81252711755</v>
      </c>
      <c r="KW37" s="354">
        <f t="shared" si="12"/>
        <v>887666.81820786861</v>
      </c>
      <c r="KX37" s="354">
        <f t="shared" si="12"/>
        <v>813047.26758650702</v>
      </c>
      <c r="KY37" s="354">
        <f t="shared" si="12"/>
        <v>847818.54854822392</v>
      </c>
      <c r="KZ37" s="354">
        <f t="shared" si="12"/>
        <v>1061720.4773160282</v>
      </c>
      <c r="LA37" s="354">
        <f t="shared" si="12"/>
        <v>901528.42009377701</v>
      </c>
      <c r="LB37" s="354">
        <f t="shared" si="12"/>
        <v>923827.44904566219</v>
      </c>
      <c r="LC37" s="354">
        <f t="shared" si="12"/>
        <v>971079.34737951087</v>
      </c>
      <c r="LD37" s="354">
        <f t="shared" si="12"/>
        <v>1010956.6756660928</v>
      </c>
      <c r="LE37" s="354">
        <f t="shared" si="12"/>
        <v>1014191.9559491266</v>
      </c>
      <c r="LF37" s="354">
        <f t="shared" si="12"/>
        <v>1128589.5669393993</v>
      </c>
      <c r="LG37" s="354">
        <f t="shared" si="12"/>
        <v>982129.40131430852</v>
      </c>
      <c r="LH37" s="354">
        <f t="shared" si="12"/>
        <v>921702.67060797277</v>
      </c>
      <c r="LI37" s="354">
        <f t="shared" si="12"/>
        <v>921614.82644163875</v>
      </c>
      <c r="LJ37" s="354">
        <f t="shared" si="12"/>
        <v>845210.19084456156</v>
      </c>
      <c r="LK37" s="354">
        <f t="shared" si="12"/>
        <v>880729.7943473761</v>
      </c>
      <c r="LL37" s="354">
        <f t="shared" si="12"/>
        <v>1095172.8299713321</v>
      </c>
      <c r="LM37" s="354">
        <f t="shared" si="12"/>
        <v>933434.40722404106</v>
      </c>
      <c r="LN37" s="354">
        <f t="shared" si="12"/>
        <v>955032.81349674147</v>
      </c>
      <c r="LO37" s="354">
        <f t="shared" ref="LO37:NA40" si="13">$C37*LO$36</f>
        <v>1001924.5924181878</v>
      </c>
      <c r="LP37" s="354">
        <f t="shared" si="13"/>
        <v>1042776.792037859</v>
      </c>
      <c r="LQ37" s="354">
        <f t="shared" si="13"/>
        <v>1033079.5602787181</v>
      </c>
      <c r="LR37" s="354">
        <f t="shared" si="13"/>
        <v>1155037.5875888616</v>
      </c>
      <c r="LS37" s="354">
        <f t="shared" si="13"/>
        <v>979420.27401609672</v>
      </c>
      <c r="LT37" s="354">
        <f t="shared" si="13"/>
        <v>983177.32018605445</v>
      </c>
      <c r="LU37" s="354">
        <f t="shared" si="13"/>
        <v>959511.86748259142</v>
      </c>
      <c r="LV37" s="354">
        <f t="shared" si="13"/>
        <v>875571.56571650913</v>
      </c>
      <c r="LW37" s="354">
        <f t="shared" si="13"/>
        <v>918361.49458732561</v>
      </c>
      <c r="LX37" s="354">
        <f t="shared" si="13"/>
        <v>1131273.558839798</v>
      </c>
      <c r="LY37" s="354">
        <f t="shared" si="13"/>
        <v>966894.54344013205</v>
      </c>
      <c r="LZ37" s="354">
        <f t="shared" si="13"/>
        <v>988275.41098211519</v>
      </c>
      <c r="MA37" s="354">
        <f t="shared" si="13"/>
        <v>1034493.793962765</v>
      </c>
      <c r="MB37" s="354">
        <f t="shared" si="13"/>
        <v>1076095.2045501689</v>
      </c>
      <c r="MC37" s="354">
        <f t="shared" si="13"/>
        <v>1021534.3067720456</v>
      </c>
      <c r="MD37" s="354">
        <f t="shared" si="13"/>
        <v>1170337.5600594387</v>
      </c>
      <c r="ME37" s="354">
        <f t="shared" si="13"/>
        <v>1029215.0852455377</v>
      </c>
      <c r="MF37" s="354">
        <f t="shared" si="13"/>
        <v>964742.25522547995</v>
      </c>
      <c r="MG37" s="354">
        <f t="shared" si="13"/>
        <v>970697.44185908837</v>
      </c>
      <c r="MH37" s="354">
        <f t="shared" si="13"/>
        <v>895517.98590294761</v>
      </c>
      <c r="MI37" s="354">
        <f t="shared" si="13"/>
        <v>934685.31978866993</v>
      </c>
      <c r="MJ37" s="354">
        <f t="shared" si="13"/>
        <v>1153304.3143965653</v>
      </c>
      <c r="MK37" s="354">
        <f t="shared" si="13"/>
        <v>990691.97860311787</v>
      </c>
      <c r="ML37" s="354">
        <f t="shared" si="13"/>
        <v>1012494.5972070061</v>
      </c>
      <c r="MM37" s="354">
        <f t="shared" si="13"/>
        <v>1060116.867239384</v>
      </c>
      <c r="MN37" s="354">
        <f t="shared" si="13"/>
        <v>1104184.015537852</v>
      </c>
      <c r="MO37" s="354">
        <f t="shared" si="13"/>
        <v>1095268.1274867833</v>
      </c>
      <c r="MP37" s="354">
        <f t="shared" si="13"/>
        <v>1217477.8154001837</v>
      </c>
      <c r="MQ37" s="354">
        <f t="shared" si="13"/>
        <v>1071091.2083556196</v>
      </c>
      <c r="MR37" s="354">
        <f t="shared" si="13"/>
        <v>1009571.021015844</v>
      </c>
      <c r="MS37" s="354">
        <f t="shared" si="13"/>
        <v>1011712.5537646814</v>
      </c>
      <c r="MT37" s="354">
        <f t="shared" si="13"/>
        <v>933616.15729950403</v>
      </c>
      <c r="MU37" s="354">
        <f t="shared" si="13"/>
        <v>973350.03220213065</v>
      </c>
      <c r="MV37" s="354">
        <f t="shared" si="13"/>
        <v>1191942.7985688294</v>
      </c>
      <c r="MW37" s="354">
        <f t="shared" si="13"/>
        <v>1027224.5535759636</v>
      </c>
      <c r="MX37" s="354">
        <f t="shared" si="13"/>
        <v>1047984.6624897439</v>
      </c>
      <c r="MY37" s="354">
        <f t="shared" si="13"/>
        <v>1094944.1819765833</v>
      </c>
      <c r="MZ37" s="354">
        <f t="shared" si="13"/>
        <v>1139834.964663398</v>
      </c>
      <c r="NA37" s="478">
        <f t="shared" si="13"/>
        <v>1111513.2522401724</v>
      </c>
    </row>
    <row r="38" spans="1:387" x14ac:dyDescent="0.2">
      <c r="A38" s="260" t="s">
        <v>600</v>
      </c>
      <c r="B38" s="258" t="s">
        <v>599</v>
      </c>
      <c r="C38" s="275">
        <f>2000*0.22/31353</f>
        <v>1.4033744777214302E-2</v>
      </c>
      <c r="E38" s="263"/>
      <c r="F38" s="354">
        <f>$C38*F$36</f>
        <v>24338.703449822271</v>
      </c>
      <c r="G38" s="354">
        <f t="shared" si="8"/>
        <v>17354.815869050493</v>
      </c>
      <c r="H38" s="354">
        <f t="shared" si="8"/>
        <v>17591.397075508801</v>
      </c>
      <c r="I38" s="354">
        <f t="shared" si="8"/>
        <v>16446.645934245396</v>
      </c>
      <c r="J38" s="354">
        <f t="shared" si="8"/>
        <v>13580.008450718595</v>
      </c>
      <c r="K38" s="354">
        <f t="shared" si="8"/>
        <v>14364.831266721356</v>
      </c>
      <c r="L38" s="354">
        <f t="shared" si="8"/>
        <v>22583.510149644655</v>
      </c>
      <c r="M38" s="354">
        <f t="shared" si="8"/>
        <v>16447.631601298748</v>
      </c>
      <c r="N38" s="354">
        <f t="shared" si="8"/>
        <v>17709.919724595529</v>
      </c>
      <c r="O38" s="354">
        <f t="shared" si="8"/>
        <v>19778.719663962329</v>
      </c>
      <c r="P38" s="354">
        <f t="shared" si="8"/>
        <v>20501.04732702711</v>
      </c>
      <c r="Q38" s="354">
        <f t="shared" si="8"/>
        <v>20817.326954688928</v>
      </c>
      <c r="R38" s="354">
        <f t="shared" si="8"/>
        <v>25675.22281819809</v>
      </c>
      <c r="S38" s="354">
        <f t="shared" si="8"/>
        <v>19740.179414712264</v>
      </c>
      <c r="T38" s="354">
        <f t="shared" si="8"/>
        <v>17268.6520045859</v>
      </c>
      <c r="U38" s="354">
        <f t="shared" si="8"/>
        <v>17021.325583344584</v>
      </c>
      <c r="V38" s="354">
        <f t="shared" si="8"/>
        <v>14349.768956926569</v>
      </c>
      <c r="W38" s="354">
        <f t="shared" si="8"/>
        <v>14871.586489170699</v>
      </c>
      <c r="X38" s="354">
        <f t="shared" si="8"/>
        <v>23189.577185055554</v>
      </c>
      <c r="Y38" s="354">
        <f t="shared" si="8"/>
        <v>17058.959716337198</v>
      </c>
      <c r="Z38" s="354">
        <f t="shared" si="8"/>
        <v>18281.175590531464</v>
      </c>
      <c r="AA38" s="354">
        <f t="shared" si="8"/>
        <v>20352.923063968745</v>
      </c>
      <c r="AB38" s="354">
        <f t="shared" si="8"/>
        <v>21108.576585072646</v>
      </c>
      <c r="AC38" s="354">
        <f t="shared" si="8"/>
        <v>20614.457883957206</v>
      </c>
      <c r="AD38" s="354">
        <f t="shared" si="8"/>
        <v>25971.55348323593</v>
      </c>
      <c r="AE38" s="354">
        <f t="shared" si="8"/>
        <v>20115.131500323794</v>
      </c>
      <c r="AF38" s="354">
        <f t="shared" si="8"/>
        <v>18338.092788775157</v>
      </c>
      <c r="AG38" s="354">
        <f t="shared" si="8"/>
        <v>17028.496597213692</v>
      </c>
      <c r="AH38" s="354">
        <f t="shared" si="8"/>
        <v>15246.840976780355</v>
      </c>
      <c r="AI38" s="354">
        <f t="shared" si="8"/>
        <v>14819.154818403062</v>
      </c>
      <c r="AJ38" s="354">
        <f t="shared" si="8"/>
        <v>23507.548288758699</v>
      </c>
      <c r="AK38" s="354">
        <f t="shared" si="8"/>
        <v>17529.847814226228</v>
      </c>
      <c r="AL38" s="354">
        <f t="shared" si="8"/>
        <v>18679.344112789313</v>
      </c>
      <c r="AM38" s="354">
        <f t="shared" si="8"/>
        <v>20807.47849123663</v>
      </c>
      <c r="AN38" s="354">
        <f t="shared" si="8"/>
        <v>21640.113991811311</v>
      </c>
      <c r="AO38" s="354">
        <f t="shared" si="8"/>
        <v>22367.684890061413</v>
      </c>
      <c r="AP38" s="354">
        <f t="shared" si="8"/>
        <v>27014.177476178647</v>
      </c>
      <c r="AQ38" s="354">
        <f t="shared" si="8"/>
        <v>19722.620994370325</v>
      </c>
      <c r="AR38" s="354">
        <f t="shared" si="8"/>
        <v>20110.306894391058</v>
      </c>
      <c r="AS38" s="354">
        <f t="shared" si="8"/>
        <v>18768.148171455799</v>
      </c>
      <c r="AT38" s="354">
        <f t="shared" si="8"/>
        <v>15730.191987288603</v>
      </c>
      <c r="AU38" s="354">
        <f t="shared" si="8"/>
        <v>16564.950738108917</v>
      </c>
      <c r="AV38" s="354">
        <f t="shared" si="8"/>
        <v>24801.871919406414</v>
      </c>
      <c r="AW38" s="354">
        <f t="shared" si="8"/>
        <v>18535.812682240343</v>
      </c>
      <c r="AX38" s="354">
        <f t="shared" si="8"/>
        <v>19736.773680316914</v>
      </c>
      <c r="AY38" s="354">
        <f t="shared" si="8"/>
        <v>21769.633244369124</v>
      </c>
      <c r="AZ38" s="354">
        <f t="shared" si="8"/>
        <v>22556.570728939194</v>
      </c>
      <c r="BA38" s="354">
        <f t="shared" si="8"/>
        <v>23292.540876741561</v>
      </c>
      <c r="BB38" s="354">
        <f t="shared" si="8"/>
        <v>27875.795211497265</v>
      </c>
      <c r="BC38" s="354">
        <f t="shared" si="8"/>
        <v>21833.017622642135</v>
      </c>
      <c r="BD38" s="354">
        <f t="shared" si="8"/>
        <v>19370.462425313362</v>
      </c>
      <c r="BE38" s="354">
        <f t="shared" si="8"/>
        <v>19095.711752595482</v>
      </c>
      <c r="BF38" s="354">
        <f t="shared" si="8"/>
        <v>16336.795786246174</v>
      </c>
      <c r="BG38" s="354">
        <f t="shared" si="8"/>
        <v>16938.108401593494</v>
      </c>
      <c r="BH38" s="354">
        <f t="shared" si="8"/>
        <v>25327.121714329285</v>
      </c>
      <c r="BI38" s="354">
        <f t="shared" si="8"/>
        <v>19103.276672310571</v>
      </c>
      <c r="BJ38" s="354">
        <f t="shared" si="8"/>
        <v>20289.71699390094</v>
      </c>
      <c r="BK38" s="354">
        <f t="shared" si="8"/>
        <v>22349.304297259929</v>
      </c>
      <c r="BL38" s="354">
        <f t="shared" si="8"/>
        <v>23190.496412210447</v>
      </c>
      <c r="BM38" s="354">
        <f t="shared" si="8"/>
        <v>23341.537151836787</v>
      </c>
      <c r="BN38" s="354">
        <f t="shared" si="8"/>
        <v>28297.954530653158</v>
      </c>
      <c r="BO38" s="354">
        <f t="shared" si="8"/>
        <v>22321.697719173233</v>
      </c>
      <c r="BP38" s="354">
        <f t="shared" si="8"/>
        <v>20567.161904961591</v>
      </c>
      <c r="BQ38" s="354">
        <f t="shared" si="8"/>
        <v>19211.704066584593</v>
      </c>
      <c r="BR38" s="354">
        <f t="shared" si="8"/>
        <v>17333.417045495178</v>
      </c>
      <c r="BS38" s="354">
        <f t="shared" si="9"/>
        <v>16984.39582906022</v>
      </c>
      <c r="BT38" s="354">
        <f t="shared" si="9"/>
        <v>25740.277082099496</v>
      </c>
      <c r="BU38" s="354">
        <f t="shared" si="9"/>
        <v>19663.34962381464</v>
      </c>
      <c r="BV38" s="354">
        <f t="shared" si="9"/>
        <v>20773.553993025776</v>
      </c>
      <c r="BW38" s="354">
        <f t="shared" si="9"/>
        <v>22886.750359796912</v>
      </c>
      <c r="BX38" s="354">
        <f t="shared" si="9"/>
        <v>23804.975365365422</v>
      </c>
      <c r="BY38" s="354">
        <f t="shared" si="9"/>
        <v>22049.504693084789</v>
      </c>
      <c r="BZ38" s="354">
        <f t="shared" si="9"/>
        <v>28191.117403103075</v>
      </c>
      <c r="CA38" s="354">
        <f t="shared" si="9"/>
        <v>22444.216195203007</v>
      </c>
      <c r="CB38" s="354">
        <f t="shared" si="9"/>
        <v>19840.503695444797</v>
      </c>
      <c r="CC38" s="354">
        <f t="shared" si="9"/>
        <v>19846.693162828309</v>
      </c>
      <c r="CD38" s="354">
        <f t="shared" si="9"/>
        <v>18000.062011986778</v>
      </c>
      <c r="CE38" s="354">
        <f t="shared" si="9"/>
        <v>17433.616006480737</v>
      </c>
      <c r="CF38" s="354">
        <f t="shared" si="9"/>
        <v>26371.719357069691</v>
      </c>
      <c r="CG38" s="354">
        <f t="shared" si="9"/>
        <v>20304.522806865782</v>
      </c>
      <c r="CH38" s="354">
        <f t="shared" si="9"/>
        <v>21393.604260290609</v>
      </c>
      <c r="CI38" s="354">
        <f t="shared" si="9"/>
        <v>23532.440604586533</v>
      </c>
      <c r="CJ38" s="354">
        <f t="shared" si="9"/>
        <v>24499.712728288905</v>
      </c>
      <c r="CK38" s="354">
        <f t="shared" si="9"/>
        <v>23921.0441993196</v>
      </c>
      <c r="CL38" s="354">
        <f t="shared" si="9"/>
        <v>29359.578631842171</v>
      </c>
      <c r="CM38" s="354">
        <f t="shared" si="9"/>
        <v>23467.569757032179</v>
      </c>
      <c r="CN38" s="354">
        <f t="shared" si="9"/>
        <v>20934.062503318703</v>
      </c>
      <c r="CO38" s="354">
        <f t="shared" si="9"/>
        <v>20835.510066726099</v>
      </c>
      <c r="CP38" s="354">
        <f t="shared" si="9"/>
        <v>18626.085501963054</v>
      </c>
      <c r="CQ38" s="354">
        <f t="shared" si="9"/>
        <v>18242.402852718198</v>
      </c>
      <c r="CR38" s="354">
        <f t="shared" si="9"/>
        <v>27209.914865733586</v>
      </c>
      <c r="CS38" s="354">
        <f t="shared" si="9"/>
        <v>21069.068989971369</v>
      </c>
      <c r="CT38" s="354">
        <f t="shared" si="9"/>
        <v>22157.457030165806</v>
      </c>
      <c r="CU38" s="354">
        <f t="shared" si="9"/>
        <v>24292.530410678941</v>
      </c>
      <c r="CV38" s="354">
        <f t="shared" si="9"/>
        <v>25285.831411773055</v>
      </c>
      <c r="CW38" s="354">
        <f t="shared" si="9"/>
        <v>25193.620460865728</v>
      </c>
      <c r="CX38" s="354">
        <f t="shared" si="9"/>
        <v>30331.606265345061</v>
      </c>
      <c r="CY38" s="354">
        <f t="shared" si="9"/>
        <v>23065.272766414317</v>
      </c>
      <c r="CZ38" s="354">
        <f t="shared" si="9"/>
        <v>23379.354701176464</v>
      </c>
      <c r="DA38" s="354">
        <f t="shared" si="9"/>
        <v>22153.910106729436</v>
      </c>
      <c r="DB38" s="354">
        <f t="shared" si="9"/>
        <v>19052.531914310865</v>
      </c>
      <c r="DC38" s="354">
        <f t="shared" si="9"/>
        <v>20069.449966590251</v>
      </c>
      <c r="DD38" s="354">
        <f t="shared" si="9"/>
        <v>28489.723711285376</v>
      </c>
      <c r="DE38" s="354">
        <f t="shared" si="9"/>
        <v>22099.997415365113</v>
      </c>
      <c r="DF38" s="354">
        <f t="shared" si="9"/>
        <v>23267.592303244714</v>
      </c>
      <c r="DG38" s="354">
        <f t="shared" si="9"/>
        <v>25305.838811539914</v>
      </c>
      <c r="DH38" s="354">
        <f t="shared" si="9"/>
        <v>26267.892116975068</v>
      </c>
      <c r="DI38" s="354">
        <f t="shared" si="9"/>
        <v>26849.850391465214</v>
      </c>
      <c r="DJ38" s="354">
        <f t="shared" si="9"/>
        <v>31529.901766890387</v>
      </c>
      <c r="DK38" s="354">
        <f t="shared" si="9"/>
        <v>25438.021687643624</v>
      </c>
      <c r="DL38" s="354">
        <f t="shared" si="9"/>
        <v>22944.631055758284</v>
      </c>
      <c r="DM38" s="354">
        <f t="shared" si="9"/>
        <v>22724.974996268356</v>
      </c>
      <c r="DN38" s="354">
        <f t="shared" si="9"/>
        <v>19867.811719666897</v>
      </c>
      <c r="DO38" s="354">
        <f t="shared" si="9"/>
        <v>20642.817572425498</v>
      </c>
      <c r="DP38" s="354">
        <f t="shared" si="9"/>
        <v>29199.008960064035</v>
      </c>
      <c r="DQ38" s="354">
        <f t="shared" si="9"/>
        <v>22832.948685382351</v>
      </c>
      <c r="DR38" s="354">
        <f t="shared" si="9"/>
        <v>23974.337954161849</v>
      </c>
      <c r="DS38" s="354">
        <f t="shared" si="9"/>
        <v>26029.625393974267</v>
      </c>
      <c r="DT38" s="354">
        <f t="shared" si="9"/>
        <v>27042.197541321784</v>
      </c>
      <c r="DU38" s="354">
        <f t="shared" si="9"/>
        <v>27665.311842345804</v>
      </c>
      <c r="DV38" s="354">
        <f t="shared" si="9"/>
        <v>32329.112107148187</v>
      </c>
      <c r="DW38" s="354">
        <f t="shared" si="9"/>
        <v>26223.431701580357</v>
      </c>
      <c r="DX38" s="354">
        <f t="shared" si="9"/>
        <v>24472.006677653058</v>
      </c>
      <c r="DY38" s="354">
        <f t="shared" si="9"/>
        <v>23106.834992388915</v>
      </c>
      <c r="DZ38" s="354">
        <f t="shared" si="9"/>
        <v>21092.014661044806</v>
      </c>
      <c r="EA38" s="354">
        <f t="shared" si="9"/>
        <v>20905.027177953692</v>
      </c>
      <c r="EB38" s="354">
        <f t="shared" si="9"/>
        <v>29809.726141336003</v>
      </c>
      <c r="EC38" s="354">
        <f t="shared" si="9"/>
        <v>23570.065815358023</v>
      </c>
      <c r="ED38" s="354">
        <f t="shared" si="9"/>
        <v>24621.914976283246</v>
      </c>
      <c r="EE38" s="354">
        <f t="shared" si="10"/>
        <v>26719.853868186263</v>
      </c>
      <c r="EF38" s="354">
        <f t="shared" si="10"/>
        <v>27804.7729692434</v>
      </c>
      <c r="EG38" s="354">
        <f t="shared" si="10"/>
        <v>25935.469228592276</v>
      </c>
      <c r="EH38" s="354">
        <f t="shared" si="10"/>
        <v>32130.966603303208</v>
      </c>
      <c r="EI38" s="354">
        <f t="shared" si="10"/>
        <v>25017.317678103722</v>
      </c>
      <c r="EJ38" s="354">
        <f t="shared" si="10"/>
        <v>25203.004083408741</v>
      </c>
      <c r="EK38" s="354">
        <f t="shared" si="10"/>
        <v>24170.860941880619</v>
      </c>
      <c r="EL38" s="354">
        <f t="shared" si="10"/>
        <v>21088.004190761756</v>
      </c>
      <c r="EM38" s="354">
        <f t="shared" si="10"/>
        <v>22248.361045951046</v>
      </c>
      <c r="EN38" s="354">
        <f t="shared" si="10"/>
        <v>30826.77421285287</v>
      </c>
      <c r="EO38" s="354">
        <f t="shared" si="10"/>
        <v>24383.685883260823</v>
      </c>
      <c r="EP38" s="354">
        <f t="shared" si="10"/>
        <v>25548.975466718886</v>
      </c>
      <c r="EQ38" s="354">
        <f t="shared" si="10"/>
        <v>27608.569240390902</v>
      </c>
      <c r="ER38" s="354">
        <f t="shared" si="10"/>
        <v>28700.495179637754</v>
      </c>
      <c r="ES38" s="354">
        <f t="shared" si="10"/>
        <v>28792.027633088925</v>
      </c>
      <c r="ET38" s="354">
        <f t="shared" si="10"/>
        <v>33789.243127966154</v>
      </c>
      <c r="EU38" s="354">
        <f t="shared" si="10"/>
        <v>27720.041155322189</v>
      </c>
      <c r="EV38" s="354">
        <f t="shared" si="10"/>
        <v>25188.779781313271</v>
      </c>
      <c r="EW38" s="354">
        <f t="shared" si="10"/>
        <v>25050.494889214697</v>
      </c>
      <c r="EX38" s="354">
        <f t="shared" si="10"/>
        <v>22153.922877084089</v>
      </c>
      <c r="EY38" s="354">
        <f t="shared" si="10"/>
        <v>23055.678994915172</v>
      </c>
      <c r="EZ38" s="354">
        <f t="shared" si="10"/>
        <v>31738.026196130781</v>
      </c>
      <c r="FA38" s="354">
        <f t="shared" si="10"/>
        <v>25290.422439405658</v>
      </c>
      <c r="FB38" s="354">
        <f t="shared" si="10"/>
        <v>26410.998243632745</v>
      </c>
      <c r="FC38" s="354">
        <f t="shared" si="10"/>
        <v>28471.25437303264</v>
      </c>
      <c r="FD38" s="354">
        <f t="shared" si="10"/>
        <v>29603.145733108569</v>
      </c>
      <c r="FE38" s="354">
        <f t="shared" si="10"/>
        <v>28877.634301439401</v>
      </c>
      <c r="FF38" s="354">
        <f t="shared" si="10"/>
        <v>34365.789223992528</v>
      </c>
      <c r="FG38" s="354">
        <f t="shared" si="10"/>
        <v>28374.809930368643</v>
      </c>
      <c r="FH38" s="354">
        <f t="shared" si="10"/>
        <v>26528.974355594703</v>
      </c>
      <c r="FI38" s="354">
        <f t="shared" si="10"/>
        <v>25325.776400034687</v>
      </c>
      <c r="FJ38" s="354">
        <f t="shared" si="10"/>
        <v>23311.12610170597</v>
      </c>
      <c r="FK38" s="354">
        <f t="shared" si="10"/>
        <v>23269.289909056275</v>
      </c>
      <c r="FL38" s="354">
        <f t="shared" si="10"/>
        <v>32328.1429223659</v>
      </c>
      <c r="FM38" s="354">
        <f t="shared" si="10"/>
        <v>26023.885374965896</v>
      </c>
      <c r="FN38" s="354">
        <f t="shared" si="10"/>
        <v>27067.57189546982</v>
      </c>
      <c r="FO38" s="354">
        <f t="shared" si="10"/>
        <v>29182.501148285635</v>
      </c>
      <c r="FP38" s="354">
        <f t="shared" si="10"/>
        <v>30399.251344743709</v>
      </c>
      <c r="FQ38" s="354">
        <f t="shared" si="10"/>
        <v>30171.657743617125</v>
      </c>
      <c r="FR38" s="354">
        <f t="shared" si="10"/>
        <v>35384.060184670736</v>
      </c>
      <c r="FS38" s="354">
        <f t="shared" si="10"/>
        <v>29336.557258106364</v>
      </c>
      <c r="FT38" s="354">
        <f t="shared" si="10"/>
        <v>26784.645028727584</v>
      </c>
      <c r="FU38" s="354">
        <f t="shared" si="10"/>
        <v>26705.300431483593</v>
      </c>
      <c r="FV38" s="354">
        <f t="shared" si="10"/>
        <v>23783.159445000074</v>
      </c>
      <c r="FW38" s="354">
        <f t="shared" si="10"/>
        <v>24776.718066715337</v>
      </c>
      <c r="FX38" s="354">
        <f t="shared" si="10"/>
        <v>33549.655950294473</v>
      </c>
      <c r="FY38" s="354">
        <f t="shared" si="10"/>
        <v>27045.576236619559</v>
      </c>
      <c r="FZ38" s="354">
        <f t="shared" si="10"/>
        <v>28152.45455844836</v>
      </c>
      <c r="GA38" s="354">
        <f t="shared" si="10"/>
        <v>30217.014637908305</v>
      </c>
      <c r="GB38" s="354">
        <f t="shared" si="10"/>
        <v>31433.960646471023</v>
      </c>
      <c r="GC38" s="354">
        <f t="shared" si="10"/>
        <v>31948.653955425485</v>
      </c>
      <c r="GD38" s="354">
        <f t="shared" si="10"/>
        <v>36686.586980331842</v>
      </c>
      <c r="GE38" s="354">
        <f t="shared" si="10"/>
        <v>30518.357547956544</v>
      </c>
      <c r="GF38" s="354">
        <f t="shared" si="10"/>
        <v>27996.126857942381</v>
      </c>
      <c r="GG38" s="354">
        <f t="shared" si="10"/>
        <v>27842.29618744909</v>
      </c>
      <c r="GH38" s="354">
        <f t="shared" si="10"/>
        <v>24846.97323633319</v>
      </c>
      <c r="GI38" s="354">
        <f t="shared" si="10"/>
        <v>25859.200073290947</v>
      </c>
      <c r="GJ38" s="354">
        <f t="shared" si="10"/>
        <v>34641.72185262831</v>
      </c>
      <c r="GK38" s="354">
        <f t="shared" si="10"/>
        <v>28079.548263205048</v>
      </c>
      <c r="GL38" s="354">
        <f t="shared" si="10"/>
        <v>29158.352918455454</v>
      </c>
      <c r="GM38" s="354">
        <f t="shared" si="10"/>
        <v>31206.759010096524</v>
      </c>
      <c r="GN38" s="354">
        <f t="shared" si="10"/>
        <v>32452.887492564096</v>
      </c>
      <c r="GO38" s="354">
        <f t="shared" si="10"/>
        <v>32356.205010489419</v>
      </c>
      <c r="GP38" s="354">
        <f t="shared" si="10"/>
        <v>37451.231546249655</v>
      </c>
      <c r="GQ38" s="354">
        <f t="shared" si="11"/>
        <v>30030.574611407505</v>
      </c>
      <c r="GR38" s="354">
        <f t="shared" si="11"/>
        <v>30286.440415559449</v>
      </c>
      <c r="GS38" s="354">
        <f t="shared" si="11"/>
        <v>29113.234063574961</v>
      </c>
      <c r="GT38" s="354">
        <f t="shared" si="11"/>
        <v>25801.815037361415</v>
      </c>
      <c r="GU38" s="354">
        <f t="shared" si="11"/>
        <v>27117.353802783153</v>
      </c>
      <c r="GV38" s="354">
        <f t="shared" si="11"/>
        <v>35823.122004699435</v>
      </c>
      <c r="GW38" s="354">
        <f t="shared" si="11"/>
        <v>29158.525062836143</v>
      </c>
      <c r="GX38" s="354">
        <f t="shared" si="11"/>
        <v>30232.243370964901</v>
      </c>
      <c r="GY38" s="354">
        <f t="shared" si="11"/>
        <v>32252.71916454245</v>
      </c>
      <c r="GZ38" s="354">
        <f t="shared" si="11"/>
        <v>33519.403490941288</v>
      </c>
      <c r="HA38" s="354">
        <f t="shared" si="11"/>
        <v>31487.766066856282</v>
      </c>
      <c r="HB38" s="354">
        <f t="shared" si="11"/>
        <v>37740.591436579307</v>
      </c>
      <c r="HC38" s="354">
        <f t="shared" si="11"/>
        <v>31818.518252307982</v>
      </c>
      <c r="HD38" s="354">
        <f t="shared" si="11"/>
        <v>29121.224900158359</v>
      </c>
      <c r="HE38" s="354">
        <f t="shared" si="11"/>
        <v>29227.47935899358</v>
      </c>
      <c r="HF38" s="354">
        <f t="shared" si="11"/>
        <v>26303.33581062944</v>
      </c>
      <c r="HG38" s="354">
        <f t="shared" si="11"/>
        <v>27449.065978361788</v>
      </c>
      <c r="HH38" s="354">
        <f t="shared" si="11"/>
        <v>36389.664996792264</v>
      </c>
      <c r="HI38" s="354">
        <f t="shared" si="11"/>
        <v>29812.53970587263</v>
      </c>
      <c r="HJ38" s="354">
        <f t="shared" si="11"/>
        <v>30908.113198950497</v>
      </c>
      <c r="HK38" s="354">
        <f t="shared" si="11"/>
        <v>32989.858770342311</v>
      </c>
      <c r="HL38" s="354">
        <f t="shared" si="11"/>
        <v>34350.531544798723</v>
      </c>
      <c r="HM38" s="354">
        <f t="shared" si="11"/>
        <v>34303.913620553642</v>
      </c>
      <c r="HN38" s="354">
        <f t="shared" si="11"/>
        <v>39399.31815881154</v>
      </c>
      <c r="HO38" s="354">
        <f t="shared" si="11"/>
        <v>33253.448766072543</v>
      </c>
      <c r="HP38" s="354">
        <f t="shared" si="11"/>
        <v>30685.960109447889</v>
      </c>
      <c r="HQ38" s="354">
        <f t="shared" si="11"/>
        <v>30623.204543437874</v>
      </c>
      <c r="HR38" s="354">
        <f t="shared" si="11"/>
        <v>28105.343357970971</v>
      </c>
      <c r="HS38" s="354">
        <f t="shared" si="11"/>
        <v>28135.494335572537</v>
      </c>
      <c r="HT38" s="354">
        <f t="shared" si="11"/>
        <v>37491.391757555</v>
      </c>
      <c r="HU38" s="354">
        <f t="shared" si="11"/>
        <v>30960.791763241385</v>
      </c>
      <c r="HV38" s="354">
        <f t="shared" si="11"/>
        <v>31914.213500832462</v>
      </c>
      <c r="HW38" s="354">
        <f t="shared" si="11"/>
        <v>34020.372584888406</v>
      </c>
      <c r="HX38" s="354">
        <f t="shared" si="11"/>
        <v>35434.762919690082</v>
      </c>
      <c r="HY38" s="354">
        <f t="shared" si="11"/>
        <v>35065.698308115287</v>
      </c>
      <c r="HZ38" s="354">
        <f t="shared" si="11"/>
        <v>40345.526519010353</v>
      </c>
      <c r="IA38" s="354">
        <f t="shared" si="11"/>
        <v>32916.899861237827</v>
      </c>
      <c r="IB38" s="354">
        <f t="shared" si="11"/>
        <v>33146.716525701995</v>
      </c>
      <c r="IC38" s="354">
        <f t="shared" si="11"/>
        <v>32038.500381519985</v>
      </c>
      <c r="ID38" s="354">
        <f t="shared" si="11"/>
        <v>28664.397473553865</v>
      </c>
      <c r="IE38" s="354">
        <f t="shared" si="11"/>
        <v>30122.790874782371</v>
      </c>
      <c r="IF38" s="354">
        <f t="shared" si="11"/>
        <v>38967.316812462093</v>
      </c>
      <c r="IG38" s="354">
        <f t="shared" si="11"/>
        <v>32198.733597020921</v>
      </c>
      <c r="IH38" s="354">
        <f t="shared" si="11"/>
        <v>33242.413476940434</v>
      </c>
      <c r="II38" s="354">
        <f t="shared" si="11"/>
        <v>35263.851303901669</v>
      </c>
      <c r="IJ38" s="354">
        <f t="shared" si="11"/>
        <v>36667.467886434475</v>
      </c>
      <c r="IK38" s="354">
        <f t="shared" si="11"/>
        <v>36974.096701679715</v>
      </c>
      <c r="IL38" s="354">
        <f t="shared" si="11"/>
        <v>41806.804828490131</v>
      </c>
      <c r="IM38" s="354">
        <f t="shared" si="11"/>
        <v>35554.478013412663</v>
      </c>
      <c r="IN38" s="354">
        <f t="shared" si="11"/>
        <v>32979.481409881795</v>
      </c>
      <c r="IO38" s="354">
        <f t="shared" si="11"/>
        <v>32883.61588996197</v>
      </c>
      <c r="IP38" s="354">
        <f t="shared" si="11"/>
        <v>29750.233656346321</v>
      </c>
      <c r="IQ38" s="354">
        <f t="shared" si="11"/>
        <v>30979.765785909916</v>
      </c>
      <c r="IR38" s="354">
        <f t="shared" si="11"/>
        <v>39972.394464343633</v>
      </c>
      <c r="IS38" s="354">
        <f t="shared" si="11"/>
        <v>33220.008826198551</v>
      </c>
      <c r="IT38" s="354">
        <f t="shared" si="11"/>
        <v>34235.820046299661</v>
      </c>
      <c r="IU38" s="354">
        <f t="shared" si="11"/>
        <v>36274.952136122032</v>
      </c>
      <c r="IV38" s="354">
        <f t="shared" si="11"/>
        <v>37740.534906476059</v>
      </c>
      <c r="IW38" s="354">
        <f t="shared" si="11"/>
        <v>38082.438165608699</v>
      </c>
      <c r="IX38" s="354">
        <f t="shared" si="11"/>
        <v>42903.837547426076</v>
      </c>
      <c r="IY38" s="354">
        <f t="shared" si="11"/>
        <v>36634.58711782279</v>
      </c>
      <c r="IZ38" s="354">
        <f t="shared" si="11"/>
        <v>34800.245883862808</v>
      </c>
      <c r="JA38" s="354">
        <f t="shared" si="11"/>
        <v>33562.30030411257</v>
      </c>
      <c r="JB38" s="354">
        <f t="shared" si="11"/>
        <v>31265.01498421323</v>
      </c>
      <c r="JC38" s="354">
        <f t="shared" si="12"/>
        <v>31543.75913412889</v>
      </c>
      <c r="JD38" s="354">
        <f t="shared" si="12"/>
        <v>40895.612099657803</v>
      </c>
      <c r="JE38" s="354">
        <f t="shared" si="12"/>
        <v>34260.54719887401</v>
      </c>
      <c r="JF38" s="354">
        <f t="shared" si="12"/>
        <v>35183.953154351424</v>
      </c>
      <c r="JG38" s="354">
        <f t="shared" si="12"/>
        <v>37265.471243159052</v>
      </c>
      <c r="JH38" s="354">
        <f t="shared" si="12"/>
        <v>38814.378023537596</v>
      </c>
      <c r="JI38" s="354">
        <f t="shared" si="12"/>
        <v>38555.622032721119</v>
      </c>
      <c r="JJ38" s="354">
        <f t="shared" si="12"/>
        <v>43758.770563980695</v>
      </c>
      <c r="JK38" s="354">
        <f t="shared" si="12"/>
        <v>36253.964824474977</v>
      </c>
      <c r="JL38" s="354">
        <f t="shared" si="12"/>
        <v>36468.447528160228</v>
      </c>
      <c r="JM38" s="354">
        <f t="shared" si="12"/>
        <v>35377.440373362639</v>
      </c>
      <c r="JN38" s="354">
        <f t="shared" si="12"/>
        <v>31904.847552460291</v>
      </c>
      <c r="JO38" s="354">
        <f t="shared" si="12"/>
        <v>33500.311640467175</v>
      </c>
      <c r="JP38" s="354">
        <f t="shared" si="12"/>
        <v>42474.266654973741</v>
      </c>
      <c r="JQ38" s="354">
        <f t="shared" si="12"/>
        <v>35578.807412007489</v>
      </c>
      <c r="JR38" s="354">
        <f t="shared" si="12"/>
        <v>36578.980226074811</v>
      </c>
      <c r="JS38" s="354">
        <f t="shared" si="12"/>
        <v>38591.711395506638</v>
      </c>
      <c r="JT38" s="354">
        <f t="shared" si="12"/>
        <v>40134.446518889607</v>
      </c>
      <c r="JU38" s="354">
        <f t="shared" si="12"/>
        <v>39912.042789893057</v>
      </c>
      <c r="JV38" s="354">
        <f t="shared" si="12"/>
        <v>45060.266536614392</v>
      </c>
      <c r="JW38" s="354">
        <f t="shared" si="12"/>
        <v>38807.333214826722</v>
      </c>
      <c r="JX38" s="354">
        <f t="shared" si="12"/>
        <v>36179.410131853358</v>
      </c>
      <c r="JY38" s="354">
        <f t="shared" si="12"/>
        <v>36166.431705557596</v>
      </c>
      <c r="JZ38" s="354">
        <f t="shared" si="12"/>
        <v>32967.153760859052</v>
      </c>
      <c r="KA38" s="354">
        <f t="shared" si="12"/>
        <v>34351.924364812621</v>
      </c>
      <c r="KB38" s="354">
        <f t="shared" si="12"/>
        <v>43498.813138198675</v>
      </c>
      <c r="KC38" s="354">
        <f t="shared" si="12"/>
        <v>36633.059102320993</v>
      </c>
      <c r="KD38" s="354">
        <f t="shared" si="12"/>
        <v>37616.082862535055</v>
      </c>
      <c r="KE38" s="354">
        <f t="shared" si="12"/>
        <v>39656.791324935512</v>
      </c>
      <c r="KF38" s="354">
        <f t="shared" si="12"/>
        <v>41273.331946800608</v>
      </c>
      <c r="KG38" s="354">
        <f t="shared" si="12"/>
        <v>40244.442861908872</v>
      </c>
      <c r="KH38" s="354">
        <f t="shared" si="12"/>
        <v>45902.961807442989</v>
      </c>
      <c r="KI38" s="354">
        <f t="shared" si="12"/>
        <v>39736.296828648097</v>
      </c>
      <c r="KJ38" s="354">
        <f t="shared" si="12"/>
        <v>37801.586055818691</v>
      </c>
      <c r="KK38" s="354">
        <f t="shared" si="12"/>
        <v>36734.858580368491</v>
      </c>
      <c r="KL38" s="354">
        <f t="shared" si="12"/>
        <v>34416.863150653713</v>
      </c>
      <c r="KM38" s="354">
        <f t="shared" si="12"/>
        <v>34875.006264329997</v>
      </c>
      <c r="KN38" s="354">
        <f t="shared" si="12"/>
        <v>44413.908146869457</v>
      </c>
      <c r="KO38" s="354">
        <f t="shared" si="12"/>
        <v>37684.997826000166</v>
      </c>
      <c r="KP38" s="354">
        <f t="shared" si="12"/>
        <v>38590.694875276444</v>
      </c>
      <c r="KQ38" s="354">
        <f t="shared" si="12"/>
        <v>40687.930716588089</v>
      </c>
      <c r="KR38" s="354">
        <f t="shared" si="12"/>
        <v>42402.833377571529</v>
      </c>
      <c r="KS38" s="354">
        <f t="shared" si="12"/>
        <v>41866.120571771447</v>
      </c>
      <c r="KT38" s="354">
        <f t="shared" si="12"/>
        <v>47255.032471006729</v>
      </c>
      <c r="KU38" s="354">
        <f t="shared" si="12"/>
        <v>41028.964910518909</v>
      </c>
      <c r="KV38" s="354">
        <f t="shared" si="12"/>
        <v>38387.178330536794</v>
      </c>
      <c r="KW38" s="354">
        <f t="shared" si="12"/>
        <v>38448.424610898495</v>
      </c>
      <c r="KX38" s="354">
        <f t="shared" si="12"/>
        <v>35216.351373828707</v>
      </c>
      <c r="KY38" s="354">
        <f t="shared" si="12"/>
        <v>36722.435579364341</v>
      </c>
      <c r="KZ38" s="354">
        <f t="shared" si="12"/>
        <v>45987.389516652118</v>
      </c>
      <c r="LA38" s="354">
        <f t="shared" si="12"/>
        <v>39048.826410497852</v>
      </c>
      <c r="LB38" s="354">
        <f t="shared" si="12"/>
        <v>40014.687154604238</v>
      </c>
      <c r="LC38" s="354">
        <f t="shared" si="12"/>
        <v>42061.357159098407</v>
      </c>
      <c r="LD38" s="354">
        <f t="shared" si="12"/>
        <v>43788.604836786923</v>
      </c>
      <c r="LE38" s="354">
        <f t="shared" si="12"/>
        <v>43928.737854610532</v>
      </c>
      <c r="LF38" s="354">
        <f t="shared" si="12"/>
        <v>48883.759076093665</v>
      </c>
      <c r="LG38" s="354">
        <f t="shared" si="12"/>
        <v>42539.979494578045</v>
      </c>
      <c r="LH38" s="354">
        <f t="shared" si="12"/>
        <v>39922.654443793559</v>
      </c>
      <c r="LI38" s="354">
        <f t="shared" si="12"/>
        <v>39918.849559193251</v>
      </c>
      <c r="LJ38" s="354">
        <f t="shared" si="12"/>
        <v>36609.457103127061</v>
      </c>
      <c r="LK38" s="354">
        <f t="shared" si="12"/>
        <v>38147.954171479985</v>
      </c>
      <c r="LL38" s="354">
        <f t="shared" si="12"/>
        <v>47436.345625793794</v>
      </c>
      <c r="LM38" s="354">
        <f t="shared" si="12"/>
        <v>40430.803201396651</v>
      </c>
      <c r="LN38" s="354">
        <f t="shared" si="12"/>
        <v>41366.317155796838</v>
      </c>
      <c r="LO38" s="354">
        <f t="shared" si="13"/>
        <v>43397.388938306518</v>
      </c>
      <c r="LP38" s="354">
        <f t="shared" si="13"/>
        <v>45166.862219325885</v>
      </c>
      <c r="LQ38" s="354">
        <f t="shared" si="13"/>
        <v>44746.83606021083</v>
      </c>
      <c r="LR38" s="354">
        <f t="shared" si="13"/>
        <v>50029.329358985786</v>
      </c>
      <c r="LS38" s="354">
        <f t="shared" si="13"/>
        <v>42422.636281392588</v>
      </c>
      <c r="LT38" s="354">
        <f t="shared" si="13"/>
        <v>42585.369080977143</v>
      </c>
      <c r="LU38" s="354">
        <f t="shared" si="13"/>
        <v>41560.323021478267</v>
      </c>
      <c r="LV38" s="354">
        <f t="shared" si="13"/>
        <v>37924.530516825333</v>
      </c>
      <c r="LW38" s="354">
        <f t="shared" si="13"/>
        <v>39777.934655122226</v>
      </c>
      <c r="LX38" s="354">
        <f t="shared" si="13"/>
        <v>49000.013573977318</v>
      </c>
      <c r="LY38" s="354">
        <f t="shared" si="13"/>
        <v>41880.096447901109</v>
      </c>
      <c r="LZ38" s="354">
        <f t="shared" si="13"/>
        <v>42806.187923825855</v>
      </c>
      <c r="MA38" s="354">
        <f t="shared" si="13"/>
        <v>44808.092216313467</v>
      </c>
      <c r="MB38" s="354">
        <f t="shared" si="13"/>
        <v>46610.016841485463</v>
      </c>
      <c r="MC38" s="354">
        <f t="shared" si="13"/>
        <v>44246.764637059961</v>
      </c>
      <c r="MD38" s="354">
        <f t="shared" si="13"/>
        <v>50692.032781055175</v>
      </c>
      <c r="ME38" s="354">
        <f t="shared" si="13"/>
        <v>44579.450083934375</v>
      </c>
      <c r="MF38" s="354">
        <f t="shared" si="13"/>
        <v>41786.872177865822</v>
      </c>
      <c r="MG38" s="354">
        <f t="shared" si="13"/>
        <v>42044.815293040941</v>
      </c>
      <c r="MH38" s="354">
        <f t="shared" si="13"/>
        <v>38788.490301132602</v>
      </c>
      <c r="MI38" s="354">
        <f t="shared" si="13"/>
        <v>40484.985262108414</v>
      </c>
      <c r="MJ38" s="354">
        <f t="shared" si="13"/>
        <v>49954.254316979997</v>
      </c>
      <c r="MK38" s="354">
        <f t="shared" si="13"/>
        <v>42910.859199227183</v>
      </c>
      <c r="ML38" s="354">
        <f t="shared" si="13"/>
        <v>43855.218412072587</v>
      </c>
      <c r="MM38" s="354">
        <f t="shared" si="13"/>
        <v>45917.930706350286</v>
      </c>
      <c r="MN38" s="354">
        <f t="shared" si="13"/>
        <v>47826.656361536559</v>
      </c>
      <c r="MO38" s="354">
        <f t="shared" si="13"/>
        <v>47440.473344959668</v>
      </c>
      <c r="MP38" s="354">
        <f t="shared" si="13"/>
        <v>52733.867077921626</v>
      </c>
      <c r="MQ38" s="354">
        <f t="shared" si="13"/>
        <v>46393.27361475565</v>
      </c>
      <c r="MR38" s="354">
        <f t="shared" si="13"/>
        <v>43728.586553728426</v>
      </c>
      <c r="MS38" s="354">
        <f t="shared" si="13"/>
        <v>43821.344961226052</v>
      </c>
      <c r="MT38" s="354">
        <f t="shared" si="13"/>
        <v>40438.67552908889</v>
      </c>
      <c r="MU38" s="354">
        <f t="shared" si="13"/>
        <v>42159.709663018592</v>
      </c>
      <c r="MV38" s="354">
        <f t="shared" si="13"/>
        <v>51627.84266714046</v>
      </c>
      <c r="MW38" s="354">
        <f t="shared" si="13"/>
        <v>44493.23214127461</v>
      </c>
      <c r="MX38" s="354">
        <f t="shared" si="13"/>
        <v>45392.436061160915</v>
      </c>
      <c r="MY38" s="354">
        <f t="shared" si="13"/>
        <v>47426.441960355129</v>
      </c>
      <c r="MZ38" s="354">
        <f t="shared" si="13"/>
        <v>49370.84253775065</v>
      </c>
      <c r="NA38" s="478">
        <f t="shared" si="13"/>
        <v>48144.115118611116</v>
      </c>
    </row>
    <row r="39" spans="1:387" x14ac:dyDescent="0.2">
      <c r="A39" s="260" t="s">
        <v>601</v>
      </c>
      <c r="B39" s="258" t="s">
        <v>596</v>
      </c>
      <c r="C39" s="275">
        <v>1.0999999999999999E-2</v>
      </c>
      <c r="E39" s="263"/>
      <c r="F39" s="354">
        <f>$C39*F$36</f>
        <v>19077.28423155694</v>
      </c>
      <c r="G39" s="354">
        <f t="shared" si="8"/>
        <v>13603.1385485585</v>
      </c>
      <c r="H39" s="354">
        <f t="shared" si="8"/>
        <v>13788.576812710686</v>
      </c>
      <c r="I39" s="354">
        <f t="shared" si="8"/>
        <v>12891.292249409897</v>
      </c>
      <c r="J39" s="354">
        <f t="shared" si="8"/>
        <v>10644.350123884502</v>
      </c>
      <c r="K39" s="354">
        <f t="shared" si="8"/>
        <v>11259.513867637866</v>
      </c>
      <c r="L39" s="354">
        <f t="shared" si="8"/>
        <v>17701.519843045218</v>
      </c>
      <c r="M39" s="354">
        <f t="shared" si="8"/>
        <v>12892.064839887991</v>
      </c>
      <c r="N39" s="354">
        <f t="shared" si="8"/>
        <v>13881.477828131088</v>
      </c>
      <c r="O39" s="354">
        <f t="shared" si="8"/>
        <v>15503.054940605269</v>
      </c>
      <c r="P39" s="354">
        <f t="shared" si="8"/>
        <v>16069.233421107023</v>
      </c>
      <c r="Q39" s="354">
        <f t="shared" si="8"/>
        <v>16317.141300259047</v>
      </c>
      <c r="R39" s="354">
        <f t="shared" si="8"/>
        <v>20124.881525474117</v>
      </c>
      <c r="S39" s="354">
        <f t="shared" si="8"/>
        <v>15472.846129736838</v>
      </c>
      <c r="T39" s="354">
        <f t="shared" si="8"/>
        <v>13535.601157494541</v>
      </c>
      <c r="U39" s="354">
        <f t="shared" si="8"/>
        <v>13341.740525365069</v>
      </c>
      <c r="V39" s="354">
        <f t="shared" si="8"/>
        <v>11247.707652662968</v>
      </c>
      <c r="W39" s="354">
        <f t="shared" si="8"/>
        <v>11656.721279874222</v>
      </c>
      <c r="X39" s="354">
        <f t="shared" si="8"/>
        <v>18176.570337076169</v>
      </c>
      <c r="Y39" s="354">
        <f t="shared" si="8"/>
        <v>13371.239099658003</v>
      </c>
      <c r="Z39" s="354">
        <f t="shared" si="8"/>
        <v>14329.242457248325</v>
      </c>
      <c r="AA39" s="354">
        <f t="shared" si="8"/>
        <v>15953.129920615302</v>
      </c>
      <c r="AB39" s="354">
        <f t="shared" si="8"/>
        <v>16545.430041794563</v>
      </c>
      <c r="AC39" s="354">
        <f t="shared" si="8"/>
        <v>16158.127450892754</v>
      </c>
      <c r="AD39" s="354">
        <f t="shared" si="8"/>
        <v>20357.152908997399</v>
      </c>
      <c r="AE39" s="354">
        <f t="shared" si="8"/>
        <v>15766.742948241295</v>
      </c>
      <c r="AF39" s="354">
        <f t="shared" si="8"/>
        <v>14373.855580161686</v>
      </c>
      <c r="AG39" s="354">
        <f t="shared" si="8"/>
        <v>13347.361345311021</v>
      </c>
      <c r="AH39" s="354">
        <f t="shared" si="8"/>
        <v>11950.85512862486</v>
      </c>
      <c r="AI39" s="354">
        <f t="shared" si="8"/>
        <v>11615.624025534778</v>
      </c>
      <c r="AJ39" s="354">
        <f t="shared" si="8"/>
        <v>18425.804037436286</v>
      </c>
      <c r="AK39" s="354">
        <f t="shared" si="8"/>
        <v>13740.332962985873</v>
      </c>
      <c r="AL39" s="354">
        <f t="shared" si="8"/>
        <v>14641.336899207081</v>
      </c>
      <c r="AM39" s="354">
        <f t="shared" si="8"/>
        <v>16309.42182839355</v>
      </c>
      <c r="AN39" s="354">
        <f t="shared" si="8"/>
        <v>16962.062349631498</v>
      </c>
      <c r="AO39" s="354">
        <f t="shared" si="8"/>
        <v>17532.350608952387</v>
      </c>
      <c r="AP39" s="354">
        <f t="shared" si="8"/>
        <v>21174.387660265726</v>
      </c>
      <c r="AQ39" s="354">
        <f t="shared" si="8"/>
        <v>15459.083400912317</v>
      </c>
      <c r="AR39" s="354">
        <f t="shared" si="8"/>
        <v>15762.961301496071</v>
      </c>
      <c r="AS39" s="354">
        <f t="shared" si="8"/>
        <v>14710.943740491339</v>
      </c>
      <c r="AT39" s="354">
        <f t="shared" si="8"/>
        <v>12329.717734436488</v>
      </c>
      <c r="AU39" s="354">
        <f t="shared" si="8"/>
        <v>12984.022512298221</v>
      </c>
      <c r="AV39" s="354">
        <f t="shared" si="8"/>
        <v>19440.327257228731</v>
      </c>
      <c r="AW39" s="354">
        <f t="shared" si="8"/>
        <v>14528.833375657034</v>
      </c>
      <c r="AX39" s="354">
        <f t="shared" si="8"/>
        <v>15470.176629974403</v>
      </c>
      <c r="AY39" s="354">
        <f t="shared" si="8"/>
        <v>17063.582777767628</v>
      </c>
      <c r="AZ39" s="354">
        <f t="shared" si="8"/>
        <v>17680.40405161076</v>
      </c>
      <c r="BA39" s="354">
        <f t="shared" si="8"/>
        <v>18257.275852711951</v>
      </c>
      <c r="BB39" s="354">
        <f t="shared" si="8"/>
        <v>21849.745181651841</v>
      </c>
      <c r="BC39" s="354">
        <f t="shared" si="8"/>
        <v>17113.265038067468</v>
      </c>
      <c r="BD39" s="354">
        <f t="shared" si="8"/>
        <v>15183.052710521244</v>
      </c>
      <c r="BE39" s="354">
        <f t="shared" si="8"/>
        <v>14967.696264478151</v>
      </c>
      <c r="BF39" s="354">
        <f t="shared" si="8"/>
        <v>12805.188957154405</v>
      </c>
      <c r="BG39" s="354">
        <f t="shared" si="8"/>
        <v>13276.51281787902</v>
      </c>
      <c r="BH39" s="354">
        <f t="shared" si="8"/>
        <v>19852.031177734149</v>
      </c>
      <c r="BI39" s="354">
        <f t="shared" si="8"/>
        <v>14973.625837673833</v>
      </c>
      <c r="BJ39" s="354">
        <f t="shared" si="8"/>
        <v>15903.587422744404</v>
      </c>
      <c r="BK39" s="354">
        <f t="shared" si="8"/>
        <v>17517.943440799761</v>
      </c>
      <c r="BL39" s="354">
        <f t="shared" si="8"/>
        <v>18177.290850300851</v>
      </c>
      <c r="BM39" s="354">
        <f t="shared" si="8"/>
        <v>18295.680358038466</v>
      </c>
      <c r="BN39" s="354">
        <f t="shared" si="8"/>
        <v>22180.644209989208</v>
      </c>
      <c r="BO39" s="354">
        <f t="shared" si="8"/>
        <v>17496.304714730959</v>
      </c>
      <c r="BP39" s="354">
        <f t="shared" si="8"/>
        <v>16121.055680156518</v>
      </c>
      <c r="BQ39" s="354">
        <f t="shared" si="8"/>
        <v>15058.613939990666</v>
      </c>
      <c r="BR39" s="354">
        <f t="shared" si="8"/>
        <v>13586.365615685256</v>
      </c>
      <c r="BS39" s="354">
        <f t="shared" si="9"/>
        <v>13312.794060713126</v>
      </c>
      <c r="BT39" s="354">
        <f t="shared" si="9"/>
        <v>20175.872683876634</v>
      </c>
      <c r="BU39" s="354">
        <f t="shared" si="9"/>
        <v>15412.625018886509</v>
      </c>
      <c r="BV39" s="354">
        <f t="shared" si="9"/>
        <v>16282.830958583427</v>
      </c>
      <c r="BW39" s="354">
        <f t="shared" si="9"/>
        <v>17939.207100767813</v>
      </c>
      <c r="BX39" s="354">
        <f t="shared" si="9"/>
        <v>18658.934815757551</v>
      </c>
      <c r="BY39" s="354">
        <f t="shared" si="9"/>
        <v>17282.953016057185</v>
      </c>
      <c r="BZ39" s="354">
        <f t="shared" si="9"/>
        <v>22096.902598487264</v>
      </c>
      <c r="CA39" s="354">
        <f t="shared" si="9"/>
        <v>17592.337759204995</v>
      </c>
      <c r="CB39" s="354">
        <f t="shared" si="9"/>
        <v>15551.482809082016</v>
      </c>
      <c r="CC39" s="354">
        <f t="shared" si="9"/>
        <v>15556.334268353896</v>
      </c>
      <c r="CD39" s="354">
        <f t="shared" si="9"/>
        <v>14108.898606545536</v>
      </c>
      <c r="CE39" s="354">
        <f t="shared" si="9"/>
        <v>13664.904066279763</v>
      </c>
      <c r="CF39" s="354">
        <f t="shared" si="9"/>
        <v>20670.812925055146</v>
      </c>
      <c r="CG39" s="354">
        <f t="shared" si="9"/>
        <v>15915.19258909157</v>
      </c>
      <c r="CH39" s="354">
        <f t="shared" si="9"/>
        <v>16768.841859322285</v>
      </c>
      <c r="CI39" s="354">
        <f t="shared" si="9"/>
        <v>18445.315256890037</v>
      </c>
      <c r="CJ39" s="354">
        <f t="shared" si="9"/>
        <v>19203.487329251049</v>
      </c>
      <c r="CK39" s="354">
        <f t="shared" si="9"/>
        <v>18749.912469531682</v>
      </c>
      <c r="CL39" s="354">
        <f t="shared" si="9"/>
        <v>23012.771721103687</v>
      </c>
      <c r="CM39" s="354">
        <f t="shared" si="9"/>
        <v>18394.467864805745</v>
      </c>
      <c r="CN39" s="354">
        <f t="shared" si="9"/>
        <v>16408.641541663783</v>
      </c>
      <c r="CO39" s="354">
        <f t="shared" si="9"/>
        <v>16331.393678051585</v>
      </c>
      <c r="CP39" s="354">
        <f t="shared" si="9"/>
        <v>14599.591468576189</v>
      </c>
      <c r="CQ39" s="354">
        <f t="shared" si="9"/>
        <v>14298.851416031841</v>
      </c>
      <c r="CR39" s="354">
        <f t="shared" si="9"/>
        <v>21327.811519633626</v>
      </c>
      <c r="CS39" s="354">
        <f t="shared" si="9"/>
        <v>16514.463001064309</v>
      </c>
      <c r="CT39" s="354">
        <f t="shared" si="9"/>
        <v>17367.568756669712</v>
      </c>
      <c r="CU39" s="354">
        <f t="shared" si="9"/>
        <v>19041.092649150421</v>
      </c>
      <c r="CV39" s="354">
        <f t="shared" si="9"/>
        <v>19819.666806333011</v>
      </c>
      <c r="CW39" s="354">
        <f t="shared" si="9"/>
        <v>19747.389557738075</v>
      </c>
      <c r="CX39" s="354">
        <f t="shared" si="9"/>
        <v>23774.67128093409</v>
      </c>
      <c r="CY39" s="354">
        <f t="shared" si="9"/>
        <v>18079.137426134701</v>
      </c>
      <c r="CZ39" s="354">
        <f t="shared" si="9"/>
        <v>18325.322698649637</v>
      </c>
      <c r="DA39" s="354">
        <f t="shared" si="9"/>
        <v>17364.788589407199</v>
      </c>
      <c r="DB39" s="354">
        <f t="shared" si="9"/>
        <v>14933.850827734712</v>
      </c>
      <c r="DC39" s="354">
        <f t="shared" si="9"/>
        <v>15730.936620062603</v>
      </c>
      <c r="DD39" s="354">
        <f t="shared" si="9"/>
        <v>22330.957687998256</v>
      </c>
      <c r="DE39" s="354">
        <f t="shared" si="9"/>
        <v>17322.530474098559</v>
      </c>
      <c r="DF39" s="354">
        <f t="shared" si="9"/>
        <v>18237.720537090783</v>
      </c>
      <c r="DG39" s="354">
        <f t="shared" si="9"/>
        <v>19835.349106455273</v>
      </c>
      <c r="DH39" s="354">
        <f t="shared" si="9"/>
        <v>20589.430538587982</v>
      </c>
      <c r="DI39" s="354">
        <f t="shared" si="9"/>
        <v>21045.583983090219</v>
      </c>
      <c r="DJ39" s="354">
        <f t="shared" si="9"/>
        <v>24713.925252432855</v>
      </c>
      <c r="DK39" s="354">
        <f t="shared" si="9"/>
        <v>19938.957349317261</v>
      </c>
      <c r="DL39" s="354">
        <f t="shared" si="9"/>
        <v>17984.575437279735</v>
      </c>
      <c r="DM39" s="354">
        <f t="shared" si="9"/>
        <v>17812.403526450042</v>
      </c>
      <c r="DN39" s="354">
        <f t="shared" si="9"/>
        <v>15572.887521167904</v>
      </c>
      <c r="DO39" s="354">
        <f t="shared" si="9"/>
        <v>16180.356483706413</v>
      </c>
      <c r="DP39" s="354">
        <f t="shared" si="9"/>
        <v>22886.913198122191</v>
      </c>
      <c r="DQ39" s="354">
        <f t="shared" si="9"/>
        <v>17897.036003319819</v>
      </c>
      <c r="DR39" s="354">
        <f t="shared" si="9"/>
        <v>18791.68544692091</v>
      </c>
      <c r="DS39" s="354">
        <f t="shared" si="9"/>
        <v>20402.671124431879</v>
      </c>
      <c r="DT39" s="354">
        <f t="shared" si="9"/>
        <v>21196.350487826545</v>
      </c>
      <c r="DU39" s="354">
        <f t="shared" si="9"/>
        <v>21684.763054826697</v>
      </c>
      <c r="DV39" s="354">
        <f t="shared" si="9"/>
        <v>25340.366297385426</v>
      </c>
      <c r="DW39" s="354">
        <f t="shared" si="9"/>
        <v>20554.581353491223</v>
      </c>
      <c r="DX39" s="354">
        <f t="shared" si="9"/>
        <v>19181.770634111406</v>
      </c>
      <c r="DY39" s="354">
        <f t="shared" si="9"/>
        <v>18111.714937909237</v>
      </c>
      <c r="DZ39" s="354">
        <f t="shared" si="9"/>
        <v>16532.448391693444</v>
      </c>
      <c r="EA39" s="354">
        <f t="shared" si="9"/>
        <v>16385.882927759554</v>
      </c>
      <c r="EB39" s="354">
        <f t="shared" si="9"/>
        <v>23365.608592732689</v>
      </c>
      <c r="EC39" s="354">
        <f t="shared" si="9"/>
        <v>18474.806837723001</v>
      </c>
      <c r="ED39" s="354">
        <f t="shared" si="9"/>
        <v>19299.272506285211</v>
      </c>
      <c r="EE39" s="354">
        <f t="shared" si="10"/>
        <v>20943.689458231096</v>
      </c>
      <c r="EF39" s="354">
        <f t="shared" si="10"/>
        <v>21794.076172617206</v>
      </c>
      <c r="EG39" s="354">
        <f t="shared" si="10"/>
        <v>20328.869168101337</v>
      </c>
      <c r="EH39" s="354">
        <f t="shared" si="10"/>
        <v>25185.054897834136</v>
      </c>
      <c r="EI39" s="354">
        <f t="shared" si="10"/>
        <v>19609.199029039646</v>
      </c>
      <c r="EJ39" s="354">
        <f t="shared" si="10"/>
        <v>19754.744675677852</v>
      </c>
      <c r="EK39" s="354">
        <f t="shared" si="10"/>
        <v>18945.725077769577</v>
      </c>
      <c r="EL39" s="354">
        <f t="shared" si="10"/>
        <v>16529.304884823832</v>
      </c>
      <c r="EM39" s="354">
        <f t="shared" si="10"/>
        <v>17438.821596842576</v>
      </c>
      <c r="EN39" s="354">
        <f t="shared" si="10"/>
        <v>24162.796297389399</v>
      </c>
      <c r="EO39" s="354">
        <f t="shared" si="10"/>
        <v>19112.542587446911</v>
      </c>
      <c r="EP39" s="354">
        <f t="shared" si="10"/>
        <v>20025.925695200931</v>
      </c>
      <c r="EQ39" s="354">
        <f t="shared" si="10"/>
        <v>21640.286784849395</v>
      </c>
      <c r="ER39" s="354">
        <f t="shared" si="10"/>
        <v>22496.165634179557</v>
      </c>
      <c r="ES39" s="354">
        <f t="shared" si="10"/>
        <v>22567.911059505925</v>
      </c>
      <c r="ET39" s="354">
        <f t="shared" si="10"/>
        <v>26484.853494778064</v>
      </c>
      <c r="EU39" s="354">
        <f t="shared" si="10"/>
        <v>21727.661258570413</v>
      </c>
      <c r="EV39" s="354">
        <f t="shared" si="10"/>
        <v>19743.595312087873</v>
      </c>
      <c r="EW39" s="354">
        <f t="shared" si="10"/>
        <v>19635.204156538708</v>
      </c>
      <c r="EX39" s="354">
        <f t="shared" si="10"/>
        <v>17364.798599130434</v>
      </c>
      <c r="EY39" s="354">
        <f t="shared" si="10"/>
        <v>18071.617588189383</v>
      </c>
      <c r="EZ39" s="354">
        <f t="shared" si="10"/>
        <v>24877.058383182204</v>
      </c>
      <c r="FA39" s="354">
        <f t="shared" si="10"/>
        <v>19823.265368567139</v>
      </c>
      <c r="FB39" s="354">
        <f t="shared" si="10"/>
        <v>20701.600698315433</v>
      </c>
      <c r="FC39" s="354">
        <f t="shared" si="10"/>
        <v>22316.480958942306</v>
      </c>
      <c r="FD39" s="354">
        <f t="shared" si="10"/>
        <v>23203.685704253821</v>
      </c>
      <c r="FE39" s="354">
        <f t="shared" si="10"/>
        <v>22635.011706325735</v>
      </c>
      <c r="FF39" s="354">
        <f t="shared" si="10"/>
        <v>26936.764738495938</v>
      </c>
      <c r="FG39" s="354">
        <f t="shared" si="10"/>
        <v>22240.8853936712</v>
      </c>
      <c r="FH39" s="354">
        <f t="shared" si="10"/>
        <v>20794.073324274017</v>
      </c>
      <c r="FI39" s="354">
        <f t="shared" si="10"/>
        <v>19850.976686757185</v>
      </c>
      <c r="FJ39" s="354">
        <f t="shared" si="10"/>
        <v>18271.843416669682</v>
      </c>
      <c r="FK39" s="354">
        <f t="shared" si="10"/>
        <v>18239.051162966032</v>
      </c>
      <c r="FL39" s="354">
        <f t="shared" si="10"/>
        <v>25339.606626123448</v>
      </c>
      <c r="FM39" s="354">
        <f t="shared" si="10"/>
        <v>20398.171954032641</v>
      </c>
      <c r="FN39" s="354">
        <f t="shared" si="10"/>
        <v>21216.239540966631</v>
      </c>
      <c r="FO39" s="354">
        <f t="shared" si="10"/>
        <v>22873.973962554988</v>
      </c>
      <c r="FP39" s="354">
        <f t="shared" si="10"/>
        <v>23827.693185293734</v>
      </c>
      <c r="FQ39" s="354">
        <f t="shared" si="10"/>
        <v>23649.299630890691</v>
      </c>
      <c r="FR39" s="354">
        <f t="shared" si="10"/>
        <v>27734.910974249538</v>
      </c>
      <c r="FS39" s="354">
        <f t="shared" si="10"/>
        <v>22994.726992835218</v>
      </c>
      <c r="FT39" s="354">
        <f t="shared" si="10"/>
        <v>20994.474389642397</v>
      </c>
      <c r="FU39" s="354">
        <f t="shared" si="10"/>
        <v>20932.282110707627</v>
      </c>
      <c r="FV39" s="354">
        <f t="shared" si="10"/>
        <v>18641.83495197718</v>
      </c>
      <c r="FW39" s="354">
        <f t="shared" si="10"/>
        <v>19420.611038643146</v>
      </c>
      <c r="FX39" s="354">
        <f t="shared" si="10"/>
        <v>26297.059075239566</v>
      </c>
      <c r="FY39" s="354">
        <f t="shared" si="10"/>
        <v>21198.998793668325</v>
      </c>
      <c r="FZ39" s="354">
        <f t="shared" si="10"/>
        <v>22066.597694275784</v>
      </c>
      <c r="GA39" s="354">
        <f t="shared" si="10"/>
        <v>23684.851498558473</v>
      </c>
      <c r="GB39" s="354">
        <f t="shared" si="10"/>
        <v>24638.724203720147</v>
      </c>
      <c r="GC39" s="354">
        <f t="shared" si="10"/>
        <v>25042.153686611378</v>
      </c>
      <c r="GD39" s="354">
        <f t="shared" si="10"/>
        <v>28755.864039858603</v>
      </c>
      <c r="GE39" s="354">
        <f t="shared" si="10"/>
        <v>23921.051605027034</v>
      </c>
      <c r="GF39" s="354">
        <f t="shared" si="10"/>
        <v>21944.064134426684</v>
      </c>
      <c r="GG39" s="354">
        <f t="shared" si="10"/>
        <v>21823.48780912728</v>
      </c>
      <c r="GH39" s="354">
        <f t="shared" si="10"/>
        <v>19475.678796968859</v>
      </c>
      <c r="GI39" s="354">
        <f t="shared" si="10"/>
        <v>20269.087497447275</v>
      </c>
      <c r="GJ39" s="354">
        <f t="shared" si="10"/>
        <v>27153.047631136382</v>
      </c>
      <c r="GK39" s="354">
        <f t="shared" si="10"/>
        <v>22009.451917406692</v>
      </c>
      <c r="GL39" s="354">
        <f t="shared" si="10"/>
        <v>22855.045976308345</v>
      </c>
      <c r="GM39" s="354">
        <f t="shared" si="10"/>
        <v>24460.637881088904</v>
      </c>
      <c r="GN39" s="354">
        <f t="shared" si="10"/>
        <v>25437.384538859049</v>
      </c>
      <c r="GO39" s="354">
        <f t="shared" si="10"/>
        <v>25361.602392346867</v>
      </c>
      <c r="GP39" s="354">
        <f t="shared" si="10"/>
        <v>29355.211566739134</v>
      </c>
      <c r="GQ39" s="354">
        <f t="shared" si="11"/>
        <v>23538.715144786485</v>
      </c>
      <c r="GR39" s="354">
        <f t="shared" si="11"/>
        <v>23739.269158725881</v>
      </c>
      <c r="GS39" s="354">
        <f t="shared" si="11"/>
        <v>22819.680689881643</v>
      </c>
      <c r="GT39" s="354">
        <f t="shared" si="11"/>
        <v>20224.107671659811</v>
      </c>
      <c r="GU39" s="354">
        <f t="shared" si="11"/>
        <v>21255.259844466502</v>
      </c>
      <c r="GV39" s="354">
        <f t="shared" si="11"/>
        <v>28079.058605333532</v>
      </c>
      <c r="GW39" s="354">
        <f t="shared" si="11"/>
        <v>22855.180907377537</v>
      </c>
      <c r="GX39" s="354">
        <f t="shared" si="11"/>
        <v>23696.78816024656</v>
      </c>
      <c r="GY39" s="354">
        <f t="shared" si="11"/>
        <v>25280.487599147484</v>
      </c>
      <c r="GZ39" s="354">
        <f t="shared" si="11"/>
        <v>26273.346441287053</v>
      </c>
      <c r="HA39" s="354">
        <f t="shared" si="11"/>
        <v>24680.898237353624</v>
      </c>
      <c r="HB39" s="354">
        <f t="shared" si="11"/>
        <v>29582.019082776773</v>
      </c>
      <c r="HC39" s="354">
        <f t="shared" si="11"/>
        <v>24940.150069115301</v>
      </c>
      <c r="HD39" s="354">
        <f t="shared" si="11"/>
        <v>22825.94410736662</v>
      </c>
      <c r="HE39" s="354">
        <f t="shared" si="11"/>
        <v>22909.229008563139</v>
      </c>
      <c r="HF39" s="354">
        <f t="shared" si="11"/>
        <v>20617.212191766619</v>
      </c>
      <c r="HG39" s="354">
        <f t="shared" si="11"/>
        <v>21515.264140489424</v>
      </c>
      <c r="HH39" s="354">
        <f t="shared" si="11"/>
        <v>28523.129166110695</v>
      </c>
      <c r="HI39" s="354">
        <f t="shared" si="11"/>
        <v>23367.813934955611</v>
      </c>
      <c r="HJ39" s="354">
        <f t="shared" si="11"/>
        <v>24226.551828167372</v>
      </c>
      <c r="HK39" s="354">
        <f t="shared" si="11"/>
        <v>25858.276050663557</v>
      </c>
      <c r="HL39" s="354">
        <f t="shared" si="11"/>
        <v>26924.805388101853</v>
      </c>
      <c r="HM39" s="354">
        <f t="shared" si="11"/>
        <v>26888.265093630456</v>
      </c>
      <c r="HN39" s="354">
        <f t="shared" si="11"/>
        <v>30882.170555830449</v>
      </c>
      <c r="HO39" s="354">
        <f t="shared" si="11"/>
        <v>26064.884479066804</v>
      </c>
      <c r="HP39" s="354">
        <f t="shared" si="11"/>
        <v>24052.42268278799</v>
      </c>
      <c r="HQ39" s="354">
        <f t="shared" si="11"/>
        <v>24003.233301260192</v>
      </c>
      <c r="HR39" s="354">
        <f t="shared" si="11"/>
        <v>22029.670757561595</v>
      </c>
      <c r="HS39" s="354">
        <f t="shared" si="11"/>
        <v>22053.30384758014</v>
      </c>
      <c r="HT39" s="354">
        <f t="shared" si="11"/>
        <v>29386.690144365544</v>
      </c>
      <c r="HU39" s="354">
        <f t="shared" si="11"/>
        <v>24267.842603822675</v>
      </c>
      <c r="HV39" s="354">
        <f t="shared" si="11"/>
        <v>25015.158397290004</v>
      </c>
      <c r="HW39" s="354">
        <f t="shared" si="11"/>
        <v>26666.018541350149</v>
      </c>
      <c r="HX39" s="354">
        <f t="shared" si="11"/>
        <v>27774.653045526076</v>
      </c>
      <c r="HY39" s="354">
        <f t="shared" si="11"/>
        <v>27485.370976358463</v>
      </c>
      <c r="HZ39" s="354">
        <f t="shared" si="11"/>
        <v>31623.832323763287</v>
      </c>
      <c r="IA39" s="354">
        <f t="shared" si="11"/>
        <v>25801.089033734737</v>
      </c>
      <c r="IB39" s="354">
        <f t="shared" si="11"/>
        <v>25981.225080758362</v>
      </c>
      <c r="IC39" s="354">
        <f t="shared" si="11"/>
        <v>25112.577561544902</v>
      </c>
      <c r="ID39" s="354">
        <f t="shared" si="11"/>
        <v>22467.871349708355</v>
      </c>
      <c r="IE39" s="354">
        <f t="shared" si="11"/>
        <v>23610.99655742629</v>
      </c>
      <c r="IF39" s="354">
        <f t="shared" si="11"/>
        <v>30543.557100528098</v>
      </c>
      <c r="IG39" s="354">
        <f t="shared" si="11"/>
        <v>25238.172361684923</v>
      </c>
      <c r="IH39" s="354">
        <f t="shared" si="11"/>
        <v>26056.234743562833</v>
      </c>
      <c r="II39" s="354">
        <f t="shared" si="11"/>
        <v>27640.688248280723</v>
      </c>
      <c r="IJ39" s="354">
        <f t="shared" si="11"/>
        <v>28740.878016084502</v>
      </c>
      <c r="IK39" s="354">
        <f t="shared" si="11"/>
        <v>28981.2213471941</v>
      </c>
      <c r="IL39" s="354">
        <f t="shared" si="11"/>
        <v>32769.218794691275</v>
      </c>
      <c r="IM39" s="354">
        <f t="shared" si="11"/>
        <v>27868.488728863176</v>
      </c>
      <c r="IN39" s="354">
        <f t="shared" si="11"/>
        <v>25850.142016100599</v>
      </c>
      <c r="IO39" s="354">
        <f t="shared" si="11"/>
        <v>25775.000224949439</v>
      </c>
      <c r="IP39" s="354">
        <f t="shared" si="11"/>
        <v>23318.976895685653</v>
      </c>
      <c r="IQ39" s="354">
        <f t="shared" si="11"/>
        <v>24282.714917140835</v>
      </c>
      <c r="IR39" s="354">
        <f t="shared" si="11"/>
        <v>31331.362091014147</v>
      </c>
      <c r="IS39" s="354">
        <f t="shared" si="11"/>
        <v>26038.673418195078</v>
      </c>
      <c r="IT39" s="354">
        <f t="shared" si="11"/>
        <v>26834.891647790828</v>
      </c>
      <c r="IU39" s="354">
        <f t="shared" si="11"/>
        <v>28433.214358095847</v>
      </c>
      <c r="IV39" s="354">
        <f t="shared" si="11"/>
        <v>29581.974773068592</v>
      </c>
      <c r="IW39" s="354">
        <f t="shared" si="11"/>
        <v>29849.967095158234</v>
      </c>
      <c r="IX39" s="354">
        <f t="shared" si="11"/>
        <v>33629.100465611242</v>
      </c>
      <c r="IY39" s="354">
        <f t="shared" si="11"/>
        <v>28715.105247627445</v>
      </c>
      <c r="IZ39" s="354">
        <f t="shared" si="11"/>
        <v>27277.302729918763</v>
      </c>
      <c r="JA39" s="354">
        <f t="shared" si="11"/>
        <v>26306.970035871032</v>
      </c>
      <c r="JB39" s="354">
        <f t="shared" si="11"/>
        <v>24506.300370000932</v>
      </c>
      <c r="JC39" s="354">
        <f t="shared" si="12"/>
        <v>24724.787003308575</v>
      </c>
      <c r="JD39" s="354">
        <f t="shared" si="12"/>
        <v>32055.00315401427</v>
      </c>
      <c r="JE39" s="354">
        <f t="shared" si="12"/>
        <v>26854.273408157416</v>
      </c>
      <c r="JF39" s="354">
        <f t="shared" si="12"/>
        <v>27578.0620812095</v>
      </c>
      <c r="JG39" s="354">
        <f t="shared" si="12"/>
        <v>29209.607997169143</v>
      </c>
      <c r="JH39" s="354">
        <f t="shared" si="12"/>
        <v>30423.679854299353</v>
      </c>
      <c r="JI39" s="354">
        <f t="shared" si="12"/>
        <v>30220.860439797631</v>
      </c>
      <c r="JJ39" s="354">
        <f t="shared" si="12"/>
        <v>34299.218337312166</v>
      </c>
      <c r="JK39" s="354">
        <f t="shared" si="12"/>
        <v>28416.763978544095</v>
      </c>
      <c r="JL39" s="354">
        <f t="shared" si="12"/>
        <v>28584.88088376019</v>
      </c>
      <c r="JM39" s="354">
        <f t="shared" si="12"/>
        <v>27729.722200650969</v>
      </c>
      <c r="JN39" s="354">
        <f t="shared" si="12"/>
        <v>25007.817132807184</v>
      </c>
      <c r="JO39" s="354">
        <f t="shared" si="12"/>
        <v>26258.381771589182</v>
      </c>
      <c r="JP39" s="354">
        <f t="shared" si="12"/>
        <v>33292.392060834791</v>
      </c>
      <c r="JQ39" s="354">
        <f t="shared" si="12"/>
        <v>27887.558719716766</v>
      </c>
      <c r="JR39" s="354">
        <f t="shared" si="12"/>
        <v>28671.519175703088</v>
      </c>
      <c r="JS39" s="354">
        <f t="shared" si="12"/>
        <v>30249.148184582988</v>
      </c>
      <c r="JT39" s="354">
        <f t="shared" si="12"/>
        <v>31458.382542668645</v>
      </c>
      <c r="JU39" s="354">
        <f t="shared" si="12"/>
        <v>31284.056939787919</v>
      </c>
      <c r="JV39" s="354">
        <f t="shared" si="12"/>
        <v>35319.363418061774</v>
      </c>
      <c r="JW39" s="354">
        <f t="shared" si="12"/>
        <v>30418.157957111554</v>
      </c>
      <c r="JX39" s="354">
        <f t="shared" si="12"/>
        <v>28358.326146599953</v>
      </c>
      <c r="JY39" s="354">
        <f t="shared" si="12"/>
        <v>28348.153331608679</v>
      </c>
      <c r="JZ39" s="354">
        <f t="shared" si="12"/>
        <v>25840.479296605339</v>
      </c>
      <c r="KA39" s="354">
        <f t="shared" si="12"/>
        <v>26925.897115249249</v>
      </c>
      <c r="KB39" s="354">
        <f t="shared" si="12"/>
        <v>34095.457208048574</v>
      </c>
      <c r="KC39" s="354">
        <f t="shared" si="12"/>
        <v>28713.907550876749</v>
      </c>
      <c r="KD39" s="354">
        <f t="shared" si="12"/>
        <v>29484.426149726536</v>
      </c>
      <c r="KE39" s="354">
        <f t="shared" si="12"/>
        <v>31083.984460267577</v>
      </c>
      <c r="KF39" s="354">
        <f t="shared" si="12"/>
        <v>32351.069413200985</v>
      </c>
      <c r="KG39" s="354">
        <f t="shared" si="12"/>
        <v>31544.600426235716</v>
      </c>
      <c r="KH39" s="354">
        <f t="shared" si="12"/>
        <v>35979.889038718997</v>
      </c>
      <c r="KI39" s="354">
        <f t="shared" si="12"/>
        <v>31146.302861715092</v>
      </c>
      <c r="KJ39" s="354">
        <f t="shared" si="12"/>
        <v>29629.828190202083</v>
      </c>
      <c r="KK39" s="354">
        <f t="shared" si="12"/>
        <v>28793.700526757329</v>
      </c>
      <c r="KL39" s="354">
        <f t="shared" si="12"/>
        <v>26976.797759061144</v>
      </c>
      <c r="KM39" s="354">
        <f t="shared" si="12"/>
        <v>27335.90178513846</v>
      </c>
      <c r="KN39" s="354">
        <f t="shared" si="12"/>
        <v>34812.73155321995</v>
      </c>
      <c r="KO39" s="354">
        <f t="shared" si="12"/>
        <v>29538.443420964577</v>
      </c>
      <c r="KP39" s="354">
        <f t="shared" si="12"/>
        <v>30248.351410613555</v>
      </c>
      <c r="KQ39" s="354">
        <f t="shared" si="12"/>
        <v>31892.217293929654</v>
      </c>
      <c r="KR39" s="354">
        <f t="shared" si="12"/>
        <v>33236.400872175</v>
      </c>
      <c r="KS39" s="354">
        <f t="shared" si="12"/>
        <v>32815.711957168751</v>
      </c>
      <c r="KT39" s="354">
        <f t="shared" si="12"/>
        <v>37039.675826586848</v>
      </c>
      <c r="KU39" s="354">
        <f t="shared" si="12"/>
        <v>32159.528420987481</v>
      </c>
      <c r="KV39" s="354">
        <f t="shared" si="12"/>
        <v>30088.830054933002</v>
      </c>
      <c r="KW39" s="354">
        <f t="shared" si="12"/>
        <v>30136.836420637512</v>
      </c>
      <c r="KX39" s="354">
        <f t="shared" si="12"/>
        <v>27603.456615591283</v>
      </c>
      <c r="KY39" s="354">
        <f t="shared" si="12"/>
        <v>28783.963067995253</v>
      </c>
      <c r="KZ39" s="354">
        <f t="shared" si="12"/>
        <v>36046.06558788984</v>
      </c>
      <c r="LA39" s="354">
        <f t="shared" si="12"/>
        <v>30607.446361208476</v>
      </c>
      <c r="LB39" s="354">
        <f t="shared" si="12"/>
        <v>31364.512158957667</v>
      </c>
      <c r="LC39" s="354">
        <f t="shared" si="12"/>
        <v>32968.743275230307</v>
      </c>
      <c r="LD39" s="354">
        <f t="shared" si="12"/>
        <v>34322.603186194501</v>
      </c>
      <c r="LE39" s="354">
        <f t="shared" si="12"/>
        <v>34432.442948890101</v>
      </c>
      <c r="LF39" s="354">
        <f t="shared" si="12"/>
        <v>38316.312457819113</v>
      </c>
      <c r="LG39" s="354">
        <f t="shared" si="12"/>
        <v>33343.899427337637</v>
      </c>
      <c r="LH39" s="354">
        <f t="shared" si="12"/>
        <v>31292.374619406481</v>
      </c>
      <c r="LI39" s="354">
        <f t="shared" si="12"/>
        <v>31289.392255734645</v>
      </c>
      <c r="LJ39" s="354">
        <f t="shared" si="12"/>
        <v>28695.407713858567</v>
      </c>
      <c r="LK39" s="354">
        <f t="shared" si="12"/>
        <v>29901.320178460297</v>
      </c>
      <c r="LL39" s="354">
        <f t="shared" si="12"/>
        <v>37181.793610137815</v>
      </c>
      <c r="LM39" s="354">
        <f t="shared" si="12"/>
        <v>31690.674319334725</v>
      </c>
      <c r="LN39" s="354">
        <f t="shared" si="12"/>
        <v>32423.953544642456</v>
      </c>
      <c r="LO39" s="354">
        <f t="shared" si="13"/>
        <v>34015.958384568105</v>
      </c>
      <c r="LP39" s="354">
        <f t="shared" si="13"/>
        <v>35402.915779063107</v>
      </c>
      <c r="LQ39" s="354">
        <f t="shared" si="13"/>
        <v>35073.688774894748</v>
      </c>
      <c r="LR39" s="354">
        <f t="shared" si="13"/>
        <v>39214.239084807028</v>
      </c>
      <c r="LS39" s="354">
        <f t="shared" si="13"/>
        <v>33251.922883262538</v>
      </c>
      <c r="LT39" s="354">
        <f t="shared" si="13"/>
        <v>33379.476919896908</v>
      </c>
      <c r="LU39" s="354">
        <f t="shared" si="13"/>
        <v>32576.020192310199</v>
      </c>
      <c r="LV39" s="354">
        <f t="shared" si="13"/>
        <v>29726.195132350615</v>
      </c>
      <c r="LW39" s="354">
        <f t="shared" si="13"/>
        <v>31178.939631051173</v>
      </c>
      <c r="LX39" s="354">
        <f t="shared" si="13"/>
        <v>38407.435639622767</v>
      </c>
      <c r="LY39" s="354">
        <f t="shared" si="13"/>
        <v>32826.666598276082</v>
      </c>
      <c r="LZ39" s="354">
        <f t="shared" si="13"/>
        <v>33552.560249392802</v>
      </c>
      <c r="MA39" s="354">
        <f t="shared" si="13"/>
        <v>35121.7028814519</v>
      </c>
      <c r="MB39" s="354">
        <f t="shared" si="13"/>
        <v>36534.096450777339</v>
      </c>
      <c r="MC39" s="354">
        <f t="shared" si="13"/>
        <v>34681.72029164352</v>
      </c>
      <c r="MD39" s="354">
        <f t="shared" si="13"/>
        <v>39733.682594610567</v>
      </c>
      <c r="ME39" s="354">
        <f t="shared" si="13"/>
        <v>34942.487462039855</v>
      </c>
      <c r="MF39" s="354">
        <f t="shared" si="13"/>
        <v>32753.595084815672</v>
      </c>
      <c r="MG39" s="354">
        <f t="shared" si="13"/>
        <v>32955.777347067808</v>
      </c>
      <c r="MH39" s="354">
        <f t="shared" si="13"/>
        <v>30403.388410285257</v>
      </c>
      <c r="MI39" s="354">
        <f t="shared" si="13"/>
        <v>31733.143573072124</v>
      </c>
      <c r="MJ39" s="354">
        <f t="shared" si="13"/>
        <v>39155.393390006844</v>
      </c>
      <c r="MK39" s="354">
        <f t="shared" si="13"/>
        <v>33634.604211834245</v>
      </c>
      <c r="ML39" s="354">
        <f t="shared" si="13"/>
        <v>34374.816571842792</v>
      </c>
      <c r="MM39" s="354">
        <f t="shared" si="13"/>
        <v>35991.622035905006</v>
      </c>
      <c r="MN39" s="354">
        <f t="shared" si="13"/>
        <v>37487.728922581387</v>
      </c>
      <c r="MO39" s="354">
        <f t="shared" si="13"/>
        <v>37185.029019613008</v>
      </c>
      <c r="MP39" s="354">
        <f t="shared" si="13"/>
        <v>41334.123362351915</v>
      </c>
      <c r="MQ39" s="354">
        <f t="shared" si="13"/>
        <v>36364.207691085845</v>
      </c>
      <c r="MR39" s="354">
        <f t="shared" si="13"/>
        <v>34275.55935547618</v>
      </c>
      <c r="MS39" s="354">
        <f t="shared" si="13"/>
        <v>34348.265714233006</v>
      </c>
      <c r="MT39" s="354">
        <f t="shared" si="13"/>
        <v>31696.844846588097</v>
      </c>
      <c r="MU39" s="354">
        <f t="shared" si="13"/>
        <v>33045.834426615547</v>
      </c>
      <c r="MV39" s="354">
        <f t="shared" si="13"/>
        <v>40467.193778571367</v>
      </c>
      <c r="MW39" s="354">
        <f t="shared" si="13"/>
        <v>34874.907683134566</v>
      </c>
      <c r="MX39" s="354">
        <f t="shared" si="13"/>
        <v>35579.72619563945</v>
      </c>
      <c r="MY39" s="354">
        <f t="shared" si="13"/>
        <v>37174.030869575356</v>
      </c>
      <c r="MZ39" s="354">
        <f t="shared" si="13"/>
        <v>38698.100652152396</v>
      </c>
      <c r="NA39" s="478">
        <f t="shared" si="13"/>
        <v>37736.561032845355</v>
      </c>
    </row>
    <row r="40" spans="1:387" x14ac:dyDescent="0.2">
      <c r="A40" s="260" t="s">
        <v>601</v>
      </c>
      <c r="B40" s="258" t="s">
        <v>597</v>
      </c>
      <c r="C40" s="275">
        <v>1.0999999999999999E-2</v>
      </c>
      <c r="E40" s="263"/>
      <c r="F40" s="355">
        <f>$C40*F$36</f>
        <v>19077.28423155694</v>
      </c>
      <c r="G40" s="355">
        <f t="shared" si="8"/>
        <v>13603.1385485585</v>
      </c>
      <c r="H40" s="355">
        <f t="shared" si="8"/>
        <v>13788.576812710686</v>
      </c>
      <c r="I40" s="355">
        <f t="shared" si="8"/>
        <v>12891.292249409897</v>
      </c>
      <c r="J40" s="355">
        <f t="shared" si="8"/>
        <v>10644.350123884502</v>
      </c>
      <c r="K40" s="355">
        <f t="shared" si="8"/>
        <v>11259.513867637866</v>
      </c>
      <c r="L40" s="355">
        <f t="shared" si="8"/>
        <v>17701.519843045218</v>
      </c>
      <c r="M40" s="355">
        <f t="shared" si="8"/>
        <v>12892.064839887991</v>
      </c>
      <c r="N40" s="355">
        <f t="shared" si="8"/>
        <v>13881.477828131088</v>
      </c>
      <c r="O40" s="355">
        <f t="shared" si="8"/>
        <v>15503.054940605269</v>
      </c>
      <c r="P40" s="355">
        <f t="shared" si="8"/>
        <v>16069.233421107023</v>
      </c>
      <c r="Q40" s="355">
        <f t="shared" si="8"/>
        <v>16317.141300259047</v>
      </c>
      <c r="R40" s="355">
        <f t="shared" si="8"/>
        <v>20124.881525474117</v>
      </c>
      <c r="S40" s="355">
        <f t="shared" si="8"/>
        <v>15472.846129736838</v>
      </c>
      <c r="T40" s="355">
        <f t="shared" si="8"/>
        <v>13535.601157494541</v>
      </c>
      <c r="U40" s="355">
        <f t="shared" si="8"/>
        <v>13341.740525365069</v>
      </c>
      <c r="V40" s="355">
        <f t="shared" si="8"/>
        <v>11247.707652662968</v>
      </c>
      <c r="W40" s="355">
        <f t="shared" si="8"/>
        <v>11656.721279874222</v>
      </c>
      <c r="X40" s="355">
        <f t="shared" si="8"/>
        <v>18176.570337076169</v>
      </c>
      <c r="Y40" s="355">
        <f t="shared" si="8"/>
        <v>13371.239099658003</v>
      </c>
      <c r="Z40" s="355">
        <f t="shared" si="8"/>
        <v>14329.242457248325</v>
      </c>
      <c r="AA40" s="355">
        <f t="shared" si="8"/>
        <v>15953.129920615302</v>
      </c>
      <c r="AB40" s="355">
        <f t="shared" si="8"/>
        <v>16545.430041794563</v>
      </c>
      <c r="AC40" s="355">
        <f t="shared" si="8"/>
        <v>16158.127450892754</v>
      </c>
      <c r="AD40" s="355">
        <f t="shared" si="8"/>
        <v>20357.152908997399</v>
      </c>
      <c r="AE40" s="355">
        <f t="shared" si="8"/>
        <v>15766.742948241295</v>
      </c>
      <c r="AF40" s="355">
        <f t="shared" si="8"/>
        <v>14373.855580161686</v>
      </c>
      <c r="AG40" s="355">
        <f t="shared" si="8"/>
        <v>13347.361345311021</v>
      </c>
      <c r="AH40" s="355">
        <f t="shared" si="8"/>
        <v>11950.85512862486</v>
      </c>
      <c r="AI40" s="355">
        <f t="shared" si="8"/>
        <v>11615.624025534778</v>
      </c>
      <c r="AJ40" s="355">
        <f t="shared" si="8"/>
        <v>18425.804037436286</v>
      </c>
      <c r="AK40" s="355">
        <f t="shared" si="8"/>
        <v>13740.332962985873</v>
      </c>
      <c r="AL40" s="355">
        <f t="shared" si="8"/>
        <v>14641.336899207081</v>
      </c>
      <c r="AM40" s="355">
        <f t="shared" si="8"/>
        <v>16309.42182839355</v>
      </c>
      <c r="AN40" s="355">
        <f t="shared" si="8"/>
        <v>16962.062349631498</v>
      </c>
      <c r="AO40" s="355">
        <f t="shared" si="8"/>
        <v>17532.350608952387</v>
      </c>
      <c r="AP40" s="355">
        <f t="shared" si="8"/>
        <v>21174.387660265726</v>
      </c>
      <c r="AQ40" s="355">
        <f t="shared" si="8"/>
        <v>15459.083400912317</v>
      </c>
      <c r="AR40" s="355">
        <f t="shared" si="8"/>
        <v>15762.961301496071</v>
      </c>
      <c r="AS40" s="355">
        <f t="shared" si="8"/>
        <v>14710.943740491339</v>
      </c>
      <c r="AT40" s="355">
        <f t="shared" si="8"/>
        <v>12329.717734436488</v>
      </c>
      <c r="AU40" s="355">
        <f t="shared" si="8"/>
        <v>12984.022512298221</v>
      </c>
      <c r="AV40" s="355">
        <f t="shared" si="8"/>
        <v>19440.327257228731</v>
      </c>
      <c r="AW40" s="355">
        <f t="shared" si="8"/>
        <v>14528.833375657034</v>
      </c>
      <c r="AX40" s="355">
        <f t="shared" si="8"/>
        <v>15470.176629974403</v>
      </c>
      <c r="AY40" s="355">
        <f t="shared" si="8"/>
        <v>17063.582777767628</v>
      </c>
      <c r="AZ40" s="355">
        <f t="shared" si="8"/>
        <v>17680.40405161076</v>
      </c>
      <c r="BA40" s="355">
        <f t="shared" si="8"/>
        <v>18257.275852711951</v>
      </c>
      <c r="BB40" s="355">
        <f t="shared" si="8"/>
        <v>21849.745181651841</v>
      </c>
      <c r="BC40" s="355">
        <f t="shared" si="8"/>
        <v>17113.265038067468</v>
      </c>
      <c r="BD40" s="355">
        <f t="shared" si="8"/>
        <v>15183.052710521244</v>
      </c>
      <c r="BE40" s="355">
        <f t="shared" si="8"/>
        <v>14967.696264478151</v>
      </c>
      <c r="BF40" s="355">
        <f t="shared" si="8"/>
        <v>12805.188957154405</v>
      </c>
      <c r="BG40" s="355">
        <f t="shared" si="8"/>
        <v>13276.51281787902</v>
      </c>
      <c r="BH40" s="355">
        <f t="shared" si="8"/>
        <v>19852.031177734149</v>
      </c>
      <c r="BI40" s="355">
        <f t="shared" si="8"/>
        <v>14973.625837673833</v>
      </c>
      <c r="BJ40" s="355">
        <f t="shared" si="8"/>
        <v>15903.587422744404</v>
      </c>
      <c r="BK40" s="355">
        <f t="shared" si="8"/>
        <v>17517.943440799761</v>
      </c>
      <c r="BL40" s="355">
        <f t="shared" si="8"/>
        <v>18177.290850300851</v>
      </c>
      <c r="BM40" s="355">
        <f t="shared" si="8"/>
        <v>18295.680358038466</v>
      </c>
      <c r="BN40" s="355">
        <f t="shared" si="8"/>
        <v>22180.644209989208</v>
      </c>
      <c r="BO40" s="355">
        <f t="shared" si="8"/>
        <v>17496.304714730959</v>
      </c>
      <c r="BP40" s="355">
        <f t="shared" si="8"/>
        <v>16121.055680156518</v>
      </c>
      <c r="BQ40" s="355">
        <f t="shared" si="8"/>
        <v>15058.613939990666</v>
      </c>
      <c r="BR40" s="355">
        <f t="shared" ref="BR40" si="14">$C40*BR$36</f>
        <v>13586.365615685256</v>
      </c>
      <c r="BS40" s="355">
        <f t="shared" si="9"/>
        <v>13312.794060713126</v>
      </c>
      <c r="BT40" s="355">
        <f t="shared" si="9"/>
        <v>20175.872683876634</v>
      </c>
      <c r="BU40" s="355">
        <f t="shared" si="9"/>
        <v>15412.625018886509</v>
      </c>
      <c r="BV40" s="355">
        <f t="shared" si="9"/>
        <v>16282.830958583427</v>
      </c>
      <c r="BW40" s="355">
        <f t="shared" si="9"/>
        <v>17939.207100767813</v>
      </c>
      <c r="BX40" s="355">
        <f t="shared" si="9"/>
        <v>18658.934815757551</v>
      </c>
      <c r="BY40" s="355">
        <f t="shared" si="9"/>
        <v>17282.953016057185</v>
      </c>
      <c r="BZ40" s="355">
        <f t="shared" si="9"/>
        <v>22096.902598487264</v>
      </c>
      <c r="CA40" s="355">
        <f t="shared" si="9"/>
        <v>17592.337759204995</v>
      </c>
      <c r="CB40" s="355">
        <f t="shared" si="9"/>
        <v>15551.482809082016</v>
      </c>
      <c r="CC40" s="355">
        <f t="shared" si="9"/>
        <v>15556.334268353896</v>
      </c>
      <c r="CD40" s="355">
        <f t="shared" si="9"/>
        <v>14108.898606545536</v>
      </c>
      <c r="CE40" s="355">
        <f t="shared" si="9"/>
        <v>13664.904066279763</v>
      </c>
      <c r="CF40" s="355">
        <f t="shared" si="9"/>
        <v>20670.812925055146</v>
      </c>
      <c r="CG40" s="355">
        <f t="shared" si="9"/>
        <v>15915.19258909157</v>
      </c>
      <c r="CH40" s="355">
        <f t="shared" si="9"/>
        <v>16768.841859322285</v>
      </c>
      <c r="CI40" s="355">
        <f t="shared" si="9"/>
        <v>18445.315256890037</v>
      </c>
      <c r="CJ40" s="355">
        <f t="shared" si="9"/>
        <v>19203.487329251049</v>
      </c>
      <c r="CK40" s="355">
        <f t="shared" si="9"/>
        <v>18749.912469531682</v>
      </c>
      <c r="CL40" s="355">
        <f t="shared" si="9"/>
        <v>23012.771721103687</v>
      </c>
      <c r="CM40" s="355">
        <f t="shared" si="9"/>
        <v>18394.467864805745</v>
      </c>
      <c r="CN40" s="355">
        <f t="shared" si="9"/>
        <v>16408.641541663783</v>
      </c>
      <c r="CO40" s="355">
        <f t="shared" si="9"/>
        <v>16331.393678051585</v>
      </c>
      <c r="CP40" s="355">
        <f t="shared" si="9"/>
        <v>14599.591468576189</v>
      </c>
      <c r="CQ40" s="355">
        <f t="shared" si="9"/>
        <v>14298.851416031841</v>
      </c>
      <c r="CR40" s="355">
        <f t="shared" si="9"/>
        <v>21327.811519633626</v>
      </c>
      <c r="CS40" s="355">
        <f t="shared" si="9"/>
        <v>16514.463001064309</v>
      </c>
      <c r="CT40" s="355">
        <f t="shared" si="9"/>
        <v>17367.568756669712</v>
      </c>
      <c r="CU40" s="355">
        <f t="shared" si="9"/>
        <v>19041.092649150421</v>
      </c>
      <c r="CV40" s="355">
        <f t="shared" si="9"/>
        <v>19819.666806333011</v>
      </c>
      <c r="CW40" s="355">
        <f t="shared" si="9"/>
        <v>19747.389557738075</v>
      </c>
      <c r="CX40" s="355">
        <f t="shared" si="9"/>
        <v>23774.67128093409</v>
      </c>
      <c r="CY40" s="355">
        <f t="shared" si="9"/>
        <v>18079.137426134701</v>
      </c>
      <c r="CZ40" s="355">
        <f t="shared" si="9"/>
        <v>18325.322698649637</v>
      </c>
      <c r="DA40" s="355">
        <f t="shared" si="9"/>
        <v>17364.788589407199</v>
      </c>
      <c r="DB40" s="355">
        <f t="shared" si="9"/>
        <v>14933.850827734712</v>
      </c>
      <c r="DC40" s="355">
        <f t="shared" si="9"/>
        <v>15730.936620062603</v>
      </c>
      <c r="DD40" s="355">
        <f t="shared" si="9"/>
        <v>22330.957687998256</v>
      </c>
      <c r="DE40" s="355">
        <f t="shared" si="9"/>
        <v>17322.530474098559</v>
      </c>
      <c r="DF40" s="355">
        <f t="shared" si="9"/>
        <v>18237.720537090783</v>
      </c>
      <c r="DG40" s="355">
        <f t="shared" si="9"/>
        <v>19835.349106455273</v>
      </c>
      <c r="DH40" s="355">
        <f t="shared" si="9"/>
        <v>20589.430538587982</v>
      </c>
      <c r="DI40" s="355">
        <f t="shared" si="9"/>
        <v>21045.583983090219</v>
      </c>
      <c r="DJ40" s="355">
        <f t="shared" si="9"/>
        <v>24713.925252432855</v>
      </c>
      <c r="DK40" s="355">
        <f t="shared" si="9"/>
        <v>19938.957349317261</v>
      </c>
      <c r="DL40" s="355">
        <f t="shared" si="9"/>
        <v>17984.575437279735</v>
      </c>
      <c r="DM40" s="355">
        <f t="shared" si="9"/>
        <v>17812.403526450042</v>
      </c>
      <c r="DN40" s="355">
        <f t="shared" si="9"/>
        <v>15572.887521167904</v>
      </c>
      <c r="DO40" s="355">
        <f t="shared" si="9"/>
        <v>16180.356483706413</v>
      </c>
      <c r="DP40" s="355">
        <f t="shared" si="9"/>
        <v>22886.913198122191</v>
      </c>
      <c r="DQ40" s="355">
        <f t="shared" si="9"/>
        <v>17897.036003319819</v>
      </c>
      <c r="DR40" s="355">
        <f t="shared" si="9"/>
        <v>18791.68544692091</v>
      </c>
      <c r="DS40" s="355">
        <f t="shared" si="9"/>
        <v>20402.671124431879</v>
      </c>
      <c r="DT40" s="355">
        <f t="shared" si="9"/>
        <v>21196.350487826545</v>
      </c>
      <c r="DU40" s="355">
        <f t="shared" si="9"/>
        <v>21684.763054826697</v>
      </c>
      <c r="DV40" s="355">
        <f t="shared" si="9"/>
        <v>25340.366297385426</v>
      </c>
      <c r="DW40" s="355">
        <f t="shared" si="9"/>
        <v>20554.581353491223</v>
      </c>
      <c r="DX40" s="355">
        <f t="shared" si="9"/>
        <v>19181.770634111406</v>
      </c>
      <c r="DY40" s="355">
        <f t="shared" si="9"/>
        <v>18111.714937909237</v>
      </c>
      <c r="DZ40" s="355">
        <f t="shared" si="9"/>
        <v>16532.448391693444</v>
      </c>
      <c r="EA40" s="355">
        <f t="shared" si="9"/>
        <v>16385.882927759554</v>
      </c>
      <c r="EB40" s="355">
        <f t="shared" si="9"/>
        <v>23365.608592732689</v>
      </c>
      <c r="EC40" s="355">
        <f t="shared" si="9"/>
        <v>18474.806837723001</v>
      </c>
      <c r="ED40" s="355">
        <f t="shared" ref="ED40" si="15">$C40*ED$36</f>
        <v>19299.272506285211</v>
      </c>
      <c r="EE40" s="355">
        <f t="shared" si="10"/>
        <v>20943.689458231096</v>
      </c>
      <c r="EF40" s="355">
        <f t="shared" si="10"/>
        <v>21794.076172617206</v>
      </c>
      <c r="EG40" s="355">
        <f t="shared" si="10"/>
        <v>20328.869168101337</v>
      </c>
      <c r="EH40" s="355">
        <f t="shared" si="10"/>
        <v>25185.054897834136</v>
      </c>
      <c r="EI40" s="355">
        <f t="shared" si="10"/>
        <v>19609.199029039646</v>
      </c>
      <c r="EJ40" s="355">
        <f t="shared" si="10"/>
        <v>19754.744675677852</v>
      </c>
      <c r="EK40" s="355">
        <f t="shared" si="10"/>
        <v>18945.725077769577</v>
      </c>
      <c r="EL40" s="355">
        <f t="shared" si="10"/>
        <v>16529.304884823832</v>
      </c>
      <c r="EM40" s="355">
        <f t="shared" si="10"/>
        <v>17438.821596842576</v>
      </c>
      <c r="EN40" s="355">
        <f t="shared" si="10"/>
        <v>24162.796297389399</v>
      </c>
      <c r="EO40" s="355">
        <f t="shared" si="10"/>
        <v>19112.542587446911</v>
      </c>
      <c r="EP40" s="355">
        <f t="shared" si="10"/>
        <v>20025.925695200931</v>
      </c>
      <c r="EQ40" s="355">
        <f t="shared" si="10"/>
        <v>21640.286784849395</v>
      </c>
      <c r="ER40" s="355">
        <f t="shared" si="10"/>
        <v>22496.165634179557</v>
      </c>
      <c r="ES40" s="355">
        <f t="shared" si="10"/>
        <v>22567.911059505925</v>
      </c>
      <c r="ET40" s="355">
        <f t="shared" si="10"/>
        <v>26484.853494778064</v>
      </c>
      <c r="EU40" s="355">
        <f t="shared" si="10"/>
        <v>21727.661258570413</v>
      </c>
      <c r="EV40" s="355">
        <f t="shared" si="10"/>
        <v>19743.595312087873</v>
      </c>
      <c r="EW40" s="355">
        <f t="shared" si="10"/>
        <v>19635.204156538708</v>
      </c>
      <c r="EX40" s="355">
        <f t="shared" si="10"/>
        <v>17364.798599130434</v>
      </c>
      <c r="EY40" s="355">
        <f t="shared" si="10"/>
        <v>18071.617588189383</v>
      </c>
      <c r="EZ40" s="355">
        <f t="shared" si="10"/>
        <v>24877.058383182204</v>
      </c>
      <c r="FA40" s="355">
        <f t="shared" si="10"/>
        <v>19823.265368567139</v>
      </c>
      <c r="FB40" s="355">
        <f t="shared" si="10"/>
        <v>20701.600698315433</v>
      </c>
      <c r="FC40" s="355">
        <f t="shared" si="10"/>
        <v>22316.480958942306</v>
      </c>
      <c r="FD40" s="355">
        <f t="shared" si="10"/>
        <v>23203.685704253821</v>
      </c>
      <c r="FE40" s="355">
        <f t="shared" si="10"/>
        <v>22635.011706325735</v>
      </c>
      <c r="FF40" s="355">
        <f t="shared" si="10"/>
        <v>26936.764738495938</v>
      </c>
      <c r="FG40" s="355">
        <f t="shared" si="10"/>
        <v>22240.8853936712</v>
      </c>
      <c r="FH40" s="355">
        <f t="shared" si="10"/>
        <v>20794.073324274017</v>
      </c>
      <c r="FI40" s="355">
        <f t="shared" si="10"/>
        <v>19850.976686757185</v>
      </c>
      <c r="FJ40" s="355">
        <f t="shared" si="10"/>
        <v>18271.843416669682</v>
      </c>
      <c r="FK40" s="355">
        <f t="shared" si="10"/>
        <v>18239.051162966032</v>
      </c>
      <c r="FL40" s="355">
        <f t="shared" si="10"/>
        <v>25339.606626123448</v>
      </c>
      <c r="FM40" s="355">
        <f t="shared" si="10"/>
        <v>20398.171954032641</v>
      </c>
      <c r="FN40" s="355">
        <f t="shared" si="10"/>
        <v>21216.239540966631</v>
      </c>
      <c r="FO40" s="355">
        <f t="shared" si="10"/>
        <v>22873.973962554988</v>
      </c>
      <c r="FP40" s="355">
        <f t="shared" si="10"/>
        <v>23827.693185293734</v>
      </c>
      <c r="FQ40" s="355">
        <f t="shared" si="10"/>
        <v>23649.299630890691</v>
      </c>
      <c r="FR40" s="355">
        <f t="shared" si="10"/>
        <v>27734.910974249538</v>
      </c>
      <c r="FS40" s="355">
        <f t="shared" si="10"/>
        <v>22994.726992835218</v>
      </c>
      <c r="FT40" s="355">
        <f t="shared" si="10"/>
        <v>20994.474389642397</v>
      </c>
      <c r="FU40" s="355">
        <f t="shared" si="10"/>
        <v>20932.282110707627</v>
      </c>
      <c r="FV40" s="355">
        <f t="shared" si="10"/>
        <v>18641.83495197718</v>
      </c>
      <c r="FW40" s="355">
        <f t="shared" si="10"/>
        <v>19420.611038643146</v>
      </c>
      <c r="FX40" s="355">
        <f t="shared" si="10"/>
        <v>26297.059075239566</v>
      </c>
      <c r="FY40" s="355">
        <f t="shared" si="10"/>
        <v>21198.998793668325</v>
      </c>
      <c r="FZ40" s="355">
        <f t="shared" si="10"/>
        <v>22066.597694275784</v>
      </c>
      <c r="GA40" s="355">
        <f t="shared" si="10"/>
        <v>23684.851498558473</v>
      </c>
      <c r="GB40" s="355">
        <f t="shared" si="10"/>
        <v>24638.724203720147</v>
      </c>
      <c r="GC40" s="355">
        <f t="shared" si="10"/>
        <v>25042.153686611378</v>
      </c>
      <c r="GD40" s="355">
        <f t="shared" si="10"/>
        <v>28755.864039858603</v>
      </c>
      <c r="GE40" s="355">
        <f t="shared" si="10"/>
        <v>23921.051605027034</v>
      </c>
      <c r="GF40" s="355">
        <f t="shared" si="10"/>
        <v>21944.064134426684</v>
      </c>
      <c r="GG40" s="355">
        <f t="shared" si="10"/>
        <v>21823.48780912728</v>
      </c>
      <c r="GH40" s="355">
        <f t="shared" si="10"/>
        <v>19475.678796968859</v>
      </c>
      <c r="GI40" s="355">
        <f t="shared" si="10"/>
        <v>20269.087497447275</v>
      </c>
      <c r="GJ40" s="355">
        <f t="shared" si="10"/>
        <v>27153.047631136382</v>
      </c>
      <c r="GK40" s="355">
        <f t="shared" si="10"/>
        <v>22009.451917406692</v>
      </c>
      <c r="GL40" s="355">
        <f t="shared" si="10"/>
        <v>22855.045976308345</v>
      </c>
      <c r="GM40" s="355">
        <f t="shared" si="10"/>
        <v>24460.637881088904</v>
      </c>
      <c r="GN40" s="355">
        <f t="shared" si="10"/>
        <v>25437.384538859049</v>
      </c>
      <c r="GO40" s="355">
        <f t="shared" si="10"/>
        <v>25361.602392346867</v>
      </c>
      <c r="GP40" s="355">
        <f t="shared" ref="GP40" si="16">$C40*GP$36</f>
        <v>29355.211566739134</v>
      </c>
      <c r="GQ40" s="355">
        <f t="shared" si="11"/>
        <v>23538.715144786485</v>
      </c>
      <c r="GR40" s="355">
        <f t="shared" si="11"/>
        <v>23739.269158725881</v>
      </c>
      <c r="GS40" s="355">
        <f t="shared" si="11"/>
        <v>22819.680689881643</v>
      </c>
      <c r="GT40" s="355">
        <f t="shared" si="11"/>
        <v>20224.107671659811</v>
      </c>
      <c r="GU40" s="355">
        <f t="shared" si="11"/>
        <v>21255.259844466502</v>
      </c>
      <c r="GV40" s="355">
        <f t="shared" si="11"/>
        <v>28079.058605333532</v>
      </c>
      <c r="GW40" s="355">
        <f t="shared" si="11"/>
        <v>22855.180907377537</v>
      </c>
      <c r="GX40" s="355">
        <f t="shared" si="11"/>
        <v>23696.78816024656</v>
      </c>
      <c r="GY40" s="355">
        <f t="shared" si="11"/>
        <v>25280.487599147484</v>
      </c>
      <c r="GZ40" s="355">
        <f t="shared" si="11"/>
        <v>26273.346441287053</v>
      </c>
      <c r="HA40" s="355">
        <f t="shared" si="11"/>
        <v>24680.898237353624</v>
      </c>
      <c r="HB40" s="355">
        <f t="shared" si="11"/>
        <v>29582.019082776773</v>
      </c>
      <c r="HC40" s="355">
        <f t="shared" si="11"/>
        <v>24940.150069115301</v>
      </c>
      <c r="HD40" s="355">
        <f t="shared" si="11"/>
        <v>22825.94410736662</v>
      </c>
      <c r="HE40" s="355">
        <f t="shared" si="11"/>
        <v>22909.229008563139</v>
      </c>
      <c r="HF40" s="355">
        <f t="shared" si="11"/>
        <v>20617.212191766619</v>
      </c>
      <c r="HG40" s="355">
        <f t="shared" si="11"/>
        <v>21515.264140489424</v>
      </c>
      <c r="HH40" s="355">
        <f t="shared" si="11"/>
        <v>28523.129166110695</v>
      </c>
      <c r="HI40" s="355">
        <f t="shared" si="11"/>
        <v>23367.813934955611</v>
      </c>
      <c r="HJ40" s="355">
        <f t="shared" si="11"/>
        <v>24226.551828167372</v>
      </c>
      <c r="HK40" s="355">
        <f t="shared" si="11"/>
        <v>25858.276050663557</v>
      </c>
      <c r="HL40" s="355">
        <f t="shared" si="11"/>
        <v>26924.805388101853</v>
      </c>
      <c r="HM40" s="355">
        <f t="shared" si="11"/>
        <v>26888.265093630456</v>
      </c>
      <c r="HN40" s="355">
        <f t="shared" si="11"/>
        <v>30882.170555830449</v>
      </c>
      <c r="HO40" s="355">
        <f t="shared" si="11"/>
        <v>26064.884479066804</v>
      </c>
      <c r="HP40" s="355">
        <f t="shared" si="11"/>
        <v>24052.42268278799</v>
      </c>
      <c r="HQ40" s="355">
        <f t="shared" si="11"/>
        <v>24003.233301260192</v>
      </c>
      <c r="HR40" s="355">
        <f t="shared" si="11"/>
        <v>22029.670757561595</v>
      </c>
      <c r="HS40" s="355">
        <f t="shared" si="11"/>
        <v>22053.30384758014</v>
      </c>
      <c r="HT40" s="355">
        <f t="shared" si="11"/>
        <v>29386.690144365544</v>
      </c>
      <c r="HU40" s="355">
        <f t="shared" si="11"/>
        <v>24267.842603822675</v>
      </c>
      <c r="HV40" s="355">
        <f t="shared" si="11"/>
        <v>25015.158397290004</v>
      </c>
      <c r="HW40" s="355">
        <f t="shared" si="11"/>
        <v>26666.018541350149</v>
      </c>
      <c r="HX40" s="355">
        <f t="shared" si="11"/>
        <v>27774.653045526076</v>
      </c>
      <c r="HY40" s="355">
        <f t="shared" si="11"/>
        <v>27485.370976358463</v>
      </c>
      <c r="HZ40" s="355">
        <f t="shared" si="11"/>
        <v>31623.832323763287</v>
      </c>
      <c r="IA40" s="355">
        <f t="shared" si="11"/>
        <v>25801.089033734737</v>
      </c>
      <c r="IB40" s="355">
        <f t="shared" si="11"/>
        <v>25981.225080758362</v>
      </c>
      <c r="IC40" s="355">
        <f t="shared" si="11"/>
        <v>25112.577561544902</v>
      </c>
      <c r="ID40" s="355">
        <f t="shared" si="11"/>
        <v>22467.871349708355</v>
      </c>
      <c r="IE40" s="355">
        <f t="shared" si="11"/>
        <v>23610.99655742629</v>
      </c>
      <c r="IF40" s="355">
        <f t="shared" si="11"/>
        <v>30543.557100528098</v>
      </c>
      <c r="IG40" s="355">
        <f t="shared" si="11"/>
        <v>25238.172361684923</v>
      </c>
      <c r="IH40" s="355">
        <f t="shared" si="11"/>
        <v>26056.234743562833</v>
      </c>
      <c r="II40" s="355">
        <f t="shared" si="11"/>
        <v>27640.688248280723</v>
      </c>
      <c r="IJ40" s="355">
        <f t="shared" si="11"/>
        <v>28740.878016084502</v>
      </c>
      <c r="IK40" s="355">
        <f t="shared" si="11"/>
        <v>28981.2213471941</v>
      </c>
      <c r="IL40" s="355">
        <f t="shared" si="11"/>
        <v>32769.218794691275</v>
      </c>
      <c r="IM40" s="355">
        <f t="shared" si="11"/>
        <v>27868.488728863176</v>
      </c>
      <c r="IN40" s="355">
        <f t="shared" si="11"/>
        <v>25850.142016100599</v>
      </c>
      <c r="IO40" s="355">
        <f t="shared" si="11"/>
        <v>25775.000224949439</v>
      </c>
      <c r="IP40" s="355">
        <f t="shared" si="11"/>
        <v>23318.976895685653</v>
      </c>
      <c r="IQ40" s="355">
        <f t="shared" si="11"/>
        <v>24282.714917140835</v>
      </c>
      <c r="IR40" s="355">
        <f t="shared" si="11"/>
        <v>31331.362091014147</v>
      </c>
      <c r="IS40" s="355">
        <f t="shared" si="11"/>
        <v>26038.673418195078</v>
      </c>
      <c r="IT40" s="355">
        <f t="shared" si="11"/>
        <v>26834.891647790828</v>
      </c>
      <c r="IU40" s="355">
        <f t="shared" si="11"/>
        <v>28433.214358095847</v>
      </c>
      <c r="IV40" s="355">
        <f t="shared" si="11"/>
        <v>29581.974773068592</v>
      </c>
      <c r="IW40" s="355">
        <f t="shared" si="11"/>
        <v>29849.967095158234</v>
      </c>
      <c r="IX40" s="355">
        <f t="shared" si="11"/>
        <v>33629.100465611242</v>
      </c>
      <c r="IY40" s="355">
        <f t="shared" si="11"/>
        <v>28715.105247627445</v>
      </c>
      <c r="IZ40" s="355">
        <f t="shared" si="11"/>
        <v>27277.302729918763</v>
      </c>
      <c r="JA40" s="355">
        <f t="shared" si="11"/>
        <v>26306.970035871032</v>
      </c>
      <c r="JB40" s="355">
        <f t="shared" ref="JB40" si="17">$C40*JB$36</f>
        <v>24506.300370000932</v>
      </c>
      <c r="JC40" s="355">
        <f t="shared" si="12"/>
        <v>24724.787003308575</v>
      </c>
      <c r="JD40" s="355">
        <f t="shared" si="12"/>
        <v>32055.00315401427</v>
      </c>
      <c r="JE40" s="355">
        <f t="shared" si="12"/>
        <v>26854.273408157416</v>
      </c>
      <c r="JF40" s="355">
        <f t="shared" si="12"/>
        <v>27578.0620812095</v>
      </c>
      <c r="JG40" s="355">
        <f t="shared" si="12"/>
        <v>29209.607997169143</v>
      </c>
      <c r="JH40" s="355">
        <f t="shared" si="12"/>
        <v>30423.679854299353</v>
      </c>
      <c r="JI40" s="355">
        <f t="shared" si="12"/>
        <v>30220.860439797631</v>
      </c>
      <c r="JJ40" s="355">
        <f t="shared" si="12"/>
        <v>34299.218337312166</v>
      </c>
      <c r="JK40" s="355">
        <f t="shared" si="12"/>
        <v>28416.763978544095</v>
      </c>
      <c r="JL40" s="355">
        <f t="shared" si="12"/>
        <v>28584.88088376019</v>
      </c>
      <c r="JM40" s="355">
        <f t="shared" si="12"/>
        <v>27729.722200650969</v>
      </c>
      <c r="JN40" s="355">
        <f t="shared" si="12"/>
        <v>25007.817132807184</v>
      </c>
      <c r="JO40" s="355">
        <f t="shared" si="12"/>
        <v>26258.381771589182</v>
      </c>
      <c r="JP40" s="355">
        <f t="shared" si="12"/>
        <v>33292.392060834791</v>
      </c>
      <c r="JQ40" s="355">
        <f t="shared" si="12"/>
        <v>27887.558719716766</v>
      </c>
      <c r="JR40" s="355">
        <f t="shared" si="12"/>
        <v>28671.519175703088</v>
      </c>
      <c r="JS40" s="355">
        <f t="shared" si="12"/>
        <v>30249.148184582988</v>
      </c>
      <c r="JT40" s="355">
        <f t="shared" si="12"/>
        <v>31458.382542668645</v>
      </c>
      <c r="JU40" s="355">
        <f t="shared" si="12"/>
        <v>31284.056939787919</v>
      </c>
      <c r="JV40" s="355">
        <f t="shared" si="12"/>
        <v>35319.363418061774</v>
      </c>
      <c r="JW40" s="355">
        <f t="shared" si="12"/>
        <v>30418.157957111554</v>
      </c>
      <c r="JX40" s="355">
        <f t="shared" si="12"/>
        <v>28358.326146599953</v>
      </c>
      <c r="JY40" s="355">
        <f t="shared" si="12"/>
        <v>28348.153331608679</v>
      </c>
      <c r="JZ40" s="355">
        <f t="shared" si="12"/>
        <v>25840.479296605339</v>
      </c>
      <c r="KA40" s="355">
        <f t="shared" si="12"/>
        <v>26925.897115249249</v>
      </c>
      <c r="KB40" s="355">
        <f t="shared" si="12"/>
        <v>34095.457208048574</v>
      </c>
      <c r="KC40" s="355">
        <f t="shared" si="12"/>
        <v>28713.907550876749</v>
      </c>
      <c r="KD40" s="355">
        <f t="shared" si="12"/>
        <v>29484.426149726536</v>
      </c>
      <c r="KE40" s="355">
        <f t="shared" si="12"/>
        <v>31083.984460267577</v>
      </c>
      <c r="KF40" s="355">
        <f t="shared" si="12"/>
        <v>32351.069413200985</v>
      </c>
      <c r="KG40" s="355">
        <f t="shared" si="12"/>
        <v>31544.600426235716</v>
      </c>
      <c r="KH40" s="355">
        <f t="shared" si="12"/>
        <v>35979.889038718997</v>
      </c>
      <c r="KI40" s="355">
        <f t="shared" si="12"/>
        <v>31146.302861715092</v>
      </c>
      <c r="KJ40" s="355">
        <f t="shared" si="12"/>
        <v>29629.828190202083</v>
      </c>
      <c r="KK40" s="355">
        <f t="shared" si="12"/>
        <v>28793.700526757329</v>
      </c>
      <c r="KL40" s="355">
        <f t="shared" si="12"/>
        <v>26976.797759061144</v>
      </c>
      <c r="KM40" s="355">
        <f t="shared" si="12"/>
        <v>27335.90178513846</v>
      </c>
      <c r="KN40" s="355">
        <f t="shared" si="12"/>
        <v>34812.73155321995</v>
      </c>
      <c r="KO40" s="355">
        <f t="shared" si="12"/>
        <v>29538.443420964577</v>
      </c>
      <c r="KP40" s="355">
        <f t="shared" si="12"/>
        <v>30248.351410613555</v>
      </c>
      <c r="KQ40" s="355">
        <f t="shared" si="12"/>
        <v>31892.217293929654</v>
      </c>
      <c r="KR40" s="355">
        <f t="shared" si="12"/>
        <v>33236.400872175</v>
      </c>
      <c r="KS40" s="355">
        <f t="shared" si="12"/>
        <v>32815.711957168751</v>
      </c>
      <c r="KT40" s="355">
        <f t="shared" si="12"/>
        <v>37039.675826586848</v>
      </c>
      <c r="KU40" s="355">
        <f t="shared" si="12"/>
        <v>32159.528420987481</v>
      </c>
      <c r="KV40" s="355">
        <f t="shared" si="12"/>
        <v>30088.830054933002</v>
      </c>
      <c r="KW40" s="355">
        <f t="shared" si="12"/>
        <v>30136.836420637512</v>
      </c>
      <c r="KX40" s="355">
        <f t="shared" si="12"/>
        <v>27603.456615591283</v>
      </c>
      <c r="KY40" s="355">
        <f t="shared" si="12"/>
        <v>28783.963067995253</v>
      </c>
      <c r="KZ40" s="355">
        <f t="shared" si="12"/>
        <v>36046.06558788984</v>
      </c>
      <c r="LA40" s="355">
        <f t="shared" si="12"/>
        <v>30607.446361208476</v>
      </c>
      <c r="LB40" s="355">
        <f t="shared" si="12"/>
        <v>31364.512158957667</v>
      </c>
      <c r="LC40" s="355">
        <f t="shared" si="12"/>
        <v>32968.743275230307</v>
      </c>
      <c r="LD40" s="355">
        <f t="shared" si="12"/>
        <v>34322.603186194501</v>
      </c>
      <c r="LE40" s="355">
        <f t="shared" si="12"/>
        <v>34432.442948890101</v>
      </c>
      <c r="LF40" s="355">
        <f t="shared" si="12"/>
        <v>38316.312457819113</v>
      </c>
      <c r="LG40" s="355">
        <f t="shared" si="12"/>
        <v>33343.899427337637</v>
      </c>
      <c r="LH40" s="355">
        <f t="shared" si="12"/>
        <v>31292.374619406481</v>
      </c>
      <c r="LI40" s="355">
        <f t="shared" si="12"/>
        <v>31289.392255734645</v>
      </c>
      <c r="LJ40" s="355">
        <f t="shared" si="12"/>
        <v>28695.407713858567</v>
      </c>
      <c r="LK40" s="355">
        <f t="shared" si="12"/>
        <v>29901.320178460297</v>
      </c>
      <c r="LL40" s="355">
        <f t="shared" si="12"/>
        <v>37181.793610137815</v>
      </c>
      <c r="LM40" s="355">
        <f t="shared" si="12"/>
        <v>31690.674319334725</v>
      </c>
      <c r="LN40" s="355">
        <f t="shared" ref="LN40" si="18">$C40*LN$36</f>
        <v>32423.953544642456</v>
      </c>
      <c r="LO40" s="355">
        <f t="shared" si="13"/>
        <v>34015.958384568105</v>
      </c>
      <c r="LP40" s="355">
        <f t="shared" si="13"/>
        <v>35402.915779063107</v>
      </c>
      <c r="LQ40" s="355">
        <f t="shared" si="13"/>
        <v>35073.688774894748</v>
      </c>
      <c r="LR40" s="355">
        <f t="shared" si="13"/>
        <v>39214.239084807028</v>
      </c>
      <c r="LS40" s="355">
        <f t="shared" si="13"/>
        <v>33251.922883262538</v>
      </c>
      <c r="LT40" s="355">
        <f t="shared" si="13"/>
        <v>33379.476919896908</v>
      </c>
      <c r="LU40" s="355">
        <f t="shared" si="13"/>
        <v>32576.020192310199</v>
      </c>
      <c r="LV40" s="355">
        <f t="shared" si="13"/>
        <v>29726.195132350615</v>
      </c>
      <c r="LW40" s="355">
        <f t="shared" si="13"/>
        <v>31178.939631051173</v>
      </c>
      <c r="LX40" s="355">
        <f t="shared" si="13"/>
        <v>38407.435639622767</v>
      </c>
      <c r="LY40" s="355">
        <f t="shared" si="13"/>
        <v>32826.666598276082</v>
      </c>
      <c r="LZ40" s="355">
        <f t="shared" si="13"/>
        <v>33552.560249392802</v>
      </c>
      <c r="MA40" s="355">
        <f t="shared" si="13"/>
        <v>35121.7028814519</v>
      </c>
      <c r="MB40" s="355">
        <f t="shared" si="13"/>
        <v>36534.096450777339</v>
      </c>
      <c r="MC40" s="355">
        <f t="shared" si="13"/>
        <v>34681.72029164352</v>
      </c>
      <c r="MD40" s="355">
        <f t="shared" si="13"/>
        <v>39733.682594610567</v>
      </c>
      <c r="ME40" s="355">
        <f t="shared" si="13"/>
        <v>34942.487462039855</v>
      </c>
      <c r="MF40" s="355">
        <f t="shared" si="13"/>
        <v>32753.595084815672</v>
      </c>
      <c r="MG40" s="355">
        <f t="shared" si="13"/>
        <v>32955.777347067808</v>
      </c>
      <c r="MH40" s="355">
        <f t="shared" si="13"/>
        <v>30403.388410285257</v>
      </c>
      <c r="MI40" s="355">
        <f t="shared" si="13"/>
        <v>31733.143573072124</v>
      </c>
      <c r="MJ40" s="355">
        <f t="shared" si="13"/>
        <v>39155.393390006844</v>
      </c>
      <c r="MK40" s="355">
        <f t="shared" si="13"/>
        <v>33634.604211834245</v>
      </c>
      <c r="ML40" s="355">
        <f t="shared" si="13"/>
        <v>34374.816571842792</v>
      </c>
      <c r="MM40" s="355">
        <f t="shared" si="13"/>
        <v>35991.622035905006</v>
      </c>
      <c r="MN40" s="355">
        <f t="shared" si="13"/>
        <v>37487.728922581387</v>
      </c>
      <c r="MO40" s="355">
        <f t="shared" si="13"/>
        <v>37185.029019613008</v>
      </c>
      <c r="MP40" s="355">
        <f t="shared" si="13"/>
        <v>41334.123362351915</v>
      </c>
      <c r="MQ40" s="355">
        <f t="shared" si="13"/>
        <v>36364.207691085845</v>
      </c>
      <c r="MR40" s="355">
        <f t="shared" si="13"/>
        <v>34275.55935547618</v>
      </c>
      <c r="MS40" s="355">
        <f t="shared" si="13"/>
        <v>34348.265714233006</v>
      </c>
      <c r="MT40" s="355">
        <f t="shared" si="13"/>
        <v>31696.844846588097</v>
      </c>
      <c r="MU40" s="355">
        <f t="shared" si="13"/>
        <v>33045.834426615547</v>
      </c>
      <c r="MV40" s="355">
        <f t="shared" si="13"/>
        <v>40467.193778571367</v>
      </c>
      <c r="MW40" s="355">
        <f t="shared" si="13"/>
        <v>34874.907683134566</v>
      </c>
      <c r="MX40" s="355">
        <f t="shared" si="13"/>
        <v>35579.72619563945</v>
      </c>
      <c r="MY40" s="355">
        <f t="shared" si="13"/>
        <v>37174.030869575356</v>
      </c>
      <c r="MZ40" s="355">
        <f t="shared" si="13"/>
        <v>38698.100652152396</v>
      </c>
      <c r="NA40" s="479">
        <f t="shared" si="13"/>
        <v>37736.561032845355</v>
      </c>
    </row>
    <row r="41" spans="1:387" x14ac:dyDescent="0.2">
      <c r="C41" s="277">
        <f>SUM(C37:C40)</f>
        <v>0.36003374477721434</v>
      </c>
      <c r="E41" s="272"/>
      <c r="F41" s="366">
        <f>SUM(F37:F40)</f>
        <v>624406.00746061327</v>
      </c>
      <c r="G41" s="366">
        <f t="shared" ref="G41:BR41" si="19">SUM(G37:G40)</f>
        <v>445235.3556691634</v>
      </c>
      <c r="H41" s="366">
        <f t="shared" si="19"/>
        <v>451304.81318440853</v>
      </c>
      <c r="I41" s="366">
        <f t="shared" si="19"/>
        <v>421936.38396113849</v>
      </c>
      <c r="J41" s="366">
        <f t="shared" si="19"/>
        <v>348393.20325654023</v>
      </c>
      <c r="K41" s="366">
        <f t="shared" si="19"/>
        <v>368527.72201242147</v>
      </c>
      <c r="L41" s="366">
        <f t="shared" si="19"/>
        <v>579376.77066724899</v>
      </c>
      <c r="M41" s="366">
        <f t="shared" si="19"/>
        <v>421961.67111050291</v>
      </c>
      <c r="N41" s="366">
        <f t="shared" si="19"/>
        <v>454345.49504580989</v>
      </c>
      <c r="O41" s="366">
        <f t="shared" si="19"/>
        <v>507420.26597754622</v>
      </c>
      <c r="P41" s="366">
        <f t="shared" si="19"/>
        <v>525951.48039093893</v>
      </c>
      <c r="Q41" s="366">
        <f t="shared" si="19"/>
        <v>534065.58967192809</v>
      </c>
      <c r="R41" s="366">
        <f t="shared" si="19"/>
        <v>658694.22352856584</v>
      </c>
      <c r="S41" s="366">
        <f t="shared" si="19"/>
        <v>506431.5213137074</v>
      </c>
      <c r="T41" s="366">
        <f t="shared" si="19"/>
        <v>443024.833867596</v>
      </c>
      <c r="U41" s="366">
        <f t="shared" si="19"/>
        <v>436679.70938119123</v>
      </c>
      <c r="V41" s="366">
        <f t="shared" si="19"/>
        <v>368141.30057705275</v>
      </c>
      <c r="W41" s="366">
        <f t="shared" si="19"/>
        <v>381528.45583794167</v>
      </c>
      <c r="X41" s="366">
        <f t="shared" si="19"/>
        <v>594925.33506036061</v>
      </c>
      <c r="Y41" s="366">
        <f t="shared" si="19"/>
        <v>437645.20776012528</v>
      </c>
      <c r="Z41" s="366">
        <f t="shared" si="19"/>
        <v>469000.98379125155</v>
      </c>
      <c r="AA41" s="366">
        <f t="shared" si="19"/>
        <v>522151.37329423183</v>
      </c>
      <c r="AB41" s="366">
        <f t="shared" si="19"/>
        <v>541537.55789970176</v>
      </c>
      <c r="AC41" s="366">
        <f t="shared" si="19"/>
        <v>528861.012248402</v>
      </c>
      <c r="AD41" s="366">
        <f t="shared" si="19"/>
        <v>666296.54498442682</v>
      </c>
      <c r="AE41" s="366">
        <f t="shared" si="19"/>
        <v>516050.86423591367</v>
      </c>
      <c r="AF41" s="366">
        <f t="shared" si="19"/>
        <v>470461.18649204273</v>
      </c>
      <c r="AG41" s="366">
        <f t="shared" si="19"/>
        <v>436863.68073154223</v>
      </c>
      <c r="AH41" s="366">
        <f t="shared" si="19"/>
        <v>391155.55684079876</v>
      </c>
      <c r="AI41" s="366">
        <f t="shared" si="19"/>
        <v>380183.32871249702</v>
      </c>
      <c r="AJ41" s="366">
        <f t="shared" si="19"/>
        <v>603082.83892084553</v>
      </c>
      <c r="AK41" s="366">
        <f t="shared" si="19"/>
        <v>449725.77555905457</v>
      </c>
      <c r="AL41" s="366">
        <f t="shared" si="19"/>
        <v>479215.94112421211</v>
      </c>
      <c r="AM41" s="366">
        <f t="shared" si="19"/>
        <v>533812.92872979736</v>
      </c>
      <c r="AN41" s="366">
        <f t="shared" si="19"/>
        <v>555174.07517112931</v>
      </c>
      <c r="AO41" s="366">
        <f t="shared" si="19"/>
        <v>573839.80404438183</v>
      </c>
      <c r="AP41" s="366">
        <f t="shared" si="19"/>
        <v>693044.91660817317</v>
      </c>
      <c r="AQ41" s="366">
        <f t="shared" si="19"/>
        <v>505981.06251397595</v>
      </c>
      <c r="AR41" s="366">
        <f t="shared" si="19"/>
        <v>515927.08965054026</v>
      </c>
      <c r="AS41" s="366">
        <f t="shared" si="19"/>
        <v>481494.19673600158</v>
      </c>
      <c r="AT41" s="366">
        <f t="shared" si="19"/>
        <v>403555.85890683637</v>
      </c>
      <c r="AU41" s="366">
        <f t="shared" si="19"/>
        <v>424971.47703403473</v>
      </c>
      <c r="AV41" s="366">
        <f t="shared" si="19"/>
        <v>636288.52928314672</v>
      </c>
      <c r="AW41" s="366">
        <f t="shared" si="19"/>
        <v>475533.66249836161</v>
      </c>
      <c r="AX41" s="366">
        <f t="shared" si="19"/>
        <v>506344.14767769363</v>
      </c>
      <c r="AY41" s="366">
        <f t="shared" si="19"/>
        <v>558496.87334506004</v>
      </c>
      <c r="AZ41" s="366">
        <f t="shared" si="19"/>
        <v>578685.64362505951</v>
      </c>
      <c r="BA41" s="366">
        <f t="shared" si="19"/>
        <v>597566.85406204488</v>
      </c>
      <c r="BB41" s="366">
        <f t="shared" si="19"/>
        <v>715149.59819800057</v>
      </c>
      <c r="BC41" s="366">
        <f t="shared" si="19"/>
        <v>560122.99063821894</v>
      </c>
      <c r="BD41" s="366">
        <f t="shared" si="19"/>
        <v>496946.48404716351</v>
      </c>
      <c r="BE41" s="366">
        <f t="shared" si="19"/>
        <v>489897.79425345373</v>
      </c>
      <c r="BF41" s="366">
        <f t="shared" si="19"/>
        <v>419118.19389310299</v>
      </c>
      <c r="BG41" s="366">
        <f t="shared" si="19"/>
        <v>434544.78430942458</v>
      </c>
      <c r="BH41" s="366">
        <f t="shared" si="19"/>
        <v>649763.73875942163</v>
      </c>
      <c r="BI41" s="366">
        <f t="shared" si="19"/>
        <v>490091.87120277842</v>
      </c>
      <c r="BJ41" s="366">
        <f t="shared" si="19"/>
        <v>520529.83047295228</v>
      </c>
      <c r="BK41" s="366">
        <f t="shared" si="19"/>
        <v>573368.25252605241</v>
      </c>
      <c r="BL41" s="366">
        <f t="shared" si="19"/>
        <v>594948.91770349164</v>
      </c>
      <c r="BM41" s="366">
        <f t="shared" si="19"/>
        <v>598823.84659559233</v>
      </c>
      <c r="BN41" s="366">
        <f t="shared" si="19"/>
        <v>725980.03604485933</v>
      </c>
      <c r="BO41" s="366">
        <f t="shared" si="19"/>
        <v>572660.00965525606</v>
      </c>
      <c r="BP41" s="366">
        <f t="shared" si="19"/>
        <v>527647.64057170297</v>
      </c>
      <c r="BQ41" s="366">
        <f t="shared" si="19"/>
        <v>492873.5607244728</v>
      </c>
      <c r="BR41" s="366">
        <f t="shared" si="19"/>
        <v>444686.37186614051</v>
      </c>
      <c r="BS41" s="366">
        <f t="shared" ref="BS41:ED41" si="20">SUM(BS37:BS40)</f>
        <v>435732.28173876408</v>
      </c>
      <c r="BT41" s="366">
        <f t="shared" si="20"/>
        <v>660363.18150221917</v>
      </c>
      <c r="BU41" s="366">
        <f t="shared" si="20"/>
        <v>504460.46385424485</v>
      </c>
      <c r="BV41" s="366">
        <f t="shared" si="20"/>
        <v>532942.60050846823</v>
      </c>
      <c r="BW41" s="366">
        <f t="shared" si="20"/>
        <v>587156.35552940262</v>
      </c>
      <c r="BX41" s="366">
        <f t="shared" si="20"/>
        <v>610713.28866101208</v>
      </c>
      <c r="BY41" s="366">
        <f t="shared" si="20"/>
        <v>565676.93592542887</v>
      </c>
      <c r="BZ41" s="366">
        <f t="shared" si="20"/>
        <v>723239.14459188422</v>
      </c>
      <c r="CA41" s="366">
        <f t="shared" si="20"/>
        <v>575803.20389383298</v>
      </c>
      <c r="CB41" s="366">
        <f t="shared" si="20"/>
        <v>509005.32659929735</v>
      </c>
      <c r="CC41" s="366">
        <f t="shared" si="20"/>
        <v>509164.11651286908</v>
      </c>
      <c r="CD41" s="366">
        <f t="shared" si="20"/>
        <v>461789.05454514641</v>
      </c>
      <c r="CE41" s="366">
        <f t="shared" si="20"/>
        <v>447256.96209128061</v>
      </c>
      <c r="CF41" s="366">
        <f t="shared" si="20"/>
        <v>676562.74409062252</v>
      </c>
      <c r="CG41" s="366">
        <f t="shared" si="20"/>
        <v>520909.67151829158</v>
      </c>
      <c r="CH41" s="366">
        <f t="shared" si="20"/>
        <v>548849.90274442802</v>
      </c>
      <c r="CI41" s="366">
        <f t="shared" si="20"/>
        <v>603721.44777585496</v>
      </c>
      <c r="CJ41" s="366">
        <f t="shared" si="20"/>
        <v>628536.67781200376</v>
      </c>
      <c r="CK41" s="366">
        <f t="shared" si="20"/>
        <v>613691.0182409524</v>
      </c>
      <c r="CL41" s="366">
        <f t="shared" si="20"/>
        <v>753215.85276837635</v>
      </c>
      <c r="CM41" s="366">
        <f t="shared" si="20"/>
        <v>602057.19532274024</v>
      </c>
      <c r="CN41" s="366">
        <f t="shared" si="20"/>
        <v>537060.4237229249</v>
      </c>
      <c r="CO41" s="366">
        <f t="shared" si="20"/>
        <v>534532.07484907599</v>
      </c>
      <c r="CP41" s="366">
        <f t="shared" si="20"/>
        <v>477849.59896808676</v>
      </c>
      <c r="CQ41" s="366">
        <f t="shared" si="20"/>
        <v>468006.27466608339</v>
      </c>
      <c r="CR41" s="366">
        <f t="shared" si="20"/>
        <v>698066.53175602772</v>
      </c>
      <c r="CS41" s="366">
        <f t="shared" si="20"/>
        <v>540523.99611435772</v>
      </c>
      <c r="CT41" s="366">
        <f t="shared" si="20"/>
        <v>568446.43792177679</v>
      </c>
      <c r="CU41" s="366">
        <f t="shared" si="20"/>
        <v>623221.44464759214</v>
      </c>
      <c r="CV41" s="366">
        <f t="shared" si="20"/>
        <v>648704.44186552055</v>
      </c>
      <c r="CW41" s="366">
        <f t="shared" si="20"/>
        <v>646338.78291335446</v>
      </c>
      <c r="CX41" s="366">
        <f t="shared" si="20"/>
        <v>778153.08473836281</v>
      </c>
      <c r="CY41" s="366">
        <f t="shared" si="20"/>
        <v>591736.32271574216</v>
      </c>
      <c r="CZ41" s="366">
        <f t="shared" si="20"/>
        <v>599794.05049506517</v>
      </c>
      <c r="DA41" s="366">
        <f t="shared" si="20"/>
        <v>568355.44210081047</v>
      </c>
      <c r="DB41" s="366">
        <f t="shared" si="20"/>
        <v>488790.02158669359</v>
      </c>
      <c r="DC41" s="366">
        <f t="shared" si="20"/>
        <v>514878.91092492314</v>
      </c>
      <c r="DD41" s="366">
        <f t="shared" si="20"/>
        <v>730899.84735195804</v>
      </c>
      <c r="DE41" s="366">
        <f t="shared" si="20"/>
        <v>566972.31960064697</v>
      </c>
      <c r="DF41" s="366">
        <f t="shared" si="20"/>
        <v>596926.80192446406</v>
      </c>
      <c r="DG41" s="366">
        <f t="shared" si="20"/>
        <v>649217.72888731479</v>
      </c>
      <c r="DH41" s="366">
        <f t="shared" si="20"/>
        <v>673899.07087619707</v>
      </c>
      <c r="DI41" s="366">
        <f t="shared" si="20"/>
        <v>688829.12840503035</v>
      </c>
      <c r="DJ41" s="366">
        <f t="shared" si="20"/>
        <v>808895.18697977846</v>
      </c>
      <c r="DK41" s="366">
        <f t="shared" si="20"/>
        <v>652608.86194798665</v>
      </c>
      <c r="DL41" s="366">
        <f t="shared" si="20"/>
        <v>588641.27662837552</v>
      </c>
      <c r="DM41" s="366">
        <f t="shared" si="20"/>
        <v>583006.0313736971</v>
      </c>
      <c r="DN41" s="366">
        <f t="shared" si="20"/>
        <v>509705.91011276649</v>
      </c>
      <c r="DO41" s="366">
        <f t="shared" si="20"/>
        <v>529588.57605991815</v>
      </c>
      <c r="DP41" s="366">
        <f t="shared" si="20"/>
        <v>749096.46046463482</v>
      </c>
      <c r="DQ41" s="366">
        <f t="shared" si="20"/>
        <v>585776.08115344215</v>
      </c>
      <c r="DR41" s="366">
        <f t="shared" si="20"/>
        <v>615058.26201185596</v>
      </c>
      <c r="DS41" s="366">
        <f t="shared" si="20"/>
        <v>667786.37167155882</v>
      </c>
      <c r="DT41" s="366">
        <f t="shared" si="20"/>
        <v>693763.76743113855</v>
      </c>
      <c r="DU41" s="366">
        <f t="shared" si="20"/>
        <v>709749.67702144</v>
      </c>
      <c r="DV41" s="366">
        <f t="shared" si="20"/>
        <v>829398.81564308982</v>
      </c>
      <c r="DW41" s="366">
        <f t="shared" si="20"/>
        <v>672758.44518412242</v>
      </c>
      <c r="DX41" s="366">
        <f t="shared" si="20"/>
        <v>627825.88298697548</v>
      </c>
      <c r="DY41" s="366">
        <f t="shared" si="20"/>
        <v>592802.59576662513</v>
      </c>
      <c r="DZ41" s="366">
        <f t="shared" si="20"/>
        <v>541112.66407249321</v>
      </c>
      <c r="EA41" s="366">
        <f t="shared" si="20"/>
        <v>536315.5265420269</v>
      </c>
      <c r="EB41" s="366">
        <f t="shared" si="20"/>
        <v>764764.32369456429</v>
      </c>
      <c r="EC41" s="366">
        <f t="shared" si="20"/>
        <v>604686.71725646337</v>
      </c>
      <c r="ED41" s="366">
        <f t="shared" si="20"/>
        <v>631671.75926489092</v>
      </c>
      <c r="EE41" s="366">
        <f t="shared" ref="EE41:GP41" si="21">SUM(EE37:EE40)</f>
        <v>685494.08591800078</v>
      </c>
      <c r="EF41" s="366">
        <f t="shared" si="21"/>
        <v>713327.5325806574</v>
      </c>
      <c r="EG41" s="366">
        <f t="shared" si="21"/>
        <v>665370.80851614347</v>
      </c>
      <c r="EH41" s="366">
        <f t="shared" si="21"/>
        <v>824315.42066244967</v>
      </c>
      <c r="EI41" s="366">
        <f t="shared" si="21"/>
        <v>641815.75986425974</v>
      </c>
      <c r="EJ41" s="366">
        <f t="shared" si="21"/>
        <v>646579.51842745766</v>
      </c>
      <c r="EK41" s="366">
        <f t="shared" si="21"/>
        <v>620100.03156990558</v>
      </c>
      <c r="EL41" s="366">
        <f t="shared" si="21"/>
        <v>541009.77602249326</v>
      </c>
      <c r="EM41" s="366">
        <f t="shared" si="21"/>
        <v>570778.56763754494</v>
      </c>
      <c r="EN41" s="366">
        <f t="shared" si="21"/>
        <v>790856.54865801043</v>
      </c>
      <c r="EO41" s="366">
        <f t="shared" si="21"/>
        <v>625560.02545204537</v>
      </c>
      <c r="EP41" s="366">
        <f t="shared" si="21"/>
        <v>655455.36551576632</v>
      </c>
      <c r="EQ41" s="366">
        <f t="shared" si="21"/>
        <v>708293.95356383547</v>
      </c>
      <c r="ER41" s="366">
        <f t="shared" si="21"/>
        <v>736307.15967292222</v>
      </c>
      <c r="ES41" s="366">
        <f t="shared" si="21"/>
        <v>738655.41186845698</v>
      </c>
      <c r="ET41" s="366">
        <f t="shared" si="21"/>
        <v>866858.27123643993</v>
      </c>
      <c r="EU41" s="366">
        <f t="shared" si="21"/>
        <v>711153.74983399152</v>
      </c>
      <c r="EV41" s="366">
        <f t="shared" si="21"/>
        <v>646214.59596153197</v>
      </c>
      <c r="EW41" s="366">
        <f t="shared" si="21"/>
        <v>642666.91654034145</v>
      </c>
      <c r="EX41" s="366">
        <f t="shared" si="21"/>
        <v>568355.7697224596</v>
      </c>
      <c r="EY41" s="366">
        <f t="shared" si="21"/>
        <v>591490.19585978147</v>
      </c>
      <c r="EZ41" s="366">
        <f t="shared" si="21"/>
        <v>814234.58988531644</v>
      </c>
      <c r="FA41" s="366">
        <f t="shared" si="21"/>
        <v>648822.22403251752</v>
      </c>
      <c r="FB41" s="366">
        <f t="shared" si="21"/>
        <v>677570.43839064543</v>
      </c>
      <c r="FC41" s="366">
        <f t="shared" si="21"/>
        <v>730426.01908158162</v>
      </c>
      <c r="FD41" s="366">
        <f t="shared" si="21"/>
        <v>759464.53243054706</v>
      </c>
      <c r="FE41" s="366">
        <f t="shared" si="21"/>
        <v>740851.63888223073</v>
      </c>
      <c r="FF41" s="366">
        <f t="shared" si="21"/>
        <v>881649.48008941021</v>
      </c>
      <c r="FG41" s="366">
        <f t="shared" si="21"/>
        <v>727951.75049493567</v>
      </c>
      <c r="FH41" s="366">
        <f t="shared" si="21"/>
        <v>680597.09891912295</v>
      </c>
      <c r="FI41" s="366">
        <f t="shared" si="21"/>
        <v>649729.22491076065</v>
      </c>
      <c r="FJ41" s="366">
        <f t="shared" si="21"/>
        <v>598043.65538967948</v>
      </c>
      <c r="FK41" s="366">
        <f t="shared" si="21"/>
        <v>596970.35376235156</v>
      </c>
      <c r="FL41" s="366">
        <f t="shared" si="21"/>
        <v>829373.95134406711</v>
      </c>
      <c r="FM41" s="366">
        <f t="shared" si="21"/>
        <v>667639.11229271989</v>
      </c>
      <c r="FN41" s="366">
        <f t="shared" si="21"/>
        <v>694414.74291132926</v>
      </c>
      <c r="FO41" s="366">
        <f t="shared" si="21"/>
        <v>748672.95487956074</v>
      </c>
      <c r="FP41" s="366">
        <f t="shared" si="21"/>
        <v>779888.50971852848</v>
      </c>
      <c r="FQ41" s="366">
        <f t="shared" si="21"/>
        <v>774049.62795163353</v>
      </c>
      <c r="FR41" s="366">
        <f t="shared" si="21"/>
        <v>907773.07810197456</v>
      </c>
      <c r="FS41" s="366">
        <f t="shared" si="21"/>
        <v>752625.24266910506</v>
      </c>
      <c r="FT41" s="366">
        <f t="shared" si="21"/>
        <v>687156.29401202477</v>
      </c>
      <c r="FU41" s="366">
        <f t="shared" si="21"/>
        <v>685120.71955010528</v>
      </c>
      <c r="FV41" s="366">
        <f t="shared" si="21"/>
        <v>610153.60429810046</v>
      </c>
      <c r="FW41" s="366">
        <f t="shared" si="21"/>
        <v>635643.21073676343</v>
      </c>
      <c r="FX41" s="366">
        <f t="shared" si="21"/>
        <v>860711.69595328451</v>
      </c>
      <c r="FY41" s="366">
        <f t="shared" si="21"/>
        <v>693850.44738291425</v>
      </c>
      <c r="FZ41" s="366">
        <f t="shared" si="21"/>
        <v>722247.25476021401</v>
      </c>
      <c r="GA41" s="366">
        <f t="shared" si="21"/>
        <v>775213.2526834748</v>
      </c>
      <c r="GB41" s="366">
        <f t="shared" si="21"/>
        <v>806433.83105439565</v>
      </c>
      <c r="GC41" s="366">
        <f t="shared" si="21"/>
        <v>819638.21537065611</v>
      </c>
      <c r="GD41" s="366">
        <f t="shared" si="21"/>
        <v>941189.21950679331</v>
      </c>
      <c r="GE41" s="366">
        <f t="shared" si="21"/>
        <v>782944.16257880698</v>
      </c>
      <c r="GF41" s="366">
        <f t="shared" si="21"/>
        <v>718236.68963172717</v>
      </c>
      <c r="GG41" s="366">
        <f t="shared" si="21"/>
        <v>714290.18545636185</v>
      </c>
      <c r="GH41" s="366">
        <f t="shared" si="21"/>
        <v>637445.59721371753</v>
      </c>
      <c r="GI41" s="366">
        <f t="shared" si="21"/>
        <v>663414.13408390526</v>
      </c>
      <c r="GJ41" s="366">
        <f t="shared" si="21"/>
        <v>888728.49279564538</v>
      </c>
      <c r="GK41" s="366">
        <f t="shared" si="21"/>
        <v>720376.85402890644</v>
      </c>
      <c r="GL41" s="366">
        <f t="shared" si="21"/>
        <v>748053.43544597249</v>
      </c>
      <c r="GM41" s="366">
        <f t="shared" si="21"/>
        <v>800605.00508798391</v>
      </c>
      <c r="GN41" s="366">
        <f t="shared" si="21"/>
        <v>832574.25571485783</v>
      </c>
      <c r="GO41" s="366">
        <f t="shared" si="21"/>
        <v>830093.88026067265</v>
      </c>
      <c r="GP41" s="366">
        <f t="shared" si="21"/>
        <v>960806.06810004427</v>
      </c>
      <c r="GQ41" s="366">
        <f t="shared" ref="GQ41:JB41" si="22">SUM(GQ37:GQ40)</f>
        <v>770430.16007469164</v>
      </c>
      <c r="GR41" s="366">
        <f t="shared" si="22"/>
        <v>776994.36122639175</v>
      </c>
      <c r="GS41" s="366">
        <f t="shared" si="22"/>
        <v>746895.91758167034</v>
      </c>
      <c r="GT41" s="366">
        <f t="shared" si="22"/>
        <v>661941.92907320638</v>
      </c>
      <c r="GU41" s="366">
        <f t="shared" si="22"/>
        <v>695691.89072872954</v>
      </c>
      <c r="GV41" s="366">
        <f t="shared" si="22"/>
        <v>919037.14722700883</v>
      </c>
      <c r="GW41" s="366">
        <f t="shared" si="22"/>
        <v>748057.85178580228</v>
      </c>
      <c r="GX41" s="366">
        <f t="shared" si="22"/>
        <v>775603.94368417491</v>
      </c>
      <c r="GY41" s="366">
        <f t="shared" si="22"/>
        <v>827438.96546499978</v>
      </c>
      <c r="GZ41" s="366">
        <f t="shared" si="22"/>
        <v>859935.57337142504</v>
      </c>
      <c r="HA41" s="366">
        <f t="shared" si="22"/>
        <v>807814.20153270685</v>
      </c>
      <c r="HB41" s="366">
        <f t="shared" si="22"/>
        <v>968229.55531301245</v>
      </c>
      <c r="HC41" s="366">
        <f t="shared" si="22"/>
        <v>816299.6022444804</v>
      </c>
      <c r="HD41" s="366">
        <f t="shared" si="22"/>
        <v>747100.92136823572</v>
      </c>
      <c r="HE41" s="366">
        <f t="shared" si="22"/>
        <v>749826.86453743419</v>
      </c>
      <c r="HF41" s="366">
        <f t="shared" si="22"/>
        <v>674808.37384256127</v>
      </c>
      <c r="HG41" s="366">
        <f t="shared" si="22"/>
        <v>704201.91985193826</v>
      </c>
      <c r="HH41" s="366">
        <f t="shared" si="22"/>
        <v>933571.72785809229</v>
      </c>
      <c r="HI41" s="366">
        <f t="shared" si="22"/>
        <v>764836.50529629469</v>
      </c>
      <c r="HJ41" s="366">
        <f t="shared" si="22"/>
        <v>792943.28888494254</v>
      </c>
      <c r="HK41" s="366">
        <f t="shared" si="22"/>
        <v>846350.17818212335</v>
      </c>
      <c r="HL41" s="366">
        <f t="shared" si="22"/>
        <v>881258.0464796389</v>
      </c>
      <c r="HM41" s="366">
        <f t="shared" si="22"/>
        <v>880062.0702020207</v>
      </c>
      <c r="HN41" s="366">
        <f t="shared" si="22"/>
        <v>1010783.9556422058</v>
      </c>
      <c r="HO41" s="366">
        <f t="shared" si="22"/>
        <v>853112.54238035576</v>
      </c>
      <c r="HP41" s="366">
        <f t="shared" si="22"/>
        <v>787243.98267714295</v>
      </c>
      <c r="HQ41" s="366">
        <f t="shared" si="22"/>
        <v>785633.99747398577</v>
      </c>
      <c r="HR41" s="366">
        <f t="shared" si="22"/>
        <v>721038.62355036288</v>
      </c>
      <c r="HS41" s="366">
        <f t="shared" si="22"/>
        <v>721812.1426321842</v>
      </c>
      <c r="HT41" s="366">
        <f t="shared" si="22"/>
        <v>961836.37266214401</v>
      </c>
      <c r="HU41" s="366">
        <f t="shared" si="22"/>
        <v>794294.75002893666</v>
      </c>
      <c r="HV41" s="366">
        <f t="shared" si="22"/>
        <v>818754.65036104538</v>
      </c>
      <c r="HW41" s="366">
        <f t="shared" si="22"/>
        <v>872787.86488553858</v>
      </c>
      <c r="HX41" s="366">
        <f t="shared" si="22"/>
        <v>909073.84962441958</v>
      </c>
      <c r="HY41" s="366">
        <f t="shared" si="22"/>
        <v>899605.54901902692</v>
      </c>
      <c r="HZ41" s="366">
        <f t="shared" si="22"/>
        <v>1035058.7977937465</v>
      </c>
      <c r="IA41" s="366">
        <f t="shared" si="22"/>
        <v>844478.4276496215</v>
      </c>
      <c r="IB41" s="366">
        <f t="shared" si="22"/>
        <v>850374.34179319232</v>
      </c>
      <c r="IC41" s="366">
        <f t="shared" si="22"/>
        <v>821943.21277193248</v>
      </c>
      <c r="ID41" s="366">
        <f t="shared" si="22"/>
        <v>735381.07810983504</v>
      </c>
      <c r="IE41" s="366">
        <f t="shared" si="22"/>
        <v>772795.95531746384</v>
      </c>
      <c r="IF41" s="366">
        <f t="shared" si="22"/>
        <v>999701.02197452786</v>
      </c>
      <c r="IG41" s="366">
        <f t="shared" si="22"/>
        <v>826053.97333729232</v>
      </c>
      <c r="IH41" s="366">
        <f t="shared" si="22"/>
        <v>852829.43359264429</v>
      </c>
      <c r="II41" s="366">
        <f t="shared" si="22"/>
        <v>904689.13620436797</v>
      </c>
      <c r="IJ41" s="366">
        <f t="shared" si="22"/>
        <v>940698.72184691089</v>
      </c>
      <c r="IK41" s="366">
        <f t="shared" si="22"/>
        <v>948565.24089523952</v>
      </c>
      <c r="IL41" s="366">
        <f t="shared" si="22"/>
        <v>1072547.6869160521</v>
      </c>
      <c r="IM41" s="366">
        <f t="shared" si="22"/>
        <v>912145.12348492723</v>
      </c>
      <c r="IN41" s="366">
        <f t="shared" si="22"/>
        <v>846083.94846177346</v>
      </c>
      <c r="IO41" s="366">
        <f t="shared" si="22"/>
        <v>843624.53205655352</v>
      </c>
      <c r="IP41" s="366">
        <f t="shared" si="22"/>
        <v>763238.052375186</v>
      </c>
      <c r="IQ41" s="366">
        <f t="shared" si="22"/>
        <v>794781.52590688528</v>
      </c>
      <c r="IR41" s="366">
        <f t="shared" si="22"/>
        <v>1025486.1475089706</v>
      </c>
      <c r="IS41" s="366">
        <f t="shared" si="22"/>
        <v>852254.64543488016</v>
      </c>
      <c r="IT41" s="366">
        <f t="shared" si="22"/>
        <v>878315.13914953847</v>
      </c>
      <c r="IU41" s="366">
        <f t="shared" si="22"/>
        <v>930628.78558168246</v>
      </c>
      <c r="IV41" s="366">
        <f t="shared" si="22"/>
        <v>968228.10504117911</v>
      </c>
      <c r="IW41" s="366">
        <f t="shared" si="22"/>
        <v>976999.5849769495</v>
      </c>
      <c r="IX41" s="366">
        <f t="shared" si="22"/>
        <v>1100691.9067384708</v>
      </c>
      <c r="IY41" s="366">
        <f t="shared" si="22"/>
        <v>939855.17036137718</v>
      </c>
      <c r="IZ41" s="366">
        <f t="shared" si="22"/>
        <v>892795.40447948943</v>
      </c>
      <c r="JA41" s="366">
        <f t="shared" si="22"/>
        <v>861036.08506878326</v>
      </c>
      <c r="JB41" s="366">
        <f t="shared" si="22"/>
        <v>802099.55389515171</v>
      </c>
      <c r="JC41" s="366">
        <f t="shared" ref="JC41:LN41" si="23">SUM(JC37:JC40)</f>
        <v>809250.69578365318</v>
      </c>
      <c r="JD41" s="366">
        <f t="shared" si="23"/>
        <v>1049171.1658531977</v>
      </c>
      <c r="JE41" s="366">
        <f t="shared" si="23"/>
        <v>878949.51076455286</v>
      </c>
      <c r="JF41" s="366">
        <f t="shared" si="23"/>
        <v>902639.36043603218</v>
      </c>
      <c r="JG41" s="366">
        <f t="shared" si="23"/>
        <v>956040.41369957034</v>
      </c>
      <c r="JH41" s="366">
        <f t="shared" si="23"/>
        <v>995777.39889513562</v>
      </c>
      <c r="JI41" s="366">
        <f t="shared" si="23"/>
        <v>989139.05041181017</v>
      </c>
      <c r="JJ41" s="366">
        <f t="shared" si="23"/>
        <v>1122625.0928103451</v>
      </c>
      <c r="JK41" s="366">
        <f t="shared" si="23"/>
        <v>930090.35905868013</v>
      </c>
      <c r="JL41" s="366">
        <f t="shared" si="23"/>
        <v>935592.88259916252</v>
      </c>
      <c r="JM41" s="366">
        <f t="shared" si="23"/>
        <v>907603.24777565675</v>
      </c>
      <c r="JN41" s="366">
        <f t="shared" si="23"/>
        <v>818514.36827530456</v>
      </c>
      <c r="JO41" s="366">
        <f t="shared" si="23"/>
        <v>859445.77463772695</v>
      </c>
      <c r="JP41" s="366">
        <f t="shared" si="23"/>
        <v>1089671.3260230497</v>
      </c>
      <c r="JQ41" s="366">
        <f t="shared" si="23"/>
        <v>912769.29077764391</v>
      </c>
      <c r="JR41" s="366">
        <f t="shared" si="23"/>
        <v>938428.58338909922</v>
      </c>
      <c r="JS41" s="366">
        <f t="shared" si="23"/>
        <v>990064.9179287533</v>
      </c>
      <c r="JT41" s="366">
        <f t="shared" si="23"/>
        <v>1029643.5701337397</v>
      </c>
      <c r="JU41" s="366">
        <f t="shared" si="23"/>
        <v>1023937.8338050405</v>
      </c>
      <c r="JV41" s="366">
        <f t="shared" si="23"/>
        <v>1156014.7885956485</v>
      </c>
      <c r="JW41" s="366">
        <f t="shared" si="23"/>
        <v>995596.66532033589</v>
      </c>
      <c r="JX41" s="366">
        <f t="shared" si="23"/>
        <v>928177.66892490652</v>
      </c>
      <c r="JY41" s="366">
        <f t="shared" si="23"/>
        <v>927844.70922706695</v>
      </c>
      <c r="JZ41" s="366">
        <f t="shared" si="23"/>
        <v>845767.68436317251</v>
      </c>
      <c r="KA41" s="366">
        <f t="shared" si="23"/>
        <v>881293.77908083471</v>
      </c>
      <c r="KB41" s="366">
        <f t="shared" si="23"/>
        <v>1115955.9216822721</v>
      </c>
      <c r="KC41" s="366">
        <f t="shared" si="23"/>
        <v>939815.9693389897</v>
      </c>
      <c r="KD41" s="366">
        <f t="shared" si="23"/>
        <v>965035.30539029697</v>
      </c>
      <c r="KE41" s="366">
        <f t="shared" si="23"/>
        <v>1017389.3934388066</v>
      </c>
      <c r="KF41" s="366">
        <f t="shared" si="23"/>
        <v>1058861.5153074863</v>
      </c>
      <c r="KG41" s="366">
        <f t="shared" si="23"/>
        <v>1032465.5108144141</v>
      </c>
      <c r="KH41" s="366">
        <f t="shared" si="23"/>
        <v>1177634.0170253315</v>
      </c>
      <c r="KI41" s="366">
        <f t="shared" si="23"/>
        <v>1019429.0959335048</v>
      </c>
      <c r="KJ41" s="366">
        <f t="shared" si="23"/>
        <v>969794.36367490259</v>
      </c>
      <c r="KK41" s="366">
        <f t="shared" si="23"/>
        <v>942427.62060382625</v>
      </c>
      <c r="KL41" s="366">
        <f t="shared" si="23"/>
        <v>882959.77448112238</v>
      </c>
      <c r="KM41" s="366">
        <f t="shared" si="23"/>
        <v>894713.37150595791</v>
      </c>
      <c r="KN41" s="366">
        <f t="shared" si="23"/>
        <v>1139432.5551845152</v>
      </c>
      <c r="KO41" s="366">
        <f t="shared" si="23"/>
        <v>966803.30906724965</v>
      </c>
      <c r="KP41" s="366">
        <f t="shared" si="23"/>
        <v>990038.83924548468</v>
      </c>
      <c r="KQ41" s="366">
        <f t="shared" si="23"/>
        <v>1043843.1292347391</v>
      </c>
      <c r="KR41" s="366">
        <f t="shared" si="23"/>
        <v>1087838.7153568943</v>
      </c>
      <c r="KS41" s="366">
        <f t="shared" si="23"/>
        <v>1074069.4239518067</v>
      </c>
      <c r="KT41" s="366">
        <f t="shared" si="23"/>
        <v>1212321.1993800113</v>
      </c>
      <c r="KU41" s="366">
        <f t="shared" si="23"/>
        <v>1052592.3134252161</v>
      </c>
      <c r="KV41" s="366">
        <f t="shared" si="23"/>
        <v>984817.65096752031</v>
      </c>
      <c r="KW41" s="366">
        <f t="shared" si="23"/>
        <v>986388.9156600422</v>
      </c>
      <c r="KX41" s="366">
        <f t="shared" si="23"/>
        <v>903470.53219151834</v>
      </c>
      <c r="KY41" s="366">
        <f t="shared" si="23"/>
        <v>942108.91026357876</v>
      </c>
      <c r="KZ41" s="366">
        <f t="shared" si="23"/>
        <v>1179799.99800846</v>
      </c>
      <c r="LA41" s="366">
        <f t="shared" si="23"/>
        <v>1001792.1392266918</v>
      </c>
      <c r="LB41" s="366">
        <f t="shared" si="23"/>
        <v>1026571.1605181817</v>
      </c>
      <c r="LC41" s="366">
        <f t="shared" si="23"/>
        <v>1079078.1910890699</v>
      </c>
      <c r="LD41" s="366">
        <f t="shared" si="23"/>
        <v>1123390.4868752689</v>
      </c>
      <c r="LE41" s="366">
        <f t="shared" si="23"/>
        <v>1126985.5797015175</v>
      </c>
      <c r="LF41" s="366">
        <f t="shared" si="23"/>
        <v>1254105.9509311309</v>
      </c>
      <c r="LG41" s="366">
        <f t="shared" si="23"/>
        <v>1091357.1796635618</v>
      </c>
      <c r="LH41" s="366">
        <f t="shared" si="23"/>
        <v>1024210.0742905794</v>
      </c>
      <c r="LI41" s="366">
        <f t="shared" si="23"/>
        <v>1024112.4605123013</v>
      </c>
      <c r="LJ41" s="366">
        <f t="shared" si="23"/>
        <v>939210.46337540564</v>
      </c>
      <c r="LK41" s="366">
        <f t="shared" si="23"/>
        <v>978680.38887577679</v>
      </c>
      <c r="LL41" s="366">
        <f t="shared" si="23"/>
        <v>1216972.7628174017</v>
      </c>
      <c r="LM41" s="366">
        <f t="shared" si="23"/>
        <v>1037246.559064107</v>
      </c>
      <c r="LN41" s="366">
        <f t="shared" si="23"/>
        <v>1061247.0377418231</v>
      </c>
      <c r="LO41" s="366">
        <f t="shared" ref="LO41:NA41" si="24">SUM(LO37:LO40)</f>
        <v>1113353.8981256306</v>
      </c>
      <c r="LP41" s="366">
        <f t="shared" si="24"/>
        <v>1158749.4858153109</v>
      </c>
      <c r="LQ41" s="366">
        <f t="shared" si="24"/>
        <v>1147973.7738887183</v>
      </c>
      <c r="LR41" s="366">
        <f t="shared" si="24"/>
        <v>1283495.3951174614</v>
      </c>
      <c r="LS41" s="366">
        <f t="shared" si="24"/>
        <v>1088346.7560640145</v>
      </c>
      <c r="LT41" s="366">
        <f t="shared" si="24"/>
        <v>1092521.6431068254</v>
      </c>
      <c r="LU41" s="366">
        <f t="shared" si="24"/>
        <v>1066224.2308886901</v>
      </c>
      <c r="LV41" s="366">
        <f t="shared" si="24"/>
        <v>972948.48649803584</v>
      </c>
      <c r="LW41" s="366">
        <f t="shared" si="24"/>
        <v>1020497.3085045501</v>
      </c>
      <c r="LX41" s="366">
        <f t="shared" si="24"/>
        <v>1257088.4436930211</v>
      </c>
      <c r="LY41" s="366">
        <f t="shared" si="24"/>
        <v>1074427.9730845853</v>
      </c>
      <c r="LZ41" s="366">
        <f t="shared" si="24"/>
        <v>1098186.7194047268</v>
      </c>
      <c r="MA41" s="366">
        <f t="shared" si="24"/>
        <v>1149545.2919419822</v>
      </c>
      <c r="MB41" s="366">
        <f t="shared" si="24"/>
        <v>1195773.4142932089</v>
      </c>
      <c r="MC41" s="366">
        <f t="shared" si="24"/>
        <v>1135144.5119923926</v>
      </c>
      <c r="MD41" s="366">
        <f t="shared" si="24"/>
        <v>1300496.9580297151</v>
      </c>
      <c r="ME41" s="366">
        <f t="shared" si="24"/>
        <v>1143679.5102535516</v>
      </c>
      <c r="MF41" s="366">
        <f t="shared" si="24"/>
        <v>1072036.3175729772</v>
      </c>
      <c r="MG41" s="366">
        <f t="shared" si="24"/>
        <v>1078653.8118462649</v>
      </c>
      <c r="MH41" s="366">
        <f t="shared" si="24"/>
        <v>995113.25302465062</v>
      </c>
      <c r="MI41" s="366">
        <f t="shared" si="24"/>
        <v>1038636.5921969226</v>
      </c>
      <c r="MJ41" s="366">
        <f t="shared" si="24"/>
        <v>1281569.355493559</v>
      </c>
      <c r="MK41" s="366">
        <f t="shared" si="24"/>
        <v>1100872.0462260135</v>
      </c>
      <c r="ML41" s="366">
        <f t="shared" si="24"/>
        <v>1125099.4487627645</v>
      </c>
      <c r="MM41" s="366">
        <f t="shared" si="24"/>
        <v>1178018.0420175444</v>
      </c>
      <c r="MN41" s="366">
        <f t="shared" si="24"/>
        <v>1226986.1297445511</v>
      </c>
      <c r="MO41" s="366">
        <f t="shared" si="24"/>
        <v>1217078.658870969</v>
      </c>
      <c r="MP41" s="366">
        <f t="shared" si="24"/>
        <v>1352879.929202809</v>
      </c>
      <c r="MQ41" s="366">
        <f t="shared" si="24"/>
        <v>1190212.8973525467</v>
      </c>
      <c r="MR41" s="366">
        <f t="shared" si="24"/>
        <v>1121850.7262805246</v>
      </c>
      <c r="MS41" s="366">
        <f t="shared" si="24"/>
        <v>1124230.4301543736</v>
      </c>
      <c r="MT41" s="366">
        <f t="shared" si="24"/>
        <v>1037448.5225217692</v>
      </c>
      <c r="MU41" s="366">
        <f t="shared" si="24"/>
        <v>1081601.4107183802</v>
      </c>
      <c r="MV41" s="366">
        <f t="shared" si="24"/>
        <v>1324505.0287931128</v>
      </c>
      <c r="MW41" s="366">
        <f t="shared" si="24"/>
        <v>1141467.6010835073</v>
      </c>
      <c r="MX41" s="366">
        <f t="shared" si="24"/>
        <v>1164536.5509421837</v>
      </c>
      <c r="MY41" s="366">
        <f t="shared" si="24"/>
        <v>1216718.6856760893</v>
      </c>
      <c r="MZ41" s="366">
        <f t="shared" si="24"/>
        <v>1266602.0085054536</v>
      </c>
      <c r="NA41" s="366">
        <f t="shared" si="24"/>
        <v>1235130.4894244743</v>
      </c>
    </row>
  </sheetData>
  <mergeCells count="34">
    <mergeCell ref="B27:D27"/>
    <mergeCell ref="B21:D21"/>
    <mergeCell ref="B36:C36"/>
    <mergeCell ref="B1:E1"/>
    <mergeCell ref="EH34:ES34"/>
    <mergeCell ref="R34:AC34"/>
    <mergeCell ref="AD34:AO34"/>
    <mergeCell ref="AP34:BA34"/>
    <mergeCell ref="BB34:BM34"/>
    <mergeCell ref="BN34:BY34"/>
    <mergeCell ref="F15:H18"/>
    <mergeCell ref="MD34:MO34"/>
    <mergeCell ref="MP34:NA34"/>
    <mergeCell ref="HN34:HY34"/>
    <mergeCell ref="HZ34:IK34"/>
    <mergeCell ref="IL34:IW34"/>
    <mergeCell ref="IX34:JI34"/>
    <mergeCell ref="JJ34:JU34"/>
    <mergeCell ref="JV34:KG34"/>
    <mergeCell ref="KH34:KS34"/>
    <mergeCell ref="KT34:LE34"/>
    <mergeCell ref="LF34:LQ34"/>
    <mergeCell ref="LR34:MC34"/>
    <mergeCell ref="HB34:HM34"/>
    <mergeCell ref="BZ34:CK34"/>
    <mergeCell ref="CL34:CW34"/>
    <mergeCell ref="CX34:DI34"/>
    <mergeCell ref="DJ34:DU34"/>
    <mergeCell ref="DV34:EG34"/>
    <mergeCell ref="ET34:FE34"/>
    <mergeCell ref="FF34:FQ34"/>
    <mergeCell ref="FR34:GC34"/>
    <mergeCell ref="GD34:GO34"/>
    <mergeCell ref="GP34:HA34"/>
  </mergeCells>
  <phoneticPr fontId="36" type="noConversion"/>
  <pageMargins left="0.511811024" right="0.511811024" top="0.78740157499999996" bottom="0.78740157499999996" header="0.31496062000000002" footer="0.31496062000000002"/>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47FA6-3351-456F-BEFD-A044F54D2733}">
  <sheetPr>
    <tabColor theme="7" tint="0.59999389629810485"/>
  </sheetPr>
  <dimension ref="A1:NA26"/>
  <sheetViews>
    <sheetView workbookViewId="0">
      <selection activeCell="F4" sqref="F4:G4"/>
    </sheetView>
  </sheetViews>
  <sheetFormatPr defaultColWidth="9.140625" defaultRowHeight="12.75" x14ac:dyDescent="0.2"/>
  <cols>
    <col min="1" max="1" width="32.28515625" style="256" bestFit="1" customWidth="1"/>
    <col min="2" max="2" width="31.5703125" style="256" bestFit="1" customWidth="1"/>
    <col min="3" max="3" width="11" style="256" bestFit="1" customWidth="1"/>
    <col min="4" max="4" width="10.7109375" style="256" bestFit="1" customWidth="1"/>
    <col min="5" max="5" width="14.85546875" style="256" bestFit="1" customWidth="1"/>
    <col min="6" max="6" width="7.28515625" style="256" bestFit="1" customWidth="1"/>
    <col min="7" max="8" width="7" style="256" bestFit="1" customWidth="1"/>
    <col min="9" max="10" width="7.28515625" style="256" bestFit="1" customWidth="1"/>
    <col min="11" max="11" width="6.7109375" style="256" bestFit="1" customWidth="1"/>
    <col min="12" max="16" width="7.28515625" style="256" bestFit="1" customWidth="1"/>
    <col min="17" max="17" width="7" style="256" bestFit="1" customWidth="1"/>
    <col min="18" max="18" width="6.7109375" style="256" bestFit="1" customWidth="1"/>
    <col min="19" max="19" width="7" style="256" bestFit="1" customWidth="1"/>
    <col min="20" max="21" width="7.28515625" style="256" bestFit="1" customWidth="1"/>
    <col min="22" max="22" width="7" style="256" bestFit="1" customWidth="1"/>
    <col min="23" max="27" width="7.28515625" style="256" bestFit="1" customWidth="1"/>
    <col min="28" max="28" width="7" style="256" bestFit="1" customWidth="1"/>
    <col min="29" max="34" width="7.28515625" style="256" bestFit="1" customWidth="1"/>
    <col min="35" max="35" width="7" style="256" bestFit="1" customWidth="1"/>
    <col min="36" max="40" width="7.28515625" style="256" bestFit="1" customWidth="1"/>
    <col min="41" max="41" width="7" style="256" bestFit="1" customWidth="1"/>
    <col min="42" max="49" width="7.28515625" style="256" bestFit="1" customWidth="1"/>
    <col min="50" max="50" width="7" style="256" bestFit="1" customWidth="1"/>
    <col min="51" max="55" width="7.28515625" style="256" bestFit="1" customWidth="1"/>
    <col min="56" max="56" width="7" style="256" bestFit="1" customWidth="1"/>
    <col min="57" max="59" width="7.28515625" style="256" bestFit="1" customWidth="1"/>
    <col min="60" max="60" width="7" style="256" bestFit="1" customWidth="1"/>
    <col min="61" max="61" width="7.28515625" style="256" bestFit="1" customWidth="1"/>
    <col min="62" max="62" width="7" style="256" bestFit="1" customWidth="1"/>
    <col min="63" max="72" width="7.28515625" style="256" bestFit="1" customWidth="1"/>
    <col min="73" max="73" width="7" style="256" bestFit="1" customWidth="1"/>
    <col min="74" max="87" width="7.28515625" style="256" bestFit="1" customWidth="1"/>
    <col min="88" max="88" width="7" style="256" bestFit="1" customWidth="1"/>
    <col min="89" max="99" width="7.28515625" style="256" bestFit="1" customWidth="1"/>
    <col min="100" max="101" width="7" style="256" bestFit="1" customWidth="1"/>
    <col min="102" max="105" width="7.28515625" style="256" bestFit="1" customWidth="1"/>
    <col min="106" max="106" width="7" style="256" bestFit="1" customWidth="1"/>
    <col min="107" max="107" width="7.28515625" style="256" bestFit="1" customWidth="1"/>
    <col min="108" max="108" width="7" style="256" bestFit="1" customWidth="1"/>
    <col min="109" max="109" width="7.28515625" style="256" bestFit="1" customWidth="1"/>
    <col min="110" max="110" width="6.7109375" style="256" bestFit="1" customWidth="1"/>
    <col min="111" max="111" width="7" style="256" bestFit="1" customWidth="1"/>
    <col min="112" max="113" width="7.28515625" style="256" bestFit="1" customWidth="1"/>
    <col min="114" max="114" width="7" style="256" bestFit="1" customWidth="1"/>
    <col min="115" max="121" width="7.28515625" style="256" bestFit="1" customWidth="1"/>
    <col min="122" max="122" width="6.7109375" style="256" bestFit="1" customWidth="1"/>
    <col min="123" max="123" width="7" style="256" bestFit="1" customWidth="1"/>
    <col min="124" max="127" width="7.28515625" style="256" bestFit="1" customWidth="1"/>
    <col min="128" max="128" width="7" style="256" bestFit="1" customWidth="1"/>
    <col min="129" max="129" width="7.28515625" style="256" bestFit="1" customWidth="1"/>
    <col min="130" max="130" width="7" style="256" bestFit="1" customWidth="1"/>
    <col min="131" max="133" width="7.28515625" style="256" bestFit="1" customWidth="1"/>
    <col min="134" max="134" width="7" style="256" bestFit="1" customWidth="1"/>
    <col min="135" max="135" width="7.28515625" style="256" bestFit="1" customWidth="1"/>
    <col min="136" max="136" width="7" style="256" bestFit="1" customWidth="1"/>
    <col min="137" max="137" width="7.28515625" style="256" bestFit="1" customWidth="1"/>
    <col min="138" max="138" width="7" style="256" bestFit="1" customWidth="1"/>
    <col min="139" max="140" width="7.28515625" style="256" bestFit="1" customWidth="1"/>
    <col min="141" max="141" width="7" style="256" bestFit="1" customWidth="1"/>
    <col min="142" max="145" width="7.28515625" style="256" bestFit="1" customWidth="1"/>
    <col min="146" max="146" width="6.7109375" style="256" bestFit="1" customWidth="1"/>
    <col min="147" max="147" width="7.28515625" style="256" bestFit="1" customWidth="1"/>
    <col min="148" max="149" width="6.7109375" style="256" bestFit="1" customWidth="1"/>
    <col min="150" max="151" width="7.28515625" style="256" bestFit="1" customWidth="1"/>
    <col min="152" max="152" width="7" style="256" bestFit="1" customWidth="1"/>
    <col min="153" max="153" width="6.7109375" style="256" bestFit="1" customWidth="1"/>
    <col min="154" max="158" width="7.28515625" style="256" bestFit="1" customWidth="1"/>
    <col min="159" max="159" width="7" style="256" bestFit="1" customWidth="1"/>
    <col min="160" max="166" width="7.28515625" style="256" bestFit="1" customWidth="1"/>
    <col min="167" max="167" width="7" style="256" bestFit="1" customWidth="1"/>
    <col min="168" max="169" width="7.28515625" style="256" bestFit="1" customWidth="1"/>
    <col min="170" max="170" width="7" style="256" bestFit="1" customWidth="1"/>
    <col min="171" max="171" width="7.28515625" style="256" bestFit="1" customWidth="1"/>
    <col min="172" max="172" width="7" style="256" bestFit="1" customWidth="1"/>
    <col min="173" max="173" width="7.28515625" style="256" bestFit="1" customWidth="1"/>
    <col min="174" max="175" width="7" style="256" bestFit="1" customWidth="1"/>
    <col min="176" max="177" width="7.28515625" style="256" bestFit="1" customWidth="1"/>
    <col min="178" max="178" width="7" style="256" bestFit="1" customWidth="1"/>
    <col min="179" max="193" width="7.28515625" style="256" bestFit="1" customWidth="1"/>
    <col min="194" max="194" width="7" style="256" bestFit="1" customWidth="1"/>
    <col min="195" max="200" width="7.28515625" style="256" bestFit="1" customWidth="1"/>
    <col min="201" max="201" width="6.7109375" style="256" bestFit="1" customWidth="1"/>
    <col min="202" max="204" width="7.28515625" style="256" bestFit="1" customWidth="1"/>
    <col min="205" max="205" width="6.42578125" style="256" bestFit="1" customWidth="1"/>
    <col min="206" max="209" width="7.28515625" style="256" bestFit="1" customWidth="1"/>
    <col min="210" max="211" width="7" style="256" bestFit="1" customWidth="1"/>
    <col min="212" max="215" width="7.28515625" style="256" bestFit="1" customWidth="1"/>
    <col min="216" max="217" width="7" style="256" bestFit="1" customWidth="1"/>
    <col min="218" max="222" width="7.28515625" style="256" bestFit="1" customWidth="1"/>
    <col min="223" max="223" width="7" style="256" bestFit="1" customWidth="1"/>
    <col min="224" max="230" width="7.28515625" style="256" bestFit="1" customWidth="1"/>
    <col min="231" max="231" width="7" style="256" bestFit="1" customWidth="1"/>
    <col min="232" max="232" width="7.28515625" style="256" bestFit="1" customWidth="1"/>
    <col min="233" max="233" width="7" style="256" bestFit="1" customWidth="1"/>
    <col min="234" max="243" width="7.28515625" style="256" bestFit="1" customWidth="1"/>
    <col min="244" max="245" width="7" style="256" bestFit="1" customWidth="1"/>
    <col min="246" max="246" width="7.28515625" style="256" bestFit="1" customWidth="1"/>
    <col min="247" max="247" width="7" style="256" bestFit="1" customWidth="1"/>
    <col min="248" max="248" width="7.28515625" style="256" bestFit="1" customWidth="1"/>
    <col min="249" max="249" width="7" style="256" bestFit="1" customWidth="1"/>
    <col min="250" max="259" width="7.28515625" style="256" bestFit="1" customWidth="1"/>
    <col min="260" max="261" width="7" style="256" bestFit="1" customWidth="1"/>
    <col min="262" max="264" width="7.28515625" style="256" bestFit="1" customWidth="1"/>
    <col min="265" max="265" width="7" style="256" bestFit="1" customWidth="1"/>
    <col min="266" max="267" width="7.28515625" style="256" bestFit="1" customWidth="1"/>
    <col min="268" max="268" width="7" style="256" bestFit="1" customWidth="1"/>
    <col min="269" max="269" width="7.28515625" style="256" bestFit="1" customWidth="1"/>
    <col min="270" max="270" width="7" style="256" bestFit="1" customWidth="1"/>
    <col min="271" max="276" width="7.28515625" style="256" bestFit="1" customWidth="1"/>
    <col min="277" max="277" width="7" style="256" bestFit="1" customWidth="1"/>
    <col min="278" max="278" width="7.28515625" style="256" bestFit="1" customWidth="1"/>
    <col min="279" max="279" width="7" style="256" bestFit="1" customWidth="1"/>
    <col min="280" max="282" width="7.28515625" style="256" bestFit="1" customWidth="1"/>
    <col min="283" max="285" width="7" style="256" bestFit="1" customWidth="1"/>
    <col min="286" max="287" width="7.28515625" style="256" bestFit="1" customWidth="1"/>
    <col min="288" max="292" width="7" style="256" bestFit="1" customWidth="1"/>
    <col min="293" max="297" width="7.28515625" style="256" bestFit="1" customWidth="1"/>
    <col min="298" max="298" width="7" style="256" bestFit="1" customWidth="1"/>
    <col min="299" max="310" width="7.28515625" style="256" bestFit="1" customWidth="1"/>
    <col min="311" max="311" width="7" style="256" bestFit="1" customWidth="1"/>
    <col min="312" max="312" width="7.28515625" style="256" bestFit="1" customWidth="1"/>
    <col min="313" max="314" width="7" style="256" bestFit="1" customWidth="1"/>
    <col min="315" max="315" width="7.28515625" style="256" bestFit="1" customWidth="1"/>
    <col min="316" max="317" width="7" style="256" bestFit="1" customWidth="1"/>
    <col min="318" max="318" width="7.5703125" style="256" bestFit="1" customWidth="1"/>
    <col min="319" max="319" width="7" style="256" bestFit="1" customWidth="1"/>
    <col min="320" max="329" width="7.28515625" style="256" bestFit="1" customWidth="1"/>
    <col min="330" max="330" width="7.85546875" style="256" bestFit="1" customWidth="1"/>
    <col min="331" max="332" width="7.28515625" style="256" bestFit="1" customWidth="1"/>
    <col min="333" max="333" width="7" style="256" bestFit="1" customWidth="1"/>
    <col min="334" max="334" width="7.28515625" style="256" bestFit="1" customWidth="1"/>
    <col min="335" max="335" width="7" style="256" bestFit="1" customWidth="1"/>
    <col min="336" max="336" width="7.85546875" style="256" bestFit="1" customWidth="1"/>
    <col min="337" max="338" width="7.28515625" style="256" bestFit="1" customWidth="1"/>
    <col min="339" max="339" width="7" style="256" bestFit="1" customWidth="1"/>
    <col min="340" max="341" width="7.28515625" style="256" bestFit="1" customWidth="1"/>
    <col min="342" max="342" width="7.85546875" style="256" bestFit="1" customWidth="1"/>
    <col min="343" max="347" width="7.28515625" style="256" bestFit="1" customWidth="1"/>
    <col min="348" max="348" width="7.85546875" style="256" bestFit="1" customWidth="1"/>
    <col min="349" max="349" width="7.28515625" style="256" bestFit="1" customWidth="1"/>
    <col min="350" max="350" width="7" style="256" bestFit="1" customWidth="1"/>
    <col min="351" max="352" width="7.28515625" style="256" bestFit="1" customWidth="1"/>
    <col min="353" max="353" width="7" style="256" bestFit="1" customWidth="1"/>
    <col min="354" max="354" width="7.85546875" style="256" bestFit="1" customWidth="1"/>
    <col min="355" max="355" width="7" style="256" bestFit="1" customWidth="1"/>
    <col min="356" max="359" width="7.28515625" style="256" bestFit="1" customWidth="1"/>
    <col min="360" max="360" width="7.85546875" style="256" bestFit="1" customWidth="1"/>
    <col min="361" max="361" width="7" style="256" bestFit="1" customWidth="1"/>
    <col min="362" max="363" width="7.28515625" style="256" bestFit="1" customWidth="1"/>
    <col min="364" max="364" width="7.85546875" style="256" bestFit="1" customWidth="1"/>
    <col min="365" max="365" width="7.28515625" style="256" bestFit="1" customWidth="1"/>
    <col min="366" max="16384" width="9.140625" style="256"/>
  </cols>
  <sheetData>
    <row r="1" spans="1:7" x14ac:dyDescent="0.2">
      <c r="B1" s="701" t="s">
        <v>0</v>
      </c>
      <c r="C1" s="701"/>
      <c r="D1" s="701"/>
      <c r="E1" s="701"/>
    </row>
    <row r="2" spans="1:7" x14ac:dyDescent="0.2">
      <c r="A2" s="257" t="s">
        <v>610</v>
      </c>
      <c r="B2" s="257" t="s">
        <v>591</v>
      </c>
      <c r="C2" s="257" t="s">
        <v>592</v>
      </c>
      <c r="D2" s="288" t="s">
        <v>623</v>
      </c>
      <c r="E2" s="288" t="s">
        <v>624</v>
      </c>
    </row>
    <row r="3" spans="1:7" x14ac:dyDescent="0.2">
      <c r="A3" s="260" t="s">
        <v>612</v>
      </c>
      <c r="B3" s="258" t="str">
        <f>'Cargos e Salários'!C99</f>
        <v>Supervisor de lanchonete</v>
      </c>
      <c r="C3" s="259">
        <v>1</v>
      </c>
      <c r="D3" s="283">
        <f>'Cargos e Salários'!AC99</f>
        <v>5279.1491158888894</v>
      </c>
      <c r="E3" s="283">
        <f>D3*C3</f>
        <v>5279.1491158888894</v>
      </c>
    </row>
    <row r="4" spans="1:7" x14ac:dyDescent="0.2">
      <c r="A4" s="260" t="s">
        <v>619</v>
      </c>
      <c r="B4" s="258" t="str">
        <f>'Cargos e Salários'!C86</f>
        <v>Atendente de bar/lanchonete</v>
      </c>
      <c r="C4" s="757">
        <f>1+1</f>
        <v>2</v>
      </c>
      <c r="D4" s="283">
        <f>'Cargos e Salários'!AC86</f>
        <v>3600.0585793688888</v>
      </c>
      <c r="E4" s="283">
        <f>D4*C4</f>
        <v>7200.1171587377776</v>
      </c>
      <c r="F4" s="758" t="s">
        <v>1133</v>
      </c>
      <c r="G4" s="758"/>
    </row>
    <row r="5" spans="1:7" x14ac:dyDescent="0.2">
      <c r="A5" s="260" t="s">
        <v>619</v>
      </c>
      <c r="B5" s="258" t="str">
        <f>'Cargos e Salários'!C91</f>
        <v>Confeiteiro</v>
      </c>
      <c r="C5" s="259">
        <v>0</v>
      </c>
      <c r="D5" s="283">
        <f>'Cargos e Salários'!AC91</f>
        <v>4427.338719399042</v>
      </c>
      <c r="E5" s="283">
        <f t="shared" ref="E5:E8" si="0">D5*C5</f>
        <v>0</v>
      </c>
    </row>
    <row r="6" spans="1:7" x14ac:dyDescent="0.2">
      <c r="A6" s="260" t="s">
        <v>619</v>
      </c>
      <c r="B6" s="258" t="str">
        <f>'Cargos e Salários'!C128</f>
        <v>Auxiliar de serviços gerais</v>
      </c>
      <c r="C6" s="259">
        <v>0</v>
      </c>
      <c r="D6" s="283">
        <f>'Cargos e Salários'!AC128</f>
        <v>3359.9228458350431</v>
      </c>
      <c r="E6" s="283">
        <f t="shared" si="0"/>
        <v>0</v>
      </c>
    </row>
    <row r="7" spans="1:7" x14ac:dyDescent="0.2">
      <c r="A7" s="260" t="s">
        <v>619</v>
      </c>
      <c r="B7" s="258" t="str">
        <f>'Cargos e Salários'!C41</f>
        <v>Caixa atendente</v>
      </c>
      <c r="C7" s="259">
        <v>2</v>
      </c>
      <c r="D7" s="283">
        <f>'Cargos e Salários'!AC41</f>
        <v>3370.3818158888889</v>
      </c>
      <c r="E7" s="283">
        <f t="shared" si="0"/>
        <v>6740.7636317777778</v>
      </c>
    </row>
    <row r="8" spans="1:7" x14ac:dyDescent="0.2">
      <c r="A8" s="260" t="s">
        <v>619</v>
      </c>
      <c r="B8" s="258" t="str">
        <f>'Cargos e Salários'!C67</f>
        <v>Jovem aprendiz</v>
      </c>
      <c r="C8" s="259">
        <v>0</v>
      </c>
      <c r="D8" s="283">
        <f>'Cargos e Salários'!AC67</f>
        <v>1930.603186735043</v>
      </c>
      <c r="E8" s="283">
        <f t="shared" si="0"/>
        <v>0</v>
      </c>
    </row>
    <row r="9" spans="1:7" x14ac:dyDescent="0.2">
      <c r="C9" s="287">
        <f>SUM(C3:C8)</f>
        <v>5</v>
      </c>
      <c r="E9" s="285">
        <f>SUM(E3:E8)</f>
        <v>19220.029906404445</v>
      </c>
    </row>
    <row r="10" spans="1:7" x14ac:dyDescent="0.2">
      <c r="E10" s="286"/>
    </row>
    <row r="11" spans="1:7" x14ac:dyDescent="0.2">
      <c r="A11" s="257" t="s">
        <v>610</v>
      </c>
      <c r="B11" s="701" t="s">
        <v>595</v>
      </c>
      <c r="C11" s="701"/>
      <c r="D11" s="701"/>
    </row>
    <row r="12" spans="1:7" x14ac:dyDescent="0.2">
      <c r="A12" s="260" t="s">
        <v>619</v>
      </c>
      <c r="B12" s="258" t="s">
        <v>607</v>
      </c>
      <c r="C12" s="261">
        <v>1500</v>
      </c>
      <c r="D12" s="262" t="s">
        <v>594</v>
      </c>
      <c r="E12" s="263"/>
    </row>
    <row r="13" spans="1:7" x14ac:dyDescent="0.2">
      <c r="A13" s="260" t="s">
        <v>619</v>
      </c>
      <c r="B13" s="258" t="s">
        <v>608</v>
      </c>
      <c r="C13" s="261">
        <v>1500</v>
      </c>
      <c r="D13" s="262" t="s">
        <v>594</v>
      </c>
      <c r="E13" s="263"/>
    </row>
    <row r="14" spans="1:7" x14ac:dyDescent="0.2">
      <c r="A14" s="260" t="s">
        <v>612</v>
      </c>
      <c r="B14" s="258" t="s">
        <v>609</v>
      </c>
      <c r="C14" s="261">
        <v>0</v>
      </c>
      <c r="D14" s="262" t="s">
        <v>594</v>
      </c>
      <c r="E14" s="263"/>
    </row>
    <row r="15" spans="1:7" x14ac:dyDescent="0.2">
      <c r="A15" s="263"/>
      <c r="B15" s="264"/>
      <c r="C15" s="339">
        <f>SUM(C12:C14)</f>
        <v>3000</v>
      </c>
      <c r="D15" s="266"/>
      <c r="E15" s="263"/>
    </row>
    <row r="16" spans="1:7" x14ac:dyDescent="0.2">
      <c r="A16" s="263"/>
      <c r="B16" s="264"/>
      <c r="C16" s="265"/>
      <c r="D16" s="266"/>
      <c r="E16" s="263"/>
    </row>
    <row r="17" spans="1:365" x14ac:dyDescent="0.2">
      <c r="A17" s="257" t="s">
        <v>610</v>
      </c>
      <c r="B17" s="701" t="s">
        <v>565</v>
      </c>
      <c r="C17" s="701"/>
      <c r="D17" s="701"/>
    </row>
    <row r="18" spans="1:365" x14ac:dyDescent="0.2">
      <c r="A18" s="260" t="s">
        <v>619</v>
      </c>
      <c r="B18" s="258" t="s">
        <v>606</v>
      </c>
      <c r="C18" s="270">
        <v>3000</v>
      </c>
      <c r="D18" s="262" t="s">
        <v>594</v>
      </c>
      <c r="E18" s="263"/>
    </row>
    <row r="19" spans="1:365" x14ac:dyDescent="0.2">
      <c r="A19" s="271"/>
      <c r="B19" s="264"/>
      <c r="C19" s="340">
        <f>SUM(C18)</f>
        <v>3000</v>
      </c>
      <c r="D19" s="266"/>
      <c r="E19" s="263"/>
      <c r="F19" s="705" t="s">
        <v>284</v>
      </c>
      <c r="G19" s="706"/>
      <c r="H19" s="706"/>
      <c r="I19" s="706"/>
      <c r="J19" s="706"/>
      <c r="K19" s="706"/>
      <c r="L19" s="706"/>
      <c r="M19" s="706"/>
      <c r="N19" s="706"/>
      <c r="O19" s="706"/>
      <c r="P19" s="706"/>
      <c r="Q19" s="707"/>
      <c r="R19" s="705" t="s">
        <v>285</v>
      </c>
      <c r="S19" s="706"/>
      <c r="T19" s="706"/>
      <c r="U19" s="706"/>
      <c r="V19" s="706"/>
      <c r="W19" s="706"/>
      <c r="X19" s="706"/>
      <c r="Y19" s="706"/>
      <c r="Z19" s="706"/>
      <c r="AA19" s="706"/>
      <c r="AB19" s="706"/>
      <c r="AC19" s="707"/>
      <c r="AD19" s="705" t="s">
        <v>286</v>
      </c>
      <c r="AE19" s="706"/>
      <c r="AF19" s="706"/>
      <c r="AG19" s="706"/>
      <c r="AH19" s="706"/>
      <c r="AI19" s="706"/>
      <c r="AJ19" s="706"/>
      <c r="AK19" s="706"/>
      <c r="AL19" s="706"/>
      <c r="AM19" s="706"/>
      <c r="AN19" s="706"/>
      <c r="AO19" s="707"/>
      <c r="AP19" s="705" t="s">
        <v>287</v>
      </c>
      <c r="AQ19" s="706"/>
      <c r="AR19" s="706"/>
      <c r="AS19" s="706"/>
      <c r="AT19" s="706"/>
      <c r="AU19" s="706"/>
      <c r="AV19" s="706"/>
      <c r="AW19" s="706"/>
      <c r="AX19" s="706"/>
      <c r="AY19" s="706"/>
      <c r="AZ19" s="706"/>
      <c r="BA19" s="707"/>
      <c r="BB19" s="705" t="s">
        <v>288</v>
      </c>
      <c r="BC19" s="706"/>
      <c r="BD19" s="706"/>
      <c r="BE19" s="706"/>
      <c r="BF19" s="706"/>
      <c r="BG19" s="706"/>
      <c r="BH19" s="706"/>
      <c r="BI19" s="706"/>
      <c r="BJ19" s="706"/>
      <c r="BK19" s="706"/>
      <c r="BL19" s="706"/>
      <c r="BM19" s="707"/>
      <c r="BN19" s="705" t="s">
        <v>289</v>
      </c>
      <c r="BO19" s="706"/>
      <c r="BP19" s="706"/>
      <c r="BQ19" s="706"/>
      <c r="BR19" s="706"/>
      <c r="BS19" s="706"/>
      <c r="BT19" s="706"/>
      <c r="BU19" s="706"/>
      <c r="BV19" s="706"/>
      <c r="BW19" s="706"/>
      <c r="BX19" s="706"/>
      <c r="BY19" s="707"/>
      <c r="BZ19" s="705" t="s">
        <v>290</v>
      </c>
      <c r="CA19" s="706"/>
      <c r="CB19" s="706"/>
      <c r="CC19" s="706"/>
      <c r="CD19" s="706"/>
      <c r="CE19" s="706"/>
      <c r="CF19" s="706"/>
      <c r="CG19" s="706"/>
      <c r="CH19" s="706"/>
      <c r="CI19" s="706"/>
      <c r="CJ19" s="706"/>
      <c r="CK19" s="707"/>
      <c r="CL19" s="705" t="s">
        <v>291</v>
      </c>
      <c r="CM19" s="706"/>
      <c r="CN19" s="706"/>
      <c r="CO19" s="706"/>
      <c r="CP19" s="706"/>
      <c r="CQ19" s="706"/>
      <c r="CR19" s="706"/>
      <c r="CS19" s="706"/>
      <c r="CT19" s="706"/>
      <c r="CU19" s="706"/>
      <c r="CV19" s="706"/>
      <c r="CW19" s="707"/>
      <c r="CX19" s="705" t="s">
        <v>292</v>
      </c>
      <c r="CY19" s="706"/>
      <c r="CZ19" s="706"/>
      <c r="DA19" s="706"/>
      <c r="DB19" s="706"/>
      <c r="DC19" s="706"/>
      <c r="DD19" s="706"/>
      <c r="DE19" s="706"/>
      <c r="DF19" s="706"/>
      <c r="DG19" s="706"/>
      <c r="DH19" s="706"/>
      <c r="DI19" s="707"/>
      <c r="DJ19" s="705" t="s">
        <v>293</v>
      </c>
      <c r="DK19" s="706"/>
      <c r="DL19" s="706"/>
      <c r="DM19" s="706"/>
      <c r="DN19" s="706"/>
      <c r="DO19" s="706"/>
      <c r="DP19" s="706"/>
      <c r="DQ19" s="706"/>
      <c r="DR19" s="706"/>
      <c r="DS19" s="706"/>
      <c r="DT19" s="706"/>
      <c r="DU19" s="707"/>
      <c r="DV19" s="705" t="s">
        <v>294</v>
      </c>
      <c r="DW19" s="706"/>
      <c r="DX19" s="706"/>
      <c r="DY19" s="706"/>
      <c r="DZ19" s="706"/>
      <c r="EA19" s="706"/>
      <c r="EB19" s="706"/>
      <c r="EC19" s="706"/>
      <c r="ED19" s="706"/>
      <c r="EE19" s="706"/>
      <c r="EF19" s="706"/>
      <c r="EG19" s="707"/>
      <c r="EH19" s="705" t="s">
        <v>295</v>
      </c>
      <c r="EI19" s="706"/>
      <c r="EJ19" s="706"/>
      <c r="EK19" s="706"/>
      <c r="EL19" s="706"/>
      <c r="EM19" s="706"/>
      <c r="EN19" s="706"/>
      <c r="EO19" s="706"/>
      <c r="EP19" s="706"/>
      <c r="EQ19" s="706"/>
      <c r="ER19" s="706"/>
      <c r="ES19" s="707"/>
      <c r="ET19" s="705" t="s">
        <v>296</v>
      </c>
      <c r="EU19" s="706"/>
      <c r="EV19" s="706"/>
      <c r="EW19" s="706"/>
      <c r="EX19" s="706"/>
      <c r="EY19" s="706"/>
      <c r="EZ19" s="706"/>
      <c r="FA19" s="706"/>
      <c r="FB19" s="706"/>
      <c r="FC19" s="706"/>
      <c r="FD19" s="706"/>
      <c r="FE19" s="707"/>
      <c r="FF19" s="705" t="s">
        <v>297</v>
      </c>
      <c r="FG19" s="706"/>
      <c r="FH19" s="706"/>
      <c r="FI19" s="706"/>
      <c r="FJ19" s="706"/>
      <c r="FK19" s="706"/>
      <c r="FL19" s="706"/>
      <c r="FM19" s="706"/>
      <c r="FN19" s="706"/>
      <c r="FO19" s="706"/>
      <c r="FP19" s="706"/>
      <c r="FQ19" s="707"/>
      <c r="FR19" s="705" t="s">
        <v>298</v>
      </c>
      <c r="FS19" s="706"/>
      <c r="FT19" s="706"/>
      <c r="FU19" s="706"/>
      <c r="FV19" s="706"/>
      <c r="FW19" s="706"/>
      <c r="FX19" s="706"/>
      <c r="FY19" s="706"/>
      <c r="FZ19" s="706"/>
      <c r="GA19" s="706"/>
      <c r="GB19" s="706"/>
      <c r="GC19" s="707"/>
      <c r="GD19" s="705" t="s">
        <v>299</v>
      </c>
      <c r="GE19" s="706"/>
      <c r="GF19" s="706"/>
      <c r="GG19" s="706"/>
      <c r="GH19" s="706"/>
      <c r="GI19" s="706"/>
      <c r="GJ19" s="706"/>
      <c r="GK19" s="706"/>
      <c r="GL19" s="706"/>
      <c r="GM19" s="706"/>
      <c r="GN19" s="706"/>
      <c r="GO19" s="707"/>
      <c r="GP19" s="705" t="s">
        <v>300</v>
      </c>
      <c r="GQ19" s="706"/>
      <c r="GR19" s="706"/>
      <c r="GS19" s="706"/>
      <c r="GT19" s="706"/>
      <c r="GU19" s="706"/>
      <c r="GV19" s="706"/>
      <c r="GW19" s="706"/>
      <c r="GX19" s="706"/>
      <c r="GY19" s="706"/>
      <c r="GZ19" s="706"/>
      <c r="HA19" s="707"/>
      <c r="HB19" s="705" t="s">
        <v>301</v>
      </c>
      <c r="HC19" s="706"/>
      <c r="HD19" s="706"/>
      <c r="HE19" s="706"/>
      <c r="HF19" s="706"/>
      <c r="HG19" s="706"/>
      <c r="HH19" s="706"/>
      <c r="HI19" s="706"/>
      <c r="HJ19" s="706"/>
      <c r="HK19" s="706"/>
      <c r="HL19" s="706"/>
      <c r="HM19" s="707"/>
      <c r="HN19" s="705" t="s">
        <v>302</v>
      </c>
      <c r="HO19" s="706"/>
      <c r="HP19" s="706"/>
      <c r="HQ19" s="706"/>
      <c r="HR19" s="706"/>
      <c r="HS19" s="706"/>
      <c r="HT19" s="706"/>
      <c r="HU19" s="706"/>
      <c r="HV19" s="706"/>
      <c r="HW19" s="706"/>
      <c r="HX19" s="706"/>
      <c r="HY19" s="707"/>
      <c r="HZ19" s="705" t="s">
        <v>303</v>
      </c>
      <c r="IA19" s="706"/>
      <c r="IB19" s="706"/>
      <c r="IC19" s="706"/>
      <c r="ID19" s="706"/>
      <c r="IE19" s="706"/>
      <c r="IF19" s="706"/>
      <c r="IG19" s="706"/>
      <c r="IH19" s="706"/>
      <c r="II19" s="706"/>
      <c r="IJ19" s="706"/>
      <c r="IK19" s="707"/>
      <c r="IL19" s="705" t="s">
        <v>304</v>
      </c>
      <c r="IM19" s="706"/>
      <c r="IN19" s="706"/>
      <c r="IO19" s="706"/>
      <c r="IP19" s="706"/>
      <c r="IQ19" s="706"/>
      <c r="IR19" s="706"/>
      <c r="IS19" s="706"/>
      <c r="IT19" s="706"/>
      <c r="IU19" s="706"/>
      <c r="IV19" s="706"/>
      <c r="IW19" s="707"/>
      <c r="IX19" s="705" t="s">
        <v>305</v>
      </c>
      <c r="IY19" s="706"/>
      <c r="IZ19" s="706"/>
      <c r="JA19" s="706"/>
      <c r="JB19" s="706"/>
      <c r="JC19" s="706"/>
      <c r="JD19" s="706"/>
      <c r="JE19" s="706"/>
      <c r="JF19" s="706"/>
      <c r="JG19" s="706"/>
      <c r="JH19" s="706"/>
      <c r="JI19" s="707"/>
      <c r="JJ19" s="705" t="s">
        <v>306</v>
      </c>
      <c r="JK19" s="706"/>
      <c r="JL19" s="706"/>
      <c r="JM19" s="706"/>
      <c r="JN19" s="706"/>
      <c r="JO19" s="706"/>
      <c r="JP19" s="706"/>
      <c r="JQ19" s="706"/>
      <c r="JR19" s="706"/>
      <c r="JS19" s="706"/>
      <c r="JT19" s="706"/>
      <c r="JU19" s="707"/>
      <c r="JV19" s="705" t="s">
        <v>307</v>
      </c>
      <c r="JW19" s="706"/>
      <c r="JX19" s="706"/>
      <c r="JY19" s="706"/>
      <c r="JZ19" s="706"/>
      <c r="KA19" s="706"/>
      <c r="KB19" s="706"/>
      <c r="KC19" s="706"/>
      <c r="KD19" s="706"/>
      <c r="KE19" s="706"/>
      <c r="KF19" s="706"/>
      <c r="KG19" s="707"/>
      <c r="KH19" s="705" t="s">
        <v>308</v>
      </c>
      <c r="KI19" s="706"/>
      <c r="KJ19" s="706"/>
      <c r="KK19" s="706"/>
      <c r="KL19" s="706"/>
      <c r="KM19" s="706"/>
      <c r="KN19" s="706"/>
      <c r="KO19" s="706"/>
      <c r="KP19" s="706"/>
      <c r="KQ19" s="706"/>
      <c r="KR19" s="706"/>
      <c r="KS19" s="707"/>
      <c r="KT19" s="705" t="s">
        <v>309</v>
      </c>
      <c r="KU19" s="706"/>
      <c r="KV19" s="706"/>
      <c r="KW19" s="706"/>
      <c r="KX19" s="706"/>
      <c r="KY19" s="706"/>
      <c r="KZ19" s="706"/>
      <c r="LA19" s="706"/>
      <c r="LB19" s="706"/>
      <c r="LC19" s="706"/>
      <c r="LD19" s="706"/>
      <c r="LE19" s="707"/>
      <c r="LF19" s="705" t="s">
        <v>310</v>
      </c>
      <c r="LG19" s="706"/>
      <c r="LH19" s="706"/>
      <c r="LI19" s="706"/>
      <c r="LJ19" s="706"/>
      <c r="LK19" s="706"/>
      <c r="LL19" s="706"/>
      <c r="LM19" s="706"/>
      <c r="LN19" s="706"/>
      <c r="LO19" s="706"/>
      <c r="LP19" s="706"/>
      <c r="LQ19" s="707"/>
      <c r="LR19" s="705" t="s">
        <v>311</v>
      </c>
      <c r="LS19" s="706"/>
      <c r="LT19" s="706"/>
      <c r="LU19" s="706"/>
      <c r="LV19" s="706"/>
      <c r="LW19" s="706"/>
      <c r="LX19" s="706"/>
      <c r="LY19" s="706"/>
      <c r="LZ19" s="706"/>
      <c r="MA19" s="706"/>
      <c r="MB19" s="706"/>
      <c r="MC19" s="707"/>
      <c r="MD19" s="705" t="s">
        <v>312</v>
      </c>
      <c r="ME19" s="706"/>
      <c r="MF19" s="706"/>
      <c r="MG19" s="706"/>
      <c r="MH19" s="706"/>
      <c r="MI19" s="706"/>
      <c r="MJ19" s="706"/>
      <c r="MK19" s="706"/>
      <c r="ML19" s="706"/>
      <c r="MM19" s="706"/>
      <c r="MN19" s="706"/>
      <c r="MO19" s="707"/>
      <c r="MP19" s="705" t="s">
        <v>313</v>
      </c>
      <c r="MQ19" s="706"/>
      <c r="MR19" s="706"/>
      <c r="MS19" s="706"/>
      <c r="MT19" s="706"/>
      <c r="MU19" s="706"/>
      <c r="MV19" s="706"/>
      <c r="MW19" s="706"/>
      <c r="MX19" s="706"/>
      <c r="MY19" s="706"/>
      <c r="MZ19" s="706"/>
      <c r="NA19" s="707"/>
    </row>
    <row r="20" spans="1:365" s="282" customFormat="1" x14ac:dyDescent="0.2">
      <c r="A20" s="278"/>
      <c r="B20" s="264"/>
      <c r="C20" s="279"/>
      <c r="D20" s="280"/>
      <c r="E20" s="343" t="s">
        <v>927</v>
      </c>
      <c r="F20" s="352">
        <v>1</v>
      </c>
      <c r="G20" s="344">
        <f>F20+1</f>
        <v>2</v>
      </c>
      <c r="H20" s="344">
        <f t="shared" ref="H20:BS20" si="1">G20+1</f>
        <v>3</v>
      </c>
      <c r="I20" s="344">
        <f t="shared" si="1"/>
        <v>4</v>
      </c>
      <c r="J20" s="344">
        <f t="shared" si="1"/>
        <v>5</v>
      </c>
      <c r="K20" s="344">
        <f t="shared" si="1"/>
        <v>6</v>
      </c>
      <c r="L20" s="344">
        <f t="shared" si="1"/>
        <v>7</v>
      </c>
      <c r="M20" s="344">
        <f t="shared" si="1"/>
        <v>8</v>
      </c>
      <c r="N20" s="344">
        <f t="shared" si="1"/>
        <v>9</v>
      </c>
      <c r="O20" s="344">
        <f t="shared" si="1"/>
        <v>10</v>
      </c>
      <c r="P20" s="344">
        <f t="shared" si="1"/>
        <v>11</v>
      </c>
      <c r="Q20" s="345">
        <f t="shared" si="1"/>
        <v>12</v>
      </c>
      <c r="R20" s="352">
        <f t="shared" si="1"/>
        <v>13</v>
      </c>
      <c r="S20" s="344">
        <f t="shared" si="1"/>
        <v>14</v>
      </c>
      <c r="T20" s="344">
        <f t="shared" si="1"/>
        <v>15</v>
      </c>
      <c r="U20" s="344">
        <f t="shared" si="1"/>
        <v>16</v>
      </c>
      <c r="V20" s="344">
        <f t="shared" si="1"/>
        <v>17</v>
      </c>
      <c r="W20" s="344">
        <f t="shared" si="1"/>
        <v>18</v>
      </c>
      <c r="X20" s="344">
        <f t="shared" si="1"/>
        <v>19</v>
      </c>
      <c r="Y20" s="344">
        <f t="shared" si="1"/>
        <v>20</v>
      </c>
      <c r="Z20" s="344">
        <f t="shared" si="1"/>
        <v>21</v>
      </c>
      <c r="AA20" s="344">
        <f t="shared" si="1"/>
        <v>22</v>
      </c>
      <c r="AB20" s="344">
        <f t="shared" si="1"/>
        <v>23</v>
      </c>
      <c r="AC20" s="345">
        <f t="shared" si="1"/>
        <v>24</v>
      </c>
      <c r="AD20" s="352">
        <f t="shared" si="1"/>
        <v>25</v>
      </c>
      <c r="AE20" s="344">
        <f t="shared" si="1"/>
        <v>26</v>
      </c>
      <c r="AF20" s="344">
        <f t="shared" si="1"/>
        <v>27</v>
      </c>
      <c r="AG20" s="344">
        <f t="shared" si="1"/>
        <v>28</v>
      </c>
      <c r="AH20" s="344">
        <f t="shared" si="1"/>
        <v>29</v>
      </c>
      <c r="AI20" s="344">
        <f t="shared" si="1"/>
        <v>30</v>
      </c>
      <c r="AJ20" s="344">
        <f t="shared" si="1"/>
        <v>31</v>
      </c>
      <c r="AK20" s="344">
        <f t="shared" si="1"/>
        <v>32</v>
      </c>
      <c r="AL20" s="344">
        <f t="shared" si="1"/>
        <v>33</v>
      </c>
      <c r="AM20" s="344">
        <f t="shared" si="1"/>
        <v>34</v>
      </c>
      <c r="AN20" s="344">
        <f t="shared" si="1"/>
        <v>35</v>
      </c>
      <c r="AO20" s="345">
        <f t="shared" si="1"/>
        <v>36</v>
      </c>
      <c r="AP20" s="352">
        <f t="shared" si="1"/>
        <v>37</v>
      </c>
      <c r="AQ20" s="344">
        <f t="shared" si="1"/>
        <v>38</v>
      </c>
      <c r="AR20" s="344">
        <f t="shared" si="1"/>
        <v>39</v>
      </c>
      <c r="AS20" s="344">
        <f t="shared" si="1"/>
        <v>40</v>
      </c>
      <c r="AT20" s="344">
        <f t="shared" si="1"/>
        <v>41</v>
      </c>
      <c r="AU20" s="344">
        <f t="shared" si="1"/>
        <v>42</v>
      </c>
      <c r="AV20" s="344">
        <f t="shared" si="1"/>
        <v>43</v>
      </c>
      <c r="AW20" s="344">
        <f t="shared" si="1"/>
        <v>44</v>
      </c>
      <c r="AX20" s="344">
        <f t="shared" si="1"/>
        <v>45</v>
      </c>
      <c r="AY20" s="344">
        <f t="shared" si="1"/>
        <v>46</v>
      </c>
      <c r="AZ20" s="344">
        <f t="shared" si="1"/>
        <v>47</v>
      </c>
      <c r="BA20" s="345">
        <f t="shared" si="1"/>
        <v>48</v>
      </c>
      <c r="BB20" s="352">
        <f t="shared" si="1"/>
        <v>49</v>
      </c>
      <c r="BC20" s="344">
        <f t="shared" si="1"/>
        <v>50</v>
      </c>
      <c r="BD20" s="344">
        <f t="shared" si="1"/>
        <v>51</v>
      </c>
      <c r="BE20" s="344">
        <f t="shared" si="1"/>
        <v>52</v>
      </c>
      <c r="BF20" s="344">
        <f t="shared" si="1"/>
        <v>53</v>
      </c>
      <c r="BG20" s="344">
        <f t="shared" si="1"/>
        <v>54</v>
      </c>
      <c r="BH20" s="344">
        <f t="shared" si="1"/>
        <v>55</v>
      </c>
      <c r="BI20" s="344">
        <f t="shared" si="1"/>
        <v>56</v>
      </c>
      <c r="BJ20" s="344">
        <f t="shared" si="1"/>
        <v>57</v>
      </c>
      <c r="BK20" s="344">
        <f t="shared" si="1"/>
        <v>58</v>
      </c>
      <c r="BL20" s="344">
        <f t="shared" si="1"/>
        <v>59</v>
      </c>
      <c r="BM20" s="345">
        <f t="shared" si="1"/>
        <v>60</v>
      </c>
      <c r="BN20" s="352">
        <f t="shared" si="1"/>
        <v>61</v>
      </c>
      <c r="BO20" s="344">
        <f t="shared" si="1"/>
        <v>62</v>
      </c>
      <c r="BP20" s="344">
        <f t="shared" si="1"/>
        <v>63</v>
      </c>
      <c r="BQ20" s="344">
        <f t="shared" si="1"/>
        <v>64</v>
      </c>
      <c r="BR20" s="344">
        <f t="shared" si="1"/>
        <v>65</v>
      </c>
      <c r="BS20" s="344">
        <f t="shared" si="1"/>
        <v>66</v>
      </c>
      <c r="BT20" s="344">
        <f t="shared" ref="BT20:EE20" si="2">BS20+1</f>
        <v>67</v>
      </c>
      <c r="BU20" s="344">
        <f t="shared" si="2"/>
        <v>68</v>
      </c>
      <c r="BV20" s="344">
        <f t="shared" si="2"/>
        <v>69</v>
      </c>
      <c r="BW20" s="344">
        <f t="shared" si="2"/>
        <v>70</v>
      </c>
      <c r="BX20" s="344">
        <f t="shared" si="2"/>
        <v>71</v>
      </c>
      <c r="BY20" s="345">
        <f t="shared" si="2"/>
        <v>72</v>
      </c>
      <c r="BZ20" s="352">
        <f t="shared" si="2"/>
        <v>73</v>
      </c>
      <c r="CA20" s="344">
        <f t="shared" si="2"/>
        <v>74</v>
      </c>
      <c r="CB20" s="344">
        <f t="shared" si="2"/>
        <v>75</v>
      </c>
      <c r="CC20" s="344">
        <f t="shared" si="2"/>
        <v>76</v>
      </c>
      <c r="CD20" s="344">
        <f t="shared" si="2"/>
        <v>77</v>
      </c>
      <c r="CE20" s="344">
        <f t="shared" si="2"/>
        <v>78</v>
      </c>
      <c r="CF20" s="344">
        <f t="shared" si="2"/>
        <v>79</v>
      </c>
      <c r="CG20" s="344">
        <f t="shared" si="2"/>
        <v>80</v>
      </c>
      <c r="CH20" s="344">
        <f t="shared" si="2"/>
        <v>81</v>
      </c>
      <c r="CI20" s="344">
        <f t="shared" si="2"/>
        <v>82</v>
      </c>
      <c r="CJ20" s="344">
        <f t="shared" si="2"/>
        <v>83</v>
      </c>
      <c r="CK20" s="345">
        <f t="shared" si="2"/>
        <v>84</v>
      </c>
      <c r="CL20" s="352">
        <f t="shared" si="2"/>
        <v>85</v>
      </c>
      <c r="CM20" s="344">
        <f t="shared" si="2"/>
        <v>86</v>
      </c>
      <c r="CN20" s="344">
        <f t="shared" si="2"/>
        <v>87</v>
      </c>
      <c r="CO20" s="344">
        <f t="shared" si="2"/>
        <v>88</v>
      </c>
      <c r="CP20" s="344">
        <f t="shared" si="2"/>
        <v>89</v>
      </c>
      <c r="CQ20" s="344">
        <f t="shared" si="2"/>
        <v>90</v>
      </c>
      <c r="CR20" s="344">
        <f t="shared" si="2"/>
        <v>91</v>
      </c>
      <c r="CS20" s="344">
        <f t="shared" si="2"/>
        <v>92</v>
      </c>
      <c r="CT20" s="344">
        <f t="shared" si="2"/>
        <v>93</v>
      </c>
      <c r="CU20" s="344">
        <f t="shared" si="2"/>
        <v>94</v>
      </c>
      <c r="CV20" s="344">
        <f t="shared" si="2"/>
        <v>95</v>
      </c>
      <c r="CW20" s="345">
        <f t="shared" si="2"/>
        <v>96</v>
      </c>
      <c r="CX20" s="352">
        <f t="shared" si="2"/>
        <v>97</v>
      </c>
      <c r="CY20" s="344">
        <f t="shared" si="2"/>
        <v>98</v>
      </c>
      <c r="CZ20" s="344">
        <f t="shared" si="2"/>
        <v>99</v>
      </c>
      <c r="DA20" s="344">
        <f t="shared" si="2"/>
        <v>100</v>
      </c>
      <c r="DB20" s="344">
        <f t="shared" si="2"/>
        <v>101</v>
      </c>
      <c r="DC20" s="344">
        <f t="shared" si="2"/>
        <v>102</v>
      </c>
      <c r="DD20" s="344">
        <f t="shared" si="2"/>
        <v>103</v>
      </c>
      <c r="DE20" s="344">
        <f t="shared" si="2"/>
        <v>104</v>
      </c>
      <c r="DF20" s="344">
        <f t="shared" si="2"/>
        <v>105</v>
      </c>
      <c r="DG20" s="344">
        <f t="shared" si="2"/>
        <v>106</v>
      </c>
      <c r="DH20" s="344">
        <f t="shared" si="2"/>
        <v>107</v>
      </c>
      <c r="DI20" s="345">
        <f t="shared" si="2"/>
        <v>108</v>
      </c>
      <c r="DJ20" s="352">
        <f t="shared" si="2"/>
        <v>109</v>
      </c>
      <c r="DK20" s="344">
        <f t="shared" si="2"/>
        <v>110</v>
      </c>
      <c r="DL20" s="344">
        <f t="shared" si="2"/>
        <v>111</v>
      </c>
      <c r="DM20" s="344">
        <f t="shared" si="2"/>
        <v>112</v>
      </c>
      <c r="DN20" s="344">
        <f t="shared" si="2"/>
        <v>113</v>
      </c>
      <c r="DO20" s="344">
        <f t="shared" si="2"/>
        <v>114</v>
      </c>
      <c r="DP20" s="344">
        <f t="shared" si="2"/>
        <v>115</v>
      </c>
      <c r="DQ20" s="344">
        <f t="shared" si="2"/>
        <v>116</v>
      </c>
      <c r="DR20" s="344">
        <f t="shared" si="2"/>
        <v>117</v>
      </c>
      <c r="DS20" s="344">
        <f t="shared" si="2"/>
        <v>118</v>
      </c>
      <c r="DT20" s="344">
        <f t="shared" si="2"/>
        <v>119</v>
      </c>
      <c r="DU20" s="345">
        <f t="shared" si="2"/>
        <v>120</v>
      </c>
      <c r="DV20" s="352">
        <f t="shared" si="2"/>
        <v>121</v>
      </c>
      <c r="DW20" s="344">
        <f t="shared" si="2"/>
        <v>122</v>
      </c>
      <c r="DX20" s="344">
        <f t="shared" si="2"/>
        <v>123</v>
      </c>
      <c r="DY20" s="344">
        <f t="shared" si="2"/>
        <v>124</v>
      </c>
      <c r="DZ20" s="344">
        <f t="shared" si="2"/>
        <v>125</v>
      </c>
      <c r="EA20" s="344">
        <f t="shared" si="2"/>
        <v>126</v>
      </c>
      <c r="EB20" s="344">
        <f t="shared" si="2"/>
        <v>127</v>
      </c>
      <c r="EC20" s="344">
        <f t="shared" si="2"/>
        <v>128</v>
      </c>
      <c r="ED20" s="344">
        <f t="shared" si="2"/>
        <v>129</v>
      </c>
      <c r="EE20" s="344">
        <f t="shared" si="2"/>
        <v>130</v>
      </c>
      <c r="EF20" s="344">
        <f t="shared" ref="EF20:GQ20" si="3">EE20+1</f>
        <v>131</v>
      </c>
      <c r="EG20" s="345">
        <f t="shared" si="3"/>
        <v>132</v>
      </c>
      <c r="EH20" s="352">
        <f t="shared" si="3"/>
        <v>133</v>
      </c>
      <c r="EI20" s="344">
        <f t="shared" si="3"/>
        <v>134</v>
      </c>
      <c r="EJ20" s="344">
        <f t="shared" si="3"/>
        <v>135</v>
      </c>
      <c r="EK20" s="344">
        <f t="shared" si="3"/>
        <v>136</v>
      </c>
      <c r="EL20" s="344">
        <f t="shared" si="3"/>
        <v>137</v>
      </c>
      <c r="EM20" s="344">
        <f t="shared" si="3"/>
        <v>138</v>
      </c>
      <c r="EN20" s="344">
        <f t="shared" si="3"/>
        <v>139</v>
      </c>
      <c r="EO20" s="344">
        <f t="shared" si="3"/>
        <v>140</v>
      </c>
      <c r="EP20" s="344">
        <f t="shared" si="3"/>
        <v>141</v>
      </c>
      <c r="EQ20" s="344">
        <f t="shared" si="3"/>
        <v>142</v>
      </c>
      <c r="ER20" s="344">
        <f t="shared" si="3"/>
        <v>143</v>
      </c>
      <c r="ES20" s="345">
        <f t="shared" si="3"/>
        <v>144</v>
      </c>
      <c r="ET20" s="352">
        <f t="shared" si="3"/>
        <v>145</v>
      </c>
      <c r="EU20" s="344">
        <f t="shared" si="3"/>
        <v>146</v>
      </c>
      <c r="EV20" s="344">
        <f t="shared" si="3"/>
        <v>147</v>
      </c>
      <c r="EW20" s="344">
        <f t="shared" si="3"/>
        <v>148</v>
      </c>
      <c r="EX20" s="344">
        <f t="shared" si="3"/>
        <v>149</v>
      </c>
      <c r="EY20" s="344">
        <f t="shared" si="3"/>
        <v>150</v>
      </c>
      <c r="EZ20" s="344">
        <f t="shared" si="3"/>
        <v>151</v>
      </c>
      <c r="FA20" s="344">
        <f t="shared" si="3"/>
        <v>152</v>
      </c>
      <c r="FB20" s="344">
        <f t="shared" si="3"/>
        <v>153</v>
      </c>
      <c r="FC20" s="344">
        <f t="shared" si="3"/>
        <v>154</v>
      </c>
      <c r="FD20" s="344">
        <f t="shared" si="3"/>
        <v>155</v>
      </c>
      <c r="FE20" s="345">
        <f t="shared" si="3"/>
        <v>156</v>
      </c>
      <c r="FF20" s="352">
        <f t="shared" si="3"/>
        <v>157</v>
      </c>
      <c r="FG20" s="344">
        <f t="shared" si="3"/>
        <v>158</v>
      </c>
      <c r="FH20" s="344">
        <f t="shared" si="3"/>
        <v>159</v>
      </c>
      <c r="FI20" s="344">
        <f t="shared" si="3"/>
        <v>160</v>
      </c>
      <c r="FJ20" s="344">
        <f t="shared" si="3"/>
        <v>161</v>
      </c>
      <c r="FK20" s="344">
        <f t="shared" si="3"/>
        <v>162</v>
      </c>
      <c r="FL20" s="344">
        <f t="shared" si="3"/>
        <v>163</v>
      </c>
      <c r="FM20" s="344">
        <f t="shared" si="3"/>
        <v>164</v>
      </c>
      <c r="FN20" s="344">
        <f t="shared" si="3"/>
        <v>165</v>
      </c>
      <c r="FO20" s="344">
        <f t="shared" si="3"/>
        <v>166</v>
      </c>
      <c r="FP20" s="344">
        <f t="shared" si="3"/>
        <v>167</v>
      </c>
      <c r="FQ20" s="345">
        <f t="shared" si="3"/>
        <v>168</v>
      </c>
      <c r="FR20" s="352">
        <f t="shared" si="3"/>
        <v>169</v>
      </c>
      <c r="FS20" s="344">
        <f t="shared" si="3"/>
        <v>170</v>
      </c>
      <c r="FT20" s="344">
        <f t="shared" si="3"/>
        <v>171</v>
      </c>
      <c r="FU20" s="344">
        <f t="shared" si="3"/>
        <v>172</v>
      </c>
      <c r="FV20" s="344">
        <f t="shared" si="3"/>
        <v>173</v>
      </c>
      <c r="FW20" s="344">
        <f t="shared" si="3"/>
        <v>174</v>
      </c>
      <c r="FX20" s="344">
        <f t="shared" si="3"/>
        <v>175</v>
      </c>
      <c r="FY20" s="344">
        <f t="shared" si="3"/>
        <v>176</v>
      </c>
      <c r="FZ20" s="344">
        <f t="shared" si="3"/>
        <v>177</v>
      </c>
      <c r="GA20" s="344">
        <f t="shared" si="3"/>
        <v>178</v>
      </c>
      <c r="GB20" s="344">
        <f t="shared" si="3"/>
        <v>179</v>
      </c>
      <c r="GC20" s="345">
        <f t="shared" si="3"/>
        <v>180</v>
      </c>
      <c r="GD20" s="352">
        <f t="shared" si="3"/>
        <v>181</v>
      </c>
      <c r="GE20" s="344">
        <f t="shared" si="3"/>
        <v>182</v>
      </c>
      <c r="GF20" s="344">
        <f t="shared" si="3"/>
        <v>183</v>
      </c>
      <c r="GG20" s="344">
        <f t="shared" si="3"/>
        <v>184</v>
      </c>
      <c r="GH20" s="344">
        <f t="shared" si="3"/>
        <v>185</v>
      </c>
      <c r="GI20" s="344">
        <f t="shared" si="3"/>
        <v>186</v>
      </c>
      <c r="GJ20" s="344">
        <f t="shared" si="3"/>
        <v>187</v>
      </c>
      <c r="GK20" s="344">
        <f t="shared" si="3"/>
        <v>188</v>
      </c>
      <c r="GL20" s="344">
        <f t="shared" si="3"/>
        <v>189</v>
      </c>
      <c r="GM20" s="344">
        <f t="shared" si="3"/>
        <v>190</v>
      </c>
      <c r="GN20" s="344">
        <f t="shared" si="3"/>
        <v>191</v>
      </c>
      <c r="GO20" s="345">
        <f t="shared" si="3"/>
        <v>192</v>
      </c>
      <c r="GP20" s="352">
        <f t="shared" si="3"/>
        <v>193</v>
      </c>
      <c r="GQ20" s="344">
        <f t="shared" si="3"/>
        <v>194</v>
      </c>
      <c r="GR20" s="344">
        <f t="shared" ref="GR20:HO20" si="4">GQ20+1</f>
        <v>195</v>
      </c>
      <c r="GS20" s="344">
        <f t="shared" si="4"/>
        <v>196</v>
      </c>
      <c r="GT20" s="344">
        <f t="shared" si="4"/>
        <v>197</v>
      </c>
      <c r="GU20" s="344">
        <f t="shared" si="4"/>
        <v>198</v>
      </c>
      <c r="GV20" s="344">
        <f t="shared" si="4"/>
        <v>199</v>
      </c>
      <c r="GW20" s="344">
        <f t="shared" si="4"/>
        <v>200</v>
      </c>
      <c r="GX20" s="344">
        <f t="shared" si="4"/>
        <v>201</v>
      </c>
      <c r="GY20" s="344">
        <f t="shared" si="4"/>
        <v>202</v>
      </c>
      <c r="GZ20" s="344">
        <f t="shared" si="4"/>
        <v>203</v>
      </c>
      <c r="HA20" s="345">
        <f t="shared" si="4"/>
        <v>204</v>
      </c>
      <c r="HB20" s="352">
        <f t="shared" si="4"/>
        <v>205</v>
      </c>
      <c r="HC20" s="344">
        <f t="shared" si="4"/>
        <v>206</v>
      </c>
      <c r="HD20" s="344">
        <f t="shared" si="4"/>
        <v>207</v>
      </c>
      <c r="HE20" s="344">
        <f t="shared" si="4"/>
        <v>208</v>
      </c>
      <c r="HF20" s="344">
        <f t="shared" si="4"/>
        <v>209</v>
      </c>
      <c r="HG20" s="344">
        <f t="shared" si="4"/>
        <v>210</v>
      </c>
      <c r="HH20" s="344">
        <f t="shared" si="4"/>
        <v>211</v>
      </c>
      <c r="HI20" s="344">
        <f t="shared" si="4"/>
        <v>212</v>
      </c>
      <c r="HJ20" s="344">
        <f t="shared" si="4"/>
        <v>213</v>
      </c>
      <c r="HK20" s="344">
        <f t="shared" si="4"/>
        <v>214</v>
      </c>
      <c r="HL20" s="344">
        <f t="shared" si="4"/>
        <v>215</v>
      </c>
      <c r="HM20" s="345">
        <f t="shared" si="4"/>
        <v>216</v>
      </c>
      <c r="HN20" s="352">
        <f t="shared" si="4"/>
        <v>217</v>
      </c>
      <c r="HO20" s="344">
        <f t="shared" si="4"/>
        <v>218</v>
      </c>
      <c r="HP20" s="344">
        <f>HO20+1</f>
        <v>219</v>
      </c>
      <c r="HQ20" s="344">
        <f t="shared" ref="HQ20:KB20" si="5">HP20+1</f>
        <v>220</v>
      </c>
      <c r="HR20" s="344">
        <f t="shared" si="5"/>
        <v>221</v>
      </c>
      <c r="HS20" s="344">
        <f t="shared" si="5"/>
        <v>222</v>
      </c>
      <c r="HT20" s="344">
        <f t="shared" si="5"/>
        <v>223</v>
      </c>
      <c r="HU20" s="344">
        <f t="shared" si="5"/>
        <v>224</v>
      </c>
      <c r="HV20" s="344">
        <f t="shared" si="5"/>
        <v>225</v>
      </c>
      <c r="HW20" s="344">
        <f t="shared" si="5"/>
        <v>226</v>
      </c>
      <c r="HX20" s="344">
        <f t="shared" si="5"/>
        <v>227</v>
      </c>
      <c r="HY20" s="345">
        <f t="shared" si="5"/>
        <v>228</v>
      </c>
      <c r="HZ20" s="352">
        <f t="shared" si="5"/>
        <v>229</v>
      </c>
      <c r="IA20" s="344">
        <f t="shared" si="5"/>
        <v>230</v>
      </c>
      <c r="IB20" s="344">
        <f t="shared" si="5"/>
        <v>231</v>
      </c>
      <c r="IC20" s="344">
        <f t="shared" si="5"/>
        <v>232</v>
      </c>
      <c r="ID20" s="344">
        <f t="shared" si="5"/>
        <v>233</v>
      </c>
      <c r="IE20" s="344">
        <f t="shared" si="5"/>
        <v>234</v>
      </c>
      <c r="IF20" s="344">
        <f t="shared" si="5"/>
        <v>235</v>
      </c>
      <c r="IG20" s="344">
        <f t="shared" si="5"/>
        <v>236</v>
      </c>
      <c r="IH20" s="344">
        <f t="shared" si="5"/>
        <v>237</v>
      </c>
      <c r="II20" s="344">
        <f t="shared" si="5"/>
        <v>238</v>
      </c>
      <c r="IJ20" s="344">
        <f t="shared" si="5"/>
        <v>239</v>
      </c>
      <c r="IK20" s="345">
        <f t="shared" si="5"/>
        <v>240</v>
      </c>
      <c r="IL20" s="352">
        <f t="shared" si="5"/>
        <v>241</v>
      </c>
      <c r="IM20" s="344">
        <f t="shared" si="5"/>
        <v>242</v>
      </c>
      <c r="IN20" s="344">
        <f t="shared" si="5"/>
        <v>243</v>
      </c>
      <c r="IO20" s="344">
        <f t="shared" si="5"/>
        <v>244</v>
      </c>
      <c r="IP20" s="344">
        <f t="shared" si="5"/>
        <v>245</v>
      </c>
      <c r="IQ20" s="344">
        <f t="shared" si="5"/>
        <v>246</v>
      </c>
      <c r="IR20" s="344">
        <f t="shared" si="5"/>
        <v>247</v>
      </c>
      <c r="IS20" s="344">
        <f t="shared" si="5"/>
        <v>248</v>
      </c>
      <c r="IT20" s="344">
        <f t="shared" si="5"/>
        <v>249</v>
      </c>
      <c r="IU20" s="344">
        <f t="shared" si="5"/>
        <v>250</v>
      </c>
      <c r="IV20" s="344">
        <f t="shared" si="5"/>
        <v>251</v>
      </c>
      <c r="IW20" s="345">
        <f t="shared" si="5"/>
        <v>252</v>
      </c>
      <c r="IX20" s="352">
        <f t="shared" si="5"/>
        <v>253</v>
      </c>
      <c r="IY20" s="344">
        <f t="shared" si="5"/>
        <v>254</v>
      </c>
      <c r="IZ20" s="344">
        <f t="shared" si="5"/>
        <v>255</v>
      </c>
      <c r="JA20" s="344">
        <f t="shared" si="5"/>
        <v>256</v>
      </c>
      <c r="JB20" s="344">
        <f t="shared" si="5"/>
        <v>257</v>
      </c>
      <c r="JC20" s="344">
        <f t="shared" si="5"/>
        <v>258</v>
      </c>
      <c r="JD20" s="344">
        <f t="shared" si="5"/>
        <v>259</v>
      </c>
      <c r="JE20" s="344">
        <f t="shared" si="5"/>
        <v>260</v>
      </c>
      <c r="JF20" s="344">
        <f t="shared" si="5"/>
        <v>261</v>
      </c>
      <c r="JG20" s="344">
        <f t="shared" si="5"/>
        <v>262</v>
      </c>
      <c r="JH20" s="344">
        <f t="shared" si="5"/>
        <v>263</v>
      </c>
      <c r="JI20" s="345">
        <f t="shared" si="5"/>
        <v>264</v>
      </c>
      <c r="JJ20" s="352">
        <f t="shared" si="5"/>
        <v>265</v>
      </c>
      <c r="JK20" s="344">
        <f t="shared" si="5"/>
        <v>266</v>
      </c>
      <c r="JL20" s="344">
        <f t="shared" si="5"/>
        <v>267</v>
      </c>
      <c r="JM20" s="344">
        <f t="shared" si="5"/>
        <v>268</v>
      </c>
      <c r="JN20" s="344">
        <f t="shared" si="5"/>
        <v>269</v>
      </c>
      <c r="JO20" s="344">
        <f t="shared" si="5"/>
        <v>270</v>
      </c>
      <c r="JP20" s="344">
        <f t="shared" si="5"/>
        <v>271</v>
      </c>
      <c r="JQ20" s="344">
        <f t="shared" si="5"/>
        <v>272</v>
      </c>
      <c r="JR20" s="344">
        <f t="shared" si="5"/>
        <v>273</v>
      </c>
      <c r="JS20" s="344">
        <f t="shared" si="5"/>
        <v>274</v>
      </c>
      <c r="JT20" s="344">
        <f t="shared" si="5"/>
        <v>275</v>
      </c>
      <c r="JU20" s="345">
        <f t="shared" si="5"/>
        <v>276</v>
      </c>
      <c r="JV20" s="352">
        <f t="shared" si="5"/>
        <v>277</v>
      </c>
      <c r="JW20" s="344">
        <f t="shared" si="5"/>
        <v>278</v>
      </c>
      <c r="JX20" s="344">
        <f t="shared" si="5"/>
        <v>279</v>
      </c>
      <c r="JY20" s="344">
        <f t="shared" si="5"/>
        <v>280</v>
      </c>
      <c r="JZ20" s="344">
        <f t="shared" si="5"/>
        <v>281</v>
      </c>
      <c r="KA20" s="344">
        <f t="shared" si="5"/>
        <v>282</v>
      </c>
      <c r="KB20" s="344">
        <f t="shared" si="5"/>
        <v>283</v>
      </c>
      <c r="KC20" s="344">
        <f t="shared" ref="KC20:LC20" si="6">KB20+1</f>
        <v>284</v>
      </c>
      <c r="KD20" s="344">
        <f t="shared" si="6"/>
        <v>285</v>
      </c>
      <c r="KE20" s="344">
        <f t="shared" si="6"/>
        <v>286</v>
      </c>
      <c r="KF20" s="344">
        <f t="shared" si="6"/>
        <v>287</v>
      </c>
      <c r="KG20" s="345">
        <f t="shared" si="6"/>
        <v>288</v>
      </c>
      <c r="KH20" s="352">
        <f t="shared" si="6"/>
        <v>289</v>
      </c>
      <c r="KI20" s="344">
        <f t="shared" si="6"/>
        <v>290</v>
      </c>
      <c r="KJ20" s="344">
        <f t="shared" si="6"/>
        <v>291</v>
      </c>
      <c r="KK20" s="344">
        <f t="shared" si="6"/>
        <v>292</v>
      </c>
      <c r="KL20" s="344">
        <f t="shared" si="6"/>
        <v>293</v>
      </c>
      <c r="KM20" s="344">
        <f t="shared" si="6"/>
        <v>294</v>
      </c>
      <c r="KN20" s="344">
        <f t="shared" si="6"/>
        <v>295</v>
      </c>
      <c r="KO20" s="344">
        <f t="shared" si="6"/>
        <v>296</v>
      </c>
      <c r="KP20" s="344">
        <f t="shared" si="6"/>
        <v>297</v>
      </c>
      <c r="KQ20" s="344">
        <f t="shared" si="6"/>
        <v>298</v>
      </c>
      <c r="KR20" s="344">
        <f t="shared" si="6"/>
        <v>299</v>
      </c>
      <c r="KS20" s="345">
        <f t="shared" si="6"/>
        <v>300</v>
      </c>
      <c r="KT20" s="352">
        <f t="shared" si="6"/>
        <v>301</v>
      </c>
      <c r="KU20" s="344">
        <f t="shared" si="6"/>
        <v>302</v>
      </c>
      <c r="KV20" s="344">
        <f t="shared" si="6"/>
        <v>303</v>
      </c>
      <c r="KW20" s="344">
        <f t="shared" si="6"/>
        <v>304</v>
      </c>
      <c r="KX20" s="344">
        <f t="shared" si="6"/>
        <v>305</v>
      </c>
      <c r="KY20" s="344">
        <f t="shared" si="6"/>
        <v>306</v>
      </c>
      <c r="KZ20" s="344">
        <f t="shared" si="6"/>
        <v>307</v>
      </c>
      <c r="LA20" s="344">
        <f t="shared" si="6"/>
        <v>308</v>
      </c>
      <c r="LB20" s="344">
        <f t="shared" si="6"/>
        <v>309</v>
      </c>
      <c r="LC20" s="344">
        <f t="shared" si="6"/>
        <v>310</v>
      </c>
      <c r="LD20" s="344">
        <f>LC20+1</f>
        <v>311</v>
      </c>
      <c r="LE20" s="345">
        <f t="shared" ref="LE20:NA20" si="7">LD20+1</f>
        <v>312</v>
      </c>
      <c r="LF20" s="352">
        <f t="shared" si="7"/>
        <v>313</v>
      </c>
      <c r="LG20" s="344">
        <f t="shared" si="7"/>
        <v>314</v>
      </c>
      <c r="LH20" s="344">
        <f t="shared" si="7"/>
        <v>315</v>
      </c>
      <c r="LI20" s="344">
        <f t="shared" si="7"/>
        <v>316</v>
      </c>
      <c r="LJ20" s="344">
        <f t="shared" si="7"/>
        <v>317</v>
      </c>
      <c r="LK20" s="344">
        <f t="shared" si="7"/>
        <v>318</v>
      </c>
      <c r="LL20" s="344">
        <f t="shared" si="7"/>
        <v>319</v>
      </c>
      <c r="LM20" s="344">
        <f t="shared" si="7"/>
        <v>320</v>
      </c>
      <c r="LN20" s="344">
        <f t="shared" si="7"/>
        <v>321</v>
      </c>
      <c r="LO20" s="344">
        <f t="shared" si="7"/>
        <v>322</v>
      </c>
      <c r="LP20" s="344">
        <f t="shared" si="7"/>
        <v>323</v>
      </c>
      <c r="LQ20" s="345">
        <f t="shared" si="7"/>
        <v>324</v>
      </c>
      <c r="LR20" s="352">
        <f t="shared" si="7"/>
        <v>325</v>
      </c>
      <c r="LS20" s="344">
        <f t="shared" si="7"/>
        <v>326</v>
      </c>
      <c r="LT20" s="344">
        <f t="shared" si="7"/>
        <v>327</v>
      </c>
      <c r="LU20" s="344">
        <f t="shared" si="7"/>
        <v>328</v>
      </c>
      <c r="LV20" s="344">
        <f t="shared" si="7"/>
        <v>329</v>
      </c>
      <c r="LW20" s="344">
        <f t="shared" si="7"/>
        <v>330</v>
      </c>
      <c r="LX20" s="344">
        <f t="shared" si="7"/>
        <v>331</v>
      </c>
      <c r="LY20" s="344">
        <f t="shared" si="7"/>
        <v>332</v>
      </c>
      <c r="LZ20" s="344">
        <f t="shared" si="7"/>
        <v>333</v>
      </c>
      <c r="MA20" s="344">
        <f t="shared" si="7"/>
        <v>334</v>
      </c>
      <c r="MB20" s="344">
        <f t="shared" si="7"/>
        <v>335</v>
      </c>
      <c r="MC20" s="345">
        <f t="shared" si="7"/>
        <v>336</v>
      </c>
      <c r="MD20" s="352">
        <f t="shared" si="7"/>
        <v>337</v>
      </c>
      <c r="ME20" s="344">
        <f t="shared" si="7"/>
        <v>338</v>
      </c>
      <c r="MF20" s="344">
        <f t="shared" si="7"/>
        <v>339</v>
      </c>
      <c r="MG20" s="344">
        <f t="shared" si="7"/>
        <v>340</v>
      </c>
      <c r="MH20" s="344">
        <f t="shared" si="7"/>
        <v>341</v>
      </c>
      <c r="MI20" s="344">
        <f t="shared" si="7"/>
        <v>342</v>
      </c>
      <c r="MJ20" s="344">
        <f t="shared" si="7"/>
        <v>343</v>
      </c>
      <c r="MK20" s="344">
        <f t="shared" si="7"/>
        <v>344</v>
      </c>
      <c r="ML20" s="344">
        <f t="shared" si="7"/>
        <v>345</v>
      </c>
      <c r="MM20" s="344">
        <f t="shared" si="7"/>
        <v>346</v>
      </c>
      <c r="MN20" s="344">
        <f t="shared" si="7"/>
        <v>347</v>
      </c>
      <c r="MO20" s="345">
        <f t="shared" si="7"/>
        <v>348</v>
      </c>
      <c r="MP20" s="352">
        <f t="shared" si="7"/>
        <v>349</v>
      </c>
      <c r="MQ20" s="344">
        <f t="shared" si="7"/>
        <v>350</v>
      </c>
      <c r="MR20" s="344">
        <f t="shared" si="7"/>
        <v>351</v>
      </c>
      <c r="MS20" s="344">
        <f t="shared" si="7"/>
        <v>352</v>
      </c>
      <c r="MT20" s="344">
        <f t="shared" si="7"/>
        <v>353</v>
      </c>
      <c r="MU20" s="344">
        <f t="shared" si="7"/>
        <v>354</v>
      </c>
      <c r="MV20" s="344">
        <f t="shared" si="7"/>
        <v>355</v>
      </c>
      <c r="MW20" s="344">
        <f t="shared" si="7"/>
        <v>356</v>
      </c>
      <c r="MX20" s="344">
        <f t="shared" si="7"/>
        <v>357</v>
      </c>
      <c r="MY20" s="344">
        <f t="shared" si="7"/>
        <v>358</v>
      </c>
      <c r="MZ20" s="344">
        <f t="shared" si="7"/>
        <v>359</v>
      </c>
      <c r="NA20" s="345">
        <f t="shared" si="7"/>
        <v>360</v>
      </c>
    </row>
    <row r="21" spans="1:365" x14ac:dyDescent="0.2">
      <c r="A21" s="257" t="s">
        <v>610</v>
      </c>
      <c r="B21" s="701" t="s">
        <v>611</v>
      </c>
      <c r="C21" s="701"/>
      <c r="D21" s="273"/>
      <c r="E21" s="343" t="s">
        <v>646</v>
      </c>
      <c r="F21" s="353">
        <f>'Receitas UGC'!F12</f>
        <v>15138.427210333601</v>
      </c>
      <c r="G21" s="353">
        <f>'Receitas UGC'!G12</f>
        <v>10794.519820006346</v>
      </c>
      <c r="H21" s="353">
        <f>'Receitas UGC'!H12</f>
        <v>10941.670935951603</v>
      </c>
      <c r="I21" s="353">
        <f>'Receitas UGC'!I12</f>
        <v>10229.647312273779</v>
      </c>
      <c r="J21" s="353">
        <f>'Receitas UGC'!J12</f>
        <v>8446.6278111630418</v>
      </c>
      <c r="K21" s="353">
        <f>'Receitas UGC'!K12</f>
        <v>8934.7796594141673</v>
      </c>
      <c r="L21" s="353">
        <f>'Receitas UGC'!L12</f>
        <v>14046.714742182465</v>
      </c>
      <c r="M21" s="353">
        <f>'Receitas UGC'!M12</f>
        <v>10230.260387204889</v>
      </c>
      <c r="N21" s="353">
        <f>'Receitas UGC'!N12</f>
        <v>11015.390824099071</v>
      </c>
      <c r="O21" s="353">
        <f>'Receitas UGC'!O12</f>
        <v>12302.163447768782</v>
      </c>
      <c r="P21" s="353">
        <f>'Receitas UGC'!P12</f>
        <v>12751.443943414759</v>
      </c>
      <c r="Q21" s="353">
        <f>'Receitas UGC'!Q12</f>
        <v>12948.166670709617</v>
      </c>
      <c r="R21" s="353">
        <f>'Receitas UGC'!R12</f>
        <v>16103.432402320745</v>
      </c>
      <c r="S21" s="353">
        <f>'Receitas UGC'!S12</f>
        <v>12380.988747999962</v>
      </c>
      <c r="T21" s="353">
        <f>'Receitas UGC'!T12</f>
        <v>10830.853239487713</v>
      </c>
      <c r="U21" s="353">
        <f>'Receitas UGC'!U12</f>
        <v>10675.730756852648</v>
      </c>
      <c r="V21" s="353">
        <f>'Receitas UGC'!V12</f>
        <v>9000.1374485834021</v>
      </c>
      <c r="W21" s="353">
        <f>'Receitas UGC'!W12</f>
        <v>9327.420036015641</v>
      </c>
      <c r="X21" s="353">
        <f>'Receitas UGC'!X12</f>
        <v>14544.441981366583</v>
      </c>
      <c r="Y21" s="353">
        <f>'Receitas UGC'!Y12</f>
        <v>10699.334786346675</v>
      </c>
      <c r="Z21" s="353">
        <f>'Receitas UGC'!Z12</f>
        <v>11465.905376619436</v>
      </c>
      <c r="AA21" s="353">
        <f>'Receitas UGC'!AA12</f>
        <v>12765.299957512014</v>
      </c>
      <c r="AB21" s="353">
        <f>'Receitas UGC'!AB12</f>
        <v>13239.243863776672</v>
      </c>
      <c r="AC21" s="353">
        <f>'Receitas UGC'!AC12</f>
        <v>12929.33391057092</v>
      </c>
      <c r="AD21" s="353">
        <f>'Receitas UGC'!AD12</f>
        <v>16064.724580207387</v>
      </c>
      <c r="AE21" s="353">
        <f>'Receitas UGC'!AE12</f>
        <v>12442.230213758216</v>
      </c>
      <c r="AF21" s="353">
        <f>'Receitas UGC'!AF12</f>
        <v>11343.041538432253</v>
      </c>
      <c r="AG21" s="353">
        <f>'Receitas UGC'!AG12</f>
        <v>10532.989796925795</v>
      </c>
      <c r="AH21" s="353">
        <f>'Receitas UGC'!AH12</f>
        <v>9430.9453290230649</v>
      </c>
      <c r="AI21" s="353">
        <f>'Receitas UGC'!AI12</f>
        <v>9166.3997235577226</v>
      </c>
      <c r="AJ21" s="353">
        <f>'Receitas UGC'!AJ12</f>
        <v>14540.612253271403</v>
      </c>
      <c r="AK21" s="353">
        <f>'Receitas UGC'!AK12</f>
        <v>10843.100981628588</v>
      </c>
      <c r="AL21" s="353">
        <f>'Receitas UGC'!AL12</f>
        <v>11554.12280996486</v>
      </c>
      <c r="AM21" s="353">
        <f>'Receitas UGC'!AM12</f>
        <v>12870.48198276115</v>
      </c>
      <c r="AN21" s="353">
        <f>'Receitas UGC'!AN12</f>
        <v>13385.509318383152</v>
      </c>
      <c r="AO21" s="353">
        <f>'Receitas UGC'!AO12</f>
        <v>13835.548862629381</v>
      </c>
      <c r="AP21" s="353">
        <f>'Receitas UGC'!AP12</f>
        <v>16660.317747974183</v>
      </c>
      <c r="AQ21" s="353">
        <f>'Receitas UGC'!AQ12</f>
        <v>12163.432807784933</v>
      </c>
      <c r="AR21" s="353">
        <f>'Receitas UGC'!AR12</f>
        <v>12402.528382190276</v>
      </c>
      <c r="AS21" s="353">
        <f>'Receitas UGC'!AS12</f>
        <v>11574.785586318192</v>
      </c>
      <c r="AT21" s="353">
        <f>'Receitas UGC'!AT12</f>
        <v>9701.2021549040801</v>
      </c>
      <c r="AU21" s="353">
        <f>'Receitas UGC'!AU12</f>
        <v>10216.018719052003</v>
      </c>
      <c r="AV21" s="353">
        <f>'Receitas UGC'!AV12</f>
        <v>15295.933673577105</v>
      </c>
      <c r="AW21" s="353">
        <f>'Receitas UGC'!AW12</f>
        <v>11431.498489094012</v>
      </c>
      <c r="AX21" s="353">
        <f>'Receitas UGC'!AX12</f>
        <v>12172.161122576874</v>
      </c>
      <c r="AY21" s="353">
        <f>'Receitas UGC'!AY12</f>
        <v>13425.876372799958</v>
      </c>
      <c r="AZ21" s="353">
        <f>'Receitas UGC'!AZ12</f>
        <v>13911.200368035052</v>
      </c>
      <c r="BA21" s="353">
        <f>'Receitas UGC'!BA12</f>
        <v>14365.091534117131</v>
      </c>
      <c r="BB21" s="353">
        <f>'Receitas UGC'!BB12</f>
        <v>17154.521197253234</v>
      </c>
      <c r="BC21" s="353">
        <f>'Receitas UGC'!BC12</f>
        <v>13435.848583546147</v>
      </c>
      <c r="BD21" s="353">
        <f>'Receitas UGC'!BD12</f>
        <v>11920.413597334194</v>
      </c>
      <c r="BE21" s="353">
        <f>'Receitas UGC'!BE12</f>
        <v>11751.334430144931</v>
      </c>
      <c r="BF21" s="353">
        <f>'Receitas UGC'!BF12</f>
        <v>10053.521611995822</v>
      </c>
      <c r="BG21" s="353">
        <f>'Receitas UGC'!BG12</f>
        <v>10423.564149899707</v>
      </c>
      <c r="BH21" s="353">
        <f>'Receitas UGC'!BH12</f>
        <v>15586.089760577557</v>
      </c>
      <c r="BI21" s="353">
        <f>'Receitas UGC'!BI12</f>
        <v>11755.989815744639</v>
      </c>
      <c r="BJ21" s="353">
        <f>'Receitas UGC'!BJ12</f>
        <v>12486.114839679509</v>
      </c>
      <c r="BK21" s="353">
        <f>'Receitas UGC'!BK12</f>
        <v>13753.566899253152</v>
      </c>
      <c r="BL21" s="353">
        <f>'Receitas UGC'!BL12</f>
        <v>14271.229188611958</v>
      </c>
      <c r="BM21" s="353">
        <f>'Receitas UGC'!BM12</f>
        <v>14364.178342166515</v>
      </c>
      <c r="BN21" s="353">
        <f>'Receitas UGC'!BN12</f>
        <v>17064.686446446351</v>
      </c>
      <c r="BO21" s="353">
        <f>'Receitas UGC'!BO12</f>
        <v>13460.78820352306</v>
      </c>
      <c r="BP21" s="353">
        <f>'Receitas UGC'!BP12</f>
        <v>12402.739873699444</v>
      </c>
      <c r="BQ21" s="353">
        <f>'Receitas UGC'!BQ12</f>
        <v>11585.349946161543</v>
      </c>
      <c r="BR21" s="353">
        <f>'Receitas UGC'!BR12</f>
        <v>10452.675178570107</v>
      </c>
      <c r="BS21" s="353">
        <f>'Receitas UGC'!BS12</f>
        <v>10242.202806258949</v>
      </c>
      <c r="BT21" s="353">
        <f>'Receitas UGC'!BT12</f>
        <v>15522.314765714566</v>
      </c>
      <c r="BU21" s="353">
        <f>'Receitas UGC'!BU12</f>
        <v>11857.708494575798</v>
      </c>
      <c r="BV21" s="353">
        <f>'Receitas UGC'!BV12</f>
        <v>12527.201741218087</v>
      </c>
      <c r="BW21" s="353">
        <f>'Receitas UGC'!BW12</f>
        <v>13801.535310439731</v>
      </c>
      <c r="BX21" s="353">
        <f>'Receitas UGC'!BX12</f>
        <v>14355.258081827315</v>
      </c>
      <c r="BY21" s="353">
        <f>'Receitas UGC'!BY12</f>
        <v>13296.64599889561</v>
      </c>
      <c r="BZ21" s="353">
        <f>'Receitas UGC'!BZ12</f>
        <v>17878.469972088766</v>
      </c>
      <c r="CA21" s="353">
        <f>'Receitas UGC'!CA12</f>
        <v>14233.853860962485</v>
      </c>
      <c r="CB21" s="353">
        <f>'Receitas UGC'!CB12</f>
        <v>12582.610489610506</v>
      </c>
      <c r="CC21" s="353">
        <f>'Receitas UGC'!CC12</f>
        <v>12586.535775904662</v>
      </c>
      <c r="CD21" s="353">
        <f>'Receitas UGC'!CD12</f>
        <v>11415.424354254877</v>
      </c>
      <c r="CE21" s="353">
        <f>'Receitas UGC'!CE12</f>
        <v>11056.191062596326</v>
      </c>
      <c r="CF21" s="353">
        <f>'Receitas UGC'!CF12</f>
        <v>16724.629460264841</v>
      </c>
      <c r="CG21" s="353">
        <f>'Receitas UGC'!CG12</f>
        <v>12876.885868319057</v>
      </c>
      <c r="CH21" s="353">
        <f>'Receitas UGC'!CH12</f>
        <v>13567.568319241394</v>
      </c>
      <c r="CI21" s="353">
        <f>'Receitas UGC'!CI12</f>
        <v>14923.992784789452</v>
      </c>
      <c r="CJ21" s="353">
        <f>'Receitas UGC'!CJ12</f>
        <v>15537.425213563913</v>
      </c>
      <c r="CK21" s="353">
        <f>'Receitas UGC'!CK12</f>
        <v>15170.440543497882</v>
      </c>
      <c r="CL21" s="353">
        <f>'Receitas UGC'!CL12</f>
        <v>18230.828925831978</v>
      </c>
      <c r="CM21" s="353">
        <f>'Receitas UGC'!CM12</f>
        <v>14572.186301116461</v>
      </c>
      <c r="CN21" s="353">
        <f>'Receitas UGC'!CN12</f>
        <v>12999.00509494236</v>
      </c>
      <c r="CO21" s="353">
        <f>'Receitas UGC'!CO12</f>
        <v>12937.808964225585</v>
      </c>
      <c r="CP21" s="353">
        <f>'Receitas UGC'!CP12</f>
        <v>11565.866888018802</v>
      </c>
      <c r="CQ21" s="353">
        <f>'Receitas UGC'!CQ12</f>
        <v>11327.619165600654</v>
      </c>
      <c r="CR21" s="353">
        <f>'Receitas UGC'!CR12</f>
        <v>16895.995314647884</v>
      </c>
      <c r="CS21" s="353">
        <f>'Receitas UGC'!CS12</f>
        <v>13082.837366273834</v>
      </c>
      <c r="CT21" s="353">
        <f>'Receitas UGC'!CT12</f>
        <v>13758.67186698381</v>
      </c>
      <c r="CU21" s="353">
        <f>'Receitas UGC'!CU12</f>
        <v>15084.445578940877</v>
      </c>
      <c r="CV21" s="353">
        <f>'Receitas UGC'!CV12</f>
        <v>15701.235787338641</v>
      </c>
      <c r="CW21" s="353">
        <f>'Receitas UGC'!CW12</f>
        <v>15643.977401850212</v>
      </c>
      <c r="CX21" s="353">
        <f>'Receitas UGC'!CX12</f>
        <v>18748.368165567757</v>
      </c>
      <c r="CY21" s="353">
        <f>'Receitas UGC'!CY12</f>
        <v>14256.951045749691</v>
      </c>
      <c r="CZ21" s="353">
        <f>'Receitas UGC'!CZ12</f>
        <v>14451.089255759438</v>
      </c>
      <c r="DA21" s="353">
        <f>'Receitas UGC'!DA12</f>
        <v>13693.625697047497</v>
      </c>
      <c r="DB21" s="353">
        <f>'Receitas UGC'!DB12</f>
        <v>11776.622698147303</v>
      </c>
      <c r="DC21" s="353">
        <f>'Receitas UGC'!DC12</f>
        <v>12405.193235149462</v>
      </c>
      <c r="DD21" s="353">
        <f>'Receitas UGC'!DD12</f>
        <v>17609.87612729079</v>
      </c>
      <c r="DE21" s="353">
        <f>'Receitas UGC'!DE12</f>
        <v>13660.30154739144</v>
      </c>
      <c r="DF21" s="353">
        <f>'Receitas UGC'!DF12</f>
        <v>14382.007435127831</v>
      </c>
      <c r="DG21" s="353">
        <f>'Receitas UGC'!DG12</f>
        <v>15641.874638183344</v>
      </c>
      <c r="DH21" s="353">
        <f>'Receitas UGC'!DH12</f>
        <v>16236.532547408795</v>
      </c>
      <c r="DI21" s="353">
        <f>'Receitas UGC'!DI12</f>
        <v>16596.248676244533</v>
      </c>
      <c r="DJ21" s="353">
        <f>'Receitas UGC'!DJ12</f>
        <v>19516.476213884751</v>
      </c>
      <c r="DK21" s="353">
        <f>'Receitas UGC'!DK12</f>
        <v>15745.705421655182</v>
      </c>
      <c r="DL21" s="353">
        <f>'Receitas UGC'!DL12</f>
        <v>14202.338768663778</v>
      </c>
      <c r="DM21" s="353">
        <f>'Receitas UGC'!DM12</f>
        <v>14066.375380894127</v>
      </c>
      <c r="DN21" s="353">
        <f>'Receitas UGC'!DN12</f>
        <v>12297.839610017323</v>
      </c>
      <c r="DO21" s="353">
        <f>'Receitas UGC'!DO12</f>
        <v>12777.55513221625</v>
      </c>
      <c r="DP21" s="353">
        <f>'Receitas UGC'!DP12</f>
        <v>18073.692967750081</v>
      </c>
      <c r="DQ21" s="353">
        <f>'Receitas UGC'!DQ12</f>
        <v>14133.209269274063</v>
      </c>
      <c r="DR21" s="353">
        <f>'Receitas UGC'!DR12</f>
        <v>14839.709932663707</v>
      </c>
      <c r="DS21" s="353">
        <f>'Receitas UGC'!DS12</f>
        <v>16111.898115435555</v>
      </c>
      <c r="DT21" s="353">
        <f>'Receitas UGC'!DT12</f>
        <v>16738.663158176729</v>
      </c>
      <c r="DU21" s="353">
        <f>'Receitas UGC'!DU12</f>
        <v>17124.360377418841</v>
      </c>
      <c r="DV21" s="353">
        <f>'Receitas UGC'!DV12</f>
        <v>19416.627196373916</v>
      </c>
      <c r="DW21" s="353">
        <f>'Receitas UGC'!DW12</f>
        <v>15749.60040571538</v>
      </c>
      <c r="DX21" s="353">
        <f>'Receitas UGC'!DX12</f>
        <v>14697.707404779001</v>
      </c>
      <c r="DY21" s="353">
        <f>'Receitas UGC'!DY12</f>
        <v>13877.79532108282</v>
      </c>
      <c r="DZ21" s="353">
        <f>'Receitas UGC'!DZ12</f>
        <v>12667.709033784717</v>
      </c>
      <c r="EA21" s="353">
        <f>'Receitas UGC'!EA12</f>
        <v>12555.405725313538</v>
      </c>
      <c r="EB21" s="353">
        <f>'Receitas UGC'!EB12</f>
        <v>17903.5024962639</v>
      </c>
      <c r="EC21" s="353">
        <f>'Receitas UGC'!EC12</f>
        <v>14156.008349812178</v>
      </c>
      <c r="ED21" s="353">
        <f>'Receitas UGC'!ED12</f>
        <v>14787.741227498851</v>
      </c>
      <c r="EE21" s="353">
        <f>'Receitas UGC'!EE12</f>
        <v>16047.747911562652</v>
      </c>
      <c r="EF21" s="353">
        <f>'Receitas UGC'!EF12</f>
        <v>16699.342352314208</v>
      </c>
      <c r="EG21" s="353">
        <f>'Receitas UGC'!EG12</f>
        <v>15576.652260216537</v>
      </c>
      <c r="EH21" s="353">
        <f>'Receitas UGC'!EH12</f>
        <v>19891.340657819299</v>
      </c>
      <c r="EI21" s="353">
        <f>'Receitas UGC'!EI12</f>
        <v>15487.488889577558</v>
      </c>
      <c r="EJ21" s="353">
        <f>'Receitas UGC'!EJ12</f>
        <v>15602.441906368169</v>
      </c>
      <c r="EK21" s="353">
        <f>'Receitas UGC'!EK12</f>
        <v>14963.472307686472</v>
      </c>
      <c r="EL21" s="353">
        <f>'Receitas UGC'!EL12</f>
        <v>13054.965956387998</v>
      </c>
      <c r="EM21" s="353">
        <f>'Receitas UGC'!EM12</f>
        <v>13773.30891121318</v>
      </c>
      <c r="EN21" s="353">
        <f>'Receitas UGC'!EN12</f>
        <v>19083.953334491271</v>
      </c>
      <c r="EO21" s="353">
        <f>'Receitas UGC'!EO12</f>
        <v>15095.225997568894</v>
      </c>
      <c r="EP21" s="353">
        <f>'Receitas UGC'!EP12</f>
        <v>15816.622660039353</v>
      </c>
      <c r="EQ21" s="353">
        <f>'Receitas UGC'!EQ12</f>
        <v>17091.656862235493</v>
      </c>
      <c r="ER21" s="353">
        <f>'Receitas UGC'!ER12</f>
        <v>17767.636240597414</v>
      </c>
      <c r="ES21" s="353">
        <f>'Receitas UGC'!ES12</f>
        <v>17824.301302539749</v>
      </c>
      <c r="ET21" s="353">
        <f>'Receitas UGC'!ET12</f>
        <v>20946.766623531068</v>
      </c>
      <c r="EU21" s="353">
        <f>'Receitas UGC'!EU12</f>
        <v>17184.321965313011</v>
      </c>
      <c r="EV21" s="353">
        <f>'Receitas UGC'!EV12</f>
        <v>15615.131999627181</v>
      </c>
      <c r="EW21" s="353">
        <f>'Receitas UGC'!EW12</f>
        <v>15529.405860353243</v>
      </c>
      <c r="EX21" s="353">
        <f>'Receitas UGC'!EX12</f>
        <v>13733.751020836162</v>
      </c>
      <c r="EY21" s="353">
        <f>'Receitas UGC'!EY12</f>
        <v>14292.771383618881</v>
      </c>
      <c r="EZ21" s="353">
        <f>'Receitas UGC'!EZ12</f>
        <v>19675.167783549085</v>
      </c>
      <c r="FA21" s="353">
        <f>'Receitas UGC'!FA12</f>
        <v>15678.142734433917</v>
      </c>
      <c r="FB21" s="353">
        <f>'Receitas UGC'!FB12</f>
        <v>16372.814697526606</v>
      </c>
      <c r="FC21" s="353">
        <f>'Receitas UGC'!FC12</f>
        <v>17650.017154053978</v>
      </c>
      <c r="FD21" s="353">
        <f>'Receitas UGC'!FD12</f>
        <v>18351.703903085603</v>
      </c>
      <c r="FE21" s="353">
        <f>'Receitas UGC'!FE12</f>
        <v>17901.941871295676</v>
      </c>
      <c r="FF21" s="353">
        <f>'Receitas UGC'!FF12</f>
        <v>21027.572024050503</v>
      </c>
      <c r="FG21" s="353">
        <f>'Receitas UGC'!FG12</f>
        <v>17361.840741984641</v>
      </c>
      <c r="FH21" s="353">
        <f>'Receitas UGC'!FH12</f>
        <v>16232.419844936943</v>
      </c>
      <c r="FI21" s="353">
        <f>'Receitas UGC'!FI12</f>
        <v>15496.2129298324</v>
      </c>
      <c r="FJ21" s="353">
        <f>'Receitas UGC'!FJ12</f>
        <v>14263.4985005125</v>
      </c>
      <c r="FK21" s="353">
        <f>'Receitas UGC'!FK12</f>
        <v>14237.899974361399</v>
      </c>
      <c r="FL21" s="353">
        <f>'Receitas UGC'!FL12</f>
        <v>19780.786912039155</v>
      </c>
      <c r="FM21" s="353">
        <f>'Receitas UGC'!FM12</f>
        <v>15923.368455210339</v>
      </c>
      <c r="FN21" s="353">
        <f>'Receitas UGC'!FN12</f>
        <v>16561.974288976708</v>
      </c>
      <c r="FO21" s="353">
        <f>'Receitas UGC'!FO12</f>
        <v>17856.046917412303</v>
      </c>
      <c r="FP21" s="353">
        <f>'Receitas UGC'!FP12</f>
        <v>18600.546111786614</v>
      </c>
      <c r="FQ21" s="353">
        <f>'Receitas UGC'!FQ12</f>
        <v>18461.287245688432</v>
      </c>
      <c r="FR21" s="353">
        <f>'Receitas UGC'!FR12</f>
        <v>21859.597262457261</v>
      </c>
      <c r="FS21" s="353">
        <f>'Receitas UGC'!FS12</f>
        <v>18123.56533937401</v>
      </c>
      <c r="FT21" s="353">
        <f>'Receitas UGC'!FT12</f>
        <v>16547.042653955152</v>
      </c>
      <c r="FU21" s="353">
        <f>'Receitas UGC'!FU12</f>
        <v>16498.025075654263</v>
      </c>
      <c r="FV21" s="353">
        <f>'Receitas UGC'!FV12</f>
        <v>14692.782127974608</v>
      </c>
      <c r="FW21" s="353">
        <f>'Receitas UGC'!FW12</f>
        <v>15306.583687603055</v>
      </c>
      <c r="FX21" s="353">
        <f>'Receitas UGC'!FX12</f>
        <v>20726.337326465422</v>
      </c>
      <c r="FY21" s="353">
        <f>'Receitas UGC'!FY12</f>
        <v>16708.240975684101</v>
      </c>
      <c r="FZ21" s="353">
        <f>'Receitas UGC'!FZ12</f>
        <v>17392.049283929191</v>
      </c>
      <c r="GA21" s="353">
        <f>'Receitas UGC'!GA12</f>
        <v>18667.49510969378</v>
      </c>
      <c r="GB21" s="353">
        <f>'Receitas UGC'!GB12</f>
        <v>19419.301134737238</v>
      </c>
      <c r="GC21" s="353">
        <f>'Receitas UGC'!GC12</f>
        <v>19737.268840780769</v>
      </c>
      <c r="GD21" s="353">
        <f>'Receitas UGC'!GD12</f>
        <v>22344.413198103382</v>
      </c>
      <c r="GE21" s="353">
        <f>'Receitas UGC'!GE12</f>
        <v>18587.577839949561</v>
      </c>
      <c r="GF21" s="353">
        <f>'Receitas UGC'!GF12</f>
        <v>17051.382479262888</v>
      </c>
      <c r="GG21" s="353">
        <f>'Receitas UGC'!GG12</f>
        <v>16957.690033413779</v>
      </c>
      <c r="GH21" s="353">
        <f>'Receitas UGC'!GH12</f>
        <v>15133.352061681018</v>
      </c>
      <c r="GI21" s="353">
        <f>'Receitas UGC'!GI12</f>
        <v>15749.861160968969</v>
      </c>
      <c r="GJ21" s="353">
        <f>'Receitas UGC'!GJ12</f>
        <v>21098.963154677542</v>
      </c>
      <c r="GK21" s="353">
        <f>'Receitas UGC'!GK12</f>
        <v>17102.191303473075</v>
      </c>
      <c r="GL21" s="353">
        <f>'Receitas UGC'!GL12</f>
        <v>17759.250434917376</v>
      </c>
      <c r="GM21" s="353">
        <f>'Receitas UGC'!GM12</f>
        <v>19006.857145611892</v>
      </c>
      <c r="GN21" s="353">
        <f>'Receitas UGC'!GN12</f>
        <v>19765.826894558788</v>
      </c>
      <c r="GO21" s="353">
        <f>'Receitas UGC'!GO12</f>
        <v>19706.941249795676</v>
      </c>
      <c r="GP21" s="353">
        <f>'Receitas UGC'!GP12</f>
        <v>22524.14743016256</v>
      </c>
      <c r="GQ21" s="353">
        <f>'Receitas UGC'!GQ12</f>
        <v>18061.170808882922</v>
      </c>
      <c r="GR21" s="353">
        <f>'Receitas UGC'!GR12</f>
        <v>18215.055176822552</v>
      </c>
      <c r="GS21" s="353">
        <f>'Receitas UGC'!GS12</f>
        <v>17509.458277947062</v>
      </c>
      <c r="GT21" s="353">
        <f>'Receitas UGC'!GT12</f>
        <v>15517.884509341626</v>
      </c>
      <c r="GU21" s="353">
        <f>'Receitas UGC'!GU12</f>
        <v>16309.083833878134</v>
      </c>
      <c r="GV21" s="353">
        <f>'Receitas UGC'!GV12</f>
        <v>21544.959888598158</v>
      </c>
      <c r="GW21" s="353">
        <f>'Receitas UGC'!GW12</f>
        <v>17536.697466152618</v>
      </c>
      <c r="GX21" s="353">
        <f>'Receitas UGC'!GX12</f>
        <v>18182.459660671928</v>
      </c>
      <c r="GY21" s="353">
        <f>'Receitas UGC'!GY12</f>
        <v>19397.626499642614</v>
      </c>
      <c r="GZ21" s="353">
        <f>'Receitas UGC'!GZ12</f>
        <v>20159.443490361591</v>
      </c>
      <c r="HA21" s="353">
        <f>'Receitas UGC'!HA12</f>
        <v>18937.563755693456</v>
      </c>
      <c r="HB21" s="353">
        <f>'Receitas UGC'!HB12</f>
        <v>23253.29481009291</v>
      </c>
      <c r="HC21" s="353">
        <f>'Receitas UGC'!HC12</f>
        <v>19604.498953986204</v>
      </c>
      <c r="HD21" s="353">
        <f>'Receitas UGC'!HD12</f>
        <v>17942.602435691369</v>
      </c>
      <c r="HE21" s="353">
        <f>'Receitas UGC'!HE12</f>
        <v>18008.069514031526</v>
      </c>
      <c r="HF21" s="353">
        <f>'Receitas UGC'!HF12</f>
        <v>16206.402677108594</v>
      </c>
      <c r="HG21" s="353">
        <f>'Receitas UGC'!HG12</f>
        <v>16912.326997554599</v>
      </c>
      <c r="HH21" s="353">
        <f>'Receitas UGC'!HH12</f>
        <v>22420.941909002166</v>
      </c>
      <c r="HI21" s="353">
        <f>'Receitas UGC'!HI12</f>
        <v>18368.545601178579</v>
      </c>
      <c r="HJ21" s="353">
        <f>'Receitas UGC'!HJ12</f>
        <v>19043.566644859711</v>
      </c>
      <c r="HK21" s="353">
        <f>'Receitas UGC'!HK12</f>
        <v>20326.202704565472</v>
      </c>
      <c r="HL21" s="353">
        <f>'Receitas UGC'!HL12</f>
        <v>21164.560662406999</v>
      </c>
      <c r="HM21" s="353">
        <f>'Receitas UGC'!HM12</f>
        <v>21135.837733204182</v>
      </c>
      <c r="HN21" s="353">
        <f>'Receitas UGC'!HN12</f>
        <v>23905.838826826348</v>
      </c>
      <c r="HO21" s="353">
        <f>'Receitas UGC'!HO12</f>
        <v>20176.785380740635</v>
      </c>
      <c r="HP21" s="353">
        <f>'Receitas UGC'!HP12</f>
        <v>18618.94192346124</v>
      </c>
      <c r="HQ21" s="353">
        <f>'Receitas UGC'!HQ12</f>
        <v>18580.86450190601</v>
      </c>
      <c r="HR21" s="353">
        <f>'Receitas UGC'!HR12</f>
        <v>17053.132893824059</v>
      </c>
      <c r="HS21" s="353">
        <f>'Receitas UGC'!HS12</f>
        <v>17071.427231002912</v>
      </c>
      <c r="HT21" s="353">
        <f>'Receitas UGC'!HT12</f>
        <v>22748.18983254585</v>
      </c>
      <c r="HU21" s="353">
        <f>'Receitas UGC'!HU12</f>
        <v>18785.698139739266</v>
      </c>
      <c r="HV21" s="353">
        <f>'Receitas UGC'!HV12</f>
        <v>19364.194100023989</v>
      </c>
      <c r="HW21" s="353">
        <f>'Receitas UGC'!HW12</f>
        <v>20642.122296754394</v>
      </c>
      <c r="HX21" s="353">
        <f>'Receitas UGC'!HX12</f>
        <v>21500.314493017766</v>
      </c>
      <c r="HY21" s="353">
        <f>'Receitas UGC'!HY12</f>
        <v>21276.381706023098</v>
      </c>
      <c r="HZ21" s="353">
        <f>'Receitas UGC'!HZ12</f>
        <v>24476.313489340941</v>
      </c>
      <c r="IA21" s="353">
        <f>'Receitas UGC'!IA12</f>
        <v>19969.608271719324</v>
      </c>
      <c r="IB21" s="353">
        <f>'Receitas UGC'!IB12</f>
        <v>20109.03053757696</v>
      </c>
      <c r="IC21" s="353">
        <f>'Receitas UGC'!IC12</f>
        <v>19436.711990781776</v>
      </c>
      <c r="ID21" s="353">
        <f>'Receitas UGC'!ID12</f>
        <v>17389.753935053781</v>
      </c>
      <c r="IE21" s="353">
        <f>'Receitas UGC'!IE12</f>
        <v>18274.51358895086</v>
      </c>
      <c r="IF21" s="353">
        <f>'Receitas UGC'!IF12</f>
        <v>23640.198664674252</v>
      </c>
      <c r="IG21" s="353">
        <f>'Receitas UGC'!IG12</f>
        <v>19533.92025034329</v>
      </c>
      <c r="IH21" s="353">
        <f>'Receitas UGC'!IH12</f>
        <v>20167.086752988656</v>
      </c>
      <c r="II21" s="353">
        <f>'Receitas UGC'!II12</f>
        <v>21393.427074228537</v>
      </c>
      <c r="IJ21" s="353">
        <f>'Receitas UGC'!IJ12</f>
        <v>22244.955420914579</v>
      </c>
      <c r="IK21" s="353">
        <f>'Receitas UGC'!IK12</f>
        <v>22430.977110413936</v>
      </c>
      <c r="IL21" s="353">
        <f>'Receitas UGC'!IL12</f>
        <v>25362.271966238692</v>
      </c>
      <c r="IM21" s="353">
        <f>'Receitas UGC'!IM12</f>
        <v>21569.271909038947</v>
      </c>
      <c r="IN21" s="353">
        <f>'Receitas UGC'!IN12</f>
        <v>20007.139513635575</v>
      </c>
      <c r="IO21" s="353">
        <f>'Receitas UGC'!IO12</f>
        <v>19948.982297403283</v>
      </c>
      <c r="IP21" s="353">
        <f>'Receitas UGC'!IP12</f>
        <v>18048.102937950673</v>
      </c>
      <c r="IQ21" s="353">
        <f>'Receitas UGC'!IQ12</f>
        <v>18794.003716284486</v>
      </c>
      <c r="IR21" s="353">
        <f>'Receitas UGC'!IR12</f>
        <v>24249.419292038034</v>
      </c>
      <c r="IS21" s="353">
        <f>'Receitas UGC'!IS12</f>
        <v>20153.056470767035</v>
      </c>
      <c r="IT21" s="353">
        <f>'Receitas UGC'!IT12</f>
        <v>20769.302570803942</v>
      </c>
      <c r="IU21" s="353">
        <f>'Receitas UGC'!IU12</f>
        <v>22006.350531042124</v>
      </c>
      <c r="IV21" s="353">
        <f>'Receitas UGC'!IV12</f>
        <v>22895.452412021601</v>
      </c>
      <c r="IW21" s="353">
        <f>'Receitas UGC'!IW12</f>
        <v>23102.869445680102</v>
      </c>
      <c r="IX21" s="353">
        <f>'Receitas UGC'!IX12</f>
        <v>25537.87688563182</v>
      </c>
      <c r="IY21" s="353">
        <f>'Receitas UGC'!IY12</f>
        <v>21806.197977901851</v>
      </c>
      <c r="IZ21" s="353">
        <f>'Receitas UGC'!IZ12</f>
        <v>20714.333397086088</v>
      </c>
      <c r="JA21" s="353">
        <f>'Receitas UGC'!JA12</f>
        <v>19977.4645384012</v>
      </c>
      <c r="JB21" s="353">
        <f>'Receitas UGC'!JB12</f>
        <v>18610.039314354352</v>
      </c>
      <c r="JC21" s="353">
        <f>'Receitas UGC'!JC12</f>
        <v>18775.957660825516</v>
      </c>
      <c r="JD21" s="353">
        <f>'Receitas UGC'!JD12</f>
        <v>24342.510289648242</v>
      </c>
      <c r="JE21" s="353">
        <f>'Receitas UGC'!JE12</f>
        <v>20393.085710154915</v>
      </c>
      <c r="JF21" s="353">
        <f>'Receitas UGC'!JF12</f>
        <v>20942.729493892766</v>
      </c>
      <c r="JG21" s="353">
        <f>'Receitas UGC'!JG12</f>
        <v>22181.722454101146</v>
      </c>
      <c r="JH21" s="353">
        <f>'Receitas UGC'!JH12</f>
        <v>23103.686383805631</v>
      </c>
      <c r="JI21" s="353">
        <f>'Receitas UGC'!JI12</f>
        <v>22949.665694407242</v>
      </c>
      <c r="JJ21" s="353">
        <f>'Receitas UGC'!JJ12</f>
        <v>26263.566207405191</v>
      </c>
      <c r="JK21" s="353">
        <f>'Receitas UGC'!JK12</f>
        <v>21759.258616655257</v>
      </c>
      <c r="JL21" s="353">
        <f>'Receitas UGC'!JL12</f>
        <v>21887.988940107669</v>
      </c>
      <c r="JM21" s="353">
        <f>'Receitas UGC'!JM12</f>
        <v>21233.177612607411</v>
      </c>
      <c r="JN21" s="353">
        <f>'Receitas UGC'!JN12</f>
        <v>19148.962944606646</v>
      </c>
      <c r="JO21" s="353">
        <f>'Receitas UGC'!JO12</f>
        <v>20106.5441601401</v>
      </c>
      <c r="JP21" s="353">
        <f>'Receitas UGC'!JP12</f>
        <v>25492.620108530013</v>
      </c>
      <c r="JQ21" s="353">
        <f>'Receitas UGC'!JQ12</f>
        <v>21354.036048145623</v>
      </c>
      <c r="JR21" s="353">
        <f>'Receitas UGC'!JR12</f>
        <v>21954.329534058274</v>
      </c>
      <c r="JS21" s="353">
        <f>'Receitas UGC'!JS12</f>
        <v>23162.350181000143</v>
      </c>
      <c r="JT21" s="353">
        <f>'Receitas UGC'!JT12</f>
        <v>24088.284011664247</v>
      </c>
      <c r="JU21" s="353">
        <f>'Receitas UGC'!JU12</f>
        <v>23954.799569894232</v>
      </c>
      <c r="JV21" s="353">
        <f>'Receitas UGC'!JV12</f>
        <v>27230.401330505818</v>
      </c>
      <c r="JW21" s="353">
        <f>'Receitas UGC'!JW12</f>
        <v>23451.686801446922</v>
      </c>
      <c r="JX21" s="353">
        <f>'Receitas UGC'!JX12</f>
        <v>21863.604756771969</v>
      </c>
      <c r="JY21" s="353">
        <f>'Receitas UGC'!JY12</f>
        <v>21855.761754858417</v>
      </c>
      <c r="JZ21" s="353">
        <f>'Receitas UGC'!JZ12</f>
        <v>19922.403852255051</v>
      </c>
      <c r="KA21" s="353">
        <f>'Receitas UGC'!KA12</f>
        <v>20759.235548883004</v>
      </c>
      <c r="KB21" s="353">
        <f>'Receitas UGC'!KB12</f>
        <v>26286.798330217473</v>
      </c>
      <c r="KC21" s="353">
        <f>'Receitas UGC'!KC12</f>
        <v>22137.749684853276</v>
      </c>
      <c r="KD21" s="353">
        <f>'Receitas UGC'!KD12</f>
        <v>22731.801464069911</v>
      </c>
      <c r="KE21" s="353">
        <f>'Receitas UGC'!KE12</f>
        <v>23965.023428803972</v>
      </c>
      <c r="KF21" s="353">
        <f>'Receitas UGC'!KF12</f>
        <v>24941.916227799818</v>
      </c>
      <c r="KG21" s="353">
        <f>'Receitas UGC'!KG12</f>
        <v>24320.147542001803</v>
      </c>
      <c r="KH21" s="353">
        <f>'Receitas UGC'!KH12</f>
        <v>27455.446434140053</v>
      </c>
      <c r="KI21" s="353">
        <f>'Receitas UGC'!KI12</f>
        <v>23767.045221320317</v>
      </c>
      <c r="KJ21" s="353">
        <f>'Receitas UGC'!KJ12</f>
        <v>22609.857408215885</v>
      </c>
      <c r="KK21" s="353">
        <f>'Receitas UGC'!KK12</f>
        <v>21971.827139386914</v>
      </c>
      <c r="KL21" s="353">
        <f>'Receitas UGC'!KL12</f>
        <v>20585.38938353831</v>
      </c>
      <c r="KM21" s="353">
        <f>'Receitas UGC'!KM12</f>
        <v>20859.413612507997</v>
      </c>
      <c r="KN21" s="353">
        <f>'Receitas UGC'!KN12</f>
        <v>26564.814731834344</v>
      </c>
      <c r="KO21" s="353">
        <f>'Receitas UGC'!KO12</f>
        <v>22540.123740221617</v>
      </c>
      <c r="KP21" s="353">
        <f>'Receitas UGC'!KP12</f>
        <v>23081.838606601577</v>
      </c>
      <c r="KQ21" s="353">
        <f>'Receitas UGC'!KQ12</f>
        <v>24336.235796535275</v>
      </c>
      <c r="KR21" s="353">
        <f>'Receitas UGC'!KR12</f>
        <v>25361.95214019746</v>
      </c>
      <c r="KS21" s="353">
        <f>'Receitas UGC'!KS12</f>
        <v>25040.933863599632</v>
      </c>
      <c r="KT21" s="353">
        <f>'Receitas UGC'!KT12</f>
        <v>28437.490379546449</v>
      </c>
      <c r="KU21" s="353">
        <f>'Receitas UGC'!KU12</f>
        <v>24690.720414624513</v>
      </c>
      <c r="KV21" s="353">
        <f>'Receitas UGC'!KV12</f>
        <v>23100.926131885433</v>
      </c>
      <c r="KW21" s="353">
        <f>'Receitas UGC'!KW12</f>
        <v>23137.783381103018</v>
      </c>
      <c r="KX21" s="353">
        <f>'Receitas UGC'!KX12</f>
        <v>21192.761935153227</v>
      </c>
      <c r="KY21" s="353">
        <f>'Receitas UGC'!KY12</f>
        <v>22099.104664511931</v>
      </c>
      <c r="KZ21" s="353">
        <f>'Receitas UGC'!KZ12</f>
        <v>27674.638627380653</v>
      </c>
      <c r="LA21" s="353">
        <f>'Receitas UGC'!LA12</f>
        <v>23499.097711178754</v>
      </c>
      <c r="LB21" s="353">
        <f>'Receitas UGC'!LB12</f>
        <v>24080.340685360588</v>
      </c>
      <c r="LC21" s="353">
        <f>'Receitas UGC'!LC12</f>
        <v>25312.00122011144</v>
      </c>
      <c r="LD21" s="353">
        <f>'Receitas UGC'!LD12</f>
        <v>26351.437374292429</v>
      </c>
      <c r="LE21" s="353">
        <f>'Receitas UGC'!LE12</f>
        <v>26435.767680247907</v>
      </c>
      <c r="LF21" s="353">
        <f>'Receitas UGC'!LF12</f>
        <v>29071.711570656484</v>
      </c>
      <c r="LG21" s="353">
        <f>'Receitas UGC'!LG12</f>
        <v>25298.995770004531</v>
      </c>
      <c r="LH21" s="353">
        <f>'Receitas UGC'!LH12</f>
        <v>23742.443647148822</v>
      </c>
      <c r="LI21" s="353">
        <f>'Receitas UGC'!LI12</f>
        <v>23740.180840242185</v>
      </c>
      <c r="LJ21" s="353">
        <f>'Receitas UGC'!LJ12</f>
        <v>21772.048585783192</v>
      </c>
      <c r="LK21" s="353">
        <f>'Receitas UGC'!LK12</f>
        <v>22687.009789029325</v>
      </c>
      <c r="LL21" s="353">
        <f>'Receitas UGC'!LL12</f>
        <v>28210.918801321666</v>
      </c>
      <c r="LM21" s="353">
        <f>'Receitas UGC'!LM12</f>
        <v>24044.645327118425</v>
      </c>
      <c r="LN21" s="353">
        <f>'Receitas UGC'!LN12</f>
        <v>24601.005810982006</v>
      </c>
      <c r="LO21" s="353">
        <f>'Receitas UGC'!LO12</f>
        <v>25808.906638504435</v>
      </c>
      <c r="LP21" s="353">
        <f>'Receitas UGC'!LP12</f>
        <v>26861.231947155575</v>
      </c>
      <c r="LQ21" s="353">
        <f>'Receitas UGC'!LQ12</f>
        <v>26611.437750049827</v>
      </c>
      <c r="LR21" s="353">
        <f>'Receitas UGC'!LR12</f>
        <v>29430.550972554487</v>
      </c>
      <c r="LS21" s="353">
        <f>'Receitas UGC'!LS12</f>
        <v>24955.792441487451</v>
      </c>
      <c r="LT21" s="353">
        <f>'Receitas UGC'!LT12</f>
        <v>25051.52260646156</v>
      </c>
      <c r="LU21" s="353">
        <f>'Receitas UGC'!LU12</f>
        <v>24448.522912285585</v>
      </c>
      <c r="LV21" s="353">
        <f>'Receitas UGC'!LV12</f>
        <v>22309.709979855164</v>
      </c>
      <c r="LW21" s="353">
        <f>'Receitas UGC'!LW12</f>
        <v>23400.004526349876</v>
      </c>
      <c r="LX21" s="353">
        <f>'Receitas UGC'!LX12</f>
        <v>28825.039544244573</v>
      </c>
      <c r="LY21" s="353">
        <f>'Receitas UGC'!LY12</f>
        <v>24636.634730824593</v>
      </c>
      <c r="LZ21" s="353">
        <f>'Receitas UGC'!LZ12</f>
        <v>25181.42281286903</v>
      </c>
      <c r="MA21" s="353">
        <f>'Receitas UGC'!MA12</f>
        <v>26359.074943671578</v>
      </c>
      <c r="MB21" s="353">
        <f>'Receitas UGC'!MB12</f>
        <v>27419.085845462745</v>
      </c>
      <c r="MC21" s="353">
        <f>'Receitas UGC'!MC12</f>
        <v>26028.865041896159</v>
      </c>
      <c r="MD21" s="353">
        <f>'Receitas UGC'!MD12</f>
        <v>30300.647643561722</v>
      </c>
      <c r="ME21" s="353">
        <f>'Receitas UGC'!ME12</f>
        <v>26646.913430582812</v>
      </c>
      <c r="MF21" s="353">
        <f>'Receitas UGC'!MF12</f>
        <v>24977.678355429114</v>
      </c>
      <c r="MG21" s="353">
        <f>'Receitas UGC'!MG12</f>
        <v>25131.861232228737</v>
      </c>
      <c r="MH21" s="353">
        <f>'Receitas UGC'!MH12</f>
        <v>23185.42604745521</v>
      </c>
      <c r="MI21" s="353">
        <f>'Receitas UGC'!MI12</f>
        <v>24199.488676658308</v>
      </c>
      <c r="MJ21" s="353">
        <f>'Receitas UGC'!MJ12</f>
        <v>29859.648061329444</v>
      </c>
      <c r="MK21" s="353">
        <f>'Receitas UGC'!MK12</f>
        <v>25649.530179507776</v>
      </c>
      <c r="ML21" s="353">
        <f>'Receitas UGC'!ML12</f>
        <v>26214.011305781998</v>
      </c>
      <c r="MM21" s="353">
        <f>'Receitas UGC'!MM12</f>
        <v>27446.976625774249</v>
      </c>
      <c r="MN21" s="353">
        <f>'Receitas UGC'!MN12</f>
        <v>28587.89799651163</v>
      </c>
      <c r="MO21" s="353">
        <f>'Receitas UGC'!MO12</f>
        <v>28357.061021364771</v>
      </c>
      <c r="MP21" s="353">
        <f>'Receitas UGC'!MP12</f>
        <v>31355.340324902751</v>
      </c>
      <c r="MQ21" s="353">
        <f>'Receitas UGC'!MQ12</f>
        <v>27585.249548027783</v>
      </c>
      <c r="MR21" s="353">
        <f>'Receitas UGC'!MR12</f>
        <v>26000.837588737686</v>
      </c>
      <c r="MS21" s="353">
        <f>'Receitas UGC'!MS12</f>
        <v>26055.991356064977</v>
      </c>
      <c r="MT21" s="353">
        <f>'Receitas UGC'!MT12</f>
        <v>24044.670033951796</v>
      </c>
      <c r="MU21" s="353">
        <f>'Receitas UGC'!MU12</f>
        <v>25067.989846633111</v>
      </c>
      <c r="MV21" s="353">
        <f>'Receitas UGC'!MV12</f>
        <v>30697.702762376775</v>
      </c>
      <c r="MW21" s="353">
        <f>'Receitas UGC'!MW12</f>
        <v>26455.492707999434</v>
      </c>
      <c r="MX21" s="353">
        <f>'Receitas UGC'!MX12</f>
        <v>26990.155657861618</v>
      </c>
      <c r="MY21" s="353">
        <f>'Receitas UGC'!MY12</f>
        <v>28199.56719405438</v>
      </c>
      <c r="MZ21" s="353">
        <f>'Receitas UGC'!MZ12</f>
        <v>29355.699774699115</v>
      </c>
      <c r="NA21" s="497">
        <f>'Receitas UGC'!NA12</f>
        <v>28626.292700187154</v>
      </c>
    </row>
    <row r="22" spans="1:365" x14ac:dyDescent="0.2">
      <c r="A22" s="260" t="s">
        <v>612</v>
      </c>
      <c r="B22" s="267" t="s">
        <v>598</v>
      </c>
      <c r="C22" s="274">
        <v>0.32400000000000001</v>
      </c>
      <c r="E22" s="263"/>
      <c r="F22" s="354">
        <f>$C22*F$21</f>
        <v>4904.8504161480869</v>
      </c>
      <c r="G22" s="354">
        <f t="shared" ref="G22:BR25" si="8">$C22*G$21</f>
        <v>3497.4244216820562</v>
      </c>
      <c r="H22" s="354">
        <f t="shared" si="8"/>
        <v>3545.1013832483195</v>
      </c>
      <c r="I22" s="354">
        <f t="shared" si="8"/>
        <v>3314.4057291767044</v>
      </c>
      <c r="J22" s="354">
        <f t="shared" si="8"/>
        <v>2736.7074108168258</v>
      </c>
      <c r="K22" s="354">
        <f t="shared" si="8"/>
        <v>2894.8686096501901</v>
      </c>
      <c r="L22" s="354">
        <f t="shared" si="8"/>
        <v>4551.1355764671189</v>
      </c>
      <c r="M22" s="354">
        <f t="shared" si="8"/>
        <v>3314.6043654543842</v>
      </c>
      <c r="N22" s="354">
        <f t="shared" si="8"/>
        <v>3568.9866270080993</v>
      </c>
      <c r="O22" s="354">
        <f t="shared" si="8"/>
        <v>3985.9009570770854</v>
      </c>
      <c r="P22" s="354">
        <f t="shared" si="8"/>
        <v>4131.4678376663824</v>
      </c>
      <c r="Q22" s="354">
        <f t="shared" si="8"/>
        <v>4195.2060013099162</v>
      </c>
      <c r="R22" s="354">
        <f t="shared" si="8"/>
        <v>5217.5120983519218</v>
      </c>
      <c r="S22" s="354">
        <f t="shared" si="8"/>
        <v>4011.4403543519875</v>
      </c>
      <c r="T22" s="354">
        <f t="shared" si="8"/>
        <v>3509.1964495940192</v>
      </c>
      <c r="U22" s="354">
        <f t="shared" si="8"/>
        <v>3458.9367652202582</v>
      </c>
      <c r="V22" s="354">
        <f t="shared" si="8"/>
        <v>2916.0445333410225</v>
      </c>
      <c r="W22" s="354">
        <f t="shared" si="8"/>
        <v>3022.0840916690677</v>
      </c>
      <c r="X22" s="354">
        <f t="shared" si="8"/>
        <v>4712.3992019627731</v>
      </c>
      <c r="Y22" s="354">
        <f t="shared" si="8"/>
        <v>3466.5844707763231</v>
      </c>
      <c r="Z22" s="354">
        <f t="shared" si="8"/>
        <v>3714.9533420246971</v>
      </c>
      <c r="AA22" s="354">
        <f t="shared" si="8"/>
        <v>4135.9571862338926</v>
      </c>
      <c r="AB22" s="354">
        <f t="shared" si="8"/>
        <v>4289.515011863642</v>
      </c>
      <c r="AC22" s="354">
        <f t="shared" si="8"/>
        <v>4189.1041870249783</v>
      </c>
      <c r="AD22" s="354">
        <f t="shared" si="8"/>
        <v>5204.9707639871931</v>
      </c>
      <c r="AE22" s="354">
        <f t="shared" si="8"/>
        <v>4031.282589257662</v>
      </c>
      <c r="AF22" s="354">
        <f t="shared" si="8"/>
        <v>3675.1454584520502</v>
      </c>
      <c r="AG22" s="354">
        <f t="shared" si="8"/>
        <v>3412.6886942039573</v>
      </c>
      <c r="AH22" s="354">
        <f t="shared" si="8"/>
        <v>3055.6262866034731</v>
      </c>
      <c r="AI22" s="354">
        <f t="shared" si="8"/>
        <v>2969.9135104327024</v>
      </c>
      <c r="AJ22" s="354">
        <f t="shared" si="8"/>
        <v>4711.1583700599349</v>
      </c>
      <c r="AK22" s="354">
        <f t="shared" si="8"/>
        <v>3513.1647180476625</v>
      </c>
      <c r="AL22" s="354">
        <f t="shared" si="8"/>
        <v>3743.5357904286147</v>
      </c>
      <c r="AM22" s="354">
        <f t="shared" si="8"/>
        <v>4170.0361624146126</v>
      </c>
      <c r="AN22" s="354">
        <f t="shared" si="8"/>
        <v>4336.9050191561419</v>
      </c>
      <c r="AO22" s="354">
        <f t="shared" si="8"/>
        <v>4482.7178314919192</v>
      </c>
      <c r="AP22" s="354">
        <f t="shared" si="8"/>
        <v>5397.9429503436349</v>
      </c>
      <c r="AQ22" s="354">
        <f t="shared" si="8"/>
        <v>3940.9522297223184</v>
      </c>
      <c r="AR22" s="354">
        <f t="shared" si="8"/>
        <v>4018.4191958296497</v>
      </c>
      <c r="AS22" s="354">
        <f t="shared" si="8"/>
        <v>3750.2305299670943</v>
      </c>
      <c r="AT22" s="354">
        <f t="shared" si="8"/>
        <v>3143.1894981889222</v>
      </c>
      <c r="AU22" s="354">
        <f t="shared" si="8"/>
        <v>3309.9900649728488</v>
      </c>
      <c r="AV22" s="354">
        <f t="shared" si="8"/>
        <v>4955.8825102389819</v>
      </c>
      <c r="AW22" s="354">
        <f t="shared" si="8"/>
        <v>3703.80551046646</v>
      </c>
      <c r="AX22" s="354">
        <f t="shared" si="8"/>
        <v>3943.7802037149072</v>
      </c>
      <c r="AY22" s="354">
        <f t="shared" si="8"/>
        <v>4349.9839447871864</v>
      </c>
      <c r="AZ22" s="354">
        <f t="shared" si="8"/>
        <v>4507.2289192433573</v>
      </c>
      <c r="BA22" s="354">
        <f t="shared" si="8"/>
        <v>4654.2896570539506</v>
      </c>
      <c r="BB22" s="354">
        <f t="shared" si="8"/>
        <v>5558.0648679100477</v>
      </c>
      <c r="BC22" s="354">
        <f t="shared" si="8"/>
        <v>4353.2149410689517</v>
      </c>
      <c r="BD22" s="354">
        <f t="shared" si="8"/>
        <v>3862.2140055362793</v>
      </c>
      <c r="BE22" s="354">
        <f t="shared" si="8"/>
        <v>3807.4323553669578</v>
      </c>
      <c r="BF22" s="354">
        <f t="shared" si="8"/>
        <v>3257.3410022866465</v>
      </c>
      <c r="BG22" s="354">
        <f t="shared" si="8"/>
        <v>3377.2347845675049</v>
      </c>
      <c r="BH22" s="354">
        <f t="shared" si="8"/>
        <v>5049.8930824271283</v>
      </c>
      <c r="BI22" s="354">
        <f t="shared" si="8"/>
        <v>3808.940700301263</v>
      </c>
      <c r="BJ22" s="354">
        <f t="shared" si="8"/>
        <v>4045.501208056161</v>
      </c>
      <c r="BK22" s="354">
        <f t="shared" si="8"/>
        <v>4456.1556753580217</v>
      </c>
      <c r="BL22" s="354">
        <f t="shared" si="8"/>
        <v>4623.8782571102747</v>
      </c>
      <c r="BM22" s="354">
        <f t="shared" si="8"/>
        <v>4653.9937828619513</v>
      </c>
      <c r="BN22" s="354">
        <f t="shared" si="8"/>
        <v>5528.9584086486175</v>
      </c>
      <c r="BO22" s="354">
        <f t="shared" si="8"/>
        <v>4361.2953779414711</v>
      </c>
      <c r="BP22" s="354">
        <f t="shared" si="8"/>
        <v>4018.4877190786201</v>
      </c>
      <c r="BQ22" s="354">
        <f t="shared" si="8"/>
        <v>3753.6533825563401</v>
      </c>
      <c r="BR22" s="354">
        <f t="shared" si="8"/>
        <v>3386.6667578567149</v>
      </c>
      <c r="BS22" s="354">
        <f t="shared" ref="BS22:ED25" si="9">$C22*BS$21</f>
        <v>3318.4737092278997</v>
      </c>
      <c r="BT22" s="354">
        <f t="shared" si="9"/>
        <v>5029.2299840915193</v>
      </c>
      <c r="BU22" s="354">
        <f t="shared" si="9"/>
        <v>3841.8975522425585</v>
      </c>
      <c r="BV22" s="354">
        <f t="shared" si="9"/>
        <v>4058.8133641546601</v>
      </c>
      <c r="BW22" s="354">
        <f t="shared" si="9"/>
        <v>4471.6974405824731</v>
      </c>
      <c r="BX22" s="354">
        <f t="shared" si="9"/>
        <v>4651.1036185120502</v>
      </c>
      <c r="BY22" s="354">
        <f t="shared" si="9"/>
        <v>4308.1133036421779</v>
      </c>
      <c r="BZ22" s="354">
        <f t="shared" si="9"/>
        <v>5792.6242709567605</v>
      </c>
      <c r="CA22" s="354">
        <f t="shared" si="9"/>
        <v>4611.7686509518453</v>
      </c>
      <c r="CB22" s="354">
        <f t="shared" si="9"/>
        <v>4076.765798633804</v>
      </c>
      <c r="CC22" s="354">
        <f t="shared" si="9"/>
        <v>4078.0375913931107</v>
      </c>
      <c r="CD22" s="354">
        <f t="shared" si="9"/>
        <v>3698.5974907785803</v>
      </c>
      <c r="CE22" s="354">
        <f t="shared" si="9"/>
        <v>3582.2059042812098</v>
      </c>
      <c r="CF22" s="354">
        <f t="shared" si="9"/>
        <v>5418.7799451258088</v>
      </c>
      <c r="CG22" s="354">
        <f t="shared" si="9"/>
        <v>4172.111021335375</v>
      </c>
      <c r="CH22" s="354">
        <f t="shared" si="9"/>
        <v>4395.8921354342119</v>
      </c>
      <c r="CI22" s="354">
        <f t="shared" si="9"/>
        <v>4835.3736622717825</v>
      </c>
      <c r="CJ22" s="354">
        <f t="shared" si="9"/>
        <v>5034.1257691947076</v>
      </c>
      <c r="CK22" s="354">
        <f t="shared" si="9"/>
        <v>4915.2227360933139</v>
      </c>
      <c r="CL22" s="354">
        <f t="shared" si="9"/>
        <v>5906.7885719695614</v>
      </c>
      <c r="CM22" s="354">
        <f t="shared" si="9"/>
        <v>4721.3883615617333</v>
      </c>
      <c r="CN22" s="354">
        <f t="shared" si="9"/>
        <v>4211.6776507613249</v>
      </c>
      <c r="CO22" s="354">
        <f t="shared" si="9"/>
        <v>4191.8501044090899</v>
      </c>
      <c r="CP22" s="354">
        <f t="shared" si="9"/>
        <v>3747.3408717180919</v>
      </c>
      <c r="CQ22" s="354">
        <f t="shared" si="9"/>
        <v>3670.1486096546118</v>
      </c>
      <c r="CR22" s="354">
        <f t="shared" si="9"/>
        <v>5474.3024819459142</v>
      </c>
      <c r="CS22" s="354">
        <f t="shared" si="9"/>
        <v>4238.8393066727222</v>
      </c>
      <c r="CT22" s="354">
        <f t="shared" si="9"/>
        <v>4457.8096849027543</v>
      </c>
      <c r="CU22" s="354">
        <f t="shared" si="9"/>
        <v>4887.3603675768445</v>
      </c>
      <c r="CV22" s="354">
        <f t="shared" si="9"/>
        <v>5087.2003950977196</v>
      </c>
      <c r="CW22" s="354">
        <f t="shared" si="9"/>
        <v>5068.648678199469</v>
      </c>
      <c r="CX22" s="354">
        <f t="shared" si="9"/>
        <v>6074.4712856439537</v>
      </c>
      <c r="CY22" s="354">
        <f t="shared" si="9"/>
        <v>4619.2521388228997</v>
      </c>
      <c r="CZ22" s="354">
        <f t="shared" si="9"/>
        <v>4682.1529188660579</v>
      </c>
      <c r="DA22" s="354">
        <f t="shared" si="9"/>
        <v>4436.7347258433892</v>
      </c>
      <c r="DB22" s="354">
        <f t="shared" si="9"/>
        <v>3815.6257541997261</v>
      </c>
      <c r="DC22" s="354">
        <f t="shared" si="9"/>
        <v>4019.2826081884255</v>
      </c>
      <c r="DD22" s="354">
        <f t="shared" si="9"/>
        <v>5705.5998652422159</v>
      </c>
      <c r="DE22" s="354">
        <f t="shared" si="9"/>
        <v>4425.9377013548265</v>
      </c>
      <c r="DF22" s="354">
        <f t="shared" si="9"/>
        <v>4659.7704089814169</v>
      </c>
      <c r="DG22" s="354">
        <f t="shared" si="9"/>
        <v>5067.9673827714041</v>
      </c>
      <c r="DH22" s="354">
        <f t="shared" si="9"/>
        <v>5260.6365453604494</v>
      </c>
      <c r="DI22" s="354">
        <f t="shared" si="9"/>
        <v>5377.1845711032292</v>
      </c>
      <c r="DJ22" s="354">
        <f t="shared" si="9"/>
        <v>6323.3382932986597</v>
      </c>
      <c r="DK22" s="354">
        <f t="shared" si="9"/>
        <v>5101.6085566162792</v>
      </c>
      <c r="DL22" s="354">
        <f t="shared" si="9"/>
        <v>4601.5577610470646</v>
      </c>
      <c r="DM22" s="354">
        <f t="shared" si="9"/>
        <v>4557.5056234096974</v>
      </c>
      <c r="DN22" s="354">
        <f t="shared" si="9"/>
        <v>3984.5000336456128</v>
      </c>
      <c r="DO22" s="354">
        <f t="shared" si="9"/>
        <v>4139.9278628380653</v>
      </c>
      <c r="DP22" s="354">
        <f t="shared" si="9"/>
        <v>5855.8765215510266</v>
      </c>
      <c r="DQ22" s="354">
        <f t="shared" si="9"/>
        <v>4579.1598032447964</v>
      </c>
      <c r="DR22" s="354">
        <f t="shared" si="9"/>
        <v>4808.0660181830417</v>
      </c>
      <c r="DS22" s="354">
        <f t="shared" si="9"/>
        <v>5220.2549894011199</v>
      </c>
      <c r="DT22" s="354">
        <f t="shared" si="9"/>
        <v>5423.32686324926</v>
      </c>
      <c r="DU22" s="354">
        <f t="shared" si="9"/>
        <v>5548.2927622837051</v>
      </c>
      <c r="DV22" s="354">
        <f t="shared" si="9"/>
        <v>6290.987211625149</v>
      </c>
      <c r="DW22" s="354">
        <f t="shared" si="9"/>
        <v>5102.8705314517838</v>
      </c>
      <c r="DX22" s="354">
        <f t="shared" si="9"/>
        <v>4762.0571991483966</v>
      </c>
      <c r="DY22" s="354">
        <f t="shared" si="9"/>
        <v>4496.405684030834</v>
      </c>
      <c r="DZ22" s="354">
        <f t="shared" si="9"/>
        <v>4104.337726946248</v>
      </c>
      <c r="EA22" s="354">
        <f t="shared" si="9"/>
        <v>4067.9514550015865</v>
      </c>
      <c r="EB22" s="354">
        <f t="shared" si="9"/>
        <v>5800.7348087895034</v>
      </c>
      <c r="EC22" s="354">
        <f t="shared" si="9"/>
        <v>4586.5467053391458</v>
      </c>
      <c r="ED22" s="354">
        <f t="shared" si="9"/>
        <v>4791.2281577096282</v>
      </c>
      <c r="EE22" s="354">
        <f t="shared" ref="EE22:GP25" si="10">$C22*EE$21</f>
        <v>5199.4703233462997</v>
      </c>
      <c r="EF22" s="354">
        <f t="shared" si="10"/>
        <v>5410.5869221498033</v>
      </c>
      <c r="EG22" s="354">
        <f t="shared" si="10"/>
        <v>5046.8353323101583</v>
      </c>
      <c r="EH22" s="354">
        <f t="shared" si="10"/>
        <v>6444.7943731334526</v>
      </c>
      <c r="EI22" s="354">
        <f t="shared" si="10"/>
        <v>5017.9464002231289</v>
      </c>
      <c r="EJ22" s="354">
        <f t="shared" si="10"/>
        <v>5055.1911776632869</v>
      </c>
      <c r="EK22" s="354">
        <f t="shared" si="10"/>
        <v>4848.1650276904174</v>
      </c>
      <c r="EL22" s="354">
        <f t="shared" si="10"/>
        <v>4229.8089698697113</v>
      </c>
      <c r="EM22" s="354">
        <f t="shared" si="10"/>
        <v>4462.5520872330708</v>
      </c>
      <c r="EN22" s="354">
        <f t="shared" si="10"/>
        <v>6183.2008803751714</v>
      </c>
      <c r="EO22" s="354">
        <f t="shared" si="10"/>
        <v>4890.8532232123216</v>
      </c>
      <c r="EP22" s="354">
        <f t="shared" si="10"/>
        <v>5124.5857418527503</v>
      </c>
      <c r="EQ22" s="354">
        <f t="shared" si="10"/>
        <v>5537.6968233643001</v>
      </c>
      <c r="ER22" s="354">
        <f t="shared" si="10"/>
        <v>5756.7141419535619</v>
      </c>
      <c r="ES22" s="354">
        <f t="shared" si="10"/>
        <v>5775.0736220228791</v>
      </c>
      <c r="ET22" s="354">
        <f t="shared" si="10"/>
        <v>6786.7523860240663</v>
      </c>
      <c r="EU22" s="354">
        <f t="shared" si="10"/>
        <v>5567.7203167614161</v>
      </c>
      <c r="EV22" s="354">
        <f t="shared" si="10"/>
        <v>5059.3027678792068</v>
      </c>
      <c r="EW22" s="354">
        <f t="shared" si="10"/>
        <v>5031.5274987544508</v>
      </c>
      <c r="EX22" s="354">
        <f t="shared" si="10"/>
        <v>4449.7353307509165</v>
      </c>
      <c r="EY22" s="354">
        <f t="shared" si="10"/>
        <v>4630.8579282925175</v>
      </c>
      <c r="EZ22" s="354">
        <f t="shared" si="10"/>
        <v>6374.7543618699037</v>
      </c>
      <c r="FA22" s="354">
        <f t="shared" si="10"/>
        <v>5079.7182459565893</v>
      </c>
      <c r="FB22" s="354">
        <f t="shared" si="10"/>
        <v>5304.7919619986205</v>
      </c>
      <c r="FC22" s="354">
        <f t="shared" si="10"/>
        <v>5718.6055579134891</v>
      </c>
      <c r="FD22" s="354">
        <f t="shared" si="10"/>
        <v>5945.9520645997354</v>
      </c>
      <c r="FE22" s="354">
        <f t="shared" si="10"/>
        <v>5800.2291662997995</v>
      </c>
      <c r="FF22" s="354">
        <f t="shared" si="10"/>
        <v>6812.9333357923633</v>
      </c>
      <c r="FG22" s="354">
        <f t="shared" si="10"/>
        <v>5625.2364004030242</v>
      </c>
      <c r="FH22" s="354">
        <f t="shared" si="10"/>
        <v>5259.3040297595699</v>
      </c>
      <c r="FI22" s="354">
        <f t="shared" si="10"/>
        <v>5020.772989265698</v>
      </c>
      <c r="FJ22" s="354">
        <f t="shared" si="10"/>
        <v>4621.37351416605</v>
      </c>
      <c r="FK22" s="354">
        <f t="shared" si="10"/>
        <v>4613.0795916930929</v>
      </c>
      <c r="FL22" s="354">
        <f t="shared" si="10"/>
        <v>6408.9749595006861</v>
      </c>
      <c r="FM22" s="354">
        <f t="shared" si="10"/>
        <v>5159.1713794881498</v>
      </c>
      <c r="FN22" s="354">
        <f t="shared" si="10"/>
        <v>5366.0796696284533</v>
      </c>
      <c r="FO22" s="354">
        <f t="shared" si="10"/>
        <v>5785.3592012415866</v>
      </c>
      <c r="FP22" s="354">
        <f t="shared" si="10"/>
        <v>6026.5769402188635</v>
      </c>
      <c r="FQ22" s="354">
        <f t="shared" si="10"/>
        <v>5981.4570676030526</v>
      </c>
      <c r="FR22" s="354">
        <f t="shared" si="10"/>
        <v>7082.5095130361524</v>
      </c>
      <c r="FS22" s="354">
        <f t="shared" si="10"/>
        <v>5872.0351699571793</v>
      </c>
      <c r="FT22" s="354">
        <f t="shared" si="10"/>
        <v>5361.2418198814694</v>
      </c>
      <c r="FU22" s="354">
        <f t="shared" si="10"/>
        <v>5345.3601245119817</v>
      </c>
      <c r="FV22" s="354">
        <f t="shared" si="10"/>
        <v>4760.4614094637727</v>
      </c>
      <c r="FW22" s="354">
        <f t="shared" si="10"/>
        <v>4959.3331147833896</v>
      </c>
      <c r="FX22" s="354">
        <f t="shared" si="10"/>
        <v>6715.3332937747973</v>
      </c>
      <c r="FY22" s="354">
        <f t="shared" si="10"/>
        <v>5413.4700761216491</v>
      </c>
      <c r="FZ22" s="354">
        <f t="shared" si="10"/>
        <v>5635.0239679930582</v>
      </c>
      <c r="GA22" s="354">
        <f t="shared" si="10"/>
        <v>6048.2684155407851</v>
      </c>
      <c r="GB22" s="354">
        <f t="shared" si="10"/>
        <v>6291.8535676548654</v>
      </c>
      <c r="GC22" s="354">
        <f t="shared" si="10"/>
        <v>6394.8751044129694</v>
      </c>
      <c r="GD22" s="354">
        <f t="shared" si="10"/>
        <v>7239.589876185496</v>
      </c>
      <c r="GE22" s="354">
        <f t="shared" si="10"/>
        <v>6022.3752201436582</v>
      </c>
      <c r="GF22" s="354">
        <f t="shared" si="10"/>
        <v>5524.6479232811753</v>
      </c>
      <c r="GG22" s="354">
        <f t="shared" si="10"/>
        <v>5494.2915708260643</v>
      </c>
      <c r="GH22" s="354">
        <f t="shared" si="10"/>
        <v>4903.20606798465</v>
      </c>
      <c r="GI22" s="354">
        <f t="shared" si="10"/>
        <v>5102.9550161539464</v>
      </c>
      <c r="GJ22" s="354">
        <f t="shared" si="10"/>
        <v>6836.0640621155235</v>
      </c>
      <c r="GK22" s="354">
        <f t="shared" si="10"/>
        <v>5541.1099823252762</v>
      </c>
      <c r="GL22" s="354">
        <f t="shared" si="10"/>
        <v>5753.9971409132304</v>
      </c>
      <c r="GM22" s="354">
        <f t="shared" si="10"/>
        <v>6158.2217151782534</v>
      </c>
      <c r="GN22" s="354">
        <f t="shared" si="10"/>
        <v>6404.1279138370473</v>
      </c>
      <c r="GO22" s="354">
        <f t="shared" si="10"/>
        <v>6385.0489649337997</v>
      </c>
      <c r="GP22" s="354">
        <f t="shared" si="10"/>
        <v>7297.8237673726699</v>
      </c>
      <c r="GQ22" s="354">
        <f t="shared" ref="GQ22:JB25" si="11">$C22*GQ$21</f>
        <v>5851.8193420780672</v>
      </c>
      <c r="GR22" s="354">
        <f t="shared" si="11"/>
        <v>5901.6778772905072</v>
      </c>
      <c r="GS22" s="354">
        <f t="shared" si="11"/>
        <v>5673.0644820548487</v>
      </c>
      <c r="GT22" s="354">
        <f t="shared" si="11"/>
        <v>5027.7945810266865</v>
      </c>
      <c r="GU22" s="354">
        <f t="shared" si="11"/>
        <v>5284.1431621765159</v>
      </c>
      <c r="GV22" s="354">
        <f t="shared" si="11"/>
        <v>6980.5670039058032</v>
      </c>
      <c r="GW22" s="354">
        <f t="shared" si="11"/>
        <v>5681.8899790334481</v>
      </c>
      <c r="GX22" s="354">
        <f t="shared" si="11"/>
        <v>5891.1169300577048</v>
      </c>
      <c r="GY22" s="354">
        <f t="shared" si="11"/>
        <v>6284.8309858842076</v>
      </c>
      <c r="GZ22" s="354">
        <f t="shared" si="11"/>
        <v>6531.6596908771553</v>
      </c>
      <c r="HA22" s="354">
        <f t="shared" si="11"/>
        <v>6135.7706568446802</v>
      </c>
      <c r="HB22" s="354">
        <f t="shared" si="11"/>
        <v>7534.0675184701031</v>
      </c>
      <c r="HC22" s="354">
        <f t="shared" si="11"/>
        <v>6351.8576610915297</v>
      </c>
      <c r="HD22" s="354">
        <f t="shared" si="11"/>
        <v>5813.4031891640043</v>
      </c>
      <c r="HE22" s="354">
        <f t="shared" si="11"/>
        <v>5834.6145225462142</v>
      </c>
      <c r="HF22" s="354">
        <f t="shared" si="11"/>
        <v>5250.8744673831843</v>
      </c>
      <c r="HG22" s="354">
        <f t="shared" si="11"/>
        <v>5479.5939472076907</v>
      </c>
      <c r="HH22" s="354">
        <f t="shared" si="11"/>
        <v>7264.3851785167017</v>
      </c>
      <c r="HI22" s="354">
        <f t="shared" si="11"/>
        <v>5951.4087747818594</v>
      </c>
      <c r="HJ22" s="354">
        <f t="shared" si="11"/>
        <v>6170.1155929345468</v>
      </c>
      <c r="HK22" s="354">
        <f t="shared" si="11"/>
        <v>6585.689676279213</v>
      </c>
      <c r="HL22" s="354">
        <f t="shared" si="11"/>
        <v>6857.3176546198674</v>
      </c>
      <c r="HM22" s="354">
        <f t="shared" si="11"/>
        <v>6848.0114255581548</v>
      </c>
      <c r="HN22" s="354">
        <f t="shared" si="11"/>
        <v>7745.4917798917368</v>
      </c>
      <c r="HO22" s="354">
        <f t="shared" si="11"/>
        <v>6537.2784633599658</v>
      </c>
      <c r="HP22" s="354">
        <f t="shared" si="11"/>
        <v>6032.5371832014416</v>
      </c>
      <c r="HQ22" s="354">
        <f t="shared" si="11"/>
        <v>6020.2000986175472</v>
      </c>
      <c r="HR22" s="354">
        <f t="shared" si="11"/>
        <v>5525.2150575989954</v>
      </c>
      <c r="HS22" s="354">
        <f t="shared" si="11"/>
        <v>5531.1424228449432</v>
      </c>
      <c r="HT22" s="354">
        <f t="shared" si="11"/>
        <v>7370.4135057448557</v>
      </c>
      <c r="HU22" s="354">
        <f t="shared" si="11"/>
        <v>6086.5661972755224</v>
      </c>
      <c r="HV22" s="354">
        <f t="shared" si="11"/>
        <v>6273.9988884077729</v>
      </c>
      <c r="HW22" s="354">
        <f t="shared" si="11"/>
        <v>6688.0476241484239</v>
      </c>
      <c r="HX22" s="354">
        <f t="shared" si="11"/>
        <v>6966.1018957377564</v>
      </c>
      <c r="HY22" s="354">
        <f t="shared" si="11"/>
        <v>6893.5476727514842</v>
      </c>
      <c r="HZ22" s="354">
        <f t="shared" si="11"/>
        <v>7930.3255705464653</v>
      </c>
      <c r="IA22" s="354">
        <f t="shared" si="11"/>
        <v>6470.153080037061</v>
      </c>
      <c r="IB22" s="354">
        <f t="shared" si="11"/>
        <v>6515.3258941749355</v>
      </c>
      <c r="IC22" s="354">
        <f t="shared" si="11"/>
        <v>6297.4946850132956</v>
      </c>
      <c r="ID22" s="354">
        <f t="shared" si="11"/>
        <v>5634.2802749574248</v>
      </c>
      <c r="IE22" s="354">
        <f t="shared" si="11"/>
        <v>5920.9424028200792</v>
      </c>
      <c r="IF22" s="354">
        <f t="shared" si="11"/>
        <v>7659.4243673544579</v>
      </c>
      <c r="IG22" s="354">
        <f t="shared" si="11"/>
        <v>6328.9901611112264</v>
      </c>
      <c r="IH22" s="354">
        <f t="shared" si="11"/>
        <v>6534.1361079683247</v>
      </c>
      <c r="II22" s="354">
        <f t="shared" si="11"/>
        <v>6931.4703720500465</v>
      </c>
      <c r="IJ22" s="354">
        <f t="shared" si="11"/>
        <v>7207.3655563763241</v>
      </c>
      <c r="IK22" s="354">
        <f t="shared" si="11"/>
        <v>7267.6365837741159</v>
      </c>
      <c r="IL22" s="354">
        <f t="shared" si="11"/>
        <v>8217.3761170613361</v>
      </c>
      <c r="IM22" s="354">
        <f t="shared" si="11"/>
        <v>6988.4440985286192</v>
      </c>
      <c r="IN22" s="354">
        <f t="shared" si="11"/>
        <v>6482.3132024179267</v>
      </c>
      <c r="IO22" s="354">
        <f t="shared" si="11"/>
        <v>6463.4702643586643</v>
      </c>
      <c r="IP22" s="354">
        <f t="shared" si="11"/>
        <v>5847.5853518960184</v>
      </c>
      <c r="IQ22" s="354">
        <f t="shared" si="11"/>
        <v>6089.2572040761734</v>
      </c>
      <c r="IR22" s="354">
        <f t="shared" si="11"/>
        <v>7856.8118506203227</v>
      </c>
      <c r="IS22" s="354">
        <f t="shared" si="11"/>
        <v>6529.5902965285195</v>
      </c>
      <c r="IT22" s="354">
        <f t="shared" si="11"/>
        <v>6729.2540329404774</v>
      </c>
      <c r="IU22" s="354">
        <f t="shared" si="11"/>
        <v>7130.057572057648</v>
      </c>
      <c r="IV22" s="354">
        <f t="shared" si="11"/>
        <v>7418.1265814949993</v>
      </c>
      <c r="IW22" s="354">
        <f t="shared" si="11"/>
        <v>7485.3297004003534</v>
      </c>
      <c r="IX22" s="354">
        <f t="shared" si="11"/>
        <v>8274.2721109447102</v>
      </c>
      <c r="IY22" s="354">
        <f t="shared" si="11"/>
        <v>7065.2081448401996</v>
      </c>
      <c r="IZ22" s="354">
        <f t="shared" si="11"/>
        <v>6711.4440206558929</v>
      </c>
      <c r="JA22" s="354">
        <f t="shared" si="11"/>
        <v>6472.6985104419891</v>
      </c>
      <c r="JB22" s="354">
        <f t="shared" si="11"/>
        <v>6029.6527378508099</v>
      </c>
      <c r="JC22" s="354">
        <f t="shared" ref="JC22:LN25" si="12">$C22*JC$21</f>
        <v>6083.4102821074675</v>
      </c>
      <c r="JD22" s="354">
        <f t="shared" si="12"/>
        <v>7886.973333846031</v>
      </c>
      <c r="JE22" s="354">
        <f t="shared" si="12"/>
        <v>6607.3597700901928</v>
      </c>
      <c r="JF22" s="354">
        <f t="shared" si="12"/>
        <v>6785.4443560212567</v>
      </c>
      <c r="JG22" s="354">
        <f t="shared" si="12"/>
        <v>7186.8780751287713</v>
      </c>
      <c r="JH22" s="354">
        <f t="shared" si="12"/>
        <v>7485.5943883530244</v>
      </c>
      <c r="JI22" s="354">
        <f t="shared" si="12"/>
        <v>7435.6916849879462</v>
      </c>
      <c r="JJ22" s="354">
        <f t="shared" si="12"/>
        <v>8509.3954511992815</v>
      </c>
      <c r="JK22" s="354">
        <f t="shared" si="12"/>
        <v>7049.9997917963037</v>
      </c>
      <c r="JL22" s="354">
        <f t="shared" si="12"/>
        <v>7091.7084165948845</v>
      </c>
      <c r="JM22" s="354">
        <f t="shared" si="12"/>
        <v>6879.5495464848018</v>
      </c>
      <c r="JN22" s="354">
        <f t="shared" si="12"/>
        <v>6204.2639940525532</v>
      </c>
      <c r="JO22" s="354">
        <f t="shared" si="12"/>
        <v>6514.5203078853929</v>
      </c>
      <c r="JP22" s="354">
        <f t="shared" si="12"/>
        <v>8259.6089151637243</v>
      </c>
      <c r="JQ22" s="354">
        <f t="shared" si="12"/>
        <v>6918.7076795991816</v>
      </c>
      <c r="JR22" s="354">
        <f t="shared" si="12"/>
        <v>7113.2027690348805</v>
      </c>
      <c r="JS22" s="354">
        <f t="shared" si="12"/>
        <v>7504.6014586440469</v>
      </c>
      <c r="JT22" s="354">
        <f t="shared" si="12"/>
        <v>7804.6040197792163</v>
      </c>
      <c r="JU22" s="354">
        <f t="shared" si="12"/>
        <v>7761.3550606457311</v>
      </c>
      <c r="JV22" s="354">
        <f t="shared" si="12"/>
        <v>8822.6500310838856</v>
      </c>
      <c r="JW22" s="354">
        <f t="shared" si="12"/>
        <v>7598.3465236688025</v>
      </c>
      <c r="JX22" s="354">
        <f t="shared" si="12"/>
        <v>7083.807941194118</v>
      </c>
      <c r="JY22" s="354">
        <f t="shared" si="12"/>
        <v>7081.266808574127</v>
      </c>
      <c r="JZ22" s="354">
        <f t="shared" si="12"/>
        <v>6454.8588481306369</v>
      </c>
      <c r="KA22" s="354">
        <f t="shared" si="12"/>
        <v>6725.9923178380932</v>
      </c>
      <c r="KB22" s="354">
        <f t="shared" si="12"/>
        <v>8516.9226589904611</v>
      </c>
      <c r="KC22" s="354">
        <f t="shared" si="12"/>
        <v>7172.6308978924617</v>
      </c>
      <c r="KD22" s="354">
        <f t="shared" si="12"/>
        <v>7365.103674358651</v>
      </c>
      <c r="KE22" s="354">
        <f t="shared" si="12"/>
        <v>7764.6675909324867</v>
      </c>
      <c r="KF22" s="354">
        <f t="shared" si="12"/>
        <v>8081.1808578071414</v>
      </c>
      <c r="KG22" s="354">
        <f t="shared" si="12"/>
        <v>7879.7278036085845</v>
      </c>
      <c r="KH22" s="354">
        <f t="shared" si="12"/>
        <v>8895.5646446613773</v>
      </c>
      <c r="KI22" s="354">
        <f t="shared" si="12"/>
        <v>7700.5226517077826</v>
      </c>
      <c r="KJ22" s="354">
        <f t="shared" si="12"/>
        <v>7325.5938002619469</v>
      </c>
      <c r="KK22" s="354">
        <f t="shared" si="12"/>
        <v>7118.8719931613605</v>
      </c>
      <c r="KL22" s="354">
        <f t="shared" si="12"/>
        <v>6669.6661602664126</v>
      </c>
      <c r="KM22" s="354">
        <f t="shared" si="12"/>
        <v>6758.4500104525914</v>
      </c>
      <c r="KN22" s="354">
        <f t="shared" si="12"/>
        <v>8606.9999731143271</v>
      </c>
      <c r="KO22" s="354">
        <f t="shared" si="12"/>
        <v>7303.0000918318046</v>
      </c>
      <c r="KP22" s="354">
        <f t="shared" si="12"/>
        <v>7478.515708538911</v>
      </c>
      <c r="KQ22" s="354">
        <f t="shared" si="12"/>
        <v>7884.9403980774296</v>
      </c>
      <c r="KR22" s="354">
        <f t="shared" si="12"/>
        <v>8217.2724934239777</v>
      </c>
      <c r="KS22" s="354">
        <f t="shared" si="12"/>
        <v>8113.2625718062809</v>
      </c>
      <c r="KT22" s="354">
        <f t="shared" si="12"/>
        <v>9213.7468829730497</v>
      </c>
      <c r="KU22" s="354">
        <f t="shared" si="12"/>
        <v>7999.7934143383427</v>
      </c>
      <c r="KV22" s="354">
        <f t="shared" si="12"/>
        <v>7484.7000667308803</v>
      </c>
      <c r="KW22" s="354">
        <f t="shared" si="12"/>
        <v>7496.6418154773783</v>
      </c>
      <c r="KX22" s="354">
        <f t="shared" si="12"/>
        <v>6866.4548669896458</v>
      </c>
      <c r="KY22" s="354">
        <f t="shared" si="12"/>
        <v>7160.1099113018663</v>
      </c>
      <c r="KZ22" s="354">
        <f t="shared" si="12"/>
        <v>8966.5829152713322</v>
      </c>
      <c r="LA22" s="354">
        <f t="shared" si="12"/>
        <v>7613.7076584219167</v>
      </c>
      <c r="LB22" s="354">
        <f t="shared" si="12"/>
        <v>7802.0303820568306</v>
      </c>
      <c r="LC22" s="354">
        <f t="shared" si="12"/>
        <v>8201.0883953161065</v>
      </c>
      <c r="LD22" s="354">
        <f t="shared" si="12"/>
        <v>8537.8657092707472</v>
      </c>
      <c r="LE22" s="354">
        <f t="shared" si="12"/>
        <v>8565.1887284003224</v>
      </c>
      <c r="LF22" s="354">
        <f t="shared" si="12"/>
        <v>9419.2345488927003</v>
      </c>
      <c r="LG22" s="354">
        <f t="shared" si="12"/>
        <v>8196.8746294814682</v>
      </c>
      <c r="LH22" s="354">
        <f t="shared" si="12"/>
        <v>7692.5517416762186</v>
      </c>
      <c r="LI22" s="354">
        <f t="shared" si="12"/>
        <v>7691.8185922384682</v>
      </c>
      <c r="LJ22" s="354">
        <f t="shared" si="12"/>
        <v>7054.1437417937541</v>
      </c>
      <c r="LK22" s="354">
        <f t="shared" si="12"/>
        <v>7350.5911716455021</v>
      </c>
      <c r="LL22" s="354">
        <f t="shared" si="12"/>
        <v>9140.3376916282195</v>
      </c>
      <c r="LM22" s="354">
        <f t="shared" si="12"/>
        <v>7790.4650859863705</v>
      </c>
      <c r="LN22" s="354">
        <f t="shared" si="12"/>
        <v>7970.72588275817</v>
      </c>
      <c r="LO22" s="354">
        <f t="shared" ref="LO22:NA25" si="13">$C22*LO$21</f>
        <v>8362.085750875438</v>
      </c>
      <c r="LP22" s="354">
        <f t="shared" si="13"/>
        <v>8703.0391508784069</v>
      </c>
      <c r="LQ22" s="354">
        <f t="shared" si="13"/>
        <v>8622.1058310161443</v>
      </c>
      <c r="LR22" s="354">
        <f t="shared" si="13"/>
        <v>9535.4985151076544</v>
      </c>
      <c r="LS22" s="354">
        <f t="shared" si="13"/>
        <v>8085.676751041934</v>
      </c>
      <c r="LT22" s="354">
        <f t="shared" si="13"/>
        <v>8116.6933244935453</v>
      </c>
      <c r="LU22" s="354">
        <f t="shared" si="13"/>
        <v>7921.3214235805299</v>
      </c>
      <c r="LV22" s="354">
        <f t="shared" si="13"/>
        <v>7228.3460334730735</v>
      </c>
      <c r="LW22" s="354">
        <f t="shared" si="13"/>
        <v>7581.6014665373605</v>
      </c>
      <c r="LX22" s="354">
        <f t="shared" si="13"/>
        <v>9339.3128123352417</v>
      </c>
      <c r="LY22" s="354">
        <f t="shared" si="13"/>
        <v>7982.2696527871685</v>
      </c>
      <c r="LZ22" s="354">
        <f t="shared" si="13"/>
        <v>8158.7809913695664</v>
      </c>
      <c r="MA22" s="354">
        <f t="shared" si="13"/>
        <v>8540.3402817495917</v>
      </c>
      <c r="MB22" s="354">
        <f t="shared" si="13"/>
        <v>8883.7838139299292</v>
      </c>
      <c r="MC22" s="354">
        <f t="shared" si="13"/>
        <v>8433.3522735743554</v>
      </c>
      <c r="MD22" s="354">
        <f t="shared" si="13"/>
        <v>9817.409836513998</v>
      </c>
      <c r="ME22" s="354">
        <f t="shared" si="13"/>
        <v>8633.5999515088315</v>
      </c>
      <c r="MF22" s="354">
        <f t="shared" si="13"/>
        <v>8092.7677871590331</v>
      </c>
      <c r="MG22" s="354">
        <f t="shared" si="13"/>
        <v>8142.7230392421116</v>
      </c>
      <c r="MH22" s="354">
        <f t="shared" si="13"/>
        <v>7512.0780393754885</v>
      </c>
      <c r="MI22" s="354">
        <f t="shared" si="13"/>
        <v>7840.6343312372919</v>
      </c>
      <c r="MJ22" s="354">
        <f t="shared" si="13"/>
        <v>9674.5259718707402</v>
      </c>
      <c r="MK22" s="354">
        <f t="shared" si="13"/>
        <v>8310.4477781605201</v>
      </c>
      <c r="ML22" s="354">
        <f t="shared" si="13"/>
        <v>8493.3396630733678</v>
      </c>
      <c r="MM22" s="354">
        <f t="shared" si="13"/>
        <v>8892.8204267508572</v>
      </c>
      <c r="MN22" s="354">
        <f t="shared" si="13"/>
        <v>9262.4789508697686</v>
      </c>
      <c r="MO22" s="354">
        <f t="shared" si="13"/>
        <v>9187.6877709221862</v>
      </c>
      <c r="MP22" s="354">
        <f t="shared" si="13"/>
        <v>10159.130265268492</v>
      </c>
      <c r="MQ22" s="354">
        <f t="shared" si="13"/>
        <v>8937.6208535610021</v>
      </c>
      <c r="MR22" s="354">
        <f t="shared" si="13"/>
        <v>8424.2713787510111</v>
      </c>
      <c r="MS22" s="354">
        <f t="shared" si="13"/>
        <v>8442.1411993650527</v>
      </c>
      <c r="MT22" s="354">
        <f t="shared" si="13"/>
        <v>7790.4730910003818</v>
      </c>
      <c r="MU22" s="354">
        <f t="shared" si="13"/>
        <v>8122.0287103091277</v>
      </c>
      <c r="MV22" s="354">
        <f t="shared" si="13"/>
        <v>9946.0556950100763</v>
      </c>
      <c r="MW22" s="354">
        <f t="shared" si="13"/>
        <v>8571.5796373918165</v>
      </c>
      <c r="MX22" s="354">
        <f t="shared" si="13"/>
        <v>8744.8104331471641</v>
      </c>
      <c r="MY22" s="354">
        <f t="shared" si="13"/>
        <v>9136.659770873619</v>
      </c>
      <c r="MZ22" s="354">
        <f t="shared" si="13"/>
        <v>9511.2467270025136</v>
      </c>
      <c r="NA22" s="478">
        <f t="shared" si="13"/>
        <v>9274.9188348606385</v>
      </c>
    </row>
    <row r="23" spans="1:365" x14ac:dyDescent="0.2">
      <c r="A23" s="260" t="s">
        <v>619</v>
      </c>
      <c r="B23" s="258" t="s">
        <v>599</v>
      </c>
      <c r="C23" s="275">
        <f>350*0.22/31353</f>
        <v>2.455905336012503E-3</v>
      </c>
      <c r="E23" s="263"/>
      <c r="F23" s="354">
        <f>$C23*F$21</f>
        <v>37.178544164695161</v>
      </c>
      <c r="G23" s="354">
        <f t="shared" si="8"/>
        <v>26.510318825646308</v>
      </c>
      <c r="H23" s="354">
        <f t="shared" si="8"/>
        <v>26.871708036496457</v>
      </c>
      <c r="I23" s="354">
        <f t="shared" si="8"/>
        <v>25.123045419739132</v>
      </c>
      <c r="J23" s="354">
        <f t="shared" si="8"/>
        <v>20.744118312746924</v>
      </c>
      <c r="K23" s="354">
        <f t="shared" si="8"/>
        <v>21.942973041651229</v>
      </c>
      <c r="L23" s="354">
        <f t="shared" si="8"/>
        <v>34.497401688771404</v>
      </c>
      <c r="M23" s="354">
        <f t="shared" si="8"/>
        <v>25.124551073733823</v>
      </c>
      <c r="N23" s="354">
        <f t="shared" si="8"/>
        <v>27.052757103168073</v>
      </c>
      <c r="O23" s="354">
        <f t="shared" si="8"/>
        <v>30.212948855873321</v>
      </c>
      <c r="P23" s="354">
        <f t="shared" si="8"/>
        <v>31.316339222496619</v>
      </c>
      <c r="Q23" s="354">
        <f t="shared" si="8"/>
        <v>31.799471618174994</v>
      </c>
      <c r="R23" s="354">
        <f t="shared" si="8"/>
        <v>39.548505564976153</v>
      </c>
      <c r="S23" s="354">
        <f t="shared" si="8"/>
        <v>30.406536331323863</v>
      </c>
      <c r="T23" s="354">
        <f t="shared" si="8"/>
        <v>26.599550264426178</v>
      </c>
      <c r="U23" s="354">
        <f t="shared" si="8"/>
        <v>26.218584131587217</v>
      </c>
      <c r="V23" s="354">
        <f t="shared" si="8"/>
        <v>22.103485584821932</v>
      </c>
      <c r="W23" s="354">
        <f t="shared" si="8"/>
        <v>22.907260637680746</v>
      </c>
      <c r="X23" s="354">
        <f t="shared" si="8"/>
        <v>35.719772671362449</v>
      </c>
      <c r="Y23" s="354">
        <f t="shared" si="8"/>
        <v>26.276553393572993</v>
      </c>
      <c r="Z23" s="354">
        <f t="shared" si="8"/>
        <v>28.159178196654118</v>
      </c>
      <c r="AA23" s="354">
        <f t="shared" si="8"/>
        <v>31.350368281453932</v>
      </c>
      <c r="AB23" s="354">
        <f t="shared" si="8"/>
        <v>32.514329649819913</v>
      </c>
      <c r="AC23" s="354">
        <f t="shared" si="8"/>
        <v>31.753220142058524</v>
      </c>
      <c r="AD23" s="354">
        <f t="shared" si="8"/>
        <v>39.453442818102538</v>
      </c>
      <c r="AE23" s="354">
        <f t="shared" si="8"/>
        <v>30.556939573864788</v>
      </c>
      <c r="AF23" s="354">
        <f t="shared" si="8"/>
        <v>27.857436240847242</v>
      </c>
      <c r="AG23" s="354">
        <f t="shared" si="8"/>
        <v>25.868025846435309</v>
      </c>
      <c r="AH23" s="354">
        <f t="shared" si="8"/>
        <v>23.161508957189934</v>
      </c>
      <c r="AI23" s="354">
        <f t="shared" si="8"/>
        <v>22.511809993108944</v>
      </c>
      <c r="AJ23" s="354">
        <f t="shared" si="8"/>
        <v>35.710367221698021</v>
      </c>
      <c r="AK23" s="354">
        <f t="shared" si="8"/>
        <v>26.629629559704057</v>
      </c>
      <c r="AL23" s="354">
        <f t="shared" si="8"/>
        <v>28.375831861936472</v>
      </c>
      <c r="AM23" s="354">
        <f t="shared" si="8"/>
        <v>31.608685378515887</v>
      </c>
      <c r="AN23" s="354">
        <f t="shared" si="8"/>
        <v>32.873543760262265</v>
      </c>
      <c r="AO23" s="354">
        <f t="shared" si="8"/>
        <v>33.978798278393214</v>
      </c>
      <c r="AP23" s="354">
        <f t="shared" si="8"/>
        <v>40.916163256913599</v>
      </c>
      <c r="AQ23" s="354">
        <f t="shared" si="8"/>
        <v>29.872239536868559</v>
      </c>
      <c r="AR23" s="354">
        <f t="shared" si="8"/>
        <v>30.459435633867614</v>
      </c>
      <c r="AS23" s="354">
        <f t="shared" si="8"/>
        <v>28.426577684639454</v>
      </c>
      <c r="AT23" s="354">
        <f t="shared" si="8"/>
        <v>23.825234137964923</v>
      </c>
      <c r="AU23" s="354">
        <f t="shared" si="8"/>
        <v>25.089574884923429</v>
      </c>
      <c r="AV23" s="354">
        <f t="shared" si="8"/>
        <v>37.565365128231342</v>
      </c>
      <c r="AW23" s="354">
        <f t="shared" si="8"/>
        <v>28.074678137984851</v>
      </c>
      <c r="AX23" s="354">
        <f t="shared" si="8"/>
        <v>29.893675451740481</v>
      </c>
      <c r="AY23" s="354">
        <f t="shared" si="8"/>
        <v>32.972681424603607</v>
      </c>
      <c r="AZ23" s="354">
        <f t="shared" si="8"/>
        <v>34.164591214196378</v>
      </c>
      <c r="BA23" s="354">
        <f t="shared" si="8"/>
        <v>35.279304950946297</v>
      </c>
      <c r="BB23" s="354">
        <f t="shared" si="8"/>
        <v>42.129880145073805</v>
      </c>
      <c r="BC23" s="354">
        <f t="shared" si="8"/>
        <v>32.997172230187012</v>
      </c>
      <c r="BD23" s="354">
        <f t="shared" si="8"/>
        <v>29.275407361169044</v>
      </c>
      <c r="BE23" s="354">
        <f t="shared" si="8"/>
        <v>28.860164932260382</v>
      </c>
      <c r="BF23" s="354">
        <f t="shared" si="8"/>
        <v>24.690497372617561</v>
      </c>
      <c r="BG23" s="354">
        <f t="shared" si="8"/>
        <v>25.599286816007318</v>
      </c>
      <c r="BH23" s="354">
        <f t="shared" si="8"/>
        <v>38.277961010572255</v>
      </c>
      <c r="BI23" s="354">
        <f t="shared" si="8"/>
        <v>28.871598118595898</v>
      </c>
      <c r="BJ23" s="354">
        <f t="shared" si="8"/>
        <v>30.664716060833804</v>
      </c>
      <c r="BK23" s="354">
        <f t="shared" si="8"/>
        <v>33.777458337080752</v>
      </c>
      <c r="BL23" s="354">
        <f t="shared" si="8"/>
        <v>35.048787915769495</v>
      </c>
      <c r="BM23" s="354">
        <f t="shared" si="8"/>
        <v>35.277062237961971</v>
      </c>
      <c r="BN23" s="354">
        <f t="shared" si="8"/>
        <v>41.909254501207833</v>
      </c>
      <c r="BO23" s="354">
        <f t="shared" si="8"/>
        <v>33.058421575966435</v>
      </c>
      <c r="BP23" s="354">
        <f t="shared" si="8"/>
        <v>30.459955036993502</v>
      </c>
      <c r="BQ23" s="354">
        <f t="shared" si="8"/>
        <v>28.452522752350298</v>
      </c>
      <c r="BR23" s="354">
        <f t="shared" si="8"/>
        <v>25.670780746655769</v>
      </c>
      <c r="BS23" s="354">
        <f t="shared" si="9"/>
        <v>25.153880524413584</v>
      </c>
      <c r="BT23" s="354">
        <f t="shared" si="9"/>
        <v>38.121335660384069</v>
      </c>
      <c r="BU23" s="354">
        <f t="shared" si="9"/>
        <v>29.121409564709484</v>
      </c>
      <c r="BV23" s="354">
        <f t="shared" si="9"/>
        <v>30.765621601562618</v>
      </c>
      <c r="BW23" s="354">
        <f t="shared" si="9"/>
        <v>33.895264214073912</v>
      </c>
      <c r="BX23" s="354">
        <f t="shared" si="9"/>
        <v>35.255154922996311</v>
      </c>
      <c r="BY23" s="354">
        <f t="shared" si="9"/>
        <v>32.655303859757026</v>
      </c>
      <c r="BZ23" s="354">
        <f t="shared" si="9"/>
        <v>43.907829804192104</v>
      </c>
      <c r="CA23" s="354">
        <f t="shared" si="9"/>
        <v>34.956997649159931</v>
      </c>
      <c r="CB23" s="354">
        <f t="shared" si="9"/>
        <v>30.901700242401336</v>
      </c>
      <c r="CC23" s="354">
        <f t="shared" si="9"/>
        <v>30.911340373956527</v>
      </c>
      <c r="CD23" s="354">
        <f t="shared" si="9"/>
        <v>28.035201584461635</v>
      </c>
      <c r="CE23" s="354">
        <f t="shared" si="9"/>
        <v>27.152958626604065</v>
      </c>
      <c r="CF23" s="354">
        <f t="shared" si="9"/>
        <v>41.074106734296329</v>
      </c>
      <c r="CG23" s="354">
        <f t="shared" si="9"/>
        <v>31.624412715228765</v>
      </c>
      <c r="CH23" s="354">
        <f t="shared" si="9"/>
        <v>33.320663431939124</v>
      </c>
      <c r="CI23" s="354">
        <f t="shared" si="9"/>
        <v>36.65191351477651</v>
      </c>
      <c r="CJ23" s="354">
        <f t="shared" si="9"/>
        <v>38.158445489886816</v>
      </c>
      <c r="CK23" s="354">
        <f t="shared" si="9"/>
        <v>37.257165880436865</v>
      </c>
      <c r="CL23" s="354">
        <f t="shared" si="9"/>
        <v>44.773190038881843</v>
      </c>
      <c r="CM23" s="354">
        <f t="shared" si="9"/>
        <v>35.787910094280214</v>
      </c>
      <c r="CN23" s="354">
        <f t="shared" si="9"/>
        <v>31.924325975522656</v>
      </c>
      <c r="CO23" s="354">
        <f t="shared" si="9"/>
        <v>31.774034071552009</v>
      </c>
      <c r="CP23" s="354">
        <f t="shared" si="9"/>
        <v>28.404674205895695</v>
      </c>
      <c r="CQ23" s="354">
        <f t="shared" si="9"/>
        <v>27.819560353116142</v>
      </c>
      <c r="CR23" s="354">
        <f t="shared" si="9"/>
        <v>41.494965050485987</v>
      </c>
      <c r="CS23" s="354">
        <f t="shared" si="9"/>
        <v>32.130210098015667</v>
      </c>
      <c r="CT23" s="354">
        <f t="shared" si="9"/>
        <v>33.789995654570646</v>
      </c>
      <c r="CU23" s="354">
        <f t="shared" si="9"/>
        <v>37.045970388111108</v>
      </c>
      <c r="CV23" s="354">
        <f t="shared" si="9"/>
        <v>38.560748752115444</v>
      </c>
      <c r="CW23" s="354">
        <f t="shared" si="9"/>
        <v>38.420127577662946</v>
      </c>
      <c r="CX23" s="354">
        <f t="shared" si="9"/>
        <v>46.044217419344797</v>
      </c>
      <c r="CY23" s="354">
        <f t="shared" si="9"/>
        <v>35.013722148525702</v>
      </c>
      <c r="CZ23" s="354">
        <f t="shared" si="9"/>
        <v>35.490507214412553</v>
      </c>
      <c r="DA23" s="354">
        <f t="shared" si="9"/>
        <v>33.630248418736876</v>
      </c>
      <c r="DB23" s="354">
        <f t="shared" si="9"/>
        <v>28.922270524585922</v>
      </c>
      <c r="DC23" s="354">
        <f t="shared" si="9"/>
        <v>30.465980260469767</v>
      </c>
      <c r="DD23" s="354">
        <f t="shared" si="9"/>
        <v>43.248188747532645</v>
      </c>
      <c r="DE23" s="354">
        <f t="shared" si="9"/>
        <v>33.548407461778488</v>
      </c>
      <c r="DF23" s="354">
        <f t="shared" si="9"/>
        <v>35.320848802501928</v>
      </c>
      <c r="DG23" s="354">
        <f t="shared" si="9"/>
        <v>38.414963389153115</v>
      </c>
      <c r="DH23" s="354">
        <f t="shared" si="9"/>
        <v>39.875386921521937</v>
      </c>
      <c r="DI23" s="354">
        <f t="shared" si="9"/>
        <v>40.758815681779389</v>
      </c>
      <c r="DJ23" s="354">
        <f t="shared" si="9"/>
        <v>47.930618073840648</v>
      </c>
      <c r="DK23" s="354">
        <f t="shared" si="9"/>
        <v>38.66996196432396</v>
      </c>
      <c r="DL23" s="354">
        <f t="shared" si="9"/>
        <v>34.879599565818616</v>
      </c>
      <c r="DM23" s="354">
        <f t="shared" si="9"/>
        <v>34.545686356292791</v>
      </c>
      <c r="DN23" s="354">
        <f t="shared" si="9"/>
        <v>30.202329919667463</v>
      </c>
      <c r="DO23" s="354">
        <f t="shared" si="9"/>
        <v>31.380465830403832</v>
      </c>
      <c r="DP23" s="354">
        <f t="shared" si="9"/>
        <v>44.387279000949071</v>
      </c>
      <c r="DQ23" s="354">
        <f t="shared" si="9"/>
        <v>34.709824059391536</v>
      </c>
      <c r="DR23" s="354">
        <f t="shared" si="9"/>
        <v>36.44492280850654</v>
      </c>
      <c r="DS23" s="354">
        <f t="shared" si="9"/>
        <v>39.569296554987972</v>
      </c>
      <c r="DT23" s="354">
        <f t="shared" si="9"/>
        <v>41.108572167882123</v>
      </c>
      <c r="DU23" s="354">
        <f t="shared" si="9"/>
        <v>42.055808026704014</v>
      </c>
      <c r="DV23" s="354">
        <f t="shared" si="9"/>
        <v>47.685398338940189</v>
      </c>
      <c r="DW23" s="354">
        <f t="shared" si="9"/>
        <v>38.679527676461085</v>
      </c>
      <c r="DX23" s="354">
        <f t="shared" si="9"/>
        <v>36.096178042547223</v>
      </c>
      <c r="DY23" s="354">
        <f t="shared" si="9"/>
        <v>34.082551581136642</v>
      </c>
      <c r="DZ23" s="354">
        <f t="shared" si="9"/>
        <v>31.110694211125672</v>
      </c>
      <c r="EA23" s="354">
        <f t="shared" si="9"/>
        <v>30.834887916599449</v>
      </c>
      <c r="EB23" s="354">
        <f t="shared" si="9"/>
        <v>43.969307313887676</v>
      </c>
      <c r="EC23" s="354">
        <f t="shared" si="9"/>
        <v>34.765816442941279</v>
      </c>
      <c r="ED23" s="354">
        <f t="shared" si="9"/>
        <v>36.317292588186511</v>
      </c>
      <c r="EE23" s="354">
        <f t="shared" si="10"/>
        <v>39.411749726990216</v>
      </c>
      <c r="EF23" s="354">
        <f t="shared" si="10"/>
        <v>41.012003990948045</v>
      </c>
      <c r="EG23" s="354">
        <f t="shared" si="10"/>
        <v>38.254783403077006</v>
      </c>
      <c r="EH23" s="354">
        <f t="shared" si="10"/>
        <v>48.851249661980866</v>
      </c>
      <c r="EI23" s="354">
        <f t="shared" si="10"/>
        <v>38.035806605347879</v>
      </c>
      <c r="EJ23" s="354">
        <f t="shared" si="10"/>
        <v>38.318120332674674</v>
      </c>
      <c r="EK23" s="354">
        <f t="shared" si="10"/>
        <v>36.748871485722525</v>
      </c>
      <c r="EL23" s="354">
        <f t="shared" si="10"/>
        <v>32.061760553754851</v>
      </c>
      <c r="EM23" s="354">
        <f t="shared" si="10"/>
        <v>33.825942849597006</v>
      </c>
      <c r="EN23" s="354">
        <f t="shared" si="10"/>
        <v>46.868382826390707</v>
      </c>
      <c r="EO23" s="354">
        <f t="shared" si="10"/>
        <v>37.072446075744104</v>
      </c>
      <c r="EP23" s="354">
        <f t="shared" si="10"/>
        <v>38.844127988486918</v>
      </c>
      <c r="EQ23" s="354">
        <f t="shared" si="10"/>
        <v>41.975491289258862</v>
      </c>
      <c r="ER23" s="354">
        <f t="shared" si="10"/>
        <v>43.635632651612319</v>
      </c>
      <c r="ES23" s="354">
        <f t="shared" si="10"/>
        <v>43.774796679601977</v>
      </c>
      <c r="ET23" s="354">
        <f t="shared" si="10"/>
        <v>51.443275922938547</v>
      </c>
      <c r="EU23" s="354">
        <f t="shared" si="10"/>
        <v>42.203068010369087</v>
      </c>
      <c r="EV23" s="354">
        <f t="shared" si="10"/>
        <v>38.34928600042398</v>
      </c>
      <c r="EW23" s="354">
        <f t="shared" si="10"/>
        <v>38.138750717545363</v>
      </c>
      <c r="EX23" s="354">
        <f t="shared" si="10"/>
        <v>33.728792415538692</v>
      </c>
      <c r="EY23" s="354">
        <f t="shared" si="10"/>
        <v>35.101693507436416</v>
      </c>
      <c r="EZ23" s="354">
        <f t="shared" si="10"/>
        <v>48.320349546559484</v>
      </c>
      <c r="FA23" s="354">
        <f t="shared" si="10"/>
        <v>38.504034400261908</v>
      </c>
      <c r="FB23" s="354">
        <f t="shared" si="10"/>
        <v>40.210082981199527</v>
      </c>
      <c r="FC23" s="354">
        <f t="shared" si="10"/>
        <v>43.346771309353379</v>
      </c>
      <c r="FD23" s="354">
        <f t="shared" si="10"/>
        <v>45.070047540509407</v>
      </c>
      <c r="FE23" s="354">
        <f t="shared" si="10"/>
        <v>43.965474566700699</v>
      </c>
      <c r="FF23" s="354">
        <f t="shared" si="10"/>
        <v>51.641726337252855</v>
      </c>
      <c r="FG23" s="354">
        <f t="shared" si="10"/>
        <v>42.63903732123935</v>
      </c>
      <c r="FH23" s="354">
        <f t="shared" si="10"/>
        <v>39.865286513575882</v>
      </c>
      <c r="FI23" s="354">
        <f t="shared" si="10"/>
        <v>38.057232022361333</v>
      </c>
      <c r="FJ23" s="354">
        <f t="shared" si="10"/>
        <v>35.029802077614981</v>
      </c>
      <c r="FK23" s="354">
        <f t="shared" si="10"/>
        <v>34.96693452064644</v>
      </c>
      <c r="FL23" s="354">
        <f t="shared" si="10"/>
        <v>48.579740127803241</v>
      </c>
      <c r="FM23" s="354">
        <f t="shared" si="10"/>
        <v>39.106285556444234</v>
      </c>
      <c r="FN23" s="354">
        <f t="shared" si="10"/>
        <v>40.674641031199776</v>
      </c>
      <c r="FO23" s="354">
        <f t="shared" si="10"/>
        <v>43.85276090456248</v>
      </c>
      <c r="FP23" s="354">
        <f t="shared" si="10"/>
        <v>45.681180448683364</v>
      </c>
      <c r="FQ23" s="354">
        <f t="shared" si="10"/>
        <v>45.339173856345788</v>
      </c>
      <c r="FR23" s="354">
        <f t="shared" si="10"/>
        <v>53.68510155995309</v>
      </c>
      <c r="FS23" s="354">
        <f t="shared" si="10"/>
        <v>44.509760824539882</v>
      </c>
      <c r="FT23" s="354">
        <f t="shared" si="10"/>
        <v>40.637970349074948</v>
      </c>
      <c r="FU23" s="354">
        <f t="shared" si="10"/>
        <v>40.517587816967385</v>
      </c>
      <c r="FV23" s="354">
        <f t="shared" si="10"/>
        <v>36.08408202896198</v>
      </c>
      <c r="FW23" s="354">
        <f t="shared" si="10"/>
        <v>37.591520554506275</v>
      </c>
      <c r="FX23" s="354">
        <f t="shared" si="10"/>
        <v>50.901922436061547</v>
      </c>
      <c r="FY23" s="354">
        <f t="shared" si="10"/>
        <v>41.033858167565334</v>
      </c>
      <c r="FZ23" s="354">
        <f t="shared" si="10"/>
        <v>42.713226640594129</v>
      </c>
      <c r="GA23" s="354">
        <f t="shared" si="10"/>
        <v>45.845600849884256</v>
      </c>
      <c r="GB23" s="354">
        <f t="shared" si="10"/>
        <v>47.691965278434836</v>
      </c>
      <c r="GC23" s="354">
        <f t="shared" si="10"/>
        <v>48.472863864386802</v>
      </c>
      <c r="GD23" s="354">
        <f t="shared" si="10"/>
        <v>54.875763603290295</v>
      </c>
      <c r="GE23" s="354">
        <f t="shared" si="10"/>
        <v>45.649331600679879</v>
      </c>
      <c r="GF23" s="354">
        <f t="shared" si="10"/>
        <v>41.876581217211829</v>
      </c>
      <c r="GG23" s="354">
        <f t="shared" si="10"/>
        <v>41.646481439506942</v>
      </c>
      <c r="GH23" s="354">
        <f t="shared" si="10"/>
        <v>37.166080080038228</v>
      </c>
      <c r="GI23" s="354">
        <f t="shared" si="10"/>
        <v>38.680168066679762</v>
      </c>
      <c r="GJ23" s="354">
        <f t="shared" si="10"/>
        <v>51.817056195903767</v>
      </c>
      <c r="GK23" s="354">
        <f t="shared" si="10"/>
        <v>42.00136287970615</v>
      </c>
      <c r="GL23" s="354">
        <f t="shared" si="10"/>
        <v>43.615037906695946</v>
      </c>
      <c r="GM23" s="354">
        <f t="shared" si="10"/>
        <v>46.679041884735618</v>
      </c>
      <c r="GN23" s="354">
        <f t="shared" si="10"/>
        <v>48.542999741046366</v>
      </c>
      <c r="GO23" s="354">
        <f t="shared" si="10"/>
        <v>48.398382171858103</v>
      </c>
      <c r="GP23" s="354">
        <f t="shared" si="10"/>
        <v>55.317173862868536</v>
      </c>
      <c r="GQ23" s="354">
        <f t="shared" si="11"/>
        <v>44.356525764168822</v>
      </c>
      <c r="GR23" s="354">
        <f t="shared" si="11"/>
        <v>44.734451204520674</v>
      </c>
      <c r="GS23" s="354">
        <f t="shared" si="11"/>
        <v>43.001572015498482</v>
      </c>
      <c r="GT23" s="354">
        <f t="shared" si="11"/>
        <v>38.110455370117862</v>
      </c>
      <c r="GU23" s="354">
        <f t="shared" si="11"/>
        <v>40.053566013096557</v>
      </c>
      <c r="GV23" s="354">
        <f t="shared" si="11"/>
        <v>52.912381954583559</v>
      </c>
      <c r="GW23" s="354">
        <f t="shared" si="11"/>
        <v>43.068468883161152</v>
      </c>
      <c r="GX23" s="354">
        <f t="shared" si="11"/>
        <v>44.654399702476269</v>
      </c>
      <c r="GY23" s="354">
        <f t="shared" si="11"/>
        <v>47.63873442644983</v>
      </c>
      <c r="GZ23" s="354">
        <f t="shared" si="11"/>
        <v>49.509684839021546</v>
      </c>
      <c r="HA23" s="354">
        <f t="shared" si="11"/>
        <v>46.508863878684537</v>
      </c>
      <c r="HB23" s="354">
        <f t="shared" si="11"/>
        <v>57.107890803979018</v>
      </c>
      <c r="HC23" s="354">
        <f t="shared" si="11"/>
        <v>48.146793590946253</v>
      </c>
      <c r="HD23" s="354">
        <f t="shared" si="11"/>
        <v>44.065333063765365</v>
      </c>
      <c r="HE23" s="354">
        <f t="shared" si="11"/>
        <v>44.226114010794106</v>
      </c>
      <c r="HF23" s="354">
        <f t="shared" si="11"/>
        <v>39.801390812278306</v>
      </c>
      <c r="HG23" s="354">
        <f t="shared" si="11"/>
        <v>41.535074117682655</v>
      </c>
      <c r="HH23" s="354">
        <f t="shared" si="11"/>
        <v>55.063710872744771</v>
      </c>
      <c r="HI23" s="354">
        <f t="shared" si="11"/>
        <v>45.111409156723461</v>
      </c>
      <c r="HJ23" s="354">
        <f t="shared" si="11"/>
        <v>46.769196939820681</v>
      </c>
      <c r="HK23" s="354">
        <f t="shared" si="11"/>
        <v>49.919229683014116</v>
      </c>
      <c r="HL23" s="354">
        <f t="shared" si="11"/>
        <v>51.978157465165665</v>
      </c>
      <c r="HM23" s="354">
        <f t="shared" si="11"/>
        <v>51.907616670070553</v>
      </c>
      <c r="HN23" s="354">
        <f t="shared" si="11"/>
        <v>58.710477136657701</v>
      </c>
      <c r="HO23" s="354">
        <f t="shared" si="11"/>
        <v>49.55227488013999</v>
      </c>
      <c r="HP23" s="354">
        <f t="shared" si="11"/>
        <v>45.726358820735356</v>
      </c>
      <c r="HQ23" s="354">
        <f t="shared" si="11"/>
        <v>45.632844277956266</v>
      </c>
      <c r="HR23" s="354">
        <f t="shared" si="11"/>
        <v>41.880880069672841</v>
      </c>
      <c r="HS23" s="354">
        <f t="shared" si="11"/>
        <v>41.925809229969197</v>
      </c>
      <c r="HT23" s="354">
        <f t="shared" si="11"/>
        <v>55.867400794374717</v>
      </c>
      <c r="HU23" s="354">
        <f t="shared" si="11"/>
        <v>46.135896302105813</v>
      </c>
      <c r="HV23" s="354">
        <f t="shared" si="11"/>
        <v>47.556627617830742</v>
      </c>
      <c r="HW23" s="354">
        <f t="shared" si="11"/>
        <v>50.695098295221783</v>
      </c>
      <c r="HX23" s="354">
        <f t="shared" si="11"/>
        <v>52.802737089349286</v>
      </c>
      <c r="HY23" s="354">
        <f t="shared" si="11"/>
        <v>52.252779362860927</v>
      </c>
      <c r="HZ23" s="354">
        <f t="shared" si="11"/>
        <v>60.111508904387222</v>
      </c>
      <c r="IA23" s="354">
        <f t="shared" si="11"/>
        <v>49.043467512594901</v>
      </c>
      <c r="IB23" s="354">
        <f t="shared" si="11"/>
        <v>49.38587539927363</v>
      </c>
      <c r="IC23" s="354">
        <f t="shared" si="11"/>
        <v>47.73472469269916</v>
      </c>
      <c r="ID23" s="354">
        <f t="shared" si="11"/>
        <v>42.707589481043001</v>
      </c>
      <c r="IE23" s="354">
        <f t="shared" si="11"/>
        <v>44.880475436137417</v>
      </c>
      <c r="IF23" s="354">
        <f t="shared" si="11"/>
        <v>58.058090044969141</v>
      </c>
      <c r="IG23" s="354">
        <f t="shared" si="11"/>
        <v>47.973458976060776</v>
      </c>
      <c r="IH23" s="354">
        <f t="shared" si="11"/>
        <v>49.528455968491905</v>
      </c>
      <c r="II23" s="354">
        <f t="shared" si="11"/>
        <v>52.540231707192213</v>
      </c>
      <c r="IJ23" s="354">
        <f t="shared" si="11"/>
        <v>54.63150471758437</v>
      </c>
      <c r="IK23" s="354">
        <f t="shared" si="11"/>
        <v>55.088356377439901</v>
      </c>
      <c r="IL23" s="354">
        <f t="shared" si="11"/>
        <v>62.287339055285919</v>
      </c>
      <c r="IM23" s="354">
        <f t="shared" si="11"/>
        <v>52.972089975313338</v>
      </c>
      <c r="IN23" s="354">
        <f t="shared" si="11"/>
        <v>49.135640689884205</v>
      </c>
      <c r="IO23" s="354">
        <f t="shared" si="11"/>
        <v>48.992812072211684</v>
      </c>
      <c r="IP23" s="354">
        <f t="shared" si="11"/>
        <v>44.32443231021599</v>
      </c>
      <c r="IQ23" s="354">
        <f t="shared" si="11"/>
        <v>46.156294011861881</v>
      </c>
      <c r="IR23" s="354">
        <f t="shared" si="11"/>
        <v>59.554278234520737</v>
      </c>
      <c r="IS23" s="354">
        <f t="shared" si="11"/>
        <v>49.493998923518063</v>
      </c>
      <c r="IT23" s="354">
        <f t="shared" si="11"/>
        <v>51.007441008895597</v>
      </c>
      <c r="IU23" s="354">
        <f t="shared" si="11"/>
        <v>54.045513695347928</v>
      </c>
      <c r="IV23" s="354">
        <f t="shared" si="11"/>
        <v>56.229063749104185</v>
      </c>
      <c r="IW23" s="354">
        <f t="shared" si="11"/>
        <v>56.738460348845976</v>
      </c>
      <c r="IX23" s="354">
        <f t="shared" si="11"/>
        <v>62.718608113853549</v>
      </c>
      <c r="IY23" s="354">
        <f t="shared" si="11"/>
        <v>53.553957972074208</v>
      </c>
      <c r="IZ23" s="354">
        <f t="shared" si="11"/>
        <v>50.87244192184572</v>
      </c>
      <c r="JA23" s="354">
        <f t="shared" si="11"/>
        <v>49.062761759860059</v>
      </c>
      <c r="JB23" s="354">
        <f t="shared" si="11"/>
        <v>45.704494855525311</v>
      </c>
      <c r="JC23" s="354">
        <f t="shared" si="12"/>
        <v>46.111974607966218</v>
      </c>
      <c r="JD23" s="354">
        <f t="shared" si="12"/>
        <v>59.782900912286379</v>
      </c>
      <c r="JE23" s="354">
        <f t="shared" si="12"/>
        <v>50.083488013329777</v>
      </c>
      <c r="JF23" s="354">
        <f t="shared" si="12"/>
        <v>51.43336111471767</v>
      </c>
      <c r="JG23" s="354">
        <f t="shared" si="12"/>
        <v>54.476210536975358</v>
      </c>
      <c r="JH23" s="354">
        <f t="shared" si="12"/>
        <v>56.740466671547658</v>
      </c>
      <c r="JI23" s="354">
        <f t="shared" si="12"/>
        <v>56.362206438597831</v>
      </c>
      <c r="JJ23" s="354">
        <f t="shared" si="12"/>
        <v>64.500832391484067</v>
      </c>
      <c r="JK23" s="354">
        <f t="shared" si="12"/>
        <v>53.438679344319681</v>
      </c>
      <c r="JL23" s="354">
        <f t="shared" si="12"/>
        <v>53.75482883259307</v>
      </c>
      <c r="JM23" s="354">
        <f t="shared" si="12"/>
        <v>52.14667419930376</v>
      </c>
      <c r="JN23" s="354">
        <f t="shared" si="12"/>
        <v>47.028040274765154</v>
      </c>
      <c r="JO23" s="354">
        <f t="shared" si="12"/>
        <v>49.379769091659099</v>
      </c>
      <c r="JP23" s="354">
        <f t="shared" si="12"/>
        <v>62.607461753478489</v>
      </c>
      <c r="JQ23" s="354">
        <f t="shared" si="12"/>
        <v>52.443491076044175</v>
      </c>
      <c r="JR23" s="354">
        <f t="shared" si="12"/>
        <v>53.917755051270603</v>
      </c>
      <c r="JS23" s="354">
        <f t="shared" si="12"/>
        <v>56.884539404108416</v>
      </c>
      <c r="JT23" s="354">
        <f t="shared" si="12"/>
        <v>59.15854523963089</v>
      </c>
      <c r="JU23" s="354">
        <f t="shared" si="12"/>
        <v>58.830720086813258</v>
      </c>
      <c r="JV23" s="354">
        <f t="shared" si="12"/>
        <v>66.875287929351202</v>
      </c>
      <c r="JW23" s="354">
        <f t="shared" si="12"/>
        <v>57.595122754167484</v>
      </c>
      <c r="JX23" s="354">
        <f t="shared" si="12"/>
        <v>53.694943586624618</v>
      </c>
      <c r="JY23" s="354">
        <f t="shared" si="12"/>
        <v>53.675681916374771</v>
      </c>
      <c r="JZ23" s="354">
        <f t="shared" si="12"/>
        <v>48.927537926949221</v>
      </c>
      <c r="KA23" s="354">
        <f t="shared" si="12"/>
        <v>50.982717356042208</v>
      </c>
      <c r="KB23" s="354">
        <f t="shared" si="12"/>
        <v>64.557888285865644</v>
      </c>
      <c r="KC23" s="354">
        <f t="shared" si="12"/>
        <v>54.368217578340264</v>
      </c>
      <c r="KD23" s="354">
        <f t="shared" si="12"/>
        <v>55.827152512786121</v>
      </c>
      <c r="KE23" s="354">
        <f t="shared" si="12"/>
        <v>58.855828916464326</v>
      </c>
      <c r="KF23" s="354">
        <f t="shared" si="12"/>
        <v>61.254985154230411</v>
      </c>
      <c r="KG23" s="354">
        <f t="shared" si="12"/>
        <v>59.727980121013587</v>
      </c>
      <c r="KH23" s="354">
        <f t="shared" si="12"/>
        <v>67.427977400209997</v>
      </c>
      <c r="KI23" s="354">
        <f t="shared" si="12"/>
        <v>58.369613180291026</v>
      </c>
      <c r="KJ23" s="354">
        <f t="shared" si="12"/>
        <v>55.527669455319213</v>
      </c>
      <c r="KK23" s="354">
        <f t="shared" si="12"/>
        <v>53.960727513564649</v>
      </c>
      <c r="KL23" s="354">
        <f t="shared" si="12"/>
        <v>50.555767630926866</v>
      </c>
      <c r="KM23" s="354">
        <f t="shared" si="12"/>
        <v>51.22874519705023</v>
      </c>
      <c r="KN23" s="354">
        <f t="shared" si="12"/>
        <v>65.240670250095519</v>
      </c>
      <c r="KO23" s="354">
        <f t="shared" si="12"/>
        <v>55.356410167992365</v>
      </c>
      <c r="KP23" s="354">
        <f t="shared" si="12"/>
        <v>56.686810598932212</v>
      </c>
      <c r="KQ23" s="354">
        <f t="shared" si="12"/>
        <v>59.767491351169468</v>
      </c>
      <c r="KR23" s="354">
        <f t="shared" si="12"/>
        <v>62.286553592804658</v>
      </c>
      <c r="KS23" s="354">
        <f t="shared" si="12"/>
        <v>61.498163094350517</v>
      </c>
      <c r="KT23" s="354">
        <f t="shared" si="12"/>
        <v>69.839784365932346</v>
      </c>
      <c r="KU23" s="354">
        <f t="shared" si="12"/>
        <v>60.638072016269184</v>
      </c>
      <c r="KV23" s="354">
        <f t="shared" si="12"/>
        <v>56.733687754128105</v>
      </c>
      <c r="KW23" s="354">
        <f t="shared" si="12"/>
        <v>56.824205669152313</v>
      </c>
      <c r="KX23" s="354">
        <f t="shared" si="12"/>
        <v>52.047417121385465</v>
      </c>
      <c r="KY23" s="354">
        <f t="shared" si="12"/>
        <v>54.273309066673647</v>
      </c>
      <c r="KZ23" s="354">
        <f t="shared" si="12"/>
        <v>67.966292677201878</v>
      </c>
      <c r="LA23" s="354">
        <f t="shared" si="12"/>
        <v>57.711559460363098</v>
      </c>
      <c r="LB23" s="354">
        <f t="shared" si="12"/>
        <v>59.13903718217604</v>
      </c>
      <c r="LC23" s="354">
        <f t="shared" si="12"/>
        <v>62.163878861626671</v>
      </c>
      <c r="LD23" s="354">
        <f t="shared" si="12"/>
        <v>64.71663565912408</v>
      </c>
      <c r="LE23" s="354">
        <f t="shared" si="12"/>
        <v>64.923742907507702</v>
      </c>
      <c r="LF23" s="354">
        <f t="shared" si="12"/>
        <v>71.39737157339168</v>
      </c>
      <c r="LG23" s="354">
        <f t="shared" si="12"/>
        <v>62.131938707311868</v>
      </c>
      <c r="LH23" s="354">
        <f t="shared" si="12"/>
        <v>58.309194043008944</v>
      </c>
      <c r="LI23" s="354">
        <f t="shared" si="12"/>
        <v>58.303636803452569</v>
      </c>
      <c r="LJ23" s="354">
        <f t="shared" si="12"/>
        <v>53.470090297748406</v>
      </c>
      <c r="LK23" s="354">
        <f t="shared" si="12"/>
        <v>55.717148399045008</v>
      </c>
      <c r="LL23" s="354">
        <f t="shared" si="12"/>
        <v>69.28334601798133</v>
      </c>
      <c r="LM23" s="354">
        <f t="shared" si="12"/>
        <v>59.051372761398234</v>
      </c>
      <c r="LN23" s="354">
        <f t="shared" si="12"/>
        <v>60.417741442465299</v>
      </c>
      <c r="LO23" s="354">
        <f t="shared" si="13"/>
        <v>63.384231530151553</v>
      </c>
      <c r="LP23" s="354">
        <f t="shared" si="13"/>
        <v>65.968642870888885</v>
      </c>
      <c r="LQ23" s="354">
        <f t="shared" si="13"/>
        <v>65.355171969311925</v>
      </c>
      <c r="LR23" s="354">
        <f t="shared" si="13"/>
        <v>72.278647175284519</v>
      </c>
      <c r="LS23" s="354">
        <f t="shared" si="13"/>
        <v>61.289063821469519</v>
      </c>
      <c r="LT23" s="354">
        <f t="shared" si="13"/>
        <v>61.524168044446789</v>
      </c>
      <c r="LU23" s="354">
        <f t="shared" si="13"/>
        <v>60.043257877906107</v>
      </c>
      <c r="LV23" s="354">
        <f t="shared" si="13"/>
        <v>54.790535784417685</v>
      </c>
      <c r="LW23" s="354">
        <f t="shared" si="13"/>
        <v>57.468195978979381</v>
      </c>
      <c r="LX23" s="354">
        <f t="shared" si="13"/>
        <v>70.79156842748165</v>
      </c>
      <c r="LY23" s="354">
        <f t="shared" si="13"/>
        <v>60.505242696823075</v>
      </c>
      <c r="LZ23" s="354">
        <f t="shared" si="13"/>
        <v>61.843190654512021</v>
      </c>
      <c r="MA23" s="354">
        <f t="shared" si="13"/>
        <v>64.735392806516501</v>
      </c>
      <c r="MB23" s="354">
        <f t="shared" si="13"/>
        <v>67.338679236456841</v>
      </c>
      <c r="MC23" s="354">
        <f t="shared" si="13"/>
        <v>63.924428546742078</v>
      </c>
      <c r="MD23" s="354">
        <f t="shared" si="13"/>
        <v>74.415522232457903</v>
      </c>
      <c r="ME23" s="354">
        <f t="shared" si="13"/>
        <v>65.442296882431563</v>
      </c>
      <c r="MF23" s="354">
        <f t="shared" si="13"/>
        <v>61.34281355430236</v>
      </c>
      <c r="MG23" s="354">
        <f t="shared" si="13"/>
        <v>61.721472104156312</v>
      </c>
      <c r="MH23" s="354">
        <f t="shared" si="13"/>
        <v>56.941211547668523</v>
      </c>
      <c r="MI23" s="354">
        <f t="shared" si="13"/>
        <v>59.431653369779283</v>
      </c>
      <c r="MJ23" s="354">
        <f t="shared" si="13"/>
        <v>73.332469005274376</v>
      </c>
      <c r="MK23" s="354">
        <f t="shared" si="13"/>
        <v>62.992818034066879</v>
      </c>
      <c r="ML23" s="354">
        <f t="shared" si="13"/>
        <v>64.379130244162084</v>
      </c>
      <c r="MM23" s="354">
        <f t="shared" si="13"/>
        <v>67.407176352649415</v>
      </c>
      <c r="MN23" s="354">
        <f t="shared" si="13"/>
        <v>70.209171235014054</v>
      </c>
      <c r="MO23" s="354">
        <f t="shared" si="13"/>
        <v>69.642257476001902</v>
      </c>
      <c r="MP23" s="354">
        <f t="shared" si="13"/>
        <v>77.00574761641667</v>
      </c>
      <c r="MQ23" s="354">
        <f t="shared" si="13"/>
        <v>67.746761560237914</v>
      </c>
      <c r="MR23" s="354">
        <f t="shared" si="13"/>
        <v>63.855595774975342</v>
      </c>
      <c r="MS23" s="354">
        <f t="shared" si="13"/>
        <v>63.991048206455631</v>
      </c>
      <c r="MT23" s="354">
        <f t="shared" si="13"/>
        <v>59.051433439042142</v>
      </c>
      <c r="MU23" s="354">
        <f t="shared" si="13"/>
        <v>61.564610027453504</v>
      </c>
      <c r="MV23" s="354">
        <f t="shared" si="13"/>
        <v>75.390652017446868</v>
      </c>
      <c r="MW23" s="354">
        <f t="shared" si="13"/>
        <v>64.972185708415665</v>
      </c>
      <c r="MX23" s="354">
        <f t="shared" si="13"/>
        <v>66.285267299950391</v>
      </c>
      <c r="MY23" s="354">
        <f t="shared" si="13"/>
        <v>69.255467545121277</v>
      </c>
      <c r="MZ23" s="354">
        <f t="shared" si="13"/>
        <v>72.094819719064589</v>
      </c>
      <c r="NA23" s="478">
        <f t="shared" si="13"/>
        <v>70.303464992645388</v>
      </c>
    </row>
    <row r="24" spans="1:365" x14ac:dyDescent="0.2">
      <c r="A24" s="260" t="s">
        <v>601</v>
      </c>
      <c r="B24" s="258" t="s">
        <v>596</v>
      </c>
      <c r="C24" s="275">
        <v>1.0999999999999999E-2</v>
      </c>
      <c r="E24" s="263"/>
      <c r="F24" s="354">
        <f>$C24*F$21</f>
        <v>166.52269931366959</v>
      </c>
      <c r="G24" s="354">
        <f t="shared" si="8"/>
        <v>118.7397180200698</v>
      </c>
      <c r="H24" s="354">
        <f t="shared" si="8"/>
        <v>120.35838029546763</v>
      </c>
      <c r="I24" s="354">
        <f t="shared" si="8"/>
        <v>112.52612043501156</v>
      </c>
      <c r="J24" s="354">
        <f t="shared" si="8"/>
        <v>92.912905922793456</v>
      </c>
      <c r="K24" s="354">
        <f t="shared" si="8"/>
        <v>98.282576253555831</v>
      </c>
      <c r="L24" s="354">
        <f t="shared" si="8"/>
        <v>154.51386216400709</v>
      </c>
      <c r="M24" s="354">
        <f t="shared" si="8"/>
        <v>112.53286425925377</v>
      </c>
      <c r="N24" s="354">
        <f t="shared" si="8"/>
        <v>121.16929906508977</v>
      </c>
      <c r="O24" s="354">
        <f t="shared" si="8"/>
        <v>135.3237979254566</v>
      </c>
      <c r="P24" s="354">
        <f t="shared" si="8"/>
        <v>140.26588337756235</v>
      </c>
      <c r="Q24" s="354">
        <f t="shared" si="8"/>
        <v>142.42983337780578</v>
      </c>
      <c r="R24" s="354">
        <f t="shared" si="8"/>
        <v>177.13775642552818</v>
      </c>
      <c r="S24" s="354">
        <f t="shared" si="8"/>
        <v>136.19087622799958</v>
      </c>
      <c r="T24" s="354">
        <f t="shared" si="8"/>
        <v>119.13938563436484</v>
      </c>
      <c r="U24" s="354">
        <f t="shared" si="8"/>
        <v>117.43303832537913</v>
      </c>
      <c r="V24" s="354">
        <f t="shared" si="8"/>
        <v>99.001511934417422</v>
      </c>
      <c r="W24" s="354">
        <f t="shared" si="8"/>
        <v>102.60162039617205</v>
      </c>
      <c r="X24" s="354">
        <f t="shared" si="8"/>
        <v>159.98886179503239</v>
      </c>
      <c r="Y24" s="354">
        <f t="shared" si="8"/>
        <v>117.69268264981342</v>
      </c>
      <c r="Z24" s="354">
        <f t="shared" si="8"/>
        <v>126.12495914281378</v>
      </c>
      <c r="AA24" s="354">
        <f t="shared" si="8"/>
        <v>140.41829953263215</v>
      </c>
      <c r="AB24" s="354">
        <f t="shared" si="8"/>
        <v>145.63168250154339</v>
      </c>
      <c r="AC24" s="354">
        <f t="shared" si="8"/>
        <v>142.22267301628011</v>
      </c>
      <c r="AD24" s="354">
        <f t="shared" si="8"/>
        <v>176.71197038228124</v>
      </c>
      <c r="AE24" s="354">
        <f t="shared" si="8"/>
        <v>136.86453235134036</v>
      </c>
      <c r="AF24" s="354">
        <f t="shared" si="8"/>
        <v>124.77345692275478</v>
      </c>
      <c r="AG24" s="354">
        <f t="shared" si="8"/>
        <v>115.86288776618373</v>
      </c>
      <c r="AH24" s="354">
        <f t="shared" si="8"/>
        <v>103.74039861925371</v>
      </c>
      <c r="AI24" s="354">
        <f t="shared" si="8"/>
        <v>100.83039695913494</v>
      </c>
      <c r="AJ24" s="354">
        <f t="shared" si="8"/>
        <v>159.94673478598543</v>
      </c>
      <c r="AK24" s="354">
        <f t="shared" si="8"/>
        <v>119.27411079791446</v>
      </c>
      <c r="AL24" s="354">
        <f t="shared" si="8"/>
        <v>127.09535090961344</v>
      </c>
      <c r="AM24" s="354">
        <f t="shared" si="8"/>
        <v>141.57530181037265</v>
      </c>
      <c r="AN24" s="354">
        <f t="shared" si="8"/>
        <v>147.24060250221467</v>
      </c>
      <c r="AO24" s="354">
        <f t="shared" si="8"/>
        <v>152.19103748892317</v>
      </c>
      <c r="AP24" s="354">
        <f t="shared" si="8"/>
        <v>183.26349522771599</v>
      </c>
      <c r="AQ24" s="354">
        <f t="shared" si="8"/>
        <v>133.79776088563426</v>
      </c>
      <c r="AR24" s="354">
        <f t="shared" si="8"/>
        <v>136.42781220409302</v>
      </c>
      <c r="AS24" s="354">
        <f t="shared" si="8"/>
        <v>127.32264144950011</v>
      </c>
      <c r="AT24" s="354">
        <f t="shared" si="8"/>
        <v>106.71322370394488</v>
      </c>
      <c r="AU24" s="354">
        <f t="shared" si="8"/>
        <v>112.37620590957202</v>
      </c>
      <c r="AV24" s="354">
        <f t="shared" si="8"/>
        <v>168.25527040934816</v>
      </c>
      <c r="AW24" s="354">
        <f t="shared" si="8"/>
        <v>125.74648338003412</v>
      </c>
      <c r="AX24" s="354">
        <f t="shared" si="8"/>
        <v>133.89377234834561</v>
      </c>
      <c r="AY24" s="354">
        <f t="shared" si="8"/>
        <v>147.68464010079953</v>
      </c>
      <c r="AZ24" s="354">
        <f t="shared" si="8"/>
        <v>153.02320404838557</v>
      </c>
      <c r="BA24" s="354">
        <f t="shared" si="8"/>
        <v>158.01600687528844</v>
      </c>
      <c r="BB24" s="354">
        <f t="shared" si="8"/>
        <v>188.69973316978556</v>
      </c>
      <c r="BC24" s="354">
        <f t="shared" si="8"/>
        <v>147.79433441900761</v>
      </c>
      <c r="BD24" s="354">
        <f t="shared" si="8"/>
        <v>131.12454957067612</v>
      </c>
      <c r="BE24" s="354">
        <f t="shared" si="8"/>
        <v>129.26467873159422</v>
      </c>
      <c r="BF24" s="354">
        <f t="shared" si="8"/>
        <v>110.58873773195404</v>
      </c>
      <c r="BG24" s="354">
        <f t="shared" si="8"/>
        <v>114.65920564889676</v>
      </c>
      <c r="BH24" s="354">
        <f t="shared" si="8"/>
        <v>171.44698736635311</v>
      </c>
      <c r="BI24" s="354">
        <f t="shared" si="8"/>
        <v>129.31588797319102</v>
      </c>
      <c r="BJ24" s="354">
        <f t="shared" si="8"/>
        <v>137.34726323647459</v>
      </c>
      <c r="BK24" s="354">
        <f t="shared" si="8"/>
        <v>151.28923589178467</v>
      </c>
      <c r="BL24" s="354">
        <f t="shared" si="8"/>
        <v>156.98352107473153</v>
      </c>
      <c r="BM24" s="354">
        <f t="shared" si="8"/>
        <v>158.00596176383166</v>
      </c>
      <c r="BN24" s="354">
        <f t="shared" si="8"/>
        <v>187.71155091090984</v>
      </c>
      <c r="BO24" s="354">
        <f t="shared" si="8"/>
        <v>148.06867023875364</v>
      </c>
      <c r="BP24" s="354">
        <f t="shared" si="8"/>
        <v>136.43013861069386</v>
      </c>
      <c r="BQ24" s="354">
        <f t="shared" si="8"/>
        <v>127.43884940777697</v>
      </c>
      <c r="BR24" s="354">
        <f t="shared" si="8"/>
        <v>114.97942696427117</v>
      </c>
      <c r="BS24" s="354">
        <f t="shared" si="9"/>
        <v>112.66423086884843</v>
      </c>
      <c r="BT24" s="354">
        <f t="shared" si="9"/>
        <v>170.74546242286021</v>
      </c>
      <c r="BU24" s="354">
        <f t="shared" si="9"/>
        <v>130.43479344033378</v>
      </c>
      <c r="BV24" s="354">
        <f t="shared" si="9"/>
        <v>137.79921915339895</v>
      </c>
      <c r="BW24" s="354">
        <f t="shared" si="9"/>
        <v>151.81688841483702</v>
      </c>
      <c r="BX24" s="354">
        <f t="shared" si="9"/>
        <v>157.90783890010044</v>
      </c>
      <c r="BY24" s="354">
        <f t="shared" si="9"/>
        <v>146.2631059878517</v>
      </c>
      <c r="BZ24" s="354">
        <f t="shared" si="9"/>
        <v>196.66316969297642</v>
      </c>
      <c r="CA24" s="354">
        <f t="shared" si="9"/>
        <v>156.57239247058732</v>
      </c>
      <c r="CB24" s="354">
        <f t="shared" si="9"/>
        <v>138.40871538571557</v>
      </c>
      <c r="CC24" s="354">
        <f t="shared" si="9"/>
        <v>138.45189353495127</v>
      </c>
      <c r="CD24" s="354">
        <f t="shared" si="9"/>
        <v>125.56966789680365</v>
      </c>
      <c r="CE24" s="354">
        <f t="shared" si="9"/>
        <v>121.61810168855959</v>
      </c>
      <c r="CF24" s="354">
        <f t="shared" si="9"/>
        <v>183.97092406291324</v>
      </c>
      <c r="CG24" s="354">
        <f t="shared" si="9"/>
        <v>141.64574455150964</v>
      </c>
      <c r="CH24" s="354">
        <f t="shared" si="9"/>
        <v>149.24325151165533</v>
      </c>
      <c r="CI24" s="354">
        <f t="shared" si="9"/>
        <v>164.16392063268395</v>
      </c>
      <c r="CJ24" s="354">
        <f t="shared" si="9"/>
        <v>170.91167734920302</v>
      </c>
      <c r="CK24" s="354">
        <f t="shared" si="9"/>
        <v>166.87484597847669</v>
      </c>
      <c r="CL24" s="354">
        <f t="shared" si="9"/>
        <v>200.53911818415176</v>
      </c>
      <c r="CM24" s="354">
        <f t="shared" si="9"/>
        <v>160.29404931228106</v>
      </c>
      <c r="CN24" s="354">
        <f t="shared" si="9"/>
        <v>142.98905604436595</v>
      </c>
      <c r="CO24" s="354">
        <f t="shared" si="9"/>
        <v>142.31589860648143</v>
      </c>
      <c r="CP24" s="354">
        <f t="shared" si="9"/>
        <v>127.22453576820681</v>
      </c>
      <c r="CQ24" s="354">
        <f t="shared" si="9"/>
        <v>124.60381082160718</v>
      </c>
      <c r="CR24" s="354">
        <f t="shared" si="9"/>
        <v>185.8559484611267</v>
      </c>
      <c r="CS24" s="354">
        <f t="shared" si="9"/>
        <v>143.91121102901218</v>
      </c>
      <c r="CT24" s="354">
        <f t="shared" si="9"/>
        <v>151.3453905368219</v>
      </c>
      <c r="CU24" s="354">
        <f t="shared" si="9"/>
        <v>165.92890136834964</v>
      </c>
      <c r="CV24" s="354">
        <f t="shared" si="9"/>
        <v>172.71359366072505</v>
      </c>
      <c r="CW24" s="354">
        <f t="shared" si="9"/>
        <v>172.08375142035231</v>
      </c>
      <c r="CX24" s="354">
        <f t="shared" si="9"/>
        <v>206.23204982124531</v>
      </c>
      <c r="CY24" s="354">
        <f t="shared" si="9"/>
        <v>156.82646150324658</v>
      </c>
      <c r="CZ24" s="354">
        <f t="shared" si="9"/>
        <v>158.96198181335382</v>
      </c>
      <c r="DA24" s="354">
        <f t="shared" si="9"/>
        <v>150.62988266752245</v>
      </c>
      <c r="DB24" s="354">
        <f t="shared" si="9"/>
        <v>129.54284967962033</v>
      </c>
      <c r="DC24" s="354">
        <f t="shared" si="9"/>
        <v>136.45712558664408</v>
      </c>
      <c r="DD24" s="354">
        <f t="shared" si="9"/>
        <v>193.70863740019868</v>
      </c>
      <c r="DE24" s="354">
        <f t="shared" si="9"/>
        <v>150.26331702130582</v>
      </c>
      <c r="DF24" s="354">
        <f t="shared" si="9"/>
        <v>158.20208178640613</v>
      </c>
      <c r="DG24" s="354">
        <f t="shared" si="9"/>
        <v>172.06062102001678</v>
      </c>
      <c r="DH24" s="354">
        <f t="shared" si="9"/>
        <v>178.60185802149672</v>
      </c>
      <c r="DI24" s="354">
        <f t="shared" si="9"/>
        <v>182.55873543868987</v>
      </c>
      <c r="DJ24" s="354">
        <f t="shared" si="9"/>
        <v>214.68123835273224</v>
      </c>
      <c r="DK24" s="354">
        <f t="shared" si="9"/>
        <v>173.202759638207</v>
      </c>
      <c r="DL24" s="354">
        <f t="shared" si="9"/>
        <v>156.22572645530155</v>
      </c>
      <c r="DM24" s="354">
        <f t="shared" si="9"/>
        <v>154.7301291898354</v>
      </c>
      <c r="DN24" s="354">
        <f t="shared" si="9"/>
        <v>135.27623571019055</v>
      </c>
      <c r="DO24" s="354">
        <f t="shared" si="9"/>
        <v>140.55310645437874</v>
      </c>
      <c r="DP24" s="354">
        <f t="shared" si="9"/>
        <v>198.81062264525087</v>
      </c>
      <c r="DQ24" s="354">
        <f t="shared" si="9"/>
        <v>155.46530196201468</v>
      </c>
      <c r="DR24" s="354">
        <f t="shared" si="9"/>
        <v>163.23680925930077</v>
      </c>
      <c r="DS24" s="354">
        <f t="shared" si="9"/>
        <v>177.2308792697911</v>
      </c>
      <c r="DT24" s="354">
        <f t="shared" si="9"/>
        <v>184.125294739944</v>
      </c>
      <c r="DU24" s="354">
        <f t="shared" si="9"/>
        <v>188.36796415160725</v>
      </c>
      <c r="DV24" s="354">
        <f t="shared" si="9"/>
        <v>213.58289916011307</v>
      </c>
      <c r="DW24" s="354">
        <f t="shared" si="9"/>
        <v>173.24560446286918</v>
      </c>
      <c r="DX24" s="354">
        <f t="shared" si="9"/>
        <v>161.67478145256899</v>
      </c>
      <c r="DY24" s="354">
        <f t="shared" si="9"/>
        <v>152.655748531911</v>
      </c>
      <c r="DZ24" s="354">
        <f t="shared" si="9"/>
        <v>139.34479937163186</v>
      </c>
      <c r="EA24" s="354">
        <f t="shared" si="9"/>
        <v>138.1094629784489</v>
      </c>
      <c r="EB24" s="354">
        <f t="shared" si="9"/>
        <v>196.93852745890288</v>
      </c>
      <c r="EC24" s="354">
        <f t="shared" si="9"/>
        <v>155.71609184793397</v>
      </c>
      <c r="ED24" s="354">
        <f t="shared" si="9"/>
        <v>162.66515350248736</v>
      </c>
      <c r="EE24" s="354">
        <f t="shared" si="10"/>
        <v>176.52522702718917</v>
      </c>
      <c r="EF24" s="354">
        <f t="shared" si="10"/>
        <v>183.69276587545627</v>
      </c>
      <c r="EG24" s="354">
        <f t="shared" si="10"/>
        <v>171.34317486238189</v>
      </c>
      <c r="EH24" s="354">
        <f t="shared" si="10"/>
        <v>218.80474723601228</v>
      </c>
      <c r="EI24" s="354">
        <f t="shared" si="10"/>
        <v>170.36237778535315</v>
      </c>
      <c r="EJ24" s="354">
        <f t="shared" si="10"/>
        <v>171.62686097004985</v>
      </c>
      <c r="EK24" s="354">
        <f t="shared" si="10"/>
        <v>164.59819538455119</v>
      </c>
      <c r="EL24" s="354">
        <f t="shared" si="10"/>
        <v>143.60462552026797</v>
      </c>
      <c r="EM24" s="354">
        <f t="shared" si="10"/>
        <v>151.50639802334499</v>
      </c>
      <c r="EN24" s="354">
        <f t="shared" si="10"/>
        <v>209.92348667940396</v>
      </c>
      <c r="EO24" s="354">
        <f t="shared" si="10"/>
        <v>166.04748597325784</v>
      </c>
      <c r="EP24" s="354">
        <f t="shared" si="10"/>
        <v>173.98284926043289</v>
      </c>
      <c r="EQ24" s="354">
        <f t="shared" si="10"/>
        <v>188.00822548459041</v>
      </c>
      <c r="ER24" s="354">
        <f t="shared" si="10"/>
        <v>195.44399864657154</v>
      </c>
      <c r="ES24" s="354">
        <f t="shared" si="10"/>
        <v>196.06731432793723</v>
      </c>
      <c r="ET24" s="354">
        <f t="shared" si="10"/>
        <v>230.41443285884174</v>
      </c>
      <c r="EU24" s="354">
        <f t="shared" si="10"/>
        <v>189.02754161844311</v>
      </c>
      <c r="EV24" s="354">
        <f t="shared" si="10"/>
        <v>171.76645199589899</v>
      </c>
      <c r="EW24" s="354">
        <f t="shared" si="10"/>
        <v>170.82346446388567</v>
      </c>
      <c r="EX24" s="354">
        <f t="shared" si="10"/>
        <v>151.07126122919777</v>
      </c>
      <c r="EY24" s="354">
        <f t="shared" si="10"/>
        <v>157.2204852198077</v>
      </c>
      <c r="EZ24" s="354">
        <f t="shared" si="10"/>
        <v>216.42684561903991</v>
      </c>
      <c r="FA24" s="354">
        <f t="shared" si="10"/>
        <v>172.45957007877308</v>
      </c>
      <c r="FB24" s="354">
        <f t="shared" si="10"/>
        <v>180.10096167279266</v>
      </c>
      <c r="FC24" s="354">
        <f t="shared" si="10"/>
        <v>194.15018869459374</v>
      </c>
      <c r="FD24" s="354">
        <f t="shared" si="10"/>
        <v>201.86874293394163</v>
      </c>
      <c r="FE24" s="354">
        <f t="shared" si="10"/>
        <v>196.92136058425243</v>
      </c>
      <c r="FF24" s="354">
        <f t="shared" si="10"/>
        <v>231.30329226455552</v>
      </c>
      <c r="FG24" s="354">
        <f t="shared" si="10"/>
        <v>190.98024816183104</v>
      </c>
      <c r="FH24" s="354">
        <f t="shared" si="10"/>
        <v>178.55661829430636</v>
      </c>
      <c r="FI24" s="354">
        <f t="shared" si="10"/>
        <v>170.4583422281564</v>
      </c>
      <c r="FJ24" s="354">
        <f t="shared" si="10"/>
        <v>156.8984835056375</v>
      </c>
      <c r="FK24" s="354">
        <f t="shared" si="10"/>
        <v>156.61689971797537</v>
      </c>
      <c r="FL24" s="354">
        <f t="shared" si="10"/>
        <v>217.58865603243069</v>
      </c>
      <c r="FM24" s="354">
        <f t="shared" si="10"/>
        <v>175.15705300731372</v>
      </c>
      <c r="FN24" s="354">
        <f t="shared" si="10"/>
        <v>182.18171717874378</v>
      </c>
      <c r="FO24" s="354">
        <f t="shared" si="10"/>
        <v>196.41651609153533</v>
      </c>
      <c r="FP24" s="354">
        <f t="shared" si="10"/>
        <v>204.60600722965273</v>
      </c>
      <c r="FQ24" s="354">
        <f t="shared" si="10"/>
        <v>203.07415970257276</v>
      </c>
      <c r="FR24" s="354">
        <f t="shared" si="10"/>
        <v>240.45556988702984</v>
      </c>
      <c r="FS24" s="354">
        <f t="shared" si="10"/>
        <v>199.35921873311409</v>
      </c>
      <c r="FT24" s="354">
        <f t="shared" si="10"/>
        <v>182.01746919350666</v>
      </c>
      <c r="FU24" s="354">
        <f t="shared" si="10"/>
        <v>181.47827583219689</v>
      </c>
      <c r="FV24" s="354">
        <f t="shared" si="10"/>
        <v>161.62060340772067</v>
      </c>
      <c r="FW24" s="354">
        <f t="shared" si="10"/>
        <v>168.3724205636336</v>
      </c>
      <c r="FX24" s="354">
        <f t="shared" si="10"/>
        <v>227.98971059111963</v>
      </c>
      <c r="FY24" s="354">
        <f t="shared" si="10"/>
        <v>183.79065073252511</v>
      </c>
      <c r="FZ24" s="354">
        <f t="shared" si="10"/>
        <v>191.31254212322108</v>
      </c>
      <c r="GA24" s="354">
        <f t="shared" si="10"/>
        <v>205.34244620663156</v>
      </c>
      <c r="GB24" s="354">
        <f t="shared" si="10"/>
        <v>213.61231248210959</v>
      </c>
      <c r="GC24" s="354">
        <f t="shared" si="10"/>
        <v>217.10995724858844</v>
      </c>
      <c r="GD24" s="354">
        <f t="shared" si="10"/>
        <v>245.7885451791372</v>
      </c>
      <c r="GE24" s="354">
        <f t="shared" si="10"/>
        <v>204.46335623944515</v>
      </c>
      <c r="GF24" s="354">
        <f t="shared" si="10"/>
        <v>187.56520727189175</v>
      </c>
      <c r="GG24" s="354">
        <f t="shared" si="10"/>
        <v>186.53459036755154</v>
      </c>
      <c r="GH24" s="354">
        <f t="shared" si="10"/>
        <v>166.4668726784912</v>
      </c>
      <c r="GI24" s="354">
        <f t="shared" si="10"/>
        <v>173.24847277065865</v>
      </c>
      <c r="GJ24" s="354">
        <f t="shared" si="10"/>
        <v>232.08859470145293</v>
      </c>
      <c r="GK24" s="354">
        <f t="shared" si="10"/>
        <v>188.12410433820381</v>
      </c>
      <c r="GL24" s="354">
        <f t="shared" si="10"/>
        <v>195.35175478409113</v>
      </c>
      <c r="GM24" s="354">
        <f t="shared" si="10"/>
        <v>209.07542860173081</v>
      </c>
      <c r="GN24" s="354">
        <f t="shared" si="10"/>
        <v>217.42409584014666</v>
      </c>
      <c r="GO24" s="354">
        <f t="shared" si="10"/>
        <v>216.77635374775244</v>
      </c>
      <c r="GP24" s="354">
        <f t="shared" si="10"/>
        <v>247.76562173178814</v>
      </c>
      <c r="GQ24" s="354">
        <f t="shared" si="11"/>
        <v>198.67287889771214</v>
      </c>
      <c r="GR24" s="354">
        <f t="shared" si="11"/>
        <v>200.36560694504806</v>
      </c>
      <c r="GS24" s="354">
        <f t="shared" si="11"/>
        <v>192.60404105741767</v>
      </c>
      <c r="GT24" s="354">
        <f t="shared" si="11"/>
        <v>170.69672960275787</v>
      </c>
      <c r="GU24" s="354">
        <f t="shared" si="11"/>
        <v>179.39992217265947</v>
      </c>
      <c r="GV24" s="354">
        <f t="shared" si="11"/>
        <v>236.99455877457973</v>
      </c>
      <c r="GW24" s="354">
        <f t="shared" si="11"/>
        <v>192.90367212767879</v>
      </c>
      <c r="GX24" s="354">
        <f t="shared" si="11"/>
        <v>200.00705626739119</v>
      </c>
      <c r="GY24" s="354">
        <f t="shared" si="11"/>
        <v>213.37389149606875</v>
      </c>
      <c r="GZ24" s="354">
        <f t="shared" si="11"/>
        <v>221.75387839397749</v>
      </c>
      <c r="HA24" s="354">
        <f t="shared" si="11"/>
        <v>208.313201312628</v>
      </c>
      <c r="HB24" s="354">
        <f t="shared" si="11"/>
        <v>255.78624291102199</v>
      </c>
      <c r="HC24" s="354">
        <f t="shared" si="11"/>
        <v>215.64948849384822</v>
      </c>
      <c r="HD24" s="354">
        <f t="shared" si="11"/>
        <v>197.36862679260506</v>
      </c>
      <c r="HE24" s="354">
        <f t="shared" si="11"/>
        <v>198.08876465434676</v>
      </c>
      <c r="HF24" s="354">
        <f t="shared" si="11"/>
        <v>178.27042944819453</v>
      </c>
      <c r="HG24" s="354">
        <f t="shared" si="11"/>
        <v>186.03559697310058</v>
      </c>
      <c r="HH24" s="354">
        <f t="shared" si="11"/>
        <v>246.63036099902382</v>
      </c>
      <c r="HI24" s="354">
        <f t="shared" si="11"/>
        <v>202.05400161296436</v>
      </c>
      <c r="HJ24" s="354">
        <f t="shared" si="11"/>
        <v>209.4792330934568</v>
      </c>
      <c r="HK24" s="354">
        <f t="shared" si="11"/>
        <v>223.58822975022019</v>
      </c>
      <c r="HL24" s="354">
        <f t="shared" si="11"/>
        <v>232.81016728647697</v>
      </c>
      <c r="HM24" s="354">
        <f t="shared" si="11"/>
        <v>232.49421506524598</v>
      </c>
      <c r="HN24" s="354">
        <f t="shared" si="11"/>
        <v>262.96422709508983</v>
      </c>
      <c r="HO24" s="354">
        <f t="shared" si="11"/>
        <v>221.94463918814697</v>
      </c>
      <c r="HP24" s="354">
        <f t="shared" si="11"/>
        <v>204.80836115807364</v>
      </c>
      <c r="HQ24" s="354">
        <f t="shared" si="11"/>
        <v>204.3895095209661</v>
      </c>
      <c r="HR24" s="354">
        <f t="shared" si="11"/>
        <v>187.58446183206462</v>
      </c>
      <c r="HS24" s="354">
        <f t="shared" si="11"/>
        <v>187.78569954103202</v>
      </c>
      <c r="HT24" s="354">
        <f t="shared" si="11"/>
        <v>250.23008815800432</v>
      </c>
      <c r="HU24" s="354">
        <f t="shared" si="11"/>
        <v>206.64267953713193</v>
      </c>
      <c r="HV24" s="354">
        <f t="shared" si="11"/>
        <v>213.00613510026386</v>
      </c>
      <c r="HW24" s="354">
        <f t="shared" si="11"/>
        <v>227.06334526429833</v>
      </c>
      <c r="HX24" s="354">
        <f t="shared" si="11"/>
        <v>236.50345942319541</v>
      </c>
      <c r="HY24" s="354">
        <f t="shared" si="11"/>
        <v>234.04019876625406</v>
      </c>
      <c r="HZ24" s="354">
        <f t="shared" si="11"/>
        <v>269.23944838275031</v>
      </c>
      <c r="IA24" s="354">
        <f t="shared" si="11"/>
        <v>219.66569098891256</v>
      </c>
      <c r="IB24" s="354">
        <f t="shared" si="11"/>
        <v>221.19933591334654</v>
      </c>
      <c r="IC24" s="354">
        <f t="shared" si="11"/>
        <v>213.80383189859953</v>
      </c>
      <c r="ID24" s="354">
        <f t="shared" si="11"/>
        <v>191.28729328559157</v>
      </c>
      <c r="IE24" s="354">
        <f t="shared" si="11"/>
        <v>201.01964947845946</v>
      </c>
      <c r="IF24" s="354">
        <f t="shared" si="11"/>
        <v>260.04218531141674</v>
      </c>
      <c r="IG24" s="354">
        <f t="shared" si="11"/>
        <v>214.87312275377619</v>
      </c>
      <c r="IH24" s="354">
        <f t="shared" si="11"/>
        <v>221.83795428287522</v>
      </c>
      <c r="II24" s="354">
        <f t="shared" si="11"/>
        <v>235.3276978165139</v>
      </c>
      <c r="IJ24" s="354">
        <f t="shared" si="11"/>
        <v>244.69450963006037</v>
      </c>
      <c r="IK24" s="354">
        <f t="shared" si="11"/>
        <v>246.74074821455329</v>
      </c>
      <c r="IL24" s="354">
        <f t="shared" si="11"/>
        <v>278.98499162862561</v>
      </c>
      <c r="IM24" s="354">
        <f t="shared" si="11"/>
        <v>237.26199099942841</v>
      </c>
      <c r="IN24" s="354">
        <f t="shared" si="11"/>
        <v>220.07853464999133</v>
      </c>
      <c r="IO24" s="354">
        <f t="shared" si="11"/>
        <v>219.43880527143611</v>
      </c>
      <c r="IP24" s="354">
        <f t="shared" si="11"/>
        <v>198.5291323174574</v>
      </c>
      <c r="IQ24" s="354">
        <f t="shared" si="11"/>
        <v>206.73404087912934</v>
      </c>
      <c r="IR24" s="354">
        <f t="shared" si="11"/>
        <v>266.74361221241838</v>
      </c>
      <c r="IS24" s="354">
        <f t="shared" si="11"/>
        <v>221.68362117843736</v>
      </c>
      <c r="IT24" s="354">
        <f t="shared" si="11"/>
        <v>228.46232827884336</v>
      </c>
      <c r="IU24" s="354">
        <f t="shared" si="11"/>
        <v>242.06985584146335</v>
      </c>
      <c r="IV24" s="354">
        <f t="shared" si="11"/>
        <v>251.8499765322376</v>
      </c>
      <c r="IW24" s="354">
        <f t="shared" si="11"/>
        <v>254.1315639024811</v>
      </c>
      <c r="IX24" s="354">
        <f t="shared" si="11"/>
        <v>280.91664574194999</v>
      </c>
      <c r="IY24" s="354">
        <f t="shared" si="11"/>
        <v>239.86817775692035</v>
      </c>
      <c r="IZ24" s="354">
        <f t="shared" si="11"/>
        <v>227.85766736794696</v>
      </c>
      <c r="JA24" s="354">
        <f t="shared" si="11"/>
        <v>219.75210992241318</v>
      </c>
      <c r="JB24" s="354">
        <f t="shared" si="11"/>
        <v>204.71043245789787</v>
      </c>
      <c r="JC24" s="354">
        <f t="shared" si="12"/>
        <v>206.53553426908067</v>
      </c>
      <c r="JD24" s="354">
        <f t="shared" si="12"/>
        <v>267.76761318613063</v>
      </c>
      <c r="JE24" s="354">
        <f t="shared" si="12"/>
        <v>224.32394281170406</v>
      </c>
      <c r="JF24" s="354">
        <f t="shared" si="12"/>
        <v>230.3700244328204</v>
      </c>
      <c r="JG24" s="354">
        <f t="shared" si="12"/>
        <v>243.99894699511259</v>
      </c>
      <c r="JH24" s="354">
        <f t="shared" si="12"/>
        <v>254.14055022186193</v>
      </c>
      <c r="JI24" s="354">
        <f t="shared" si="12"/>
        <v>252.44632263847964</v>
      </c>
      <c r="JJ24" s="354">
        <f t="shared" si="12"/>
        <v>288.89922828145706</v>
      </c>
      <c r="JK24" s="354">
        <f t="shared" si="12"/>
        <v>239.35184478320781</v>
      </c>
      <c r="JL24" s="354">
        <f t="shared" si="12"/>
        <v>240.76787834118434</v>
      </c>
      <c r="JM24" s="354">
        <f t="shared" si="12"/>
        <v>233.56495373868151</v>
      </c>
      <c r="JN24" s="354">
        <f t="shared" si="12"/>
        <v>210.6385923906731</v>
      </c>
      <c r="JO24" s="354">
        <f t="shared" si="12"/>
        <v>221.17198576154109</v>
      </c>
      <c r="JP24" s="354">
        <f t="shared" si="12"/>
        <v>280.41882119383013</v>
      </c>
      <c r="JQ24" s="354">
        <f t="shared" si="12"/>
        <v>234.89439652960183</v>
      </c>
      <c r="JR24" s="354">
        <f t="shared" si="12"/>
        <v>241.49762487464099</v>
      </c>
      <c r="JS24" s="354">
        <f t="shared" si="12"/>
        <v>254.78585199100155</v>
      </c>
      <c r="JT24" s="354">
        <f t="shared" si="12"/>
        <v>264.97112412830671</v>
      </c>
      <c r="JU24" s="354">
        <f t="shared" si="12"/>
        <v>263.50279526883656</v>
      </c>
      <c r="JV24" s="354">
        <f t="shared" si="12"/>
        <v>299.53441463556396</v>
      </c>
      <c r="JW24" s="354">
        <f t="shared" si="12"/>
        <v>257.96855481591615</v>
      </c>
      <c r="JX24" s="354">
        <f t="shared" si="12"/>
        <v>240.49965232449165</v>
      </c>
      <c r="JY24" s="354">
        <f t="shared" si="12"/>
        <v>240.41337930344258</v>
      </c>
      <c r="JZ24" s="354">
        <f t="shared" si="12"/>
        <v>219.14644237480556</v>
      </c>
      <c r="KA24" s="354">
        <f t="shared" si="12"/>
        <v>228.35159103771304</v>
      </c>
      <c r="KB24" s="354">
        <f t="shared" si="12"/>
        <v>289.1547816323922</v>
      </c>
      <c r="KC24" s="354">
        <f t="shared" si="12"/>
        <v>243.51524653338601</v>
      </c>
      <c r="KD24" s="354">
        <f t="shared" si="12"/>
        <v>250.04981610476901</v>
      </c>
      <c r="KE24" s="354">
        <f t="shared" si="12"/>
        <v>263.6152577168437</v>
      </c>
      <c r="KF24" s="354">
        <f t="shared" si="12"/>
        <v>274.36107850579799</v>
      </c>
      <c r="KG24" s="354">
        <f t="shared" si="12"/>
        <v>267.52162296201982</v>
      </c>
      <c r="KH24" s="354">
        <f t="shared" si="12"/>
        <v>302.00991077554056</v>
      </c>
      <c r="KI24" s="354">
        <f t="shared" si="12"/>
        <v>261.43749743452349</v>
      </c>
      <c r="KJ24" s="354">
        <f t="shared" si="12"/>
        <v>248.70843149037472</v>
      </c>
      <c r="KK24" s="354">
        <f t="shared" si="12"/>
        <v>241.69009853325605</v>
      </c>
      <c r="KL24" s="354">
        <f t="shared" si="12"/>
        <v>226.43928321892139</v>
      </c>
      <c r="KM24" s="354">
        <f t="shared" si="12"/>
        <v>229.45354973758796</v>
      </c>
      <c r="KN24" s="354">
        <f t="shared" si="12"/>
        <v>292.21296205017774</v>
      </c>
      <c r="KO24" s="354">
        <f t="shared" si="12"/>
        <v>247.94136114243778</v>
      </c>
      <c r="KP24" s="354">
        <f t="shared" si="12"/>
        <v>253.90022467261733</v>
      </c>
      <c r="KQ24" s="354">
        <f t="shared" si="12"/>
        <v>267.69859376188799</v>
      </c>
      <c r="KR24" s="354">
        <f t="shared" si="12"/>
        <v>278.98147354217207</v>
      </c>
      <c r="KS24" s="354">
        <f t="shared" si="12"/>
        <v>275.45027249959594</v>
      </c>
      <c r="KT24" s="354">
        <f t="shared" si="12"/>
        <v>312.81239417501092</v>
      </c>
      <c r="KU24" s="354">
        <f t="shared" si="12"/>
        <v>271.59792456086961</v>
      </c>
      <c r="KV24" s="354">
        <f t="shared" si="12"/>
        <v>254.11018745073974</v>
      </c>
      <c r="KW24" s="354">
        <f t="shared" si="12"/>
        <v>254.51561719213319</v>
      </c>
      <c r="KX24" s="354">
        <f t="shared" si="12"/>
        <v>233.12038128668547</v>
      </c>
      <c r="KY24" s="354">
        <f t="shared" si="12"/>
        <v>243.09015130963124</v>
      </c>
      <c r="KZ24" s="354">
        <f t="shared" si="12"/>
        <v>304.42102490118714</v>
      </c>
      <c r="LA24" s="354">
        <f t="shared" si="12"/>
        <v>258.49007482296628</v>
      </c>
      <c r="LB24" s="354">
        <f t="shared" si="12"/>
        <v>264.88374753896647</v>
      </c>
      <c r="LC24" s="354">
        <f t="shared" si="12"/>
        <v>278.4320134212258</v>
      </c>
      <c r="LD24" s="354">
        <f t="shared" si="12"/>
        <v>289.86581111721671</v>
      </c>
      <c r="LE24" s="354">
        <f t="shared" si="12"/>
        <v>290.79344448272695</v>
      </c>
      <c r="LF24" s="354">
        <f t="shared" si="12"/>
        <v>319.78882727722129</v>
      </c>
      <c r="LG24" s="354">
        <f t="shared" si="12"/>
        <v>278.28895347004982</v>
      </c>
      <c r="LH24" s="354">
        <f t="shared" si="12"/>
        <v>261.16688011863704</v>
      </c>
      <c r="LI24" s="354">
        <f t="shared" si="12"/>
        <v>261.14198924266401</v>
      </c>
      <c r="LJ24" s="354">
        <f t="shared" si="12"/>
        <v>239.49253444361509</v>
      </c>
      <c r="LK24" s="354">
        <f t="shared" si="12"/>
        <v>249.55710767932257</v>
      </c>
      <c r="LL24" s="354">
        <f t="shared" si="12"/>
        <v>310.32010681453829</v>
      </c>
      <c r="LM24" s="354">
        <f t="shared" si="12"/>
        <v>264.49109859830264</v>
      </c>
      <c r="LN24" s="354">
        <f t="shared" si="12"/>
        <v>270.61106392080205</v>
      </c>
      <c r="LO24" s="354">
        <f t="shared" si="13"/>
        <v>283.89797302354879</v>
      </c>
      <c r="LP24" s="354">
        <f t="shared" si="13"/>
        <v>295.47355141871128</v>
      </c>
      <c r="LQ24" s="354">
        <f t="shared" si="13"/>
        <v>292.72581525054807</v>
      </c>
      <c r="LR24" s="354">
        <f t="shared" si="13"/>
        <v>323.73606069809932</v>
      </c>
      <c r="LS24" s="354">
        <f t="shared" si="13"/>
        <v>274.51371685636195</v>
      </c>
      <c r="LT24" s="354">
        <f t="shared" si="13"/>
        <v>275.56674867107716</v>
      </c>
      <c r="LU24" s="354">
        <f t="shared" si="13"/>
        <v>268.93375203514142</v>
      </c>
      <c r="LV24" s="354">
        <f t="shared" si="13"/>
        <v>245.4068097784068</v>
      </c>
      <c r="LW24" s="354">
        <f t="shared" si="13"/>
        <v>257.40004978984859</v>
      </c>
      <c r="LX24" s="354">
        <f t="shared" si="13"/>
        <v>317.07543498669031</v>
      </c>
      <c r="LY24" s="354">
        <f t="shared" si="13"/>
        <v>271.0029820390705</v>
      </c>
      <c r="LZ24" s="354">
        <f t="shared" si="13"/>
        <v>276.99565094155929</v>
      </c>
      <c r="MA24" s="354">
        <f t="shared" si="13"/>
        <v>289.94982438038733</v>
      </c>
      <c r="MB24" s="354">
        <f t="shared" si="13"/>
        <v>301.60994430009021</v>
      </c>
      <c r="MC24" s="354">
        <f t="shared" si="13"/>
        <v>286.31751546085775</v>
      </c>
      <c r="MD24" s="354">
        <f t="shared" si="13"/>
        <v>333.30712407917895</v>
      </c>
      <c r="ME24" s="354">
        <f t="shared" si="13"/>
        <v>293.11604773641091</v>
      </c>
      <c r="MF24" s="354">
        <f t="shared" si="13"/>
        <v>274.75446190972025</v>
      </c>
      <c r="MG24" s="354">
        <f t="shared" si="13"/>
        <v>276.45047355451607</v>
      </c>
      <c r="MH24" s="354">
        <f t="shared" si="13"/>
        <v>255.03968652200729</v>
      </c>
      <c r="MI24" s="354">
        <f t="shared" si="13"/>
        <v>266.19437544324137</v>
      </c>
      <c r="MJ24" s="354">
        <f t="shared" si="13"/>
        <v>328.45612867462387</v>
      </c>
      <c r="MK24" s="354">
        <f t="shared" si="13"/>
        <v>282.14483197458554</v>
      </c>
      <c r="ML24" s="354">
        <f t="shared" si="13"/>
        <v>288.35412436360195</v>
      </c>
      <c r="MM24" s="354">
        <f t="shared" si="13"/>
        <v>301.91674288351669</v>
      </c>
      <c r="MN24" s="354">
        <f t="shared" si="13"/>
        <v>314.46687796162792</v>
      </c>
      <c r="MO24" s="354">
        <f t="shared" si="13"/>
        <v>311.92767123501244</v>
      </c>
      <c r="MP24" s="354">
        <f t="shared" si="13"/>
        <v>344.90874357393022</v>
      </c>
      <c r="MQ24" s="354">
        <f t="shared" si="13"/>
        <v>303.43774502830559</v>
      </c>
      <c r="MR24" s="354">
        <f t="shared" si="13"/>
        <v>286.00921347611455</v>
      </c>
      <c r="MS24" s="354">
        <f t="shared" si="13"/>
        <v>286.61590491671473</v>
      </c>
      <c r="MT24" s="354">
        <f t="shared" si="13"/>
        <v>264.49137037346975</v>
      </c>
      <c r="MU24" s="354">
        <f t="shared" si="13"/>
        <v>275.74788831296422</v>
      </c>
      <c r="MV24" s="354">
        <f t="shared" si="13"/>
        <v>337.67473038614452</v>
      </c>
      <c r="MW24" s="354">
        <f t="shared" si="13"/>
        <v>291.01041978799378</v>
      </c>
      <c r="MX24" s="354">
        <f t="shared" si="13"/>
        <v>296.89171223647776</v>
      </c>
      <c r="MY24" s="354">
        <f t="shared" si="13"/>
        <v>310.19523913459818</v>
      </c>
      <c r="MZ24" s="354">
        <f t="shared" si="13"/>
        <v>322.91269752169023</v>
      </c>
      <c r="NA24" s="478">
        <f t="shared" si="13"/>
        <v>314.88921970205865</v>
      </c>
    </row>
    <row r="25" spans="1:365" x14ac:dyDescent="0.2">
      <c r="A25" s="260" t="s">
        <v>601</v>
      </c>
      <c r="B25" s="258" t="s">
        <v>597</v>
      </c>
      <c r="C25" s="275">
        <v>1.0999999999999999E-2</v>
      </c>
      <c r="E25" s="263"/>
      <c r="F25" s="355">
        <f>$C25*F$21</f>
        <v>166.52269931366959</v>
      </c>
      <c r="G25" s="355">
        <f t="shared" si="8"/>
        <v>118.7397180200698</v>
      </c>
      <c r="H25" s="355">
        <f t="shared" si="8"/>
        <v>120.35838029546763</v>
      </c>
      <c r="I25" s="355">
        <f t="shared" si="8"/>
        <v>112.52612043501156</v>
      </c>
      <c r="J25" s="355">
        <f t="shared" si="8"/>
        <v>92.912905922793456</v>
      </c>
      <c r="K25" s="355">
        <f t="shared" si="8"/>
        <v>98.282576253555831</v>
      </c>
      <c r="L25" s="355">
        <f t="shared" si="8"/>
        <v>154.51386216400709</v>
      </c>
      <c r="M25" s="355">
        <f t="shared" si="8"/>
        <v>112.53286425925377</v>
      </c>
      <c r="N25" s="355">
        <f t="shared" si="8"/>
        <v>121.16929906508977</v>
      </c>
      <c r="O25" s="355">
        <f t="shared" si="8"/>
        <v>135.3237979254566</v>
      </c>
      <c r="P25" s="355">
        <f t="shared" si="8"/>
        <v>140.26588337756235</v>
      </c>
      <c r="Q25" s="355">
        <f t="shared" si="8"/>
        <v>142.42983337780578</v>
      </c>
      <c r="R25" s="355">
        <f t="shared" si="8"/>
        <v>177.13775642552818</v>
      </c>
      <c r="S25" s="355">
        <f t="shared" si="8"/>
        <v>136.19087622799958</v>
      </c>
      <c r="T25" s="355">
        <f t="shared" si="8"/>
        <v>119.13938563436484</v>
      </c>
      <c r="U25" s="355">
        <f t="shared" si="8"/>
        <v>117.43303832537913</v>
      </c>
      <c r="V25" s="355">
        <f t="shared" si="8"/>
        <v>99.001511934417422</v>
      </c>
      <c r="W25" s="355">
        <f t="shared" si="8"/>
        <v>102.60162039617205</v>
      </c>
      <c r="X25" s="355">
        <f t="shared" si="8"/>
        <v>159.98886179503239</v>
      </c>
      <c r="Y25" s="355">
        <f t="shared" si="8"/>
        <v>117.69268264981342</v>
      </c>
      <c r="Z25" s="355">
        <f t="shared" si="8"/>
        <v>126.12495914281378</v>
      </c>
      <c r="AA25" s="355">
        <f t="shared" si="8"/>
        <v>140.41829953263215</v>
      </c>
      <c r="AB25" s="355">
        <f t="shared" si="8"/>
        <v>145.63168250154339</v>
      </c>
      <c r="AC25" s="355">
        <f t="shared" si="8"/>
        <v>142.22267301628011</v>
      </c>
      <c r="AD25" s="355">
        <f t="shared" si="8"/>
        <v>176.71197038228124</v>
      </c>
      <c r="AE25" s="355">
        <f t="shared" si="8"/>
        <v>136.86453235134036</v>
      </c>
      <c r="AF25" s="355">
        <f t="shared" si="8"/>
        <v>124.77345692275478</v>
      </c>
      <c r="AG25" s="355">
        <f t="shared" si="8"/>
        <v>115.86288776618373</v>
      </c>
      <c r="AH25" s="355">
        <f t="shared" si="8"/>
        <v>103.74039861925371</v>
      </c>
      <c r="AI25" s="355">
        <f t="shared" si="8"/>
        <v>100.83039695913494</v>
      </c>
      <c r="AJ25" s="355">
        <f t="shared" si="8"/>
        <v>159.94673478598543</v>
      </c>
      <c r="AK25" s="355">
        <f t="shared" si="8"/>
        <v>119.27411079791446</v>
      </c>
      <c r="AL25" s="355">
        <f t="shared" si="8"/>
        <v>127.09535090961344</v>
      </c>
      <c r="AM25" s="355">
        <f t="shared" si="8"/>
        <v>141.57530181037265</v>
      </c>
      <c r="AN25" s="355">
        <f t="shared" si="8"/>
        <v>147.24060250221467</v>
      </c>
      <c r="AO25" s="355">
        <f t="shared" si="8"/>
        <v>152.19103748892317</v>
      </c>
      <c r="AP25" s="355">
        <f t="shared" si="8"/>
        <v>183.26349522771599</v>
      </c>
      <c r="AQ25" s="355">
        <f t="shared" si="8"/>
        <v>133.79776088563426</v>
      </c>
      <c r="AR25" s="355">
        <f t="shared" si="8"/>
        <v>136.42781220409302</v>
      </c>
      <c r="AS25" s="355">
        <f t="shared" si="8"/>
        <v>127.32264144950011</v>
      </c>
      <c r="AT25" s="355">
        <f t="shared" si="8"/>
        <v>106.71322370394488</v>
      </c>
      <c r="AU25" s="355">
        <f t="shared" si="8"/>
        <v>112.37620590957202</v>
      </c>
      <c r="AV25" s="355">
        <f t="shared" si="8"/>
        <v>168.25527040934816</v>
      </c>
      <c r="AW25" s="355">
        <f t="shared" si="8"/>
        <v>125.74648338003412</v>
      </c>
      <c r="AX25" s="355">
        <f t="shared" si="8"/>
        <v>133.89377234834561</v>
      </c>
      <c r="AY25" s="355">
        <f t="shared" si="8"/>
        <v>147.68464010079953</v>
      </c>
      <c r="AZ25" s="355">
        <f t="shared" si="8"/>
        <v>153.02320404838557</v>
      </c>
      <c r="BA25" s="355">
        <f t="shared" si="8"/>
        <v>158.01600687528844</v>
      </c>
      <c r="BB25" s="355">
        <f t="shared" si="8"/>
        <v>188.69973316978556</v>
      </c>
      <c r="BC25" s="355">
        <f t="shared" si="8"/>
        <v>147.79433441900761</v>
      </c>
      <c r="BD25" s="355">
        <f t="shared" si="8"/>
        <v>131.12454957067612</v>
      </c>
      <c r="BE25" s="355">
        <f t="shared" si="8"/>
        <v>129.26467873159422</v>
      </c>
      <c r="BF25" s="355">
        <f t="shared" si="8"/>
        <v>110.58873773195404</v>
      </c>
      <c r="BG25" s="355">
        <f t="shared" si="8"/>
        <v>114.65920564889676</v>
      </c>
      <c r="BH25" s="355">
        <f t="shared" si="8"/>
        <v>171.44698736635311</v>
      </c>
      <c r="BI25" s="355">
        <f t="shared" si="8"/>
        <v>129.31588797319102</v>
      </c>
      <c r="BJ25" s="355">
        <f t="shared" si="8"/>
        <v>137.34726323647459</v>
      </c>
      <c r="BK25" s="355">
        <f t="shared" si="8"/>
        <v>151.28923589178467</v>
      </c>
      <c r="BL25" s="355">
        <f t="shared" si="8"/>
        <v>156.98352107473153</v>
      </c>
      <c r="BM25" s="355">
        <f t="shared" si="8"/>
        <v>158.00596176383166</v>
      </c>
      <c r="BN25" s="355">
        <f t="shared" si="8"/>
        <v>187.71155091090984</v>
      </c>
      <c r="BO25" s="355">
        <f t="shared" si="8"/>
        <v>148.06867023875364</v>
      </c>
      <c r="BP25" s="355">
        <f t="shared" si="8"/>
        <v>136.43013861069386</v>
      </c>
      <c r="BQ25" s="355">
        <f t="shared" si="8"/>
        <v>127.43884940777697</v>
      </c>
      <c r="BR25" s="355">
        <f t="shared" ref="BR25" si="14">$C25*BR$21</f>
        <v>114.97942696427117</v>
      </c>
      <c r="BS25" s="355">
        <f t="shared" si="9"/>
        <v>112.66423086884843</v>
      </c>
      <c r="BT25" s="355">
        <f t="shared" si="9"/>
        <v>170.74546242286021</v>
      </c>
      <c r="BU25" s="355">
        <f t="shared" si="9"/>
        <v>130.43479344033378</v>
      </c>
      <c r="BV25" s="355">
        <f t="shared" si="9"/>
        <v>137.79921915339895</v>
      </c>
      <c r="BW25" s="355">
        <f t="shared" si="9"/>
        <v>151.81688841483702</v>
      </c>
      <c r="BX25" s="355">
        <f t="shared" si="9"/>
        <v>157.90783890010044</v>
      </c>
      <c r="BY25" s="355">
        <f t="shared" si="9"/>
        <v>146.2631059878517</v>
      </c>
      <c r="BZ25" s="355">
        <f t="shared" si="9"/>
        <v>196.66316969297642</v>
      </c>
      <c r="CA25" s="355">
        <f t="shared" si="9"/>
        <v>156.57239247058732</v>
      </c>
      <c r="CB25" s="355">
        <f t="shared" si="9"/>
        <v>138.40871538571557</v>
      </c>
      <c r="CC25" s="355">
        <f t="shared" si="9"/>
        <v>138.45189353495127</v>
      </c>
      <c r="CD25" s="355">
        <f t="shared" si="9"/>
        <v>125.56966789680365</v>
      </c>
      <c r="CE25" s="355">
        <f t="shared" si="9"/>
        <v>121.61810168855959</v>
      </c>
      <c r="CF25" s="355">
        <f t="shared" si="9"/>
        <v>183.97092406291324</v>
      </c>
      <c r="CG25" s="355">
        <f t="shared" si="9"/>
        <v>141.64574455150964</v>
      </c>
      <c r="CH25" s="355">
        <f t="shared" si="9"/>
        <v>149.24325151165533</v>
      </c>
      <c r="CI25" s="355">
        <f t="shared" si="9"/>
        <v>164.16392063268395</v>
      </c>
      <c r="CJ25" s="355">
        <f t="shared" si="9"/>
        <v>170.91167734920302</v>
      </c>
      <c r="CK25" s="355">
        <f t="shared" si="9"/>
        <v>166.87484597847669</v>
      </c>
      <c r="CL25" s="355">
        <f t="shared" si="9"/>
        <v>200.53911818415176</v>
      </c>
      <c r="CM25" s="355">
        <f t="shared" si="9"/>
        <v>160.29404931228106</v>
      </c>
      <c r="CN25" s="355">
        <f t="shared" si="9"/>
        <v>142.98905604436595</v>
      </c>
      <c r="CO25" s="355">
        <f t="shared" si="9"/>
        <v>142.31589860648143</v>
      </c>
      <c r="CP25" s="355">
        <f t="shared" si="9"/>
        <v>127.22453576820681</v>
      </c>
      <c r="CQ25" s="355">
        <f t="shared" si="9"/>
        <v>124.60381082160718</v>
      </c>
      <c r="CR25" s="355">
        <f t="shared" si="9"/>
        <v>185.8559484611267</v>
      </c>
      <c r="CS25" s="355">
        <f t="shared" si="9"/>
        <v>143.91121102901218</v>
      </c>
      <c r="CT25" s="355">
        <f t="shared" si="9"/>
        <v>151.3453905368219</v>
      </c>
      <c r="CU25" s="355">
        <f t="shared" si="9"/>
        <v>165.92890136834964</v>
      </c>
      <c r="CV25" s="355">
        <f t="shared" si="9"/>
        <v>172.71359366072505</v>
      </c>
      <c r="CW25" s="355">
        <f t="shared" si="9"/>
        <v>172.08375142035231</v>
      </c>
      <c r="CX25" s="355">
        <f t="shared" si="9"/>
        <v>206.23204982124531</v>
      </c>
      <c r="CY25" s="355">
        <f t="shared" si="9"/>
        <v>156.82646150324658</v>
      </c>
      <c r="CZ25" s="355">
        <f t="shared" si="9"/>
        <v>158.96198181335382</v>
      </c>
      <c r="DA25" s="355">
        <f t="shared" si="9"/>
        <v>150.62988266752245</v>
      </c>
      <c r="DB25" s="355">
        <f t="shared" si="9"/>
        <v>129.54284967962033</v>
      </c>
      <c r="DC25" s="355">
        <f t="shared" si="9"/>
        <v>136.45712558664408</v>
      </c>
      <c r="DD25" s="355">
        <f t="shared" si="9"/>
        <v>193.70863740019868</v>
      </c>
      <c r="DE25" s="355">
        <f t="shared" si="9"/>
        <v>150.26331702130582</v>
      </c>
      <c r="DF25" s="355">
        <f t="shared" si="9"/>
        <v>158.20208178640613</v>
      </c>
      <c r="DG25" s="355">
        <f t="shared" si="9"/>
        <v>172.06062102001678</v>
      </c>
      <c r="DH25" s="355">
        <f t="shared" si="9"/>
        <v>178.60185802149672</v>
      </c>
      <c r="DI25" s="355">
        <f t="shared" si="9"/>
        <v>182.55873543868987</v>
      </c>
      <c r="DJ25" s="355">
        <f t="shared" si="9"/>
        <v>214.68123835273224</v>
      </c>
      <c r="DK25" s="355">
        <f t="shared" si="9"/>
        <v>173.202759638207</v>
      </c>
      <c r="DL25" s="355">
        <f t="shared" si="9"/>
        <v>156.22572645530155</v>
      </c>
      <c r="DM25" s="355">
        <f t="shared" si="9"/>
        <v>154.7301291898354</v>
      </c>
      <c r="DN25" s="355">
        <f t="shared" si="9"/>
        <v>135.27623571019055</v>
      </c>
      <c r="DO25" s="355">
        <f t="shared" si="9"/>
        <v>140.55310645437874</v>
      </c>
      <c r="DP25" s="355">
        <f t="shared" si="9"/>
        <v>198.81062264525087</v>
      </c>
      <c r="DQ25" s="355">
        <f t="shared" si="9"/>
        <v>155.46530196201468</v>
      </c>
      <c r="DR25" s="355">
        <f t="shared" si="9"/>
        <v>163.23680925930077</v>
      </c>
      <c r="DS25" s="355">
        <f t="shared" si="9"/>
        <v>177.2308792697911</v>
      </c>
      <c r="DT25" s="355">
        <f t="shared" si="9"/>
        <v>184.125294739944</v>
      </c>
      <c r="DU25" s="355">
        <f t="shared" si="9"/>
        <v>188.36796415160725</v>
      </c>
      <c r="DV25" s="355">
        <f t="shared" si="9"/>
        <v>213.58289916011307</v>
      </c>
      <c r="DW25" s="355">
        <f t="shared" si="9"/>
        <v>173.24560446286918</v>
      </c>
      <c r="DX25" s="355">
        <f t="shared" si="9"/>
        <v>161.67478145256899</v>
      </c>
      <c r="DY25" s="355">
        <f t="shared" si="9"/>
        <v>152.655748531911</v>
      </c>
      <c r="DZ25" s="355">
        <f t="shared" si="9"/>
        <v>139.34479937163186</v>
      </c>
      <c r="EA25" s="355">
        <f t="shared" si="9"/>
        <v>138.1094629784489</v>
      </c>
      <c r="EB25" s="355">
        <f t="shared" si="9"/>
        <v>196.93852745890288</v>
      </c>
      <c r="EC25" s="355">
        <f t="shared" si="9"/>
        <v>155.71609184793397</v>
      </c>
      <c r="ED25" s="355">
        <f t="shared" ref="ED25" si="15">$C25*ED$21</f>
        <v>162.66515350248736</v>
      </c>
      <c r="EE25" s="355">
        <f t="shared" si="10"/>
        <v>176.52522702718917</v>
      </c>
      <c r="EF25" s="355">
        <f t="shared" si="10"/>
        <v>183.69276587545627</v>
      </c>
      <c r="EG25" s="355">
        <f t="shared" si="10"/>
        <v>171.34317486238189</v>
      </c>
      <c r="EH25" s="355">
        <f t="shared" si="10"/>
        <v>218.80474723601228</v>
      </c>
      <c r="EI25" s="355">
        <f t="shared" si="10"/>
        <v>170.36237778535315</v>
      </c>
      <c r="EJ25" s="355">
        <f t="shared" si="10"/>
        <v>171.62686097004985</v>
      </c>
      <c r="EK25" s="355">
        <f t="shared" si="10"/>
        <v>164.59819538455119</v>
      </c>
      <c r="EL25" s="355">
        <f t="shared" si="10"/>
        <v>143.60462552026797</v>
      </c>
      <c r="EM25" s="355">
        <f t="shared" si="10"/>
        <v>151.50639802334499</v>
      </c>
      <c r="EN25" s="355">
        <f t="shared" si="10"/>
        <v>209.92348667940396</v>
      </c>
      <c r="EO25" s="355">
        <f t="shared" si="10"/>
        <v>166.04748597325784</v>
      </c>
      <c r="EP25" s="355">
        <f t="shared" si="10"/>
        <v>173.98284926043289</v>
      </c>
      <c r="EQ25" s="355">
        <f t="shared" si="10"/>
        <v>188.00822548459041</v>
      </c>
      <c r="ER25" s="355">
        <f t="shared" si="10"/>
        <v>195.44399864657154</v>
      </c>
      <c r="ES25" s="355">
        <f t="shared" si="10"/>
        <v>196.06731432793723</v>
      </c>
      <c r="ET25" s="355">
        <f t="shared" si="10"/>
        <v>230.41443285884174</v>
      </c>
      <c r="EU25" s="355">
        <f t="shared" si="10"/>
        <v>189.02754161844311</v>
      </c>
      <c r="EV25" s="355">
        <f t="shared" si="10"/>
        <v>171.76645199589899</v>
      </c>
      <c r="EW25" s="355">
        <f t="shared" si="10"/>
        <v>170.82346446388567</v>
      </c>
      <c r="EX25" s="355">
        <f t="shared" si="10"/>
        <v>151.07126122919777</v>
      </c>
      <c r="EY25" s="355">
        <f t="shared" si="10"/>
        <v>157.2204852198077</v>
      </c>
      <c r="EZ25" s="355">
        <f t="shared" si="10"/>
        <v>216.42684561903991</v>
      </c>
      <c r="FA25" s="355">
        <f t="shared" si="10"/>
        <v>172.45957007877308</v>
      </c>
      <c r="FB25" s="355">
        <f t="shared" si="10"/>
        <v>180.10096167279266</v>
      </c>
      <c r="FC25" s="355">
        <f t="shared" si="10"/>
        <v>194.15018869459374</v>
      </c>
      <c r="FD25" s="355">
        <f t="shared" si="10"/>
        <v>201.86874293394163</v>
      </c>
      <c r="FE25" s="355">
        <f t="shared" si="10"/>
        <v>196.92136058425243</v>
      </c>
      <c r="FF25" s="355">
        <f t="shared" si="10"/>
        <v>231.30329226455552</v>
      </c>
      <c r="FG25" s="355">
        <f t="shared" si="10"/>
        <v>190.98024816183104</v>
      </c>
      <c r="FH25" s="355">
        <f t="shared" si="10"/>
        <v>178.55661829430636</v>
      </c>
      <c r="FI25" s="355">
        <f t="shared" si="10"/>
        <v>170.4583422281564</v>
      </c>
      <c r="FJ25" s="355">
        <f t="shared" si="10"/>
        <v>156.8984835056375</v>
      </c>
      <c r="FK25" s="355">
        <f t="shared" si="10"/>
        <v>156.61689971797537</v>
      </c>
      <c r="FL25" s="355">
        <f t="shared" si="10"/>
        <v>217.58865603243069</v>
      </c>
      <c r="FM25" s="355">
        <f t="shared" si="10"/>
        <v>175.15705300731372</v>
      </c>
      <c r="FN25" s="355">
        <f t="shared" si="10"/>
        <v>182.18171717874378</v>
      </c>
      <c r="FO25" s="355">
        <f t="shared" si="10"/>
        <v>196.41651609153533</v>
      </c>
      <c r="FP25" s="355">
        <f t="shared" si="10"/>
        <v>204.60600722965273</v>
      </c>
      <c r="FQ25" s="355">
        <f t="shared" si="10"/>
        <v>203.07415970257276</v>
      </c>
      <c r="FR25" s="355">
        <f t="shared" si="10"/>
        <v>240.45556988702984</v>
      </c>
      <c r="FS25" s="355">
        <f t="shared" si="10"/>
        <v>199.35921873311409</v>
      </c>
      <c r="FT25" s="355">
        <f t="shared" si="10"/>
        <v>182.01746919350666</v>
      </c>
      <c r="FU25" s="355">
        <f t="shared" si="10"/>
        <v>181.47827583219689</v>
      </c>
      <c r="FV25" s="355">
        <f t="shared" si="10"/>
        <v>161.62060340772067</v>
      </c>
      <c r="FW25" s="355">
        <f t="shared" si="10"/>
        <v>168.3724205636336</v>
      </c>
      <c r="FX25" s="355">
        <f t="shared" si="10"/>
        <v>227.98971059111963</v>
      </c>
      <c r="FY25" s="355">
        <f t="shared" si="10"/>
        <v>183.79065073252511</v>
      </c>
      <c r="FZ25" s="355">
        <f t="shared" si="10"/>
        <v>191.31254212322108</v>
      </c>
      <c r="GA25" s="355">
        <f t="shared" si="10"/>
        <v>205.34244620663156</v>
      </c>
      <c r="GB25" s="355">
        <f t="shared" si="10"/>
        <v>213.61231248210959</v>
      </c>
      <c r="GC25" s="355">
        <f t="shared" si="10"/>
        <v>217.10995724858844</v>
      </c>
      <c r="GD25" s="355">
        <f t="shared" si="10"/>
        <v>245.7885451791372</v>
      </c>
      <c r="GE25" s="355">
        <f t="shared" si="10"/>
        <v>204.46335623944515</v>
      </c>
      <c r="GF25" s="355">
        <f t="shared" si="10"/>
        <v>187.56520727189175</v>
      </c>
      <c r="GG25" s="355">
        <f t="shared" si="10"/>
        <v>186.53459036755154</v>
      </c>
      <c r="GH25" s="355">
        <f t="shared" si="10"/>
        <v>166.4668726784912</v>
      </c>
      <c r="GI25" s="355">
        <f t="shared" si="10"/>
        <v>173.24847277065865</v>
      </c>
      <c r="GJ25" s="355">
        <f t="shared" si="10"/>
        <v>232.08859470145293</v>
      </c>
      <c r="GK25" s="355">
        <f t="shared" si="10"/>
        <v>188.12410433820381</v>
      </c>
      <c r="GL25" s="355">
        <f t="shared" si="10"/>
        <v>195.35175478409113</v>
      </c>
      <c r="GM25" s="355">
        <f t="shared" si="10"/>
        <v>209.07542860173081</v>
      </c>
      <c r="GN25" s="355">
        <f t="shared" si="10"/>
        <v>217.42409584014666</v>
      </c>
      <c r="GO25" s="355">
        <f t="shared" si="10"/>
        <v>216.77635374775244</v>
      </c>
      <c r="GP25" s="355">
        <f t="shared" ref="GP25" si="16">$C25*GP$21</f>
        <v>247.76562173178814</v>
      </c>
      <c r="GQ25" s="355">
        <f t="shared" si="11"/>
        <v>198.67287889771214</v>
      </c>
      <c r="GR25" s="355">
        <f t="shared" si="11"/>
        <v>200.36560694504806</v>
      </c>
      <c r="GS25" s="355">
        <f t="shared" si="11"/>
        <v>192.60404105741767</v>
      </c>
      <c r="GT25" s="355">
        <f t="shared" si="11"/>
        <v>170.69672960275787</v>
      </c>
      <c r="GU25" s="355">
        <f t="shared" si="11"/>
        <v>179.39992217265947</v>
      </c>
      <c r="GV25" s="355">
        <f t="shared" si="11"/>
        <v>236.99455877457973</v>
      </c>
      <c r="GW25" s="355">
        <f t="shared" si="11"/>
        <v>192.90367212767879</v>
      </c>
      <c r="GX25" s="355">
        <f t="shared" si="11"/>
        <v>200.00705626739119</v>
      </c>
      <c r="GY25" s="355">
        <f t="shared" si="11"/>
        <v>213.37389149606875</v>
      </c>
      <c r="GZ25" s="355">
        <f t="shared" si="11"/>
        <v>221.75387839397749</v>
      </c>
      <c r="HA25" s="355">
        <f t="shared" si="11"/>
        <v>208.313201312628</v>
      </c>
      <c r="HB25" s="355">
        <f t="shared" si="11"/>
        <v>255.78624291102199</v>
      </c>
      <c r="HC25" s="355">
        <f t="shared" si="11"/>
        <v>215.64948849384822</v>
      </c>
      <c r="HD25" s="355">
        <f t="shared" si="11"/>
        <v>197.36862679260506</v>
      </c>
      <c r="HE25" s="355">
        <f t="shared" si="11"/>
        <v>198.08876465434676</v>
      </c>
      <c r="HF25" s="355">
        <f t="shared" si="11"/>
        <v>178.27042944819453</v>
      </c>
      <c r="HG25" s="355">
        <f t="shared" si="11"/>
        <v>186.03559697310058</v>
      </c>
      <c r="HH25" s="355">
        <f t="shared" si="11"/>
        <v>246.63036099902382</v>
      </c>
      <c r="HI25" s="355">
        <f t="shared" si="11"/>
        <v>202.05400161296436</v>
      </c>
      <c r="HJ25" s="355">
        <f t="shared" si="11"/>
        <v>209.4792330934568</v>
      </c>
      <c r="HK25" s="355">
        <f t="shared" si="11"/>
        <v>223.58822975022019</v>
      </c>
      <c r="HL25" s="355">
        <f t="shared" si="11"/>
        <v>232.81016728647697</v>
      </c>
      <c r="HM25" s="355">
        <f t="shared" si="11"/>
        <v>232.49421506524598</v>
      </c>
      <c r="HN25" s="355">
        <f t="shared" si="11"/>
        <v>262.96422709508983</v>
      </c>
      <c r="HO25" s="355">
        <f t="shared" si="11"/>
        <v>221.94463918814697</v>
      </c>
      <c r="HP25" s="355">
        <f t="shared" si="11"/>
        <v>204.80836115807364</v>
      </c>
      <c r="HQ25" s="355">
        <f t="shared" si="11"/>
        <v>204.3895095209661</v>
      </c>
      <c r="HR25" s="355">
        <f t="shared" si="11"/>
        <v>187.58446183206462</v>
      </c>
      <c r="HS25" s="355">
        <f t="shared" si="11"/>
        <v>187.78569954103202</v>
      </c>
      <c r="HT25" s="355">
        <f t="shared" si="11"/>
        <v>250.23008815800432</v>
      </c>
      <c r="HU25" s="355">
        <f t="shared" si="11"/>
        <v>206.64267953713193</v>
      </c>
      <c r="HV25" s="355">
        <f t="shared" si="11"/>
        <v>213.00613510026386</v>
      </c>
      <c r="HW25" s="355">
        <f t="shared" si="11"/>
        <v>227.06334526429833</v>
      </c>
      <c r="HX25" s="355">
        <f t="shared" si="11"/>
        <v>236.50345942319541</v>
      </c>
      <c r="HY25" s="355">
        <f t="shared" si="11"/>
        <v>234.04019876625406</v>
      </c>
      <c r="HZ25" s="355">
        <f t="shared" si="11"/>
        <v>269.23944838275031</v>
      </c>
      <c r="IA25" s="355">
        <f t="shared" si="11"/>
        <v>219.66569098891256</v>
      </c>
      <c r="IB25" s="355">
        <f t="shared" si="11"/>
        <v>221.19933591334654</v>
      </c>
      <c r="IC25" s="355">
        <f t="shared" si="11"/>
        <v>213.80383189859953</v>
      </c>
      <c r="ID25" s="355">
        <f t="shared" si="11"/>
        <v>191.28729328559157</v>
      </c>
      <c r="IE25" s="355">
        <f t="shared" si="11"/>
        <v>201.01964947845946</v>
      </c>
      <c r="IF25" s="355">
        <f t="shared" si="11"/>
        <v>260.04218531141674</v>
      </c>
      <c r="IG25" s="355">
        <f t="shared" si="11"/>
        <v>214.87312275377619</v>
      </c>
      <c r="IH25" s="355">
        <f t="shared" si="11"/>
        <v>221.83795428287522</v>
      </c>
      <c r="II25" s="355">
        <f t="shared" si="11"/>
        <v>235.3276978165139</v>
      </c>
      <c r="IJ25" s="355">
        <f t="shared" si="11"/>
        <v>244.69450963006037</v>
      </c>
      <c r="IK25" s="355">
        <f t="shared" si="11"/>
        <v>246.74074821455329</v>
      </c>
      <c r="IL25" s="355">
        <f t="shared" si="11"/>
        <v>278.98499162862561</v>
      </c>
      <c r="IM25" s="355">
        <f t="shared" si="11"/>
        <v>237.26199099942841</v>
      </c>
      <c r="IN25" s="355">
        <f t="shared" si="11"/>
        <v>220.07853464999133</v>
      </c>
      <c r="IO25" s="355">
        <f t="shared" si="11"/>
        <v>219.43880527143611</v>
      </c>
      <c r="IP25" s="355">
        <f t="shared" si="11"/>
        <v>198.5291323174574</v>
      </c>
      <c r="IQ25" s="355">
        <f t="shared" si="11"/>
        <v>206.73404087912934</v>
      </c>
      <c r="IR25" s="355">
        <f t="shared" si="11"/>
        <v>266.74361221241838</v>
      </c>
      <c r="IS25" s="355">
        <f t="shared" si="11"/>
        <v>221.68362117843736</v>
      </c>
      <c r="IT25" s="355">
        <f t="shared" si="11"/>
        <v>228.46232827884336</v>
      </c>
      <c r="IU25" s="355">
        <f t="shared" si="11"/>
        <v>242.06985584146335</v>
      </c>
      <c r="IV25" s="355">
        <f t="shared" si="11"/>
        <v>251.8499765322376</v>
      </c>
      <c r="IW25" s="355">
        <f t="shared" si="11"/>
        <v>254.1315639024811</v>
      </c>
      <c r="IX25" s="355">
        <f t="shared" si="11"/>
        <v>280.91664574194999</v>
      </c>
      <c r="IY25" s="355">
        <f t="shared" si="11"/>
        <v>239.86817775692035</v>
      </c>
      <c r="IZ25" s="355">
        <f t="shared" si="11"/>
        <v>227.85766736794696</v>
      </c>
      <c r="JA25" s="355">
        <f t="shared" si="11"/>
        <v>219.75210992241318</v>
      </c>
      <c r="JB25" s="355">
        <f t="shared" ref="JB25" si="17">$C25*JB$21</f>
        <v>204.71043245789787</v>
      </c>
      <c r="JC25" s="355">
        <f t="shared" si="12"/>
        <v>206.53553426908067</v>
      </c>
      <c r="JD25" s="355">
        <f t="shared" si="12"/>
        <v>267.76761318613063</v>
      </c>
      <c r="JE25" s="355">
        <f t="shared" si="12"/>
        <v>224.32394281170406</v>
      </c>
      <c r="JF25" s="355">
        <f t="shared" si="12"/>
        <v>230.3700244328204</v>
      </c>
      <c r="JG25" s="355">
        <f t="shared" si="12"/>
        <v>243.99894699511259</v>
      </c>
      <c r="JH25" s="355">
        <f t="shared" si="12"/>
        <v>254.14055022186193</v>
      </c>
      <c r="JI25" s="355">
        <f t="shared" si="12"/>
        <v>252.44632263847964</v>
      </c>
      <c r="JJ25" s="355">
        <f t="shared" si="12"/>
        <v>288.89922828145706</v>
      </c>
      <c r="JK25" s="355">
        <f t="shared" si="12"/>
        <v>239.35184478320781</v>
      </c>
      <c r="JL25" s="355">
        <f t="shared" si="12"/>
        <v>240.76787834118434</v>
      </c>
      <c r="JM25" s="355">
        <f t="shared" si="12"/>
        <v>233.56495373868151</v>
      </c>
      <c r="JN25" s="355">
        <f t="shared" si="12"/>
        <v>210.6385923906731</v>
      </c>
      <c r="JO25" s="355">
        <f t="shared" si="12"/>
        <v>221.17198576154109</v>
      </c>
      <c r="JP25" s="355">
        <f t="shared" si="12"/>
        <v>280.41882119383013</v>
      </c>
      <c r="JQ25" s="355">
        <f t="shared" si="12"/>
        <v>234.89439652960183</v>
      </c>
      <c r="JR25" s="355">
        <f t="shared" si="12"/>
        <v>241.49762487464099</v>
      </c>
      <c r="JS25" s="355">
        <f t="shared" si="12"/>
        <v>254.78585199100155</v>
      </c>
      <c r="JT25" s="355">
        <f t="shared" si="12"/>
        <v>264.97112412830671</v>
      </c>
      <c r="JU25" s="355">
        <f t="shared" si="12"/>
        <v>263.50279526883656</v>
      </c>
      <c r="JV25" s="355">
        <f t="shared" si="12"/>
        <v>299.53441463556396</v>
      </c>
      <c r="JW25" s="355">
        <f t="shared" si="12"/>
        <v>257.96855481591615</v>
      </c>
      <c r="JX25" s="355">
        <f t="shared" si="12"/>
        <v>240.49965232449165</v>
      </c>
      <c r="JY25" s="355">
        <f t="shared" si="12"/>
        <v>240.41337930344258</v>
      </c>
      <c r="JZ25" s="355">
        <f t="shared" si="12"/>
        <v>219.14644237480556</v>
      </c>
      <c r="KA25" s="355">
        <f t="shared" si="12"/>
        <v>228.35159103771304</v>
      </c>
      <c r="KB25" s="355">
        <f t="shared" si="12"/>
        <v>289.1547816323922</v>
      </c>
      <c r="KC25" s="355">
        <f t="shared" si="12"/>
        <v>243.51524653338601</v>
      </c>
      <c r="KD25" s="355">
        <f t="shared" si="12"/>
        <v>250.04981610476901</v>
      </c>
      <c r="KE25" s="355">
        <f t="shared" si="12"/>
        <v>263.6152577168437</v>
      </c>
      <c r="KF25" s="355">
        <f t="shared" si="12"/>
        <v>274.36107850579799</v>
      </c>
      <c r="KG25" s="355">
        <f t="shared" si="12"/>
        <v>267.52162296201982</v>
      </c>
      <c r="KH25" s="355">
        <f t="shared" si="12"/>
        <v>302.00991077554056</v>
      </c>
      <c r="KI25" s="355">
        <f t="shared" si="12"/>
        <v>261.43749743452349</v>
      </c>
      <c r="KJ25" s="355">
        <f t="shared" si="12"/>
        <v>248.70843149037472</v>
      </c>
      <c r="KK25" s="355">
        <f t="shared" si="12"/>
        <v>241.69009853325605</v>
      </c>
      <c r="KL25" s="355">
        <f t="shared" si="12"/>
        <v>226.43928321892139</v>
      </c>
      <c r="KM25" s="355">
        <f t="shared" si="12"/>
        <v>229.45354973758796</v>
      </c>
      <c r="KN25" s="355">
        <f t="shared" si="12"/>
        <v>292.21296205017774</v>
      </c>
      <c r="KO25" s="355">
        <f t="shared" si="12"/>
        <v>247.94136114243778</v>
      </c>
      <c r="KP25" s="355">
        <f t="shared" si="12"/>
        <v>253.90022467261733</v>
      </c>
      <c r="KQ25" s="355">
        <f t="shared" si="12"/>
        <v>267.69859376188799</v>
      </c>
      <c r="KR25" s="355">
        <f t="shared" si="12"/>
        <v>278.98147354217207</v>
      </c>
      <c r="KS25" s="355">
        <f t="shared" si="12"/>
        <v>275.45027249959594</v>
      </c>
      <c r="KT25" s="355">
        <f t="shared" si="12"/>
        <v>312.81239417501092</v>
      </c>
      <c r="KU25" s="355">
        <f t="shared" si="12"/>
        <v>271.59792456086961</v>
      </c>
      <c r="KV25" s="355">
        <f t="shared" si="12"/>
        <v>254.11018745073974</v>
      </c>
      <c r="KW25" s="355">
        <f t="shared" si="12"/>
        <v>254.51561719213319</v>
      </c>
      <c r="KX25" s="355">
        <f t="shared" si="12"/>
        <v>233.12038128668547</v>
      </c>
      <c r="KY25" s="355">
        <f t="shared" si="12"/>
        <v>243.09015130963124</v>
      </c>
      <c r="KZ25" s="355">
        <f t="shared" si="12"/>
        <v>304.42102490118714</v>
      </c>
      <c r="LA25" s="355">
        <f t="shared" si="12"/>
        <v>258.49007482296628</v>
      </c>
      <c r="LB25" s="355">
        <f t="shared" si="12"/>
        <v>264.88374753896647</v>
      </c>
      <c r="LC25" s="355">
        <f t="shared" si="12"/>
        <v>278.4320134212258</v>
      </c>
      <c r="LD25" s="355">
        <f t="shared" si="12"/>
        <v>289.86581111721671</v>
      </c>
      <c r="LE25" s="355">
        <f t="shared" si="12"/>
        <v>290.79344448272695</v>
      </c>
      <c r="LF25" s="355">
        <f t="shared" si="12"/>
        <v>319.78882727722129</v>
      </c>
      <c r="LG25" s="355">
        <f t="shared" si="12"/>
        <v>278.28895347004982</v>
      </c>
      <c r="LH25" s="355">
        <f t="shared" si="12"/>
        <v>261.16688011863704</v>
      </c>
      <c r="LI25" s="355">
        <f t="shared" si="12"/>
        <v>261.14198924266401</v>
      </c>
      <c r="LJ25" s="355">
        <f t="shared" si="12"/>
        <v>239.49253444361509</v>
      </c>
      <c r="LK25" s="355">
        <f t="shared" si="12"/>
        <v>249.55710767932257</v>
      </c>
      <c r="LL25" s="355">
        <f t="shared" si="12"/>
        <v>310.32010681453829</v>
      </c>
      <c r="LM25" s="355">
        <f t="shared" si="12"/>
        <v>264.49109859830264</v>
      </c>
      <c r="LN25" s="355">
        <f t="shared" ref="LN25" si="18">$C25*LN$21</f>
        <v>270.61106392080205</v>
      </c>
      <c r="LO25" s="355">
        <f t="shared" si="13"/>
        <v>283.89797302354879</v>
      </c>
      <c r="LP25" s="355">
        <f t="shared" si="13"/>
        <v>295.47355141871128</v>
      </c>
      <c r="LQ25" s="355">
        <f t="shared" si="13"/>
        <v>292.72581525054807</v>
      </c>
      <c r="LR25" s="355">
        <f t="shared" si="13"/>
        <v>323.73606069809932</v>
      </c>
      <c r="LS25" s="355">
        <f t="shared" si="13"/>
        <v>274.51371685636195</v>
      </c>
      <c r="LT25" s="355">
        <f t="shared" si="13"/>
        <v>275.56674867107716</v>
      </c>
      <c r="LU25" s="355">
        <f t="shared" si="13"/>
        <v>268.93375203514142</v>
      </c>
      <c r="LV25" s="355">
        <f t="shared" si="13"/>
        <v>245.4068097784068</v>
      </c>
      <c r="LW25" s="355">
        <f t="shared" si="13"/>
        <v>257.40004978984859</v>
      </c>
      <c r="LX25" s="355">
        <f t="shared" si="13"/>
        <v>317.07543498669031</v>
      </c>
      <c r="LY25" s="355">
        <f t="shared" si="13"/>
        <v>271.0029820390705</v>
      </c>
      <c r="LZ25" s="355">
        <f t="shared" si="13"/>
        <v>276.99565094155929</v>
      </c>
      <c r="MA25" s="355">
        <f t="shared" si="13"/>
        <v>289.94982438038733</v>
      </c>
      <c r="MB25" s="355">
        <f t="shared" si="13"/>
        <v>301.60994430009021</v>
      </c>
      <c r="MC25" s="355">
        <f t="shared" si="13"/>
        <v>286.31751546085775</v>
      </c>
      <c r="MD25" s="355">
        <f t="shared" si="13"/>
        <v>333.30712407917895</v>
      </c>
      <c r="ME25" s="355">
        <f t="shared" si="13"/>
        <v>293.11604773641091</v>
      </c>
      <c r="MF25" s="355">
        <f t="shared" si="13"/>
        <v>274.75446190972025</v>
      </c>
      <c r="MG25" s="355">
        <f t="shared" si="13"/>
        <v>276.45047355451607</v>
      </c>
      <c r="MH25" s="355">
        <f t="shared" si="13"/>
        <v>255.03968652200729</v>
      </c>
      <c r="MI25" s="355">
        <f t="shared" si="13"/>
        <v>266.19437544324137</v>
      </c>
      <c r="MJ25" s="355">
        <f t="shared" si="13"/>
        <v>328.45612867462387</v>
      </c>
      <c r="MK25" s="355">
        <f t="shared" si="13"/>
        <v>282.14483197458554</v>
      </c>
      <c r="ML25" s="355">
        <f t="shared" si="13"/>
        <v>288.35412436360195</v>
      </c>
      <c r="MM25" s="355">
        <f t="shared" si="13"/>
        <v>301.91674288351669</v>
      </c>
      <c r="MN25" s="355">
        <f t="shared" si="13"/>
        <v>314.46687796162792</v>
      </c>
      <c r="MO25" s="355">
        <f t="shared" si="13"/>
        <v>311.92767123501244</v>
      </c>
      <c r="MP25" s="355">
        <f t="shared" si="13"/>
        <v>344.90874357393022</v>
      </c>
      <c r="MQ25" s="355">
        <f t="shared" si="13"/>
        <v>303.43774502830559</v>
      </c>
      <c r="MR25" s="355">
        <f t="shared" si="13"/>
        <v>286.00921347611455</v>
      </c>
      <c r="MS25" s="355">
        <f t="shared" si="13"/>
        <v>286.61590491671473</v>
      </c>
      <c r="MT25" s="355">
        <f t="shared" si="13"/>
        <v>264.49137037346975</v>
      </c>
      <c r="MU25" s="355">
        <f t="shared" si="13"/>
        <v>275.74788831296422</v>
      </c>
      <c r="MV25" s="355">
        <f t="shared" si="13"/>
        <v>337.67473038614452</v>
      </c>
      <c r="MW25" s="355">
        <f t="shared" si="13"/>
        <v>291.01041978799378</v>
      </c>
      <c r="MX25" s="355">
        <f t="shared" si="13"/>
        <v>296.89171223647776</v>
      </c>
      <c r="MY25" s="355">
        <f t="shared" si="13"/>
        <v>310.19523913459818</v>
      </c>
      <c r="MZ25" s="355">
        <f t="shared" si="13"/>
        <v>322.91269752169023</v>
      </c>
      <c r="NA25" s="479">
        <f t="shared" si="13"/>
        <v>314.88921970205865</v>
      </c>
    </row>
    <row r="26" spans="1:365" x14ac:dyDescent="0.2">
      <c r="C26" s="277">
        <f>SUM(C22:C25)</f>
        <v>0.34845590533601251</v>
      </c>
      <c r="E26" s="272"/>
      <c r="F26" s="366">
        <f>SUM(F22:F25)</f>
        <v>5275.0743589401209</v>
      </c>
      <c r="G26" s="366">
        <f t="shared" ref="G26:BR26" si="19">SUM(G22:G25)</f>
        <v>3761.4141765478416</v>
      </c>
      <c r="H26" s="366">
        <f t="shared" si="19"/>
        <v>3812.6898518757512</v>
      </c>
      <c r="I26" s="366">
        <f t="shared" si="19"/>
        <v>3564.5810154664673</v>
      </c>
      <c r="J26" s="366">
        <f t="shared" si="19"/>
        <v>2943.2773409751599</v>
      </c>
      <c r="K26" s="366">
        <f t="shared" si="19"/>
        <v>3113.3767351989532</v>
      </c>
      <c r="L26" s="366">
        <f t="shared" si="19"/>
        <v>4894.660702483905</v>
      </c>
      <c r="M26" s="366">
        <f t="shared" si="19"/>
        <v>3564.7946450466261</v>
      </c>
      <c r="N26" s="366">
        <f t="shared" si="19"/>
        <v>3838.3779822414472</v>
      </c>
      <c r="O26" s="366">
        <f t="shared" si="19"/>
        <v>4286.7615017838716</v>
      </c>
      <c r="P26" s="366">
        <f t="shared" si="19"/>
        <v>4443.3159436440037</v>
      </c>
      <c r="Q26" s="366">
        <f t="shared" si="19"/>
        <v>4511.8651396837031</v>
      </c>
      <c r="R26" s="366">
        <f t="shared" si="19"/>
        <v>5611.3361167679541</v>
      </c>
      <c r="S26" s="366">
        <f t="shared" si="19"/>
        <v>4314.2286431393113</v>
      </c>
      <c r="T26" s="366">
        <f t="shared" si="19"/>
        <v>3774.0747711271752</v>
      </c>
      <c r="U26" s="366">
        <f t="shared" si="19"/>
        <v>3720.0214260026037</v>
      </c>
      <c r="V26" s="366">
        <f t="shared" si="19"/>
        <v>3136.1510427946796</v>
      </c>
      <c r="W26" s="366">
        <f t="shared" si="19"/>
        <v>3250.1945930990928</v>
      </c>
      <c r="X26" s="366">
        <f t="shared" si="19"/>
        <v>5068.0966982242007</v>
      </c>
      <c r="Y26" s="366">
        <f t="shared" si="19"/>
        <v>3728.2463894695229</v>
      </c>
      <c r="Z26" s="366">
        <f t="shared" si="19"/>
        <v>3995.3624385069784</v>
      </c>
      <c r="AA26" s="366">
        <f t="shared" si="19"/>
        <v>4448.1441535806098</v>
      </c>
      <c r="AB26" s="366">
        <f t="shared" si="19"/>
        <v>4613.2927065165495</v>
      </c>
      <c r="AC26" s="366">
        <f t="shared" si="19"/>
        <v>4505.3027531995967</v>
      </c>
      <c r="AD26" s="366">
        <f t="shared" si="19"/>
        <v>5597.8481475698572</v>
      </c>
      <c r="AE26" s="366">
        <f t="shared" si="19"/>
        <v>4335.5685935342071</v>
      </c>
      <c r="AF26" s="366">
        <f t="shared" si="19"/>
        <v>3952.5498085384065</v>
      </c>
      <c r="AG26" s="366">
        <f t="shared" si="19"/>
        <v>3670.2824955827596</v>
      </c>
      <c r="AH26" s="366">
        <f t="shared" si="19"/>
        <v>3286.2685927991706</v>
      </c>
      <c r="AI26" s="366">
        <f t="shared" si="19"/>
        <v>3194.0861143440807</v>
      </c>
      <c r="AJ26" s="366">
        <f t="shared" si="19"/>
        <v>5066.7622068536039</v>
      </c>
      <c r="AK26" s="366">
        <f t="shared" si="19"/>
        <v>3778.3425692031956</v>
      </c>
      <c r="AL26" s="366">
        <f t="shared" si="19"/>
        <v>4026.1023241097782</v>
      </c>
      <c r="AM26" s="366">
        <f t="shared" si="19"/>
        <v>4484.7954514138728</v>
      </c>
      <c r="AN26" s="366">
        <f t="shared" si="19"/>
        <v>4664.2597679208338</v>
      </c>
      <c r="AO26" s="366">
        <f t="shared" si="19"/>
        <v>4821.0787047481581</v>
      </c>
      <c r="AP26" s="366">
        <f t="shared" si="19"/>
        <v>5805.3861040559805</v>
      </c>
      <c r="AQ26" s="366">
        <f t="shared" si="19"/>
        <v>4238.419991030456</v>
      </c>
      <c r="AR26" s="366">
        <f t="shared" si="19"/>
        <v>4321.7342558717037</v>
      </c>
      <c r="AS26" s="366">
        <f t="shared" si="19"/>
        <v>4033.3023905507343</v>
      </c>
      <c r="AT26" s="366">
        <f t="shared" si="19"/>
        <v>3380.4411797347771</v>
      </c>
      <c r="AU26" s="366">
        <f t="shared" si="19"/>
        <v>3559.8320516769163</v>
      </c>
      <c r="AV26" s="366">
        <f t="shared" si="19"/>
        <v>5329.9584161859084</v>
      </c>
      <c r="AW26" s="366">
        <f t="shared" si="19"/>
        <v>3983.373155364513</v>
      </c>
      <c r="AX26" s="366">
        <f t="shared" si="19"/>
        <v>4241.4614238633394</v>
      </c>
      <c r="AY26" s="366">
        <f t="shared" si="19"/>
        <v>4678.325906413389</v>
      </c>
      <c r="AZ26" s="366">
        <f t="shared" si="19"/>
        <v>4847.4399185543243</v>
      </c>
      <c r="BA26" s="366">
        <f t="shared" si="19"/>
        <v>5005.6009757554739</v>
      </c>
      <c r="BB26" s="366">
        <f t="shared" si="19"/>
        <v>5977.5942143946932</v>
      </c>
      <c r="BC26" s="366">
        <f t="shared" si="19"/>
        <v>4681.8007821371548</v>
      </c>
      <c r="BD26" s="366">
        <f t="shared" si="19"/>
        <v>4153.7385120388008</v>
      </c>
      <c r="BE26" s="366">
        <f t="shared" si="19"/>
        <v>4094.821877762407</v>
      </c>
      <c r="BF26" s="366">
        <f t="shared" si="19"/>
        <v>3503.2089751231724</v>
      </c>
      <c r="BG26" s="366">
        <f t="shared" si="19"/>
        <v>3632.1524826813056</v>
      </c>
      <c r="BH26" s="366">
        <f t="shared" si="19"/>
        <v>5431.0650181704068</v>
      </c>
      <c r="BI26" s="366">
        <f t="shared" si="19"/>
        <v>4096.4440743662408</v>
      </c>
      <c r="BJ26" s="366">
        <f t="shared" si="19"/>
        <v>4350.8604505899439</v>
      </c>
      <c r="BK26" s="366">
        <f t="shared" si="19"/>
        <v>4792.5116054786713</v>
      </c>
      <c r="BL26" s="366">
        <f t="shared" si="19"/>
        <v>4972.8940871755076</v>
      </c>
      <c r="BM26" s="366">
        <f t="shared" si="19"/>
        <v>5005.2827686275768</v>
      </c>
      <c r="BN26" s="366">
        <f t="shared" si="19"/>
        <v>5946.2907649716453</v>
      </c>
      <c r="BO26" s="366">
        <f t="shared" si="19"/>
        <v>4690.4911399949451</v>
      </c>
      <c r="BP26" s="366">
        <f t="shared" si="19"/>
        <v>4321.8079513370012</v>
      </c>
      <c r="BQ26" s="366">
        <f t="shared" si="19"/>
        <v>4036.9836041242447</v>
      </c>
      <c r="BR26" s="366">
        <f t="shared" si="19"/>
        <v>3642.2963925319132</v>
      </c>
      <c r="BS26" s="366">
        <f t="shared" ref="BS26:ED26" si="20">SUM(BS22:BS25)</f>
        <v>3568.9560514900099</v>
      </c>
      <c r="BT26" s="366">
        <f t="shared" si="20"/>
        <v>5408.8422445976239</v>
      </c>
      <c r="BU26" s="366">
        <f t="shared" si="20"/>
        <v>4131.8885486879353</v>
      </c>
      <c r="BV26" s="366">
        <f t="shared" si="20"/>
        <v>4365.1774240630202</v>
      </c>
      <c r="BW26" s="366">
        <f t="shared" si="20"/>
        <v>4809.2264816262214</v>
      </c>
      <c r="BX26" s="366">
        <f t="shared" si="20"/>
        <v>5002.1744512352479</v>
      </c>
      <c r="BY26" s="366">
        <f t="shared" si="20"/>
        <v>4633.2948194776372</v>
      </c>
      <c r="BZ26" s="366">
        <f t="shared" si="20"/>
        <v>6229.8584401469052</v>
      </c>
      <c r="CA26" s="366">
        <f t="shared" si="20"/>
        <v>4959.8704335421799</v>
      </c>
      <c r="CB26" s="366">
        <f t="shared" si="20"/>
        <v>4384.4849296476359</v>
      </c>
      <c r="CC26" s="366">
        <f t="shared" si="20"/>
        <v>4385.8527188369699</v>
      </c>
      <c r="CD26" s="366">
        <f t="shared" si="20"/>
        <v>3977.7720281566494</v>
      </c>
      <c r="CE26" s="366">
        <f t="shared" si="20"/>
        <v>3852.5950662849327</v>
      </c>
      <c r="CF26" s="366">
        <f t="shared" si="20"/>
        <v>5827.795899985932</v>
      </c>
      <c r="CG26" s="366">
        <f t="shared" si="20"/>
        <v>4487.0269231536231</v>
      </c>
      <c r="CH26" s="366">
        <f t="shared" si="20"/>
        <v>4727.6993018894618</v>
      </c>
      <c r="CI26" s="366">
        <f t="shared" si="20"/>
        <v>5200.353417051926</v>
      </c>
      <c r="CJ26" s="366">
        <f t="shared" si="20"/>
        <v>5414.1075693830007</v>
      </c>
      <c r="CK26" s="366">
        <f t="shared" si="20"/>
        <v>5286.2295939307041</v>
      </c>
      <c r="CL26" s="366">
        <f t="shared" si="20"/>
        <v>6352.639998376746</v>
      </c>
      <c r="CM26" s="366">
        <f t="shared" si="20"/>
        <v>5077.7643702805763</v>
      </c>
      <c r="CN26" s="366">
        <f t="shared" si="20"/>
        <v>4529.5800888255799</v>
      </c>
      <c r="CO26" s="366">
        <f t="shared" si="20"/>
        <v>4508.2559356936054</v>
      </c>
      <c r="CP26" s="366">
        <f t="shared" si="20"/>
        <v>4030.1946174604013</v>
      </c>
      <c r="CQ26" s="366">
        <f t="shared" si="20"/>
        <v>3947.1757916509423</v>
      </c>
      <c r="CR26" s="366">
        <f t="shared" si="20"/>
        <v>5887.5093439186539</v>
      </c>
      <c r="CS26" s="366">
        <f t="shared" si="20"/>
        <v>4558.7919388287628</v>
      </c>
      <c r="CT26" s="366">
        <f t="shared" si="20"/>
        <v>4794.2904616309679</v>
      </c>
      <c r="CU26" s="366">
        <f t="shared" si="20"/>
        <v>5256.2641407016545</v>
      </c>
      <c r="CV26" s="366">
        <f t="shared" si="20"/>
        <v>5471.1883311712845</v>
      </c>
      <c r="CW26" s="366">
        <f t="shared" si="20"/>
        <v>5451.2363086178366</v>
      </c>
      <c r="CX26" s="366">
        <f t="shared" si="20"/>
        <v>6532.9796027057901</v>
      </c>
      <c r="CY26" s="366">
        <f t="shared" si="20"/>
        <v>4967.9187839779188</v>
      </c>
      <c r="CZ26" s="366">
        <f t="shared" si="20"/>
        <v>5035.5673897071792</v>
      </c>
      <c r="DA26" s="366">
        <f t="shared" si="20"/>
        <v>4771.6247395971714</v>
      </c>
      <c r="DB26" s="366">
        <f t="shared" si="20"/>
        <v>4103.6337240835528</v>
      </c>
      <c r="DC26" s="366">
        <f t="shared" si="20"/>
        <v>4322.6628396221831</v>
      </c>
      <c r="DD26" s="366">
        <f t="shared" si="20"/>
        <v>6136.2653287901448</v>
      </c>
      <c r="DE26" s="366">
        <f t="shared" si="20"/>
        <v>4760.0127428592168</v>
      </c>
      <c r="DF26" s="366">
        <f t="shared" si="20"/>
        <v>5011.4954213567307</v>
      </c>
      <c r="DG26" s="366">
        <f t="shared" si="20"/>
        <v>5450.5035882005905</v>
      </c>
      <c r="DH26" s="366">
        <f t="shared" si="20"/>
        <v>5657.7156483249646</v>
      </c>
      <c r="DI26" s="366">
        <f t="shared" si="20"/>
        <v>5783.0608576623881</v>
      </c>
      <c r="DJ26" s="366">
        <f t="shared" si="20"/>
        <v>6800.6313880779644</v>
      </c>
      <c r="DK26" s="366">
        <f t="shared" si="20"/>
        <v>5486.6840378570168</v>
      </c>
      <c r="DL26" s="366">
        <f t="shared" si="20"/>
        <v>4948.8888135234865</v>
      </c>
      <c r="DM26" s="366">
        <f t="shared" si="20"/>
        <v>4901.5115681456618</v>
      </c>
      <c r="DN26" s="366">
        <f t="shared" si="20"/>
        <v>4285.2548349856606</v>
      </c>
      <c r="DO26" s="366">
        <f t="shared" si="20"/>
        <v>4452.4145415772255</v>
      </c>
      <c r="DP26" s="366">
        <f t="shared" si="20"/>
        <v>6297.8850458424777</v>
      </c>
      <c r="DQ26" s="366">
        <f t="shared" si="20"/>
        <v>4924.8002312282169</v>
      </c>
      <c r="DR26" s="366">
        <f t="shared" si="20"/>
        <v>5170.9845595101497</v>
      </c>
      <c r="DS26" s="366">
        <f t="shared" si="20"/>
        <v>5614.2860444956905</v>
      </c>
      <c r="DT26" s="366">
        <f t="shared" si="20"/>
        <v>5832.6860248970306</v>
      </c>
      <c r="DU26" s="366">
        <f t="shared" si="20"/>
        <v>5967.0844986136235</v>
      </c>
      <c r="DV26" s="366">
        <f t="shared" si="20"/>
        <v>6765.8384082843149</v>
      </c>
      <c r="DW26" s="366">
        <f t="shared" si="20"/>
        <v>5488.041268053983</v>
      </c>
      <c r="DX26" s="366">
        <f t="shared" si="20"/>
        <v>5121.5029400960811</v>
      </c>
      <c r="DY26" s="366">
        <f t="shared" si="20"/>
        <v>4835.7997326757923</v>
      </c>
      <c r="DZ26" s="366">
        <f t="shared" si="20"/>
        <v>4414.1380199006371</v>
      </c>
      <c r="EA26" s="366">
        <f t="shared" si="20"/>
        <v>4375.0052688750848</v>
      </c>
      <c r="EB26" s="366">
        <f t="shared" si="20"/>
        <v>6238.5811710211974</v>
      </c>
      <c r="EC26" s="366">
        <f t="shared" si="20"/>
        <v>4932.744705477955</v>
      </c>
      <c r="ED26" s="366">
        <f t="shared" si="20"/>
        <v>5152.8757573027897</v>
      </c>
      <c r="EE26" s="366">
        <f t="shared" ref="EE26:GP26" si="21">SUM(EE22:EE25)</f>
        <v>5591.9325271276684</v>
      </c>
      <c r="EF26" s="366">
        <f t="shared" si="21"/>
        <v>5818.9844578916645</v>
      </c>
      <c r="EG26" s="366">
        <f t="shared" si="21"/>
        <v>5427.7764654379989</v>
      </c>
      <c r="EH26" s="366">
        <f t="shared" si="21"/>
        <v>6931.2551172674575</v>
      </c>
      <c r="EI26" s="366">
        <f t="shared" si="21"/>
        <v>5396.7069623991829</v>
      </c>
      <c r="EJ26" s="366">
        <f t="shared" si="21"/>
        <v>5436.7630199360619</v>
      </c>
      <c r="EK26" s="366">
        <f t="shared" si="21"/>
        <v>5214.1102899452426</v>
      </c>
      <c r="EL26" s="366">
        <f t="shared" si="21"/>
        <v>4549.0799814640022</v>
      </c>
      <c r="EM26" s="366">
        <f t="shared" si="21"/>
        <v>4799.3908261293582</v>
      </c>
      <c r="EN26" s="366">
        <f t="shared" si="21"/>
        <v>6649.9162365603706</v>
      </c>
      <c r="EO26" s="366">
        <f t="shared" si="21"/>
        <v>5260.0206412345806</v>
      </c>
      <c r="EP26" s="366">
        <f t="shared" si="21"/>
        <v>5511.3955683621034</v>
      </c>
      <c r="EQ26" s="366">
        <f t="shared" si="21"/>
        <v>5955.6887656227391</v>
      </c>
      <c r="ER26" s="366">
        <f t="shared" si="21"/>
        <v>6191.2377718983171</v>
      </c>
      <c r="ES26" s="366">
        <f t="shared" si="21"/>
        <v>6210.9830473583561</v>
      </c>
      <c r="ET26" s="366">
        <f t="shared" si="21"/>
        <v>7299.0245276646883</v>
      </c>
      <c r="EU26" s="366">
        <f t="shared" si="21"/>
        <v>5987.9784680086714</v>
      </c>
      <c r="EV26" s="366">
        <f t="shared" si="21"/>
        <v>5441.1849578714291</v>
      </c>
      <c r="EW26" s="366">
        <f t="shared" si="21"/>
        <v>5411.3131783997678</v>
      </c>
      <c r="EX26" s="366">
        <f t="shared" si="21"/>
        <v>4785.6066456248518</v>
      </c>
      <c r="EY26" s="366">
        <f t="shared" si="21"/>
        <v>4980.4005922395691</v>
      </c>
      <c r="EZ26" s="366">
        <f t="shared" si="21"/>
        <v>6855.9284026545438</v>
      </c>
      <c r="FA26" s="366">
        <f t="shared" si="21"/>
        <v>5463.1414205143974</v>
      </c>
      <c r="FB26" s="366">
        <f t="shared" si="21"/>
        <v>5705.2039683254052</v>
      </c>
      <c r="FC26" s="366">
        <f t="shared" si="21"/>
        <v>6150.2527066120292</v>
      </c>
      <c r="FD26" s="366">
        <f t="shared" si="21"/>
        <v>6394.7595980081278</v>
      </c>
      <c r="FE26" s="366">
        <f t="shared" si="21"/>
        <v>6238.0373620350047</v>
      </c>
      <c r="FF26" s="366">
        <f t="shared" si="21"/>
        <v>7327.181646658727</v>
      </c>
      <c r="FG26" s="366">
        <f t="shared" si="21"/>
        <v>6049.8359340479246</v>
      </c>
      <c r="FH26" s="366">
        <f t="shared" si="21"/>
        <v>5656.2825528617586</v>
      </c>
      <c r="FI26" s="366">
        <f t="shared" si="21"/>
        <v>5399.7469057443723</v>
      </c>
      <c r="FJ26" s="366">
        <f t="shared" si="21"/>
        <v>4970.2002832549397</v>
      </c>
      <c r="FK26" s="366">
        <f t="shared" si="21"/>
        <v>4961.2803256496909</v>
      </c>
      <c r="FL26" s="366">
        <f t="shared" si="21"/>
        <v>6892.7320116933506</v>
      </c>
      <c r="FM26" s="366">
        <f t="shared" si="21"/>
        <v>5548.5917710592221</v>
      </c>
      <c r="FN26" s="366">
        <f t="shared" si="21"/>
        <v>5771.1177450171399</v>
      </c>
      <c r="FO26" s="366">
        <f t="shared" si="21"/>
        <v>6222.0449943292197</v>
      </c>
      <c r="FP26" s="366">
        <f t="shared" si="21"/>
        <v>6481.4701351268523</v>
      </c>
      <c r="FQ26" s="366">
        <f t="shared" si="21"/>
        <v>6432.9445608645437</v>
      </c>
      <c r="FR26" s="366">
        <f t="shared" si="21"/>
        <v>7617.1057543701654</v>
      </c>
      <c r="FS26" s="366">
        <f t="shared" si="21"/>
        <v>6315.2633682479473</v>
      </c>
      <c r="FT26" s="366">
        <f t="shared" si="21"/>
        <v>5765.9147286175566</v>
      </c>
      <c r="FU26" s="366">
        <f t="shared" si="21"/>
        <v>5748.8342639933435</v>
      </c>
      <c r="FV26" s="366">
        <f t="shared" si="21"/>
        <v>5119.7866983081758</v>
      </c>
      <c r="FW26" s="366">
        <f t="shared" si="21"/>
        <v>5333.6694764651629</v>
      </c>
      <c r="FX26" s="366">
        <f t="shared" si="21"/>
        <v>7222.2146373930982</v>
      </c>
      <c r="FY26" s="366">
        <f t="shared" si="21"/>
        <v>5822.0852357542644</v>
      </c>
      <c r="FZ26" s="366">
        <f t="shared" si="21"/>
        <v>6060.362278880094</v>
      </c>
      <c r="GA26" s="366">
        <f t="shared" si="21"/>
        <v>6504.7989088039321</v>
      </c>
      <c r="GB26" s="366">
        <f t="shared" si="21"/>
        <v>6766.7701578975193</v>
      </c>
      <c r="GC26" s="366">
        <f t="shared" si="21"/>
        <v>6877.5678827745323</v>
      </c>
      <c r="GD26" s="366">
        <f t="shared" si="21"/>
        <v>7786.0427301470609</v>
      </c>
      <c r="GE26" s="366">
        <f t="shared" si="21"/>
        <v>6476.9512642232276</v>
      </c>
      <c r="GF26" s="366">
        <f t="shared" si="21"/>
        <v>5941.6549190421711</v>
      </c>
      <c r="GG26" s="366">
        <f t="shared" si="21"/>
        <v>5909.0072330006742</v>
      </c>
      <c r="GH26" s="366">
        <f t="shared" si="21"/>
        <v>5273.3058934216706</v>
      </c>
      <c r="GI26" s="366">
        <f t="shared" si="21"/>
        <v>5488.1321297619434</v>
      </c>
      <c r="GJ26" s="366">
        <f t="shared" si="21"/>
        <v>7352.0583077143338</v>
      </c>
      <c r="GK26" s="366">
        <f t="shared" si="21"/>
        <v>5959.3595538813906</v>
      </c>
      <c r="GL26" s="366">
        <f t="shared" si="21"/>
        <v>6188.3156883881084</v>
      </c>
      <c r="GM26" s="366">
        <f t="shared" si="21"/>
        <v>6623.051614266451</v>
      </c>
      <c r="GN26" s="366">
        <f t="shared" si="21"/>
        <v>6887.5191052583878</v>
      </c>
      <c r="GO26" s="366">
        <f t="shared" si="21"/>
        <v>6867.0000546011624</v>
      </c>
      <c r="GP26" s="366">
        <f t="shared" si="21"/>
        <v>7848.672184699115</v>
      </c>
      <c r="GQ26" s="366">
        <f t="shared" ref="GQ26:JB26" si="22">SUM(GQ22:GQ25)</f>
        <v>6293.5216256376607</v>
      </c>
      <c r="GR26" s="366">
        <f t="shared" si="22"/>
        <v>6347.1435423851244</v>
      </c>
      <c r="GS26" s="366">
        <f t="shared" si="22"/>
        <v>6101.2741361851831</v>
      </c>
      <c r="GT26" s="366">
        <f t="shared" si="22"/>
        <v>5407.2984956023201</v>
      </c>
      <c r="GU26" s="366">
        <f t="shared" si="22"/>
        <v>5682.9965725349321</v>
      </c>
      <c r="GV26" s="366">
        <f t="shared" si="22"/>
        <v>7507.4685034095464</v>
      </c>
      <c r="GW26" s="366">
        <f t="shared" si="22"/>
        <v>6110.7657921719674</v>
      </c>
      <c r="GX26" s="366">
        <f t="shared" si="22"/>
        <v>6335.7854422949631</v>
      </c>
      <c r="GY26" s="366">
        <f t="shared" si="22"/>
        <v>6759.2175033027943</v>
      </c>
      <c r="GZ26" s="366">
        <f t="shared" si="22"/>
        <v>7024.6771325041309</v>
      </c>
      <c r="HA26" s="366">
        <f t="shared" si="22"/>
        <v>6598.9059233486205</v>
      </c>
      <c r="HB26" s="366">
        <f t="shared" si="22"/>
        <v>8102.7478950961258</v>
      </c>
      <c r="HC26" s="366">
        <f t="shared" si="22"/>
        <v>6831.3034316701724</v>
      </c>
      <c r="HD26" s="366">
        <f t="shared" si="22"/>
        <v>6252.2057758129795</v>
      </c>
      <c r="HE26" s="366">
        <f t="shared" si="22"/>
        <v>6275.018165865702</v>
      </c>
      <c r="HF26" s="366">
        <f t="shared" si="22"/>
        <v>5647.2167170918519</v>
      </c>
      <c r="HG26" s="366">
        <f t="shared" si="22"/>
        <v>5893.200215271575</v>
      </c>
      <c r="HH26" s="366">
        <f t="shared" si="22"/>
        <v>7812.7096113874941</v>
      </c>
      <c r="HI26" s="366">
        <f t="shared" si="22"/>
        <v>6400.6281871645115</v>
      </c>
      <c r="HJ26" s="366">
        <f t="shared" si="22"/>
        <v>6635.8432560612819</v>
      </c>
      <c r="HK26" s="366">
        <f t="shared" si="22"/>
        <v>7082.7853654626679</v>
      </c>
      <c r="HL26" s="366">
        <f t="shared" si="22"/>
        <v>7374.9161466579872</v>
      </c>
      <c r="HM26" s="366">
        <f t="shared" si="22"/>
        <v>7364.9074723587173</v>
      </c>
      <c r="HN26" s="366">
        <f t="shared" si="22"/>
        <v>8330.1307112185732</v>
      </c>
      <c r="HO26" s="366">
        <f t="shared" si="22"/>
        <v>7030.7200166163993</v>
      </c>
      <c r="HP26" s="366">
        <f t="shared" si="22"/>
        <v>6487.8802643383233</v>
      </c>
      <c r="HQ26" s="366">
        <f t="shared" si="22"/>
        <v>6474.6119619374358</v>
      </c>
      <c r="HR26" s="366">
        <f t="shared" si="22"/>
        <v>5942.2648613327965</v>
      </c>
      <c r="HS26" s="366">
        <f t="shared" si="22"/>
        <v>5948.6396311569761</v>
      </c>
      <c r="HT26" s="366">
        <f t="shared" si="22"/>
        <v>7926.7410828552383</v>
      </c>
      <c r="HU26" s="366">
        <f t="shared" si="22"/>
        <v>6545.9874526518915</v>
      </c>
      <c r="HV26" s="366">
        <f t="shared" si="22"/>
        <v>6747.5677862261318</v>
      </c>
      <c r="HW26" s="366">
        <f t="shared" si="22"/>
        <v>7192.8694129722435</v>
      </c>
      <c r="HX26" s="366">
        <f t="shared" si="22"/>
        <v>7491.9115516734973</v>
      </c>
      <c r="HY26" s="366">
        <f t="shared" si="22"/>
        <v>7413.8808496468537</v>
      </c>
      <c r="HZ26" s="366">
        <f t="shared" si="22"/>
        <v>8528.9159762163526</v>
      </c>
      <c r="IA26" s="366">
        <f t="shared" si="22"/>
        <v>6958.5279295274813</v>
      </c>
      <c r="IB26" s="366">
        <f t="shared" si="22"/>
        <v>7007.1104414009023</v>
      </c>
      <c r="IC26" s="366">
        <f t="shared" si="22"/>
        <v>6772.8370735031931</v>
      </c>
      <c r="ID26" s="366">
        <f t="shared" si="22"/>
        <v>6059.5624510096513</v>
      </c>
      <c r="IE26" s="366">
        <f t="shared" si="22"/>
        <v>6367.8621772131355</v>
      </c>
      <c r="IF26" s="366">
        <f t="shared" si="22"/>
        <v>8237.5668280222617</v>
      </c>
      <c r="IG26" s="366">
        <f t="shared" si="22"/>
        <v>6806.7098655948403</v>
      </c>
      <c r="IH26" s="366">
        <f t="shared" si="22"/>
        <v>7027.3404725025666</v>
      </c>
      <c r="II26" s="366">
        <f t="shared" si="22"/>
        <v>7454.6659993902667</v>
      </c>
      <c r="IJ26" s="366">
        <f t="shared" si="22"/>
        <v>7751.3860803540292</v>
      </c>
      <c r="IK26" s="366">
        <f t="shared" si="22"/>
        <v>7816.2064365806627</v>
      </c>
      <c r="IL26" s="366">
        <f t="shared" si="22"/>
        <v>8837.6334393738744</v>
      </c>
      <c r="IM26" s="366">
        <f t="shared" si="22"/>
        <v>7515.9401705027885</v>
      </c>
      <c r="IN26" s="366">
        <f t="shared" si="22"/>
        <v>6971.6059124077938</v>
      </c>
      <c r="IO26" s="366">
        <f t="shared" si="22"/>
        <v>6951.3406869737473</v>
      </c>
      <c r="IP26" s="366">
        <f t="shared" si="22"/>
        <v>6288.9680488411486</v>
      </c>
      <c r="IQ26" s="366">
        <f t="shared" si="22"/>
        <v>6548.8815798462947</v>
      </c>
      <c r="IR26" s="366">
        <f t="shared" si="22"/>
        <v>8449.853353279681</v>
      </c>
      <c r="IS26" s="366">
        <f t="shared" si="22"/>
        <v>7022.4515378089127</v>
      </c>
      <c r="IT26" s="366">
        <f t="shared" si="22"/>
        <v>7237.1861305070597</v>
      </c>
      <c r="IU26" s="366">
        <f t="shared" si="22"/>
        <v>7668.2427974359225</v>
      </c>
      <c r="IV26" s="366">
        <f t="shared" si="22"/>
        <v>7978.0555983085787</v>
      </c>
      <c r="IW26" s="366">
        <f t="shared" si="22"/>
        <v>8050.3312885541627</v>
      </c>
      <c r="IX26" s="366">
        <f t="shared" si="22"/>
        <v>8898.8240105424647</v>
      </c>
      <c r="IY26" s="366">
        <f t="shared" si="22"/>
        <v>7598.4984583261139</v>
      </c>
      <c r="IZ26" s="366">
        <f t="shared" si="22"/>
        <v>7218.0317973136334</v>
      </c>
      <c r="JA26" s="366">
        <f t="shared" si="22"/>
        <v>6961.2654920466757</v>
      </c>
      <c r="JB26" s="366">
        <f t="shared" si="22"/>
        <v>6484.7780976221302</v>
      </c>
      <c r="JC26" s="366">
        <f t="shared" ref="JC26:LN26" si="23">SUM(JC22:JC25)</f>
        <v>6542.593325253596</v>
      </c>
      <c r="JD26" s="366">
        <f t="shared" si="23"/>
        <v>8482.2914611305769</v>
      </c>
      <c r="JE26" s="366">
        <f t="shared" si="23"/>
        <v>7106.0911437269306</v>
      </c>
      <c r="JF26" s="366">
        <f t="shared" si="23"/>
        <v>7297.6177660016147</v>
      </c>
      <c r="JG26" s="366">
        <f t="shared" si="23"/>
        <v>7729.3521796559717</v>
      </c>
      <c r="JH26" s="366">
        <f t="shared" si="23"/>
        <v>8050.6159554682963</v>
      </c>
      <c r="JI26" s="366">
        <f t="shared" si="23"/>
        <v>7996.9465367035036</v>
      </c>
      <c r="JJ26" s="366">
        <f t="shared" si="23"/>
        <v>9151.6947401536818</v>
      </c>
      <c r="JK26" s="366">
        <f t="shared" si="23"/>
        <v>7582.1421607070388</v>
      </c>
      <c r="JL26" s="366">
        <f t="shared" si="23"/>
        <v>7626.9990021098474</v>
      </c>
      <c r="JM26" s="366">
        <f t="shared" si="23"/>
        <v>7398.8261281614687</v>
      </c>
      <c r="JN26" s="366">
        <f t="shared" si="23"/>
        <v>6672.5692191086637</v>
      </c>
      <c r="JO26" s="366">
        <f t="shared" si="23"/>
        <v>7006.2440485001334</v>
      </c>
      <c r="JP26" s="366">
        <f t="shared" si="23"/>
        <v>8883.0540193048637</v>
      </c>
      <c r="JQ26" s="366">
        <f t="shared" si="23"/>
        <v>7440.9399637344295</v>
      </c>
      <c r="JR26" s="366">
        <f t="shared" si="23"/>
        <v>7650.1157738354323</v>
      </c>
      <c r="JS26" s="366">
        <f t="shared" si="23"/>
        <v>8071.057702030158</v>
      </c>
      <c r="JT26" s="366">
        <f t="shared" si="23"/>
        <v>8393.7048132754608</v>
      </c>
      <c r="JU26" s="366">
        <f t="shared" si="23"/>
        <v>8347.1913712702171</v>
      </c>
      <c r="JV26" s="366">
        <f t="shared" si="23"/>
        <v>9488.5941482843646</v>
      </c>
      <c r="JW26" s="366">
        <f t="shared" si="23"/>
        <v>8171.8787560548017</v>
      </c>
      <c r="JX26" s="366">
        <f t="shared" si="23"/>
        <v>7618.5021894297261</v>
      </c>
      <c r="JY26" s="366">
        <f t="shared" si="23"/>
        <v>7615.7692490973868</v>
      </c>
      <c r="JZ26" s="366">
        <f t="shared" si="23"/>
        <v>6942.0792708071976</v>
      </c>
      <c r="KA26" s="366">
        <f t="shared" si="23"/>
        <v>7233.6782172695612</v>
      </c>
      <c r="KB26" s="366">
        <f t="shared" si="23"/>
        <v>9159.7901105411129</v>
      </c>
      <c r="KC26" s="366">
        <f t="shared" si="23"/>
        <v>7714.0296085375739</v>
      </c>
      <c r="KD26" s="366">
        <f t="shared" si="23"/>
        <v>7921.0304590809747</v>
      </c>
      <c r="KE26" s="366">
        <f t="shared" si="23"/>
        <v>8350.7539352826388</v>
      </c>
      <c r="KF26" s="366">
        <f t="shared" si="23"/>
        <v>8691.1579999729674</v>
      </c>
      <c r="KG26" s="366">
        <f t="shared" si="23"/>
        <v>8474.499029653638</v>
      </c>
      <c r="KH26" s="366">
        <f t="shared" si="23"/>
        <v>9567.0124436126698</v>
      </c>
      <c r="KI26" s="366">
        <f t="shared" si="23"/>
        <v>8281.76725975712</v>
      </c>
      <c r="KJ26" s="366">
        <f t="shared" si="23"/>
        <v>7878.5383326980163</v>
      </c>
      <c r="KK26" s="366">
        <f t="shared" si="23"/>
        <v>7656.2129177414372</v>
      </c>
      <c r="KL26" s="366">
        <f t="shared" si="23"/>
        <v>7173.1004943351827</v>
      </c>
      <c r="KM26" s="366">
        <f t="shared" si="23"/>
        <v>7268.5858551248184</v>
      </c>
      <c r="KN26" s="366">
        <f t="shared" si="23"/>
        <v>9256.6665674647793</v>
      </c>
      <c r="KO26" s="366">
        <f t="shared" si="23"/>
        <v>7854.2392242846727</v>
      </c>
      <c r="KP26" s="366">
        <f t="shared" si="23"/>
        <v>8043.0029684830788</v>
      </c>
      <c r="KQ26" s="366">
        <f t="shared" si="23"/>
        <v>8480.1050769523754</v>
      </c>
      <c r="KR26" s="366">
        <f t="shared" si="23"/>
        <v>8837.5219941011255</v>
      </c>
      <c r="KS26" s="366">
        <f t="shared" si="23"/>
        <v>8725.6612798998231</v>
      </c>
      <c r="KT26" s="366">
        <f t="shared" si="23"/>
        <v>9909.2114556890047</v>
      </c>
      <c r="KU26" s="366">
        <f t="shared" si="23"/>
        <v>8603.6273354763507</v>
      </c>
      <c r="KV26" s="366">
        <f t="shared" si="23"/>
        <v>8049.6541293864875</v>
      </c>
      <c r="KW26" s="366">
        <f t="shared" si="23"/>
        <v>8062.4972555307977</v>
      </c>
      <c r="KX26" s="366">
        <f t="shared" si="23"/>
        <v>7384.7430466844016</v>
      </c>
      <c r="KY26" s="366">
        <f t="shared" si="23"/>
        <v>7700.5635229878026</v>
      </c>
      <c r="KZ26" s="366">
        <f t="shared" si="23"/>
        <v>9643.3912577509072</v>
      </c>
      <c r="LA26" s="366">
        <f t="shared" si="23"/>
        <v>8188.3993675282127</v>
      </c>
      <c r="LB26" s="366">
        <f t="shared" si="23"/>
        <v>8390.9369143169406</v>
      </c>
      <c r="LC26" s="366">
        <f t="shared" si="23"/>
        <v>8820.1163010201872</v>
      </c>
      <c r="LD26" s="366">
        <f t="shared" si="23"/>
        <v>9182.3139671643057</v>
      </c>
      <c r="LE26" s="366">
        <f t="shared" si="23"/>
        <v>9211.6993602732837</v>
      </c>
      <c r="LF26" s="366">
        <f t="shared" si="23"/>
        <v>10130.209575020535</v>
      </c>
      <c r="LG26" s="366">
        <f t="shared" si="23"/>
        <v>8815.5844751288805</v>
      </c>
      <c r="LH26" s="366">
        <f t="shared" si="23"/>
        <v>8273.1946959565012</v>
      </c>
      <c r="LI26" s="366">
        <f t="shared" si="23"/>
        <v>8272.4062075272486</v>
      </c>
      <c r="LJ26" s="366">
        <f t="shared" si="23"/>
        <v>7586.5989009787327</v>
      </c>
      <c r="LK26" s="366">
        <f t="shared" si="23"/>
        <v>7905.4225354031914</v>
      </c>
      <c r="LL26" s="366">
        <f t="shared" si="23"/>
        <v>9830.2612512752785</v>
      </c>
      <c r="LM26" s="366">
        <f t="shared" si="23"/>
        <v>8378.4986559443732</v>
      </c>
      <c r="LN26" s="366">
        <f t="shared" si="23"/>
        <v>8572.3657520422403</v>
      </c>
      <c r="LO26" s="366">
        <f t="shared" ref="LO26:NA26" si="24">SUM(LO22:LO25)</f>
        <v>8993.265928452689</v>
      </c>
      <c r="LP26" s="366">
        <f t="shared" si="24"/>
        <v>9359.9548965867161</v>
      </c>
      <c r="LQ26" s="366">
        <f t="shared" si="24"/>
        <v>9272.9126334865505</v>
      </c>
      <c r="LR26" s="366">
        <f t="shared" si="24"/>
        <v>10255.249283679139</v>
      </c>
      <c r="LS26" s="366">
        <f t="shared" si="24"/>
        <v>8695.9932485761274</v>
      </c>
      <c r="LT26" s="366">
        <f t="shared" si="24"/>
        <v>8729.3509898801458</v>
      </c>
      <c r="LU26" s="366">
        <f t="shared" si="24"/>
        <v>8519.2321855287191</v>
      </c>
      <c r="LV26" s="366">
        <f t="shared" si="24"/>
        <v>7773.9501888143041</v>
      </c>
      <c r="LW26" s="366">
        <f t="shared" si="24"/>
        <v>8153.8697620960374</v>
      </c>
      <c r="LX26" s="366">
        <f t="shared" si="24"/>
        <v>10044.255250736105</v>
      </c>
      <c r="LY26" s="366">
        <f t="shared" si="24"/>
        <v>8584.7808595621318</v>
      </c>
      <c r="LZ26" s="366">
        <f t="shared" si="24"/>
        <v>8774.6154839071969</v>
      </c>
      <c r="MA26" s="366">
        <f t="shared" si="24"/>
        <v>9184.9753233168813</v>
      </c>
      <c r="MB26" s="366">
        <f t="shared" si="24"/>
        <v>9554.3423817665644</v>
      </c>
      <c r="MC26" s="366">
        <f t="shared" si="24"/>
        <v>9069.9117330428126</v>
      </c>
      <c r="MD26" s="366">
        <f t="shared" si="24"/>
        <v>10558.439606904814</v>
      </c>
      <c r="ME26" s="366">
        <f t="shared" si="24"/>
        <v>9285.2743438640828</v>
      </c>
      <c r="MF26" s="366">
        <f t="shared" si="24"/>
        <v>8703.6195245327763</v>
      </c>
      <c r="MG26" s="366">
        <f t="shared" si="24"/>
        <v>8757.3454584553001</v>
      </c>
      <c r="MH26" s="366">
        <f t="shared" si="24"/>
        <v>8079.098623967172</v>
      </c>
      <c r="MI26" s="366">
        <f t="shared" si="24"/>
        <v>8432.454735493553</v>
      </c>
      <c r="MJ26" s="366">
        <f t="shared" si="24"/>
        <v>10404.770698225264</v>
      </c>
      <c r="MK26" s="366">
        <f t="shared" si="24"/>
        <v>8937.7302601437568</v>
      </c>
      <c r="ML26" s="366">
        <f t="shared" si="24"/>
        <v>9134.4270420447356</v>
      </c>
      <c r="MM26" s="366">
        <f t="shared" si="24"/>
        <v>9564.0610888705414</v>
      </c>
      <c r="MN26" s="366">
        <f t="shared" si="24"/>
        <v>9961.6218780280378</v>
      </c>
      <c r="MO26" s="366">
        <f t="shared" si="24"/>
        <v>9881.1853708682138</v>
      </c>
      <c r="MP26" s="366">
        <f t="shared" si="24"/>
        <v>10925.953500032771</v>
      </c>
      <c r="MQ26" s="366">
        <f t="shared" si="24"/>
        <v>9612.2431051778531</v>
      </c>
      <c r="MR26" s="366">
        <f t="shared" si="24"/>
        <v>9060.1454014782157</v>
      </c>
      <c r="MS26" s="366">
        <f t="shared" si="24"/>
        <v>9079.3640574049368</v>
      </c>
      <c r="MT26" s="366">
        <f t="shared" si="24"/>
        <v>8378.5072651863629</v>
      </c>
      <c r="MU26" s="366">
        <f t="shared" si="24"/>
        <v>8735.0890969625088</v>
      </c>
      <c r="MV26" s="366">
        <f t="shared" si="24"/>
        <v>10696.795807799812</v>
      </c>
      <c r="MW26" s="366">
        <f t="shared" si="24"/>
        <v>9218.5726626762189</v>
      </c>
      <c r="MX26" s="366">
        <f t="shared" si="24"/>
        <v>9404.8791249200713</v>
      </c>
      <c r="MY26" s="366">
        <f t="shared" si="24"/>
        <v>9826.3057166879371</v>
      </c>
      <c r="MZ26" s="366">
        <f t="shared" si="24"/>
        <v>10229.166941764957</v>
      </c>
      <c r="NA26" s="366">
        <f t="shared" si="24"/>
        <v>9975.0007392574007</v>
      </c>
    </row>
  </sheetData>
  <mergeCells count="34">
    <mergeCell ref="B11:D11"/>
    <mergeCell ref="B17:D17"/>
    <mergeCell ref="B21:C21"/>
    <mergeCell ref="B1:E1"/>
    <mergeCell ref="F19:Q19"/>
    <mergeCell ref="ET19:FE19"/>
    <mergeCell ref="R19:AC19"/>
    <mergeCell ref="AD19:AO19"/>
    <mergeCell ref="AP19:BA19"/>
    <mergeCell ref="BB19:BM19"/>
    <mergeCell ref="BN19:BY19"/>
    <mergeCell ref="BZ19:CK19"/>
    <mergeCell ref="CL19:CW19"/>
    <mergeCell ref="CX19:DI19"/>
    <mergeCell ref="DJ19:DU19"/>
    <mergeCell ref="DV19:EG19"/>
    <mergeCell ref="EH19:ES19"/>
    <mergeCell ref="KH19:KS19"/>
    <mergeCell ref="FF19:FQ19"/>
    <mergeCell ref="FR19:GC19"/>
    <mergeCell ref="GD19:GO19"/>
    <mergeCell ref="GP19:HA19"/>
    <mergeCell ref="HB19:HM19"/>
    <mergeCell ref="HN19:HY19"/>
    <mergeCell ref="HZ19:IK19"/>
    <mergeCell ref="IL19:IW19"/>
    <mergeCell ref="IX19:JI19"/>
    <mergeCell ref="JJ19:JU19"/>
    <mergeCell ref="JV19:KG19"/>
    <mergeCell ref="KT19:LE19"/>
    <mergeCell ref="LF19:LQ19"/>
    <mergeCell ref="LR19:MC19"/>
    <mergeCell ref="MD19:MO19"/>
    <mergeCell ref="MP19:NA19"/>
  </mergeCells>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4F0ED-FC22-4687-B0EB-7F8545008C83}">
  <sheetPr>
    <tabColor theme="4" tint="0.59999389629810485"/>
  </sheetPr>
  <dimension ref="A1:I51"/>
  <sheetViews>
    <sheetView showGridLines="0" topLeftCell="A6" workbookViewId="0">
      <selection activeCell="A15" sqref="A15:D29"/>
    </sheetView>
  </sheetViews>
  <sheetFormatPr defaultRowHeight="15" x14ac:dyDescent="0.25"/>
  <cols>
    <col min="1" max="1" width="5.42578125" bestFit="1" customWidth="1"/>
    <col min="2" max="2" width="7.7109375" bestFit="1" customWidth="1"/>
    <col min="3" max="3" width="28.5703125" bestFit="1" customWidth="1"/>
    <col min="4" max="4" width="4.28515625" bestFit="1" customWidth="1"/>
    <col min="6" max="6" width="5.42578125" bestFit="1" customWidth="1"/>
    <col min="7" max="7" width="7.42578125" bestFit="1" customWidth="1"/>
    <col min="8" max="8" width="28.5703125" bestFit="1" customWidth="1"/>
    <col min="9" max="9" width="4.28515625" bestFit="1" customWidth="1"/>
  </cols>
  <sheetData>
    <row r="1" spans="1:9" x14ac:dyDescent="0.25">
      <c r="A1" s="742" t="s">
        <v>1051</v>
      </c>
      <c r="B1" s="742"/>
      <c r="C1" s="742"/>
      <c r="D1" s="742"/>
      <c r="F1" s="743" t="s">
        <v>1056</v>
      </c>
      <c r="G1" s="743"/>
      <c r="H1" s="743"/>
      <c r="I1" s="743"/>
    </row>
    <row r="2" spans="1:9" x14ac:dyDescent="0.25">
      <c r="A2" s="561" t="s">
        <v>244</v>
      </c>
      <c r="B2" s="561" t="s">
        <v>314</v>
      </c>
      <c r="C2" s="561" t="s">
        <v>591</v>
      </c>
      <c r="D2" s="561" t="s">
        <v>592</v>
      </c>
      <c r="F2" s="561" t="s">
        <v>244</v>
      </c>
      <c r="G2" s="561" t="s">
        <v>314</v>
      </c>
      <c r="H2" s="561" t="s">
        <v>591</v>
      </c>
      <c r="I2" s="561" t="s">
        <v>592</v>
      </c>
    </row>
    <row r="3" spans="1:9" x14ac:dyDescent="0.25">
      <c r="A3" s="558" t="s">
        <v>271</v>
      </c>
      <c r="B3" s="558" t="s">
        <v>269</v>
      </c>
      <c r="C3" s="258" t="s">
        <v>201</v>
      </c>
      <c r="D3" s="259">
        <v>1</v>
      </c>
      <c r="F3" s="558" t="s">
        <v>271</v>
      </c>
      <c r="G3" s="558" t="s">
        <v>4</v>
      </c>
      <c r="H3" s="258" t="s">
        <v>201</v>
      </c>
      <c r="I3" s="259">
        <v>1</v>
      </c>
    </row>
    <row r="4" spans="1:9" x14ac:dyDescent="0.25">
      <c r="A4" s="558" t="s">
        <v>271</v>
      </c>
      <c r="B4" s="558" t="s">
        <v>269</v>
      </c>
      <c r="C4" s="258" t="s">
        <v>560</v>
      </c>
      <c r="D4" s="259">
        <v>2</v>
      </c>
      <c r="F4" s="558" t="s">
        <v>271</v>
      </c>
      <c r="G4" s="558" t="s">
        <v>4</v>
      </c>
      <c r="H4" s="258" t="s">
        <v>560</v>
      </c>
      <c r="I4" s="259">
        <v>1</v>
      </c>
    </row>
    <row r="5" spans="1:9" x14ac:dyDescent="0.25">
      <c r="A5" s="558" t="s">
        <v>271</v>
      </c>
      <c r="B5" s="558" t="s">
        <v>269</v>
      </c>
      <c r="C5" s="258" t="s">
        <v>180</v>
      </c>
      <c r="D5" s="259">
        <v>0</v>
      </c>
      <c r="F5" s="558" t="s">
        <v>271</v>
      </c>
      <c r="G5" s="558" t="s">
        <v>4</v>
      </c>
      <c r="H5" s="258" t="s">
        <v>180</v>
      </c>
      <c r="I5" s="259">
        <v>0</v>
      </c>
    </row>
    <row r="6" spans="1:9" x14ac:dyDescent="0.25">
      <c r="C6" s="256"/>
      <c r="D6" s="566">
        <v>3</v>
      </c>
      <c r="H6" s="256"/>
      <c r="I6" s="287">
        <v>2</v>
      </c>
    </row>
    <row r="8" spans="1:9" x14ac:dyDescent="0.25">
      <c r="A8" s="742" t="s">
        <v>1052</v>
      </c>
      <c r="B8" s="742"/>
      <c r="C8" s="742"/>
      <c r="D8" s="742"/>
    </row>
    <row r="9" spans="1:9" x14ac:dyDescent="0.25">
      <c r="A9" s="561" t="s">
        <v>244</v>
      </c>
      <c r="B9" s="561" t="s">
        <v>314</v>
      </c>
      <c r="C9" s="561" t="s">
        <v>591</v>
      </c>
      <c r="D9" s="561" t="s">
        <v>592</v>
      </c>
    </row>
    <row r="10" spans="1:9" x14ac:dyDescent="0.25">
      <c r="A10" s="558" t="s">
        <v>271</v>
      </c>
      <c r="B10" s="558" t="s">
        <v>270</v>
      </c>
      <c r="C10" s="258" t="s">
        <v>201</v>
      </c>
      <c r="D10" s="259">
        <v>1</v>
      </c>
    </row>
    <row r="11" spans="1:9" x14ac:dyDescent="0.25">
      <c r="A11" s="558" t="s">
        <v>271</v>
      </c>
      <c r="B11" s="558" t="s">
        <v>270</v>
      </c>
      <c r="C11" s="258" t="s">
        <v>560</v>
      </c>
      <c r="D11" s="259">
        <v>2</v>
      </c>
    </row>
    <row r="12" spans="1:9" x14ac:dyDescent="0.25">
      <c r="A12" s="558" t="s">
        <v>271</v>
      </c>
      <c r="B12" s="558" t="s">
        <v>270</v>
      </c>
      <c r="C12" s="258" t="s">
        <v>180</v>
      </c>
      <c r="D12" s="259">
        <v>0</v>
      </c>
    </row>
    <row r="13" spans="1:9" x14ac:dyDescent="0.25">
      <c r="C13" s="256"/>
      <c r="D13" s="566">
        <v>3</v>
      </c>
    </row>
    <row r="15" spans="1:9" x14ac:dyDescent="0.25">
      <c r="A15" s="742" t="s">
        <v>1053</v>
      </c>
      <c r="B15" s="742"/>
      <c r="C15" s="742"/>
      <c r="D15" s="742"/>
    </row>
    <row r="16" spans="1:9" x14ac:dyDescent="0.25">
      <c r="A16" s="561" t="s">
        <v>244</v>
      </c>
      <c r="B16" s="561" t="s">
        <v>314</v>
      </c>
      <c r="C16" s="561" t="s">
        <v>591</v>
      </c>
      <c r="D16" s="561" t="s">
        <v>592</v>
      </c>
    </row>
    <row r="17" spans="1:4" x14ac:dyDescent="0.25">
      <c r="A17" s="558" t="s">
        <v>271</v>
      </c>
      <c r="B17" s="558" t="s">
        <v>271</v>
      </c>
      <c r="C17" s="258" t="s">
        <v>545</v>
      </c>
      <c r="D17" s="259">
        <v>1</v>
      </c>
    </row>
    <row r="18" spans="1:4" x14ac:dyDescent="0.25">
      <c r="A18" s="558" t="s">
        <v>271</v>
      </c>
      <c r="B18" s="558" t="s">
        <v>271</v>
      </c>
      <c r="C18" s="258" t="s">
        <v>182</v>
      </c>
      <c r="D18" s="259">
        <v>1</v>
      </c>
    </row>
    <row r="19" spans="1:4" x14ac:dyDescent="0.25">
      <c r="A19" s="558" t="s">
        <v>271</v>
      </c>
      <c r="B19" s="558" t="s">
        <v>271</v>
      </c>
      <c r="C19" s="258" t="s">
        <v>201</v>
      </c>
      <c r="D19" s="259">
        <v>3</v>
      </c>
    </row>
    <row r="20" spans="1:4" x14ac:dyDescent="0.25">
      <c r="A20" s="558" t="s">
        <v>271</v>
      </c>
      <c r="B20" s="558" t="s">
        <v>271</v>
      </c>
      <c r="C20" s="258" t="s">
        <v>560</v>
      </c>
      <c r="D20" s="259">
        <v>3</v>
      </c>
    </row>
    <row r="21" spans="1:4" x14ac:dyDescent="0.25">
      <c r="A21" s="558" t="s">
        <v>271</v>
      </c>
      <c r="B21" s="558" t="s">
        <v>271</v>
      </c>
      <c r="C21" s="258" t="s">
        <v>180</v>
      </c>
      <c r="D21" s="259">
        <v>1</v>
      </c>
    </row>
    <row r="22" spans="1:4" x14ac:dyDescent="0.25">
      <c r="A22" s="558" t="s">
        <v>271</v>
      </c>
      <c r="B22" s="558" t="s">
        <v>271</v>
      </c>
      <c r="C22" s="258" t="s">
        <v>164</v>
      </c>
      <c r="D22" s="259">
        <v>0</v>
      </c>
    </row>
    <row r="23" spans="1:4" x14ac:dyDescent="0.25">
      <c r="A23" s="558" t="s">
        <v>271</v>
      </c>
      <c r="B23" s="558" t="s">
        <v>271</v>
      </c>
      <c r="C23" s="258" t="s">
        <v>200</v>
      </c>
      <c r="D23" s="259">
        <v>0</v>
      </c>
    </row>
    <row r="24" spans="1:4" x14ac:dyDescent="0.25">
      <c r="A24" s="558" t="s">
        <v>271</v>
      </c>
      <c r="B24" s="558" t="s">
        <v>271</v>
      </c>
      <c r="C24" s="258" t="s">
        <v>199</v>
      </c>
      <c r="D24" s="259">
        <v>0</v>
      </c>
    </row>
    <row r="25" spans="1:4" x14ac:dyDescent="0.25">
      <c r="A25" s="558" t="s">
        <v>271</v>
      </c>
      <c r="B25" s="558" t="s">
        <v>271</v>
      </c>
      <c r="C25" s="258" t="s">
        <v>535</v>
      </c>
      <c r="D25" s="259">
        <v>0</v>
      </c>
    </row>
    <row r="26" spans="1:4" x14ac:dyDescent="0.25">
      <c r="A26" s="558" t="s">
        <v>271</v>
      </c>
      <c r="B26" s="558" t="s">
        <v>271</v>
      </c>
      <c r="C26" s="258" t="s">
        <v>195</v>
      </c>
      <c r="D26" s="259">
        <v>1</v>
      </c>
    </row>
    <row r="27" spans="1:4" x14ac:dyDescent="0.25">
      <c r="A27" s="558" t="s">
        <v>271</v>
      </c>
      <c r="B27" s="558" t="s">
        <v>271</v>
      </c>
      <c r="C27" s="258" t="s">
        <v>559</v>
      </c>
      <c r="D27" s="259">
        <v>1</v>
      </c>
    </row>
    <row r="28" spans="1:4" x14ac:dyDescent="0.25">
      <c r="A28" s="558" t="s">
        <v>271</v>
      </c>
      <c r="B28" s="558" t="s">
        <v>271</v>
      </c>
      <c r="C28" s="258" t="s">
        <v>180</v>
      </c>
      <c r="D28" s="567">
        <v>1</v>
      </c>
    </row>
    <row r="29" spans="1:4" x14ac:dyDescent="0.25">
      <c r="C29" s="256"/>
      <c r="D29" s="566">
        <v>12</v>
      </c>
    </row>
    <row r="31" spans="1:4" x14ac:dyDescent="0.25">
      <c r="A31" s="742" t="s">
        <v>1054</v>
      </c>
      <c r="B31" s="742"/>
      <c r="C31" s="742"/>
      <c r="D31" s="742"/>
    </row>
    <row r="32" spans="1:4" x14ac:dyDescent="0.25">
      <c r="A32" s="561" t="s">
        <v>244</v>
      </c>
      <c r="B32" s="561" t="s">
        <v>314</v>
      </c>
      <c r="C32" s="561" t="s">
        <v>591</v>
      </c>
      <c r="D32" s="561" t="s">
        <v>592</v>
      </c>
    </row>
    <row r="33" spans="1:4" x14ac:dyDescent="0.25">
      <c r="A33" s="558" t="s">
        <v>271</v>
      </c>
      <c r="B33" s="558" t="s">
        <v>4</v>
      </c>
      <c r="C33" s="258" t="s">
        <v>182</v>
      </c>
      <c r="D33" s="259">
        <v>1</v>
      </c>
    </row>
    <row r="34" spans="1:4" x14ac:dyDescent="0.25">
      <c r="A34" s="558" t="s">
        <v>271</v>
      </c>
      <c r="B34" s="558" t="s">
        <v>4</v>
      </c>
      <c r="C34" s="258" t="s">
        <v>201</v>
      </c>
      <c r="D34" s="259">
        <v>3</v>
      </c>
    </row>
    <row r="35" spans="1:4" x14ac:dyDescent="0.25">
      <c r="A35" s="558" t="s">
        <v>271</v>
      </c>
      <c r="B35" s="558" t="s">
        <v>4</v>
      </c>
      <c r="C35" s="258" t="s">
        <v>560</v>
      </c>
      <c r="D35" s="259">
        <v>3</v>
      </c>
    </row>
    <row r="36" spans="1:4" x14ac:dyDescent="0.25">
      <c r="A36" s="558" t="s">
        <v>271</v>
      </c>
      <c r="B36" s="558" t="s">
        <v>4</v>
      </c>
      <c r="C36" s="258" t="s">
        <v>180</v>
      </c>
      <c r="D36" s="259">
        <v>1</v>
      </c>
    </row>
    <row r="37" spans="1:4" x14ac:dyDescent="0.25">
      <c r="A37" s="558" t="s">
        <v>271</v>
      </c>
      <c r="B37" s="558" t="s">
        <v>4</v>
      </c>
      <c r="C37" s="258" t="s">
        <v>164</v>
      </c>
      <c r="D37" s="259">
        <v>1</v>
      </c>
    </row>
    <row r="38" spans="1:4" x14ac:dyDescent="0.25">
      <c r="A38" s="558" t="s">
        <v>271</v>
      </c>
      <c r="B38" s="558" t="s">
        <v>4</v>
      </c>
      <c r="C38" s="258" t="s">
        <v>200</v>
      </c>
      <c r="D38" s="259">
        <v>1</v>
      </c>
    </row>
    <row r="39" spans="1:4" x14ac:dyDescent="0.25">
      <c r="A39" s="558" t="s">
        <v>271</v>
      </c>
      <c r="B39" s="558" t="s">
        <v>4</v>
      </c>
      <c r="C39" s="258" t="s">
        <v>199</v>
      </c>
      <c r="D39" s="259">
        <v>1</v>
      </c>
    </row>
    <row r="40" spans="1:4" x14ac:dyDescent="0.25">
      <c r="A40" s="558" t="s">
        <v>271</v>
      </c>
      <c r="B40" s="558" t="s">
        <v>4</v>
      </c>
      <c r="C40" s="258" t="s">
        <v>535</v>
      </c>
      <c r="D40" s="259">
        <v>2</v>
      </c>
    </row>
    <row r="41" spans="1:4" x14ac:dyDescent="0.25">
      <c r="A41" s="558" t="s">
        <v>271</v>
      </c>
      <c r="B41" s="558" t="s">
        <v>4</v>
      </c>
      <c r="C41" s="258" t="s">
        <v>195</v>
      </c>
      <c r="D41" s="259">
        <v>1</v>
      </c>
    </row>
    <row r="42" spans="1:4" x14ac:dyDescent="0.25">
      <c r="A42" s="558" t="s">
        <v>271</v>
      </c>
      <c r="B42" s="558" t="s">
        <v>4</v>
      </c>
      <c r="C42" s="258" t="s">
        <v>559</v>
      </c>
      <c r="D42" s="259">
        <v>1</v>
      </c>
    </row>
    <row r="43" spans="1:4" x14ac:dyDescent="0.25">
      <c r="A43" s="558" t="s">
        <v>271</v>
      </c>
      <c r="B43" s="558" t="s">
        <v>4</v>
      </c>
      <c r="C43" s="258" t="s">
        <v>180</v>
      </c>
      <c r="D43" s="567">
        <v>1</v>
      </c>
    </row>
    <row r="44" spans="1:4" x14ac:dyDescent="0.25">
      <c r="C44" s="256"/>
      <c r="D44" s="566">
        <v>16</v>
      </c>
    </row>
    <row r="46" spans="1:4" x14ac:dyDescent="0.25">
      <c r="A46" s="742" t="s">
        <v>1055</v>
      </c>
      <c r="B46" s="742"/>
      <c r="C46" s="742"/>
      <c r="D46" s="742"/>
    </row>
    <row r="47" spans="1:4" x14ac:dyDescent="0.25">
      <c r="A47" s="561" t="s">
        <v>244</v>
      </c>
      <c r="B47" s="561" t="s">
        <v>314</v>
      </c>
      <c r="C47" s="561" t="s">
        <v>591</v>
      </c>
      <c r="D47" s="561" t="s">
        <v>592</v>
      </c>
    </row>
    <row r="48" spans="1:4" x14ac:dyDescent="0.25">
      <c r="A48" s="558" t="s">
        <v>271</v>
      </c>
      <c r="B48" s="558" t="s">
        <v>443</v>
      </c>
      <c r="C48" s="258" t="s">
        <v>201</v>
      </c>
      <c r="D48" s="259">
        <v>1</v>
      </c>
    </row>
    <row r="49" spans="1:4" x14ac:dyDescent="0.25">
      <c r="A49" s="558" t="s">
        <v>271</v>
      </c>
      <c r="B49" s="558" t="s">
        <v>443</v>
      </c>
      <c r="C49" s="258" t="s">
        <v>560</v>
      </c>
      <c r="D49" s="259">
        <v>2</v>
      </c>
    </row>
    <row r="50" spans="1:4" x14ac:dyDescent="0.25">
      <c r="A50" s="558" t="s">
        <v>271</v>
      </c>
      <c r="B50" s="558" t="s">
        <v>443</v>
      </c>
      <c r="C50" s="258" t="s">
        <v>180</v>
      </c>
      <c r="D50" s="259">
        <v>0</v>
      </c>
    </row>
    <row r="51" spans="1:4" x14ac:dyDescent="0.25">
      <c r="C51" s="256"/>
      <c r="D51" s="566">
        <v>3</v>
      </c>
    </row>
  </sheetData>
  <mergeCells count="6">
    <mergeCell ref="A46:D46"/>
    <mergeCell ref="F1:I1"/>
    <mergeCell ref="A1:D1"/>
    <mergeCell ref="A8:D8"/>
    <mergeCell ref="A15:D15"/>
    <mergeCell ref="A31:D31"/>
  </mergeCells>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04B8-7414-4677-8CBA-3D5D689FEAE0}">
  <sheetPr>
    <tabColor theme="8" tint="0.59999389629810485"/>
  </sheetPr>
  <dimension ref="A1:NA22"/>
  <sheetViews>
    <sheetView workbookViewId="0">
      <selection activeCell="F3" sqref="F3:G4"/>
    </sheetView>
  </sheetViews>
  <sheetFormatPr defaultColWidth="9.140625" defaultRowHeight="12.75" x14ac:dyDescent="0.2"/>
  <cols>
    <col min="1" max="1" width="23" style="256" bestFit="1" customWidth="1"/>
    <col min="2" max="2" width="31.5703125" style="256" bestFit="1" customWidth="1"/>
    <col min="3" max="3" width="11" style="256" bestFit="1" customWidth="1"/>
    <col min="4" max="4" width="10.85546875" style="256" bestFit="1" customWidth="1"/>
    <col min="5" max="5" width="15.5703125" style="256" bestFit="1" customWidth="1"/>
    <col min="6" max="6" width="8.140625" style="256" bestFit="1" customWidth="1"/>
    <col min="7" max="10" width="8.7109375" style="256" bestFit="1" customWidth="1"/>
    <col min="11" max="11" width="8.140625" style="256" bestFit="1" customWidth="1"/>
    <col min="12" max="12" width="9" style="256" bestFit="1" customWidth="1"/>
    <col min="13" max="13" width="8.7109375" style="256" bestFit="1" customWidth="1"/>
    <col min="14" max="14" width="8.140625" style="256" bestFit="1" customWidth="1"/>
    <col min="15" max="17" width="8.7109375" style="256" bestFit="1" customWidth="1"/>
    <col min="18" max="18" width="9" style="256" bestFit="1" customWidth="1"/>
    <col min="19" max="20" width="8.42578125" style="256" bestFit="1" customWidth="1"/>
    <col min="21" max="22" width="8.7109375" style="256" bestFit="1" customWidth="1"/>
    <col min="23" max="24" width="8.42578125" style="256" bestFit="1" customWidth="1"/>
    <col min="25" max="25" width="8.7109375" style="256" bestFit="1" customWidth="1"/>
    <col min="26" max="26" width="8.42578125" style="256" bestFit="1" customWidth="1"/>
    <col min="27" max="28" width="8.7109375" style="256" bestFit="1" customWidth="1"/>
    <col min="29" max="29" width="8.42578125" style="256" bestFit="1" customWidth="1"/>
    <col min="30" max="33" width="8.7109375" style="256" bestFit="1" customWidth="1"/>
    <col min="34" max="34" width="8.42578125" style="256" bestFit="1" customWidth="1"/>
    <col min="35" max="41" width="8.7109375" style="256" bestFit="1" customWidth="1"/>
    <col min="42" max="42" width="9" style="256" bestFit="1" customWidth="1"/>
    <col min="43" max="44" width="8.7109375" style="256" bestFit="1" customWidth="1"/>
    <col min="45" max="46" width="8.42578125" style="256" bestFit="1" customWidth="1"/>
    <col min="47" max="47" width="8.140625" style="256" bestFit="1" customWidth="1"/>
    <col min="48" max="48" width="9" style="256" bestFit="1" customWidth="1"/>
    <col min="49" max="49" width="8.42578125" style="256" bestFit="1" customWidth="1"/>
    <col min="50" max="50" width="8.140625" style="256" bestFit="1" customWidth="1"/>
    <col min="51" max="51" width="8.7109375" style="256" bestFit="1" customWidth="1"/>
    <col min="52" max="52" width="9" style="256" bestFit="1" customWidth="1"/>
    <col min="53" max="53" width="8.7109375" style="256" bestFit="1" customWidth="1"/>
    <col min="54" max="54" width="9" style="256" bestFit="1" customWidth="1"/>
    <col min="55" max="59" width="8.7109375" style="256" bestFit="1" customWidth="1"/>
    <col min="60" max="60" width="8.140625" style="256" bestFit="1" customWidth="1"/>
    <col min="61" max="61" width="8.7109375" style="256" bestFit="1" customWidth="1"/>
    <col min="62" max="62" width="8.140625" style="256" bestFit="1" customWidth="1"/>
    <col min="63" max="63" width="9" style="256" bestFit="1" customWidth="1"/>
    <col min="64" max="64" width="8.42578125" style="256" bestFit="1" customWidth="1"/>
    <col min="65" max="65" width="8.140625" style="256" bestFit="1" customWidth="1"/>
    <col min="66" max="67" width="9" style="256" bestFit="1" customWidth="1"/>
    <col min="68" max="69" width="8.7109375" style="256" bestFit="1" customWidth="1"/>
    <col min="70" max="70" width="8.42578125" style="256" bestFit="1" customWidth="1"/>
    <col min="71" max="71" width="8.7109375" style="256" bestFit="1" customWidth="1"/>
    <col min="72" max="72" width="9" style="256" bestFit="1" customWidth="1"/>
    <col min="73" max="77" width="8.7109375" style="256" bestFit="1" customWidth="1"/>
    <col min="78" max="79" width="9" style="256" bestFit="1" customWidth="1"/>
    <col min="80" max="80" width="8.140625" style="256" bestFit="1" customWidth="1"/>
    <col min="81" max="81" width="7.85546875" style="256" bestFit="1" customWidth="1"/>
    <col min="82" max="83" width="8.7109375" style="256" bestFit="1" customWidth="1"/>
    <col min="84" max="84" width="9" style="256" bestFit="1" customWidth="1"/>
    <col min="85" max="87" width="8.7109375" style="256" bestFit="1" customWidth="1"/>
    <col min="88" max="88" width="9" style="256" bestFit="1" customWidth="1"/>
    <col min="89" max="90" width="8.7109375" style="256" bestFit="1" customWidth="1"/>
    <col min="91" max="93" width="8.140625" style="256" bestFit="1" customWidth="1"/>
    <col min="94" max="97" width="8.7109375" style="256" bestFit="1" customWidth="1"/>
    <col min="98" max="98" width="9" style="256" bestFit="1" customWidth="1"/>
    <col min="99" max="99" width="8.7109375" style="256" bestFit="1" customWidth="1"/>
    <col min="100" max="100" width="9" style="256" bestFit="1" customWidth="1"/>
    <col min="101" max="106" width="8.7109375" style="256" bestFit="1" customWidth="1"/>
    <col min="107" max="107" width="8.140625" style="256" bestFit="1" customWidth="1"/>
    <col min="108" max="108" width="9" style="256" bestFit="1" customWidth="1"/>
    <col min="109" max="109" width="8.42578125" style="256" bestFit="1" customWidth="1"/>
    <col min="110" max="110" width="8.7109375" style="256" bestFit="1" customWidth="1"/>
    <col min="111" max="111" width="9" style="256" bestFit="1" customWidth="1"/>
    <col min="112" max="112" width="8.7109375" style="256" bestFit="1" customWidth="1"/>
    <col min="113" max="114" width="9" style="256" bestFit="1" customWidth="1"/>
    <col min="115" max="115" width="8.7109375" style="256" bestFit="1" customWidth="1"/>
    <col min="116" max="117" width="9" style="256" bestFit="1" customWidth="1"/>
    <col min="118" max="118" width="8.140625" style="256" bestFit="1" customWidth="1"/>
    <col min="119" max="119" width="8.7109375" style="256" bestFit="1" customWidth="1"/>
    <col min="120" max="121" width="9" style="256" bestFit="1" customWidth="1"/>
    <col min="122" max="122" width="8.7109375" style="256" bestFit="1" customWidth="1"/>
    <col min="123" max="126" width="9" style="256" bestFit="1" customWidth="1"/>
    <col min="127" max="127" width="8.42578125" style="256" bestFit="1" customWidth="1"/>
    <col min="128" max="128" width="9" style="256" bestFit="1" customWidth="1"/>
    <col min="129" max="131" width="8.7109375" style="256" bestFit="1" customWidth="1"/>
    <col min="132" max="132" width="9" style="256" bestFit="1" customWidth="1"/>
    <col min="133" max="133" width="8.7109375" style="256" bestFit="1" customWidth="1"/>
    <col min="134" max="134" width="9" style="256" bestFit="1" customWidth="1"/>
    <col min="135" max="135" width="8.7109375" style="256" bestFit="1" customWidth="1"/>
    <col min="136" max="141" width="9" style="256" bestFit="1" customWidth="1"/>
    <col min="142" max="142" width="8.7109375" style="256" bestFit="1" customWidth="1"/>
    <col min="143" max="143" width="9" style="256" bestFit="1" customWidth="1"/>
    <col min="144" max="144" width="8.7109375" style="256" bestFit="1" customWidth="1"/>
    <col min="145" max="145" width="9" style="256" bestFit="1" customWidth="1"/>
    <col min="146" max="146" width="8.7109375" style="256" bestFit="1" customWidth="1"/>
    <col min="147" max="148" width="8.42578125" style="256" bestFit="1" customWidth="1"/>
    <col min="149" max="149" width="8.7109375" style="256" bestFit="1" customWidth="1"/>
    <col min="150" max="153" width="9" style="256" bestFit="1" customWidth="1"/>
    <col min="154" max="155" width="8.7109375" style="256" bestFit="1" customWidth="1"/>
    <col min="156" max="157" width="9" style="256" bestFit="1" customWidth="1"/>
    <col min="158" max="158" width="8.7109375" style="256" bestFit="1" customWidth="1"/>
    <col min="159" max="159" width="9" style="256" bestFit="1" customWidth="1"/>
    <col min="160" max="160" width="8.7109375" style="256" bestFit="1" customWidth="1"/>
    <col min="161" max="161" width="9" style="256" bestFit="1" customWidth="1"/>
    <col min="162" max="162" width="8.42578125" style="256" bestFit="1" customWidth="1"/>
    <col min="163" max="164" width="9" style="256" bestFit="1" customWidth="1"/>
    <col min="165" max="165" width="8.140625" style="256" bestFit="1" customWidth="1"/>
    <col min="166" max="168" width="8.7109375" style="256" bestFit="1" customWidth="1"/>
    <col min="169" max="169" width="9" style="256" bestFit="1" customWidth="1"/>
    <col min="170" max="172" width="8.7109375" style="256" bestFit="1" customWidth="1"/>
    <col min="173" max="174" width="9" style="256" bestFit="1" customWidth="1"/>
    <col min="175" max="175" width="8.7109375" style="256" bestFit="1" customWidth="1"/>
    <col min="176" max="177" width="9" style="256" bestFit="1" customWidth="1"/>
    <col min="178" max="178" width="8.42578125" style="256" bestFit="1" customWidth="1"/>
    <col min="179" max="182" width="8.7109375" style="256" bestFit="1" customWidth="1"/>
    <col min="183" max="183" width="9" style="256" bestFit="1" customWidth="1"/>
    <col min="184" max="185" width="8.7109375" style="256" bestFit="1" customWidth="1"/>
    <col min="186" max="191" width="9" style="256" bestFit="1" customWidth="1"/>
    <col min="192" max="192" width="8.42578125" style="256" bestFit="1" customWidth="1"/>
    <col min="193" max="195" width="9" style="256" bestFit="1" customWidth="1"/>
    <col min="196" max="196" width="8.7109375" style="256" bestFit="1" customWidth="1"/>
    <col min="197" max="197" width="9" style="256" bestFit="1" customWidth="1"/>
    <col min="198" max="198" width="8.7109375" style="256" bestFit="1" customWidth="1"/>
    <col min="199" max="203" width="9" style="256" bestFit="1" customWidth="1"/>
    <col min="204" max="204" width="8.7109375" style="256" bestFit="1" customWidth="1"/>
    <col min="205" max="209" width="9" style="256" bestFit="1" customWidth="1"/>
    <col min="210" max="211" width="8.7109375" style="256" bestFit="1" customWidth="1"/>
    <col min="212" max="218" width="9" style="256" bestFit="1" customWidth="1"/>
    <col min="219" max="221" width="8.7109375" style="256" bestFit="1" customWidth="1"/>
    <col min="222" max="227" width="9" style="256" bestFit="1" customWidth="1"/>
    <col min="228" max="228" width="8.7109375" style="256" bestFit="1" customWidth="1"/>
    <col min="229" max="229" width="9" style="256" bestFit="1" customWidth="1"/>
    <col min="230" max="231" width="8.7109375" style="256" bestFit="1" customWidth="1"/>
    <col min="232" max="233" width="9" style="256" bestFit="1" customWidth="1"/>
    <col min="234" max="234" width="8.7109375" style="256" bestFit="1" customWidth="1"/>
    <col min="235" max="237" width="9" style="256" bestFit="1" customWidth="1"/>
    <col min="238" max="238" width="8.7109375" style="256" bestFit="1" customWidth="1"/>
    <col min="239" max="242" width="9" style="256" bestFit="1" customWidth="1"/>
    <col min="243" max="243" width="8.42578125" style="256" bestFit="1" customWidth="1"/>
    <col min="244" max="244" width="8.7109375" style="256" bestFit="1" customWidth="1"/>
    <col min="245" max="245" width="9" style="256" bestFit="1" customWidth="1"/>
    <col min="246" max="246" width="8.7109375" style="256" bestFit="1" customWidth="1"/>
    <col min="247" max="248" width="9" style="256" bestFit="1" customWidth="1"/>
    <col min="249" max="251" width="8.7109375" style="256" bestFit="1" customWidth="1"/>
    <col min="252" max="252" width="9" style="256" bestFit="1" customWidth="1"/>
    <col min="253" max="253" width="8.7109375" style="256" bestFit="1" customWidth="1"/>
    <col min="254" max="254" width="8.42578125" style="256" bestFit="1" customWidth="1"/>
    <col min="255" max="256" width="8.7109375" style="256" bestFit="1" customWidth="1"/>
    <col min="257" max="257" width="9" style="256" bestFit="1" customWidth="1"/>
    <col min="258" max="259" width="8.7109375" style="256" bestFit="1" customWidth="1"/>
    <col min="260" max="260" width="8.42578125" style="256" bestFit="1" customWidth="1"/>
    <col min="261" max="261" width="9" style="256" bestFit="1" customWidth="1"/>
    <col min="262" max="262" width="8.7109375" style="256" bestFit="1" customWidth="1"/>
    <col min="263" max="264" width="9" style="256" bestFit="1" customWidth="1"/>
    <col min="265" max="266" width="8.7109375" style="256" bestFit="1" customWidth="1"/>
    <col min="267" max="267" width="9" style="256" bestFit="1" customWidth="1"/>
    <col min="268" max="269" width="8.7109375" style="256" bestFit="1" customWidth="1"/>
    <col min="270" max="273" width="9" style="256" bestFit="1" customWidth="1"/>
    <col min="274" max="274" width="8.42578125" style="256" bestFit="1" customWidth="1"/>
    <col min="275" max="276" width="8.7109375" style="256" bestFit="1" customWidth="1"/>
    <col min="277" max="277" width="9" style="256" bestFit="1" customWidth="1"/>
    <col min="278" max="279" width="8.7109375" style="256" bestFit="1" customWidth="1"/>
    <col min="280" max="280" width="9" style="256" bestFit="1" customWidth="1"/>
    <col min="281" max="281" width="8.7109375" style="256" bestFit="1" customWidth="1"/>
    <col min="282" max="282" width="8.140625" style="256" bestFit="1" customWidth="1"/>
    <col min="283" max="284" width="8.7109375" style="256" bestFit="1" customWidth="1"/>
    <col min="285" max="286" width="9" style="256" bestFit="1" customWidth="1"/>
    <col min="287" max="287" width="8.7109375" style="256" bestFit="1" customWidth="1"/>
    <col min="288" max="290" width="9" style="256" bestFit="1" customWidth="1"/>
    <col min="291" max="291" width="8.42578125" style="256" bestFit="1" customWidth="1"/>
    <col min="292" max="293" width="9" style="256" bestFit="1" customWidth="1"/>
    <col min="294" max="294" width="8.7109375" style="256" bestFit="1" customWidth="1"/>
    <col min="295" max="295" width="9" style="256" bestFit="1" customWidth="1"/>
    <col min="296" max="296" width="8.7109375" style="256" bestFit="1" customWidth="1"/>
    <col min="297" max="297" width="9" style="256" bestFit="1" customWidth="1"/>
    <col min="298" max="300" width="8.7109375" style="256" bestFit="1" customWidth="1"/>
    <col min="301" max="301" width="9" style="256" bestFit="1" customWidth="1"/>
    <col min="302" max="302" width="8.7109375" style="256" bestFit="1" customWidth="1"/>
    <col min="303" max="303" width="8.140625" style="256" bestFit="1" customWidth="1"/>
    <col min="304" max="304" width="8.7109375" style="256" bestFit="1" customWidth="1"/>
    <col min="305" max="305" width="9" style="256" bestFit="1" customWidth="1"/>
    <col min="306" max="306" width="8.7109375" style="256" bestFit="1" customWidth="1"/>
    <col min="307" max="307" width="9" style="256" bestFit="1" customWidth="1"/>
    <col min="308" max="308" width="8.7109375" style="256" bestFit="1" customWidth="1"/>
    <col min="309" max="309" width="9" style="256" bestFit="1" customWidth="1"/>
    <col min="310" max="312" width="8.7109375" style="256" bestFit="1" customWidth="1"/>
    <col min="313" max="313" width="9" style="256" bestFit="1" customWidth="1"/>
    <col min="314" max="314" width="8.7109375" style="256" bestFit="1" customWidth="1"/>
    <col min="315" max="317" width="9" style="256" bestFit="1" customWidth="1"/>
    <col min="318" max="319" width="8.7109375" style="256" bestFit="1" customWidth="1"/>
    <col min="320" max="322" width="9" style="256" bestFit="1" customWidth="1"/>
    <col min="323" max="323" width="8.7109375" style="256" bestFit="1" customWidth="1"/>
    <col min="324" max="327" width="9" style="256" bestFit="1" customWidth="1"/>
    <col min="328" max="328" width="8.42578125" style="256" bestFit="1" customWidth="1"/>
    <col min="329" max="330" width="9" style="256" bestFit="1" customWidth="1"/>
    <col min="331" max="331" width="8.7109375" style="256" bestFit="1" customWidth="1"/>
    <col min="332" max="335" width="9" style="256" bestFit="1" customWidth="1"/>
    <col min="336" max="336" width="8.7109375" style="256" bestFit="1" customWidth="1"/>
    <col min="337" max="337" width="8.42578125" style="256" bestFit="1" customWidth="1"/>
    <col min="338" max="338" width="9" style="256" bestFit="1" customWidth="1"/>
    <col min="339" max="339" width="8.42578125" style="256" bestFit="1" customWidth="1"/>
    <col min="340" max="343" width="9" style="256" bestFit="1" customWidth="1"/>
    <col min="344" max="344" width="8.7109375" style="256" bestFit="1" customWidth="1"/>
    <col min="345" max="348" width="9" style="256" bestFit="1" customWidth="1"/>
    <col min="349" max="351" width="8.7109375" style="256" bestFit="1" customWidth="1"/>
    <col min="352" max="353" width="9" style="256" bestFit="1" customWidth="1"/>
    <col min="354" max="354" width="8.42578125" style="256" bestFit="1" customWidth="1"/>
    <col min="355" max="359" width="9" style="256" bestFit="1" customWidth="1"/>
    <col min="360" max="360" width="8.42578125" style="256" bestFit="1" customWidth="1"/>
    <col min="361" max="361" width="9" style="256" bestFit="1" customWidth="1"/>
    <col min="362" max="362" width="8.7109375" style="256" bestFit="1" customWidth="1"/>
    <col min="363" max="365" width="9" style="256" bestFit="1" customWidth="1"/>
    <col min="366" max="16384" width="9.140625" style="256"/>
  </cols>
  <sheetData>
    <row r="1" spans="1:365" x14ac:dyDescent="0.2">
      <c r="B1" s="739" t="s">
        <v>0</v>
      </c>
      <c r="C1" s="740"/>
      <c r="D1" s="740"/>
      <c r="E1" s="740"/>
    </row>
    <row r="2" spans="1:365" x14ac:dyDescent="0.2">
      <c r="A2" s="257" t="s">
        <v>610</v>
      </c>
      <c r="B2" s="257" t="s">
        <v>591</v>
      </c>
      <c r="C2" s="257" t="s">
        <v>592</v>
      </c>
      <c r="D2" s="288" t="s">
        <v>623</v>
      </c>
      <c r="E2" s="288" t="s">
        <v>624</v>
      </c>
    </row>
    <row r="3" spans="1:365" x14ac:dyDescent="0.2">
      <c r="A3" s="260" t="s">
        <v>625</v>
      </c>
      <c r="B3" s="258" t="str">
        <f>'Cargos e Salários'!C41</f>
        <v>Caixa atendente</v>
      </c>
      <c r="C3" s="757">
        <f>1+1</f>
        <v>2</v>
      </c>
      <c r="D3" s="291">
        <f>'Cargos e Salários'!AC41</f>
        <v>3370.3818158888889</v>
      </c>
      <c r="E3" s="283">
        <f t="shared" ref="E3:E5" si="0">D3*C3</f>
        <v>6740.7636317777778</v>
      </c>
      <c r="F3" s="758" t="s">
        <v>1133</v>
      </c>
      <c r="G3" s="758"/>
    </row>
    <row r="4" spans="1:365" x14ac:dyDescent="0.2">
      <c r="A4" s="260" t="s">
        <v>625</v>
      </c>
      <c r="B4" s="258" t="str">
        <f>'Cargos e Salários'!C102</f>
        <v>Atendente de loja (cx. atendente)</v>
      </c>
      <c r="C4" s="757">
        <f>2+1</f>
        <v>3</v>
      </c>
      <c r="D4" s="291">
        <f>'Cargos e Salários'!AC102</f>
        <v>3437.137659646889</v>
      </c>
      <c r="E4" s="283">
        <f t="shared" si="0"/>
        <v>10311.412978940667</v>
      </c>
      <c r="F4" s="758" t="s">
        <v>1133</v>
      </c>
      <c r="G4" s="758"/>
    </row>
    <row r="5" spans="1:365" x14ac:dyDescent="0.2">
      <c r="A5" s="260" t="s">
        <v>625</v>
      </c>
      <c r="B5" s="258" t="str">
        <f>'Cargos e Salários'!C67</f>
        <v>Jovem aprendiz</v>
      </c>
      <c r="C5" s="259">
        <v>0</v>
      </c>
      <c r="D5" s="291">
        <f>'Cargos e Salários'!AC67</f>
        <v>1930.603186735043</v>
      </c>
      <c r="E5" s="283">
        <f t="shared" si="0"/>
        <v>0</v>
      </c>
    </row>
    <row r="6" spans="1:365" x14ac:dyDescent="0.2">
      <c r="C6" s="287">
        <f>SUM(C3:C5)</f>
        <v>5</v>
      </c>
      <c r="E6" s="285">
        <f>SUM(E3:E5)</f>
        <v>17052.176610718445</v>
      </c>
    </row>
    <row r="7" spans="1:365" x14ac:dyDescent="0.2">
      <c r="E7" s="286"/>
    </row>
    <row r="8" spans="1:365" x14ac:dyDescent="0.2">
      <c r="A8" s="257" t="s">
        <v>610</v>
      </c>
      <c r="B8" s="257" t="s">
        <v>595</v>
      </c>
      <c r="C8" s="257"/>
      <c r="D8" s="257"/>
      <c r="E8" s="284"/>
    </row>
    <row r="9" spans="1:365" x14ac:dyDescent="0.2">
      <c r="A9" s="260" t="s">
        <v>625</v>
      </c>
      <c r="B9" s="258" t="s">
        <v>607</v>
      </c>
      <c r="C9" s="261">
        <v>1000</v>
      </c>
      <c r="D9" s="262" t="s">
        <v>594</v>
      </c>
    </row>
    <row r="10" spans="1:365" x14ac:dyDescent="0.2">
      <c r="A10" s="263"/>
      <c r="B10" s="264"/>
      <c r="C10" s="339">
        <f>SUM(C9)</f>
        <v>1000</v>
      </c>
      <c r="D10" s="266"/>
      <c r="E10" s="263"/>
    </row>
    <row r="11" spans="1:365" x14ac:dyDescent="0.2">
      <c r="A11" s="263"/>
      <c r="B11" s="264"/>
      <c r="C11" s="265"/>
      <c r="D11" s="266"/>
      <c r="E11" s="263"/>
    </row>
    <row r="12" spans="1:365" x14ac:dyDescent="0.2">
      <c r="A12" s="257" t="s">
        <v>610</v>
      </c>
      <c r="B12" s="257" t="s">
        <v>565</v>
      </c>
      <c r="C12" s="257"/>
      <c r="D12" s="262"/>
      <c r="E12" s="263"/>
    </row>
    <row r="13" spans="1:365" x14ac:dyDescent="0.2">
      <c r="A13" s="260" t="s">
        <v>601</v>
      </c>
      <c r="B13" s="258" t="s">
        <v>603</v>
      </c>
      <c r="C13" s="261">
        <v>900</v>
      </c>
      <c r="D13" s="262" t="s">
        <v>594</v>
      </c>
      <c r="E13" s="263"/>
    </row>
    <row r="14" spans="1:365" x14ac:dyDescent="0.2">
      <c r="A14" s="260" t="s">
        <v>601</v>
      </c>
      <c r="B14" s="258" t="s">
        <v>606</v>
      </c>
      <c r="C14" s="270">
        <v>500</v>
      </c>
      <c r="D14" s="262" t="s">
        <v>594</v>
      </c>
      <c r="E14" s="263"/>
    </row>
    <row r="15" spans="1:365" x14ac:dyDescent="0.2">
      <c r="A15" s="271"/>
      <c r="B15" s="264"/>
      <c r="C15" s="340">
        <f>SUM(C13:C14)</f>
        <v>1400</v>
      </c>
      <c r="D15" s="266"/>
      <c r="E15" s="263"/>
      <c r="F15" s="705" t="s">
        <v>284</v>
      </c>
      <c r="G15" s="706"/>
      <c r="H15" s="706"/>
      <c r="I15" s="706"/>
      <c r="J15" s="706"/>
      <c r="K15" s="706"/>
      <c r="L15" s="706"/>
      <c r="M15" s="706"/>
      <c r="N15" s="706"/>
      <c r="O15" s="706"/>
      <c r="P15" s="706"/>
      <c r="Q15" s="707"/>
      <c r="R15" s="705" t="s">
        <v>285</v>
      </c>
      <c r="S15" s="706"/>
      <c r="T15" s="706"/>
      <c r="U15" s="706"/>
      <c r="V15" s="706"/>
      <c r="W15" s="706"/>
      <c r="X15" s="706"/>
      <c r="Y15" s="706"/>
      <c r="Z15" s="706"/>
      <c r="AA15" s="706"/>
      <c r="AB15" s="706"/>
      <c r="AC15" s="707"/>
      <c r="AD15" s="705" t="s">
        <v>286</v>
      </c>
      <c r="AE15" s="706"/>
      <c r="AF15" s="706"/>
      <c r="AG15" s="706"/>
      <c r="AH15" s="706"/>
      <c r="AI15" s="706"/>
      <c r="AJ15" s="706"/>
      <c r="AK15" s="706"/>
      <c r="AL15" s="706"/>
      <c r="AM15" s="706"/>
      <c r="AN15" s="706"/>
      <c r="AO15" s="707"/>
      <c r="AP15" s="705" t="s">
        <v>287</v>
      </c>
      <c r="AQ15" s="706"/>
      <c r="AR15" s="706"/>
      <c r="AS15" s="706"/>
      <c r="AT15" s="706"/>
      <c r="AU15" s="706"/>
      <c r="AV15" s="706"/>
      <c r="AW15" s="706"/>
      <c r="AX15" s="706"/>
      <c r="AY15" s="706"/>
      <c r="AZ15" s="706"/>
      <c r="BA15" s="707"/>
      <c r="BB15" s="705" t="s">
        <v>288</v>
      </c>
      <c r="BC15" s="706"/>
      <c r="BD15" s="706"/>
      <c r="BE15" s="706"/>
      <c r="BF15" s="706"/>
      <c r="BG15" s="706"/>
      <c r="BH15" s="706"/>
      <c r="BI15" s="706"/>
      <c r="BJ15" s="706"/>
      <c r="BK15" s="706"/>
      <c r="BL15" s="706"/>
      <c r="BM15" s="707"/>
      <c r="BN15" s="705" t="s">
        <v>289</v>
      </c>
      <c r="BO15" s="706"/>
      <c r="BP15" s="706"/>
      <c r="BQ15" s="706"/>
      <c r="BR15" s="706"/>
      <c r="BS15" s="706"/>
      <c r="BT15" s="706"/>
      <c r="BU15" s="706"/>
      <c r="BV15" s="706"/>
      <c r="BW15" s="706"/>
      <c r="BX15" s="706"/>
      <c r="BY15" s="707"/>
      <c r="BZ15" s="705" t="s">
        <v>290</v>
      </c>
      <c r="CA15" s="706"/>
      <c r="CB15" s="706"/>
      <c r="CC15" s="706"/>
      <c r="CD15" s="706"/>
      <c r="CE15" s="706"/>
      <c r="CF15" s="706"/>
      <c r="CG15" s="706"/>
      <c r="CH15" s="706"/>
      <c r="CI15" s="706"/>
      <c r="CJ15" s="706"/>
      <c r="CK15" s="707"/>
      <c r="CL15" s="705" t="s">
        <v>291</v>
      </c>
      <c r="CM15" s="706"/>
      <c r="CN15" s="706"/>
      <c r="CO15" s="706"/>
      <c r="CP15" s="706"/>
      <c r="CQ15" s="706"/>
      <c r="CR15" s="706"/>
      <c r="CS15" s="706"/>
      <c r="CT15" s="706"/>
      <c r="CU15" s="706"/>
      <c r="CV15" s="706"/>
      <c r="CW15" s="707"/>
      <c r="CX15" s="705" t="s">
        <v>292</v>
      </c>
      <c r="CY15" s="706"/>
      <c r="CZ15" s="706"/>
      <c r="DA15" s="706"/>
      <c r="DB15" s="706"/>
      <c r="DC15" s="706"/>
      <c r="DD15" s="706"/>
      <c r="DE15" s="706"/>
      <c r="DF15" s="706"/>
      <c r="DG15" s="706"/>
      <c r="DH15" s="706"/>
      <c r="DI15" s="707"/>
      <c r="DJ15" s="705" t="s">
        <v>293</v>
      </c>
      <c r="DK15" s="706"/>
      <c r="DL15" s="706"/>
      <c r="DM15" s="706"/>
      <c r="DN15" s="706"/>
      <c r="DO15" s="706"/>
      <c r="DP15" s="706"/>
      <c r="DQ15" s="706"/>
      <c r="DR15" s="706"/>
      <c r="DS15" s="706"/>
      <c r="DT15" s="706"/>
      <c r="DU15" s="707"/>
      <c r="DV15" s="705" t="s">
        <v>294</v>
      </c>
      <c r="DW15" s="706"/>
      <c r="DX15" s="706"/>
      <c r="DY15" s="706"/>
      <c r="DZ15" s="706"/>
      <c r="EA15" s="706"/>
      <c r="EB15" s="706"/>
      <c r="EC15" s="706"/>
      <c r="ED15" s="706"/>
      <c r="EE15" s="706"/>
      <c r="EF15" s="706"/>
      <c r="EG15" s="707"/>
      <c r="EH15" s="705" t="s">
        <v>295</v>
      </c>
      <c r="EI15" s="706"/>
      <c r="EJ15" s="706"/>
      <c r="EK15" s="706"/>
      <c r="EL15" s="706"/>
      <c r="EM15" s="706"/>
      <c r="EN15" s="706"/>
      <c r="EO15" s="706"/>
      <c r="EP15" s="706"/>
      <c r="EQ15" s="706"/>
      <c r="ER15" s="706"/>
      <c r="ES15" s="707"/>
      <c r="ET15" s="705" t="s">
        <v>296</v>
      </c>
      <c r="EU15" s="706"/>
      <c r="EV15" s="706"/>
      <c r="EW15" s="706"/>
      <c r="EX15" s="706"/>
      <c r="EY15" s="706"/>
      <c r="EZ15" s="706"/>
      <c r="FA15" s="706"/>
      <c r="FB15" s="706"/>
      <c r="FC15" s="706"/>
      <c r="FD15" s="706"/>
      <c r="FE15" s="707"/>
      <c r="FF15" s="705" t="s">
        <v>297</v>
      </c>
      <c r="FG15" s="706"/>
      <c r="FH15" s="706"/>
      <c r="FI15" s="706"/>
      <c r="FJ15" s="706"/>
      <c r="FK15" s="706"/>
      <c r="FL15" s="706"/>
      <c r="FM15" s="706"/>
      <c r="FN15" s="706"/>
      <c r="FO15" s="706"/>
      <c r="FP15" s="706"/>
      <c r="FQ15" s="707"/>
      <c r="FR15" s="705" t="s">
        <v>298</v>
      </c>
      <c r="FS15" s="706"/>
      <c r="FT15" s="706"/>
      <c r="FU15" s="706"/>
      <c r="FV15" s="706"/>
      <c r="FW15" s="706"/>
      <c r="FX15" s="706"/>
      <c r="FY15" s="706"/>
      <c r="FZ15" s="706"/>
      <c r="GA15" s="706"/>
      <c r="GB15" s="706"/>
      <c r="GC15" s="707"/>
      <c r="GD15" s="705" t="s">
        <v>299</v>
      </c>
      <c r="GE15" s="706"/>
      <c r="GF15" s="706"/>
      <c r="GG15" s="706"/>
      <c r="GH15" s="706"/>
      <c r="GI15" s="706"/>
      <c r="GJ15" s="706"/>
      <c r="GK15" s="706"/>
      <c r="GL15" s="706"/>
      <c r="GM15" s="706"/>
      <c r="GN15" s="706"/>
      <c r="GO15" s="707"/>
      <c r="GP15" s="705" t="s">
        <v>300</v>
      </c>
      <c r="GQ15" s="706"/>
      <c r="GR15" s="706"/>
      <c r="GS15" s="706"/>
      <c r="GT15" s="706"/>
      <c r="GU15" s="706"/>
      <c r="GV15" s="706"/>
      <c r="GW15" s="706"/>
      <c r="GX15" s="706"/>
      <c r="GY15" s="706"/>
      <c r="GZ15" s="706"/>
      <c r="HA15" s="707"/>
      <c r="HB15" s="705" t="s">
        <v>301</v>
      </c>
      <c r="HC15" s="706"/>
      <c r="HD15" s="706"/>
      <c r="HE15" s="706"/>
      <c r="HF15" s="706"/>
      <c r="HG15" s="706"/>
      <c r="HH15" s="706"/>
      <c r="HI15" s="706"/>
      <c r="HJ15" s="706"/>
      <c r="HK15" s="706"/>
      <c r="HL15" s="706"/>
      <c r="HM15" s="707"/>
      <c r="HN15" s="705" t="s">
        <v>302</v>
      </c>
      <c r="HO15" s="706"/>
      <c r="HP15" s="706"/>
      <c r="HQ15" s="706"/>
      <c r="HR15" s="706"/>
      <c r="HS15" s="706"/>
      <c r="HT15" s="706"/>
      <c r="HU15" s="706"/>
      <c r="HV15" s="706"/>
      <c r="HW15" s="706"/>
      <c r="HX15" s="706"/>
      <c r="HY15" s="707"/>
      <c r="HZ15" s="705" t="s">
        <v>303</v>
      </c>
      <c r="IA15" s="706"/>
      <c r="IB15" s="706"/>
      <c r="IC15" s="706"/>
      <c r="ID15" s="706"/>
      <c r="IE15" s="706"/>
      <c r="IF15" s="706"/>
      <c r="IG15" s="706"/>
      <c r="IH15" s="706"/>
      <c r="II15" s="706"/>
      <c r="IJ15" s="706"/>
      <c r="IK15" s="707"/>
      <c r="IL15" s="705" t="s">
        <v>304</v>
      </c>
      <c r="IM15" s="706"/>
      <c r="IN15" s="706"/>
      <c r="IO15" s="706"/>
      <c r="IP15" s="706"/>
      <c r="IQ15" s="706"/>
      <c r="IR15" s="706"/>
      <c r="IS15" s="706"/>
      <c r="IT15" s="706"/>
      <c r="IU15" s="706"/>
      <c r="IV15" s="706"/>
      <c r="IW15" s="707"/>
      <c r="IX15" s="705" t="s">
        <v>305</v>
      </c>
      <c r="IY15" s="706"/>
      <c r="IZ15" s="706"/>
      <c r="JA15" s="706"/>
      <c r="JB15" s="706"/>
      <c r="JC15" s="706"/>
      <c r="JD15" s="706"/>
      <c r="JE15" s="706"/>
      <c r="JF15" s="706"/>
      <c r="JG15" s="706"/>
      <c r="JH15" s="706"/>
      <c r="JI15" s="707"/>
      <c r="JJ15" s="705" t="s">
        <v>306</v>
      </c>
      <c r="JK15" s="706"/>
      <c r="JL15" s="706"/>
      <c r="JM15" s="706"/>
      <c r="JN15" s="706"/>
      <c r="JO15" s="706"/>
      <c r="JP15" s="706"/>
      <c r="JQ15" s="706"/>
      <c r="JR15" s="706"/>
      <c r="JS15" s="706"/>
      <c r="JT15" s="706"/>
      <c r="JU15" s="707"/>
      <c r="JV15" s="705" t="s">
        <v>307</v>
      </c>
      <c r="JW15" s="706"/>
      <c r="JX15" s="706"/>
      <c r="JY15" s="706"/>
      <c r="JZ15" s="706"/>
      <c r="KA15" s="706"/>
      <c r="KB15" s="706"/>
      <c r="KC15" s="706"/>
      <c r="KD15" s="706"/>
      <c r="KE15" s="706"/>
      <c r="KF15" s="706"/>
      <c r="KG15" s="707"/>
      <c r="KH15" s="705" t="s">
        <v>308</v>
      </c>
      <c r="KI15" s="706"/>
      <c r="KJ15" s="706"/>
      <c r="KK15" s="706"/>
      <c r="KL15" s="706"/>
      <c r="KM15" s="706"/>
      <c r="KN15" s="706"/>
      <c r="KO15" s="706"/>
      <c r="KP15" s="706"/>
      <c r="KQ15" s="706"/>
      <c r="KR15" s="706"/>
      <c r="KS15" s="707"/>
      <c r="KT15" s="705" t="s">
        <v>309</v>
      </c>
      <c r="KU15" s="706"/>
      <c r="KV15" s="706"/>
      <c r="KW15" s="706"/>
      <c r="KX15" s="706"/>
      <c r="KY15" s="706"/>
      <c r="KZ15" s="706"/>
      <c r="LA15" s="706"/>
      <c r="LB15" s="706"/>
      <c r="LC15" s="706"/>
      <c r="LD15" s="706"/>
      <c r="LE15" s="707"/>
      <c r="LF15" s="705" t="s">
        <v>310</v>
      </c>
      <c r="LG15" s="706"/>
      <c r="LH15" s="706"/>
      <c r="LI15" s="706"/>
      <c r="LJ15" s="706"/>
      <c r="LK15" s="706"/>
      <c r="LL15" s="706"/>
      <c r="LM15" s="706"/>
      <c r="LN15" s="706"/>
      <c r="LO15" s="706"/>
      <c r="LP15" s="706"/>
      <c r="LQ15" s="707"/>
      <c r="LR15" s="705" t="s">
        <v>311</v>
      </c>
      <c r="LS15" s="706"/>
      <c r="LT15" s="706"/>
      <c r="LU15" s="706"/>
      <c r="LV15" s="706"/>
      <c r="LW15" s="706"/>
      <c r="LX15" s="706"/>
      <c r="LY15" s="706"/>
      <c r="LZ15" s="706"/>
      <c r="MA15" s="706"/>
      <c r="MB15" s="706"/>
      <c r="MC15" s="707"/>
      <c r="MD15" s="705" t="s">
        <v>312</v>
      </c>
      <c r="ME15" s="706"/>
      <c r="MF15" s="706"/>
      <c r="MG15" s="706"/>
      <c r="MH15" s="706"/>
      <c r="MI15" s="706"/>
      <c r="MJ15" s="706"/>
      <c r="MK15" s="706"/>
      <c r="ML15" s="706"/>
      <c r="MM15" s="706"/>
      <c r="MN15" s="706"/>
      <c r="MO15" s="707"/>
      <c r="MP15" s="705" t="s">
        <v>313</v>
      </c>
      <c r="MQ15" s="706"/>
      <c r="MR15" s="706"/>
      <c r="MS15" s="706"/>
      <c r="MT15" s="706"/>
      <c r="MU15" s="706"/>
      <c r="MV15" s="706"/>
      <c r="MW15" s="706"/>
      <c r="MX15" s="706"/>
      <c r="MY15" s="706"/>
      <c r="MZ15" s="706"/>
      <c r="NA15" s="707"/>
    </row>
    <row r="16" spans="1:365" s="282" customFormat="1" x14ac:dyDescent="0.2">
      <c r="A16" s="278"/>
      <c r="B16" s="264"/>
      <c r="C16" s="279"/>
      <c r="D16" s="280"/>
      <c r="E16" s="343" t="s">
        <v>930</v>
      </c>
      <c r="F16" s="352">
        <v>1</v>
      </c>
      <c r="G16" s="344">
        <f>F16+1</f>
        <v>2</v>
      </c>
      <c r="H16" s="344">
        <f t="shared" ref="H16:BS16" si="1">G16+1</f>
        <v>3</v>
      </c>
      <c r="I16" s="344">
        <f t="shared" si="1"/>
        <v>4</v>
      </c>
      <c r="J16" s="344">
        <f t="shared" si="1"/>
        <v>5</v>
      </c>
      <c r="K16" s="344">
        <f t="shared" si="1"/>
        <v>6</v>
      </c>
      <c r="L16" s="344">
        <f t="shared" si="1"/>
        <v>7</v>
      </c>
      <c r="M16" s="344">
        <f t="shared" si="1"/>
        <v>8</v>
      </c>
      <c r="N16" s="344">
        <f t="shared" si="1"/>
        <v>9</v>
      </c>
      <c r="O16" s="344">
        <f t="shared" si="1"/>
        <v>10</v>
      </c>
      <c r="P16" s="344">
        <f t="shared" si="1"/>
        <v>11</v>
      </c>
      <c r="Q16" s="345">
        <f t="shared" si="1"/>
        <v>12</v>
      </c>
      <c r="R16" s="352">
        <f t="shared" si="1"/>
        <v>13</v>
      </c>
      <c r="S16" s="344">
        <f t="shared" si="1"/>
        <v>14</v>
      </c>
      <c r="T16" s="344">
        <f t="shared" si="1"/>
        <v>15</v>
      </c>
      <c r="U16" s="344">
        <f t="shared" si="1"/>
        <v>16</v>
      </c>
      <c r="V16" s="344">
        <f t="shared" si="1"/>
        <v>17</v>
      </c>
      <c r="W16" s="344">
        <f t="shared" si="1"/>
        <v>18</v>
      </c>
      <c r="X16" s="344">
        <f t="shared" si="1"/>
        <v>19</v>
      </c>
      <c r="Y16" s="344">
        <f t="shared" si="1"/>
        <v>20</v>
      </c>
      <c r="Z16" s="344">
        <f t="shared" si="1"/>
        <v>21</v>
      </c>
      <c r="AA16" s="344">
        <f t="shared" si="1"/>
        <v>22</v>
      </c>
      <c r="AB16" s="344">
        <f t="shared" si="1"/>
        <v>23</v>
      </c>
      <c r="AC16" s="345">
        <f t="shared" si="1"/>
        <v>24</v>
      </c>
      <c r="AD16" s="352">
        <f t="shared" si="1"/>
        <v>25</v>
      </c>
      <c r="AE16" s="344">
        <f t="shared" si="1"/>
        <v>26</v>
      </c>
      <c r="AF16" s="344">
        <f t="shared" si="1"/>
        <v>27</v>
      </c>
      <c r="AG16" s="344">
        <f t="shared" si="1"/>
        <v>28</v>
      </c>
      <c r="AH16" s="344">
        <f t="shared" si="1"/>
        <v>29</v>
      </c>
      <c r="AI16" s="344">
        <f t="shared" si="1"/>
        <v>30</v>
      </c>
      <c r="AJ16" s="344">
        <f t="shared" si="1"/>
        <v>31</v>
      </c>
      <c r="AK16" s="344">
        <f t="shared" si="1"/>
        <v>32</v>
      </c>
      <c r="AL16" s="344">
        <f t="shared" si="1"/>
        <v>33</v>
      </c>
      <c r="AM16" s="344">
        <f t="shared" si="1"/>
        <v>34</v>
      </c>
      <c r="AN16" s="344">
        <f t="shared" si="1"/>
        <v>35</v>
      </c>
      <c r="AO16" s="345">
        <f t="shared" si="1"/>
        <v>36</v>
      </c>
      <c r="AP16" s="352">
        <f t="shared" si="1"/>
        <v>37</v>
      </c>
      <c r="AQ16" s="344">
        <f t="shared" si="1"/>
        <v>38</v>
      </c>
      <c r="AR16" s="344">
        <f t="shared" si="1"/>
        <v>39</v>
      </c>
      <c r="AS16" s="344">
        <f t="shared" si="1"/>
        <v>40</v>
      </c>
      <c r="AT16" s="344">
        <f t="shared" si="1"/>
        <v>41</v>
      </c>
      <c r="AU16" s="344">
        <f t="shared" si="1"/>
        <v>42</v>
      </c>
      <c r="AV16" s="344">
        <f t="shared" si="1"/>
        <v>43</v>
      </c>
      <c r="AW16" s="344">
        <f t="shared" si="1"/>
        <v>44</v>
      </c>
      <c r="AX16" s="344">
        <f t="shared" si="1"/>
        <v>45</v>
      </c>
      <c r="AY16" s="344">
        <f t="shared" si="1"/>
        <v>46</v>
      </c>
      <c r="AZ16" s="344">
        <f t="shared" si="1"/>
        <v>47</v>
      </c>
      <c r="BA16" s="345">
        <f t="shared" si="1"/>
        <v>48</v>
      </c>
      <c r="BB16" s="352">
        <f t="shared" si="1"/>
        <v>49</v>
      </c>
      <c r="BC16" s="344">
        <f t="shared" si="1"/>
        <v>50</v>
      </c>
      <c r="BD16" s="344">
        <f t="shared" si="1"/>
        <v>51</v>
      </c>
      <c r="BE16" s="344">
        <f t="shared" si="1"/>
        <v>52</v>
      </c>
      <c r="BF16" s="344">
        <f t="shared" si="1"/>
        <v>53</v>
      </c>
      <c r="BG16" s="344">
        <f t="shared" si="1"/>
        <v>54</v>
      </c>
      <c r="BH16" s="344">
        <f t="shared" si="1"/>
        <v>55</v>
      </c>
      <c r="BI16" s="344">
        <f t="shared" si="1"/>
        <v>56</v>
      </c>
      <c r="BJ16" s="344">
        <f t="shared" si="1"/>
        <v>57</v>
      </c>
      <c r="BK16" s="344">
        <f t="shared" si="1"/>
        <v>58</v>
      </c>
      <c r="BL16" s="344">
        <f t="shared" si="1"/>
        <v>59</v>
      </c>
      <c r="BM16" s="345">
        <f t="shared" si="1"/>
        <v>60</v>
      </c>
      <c r="BN16" s="352">
        <f t="shared" si="1"/>
        <v>61</v>
      </c>
      <c r="BO16" s="344">
        <f t="shared" si="1"/>
        <v>62</v>
      </c>
      <c r="BP16" s="344">
        <f t="shared" si="1"/>
        <v>63</v>
      </c>
      <c r="BQ16" s="344">
        <f t="shared" si="1"/>
        <v>64</v>
      </c>
      <c r="BR16" s="344">
        <f t="shared" si="1"/>
        <v>65</v>
      </c>
      <c r="BS16" s="344">
        <f t="shared" si="1"/>
        <v>66</v>
      </c>
      <c r="BT16" s="344">
        <f t="shared" ref="BT16:EE16" si="2">BS16+1</f>
        <v>67</v>
      </c>
      <c r="BU16" s="344">
        <f t="shared" si="2"/>
        <v>68</v>
      </c>
      <c r="BV16" s="344">
        <f t="shared" si="2"/>
        <v>69</v>
      </c>
      <c r="BW16" s="344">
        <f t="shared" si="2"/>
        <v>70</v>
      </c>
      <c r="BX16" s="344">
        <f t="shared" si="2"/>
        <v>71</v>
      </c>
      <c r="BY16" s="345">
        <f t="shared" si="2"/>
        <v>72</v>
      </c>
      <c r="BZ16" s="352">
        <f t="shared" si="2"/>
        <v>73</v>
      </c>
      <c r="CA16" s="344">
        <f t="shared" si="2"/>
        <v>74</v>
      </c>
      <c r="CB16" s="344">
        <f t="shared" si="2"/>
        <v>75</v>
      </c>
      <c r="CC16" s="344">
        <f t="shared" si="2"/>
        <v>76</v>
      </c>
      <c r="CD16" s="344">
        <f t="shared" si="2"/>
        <v>77</v>
      </c>
      <c r="CE16" s="344">
        <f t="shared" si="2"/>
        <v>78</v>
      </c>
      <c r="CF16" s="344">
        <f t="shared" si="2"/>
        <v>79</v>
      </c>
      <c r="CG16" s="344">
        <f t="shared" si="2"/>
        <v>80</v>
      </c>
      <c r="CH16" s="344">
        <f t="shared" si="2"/>
        <v>81</v>
      </c>
      <c r="CI16" s="344">
        <f t="shared" si="2"/>
        <v>82</v>
      </c>
      <c r="CJ16" s="344">
        <f t="shared" si="2"/>
        <v>83</v>
      </c>
      <c r="CK16" s="345">
        <f t="shared" si="2"/>
        <v>84</v>
      </c>
      <c r="CL16" s="352">
        <f t="shared" si="2"/>
        <v>85</v>
      </c>
      <c r="CM16" s="344">
        <f t="shared" si="2"/>
        <v>86</v>
      </c>
      <c r="CN16" s="344">
        <f t="shared" si="2"/>
        <v>87</v>
      </c>
      <c r="CO16" s="344">
        <f t="shared" si="2"/>
        <v>88</v>
      </c>
      <c r="CP16" s="344">
        <f t="shared" si="2"/>
        <v>89</v>
      </c>
      <c r="CQ16" s="344">
        <f t="shared" si="2"/>
        <v>90</v>
      </c>
      <c r="CR16" s="344">
        <f t="shared" si="2"/>
        <v>91</v>
      </c>
      <c r="CS16" s="344">
        <f t="shared" si="2"/>
        <v>92</v>
      </c>
      <c r="CT16" s="344">
        <f t="shared" si="2"/>
        <v>93</v>
      </c>
      <c r="CU16" s="344">
        <f t="shared" si="2"/>
        <v>94</v>
      </c>
      <c r="CV16" s="344">
        <f t="shared" si="2"/>
        <v>95</v>
      </c>
      <c r="CW16" s="345">
        <f t="shared" si="2"/>
        <v>96</v>
      </c>
      <c r="CX16" s="352">
        <f t="shared" si="2"/>
        <v>97</v>
      </c>
      <c r="CY16" s="344">
        <f t="shared" si="2"/>
        <v>98</v>
      </c>
      <c r="CZ16" s="344">
        <f t="shared" si="2"/>
        <v>99</v>
      </c>
      <c r="DA16" s="344">
        <f t="shared" si="2"/>
        <v>100</v>
      </c>
      <c r="DB16" s="344">
        <f t="shared" si="2"/>
        <v>101</v>
      </c>
      <c r="DC16" s="344">
        <f t="shared" si="2"/>
        <v>102</v>
      </c>
      <c r="DD16" s="344">
        <f t="shared" si="2"/>
        <v>103</v>
      </c>
      <c r="DE16" s="344">
        <f t="shared" si="2"/>
        <v>104</v>
      </c>
      <c r="DF16" s="344">
        <f t="shared" si="2"/>
        <v>105</v>
      </c>
      <c r="DG16" s="344">
        <f t="shared" si="2"/>
        <v>106</v>
      </c>
      <c r="DH16" s="344">
        <f t="shared" si="2"/>
        <v>107</v>
      </c>
      <c r="DI16" s="345">
        <f t="shared" si="2"/>
        <v>108</v>
      </c>
      <c r="DJ16" s="352">
        <f t="shared" si="2"/>
        <v>109</v>
      </c>
      <c r="DK16" s="344">
        <f t="shared" si="2"/>
        <v>110</v>
      </c>
      <c r="DL16" s="344">
        <f t="shared" si="2"/>
        <v>111</v>
      </c>
      <c r="DM16" s="344">
        <f t="shared" si="2"/>
        <v>112</v>
      </c>
      <c r="DN16" s="344">
        <f t="shared" si="2"/>
        <v>113</v>
      </c>
      <c r="DO16" s="344">
        <f t="shared" si="2"/>
        <v>114</v>
      </c>
      <c r="DP16" s="344">
        <f t="shared" si="2"/>
        <v>115</v>
      </c>
      <c r="DQ16" s="344">
        <f t="shared" si="2"/>
        <v>116</v>
      </c>
      <c r="DR16" s="344">
        <f t="shared" si="2"/>
        <v>117</v>
      </c>
      <c r="DS16" s="344">
        <f t="shared" si="2"/>
        <v>118</v>
      </c>
      <c r="DT16" s="344">
        <f t="shared" si="2"/>
        <v>119</v>
      </c>
      <c r="DU16" s="345">
        <f t="shared" si="2"/>
        <v>120</v>
      </c>
      <c r="DV16" s="352">
        <f t="shared" si="2"/>
        <v>121</v>
      </c>
      <c r="DW16" s="344">
        <f t="shared" si="2"/>
        <v>122</v>
      </c>
      <c r="DX16" s="344">
        <f t="shared" si="2"/>
        <v>123</v>
      </c>
      <c r="DY16" s="344">
        <f t="shared" si="2"/>
        <v>124</v>
      </c>
      <c r="DZ16" s="344">
        <f t="shared" si="2"/>
        <v>125</v>
      </c>
      <c r="EA16" s="344">
        <f t="shared" si="2"/>
        <v>126</v>
      </c>
      <c r="EB16" s="344">
        <f t="shared" si="2"/>
        <v>127</v>
      </c>
      <c r="EC16" s="344">
        <f t="shared" si="2"/>
        <v>128</v>
      </c>
      <c r="ED16" s="344">
        <f t="shared" si="2"/>
        <v>129</v>
      </c>
      <c r="EE16" s="344">
        <f t="shared" si="2"/>
        <v>130</v>
      </c>
      <c r="EF16" s="344">
        <f t="shared" ref="EF16:GQ16" si="3">EE16+1</f>
        <v>131</v>
      </c>
      <c r="EG16" s="345">
        <f t="shared" si="3"/>
        <v>132</v>
      </c>
      <c r="EH16" s="352">
        <f t="shared" si="3"/>
        <v>133</v>
      </c>
      <c r="EI16" s="344">
        <f t="shared" si="3"/>
        <v>134</v>
      </c>
      <c r="EJ16" s="344">
        <f t="shared" si="3"/>
        <v>135</v>
      </c>
      <c r="EK16" s="344">
        <f t="shared" si="3"/>
        <v>136</v>
      </c>
      <c r="EL16" s="344">
        <f t="shared" si="3"/>
        <v>137</v>
      </c>
      <c r="EM16" s="344">
        <f t="shared" si="3"/>
        <v>138</v>
      </c>
      <c r="EN16" s="344">
        <f t="shared" si="3"/>
        <v>139</v>
      </c>
      <c r="EO16" s="344">
        <f t="shared" si="3"/>
        <v>140</v>
      </c>
      <c r="EP16" s="344">
        <f t="shared" si="3"/>
        <v>141</v>
      </c>
      <c r="EQ16" s="344">
        <f t="shared" si="3"/>
        <v>142</v>
      </c>
      <c r="ER16" s="344">
        <f t="shared" si="3"/>
        <v>143</v>
      </c>
      <c r="ES16" s="345">
        <f t="shared" si="3"/>
        <v>144</v>
      </c>
      <c r="ET16" s="352">
        <f t="shared" si="3"/>
        <v>145</v>
      </c>
      <c r="EU16" s="344">
        <f t="shared" si="3"/>
        <v>146</v>
      </c>
      <c r="EV16" s="344">
        <f t="shared" si="3"/>
        <v>147</v>
      </c>
      <c r="EW16" s="344">
        <f t="shared" si="3"/>
        <v>148</v>
      </c>
      <c r="EX16" s="344">
        <f t="shared" si="3"/>
        <v>149</v>
      </c>
      <c r="EY16" s="344">
        <f t="shared" si="3"/>
        <v>150</v>
      </c>
      <c r="EZ16" s="344">
        <f t="shared" si="3"/>
        <v>151</v>
      </c>
      <c r="FA16" s="344">
        <f t="shared" si="3"/>
        <v>152</v>
      </c>
      <c r="FB16" s="344">
        <f t="shared" si="3"/>
        <v>153</v>
      </c>
      <c r="FC16" s="344">
        <f t="shared" si="3"/>
        <v>154</v>
      </c>
      <c r="FD16" s="344">
        <f t="shared" si="3"/>
        <v>155</v>
      </c>
      <c r="FE16" s="345">
        <f t="shared" si="3"/>
        <v>156</v>
      </c>
      <c r="FF16" s="352">
        <f t="shared" si="3"/>
        <v>157</v>
      </c>
      <c r="FG16" s="344">
        <f t="shared" si="3"/>
        <v>158</v>
      </c>
      <c r="FH16" s="344">
        <f t="shared" si="3"/>
        <v>159</v>
      </c>
      <c r="FI16" s="344">
        <f t="shared" si="3"/>
        <v>160</v>
      </c>
      <c r="FJ16" s="344">
        <f t="shared" si="3"/>
        <v>161</v>
      </c>
      <c r="FK16" s="344">
        <f t="shared" si="3"/>
        <v>162</v>
      </c>
      <c r="FL16" s="344">
        <f t="shared" si="3"/>
        <v>163</v>
      </c>
      <c r="FM16" s="344">
        <f t="shared" si="3"/>
        <v>164</v>
      </c>
      <c r="FN16" s="344">
        <f t="shared" si="3"/>
        <v>165</v>
      </c>
      <c r="FO16" s="344">
        <f t="shared" si="3"/>
        <v>166</v>
      </c>
      <c r="FP16" s="344">
        <f t="shared" si="3"/>
        <v>167</v>
      </c>
      <c r="FQ16" s="345">
        <f t="shared" si="3"/>
        <v>168</v>
      </c>
      <c r="FR16" s="352">
        <f t="shared" si="3"/>
        <v>169</v>
      </c>
      <c r="FS16" s="344">
        <f t="shared" si="3"/>
        <v>170</v>
      </c>
      <c r="FT16" s="344">
        <f t="shared" si="3"/>
        <v>171</v>
      </c>
      <c r="FU16" s="344">
        <f t="shared" si="3"/>
        <v>172</v>
      </c>
      <c r="FV16" s="344">
        <f t="shared" si="3"/>
        <v>173</v>
      </c>
      <c r="FW16" s="344">
        <f t="shared" si="3"/>
        <v>174</v>
      </c>
      <c r="FX16" s="344">
        <f t="shared" si="3"/>
        <v>175</v>
      </c>
      <c r="FY16" s="344">
        <f t="shared" si="3"/>
        <v>176</v>
      </c>
      <c r="FZ16" s="344">
        <f t="shared" si="3"/>
        <v>177</v>
      </c>
      <c r="GA16" s="344">
        <f t="shared" si="3"/>
        <v>178</v>
      </c>
      <c r="GB16" s="344">
        <f t="shared" si="3"/>
        <v>179</v>
      </c>
      <c r="GC16" s="345">
        <f t="shared" si="3"/>
        <v>180</v>
      </c>
      <c r="GD16" s="352">
        <f t="shared" si="3"/>
        <v>181</v>
      </c>
      <c r="GE16" s="344">
        <f t="shared" si="3"/>
        <v>182</v>
      </c>
      <c r="GF16" s="344">
        <f t="shared" si="3"/>
        <v>183</v>
      </c>
      <c r="GG16" s="344">
        <f t="shared" si="3"/>
        <v>184</v>
      </c>
      <c r="GH16" s="344">
        <f t="shared" si="3"/>
        <v>185</v>
      </c>
      <c r="GI16" s="344">
        <f t="shared" si="3"/>
        <v>186</v>
      </c>
      <c r="GJ16" s="344">
        <f t="shared" si="3"/>
        <v>187</v>
      </c>
      <c r="GK16" s="344">
        <f t="shared" si="3"/>
        <v>188</v>
      </c>
      <c r="GL16" s="344">
        <f t="shared" si="3"/>
        <v>189</v>
      </c>
      <c r="GM16" s="344">
        <f t="shared" si="3"/>
        <v>190</v>
      </c>
      <c r="GN16" s="344">
        <f t="shared" si="3"/>
        <v>191</v>
      </c>
      <c r="GO16" s="345">
        <f t="shared" si="3"/>
        <v>192</v>
      </c>
      <c r="GP16" s="352">
        <f t="shared" si="3"/>
        <v>193</v>
      </c>
      <c r="GQ16" s="344">
        <f t="shared" si="3"/>
        <v>194</v>
      </c>
      <c r="GR16" s="344">
        <f t="shared" ref="GR16:HO16" si="4">GQ16+1</f>
        <v>195</v>
      </c>
      <c r="GS16" s="344">
        <f t="shared" si="4"/>
        <v>196</v>
      </c>
      <c r="GT16" s="344">
        <f t="shared" si="4"/>
        <v>197</v>
      </c>
      <c r="GU16" s="344">
        <f t="shared" si="4"/>
        <v>198</v>
      </c>
      <c r="GV16" s="344">
        <f t="shared" si="4"/>
        <v>199</v>
      </c>
      <c r="GW16" s="344">
        <f t="shared" si="4"/>
        <v>200</v>
      </c>
      <c r="GX16" s="344">
        <f t="shared" si="4"/>
        <v>201</v>
      </c>
      <c r="GY16" s="344">
        <f t="shared" si="4"/>
        <v>202</v>
      </c>
      <c r="GZ16" s="344">
        <f t="shared" si="4"/>
        <v>203</v>
      </c>
      <c r="HA16" s="345">
        <f t="shared" si="4"/>
        <v>204</v>
      </c>
      <c r="HB16" s="352">
        <f t="shared" si="4"/>
        <v>205</v>
      </c>
      <c r="HC16" s="344">
        <f t="shared" si="4"/>
        <v>206</v>
      </c>
      <c r="HD16" s="344">
        <f t="shared" si="4"/>
        <v>207</v>
      </c>
      <c r="HE16" s="344">
        <f t="shared" si="4"/>
        <v>208</v>
      </c>
      <c r="HF16" s="344">
        <f t="shared" si="4"/>
        <v>209</v>
      </c>
      <c r="HG16" s="344">
        <f t="shared" si="4"/>
        <v>210</v>
      </c>
      <c r="HH16" s="344">
        <f t="shared" si="4"/>
        <v>211</v>
      </c>
      <c r="HI16" s="344">
        <f t="shared" si="4"/>
        <v>212</v>
      </c>
      <c r="HJ16" s="344">
        <f t="shared" si="4"/>
        <v>213</v>
      </c>
      <c r="HK16" s="344">
        <f t="shared" si="4"/>
        <v>214</v>
      </c>
      <c r="HL16" s="344">
        <f t="shared" si="4"/>
        <v>215</v>
      </c>
      <c r="HM16" s="345">
        <f t="shared" si="4"/>
        <v>216</v>
      </c>
      <c r="HN16" s="352">
        <f t="shared" si="4"/>
        <v>217</v>
      </c>
      <c r="HO16" s="344">
        <f t="shared" si="4"/>
        <v>218</v>
      </c>
      <c r="HP16" s="344">
        <f>HO16+1</f>
        <v>219</v>
      </c>
      <c r="HQ16" s="344">
        <f t="shared" ref="HQ16:KB16" si="5">HP16+1</f>
        <v>220</v>
      </c>
      <c r="HR16" s="344">
        <f t="shared" si="5"/>
        <v>221</v>
      </c>
      <c r="HS16" s="344">
        <f t="shared" si="5"/>
        <v>222</v>
      </c>
      <c r="HT16" s="344">
        <f t="shared" si="5"/>
        <v>223</v>
      </c>
      <c r="HU16" s="344">
        <f t="shared" si="5"/>
        <v>224</v>
      </c>
      <c r="HV16" s="344">
        <f t="shared" si="5"/>
        <v>225</v>
      </c>
      <c r="HW16" s="344">
        <f t="shared" si="5"/>
        <v>226</v>
      </c>
      <c r="HX16" s="344">
        <f t="shared" si="5"/>
        <v>227</v>
      </c>
      <c r="HY16" s="345">
        <f t="shared" si="5"/>
        <v>228</v>
      </c>
      <c r="HZ16" s="352">
        <f t="shared" si="5"/>
        <v>229</v>
      </c>
      <c r="IA16" s="344">
        <f t="shared" si="5"/>
        <v>230</v>
      </c>
      <c r="IB16" s="344">
        <f t="shared" si="5"/>
        <v>231</v>
      </c>
      <c r="IC16" s="344">
        <f t="shared" si="5"/>
        <v>232</v>
      </c>
      <c r="ID16" s="344">
        <f t="shared" si="5"/>
        <v>233</v>
      </c>
      <c r="IE16" s="344">
        <f t="shared" si="5"/>
        <v>234</v>
      </c>
      <c r="IF16" s="344">
        <f t="shared" si="5"/>
        <v>235</v>
      </c>
      <c r="IG16" s="344">
        <f t="shared" si="5"/>
        <v>236</v>
      </c>
      <c r="IH16" s="344">
        <f t="shared" si="5"/>
        <v>237</v>
      </c>
      <c r="II16" s="344">
        <f t="shared" si="5"/>
        <v>238</v>
      </c>
      <c r="IJ16" s="344">
        <f t="shared" si="5"/>
        <v>239</v>
      </c>
      <c r="IK16" s="345">
        <f t="shared" si="5"/>
        <v>240</v>
      </c>
      <c r="IL16" s="352">
        <f t="shared" si="5"/>
        <v>241</v>
      </c>
      <c r="IM16" s="344">
        <f t="shared" si="5"/>
        <v>242</v>
      </c>
      <c r="IN16" s="344">
        <f t="shared" si="5"/>
        <v>243</v>
      </c>
      <c r="IO16" s="344">
        <f t="shared" si="5"/>
        <v>244</v>
      </c>
      <c r="IP16" s="344">
        <f t="shared" si="5"/>
        <v>245</v>
      </c>
      <c r="IQ16" s="344">
        <f t="shared" si="5"/>
        <v>246</v>
      </c>
      <c r="IR16" s="344">
        <f t="shared" si="5"/>
        <v>247</v>
      </c>
      <c r="IS16" s="344">
        <f t="shared" si="5"/>
        <v>248</v>
      </c>
      <c r="IT16" s="344">
        <f t="shared" si="5"/>
        <v>249</v>
      </c>
      <c r="IU16" s="344">
        <f t="shared" si="5"/>
        <v>250</v>
      </c>
      <c r="IV16" s="344">
        <f t="shared" si="5"/>
        <v>251</v>
      </c>
      <c r="IW16" s="345">
        <f t="shared" si="5"/>
        <v>252</v>
      </c>
      <c r="IX16" s="352">
        <f t="shared" si="5"/>
        <v>253</v>
      </c>
      <c r="IY16" s="344">
        <f t="shared" si="5"/>
        <v>254</v>
      </c>
      <c r="IZ16" s="344">
        <f t="shared" si="5"/>
        <v>255</v>
      </c>
      <c r="JA16" s="344">
        <f t="shared" si="5"/>
        <v>256</v>
      </c>
      <c r="JB16" s="344">
        <f t="shared" si="5"/>
        <v>257</v>
      </c>
      <c r="JC16" s="344">
        <f t="shared" si="5"/>
        <v>258</v>
      </c>
      <c r="JD16" s="344">
        <f t="shared" si="5"/>
        <v>259</v>
      </c>
      <c r="JE16" s="344">
        <f t="shared" si="5"/>
        <v>260</v>
      </c>
      <c r="JF16" s="344">
        <f t="shared" si="5"/>
        <v>261</v>
      </c>
      <c r="JG16" s="344">
        <f t="shared" si="5"/>
        <v>262</v>
      </c>
      <c r="JH16" s="344">
        <f t="shared" si="5"/>
        <v>263</v>
      </c>
      <c r="JI16" s="345">
        <f t="shared" si="5"/>
        <v>264</v>
      </c>
      <c r="JJ16" s="352">
        <f t="shared" si="5"/>
        <v>265</v>
      </c>
      <c r="JK16" s="344">
        <f t="shared" si="5"/>
        <v>266</v>
      </c>
      <c r="JL16" s="344">
        <f t="shared" si="5"/>
        <v>267</v>
      </c>
      <c r="JM16" s="344">
        <f t="shared" si="5"/>
        <v>268</v>
      </c>
      <c r="JN16" s="344">
        <f t="shared" si="5"/>
        <v>269</v>
      </c>
      <c r="JO16" s="344">
        <f t="shared" si="5"/>
        <v>270</v>
      </c>
      <c r="JP16" s="344">
        <f t="shared" si="5"/>
        <v>271</v>
      </c>
      <c r="JQ16" s="344">
        <f t="shared" si="5"/>
        <v>272</v>
      </c>
      <c r="JR16" s="344">
        <f t="shared" si="5"/>
        <v>273</v>
      </c>
      <c r="JS16" s="344">
        <f t="shared" si="5"/>
        <v>274</v>
      </c>
      <c r="JT16" s="344">
        <f t="shared" si="5"/>
        <v>275</v>
      </c>
      <c r="JU16" s="345">
        <f t="shared" si="5"/>
        <v>276</v>
      </c>
      <c r="JV16" s="352">
        <f t="shared" si="5"/>
        <v>277</v>
      </c>
      <c r="JW16" s="344">
        <f t="shared" si="5"/>
        <v>278</v>
      </c>
      <c r="JX16" s="344">
        <f t="shared" si="5"/>
        <v>279</v>
      </c>
      <c r="JY16" s="344">
        <f t="shared" si="5"/>
        <v>280</v>
      </c>
      <c r="JZ16" s="344">
        <f t="shared" si="5"/>
        <v>281</v>
      </c>
      <c r="KA16" s="344">
        <f t="shared" si="5"/>
        <v>282</v>
      </c>
      <c r="KB16" s="344">
        <f t="shared" si="5"/>
        <v>283</v>
      </c>
      <c r="KC16" s="344">
        <f t="shared" ref="KC16:LC16" si="6">KB16+1</f>
        <v>284</v>
      </c>
      <c r="KD16" s="344">
        <f t="shared" si="6"/>
        <v>285</v>
      </c>
      <c r="KE16" s="344">
        <f t="shared" si="6"/>
        <v>286</v>
      </c>
      <c r="KF16" s="344">
        <f t="shared" si="6"/>
        <v>287</v>
      </c>
      <c r="KG16" s="345">
        <f t="shared" si="6"/>
        <v>288</v>
      </c>
      <c r="KH16" s="352">
        <f t="shared" si="6"/>
        <v>289</v>
      </c>
      <c r="KI16" s="344">
        <f t="shared" si="6"/>
        <v>290</v>
      </c>
      <c r="KJ16" s="344">
        <f t="shared" si="6"/>
        <v>291</v>
      </c>
      <c r="KK16" s="344">
        <f t="shared" si="6"/>
        <v>292</v>
      </c>
      <c r="KL16" s="344">
        <f t="shared" si="6"/>
        <v>293</v>
      </c>
      <c r="KM16" s="344">
        <f t="shared" si="6"/>
        <v>294</v>
      </c>
      <c r="KN16" s="344">
        <f t="shared" si="6"/>
        <v>295</v>
      </c>
      <c r="KO16" s="344">
        <f t="shared" si="6"/>
        <v>296</v>
      </c>
      <c r="KP16" s="344">
        <f t="shared" si="6"/>
        <v>297</v>
      </c>
      <c r="KQ16" s="344">
        <f t="shared" si="6"/>
        <v>298</v>
      </c>
      <c r="KR16" s="344">
        <f t="shared" si="6"/>
        <v>299</v>
      </c>
      <c r="KS16" s="345">
        <f t="shared" si="6"/>
        <v>300</v>
      </c>
      <c r="KT16" s="352">
        <f t="shared" si="6"/>
        <v>301</v>
      </c>
      <c r="KU16" s="344">
        <f t="shared" si="6"/>
        <v>302</v>
      </c>
      <c r="KV16" s="344">
        <f t="shared" si="6"/>
        <v>303</v>
      </c>
      <c r="KW16" s="344">
        <f t="shared" si="6"/>
        <v>304</v>
      </c>
      <c r="KX16" s="344">
        <f t="shared" si="6"/>
        <v>305</v>
      </c>
      <c r="KY16" s="344">
        <f t="shared" si="6"/>
        <v>306</v>
      </c>
      <c r="KZ16" s="344">
        <f t="shared" si="6"/>
        <v>307</v>
      </c>
      <c r="LA16" s="344">
        <f t="shared" si="6"/>
        <v>308</v>
      </c>
      <c r="LB16" s="344">
        <f t="shared" si="6"/>
        <v>309</v>
      </c>
      <c r="LC16" s="344">
        <f t="shared" si="6"/>
        <v>310</v>
      </c>
      <c r="LD16" s="344">
        <f>LC16+1</f>
        <v>311</v>
      </c>
      <c r="LE16" s="345">
        <f t="shared" ref="LE16:NA16" si="7">LD16+1</f>
        <v>312</v>
      </c>
      <c r="LF16" s="352">
        <f t="shared" si="7"/>
        <v>313</v>
      </c>
      <c r="LG16" s="344">
        <f t="shared" si="7"/>
        <v>314</v>
      </c>
      <c r="LH16" s="344">
        <f t="shared" si="7"/>
        <v>315</v>
      </c>
      <c r="LI16" s="344">
        <f t="shared" si="7"/>
        <v>316</v>
      </c>
      <c r="LJ16" s="344">
        <f t="shared" si="7"/>
        <v>317</v>
      </c>
      <c r="LK16" s="344">
        <f t="shared" si="7"/>
        <v>318</v>
      </c>
      <c r="LL16" s="344">
        <f t="shared" si="7"/>
        <v>319</v>
      </c>
      <c r="LM16" s="344">
        <f t="shared" si="7"/>
        <v>320</v>
      </c>
      <c r="LN16" s="344">
        <f t="shared" si="7"/>
        <v>321</v>
      </c>
      <c r="LO16" s="344">
        <f t="shared" si="7"/>
        <v>322</v>
      </c>
      <c r="LP16" s="344">
        <f t="shared" si="7"/>
        <v>323</v>
      </c>
      <c r="LQ16" s="345">
        <f t="shared" si="7"/>
        <v>324</v>
      </c>
      <c r="LR16" s="352">
        <f t="shared" si="7"/>
        <v>325</v>
      </c>
      <c r="LS16" s="344">
        <f t="shared" si="7"/>
        <v>326</v>
      </c>
      <c r="LT16" s="344">
        <f t="shared" si="7"/>
        <v>327</v>
      </c>
      <c r="LU16" s="344">
        <f t="shared" si="7"/>
        <v>328</v>
      </c>
      <c r="LV16" s="344">
        <f t="shared" si="7"/>
        <v>329</v>
      </c>
      <c r="LW16" s="344">
        <f t="shared" si="7"/>
        <v>330</v>
      </c>
      <c r="LX16" s="344">
        <f t="shared" si="7"/>
        <v>331</v>
      </c>
      <c r="LY16" s="344">
        <f t="shared" si="7"/>
        <v>332</v>
      </c>
      <c r="LZ16" s="344">
        <f t="shared" si="7"/>
        <v>333</v>
      </c>
      <c r="MA16" s="344">
        <f t="shared" si="7"/>
        <v>334</v>
      </c>
      <c r="MB16" s="344">
        <f t="shared" si="7"/>
        <v>335</v>
      </c>
      <c r="MC16" s="345">
        <f t="shared" si="7"/>
        <v>336</v>
      </c>
      <c r="MD16" s="352">
        <f t="shared" si="7"/>
        <v>337</v>
      </c>
      <c r="ME16" s="344">
        <f t="shared" si="7"/>
        <v>338</v>
      </c>
      <c r="MF16" s="344">
        <f t="shared" si="7"/>
        <v>339</v>
      </c>
      <c r="MG16" s="344">
        <f t="shared" si="7"/>
        <v>340</v>
      </c>
      <c r="MH16" s="344">
        <f t="shared" si="7"/>
        <v>341</v>
      </c>
      <c r="MI16" s="344">
        <f t="shared" si="7"/>
        <v>342</v>
      </c>
      <c r="MJ16" s="344">
        <f t="shared" si="7"/>
        <v>343</v>
      </c>
      <c r="MK16" s="344">
        <f t="shared" si="7"/>
        <v>344</v>
      </c>
      <c r="ML16" s="344">
        <f t="shared" si="7"/>
        <v>345</v>
      </c>
      <c r="MM16" s="344">
        <f t="shared" si="7"/>
        <v>346</v>
      </c>
      <c r="MN16" s="344">
        <f t="shared" si="7"/>
        <v>347</v>
      </c>
      <c r="MO16" s="345">
        <f t="shared" si="7"/>
        <v>348</v>
      </c>
      <c r="MP16" s="352">
        <f t="shared" si="7"/>
        <v>349</v>
      </c>
      <c r="MQ16" s="344">
        <f t="shared" si="7"/>
        <v>350</v>
      </c>
      <c r="MR16" s="344">
        <f t="shared" si="7"/>
        <v>351</v>
      </c>
      <c r="MS16" s="344">
        <f t="shared" si="7"/>
        <v>352</v>
      </c>
      <c r="MT16" s="344">
        <f t="shared" si="7"/>
        <v>353</v>
      </c>
      <c r="MU16" s="344">
        <f t="shared" si="7"/>
        <v>354</v>
      </c>
      <c r="MV16" s="344">
        <f t="shared" si="7"/>
        <v>355</v>
      </c>
      <c r="MW16" s="344">
        <f t="shared" si="7"/>
        <v>356</v>
      </c>
      <c r="MX16" s="344">
        <f t="shared" si="7"/>
        <v>357</v>
      </c>
      <c r="MY16" s="344">
        <f t="shared" si="7"/>
        <v>358</v>
      </c>
      <c r="MZ16" s="344">
        <f t="shared" si="7"/>
        <v>359</v>
      </c>
      <c r="NA16" s="345">
        <f t="shared" si="7"/>
        <v>360</v>
      </c>
    </row>
    <row r="17" spans="1:365" x14ac:dyDescent="0.2">
      <c r="A17" s="257" t="s">
        <v>610</v>
      </c>
      <c r="B17" s="701" t="s">
        <v>611</v>
      </c>
      <c r="C17" s="701"/>
      <c r="D17" s="273"/>
      <c r="E17" s="343" t="s">
        <v>646</v>
      </c>
      <c r="F17" s="353">
        <f>'Receitas UGC'!F15</f>
        <v>555862.67000498425</v>
      </c>
      <c r="G17" s="353">
        <f>'Receitas UGC'!G15</f>
        <v>396360.23777124094</v>
      </c>
      <c r="H17" s="353">
        <f>'Receitas UGC'!H15</f>
        <v>401763.42867522791</v>
      </c>
      <c r="I17" s="353">
        <f>'Receitas UGC'!I15</f>
        <v>375618.87963686994</v>
      </c>
      <c r="J17" s="353">
        <f>'Receitas UGC'!J15</f>
        <v>310148.80359873112</v>
      </c>
      <c r="K17" s="353">
        <f>'Receitas UGC'!K15</f>
        <v>328073.08238718525</v>
      </c>
      <c r="L17" s="353">
        <f>'Receitas UGC'!L15</f>
        <v>515776.45767970465</v>
      </c>
      <c r="M17" s="353">
        <f>'Receitas UGC'!M15</f>
        <v>375641.39092310762</v>
      </c>
      <c r="N17" s="353">
        <f>'Receitas UGC'!N15</f>
        <v>404470.32373696513</v>
      </c>
      <c r="O17" s="353">
        <f>'Receitas UGC'!O15</f>
        <v>451718.88241115265</v>
      </c>
      <c r="P17" s="353">
        <f>'Receitas UGC'!P15</f>
        <v>468215.85745493148</v>
      </c>
      <c r="Q17" s="353">
        <f>'Receitas UGC'!Q15</f>
        <v>475439.25120155123</v>
      </c>
      <c r="R17" s="353">
        <f>'Receitas UGC'!R15</f>
        <v>586386.94284270529</v>
      </c>
      <c r="S17" s="353">
        <f>'Receitas UGC'!S15</f>
        <v>450838.67587529653</v>
      </c>
      <c r="T17" s="353">
        <f>'Receitas UGC'!T15</f>
        <v>394392.37305494735</v>
      </c>
      <c r="U17" s="353">
        <f>'Receitas UGC'!U15</f>
        <v>388743.7761542371</v>
      </c>
      <c r="V17" s="353">
        <f>'Receitas UGC'!V15</f>
        <v>327729.07984998223</v>
      </c>
      <c r="W17" s="353">
        <f>'Receitas UGC'!W15</f>
        <v>339646.67798032763</v>
      </c>
      <c r="X17" s="353">
        <f>'Receitas UGC'!X15</f>
        <v>529618.19913483411</v>
      </c>
      <c r="Y17" s="353">
        <f>'Receitas UGC'!Y15</f>
        <v>389603.28823513835</v>
      </c>
      <c r="Z17" s="353">
        <f>'Receitas UGC'!Z15</f>
        <v>417517.0257336353</v>
      </c>
      <c r="AA17" s="353">
        <f>'Receitas UGC'!AA15</f>
        <v>464832.90205116925</v>
      </c>
      <c r="AB17" s="353">
        <f>'Receitas UGC'!AB15</f>
        <v>482090.99407342728</v>
      </c>
      <c r="AC17" s="353">
        <f>'Receitas UGC'!AC15</f>
        <v>470805.99932965718</v>
      </c>
      <c r="AD17" s="353">
        <f>'Receitas UGC'!AD15</f>
        <v>593154.72959074948</v>
      </c>
      <c r="AE17" s="353">
        <f>'Receitas UGC'!AE15</f>
        <v>459402.06824587425</v>
      </c>
      <c r="AF17" s="353">
        <f>'Receitas UGC'!AF15</f>
        <v>418816.93662864936</v>
      </c>
      <c r="AG17" s="353">
        <f>'Receitas UGC'!AG15</f>
        <v>388907.55229474272</v>
      </c>
      <c r="AH17" s="353">
        <f>'Receitas UGC'!AH15</f>
        <v>348216.97679859021</v>
      </c>
      <c r="AI17" s="353">
        <f>'Receitas UGC'!AI15</f>
        <v>338449.21039271314</v>
      </c>
      <c r="AJ17" s="353">
        <f>'Receitas UGC'!AJ15</f>
        <v>536880.22387880832</v>
      </c>
      <c r="AK17" s="353">
        <f>'Receitas UGC'!AK15</f>
        <v>400357.7278011489</v>
      </c>
      <c r="AL17" s="353">
        <f>'Receitas UGC'!AL15</f>
        <v>426610.64973667567</v>
      </c>
      <c r="AM17" s="353">
        <f>'Receitas UGC'!AM15</f>
        <v>475214.32577767543</v>
      </c>
      <c r="AN17" s="353">
        <f>'Receitas UGC'!AN15</f>
        <v>494230.58083187626</v>
      </c>
      <c r="AO17" s="353">
        <f>'Receitas UGC'!AO15</f>
        <v>510847.3041899227</v>
      </c>
      <c r="AP17" s="353">
        <f>'Receitas UGC'!AP15</f>
        <v>616966.83436137671</v>
      </c>
      <c r="AQ17" s="353">
        <f>'Receitas UGC'!AQ15</f>
        <v>450437.66559007484</v>
      </c>
      <c r="AR17" s="353">
        <f>'Receitas UGC'!AR15</f>
        <v>459291.88085068209</v>
      </c>
      <c r="AS17" s="353">
        <f>'Receitas UGC'!AS15</f>
        <v>428638.8128744287</v>
      </c>
      <c r="AT17" s="353">
        <f>'Receitas UGC'!AT15</f>
        <v>359256.05222857924</v>
      </c>
      <c r="AU17" s="353">
        <f>'Receitas UGC'!AU15</f>
        <v>378320.79941191344</v>
      </c>
      <c r="AV17" s="353">
        <f>'Receitas UGC'!AV15</f>
        <v>566440.80382776365</v>
      </c>
      <c r="AW17" s="353">
        <f>'Receitas UGC'!AW15</f>
        <v>423332.58834038681</v>
      </c>
      <c r="AX17" s="353">
        <f>'Receitas UGC'!AX15</f>
        <v>450760.89356375189</v>
      </c>
      <c r="AY17" s="353">
        <f>'Receitas UGC'!AY15</f>
        <v>497188.62326385145</v>
      </c>
      <c r="AZ17" s="353">
        <f>'Receitas UGC'!AZ15</f>
        <v>515161.19818765327</v>
      </c>
      <c r="BA17" s="353">
        <f>'Receitas UGC'!BA15</f>
        <v>531969.7489079003</v>
      </c>
      <c r="BB17" s="353">
        <f>'Receitas UGC'!BB15</f>
        <v>636645.00398389832</v>
      </c>
      <c r="BC17" s="353">
        <f>'Receitas UGC'!BC15</f>
        <v>498636.23569793528</v>
      </c>
      <c r="BD17" s="353">
        <f>'Receitas UGC'!BD15</f>
        <v>442394.84593599144</v>
      </c>
      <c r="BE17" s="353">
        <f>'Receitas UGC'!BE15</f>
        <v>436119.91667209339</v>
      </c>
      <c r="BF17" s="353">
        <f>'Receitas UGC'!BF15</f>
        <v>373110.05262834928</v>
      </c>
      <c r="BG17" s="353">
        <f>'Receitas UGC'!BG15</f>
        <v>386843.20963746193</v>
      </c>
      <c r="BH17" s="353">
        <f>'Receitas UGC'!BH15</f>
        <v>578436.7901393323</v>
      </c>
      <c r="BI17" s="353">
        <f>'Receitas UGC'!BI15</f>
        <v>436292.68908291112</v>
      </c>
      <c r="BJ17" s="353">
        <f>'Receitas UGC'!BJ15</f>
        <v>463389.36193240958</v>
      </c>
      <c r="BK17" s="353">
        <f>'Receitas UGC'!BK15</f>
        <v>510427.5166111812</v>
      </c>
      <c r="BL17" s="353">
        <f>'Receitas UGC'!BL15</f>
        <v>529639.19302473927</v>
      </c>
      <c r="BM17" s="353">
        <f>'Receitas UGC'!BM15</f>
        <v>533088.75676100457</v>
      </c>
      <c r="BN17" s="353">
        <f>'Receitas UGC'!BN15</f>
        <v>646286.54494754388</v>
      </c>
      <c r="BO17" s="353">
        <f>'Receitas UGC'!BO15</f>
        <v>509797.02015780157</v>
      </c>
      <c r="BP17" s="353">
        <f>'Receitas UGC'!BP15</f>
        <v>469725.82391196478</v>
      </c>
      <c r="BQ17" s="353">
        <f>'Receitas UGC'!BQ15</f>
        <v>438769.02234392875</v>
      </c>
      <c r="BR17" s="353">
        <f>'Receitas UGC'!BR15</f>
        <v>395871.51793368073</v>
      </c>
      <c r="BS17" s="353">
        <f>'Receitas UGC'!BS15</f>
        <v>387900.35111882153</v>
      </c>
      <c r="BT17" s="353">
        <f>'Receitas UGC'!BT15</f>
        <v>587872.69317866687</v>
      </c>
      <c r="BU17" s="353">
        <f>'Receitas UGC'!BU15</f>
        <v>449083.98862203653</v>
      </c>
      <c r="BV17" s="353">
        <f>'Receitas UGC'!BV15</f>
        <v>474439.53667714086</v>
      </c>
      <c r="BW17" s="353">
        <f>'Receitas UGC'!BW15</f>
        <v>522702.04897981707</v>
      </c>
      <c r="BX17" s="353">
        <f>'Receitas UGC'!BX15</f>
        <v>543673.05116622895</v>
      </c>
      <c r="BY17" s="353">
        <f>'Receitas UGC'!BY15</f>
        <v>503580.50404180592</v>
      </c>
      <c r="BZ17" s="353">
        <f>'Receitas UGC'!BZ15</f>
        <v>643846.531201615</v>
      </c>
      <c r="CA17" s="353">
        <f>'Receitas UGC'!CA15</f>
        <v>512595.17443710641</v>
      </c>
      <c r="CB17" s="353">
        <f>'Receitas UGC'!CB15</f>
        <v>453129.94511522492</v>
      </c>
      <c r="CC17" s="353">
        <f>'Receitas UGC'!CC15</f>
        <v>453271.30407761992</v>
      </c>
      <c r="CD17" s="353">
        <f>'Receitas UGC'!CD15</f>
        <v>411096.77641071397</v>
      </c>
      <c r="CE17" s="353">
        <f>'Receitas UGC'!CE15</f>
        <v>398159.92504213605</v>
      </c>
      <c r="CF17" s="353">
        <f>'Receitas UGC'!CF15</f>
        <v>602293.97036964714</v>
      </c>
      <c r="CG17" s="353">
        <f>'Receitas UGC'!CG15</f>
        <v>463727.50643313036</v>
      </c>
      <c r="CH17" s="353">
        <f>'Receitas UGC'!CH15</f>
        <v>488600.63600643363</v>
      </c>
      <c r="CI17" s="353">
        <f>'Receitas UGC'!CI15</f>
        <v>537448.73029769759</v>
      </c>
      <c r="CJ17" s="353">
        <f>'Receitas UGC'!CJ15</f>
        <v>559539.90152261837</v>
      </c>
      <c r="CK17" s="353">
        <f>'Receitas UGC'!CK15</f>
        <v>546323.9044493197</v>
      </c>
      <c r="CL17" s="353">
        <f>'Receitas UGC'!CL15</f>
        <v>670532.58618162922</v>
      </c>
      <c r="CM17" s="353">
        <f>'Receitas UGC'!CM15</f>
        <v>535967.16894002759</v>
      </c>
      <c r="CN17" s="353">
        <f>'Receitas UGC'!CN15</f>
        <v>478105.33133517968</v>
      </c>
      <c r="CO17" s="353">
        <f>'Receitas UGC'!CO15</f>
        <v>475854.52858996351</v>
      </c>
      <c r="CP17" s="353">
        <f>'Receitas UGC'!CP15</f>
        <v>425394.29597010487</v>
      </c>
      <c r="CQ17" s="353">
        <f>'Receitas UGC'!CQ15</f>
        <v>416631.50947724481</v>
      </c>
      <c r="CR17" s="353">
        <f>'Receitas UGC'!CR15</f>
        <v>621437.20839761605</v>
      </c>
      <c r="CS17" s="353">
        <f>'Receitas UGC'!CS15</f>
        <v>481188.69468251074</v>
      </c>
      <c r="CT17" s="353">
        <f>'Receitas UGC'!CT15</f>
        <v>506045.98764683213</v>
      </c>
      <c r="CU17" s="353">
        <f>'Receitas UGC'!CU15</f>
        <v>554808.14099634707</v>
      </c>
      <c r="CV17" s="353">
        <f>'Receitas UGC'!CV15</f>
        <v>577493.77615045907</v>
      </c>
      <c r="CW17" s="353">
        <f>'Receitas UGC'!CW15</f>
        <v>575387.80425755528</v>
      </c>
      <c r="CX17" s="353">
        <f>'Receitas UGC'!CX15</f>
        <v>692732.36674066668</v>
      </c>
      <c r="CY17" s="353">
        <f>'Receitas UGC'!CY15</f>
        <v>526779.25637102639</v>
      </c>
      <c r="CZ17" s="353">
        <f>'Receitas UGC'!CZ15</f>
        <v>533952.45782019768</v>
      </c>
      <c r="DA17" s="353">
        <f>'Receitas UGC'!DA15</f>
        <v>505964.98077086156</v>
      </c>
      <c r="DB17" s="353">
        <f>'Receitas UGC'!DB15</f>
        <v>435133.74827373336</v>
      </c>
      <c r="DC17" s="353">
        <f>'Receitas UGC'!DC15</f>
        <v>458358.76454798417</v>
      </c>
      <c r="DD17" s="353">
        <f>'Receitas UGC'!DD15</f>
        <v>650666.29052399413</v>
      </c>
      <c r="DE17" s="353">
        <f>'Receitas UGC'!DE15</f>
        <v>504733.6887001599</v>
      </c>
      <c r="DF17" s="353">
        <f>'Receitas UGC'!DF15</f>
        <v>531399.9576408607</v>
      </c>
      <c r="DG17" s="353">
        <f>'Receitas UGC'!DG15</f>
        <v>577950.71777338453</v>
      </c>
      <c r="DH17" s="353">
        <f>'Receitas UGC'!DH15</f>
        <v>599922.69833302323</v>
      </c>
      <c r="DI17" s="353">
        <f>'Receitas UGC'!DI15</f>
        <v>613213.82869074761</v>
      </c>
      <c r="DJ17" s="353">
        <f>'Receitas UGC'!DJ15</f>
        <v>720099.79567200574</v>
      </c>
      <c r="DK17" s="353">
        <f>'Receitas UGC'!DK15</f>
        <v>580969.59372096439</v>
      </c>
      <c r="DL17" s="353">
        <f>'Receitas UGC'!DL15</f>
        <v>524023.96484378923</v>
      </c>
      <c r="DM17" s="353">
        <f>'Receitas UGC'!DM15</f>
        <v>519007.32112804789</v>
      </c>
      <c r="DN17" s="353">
        <f>'Receitas UGC'!DN15</f>
        <v>453753.6230070219</v>
      </c>
      <c r="DO17" s="353">
        <f>'Receitas UGC'!DO15</f>
        <v>471453.69579323399</v>
      </c>
      <c r="DP17" s="353">
        <f>'Receitas UGC'!DP15</f>
        <v>666865.39467899117</v>
      </c>
      <c r="DQ17" s="353">
        <f>'Receitas UGC'!DQ15</f>
        <v>521473.2923842789</v>
      </c>
      <c r="DR17" s="353">
        <f>'Receitas UGC'!DR15</f>
        <v>547541.06085710775</v>
      </c>
      <c r="DS17" s="353">
        <f>'Receitas UGC'!DS15</f>
        <v>594481.01253847731</v>
      </c>
      <c r="DT17" s="353">
        <f>'Receitas UGC'!DT15</f>
        <v>617606.77429311106</v>
      </c>
      <c r="DU17" s="353">
        <f>'Receitas UGC'!DU15</f>
        <v>631837.85195916588</v>
      </c>
      <c r="DV17" s="353">
        <f>'Receitas UGC'!DV15</f>
        <v>738352.6658196362</v>
      </c>
      <c r="DW17" s="353">
        <f>'Receitas UGC'!DW15</f>
        <v>598907.28330642637</v>
      </c>
      <c r="DX17" s="353">
        <f>'Receitas UGC'!DX15</f>
        <v>558907.13325238216</v>
      </c>
      <c r="DY17" s="353">
        <f>'Receitas UGC'!DY15</f>
        <v>527728.48071854434</v>
      </c>
      <c r="DZ17" s="353">
        <f>'Receitas UGC'!DZ15</f>
        <v>481712.74239993474</v>
      </c>
      <c r="EA17" s="353">
        <f>'Receitas UGC'!EA15</f>
        <v>477442.20424974838</v>
      </c>
      <c r="EB17" s="353">
        <f>'Receitas UGC'!EB15</f>
        <v>680813.33910009102</v>
      </c>
      <c r="EC17" s="353">
        <f>'Receitas UGC'!EC15</f>
        <v>538308.03860728198</v>
      </c>
      <c r="ED17" s="353">
        <f>'Receitas UGC'!ED15</f>
        <v>562330.83358647255</v>
      </c>
      <c r="EE17" s="353">
        <f>'Receitas UGC'!EE15</f>
        <v>610244.88604882848</v>
      </c>
      <c r="EF17" s="353">
        <f>'Receitas UGC'!EF15</f>
        <v>635022.9531918189</v>
      </c>
      <c r="EG17" s="353">
        <f>'Receitas UGC'!EG15</f>
        <v>592330.61460973928</v>
      </c>
      <c r="EH17" s="353">
        <f>'Receitas UGC'!EH15</f>
        <v>733827.29374943429</v>
      </c>
      <c r="EI17" s="353">
        <f>'Receitas UGC'!EI15</f>
        <v>571361.29003680241</v>
      </c>
      <c r="EJ17" s="353">
        <f>'Receitas UGC'!EJ15</f>
        <v>575602.11335137498</v>
      </c>
      <c r="EK17" s="353">
        <f>'Receitas UGC'!EK15</f>
        <v>552029.37688001862</v>
      </c>
      <c r="EL17" s="353">
        <f>'Receitas UGC'!EL15</f>
        <v>481621.14874852641</v>
      </c>
      <c r="EM17" s="353">
        <f>'Receitas UGC'!EM15</f>
        <v>508122.11093058606</v>
      </c>
      <c r="EN17" s="353">
        <f>'Receitas UGC'!EN15</f>
        <v>704041.32483574515</v>
      </c>
      <c r="EO17" s="353">
        <f>'Receitas UGC'!EO15</f>
        <v>556890.00720912172</v>
      </c>
      <c r="EP17" s="353">
        <f>'Receitas UGC'!EP15</f>
        <v>583503.62615252216</v>
      </c>
      <c r="EQ17" s="353">
        <f>'Receitas UGC'!EQ15</f>
        <v>630541.92860438628</v>
      </c>
      <c r="ER17" s="353">
        <f>'Receitas UGC'!ER15</f>
        <v>655480.022340102</v>
      </c>
      <c r="ES17" s="353">
        <f>'Receitas UGC'!ES15</f>
        <v>657570.49827988935</v>
      </c>
      <c r="ET17" s="353">
        <f>'Receitas UGC'!ET15</f>
        <v>771700.05958949227</v>
      </c>
      <c r="EU17" s="353">
        <f>'Receitas UGC'!EU15</f>
        <v>633087.79454962933</v>
      </c>
      <c r="EV17" s="353">
        <f>'Receitas UGC'!EV15</f>
        <v>575277.24976289144</v>
      </c>
      <c r="EW17" s="353">
        <f>'Receitas UGC'!EW15</f>
        <v>572119.01212292281</v>
      </c>
      <c r="EX17" s="353">
        <f>'Receitas UGC'!EX15</f>
        <v>505965.27242828079</v>
      </c>
      <c r="EY17" s="353">
        <f>'Receitas UGC'!EY15</f>
        <v>526560.14776271756</v>
      </c>
      <c r="EZ17" s="353">
        <f>'Receitas UGC'!EZ15</f>
        <v>724853.07273827738</v>
      </c>
      <c r="FA17" s="353">
        <f>'Receitas UGC'!FA15</f>
        <v>577598.62893701717</v>
      </c>
      <c r="FB17" s="353">
        <f>'Receitas UGC'!FB15</f>
        <v>603191.04637062538</v>
      </c>
      <c r="FC17" s="353">
        <f>'Receitas UGC'!FC15</f>
        <v>650244.47612062795</v>
      </c>
      <c r="FD17" s="353">
        <f>'Receitas UGC'!FD15</f>
        <v>676095.32536017429</v>
      </c>
      <c r="FE17" s="353">
        <f>'Receitas UGC'!FE15</f>
        <v>659525.6373996716</v>
      </c>
      <c r="FF17" s="353">
        <f>'Receitas UGC'!FF15</f>
        <v>784867.58319973247</v>
      </c>
      <c r="FG17" s="353">
        <f>'Receitas UGC'!FG15</f>
        <v>648041.81707114843</v>
      </c>
      <c r="FH17" s="353">
        <f>'Receitas UGC'!FH15</f>
        <v>605885.45927257719</v>
      </c>
      <c r="FI17" s="353">
        <f>'Receitas UGC'!FI15</f>
        <v>578406.06500241882</v>
      </c>
      <c r="FJ17" s="353">
        <f>'Receitas UGC'!FJ15</f>
        <v>532394.21000512585</v>
      </c>
      <c r="FK17" s="353">
        <f>'Receitas UGC'!FK15</f>
        <v>531438.72863377642</v>
      </c>
      <c r="FL17" s="353">
        <f>'Receitas UGC'!FL15</f>
        <v>738330.5309659075</v>
      </c>
      <c r="FM17" s="353">
        <f>'Receitas UGC'!FM15</f>
        <v>594349.91836172913</v>
      </c>
      <c r="FN17" s="353">
        <f>'Receitas UGC'!FN15</f>
        <v>618186.28980738064</v>
      </c>
      <c r="FO17" s="353">
        <f>'Receitas UGC'!FO15</f>
        <v>666488.37885520258</v>
      </c>
      <c r="FP17" s="353">
        <f>'Receitas UGC'!FP15</f>
        <v>694277.28775606724</v>
      </c>
      <c r="FQ17" s="353">
        <f>'Receitas UGC'!FQ15</f>
        <v>689079.36145489465</v>
      </c>
      <c r="FR17" s="353">
        <f>'Receitas UGC'!FR15</f>
        <v>808123.49804984196</v>
      </c>
      <c r="FS17" s="353">
        <f>'Receitas UGC'!FS15</f>
        <v>670006.8095190248</v>
      </c>
      <c r="FT17" s="353">
        <f>'Receitas UGC'!FT15</f>
        <v>611724.62746420305</v>
      </c>
      <c r="FU17" s="353">
        <f>'Receitas UGC'!FU15</f>
        <v>609912.50547646265</v>
      </c>
      <c r="FV17" s="353">
        <f>'Receitas UGC'!FV15</f>
        <v>543174.80540848349</v>
      </c>
      <c r="FW17" s="353">
        <f>'Receitas UGC'!FW15</f>
        <v>565866.32426493068</v>
      </c>
      <c r="FX17" s="353">
        <f>'Receitas UGC'!FX15</f>
        <v>766228.21641780902</v>
      </c>
      <c r="FY17" s="353">
        <f>'Receitas UGC'!FY15</f>
        <v>617683.9390686804</v>
      </c>
      <c r="FZ17" s="353">
        <f>'Receitas UGC'!FZ15</f>
        <v>642963.52475453517</v>
      </c>
      <c r="GA17" s="353">
        <f>'Receitas UGC'!GA15</f>
        <v>690115.25083231402</v>
      </c>
      <c r="GB17" s="353">
        <f>'Receitas UGC'!GB15</f>
        <v>717908.63181360532</v>
      </c>
      <c r="GC17" s="353">
        <f>'Receitas UGC'!GC15</f>
        <v>729663.5224362287</v>
      </c>
      <c r="GD17" s="353">
        <f>'Receitas UGC'!GD15</f>
        <v>837871.42705854611</v>
      </c>
      <c r="GE17" s="353">
        <f>'Receitas UGC'!GE15</f>
        <v>696997.51039522875</v>
      </c>
      <c r="GF17" s="353">
        <f>'Receitas UGC'!GF15</f>
        <v>639393.21406899916</v>
      </c>
      <c r="GG17" s="353">
        <f>'Receitas UGC'!GG15</f>
        <v>635879.93213081593</v>
      </c>
      <c r="GH17" s="353">
        <f>'Receitas UGC'!GH15</f>
        <v>567470.85616803495</v>
      </c>
      <c r="GI17" s="353">
        <f>'Receitas UGC'!GI15</f>
        <v>590588.73150605534</v>
      </c>
      <c r="GJ17" s="353">
        <f>'Receitas UGC'!GJ15</f>
        <v>791169.50671883847</v>
      </c>
      <c r="GK17" s="353">
        <f>'Receitas UGC'!GK15</f>
        <v>641298.44477122102</v>
      </c>
      <c r="GL17" s="353">
        <f>'Receitas UGC'!GL15</f>
        <v>665936.86634193442</v>
      </c>
      <c r="GM17" s="353">
        <f>'Receitas UGC'!GM15</f>
        <v>712719.65745081706</v>
      </c>
      <c r="GN17" s="353">
        <f>'Receitas UGC'!GN15</f>
        <v>741179.526188761</v>
      </c>
      <c r="GO17" s="353">
        <f>'Receitas UGC'!GO15</f>
        <v>738971.43064498901</v>
      </c>
      <c r="GP17" s="353">
        <f>'Receitas UGC'!GP15</f>
        <v>855334.86223668337</v>
      </c>
      <c r="GQ17" s="353">
        <f>'Receitas UGC'!GQ15</f>
        <v>685857.21584124747</v>
      </c>
      <c r="GR17" s="353">
        <f>'Receitas UGC'!GR15</f>
        <v>691700.8405582374</v>
      </c>
      <c r="GS17" s="353">
        <f>'Receitas UGC'!GS15</f>
        <v>664906.41345880751</v>
      </c>
      <c r="GT17" s="353">
        <f>'Receitas UGC'!GT15</f>
        <v>589278.13583871082</v>
      </c>
      <c r="GU17" s="353">
        <f>'Receitas UGC'!GU15</f>
        <v>619323.24042490963</v>
      </c>
      <c r="GV17" s="353">
        <f>'Receitas UGC'!GV15</f>
        <v>818151.06899590977</v>
      </c>
      <c r="GW17" s="353">
        <f>'Receitas UGC'!GW15</f>
        <v>665940.79788394412</v>
      </c>
      <c r="GX17" s="353">
        <f>'Receitas UGC'!GX15</f>
        <v>690463.05424900306</v>
      </c>
      <c r="GY17" s="353">
        <f>'Receitas UGC'!GY15</f>
        <v>736607.95558336971</v>
      </c>
      <c r="GZ17" s="353">
        <f>'Receitas UGC'!GZ15</f>
        <v>765537.29165819928</v>
      </c>
      <c r="HA17" s="353">
        <f>'Receitas UGC'!HA15</f>
        <v>719137.47396198648</v>
      </c>
      <c r="HB17" s="353">
        <f>'Receitas UGC'!HB15</f>
        <v>861943.44603255391</v>
      </c>
      <c r="HC17" s="353">
        <f>'Receitas UGC'!HC15</f>
        <v>726691.40111731749</v>
      </c>
      <c r="HD17" s="353">
        <f>'Receitas UGC'!HD15</f>
        <v>665088.91322786792</v>
      </c>
      <c r="HE17" s="353">
        <f>'Receitas UGC'!HE15</f>
        <v>667515.61961795355</v>
      </c>
      <c r="HF17" s="353">
        <f>'Receitas UGC'!HF15</f>
        <v>600732.18377788982</v>
      </c>
      <c r="HG17" s="353">
        <f>'Receitas UGC'!HG15</f>
        <v>626899.09244062775</v>
      </c>
      <c r="HH17" s="353">
        <f>'Receitas UGC'!HH15</f>
        <v>831090.13540536689</v>
      </c>
      <c r="HI17" s="353">
        <f>'Receitas UGC'!HI15</f>
        <v>680877.59706267249</v>
      </c>
      <c r="HJ17" s="353">
        <f>'Receitas UGC'!HJ15</f>
        <v>705898.99593482155</v>
      </c>
      <c r="HK17" s="353">
        <f>'Receitas UGC'!HK15</f>
        <v>753443.21512343036</v>
      </c>
      <c r="HL17" s="353">
        <f>'Receitas UGC'!HL15</f>
        <v>784519.11869289342</v>
      </c>
      <c r="HM17" s="353">
        <f>'Receitas UGC'!HM15</f>
        <v>783454.42911752698</v>
      </c>
      <c r="HN17" s="353">
        <f>'Receitas UGC'!HN15</f>
        <v>899826.49376882741</v>
      </c>
      <c r="HO17" s="353">
        <f>'Receitas UGC'!HO15</f>
        <v>759463.24980256939</v>
      </c>
      <c r="HP17" s="353">
        <f>'Receitas UGC'!HP15</f>
        <v>700825.32347172732</v>
      </c>
      <c r="HQ17" s="353">
        <f>'Receitas UGC'!HQ15</f>
        <v>699392.07224896119</v>
      </c>
      <c r="HR17" s="353">
        <f>'Receitas UGC'!HR15</f>
        <v>641887.56942525937</v>
      </c>
      <c r="HS17" s="353">
        <f>'Receitas UGC'!HS15</f>
        <v>642576.17648057838</v>
      </c>
      <c r="HT17" s="353">
        <f>'Receitas UGC'!HT15</f>
        <v>856252.0664883469</v>
      </c>
      <c r="HU17" s="353">
        <f>'Receitas UGC'!HU15</f>
        <v>707102.10223253909</v>
      </c>
      <c r="HV17" s="353">
        <f>'Receitas UGC'!HV15</f>
        <v>728876.9495982083</v>
      </c>
      <c r="HW17" s="353">
        <f>'Receitas UGC'!HW15</f>
        <v>776978.73999687214</v>
      </c>
      <c r="HX17" s="353">
        <f>'Receitas UGC'!HX15</f>
        <v>809281.47911167261</v>
      </c>
      <c r="HY17" s="353">
        <f>'Receitas UGC'!HY15</f>
        <v>800852.5485888425</v>
      </c>
      <c r="HZ17" s="353">
        <f>'Receitas UGC'!HZ15</f>
        <v>921436.59746911272</v>
      </c>
      <c r="IA17" s="353">
        <f>'Receitas UGC'!IA15</f>
        <v>751776.93351154926</v>
      </c>
      <c r="IB17" s="353">
        <f>'Receitas UGC'!IB15</f>
        <v>757025.63153624302</v>
      </c>
      <c r="IC17" s="353">
        <f>'Receitas UGC'!IC15</f>
        <v>731715.49181916052</v>
      </c>
      <c r="ID17" s="353">
        <f>'Receitas UGC'!ID15</f>
        <v>654655.60014661041</v>
      </c>
      <c r="IE17" s="353">
        <f>'Receitas UGC'!IE15</f>
        <v>687963.30906363751</v>
      </c>
      <c r="IF17" s="353">
        <f>'Receitas UGC'!IF15</f>
        <v>889960.17437664524</v>
      </c>
      <c r="IG17" s="353">
        <f>'Receitas UGC'!IG15</f>
        <v>735374.9991209961</v>
      </c>
      <c r="IH17" s="353">
        <f>'Receitas UGC'!IH15</f>
        <v>759211.21890478977</v>
      </c>
      <c r="II17" s="353">
        <f>'Receitas UGC'!II15</f>
        <v>805378.0917647304</v>
      </c>
      <c r="IJ17" s="353">
        <f>'Receitas UGC'!IJ15</f>
        <v>837434.77312569506</v>
      </c>
      <c r="IK17" s="353">
        <f>'Receitas UGC'!IK15</f>
        <v>844437.75552753382</v>
      </c>
      <c r="IL17" s="353">
        <f>'Receitas UGC'!IL15</f>
        <v>954810.19374150294</v>
      </c>
      <c r="IM17" s="353">
        <f>'Receitas UGC'!IM15</f>
        <v>812015.60797657794</v>
      </c>
      <c r="IN17" s="353">
        <f>'Receitas UGC'!IN15</f>
        <v>753206.21041588415</v>
      </c>
      <c r="IO17" s="353">
        <f>'Receitas UGC'!IO15</f>
        <v>751016.77316940483</v>
      </c>
      <c r="IP17" s="353">
        <f>'Receitas UGC'!IP15</f>
        <v>679454.61218105955</v>
      </c>
      <c r="IQ17" s="353">
        <f>'Receitas UGC'!IQ15</f>
        <v>707535.44293710892</v>
      </c>
      <c r="IR17" s="353">
        <f>'Receitas UGC'!IR15</f>
        <v>912914.77211390866</v>
      </c>
      <c r="IS17" s="353">
        <f>'Receitas UGC'!IS15</f>
        <v>758699.5273511461</v>
      </c>
      <c r="IT17" s="353">
        <f>'Receitas UGC'!IT15</f>
        <v>781899.26509356673</v>
      </c>
      <c r="IU17" s="353">
        <f>'Receitas UGC'!IU15</f>
        <v>828470.25069591531</v>
      </c>
      <c r="IV17" s="353">
        <f>'Receitas UGC'!IV15</f>
        <v>861942.15496237855</v>
      </c>
      <c r="IW17" s="353">
        <f>'Receitas UGC'!IW15</f>
        <v>869750.75737608946</v>
      </c>
      <c r="IX17" s="353">
        <f>'Receitas UGC'!IX15</f>
        <v>979864.91933474375</v>
      </c>
      <c r="IY17" s="353">
        <f>'Receitas UGC'!IY15</f>
        <v>836683.82138046378</v>
      </c>
      <c r="IZ17" s="353">
        <f>'Receitas UGC'!IZ15</f>
        <v>794789.97859169845</v>
      </c>
      <c r="JA17" s="353">
        <f>'Receitas UGC'!JA15</f>
        <v>766516.99615039839</v>
      </c>
      <c r="JB17" s="353">
        <f>'Receitas UGC'!JB15</f>
        <v>714050.14415414608</v>
      </c>
      <c r="JC17" s="353">
        <f>'Receitas UGC'!JC15</f>
        <v>720416.27897064632</v>
      </c>
      <c r="JD17" s="353">
        <f>'Receitas UGC'!JD15</f>
        <v>933999.79912939528</v>
      </c>
      <c r="JE17" s="353">
        <f>'Receitas UGC'!JE15</f>
        <v>782463.9994098352</v>
      </c>
      <c r="JF17" s="353">
        <f>'Receitas UGC'!JF15</f>
        <v>803553.32740006247</v>
      </c>
      <c r="JG17" s="353">
        <f>'Receitas UGC'!JG15</f>
        <v>851092.35119784542</v>
      </c>
      <c r="JH17" s="353">
        <f>'Receitas UGC'!JH15</f>
        <v>886467.26179261366</v>
      </c>
      <c r="JI17" s="353">
        <f>'Receitas UGC'!JI15</f>
        <v>880557.62916852732</v>
      </c>
      <c r="JJ17" s="353">
        <f>'Receitas UGC'!JJ15</f>
        <v>999390.41913128016</v>
      </c>
      <c r="JK17" s="353">
        <f>'Receitas UGC'!JK15</f>
        <v>827990.92922702897</v>
      </c>
      <c r="JL17" s="353">
        <f>'Receitas UGC'!JL15</f>
        <v>832889.42057790013</v>
      </c>
      <c r="JM17" s="353">
        <f>'Receitas UGC'!JM15</f>
        <v>807972.31062129897</v>
      </c>
      <c r="JN17" s="353">
        <f>'Receitas UGC'!JN15</f>
        <v>728663.04415825673</v>
      </c>
      <c r="JO17" s="353">
        <f>'Receitas UGC'!JO15</f>
        <v>765101.25992784207</v>
      </c>
      <c r="JP17" s="353">
        <f>'Receitas UGC'!JP15</f>
        <v>970054.1081825695</v>
      </c>
      <c r="JQ17" s="353">
        <f>'Receitas UGC'!JQ15</f>
        <v>812571.25813643215</v>
      </c>
      <c r="JR17" s="353">
        <f>'Receitas UGC'!JR15</f>
        <v>835413.8360921581</v>
      </c>
      <c r="JS17" s="353">
        <f>'Receitas UGC'!JS15</f>
        <v>881381.86081250513</v>
      </c>
      <c r="JT17" s="353">
        <f>'Receitas UGC'!JT15</f>
        <v>916615.81920975877</v>
      </c>
      <c r="JU17" s="353">
        <f>'Receitas UGC'!JU15</f>
        <v>911536.42248371849</v>
      </c>
      <c r="JV17" s="353">
        <f>'Receitas UGC'!JV15</f>
        <v>1029114.8055531125</v>
      </c>
      <c r="JW17" s="353">
        <f>'Receitas UGC'!JW15</f>
        <v>886306.3680051621</v>
      </c>
      <c r="JX17" s="353">
        <f>'Receitas UGC'!JX15</f>
        <v>826288.20210405404</v>
      </c>
      <c r="JY17" s="353">
        <f>'Receitas UGC'!JY15</f>
        <v>825991.79261338024</v>
      </c>
      <c r="JZ17" s="353">
        <f>'Receitas UGC'!JZ15</f>
        <v>752924.66378728906</v>
      </c>
      <c r="KA17" s="353">
        <f>'Receitas UGC'!KA15</f>
        <v>784550.9287954059</v>
      </c>
      <c r="KB17" s="353">
        <f>'Receitas UGC'!KB15</f>
        <v>993453.34737720259</v>
      </c>
      <c r="KC17" s="353">
        <f>'Receitas UGC'!KC15</f>
        <v>836648.92359807412</v>
      </c>
      <c r="KD17" s="353">
        <f>'Receitas UGC'!KD15</f>
        <v>859099.84063880576</v>
      </c>
      <c r="KE17" s="353">
        <f>'Receitas UGC'!KE15</f>
        <v>905706.82843297126</v>
      </c>
      <c r="KF17" s="353">
        <f>'Receitas UGC'!KF15</f>
        <v>942626.40338461124</v>
      </c>
      <c r="KG17" s="353">
        <f>'Receitas UGC'!KG15</f>
        <v>919127.98511241353</v>
      </c>
      <c r="KH17" s="353">
        <f>'Receitas UGC'!KH15</f>
        <v>1048360.8119892844</v>
      </c>
      <c r="KI17" s="353">
        <f>'Receitas UGC'!KI15</f>
        <v>907522.62530419265</v>
      </c>
      <c r="KJ17" s="353">
        <f>'Receitas UGC'!KJ15</f>
        <v>863336.47964160552</v>
      </c>
      <c r="KK17" s="353">
        <f>'Receitas UGC'!KK15</f>
        <v>838973.88432530651</v>
      </c>
      <c r="KL17" s="353">
        <f>'Receitas UGC'!KL15</f>
        <v>786034.04177054565</v>
      </c>
      <c r="KM17" s="353">
        <f>'Receitas UGC'!KM15</f>
        <v>796497.40334350406</v>
      </c>
      <c r="KN17" s="353">
        <f>'Receitas UGC'!KN15</f>
        <v>1014352.8647190635</v>
      </c>
      <c r="KO17" s="353">
        <f>'Receitas UGC'!KO15</f>
        <v>860673.76406796416</v>
      </c>
      <c r="KP17" s="353">
        <f>'Receitas UGC'!KP15</f>
        <v>881358.64488194278</v>
      </c>
      <c r="KQ17" s="353">
        <f>'Receitas UGC'!KQ15</f>
        <v>929256.64063118433</v>
      </c>
      <c r="KR17" s="353">
        <f>'Receitas UGC'!KR15</f>
        <v>968422.66991035978</v>
      </c>
      <c r="KS17" s="353">
        <f>'Receitas UGC'!KS15</f>
        <v>956164.88412185363</v>
      </c>
      <c r="KT17" s="353">
        <f>'Receitas UGC'!KT15</f>
        <v>1079240.255121225</v>
      </c>
      <c r="KU17" s="353">
        <f>'Receitas UGC'!KU15</f>
        <v>937045.39478533249</v>
      </c>
      <c r="KV17" s="353">
        <f>'Receitas UGC'!KV15</f>
        <v>876710.60559002252</v>
      </c>
      <c r="KW17" s="353">
        <f>'Receitas UGC'!KW15</f>
        <v>878109.38679461367</v>
      </c>
      <c r="KX17" s="353">
        <f>'Receitas UGC'!KX15</f>
        <v>804293.25838361634</v>
      </c>
      <c r="KY17" s="353">
        <f>'Receitas UGC'!KY15</f>
        <v>838690.15998798201</v>
      </c>
      <c r="KZ17" s="353">
        <f>'Receitas UGC'!KZ15</f>
        <v>1050289.025296133</v>
      </c>
      <c r="LA17" s="353">
        <f>'Receitas UGC'!LA15</f>
        <v>891821.74201884121</v>
      </c>
      <c r="LB17" s="353">
        <f>'Receitas UGC'!LB15</f>
        <v>913880.6792658004</v>
      </c>
      <c r="LC17" s="353">
        <f>'Receitas UGC'!LC15</f>
        <v>960623.82052074454</v>
      </c>
      <c r="LD17" s="353">
        <f>'Receitas UGC'!LD15</f>
        <v>1000071.793082605</v>
      </c>
      <c r="LE17" s="353">
        <f>'Receitas UGC'!LE15</f>
        <v>1003272.2393842695</v>
      </c>
      <c r="LF17" s="353">
        <f>'Receitas UGC'!LF15</f>
        <v>1116438.1412484907</v>
      </c>
      <c r="LG17" s="353">
        <f>'Receitas UGC'!LG15</f>
        <v>971554.89948607364</v>
      </c>
      <c r="LH17" s="353">
        <f>'Receitas UGC'!LH15</f>
        <v>911778.77813271445</v>
      </c>
      <c r="LI17" s="353">
        <f>'Receitas UGC'!LI15</f>
        <v>911691.8797768777</v>
      </c>
      <c r="LJ17" s="353">
        <f>'Receitas UGC'!LJ15</f>
        <v>836109.88624481321</v>
      </c>
      <c r="LK17" s="353">
        <f>'Receitas UGC'!LK15</f>
        <v>871247.05326657346</v>
      </c>
      <c r="LL17" s="353">
        <f>'Receitas UGC'!LL15</f>
        <v>1083381.1993804271</v>
      </c>
      <c r="LM17" s="353">
        <f>'Receitas UGC'!LM15</f>
        <v>923384.20016118477</v>
      </c>
      <c r="LN17" s="353">
        <f>'Receitas UGC'!LN15</f>
        <v>944750.05827239831</v>
      </c>
      <c r="LO17" s="353">
        <f>'Receitas UGC'!LO15</f>
        <v>991136.95748932671</v>
      </c>
      <c r="LP17" s="353">
        <f>'Receitas UGC'!LP15</f>
        <v>1031549.3050294372</v>
      </c>
      <c r="LQ17" s="353">
        <f>'Receitas UGC'!LQ15</f>
        <v>1021956.4825210823</v>
      </c>
      <c r="LR17" s="353">
        <f>'Receitas UGC'!LR15</f>
        <v>1142601.3983603409</v>
      </c>
      <c r="LS17" s="353">
        <f>'Receitas UGC'!LS15</f>
        <v>968874.94112581387</v>
      </c>
      <c r="LT17" s="353">
        <f>'Receitas UGC'!LT15</f>
        <v>972591.53550648608</v>
      </c>
      <c r="LU17" s="353">
        <f>'Receitas UGC'!LU15</f>
        <v>949180.88667361683</v>
      </c>
      <c r="LV17" s="353">
        <f>'Receitas UGC'!LV15</f>
        <v>866144.36283465917</v>
      </c>
      <c r="LW17" s="353">
        <f>'Receitas UGC'!LW15</f>
        <v>908473.57626363158</v>
      </c>
      <c r="LX17" s="353">
        <f>'Receitas UGC'!LX15</f>
        <v>1119093.2348415789</v>
      </c>
      <c r="LY17" s="353">
        <f>'Receitas UGC'!LY15</f>
        <v>956484.07400134369</v>
      </c>
      <c r="LZ17" s="353">
        <f>'Receitas UGC'!LZ15</f>
        <v>977634.73560243007</v>
      </c>
      <c r="MA17" s="353">
        <f>'Receitas UGC'!MA15</f>
        <v>1023355.4892740776</v>
      </c>
      <c r="MB17" s="353">
        <f>'Receitas UGC'!MB15</f>
        <v>1064508.9810926055</v>
      </c>
      <c r="MC17" s="353">
        <f>'Receitas UGC'!MC15</f>
        <v>1010535.535754591</v>
      </c>
      <c r="MD17" s="353">
        <f>'Receitas UGC'!MD15</f>
        <v>1157736.6373582762</v>
      </c>
      <c r="ME17" s="353">
        <f>'Receitas UGC'!ME15</f>
        <v>1018133.6159544123</v>
      </c>
      <c r="MF17" s="353">
        <f>'Receitas UGC'!MF15</f>
        <v>954354.95928667055</v>
      </c>
      <c r="MG17" s="353">
        <f>'Receitas UGC'!MG15</f>
        <v>960246.02694383834</v>
      </c>
      <c r="MH17" s="353">
        <f>'Receitas UGC'!MH15</f>
        <v>885876.02165009512</v>
      </c>
      <c r="MI17" s="353">
        <f>'Receitas UGC'!MI15</f>
        <v>924621.64425904735</v>
      </c>
      <c r="MJ17" s="353">
        <f>'Receitas UGC'!MJ15</f>
        <v>1140886.787169728</v>
      </c>
      <c r="MK17" s="353">
        <f>'Receitas UGC'!MK15</f>
        <v>980025.28425007535</v>
      </c>
      <c r="ML17" s="353">
        <f>'Receitas UGC'!ML15</f>
        <v>1001593.1559560715</v>
      </c>
      <c r="MM17" s="353">
        <f>'Receitas UGC'!MM15</f>
        <v>1048702.6811496855</v>
      </c>
      <c r="MN17" s="353">
        <f>'Receitas UGC'!MN15</f>
        <v>1092295.3622958378</v>
      </c>
      <c r="MO17" s="353">
        <f>'Receitas UGC'!MO15</f>
        <v>1083475.4708358194</v>
      </c>
      <c r="MP17" s="353">
        <f>'Receitas UGC'!MP15</f>
        <v>1204369.3376705118</v>
      </c>
      <c r="MQ17" s="353">
        <f>'Receitas UGC'!MQ15</f>
        <v>1059558.8624897837</v>
      </c>
      <c r="MR17" s="353">
        <f>'Receitas UGC'!MR15</f>
        <v>998701.05765543692</v>
      </c>
      <c r="MS17" s="353">
        <f>'Receitas UGC'!MS15</f>
        <v>1000819.5327074602</v>
      </c>
      <c r="MT17" s="353">
        <f>'Receitas UGC'!MT15</f>
        <v>923563.99334939569</v>
      </c>
      <c r="MU17" s="353">
        <f>'Receitas UGC'!MU15</f>
        <v>962870.05707740679</v>
      </c>
      <c r="MV17" s="353">
        <f>'Receitas UGC'!MV15</f>
        <v>1179109.2541440823</v>
      </c>
      <c r="MW17" s="353">
        <f>'Receitas UGC'!MW15</f>
        <v>1016164.5161661676</v>
      </c>
      <c r="MX17" s="353">
        <f>'Receitas UGC'!MX15</f>
        <v>1036701.102793201</v>
      </c>
      <c r="MY17" s="353">
        <f>'Receitas UGC'!MY15</f>
        <v>1083155.0132187475</v>
      </c>
      <c r="MZ17" s="353">
        <f>'Receitas UGC'!MZ15</f>
        <v>1127562.4607534353</v>
      </c>
      <c r="NA17" s="497">
        <f>'Receitas UGC'!NA15</f>
        <v>1099545.6857441566</v>
      </c>
    </row>
    <row r="18" spans="1:365" x14ac:dyDescent="0.2">
      <c r="A18" s="260" t="s">
        <v>625</v>
      </c>
      <c r="B18" s="267" t="s">
        <v>598</v>
      </c>
      <c r="C18" s="274">
        <v>0.36299999999999999</v>
      </c>
      <c r="E18" s="263"/>
      <c r="F18" s="354">
        <f>$C18*F17</f>
        <v>201778.14921180927</v>
      </c>
      <c r="G18" s="354">
        <f t="shared" ref="G18:BR18" si="8">$C18*G17</f>
        <v>143878.76631096046</v>
      </c>
      <c r="H18" s="354">
        <f t="shared" si="8"/>
        <v>145840.12460910773</v>
      </c>
      <c r="I18" s="354">
        <f t="shared" si="8"/>
        <v>136349.6533081838</v>
      </c>
      <c r="J18" s="354">
        <f t="shared" si="8"/>
        <v>112584.01570633939</v>
      </c>
      <c r="K18" s="354">
        <f t="shared" si="8"/>
        <v>119090.52890654824</v>
      </c>
      <c r="L18" s="354">
        <f t="shared" si="8"/>
        <v>187226.85413773279</v>
      </c>
      <c r="M18" s="354">
        <f t="shared" si="8"/>
        <v>136357.82490508805</v>
      </c>
      <c r="N18" s="354">
        <f t="shared" si="8"/>
        <v>146822.72751651835</v>
      </c>
      <c r="O18" s="354">
        <f t="shared" si="8"/>
        <v>163973.95431524841</v>
      </c>
      <c r="P18" s="354">
        <f t="shared" si="8"/>
        <v>169962.35625614013</v>
      </c>
      <c r="Q18" s="354">
        <f t="shared" si="8"/>
        <v>172584.44818616309</v>
      </c>
      <c r="R18" s="354">
        <f t="shared" si="8"/>
        <v>212858.46025190203</v>
      </c>
      <c r="S18" s="354">
        <f t="shared" si="8"/>
        <v>163654.43934273263</v>
      </c>
      <c r="T18" s="354">
        <f t="shared" si="8"/>
        <v>143164.4314189459</v>
      </c>
      <c r="U18" s="354">
        <f t="shared" si="8"/>
        <v>141113.99074398808</v>
      </c>
      <c r="V18" s="354">
        <f t="shared" si="8"/>
        <v>118965.65598554355</v>
      </c>
      <c r="W18" s="354">
        <f t="shared" si="8"/>
        <v>123291.74410685893</v>
      </c>
      <c r="X18" s="354">
        <f t="shared" si="8"/>
        <v>192251.40628594477</v>
      </c>
      <c r="Y18" s="354">
        <f t="shared" si="8"/>
        <v>141425.99362935522</v>
      </c>
      <c r="Z18" s="354">
        <f t="shared" si="8"/>
        <v>151558.68034130961</v>
      </c>
      <c r="AA18" s="354">
        <f t="shared" si="8"/>
        <v>168734.34344457442</v>
      </c>
      <c r="AB18" s="354">
        <f t="shared" si="8"/>
        <v>174999.0308486541</v>
      </c>
      <c r="AC18" s="354">
        <f t="shared" si="8"/>
        <v>170902.57775666556</v>
      </c>
      <c r="AD18" s="354">
        <f t="shared" si="8"/>
        <v>215315.16684144206</v>
      </c>
      <c r="AE18" s="354">
        <f t="shared" si="8"/>
        <v>166762.95077325235</v>
      </c>
      <c r="AF18" s="354">
        <f t="shared" si="8"/>
        <v>152030.54799619972</v>
      </c>
      <c r="AG18" s="354">
        <f t="shared" si="8"/>
        <v>141173.44148299159</v>
      </c>
      <c r="AH18" s="354">
        <f t="shared" si="8"/>
        <v>126402.76257788825</v>
      </c>
      <c r="AI18" s="354">
        <f t="shared" si="8"/>
        <v>122857.06337255487</v>
      </c>
      <c r="AJ18" s="354">
        <f t="shared" si="8"/>
        <v>194887.5212680074</v>
      </c>
      <c r="AK18" s="354">
        <f t="shared" si="8"/>
        <v>145329.85519181704</v>
      </c>
      <c r="AL18" s="354">
        <f t="shared" si="8"/>
        <v>154859.66585441327</v>
      </c>
      <c r="AM18" s="354">
        <f t="shared" si="8"/>
        <v>172502.80025729619</v>
      </c>
      <c r="AN18" s="354">
        <f t="shared" si="8"/>
        <v>179405.70084197106</v>
      </c>
      <c r="AO18" s="354">
        <f t="shared" si="8"/>
        <v>185437.57142094194</v>
      </c>
      <c r="AP18" s="354">
        <f t="shared" si="8"/>
        <v>223958.96087317975</v>
      </c>
      <c r="AQ18" s="354">
        <f t="shared" si="8"/>
        <v>163508.87260919716</v>
      </c>
      <c r="AR18" s="354">
        <f t="shared" si="8"/>
        <v>166722.9527487976</v>
      </c>
      <c r="AS18" s="354">
        <f t="shared" si="8"/>
        <v>155595.88907341761</v>
      </c>
      <c r="AT18" s="354">
        <f t="shared" si="8"/>
        <v>130409.94695897427</v>
      </c>
      <c r="AU18" s="354">
        <f t="shared" si="8"/>
        <v>137330.45018652457</v>
      </c>
      <c r="AV18" s="354">
        <f t="shared" si="8"/>
        <v>205618.01178947819</v>
      </c>
      <c r="AW18" s="354">
        <f t="shared" si="8"/>
        <v>153669.7295675604</v>
      </c>
      <c r="AX18" s="354">
        <f t="shared" si="8"/>
        <v>163626.20436364194</v>
      </c>
      <c r="AY18" s="354">
        <f t="shared" si="8"/>
        <v>180479.47024477806</v>
      </c>
      <c r="AZ18" s="354">
        <f t="shared" si="8"/>
        <v>187003.51494211814</v>
      </c>
      <c r="BA18" s="354">
        <f t="shared" si="8"/>
        <v>193105.0188535678</v>
      </c>
      <c r="BB18" s="354">
        <f t="shared" si="8"/>
        <v>231102.13644615508</v>
      </c>
      <c r="BC18" s="354">
        <f t="shared" si="8"/>
        <v>181004.95355835051</v>
      </c>
      <c r="BD18" s="354">
        <f t="shared" si="8"/>
        <v>160589.32907476489</v>
      </c>
      <c r="BE18" s="354">
        <f t="shared" si="8"/>
        <v>158311.52975196991</v>
      </c>
      <c r="BF18" s="354">
        <f t="shared" si="8"/>
        <v>135438.94910409077</v>
      </c>
      <c r="BG18" s="354">
        <f t="shared" si="8"/>
        <v>140424.08509839867</v>
      </c>
      <c r="BH18" s="354">
        <f t="shared" si="8"/>
        <v>209972.55482057761</v>
      </c>
      <c r="BI18" s="354">
        <f t="shared" si="8"/>
        <v>158374.24613709672</v>
      </c>
      <c r="BJ18" s="354">
        <f t="shared" si="8"/>
        <v>168210.33838146468</v>
      </c>
      <c r="BK18" s="354">
        <f t="shared" si="8"/>
        <v>185285.18852985877</v>
      </c>
      <c r="BL18" s="354">
        <f t="shared" si="8"/>
        <v>192259.02706798035</v>
      </c>
      <c r="BM18" s="354">
        <f t="shared" si="8"/>
        <v>193511.21870424465</v>
      </c>
      <c r="BN18" s="354">
        <f t="shared" si="8"/>
        <v>234602.01581595841</v>
      </c>
      <c r="BO18" s="354">
        <f t="shared" si="8"/>
        <v>185056.31831728196</v>
      </c>
      <c r="BP18" s="354">
        <f t="shared" si="8"/>
        <v>170510.4740800432</v>
      </c>
      <c r="BQ18" s="354">
        <f t="shared" si="8"/>
        <v>159273.15511084613</v>
      </c>
      <c r="BR18" s="354">
        <f t="shared" si="8"/>
        <v>143701.3610099261</v>
      </c>
      <c r="BS18" s="354">
        <f t="shared" ref="BS18:ED18" si="9">$C18*BS17</f>
        <v>140807.82745613222</v>
      </c>
      <c r="BT18" s="354">
        <f t="shared" si="9"/>
        <v>213397.78762385607</v>
      </c>
      <c r="BU18" s="354">
        <f t="shared" si="9"/>
        <v>163017.48786979925</v>
      </c>
      <c r="BV18" s="354">
        <f t="shared" si="9"/>
        <v>172221.55181380213</v>
      </c>
      <c r="BW18" s="354">
        <f t="shared" si="9"/>
        <v>189740.8437796736</v>
      </c>
      <c r="BX18" s="354">
        <f t="shared" si="9"/>
        <v>197353.3175733411</v>
      </c>
      <c r="BY18" s="354">
        <f t="shared" si="9"/>
        <v>182799.72296717553</v>
      </c>
      <c r="BZ18" s="354">
        <f t="shared" si="9"/>
        <v>233716.29082618625</v>
      </c>
      <c r="CA18" s="354">
        <f t="shared" si="9"/>
        <v>186072.04832066962</v>
      </c>
      <c r="CB18" s="354">
        <f t="shared" si="9"/>
        <v>164486.17007682665</v>
      </c>
      <c r="CC18" s="354">
        <f t="shared" si="9"/>
        <v>164537.48338017604</v>
      </c>
      <c r="CD18" s="354">
        <f t="shared" si="9"/>
        <v>149228.12983708916</v>
      </c>
      <c r="CE18" s="354">
        <f t="shared" si="9"/>
        <v>144532.05279029539</v>
      </c>
      <c r="CF18" s="354">
        <f t="shared" si="9"/>
        <v>218632.7112441819</v>
      </c>
      <c r="CG18" s="354">
        <f t="shared" si="9"/>
        <v>168333.08483522633</v>
      </c>
      <c r="CH18" s="354">
        <f t="shared" si="9"/>
        <v>177362.03087033541</v>
      </c>
      <c r="CI18" s="354">
        <f t="shared" si="9"/>
        <v>195093.88909806422</v>
      </c>
      <c r="CJ18" s="354">
        <f t="shared" si="9"/>
        <v>203112.98425271045</v>
      </c>
      <c r="CK18" s="354">
        <f t="shared" si="9"/>
        <v>198315.57731510306</v>
      </c>
      <c r="CL18" s="354">
        <f t="shared" si="9"/>
        <v>243403.32878393139</v>
      </c>
      <c r="CM18" s="354">
        <f t="shared" si="9"/>
        <v>194556.08232523</v>
      </c>
      <c r="CN18" s="354">
        <f t="shared" si="9"/>
        <v>173552.23527467021</v>
      </c>
      <c r="CO18" s="354">
        <f t="shared" si="9"/>
        <v>172735.19387815674</v>
      </c>
      <c r="CP18" s="354">
        <f t="shared" si="9"/>
        <v>154418.12943714808</v>
      </c>
      <c r="CQ18" s="354">
        <f t="shared" si="9"/>
        <v>151237.23794023987</v>
      </c>
      <c r="CR18" s="354">
        <f t="shared" si="9"/>
        <v>225581.70664833463</v>
      </c>
      <c r="CS18" s="354">
        <f t="shared" si="9"/>
        <v>174671.49616975139</v>
      </c>
      <c r="CT18" s="354">
        <f t="shared" si="9"/>
        <v>183694.69351580006</v>
      </c>
      <c r="CU18" s="354">
        <f t="shared" si="9"/>
        <v>201395.35518167398</v>
      </c>
      <c r="CV18" s="354">
        <f t="shared" si="9"/>
        <v>209630.24074261665</v>
      </c>
      <c r="CW18" s="354">
        <f t="shared" si="9"/>
        <v>208865.77294549256</v>
      </c>
      <c r="CX18" s="354">
        <f t="shared" si="9"/>
        <v>251461.84912686198</v>
      </c>
      <c r="CY18" s="354">
        <f t="shared" si="9"/>
        <v>191220.87006268257</v>
      </c>
      <c r="CZ18" s="354">
        <f t="shared" si="9"/>
        <v>193824.74218873176</v>
      </c>
      <c r="DA18" s="354">
        <f t="shared" si="9"/>
        <v>183665.28801982274</v>
      </c>
      <c r="DB18" s="354">
        <f t="shared" si="9"/>
        <v>157953.55062336521</v>
      </c>
      <c r="DC18" s="354">
        <f t="shared" si="9"/>
        <v>166384.23153091824</v>
      </c>
      <c r="DD18" s="354">
        <f t="shared" si="9"/>
        <v>236191.86346020986</v>
      </c>
      <c r="DE18" s="354">
        <f t="shared" si="9"/>
        <v>183218.32899815805</v>
      </c>
      <c r="DF18" s="354">
        <f t="shared" si="9"/>
        <v>192898.18462363243</v>
      </c>
      <c r="DG18" s="354">
        <f t="shared" si="9"/>
        <v>209796.11055173859</v>
      </c>
      <c r="DH18" s="354">
        <f t="shared" si="9"/>
        <v>217771.93949488743</v>
      </c>
      <c r="DI18" s="354">
        <f t="shared" si="9"/>
        <v>222596.61981474137</v>
      </c>
      <c r="DJ18" s="354">
        <f t="shared" si="9"/>
        <v>261396.22582893807</v>
      </c>
      <c r="DK18" s="354">
        <f t="shared" si="9"/>
        <v>210891.96252071008</v>
      </c>
      <c r="DL18" s="354">
        <f t="shared" si="9"/>
        <v>190220.69923829549</v>
      </c>
      <c r="DM18" s="354">
        <f t="shared" si="9"/>
        <v>188399.65756948138</v>
      </c>
      <c r="DN18" s="354">
        <f t="shared" si="9"/>
        <v>164712.56515154894</v>
      </c>
      <c r="DO18" s="354">
        <f t="shared" si="9"/>
        <v>171137.69157294394</v>
      </c>
      <c r="DP18" s="354">
        <f t="shared" si="9"/>
        <v>242072.13826847379</v>
      </c>
      <c r="DQ18" s="354">
        <f t="shared" si="9"/>
        <v>189294.80513549322</v>
      </c>
      <c r="DR18" s="354">
        <f t="shared" si="9"/>
        <v>198757.40509113012</v>
      </c>
      <c r="DS18" s="354">
        <f t="shared" si="9"/>
        <v>215796.60755146726</v>
      </c>
      <c r="DT18" s="354">
        <f t="shared" si="9"/>
        <v>224191.25906839932</v>
      </c>
      <c r="DU18" s="354">
        <f t="shared" si="9"/>
        <v>229357.14026117721</v>
      </c>
      <c r="DV18" s="354">
        <f t="shared" si="9"/>
        <v>268022.01769252791</v>
      </c>
      <c r="DW18" s="354">
        <f t="shared" si="9"/>
        <v>217403.34384023276</v>
      </c>
      <c r="DX18" s="354">
        <f t="shared" si="9"/>
        <v>202883.28937061472</v>
      </c>
      <c r="DY18" s="354">
        <f t="shared" si="9"/>
        <v>191565.4385008316</v>
      </c>
      <c r="DZ18" s="354">
        <f t="shared" si="9"/>
        <v>174861.7254911763</v>
      </c>
      <c r="EA18" s="354">
        <f t="shared" si="9"/>
        <v>173311.52014265864</v>
      </c>
      <c r="EB18" s="354">
        <f t="shared" si="9"/>
        <v>247135.24209333304</v>
      </c>
      <c r="EC18" s="354">
        <f t="shared" si="9"/>
        <v>195405.81801444336</v>
      </c>
      <c r="ED18" s="354">
        <f t="shared" si="9"/>
        <v>204126.09259188952</v>
      </c>
      <c r="EE18" s="354">
        <f t="shared" ref="EE18:GP18" si="10">$C18*EE17</f>
        <v>221518.89363572473</v>
      </c>
      <c r="EF18" s="354">
        <f t="shared" si="10"/>
        <v>230513.33200863024</v>
      </c>
      <c r="EG18" s="354">
        <f t="shared" si="10"/>
        <v>215016.01310333534</v>
      </c>
      <c r="EH18" s="354">
        <f t="shared" si="10"/>
        <v>266379.30763104465</v>
      </c>
      <c r="EI18" s="354">
        <f t="shared" si="10"/>
        <v>207404.14828335927</v>
      </c>
      <c r="EJ18" s="354">
        <f t="shared" si="10"/>
        <v>208943.56714654912</v>
      </c>
      <c r="EK18" s="354">
        <f t="shared" si="10"/>
        <v>200386.66380744675</v>
      </c>
      <c r="EL18" s="354">
        <f t="shared" si="10"/>
        <v>174828.47699571509</v>
      </c>
      <c r="EM18" s="354">
        <f t="shared" si="10"/>
        <v>184448.32626780274</v>
      </c>
      <c r="EN18" s="354">
        <f t="shared" si="10"/>
        <v>255567.00091537548</v>
      </c>
      <c r="EO18" s="354">
        <f t="shared" si="10"/>
        <v>202151.07261691117</v>
      </c>
      <c r="EP18" s="354">
        <f t="shared" si="10"/>
        <v>211811.81629336553</v>
      </c>
      <c r="EQ18" s="354">
        <f t="shared" si="10"/>
        <v>228886.72008339223</v>
      </c>
      <c r="ER18" s="354">
        <f t="shared" si="10"/>
        <v>237939.24810945702</v>
      </c>
      <c r="ES18" s="354">
        <f t="shared" si="10"/>
        <v>238698.09087559982</v>
      </c>
      <c r="ET18" s="354">
        <f t="shared" si="10"/>
        <v>280127.1216309857</v>
      </c>
      <c r="EU18" s="354">
        <f t="shared" si="10"/>
        <v>229810.86942151544</v>
      </c>
      <c r="EV18" s="354">
        <f t="shared" si="10"/>
        <v>208825.64166392959</v>
      </c>
      <c r="EW18" s="354">
        <f t="shared" si="10"/>
        <v>207679.20140062098</v>
      </c>
      <c r="EX18" s="354">
        <f t="shared" si="10"/>
        <v>183665.39389146591</v>
      </c>
      <c r="EY18" s="354">
        <f t="shared" si="10"/>
        <v>191141.33363786648</v>
      </c>
      <c r="EZ18" s="354">
        <f t="shared" si="10"/>
        <v>263121.66540399467</v>
      </c>
      <c r="FA18" s="354">
        <f t="shared" si="10"/>
        <v>209668.30230413724</v>
      </c>
      <c r="FB18" s="354">
        <f t="shared" si="10"/>
        <v>218958.349832537</v>
      </c>
      <c r="FC18" s="354">
        <f t="shared" si="10"/>
        <v>236038.74483178795</v>
      </c>
      <c r="FD18" s="354">
        <f t="shared" si="10"/>
        <v>245422.60310574327</v>
      </c>
      <c r="FE18" s="354">
        <f t="shared" si="10"/>
        <v>239407.80637608079</v>
      </c>
      <c r="FF18" s="354">
        <f t="shared" si="10"/>
        <v>284906.93270150287</v>
      </c>
      <c r="FG18" s="354">
        <f t="shared" si="10"/>
        <v>235239.17959682687</v>
      </c>
      <c r="FH18" s="354">
        <f t="shared" si="10"/>
        <v>219936.42171594553</v>
      </c>
      <c r="FI18" s="354">
        <f t="shared" si="10"/>
        <v>209961.40159587804</v>
      </c>
      <c r="FJ18" s="354">
        <f t="shared" si="10"/>
        <v>193259.09823186067</v>
      </c>
      <c r="FK18" s="354">
        <f t="shared" si="10"/>
        <v>192912.25849406084</v>
      </c>
      <c r="FL18" s="354">
        <f t="shared" si="10"/>
        <v>268013.9827406244</v>
      </c>
      <c r="FM18" s="354">
        <f t="shared" si="10"/>
        <v>215749.02036530766</v>
      </c>
      <c r="FN18" s="354">
        <f t="shared" si="10"/>
        <v>224401.62320007916</v>
      </c>
      <c r="FO18" s="354">
        <f t="shared" si="10"/>
        <v>241935.28152443853</v>
      </c>
      <c r="FP18" s="354">
        <f t="shared" si="10"/>
        <v>252022.65545545239</v>
      </c>
      <c r="FQ18" s="354">
        <f t="shared" si="10"/>
        <v>250135.80820812675</v>
      </c>
      <c r="FR18" s="354">
        <f t="shared" si="10"/>
        <v>293348.82979209261</v>
      </c>
      <c r="FS18" s="354">
        <f t="shared" si="10"/>
        <v>243212.47185540601</v>
      </c>
      <c r="FT18" s="354">
        <f t="shared" si="10"/>
        <v>222056.0397695057</v>
      </c>
      <c r="FU18" s="354">
        <f t="shared" si="10"/>
        <v>221398.23948795593</v>
      </c>
      <c r="FV18" s="354">
        <f t="shared" si="10"/>
        <v>197172.45436327951</v>
      </c>
      <c r="FW18" s="354">
        <f t="shared" si="10"/>
        <v>205409.47570816983</v>
      </c>
      <c r="FX18" s="354">
        <f t="shared" si="10"/>
        <v>278140.84255966468</v>
      </c>
      <c r="FY18" s="354">
        <f t="shared" si="10"/>
        <v>224219.26988193099</v>
      </c>
      <c r="FZ18" s="354">
        <f t="shared" si="10"/>
        <v>233395.75948589627</v>
      </c>
      <c r="GA18" s="354">
        <f t="shared" si="10"/>
        <v>250511.83605212998</v>
      </c>
      <c r="GB18" s="354">
        <f t="shared" si="10"/>
        <v>260600.83334833873</v>
      </c>
      <c r="GC18" s="354">
        <f t="shared" si="10"/>
        <v>264867.85864435101</v>
      </c>
      <c r="GD18" s="354">
        <f t="shared" si="10"/>
        <v>304147.32802225224</v>
      </c>
      <c r="GE18" s="354">
        <f t="shared" si="10"/>
        <v>253010.09627346802</v>
      </c>
      <c r="GF18" s="354">
        <f t="shared" si="10"/>
        <v>232099.73670704669</v>
      </c>
      <c r="GG18" s="354">
        <f t="shared" si="10"/>
        <v>230824.41536348619</v>
      </c>
      <c r="GH18" s="354">
        <f t="shared" si="10"/>
        <v>205991.92078899668</v>
      </c>
      <c r="GI18" s="354">
        <f t="shared" si="10"/>
        <v>214383.70953669809</v>
      </c>
      <c r="GJ18" s="354">
        <f t="shared" si="10"/>
        <v>287194.53093893838</v>
      </c>
      <c r="GK18" s="354">
        <f t="shared" si="10"/>
        <v>232791.33545195323</v>
      </c>
      <c r="GL18" s="354">
        <f t="shared" si="10"/>
        <v>241735.08248212218</v>
      </c>
      <c r="GM18" s="354">
        <f t="shared" si="10"/>
        <v>258717.23565464659</v>
      </c>
      <c r="GN18" s="354">
        <f t="shared" si="10"/>
        <v>269048.16800652025</v>
      </c>
      <c r="GO18" s="354">
        <f t="shared" si="10"/>
        <v>268246.629324131</v>
      </c>
      <c r="GP18" s="354">
        <f t="shared" si="10"/>
        <v>310486.55499191605</v>
      </c>
      <c r="GQ18" s="354">
        <f t="shared" ref="GQ18:JB18" si="11">$C18*GQ17</f>
        <v>248966.16935037283</v>
      </c>
      <c r="GR18" s="354">
        <f t="shared" si="11"/>
        <v>251087.40512264016</v>
      </c>
      <c r="GS18" s="354">
        <f t="shared" si="11"/>
        <v>241361.02808554712</v>
      </c>
      <c r="GT18" s="354">
        <f t="shared" si="11"/>
        <v>213907.96330945202</v>
      </c>
      <c r="GU18" s="354">
        <f t="shared" si="11"/>
        <v>224814.3362742422</v>
      </c>
      <c r="GV18" s="354">
        <f t="shared" si="11"/>
        <v>296988.83804551524</v>
      </c>
      <c r="GW18" s="354">
        <f t="shared" si="11"/>
        <v>241736.50963187171</v>
      </c>
      <c r="GX18" s="354">
        <f t="shared" si="11"/>
        <v>250638.08869238812</v>
      </c>
      <c r="GY18" s="354">
        <f t="shared" si="11"/>
        <v>267388.68787676317</v>
      </c>
      <c r="GZ18" s="354">
        <f t="shared" si="11"/>
        <v>277890.03687192634</v>
      </c>
      <c r="HA18" s="354">
        <f t="shared" si="11"/>
        <v>261046.90304820109</v>
      </c>
      <c r="HB18" s="354">
        <f t="shared" si="11"/>
        <v>312885.47090981709</v>
      </c>
      <c r="HC18" s="354">
        <f t="shared" si="11"/>
        <v>263788.97860558622</v>
      </c>
      <c r="HD18" s="354">
        <f t="shared" si="11"/>
        <v>241427.27550171604</v>
      </c>
      <c r="HE18" s="354">
        <f t="shared" si="11"/>
        <v>242308.16992131714</v>
      </c>
      <c r="HF18" s="354">
        <f t="shared" si="11"/>
        <v>218065.78271137399</v>
      </c>
      <c r="HG18" s="354">
        <f t="shared" si="11"/>
        <v>227564.37055594785</v>
      </c>
      <c r="HH18" s="354">
        <f t="shared" si="11"/>
        <v>301685.71915214817</v>
      </c>
      <c r="HI18" s="354">
        <f t="shared" si="11"/>
        <v>247158.5677337501</v>
      </c>
      <c r="HJ18" s="354">
        <f t="shared" si="11"/>
        <v>256241.33552434022</v>
      </c>
      <c r="HK18" s="354">
        <f t="shared" si="11"/>
        <v>273499.88708980521</v>
      </c>
      <c r="HL18" s="354">
        <f t="shared" si="11"/>
        <v>284780.44008552033</v>
      </c>
      <c r="HM18" s="354">
        <f t="shared" si="11"/>
        <v>284393.95776966226</v>
      </c>
      <c r="HN18" s="354">
        <f t="shared" si="11"/>
        <v>326637.01723808434</v>
      </c>
      <c r="HO18" s="354">
        <f t="shared" si="11"/>
        <v>275685.15967833268</v>
      </c>
      <c r="HP18" s="354">
        <f t="shared" si="11"/>
        <v>254399.59242023702</v>
      </c>
      <c r="HQ18" s="354">
        <f t="shared" si="11"/>
        <v>253879.3222263729</v>
      </c>
      <c r="HR18" s="354">
        <f t="shared" si="11"/>
        <v>233005.18770136914</v>
      </c>
      <c r="HS18" s="354">
        <f t="shared" si="11"/>
        <v>233255.15206244995</v>
      </c>
      <c r="HT18" s="354">
        <f t="shared" si="11"/>
        <v>310819.50013526989</v>
      </c>
      <c r="HU18" s="354">
        <f t="shared" si="11"/>
        <v>256678.06311041169</v>
      </c>
      <c r="HV18" s="354">
        <f t="shared" si="11"/>
        <v>264582.33270414959</v>
      </c>
      <c r="HW18" s="354">
        <f t="shared" si="11"/>
        <v>282043.28261886456</v>
      </c>
      <c r="HX18" s="354">
        <f t="shared" si="11"/>
        <v>293769.17691753717</v>
      </c>
      <c r="HY18" s="354">
        <f t="shared" si="11"/>
        <v>290709.4751377498</v>
      </c>
      <c r="HZ18" s="354">
        <f t="shared" si="11"/>
        <v>334481.48488128791</v>
      </c>
      <c r="IA18" s="354">
        <f t="shared" si="11"/>
        <v>272895.02686469239</v>
      </c>
      <c r="IB18" s="354">
        <f t="shared" si="11"/>
        <v>274800.3042476562</v>
      </c>
      <c r="IC18" s="354">
        <f t="shared" si="11"/>
        <v>265612.72353035526</v>
      </c>
      <c r="ID18" s="354">
        <f t="shared" si="11"/>
        <v>237639.98285321958</v>
      </c>
      <c r="IE18" s="354">
        <f t="shared" si="11"/>
        <v>249730.68119010041</v>
      </c>
      <c r="IF18" s="354">
        <f t="shared" si="11"/>
        <v>323055.54329872219</v>
      </c>
      <c r="IG18" s="354">
        <f t="shared" si="11"/>
        <v>266941.12468092155</v>
      </c>
      <c r="IH18" s="354">
        <f t="shared" si="11"/>
        <v>275593.6724624387</v>
      </c>
      <c r="II18" s="354">
        <f t="shared" si="11"/>
        <v>292352.2473105971</v>
      </c>
      <c r="IJ18" s="354">
        <f t="shared" si="11"/>
        <v>303988.8226446273</v>
      </c>
      <c r="IK18" s="354">
        <f t="shared" si="11"/>
        <v>306530.90525649476</v>
      </c>
      <c r="IL18" s="354">
        <f t="shared" si="11"/>
        <v>346596.10032816557</v>
      </c>
      <c r="IM18" s="354">
        <f t="shared" si="11"/>
        <v>294761.66569549777</v>
      </c>
      <c r="IN18" s="354">
        <f t="shared" si="11"/>
        <v>273413.85438096593</v>
      </c>
      <c r="IO18" s="354">
        <f t="shared" si="11"/>
        <v>272619.08866049396</v>
      </c>
      <c r="IP18" s="354">
        <f t="shared" si="11"/>
        <v>246642.0242217246</v>
      </c>
      <c r="IQ18" s="354">
        <f t="shared" si="11"/>
        <v>256835.36578617053</v>
      </c>
      <c r="IR18" s="354">
        <f t="shared" si="11"/>
        <v>331388.06227734883</v>
      </c>
      <c r="IS18" s="354">
        <f t="shared" si="11"/>
        <v>275407.92842846602</v>
      </c>
      <c r="IT18" s="354">
        <f t="shared" si="11"/>
        <v>283829.43322896474</v>
      </c>
      <c r="IU18" s="354">
        <f t="shared" si="11"/>
        <v>300734.70100261725</v>
      </c>
      <c r="IV18" s="354">
        <f t="shared" si="11"/>
        <v>312885.00225134339</v>
      </c>
      <c r="IW18" s="354">
        <f t="shared" si="11"/>
        <v>315719.52492752048</v>
      </c>
      <c r="IX18" s="354">
        <f t="shared" si="11"/>
        <v>355690.96571851196</v>
      </c>
      <c r="IY18" s="354">
        <f t="shared" si="11"/>
        <v>303716.22716110834</v>
      </c>
      <c r="IZ18" s="354">
        <f t="shared" si="11"/>
        <v>288508.76222878654</v>
      </c>
      <c r="JA18" s="354">
        <f t="shared" si="11"/>
        <v>278245.66960259463</v>
      </c>
      <c r="JB18" s="354">
        <f t="shared" si="11"/>
        <v>259200.20232795502</v>
      </c>
      <c r="JC18" s="354">
        <f t="shared" ref="JC18:LN18" si="12">$C18*JC17</f>
        <v>261511.1092663446</v>
      </c>
      <c r="JD18" s="354">
        <f t="shared" si="12"/>
        <v>339041.92708397045</v>
      </c>
      <c r="JE18" s="354">
        <f t="shared" si="12"/>
        <v>284034.43178577017</v>
      </c>
      <c r="JF18" s="354">
        <f t="shared" si="12"/>
        <v>291689.85784622264</v>
      </c>
      <c r="JG18" s="354">
        <f t="shared" si="12"/>
        <v>308946.52348481788</v>
      </c>
      <c r="JH18" s="354">
        <f t="shared" si="12"/>
        <v>321787.61603071872</v>
      </c>
      <c r="JI18" s="354">
        <f t="shared" si="12"/>
        <v>319642.41938817542</v>
      </c>
      <c r="JJ18" s="354">
        <f t="shared" si="12"/>
        <v>362778.72214465466</v>
      </c>
      <c r="JK18" s="354">
        <f t="shared" si="12"/>
        <v>300560.70730941149</v>
      </c>
      <c r="JL18" s="354">
        <f t="shared" si="12"/>
        <v>302338.85966977774</v>
      </c>
      <c r="JM18" s="354">
        <f t="shared" si="12"/>
        <v>293293.94875553151</v>
      </c>
      <c r="JN18" s="354">
        <f t="shared" si="12"/>
        <v>264504.6850294472</v>
      </c>
      <c r="JO18" s="354">
        <f t="shared" si="12"/>
        <v>277731.75735380664</v>
      </c>
      <c r="JP18" s="354">
        <f t="shared" si="12"/>
        <v>352129.64127027272</v>
      </c>
      <c r="JQ18" s="354">
        <f t="shared" si="12"/>
        <v>294963.36670352484</v>
      </c>
      <c r="JR18" s="354">
        <f t="shared" si="12"/>
        <v>303255.22250145336</v>
      </c>
      <c r="JS18" s="354">
        <f t="shared" si="12"/>
        <v>319941.61547493935</v>
      </c>
      <c r="JT18" s="354">
        <f t="shared" si="12"/>
        <v>332731.54237314244</v>
      </c>
      <c r="JU18" s="354">
        <f t="shared" si="12"/>
        <v>330887.72136158979</v>
      </c>
      <c r="JV18" s="354">
        <f t="shared" si="12"/>
        <v>373568.67441577982</v>
      </c>
      <c r="JW18" s="354">
        <f t="shared" si="12"/>
        <v>321729.21158587385</v>
      </c>
      <c r="JX18" s="354">
        <f t="shared" si="12"/>
        <v>299942.6173637716</v>
      </c>
      <c r="JY18" s="354">
        <f t="shared" si="12"/>
        <v>299835.020718657</v>
      </c>
      <c r="JZ18" s="354">
        <f t="shared" si="12"/>
        <v>273311.65295478591</v>
      </c>
      <c r="KA18" s="354">
        <f t="shared" si="12"/>
        <v>284791.98715273233</v>
      </c>
      <c r="KB18" s="354">
        <f t="shared" si="12"/>
        <v>360623.56509792455</v>
      </c>
      <c r="KC18" s="354">
        <f t="shared" si="12"/>
        <v>303703.55926610087</v>
      </c>
      <c r="KD18" s="354">
        <f t="shared" si="12"/>
        <v>311853.24215188646</v>
      </c>
      <c r="KE18" s="354">
        <f t="shared" si="12"/>
        <v>328771.57872116857</v>
      </c>
      <c r="KF18" s="354">
        <f t="shared" si="12"/>
        <v>342173.38442861388</v>
      </c>
      <c r="KG18" s="354">
        <f t="shared" si="12"/>
        <v>333643.45859580609</v>
      </c>
      <c r="KH18" s="354">
        <f t="shared" si="12"/>
        <v>380554.9747521102</v>
      </c>
      <c r="KI18" s="354">
        <f t="shared" si="12"/>
        <v>329430.71298542194</v>
      </c>
      <c r="KJ18" s="354">
        <f t="shared" si="12"/>
        <v>313391.14210990281</v>
      </c>
      <c r="KK18" s="354">
        <f t="shared" si="12"/>
        <v>304547.52001008624</v>
      </c>
      <c r="KL18" s="354">
        <f t="shared" si="12"/>
        <v>285330.35716270807</v>
      </c>
      <c r="KM18" s="354">
        <f t="shared" si="12"/>
        <v>289128.55741369195</v>
      </c>
      <c r="KN18" s="354">
        <f t="shared" si="12"/>
        <v>368210.08989302005</v>
      </c>
      <c r="KO18" s="354">
        <f t="shared" si="12"/>
        <v>312424.57635667099</v>
      </c>
      <c r="KP18" s="354">
        <f t="shared" si="12"/>
        <v>319933.1880921452</v>
      </c>
      <c r="KQ18" s="354">
        <f t="shared" si="12"/>
        <v>337320.16054911993</v>
      </c>
      <c r="KR18" s="354">
        <f t="shared" si="12"/>
        <v>351537.42917746061</v>
      </c>
      <c r="KS18" s="354">
        <f t="shared" si="12"/>
        <v>347087.85293623287</v>
      </c>
      <c r="KT18" s="354">
        <f t="shared" si="12"/>
        <v>391764.21260900469</v>
      </c>
      <c r="KU18" s="354">
        <f t="shared" si="12"/>
        <v>340147.47830707568</v>
      </c>
      <c r="KV18" s="354">
        <f t="shared" si="12"/>
        <v>318245.94982917816</v>
      </c>
      <c r="KW18" s="354">
        <f t="shared" si="12"/>
        <v>318753.70740644477</v>
      </c>
      <c r="KX18" s="354">
        <f t="shared" si="12"/>
        <v>291958.45279325271</v>
      </c>
      <c r="KY18" s="354">
        <f t="shared" si="12"/>
        <v>304444.52807563747</v>
      </c>
      <c r="KZ18" s="354">
        <f t="shared" si="12"/>
        <v>381254.91618249629</v>
      </c>
      <c r="LA18" s="354">
        <f t="shared" si="12"/>
        <v>323731.29235283937</v>
      </c>
      <c r="LB18" s="354">
        <f t="shared" si="12"/>
        <v>331738.68657348555</v>
      </c>
      <c r="LC18" s="354">
        <f t="shared" si="12"/>
        <v>348706.44684903027</v>
      </c>
      <c r="LD18" s="354">
        <f t="shared" si="12"/>
        <v>363026.06088898558</v>
      </c>
      <c r="LE18" s="354">
        <f t="shared" si="12"/>
        <v>364187.82289648982</v>
      </c>
      <c r="LF18" s="354">
        <f t="shared" si="12"/>
        <v>405267.04527320212</v>
      </c>
      <c r="LG18" s="354">
        <f t="shared" si="12"/>
        <v>352674.42851344473</v>
      </c>
      <c r="LH18" s="354">
        <f t="shared" si="12"/>
        <v>330975.69646217534</v>
      </c>
      <c r="LI18" s="354">
        <f t="shared" si="12"/>
        <v>330944.15235900658</v>
      </c>
      <c r="LJ18" s="354">
        <f t="shared" si="12"/>
        <v>303507.88870686718</v>
      </c>
      <c r="LK18" s="354">
        <f t="shared" si="12"/>
        <v>316262.68033576617</v>
      </c>
      <c r="LL18" s="354">
        <f t="shared" si="12"/>
        <v>393267.37537509506</v>
      </c>
      <c r="LM18" s="354">
        <f t="shared" si="12"/>
        <v>335188.46465851006</v>
      </c>
      <c r="LN18" s="354">
        <f t="shared" si="12"/>
        <v>342944.27115288057</v>
      </c>
      <c r="LO18" s="354">
        <f t="shared" ref="LO18:NA18" si="13">$C18*LO17</f>
        <v>359782.7155686256</v>
      </c>
      <c r="LP18" s="354">
        <f t="shared" si="13"/>
        <v>374452.39772568567</v>
      </c>
      <c r="LQ18" s="354">
        <f t="shared" si="13"/>
        <v>370970.20315515285</v>
      </c>
      <c r="LR18" s="354">
        <f t="shared" si="13"/>
        <v>414764.3076048037</v>
      </c>
      <c r="LS18" s="354">
        <f t="shared" si="13"/>
        <v>351701.60362867045</v>
      </c>
      <c r="LT18" s="354">
        <f t="shared" si="13"/>
        <v>353050.72738885443</v>
      </c>
      <c r="LU18" s="354">
        <f t="shared" si="13"/>
        <v>344552.66186252289</v>
      </c>
      <c r="LV18" s="354">
        <f t="shared" si="13"/>
        <v>314410.40370898129</v>
      </c>
      <c r="LW18" s="354">
        <f t="shared" si="13"/>
        <v>329775.90818369825</v>
      </c>
      <c r="LX18" s="354">
        <f t="shared" si="13"/>
        <v>406230.84424749314</v>
      </c>
      <c r="LY18" s="354">
        <f t="shared" si="13"/>
        <v>347203.71886248776</v>
      </c>
      <c r="LZ18" s="354">
        <f t="shared" si="13"/>
        <v>354881.40902368212</v>
      </c>
      <c r="MA18" s="354">
        <f t="shared" si="13"/>
        <v>371478.04260649014</v>
      </c>
      <c r="MB18" s="354">
        <f t="shared" si="13"/>
        <v>386416.76013661578</v>
      </c>
      <c r="MC18" s="354">
        <f t="shared" si="13"/>
        <v>366824.39947891654</v>
      </c>
      <c r="MD18" s="354">
        <f t="shared" si="13"/>
        <v>420258.39936105424</v>
      </c>
      <c r="ME18" s="354">
        <f t="shared" si="13"/>
        <v>369582.50259145163</v>
      </c>
      <c r="MF18" s="354">
        <f t="shared" si="13"/>
        <v>346430.85022106138</v>
      </c>
      <c r="MG18" s="354">
        <f t="shared" si="13"/>
        <v>348569.30778061331</v>
      </c>
      <c r="MH18" s="354">
        <f t="shared" si="13"/>
        <v>321572.99585898453</v>
      </c>
      <c r="MI18" s="354">
        <f t="shared" si="13"/>
        <v>335637.6568660342</v>
      </c>
      <c r="MJ18" s="354">
        <f t="shared" si="13"/>
        <v>414141.90374261123</v>
      </c>
      <c r="MK18" s="354">
        <f t="shared" si="13"/>
        <v>355749.17818277737</v>
      </c>
      <c r="ML18" s="354">
        <f t="shared" si="13"/>
        <v>363578.31561205391</v>
      </c>
      <c r="MM18" s="354">
        <f t="shared" si="13"/>
        <v>380679.07325733581</v>
      </c>
      <c r="MN18" s="354">
        <f t="shared" si="13"/>
        <v>396503.21651338914</v>
      </c>
      <c r="MO18" s="354">
        <f t="shared" si="13"/>
        <v>393301.59591340245</v>
      </c>
      <c r="MP18" s="354">
        <f t="shared" si="13"/>
        <v>437186.06957439578</v>
      </c>
      <c r="MQ18" s="354">
        <f t="shared" si="13"/>
        <v>384619.86708379147</v>
      </c>
      <c r="MR18" s="354">
        <f t="shared" si="13"/>
        <v>362528.48392892361</v>
      </c>
      <c r="MS18" s="354">
        <f t="shared" si="13"/>
        <v>363297.49037280807</v>
      </c>
      <c r="MT18" s="354">
        <f t="shared" si="13"/>
        <v>335253.72958583065</v>
      </c>
      <c r="MU18" s="354">
        <f t="shared" si="13"/>
        <v>349521.83071909868</v>
      </c>
      <c r="MV18" s="354">
        <f t="shared" si="13"/>
        <v>428016.65925430186</v>
      </c>
      <c r="MW18" s="354">
        <f t="shared" si="13"/>
        <v>368867.71936831879</v>
      </c>
      <c r="MX18" s="354">
        <f t="shared" si="13"/>
        <v>376322.50031393196</v>
      </c>
      <c r="MY18" s="354">
        <f t="shared" si="13"/>
        <v>393185.26979840529</v>
      </c>
      <c r="MZ18" s="354">
        <f t="shared" si="13"/>
        <v>409305.17325349699</v>
      </c>
      <c r="NA18" s="478">
        <f t="shared" si="13"/>
        <v>399135.08392512886</v>
      </c>
    </row>
    <row r="19" spans="1:365" x14ac:dyDescent="0.2">
      <c r="A19" s="260" t="s">
        <v>625</v>
      </c>
      <c r="B19" s="258" t="s">
        <v>599</v>
      </c>
      <c r="C19" s="275">
        <f>50*0.22/18999</f>
        <v>5.7897784093899677E-4</v>
      </c>
      <c r="E19" s="263"/>
      <c r="F19" s="354">
        <f>$C19*F17</f>
        <v>321.83216853807181</v>
      </c>
      <c r="G19" s="354">
        <f t="shared" ref="G19:BR19" si="14">$C19*G17</f>
        <v>229.48379469886046</v>
      </c>
      <c r="H19" s="354">
        <f t="shared" si="14"/>
        <v>232.61212250263208</v>
      </c>
      <c r="I19" s="354">
        <f t="shared" si="14"/>
        <v>217.47500794807985</v>
      </c>
      <c r="J19" s="354">
        <f t="shared" si="14"/>
        <v>179.5692846774063</v>
      </c>
      <c r="K19" s="354">
        <f t="shared" si="14"/>
        <v>189.94704491073412</v>
      </c>
      <c r="L19" s="354">
        <f t="shared" si="14"/>
        <v>298.62313987455923</v>
      </c>
      <c r="M19" s="354">
        <f t="shared" si="14"/>
        <v>217.4880414839825</v>
      </c>
      <c r="N19" s="354">
        <f t="shared" si="14"/>
        <v>234.17935476112513</v>
      </c>
      <c r="O19" s="354">
        <f t="shared" si="14"/>
        <v>261.5352232497857</v>
      </c>
      <c r="P19" s="354">
        <f t="shared" si="14"/>
        <v>271.0866062426573</v>
      </c>
      <c r="Q19" s="354">
        <f t="shared" si="14"/>
        <v>275.26879115832747</v>
      </c>
      <c r="R19" s="354">
        <f t="shared" si="14"/>
        <v>339.50504612188843</v>
      </c>
      <c r="S19" s="354">
        <f t="shared" si="14"/>
        <v>261.02560317007533</v>
      </c>
      <c r="T19" s="354">
        <f t="shared" si="14"/>
        <v>228.34444463416079</v>
      </c>
      <c r="U19" s="354">
        <f t="shared" si="14"/>
        <v>225.07403219625286</v>
      </c>
      <c r="V19" s="354">
        <f t="shared" si="14"/>
        <v>189.74787506446677</v>
      </c>
      <c r="W19" s="354">
        <f t="shared" si="14"/>
        <v>196.64790029915278</v>
      </c>
      <c r="X19" s="354">
        <f t="shared" si="14"/>
        <v>306.63720145708589</v>
      </c>
      <c r="Y19" s="354">
        <f t="shared" si="14"/>
        <v>225.57167064511404</v>
      </c>
      <c r="Z19" s="354">
        <f t="shared" si="14"/>
        <v>241.73310611453172</v>
      </c>
      <c r="AA19" s="354">
        <f t="shared" si="14"/>
        <v>269.12795002699414</v>
      </c>
      <c r="AB19" s="354">
        <f t="shared" si="14"/>
        <v>279.12000288476759</v>
      </c>
      <c r="AC19" s="354">
        <f t="shared" si="14"/>
        <v>272.58624099301164</v>
      </c>
      <c r="AD19" s="354">
        <f t="shared" si="14"/>
        <v>343.4234446812066</v>
      </c>
      <c r="AE19" s="354">
        <f t="shared" si="14"/>
        <v>265.98361759590591</v>
      </c>
      <c r="AF19" s="354">
        <f t="shared" si="14"/>
        <v>242.48572571794003</v>
      </c>
      <c r="AG19" s="354">
        <f t="shared" si="14"/>
        <v>225.16885495248013</v>
      </c>
      <c r="AH19" s="354">
        <f t="shared" si="14"/>
        <v>201.6099134051525</v>
      </c>
      <c r="AI19" s="354">
        <f t="shared" si="14"/>
        <v>195.95459310068131</v>
      </c>
      <c r="AJ19" s="354">
        <f t="shared" si="14"/>
        <v>310.84175286419764</v>
      </c>
      <c r="AK19" s="354">
        <f t="shared" si="14"/>
        <v>231.79825284555176</v>
      </c>
      <c r="AL19" s="354">
        <f t="shared" si="14"/>
        <v>246.99811290612305</v>
      </c>
      <c r="AM19" s="354">
        <f t="shared" si="14"/>
        <v>275.13856432203954</v>
      </c>
      <c r="AN19" s="354">
        <f t="shared" si="14"/>
        <v>286.14855461606601</v>
      </c>
      <c r="AO19" s="354">
        <f t="shared" si="14"/>
        <v>295.76926922938839</v>
      </c>
      <c r="AP19" s="354">
        <f t="shared" si="14"/>
        <v>357.21012568951755</v>
      </c>
      <c r="AQ19" s="354">
        <f t="shared" si="14"/>
        <v>260.79342710094335</v>
      </c>
      <c r="AR19" s="354">
        <f t="shared" si="14"/>
        <v>265.91982153573889</v>
      </c>
      <c r="AS19" s="354">
        <f t="shared" si="14"/>
        <v>248.17237442069137</v>
      </c>
      <c r="AT19" s="354">
        <f t="shared" si="14"/>
        <v>208.00129346357028</v>
      </c>
      <c r="AU19" s="354">
        <f t="shared" si="14"/>
        <v>219.03935962582491</v>
      </c>
      <c r="AV19" s="354">
        <f t="shared" si="14"/>
        <v>327.95667361994839</v>
      </c>
      <c r="AW19" s="354">
        <f t="shared" si="14"/>
        <v>245.10018799643427</v>
      </c>
      <c r="AX19" s="354">
        <f t="shared" si="14"/>
        <v>260.98056893527399</v>
      </c>
      <c r="AY19" s="354">
        <f t="shared" si="14"/>
        <v>287.86119563673697</v>
      </c>
      <c r="AZ19" s="354">
        <f t="shared" si="14"/>
        <v>298.26691826223413</v>
      </c>
      <c r="BA19" s="354">
        <f t="shared" si="14"/>
        <v>307.99869666755637</v>
      </c>
      <c r="BB19" s="354">
        <f t="shared" si="14"/>
        <v>368.60334985119647</v>
      </c>
      <c r="BC19" s="354">
        <f t="shared" si="14"/>
        <v>288.69933115833925</v>
      </c>
      <c r="BD19" s="354">
        <f t="shared" si="14"/>
        <v>256.13681274256044</v>
      </c>
      <c r="BE19" s="354">
        <f t="shared" si="14"/>
        <v>252.5037677453038</v>
      </c>
      <c r="BF19" s="354">
        <f t="shared" si="14"/>
        <v>216.02245270339714</v>
      </c>
      <c r="BG19" s="354">
        <f t="shared" si="14"/>
        <v>223.97364629780941</v>
      </c>
      <c r="BH19" s="354">
        <f t="shared" si="14"/>
        <v>334.90208387455419</v>
      </c>
      <c r="BI19" s="354">
        <f t="shared" si="14"/>
        <v>252.60379914269288</v>
      </c>
      <c r="BJ19" s="354">
        <f t="shared" si="14"/>
        <v>268.29217228572583</v>
      </c>
      <c r="BK19" s="354">
        <f t="shared" si="14"/>
        <v>295.52622152339558</v>
      </c>
      <c r="BL19" s="354">
        <f t="shared" si="14"/>
        <v>306.64935645413613</v>
      </c>
      <c r="BM19" s="354">
        <f t="shared" si="14"/>
        <v>308.64657741834043</v>
      </c>
      <c r="BN19" s="354">
        <f t="shared" si="14"/>
        <v>374.18558842165282</v>
      </c>
      <c r="BO19" s="354">
        <f t="shared" si="14"/>
        <v>295.16117804809818</v>
      </c>
      <c r="BP19" s="354">
        <f t="shared" si="14"/>
        <v>271.96084336184077</v>
      </c>
      <c r="BQ19" s="354">
        <f t="shared" si="14"/>
        <v>254.0375412276023</v>
      </c>
      <c r="BR19" s="354">
        <f t="shared" si="14"/>
        <v>229.20083674248582</v>
      </c>
      <c r="BS19" s="354">
        <f t="shared" ref="BS19:ED19" si="15">$C19*BS17</f>
        <v>224.58570779025405</v>
      </c>
      <c r="BT19" s="354">
        <f t="shared" si="15"/>
        <v>340.36526264357786</v>
      </c>
      <c r="BU19" s="354">
        <f t="shared" si="15"/>
        <v>260.0096781326597</v>
      </c>
      <c r="BV19" s="354">
        <f t="shared" si="15"/>
        <v>274.689978601429</v>
      </c>
      <c r="BW19" s="354">
        <f t="shared" si="15"/>
        <v>302.63290377272421</v>
      </c>
      <c r="BX19" s="354">
        <f t="shared" si="15"/>
        <v>314.77464934093996</v>
      </c>
      <c r="BY19" s="354">
        <f t="shared" si="15"/>
        <v>291.56195296909652</v>
      </c>
      <c r="BZ19" s="354">
        <f t="shared" si="15"/>
        <v>372.77287453117344</v>
      </c>
      <c r="CA19" s="354">
        <f t="shared" si="15"/>
        <v>296.78124737134431</v>
      </c>
      <c r="CB19" s="354">
        <f t="shared" si="15"/>
        <v>262.35219728761905</v>
      </c>
      <c r="CC19" s="354">
        <f t="shared" si="15"/>
        <v>262.43404099446388</v>
      </c>
      <c r="CD19" s="354">
        <f t="shared" si="15"/>
        <v>238.01592402325667</v>
      </c>
      <c r="CE19" s="354">
        <f t="shared" si="15"/>
        <v>230.52577374932872</v>
      </c>
      <c r="CF19" s="354">
        <f t="shared" si="15"/>
        <v>348.71486257519439</v>
      </c>
      <c r="CG19" s="354">
        <f t="shared" si="15"/>
        <v>268.48795045867854</v>
      </c>
      <c r="CH19" s="354">
        <f t="shared" si="15"/>
        <v>282.88894131642559</v>
      </c>
      <c r="CI19" s="354">
        <f t="shared" si="15"/>
        <v>311.17090548316611</v>
      </c>
      <c r="CJ19" s="354">
        <f t="shared" si="15"/>
        <v>323.96120410278445</v>
      </c>
      <c r="CK19" s="354">
        <f t="shared" si="15"/>
        <v>316.30943465142991</v>
      </c>
      <c r="CL19" s="354">
        <f t="shared" si="15"/>
        <v>388.22350902668148</v>
      </c>
      <c r="CM19" s="354">
        <f t="shared" si="15"/>
        <v>310.31311428708369</v>
      </c>
      <c r="CN19" s="354">
        <f t="shared" si="15"/>
        <v>276.81239247786601</v>
      </c>
      <c r="CO19" s="354">
        <f t="shared" si="15"/>
        <v>275.50922756406118</v>
      </c>
      <c r="CP19" s="354">
        <f t="shared" si="15"/>
        <v>246.29387102853588</v>
      </c>
      <c r="CQ19" s="354">
        <f t="shared" si="15"/>
        <v>241.22041182429038</v>
      </c>
      <c r="CR19" s="354">
        <f t="shared" si="15"/>
        <v>359.79837319720912</v>
      </c>
      <c r="CS19" s="354">
        <f t="shared" si="15"/>
        <v>278.59759153153419</v>
      </c>
      <c r="CT19" s="354">
        <f t="shared" si="15"/>
        <v>292.98941334360512</v>
      </c>
      <c r="CU19" s="354">
        <f t="shared" si="15"/>
        <v>321.22161960944351</v>
      </c>
      <c r="CV19" s="354">
        <f t="shared" si="15"/>
        <v>334.35609967130108</v>
      </c>
      <c r="CW19" s="354">
        <f t="shared" si="15"/>
        <v>333.13678861166943</v>
      </c>
      <c r="CX19" s="354">
        <f t="shared" si="15"/>
        <v>401.07669004407251</v>
      </c>
      <c r="CY19" s="354">
        <f t="shared" si="15"/>
        <v>304.99351650514711</v>
      </c>
      <c r="CZ19" s="354">
        <f t="shared" si="15"/>
        <v>309.14664119280877</v>
      </c>
      <c r="DA19" s="354">
        <f t="shared" si="15"/>
        <v>292.94251215745442</v>
      </c>
      <c r="DB19" s="354">
        <f t="shared" si="15"/>
        <v>251.93279809521906</v>
      </c>
      <c r="DC19" s="354">
        <f t="shared" si="15"/>
        <v>265.37956787345786</v>
      </c>
      <c r="DD19" s="354">
        <f t="shared" si="15"/>
        <v>376.72136405936811</v>
      </c>
      <c r="DE19" s="354">
        <f t="shared" si="15"/>
        <v>292.2296213327943</v>
      </c>
      <c r="DF19" s="354">
        <f t="shared" si="15"/>
        <v>307.66880014997986</v>
      </c>
      <c r="DG19" s="354">
        <f t="shared" si="15"/>
        <v>334.62065874557766</v>
      </c>
      <c r="DH19" s="354">
        <f t="shared" si="15"/>
        <v>347.34194861115088</v>
      </c>
      <c r="DI19" s="354">
        <f t="shared" si="15"/>
        <v>355.03721856930486</v>
      </c>
      <c r="DJ19" s="354">
        <f t="shared" si="15"/>
        <v>416.92182495879064</v>
      </c>
      <c r="DK19" s="354">
        <f t="shared" si="15"/>
        <v>336.36852102377009</v>
      </c>
      <c r="DL19" s="354">
        <f t="shared" si="15"/>
        <v>303.39826376554981</v>
      </c>
      <c r="DM19" s="354">
        <f t="shared" si="15"/>
        <v>300.49373821824975</v>
      </c>
      <c r="DN19" s="354">
        <f t="shared" si="15"/>
        <v>262.71329296685303</v>
      </c>
      <c r="DO19" s="354">
        <f t="shared" si="15"/>
        <v>272.96124289307721</v>
      </c>
      <c r="DP19" s="354">
        <f t="shared" si="15"/>
        <v>386.10028640817427</v>
      </c>
      <c r="DQ19" s="354">
        <f t="shared" si="15"/>
        <v>301.92148093200001</v>
      </c>
      <c r="DR19" s="354">
        <f t="shared" si="15"/>
        <v>317.01414124049609</v>
      </c>
      <c r="DS19" s="354">
        <f t="shared" si="15"/>
        <v>344.19133311875623</v>
      </c>
      <c r="DT19" s="354">
        <f t="shared" si="15"/>
        <v>357.58063672952375</v>
      </c>
      <c r="DU19" s="354">
        <f t="shared" si="15"/>
        <v>365.82011535085132</v>
      </c>
      <c r="DV19" s="354">
        <f t="shared" si="15"/>
        <v>427.48983230780556</v>
      </c>
      <c r="DW19" s="354">
        <f t="shared" si="15"/>
        <v>346.7540458113948</v>
      </c>
      <c r="DX19" s="354">
        <f t="shared" si="15"/>
        <v>323.59484529586837</v>
      </c>
      <c r="DY19" s="354">
        <f t="shared" si="15"/>
        <v>305.54309636843976</v>
      </c>
      <c r="DZ19" s="354">
        <f t="shared" si="15"/>
        <v>278.90100354751735</v>
      </c>
      <c r="EA19" s="354">
        <f t="shared" si="15"/>
        <v>276.42845658967479</v>
      </c>
      <c r="EB19" s="354">
        <f t="shared" si="15"/>
        <v>394.17583715463979</v>
      </c>
      <c r="EC19" s="354">
        <f t="shared" si="15"/>
        <v>311.66842595295026</v>
      </c>
      <c r="ED19" s="354">
        <f t="shared" si="15"/>
        <v>325.57709192332214</v>
      </c>
      <c r="EE19" s="354">
        <f t="shared" ref="EE19:GP19" si="16">$C19*EE17</f>
        <v>353.31826656861483</v>
      </c>
      <c r="EF19" s="354">
        <f t="shared" si="16"/>
        <v>367.66421838570488</v>
      </c>
      <c r="EG19" s="354">
        <f t="shared" si="16"/>
        <v>342.9463003688158</v>
      </c>
      <c r="EH19" s="354">
        <f t="shared" si="16"/>
        <v>424.86974215715441</v>
      </c>
      <c r="EI19" s="354">
        <f t="shared" si="16"/>
        <v>330.80552610162778</v>
      </c>
      <c r="EJ19" s="354">
        <f t="shared" si="16"/>
        <v>333.26086882810279</v>
      </c>
      <c r="EK19" s="354">
        <f t="shared" si="16"/>
        <v>319.61277676089293</v>
      </c>
      <c r="EL19" s="354">
        <f t="shared" si="16"/>
        <v>278.84797285298123</v>
      </c>
      <c r="EM19" s="354">
        <f t="shared" si="16"/>
        <v>294.19144271995611</v>
      </c>
      <c r="EN19" s="354">
        <f t="shared" si="16"/>
        <v>407.62432618523059</v>
      </c>
      <c r="EO19" s="354">
        <f t="shared" si="16"/>
        <v>322.42697401443962</v>
      </c>
      <c r="EP19" s="354">
        <f t="shared" si="16"/>
        <v>337.83566964986284</v>
      </c>
      <c r="EQ19" s="354">
        <f t="shared" si="16"/>
        <v>365.06980444487863</v>
      </c>
      <c r="ER19" s="354">
        <f t="shared" si="16"/>
        <v>379.50840811311764</v>
      </c>
      <c r="ES19" s="354">
        <f t="shared" si="16"/>
        <v>380.71874735927059</v>
      </c>
      <c r="ET19" s="354">
        <f t="shared" si="16"/>
        <v>446.79723435361939</v>
      </c>
      <c r="EU19" s="354">
        <f t="shared" si="16"/>
        <v>366.54380441317556</v>
      </c>
      <c r="EV19" s="354">
        <f t="shared" si="16"/>
        <v>333.0727800090429</v>
      </c>
      <c r="EW19" s="354">
        <f t="shared" si="16"/>
        <v>331.24423039908157</v>
      </c>
      <c r="EX19" s="354">
        <f t="shared" si="16"/>
        <v>292.94268102063734</v>
      </c>
      <c r="EY19" s="354">
        <f t="shared" si="16"/>
        <v>304.86665747617729</v>
      </c>
      <c r="EZ19" s="354">
        <f t="shared" si="16"/>
        <v>419.67386705200539</v>
      </c>
      <c r="FA19" s="354">
        <f t="shared" si="16"/>
        <v>334.41680711127896</v>
      </c>
      <c r="FB19" s="354">
        <f t="shared" si="16"/>
        <v>349.23424970139894</v>
      </c>
      <c r="FC19" s="354">
        <f t="shared" si="16"/>
        <v>376.47714286683021</v>
      </c>
      <c r="FD19" s="354">
        <f t="shared" si="16"/>
        <v>391.44421174598227</v>
      </c>
      <c r="FE19" s="354">
        <f t="shared" si="16"/>
        <v>381.85072958557754</v>
      </c>
      <c r="FF19" s="354">
        <f t="shared" si="16"/>
        <v>454.4209387439895</v>
      </c>
      <c r="FG19" s="354">
        <f t="shared" si="16"/>
        <v>375.20185208603783</v>
      </c>
      <c r="FH19" s="354">
        <f t="shared" si="16"/>
        <v>350.7942550659692</v>
      </c>
      <c r="FI19" s="354">
        <f t="shared" si="16"/>
        <v>334.88429470112146</v>
      </c>
      <c r="FJ19" s="354">
        <f t="shared" si="16"/>
        <v>308.24445023719062</v>
      </c>
      <c r="FK19" s="354">
        <f t="shared" si="16"/>
        <v>307.69124769574927</v>
      </c>
      <c r="FL19" s="354">
        <f t="shared" si="16"/>
        <v>427.47701671798421</v>
      </c>
      <c r="FM19" s="354">
        <f t="shared" si="16"/>
        <v>344.11543249534293</v>
      </c>
      <c r="FN19" s="354">
        <f t="shared" si="16"/>
        <v>357.91616337076618</v>
      </c>
      <c r="FO19" s="354">
        <f t="shared" si="16"/>
        <v>385.8820026005173</v>
      </c>
      <c r="FP19" s="354">
        <f t="shared" si="16"/>
        <v>401.97116507799041</v>
      </c>
      <c r="FQ19" s="354">
        <f t="shared" si="16"/>
        <v>398.96168093077745</v>
      </c>
      <c r="FR19" s="354">
        <f t="shared" si="16"/>
        <v>467.88559811296705</v>
      </c>
      <c r="FS19" s="354">
        <f t="shared" si="16"/>
        <v>387.91909598975064</v>
      </c>
      <c r="FT19" s="354">
        <f t="shared" si="16"/>
        <v>354.1750040584364</v>
      </c>
      <c r="FU19" s="354">
        <f t="shared" si="16"/>
        <v>353.1258255824564</v>
      </c>
      <c r="FV19" s="354">
        <f t="shared" si="16"/>
        <v>314.4861760878635</v>
      </c>
      <c r="FW19" s="354">
        <f t="shared" si="16"/>
        <v>327.62406268299583</v>
      </c>
      <c r="FX19" s="354">
        <f t="shared" si="16"/>
        <v>443.62915840812144</v>
      </c>
      <c r="FY19" s="354">
        <f t="shared" si="16"/>
        <v>357.6253134246794</v>
      </c>
      <c r="FZ19" s="354">
        <f t="shared" si="16"/>
        <v>372.26163336490799</v>
      </c>
      <c r="GA19" s="354">
        <f t="shared" si="16"/>
        <v>399.56143792596737</v>
      </c>
      <c r="GB19" s="354">
        <f t="shared" si="16"/>
        <v>415.65318963891036</v>
      </c>
      <c r="GC19" s="354">
        <f t="shared" si="16"/>
        <v>422.45901083207093</v>
      </c>
      <c r="GD19" s="354">
        <f t="shared" si="16"/>
        <v>485.10898982283311</v>
      </c>
      <c r="GE19" s="354">
        <f t="shared" si="16"/>
        <v>403.54611370848551</v>
      </c>
      <c r="GF19" s="354">
        <f t="shared" si="16"/>
        <v>370.19450259271491</v>
      </c>
      <c r="GG19" s="354">
        <f t="shared" si="16"/>
        <v>368.16039020153562</v>
      </c>
      <c r="GH19" s="354">
        <f t="shared" si="16"/>
        <v>328.55305109997283</v>
      </c>
      <c r="GI19" s="354">
        <f t="shared" si="16"/>
        <v>341.93778865027679</v>
      </c>
      <c r="GJ19" s="354">
        <f t="shared" si="16"/>
        <v>458.0696128168442</v>
      </c>
      <c r="GK19" s="354">
        <f t="shared" si="16"/>
        <v>371.297588951178</v>
      </c>
      <c r="GL19" s="354">
        <f t="shared" si="16"/>
        <v>385.56268907633444</v>
      </c>
      <c r="GM19" s="354">
        <f t="shared" si="16"/>
        <v>412.64888846565543</v>
      </c>
      <c r="GN19" s="354">
        <f t="shared" si="16"/>
        <v>429.12652182095746</v>
      </c>
      <c r="GO19" s="354">
        <f t="shared" si="16"/>
        <v>427.84808343043733</v>
      </c>
      <c r="GP19" s="354">
        <f t="shared" si="16"/>
        <v>495.21993181764918</v>
      </c>
      <c r="GQ19" s="354">
        <f t="shared" ref="GQ19:JB19" si="17">$C19*GQ17</f>
        <v>397.09613002019694</v>
      </c>
      <c r="GR19" s="354">
        <f t="shared" si="17"/>
        <v>400.47945924209756</v>
      </c>
      <c r="GS19" s="354">
        <f t="shared" si="17"/>
        <v>384.96607969087228</v>
      </c>
      <c r="GT19" s="354">
        <f t="shared" si="17"/>
        <v>341.17898280045364</v>
      </c>
      <c r="GU19" s="354">
        <f t="shared" si="17"/>
        <v>358.57443258455737</v>
      </c>
      <c r="GV19" s="354">
        <f t="shared" si="17"/>
        <v>473.69133948918403</v>
      </c>
      <c r="GW19" s="354">
        <f t="shared" si="17"/>
        <v>385.56496535203877</v>
      </c>
      <c r="GX19" s="354">
        <f t="shared" si="17"/>
        <v>399.76280839723319</v>
      </c>
      <c r="GY19" s="354">
        <f t="shared" si="17"/>
        <v>426.47968374214781</v>
      </c>
      <c r="GZ19" s="354">
        <f t="shared" si="17"/>
        <v>443.2291282825513</v>
      </c>
      <c r="HA19" s="354">
        <f t="shared" si="17"/>
        <v>416.36466201283491</v>
      </c>
      <c r="HB19" s="354">
        <f t="shared" si="17"/>
        <v>499.04615539544676</v>
      </c>
      <c r="HC19" s="354">
        <f t="shared" si="17"/>
        <v>420.73821844783896</v>
      </c>
      <c r="HD19" s="354">
        <f t="shared" si="17"/>
        <v>385.07174301313472</v>
      </c>
      <c r="HE19" s="354">
        <f t="shared" si="17"/>
        <v>386.47675223945936</v>
      </c>
      <c r="HF19" s="354">
        <f t="shared" si="17"/>
        <v>347.81062274629124</v>
      </c>
      <c r="HG19" s="354">
        <f t="shared" si="17"/>
        <v>362.96068302789121</v>
      </c>
      <c r="HH19" s="354">
        <f t="shared" si="17"/>
        <v>481.18277222269779</v>
      </c>
      <c r="HI19" s="354">
        <f t="shared" si="17"/>
        <v>394.21304109107831</v>
      </c>
      <c r="HJ19" s="354">
        <f t="shared" si="17"/>
        <v>408.69987658734863</v>
      </c>
      <c r="HK19" s="354">
        <f t="shared" si="17"/>
        <v>436.22692596229979</v>
      </c>
      <c r="HL19" s="354">
        <f t="shared" si="17"/>
        <v>454.21918551617597</v>
      </c>
      <c r="HM19" s="354">
        <f t="shared" si="17"/>
        <v>453.60275384456003</v>
      </c>
      <c r="HN19" s="354">
        <f t="shared" si="17"/>
        <v>520.97960058198328</v>
      </c>
      <c r="HO19" s="354">
        <f t="shared" si="17"/>
        <v>439.71239264320559</v>
      </c>
      <c r="HP19" s="354">
        <f t="shared" si="17"/>
        <v>405.76233265903471</v>
      </c>
      <c r="HQ19" s="354">
        <f t="shared" si="17"/>
        <v>404.93251196055439</v>
      </c>
      <c r="HR19" s="354">
        <f t="shared" si="17"/>
        <v>371.63867907141707</v>
      </c>
      <c r="HS19" s="354">
        <f t="shared" si="17"/>
        <v>372.03736729756105</v>
      </c>
      <c r="HT19" s="354">
        <f t="shared" si="17"/>
        <v>495.7509727549774</v>
      </c>
      <c r="HU19" s="354">
        <f t="shared" si="17"/>
        <v>409.39644847402127</v>
      </c>
      <c r="HV19" s="354">
        <f t="shared" si="17"/>
        <v>422.00360258857262</v>
      </c>
      <c r="HW19" s="354">
        <f t="shared" si="17"/>
        <v>449.85347333889115</v>
      </c>
      <c r="HX19" s="354">
        <f t="shared" si="17"/>
        <v>468.55604348799403</v>
      </c>
      <c r="HY19" s="354">
        <f t="shared" si="17"/>
        <v>463.67587949246104</v>
      </c>
      <c r="HZ19" s="354">
        <f t="shared" si="17"/>
        <v>533.49137176484237</v>
      </c>
      <c r="IA19" s="354">
        <f t="shared" si="17"/>
        <v>435.26218583225653</v>
      </c>
      <c r="IB19" s="354">
        <f t="shared" si="17"/>
        <v>438.30106568233447</v>
      </c>
      <c r="IC19" s="354">
        <f t="shared" si="17"/>
        <v>423.64705563507368</v>
      </c>
      <c r="ID19" s="354">
        <f t="shared" si="17"/>
        <v>379.03108593150768</v>
      </c>
      <c r="IE19" s="354">
        <f t="shared" si="17"/>
        <v>398.3155113269126</v>
      </c>
      <c r="IF19" s="354">
        <f t="shared" si="17"/>
        <v>515.26722028228312</v>
      </c>
      <c r="IG19" s="354">
        <f t="shared" si="17"/>
        <v>425.76582927159097</v>
      </c>
      <c r="IH19" s="354">
        <f t="shared" si="17"/>
        <v>439.5664723381592</v>
      </c>
      <c r="II19" s="354">
        <f t="shared" si="17"/>
        <v>466.29606870951284</v>
      </c>
      <c r="IJ19" s="354">
        <f t="shared" si="17"/>
        <v>484.85617687155354</v>
      </c>
      <c r="IK19" s="354">
        <f t="shared" si="17"/>
        <v>488.91074850270394</v>
      </c>
      <c r="IL19" s="354">
        <f t="shared" si="17"/>
        <v>552.81394447900061</v>
      </c>
      <c r="IM19" s="354">
        <f t="shared" si="17"/>
        <v>470.1390435150459</v>
      </c>
      <c r="IN19" s="354">
        <f t="shared" si="17"/>
        <v>436.08970548843229</v>
      </c>
      <c r="IO19" s="354">
        <f t="shared" si="17"/>
        <v>434.8220698385943</v>
      </c>
      <c r="IP19" s="354">
        <f t="shared" si="17"/>
        <v>393.38916437663323</v>
      </c>
      <c r="IQ19" s="354">
        <f t="shared" si="17"/>
        <v>409.64734313954409</v>
      </c>
      <c r="IR19" s="354">
        <f t="shared" si="17"/>
        <v>528.55742371982706</v>
      </c>
      <c r="IS19" s="354">
        <f t="shared" si="17"/>
        <v>439.27021426720387</v>
      </c>
      <c r="IT19" s="354">
        <f t="shared" si="17"/>
        <v>452.70234833566155</v>
      </c>
      <c r="IU19" s="354">
        <f t="shared" si="17"/>
        <v>479.66591703011045</v>
      </c>
      <c r="IV19" s="354">
        <f t="shared" si="17"/>
        <v>499.0454078944241</v>
      </c>
      <c r="IW19" s="354">
        <f t="shared" si="17"/>
        <v>503.56641566066548</v>
      </c>
      <c r="IX19" s="354">
        <f t="shared" si="17"/>
        <v>567.3200754082942</v>
      </c>
      <c r="IY19" s="354">
        <f t="shared" si="17"/>
        <v>484.42139245145012</v>
      </c>
      <c r="IZ19" s="354">
        <f t="shared" si="17"/>
        <v>460.16578580497304</v>
      </c>
      <c r="JA19" s="354">
        <f t="shared" si="17"/>
        <v>443.79635547420298</v>
      </c>
      <c r="JB19" s="354">
        <f t="shared" si="17"/>
        <v>413.41921078454692</v>
      </c>
      <c r="JC19" s="354">
        <f t="shared" ref="JC19:LN19" si="18">$C19*JC17</f>
        <v>417.1050617757308</v>
      </c>
      <c r="JD19" s="354">
        <f t="shared" si="18"/>
        <v>540.76518713739392</v>
      </c>
      <c r="JE19" s="354">
        <f t="shared" si="18"/>
        <v>453.0293169907988</v>
      </c>
      <c r="JF19" s="354">
        <f t="shared" si="18"/>
        <v>465.23957057743496</v>
      </c>
      <c r="JG19" s="354">
        <f t="shared" si="18"/>
        <v>492.7636119362229</v>
      </c>
      <c r="JH19" s="354">
        <f t="shared" si="18"/>
        <v>513.24490129579192</v>
      </c>
      <c r="JI19" s="354">
        <f t="shared" si="18"/>
        <v>509.82335495835571</v>
      </c>
      <c r="JJ19" s="354">
        <f t="shared" si="18"/>
        <v>578.62490712374768</v>
      </c>
      <c r="JK19" s="354">
        <f t="shared" si="18"/>
        <v>479.38840052093889</v>
      </c>
      <c r="JL19" s="354">
        <f t="shared" si="18"/>
        <v>482.22451846712465</v>
      </c>
      <c r="JM19" s="354">
        <f t="shared" si="18"/>
        <v>467.79806394201211</v>
      </c>
      <c r="JN19" s="354">
        <f t="shared" si="18"/>
        <v>421.87975607878434</v>
      </c>
      <c r="JO19" s="354">
        <f t="shared" si="18"/>
        <v>442.97667557272814</v>
      </c>
      <c r="JP19" s="354">
        <f t="shared" si="18"/>
        <v>561.63983314954805</v>
      </c>
      <c r="JQ19" s="354">
        <f t="shared" si="18"/>
        <v>470.46075264491571</v>
      </c>
      <c r="JR19" s="354">
        <f t="shared" si="18"/>
        <v>483.68609911120262</v>
      </c>
      <c r="JS19" s="354">
        <f t="shared" si="18"/>
        <v>510.30056681601957</v>
      </c>
      <c r="JT19" s="354">
        <f t="shared" si="18"/>
        <v>530.70024797659596</v>
      </c>
      <c r="JU19" s="354">
        <f t="shared" si="18"/>
        <v>527.75938982688047</v>
      </c>
      <c r="JV19" s="354">
        <f t="shared" si="18"/>
        <v>595.83466819749663</v>
      </c>
      <c r="JW19" s="354">
        <f t="shared" si="18"/>
        <v>513.15174735811263</v>
      </c>
      <c r="JX19" s="354">
        <f t="shared" si="18"/>
        <v>478.40255924757059</v>
      </c>
      <c r="JY19" s="354">
        <f t="shared" si="18"/>
        <v>478.23094472062644</v>
      </c>
      <c r="JZ19" s="354">
        <f t="shared" si="18"/>
        <v>435.92669622928469</v>
      </c>
      <c r="KA19" s="354">
        <f t="shared" si="18"/>
        <v>454.23760286064868</v>
      </c>
      <c r="KB19" s="354">
        <f t="shared" si="18"/>
        <v>575.18747413807193</v>
      </c>
      <c r="KC19" s="354">
        <f t="shared" si="18"/>
        <v>484.40118740874863</v>
      </c>
      <c r="KD19" s="354">
        <f t="shared" si="18"/>
        <v>497.39977088409194</v>
      </c>
      <c r="KE19" s="354">
        <f t="shared" si="18"/>
        <v>524.38418404982804</v>
      </c>
      <c r="KF19" s="354">
        <f t="shared" si="18"/>
        <v>545.75979984371406</v>
      </c>
      <c r="KG19" s="354">
        <f t="shared" si="18"/>
        <v>532.15473636699551</v>
      </c>
      <c r="KH19" s="354">
        <f t="shared" si="18"/>
        <v>606.97767945060934</v>
      </c>
      <c r="KI19" s="354">
        <f t="shared" si="18"/>
        <v>525.43549020191165</v>
      </c>
      <c r="KJ19" s="354">
        <f t="shared" si="18"/>
        <v>499.85269098677088</v>
      </c>
      <c r="KK19" s="354">
        <f t="shared" si="18"/>
        <v>485.74728815086957</v>
      </c>
      <c r="KL19" s="354">
        <f t="shared" si="18"/>
        <v>455.09629240886375</v>
      </c>
      <c r="KM19" s="354">
        <f t="shared" si="18"/>
        <v>461.15434690133924</v>
      </c>
      <c r="KN19" s="354">
        <f t="shared" si="18"/>
        <v>587.28783156532961</v>
      </c>
      <c r="KO19" s="354">
        <f t="shared" si="18"/>
        <v>498.31103767290938</v>
      </c>
      <c r="KP19" s="354">
        <f t="shared" si="18"/>
        <v>510.28712530666718</v>
      </c>
      <c r="KQ19" s="354">
        <f t="shared" si="18"/>
        <v>538.01900347086837</v>
      </c>
      <c r="KR19" s="354">
        <f t="shared" si="18"/>
        <v>560.69526654107881</v>
      </c>
      <c r="KS19" s="354">
        <f t="shared" si="18"/>
        <v>553.59828019055681</v>
      </c>
      <c r="KT19" s="354">
        <f t="shared" si="18"/>
        <v>624.85619276453895</v>
      </c>
      <c r="KU19" s="354">
        <f t="shared" si="18"/>
        <v>542.52851953464165</v>
      </c>
      <c r="KV19" s="354">
        <f t="shared" si="18"/>
        <v>507.59601355283161</v>
      </c>
      <c r="KW19" s="354">
        <f t="shared" si="18"/>
        <v>508.40587687461181</v>
      </c>
      <c r="KX19" s="354">
        <f t="shared" si="18"/>
        <v>465.66797422073682</v>
      </c>
      <c r="KY19" s="354">
        <f t="shared" si="18"/>
        <v>485.58301804662358</v>
      </c>
      <c r="KZ19" s="354">
        <f t="shared" si="18"/>
        <v>608.09407222787843</v>
      </c>
      <c r="LA19" s="354">
        <f t="shared" si="18"/>
        <v>516.34502669652363</v>
      </c>
      <c r="LB19" s="354">
        <f t="shared" si="18"/>
        <v>529.11666255717694</v>
      </c>
      <c r="LC19" s="354">
        <f t="shared" si="18"/>
        <v>556.17990555967106</v>
      </c>
      <c r="LD19" s="354">
        <f t="shared" si="18"/>
        <v>579.01940754295777</v>
      </c>
      <c r="LE19" s="354">
        <f t="shared" si="18"/>
        <v>580.87239503273668</v>
      </c>
      <c r="LF19" s="354">
        <f t="shared" si="18"/>
        <v>646.39294456199787</v>
      </c>
      <c r="LG19" s="354">
        <f t="shared" si="18"/>
        <v>562.50875805815099</v>
      </c>
      <c r="LH19" s="354">
        <f t="shared" si="18"/>
        <v>527.8997083772756</v>
      </c>
      <c r="LI19" s="354">
        <f t="shared" si="18"/>
        <v>527.84939615483211</v>
      </c>
      <c r="LJ19" s="354">
        <f t="shared" si="18"/>
        <v>484.08909672577215</v>
      </c>
      <c r="LK19" s="354">
        <f t="shared" si="18"/>
        <v>504.43273782474381</v>
      </c>
      <c r="LL19" s="354">
        <f t="shared" si="18"/>
        <v>627.2537077311805</v>
      </c>
      <c r="LM19" s="354">
        <f t="shared" si="18"/>
        <v>534.6189905665052</v>
      </c>
      <c r="LN19" s="354">
        <f t="shared" si="18"/>
        <v>546.98934896554454</v>
      </c>
      <c r="LO19" s="354">
        <f t="shared" ref="LO19:NA19" si="19">$C19*LO17</f>
        <v>573.84633572201665</v>
      </c>
      <c r="LP19" s="354">
        <f t="shared" si="19"/>
        <v>597.24418944806609</v>
      </c>
      <c r="LQ19" s="354">
        <f t="shared" si="19"/>
        <v>591.69015778366781</v>
      </c>
      <c r="LR19" s="354">
        <f t="shared" si="19"/>
        <v>661.54089067654866</v>
      </c>
      <c r="LS19" s="354">
        <f t="shared" si="19"/>
        <v>560.95712155292131</v>
      </c>
      <c r="LT19" s="354">
        <f t="shared" si="19"/>
        <v>563.10894734308897</v>
      </c>
      <c r="LU19" s="354">
        <f t="shared" si="19"/>
        <v>549.55470042685329</v>
      </c>
      <c r="LV19" s="354">
        <f t="shared" si="19"/>
        <v>501.478393135494</v>
      </c>
      <c r="LW19" s="354">
        <f t="shared" si="19"/>
        <v>525.98606973524647</v>
      </c>
      <c r="LX19" s="354">
        <f t="shared" si="19"/>
        <v>647.93018491801502</v>
      </c>
      <c r="LY19" s="354">
        <f t="shared" si="19"/>
        <v>553.78308405783355</v>
      </c>
      <c r="LZ19" s="354">
        <f t="shared" si="19"/>
        <v>566.02884844606194</v>
      </c>
      <c r="MA19" s="354">
        <f t="shared" si="19"/>
        <v>592.50015169297615</v>
      </c>
      <c r="MB19" s="354">
        <f t="shared" si="19"/>
        <v>616.32711153316802</v>
      </c>
      <c r="MC19" s="354">
        <f t="shared" si="19"/>
        <v>585.07768268332541</v>
      </c>
      <c r="MD19" s="354">
        <f t="shared" si="19"/>
        <v>670.30385867366897</v>
      </c>
      <c r="ME19" s="354">
        <f t="shared" si="19"/>
        <v>589.47680275269931</v>
      </c>
      <c r="MF19" s="354">
        <f t="shared" si="19"/>
        <v>552.5503738172207</v>
      </c>
      <c r="MG19" s="354">
        <f t="shared" si="19"/>
        <v>555.96117145019321</v>
      </c>
      <c r="MH19" s="354">
        <f t="shared" si="19"/>
        <v>512.90258635459998</v>
      </c>
      <c r="MI19" s="354">
        <f t="shared" si="19"/>
        <v>535.33544327856839</v>
      </c>
      <c r="MJ19" s="354">
        <f t="shared" si="19"/>
        <v>660.54816879135785</v>
      </c>
      <c r="MK19" s="354">
        <f t="shared" si="19"/>
        <v>567.41292314073519</v>
      </c>
      <c r="ML19" s="354">
        <f t="shared" si="19"/>
        <v>579.90024293472209</v>
      </c>
      <c r="MM19" s="354">
        <f t="shared" si="19"/>
        <v>607.17561411898203</v>
      </c>
      <c r="MN19" s="354">
        <f t="shared" si="19"/>
        <v>632.41481052972347</v>
      </c>
      <c r="MO19" s="354">
        <f t="shared" si="19"/>
        <v>627.30828881488571</v>
      </c>
      <c r="MP19" s="354">
        <f t="shared" si="19"/>
        <v>697.30315881760248</v>
      </c>
      <c r="MQ19" s="354">
        <f t="shared" si="19"/>
        <v>613.46110255211431</v>
      </c>
      <c r="MR19" s="354">
        <f t="shared" si="19"/>
        <v>578.22578210483744</v>
      </c>
      <c r="MS19" s="354">
        <f t="shared" si="19"/>
        <v>579.45233221654098</v>
      </c>
      <c r="MT19" s="354">
        <f t="shared" si="19"/>
        <v>534.72308683843107</v>
      </c>
      <c r="MU19" s="354">
        <f t="shared" si="19"/>
        <v>557.48042675148554</v>
      </c>
      <c r="MV19" s="354">
        <f t="shared" si="19"/>
        <v>682.67813019553159</v>
      </c>
      <c r="MW19" s="354">
        <f t="shared" si="19"/>
        <v>588.33673760870795</v>
      </c>
      <c r="MX19" s="354">
        <f t="shared" si="19"/>
        <v>600.2269661942845</v>
      </c>
      <c r="MY19" s="354">
        <f t="shared" si="19"/>
        <v>627.12275095564087</v>
      </c>
      <c r="MZ19" s="354">
        <f t="shared" si="19"/>
        <v>652.83367905088619</v>
      </c>
      <c r="NA19" s="478">
        <f t="shared" si="19"/>
        <v>636.61258714594044</v>
      </c>
    </row>
    <row r="20" spans="1:365" x14ac:dyDescent="0.2">
      <c r="A20" s="260" t="s">
        <v>601</v>
      </c>
      <c r="B20" s="258" t="s">
        <v>596</v>
      </c>
      <c r="C20" s="275">
        <v>2.5000000000000001E-2</v>
      </c>
      <c r="E20" s="263"/>
      <c r="F20" s="354">
        <f>$C20*F17</f>
        <v>13896.566750124606</v>
      </c>
      <c r="G20" s="354">
        <f t="shared" ref="G20:BR20" si="20">$C20*G17</f>
        <v>9909.0059442810234</v>
      </c>
      <c r="H20" s="354">
        <f t="shared" si="20"/>
        <v>10044.085716880698</v>
      </c>
      <c r="I20" s="354">
        <f t="shared" si="20"/>
        <v>9390.4719909217492</v>
      </c>
      <c r="J20" s="354">
        <f t="shared" si="20"/>
        <v>7753.7200899682784</v>
      </c>
      <c r="K20" s="354">
        <f t="shared" si="20"/>
        <v>8201.8270596796319</v>
      </c>
      <c r="L20" s="354">
        <f t="shared" si="20"/>
        <v>12894.411441992617</v>
      </c>
      <c r="M20" s="354">
        <f t="shared" si="20"/>
        <v>9391.0347730776903</v>
      </c>
      <c r="N20" s="354">
        <f t="shared" si="20"/>
        <v>10111.758093424129</v>
      </c>
      <c r="O20" s="354">
        <f t="shared" si="20"/>
        <v>11292.972060278817</v>
      </c>
      <c r="P20" s="354">
        <f t="shared" si="20"/>
        <v>11705.396436373288</v>
      </c>
      <c r="Q20" s="354">
        <f t="shared" si="20"/>
        <v>11885.981280038781</v>
      </c>
      <c r="R20" s="354">
        <f t="shared" si="20"/>
        <v>14659.673571067633</v>
      </c>
      <c r="S20" s="354">
        <f t="shared" si="20"/>
        <v>11270.966896882413</v>
      </c>
      <c r="T20" s="354">
        <f t="shared" si="20"/>
        <v>9859.8093263736846</v>
      </c>
      <c r="U20" s="354">
        <f t="shared" si="20"/>
        <v>9718.5944038559282</v>
      </c>
      <c r="V20" s="354">
        <f t="shared" si="20"/>
        <v>8193.2269962495557</v>
      </c>
      <c r="W20" s="354">
        <f t="shared" si="20"/>
        <v>8491.1669495081915</v>
      </c>
      <c r="X20" s="354">
        <f t="shared" si="20"/>
        <v>13240.454978370853</v>
      </c>
      <c r="Y20" s="354">
        <f t="shared" si="20"/>
        <v>9740.0822058784597</v>
      </c>
      <c r="Z20" s="354">
        <f t="shared" si="20"/>
        <v>10437.925643340883</v>
      </c>
      <c r="AA20" s="354">
        <f t="shared" si="20"/>
        <v>11620.822551279232</v>
      </c>
      <c r="AB20" s="354">
        <f t="shared" si="20"/>
        <v>12052.274851835682</v>
      </c>
      <c r="AC20" s="354">
        <f t="shared" si="20"/>
        <v>11770.14998324143</v>
      </c>
      <c r="AD20" s="354">
        <f t="shared" si="20"/>
        <v>14828.868239768737</v>
      </c>
      <c r="AE20" s="354">
        <f t="shared" si="20"/>
        <v>11485.051706146856</v>
      </c>
      <c r="AF20" s="354">
        <f t="shared" si="20"/>
        <v>10470.423415716235</v>
      </c>
      <c r="AG20" s="354">
        <f t="shared" si="20"/>
        <v>9722.6888073685677</v>
      </c>
      <c r="AH20" s="354">
        <f t="shared" si="20"/>
        <v>8705.4244199647565</v>
      </c>
      <c r="AI20" s="354">
        <f t="shared" si="20"/>
        <v>8461.2302598178285</v>
      </c>
      <c r="AJ20" s="354">
        <f t="shared" si="20"/>
        <v>13422.005596970208</v>
      </c>
      <c r="AK20" s="354">
        <f t="shared" si="20"/>
        <v>10008.943195028723</v>
      </c>
      <c r="AL20" s="354">
        <f t="shared" si="20"/>
        <v>10665.266243416892</v>
      </c>
      <c r="AM20" s="354">
        <f t="shared" si="20"/>
        <v>11880.358144441887</v>
      </c>
      <c r="AN20" s="354">
        <f t="shared" si="20"/>
        <v>12355.764520796907</v>
      </c>
      <c r="AO20" s="354">
        <f t="shared" si="20"/>
        <v>12771.182604748068</v>
      </c>
      <c r="AP20" s="354">
        <f t="shared" si="20"/>
        <v>15424.170859034419</v>
      </c>
      <c r="AQ20" s="354">
        <f t="shared" si="20"/>
        <v>11260.941639751873</v>
      </c>
      <c r="AR20" s="354">
        <f t="shared" si="20"/>
        <v>11482.297021267053</v>
      </c>
      <c r="AS20" s="354">
        <f t="shared" si="20"/>
        <v>10715.970321860717</v>
      </c>
      <c r="AT20" s="354">
        <f t="shared" si="20"/>
        <v>8981.4013057144821</v>
      </c>
      <c r="AU20" s="354">
        <f t="shared" si="20"/>
        <v>9458.0199852978367</v>
      </c>
      <c r="AV20" s="354">
        <f t="shared" si="20"/>
        <v>14161.020095694092</v>
      </c>
      <c r="AW20" s="354">
        <f t="shared" si="20"/>
        <v>10583.314708509672</v>
      </c>
      <c r="AX20" s="354">
        <f t="shared" si="20"/>
        <v>11269.022339093797</v>
      </c>
      <c r="AY20" s="354">
        <f t="shared" si="20"/>
        <v>12429.715581596287</v>
      </c>
      <c r="AZ20" s="354">
        <f t="shared" si="20"/>
        <v>12879.029954691332</v>
      </c>
      <c r="BA20" s="354">
        <f t="shared" si="20"/>
        <v>13299.243722697509</v>
      </c>
      <c r="BB20" s="354">
        <f t="shared" si="20"/>
        <v>15916.125099597459</v>
      </c>
      <c r="BC20" s="354">
        <f t="shared" si="20"/>
        <v>12465.905892448383</v>
      </c>
      <c r="BD20" s="354">
        <f t="shared" si="20"/>
        <v>11059.871148399787</v>
      </c>
      <c r="BE20" s="354">
        <f t="shared" si="20"/>
        <v>10902.997916802335</v>
      </c>
      <c r="BF20" s="354">
        <f t="shared" si="20"/>
        <v>9327.7513157087324</v>
      </c>
      <c r="BG20" s="354">
        <f t="shared" si="20"/>
        <v>9671.0802409365479</v>
      </c>
      <c r="BH20" s="354">
        <f t="shared" si="20"/>
        <v>14460.919753483307</v>
      </c>
      <c r="BI20" s="354">
        <f t="shared" si="20"/>
        <v>10907.317227072779</v>
      </c>
      <c r="BJ20" s="354">
        <f t="shared" si="20"/>
        <v>11584.73404831024</v>
      </c>
      <c r="BK20" s="354">
        <f t="shared" si="20"/>
        <v>12760.68791527953</v>
      </c>
      <c r="BL20" s="354">
        <f t="shared" si="20"/>
        <v>13240.979825618482</v>
      </c>
      <c r="BM20" s="354">
        <f t="shared" si="20"/>
        <v>13327.218919025116</v>
      </c>
      <c r="BN20" s="354">
        <f t="shared" si="20"/>
        <v>16157.163623688597</v>
      </c>
      <c r="BO20" s="354">
        <f t="shared" si="20"/>
        <v>12744.92550394504</v>
      </c>
      <c r="BP20" s="354">
        <f t="shared" si="20"/>
        <v>11743.145597799121</v>
      </c>
      <c r="BQ20" s="354">
        <f t="shared" si="20"/>
        <v>10969.22555859822</v>
      </c>
      <c r="BR20" s="354">
        <f t="shared" si="20"/>
        <v>9896.7879483420184</v>
      </c>
      <c r="BS20" s="354">
        <f t="shared" ref="BS20:ED20" si="21">$C20*BS17</f>
        <v>9697.5087779705391</v>
      </c>
      <c r="BT20" s="354">
        <f t="shared" si="21"/>
        <v>14696.817329466672</v>
      </c>
      <c r="BU20" s="354">
        <f t="shared" si="21"/>
        <v>11227.099715550914</v>
      </c>
      <c r="BV20" s="354">
        <f t="shared" si="21"/>
        <v>11860.988416928521</v>
      </c>
      <c r="BW20" s="354">
        <f t="shared" si="21"/>
        <v>13067.551224495428</v>
      </c>
      <c r="BX20" s="354">
        <f t="shared" si="21"/>
        <v>13591.826279155724</v>
      </c>
      <c r="BY20" s="354">
        <f t="shared" si="21"/>
        <v>12589.512601045149</v>
      </c>
      <c r="BZ20" s="354">
        <f t="shared" si="21"/>
        <v>16096.163280040375</v>
      </c>
      <c r="CA20" s="354">
        <f t="shared" si="21"/>
        <v>12814.879360927662</v>
      </c>
      <c r="CB20" s="354">
        <f t="shared" si="21"/>
        <v>11328.248627880625</v>
      </c>
      <c r="CC20" s="354">
        <f t="shared" si="21"/>
        <v>11331.782601940498</v>
      </c>
      <c r="CD20" s="354">
        <f t="shared" si="21"/>
        <v>10277.41941026785</v>
      </c>
      <c r="CE20" s="354">
        <f t="shared" si="21"/>
        <v>9953.9981260534023</v>
      </c>
      <c r="CF20" s="354">
        <f t="shared" si="21"/>
        <v>15057.349259241179</v>
      </c>
      <c r="CG20" s="354">
        <f t="shared" si="21"/>
        <v>11593.18766082826</v>
      </c>
      <c r="CH20" s="354">
        <f t="shared" si="21"/>
        <v>12215.015900160841</v>
      </c>
      <c r="CI20" s="354">
        <f t="shared" si="21"/>
        <v>13436.218257442441</v>
      </c>
      <c r="CJ20" s="354">
        <f t="shared" si="21"/>
        <v>13988.49753806546</v>
      </c>
      <c r="CK20" s="354">
        <f t="shared" si="21"/>
        <v>13658.097611232994</v>
      </c>
      <c r="CL20" s="354">
        <f t="shared" si="21"/>
        <v>16763.314654540733</v>
      </c>
      <c r="CM20" s="354">
        <f t="shared" si="21"/>
        <v>13399.179223500691</v>
      </c>
      <c r="CN20" s="354">
        <f t="shared" si="21"/>
        <v>11952.633283379493</v>
      </c>
      <c r="CO20" s="354">
        <f t="shared" si="21"/>
        <v>11896.363214749088</v>
      </c>
      <c r="CP20" s="354">
        <f t="shared" si="21"/>
        <v>10634.857399252622</v>
      </c>
      <c r="CQ20" s="354">
        <f t="shared" si="21"/>
        <v>10415.787736931121</v>
      </c>
      <c r="CR20" s="354">
        <f t="shared" si="21"/>
        <v>15535.930209940401</v>
      </c>
      <c r="CS20" s="354">
        <f t="shared" si="21"/>
        <v>12029.717367062769</v>
      </c>
      <c r="CT20" s="354">
        <f t="shared" si="21"/>
        <v>12651.149691170804</v>
      </c>
      <c r="CU20" s="354">
        <f t="shared" si="21"/>
        <v>13870.203524908677</v>
      </c>
      <c r="CV20" s="354">
        <f t="shared" si="21"/>
        <v>14437.344403761477</v>
      </c>
      <c r="CW20" s="354">
        <f t="shared" si="21"/>
        <v>14384.695106438883</v>
      </c>
      <c r="CX20" s="354">
        <f t="shared" si="21"/>
        <v>17318.309168516669</v>
      </c>
      <c r="CY20" s="354">
        <f t="shared" si="21"/>
        <v>13169.481409275661</v>
      </c>
      <c r="CZ20" s="354">
        <f t="shared" si="21"/>
        <v>13348.811445504944</v>
      </c>
      <c r="DA20" s="354">
        <f t="shared" si="21"/>
        <v>12649.12451927154</v>
      </c>
      <c r="DB20" s="354">
        <f t="shared" si="21"/>
        <v>10878.343706843334</v>
      </c>
      <c r="DC20" s="354">
        <f t="shared" si="21"/>
        <v>11458.969113699604</v>
      </c>
      <c r="DD20" s="354">
        <f t="shared" si="21"/>
        <v>16266.657263099854</v>
      </c>
      <c r="DE20" s="354">
        <f t="shared" si="21"/>
        <v>12618.342217503998</v>
      </c>
      <c r="DF20" s="354">
        <f t="shared" si="21"/>
        <v>13284.998941021518</v>
      </c>
      <c r="DG20" s="354">
        <f t="shared" si="21"/>
        <v>14448.767944334613</v>
      </c>
      <c r="DH20" s="354">
        <f t="shared" si="21"/>
        <v>14998.067458325582</v>
      </c>
      <c r="DI20" s="354">
        <f t="shared" si="21"/>
        <v>15330.34571726869</v>
      </c>
      <c r="DJ20" s="354">
        <f t="shared" si="21"/>
        <v>18002.494891800143</v>
      </c>
      <c r="DK20" s="354">
        <f t="shared" si="21"/>
        <v>14524.23984302411</v>
      </c>
      <c r="DL20" s="354">
        <f t="shared" si="21"/>
        <v>13100.599121094732</v>
      </c>
      <c r="DM20" s="354">
        <f t="shared" si="21"/>
        <v>12975.183028201198</v>
      </c>
      <c r="DN20" s="354">
        <f t="shared" si="21"/>
        <v>11343.840575175549</v>
      </c>
      <c r="DO20" s="354">
        <f t="shared" si="21"/>
        <v>11786.34239483085</v>
      </c>
      <c r="DP20" s="354">
        <f t="shared" si="21"/>
        <v>16671.634866974779</v>
      </c>
      <c r="DQ20" s="354">
        <f t="shared" si="21"/>
        <v>13036.832309606973</v>
      </c>
      <c r="DR20" s="354">
        <f t="shared" si="21"/>
        <v>13688.526521427695</v>
      </c>
      <c r="DS20" s="354">
        <f t="shared" si="21"/>
        <v>14862.025313461934</v>
      </c>
      <c r="DT20" s="354">
        <f t="shared" si="21"/>
        <v>15440.169357327777</v>
      </c>
      <c r="DU20" s="354">
        <f t="shared" si="21"/>
        <v>15795.946298979148</v>
      </c>
      <c r="DV20" s="354">
        <f t="shared" si="21"/>
        <v>18458.816645490904</v>
      </c>
      <c r="DW20" s="354">
        <f t="shared" si="21"/>
        <v>14972.68208266066</v>
      </c>
      <c r="DX20" s="354">
        <f t="shared" si="21"/>
        <v>13972.678331309555</v>
      </c>
      <c r="DY20" s="354">
        <f t="shared" si="21"/>
        <v>13193.212017963609</v>
      </c>
      <c r="DZ20" s="354">
        <f t="shared" si="21"/>
        <v>12042.81855999837</v>
      </c>
      <c r="EA20" s="354">
        <f t="shared" si="21"/>
        <v>11936.05510624371</v>
      </c>
      <c r="EB20" s="354">
        <f t="shared" si="21"/>
        <v>17020.333477502278</v>
      </c>
      <c r="EC20" s="354">
        <f t="shared" si="21"/>
        <v>13457.70096518205</v>
      </c>
      <c r="ED20" s="354">
        <f t="shared" si="21"/>
        <v>14058.270839661815</v>
      </c>
      <c r="EE20" s="354">
        <f t="shared" ref="EE20:GP20" si="22">$C20*EE17</f>
        <v>15256.122151220712</v>
      </c>
      <c r="EF20" s="354">
        <f t="shared" si="22"/>
        <v>15875.573829795474</v>
      </c>
      <c r="EG20" s="354">
        <f t="shared" si="22"/>
        <v>14808.265365243482</v>
      </c>
      <c r="EH20" s="354">
        <f t="shared" si="22"/>
        <v>18345.682343735858</v>
      </c>
      <c r="EI20" s="354">
        <f t="shared" si="22"/>
        <v>14284.032250920061</v>
      </c>
      <c r="EJ20" s="354">
        <f t="shared" si="22"/>
        <v>14390.052833784375</v>
      </c>
      <c r="EK20" s="354">
        <f t="shared" si="22"/>
        <v>13800.734422000467</v>
      </c>
      <c r="EL20" s="354">
        <f t="shared" si="22"/>
        <v>12040.528718713162</v>
      </c>
      <c r="EM20" s="354">
        <f t="shared" si="22"/>
        <v>12703.052773264651</v>
      </c>
      <c r="EN20" s="354">
        <f t="shared" si="22"/>
        <v>17601.03312089363</v>
      </c>
      <c r="EO20" s="354">
        <f t="shared" si="22"/>
        <v>13922.250180228044</v>
      </c>
      <c r="EP20" s="354">
        <f t="shared" si="22"/>
        <v>14587.590653813055</v>
      </c>
      <c r="EQ20" s="354">
        <f t="shared" si="22"/>
        <v>15763.548215109658</v>
      </c>
      <c r="ER20" s="354">
        <f t="shared" si="22"/>
        <v>16387.00055850255</v>
      </c>
      <c r="ES20" s="354">
        <f t="shared" si="22"/>
        <v>16439.262456997236</v>
      </c>
      <c r="ET20" s="354">
        <f t="shared" si="22"/>
        <v>19292.501489737308</v>
      </c>
      <c r="EU20" s="354">
        <f t="shared" si="22"/>
        <v>15827.194863740733</v>
      </c>
      <c r="EV20" s="354">
        <f t="shared" si="22"/>
        <v>14381.931244072286</v>
      </c>
      <c r="EW20" s="354">
        <f t="shared" si="22"/>
        <v>14302.975303073072</v>
      </c>
      <c r="EX20" s="354">
        <f t="shared" si="22"/>
        <v>12649.13181070702</v>
      </c>
      <c r="EY20" s="354">
        <f t="shared" si="22"/>
        <v>13164.00369406794</v>
      </c>
      <c r="EZ20" s="354">
        <f t="shared" si="22"/>
        <v>18121.326818456935</v>
      </c>
      <c r="FA20" s="354">
        <f t="shared" si="22"/>
        <v>14439.96572342543</v>
      </c>
      <c r="FB20" s="354">
        <f t="shared" si="22"/>
        <v>15079.776159265635</v>
      </c>
      <c r="FC20" s="354">
        <f t="shared" si="22"/>
        <v>16256.111903015699</v>
      </c>
      <c r="FD20" s="354">
        <f t="shared" si="22"/>
        <v>16902.383134004358</v>
      </c>
      <c r="FE20" s="354">
        <f t="shared" si="22"/>
        <v>16488.140934991792</v>
      </c>
      <c r="FF20" s="354">
        <f t="shared" si="22"/>
        <v>19621.689579993312</v>
      </c>
      <c r="FG20" s="354">
        <f t="shared" si="22"/>
        <v>16201.045426778712</v>
      </c>
      <c r="FH20" s="354">
        <f t="shared" si="22"/>
        <v>15147.13648181443</v>
      </c>
      <c r="FI20" s="354">
        <f t="shared" si="22"/>
        <v>14460.151625060471</v>
      </c>
      <c r="FJ20" s="354">
        <f t="shared" si="22"/>
        <v>13309.855250128147</v>
      </c>
      <c r="FK20" s="354">
        <f t="shared" si="22"/>
        <v>13285.968215844412</v>
      </c>
      <c r="FL20" s="354">
        <f t="shared" si="22"/>
        <v>18458.263274147688</v>
      </c>
      <c r="FM20" s="354">
        <f t="shared" si="22"/>
        <v>14858.747959043229</v>
      </c>
      <c r="FN20" s="354">
        <f t="shared" si="22"/>
        <v>15454.657245184517</v>
      </c>
      <c r="FO20" s="354">
        <f t="shared" si="22"/>
        <v>16662.209471380065</v>
      </c>
      <c r="FP20" s="354">
        <f t="shared" si="22"/>
        <v>17356.932193901681</v>
      </c>
      <c r="FQ20" s="354">
        <f t="shared" si="22"/>
        <v>17226.984036372367</v>
      </c>
      <c r="FR20" s="354">
        <f t="shared" si="22"/>
        <v>20203.08745124605</v>
      </c>
      <c r="FS20" s="354">
        <f t="shared" si="22"/>
        <v>16750.170237975621</v>
      </c>
      <c r="FT20" s="354">
        <f t="shared" si="22"/>
        <v>15293.115686605077</v>
      </c>
      <c r="FU20" s="354">
        <f t="shared" si="22"/>
        <v>15247.812636911567</v>
      </c>
      <c r="FV20" s="354">
        <f t="shared" si="22"/>
        <v>13579.370135212088</v>
      </c>
      <c r="FW20" s="354">
        <f t="shared" si="22"/>
        <v>14146.658106623268</v>
      </c>
      <c r="FX20" s="354">
        <f t="shared" si="22"/>
        <v>19155.705410445225</v>
      </c>
      <c r="FY20" s="354">
        <f t="shared" si="22"/>
        <v>15442.09847671701</v>
      </c>
      <c r="FZ20" s="354">
        <f t="shared" si="22"/>
        <v>16074.088118863379</v>
      </c>
      <c r="GA20" s="354">
        <f t="shared" si="22"/>
        <v>17252.881270807851</v>
      </c>
      <c r="GB20" s="354">
        <f t="shared" si="22"/>
        <v>17947.715795340133</v>
      </c>
      <c r="GC20" s="354">
        <f t="shared" si="22"/>
        <v>18241.588060905717</v>
      </c>
      <c r="GD20" s="354">
        <f t="shared" si="22"/>
        <v>20946.785676463653</v>
      </c>
      <c r="GE20" s="354">
        <f t="shared" si="22"/>
        <v>17424.937759880719</v>
      </c>
      <c r="GF20" s="354">
        <f t="shared" si="22"/>
        <v>15984.830351724981</v>
      </c>
      <c r="GG20" s="354">
        <f t="shared" si="22"/>
        <v>15896.998303270399</v>
      </c>
      <c r="GH20" s="354">
        <f t="shared" si="22"/>
        <v>14186.771404200874</v>
      </c>
      <c r="GI20" s="354">
        <f t="shared" si="22"/>
        <v>14764.718287651383</v>
      </c>
      <c r="GJ20" s="354">
        <f t="shared" si="22"/>
        <v>19779.237667970963</v>
      </c>
      <c r="GK20" s="354">
        <f t="shared" si="22"/>
        <v>16032.461119280526</v>
      </c>
      <c r="GL20" s="354">
        <f t="shared" si="22"/>
        <v>16648.421658548363</v>
      </c>
      <c r="GM20" s="354">
        <f t="shared" si="22"/>
        <v>17817.991436270426</v>
      </c>
      <c r="GN20" s="354">
        <f t="shared" si="22"/>
        <v>18529.488154719027</v>
      </c>
      <c r="GO20" s="354">
        <f t="shared" si="22"/>
        <v>18474.285766124725</v>
      </c>
      <c r="GP20" s="354">
        <f t="shared" si="22"/>
        <v>21383.371555917085</v>
      </c>
      <c r="GQ20" s="354">
        <f t="shared" ref="GQ20:JB20" si="23">$C20*GQ17</f>
        <v>17146.430396031188</v>
      </c>
      <c r="GR20" s="354">
        <f t="shared" si="23"/>
        <v>17292.521013955935</v>
      </c>
      <c r="GS20" s="354">
        <f t="shared" si="23"/>
        <v>16622.660336470188</v>
      </c>
      <c r="GT20" s="354">
        <f t="shared" si="23"/>
        <v>14731.953395967772</v>
      </c>
      <c r="GU20" s="354">
        <f t="shared" si="23"/>
        <v>15483.081010622742</v>
      </c>
      <c r="GV20" s="354">
        <f t="shared" si="23"/>
        <v>20453.776724897747</v>
      </c>
      <c r="GW20" s="354">
        <f t="shared" si="23"/>
        <v>16648.519947098604</v>
      </c>
      <c r="GX20" s="354">
        <f t="shared" si="23"/>
        <v>17261.576356225076</v>
      </c>
      <c r="GY20" s="354">
        <f t="shared" si="23"/>
        <v>18415.198889584244</v>
      </c>
      <c r="GZ20" s="354">
        <f t="shared" si="23"/>
        <v>19138.432291454981</v>
      </c>
      <c r="HA20" s="354">
        <f t="shared" si="23"/>
        <v>17978.436849049664</v>
      </c>
      <c r="HB20" s="354">
        <f t="shared" si="23"/>
        <v>21548.586150813848</v>
      </c>
      <c r="HC20" s="354">
        <f t="shared" si="23"/>
        <v>18167.28502793294</v>
      </c>
      <c r="HD20" s="354">
        <f t="shared" si="23"/>
        <v>16627.222830696697</v>
      </c>
      <c r="HE20" s="354">
        <f t="shared" si="23"/>
        <v>16687.890490448841</v>
      </c>
      <c r="HF20" s="354">
        <f t="shared" si="23"/>
        <v>15018.304594447247</v>
      </c>
      <c r="HG20" s="354">
        <f t="shared" si="23"/>
        <v>15672.477311015695</v>
      </c>
      <c r="HH20" s="354">
        <f t="shared" si="23"/>
        <v>20777.253385134172</v>
      </c>
      <c r="HI20" s="354">
        <f t="shared" si="23"/>
        <v>17021.939926566814</v>
      </c>
      <c r="HJ20" s="354">
        <f t="shared" si="23"/>
        <v>17647.474898370539</v>
      </c>
      <c r="HK20" s="354">
        <f t="shared" si="23"/>
        <v>18836.08037808576</v>
      </c>
      <c r="HL20" s="354">
        <f t="shared" si="23"/>
        <v>19612.977967322335</v>
      </c>
      <c r="HM20" s="354">
        <f t="shared" si="23"/>
        <v>19586.360727938176</v>
      </c>
      <c r="HN20" s="354">
        <f t="shared" si="23"/>
        <v>22495.662344220687</v>
      </c>
      <c r="HO20" s="354">
        <f t="shared" si="23"/>
        <v>18986.581245064237</v>
      </c>
      <c r="HP20" s="354">
        <f t="shared" si="23"/>
        <v>17520.633086793183</v>
      </c>
      <c r="HQ20" s="354">
        <f t="shared" si="23"/>
        <v>17484.80180622403</v>
      </c>
      <c r="HR20" s="354">
        <f t="shared" si="23"/>
        <v>16047.189235631486</v>
      </c>
      <c r="HS20" s="354">
        <f t="shared" si="23"/>
        <v>16064.404412014461</v>
      </c>
      <c r="HT20" s="354">
        <f t="shared" si="23"/>
        <v>21406.301662208672</v>
      </c>
      <c r="HU20" s="354">
        <f t="shared" si="23"/>
        <v>17677.55255581348</v>
      </c>
      <c r="HV20" s="354">
        <f t="shared" si="23"/>
        <v>18221.923739955208</v>
      </c>
      <c r="HW20" s="354">
        <f t="shared" si="23"/>
        <v>19424.468499921804</v>
      </c>
      <c r="HX20" s="354">
        <f t="shared" si="23"/>
        <v>20232.036977791817</v>
      </c>
      <c r="HY20" s="354">
        <f t="shared" si="23"/>
        <v>20021.313714721065</v>
      </c>
      <c r="HZ20" s="354">
        <f t="shared" si="23"/>
        <v>23035.914936727819</v>
      </c>
      <c r="IA20" s="354">
        <f t="shared" si="23"/>
        <v>18794.423337788732</v>
      </c>
      <c r="IB20" s="354">
        <f t="shared" si="23"/>
        <v>18925.640788406075</v>
      </c>
      <c r="IC20" s="354">
        <f t="shared" si="23"/>
        <v>18292.887295479013</v>
      </c>
      <c r="ID20" s="354">
        <f t="shared" si="23"/>
        <v>16366.390003665261</v>
      </c>
      <c r="IE20" s="354">
        <f t="shared" si="23"/>
        <v>17199.082726590939</v>
      </c>
      <c r="IF20" s="354">
        <f t="shared" si="23"/>
        <v>22249.004359416133</v>
      </c>
      <c r="IG20" s="354">
        <f t="shared" si="23"/>
        <v>18384.374978024902</v>
      </c>
      <c r="IH20" s="354">
        <f t="shared" si="23"/>
        <v>18980.280472619746</v>
      </c>
      <c r="II20" s="354">
        <f t="shared" si="23"/>
        <v>20134.452294118262</v>
      </c>
      <c r="IJ20" s="354">
        <f t="shared" si="23"/>
        <v>20935.869328142377</v>
      </c>
      <c r="IK20" s="354">
        <f t="shared" si="23"/>
        <v>21110.943888188347</v>
      </c>
      <c r="IL20" s="354">
        <f t="shared" si="23"/>
        <v>23870.254843537576</v>
      </c>
      <c r="IM20" s="354">
        <f t="shared" si="23"/>
        <v>20300.390199414451</v>
      </c>
      <c r="IN20" s="354">
        <f t="shared" si="23"/>
        <v>18830.155260397103</v>
      </c>
      <c r="IO20" s="354">
        <f t="shared" si="23"/>
        <v>18775.419329235123</v>
      </c>
      <c r="IP20" s="354">
        <f t="shared" si="23"/>
        <v>16986.365304526491</v>
      </c>
      <c r="IQ20" s="354">
        <f t="shared" si="23"/>
        <v>17688.386073427722</v>
      </c>
      <c r="IR20" s="354">
        <f t="shared" si="23"/>
        <v>22822.869302847717</v>
      </c>
      <c r="IS20" s="354">
        <f t="shared" si="23"/>
        <v>18967.488183778652</v>
      </c>
      <c r="IT20" s="354">
        <f t="shared" si="23"/>
        <v>19547.48162733917</v>
      </c>
      <c r="IU20" s="354">
        <f t="shared" si="23"/>
        <v>20711.756267397883</v>
      </c>
      <c r="IV20" s="354">
        <f t="shared" si="23"/>
        <v>21548.553874059464</v>
      </c>
      <c r="IW20" s="354">
        <f t="shared" si="23"/>
        <v>21743.768934402236</v>
      </c>
      <c r="IX20" s="354">
        <f t="shared" si="23"/>
        <v>24496.622983368594</v>
      </c>
      <c r="IY20" s="354">
        <f t="shared" si="23"/>
        <v>20917.095534511594</v>
      </c>
      <c r="IZ20" s="354">
        <f t="shared" si="23"/>
        <v>19869.749464792461</v>
      </c>
      <c r="JA20" s="354">
        <f t="shared" si="23"/>
        <v>19162.924903759962</v>
      </c>
      <c r="JB20" s="354">
        <f t="shared" si="23"/>
        <v>17851.253603853653</v>
      </c>
      <c r="JC20" s="354">
        <f t="shared" ref="JC20:LN20" si="24">$C20*JC17</f>
        <v>18010.40697426616</v>
      </c>
      <c r="JD20" s="354">
        <f t="shared" si="24"/>
        <v>23349.994978234885</v>
      </c>
      <c r="JE20" s="354">
        <f t="shared" si="24"/>
        <v>19561.599985245881</v>
      </c>
      <c r="JF20" s="354">
        <f t="shared" si="24"/>
        <v>20088.833185001564</v>
      </c>
      <c r="JG20" s="354">
        <f t="shared" si="24"/>
        <v>21277.308779946135</v>
      </c>
      <c r="JH20" s="354">
        <f t="shared" si="24"/>
        <v>22161.681544815343</v>
      </c>
      <c r="JI20" s="354">
        <f t="shared" si="24"/>
        <v>22013.940729213184</v>
      </c>
      <c r="JJ20" s="354">
        <f t="shared" si="24"/>
        <v>24984.760478282005</v>
      </c>
      <c r="JK20" s="354">
        <f t="shared" si="24"/>
        <v>20699.773230675724</v>
      </c>
      <c r="JL20" s="354">
        <f t="shared" si="24"/>
        <v>20822.235514447504</v>
      </c>
      <c r="JM20" s="354">
        <f t="shared" si="24"/>
        <v>20199.307765532474</v>
      </c>
      <c r="JN20" s="354">
        <f t="shared" si="24"/>
        <v>18216.57610395642</v>
      </c>
      <c r="JO20" s="354">
        <f t="shared" si="24"/>
        <v>19127.531498196051</v>
      </c>
      <c r="JP20" s="354">
        <f t="shared" si="24"/>
        <v>24251.35270456424</v>
      </c>
      <c r="JQ20" s="354">
        <f t="shared" si="24"/>
        <v>20314.281453410804</v>
      </c>
      <c r="JR20" s="354">
        <f t="shared" si="24"/>
        <v>20885.345902303954</v>
      </c>
      <c r="JS20" s="354">
        <f t="shared" si="24"/>
        <v>22034.54652031263</v>
      </c>
      <c r="JT20" s="354">
        <f t="shared" si="24"/>
        <v>22915.395480243969</v>
      </c>
      <c r="JU20" s="354">
        <f t="shared" si="24"/>
        <v>22788.410562092962</v>
      </c>
      <c r="JV20" s="354">
        <f t="shared" si="24"/>
        <v>25727.870138827813</v>
      </c>
      <c r="JW20" s="354">
        <f t="shared" si="24"/>
        <v>22157.659200129056</v>
      </c>
      <c r="JX20" s="354">
        <f t="shared" si="24"/>
        <v>20657.205052601352</v>
      </c>
      <c r="JY20" s="354">
        <f t="shared" si="24"/>
        <v>20649.794815334506</v>
      </c>
      <c r="JZ20" s="354">
        <f t="shared" si="24"/>
        <v>18823.116594682226</v>
      </c>
      <c r="KA20" s="354">
        <f t="shared" si="24"/>
        <v>19613.773219885148</v>
      </c>
      <c r="KB20" s="354">
        <f t="shared" si="24"/>
        <v>24836.333684430065</v>
      </c>
      <c r="KC20" s="354">
        <f t="shared" si="24"/>
        <v>20916.223089951854</v>
      </c>
      <c r="KD20" s="354">
        <f t="shared" si="24"/>
        <v>21477.496015970144</v>
      </c>
      <c r="KE20" s="354">
        <f t="shared" si="24"/>
        <v>22642.670710824284</v>
      </c>
      <c r="KF20" s="354">
        <f t="shared" si="24"/>
        <v>23565.660084615283</v>
      </c>
      <c r="KG20" s="354">
        <f t="shared" si="24"/>
        <v>22978.19962781034</v>
      </c>
      <c r="KH20" s="354">
        <f t="shared" si="24"/>
        <v>26209.02029973211</v>
      </c>
      <c r="KI20" s="354">
        <f t="shared" si="24"/>
        <v>22688.065632604819</v>
      </c>
      <c r="KJ20" s="354">
        <f t="shared" si="24"/>
        <v>21583.411991040139</v>
      </c>
      <c r="KK20" s="354">
        <f t="shared" si="24"/>
        <v>20974.347108132664</v>
      </c>
      <c r="KL20" s="354">
        <f t="shared" si="24"/>
        <v>19650.851044263643</v>
      </c>
      <c r="KM20" s="354">
        <f t="shared" si="24"/>
        <v>19912.435083587603</v>
      </c>
      <c r="KN20" s="354">
        <f t="shared" si="24"/>
        <v>25358.821617976588</v>
      </c>
      <c r="KO20" s="354">
        <f t="shared" si="24"/>
        <v>21516.844101699106</v>
      </c>
      <c r="KP20" s="354">
        <f t="shared" si="24"/>
        <v>22033.966122048572</v>
      </c>
      <c r="KQ20" s="354">
        <f t="shared" si="24"/>
        <v>23231.41601577961</v>
      </c>
      <c r="KR20" s="354">
        <f t="shared" si="24"/>
        <v>24210.566747758996</v>
      </c>
      <c r="KS20" s="354">
        <f t="shared" si="24"/>
        <v>23904.122103046342</v>
      </c>
      <c r="KT20" s="354">
        <f t="shared" si="24"/>
        <v>26981.006378030626</v>
      </c>
      <c r="KU20" s="354">
        <f t="shared" si="24"/>
        <v>23426.134869633315</v>
      </c>
      <c r="KV20" s="354">
        <f t="shared" si="24"/>
        <v>21917.765139750565</v>
      </c>
      <c r="KW20" s="354">
        <f t="shared" si="24"/>
        <v>21952.734669865342</v>
      </c>
      <c r="KX20" s="354">
        <f t="shared" si="24"/>
        <v>20107.331459590408</v>
      </c>
      <c r="KY20" s="354">
        <f t="shared" si="24"/>
        <v>20967.253999699551</v>
      </c>
      <c r="KZ20" s="354">
        <f t="shared" si="24"/>
        <v>26257.225632403326</v>
      </c>
      <c r="LA20" s="354">
        <f t="shared" si="24"/>
        <v>22295.543550471033</v>
      </c>
      <c r="LB20" s="354">
        <f t="shared" si="24"/>
        <v>22847.016981645011</v>
      </c>
      <c r="LC20" s="354">
        <f t="shared" si="24"/>
        <v>24015.595513018616</v>
      </c>
      <c r="LD20" s="354">
        <f t="shared" si="24"/>
        <v>25001.794827065125</v>
      </c>
      <c r="LE20" s="354">
        <f t="shared" si="24"/>
        <v>25081.805984606737</v>
      </c>
      <c r="LF20" s="354">
        <f t="shared" si="24"/>
        <v>27910.953531212268</v>
      </c>
      <c r="LG20" s="354">
        <f t="shared" si="24"/>
        <v>24288.872487151843</v>
      </c>
      <c r="LH20" s="354">
        <f t="shared" si="24"/>
        <v>22794.469453317863</v>
      </c>
      <c r="LI20" s="354">
        <f t="shared" si="24"/>
        <v>22792.296994421944</v>
      </c>
      <c r="LJ20" s="354">
        <f t="shared" si="24"/>
        <v>20902.747156120331</v>
      </c>
      <c r="LK20" s="354">
        <f t="shared" si="24"/>
        <v>21781.176331664337</v>
      </c>
      <c r="LL20" s="354">
        <f t="shared" si="24"/>
        <v>27084.529984510678</v>
      </c>
      <c r="LM20" s="354">
        <f t="shared" si="24"/>
        <v>23084.605004029621</v>
      </c>
      <c r="LN20" s="354">
        <f t="shared" si="24"/>
        <v>23618.751456809958</v>
      </c>
      <c r="LO20" s="354">
        <f t="shared" ref="LO20:NA20" si="25">$C20*LO17</f>
        <v>24778.423937233169</v>
      </c>
      <c r="LP20" s="354">
        <f t="shared" si="25"/>
        <v>25788.732625735931</v>
      </c>
      <c r="LQ20" s="354">
        <f t="shared" si="25"/>
        <v>25548.912063027059</v>
      </c>
      <c r="LR20" s="354">
        <f t="shared" si="25"/>
        <v>28565.034959008524</v>
      </c>
      <c r="LS20" s="354">
        <f t="shared" si="25"/>
        <v>24221.873528145348</v>
      </c>
      <c r="LT20" s="354">
        <f t="shared" si="25"/>
        <v>24314.788387662153</v>
      </c>
      <c r="LU20" s="354">
        <f t="shared" si="25"/>
        <v>23729.522166840423</v>
      </c>
      <c r="LV20" s="354">
        <f t="shared" si="25"/>
        <v>21653.609070866481</v>
      </c>
      <c r="LW20" s="354">
        <f t="shared" si="25"/>
        <v>22711.839406590792</v>
      </c>
      <c r="LX20" s="354">
        <f t="shared" si="25"/>
        <v>27977.330871039474</v>
      </c>
      <c r="LY20" s="354">
        <f t="shared" si="25"/>
        <v>23912.101850033592</v>
      </c>
      <c r="LZ20" s="354">
        <f t="shared" si="25"/>
        <v>24440.868390060754</v>
      </c>
      <c r="MA20" s="354">
        <f t="shared" si="25"/>
        <v>25583.887231851942</v>
      </c>
      <c r="MB20" s="354">
        <f t="shared" si="25"/>
        <v>26612.724527315138</v>
      </c>
      <c r="MC20" s="354">
        <f t="shared" si="25"/>
        <v>25263.388393864778</v>
      </c>
      <c r="MD20" s="354">
        <f t="shared" si="25"/>
        <v>28943.415933956905</v>
      </c>
      <c r="ME20" s="354">
        <f t="shared" si="25"/>
        <v>25453.34039886031</v>
      </c>
      <c r="MF20" s="354">
        <f t="shared" si="25"/>
        <v>23858.873982166766</v>
      </c>
      <c r="MG20" s="354">
        <f t="shared" si="25"/>
        <v>24006.150673595959</v>
      </c>
      <c r="MH20" s="354">
        <f t="shared" si="25"/>
        <v>22146.90054125238</v>
      </c>
      <c r="MI20" s="354">
        <f t="shared" si="25"/>
        <v>23115.541106476187</v>
      </c>
      <c r="MJ20" s="354">
        <f t="shared" si="25"/>
        <v>28522.169679243201</v>
      </c>
      <c r="MK20" s="354">
        <f t="shared" si="25"/>
        <v>24500.632106251884</v>
      </c>
      <c r="ML20" s="354">
        <f t="shared" si="25"/>
        <v>25039.828898901789</v>
      </c>
      <c r="MM20" s="354">
        <f t="shared" si="25"/>
        <v>26217.567028742138</v>
      </c>
      <c r="MN20" s="354">
        <f t="shared" si="25"/>
        <v>27307.384057395946</v>
      </c>
      <c r="MO20" s="354">
        <f t="shared" si="25"/>
        <v>27086.886770895486</v>
      </c>
      <c r="MP20" s="354">
        <f t="shared" si="25"/>
        <v>30109.233441762797</v>
      </c>
      <c r="MQ20" s="354">
        <f t="shared" si="25"/>
        <v>26488.971562244595</v>
      </c>
      <c r="MR20" s="354">
        <f t="shared" si="25"/>
        <v>24967.526441385926</v>
      </c>
      <c r="MS20" s="354">
        <f t="shared" si="25"/>
        <v>25020.488317686508</v>
      </c>
      <c r="MT20" s="354">
        <f t="shared" si="25"/>
        <v>23089.099833734894</v>
      </c>
      <c r="MU20" s="354">
        <f t="shared" si="25"/>
        <v>24071.75142693517</v>
      </c>
      <c r="MV20" s="354">
        <f t="shared" si="25"/>
        <v>29477.731353602059</v>
      </c>
      <c r="MW20" s="354">
        <f t="shared" si="25"/>
        <v>25404.11290415419</v>
      </c>
      <c r="MX20" s="354">
        <f t="shared" si="25"/>
        <v>25917.527569830025</v>
      </c>
      <c r="MY20" s="354">
        <f t="shared" si="25"/>
        <v>27078.875330468687</v>
      </c>
      <c r="MZ20" s="354">
        <f t="shared" si="25"/>
        <v>28189.061518835882</v>
      </c>
      <c r="NA20" s="478">
        <f t="shared" si="25"/>
        <v>27488.642143603916</v>
      </c>
    </row>
    <row r="21" spans="1:365" x14ac:dyDescent="0.2">
      <c r="A21" s="260" t="s">
        <v>601</v>
      </c>
      <c r="B21" s="258" t="s">
        <v>597</v>
      </c>
      <c r="C21" s="275">
        <v>1.0999999999999999E-2</v>
      </c>
      <c r="E21" s="263"/>
      <c r="F21" s="355">
        <f>$C21*F17</f>
        <v>6114.4893700548264</v>
      </c>
      <c r="G21" s="355">
        <f t="shared" ref="G21:BR21" si="26">$C21*G17</f>
        <v>4359.9626154836496</v>
      </c>
      <c r="H21" s="355">
        <f t="shared" si="26"/>
        <v>4419.3977154275071</v>
      </c>
      <c r="I21" s="355">
        <f t="shared" si="26"/>
        <v>4131.8076760055692</v>
      </c>
      <c r="J21" s="355">
        <f t="shared" si="26"/>
        <v>3411.6368395860422</v>
      </c>
      <c r="K21" s="355">
        <f t="shared" si="26"/>
        <v>3608.8039062590374</v>
      </c>
      <c r="L21" s="355">
        <f t="shared" si="26"/>
        <v>5673.5410344767506</v>
      </c>
      <c r="M21" s="355">
        <f t="shared" si="26"/>
        <v>4132.0553001541839</v>
      </c>
      <c r="N21" s="355">
        <f t="shared" si="26"/>
        <v>4449.173561106616</v>
      </c>
      <c r="O21" s="355">
        <f t="shared" si="26"/>
        <v>4968.9077065226793</v>
      </c>
      <c r="P21" s="355">
        <f t="shared" si="26"/>
        <v>5150.374432004246</v>
      </c>
      <c r="Q21" s="355">
        <f t="shared" si="26"/>
        <v>5229.8317632170629</v>
      </c>
      <c r="R21" s="355">
        <f t="shared" si="26"/>
        <v>6450.2563712697574</v>
      </c>
      <c r="S21" s="355">
        <f t="shared" si="26"/>
        <v>4959.2254346282616</v>
      </c>
      <c r="T21" s="355">
        <f t="shared" si="26"/>
        <v>4338.3161036044203</v>
      </c>
      <c r="U21" s="355">
        <f t="shared" si="26"/>
        <v>4276.1815376966078</v>
      </c>
      <c r="V21" s="355">
        <f t="shared" si="26"/>
        <v>3605.0198783498045</v>
      </c>
      <c r="W21" s="355">
        <f t="shared" si="26"/>
        <v>3736.1134577836037</v>
      </c>
      <c r="X21" s="355">
        <f t="shared" si="26"/>
        <v>5825.8001904831744</v>
      </c>
      <c r="Y21" s="355">
        <f t="shared" si="26"/>
        <v>4285.636170586522</v>
      </c>
      <c r="Z21" s="355">
        <f t="shared" si="26"/>
        <v>4592.6872830699876</v>
      </c>
      <c r="AA21" s="355">
        <f t="shared" si="26"/>
        <v>5113.161922562861</v>
      </c>
      <c r="AB21" s="355">
        <f t="shared" si="26"/>
        <v>5303.0009348077001</v>
      </c>
      <c r="AC21" s="355">
        <f t="shared" si="26"/>
        <v>5178.8659926262289</v>
      </c>
      <c r="AD21" s="355">
        <f t="shared" si="26"/>
        <v>6524.7020254982435</v>
      </c>
      <c r="AE21" s="355">
        <f t="shared" si="26"/>
        <v>5053.4227507046162</v>
      </c>
      <c r="AF21" s="355">
        <f t="shared" si="26"/>
        <v>4606.9863029151429</v>
      </c>
      <c r="AG21" s="355">
        <f t="shared" si="26"/>
        <v>4277.9830752421694</v>
      </c>
      <c r="AH21" s="355">
        <f t="shared" si="26"/>
        <v>3830.3867447844923</v>
      </c>
      <c r="AI21" s="355">
        <f t="shared" si="26"/>
        <v>3722.9413143198444</v>
      </c>
      <c r="AJ21" s="355">
        <f t="shared" si="26"/>
        <v>5905.6824626668913</v>
      </c>
      <c r="AK21" s="355">
        <f t="shared" si="26"/>
        <v>4403.9350058126374</v>
      </c>
      <c r="AL21" s="355">
        <f t="shared" si="26"/>
        <v>4692.7171471034317</v>
      </c>
      <c r="AM21" s="355">
        <f t="shared" si="26"/>
        <v>5227.3575835544298</v>
      </c>
      <c r="AN21" s="355">
        <f t="shared" si="26"/>
        <v>5436.5363891506386</v>
      </c>
      <c r="AO21" s="355">
        <f t="shared" si="26"/>
        <v>5619.3203460891491</v>
      </c>
      <c r="AP21" s="355">
        <f t="shared" si="26"/>
        <v>6786.6351779751431</v>
      </c>
      <c r="AQ21" s="355">
        <f t="shared" si="26"/>
        <v>4954.8143214908232</v>
      </c>
      <c r="AR21" s="355">
        <f t="shared" si="26"/>
        <v>5052.2106893575028</v>
      </c>
      <c r="AS21" s="355">
        <f t="shared" si="26"/>
        <v>4715.0269416187157</v>
      </c>
      <c r="AT21" s="355">
        <f t="shared" si="26"/>
        <v>3951.8165745143715</v>
      </c>
      <c r="AU21" s="355">
        <f t="shared" si="26"/>
        <v>4161.528793531048</v>
      </c>
      <c r="AV21" s="355">
        <f t="shared" si="26"/>
        <v>6230.8488421053999</v>
      </c>
      <c r="AW21" s="355">
        <f t="shared" si="26"/>
        <v>4656.6584717442547</v>
      </c>
      <c r="AX21" s="355">
        <f t="shared" si="26"/>
        <v>4958.3698292012705</v>
      </c>
      <c r="AY21" s="355">
        <f t="shared" si="26"/>
        <v>5469.0748559023659</v>
      </c>
      <c r="AZ21" s="355">
        <f t="shared" si="26"/>
        <v>5666.7731800641859</v>
      </c>
      <c r="BA21" s="355">
        <f t="shared" si="26"/>
        <v>5851.6672379869033</v>
      </c>
      <c r="BB21" s="355">
        <f t="shared" si="26"/>
        <v>7003.0950438228811</v>
      </c>
      <c r="BC21" s="355">
        <f t="shared" si="26"/>
        <v>5484.9985926772879</v>
      </c>
      <c r="BD21" s="355">
        <f t="shared" si="26"/>
        <v>4866.3433052959053</v>
      </c>
      <c r="BE21" s="355">
        <f t="shared" si="26"/>
        <v>4797.3190833930266</v>
      </c>
      <c r="BF21" s="355">
        <f t="shared" si="26"/>
        <v>4104.2105789118423</v>
      </c>
      <c r="BG21" s="355">
        <f t="shared" si="26"/>
        <v>4255.2753060120813</v>
      </c>
      <c r="BH21" s="355">
        <f t="shared" si="26"/>
        <v>6362.8046915326549</v>
      </c>
      <c r="BI21" s="355">
        <f t="shared" si="26"/>
        <v>4799.2195799120218</v>
      </c>
      <c r="BJ21" s="355">
        <f t="shared" si="26"/>
        <v>5097.2829812565051</v>
      </c>
      <c r="BK21" s="355">
        <f t="shared" si="26"/>
        <v>5614.7026827229929</v>
      </c>
      <c r="BL21" s="355">
        <f t="shared" si="26"/>
        <v>5826.0311232721315</v>
      </c>
      <c r="BM21" s="355">
        <f t="shared" si="26"/>
        <v>5863.9763243710495</v>
      </c>
      <c r="BN21" s="355">
        <f t="shared" si="26"/>
        <v>7109.1519944229822</v>
      </c>
      <c r="BO21" s="355">
        <f t="shared" si="26"/>
        <v>5607.7672217358167</v>
      </c>
      <c r="BP21" s="355">
        <f t="shared" si="26"/>
        <v>5166.9840630316121</v>
      </c>
      <c r="BQ21" s="355">
        <f t="shared" si="26"/>
        <v>4826.4592457832159</v>
      </c>
      <c r="BR21" s="355">
        <f t="shared" si="26"/>
        <v>4354.586697270488</v>
      </c>
      <c r="BS21" s="355">
        <f t="shared" ref="BS21:ED21" si="27">$C21*BS17</f>
        <v>4266.9038623070364</v>
      </c>
      <c r="BT21" s="355">
        <f t="shared" si="27"/>
        <v>6466.5996249653354</v>
      </c>
      <c r="BU21" s="355">
        <f t="shared" si="27"/>
        <v>4939.9238748424013</v>
      </c>
      <c r="BV21" s="355">
        <f t="shared" si="27"/>
        <v>5218.8349034485491</v>
      </c>
      <c r="BW21" s="355">
        <f t="shared" si="27"/>
        <v>5749.7225387779872</v>
      </c>
      <c r="BX21" s="355">
        <f t="shared" si="27"/>
        <v>5980.4035628285183</v>
      </c>
      <c r="BY21" s="355">
        <f t="shared" si="27"/>
        <v>5539.3855444598648</v>
      </c>
      <c r="BZ21" s="355">
        <f t="shared" si="27"/>
        <v>7082.3118432177644</v>
      </c>
      <c r="CA21" s="355">
        <f t="shared" si="27"/>
        <v>5638.5469188081706</v>
      </c>
      <c r="CB21" s="355">
        <f t="shared" si="27"/>
        <v>4984.4293962674737</v>
      </c>
      <c r="CC21" s="355">
        <f t="shared" si="27"/>
        <v>4985.9843448538186</v>
      </c>
      <c r="CD21" s="355">
        <f t="shared" si="27"/>
        <v>4522.0645405178529</v>
      </c>
      <c r="CE21" s="355">
        <f t="shared" si="27"/>
        <v>4379.7591754634959</v>
      </c>
      <c r="CF21" s="355">
        <f t="shared" si="27"/>
        <v>6625.2336740661185</v>
      </c>
      <c r="CG21" s="355">
        <f t="shared" si="27"/>
        <v>5101.0025707644336</v>
      </c>
      <c r="CH21" s="355">
        <f t="shared" si="27"/>
        <v>5374.60699607077</v>
      </c>
      <c r="CI21" s="355">
        <f t="shared" si="27"/>
        <v>5911.9360332746728</v>
      </c>
      <c r="CJ21" s="355">
        <f t="shared" si="27"/>
        <v>6154.9389167488016</v>
      </c>
      <c r="CK21" s="355">
        <f t="shared" si="27"/>
        <v>6009.5629489425164</v>
      </c>
      <c r="CL21" s="355">
        <f t="shared" si="27"/>
        <v>7375.8584479979208</v>
      </c>
      <c r="CM21" s="355">
        <f t="shared" si="27"/>
        <v>5895.6388583403032</v>
      </c>
      <c r="CN21" s="355">
        <f t="shared" si="27"/>
        <v>5259.158644686976</v>
      </c>
      <c r="CO21" s="355">
        <f t="shared" si="27"/>
        <v>5234.3998144895986</v>
      </c>
      <c r="CP21" s="355">
        <f t="shared" si="27"/>
        <v>4679.3372556711529</v>
      </c>
      <c r="CQ21" s="355">
        <f t="shared" si="27"/>
        <v>4582.9466042496924</v>
      </c>
      <c r="CR21" s="355">
        <f t="shared" si="27"/>
        <v>6835.8092923737759</v>
      </c>
      <c r="CS21" s="355">
        <f t="shared" si="27"/>
        <v>5293.0756415076175</v>
      </c>
      <c r="CT21" s="355">
        <f t="shared" si="27"/>
        <v>5566.5058641151527</v>
      </c>
      <c r="CU21" s="355">
        <f t="shared" si="27"/>
        <v>6102.8895509598169</v>
      </c>
      <c r="CV21" s="355">
        <f t="shared" si="27"/>
        <v>6352.4315376550494</v>
      </c>
      <c r="CW21" s="355">
        <f t="shared" si="27"/>
        <v>6329.2658468331074</v>
      </c>
      <c r="CX21" s="355">
        <f t="shared" si="27"/>
        <v>7620.0560341473329</v>
      </c>
      <c r="CY21" s="355">
        <f t="shared" si="27"/>
        <v>5794.5718200812898</v>
      </c>
      <c r="CZ21" s="355">
        <f t="shared" si="27"/>
        <v>5873.4770360221746</v>
      </c>
      <c r="DA21" s="355">
        <f t="shared" si="27"/>
        <v>5565.6147884794764</v>
      </c>
      <c r="DB21" s="355">
        <f t="shared" si="27"/>
        <v>4786.4712310110663</v>
      </c>
      <c r="DC21" s="355">
        <f t="shared" si="27"/>
        <v>5041.9464100278256</v>
      </c>
      <c r="DD21" s="355">
        <f t="shared" si="27"/>
        <v>7157.3291957639349</v>
      </c>
      <c r="DE21" s="355">
        <f t="shared" si="27"/>
        <v>5552.0705757017586</v>
      </c>
      <c r="DF21" s="355">
        <f t="shared" si="27"/>
        <v>5845.3995340494675</v>
      </c>
      <c r="DG21" s="355">
        <f t="shared" si="27"/>
        <v>6357.4578955072293</v>
      </c>
      <c r="DH21" s="355">
        <f t="shared" si="27"/>
        <v>6599.1496816632553</v>
      </c>
      <c r="DI21" s="355">
        <f t="shared" si="27"/>
        <v>6745.3521155982235</v>
      </c>
      <c r="DJ21" s="355">
        <f t="shared" si="27"/>
        <v>7921.0977523920628</v>
      </c>
      <c r="DK21" s="355">
        <f t="shared" si="27"/>
        <v>6390.6655309306079</v>
      </c>
      <c r="DL21" s="355">
        <f t="shared" si="27"/>
        <v>5764.2636132816815</v>
      </c>
      <c r="DM21" s="355">
        <f t="shared" si="27"/>
        <v>5709.0805324085268</v>
      </c>
      <c r="DN21" s="355">
        <f t="shared" si="27"/>
        <v>4991.2898530772409</v>
      </c>
      <c r="DO21" s="355">
        <f t="shared" si="27"/>
        <v>5185.9906537255738</v>
      </c>
      <c r="DP21" s="355">
        <f t="shared" si="27"/>
        <v>7335.5193414689029</v>
      </c>
      <c r="DQ21" s="355">
        <f t="shared" si="27"/>
        <v>5736.2062162270677</v>
      </c>
      <c r="DR21" s="355">
        <f t="shared" si="27"/>
        <v>6022.9516694281847</v>
      </c>
      <c r="DS21" s="355">
        <f t="shared" si="27"/>
        <v>6539.2911379232501</v>
      </c>
      <c r="DT21" s="355">
        <f t="shared" si="27"/>
        <v>6793.6745172242208</v>
      </c>
      <c r="DU21" s="355">
        <f t="shared" si="27"/>
        <v>6950.2163715508241</v>
      </c>
      <c r="DV21" s="355">
        <f t="shared" si="27"/>
        <v>8121.8793240159976</v>
      </c>
      <c r="DW21" s="355">
        <f t="shared" si="27"/>
        <v>6587.9801163706898</v>
      </c>
      <c r="DX21" s="355">
        <f t="shared" si="27"/>
        <v>6147.9784657762038</v>
      </c>
      <c r="DY21" s="355">
        <f t="shared" si="27"/>
        <v>5805.0132879039875</v>
      </c>
      <c r="DZ21" s="355">
        <f t="shared" si="27"/>
        <v>5298.8401663992818</v>
      </c>
      <c r="EA21" s="355">
        <f t="shared" si="27"/>
        <v>5251.8642467472318</v>
      </c>
      <c r="EB21" s="355">
        <f t="shared" si="27"/>
        <v>7488.9467301010009</v>
      </c>
      <c r="EC21" s="355">
        <f t="shared" si="27"/>
        <v>5921.3884246801017</v>
      </c>
      <c r="ED21" s="355">
        <f t="shared" si="27"/>
        <v>6185.6391694511976</v>
      </c>
      <c r="EE21" s="355">
        <f t="shared" ref="EE21:GP21" si="28">$C21*EE17</f>
        <v>6712.6937465371129</v>
      </c>
      <c r="EF21" s="355">
        <f t="shared" si="28"/>
        <v>6985.2524851100079</v>
      </c>
      <c r="EG21" s="355">
        <f t="shared" si="28"/>
        <v>6515.6367607071315</v>
      </c>
      <c r="EH21" s="355">
        <f t="shared" si="28"/>
        <v>8072.1002312437768</v>
      </c>
      <c r="EI21" s="355">
        <f t="shared" si="28"/>
        <v>6284.974190404826</v>
      </c>
      <c r="EJ21" s="355">
        <f t="shared" si="28"/>
        <v>6331.6232468651242</v>
      </c>
      <c r="EK21" s="355">
        <f t="shared" si="28"/>
        <v>6072.3231456802041</v>
      </c>
      <c r="EL21" s="355">
        <f t="shared" si="28"/>
        <v>5297.8326362337903</v>
      </c>
      <c r="EM21" s="355">
        <f t="shared" si="28"/>
        <v>5589.3432202364465</v>
      </c>
      <c r="EN21" s="355">
        <f t="shared" si="28"/>
        <v>7744.4545731931967</v>
      </c>
      <c r="EO21" s="355">
        <f t="shared" si="28"/>
        <v>6125.7900793003382</v>
      </c>
      <c r="EP21" s="355">
        <f t="shared" si="28"/>
        <v>6418.5398876777435</v>
      </c>
      <c r="EQ21" s="355">
        <f t="shared" si="28"/>
        <v>6935.9612146482486</v>
      </c>
      <c r="ER21" s="355">
        <f t="shared" si="28"/>
        <v>7210.2802457411217</v>
      </c>
      <c r="ES21" s="355">
        <f t="shared" si="28"/>
        <v>7233.2754810787828</v>
      </c>
      <c r="ET21" s="355">
        <f t="shared" si="28"/>
        <v>8488.7006554844138</v>
      </c>
      <c r="EU21" s="355">
        <f t="shared" si="28"/>
        <v>6963.9657400459218</v>
      </c>
      <c r="EV21" s="355">
        <f t="shared" si="28"/>
        <v>6328.0497473918058</v>
      </c>
      <c r="EW21" s="355">
        <f t="shared" si="28"/>
        <v>6293.3091333521506</v>
      </c>
      <c r="EX21" s="355">
        <f t="shared" si="28"/>
        <v>5565.6179967110884</v>
      </c>
      <c r="EY21" s="355">
        <f t="shared" si="28"/>
        <v>5792.1616253898928</v>
      </c>
      <c r="EZ21" s="355">
        <f t="shared" si="28"/>
        <v>7973.3838001210506</v>
      </c>
      <c r="FA21" s="355">
        <f t="shared" si="28"/>
        <v>6353.5849183071887</v>
      </c>
      <c r="FB21" s="355">
        <f t="shared" si="28"/>
        <v>6635.1015100768791</v>
      </c>
      <c r="FC21" s="355">
        <f t="shared" si="28"/>
        <v>7152.6892373269075</v>
      </c>
      <c r="FD21" s="355">
        <f t="shared" si="28"/>
        <v>7437.048578961917</v>
      </c>
      <c r="FE21" s="355">
        <f t="shared" si="28"/>
        <v>7254.7820113963871</v>
      </c>
      <c r="FF21" s="355">
        <f t="shared" si="28"/>
        <v>8633.5434151970567</v>
      </c>
      <c r="FG21" s="355">
        <f t="shared" si="28"/>
        <v>7128.4599877826322</v>
      </c>
      <c r="FH21" s="355">
        <f t="shared" si="28"/>
        <v>6664.7400519983485</v>
      </c>
      <c r="FI21" s="355">
        <f t="shared" si="28"/>
        <v>6362.4667150266068</v>
      </c>
      <c r="FJ21" s="355">
        <f t="shared" si="28"/>
        <v>5856.3363100563838</v>
      </c>
      <c r="FK21" s="355">
        <f t="shared" si="28"/>
        <v>5845.8260149715406</v>
      </c>
      <c r="FL21" s="355">
        <f t="shared" si="28"/>
        <v>8121.6358406249819</v>
      </c>
      <c r="FM21" s="355">
        <f t="shared" si="28"/>
        <v>6537.8491019790199</v>
      </c>
      <c r="FN21" s="355">
        <f t="shared" si="28"/>
        <v>6800.0491878811863</v>
      </c>
      <c r="FO21" s="355">
        <f t="shared" si="28"/>
        <v>7331.3721674072276</v>
      </c>
      <c r="FP21" s="355">
        <f t="shared" si="28"/>
        <v>7637.0501653167394</v>
      </c>
      <c r="FQ21" s="355">
        <f t="shared" si="28"/>
        <v>7579.8729760038404</v>
      </c>
      <c r="FR21" s="355">
        <f t="shared" si="28"/>
        <v>8889.3584785482617</v>
      </c>
      <c r="FS21" s="355">
        <f t="shared" si="28"/>
        <v>7370.0749047092722</v>
      </c>
      <c r="FT21" s="355">
        <f t="shared" si="28"/>
        <v>6728.9709021062336</v>
      </c>
      <c r="FU21" s="355">
        <f t="shared" si="28"/>
        <v>6709.0375602410886</v>
      </c>
      <c r="FV21" s="355">
        <f t="shared" si="28"/>
        <v>5974.9228594933184</v>
      </c>
      <c r="FW21" s="355">
        <f t="shared" si="28"/>
        <v>6224.529566914237</v>
      </c>
      <c r="FX21" s="355">
        <f t="shared" si="28"/>
        <v>8428.5103805958988</v>
      </c>
      <c r="FY21" s="355">
        <f t="shared" si="28"/>
        <v>6794.5233297554842</v>
      </c>
      <c r="FZ21" s="355">
        <f t="shared" si="28"/>
        <v>7072.5987722998861</v>
      </c>
      <c r="GA21" s="355">
        <f t="shared" si="28"/>
        <v>7591.2677591554539</v>
      </c>
      <c r="GB21" s="355">
        <f t="shared" si="28"/>
        <v>7896.9949499496579</v>
      </c>
      <c r="GC21" s="355">
        <f t="shared" si="28"/>
        <v>8026.2987467985149</v>
      </c>
      <c r="GD21" s="355">
        <f t="shared" si="28"/>
        <v>9216.5856976440064</v>
      </c>
      <c r="GE21" s="355">
        <f t="shared" si="28"/>
        <v>7666.9726143475154</v>
      </c>
      <c r="GF21" s="355">
        <f t="shared" si="28"/>
        <v>7033.3253547589902</v>
      </c>
      <c r="GG21" s="355">
        <f t="shared" si="28"/>
        <v>6994.6792534389751</v>
      </c>
      <c r="GH21" s="355">
        <f t="shared" si="28"/>
        <v>6242.1794178483842</v>
      </c>
      <c r="GI21" s="355">
        <f t="shared" si="28"/>
        <v>6496.4760465666086</v>
      </c>
      <c r="GJ21" s="355">
        <f t="shared" si="28"/>
        <v>8702.8645739072235</v>
      </c>
      <c r="GK21" s="355">
        <f t="shared" si="28"/>
        <v>7054.2828924834312</v>
      </c>
      <c r="GL21" s="355">
        <f t="shared" si="28"/>
        <v>7325.3055297612782</v>
      </c>
      <c r="GM21" s="355">
        <f t="shared" si="28"/>
        <v>7839.9162319589868</v>
      </c>
      <c r="GN21" s="355">
        <f t="shared" si="28"/>
        <v>8152.9747880763707</v>
      </c>
      <c r="GO21" s="355">
        <f t="shared" si="28"/>
        <v>8128.6857370948783</v>
      </c>
      <c r="GP21" s="355">
        <f t="shared" si="28"/>
        <v>9408.6834846035163</v>
      </c>
      <c r="GQ21" s="355">
        <f t="shared" ref="GQ21:JB21" si="29">$C21*GQ17</f>
        <v>7544.429374253722</v>
      </c>
      <c r="GR21" s="355">
        <f t="shared" si="29"/>
        <v>7608.709246140611</v>
      </c>
      <c r="GS21" s="355">
        <f t="shared" si="29"/>
        <v>7313.970548046882</v>
      </c>
      <c r="GT21" s="355">
        <f t="shared" si="29"/>
        <v>6482.0594942258185</v>
      </c>
      <c r="GU21" s="355">
        <f t="shared" si="29"/>
        <v>6812.5556446740056</v>
      </c>
      <c r="GV21" s="355">
        <f t="shared" si="29"/>
        <v>8999.661758955006</v>
      </c>
      <c r="GW21" s="355">
        <f t="shared" si="29"/>
        <v>7325.3487767233846</v>
      </c>
      <c r="GX21" s="355">
        <f t="shared" si="29"/>
        <v>7595.0935967390333</v>
      </c>
      <c r="GY21" s="355">
        <f t="shared" si="29"/>
        <v>8102.6875114170662</v>
      </c>
      <c r="GZ21" s="355">
        <f t="shared" si="29"/>
        <v>8420.9102082401914</v>
      </c>
      <c r="HA21" s="355">
        <f t="shared" si="29"/>
        <v>7910.512213581851</v>
      </c>
      <c r="HB21" s="355">
        <f t="shared" si="29"/>
        <v>9481.3779063580932</v>
      </c>
      <c r="HC21" s="355">
        <f t="shared" si="29"/>
        <v>7993.6054122904916</v>
      </c>
      <c r="HD21" s="355">
        <f t="shared" si="29"/>
        <v>7315.9780455065466</v>
      </c>
      <c r="HE21" s="355">
        <f t="shared" si="29"/>
        <v>7342.6718157974883</v>
      </c>
      <c r="HF21" s="355">
        <f t="shared" si="29"/>
        <v>6608.054021556788</v>
      </c>
      <c r="HG21" s="355">
        <f t="shared" si="29"/>
        <v>6895.8900168469045</v>
      </c>
      <c r="HH21" s="355">
        <f t="shared" si="29"/>
        <v>9141.9914894590347</v>
      </c>
      <c r="HI21" s="355">
        <f t="shared" si="29"/>
        <v>7489.6535676893973</v>
      </c>
      <c r="HJ21" s="355">
        <f t="shared" si="29"/>
        <v>7764.8889552830369</v>
      </c>
      <c r="HK21" s="355">
        <f t="shared" si="29"/>
        <v>8287.8753663577336</v>
      </c>
      <c r="HL21" s="355">
        <f t="shared" si="29"/>
        <v>8629.7103056218275</v>
      </c>
      <c r="HM21" s="355">
        <f t="shared" si="29"/>
        <v>8617.9987202927969</v>
      </c>
      <c r="HN21" s="355">
        <f t="shared" si="29"/>
        <v>9898.0914314571</v>
      </c>
      <c r="HO21" s="355">
        <f t="shared" si="29"/>
        <v>8354.0957478282635</v>
      </c>
      <c r="HP21" s="355">
        <f t="shared" si="29"/>
        <v>7709.0785581890004</v>
      </c>
      <c r="HQ21" s="355">
        <f t="shared" si="29"/>
        <v>7693.3127947385728</v>
      </c>
      <c r="HR21" s="355">
        <f t="shared" si="29"/>
        <v>7060.7632636778526</v>
      </c>
      <c r="HS21" s="355">
        <f t="shared" si="29"/>
        <v>7068.3379412863615</v>
      </c>
      <c r="HT21" s="355">
        <f t="shared" si="29"/>
        <v>9418.7727313718151</v>
      </c>
      <c r="HU21" s="355">
        <f t="shared" si="29"/>
        <v>7778.1231245579293</v>
      </c>
      <c r="HV21" s="355">
        <f t="shared" si="29"/>
        <v>8017.6464455802907</v>
      </c>
      <c r="HW21" s="355">
        <f t="shared" si="29"/>
        <v>8546.7661399655935</v>
      </c>
      <c r="HX21" s="355">
        <f t="shared" si="29"/>
        <v>8902.0962702283978</v>
      </c>
      <c r="HY21" s="355">
        <f t="shared" si="29"/>
        <v>8809.3780344772676</v>
      </c>
      <c r="HZ21" s="355">
        <f t="shared" si="29"/>
        <v>10135.802572160239</v>
      </c>
      <c r="IA21" s="355">
        <f t="shared" si="29"/>
        <v>8269.5462686270421</v>
      </c>
      <c r="IB21" s="355">
        <f t="shared" si="29"/>
        <v>8327.2819468986727</v>
      </c>
      <c r="IC21" s="355">
        <f t="shared" si="29"/>
        <v>8048.8704100107652</v>
      </c>
      <c r="ID21" s="355">
        <f t="shared" si="29"/>
        <v>7201.2116016127138</v>
      </c>
      <c r="IE21" s="355">
        <f t="shared" si="29"/>
        <v>7567.5963997000126</v>
      </c>
      <c r="IF21" s="355">
        <f t="shared" si="29"/>
        <v>9789.5619181430975</v>
      </c>
      <c r="IG21" s="355">
        <f t="shared" si="29"/>
        <v>8089.1249903309563</v>
      </c>
      <c r="IH21" s="355">
        <f t="shared" si="29"/>
        <v>8351.3234079526865</v>
      </c>
      <c r="II21" s="355">
        <f t="shared" si="29"/>
        <v>8859.1590094120347</v>
      </c>
      <c r="IJ21" s="355">
        <f t="shared" si="29"/>
        <v>9211.7825043826451</v>
      </c>
      <c r="IK21" s="355">
        <f t="shared" si="29"/>
        <v>9288.815310802871</v>
      </c>
      <c r="IL21" s="355">
        <f t="shared" si="29"/>
        <v>10502.912131156532</v>
      </c>
      <c r="IM21" s="355">
        <f t="shared" si="29"/>
        <v>8932.1716877423569</v>
      </c>
      <c r="IN21" s="355">
        <f t="shared" si="29"/>
        <v>8285.2683145747251</v>
      </c>
      <c r="IO21" s="355">
        <f t="shared" si="29"/>
        <v>8261.1845048634532</v>
      </c>
      <c r="IP21" s="355">
        <f t="shared" si="29"/>
        <v>7474.0007339916547</v>
      </c>
      <c r="IQ21" s="355">
        <f t="shared" si="29"/>
        <v>7782.8898723081975</v>
      </c>
      <c r="IR21" s="355">
        <f t="shared" si="29"/>
        <v>10042.062493252995</v>
      </c>
      <c r="IS21" s="355">
        <f t="shared" si="29"/>
        <v>8345.6948008626059</v>
      </c>
      <c r="IT21" s="355">
        <f t="shared" si="29"/>
        <v>8600.8919160292335</v>
      </c>
      <c r="IU21" s="355">
        <f t="shared" si="29"/>
        <v>9113.1727576550675</v>
      </c>
      <c r="IV21" s="355">
        <f t="shared" si="29"/>
        <v>9481.3637045861633</v>
      </c>
      <c r="IW21" s="355">
        <f t="shared" si="29"/>
        <v>9567.2583311369835</v>
      </c>
      <c r="IX21" s="355">
        <f t="shared" si="29"/>
        <v>10778.51411268218</v>
      </c>
      <c r="IY21" s="355">
        <f t="shared" si="29"/>
        <v>9203.5220351851003</v>
      </c>
      <c r="IZ21" s="355">
        <f t="shared" si="29"/>
        <v>8742.6897645086829</v>
      </c>
      <c r="JA21" s="355">
        <f t="shared" si="29"/>
        <v>8431.6869576543813</v>
      </c>
      <c r="JB21" s="355">
        <f t="shared" si="29"/>
        <v>7854.5515856956063</v>
      </c>
      <c r="JC21" s="355">
        <f t="shared" ref="JC21:LN21" si="30">$C21*JC17</f>
        <v>7924.5790686771088</v>
      </c>
      <c r="JD21" s="355">
        <f t="shared" si="30"/>
        <v>10273.997790423347</v>
      </c>
      <c r="JE21" s="355">
        <f t="shared" si="30"/>
        <v>8607.1039935081862</v>
      </c>
      <c r="JF21" s="355">
        <f t="shared" si="30"/>
        <v>8839.086601400686</v>
      </c>
      <c r="JG21" s="355">
        <f t="shared" si="30"/>
        <v>9362.0158631762988</v>
      </c>
      <c r="JH21" s="355">
        <f t="shared" si="30"/>
        <v>9751.1398797187503</v>
      </c>
      <c r="JI21" s="355">
        <f t="shared" si="30"/>
        <v>9686.1339208537993</v>
      </c>
      <c r="JJ21" s="355">
        <f t="shared" si="30"/>
        <v>10993.294610444082</v>
      </c>
      <c r="JK21" s="355">
        <f t="shared" si="30"/>
        <v>9107.9002214973189</v>
      </c>
      <c r="JL21" s="355">
        <f t="shared" si="30"/>
        <v>9161.7836263569006</v>
      </c>
      <c r="JM21" s="355">
        <f t="shared" si="30"/>
        <v>8887.6954168342872</v>
      </c>
      <c r="JN21" s="355">
        <f t="shared" si="30"/>
        <v>8015.2934857408236</v>
      </c>
      <c r="JO21" s="355">
        <f t="shared" si="30"/>
        <v>8416.1138592062616</v>
      </c>
      <c r="JP21" s="355">
        <f t="shared" si="30"/>
        <v>10670.595190008264</v>
      </c>
      <c r="JQ21" s="355">
        <f t="shared" si="30"/>
        <v>8938.2838395007529</v>
      </c>
      <c r="JR21" s="355">
        <f t="shared" si="30"/>
        <v>9189.5521970137379</v>
      </c>
      <c r="JS21" s="355">
        <f t="shared" si="30"/>
        <v>9695.2004689375553</v>
      </c>
      <c r="JT21" s="355">
        <f t="shared" si="30"/>
        <v>10082.774011307345</v>
      </c>
      <c r="JU21" s="355">
        <f t="shared" si="30"/>
        <v>10026.900647320903</v>
      </c>
      <c r="JV21" s="355">
        <f t="shared" si="30"/>
        <v>11320.262861084237</v>
      </c>
      <c r="JW21" s="355">
        <f t="shared" si="30"/>
        <v>9749.3700480567823</v>
      </c>
      <c r="JX21" s="355">
        <f t="shared" si="30"/>
        <v>9089.1702231445943</v>
      </c>
      <c r="JY21" s="355">
        <f t="shared" si="30"/>
        <v>9085.9097187471816</v>
      </c>
      <c r="JZ21" s="355">
        <f t="shared" si="30"/>
        <v>8282.1713016601789</v>
      </c>
      <c r="KA21" s="355">
        <f t="shared" si="30"/>
        <v>8630.0602167494635</v>
      </c>
      <c r="KB21" s="355">
        <f t="shared" si="30"/>
        <v>10927.986821149228</v>
      </c>
      <c r="KC21" s="355">
        <f t="shared" si="30"/>
        <v>9203.1381595788152</v>
      </c>
      <c r="KD21" s="355">
        <f t="shared" si="30"/>
        <v>9450.0982470268627</v>
      </c>
      <c r="KE21" s="355">
        <f t="shared" si="30"/>
        <v>9962.7751127626834</v>
      </c>
      <c r="KF21" s="355">
        <f t="shared" si="30"/>
        <v>10368.890437230722</v>
      </c>
      <c r="KG21" s="355">
        <f t="shared" si="30"/>
        <v>10110.407836236549</v>
      </c>
      <c r="KH21" s="355">
        <f t="shared" si="30"/>
        <v>11531.968931882127</v>
      </c>
      <c r="KI21" s="355">
        <f t="shared" si="30"/>
        <v>9982.7488783461195</v>
      </c>
      <c r="KJ21" s="355">
        <f t="shared" si="30"/>
        <v>9496.7012760576599</v>
      </c>
      <c r="KK21" s="355">
        <f t="shared" si="30"/>
        <v>9228.7127275783714</v>
      </c>
      <c r="KL21" s="355">
        <f t="shared" si="30"/>
        <v>8646.374459476001</v>
      </c>
      <c r="KM21" s="355">
        <f t="shared" si="30"/>
        <v>8761.4714367785436</v>
      </c>
      <c r="KN21" s="355">
        <f t="shared" si="30"/>
        <v>11157.881511909698</v>
      </c>
      <c r="KO21" s="355">
        <f t="shared" si="30"/>
        <v>9467.411404747605</v>
      </c>
      <c r="KP21" s="355">
        <f t="shared" si="30"/>
        <v>9694.9450937013698</v>
      </c>
      <c r="KQ21" s="355">
        <f t="shared" si="30"/>
        <v>10221.823046943027</v>
      </c>
      <c r="KR21" s="355">
        <f t="shared" si="30"/>
        <v>10652.649369013958</v>
      </c>
      <c r="KS21" s="355">
        <f t="shared" si="30"/>
        <v>10517.813725340389</v>
      </c>
      <c r="KT21" s="355">
        <f t="shared" si="30"/>
        <v>11871.642806333475</v>
      </c>
      <c r="KU21" s="355">
        <f t="shared" si="30"/>
        <v>10307.499342638657</v>
      </c>
      <c r="KV21" s="355">
        <f t="shared" si="30"/>
        <v>9643.8166614902475</v>
      </c>
      <c r="KW21" s="355">
        <f t="shared" si="30"/>
        <v>9659.2032547407507</v>
      </c>
      <c r="KX21" s="355">
        <f t="shared" si="30"/>
        <v>8847.2258422197792</v>
      </c>
      <c r="KY21" s="355">
        <f t="shared" si="30"/>
        <v>9225.5917598678025</v>
      </c>
      <c r="KZ21" s="355">
        <f t="shared" si="30"/>
        <v>11553.179278257463</v>
      </c>
      <c r="LA21" s="355">
        <f t="shared" si="30"/>
        <v>9810.039162207253</v>
      </c>
      <c r="LB21" s="355">
        <f t="shared" si="30"/>
        <v>10052.687471923804</v>
      </c>
      <c r="LC21" s="355">
        <f t="shared" si="30"/>
        <v>10566.862025728189</v>
      </c>
      <c r="LD21" s="355">
        <f t="shared" si="30"/>
        <v>11000.789723908654</v>
      </c>
      <c r="LE21" s="355">
        <f t="shared" si="30"/>
        <v>11035.994633226963</v>
      </c>
      <c r="LF21" s="355">
        <f t="shared" si="30"/>
        <v>12280.819553733396</v>
      </c>
      <c r="LG21" s="355">
        <f t="shared" si="30"/>
        <v>10687.10389434681</v>
      </c>
      <c r="LH21" s="355">
        <f t="shared" si="30"/>
        <v>10029.566559459858</v>
      </c>
      <c r="LI21" s="355">
        <f t="shared" si="30"/>
        <v>10028.610677545654</v>
      </c>
      <c r="LJ21" s="355">
        <f t="shared" si="30"/>
        <v>9197.2087486929449</v>
      </c>
      <c r="LK21" s="355">
        <f t="shared" si="30"/>
        <v>9583.717585932307</v>
      </c>
      <c r="LL21" s="355">
        <f t="shared" si="30"/>
        <v>11917.193193184698</v>
      </c>
      <c r="LM21" s="355">
        <f t="shared" si="30"/>
        <v>10157.226201773032</v>
      </c>
      <c r="LN21" s="355">
        <f t="shared" si="30"/>
        <v>10392.250640996381</v>
      </c>
      <c r="LO21" s="355">
        <f t="shared" ref="LO21:NA21" si="31">$C21*LO17</f>
        <v>10902.506532382593</v>
      </c>
      <c r="LP21" s="355">
        <f t="shared" si="31"/>
        <v>11347.042355323809</v>
      </c>
      <c r="LQ21" s="355">
        <f t="shared" si="31"/>
        <v>11241.521307731904</v>
      </c>
      <c r="LR21" s="355">
        <f t="shared" si="31"/>
        <v>12568.615381963749</v>
      </c>
      <c r="LS21" s="355">
        <f t="shared" si="31"/>
        <v>10657.624352383951</v>
      </c>
      <c r="LT21" s="355">
        <f t="shared" si="31"/>
        <v>10698.506890571347</v>
      </c>
      <c r="LU21" s="355">
        <f t="shared" si="31"/>
        <v>10440.989753409784</v>
      </c>
      <c r="LV21" s="355">
        <f t="shared" si="31"/>
        <v>9527.5879911812499</v>
      </c>
      <c r="LW21" s="355">
        <f t="shared" si="31"/>
        <v>9993.2093388999474</v>
      </c>
      <c r="LX21" s="355">
        <f t="shared" si="31"/>
        <v>12310.025583257368</v>
      </c>
      <c r="LY21" s="355">
        <f t="shared" si="31"/>
        <v>10521.324814014781</v>
      </c>
      <c r="LZ21" s="355">
        <f t="shared" si="31"/>
        <v>10753.982091626731</v>
      </c>
      <c r="MA21" s="355">
        <f t="shared" si="31"/>
        <v>11256.910382014852</v>
      </c>
      <c r="MB21" s="355">
        <f t="shared" si="31"/>
        <v>11709.59879201866</v>
      </c>
      <c r="MC21" s="355">
        <f t="shared" si="31"/>
        <v>11115.8908933005</v>
      </c>
      <c r="MD21" s="355">
        <f t="shared" si="31"/>
        <v>12735.103010941037</v>
      </c>
      <c r="ME21" s="355">
        <f t="shared" si="31"/>
        <v>11199.469775498534</v>
      </c>
      <c r="MF21" s="355">
        <f t="shared" si="31"/>
        <v>10497.904552153375</v>
      </c>
      <c r="MG21" s="355">
        <f t="shared" si="31"/>
        <v>10562.706296382221</v>
      </c>
      <c r="MH21" s="355">
        <f t="shared" si="31"/>
        <v>9744.6362381510462</v>
      </c>
      <c r="MI21" s="355">
        <f t="shared" si="31"/>
        <v>10170.838086849521</v>
      </c>
      <c r="MJ21" s="355">
        <f t="shared" si="31"/>
        <v>12549.754658867007</v>
      </c>
      <c r="MK21" s="355">
        <f t="shared" si="31"/>
        <v>10780.278126750829</v>
      </c>
      <c r="ML21" s="355">
        <f t="shared" si="31"/>
        <v>11017.524715516785</v>
      </c>
      <c r="MM21" s="355">
        <f t="shared" si="31"/>
        <v>11535.72949264654</v>
      </c>
      <c r="MN21" s="355">
        <f t="shared" si="31"/>
        <v>12015.248985254215</v>
      </c>
      <c r="MO21" s="355">
        <f t="shared" si="31"/>
        <v>11918.230179194012</v>
      </c>
      <c r="MP21" s="355">
        <f t="shared" si="31"/>
        <v>13248.062714375628</v>
      </c>
      <c r="MQ21" s="355">
        <f t="shared" si="31"/>
        <v>11655.14748738762</v>
      </c>
      <c r="MR21" s="355">
        <f t="shared" si="31"/>
        <v>10985.711634209805</v>
      </c>
      <c r="MS21" s="355">
        <f t="shared" si="31"/>
        <v>11009.014859782063</v>
      </c>
      <c r="MT21" s="355">
        <f t="shared" si="31"/>
        <v>10159.203926843353</v>
      </c>
      <c r="MU21" s="355">
        <f t="shared" si="31"/>
        <v>10591.570627851474</v>
      </c>
      <c r="MV21" s="355">
        <f t="shared" si="31"/>
        <v>12970.201795584904</v>
      </c>
      <c r="MW21" s="355">
        <f t="shared" si="31"/>
        <v>11177.809677827843</v>
      </c>
      <c r="MX21" s="355">
        <f t="shared" si="31"/>
        <v>11403.712130725211</v>
      </c>
      <c r="MY21" s="355">
        <f t="shared" si="31"/>
        <v>11914.705145406222</v>
      </c>
      <c r="MZ21" s="355">
        <f t="shared" si="31"/>
        <v>12403.187068287787</v>
      </c>
      <c r="NA21" s="479">
        <f t="shared" si="31"/>
        <v>12095.002543185721</v>
      </c>
    </row>
    <row r="22" spans="1:365" x14ac:dyDescent="0.2">
      <c r="C22" s="277">
        <f>SUM(C18:C21)</f>
        <v>0.39957897784093904</v>
      </c>
      <c r="E22" s="272"/>
      <c r="F22" s="366">
        <f>SUM(F18:F21)</f>
        <v>222111.03750052679</v>
      </c>
      <c r="G22" s="366">
        <f t="shared" ref="G22:BR22" si="32">SUM(G18:G21)</f>
        <v>158377.21866542401</v>
      </c>
      <c r="H22" s="366">
        <f t="shared" si="32"/>
        <v>160536.22016391857</v>
      </c>
      <c r="I22" s="366">
        <f t="shared" si="32"/>
        <v>150089.40798305918</v>
      </c>
      <c r="J22" s="366">
        <f t="shared" si="32"/>
        <v>123928.94192057112</v>
      </c>
      <c r="K22" s="366">
        <f t="shared" si="32"/>
        <v>131091.10691739764</v>
      </c>
      <c r="L22" s="366">
        <f t="shared" si="32"/>
        <v>206093.42975407673</v>
      </c>
      <c r="M22" s="366">
        <f t="shared" si="32"/>
        <v>150098.4030198039</v>
      </c>
      <c r="N22" s="366">
        <f t="shared" si="32"/>
        <v>161617.83852581022</v>
      </c>
      <c r="O22" s="366">
        <f t="shared" si="32"/>
        <v>180497.36930529968</v>
      </c>
      <c r="P22" s="366">
        <f t="shared" si="32"/>
        <v>187089.21373076033</v>
      </c>
      <c r="Q22" s="366">
        <f t="shared" si="32"/>
        <v>189975.53002057725</v>
      </c>
      <c r="R22" s="366">
        <f t="shared" si="32"/>
        <v>234307.89524036131</v>
      </c>
      <c r="S22" s="366">
        <f t="shared" si="32"/>
        <v>180145.65727741338</v>
      </c>
      <c r="T22" s="366">
        <f t="shared" si="32"/>
        <v>157590.90129355816</v>
      </c>
      <c r="U22" s="366">
        <f t="shared" si="32"/>
        <v>155333.84071773686</v>
      </c>
      <c r="V22" s="366">
        <f t="shared" si="32"/>
        <v>130953.65073520738</v>
      </c>
      <c r="W22" s="366">
        <f t="shared" si="32"/>
        <v>135715.67241444986</v>
      </c>
      <c r="X22" s="366">
        <f t="shared" si="32"/>
        <v>211624.29865625588</v>
      </c>
      <c r="Y22" s="366">
        <f t="shared" si="32"/>
        <v>155677.2836764653</v>
      </c>
      <c r="Z22" s="366">
        <f t="shared" si="32"/>
        <v>166831.02637383502</v>
      </c>
      <c r="AA22" s="366">
        <f t="shared" si="32"/>
        <v>185737.45586844353</v>
      </c>
      <c r="AB22" s="366">
        <f t="shared" si="32"/>
        <v>192633.42663818225</v>
      </c>
      <c r="AC22" s="366">
        <f t="shared" si="32"/>
        <v>188124.17997352622</v>
      </c>
      <c r="AD22" s="366">
        <f t="shared" si="32"/>
        <v>237012.16055139023</v>
      </c>
      <c r="AE22" s="366">
        <f t="shared" si="32"/>
        <v>183567.4088476997</v>
      </c>
      <c r="AF22" s="366">
        <f t="shared" si="32"/>
        <v>167350.44344054905</v>
      </c>
      <c r="AG22" s="366">
        <f t="shared" si="32"/>
        <v>155399.2822205548</v>
      </c>
      <c r="AH22" s="366">
        <f t="shared" si="32"/>
        <v>139140.18365604265</v>
      </c>
      <c r="AI22" s="366">
        <f t="shared" si="32"/>
        <v>135237.18953979324</v>
      </c>
      <c r="AJ22" s="366">
        <f t="shared" si="32"/>
        <v>214526.05108050868</v>
      </c>
      <c r="AK22" s="366">
        <f t="shared" si="32"/>
        <v>159974.53164550397</v>
      </c>
      <c r="AL22" s="366">
        <f t="shared" si="32"/>
        <v>170464.64735783971</v>
      </c>
      <c r="AM22" s="366">
        <f t="shared" si="32"/>
        <v>189885.65454961453</v>
      </c>
      <c r="AN22" s="366">
        <f t="shared" si="32"/>
        <v>197484.15030653466</v>
      </c>
      <c r="AO22" s="366">
        <f t="shared" si="32"/>
        <v>204123.84364100851</v>
      </c>
      <c r="AP22" s="366">
        <f t="shared" si="32"/>
        <v>246526.97703587881</v>
      </c>
      <c r="AQ22" s="366">
        <f t="shared" si="32"/>
        <v>179985.42199754078</v>
      </c>
      <c r="AR22" s="366">
        <f t="shared" si="32"/>
        <v>183523.38028095791</v>
      </c>
      <c r="AS22" s="366">
        <f t="shared" si="32"/>
        <v>171275.05871131772</v>
      </c>
      <c r="AT22" s="366">
        <f t="shared" si="32"/>
        <v>143551.16613266669</v>
      </c>
      <c r="AU22" s="366">
        <f t="shared" si="32"/>
        <v>151169.03832497931</v>
      </c>
      <c r="AV22" s="366">
        <f t="shared" si="32"/>
        <v>226337.83740089761</v>
      </c>
      <c r="AW22" s="366">
        <f t="shared" si="32"/>
        <v>169154.80293581073</v>
      </c>
      <c r="AX22" s="366">
        <f t="shared" si="32"/>
        <v>180114.57710087229</v>
      </c>
      <c r="AY22" s="366">
        <f t="shared" si="32"/>
        <v>198666.12187791345</v>
      </c>
      <c r="AZ22" s="366">
        <f t="shared" si="32"/>
        <v>205847.5849951359</v>
      </c>
      <c r="BA22" s="366">
        <f t="shared" si="32"/>
        <v>212563.92851091977</v>
      </c>
      <c r="BB22" s="366">
        <f t="shared" si="32"/>
        <v>254389.95993942663</v>
      </c>
      <c r="BC22" s="366">
        <f t="shared" si="32"/>
        <v>199244.55737463452</v>
      </c>
      <c r="BD22" s="366">
        <f t="shared" si="32"/>
        <v>176771.68034120314</v>
      </c>
      <c r="BE22" s="366">
        <f t="shared" si="32"/>
        <v>174264.35051991057</v>
      </c>
      <c r="BF22" s="366">
        <f t="shared" si="32"/>
        <v>149086.93345141475</v>
      </c>
      <c r="BG22" s="366">
        <f t="shared" si="32"/>
        <v>154574.41429164511</v>
      </c>
      <c r="BH22" s="366">
        <f t="shared" si="32"/>
        <v>231131.18134946816</v>
      </c>
      <c r="BI22" s="366">
        <f t="shared" si="32"/>
        <v>174333.38674322423</v>
      </c>
      <c r="BJ22" s="366">
        <f t="shared" si="32"/>
        <v>185160.64758331716</v>
      </c>
      <c r="BK22" s="366">
        <f t="shared" si="32"/>
        <v>203956.10534938468</v>
      </c>
      <c r="BL22" s="366">
        <f t="shared" si="32"/>
        <v>211632.68737332511</v>
      </c>
      <c r="BM22" s="366">
        <f t="shared" si="32"/>
        <v>213011.06052505918</v>
      </c>
      <c r="BN22" s="366">
        <f t="shared" si="32"/>
        <v>258242.51702249164</v>
      </c>
      <c r="BO22" s="366">
        <f t="shared" si="32"/>
        <v>203704.1722210109</v>
      </c>
      <c r="BP22" s="366">
        <f t="shared" si="32"/>
        <v>187692.56458423578</v>
      </c>
      <c r="BQ22" s="366">
        <f t="shared" si="32"/>
        <v>175322.87745645514</v>
      </c>
      <c r="BR22" s="366">
        <f t="shared" si="32"/>
        <v>158181.93649228106</v>
      </c>
      <c r="BS22" s="366">
        <f t="shared" ref="BS22:ED22" si="33">SUM(BS18:BS21)</f>
        <v>154996.82580420002</v>
      </c>
      <c r="BT22" s="366">
        <f t="shared" si="33"/>
        <v>234901.56984093165</v>
      </c>
      <c r="BU22" s="366">
        <f t="shared" si="33"/>
        <v>179444.52113832525</v>
      </c>
      <c r="BV22" s="366">
        <f t="shared" si="33"/>
        <v>189576.06511278063</v>
      </c>
      <c r="BW22" s="366">
        <f t="shared" si="33"/>
        <v>208860.75044671973</v>
      </c>
      <c r="BX22" s="366">
        <f t="shared" si="33"/>
        <v>217240.32206466631</v>
      </c>
      <c r="BY22" s="366">
        <f t="shared" si="33"/>
        <v>201220.18306564965</v>
      </c>
      <c r="BZ22" s="366">
        <f t="shared" si="33"/>
        <v>257267.53882397554</v>
      </c>
      <c r="CA22" s="366">
        <f t="shared" si="33"/>
        <v>204822.2558477768</v>
      </c>
      <c r="CB22" s="366">
        <f t="shared" si="33"/>
        <v>181061.20029826238</v>
      </c>
      <c r="CC22" s="366">
        <f t="shared" si="33"/>
        <v>181117.68436796483</v>
      </c>
      <c r="CD22" s="366">
        <f t="shared" si="33"/>
        <v>164265.62971189813</v>
      </c>
      <c r="CE22" s="366">
        <f t="shared" si="33"/>
        <v>159096.33586556162</v>
      </c>
      <c r="CF22" s="366">
        <f t="shared" si="33"/>
        <v>240664.00904006438</v>
      </c>
      <c r="CG22" s="366">
        <f t="shared" si="33"/>
        <v>185295.7630172777</v>
      </c>
      <c r="CH22" s="366">
        <f t="shared" si="33"/>
        <v>195234.54270788346</v>
      </c>
      <c r="CI22" s="366">
        <f t="shared" si="33"/>
        <v>214753.2142942645</v>
      </c>
      <c r="CJ22" s="366">
        <f t="shared" si="33"/>
        <v>223580.38191162748</v>
      </c>
      <c r="CK22" s="366">
        <f t="shared" si="33"/>
        <v>218299.54730992997</v>
      </c>
      <c r="CL22" s="366">
        <f t="shared" si="33"/>
        <v>267930.72539549676</v>
      </c>
      <c r="CM22" s="366">
        <f t="shared" si="33"/>
        <v>214161.21352135806</v>
      </c>
      <c r="CN22" s="366">
        <f t="shared" si="33"/>
        <v>191040.83959521455</v>
      </c>
      <c r="CO22" s="366">
        <f t="shared" si="33"/>
        <v>190141.46613495948</v>
      </c>
      <c r="CP22" s="366">
        <f t="shared" si="33"/>
        <v>169978.61796310038</v>
      </c>
      <c r="CQ22" s="366">
        <f t="shared" si="33"/>
        <v>166477.19269324496</v>
      </c>
      <c r="CR22" s="366">
        <f t="shared" si="33"/>
        <v>248313.24452384602</v>
      </c>
      <c r="CS22" s="366">
        <f t="shared" si="33"/>
        <v>192272.8867698533</v>
      </c>
      <c r="CT22" s="366">
        <f t="shared" si="33"/>
        <v>202205.33848442961</v>
      </c>
      <c r="CU22" s="366">
        <f t="shared" si="33"/>
        <v>221689.6698771519</v>
      </c>
      <c r="CV22" s="366">
        <f t="shared" si="33"/>
        <v>230754.37278370446</v>
      </c>
      <c r="CW22" s="366">
        <f t="shared" si="33"/>
        <v>229912.87068737624</v>
      </c>
      <c r="CX22" s="366">
        <f t="shared" si="33"/>
        <v>276801.29101957008</v>
      </c>
      <c r="CY22" s="366">
        <f t="shared" si="33"/>
        <v>210489.91680854469</v>
      </c>
      <c r="CZ22" s="366">
        <f t="shared" si="33"/>
        <v>213356.1773114517</v>
      </c>
      <c r="DA22" s="366">
        <f t="shared" si="33"/>
        <v>202172.9698397312</v>
      </c>
      <c r="DB22" s="366">
        <f t="shared" si="33"/>
        <v>173870.29835931482</v>
      </c>
      <c r="DC22" s="366">
        <f t="shared" si="33"/>
        <v>183150.52662251913</v>
      </c>
      <c r="DD22" s="366">
        <f t="shared" si="33"/>
        <v>259992.57128313303</v>
      </c>
      <c r="DE22" s="366">
        <f t="shared" si="33"/>
        <v>201680.97141269661</v>
      </c>
      <c r="DF22" s="366">
        <f t="shared" si="33"/>
        <v>212336.2518988534</v>
      </c>
      <c r="DG22" s="366">
        <f t="shared" si="33"/>
        <v>230936.95705032599</v>
      </c>
      <c r="DH22" s="366">
        <f t="shared" si="33"/>
        <v>239716.49858348741</v>
      </c>
      <c r="DI22" s="366">
        <f t="shared" si="33"/>
        <v>245027.3548661776</v>
      </c>
      <c r="DJ22" s="366">
        <f t="shared" si="33"/>
        <v>287736.74029808905</v>
      </c>
      <c r="DK22" s="366">
        <f t="shared" si="33"/>
        <v>232143.23641568859</v>
      </c>
      <c r="DL22" s="366">
        <f t="shared" si="33"/>
        <v>209388.96023643747</v>
      </c>
      <c r="DM22" s="366">
        <f t="shared" si="33"/>
        <v>207384.41486830934</v>
      </c>
      <c r="DN22" s="366">
        <f t="shared" si="33"/>
        <v>181310.4088727686</v>
      </c>
      <c r="DO22" s="366">
        <f t="shared" si="33"/>
        <v>188382.98586439344</v>
      </c>
      <c r="DP22" s="366">
        <f t="shared" si="33"/>
        <v>266465.39276332565</v>
      </c>
      <c r="DQ22" s="366">
        <f t="shared" si="33"/>
        <v>208369.76514225928</v>
      </c>
      <c r="DR22" s="366">
        <f t="shared" si="33"/>
        <v>218785.8974232265</v>
      </c>
      <c r="DS22" s="366">
        <f t="shared" si="33"/>
        <v>237542.1153359712</v>
      </c>
      <c r="DT22" s="366">
        <f t="shared" si="33"/>
        <v>246782.68357968083</v>
      </c>
      <c r="DU22" s="366">
        <f t="shared" si="33"/>
        <v>252469.12304705803</v>
      </c>
      <c r="DV22" s="366">
        <f t="shared" si="33"/>
        <v>295030.20349434257</v>
      </c>
      <c r="DW22" s="366">
        <f t="shared" si="33"/>
        <v>239310.76008507551</v>
      </c>
      <c r="DX22" s="366">
        <f t="shared" si="33"/>
        <v>223327.54101299631</v>
      </c>
      <c r="DY22" s="366">
        <f t="shared" si="33"/>
        <v>210869.20690306762</v>
      </c>
      <c r="DZ22" s="366">
        <f t="shared" si="33"/>
        <v>192482.28522112148</v>
      </c>
      <c r="EA22" s="366">
        <f t="shared" si="33"/>
        <v>190775.86795223923</v>
      </c>
      <c r="EB22" s="366">
        <f t="shared" si="33"/>
        <v>272038.69813809096</v>
      </c>
      <c r="EC22" s="366">
        <f t="shared" si="33"/>
        <v>215096.57583025846</v>
      </c>
      <c r="ED22" s="366">
        <f t="shared" si="33"/>
        <v>224695.57969292588</v>
      </c>
      <c r="EE22" s="366">
        <f t="shared" ref="EE22:GP22" si="34">SUM(EE18:EE21)</f>
        <v>243841.02780005118</v>
      </c>
      <c r="EF22" s="366">
        <f t="shared" si="34"/>
        <v>253741.82254192143</v>
      </c>
      <c r="EG22" s="366">
        <f t="shared" si="34"/>
        <v>236682.86152965477</v>
      </c>
      <c r="EH22" s="366">
        <f t="shared" si="34"/>
        <v>293221.95994818147</v>
      </c>
      <c r="EI22" s="366">
        <f t="shared" si="34"/>
        <v>228303.96025078578</v>
      </c>
      <c r="EJ22" s="366">
        <f t="shared" si="34"/>
        <v>229998.50409602671</v>
      </c>
      <c r="EK22" s="366">
        <f t="shared" si="34"/>
        <v>220579.33415188832</v>
      </c>
      <c r="EL22" s="366">
        <f t="shared" si="34"/>
        <v>192445.68632351505</v>
      </c>
      <c r="EM22" s="366">
        <f t="shared" si="34"/>
        <v>203034.91370402378</v>
      </c>
      <c r="EN22" s="366">
        <f t="shared" si="34"/>
        <v>281320.11293564754</v>
      </c>
      <c r="EO22" s="366">
        <f t="shared" si="34"/>
        <v>222521.53985045399</v>
      </c>
      <c r="EP22" s="366">
        <f t="shared" si="34"/>
        <v>233155.78250450618</v>
      </c>
      <c r="EQ22" s="366">
        <f t="shared" si="34"/>
        <v>251951.299317595</v>
      </c>
      <c r="ER22" s="366">
        <f t="shared" si="34"/>
        <v>261916.03732181381</v>
      </c>
      <c r="ES22" s="366">
        <f t="shared" si="34"/>
        <v>262751.34756103513</v>
      </c>
      <c r="ET22" s="366">
        <f t="shared" si="34"/>
        <v>308355.12101056101</v>
      </c>
      <c r="EU22" s="366">
        <f t="shared" si="34"/>
        <v>252968.57382971526</v>
      </c>
      <c r="EV22" s="366">
        <f t="shared" si="34"/>
        <v>229868.69543540271</v>
      </c>
      <c r="EW22" s="366">
        <f t="shared" si="34"/>
        <v>228606.73006744529</v>
      </c>
      <c r="EX22" s="366">
        <f t="shared" si="34"/>
        <v>202173.08637990465</v>
      </c>
      <c r="EY22" s="366">
        <f t="shared" si="34"/>
        <v>210402.36561480048</v>
      </c>
      <c r="EZ22" s="366">
        <f t="shared" si="34"/>
        <v>289636.04988962464</v>
      </c>
      <c r="FA22" s="366">
        <f t="shared" si="34"/>
        <v>230796.26975298114</v>
      </c>
      <c r="FB22" s="366">
        <f t="shared" si="34"/>
        <v>241022.46175158091</v>
      </c>
      <c r="FC22" s="366">
        <f t="shared" si="34"/>
        <v>259824.02311499737</v>
      </c>
      <c r="FD22" s="366">
        <f t="shared" si="34"/>
        <v>270153.47903045552</v>
      </c>
      <c r="FE22" s="366">
        <f t="shared" si="34"/>
        <v>263532.58005205455</v>
      </c>
      <c r="FF22" s="366">
        <f t="shared" si="34"/>
        <v>313616.58663543721</v>
      </c>
      <c r="FG22" s="366">
        <f t="shared" si="34"/>
        <v>258943.88686347424</v>
      </c>
      <c r="FH22" s="366">
        <f t="shared" si="34"/>
        <v>242099.09250482428</v>
      </c>
      <c r="FI22" s="366">
        <f t="shared" si="34"/>
        <v>231118.90423066626</v>
      </c>
      <c r="FJ22" s="366">
        <f t="shared" si="34"/>
        <v>212733.53424228239</v>
      </c>
      <c r="FK22" s="366">
        <f t="shared" si="34"/>
        <v>212351.74397257253</v>
      </c>
      <c r="FL22" s="366">
        <f t="shared" si="34"/>
        <v>295021.35887211509</v>
      </c>
      <c r="FM22" s="366">
        <f t="shared" si="34"/>
        <v>237489.73285882524</v>
      </c>
      <c r="FN22" s="366">
        <f t="shared" si="34"/>
        <v>247014.24579651564</v>
      </c>
      <c r="FO22" s="366">
        <f t="shared" si="34"/>
        <v>266314.74516582635</v>
      </c>
      <c r="FP22" s="366">
        <f t="shared" si="34"/>
        <v>277418.60897974879</v>
      </c>
      <c r="FQ22" s="366">
        <f t="shared" si="34"/>
        <v>275341.62690143374</v>
      </c>
      <c r="FR22" s="366">
        <f t="shared" si="34"/>
        <v>322909.16131999984</v>
      </c>
      <c r="FS22" s="366">
        <f t="shared" si="34"/>
        <v>267720.63609408069</v>
      </c>
      <c r="FT22" s="366">
        <f t="shared" si="34"/>
        <v>244432.30136227544</v>
      </c>
      <c r="FU22" s="366">
        <f t="shared" si="34"/>
        <v>243708.21551069105</v>
      </c>
      <c r="FV22" s="366">
        <f t="shared" si="34"/>
        <v>217041.23353407279</v>
      </c>
      <c r="FW22" s="366">
        <f t="shared" si="34"/>
        <v>226108.28744439036</v>
      </c>
      <c r="FX22" s="366">
        <f t="shared" si="34"/>
        <v>306168.68750911398</v>
      </c>
      <c r="FY22" s="366">
        <f t="shared" si="34"/>
        <v>246813.51700182818</v>
      </c>
      <c r="FZ22" s="366">
        <f t="shared" si="34"/>
        <v>256914.70801042445</v>
      </c>
      <c r="GA22" s="366">
        <f t="shared" si="34"/>
        <v>275755.5465200193</v>
      </c>
      <c r="GB22" s="366">
        <f t="shared" si="34"/>
        <v>286861.19728326745</v>
      </c>
      <c r="GC22" s="366">
        <f t="shared" si="34"/>
        <v>291558.20446288731</v>
      </c>
      <c r="GD22" s="366">
        <f t="shared" si="34"/>
        <v>334795.8083861827</v>
      </c>
      <c r="GE22" s="366">
        <f t="shared" si="34"/>
        <v>278505.55276140478</v>
      </c>
      <c r="GF22" s="366">
        <f t="shared" si="34"/>
        <v>255488.0869161234</v>
      </c>
      <c r="GG22" s="366">
        <f t="shared" si="34"/>
        <v>254084.25331039712</v>
      </c>
      <c r="GH22" s="366">
        <f t="shared" si="34"/>
        <v>226749.4246621459</v>
      </c>
      <c r="GI22" s="366">
        <f t="shared" si="34"/>
        <v>235986.84165956639</v>
      </c>
      <c r="GJ22" s="366">
        <f t="shared" si="34"/>
        <v>316134.70279363339</v>
      </c>
      <c r="GK22" s="366">
        <f t="shared" si="34"/>
        <v>256249.37705266837</v>
      </c>
      <c r="GL22" s="366">
        <f t="shared" si="34"/>
        <v>266094.37235950812</v>
      </c>
      <c r="GM22" s="366">
        <f t="shared" si="34"/>
        <v>284787.79221134167</v>
      </c>
      <c r="GN22" s="366">
        <f t="shared" si="34"/>
        <v>296159.75747113657</v>
      </c>
      <c r="GO22" s="366">
        <f t="shared" si="34"/>
        <v>295277.44891078107</v>
      </c>
      <c r="GP22" s="366">
        <f t="shared" si="34"/>
        <v>341773.82996425434</v>
      </c>
      <c r="GQ22" s="366">
        <f t="shared" ref="GQ22:JB22" si="35">SUM(GQ18:GQ21)</f>
        <v>274054.12525067793</v>
      </c>
      <c r="GR22" s="366">
        <f t="shared" si="35"/>
        <v>276389.11484197882</v>
      </c>
      <c r="GS22" s="366">
        <f t="shared" si="35"/>
        <v>265682.62504975504</v>
      </c>
      <c r="GT22" s="366">
        <f t="shared" si="35"/>
        <v>235463.15518244609</v>
      </c>
      <c r="GU22" s="366">
        <f t="shared" si="35"/>
        <v>247468.54736212347</v>
      </c>
      <c r="GV22" s="366">
        <f t="shared" si="35"/>
        <v>326915.96786885714</v>
      </c>
      <c r="GW22" s="366">
        <f t="shared" si="35"/>
        <v>266095.94332104572</v>
      </c>
      <c r="GX22" s="366">
        <f t="shared" si="35"/>
        <v>275894.5214537495</v>
      </c>
      <c r="GY22" s="366">
        <f t="shared" si="35"/>
        <v>294333.05396150664</v>
      </c>
      <c r="GZ22" s="366">
        <f t="shared" si="35"/>
        <v>305892.6084999041</v>
      </c>
      <c r="HA22" s="366">
        <f t="shared" si="35"/>
        <v>287352.21677284542</v>
      </c>
      <c r="HB22" s="366">
        <f t="shared" si="35"/>
        <v>344414.48112238449</v>
      </c>
      <c r="HC22" s="366">
        <f t="shared" si="35"/>
        <v>290370.6072642575</v>
      </c>
      <c r="HD22" s="366">
        <f t="shared" si="35"/>
        <v>265755.54812093242</v>
      </c>
      <c r="HE22" s="366">
        <f t="shared" si="35"/>
        <v>266725.2089798029</v>
      </c>
      <c r="HF22" s="366">
        <f t="shared" si="35"/>
        <v>240039.95195012432</v>
      </c>
      <c r="HG22" s="366">
        <f t="shared" si="35"/>
        <v>250495.69856683834</v>
      </c>
      <c r="HH22" s="366">
        <f t="shared" si="35"/>
        <v>332086.14679896407</v>
      </c>
      <c r="HI22" s="366">
        <f t="shared" si="35"/>
        <v>272064.3742690974</v>
      </c>
      <c r="HJ22" s="366">
        <f t="shared" si="35"/>
        <v>282062.39925458113</v>
      </c>
      <c r="HK22" s="366">
        <f t="shared" si="35"/>
        <v>301060.06976021104</v>
      </c>
      <c r="HL22" s="366">
        <f t="shared" si="35"/>
        <v>313477.34754398069</v>
      </c>
      <c r="HM22" s="366">
        <f t="shared" si="35"/>
        <v>313051.91997173784</v>
      </c>
      <c r="HN22" s="366">
        <f t="shared" si="35"/>
        <v>359551.75061434408</v>
      </c>
      <c r="HO22" s="366">
        <f t="shared" si="35"/>
        <v>303465.54906386836</v>
      </c>
      <c r="HP22" s="366">
        <f t="shared" si="35"/>
        <v>280035.06639787822</v>
      </c>
      <c r="HQ22" s="366">
        <f t="shared" si="35"/>
        <v>279462.36933929607</v>
      </c>
      <c r="HR22" s="366">
        <f t="shared" si="35"/>
        <v>256484.77887974991</v>
      </c>
      <c r="HS22" s="366">
        <f t="shared" si="35"/>
        <v>256759.93178304835</v>
      </c>
      <c r="HT22" s="366">
        <f t="shared" si="35"/>
        <v>342140.32550160534</v>
      </c>
      <c r="HU22" s="366">
        <f t="shared" si="35"/>
        <v>282543.13523925713</v>
      </c>
      <c r="HV22" s="366">
        <f t="shared" si="35"/>
        <v>291243.90649227367</v>
      </c>
      <c r="HW22" s="366">
        <f t="shared" si="35"/>
        <v>310464.37073209084</v>
      </c>
      <c r="HX22" s="366">
        <f t="shared" si="35"/>
        <v>323371.86620904534</v>
      </c>
      <c r="HY22" s="366">
        <f t="shared" si="35"/>
        <v>320003.84276644059</v>
      </c>
      <c r="HZ22" s="366">
        <f t="shared" si="35"/>
        <v>368186.69376194087</v>
      </c>
      <c r="IA22" s="366">
        <f t="shared" si="35"/>
        <v>300394.25865694042</v>
      </c>
      <c r="IB22" s="366">
        <f t="shared" si="35"/>
        <v>302491.52804864326</v>
      </c>
      <c r="IC22" s="366">
        <f t="shared" si="35"/>
        <v>292378.12829148007</v>
      </c>
      <c r="ID22" s="366">
        <f t="shared" si="35"/>
        <v>261586.61554442908</v>
      </c>
      <c r="IE22" s="366">
        <f t="shared" si="35"/>
        <v>274895.67582771828</v>
      </c>
      <c r="IF22" s="366">
        <f t="shared" si="35"/>
        <v>355609.37679656374</v>
      </c>
      <c r="IG22" s="366">
        <f t="shared" si="35"/>
        <v>293840.390478549</v>
      </c>
      <c r="IH22" s="366">
        <f t="shared" si="35"/>
        <v>303364.84281534929</v>
      </c>
      <c r="II22" s="366">
        <f t="shared" si="35"/>
        <v>321812.1546828369</v>
      </c>
      <c r="IJ22" s="366">
        <f t="shared" si="35"/>
        <v>334621.33065402391</v>
      </c>
      <c r="IK22" s="366">
        <f t="shared" si="35"/>
        <v>337419.5752039887</v>
      </c>
      <c r="IL22" s="366">
        <f t="shared" si="35"/>
        <v>381522.08124733868</v>
      </c>
      <c r="IM22" s="366">
        <f t="shared" si="35"/>
        <v>324464.36662616959</v>
      </c>
      <c r="IN22" s="366">
        <f t="shared" si="35"/>
        <v>300965.36766142619</v>
      </c>
      <c r="IO22" s="366">
        <f t="shared" si="35"/>
        <v>300090.5145644311</v>
      </c>
      <c r="IP22" s="366">
        <f t="shared" si="35"/>
        <v>271495.7794246194</v>
      </c>
      <c r="IQ22" s="366">
        <f t="shared" si="35"/>
        <v>282716.28907504596</v>
      </c>
      <c r="IR22" s="366">
        <f t="shared" si="35"/>
        <v>364781.55149716936</v>
      </c>
      <c r="IS22" s="366">
        <f t="shared" si="35"/>
        <v>303160.38162737445</v>
      </c>
      <c r="IT22" s="366">
        <f t="shared" si="35"/>
        <v>312430.50912066875</v>
      </c>
      <c r="IU22" s="366">
        <f t="shared" si="35"/>
        <v>331039.29594470037</v>
      </c>
      <c r="IV22" s="366">
        <f t="shared" si="35"/>
        <v>344413.96523788344</v>
      </c>
      <c r="IW22" s="366">
        <f t="shared" si="35"/>
        <v>347534.11860872037</v>
      </c>
      <c r="IX22" s="366">
        <f t="shared" si="35"/>
        <v>391533.42288997106</v>
      </c>
      <c r="IY22" s="366">
        <f t="shared" si="35"/>
        <v>334321.26612325647</v>
      </c>
      <c r="IZ22" s="366">
        <f t="shared" si="35"/>
        <v>317581.36724389269</v>
      </c>
      <c r="JA22" s="366">
        <f t="shared" si="35"/>
        <v>306284.07781948318</v>
      </c>
      <c r="JB22" s="366">
        <f t="shared" si="35"/>
        <v>285319.42672828882</v>
      </c>
      <c r="JC22" s="366">
        <f t="shared" ref="JC22:LN22" si="36">SUM(JC18:JC21)</f>
        <v>287863.20037106361</v>
      </c>
      <c r="JD22" s="366">
        <f t="shared" si="36"/>
        <v>373206.68503976607</v>
      </c>
      <c r="JE22" s="366">
        <f t="shared" si="36"/>
        <v>312656.16508151509</v>
      </c>
      <c r="JF22" s="366">
        <f t="shared" si="36"/>
        <v>321083.01720320235</v>
      </c>
      <c r="JG22" s="366">
        <f t="shared" si="36"/>
        <v>340078.61173987656</v>
      </c>
      <c r="JH22" s="366">
        <f t="shared" si="36"/>
        <v>354213.68235654867</v>
      </c>
      <c r="JI22" s="366">
        <f t="shared" si="36"/>
        <v>351852.31739320076</v>
      </c>
      <c r="JJ22" s="366">
        <f t="shared" si="36"/>
        <v>399335.40214050451</v>
      </c>
      <c r="JK22" s="366">
        <f t="shared" si="36"/>
        <v>330847.76916210551</v>
      </c>
      <c r="JL22" s="366">
        <f t="shared" si="36"/>
        <v>332805.10332904931</v>
      </c>
      <c r="JM22" s="366">
        <f t="shared" si="36"/>
        <v>322848.75000184024</v>
      </c>
      <c r="JN22" s="366">
        <f t="shared" si="36"/>
        <v>291158.43437522324</v>
      </c>
      <c r="JO22" s="366">
        <f t="shared" si="36"/>
        <v>305718.37938678171</v>
      </c>
      <c r="JP22" s="366">
        <f t="shared" si="36"/>
        <v>387613.2289979948</v>
      </c>
      <c r="JQ22" s="366">
        <f t="shared" si="36"/>
        <v>324686.39274908131</v>
      </c>
      <c r="JR22" s="366">
        <f t="shared" si="36"/>
        <v>333813.80669988226</v>
      </c>
      <c r="JS22" s="366">
        <f t="shared" si="36"/>
        <v>352181.66303100553</v>
      </c>
      <c r="JT22" s="366">
        <f t="shared" si="36"/>
        <v>366260.41211267031</v>
      </c>
      <c r="JU22" s="366">
        <f t="shared" si="36"/>
        <v>364230.79196083051</v>
      </c>
      <c r="JV22" s="366">
        <f t="shared" si="36"/>
        <v>411212.6420838894</v>
      </c>
      <c r="JW22" s="366">
        <f t="shared" si="36"/>
        <v>354149.39258141775</v>
      </c>
      <c r="JX22" s="366">
        <f t="shared" si="36"/>
        <v>330167.39519876509</v>
      </c>
      <c r="JY22" s="366">
        <f t="shared" si="36"/>
        <v>330048.95619745931</v>
      </c>
      <c r="JZ22" s="366">
        <f t="shared" si="36"/>
        <v>300852.86754735757</v>
      </c>
      <c r="KA22" s="366">
        <f t="shared" si="36"/>
        <v>313490.05819222756</v>
      </c>
      <c r="KB22" s="366">
        <f t="shared" si="36"/>
        <v>396963.07307764189</v>
      </c>
      <c r="KC22" s="366">
        <f t="shared" si="36"/>
        <v>334307.32170304033</v>
      </c>
      <c r="KD22" s="366">
        <f t="shared" si="36"/>
        <v>343278.23618576751</v>
      </c>
      <c r="KE22" s="366">
        <f t="shared" si="36"/>
        <v>361901.40872880537</v>
      </c>
      <c r="KF22" s="366">
        <f t="shared" si="36"/>
        <v>376653.69475030358</v>
      </c>
      <c r="KG22" s="366">
        <f t="shared" si="36"/>
        <v>367264.22079621995</v>
      </c>
      <c r="KH22" s="366">
        <f t="shared" si="36"/>
        <v>418902.94166317501</v>
      </c>
      <c r="KI22" s="366">
        <f t="shared" si="36"/>
        <v>362626.9629865748</v>
      </c>
      <c r="KJ22" s="366">
        <f t="shared" si="36"/>
        <v>344971.10806798737</v>
      </c>
      <c r="KK22" s="366">
        <f t="shared" si="36"/>
        <v>335236.32713394816</v>
      </c>
      <c r="KL22" s="366">
        <f t="shared" si="36"/>
        <v>314082.67895885656</v>
      </c>
      <c r="KM22" s="366">
        <f t="shared" si="36"/>
        <v>318263.61828095943</v>
      </c>
      <c r="KN22" s="366">
        <f t="shared" si="36"/>
        <v>405314.08085447166</v>
      </c>
      <c r="KO22" s="366">
        <f t="shared" si="36"/>
        <v>343907.14290079067</v>
      </c>
      <c r="KP22" s="366">
        <f t="shared" si="36"/>
        <v>352172.38643320178</v>
      </c>
      <c r="KQ22" s="366">
        <f t="shared" si="36"/>
        <v>371311.41861531348</v>
      </c>
      <c r="KR22" s="366">
        <f t="shared" si="36"/>
        <v>386961.34056077467</v>
      </c>
      <c r="KS22" s="366">
        <f t="shared" si="36"/>
        <v>382063.38704481017</v>
      </c>
      <c r="KT22" s="366">
        <f t="shared" si="36"/>
        <v>431241.71798613336</v>
      </c>
      <c r="KU22" s="366">
        <f t="shared" si="36"/>
        <v>374423.64103888226</v>
      </c>
      <c r="KV22" s="366">
        <f t="shared" si="36"/>
        <v>350315.12764397182</v>
      </c>
      <c r="KW22" s="366">
        <f t="shared" si="36"/>
        <v>350874.05120792548</v>
      </c>
      <c r="KX22" s="366">
        <f t="shared" si="36"/>
        <v>321378.67806928366</v>
      </c>
      <c r="KY22" s="366">
        <f t="shared" si="36"/>
        <v>335122.95685325144</v>
      </c>
      <c r="KZ22" s="366">
        <f t="shared" si="36"/>
        <v>419673.415165385</v>
      </c>
      <c r="LA22" s="366">
        <f t="shared" si="36"/>
        <v>356353.22009221418</v>
      </c>
      <c r="LB22" s="366">
        <f t="shared" si="36"/>
        <v>365167.50768961158</v>
      </c>
      <c r="LC22" s="366">
        <f t="shared" si="36"/>
        <v>383845.08429333678</v>
      </c>
      <c r="LD22" s="366">
        <f t="shared" si="36"/>
        <v>399607.66484750231</v>
      </c>
      <c r="LE22" s="366">
        <f t="shared" si="36"/>
        <v>400886.49590935622</v>
      </c>
      <c r="LF22" s="366">
        <f t="shared" si="36"/>
        <v>446105.21130270982</v>
      </c>
      <c r="LG22" s="366">
        <f t="shared" si="36"/>
        <v>388212.91365300148</v>
      </c>
      <c r="LH22" s="366">
        <f t="shared" si="36"/>
        <v>364327.63218333031</v>
      </c>
      <c r="LI22" s="366">
        <f t="shared" si="36"/>
        <v>364292.90942712897</v>
      </c>
      <c r="LJ22" s="366">
        <f t="shared" si="36"/>
        <v>334091.93370840617</v>
      </c>
      <c r="LK22" s="366">
        <f t="shared" si="36"/>
        <v>348132.00699118752</v>
      </c>
      <c r="LL22" s="366">
        <f t="shared" si="36"/>
        <v>432896.35226052161</v>
      </c>
      <c r="LM22" s="366">
        <f t="shared" si="36"/>
        <v>368964.91485487926</v>
      </c>
      <c r="LN22" s="366">
        <f t="shared" si="36"/>
        <v>377502.2625996524</v>
      </c>
      <c r="LO22" s="366">
        <f t="shared" ref="LO22:NA22" si="37">SUM(LO18:LO21)</f>
        <v>396037.49237396335</v>
      </c>
      <c r="LP22" s="366">
        <f t="shared" si="37"/>
        <v>412185.41689619346</v>
      </c>
      <c r="LQ22" s="366">
        <f t="shared" si="37"/>
        <v>408352.32668369549</v>
      </c>
      <c r="LR22" s="366">
        <f t="shared" si="37"/>
        <v>456559.49883645249</v>
      </c>
      <c r="LS22" s="366">
        <f t="shared" si="37"/>
        <v>387142.05863075267</v>
      </c>
      <c r="LT22" s="366">
        <f t="shared" si="37"/>
        <v>388627.13161443098</v>
      </c>
      <c r="LU22" s="366">
        <f t="shared" si="37"/>
        <v>379272.72848319996</v>
      </c>
      <c r="LV22" s="366">
        <f t="shared" si="37"/>
        <v>346093.07916416449</v>
      </c>
      <c r="LW22" s="366">
        <f t="shared" si="37"/>
        <v>363006.94299892423</v>
      </c>
      <c r="LX22" s="366">
        <f t="shared" si="37"/>
        <v>447166.13088670798</v>
      </c>
      <c r="LY22" s="366">
        <f t="shared" si="37"/>
        <v>382190.92861059395</v>
      </c>
      <c r="LZ22" s="366">
        <f t="shared" si="37"/>
        <v>390642.28835381567</v>
      </c>
      <c r="MA22" s="366">
        <f t="shared" si="37"/>
        <v>408911.34037204989</v>
      </c>
      <c r="MB22" s="366">
        <f t="shared" si="37"/>
        <v>425355.4105674827</v>
      </c>
      <c r="MC22" s="366">
        <f t="shared" si="37"/>
        <v>403788.75644876517</v>
      </c>
      <c r="MD22" s="366">
        <f t="shared" si="37"/>
        <v>462607.22216462588</v>
      </c>
      <c r="ME22" s="366">
        <f t="shared" si="37"/>
        <v>406824.78956856317</v>
      </c>
      <c r="MF22" s="366">
        <f t="shared" si="37"/>
        <v>381340.17912919872</v>
      </c>
      <c r="MG22" s="366">
        <f t="shared" si="37"/>
        <v>383694.12592204171</v>
      </c>
      <c r="MH22" s="366">
        <f t="shared" si="37"/>
        <v>353977.43522474257</v>
      </c>
      <c r="MI22" s="366">
        <f t="shared" si="37"/>
        <v>369459.37150263845</v>
      </c>
      <c r="MJ22" s="366">
        <f t="shared" si="37"/>
        <v>455874.37624951277</v>
      </c>
      <c r="MK22" s="366">
        <f t="shared" si="37"/>
        <v>391597.50133892085</v>
      </c>
      <c r="ML22" s="366">
        <f t="shared" si="37"/>
        <v>400215.56946940714</v>
      </c>
      <c r="MM22" s="366">
        <f t="shared" si="37"/>
        <v>419039.54539284343</v>
      </c>
      <c r="MN22" s="366">
        <f t="shared" si="37"/>
        <v>436458.264366569</v>
      </c>
      <c r="MO22" s="366">
        <f t="shared" si="37"/>
        <v>432934.02115230687</v>
      </c>
      <c r="MP22" s="366">
        <f t="shared" si="37"/>
        <v>481240.66888935177</v>
      </c>
      <c r="MQ22" s="366">
        <f t="shared" si="37"/>
        <v>423377.44723597582</v>
      </c>
      <c r="MR22" s="366">
        <f t="shared" si="37"/>
        <v>399059.94778662414</v>
      </c>
      <c r="MS22" s="366">
        <f t="shared" si="37"/>
        <v>399906.44588249316</v>
      </c>
      <c r="MT22" s="366">
        <f t="shared" si="37"/>
        <v>369036.75643324736</v>
      </c>
      <c r="MU22" s="366">
        <f t="shared" si="37"/>
        <v>384742.63320063683</v>
      </c>
      <c r="MV22" s="366">
        <f t="shared" si="37"/>
        <v>471147.27053368441</v>
      </c>
      <c r="MW22" s="366">
        <f t="shared" si="37"/>
        <v>406037.97868790955</v>
      </c>
      <c r="MX22" s="366">
        <f t="shared" si="37"/>
        <v>414243.96698068146</v>
      </c>
      <c r="MY22" s="366">
        <f t="shared" si="37"/>
        <v>432805.97302523587</v>
      </c>
      <c r="MZ22" s="366">
        <f t="shared" si="37"/>
        <v>450550.2555196716</v>
      </c>
      <c r="NA22" s="366">
        <f t="shared" si="37"/>
        <v>439355.34119906445</v>
      </c>
    </row>
  </sheetData>
  <mergeCells count="32">
    <mergeCell ref="CL15:CW15"/>
    <mergeCell ref="B1:E1"/>
    <mergeCell ref="B17:C17"/>
    <mergeCell ref="F15:Q15"/>
    <mergeCell ref="R15:AC15"/>
    <mergeCell ref="AD15:AO15"/>
    <mergeCell ref="AP15:BA15"/>
    <mergeCell ref="BB15:BM15"/>
    <mergeCell ref="BN15:BY15"/>
    <mergeCell ref="BZ15:CK15"/>
    <mergeCell ref="HZ15:IK15"/>
    <mergeCell ref="CX15:DI15"/>
    <mergeCell ref="DJ15:DU15"/>
    <mergeCell ref="DV15:EG15"/>
    <mergeCell ref="EH15:ES15"/>
    <mergeCell ref="ET15:FE15"/>
    <mergeCell ref="FF15:FQ15"/>
    <mergeCell ref="FR15:GC15"/>
    <mergeCell ref="GD15:GO15"/>
    <mergeCell ref="GP15:HA15"/>
    <mergeCell ref="HB15:HM15"/>
    <mergeCell ref="HN15:HY15"/>
    <mergeCell ref="LF15:LQ15"/>
    <mergeCell ref="LR15:MC15"/>
    <mergeCell ref="MD15:MO15"/>
    <mergeCell ref="MP15:NA15"/>
    <mergeCell ref="IL15:IW15"/>
    <mergeCell ref="IX15:JI15"/>
    <mergeCell ref="JJ15:JU15"/>
    <mergeCell ref="JV15:KG15"/>
    <mergeCell ref="KH15:KS15"/>
    <mergeCell ref="KT15:LE15"/>
  </mergeCells>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8A7E8-B466-4BAE-A6A1-7CC9C7AC0170}">
  <sheetPr>
    <tabColor theme="8" tint="0.59999389629810485"/>
  </sheetPr>
  <dimension ref="A1:NA22"/>
  <sheetViews>
    <sheetView workbookViewId="0">
      <selection activeCell="F3" sqref="F3:G4"/>
    </sheetView>
  </sheetViews>
  <sheetFormatPr defaultColWidth="9.140625" defaultRowHeight="12.75" x14ac:dyDescent="0.2"/>
  <cols>
    <col min="1" max="1" width="23" style="256" bestFit="1" customWidth="1"/>
    <col min="2" max="2" width="31.5703125" style="256" bestFit="1" customWidth="1"/>
    <col min="3" max="3" width="11" style="256" bestFit="1" customWidth="1"/>
    <col min="4" max="4" width="10.85546875" style="256" bestFit="1" customWidth="1"/>
    <col min="5" max="5" width="15.42578125" style="256" bestFit="1" customWidth="1"/>
    <col min="6" max="6" width="8.140625" style="256" bestFit="1" customWidth="1"/>
    <col min="7" max="10" width="8.7109375" style="256" bestFit="1" customWidth="1"/>
    <col min="11" max="11" width="8.140625" style="256" bestFit="1" customWidth="1"/>
    <col min="12" max="12" width="9" style="256" bestFit="1" customWidth="1"/>
    <col min="13" max="13" width="8.7109375" style="256" bestFit="1" customWidth="1"/>
    <col min="14" max="14" width="8.140625" style="256" bestFit="1" customWidth="1"/>
    <col min="15" max="17" width="8.7109375" style="256" bestFit="1" customWidth="1"/>
    <col min="18" max="18" width="9" style="256" bestFit="1" customWidth="1"/>
    <col min="19" max="20" width="8.42578125" style="256" bestFit="1" customWidth="1"/>
    <col min="21" max="22" width="8.7109375" style="256" bestFit="1" customWidth="1"/>
    <col min="23" max="24" width="8.42578125" style="256" bestFit="1" customWidth="1"/>
    <col min="25" max="25" width="8.7109375" style="256" bestFit="1" customWidth="1"/>
    <col min="26" max="26" width="8.42578125" style="256" bestFit="1" customWidth="1"/>
    <col min="27" max="28" width="8.7109375" style="256" bestFit="1" customWidth="1"/>
    <col min="29" max="29" width="8.42578125" style="256" bestFit="1" customWidth="1"/>
    <col min="30" max="33" width="8.7109375" style="256" bestFit="1" customWidth="1"/>
    <col min="34" max="34" width="8.42578125" style="256" bestFit="1" customWidth="1"/>
    <col min="35" max="41" width="8.7109375" style="256" bestFit="1" customWidth="1"/>
    <col min="42" max="42" width="9" style="256" bestFit="1" customWidth="1"/>
    <col min="43" max="44" width="8.7109375" style="256" bestFit="1" customWidth="1"/>
    <col min="45" max="46" width="8.42578125" style="256" bestFit="1" customWidth="1"/>
    <col min="47" max="47" width="8.140625" style="256" bestFit="1" customWidth="1"/>
    <col min="48" max="48" width="9" style="256" bestFit="1" customWidth="1"/>
    <col min="49" max="49" width="8.42578125" style="256" bestFit="1" customWidth="1"/>
    <col min="50" max="50" width="8.140625" style="256" bestFit="1" customWidth="1"/>
    <col min="51" max="51" width="8.7109375" style="256" bestFit="1" customWidth="1"/>
    <col min="52" max="52" width="9" style="256" bestFit="1" customWidth="1"/>
    <col min="53" max="53" width="8.7109375" style="256" bestFit="1" customWidth="1"/>
    <col min="54" max="54" width="9" style="256" bestFit="1" customWidth="1"/>
    <col min="55" max="59" width="8.7109375" style="256" bestFit="1" customWidth="1"/>
    <col min="60" max="60" width="8.140625" style="256" bestFit="1" customWidth="1"/>
    <col min="61" max="61" width="8.7109375" style="256" bestFit="1" customWidth="1"/>
    <col min="62" max="62" width="8.140625" style="256" bestFit="1" customWidth="1"/>
    <col min="63" max="63" width="9" style="256" bestFit="1" customWidth="1"/>
    <col min="64" max="64" width="8.42578125" style="256" bestFit="1" customWidth="1"/>
    <col min="65" max="65" width="8.140625" style="256" bestFit="1" customWidth="1"/>
    <col min="66" max="67" width="9" style="256" bestFit="1" customWidth="1"/>
    <col min="68" max="69" width="8.7109375" style="256" bestFit="1" customWidth="1"/>
    <col min="70" max="70" width="8.42578125" style="256" bestFit="1" customWidth="1"/>
    <col min="71" max="71" width="8.7109375" style="256" bestFit="1" customWidth="1"/>
    <col min="72" max="72" width="9" style="256" bestFit="1" customWidth="1"/>
    <col min="73" max="77" width="8.7109375" style="256" bestFit="1" customWidth="1"/>
    <col min="78" max="79" width="9" style="256" bestFit="1" customWidth="1"/>
    <col min="80" max="80" width="8.140625" style="256" bestFit="1" customWidth="1"/>
    <col min="81" max="81" width="7.85546875" style="256" bestFit="1" customWidth="1"/>
    <col min="82" max="83" width="8.7109375" style="256" bestFit="1" customWidth="1"/>
    <col min="84" max="84" width="9" style="256" bestFit="1" customWidth="1"/>
    <col min="85" max="87" width="8.7109375" style="256" bestFit="1" customWidth="1"/>
    <col min="88" max="88" width="9" style="256" bestFit="1" customWidth="1"/>
    <col min="89" max="90" width="8.7109375" style="256" bestFit="1" customWidth="1"/>
    <col min="91" max="93" width="8.140625" style="256" bestFit="1" customWidth="1"/>
    <col min="94" max="97" width="8.7109375" style="256" bestFit="1" customWidth="1"/>
    <col min="98" max="98" width="9" style="256" bestFit="1" customWidth="1"/>
    <col min="99" max="99" width="8.7109375" style="256" bestFit="1" customWidth="1"/>
    <col min="100" max="100" width="9" style="256" bestFit="1" customWidth="1"/>
    <col min="101" max="106" width="8.7109375" style="256" bestFit="1" customWidth="1"/>
    <col min="107" max="107" width="8.140625" style="256" bestFit="1" customWidth="1"/>
    <col min="108" max="108" width="9" style="256" bestFit="1" customWidth="1"/>
    <col min="109" max="109" width="8.42578125" style="256" bestFit="1" customWidth="1"/>
    <col min="110" max="110" width="8.7109375" style="256" bestFit="1" customWidth="1"/>
    <col min="111" max="111" width="9" style="256" bestFit="1" customWidth="1"/>
    <col min="112" max="112" width="8.7109375" style="256" bestFit="1" customWidth="1"/>
    <col min="113" max="114" width="9" style="256" bestFit="1" customWidth="1"/>
    <col min="115" max="115" width="8.7109375" style="256" bestFit="1" customWidth="1"/>
    <col min="116" max="117" width="9" style="256" bestFit="1" customWidth="1"/>
    <col min="118" max="118" width="8.140625" style="256" bestFit="1" customWidth="1"/>
    <col min="119" max="119" width="8.7109375" style="256" bestFit="1" customWidth="1"/>
    <col min="120" max="121" width="9" style="256" bestFit="1" customWidth="1"/>
    <col min="122" max="122" width="8.7109375" style="256" bestFit="1" customWidth="1"/>
    <col min="123" max="126" width="9" style="256" bestFit="1" customWidth="1"/>
    <col min="127" max="127" width="8.42578125" style="256" bestFit="1" customWidth="1"/>
    <col min="128" max="128" width="9" style="256" bestFit="1" customWidth="1"/>
    <col min="129" max="131" width="8.7109375" style="256" bestFit="1" customWidth="1"/>
    <col min="132" max="132" width="9" style="256" bestFit="1" customWidth="1"/>
    <col min="133" max="133" width="8.7109375" style="256" bestFit="1" customWidth="1"/>
    <col min="134" max="134" width="9" style="256" bestFit="1" customWidth="1"/>
    <col min="135" max="135" width="8.7109375" style="256" bestFit="1" customWidth="1"/>
    <col min="136" max="141" width="9" style="256" bestFit="1" customWidth="1"/>
    <col min="142" max="142" width="8.7109375" style="256" bestFit="1" customWidth="1"/>
    <col min="143" max="143" width="9" style="256" bestFit="1" customWidth="1"/>
    <col min="144" max="144" width="8.7109375" style="256" bestFit="1" customWidth="1"/>
    <col min="145" max="145" width="9" style="256" bestFit="1" customWidth="1"/>
    <col min="146" max="146" width="8.7109375" style="256" bestFit="1" customWidth="1"/>
    <col min="147" max="148" width="8.42578125" style="256" bestFit="1" customWidth="1"/>
    <col min="149" max="149" width="8.7109375" style="256" bestFit="1" customWidth="1"/>
    <col min="150" max="153" width="9" style="256" bestFit="1" customWidth="1"/>
    <col min="154" max="155" width="8.7109375" style="256" bestFit="1" customWidth="1"/>
    <col min="156" max="157" width="9" style="256" bestFit="1" customWidth="1"/>
    <col min="158" max="158" width="8.7109375" style="256" bestFit="1" customWidth="1"/>
    <col min="159" max="159" width="9" style="256" bestFit="1" customWidth="1"/>
    <col min="160" max="160" width="8.7109375" style="256" bestFit="1" customWidth="1"/>
    <col min="161" max="161" width="9" style="256" bestFit="1" customWidth="1"/>
    <col min="162" max="162" width="8.42578125" style="256" bestFit="1" customWidth="1"/>
    <col min="163" max="164" width="9" style="256" bestFit="1" customWidth="1"/>
    <col min="165" max="165" width="8.140625" style="256" bestFit="1" customWidth="1"/>
    <col min="166" max="168" width="8.7109375" style="256" bestFit="1" customWidth="1"/>
    <col min="169" max="169" width="9" style="256" bestFit="1" customWidth="1"/>
    <col min="170" max="172" width="8.7109375" style="256" bestFit="1" customWidth="1"/>
    <col min="173" max="174" width="9" style="256" bestFit="1" customWidth="1"/>
    <col min="175" max="175" width="8.7109375" style="256" bestFit="1" customWidth="1"/>
    <col min="176" max="177" width="9" style="256" bestFit="1" customWidth="1"/>
    <col min="178" max="178" width="8.42578125" style="256" bestFit="1" customWidth="1"/>
    <col min="179" max="182" width="8.7109375" style="256" bestFit="1" customWidth="1"/>
    <col min="183" max="183" width="9" style="256" bestFit="1" customWidth="1"/>
    <col min="184" max="185" width="8.7109375" style="256" bestFit="1" customWidth="1"/>
    <col min="186" max="191" width="9" style="256" bestFit="1" customWidth="1"/>
    <col min="192" max="192" width="8.42578125" style="256" bestFit="1" customWidth="1"/>
    <col min="193" max="195" width="9" style="256" bestFit="1" customWidth="1"/>
    <col min="196" max="196" width="8.7109375" style="256" bestFit="1" customWidth="1"/>
    <col min="197" max="197" width="9" style="256" bestFit="1" customWidth="1"/>
    <col min="198" max="198" width="8.7109375" style="256" bestFit="1" customWidth="1"/>
    <col min="199" max="203" width="9" style="256" bestFit="1" customWidth="1"/>
    <col min="204" max="204" width="8.7109375" style="256" bestFit="1" customWidth="1"/>
    <col min="205" max="209" width="9" style="256" bestFit="1" customWidth="1"/>
    <col min="210" max="211" width="8.7109375" style="256" bestFit="1" customWidth="1"/>
    <col min="212" max="218" width="9" style="256" bestFit="1" customWidth="1"/>
    <col min="219" max="221" width="8.7109375" style="256" bestFit="1" customWidth="1"/>
    <col min="222" max="227" width="9" style="256" bestFit="1" customWidth="1"/>
    <col min="228" max="228" width="8.7109375" style="256" bestFit="1" customWidth="1"/>
    <col min="229" max="229" width="9" style="256" bestFit="1" customWidth="1"/>
    <col min="230" max="231" width="8.7109375" style="256" bestFit="1" customWidth="1"/>
    <col min="232" max="233" width="9" style="256" bestFit="1" customWidth="1"/>
    <col min="234" max="234" width="8.7109375" style="256" bestFit="1" customWidth="1"/>
    <col min="235" max="237" width="9" style="256" bestFit="1" customWidth="1"/>
    <col min="238" max="238" width="8.7109375" style="256" bestFit="1" customWidth="1"/>
    <col min="239" max="242" width="9" style="256" bestFit="1" customWidth="1"/>
    <col min="243" max="243" width="8.42578125" style="256" bestFit="1" customWidth="1"/>
    <col min="244" max="244" width="8.7109375" style="256" bestFit="1" customWidth="1"/>
    <col min="245" max="245" width="9" style="256" bestFit="1" customWidth="1"/>
    <col min="246" max="246" width="8.7109375" style="256" bestFit="1" customWidth="1"/>
    <col min="247" max="248" width="9" style="256" bestFit="1" customWidth="1"/>
    <col min="249" max="251" width="8.7109375" style="256" bestFit="1" customWidth="1"/>
    <col min="252" max="252" width="9" style="256" bestFit="1" customWidth="1"/>
    <col min="253" max="253" width="8.7109375" style="256" bestFit="1" customWidth="1"/>
    <col min="254" max="254" width="8.42578125" style="256" bestFit="1" customWidth="1"/>
    <col min="255" max="256" width="8.7109375" style="256" bestFit="1" customWidth="1"/>
    <col min="257" max="257" width="9" style="256" bestFit="1" customWidth="1"/>
    <col min="258" max="259" width="8.7109375" style="256" bestFit="1" customWidth="1"/>
    <col min="260" max="260" width="8.42578125" style="256" bestFit="1" customWidth="1"/>
    <col min="261" max="261" width="9" style="256" bestFit="1" customWidth="1"/>
    <col min="262" max="262" width="8.7109375" style="256" bestFit="1" customWidth="1"/>
    <col min="263" max="264" width="9" style="256" bestFit="1" customWidth="1"/>
    <col min="265" max="266" width="8.7109375" style="256" bestFit="1" customWidth="1"/>
    <col min="267" max="267" width="9" style="256" bestFit="1" customWidth="1"/>
    <col min="268" max="269" width="8.7109375" style="256" bestFit="1" customWidth="1"/>
    <col min="270" max="273" width="9" style="256" bestFit="1" customWidth="1"/>
    <col min="274" max="274" width="8.42578125" style="256" bestFit="1" customWidth="1"/>
    <col min="275" max="276" width="8.7109375" style="256" bestFit="1" customWidth="1"/>
    <col min="277" max="277" width="9" style="256" bestFit="1" customWidth="1"/>
    <col min="278" max="279" width="8.7109375" style="256" bestFit="1" customWidth="1"/>
    <col min="280" max="280" width="9" style="256" bestFit="1" customWidth="1"/>
    <col min="281" max="281" width="8.7109375" style="256" bestFit="1" customWidth="1"/>
    <col min="282" max="282" width="8.140625" style="256" bestFit="1" customWidth="1"/>
    <col min="283" max="284" width="8.7109375" style="256" bestFit="1" customWidth="1"/>
    <col min="285" max="286" width="9" style="256" bestFit="1" customWidth="1"/>
    <col min="287" max="287" width="8.7109375" style="256" bestFit="1" customWidth="1"/>
    <col min="288" max="290" width="9" style="256" bestFit="1" customWidth="1"/>
    <col min="291" max="291" width="8.42578125" style="256" bestFit="1" customWidth="1"/>
    <col min="292" max="293" width="9" style="256" bestFit="1" customWidth="1"/>
    <col min="294" max="294" width="8.7109375" style="256" bestFit="1" customWidth="1"/>
    <col min="295" max="295" width="9" style="256" bestFit="1" customWidth="1"/>
    <col min="296" max="296" width="8.7109375" style="256" bestFit="1" customWidth="1"/>
    <col min="297" max="297" width="9" style="256" bestFit="1" customWidth="1"/>
    <col min="298" max="300" width="8.7109375" style="256" bestFit="1" customWidth="1"/>
    <col min="301" max="301" width="9" style="256" bestFit="1" customWidth="1"/>
    <col min="302" max="302" width="8.7109375" style="256" bestFit="1" customWidth="1"/>
    <col min="303" max="303" width="8.140625" style="256" bestFit="1" customWidth="1"/>
    <col min="304" max="304" width="8.7109375" style="256" bestFit="1" customWidth="1"/>
    <col min="305" max="305" width="9" style="256" bestFit="1" customWidth="1"/>
    <col min="306" max="306" width="8.7109375" style="256" bestFit="1" customWidth="1"/>
    <col min="307" max="307" width="9" style="256" bestFit="1" customWidth="1"/>
    <col min="308" max="308" width="8.7109375" style="256" bestFit="1" customWidth="1"/>
    <col min="309" max="309" width="9" style="256" bestFit="1" customWidth="1"/>
    <col min="310" max="312" width="8.7109375" style="256" bestFit="1" customWidth="1"/>
    <col min="313" max="313" width="9" style="256" bestFit="1" customWidth="1"/>
    <col min="314" max="314" width="8.7109375" style="256" bestFit="1" customWidth="1"/>
    <col min="315" max="317" width="9" style="256" bestFit="1" customWidth="1"/>
    <col min="318" max="319" width="8.7109375" style="256" bestFit="1" customWidth="1"/>
    <col min="320" max="322" width="9" style="256" bestFit="1" customWidth="1"/>
    <col min="323" max="323" width="8.7109375" style="256" bestFit="1" customWidth="1"/>
    <col min="324" max="327" width="9" style="256" bestFit="1" customWidth="1"/>
    <col min="328" max="328" width="8.42578125" style="256" bestFit="1" customWidth="1"/>
    <col min="329" max="330" width="9" style="256" bestFit="1" customWidth="1"/>
    <col min="331" max="331" width="8.7109375" style="256" bestFit="1" customWidth="1"/>
    <col min="332" max="335" width="9" style="256" bestFit="1" customWidth="1"/>
    <col min="336" max="336" width="8.7109375" style="256" bestFit="1" customWidth="1"/>
    <col min="337" max="337" width="8.42578125" style="256" bestFit="1" customWidth="1"/>
    <col min="338" max="338" width="9" style="256" bestFit="1" customWidth="1"/>
    <col min="339" max="339" width="8.42578125" style="256" bestFit="1" customWidth="1"/>
    <col min="340" max="343" width="9" style="256" bestFit="1" customWidth="1"/>
    <col min="344" max="344" width="8.7109375" style="256" bestFit="1" customWidth="1"/>
    <col min="345" max="348" width="9" style="256" bestFit="1" customWidth="1"/>
    <col min="349" max="351" width="8.7109375" style="256" bestFit="1" customWidth="1"/>
    <col min="352" max="353" width="9" style="256" bestFit="1" customWidth="1"/>
    <col min="354" max="354" width="8.42578125" style="256" bestFit="1" customWidth="1"/>
    <col min="355" max="359" width="9" style="256" bestFit="1" customWidth="1"/>
    <col min="360" max="360" width="8.42578125" style="256" bestFit="1" customWidth="1"/>
    <col min="361" max="361" width="9" style="256" bestFit="1" customWidth="1"/>
    <col min="362" max="362" width="8.7109375" style="256" bestFit="1" customWidth="1"/>
    <col min="363" max="365" width="9" style="256" bestFit="1" customWidth="1"/>
    <col min="366" max="16384" width="9.140625" style="256"/>
  </cols>
  <sheetData>
    <row r="1" spans="1:365" x14ac:dyDescent="0.2">
      <c r="B1" s="739" t="s">
        <v>0</v>
      </c>
      <c r="C1" s="740"/>
      <c r="D1" s="740"/>
      <c r="E1" s="740"/>
    </row>
    <row r="2" spans="1:365" x14ac:dyDescent="0.2">
      <c r="A2" s="257" t="s">
        <v>610</v>
      </c>
      <c r="B2" s="257" t="s">
        <v>591</v>
      </c>
      <c r="C2" s="257" t="s">
        <v>592</v>
      </c>
      <c r="D2" s="288" t="s">
        <v>623</v>
      </c>
      <c r="E2" s="288" t="s">
        <v>624</v>
      </c>
    </row>
    <row r="3" spans="1:365" x14ac:dyDescent="0.2">
      <c r="A3" s="260" t="s">
        <v>625</v>
      </c>
      <c r="B3" s="258" t="str">
        <f>'Cargos e Salários'!C41</f>
        <v>Caixa atendente</v>
      </c>
      <c r="C3" s="757">
        <f>1+1</f>
        <v>2</v>
      </c>
      <c r="D3" s="291">
        <f>'Cargos e Salários'!AC41</f>
        <v>3370.3818158888889</v>
      </c>
      <c r="E3" s="283">
        <f t="shared" ref="E3:E5" si="0">D3*C3</f>
        <v>6740.7636317777778</v>
      </c>
      <c r="F3" s="758" t="s">
        <v>1133</v>
      </c>
      <c r="G3" s="758"/>
    </row>
    <row r="4" spans="1:365" x14ac:dyDescent="0.2">
      <c r="A4" s="260" t="s">
        <v>625</v>
      </c>
      <c r="B4" s="258" t="str">
        <f>'Cargos e Salários'!C102</f>
        <v>Atendente de loja (cx. atendente)</v>
      </c>
      <c r="C4" s="757">
        <f>2+1</f>
        <v>3</v>
      </c>
      <c r="D4" s="291">
        <f>'Cargos e Salários'!AC102</f>
        <v>3437.137659646889</v>
      </c>
      <c r="E4" s="283">
        <f t="shared" si="0"/>
        <v>10311.412978940667</v>
      </c>
      <c r="F4" s="758" t="s">
        <v>1133</v>
      </c>
      <c r="G4" s="758"/>
    </row>
    <row r="5" spans="1:365" x14ac:dyDescent="0.2">
      <c r="A5" s="260" t="s">
        <v>625</v>
      </c>
      <c r="B5" s="258" t="str">
        <f>'Cargos e Salários'!C67</f>
        <v>Jovem aprendiz</v>
      </c>
      <c r="C5" s="259">
        <v>0</v>
      </c>
      <c r="D5" s="291">
        <f>'Cargos e Salários'!AC67</f>
        <v>1930.603186735043</v>
      </c>
      <c r="E5" s="283">
        <f t="shared" si="0"/>
        <v>0</v>
      </c>
    </row>
    <row r="6" spans="1:365" x14ac:dyDescent="0.2">
      <c r="C6" s="287">
        <f>SUM(C3:C5)</f>
        <v>5</v>
      </c>
      <c r="E6" s="285">
        <f>SUM(E3:E5)</f>
        <v>17052.176610718445</v>
      </c>
    </row>
    <row r="7" spans="1:365" x14ac:dyDescent="0.2">
      <c r="E7" s="286"/>
    </row>
    <row r="8" spans="1:365" x14ac:dyDescent="0.2">
      <c r="A8" s="257" t="s">
        <v>610</v>
      </c>
      <c r="B8" s="257" t="s">
        <v>595</v>
      </c>
      <c r="C8" s="257"/>
      <c r="D8" s="257"/>
      <c r="E8" s="284"/>
    </row>
    <row r="9" spans="1:365" x14ac:dyDescent="0.2">
      <c r="A9" s="260" t="s">
        <v>625</v>
      </c>
      <c r="B9" s="258" t="s">
        <v>607</v>
      </c>
      <c r="C9" s="261">
        <v>1000</v>
      </c>
      <c r="D9" s="262" t="s">
        <v>594</v>
      </c>
    </row>
    <row r="10" spans="1:365" x14ac:dyDescent="0.2">
      <c r="A10" s="263"/>
      <c r="B10" s="264"/>
      <c r="C10" s="339">
        <f>SUM(C9)</f>
        <v>1000</v>
      </c>
      <c r="D10" s="266"/>
      <c r="E10" s="263"/>
    </row>
    <row r="11" spans="1:365" x14ac:dyDescent="0.2">
      <c r="A11" s="263"/>
      <c r="B11" s="264"/>
      <c r="C11" s="265"/>
      <c r="D11" s="266"/>
      <c r="E11" s="263"/>
    </row>
    <row r="12" spans="1:365" x14ac:dyDescent="0.2">
      <c r="A12" s="257" t="s">
        <v>610</v>
      </c>
      <c r="B12" s="257" t="s">
        <v>565</v>
      </c>
      <c r="C12" s="257"/>
      <c r="D12" s="262"/>
      <c r="E12" s="263"/>
    </row>
    <row r="13" spans="1:365" x14ac:dyDescent="0.2">
      <c r="A13" s="260" t="s">
        <v>601</v>
      </c>
      <c r="B13" s="258" t="s">
        <v>603</v>
      </c>
      <c r="C13" s="261">
        <v>900</v>
      </c>
      <c r="D13" s="262" t="s">
        <v>594</v>
      </c>
      <c r="E13" s="263"/>
    </row>
    <row r="14" spans="1:365" x14ac:dyDescent="0.2">
      <c r="A14" s="260" t="s">
        <v>601</v>
      </c>
      <c r="B14" s="258" t="s">
        <v>606</v>
      </c>
      <c r="C14" s="270">
        <v>500</v>
      </c>
      <c r="D14" s="262" t="s">
        <v>594</v>
      </c>
      <c r="E14" s="263"/>
    </row>
    <row r="15" spans="1:365" x14ac:dyDescent="0.2">
      <c r="A15" s="271"/>
      <c r="B15" s="264"/>
      <c r="C15" s="340">
        <f>SUM(C13:C14)</f>
        <v>1400</v>
      </c>
      <c r="D15" s="266"/>
      <c r="E15" s="263"/>
      <c r="F15" s="705" t="s">
        <v>284</v>
      </c>
      <c r="G15" s="706"/>
      <c r="H15" s="706"/>
      <c r="I15" s="706"/>
      <c r="J15" s="706"/>
      <c r="K15" s="706"/>
      <c r="L15" s="706"/>
      <c r="M15" s="706"/>
      <c r="N15" s="706"/>
      <c r="O15" s="706"/>
      <c r="P15" s="706"/>
      <c r="Q15" s="707"/>
      <c r="R15" s="705" t="s">
        <v>285</v>
      </c>
      <c r="S15" s="706"/>
      <c r="T15" s="706"/>
      <c r="U15" s="706"/>
      <c r="V15" s="706"/>
      <c r="W15" s="706"/>
      <c r="X15" s="706"/>
      <c r="Y15" s="706"/>
      <c r="Z15" s="706"/>
      <c r="AA15" s="706"/>
      <c r="AB15" s="706"/>
      <c r="AC15" s="707"/>
      <c r="AD15" s="705" t="s">
        <v>286</v>
      </c>
      <c r="AE15" s="706"/>
      <c r="AF15" s="706"/>
      <c r="AG15" s="706"/>
      <c r="AH15" s="706"/>
      <c r="AI15" s="706"/>
      <c r="AJ15" s="706"/>
      <c r="AK15" s="706"/>
      <c r="AL15" s="706"/>
      <c r="AM15" s="706"/>
      <c r="AN15" s="706"/>
      <c r="AO15" s="707"/>
      <c r="AP15" s="705" t="s">
        <v>287</v>
      </c>
      <c r="AQ15" s="706"/>
      <c r="AR15" s="706"/>
      <c r="AS15" s="706"/>
      <c r="AT15" s="706"/>
      <c r="AU15" s="706"/>
      <c r="AV15" s="706"/>
      <c r="AW15" s="706"/>
      <c r="AX15" s="706"/>
      <c r="AY15" s="706"/>
      <c r="AZ15" s="706"/>
      <c r="BA15" s="707"/>
      <c r="BB15" s="705" t="s">
        <v>288</v>
      </c>
      <c r="BC15" s="706"/>
      <c r="BD15" s="706"/>
      <c r="BE15" s="706"/>
      <c r="BF15" s="706"/>
      <c r="BG15" s="706"/>
      <c r="BH15" s="706"/>
      <c r="BI15" s="706"/>
      <c r="BJ15" s="706"/>
      <c r="BK15" s="706"/>
      <c r="BL15" s="706"/>
      <c r="BM15" s="707"/>
      <c r="BN15" s="705" t="s">
        <v>289</v>
      </c>
      <c r="BO15" s="706"/>
      <c r="BP15" s="706"/>
      <c r="BQ15" s="706"/>
      <c r="BR15" s="706"/>
      <c r="BS15" s="706"/>
      <c r="BT15" s="706"/>
      <c r="BU15" s="706"/>
      <c r="BV15" s="706"/>
      <c r="BW15" s="706"/>
      <c r="BX15" s="706"/>
      <c r="BY15" s="707"/>
      <c r="BZ15" s="705" t="s">
        <v>290</v>
      </c>
      <c r="CA15" s="706"/>
      <c r="CB15" s="706"/>
      <c r="CC15" s="706"/>
      <c r="CD15" s="706"/>
      <c r="CE15" s="706"/>
      <c r="CF15" s="706"/>
      <c r="CG15" s="706"/>
      <c r="CH15" s="706"/>
      <c r="CI15" s="706"/>
      <c r="CJ15" s="706"/>
      <c r="CK15" s="707"/>
      <c r="CL15" s="705" t="s">
        <v>291</v>
      </c>
      <c r="CM15" s="706"/>
      <c r="CN15" s="706"/>
      <c r="CO15" s="706"/>
      <c r="CP15" s="706"/>
      <c r="CQ15" s="706"/>
      <c r="CR15" s="706"/>
      <c r="CS15" s="706"/>
      <c r="CT15" s="706"/>
      <c r="CU15" s="706"/>
      <c r="CV15" s="706"/>
      <c r="CW15" s="707"/>
      <c r="CX15" s="705" t="s">
        <v>292</v>
      </c>
      <c r="CY15" s="706"/>
      <c r="CZ15" s="706"/>
      <c r="DA15" s="706"/>
      <c r="DB15" s="706"/>
      <c r="DC15" s="706"/>
      <c r="DD15" s="706"/>
      <c r="DE15" s="706"/>
      <c r="DF15" s="706"/>
      <c r="DG15" s="706"/>
      <c r="DH15" s="706"/>
      <c r="DI15" s="707"/>
      <c r="DJ15" s="705" t="s">
        <v>293</v>
      </c>
      <c r="DK15" s="706"/>
      <c r="DL15" s="706"/>
      <c r="DM15" s="706"/>
      <c r="DN15" s="706"/>
      <c r="DO15" s="706"/>
      <c r="DP15" s="706"/>
      <c r="DQ15" s="706"/>
      <c r="DR15" s="706"/>
      <c r="DS15" s="706"/>
      <c r="DT15" s="706"/>
      <c r="DU15" s="707"/>
      <c r="DV15" s="705" t="s">
        <v>294</v>
      </c>
      <c r="DW15" s="706"/>
      <c r="DX15" s="706"/>
      <c r="DY15" s="706"/>
      <c r="DZ15" s="706"/>
      <c r="EA15" s="706"/>
      <c r="EB15" s="706"/>
      <c r="EC15" s="706"/>
      <c r="ED15" s="706"/>
      <c r="EE15" s="706"/>
      <c r="EF15" s="706"/>
      <c r="EG15" s="707"/>
      <c r="EH15" s="705" t="s">
        <v>295</v>
      </c>
      <c r="EI15" s="706"/>
      <c r="EJ15" s="706"/>
      <c r="EK15" s="706"/>
      <c r="EL15" s="706"/>
      <c r="EM15" s="706"/>
      <c r="EN15" s="706"/>
      <c r="EO15" s="706"/>
      <c r="EP15" s="706"/>
      <c r="EQ15" s="706"/>
      <c r="ER15" s="706"/>
      <c r="ES15" s="707"/>
      <c r="ET15" s="705" t="s">
        <v>296</v>
      </c>
      <c r="EU15" s="706"/>
      <c r="EV15" s="706"/>
      <c r="EW15" s="706"/>
      <c r="EX15" s="706"/>
      <c r="EY15" s="706"/>
      <c r="EZ15" s="706"/>
      <c r="FA15" s="706"/>
      <c r="FB15" s="706"/>
      <c r="FC15" s="706"/>
      <c r="FD15" s="706"/>
      <c r="FE15" s="707"/>
      <c r="FF15" s="705" t="s">
        <v>297</v>
      </c>
      <c r="FG15" s="706"/>
      <c r="FH15" s="706"/>
      <c r="FI15" s="706"/>
      <c r="FJ15" s="706"/>
      <c r="FK15" s="706"/>
      <c r="FL15" s="706"/>
      <c r="FM15" s="706"/>
      <c r="FN15" s="706"/>
      <c r="FO15" s="706"/>
      <c r="FP15" s="706"/>
      <c r="FQ15" s="707"/>
      <c r="FR15" s="705" t="s">
        <v>298</v>
      </c>
      <c r="FS15" s="706"/>
      <c r="FT15" s="706"/>
      <c r="FU15" s="706"/>
      <c r="FV15" s="706"/>
      <c r="FW15" s="706"/>
      <c r="FX15" s="706"/>
      <c r="FY15" s="706"/>
      <c r="FZ15" s="706"/>
      <c r="GA15" s="706"/>
      <c r="GB15" s="706"/>
      <c r="GC15" s="707"/>
      <c r="GD15" s="705" t="s">
        <v>299</v>
      </c>
      <c r="GE15" s="706"/>
      <c r="GF15" s="706"/>
      <c r="GG15" s="706"/>
      <c r="GH15" s="706"/>
      <c r="GI15" s="706"/>
      <c r="GJ15" s="706"/>
      <c r="GK15" s="706"/>
      <c r="GL15" s="706"/>
      <c r="GM15" s="706"/>
      <c r="GN15" s="706"/>
      <c r="GO15" s="707"/>
      <c r="GP15" s="705" t="s">
        <v>300</v>
      </c>
      <c r="GQ15" s="706"/>
      <c r="GR15" s="706"/>
      <c r="GS15" s="706"/>
      <c r="GT15" s="706"/>
      <c r="GU15" s="706"/>
      <c r="GV15" s="706"/>
      <c r="GW15" s="706"/>
      <c r="GX15" s="706"/>
      <c r="GY15" s="706"/>
      <c r="GZ15" s="706"/>
      <c r="HA15" s="707"/>
      <c r="HB15" s="705" t="s">
        <v>301</v>
      </c>
      <c r="HC15" s="706"/>
      <c r="HD15" s="706"/>
      <c r="HE15" s="706"/>
      <c r="HF15" s="706"/>
      <c r="HG15" s="706"/>
      <c r="HH15" s="706"/>
      <c r="HI15" s="706"/>
      <c r="HJ15" s="706"/>
      <c r="HK15" s="706"/>
      <c r="HL15" s="706"/>
      <c r="HM15" s="707"/>
      <c r="HN15" s="705" t="s">
        <v>302</v>
      </c>
      <c r="HO15" s="706"/>
      <c r="HP15" s="706"/>
      <c r="HQ15" s="706"/>
      <c r="HR15" s="706"/>
      <c r="HS15" s="706"/>
      <c r="HT15" s="706"/>
      <c r="HU15" s="706"/>
      <c r="HV15" s="706"/>
      <c r="HW15" s="706"/>
      <c r="HX15" s="706"/>
      <c r="HY15" s="707"/>
      <c r="HZ15" s="705" t="s">
        <v>303</v>
      </c>
      <c r="IA15" s="706"/>
      <c r="IB15" s="706"/>
      <c r="IC15" s="706"/>
      <c r="ID15" s="706"/>
      <c r="IE15" s="706"/>
      <c r="IF15" s="706"/>
      <c r="IG15" s="706"/>
      <c r="IH15" s="706"/>
      <c r="II15" s="706"/>
      <c r="IJ15" s="706"/>
      <c r="IK15" s="707"/>
      <c r="IL15" s="705" t="s">
        <v>304</v>
      </c>
      <c r="IM15" s="706"/>
      <c r="IN15" s="706"/>
      <c r="IO15" s="706"/>
      <c r="IP15" s="706"/>
      <c r="IQ15" s="706"/>
      <c r="IR15" s="706"/>
      <c r="IS15" s="706"/>
      <c r="IT15" s="706"/>
      <c r="IU15" s="706"/>
      <c r="IV15" s="706"/>
      <c r="IW15" s="707"/>
      <c r="IX15" s="705" t="s">
        <v>305</v>
      </c>
      <c r="IY15" s="706"/>
      <c r="IZ15" s="706"/>
      <c r="JA15" s="706"/>
      <c r="JB15" s="706"/>
      <c r="JC15" s="706"/>
      <c r="JD15" s="706"/>
      <c r="JE15" s="706"/>
      <c r="JF15" s="706"/>
      <c r="JG15" s="706"/>
      <c r="JH15" s="706"/>
      <c r="JI15" s="707"/>
      <c r="JJ15" s="705" t="s">
        <v>306</v>
      </c>
      <c r="JK15" s="706"/>
      <c r="JL15" s="706"/>
      <c r="JM15" s="706"/>
      <c r="JN15" s="706"/>
      <c r="JO15" s="706"/>
      <c r="JP15" s="706"/>
      <c r="JQ15" s="706"/>
      <c r="JR15" s="706"/>
      <c r="JS15" s="706"/>
      <c r="JT15" s="706"/>
      <c r="JU15" s="707"/>
      <c r="JV15" s="705" t="s">
        <v>307</v>
      </c>
      <c r="JW15" s="706"/>
      <c r="JX15" s="706"/>
      <c r="JY15" s="706"/>
      <c r="JZ15" s="706"/>
      <c r="KA15" s="706"/>
      <c r="KB15" s="706"/>
      <c r="KC15" s="706"/>
      <c r="KD15" s="706"/>
      <c r="KE15" s="706"/>
      <c r="KF15" s="706"/>
      <c r="KG15" s="707"/>
      <c r="KH15" s="705" t="s">
        <v>308</v>
      </c>
      <c r="KI15" s="706"/>
      <c r="KJ15" s="706"/>
      <c r="KK15" s="706"/>
      <c r="KL15" s="706"/>
      <c r="KM15" s="706"/>
      <c r="KN15" s="706"/>
      <c r="KO15" s="706"/>
      <c r="KP15" s="706"/>
      <c r="KQ15" s="706"/>
      <c r="KR15" s="706"/>
      <c r="KS15" s="707"/>
      <c r="KT15" s="705" t="s">
        <v>309</v>
      </c>
      <c r="KU15" s="706"/>
      <c r="KV15" s="706"/>
      <c r="KW15" s="706"/>
      <c r="KX15" s="706"/>
      <c r="KY15" s="706"/>
      <c r="KZ15" s="706"/>
      <c r="LA15" s="706"/>
      <c r="LB15" s="706"/>
      <c r="LC15" s="706"/>
      <c r="LD15" s="706"/>
      <c r="LE15" s="707"/>
      <c r="LF15" s="705" t="s">
        <v>310</v>
      </c>
      <c r="LG15" s="706"/>
      <c r="LH15" s="706"/>
      <c r="LI15" s="706"/>
      <c r="LJ15" s="706"/>
      <c r="LK15" s="706"/>
      <c r="LL15" s="706"/>
      <c r="LM15" s="706"/>
      <c r="LN15" s="706"/>
      <c r="LO15" s="706"/>
      <c r="LP15" s="706"/>
      <c r="LQ15" s="707"/>
      <c r="LR15" s="705" t="s">
        <v>311</v>
      </c>
      <c r="LS15" s="706"/>
      <c r="LT15" s="706"/>
      <c r="LU15" s="706"/>
      <c r="LV15" s="706"/>
      <c r="LW15" s="706"/>
      <c r="LX15" s="706"/>
      <c r="LY15" s="706"/>
      <c r="LZ15" s="706"/>
      <c r="MA15" s="706"/>
      <c r="MB15" s="706"/>
      <c r="MC15" s="707"/>
      <c r="MD15" s="705" t="s">
        <v>312</v>
      </c>
      <c r="ME15" s="706"/>
      <c r="MF15" s="706"/>
      <c r="MG15" s="706"/>
      <c r="MH15" s="706"/>
      <c r="MI15" s="706"/>
      <c r="MJ15" s="706"/>
      <c r="MK15" s="706"/>
      <c r="ML15" s="706"/>
      <c r="MM15" s="706"/>
      <c r="MN15" s="706"/>
      <c r="MO15" s="707"/>
      <c r="MP15" s="705" t="s">
        <v>313</v>
      </c>
      <c r="MQ15" s="706"/>
      <c r="MR15" s="706"/>
      <c r="MS15" s="706"/>
      <c r="MT15" s="706"/>
      <c r="MU15" s="706"/>
      <c r="MV15" s="706"/>
      <c r="MW15" s="706"/>
      <c r="MX15" s="706"/>
      <c r="MY15" s="706"/>
      <c r="MZ15" s="706"/>
      <c r="NA15" s="707"/>
    </row>
    <row r="16" spans="1:365" s="282" customFormat="1" x14ac:dyDescent="0.2">
      <c r="A16" s="278"/>
      <c r="B16" s="264"/>
      <c r="C16" s="279"/>
      <c r="D16" s="280"/>
      <c r="E16" s="343" t="s">
        <v>931</v>
      </c>
      <c r="F16" s="352">
        <v>1</v>
      </c>
      <c r="G16" s="344">
        <f>F16+1</f>
        <v>2</v>
      </c>
      <c r="H16" s="344">
        <f t="shared" ref="H16:BS16" si="1">G16+1</f>
        <v>3</v>
      </c>
      <c r="I16" s="344">
        <f t="shared" si="1"/>
        <v>4</v>
      </c>
      <c r="J16" s="344">
        <f t="shared" si="1"/>
        <v>5</v>
      </c>
      <c r="K16" s="344">
        <f t="shared" si="1"/>
        <v>6</v>
      </c>
      <c r="L16" s="344">
        <f t="shared" si="1"/>
        <v>7</v>
      </c>
      <c r="M16" s="344">
        <f t="shared" si="1"/>
        <v>8</v>
      </c>
      <c r="N16" s="344">
        <f t="shared" si="1"/>
        <v>9</v>
      </c>
      <c r="O16" s="344">
        <f t="shared" si="1"/>
        <v>10</v>
      </c>
      <c r="P16" s="344">
        <f t="shared" si="1"/>
        <v>11</v>
      </c>
      <c r="Q16" s="345">
        <f t="shared" si="1"/>
        <v>12</v>
      </c>
      <c r="R16" s="352">
        <f t="shared" si="1"/>
        <v>13</v>
      </c>
      <c r="S16" s="344">
        <f t="shared" si="1"/>
        <v>14</v>
      </c>
      <c r="T16" s="344">
        <f t="shared" si="1"/>
        <v>15</v>
      </c>
      <c r="U16" s="344">
        <f t="shared" si="1"/>
        <v>16</v>
      </c>
      <c r="V16" s="344">
        <f t="shared" si="1"/>
        <v>17</v>
      </c>
      <c r="W16" s="344">
        <f t="shared" si="1"/>
        <v>18</v>
      </c>
      <c r="X16" s="344">
        <f t="shared" si="1"/>
        <v>19</v>
      </c>
      <c r="Y16" s="344">
        <f t="shared" si="1"/>
        <v>20</v>
      </c>
      <c r="Z16" s="344">
        <f t="shared" si="1"/>
        <v>21</v>
      </c>
      <c r="AA16" s="344">
        <f t="shared" si="1"/>
        <v>22</v>
      </c>
      <c r="AB16" s="344">
        <f t="shared" si="1"/>
        <v>23</v>
      </c>
      <c r="AC16" s="345">
        <f t="shared" si="1"/>
        <v>24</v>
      </c>
      <c r="AD16" s="352">
        <f t="shared" si="1"/>
        <v>25</v>
      </c>
      <c r="AE16" s="344">
        <f t="shared" si="1"/>
        <v>26</v>
      </c>
      <c r="AF16" s="344">
        <f t="shared" si="1"/>
        <v>27</v>
      </c>
      <c r="AG16" s="344">
        <f t="shared" si="1"/>
        <v>28</v>
      </c>
      <c r="AH16" s="344">
        <f t="shared" si="1"/>
        <v>29</v>
      </c>
      <c r="AI16" s="344">
        <f t="shared" si="1"/>
        <v>30</v>
      </c>
      <c r="AJ16" s="344">
        <f t="shared" si="1"/>
        <v>31</v>
      </c>
      <c r="AK16" s="344">
        <f t="shared" si="1"/>
        <v>32</v>
      </c>
      <c r="AL16" s="344">
        <f t="shared" si="1"/>
        <v>33</v>
      </c>
      <c r="AM16" s="344">
        <f t="shared" si="1"/>
        <v>34</v>
      </c>
      <c r="AN16" s="344">
        <f t="shared" si="1"/>
        <v>35</v>
      </c>
      <c r="AO16" s="345">
        <f t="shared" si="1"/>
        <v>36</v>
      </c>
      <c r="AP16" s="352">
        <f t="shared" si="1"/>
        <v>37</v>
      </c>
      <c r="AQ16" s="344">
        <f t="shared" si="1"/>
        <v>38</v>
      </c>
      <c r="AR16" s="344">
        <f t="shared" si="1"/>
        <v>39</v>
      </c>
      <c r="AS16" s="344">
        <f t="shared" si="1"/>
        <v>40</v>
      </c>
      <c r="AT16" s="344">
        <f t="shared" si="1"/>
        <v>41</v>
      </c>
      <c r="AU16" s="344">
        <f t="shared" si="1"/>
        <v>42</v>
      </c>
      <c r="AV16" s="344">
        <f t="shared" si="1"/>
        <v>43</v>
      </c>
      <c r="AW16" s="344">
        <f t="shared" si="1"/>
        <v>44</v>
      </c>
      <c r="AX16" s="344">
        <f t="shared" si="1"/>
        <v>45</v>
      </c>
      <c r="AY16" s="344">
        <f t="shared" si="1"/>
        <v>46</v>
      </c>
      <c r="AZ16" s="344">
        <f t="shared" si="1"/>
        <v>47</v>
      </c>
      <c r="BA16" s="345">
        <f t="shared" si="1"/>
        <v>48</v>
      </c>
      <c r="BB16" s="352">
        <f t="shared" si="1"/>
        <v>49</v>
      </c>
      <c r="BC16" s="344">
        <f t="shared" si="1"/>
        <v>50</v>
      </c>
      <c r="BD16" s="344">
        <f t="shared" si="1"/>
        <v>51</v>
      </c>
      <c r="BE16" s="344">
        <f t="shared" si="1"/>
        <v>52</v>
      </c>
      <c r="BF16" s="344">
        <f t="shared" si="1"/>
        <v>53</v>
      </c>
      <c r="BG16" s="344">
        <f t="shared" si="1"/>
        <v>54</v>
      </c>
      <c r="BH16" s="344">
        <f t="shared" si="1"/>
        <v>55</v>
      </c>
      <c r="BI16" s="344">
        <f t="shared" si="1"/>
        <v>56</v>
      </c>
      <c r="BJ16" s="344">
        <f t="shared" si="1"/>
        <v>57</v>
      </c>
      <c r="BK16" s="344">
        <f t="shared" si="1"/>
        <v>58</v>
      </c>
      <c r="BL16" s="344">
        <f t="shared" si="1"/>
        <v>59</v>
      </c>
      <c r="BM16" s="345">
        <f t="shared" si="1"/>
        <v>60</v>
      </c>
      <c r="BN16" s="352">
        <f t="shared" si="1"/>
        <v>61</v>
      </c>
      <c r="BO16" s="344">
        <f t="shared" si="1"/>
        <v>62</v>
      </c>
      <c r="BP16" s="344">
        <f t="shared" si="1"/>
        <v>63</v>
      </c>
      <c r="BQ16" s="344">
        <f t="shared" si="1"/>
        <v>64</v>
      </c>
      <c r="BR16" s="344">
        <f t="shared" si="1"/>
        <v>65</v>
      </c>
      <c r="BS16" s="344">
        <f t="shared" si="1"/>
        <v>66</v>
      </c>
      <c r="BT16" s="344">
        <f t="shared" ref="BT16:EE16" si="2">BS16+1</f>
        <v>67</v>
      </c>
      <c r="BU16" s="344">
        <f t="shared" si="2"/>
        <v>68</v>
      </c>
      <c r="BV16" s="344">
        <f t="shared" si="2"/>
        <v>69</v>
      </c>
      <c r="BW16" s="344">
        <f t="shared" si="2"/>
        <v>70</v>
      </c>
      <c r="BX16" s="344">
        <f t="shared" si="2"/>
        <v>71</v>
      </c>
      <c r="BY16" s="345">
        <f t="shared" si="2"/>
        <v>72</v>
      </c>
      <c r="BZ16" s="352">
        <f t="shared" si="2"/>
        <v>73</v>
      </c>
      <c r="CA16" s="344">
        <f t="shared" si="2"/>
        <v>74</v>
      </c>
      <c r="CB16" s="344">
        <f t="shared" si="2"/>
        <v>75</v>
      </c>
      <c r="CC16" s="344">
        <f t="shared" si="2"/>
        <v>76</v>
      </c>
      <c r="CD16" s="344">
        <f t="shared" si="2"/>
        <v>77</v>
      </c>
      <c r="CE16" s="344">
        <f t="shared" si="2"/>
        <v>78</v>
      </c>
      <c r="CF16" s="344">
        <f t="shared" si="2"/>
        <v>79</v>
      </c>
      <c r="CG16" s="344">
        <f t="shared" si="2"/>
        <v>80</v>
      </c>
      <c r="CH16" s="344">
        <f t="shared" si="2"/>
        <v>81</v>
      </c>
      <c r="CI16" s="344">
        <f t="shared" si="2"/>
        <v>82</v>
      </c>
      <c r="CJ16" s="344">
        <f t="shared" si="2"/>
        <v>83</v>
      </c>
      <c r="CK16" s="345">
        <f t="shared" si="2"/>
        <v>84</v>
      </c>
      <c r="CL16" s="352">
        <f t="shared" si="2"/>
        <v>85</v>
      </c>
      <c r="CM16" s="344">
        <f t="shared" si="2"/>
        <v>86</v>
      </c>
      <c r="CN16" s="344">
        <f t="shared" si="2"/>
        <v>87</v>
      </c>
      <c r="CO16" s="344">
        <f t="shared" si="2"/>
        <v>88</v>
      </c>
      <c r="CP16" s="344">
        <f t="shared" si="2"/>
        <v>89</v>
      </c>
      <c r="CQ16" s="344">
        <f t="shared" si="2"/>
        <v>90</v>
      </c>
      <c r="CR16" s="344">
        <f t="shared" si="2"/>
        <v>91</v>
      </c>
      <c r="CS16" s="344">
        <f t="shared" si="2"/>
        <v>92</v>
      </c>
      <c r="CT16" s="344">
        <f t="shared" si="2"/>
        <v>93</v>
      </c>
      <c r="CU16" s="344">
        <f t="shared" si="2"/>
        <v>94</v>
      </c>
      <c r="CV16" s="344">
        <f t="shared" si="2"/>
        <v>95</v>
      </c>
      <c r="CW16" s="345">
        <f t="shared" si="2"/>
        <v>96</v>
      </c>
      <c r="CX16" s="352">
        <f t="shared" si="2"/>
        <v>97</v>
      </c>
      <c r="CY16" s="344">
        <f t="shared" si="2"/>
        <v>98</v>
      </c>
      <c r="CZ16" s="344">
        <f t="shared" si="2"/>
        <v>99</v>
      </c>
      <c r="DA16" s="344">
        <f t="shared" si="2"/>
        <v>100</v>
      </c>
      <c r="DB16" s="344">
        <f t="shared" si="2"/>
        <v>101</v>
      </c>
      <c r="DC16" s="344">
        <f t="shared" si="2"/>
        <v>102</v>
      </c>
      <c r="DD16" s="344">
        <f t="shared" si="2"/>
        <v>103</v>
      </c>
      <c r="DE16" s="344">
        <f t="shared" si="2"/>
        <v>104</v>
      </c>
      <c r="DF16" s="344">
        <f t="shared" si="2"/>
        <v>105</v>
      </c>
      <c r="DG16" s="344">
        <f t="shared" si="2"/>
        <v>106</v>
      </c>
      <c r="DH16" s="344">
        <f t="shared" si="2"/>
        <v>107</v>
      </c>
      <c r="DI16" s="345">
        <f t="shared" si="2"/>
        <v>108</v>
      </c>
      <c r="DJ16" s="352">
        <f t="shared" si="2"/>
        <v>109</v>
      </c>
      <c r="DK16" s="344">
        <f t="shared" si="2"/>
        <v>110</v>
      </c>
      <c r="DL16" s="344">
        <f t="shared" si="2"/>
        <v>111</v>
      </c>
      <c r="DM16" s="344">
        <f t="shared" si="2"/>
        <v>112</v>
      </c>
      <c r="DN16" s="344">
        <f t="shared" si="2"/>
        <v>113</v>
      </c>
      <c r="DO16" s="344">
        <f t="shared" si="2"/>
        <v>114</v>
      </c>
      <c r="DP16" s="344">
        <f t="shared" si="2"/>
        <v>115</v>
      </c>
      <c r="DQ16" s="344">
        <f t="shared" si="2"/>
        <v>116</v>
      </c>
      <c r="DR16" s="344">
        <f t="shared" si="2"/>
        <v>117</v>
      </c>
      <c r="DS16" s="344">
        <f t="shared" si="2"/>
        <v>118</v>
      </c>
      <c r="DT16" s="344">
        <f t="shared" si="2"/>
        <v>119</v>
      </c>
      <c r="DU16" s="345">
        <f t="shared" si="2"/>
        <v>120</v>
      </c>
      <c r="DV16" s="352">
        <f t="shared" si="2"/>
        <v>121</v>
      </c>
      <c r="DW16" s="344">
        <f t="shared" si="2"/>
        <v>122</v>
      </c>
      <c r="DX16" s="344">
        <f t="shared" si="2"/>
        <v>123</v>
      </c>
      <c r="DY16" s="344">
        <f t="shared" si="2"/>
        <v>124</v>
      </c>
      <c r="DZ16" s="344">
        <f t="shared" si="2"/>
        <v>125</v>
      </c>
      <c r="EA16" s="344">
        <f t="shared" si="2"/>
        <v>126</v>
      </c>
      <c r="EB16" s="344">
        <f t="shared" si="2"/>
        <v>127</v>
      </c>
      <c r="EC16" s="344">
        <f t="shared" si="2"/>
        <v>128</v>
      </c>
      <c r="ED16" s="344">
        <f t="shared" si="2"/>
        <v>129</v>
      </c>
      <c r="EE16" s="344">
        <f t="shared" si="2"/>
        <v>130</v>
      </c>
      <c r="EF16" s="344">
        <f t="shared" ref="EF16:GQ16" si="3">EE16+1</f>
        <v>131</v>
      </c>
      <c r="EG16" s="345">
        <f t="shared" si="3"/>
        <v>132</v>
      </c>
      <c r="EH16" s="352">
        <f t="shared" si="3"/>
        <v>133</v>
      </c>
      <c r="EI16" s="344">
        <f t="shared" si="3"/>
        <v>134</v>
      </c>
      <c r="EJ16" s="344">
        <f t="shared" si="3"/>
        <v>135</v>
      </c>
      <c r="EK16" s="344">
        <f t="shared" si="3"/>
        <v>136</v>
      </c>
      <c r="EL16" s="344">
        <f t="shared" si="3"/>
        <v>137</v>
      </c>
      <c r="EM16" s="344">
        <f t="shared" si="3"/>
        <v>138</v>
      </c>
      <c r="EN16" s="344">
        <f t="shared" si="3"/>
        <v>139</v>
      </c>
      <c r="EO16" s="344">
        <f t="shared" si="3"/>
        <v>140</v>
      </c>
      <c r="EP16" s="344">
        <f t="shared" si="3"/>
        <v>141</v>
      </c>
      <c r="EQ16" s="344">
        <f t="shared" si="3"/>
        <v>142</v>
      </c>
      <c r="ER16" s="344">
        <f t="shared" si="3"/>
        <v>143</v>
      </c>
      <c r="ES16" s="345">
        <f t="shared" si="3"/>
        <v>144</v>
      </c>
      <c r="ET16" s="352">
        <f t="shared" si="3"/>
        <v>145</v>
      </c>
      <c r="EU16" s="344">
        <f t="shared" si="3"/>
        <v>146</v>
      </c>
      <c r="EV16" s="344">
        <f t="shared" si="3"/>
        <v>147</v>
      </c>
      <c r="EW16" s="344">
        <f t="shared" si="3"/>
        <v>148</v>
      </c>
      <c r="EX16" s="344">
        <f t="shared" si="3"/>
        <v>149</v>
      </c>
      <c r="EY16" s="344">
        <f t="shared" si="3"/>
        <v>150</v>
      </c>
      <c r="EZ16" s="344">
        <f t="shared" si="3"/>
        <v>151</v>
      </c>
      <c r="FA16" s="344">
        <f t="shared" si="3"/>
        <v>152</v>
      </c>
      <c r="FB16" s="344">
        <f t="shared" si="3"/>
        <v>153</v>
      </c>
      <c r="FC16" s="344">
        <f t="shared" si="3"/>
        <v>154</v>
      </c>
      <c r="FD16" s="344">
        <f t="shared" si="3"/>
        <v>155</v>
      </c>
      <c r="FE16" s="345">
        <f t="shared" si="3"/>
        <v>156</v>
      </c>
      <c r="FF16" s="352">
        <f t="shared" si="3"/>
        <v>157</v>
      </c>
      <c r="FG16" s="344">
        <f t="shared" si="3"/>
        <v>158</v>
      </c>
      <c r="FH16" s="344">
        <f t="shared" si="3"/>
        <v>159</v>
      </c>
      <c r="FI16" s="344">
        <f t="shared" si="3"/>
        <v>160</v>
      </c>
      <c r="FJ16" s="344">
        <f t="shared" si="3"/>
        <v>161</v>
      </c>
      <c r="FK16" s="344">
        <f t="shared" si="3"/>
        <v>162</v>
      </c>
      <c r="FL16" s="344">
        <f t="shared" si="3"/>
        <v>163</v>
      </c>
      <c r="FM16" s="344">
        <f t="shared" si="3"/>
        <v>164</v>
      </c>
      <c r="FN16" s="344">
        <f t="shared" si="3"/>
        <v>165</v>
      </c>
      <c r="FO16" s="344">
        <f t="shared" si="3"/>
        <v>166</v>
      </c>
      <c r="FP16" s="344">
        <f t="shared" si="3"/>
        <v>167</v>
      </c>
      <c r="FQ16" s="345">
        <f t="shared" si="3"/>
        <v>168</v>
      </c>
      <c r="FR16" s="352">
        <f t="shared" si="3"/>
        <v>169</v>
      </c>
      <c r="FS16" s="344">
        <f t="shared" si="3"/>
        <v>170</v>
      </c>
      <c r="FT16" s="344">
        <f t="shared" si="3"/>
        <v>171</v>
      </c>
      <c r="FU16" s="344">
        <f t="shared" si="3"/>
        <v>172</v>
      </c>
      <c r="FV16" s="344">
        <f t="shared" si="3"/>
        <v>173</v>
      </c>
      <c r="FW16" s="344">
        <f t="shared" si="3"/>
        <v>174</v>
      </c>
      <c r="FX16" s="344">
        <f t="shared" si="3"/>
        <v>175</v>
      </c>
      <c r="FY16" s="344">
        <f t="shared" si="3"/>
        <v>176</v>
      </c>
      <c r="FZ16" s="344">
        <f t="shared" si="3"/>
        <v>177</v>
      </c>
      <c r="GA16" s="344">
        <f t="shared" si="3"/>
        <v>178</v>
      </c>
      <c r="GB16" s="344">
        <f t="shared" si="3"/>
        <v>179</v>
      </c>
      <c r="GC16" s="345">
        <f t="shared" si="3"/>
        <v>180</v>
      </c>
      <c r="GD16" s="352">
        <f t="shared" si="3"/>
        <v>181</v>
      </c>
      <c r="GE16" s="344">
        <f t="shared" si="3"/>
        <v>182</v>
      </c>
      <c r="GF16" s="344">
        <f t="shared" si="3"/>
        <v>183</v>
      </c>
      <c r="GG16" s="344">
        <f t="shared" si="3"/>
        <v>184</v>
      </c>
      <c r="GH16" s="344">
        <f t="shared" si="3"/>
        <v>185</v>
      </c>
      <c r="GI16" s="344">
        <f t="shared" si="3"/>
        <v>186</v>
      </c>
      <c r="GJ16" s="344">
        <f t="shared" si="3"/>
        <v>187</v>
      </c>
      <c r="GK16" s="344">
        <f t="shared" si="3"/>
        <v>188</v>
      </c>
      <c r="GL16" s="344">
        <f t="shared" si="3"/>
        <v>189</v>
      </c>
      <c r="GM16" s="344">
        <f t="shared" si="3"/>
        <v>190</v>
      </c>
      <c r="GN16" s="344">
        <f t="shared" si="3"/>
        <v>191</v>
      </c>
      <c r="GO16" s="345">
        <f t="shared" si="3"/>
        <v>192</v>
      </c>
      <c r="GP16" s="352">
        <f t="shared" si="3"/>
        <v>193</v>
      </c>
      <c r="GQ16" s="344">
        <f t="shared" si="3"/>
        <v>194</v>
      </c>
      <c r="GR16" s="344">
        <f t="shared" ref="GR16:HO16" si="4">GQ16+1</f>
        <v>195</v>
      </c>
      <c r="GS16" s="344">
        <f t="shared" si="4"/>
        <v>196</v>
      </c>
      <c r="GT16" s="344">
        <f t="shared" si="4"/>
        <v>197</v>
      </c>
      <c r="GU16" s="344">
        <f t="shared" si="4"/>
        <v>198</v>
      </c>
      <c r="GV16" s="344">
        <f t="shared" si="4"/>
        <v>199</v>
      </c>
      <c r="GW16" s="344">
        <f t="shared" si="4"/>
        <v>200</v>
      </c>
      <c r="GX16" s="344">
        <f t="shared" si="4"/>
        <v>201</v>
      </c>
      <c r="GY16" s="344">
        <f t="shared" si="4"/>
        <v>202</v>
      </c>
      <c r="GZ16" s="344">
        <f t="shared" si="4"/>
        <v>203</v>
      </c>
      <c r="HA16" s="345">
        <f t="shared" si="4"/>
        <v>204</v>
      </c>
      <c r="HB16" s="352">
        <f t="shared" si="4"/>
        <v>205</v>
      </c>
      <c r="HC16" s="344">
        <f t="shared" si="4"/>
        <v>206</v>
      </c>
      <c r="HD16" s="344">
        <f t="shared" si="4"/>
        <v>207</v>
      </c>
      <c r="HE16" s="344">
        <f t="shared" si="4"/>
        <v>208</v>
      </c>
      <c r="HF16" s="344">
        <f t="shared" si="4"/>
        <v>209</v>
      </c>
      <c r="HG16" s="344">
        <f t="shared" si="4"/>
        <v>210</v>
      </c>
      <c r="HH16" s="344">
        <f t="shared" si="4"/>
        <v>211</v>
      </c>
      <c r="HI16" s="344">
        <f t="shared" si="4"/>
        <v>212</v>
      </c>
      <c r="HJ16" s="344">
        <f t="shared" si="4"/>
        <v>213</v>
      </c>
      <c r="HK16" s="344">
        <f t="shared" si="4"/>
        <v>214</v>
      </c>
      <c r="HL16" s="344">
        <f t="shared" si="4"/>
        <v>215</v>
      </c>
      <c r="HM16" s="345">
        <f t="shared" si="4"/>
        <v>216</v>
      </c>
      <c r="HN16" s="352">
        <f t="shared" si="4"/>
        <v>217</v>
      </c>
      <c r="HO16" s="344">
        <f t="shared" si="4"/>
        <v>218</v>
      </c>
      <c r="HP16" s="344">
        <f>HO16+1</f>
        <v>219</v>
      </c>
      <c r="HQ16" s="344">
        <f t="shared" ref="HQ16:KB16" si="5">HP16+1</f>
        <v>220</v>
      </c>
      <c r="HR16" s="344">
        <f t="shared" si="5"/>
        <v>221</v>
      </c>
      <c r="HS16" s="344">
        <f t="shared" si="5"/>
        <v>222</v>
      </c>
      <c r="HT16" s="344">
        <f t="shared" si="5"/>
        <v>223</v>
      </c>
      <c r="HU16" s="344">
        <f t="shared" si="5"/>
        <v>224</v>
      </c>
      <c r="HV16" s="344">
        <f t="shared" si="5"/>
        <v>225</v>
      </c>
      <c r="HW16" s="344">
        <f t="shared" si="5"/>
        <v>226</v>
      </c>
      <c r="HX16" s="344">
        <f t="shared" si="5"/>
        <v>227</v>
      </c>
      <c r="HY16" s="345">
        <f t="shared" si="5"/>
        <v>228</v>
      </c>
      <c r="HZ16" s="352">
        <f t="shared" si="5"/>
        <v>229</v>
      </c>
      <c r="IA16" s="344">
        <f t="shared" si="5"/>
        <v>230</v>
      </c>
      <c r="IB16" s="344">
        <f t="shared" si="5"/>
        <v>231</v>
      </c>
      <c r="IC16" s="344">
        <f t="shared" si="5"/>
        <v>232</v>
      </c>
      <c r="ID16" s="344">
        <f t="shared" si="5"/>
        <v>233</v>
      </c>
      <c r="IE16" s="344">
        <f t="shared" si="5"/>
        <v>234</v>
      </c>
      <c r="IF16" s="344">
        <f t="shared" si="5"/>
        <v>235</v>
      </c>
      <c r="IG16" s="344">
        <f t="shared" si="5"/>
        <v>236</v>
      </c>
      <c r="IH16" s="344">
        <f t="shared" si="5"/>
        <v>237</v>
      </c>
      <c r="II16" s="344">
        <f t="shared" si="5"/>
        <v>238</v>
      </c>
      <c r="IJ16" s="344">
        <f t="shared" si="5"/>
        <v>239</v>
      </c>
      <c r="IK16" s="345">
        <f t="shared" si="5"/>
        <v>240</v>
      </c>
      <c r="IL16" s="352">
        <f t="shared" si="5"/>
        <v>241</v>
      </c>
      <c r="IM16" s="344">
        <f t="shared" si="5"/>
        <v>242</v>
      </c>
      <c r="IN16" s="344">
        <f t="shared" si="5"/>
        <v>243</v>
      </c>
      <c r="IO16" s="344">
        <f t="shared" si="5"/>
        <v>244</v>
      </c>
      <c r="IP16" s="344">
        <f t="shared" si="5"/>
        <v>245</v>
      </c>
      <c r="IQ16" s="344">
        <f t="shared" si="5"/>
        <v>246</v>
      </c>
      <c r="IR16" s="344">
        <f t="shared" si="5"/>
        <v>247</v>
      </c>
      <c r="IS16" s="344">
        <f t="shared" si="5"/>
        <v>248</v>
      </c>
      <c r="IT16" s="344">
        <f t="shared" si="5"/>
        <v>249</v>
      </c>
      <c r="IU16" s="344">
        <f t="shared" si="5"/>
        <v>250</v>
      </c>
      <c r="IV16" s="344">
        <f t="shared" si="5"/>
        <v>251</v>
      </c>
      <c r="IW16" s="345">
        <f t="shared" si="5"/>
        <v>252</v>
      </c>
      <c r="IX16" s="352">
        <f t="shared" si="5"/>
        <v>253</v>
      </c>
      <c r="IY16" s="344">
        <f t="shared" si="5"/>
        <v>254</v>
      </c>
      <c r="IZ16" s="344">
        <f t="shared" si="5"/>
        <v>255</v>
      </c>
      <c r="JA16" s="344">
        <f t="shared" si="5"/>
        <v>256</v>
      </c>
      <c r="JB16" s="344">
        <f t="shared" si="5"/>
        <v>257</v>
      </c>
      <c r="JC16" s="344">
        <f t="shared" si="5"/>
        <v>258</v>
      </c>
      <c r="JD16" s="344">
        <f t="shared" si="5"/>
        <v>259</v>
      </c>
      <c r="JE16" s="344">
        <f t="shared" si="5"/>
        <v>260</v>
      </c>
      <c r="JF16" s="344">
        <f t="shared" si="5"/>
        <v>261</v>
      </c>
      <c r="JG16" s="344">
        <f t="shared" si="5"/>
        <v>262</v>
      </c>
      <c r="JH16" s="344">
        <f t="shared" si="5"/>
        <v>263</v>
      </c>
      <c r="JI16" s="345">
        <f t="shared" si="5"/>
        <v>264</v>
      </c>
      <c r="JJ16" s="352">
        <f t="shared" si="5"/>
        <v>265</v>
      </c>
      <c r="JK16" s="344">
        <f t="shared" si="5"/>
        <v>266</v>
      </c>
      <c r="JL16" s="344">
        <f t="shared" si="5"/>
        <v>267</v>
      </c>
      <c r="JM16" s="344">
        <f t="shared" si="5"/>
        <v>268</v>
      </c>
      <c r="JN16" s="344">
        <f t="shared" si="5"/>
        <v>269</v>
      </c>
      <c r="JO16" s="344">
        <f t="shared" si="5"/>
        <v>270</v>
      </c>
      <c r="JP16" s="344">
        <f t="shared" si="5"/>
        <v>271</v>
      </c>
      <c r="JQ16" s="344">
        <f t="shared" si="5"/>
        <v>272</v>
      </c>
      <c r="JR16" s="344">
        <f t="shared" si="5"/>
        <v>273</v>
      </c>
      <c r="JS16" s="344">
        <f t="shared" si="5"/>
        <v>274</v>
      </c>
      <c r="JT16" s="344">
        <f t="shared" si="5"/>
        <v>275</v>
      </c>
      <c r="JU16" s="345">
        <f t="shared" si="5"/>
        <v>276</v>
      </c>
      <c r="JV16" s="352">
        <f t="shared" si="5"/>
        <v>277</v>
      </c>
      <c r="JW16" s="344">
        <f t="shared" si="5"/>
        <v>278</v>
      </c>
      <c r="JX16" s="344">
        <f t="shared" si="5"/>
        <v>279</v>
      </c>
      <c r="JY16" s="344">
        <f t="shared" si="5"/>
        <v>280</v>
      </c>
      <c r="JZ16" s="344">
        <f t="shared" si="5"/>
        <v>281</v>
      </c>
      <c r="KA16" s="344">
        <f t="shared" si="5"/>
        <v>282</v>
      </c>
      <c r="KB16" s="344">
        <f t="shared" si="5"/>
        <v>283</v>
      </c>
      <c r="KC16" s="344">
        <f t="shared" ref="KC16:LC16" si="6">KB16+1</f>
        <v>284</v>
      </c>
      <c r="KD16" s="344">
        <f t="shared" si="6"/>
        <v>285</v>
      </c>
      <c r="KE16" s="344">
        <f t="shared" si="6"/>
        <v>286</v>
      </c>
      <c r="KF16" s="344">
        <f t="shared" si="6"/>
        <v>287</v>
      </c>
      <c r="KG16" s="345">
        <f t="shared" si="6"/>
        <v>288</v>
      </c>
      <c r="KH16" s="352">
        <f t="shared" si="6"/>
        <v>289</v>
      </c>
      <c r="KI16" s="344">
        <f t="shared" si="6"/>
        <v>290</v>
      </c>
      <c r="KJ16" s="344">
        <f t="shared" si="6"/>
        <v>291</v>
      </c>
      <c r="KK16" s="344">
        <f t="shared" si="6"/>
        <v>292</v>
      </c>
      <c r="KL16" s="344">
        <f t="shared" si="6"/>
        <v>293</v>
      </c>
      <c r="KM16" s="344">
        <f t="shared" si="6"/>
        <v>294</v>
      </c>
      <c r="KN16" s="344">
        <f t="shared" si="6"/>
        <v>295</v>
      </c>
      <c r="KO16" s="344">
        <f t="shared" si="6"/>
        <v>296</v>
      </c>
      <c r="KP16" s="344">
        <f t="shared" si="6"/>
        <v>297</v>
      </c>
      <c r="KQ16" s="344">
        <f t="shared" si="6"/>
        <v>298</v>
      </c>
      <c r="KR16" s="344">
        <f t="shared" si="6"/>
        <v>299</v>
      </c>
      <c r="KS16" s="345">
        <f t="shared" si="6"/>
        <v>300</v>
      </c>
      <c r="KT16" s="352">
        <f t="shared" si="6"/>
        <v>301</v>
      </c>
      <c r="KU16" s="344">
        <f t="shared" si="6"/>
        <v>302</v>
      </c>
      <c r="KV16" s="344">
        <f t="shared" si="6"/>
        <v>303</v>
      </c>
      <c r="KW16" s="344">
        <f t="shared" si="6"/>
        <v>304</v>
      </c>
      <c r="KX16" s="344">
        <f t="shared" si="6"/>
        <v>305</v>
      </c>
      <c r="KY16" s="344">
        <f t="shared" si="6"/>
        <v>306</v>
      </c>
      <c r="KZ16" s="344">
        <f t="shared" si="6"/>
        <v>307</v>
      </c>
      <c r="LA16" s="344">
        <f t="shared" si="6"/>
        <v>308</v>
      </c>
      <c r="LB16" s="344">
        <f t="shared" si="6"/>
        <v>309</v>
      </c>
      <c r="LC16" s="344">
        <f t="shared" si="6"/>
        <v>310</v>
      </c>
      <c r="LD16" s="344">
        <f>LC16+1</f>
        <v>311</v>
      </c>
      <c r="LE16" s="345">
        <f t="shared" ref="LE16:NA16" si="7">LD16+1</f>
        <v>312</v>
      </c>
      <c r="LF16" s="352">
        <f t="shared" si="7"/>
        <v>313</v>
      </c>
      <c r="LG16" s="344">
        <f t="shared" si="7"/>
        <v>314</v>
      </c>
      <c r="LH16" s="344">
        <f t="shared" si="7"/>
        <v>315</v>
      </c>
      <c r="LI16" s="344">
        <f t="shared" si="7"/>
        <v>316</v>
      </c>
      <c r="LJ16" s="344">
        <f t="shared" si="7"/>
        <v>317</v>
      </c>
      <c r="LK16" s="344">
        <f t="shared" si="7"/>
        <v>318</v>
      </c>
      <c r="LL16" s="344">
        <f t="shared" si="7"/>
        <v>319</v>
      </c>
      <c r="LM16" s="344">
        <f t="shared" si="7"/>
        <v>320</v>
      </c>
      <c r="LN16" s="344">
        <f t="shared" si="7"/>
        <v>321</v>
      </c>
      <c r="LO16" s="344">
        <f t="shared" si="7"/>
        <v>322</v>
      </c>
      <c r="LP16" s="344">
        <f t="shared" si="7"/>
        <v>323</v>
      </c>
      <c r="LQ16" s="345">
        <f t="shared" si="7"/>
        <v>324</v>
      </c>
      <c r="LR16" s="352">
        <f t="shared" si="7"/>
        <v>325</v>
      </c>
      <c r="LS16" s="344">
        <f t="shared" si="7"/>
        <v>326</v>
      </c>
      <c r="LT16" s="344">
        <f t="shared" si="7"/>
        <v>327</v>
      </c>
      <c r="LU16" s="344">
        <f t="shared" si="7"/>
        <v>328</v>
      </c>
      <c r="LV16" s="344">
        <f t="shared" si="7"/>
        <v>329</v>
      </c>
      <c r="LW16" s="344">
        <f t="shared" si="7"/>
        <v>330</v>
      </c>
      <c r="LX16" s="344">
        <f t="shared" si="7"/>
        <v>331</v>
      </c>
      <c r="LY16" s="344">
        <f t="shared" si="7"/>
        <v>332</v>
      </c>
      <c r="LZ16" s="344">
        <f t="shared" si="7"/>
        <v>333</v>
      </c>
      <c r="MA16" s="344">
        <f t="shared" si="7"/>
        <v>334</v>
      </c>
      <c r="MB16" s="344">
        <f t="shared" si="7"/>
        <v>335</v>
      </c>
      <c r="MC16" s="345">
        <f t="shared" si="7"/>
        <v>336</v>
      </c>
      <c r="MD16" s="352">
        <f t="shared" si="7"/>
        <v>337</v>
      </c>
      <c r="ME16" s="344">
        <f t="shared" si="7"/>
        <v>338</v>
      </c>
      <c r="MF16" s="344">
        <f t="shared" si="7"/>
        <v>339</v>
      </c>
      <c r="MG16" s="344">
        <f t="shared" si="7"/>
        <v>340</v>
      </c>
      <c r="MH16" s="344">
        <f t="shared" si="7"/>
        <v>341</v>
      </c>
      <c r="MI16" s="344">
        <f t="shared" si="7"/>
        <v>342</v>
      </c>
      <c r="MJ16" s="344">
        <f t="shared" si="7"/>
        <v>343</v>
      </c>
      <c r="MK16" s="344">
        <f t="shared" si="7"/>
        <v>344</v>
      </c>
      <c r="ML16" s="344">
        <f t="shared" si="7"/>
        <v>345</v>
      </c>
      <c r="MM16" s="344">
        <f t="shared" si="7"/>
        <v>346</v>
      </c>
      <c r="MN16" s="344">
        <f t="shared" si="7"/>
        <v>347</v>
      </c>
      <c r="MO16" s="345">
        <f t="shared" si="7"/>
        <v>348</v>
      </c>
      <c r="MP16" s="352">
        <f t="shared" si="7"/>
        <v>349</v>
      </c>
      <c r="MQ16" s="344">
        <f t="shared" si="7"/>
        <v>350</v>
      </c>
      <c r="MR16" s="344">
        <f t="shared" si="7"/>
        <v>351</v>
      </c>
      <c r="MS16" s="344">
        <f t="shared" si="7"/>
        <v>352</v>
      </c>
      <c r="MT16" s="344">
        <f t="shared" si="7"/>
        <v>353</v>
      </c>
      <c r="MU16" s="344">
        <f t="shared" si="7"/>
        <v>354</v>
      </c>
      <c r="MV16" s="344">
        <f t="shared" si="7"/>
        <v>355</v>
      </c>
      <c r="MW16" s="344">
        <f t="shared" si="7"/>
        <v>356</v>
      </c>
      <c r="MX16" s="344">
        <f t="shared" si="7"/>
        <v>357</v>
      </c>
      <c r="MY16" s="344">
        <f t="shared" si="7"/>
        <v>358</v>
      </c>
      <c r="MZ16" s="344">
        <f t="shared" si="7"/>
        <v>359</v>
      </c>
      <c r="NA16" s="345">
        <f t="shared" si="7"/>
        <v>360</v>
      </c>
    </row>
    <row r="17" spans="1:365" x14ac:dyDescent="0.2">
      <c r="A17" s="257" t="s">
        <v>610</v>
      </c>
      <c r="B17" s="701" t="s">
        <v>611</v>
      </c>
      <c r="C17" s="701"/>
      <c r="D17" s="273"/>
      <c r="E17" s="343" t="s">
        <v>646</v>
      </c>
      <c r="F17" s="353">
        <f>'Receitas UGC'!F16</f>
        <v>555862.67000498425</v>
      </c>
      <c r="G17" s="353">
        <f>'Receitas UGC'!G16</f>
        <v>396360.23777124094</v>
      </c>
      <c r="H17" s="353">
        <f>'Receitas UGC'!H16</f>
        <v>401763.42867522791</v>
      </c>
      <c r="I17" s="353">
        <f>'Receitas UGC'!I16</f>
        <v>375618.87963686994</v>
      </c>
      <c r="J17" s="353">
        <f>'Receitas UGC'!J16</f>
        <v>310148.80359873112</v>
      </c>
      <c r="K17" s="353">
        <f>'Receitas UGC'!K16</f>
        <v>328073.08238718525</v>
      </c>
      <c r="L17" s="353">
        <f>'Receitas UGC'!L16</f>
        <v>515776.45767970465</v>
      </c>
      <c r="M17" s="353">
        <f>'Receitas UGC'!M16</f>
        <v>375641.39092310762</v>
      </c>
      <c r="N17" s="353">
        <f>'Receitas UGC'!N16</f>
        <v>404470.32373696513</v>
      </c>
      <c r="O17" s="353">
        <f>'Receitas UGC'!O16</f>
        <v>451718.88241115265</v>
      </c>
      <c r="P17" s="353">
        <f>'Receitas UGC'!P16</f>
        <v>468215.85745493148</v>
      </c>
      <c r="Q17" s="353">
        <f>'Receitas UGC'!Q16</f>
        <v>475439.25120155123</v>
      </c>
      <c r="R17" s="353">
        <f>'Receitas UGC'!R16</f>
        <v>586386.94284270529</v>
      </c>
      <c r="S17" s="353">
        <f>'Receitas UGC'!S16</f>
        <v>450838.67587529653</v>
      </c>
      <c r="T17" s="353">
        <f>'Receitas UGC'!T16</f>
        <v>394392.37305494735</v>
      </c>
      <c r="U17" s="353">
        <f>'Receitas UGC'!U16</f>
        <v>388743.7761542371</v>
      </c>
      <c r="V17" s="353">
        <f>'Receitas UGC'!V16</f>
        <v>327729.07984998223</v>
      </c>
      <c r="W17" s="353">
        <f>'Receitas UGC'!W16</f>
        <v>339646.67798032763</v>
      </c>
      <c r="X17" s="353">
        <f>'Receitas UGC'!X16</f>
        <v>529618.19913483411</v>
      </c>
      <c r="Y17" s="353">
        <f>'Receitas UGC'!Y16</f>
        <v>389603.28823513835</v>
      </c>
      <c r="Z17" s="353">
        <f>'Receitas UGC'!Z16</f>
        <v>417517.0257336353</v>
      </c>
      <c r="AA17" s="353">
        <f>'Receitas UGC'!AA16</f>
        <v>464832.90205116925</v>
      </c>
      <c r="AB17" s="353">
        <f>'Receitas UGC'!AB16</f>
        <v>482090.99407342728</v>
      </c>
      <c r="AC17" s="353">
        <f>'Receitas UGC'!AC16</f>
        <v>470805.99932965718</v>
      </c>
      <c r="AD17" s="353">
        <f>'Receitas UGC'!AD16</f>
        <v>593154.72959074948</v>
      </c>
      <c r="AE17" s="353">
        <f>'Receitas UGC'!AE16</f>
        <v>459402.06824587425</v>
      </c>
      <c r="AF17" s="353">
        <f>'Receitas UGC'!AF16</f>
        <v>418816.93662864936</v>
      </c>
      <c r="AG17" s="353">
        <f>'Receitas UGC'!AG16</f>
        <v>388907.55229474272</v>
      </c>
      <c r="AH17" s="353">
        <f>'Receitas UGC'!AH16</f>
        <v>348216.97679859021</v>
      </c>
      <c r="AI17" s="353">
        <f>'Receitas UGC'!AI16</f>
        <v>338449.21039271314</v>
      </c>
      <c r="AJ17" s="353">
        <f>'Receitas UGC'!AJ16</f>
        <v>536880.22387880832</v>
      </c>
      <c r="AK17" s="353">
        <f>'Receitas UGC'!AK16</f>
        <v>400357.7278011489</v>
      </c>
      <c r="AL17" s="353">
        <f>'Receitas UGC'!AL16</f>
        <v>426610.64973667567</v>
      </c>
      <c r="AM17" s="353">
        <f>'Receitas UGC'!AM16</f>
        <v>475214.32577767543</v>
      </c>
      <c r="AN17" s="353">
        <f>'Receitas UGC'!AN16</f>
        <v>494230.58083187626</v>
      </c>
      <c r="AO17" s="353">
        <f>'Receitas UGC'!AO16</f>
        <v>510847.3041899227</v>
      </c>
      <c r="AP17" s="353">
        <f>'Receitas UGC'!AP16</f>
        <v>616966.83436137671</v>
      </c>
      <c r="AQ17" s="353">
        <f>'Receitas UGC'!AQ16</f>
        <v>450437.66559007484</v>
      </c>
      <c r="AR17" s="353">
        <f>'Receitas UGC'!AR16</f>
        <v>459291.88085068209</v>
      </c>
      <c r="AS17" s="353">
        <f>'Receitas UGC'!AS16</f>
        <v>428638.8128744287</v>
      </c>
      <c r="AT17" s="353">
        <f>'Receitas UGC'!AT16</f>
        <v>359256.05222857924</v>
      </c>
      <c r="AU17" s="353">
        <f>'Receitas UGC'!AU16</f>
        <v>378320.79941191344</v>
      </c>
      <c r="AV17" s="353">
        <f>'Receitas UGC'!AV16</f>
        <v>566440.80382776365</v>
      </c>
      <c r="AW17" s="353">
        <f>'Receitas UGC'!AW16</f>
        <v>423332.58834038681</v>
      </c>
      <c r="AX17" s="353">
        <f>'Receitas UGC'!AX16</f>
        <v>450760.89356375189</v>
      </c>
      <c r="AY17" s="353">
        <f>'Receitas UGC'!AY16</f>
        <v>497188.62326385145</v>
      </c>
      <c r="AZ17" s="353">
        <f>'Receitas UGC'!AZ16</f>
        <v>515161.19818765327</v>
      </c>
      <c r="BA17" s="353">
        <f>'Receitas UGC'!BA16</f>
        <v>531969.7489079003</v>
      </c>
      <c r="BB17" s="353">
        <f>'Receitas UGC'!BB16</f>
        <v>636645.00398389832</v>
      </c>
      <c r="BC17" s="353">
        <f>'Receitas UGC'!BC16</f>
        <v>498636.23569793528</v>
      </c>
      <c r="BD17" s="353">
        <f>'Receitas UGC'!BD16</f>
        <v>442394.84593599144</v>
      </c>
      <c r="BE17" s="353">
        <f>'Receitas UGC'!BE16</f>
        <v>436119.91667209339</v>
      </c>
      <c r="BF17" s="353">
        <f>'Receitas UGC'!BF16</f>
        <v>373110.05262834928</v>
      </c>
      <c r="BG17" s="353">
        <f>'Receitas UGC'!BG16</f>
        <v>386843.20963746193</v>
      </c>
      <c r="BH17" s="353">
        <f>'Receitas UGC'!BH16</f>
        <v>578436.7901393323</v>
      </c>
      <c r="BI17" s="353">
        <f>'Receitas UGC'!BI16</f>
        <v>436292.68908291112</v>
      </c>
      <c r="BJ17" s="353">
        <f>'Receitas UGC'!BJ16</f>
        <v>463389.36193240958</v>
      </c>
      <c r="BK17" s="353">
        <f>'Receitas UGC'!BK16</f>
        <v>510427.5166111812</v>
      </c>
      <c r="BL17" s="353">
        <f>'Receitas UGC'!BL16</f>
        <v>529639.19302473927</v>
      </c>
      <c r="BM17" s="353">
        <f>'Receitas UGC'!BM16</f>
        <v>533088.75676100457</v>
      </c>
      <c r="BN17" s="353">
        <f>'Receitas UGC'!BN16</f>
        <v>646286.54494754388</v>
      </c>
      <c r="BO17" s="353">
        <f>'Receitas UGC'!BO16</f>
        <v>509797.02015780157</v>
      </c>
      <c r="BP17" s="353">
        <f>'Receitas UGC'!BP16</f>
        <v>469725.82391196478</v>
      </c>
      <c r="BQ17" s="353">
        <f>'Receitas UGC'!BQ16</f>
        <v>438769.02234392875</v>
      </c>
      <c r="BR17" s="353">
        <f>'Receitas UGC'!BR16</f>
        <v>395871.51793368073</v>
      </c>
      <c r="BS17" s="353">
        <f>'Receitas UGC'!BS16</f>
        <v>387900.35111882153</v>
      </c>
      <c r="BT17" s="353">
        <f>'Receitas UGC'!BT16</f>
        <v>587872.69317866687</v>
      </c>
      <c r="BU17" s="353">
        <f>'Receitas UGC'!BU16</f>
        <v>449083.98862203653</v>
      </c>
      <c r="BV17" s="353">
        <f>'Receitas UGC'!BV16</f>
        <v>474439.53667714086</v>
      </c>
      <c r="BW17" s="353">
        <f>'Receitas UGC'!BW16</f>
        <v>522702.04897981707</v>
      </c>
      <c r="BX17" s="353">
        <f>'Receitas UGC'!BX16</f>
        <v>543673.05116622895</v>
      </c>
      <c r="BY17" s="353">
        <f>'Receitas UGC'!BY16</f>
        <v>503580.50404180592</v>
      </c>
      <c r="BZ17" s="353">
        <f>'Receitas UGC'!BZ16</f>
        <v>643846.531201615</v>
      </c>
      <c r="CA17" s="353">
        <f>'Receitas UGC'!CA16</f>
        <v>512595.17443710641</v>
      </c>
      <c r="CB17" s="353">
        <f>'Receitas UGC'!CB16</f>
        <v>453129.94511522492</v>
      </c>
      <c r="CC17" s="353">
        <f>'Receitas UGC'!CC16</f>
        <v>453271.30407761992</v>
      </c>
      <c r="CD17" s="353">
        <f>'Receitas UGC'!CD16</f>
        <v>411096.77641071397</v>
      </c>
      <c r="CE17" s="353">
        <f>'Receitas UGC'!CE16</f>
        <v>398159.92504213605</v>
      </c>
      <c r="CF17" s="353">
        <f>'Receitas UGC'!CF16</f>
        <v>602293.97036964714</v>
      </c>
      <c r="CG17" s="353">
        <f>'Receitas UGC'!CG16</f>
        <v>463727.50643313036</v>
      </c>
      <c r="CH17" s="353">
        <f>'Receitas UGC'!CH16</f>
        <v>488600.63600643363</v>
      </c>
      <c r="CI17" s="353">
        <f>'Receitas UGC'!CI16</f>
        <v>537448.73029769759</v>
      </c>
      <c r="CJ17" s="353">
        <f>'Receitas UGC'!CJ16</f>
        <v>559539.90152261837</v>
      </c>
      <c r="CK17" s="353">
        <f>'Receitas UGC'!CK16</f>
        <v>546323.9044493197</v>
      </c>
      <c r="CL17" s="353">
        <f>'Receitas UGC'!CL16</f>
        <v>670532.58618162922</v>
      </c>
      <c r="CM17" s="353">
        <f>'Receitas UGC'!CM16</f>
        <v>535967.16894002759</v>
      </c>
      <c r="CN17" s="353">
        <f>'Receitas UGC'!CN16</f>
        <v>478105.33133517968</v>
      </c>
      <c r="CO17" s="353">
        <f>'Receitas UGC'!CO16</f>
        <v>475854.52858996351</v>
      </c>
      <c r="CP17" s="353">
        <f>'Receitas UGC'!CP16</f>
        <v>425394.29597010487</v>
      </c>
      <c r="CQ17" s="353">
        <f>'Receitas UGC'!CQ16</f>
        <v>416631.50947724481</v>
      </c>
      <c r="CR17" s="353">
        <f>'Receitas UGC'!CR16</f>
        <v>621437.20839761605</v>
      </c>
      <c r="CS17" s="353">
        <f>'Receitas UGC'!CS16</f>
        <v>481188.69468251074</v>
      </c>
      <c r="CT17" s="353">
        <f>'Receitas UGC'!CT16</f>
        <v>506045.98764683213</v>
      </c>
      <c r="CU17" s="353">
        <f>'Receitas UGC'!CU16</f>
        <v>554808.14099634707</v>
      </c>
      <c r="CV17" s="353">
        <f>'Receitas UGC'!CV16</f>
        <v>577493.77615045907</v>
      </c>
      <c r="CW17" s="353">
        <f>'Receitas UGC'!CW16</f>
        <v>575387.80425755528</v>
      </c>
      <c r="CX17" s="353">
        <f>'Receitas UGC'!CX16</f>
        <v>692732.36674066668</v>
      </c>
      <c r="CY17" s="353">
        <f>'Receitas UGC'!CY16</f>
        <v>526779.25637102639</v>
      </c>
      <c r="CZ17" s="353">
        <f>'Receitas UGC'!CZ16</f>
        <v>533952.45782019768</v>
      </c>
      <c r="DA17" s="353">
        <f>'Receitas UGC'!DA16</f>
        <v>505964.98077086156</v>
      </c>
      <c r="DB17" s="353">
        <f>'Receitas UGC'!DB16</f>
        <v>435133.74827373336</v>
      </c>
      <c r="DC17" s="353">
        <f>'Receitas UGC'!DC16</f>
        <v>458358.76454798417</v>
      </c>
      <c r="DD17" s="353">
        <f>'Receitas UGC'!DD16</f>
        <v>650666.29052399413</v>
      </c>
      <c r="DE17" s="353">
        <f>'Receitas UGC'!DE16</f>
        <v>504733.6887001599</v>
      </c>
      <c r="DF17" s="353">
        <f>'Receitas UGC'!DF16</f>
        <v>531399.9576408607</v>
      </c>
      <c r="DG17" s="353">
        <f>'Receitas UGC'!DG16</f>
        <v>577950.71777338453</v>
      </c>
      <c r="DH17" s="353">
        <f>'Receitas UGC'!DH16</f>
        <v>599922.69833302323</v>
      </c>
      <c r="DI17" s="353">
        <f>'Receitas UGC'!DI16</f>
        <v>613213.82869074761</v>
      </c>
      <c r="DJ17" s="353">
        <f>'Receitas UGC'!DJ16</f>
        <v>720099.79567200574</v>
      </c>
      <c r="DK17" s="353">
        <f>'Receitas UGC'!DK16</f>
        <v>580969.59372096439</v>
      </c>
      <c r="DL17" s="353">
        <f>'Receitas UGC'!DL16</f>
        <v>524023.96484378923</v>
      </c>
      <c r="DM17" s="353">
        <f>'Receitas UGC'!DM16</f>
        <v>519007.32112804789</v>
      </c>
      <c r="DN17" s="353">
        <f>'Receitas UGC'!DN16</f>
        <v>453753.6230070219</v>
      </c>
      <c r="DO17" s="353">
        <f>'Receitas UGC'!DO16</f>
        <v>471453.69579323399</v>
      </c>
      <c r="DP17" s="353">
        <f>'Receitas UGC'!DP16</f>
        <v>666865.39467899117</v>
      </c>
      <c r="DQ17" s="353">
        <f>'Receitas UGC'!DQ16</f>
        <v>521473.2923842789</v>
      </c>
      <c r="DR17" s="353">
        <f>'Receitas UGC'!DR16</f>
        <v>547541.06085710775</v>
      </c>
      <c r="DS17" s="353">
        <f>'Receitas UGC'!DS16</f>
        <v>594481.01253847731</v>
      </c>
      <c r="DT17" s="353">
        <f>'Receitas UGC'!DT16</f>
        <v>617606.77429311106</v>
      </c>
      <c r="DU17" s="353">
        <f>'Receitas UGC'!DU16</f>
        <v>631837.85195916588</v>
      </c>
      <c r="DV17" s="353">
        <f>'Receitas UGC'!DV16</f>
        <v>738352.6658196362</v>
      </c>
      <c r="DW17" s="353">
        <f>'Receitas UGC'!DW16</f>
        <v>598907.28330642637</v>
      </c>
      <c r="DX17" s="353">
        <f>'Receitas UGC'!DX16</f>
        <v>558907.13325238216</v>
      </c>
      <c r="DY17" s="353">
        <f>'Receitas UGC'!DY16</f>
        <v>527728.48071854434</v>
      </c>
      <c r="DZ17" s="353">
        <f>'Receitas UGC'!DZ16</f>
        <v>481712.74239993474</v>
      </c>
      <c r="EA17" s="353">
        <f>'Receitas UGC'!EA16</f>
        <v>477442.20424974838</v>
      </c>
      <c r="EB17" s="353">
        <f>'Receitas UGC'!EB16</f>
        <v>680813.33910009102</v>
      </c>
      <c r="EC17" s="353">
        <f>'Receitas UGC'!EC16</f>
        <v>538308.03860728198</v>
      </c>
      <c r="ED17" s="353">
        <f>'Receitas UGC'!ED16</f>
        <v>562330.83358647255</v>
      </c>
      <c r="EE17" s="353">
        <f>'Receitas UGC'!EE16</f>
        <v>610244.88604882848</v>
      </c>
      <c r="EF17" s="353">
        <f>'Receitas UGC'!EF16</f>
        <v>635022.9531918189</v>
      </c>
      <c r="EG17" s="353">
        <f>'Receitas UGC'!EG16</f>
        <v>592330.61460973928</v>
      </c>
      <c r="EH17" s="353">
        <f>'Receitas UGC'!EH16</f>
        <v>733827.29374943429</v>
      </c>
      <c r="EI17" s="353">
        <f>'Receitas UGC'!EI16</f>
        <v>571361.29003680241</v>
      </c>
      <c r="EJ17" s="353">
        <f>'Receitas UGC'!EJ16</f>
        <v>575602.11335137498</v>
      </c>
      <c r="EK17" s="353">
        <f>'Receitas UGC'!EK16</f>
        <v>552029.37688001862</v>
      </c>
      <c r="EL17" s="353">
        <f>'Receitas UGC'!EL16</f>
        <v>481621.14874852641</v>
      </c>
      <c r="EM17" s="353">
        <f>'Receitas UGC'!EM16</f>
        <v>508122.11093058606</v>
      </c>
      <c r="EN17" s="353">
        <f>'Receitas UGC'!EN16</f>
        <v>704041.32483574515</v>
      </c>
      <c r="EO17" s="353">
        <f>'Receitas UGC'!EO16</f>
        <v>556890.00720912172</v>
      </c>
      <c r="EP17" s="353">
        <f>'Receitas UGC'!EP16</f>
        <v>583503.62615252216</v>
      </c>
      <c r="EQ17" s="353">
        <f>'Receitas UGC'!EQ16</f>
        <v>630541.92860438628</v>
      </c>
      <c r="ER17" s="353">
        <f>'Receitas UGC'!ER16</f>
        <v>655480.022340102</v>
      </c>
      <c r="ES17" s="353">
        <f>'Receitas UGC'!ES16</f>
        <v>657570.49827988935</v>
      </c>
      <c r="ET17" s="353">
        <f>'Receitas UGC'!ET16</f>
        <v>771700.05958949227</v>
      </c>
      <c r="EU17" s="353">
        <f>'Receitas UGC'!EU16</f>
        <v>633087.79454962933</v>
      </c>
      <c r="EV17" s="353">
        <f>'Receitas UGC'!EV16</f>
        <v>575277.24976289144</v>
      </c>
      <c r="EW17" s="353">
        <f>'Receitas UGC'!EW16</f>
        <v>572119.01212292281</v>
      </c>
      <c r="EX17" s="353">
        <f>'Receitas UGC'!EX16</f>
        <v>505965.27242828079</v>
      </c>
      <c r="EY17" s="353">
        <f>'Receitas UGC'!EY16</f>
        <v>526560.14776271756</v>
      </c>
      <c r="EZ17" s="353">
        <f>'Receitas UGC'!EZ16</f>
        <v>724853.07273827738</v>
      </c>
      <c r="FA17" s="353">
        <f>'Receitas UGC'!FA16</f>
        <v>577598.62893701717</v>
      </c>
      <c r="FB17" s="353">
        <f>'Receitas UGC'!FB16</f>
        <v>603191.04637062538</v>
      </c>
      <c r="FC17" s="353">
        <f>'Receitas UGC'!FC16</f>
        <v>650244.47612062795</v>
      </c>
      <c r="FD17" s="353">
        <f>'Receitas UGC'!FD16</f>
        <v>676095.32536017429</v>
      </c>
      <c r="FE17" s="353">
        <f>'Receitas UGC'!FE16</f>
        <v>659525.6373996716</v>
      </c>
      <c r="FF17" s="353">
        <f>'Receitas UGC'!FF16</f>
        <v>784867.58319973247</v>
      </c>
      <c r="FG17" s="353">
        <f>'Receitas UGC'!FG16</f>
        <v>648041.81707114843</v>
      </c>
      <c r="FH17" s="353">
        <f>'Receitas UGC'!FH16</f>
        <v>605885.45927257719</v>
      </c>
      <c r="FI17" s="353">
        <f>'Receitas UGC'!FI16</f>
        <v>578406.06500241882</v>
      </c>
      <c r="FJ17" s="353">
        <f>'Receitas UGC'!FJ16</f>
        <v>532394.21000512585</v>
      </c>
      <c r="FK17" s="353">
        <f>'Receitas UGC'!FK16</f>
        <v>531438.72863377642</v>
      </c>
      <c r="FL17" s="353">
        <f>'Receitas UGC'!FL16</f>
        <v>738330.5309659075</v>
      </c>
      <c r="FM17" s="353">
        <f>'Receitas UGC'!FM16</f>
        <v>594349.91836172913</v>
      </c>
      <c r="FN17" s="353">
        <f>'Receitas UGC'!FN16</f>
        <v>618186.28980738064</v>
      </c>
      <c r="FO17" s="353">
        <f>'Receitas UGC'!FO16</f>
        <v>666488.37885520258</v>
      </c>
      <c r="FP17" s="353">
        <f>'Receitas UGC'!FP16</f>
        <v>694277.28775606724</v>
      </c>
      <c r="FQ17" s="353">
        <f>'Receitas UGC'!FQ16</f>
        <v>689079.36145489465</v>
      </c>
      <c r="FR17" s="353">
        <f>'Receitas UGC'!FR16</f>
        <v>808123.49804984196</v>
      </c>
      <c r="FS17" s="353">
        <f>'Receitas UGC'!FS16</f>
        <v>670006.8095190248</v>
      </c>
      <c r="FT17" s="353">
        <f>'Receitas UGC'!FT16</f>
        <v>611724.62746420305</v>
      </c>
      <c r="FU17" s="353">
        <f>'Receitas UGC'!FU16</f>
        <v>609912.50547646265</v>
      </c>
      <c r="FV17" s="353">
        <f>'Receitas UGC'!FV16</f>
        <v>543174.80540848349</v>
      </c>
      <c r="FW17" s="353">
        <f>'Receitas UGC'!FW16</f>
        <v>565866.32426493068</v>
      </c>
      <c r="FX17" s="353">
        <f>'Receitas UGC'!FX16</f>
        <v>766228.21641780902</v>
      </c>
      <c r="FY17" s="353">
        <f>'Receitas UGC'!FY16</f>
        <v>617683.9390686804</v>
      </c>
      <c r="FZ17" s="353">
        <f>'Receitas UGC'!FZ16</f>
        <v>642963.52475453517</v>
      </c>
      <c r="GA17" s="353">
        <f>'Receitas UGC'!GA16</f>
        <v>690115.25083231402</v>
      </c>
      <c r="GB17" s="353">
        <f>'Receitas UGC'!GB16</f>
        <v>717908.63181360532</v>
      </c>
      <c r="GC17" s="353">
        <f>'Receitas UGC'!GC16</f>
        <v>729663.5224362287</v>
      </c>
      <c r="GD17" s="353">
        <f>'Receitas UGC'!GD16</f>
        <v>837871.42705854611</v>
      </c>
      <c r="GE17" s="353">
        <f>'Receitas UGC'!GE16</f>
        <v>696997.51039522875</v>
      </c>
      <c r="GF17" s="353">
        <f>'Receitas UGC'!GF16</f>
        <v>639393.21406899916</v>
      </c>
      <c r="GG17" s="353">
        <f>'Receitas UGC'!GG16</f>
        <v>635879.93213081593</v>
      </c>
      <c r="GH17" s="353">
        <f>'Receitas UGC'!GH16</f>
        <v>567470.85616803495</v>
      </c>
      <c r="GI17" s="353">
        <f>'Receitas UGC'!GI16</f>
        <v>590588.73150605534</v>
      </c>
      <c r="GJ17" s="353">
        <f>'Receitas UGC'!GJ16</f>
        <v>791169.50671883847</v>
      </c>
      <c r="GK17" s="353">
        <f>'Receitas UGC'!GK16</f>
        <v>641298.44477122102</v>
      </c>
      <c r="GL17" s="353">
        <f>'Receitas UGC'!GL16</f>
        <v>665936.86634193442</v>
      </c>
      <c r="GM17" s="353">
        <f>'Receitas UGC'!GM16</f>
        <v>712719.65745081706</v>
      </c>
      <c r="GN17" s="353">
        <f>'Receitas UGC'!GN16</f>
        <v>741179.526188761</v>
      </c>
      <c r="GO17" s="353">
        <f>'Receitas UGC'!GO16</f>
        <v>738971.43064498901</v>
      </c>
      <c r="GP17" s="353">
        <f>'Receitas UGC'!GP16</f>
        <v>855334.86223668337</v>
      </c>
      <c r="GQ17" s="353">
        <f>'Receitas UGC'!GQ16</f>
        <v>685857.21584124747</v>
      </c>
      <c r="GR17" s="353">
        <f>'Receitas UGC'!GR16</f>
        <v>691700.8405582374</v>
      </c>
      <c r="GS17" s="353">
        <f>'Receitas UGC'!GS16</f>
        <v>664906.41345880751</v>
      </c>
      <c r="GT17" s="353">
        <f>'Receitas UGC'!GT16</f>
        <v>589278.13583871082</v>
      </c>
      <c r="GU17" s="353">
        <f>'Receitas UGC'!GU16</f>
        <v>619323.24042490963</v>
      </c>
      <c r="GV17" s="353">
        <f>'Receitas UGC'!GV16</f>
        <v>818151.06899590977</v>
      </c>
      <c r="GW17" s="353">
        <f>'Receitas UGC'!GW16</f>
        <v>665940.79788394412</v>
      </c>
      <c r="GX17" s="353">
        <f>'Receitas UGC'!GX16</f>
        <v>690463.05424900306</v>
      </c>
      <c r="GY17" s="353">
        <f>'Receitas UGC'!GY16</f>
        <v>736607.95558336971</v>
      </c>
      <c r="GZ17" s="353">
        <f>'Receitas UGC'!GZ16</f>
        <v>765537.29165819928</v>
      </c>
      <c r="HA17" s="353">
        <f>'Receitas UGC'!HA16</f>
        <v>719137.47396198648</v>
      </c>
      <c r="HB17" s="353">
        <f>'Receitas UGC'!HB16</f>
        <v>861943.44603255391</v>
      </c>
      <c r="HC17" s="353">
        <f>'Receitas UGC'!HC16</f>
        <v>726691.40111731749</v>
      </c>
      <c r="HD17" s="353">
        <f>'Receitas UGC'!HD16</f>
        <v>665088.91322786792</v>
      </c>
      <c r="HE17" s="353">
        <f>'Receitas UGC'!HE16</f>
        <v>667515.61961795355</v>
      </c>
      <c r="HF17" s="353">
        <f>'Receitas UGC'!HF16</f>
        <v>600732.18377788982</v>
      </c>
      <c r="HG17" s="353">
        <f>'Receitas UGC'!HG16</f>
        <v>626899.09244062775</v>
      </c>
      <c r="HH17" s="353">
        <f>'Receitas UGC'!HH16</f>
        <v>831090.13540536689</v>
      </c>
      <c r="HI17" s="353">
        <f>'Receitas UGC'!HI16</f>
        <v>680877.59706267249</v>
      </c>
      <c r="HJ17" s="353">
        <f>'Receitas UGC'!HJ16</f>
        <v>705898.99593482155</v>
      </c>
      <c r="HK17" s="353">
        <f>'Receitas UGC'!HK16</f>
        <v>753443.21512343036</v>
      </c>
      <c r="HL17" s="353">
        <f>'Receitas UGC'!HL16</f>
        <v>784519.11869289342</v>
      </c>
      <c r="HM17" s="353">
        <f>'Receitas UGC'!HM16</f>
        <v>783454.42911752698</v>
      </c>
      <c r="HN17" s="353">
        <f>'Receitas UGC'!HN16</f>
        <v>899826.49376882741</v>
      </c>
      <c r="HO17" s="353">
        <f>'Receitas UGC'!HO16</f>
        <v>759463.24980256939</v>
      </c>
      <c r="HP17" s="353">
        <f>'Receitas UGC'!HP16</f>
        <v>700825.32347172732</v>
      </c>
      <c r="HQ17" s="353">
        <f>'Receitas UGC'!HQ16</f>
        <v>699392.07224896119</v>
      </c>
      <c r="HR17" s="353">
        <f>'Receitas UGC'!HR16</f>
        <v>641887.56942525937</v>
      </c>
      <c r="HS17" s="353">
        <f>'Receitas UGC'!HS16</f>
        <v>642576.17648057838</v>
      </c>
      <c r="HT17" s="353">
        <f>'Receitas UGC'!HT16</f>
        <v>856252.0664883469</v>
      </c>
      <c r="HU17" s="353">
        <f>'Receitas UGC'!HU16</f>
        <v>707102.10223253909</v>
      </c>
      <c r="HV17" s="353">
        <f>'Receitas UGC'!HV16</f>
        <v>728876.9495982083</v>
      </c>
      <c r="HW17" s="353">
        <f>'Receitas UGC'!HW16</f>
        <v>776978.73999687214</v>
      </c>
      <c r="HX17" s="353">
        <f>'Receitas UGC'!HX16</f>
        <v>809281.47911167261</v>
      </c>
      <c r="HY17" s="353">
        <f>'Receitas UGC'!HY16</f>
        <v>800852.5485888425</v>
      </c>
      <c r="HZ17" s="353">
        <f>'Receitas UGC'!HZ16</f>
        <v>921436.59746911272</v>
      </c>
      <c r="IA17" s="353">
        <f>'Receitas UGC'!IA16</f>
        <v>751776.93351154926</v>
      </c>
      <c r="IB17" s="353">
        <f>'Receitas UGC'!IB16</f>
        <v>757025.63153624302</v>
      </c>
      <c r="IC17" s="353">
        <f>'Receitas UGC'!IC16</f>
        <v>731715.49181916052</v>
      </c>
      <c r="ID17" s="353">
        <f>'Receitas UGC'!ID16</f>
        <v>654655.60014661041</v>
      </c>
      <c r="IE17" s="353">
        <f>'Receitas UGC'!IE16</f>
        <v>687963.30906363751</v>
      </c>
      <c r="IF17" s="353">
        <f>'Receitas UGC'!IF16</f>
        <v>889960.17437664524</v>
      </c>
      <c r="IG17" s="353">
        <f>'Receitas UGC'!IG16</f>
        <v>735374.9991209961</v>
      </c>
      <c r="IH17" s="353">
        <f>'Receitas UGC'!IH16</f>
        <v>759211.21890478977</v>
      </c>
      <c r="II17" s="353">
        <f>'Receitas UGC'!II16</f>
        <v>805378.0917647304</v>
      </c>
      <c r="IJ17" s="353">
        <f>'Receitas UGC'!IJ16</f>
        <v>837434.77312569506</v>
      </c>
      <c r="IK17" s="353">
        <f>'Receitas UGC'!IK16</f>
        <v>844437.75552753382</v>
      </c>
      <c r="IL17" s="353">
        <f>'Receitas UGC'!IL16</f>
        <v>954810.19374150294</v>
      </c>
      <c r="IM17" s="353">
        <f>'Receitas UGC'!IM16</f>
        <v>812015.60797657794</v>
      </c>
      <c r="IN17" s="353">
        <f>'Receitas UGC'!IN16</f>
        <v>753206.21041588415</v>
      </c>
      <c r="IO17" s="353">
        <f>'Receitas UGC'!IO16</f>
        <v>751016.77316940483</v>
      </c>
      <c r="IP17" s="353">
        <f>'Receitas UGC'!IP16</f>
        <v>679454.61218105955</v>
      </c>
      <c r="IQ17" s="353">
        <f>'Receitas UGC'!IQ16</f>
        <v>707535.44293710892</v>
      </c>
      <c r="IR17" s="353">
        <f>'Receitas UGC'!IR16</f>
        <v>912914.77211390866</v>
      </c>
      <c r="IS17" s="353">
        <f>'Receitas UGC'!IS16</f>
        <v>758699.5273511461</v>
      </c>
      <c r="IT17" s="353">
        <f>'Receitas UGC'!IT16</f>
        <v>781899.26509356673</v>
      </c>
      <c r="IU17" s="353">
        <f>'Receitas UGC'!IU16</f>
        <v>828470.25069591531</v>
      </c>
      <c r="IV17" s="353">
        <f>'Receitas UGC'!IV16</f>
        <v>861942.15496237855</v>
      </c>
      <c r="IW17" s="353">
        <f>'Receitas UGC'!IW16</f>
        <v>869750.75737608946</v>
      </c>
      <c r="IX17" s="353">
        <f>'Receitas UGC'!IX16</f>
        <v>979864.91933474375</v>
      </c>
      <c r="IY17" s="353">
        <f>'Receitas UGC'!IY16</f>
        <v>836683.82138046378</v>
      </c>
      <c r="IZ17" s="353">
        <f>'Receitas UGC'!IZ16</f>
        <v>794789.97859169845</v>
      </c>
      <c r="JA17" s="353">
        <f>'Receitas UGC'!JA16</f>
        <v>766516.99615039839</v>
      </c>
      <c r="JB17" s="353">
        <f>'Receitas UGC'!JB16</f>
        <v>714050.14415414608</v>
      </c>
      <c r="JC17" s="353">
        <f>'Receitas UGC'!JC16</f>
        <v>720416.27897064632</v>
      </c>
      <c r="JD17" s="353">
        <f>'Receitas UGC'!JD16</f>
        <v>933999.79912939528</v>
      </c>
      <c r="JE17" s="353">
        <f>'Receitas UGC'!JE16</f>
        <v>782463.9994098352</v>
      </c>
      <c r="JF17" s="353">
        <f>'Receitas UGC'!JF16</f>
        <v>803553.32740006247</v>
      </c>
      <c r="JG17" s="353">
        <f>'Receitas UGC'!JG16</f>
        <v>851092.35119784542</v>
      </c>
      <c r="JH17" s="353">
        <f>'Receitas UGC'!JH16</f>
        <v>886467.26179261366</v>
      </c>
      <c r="JI17" s="353">
        <f>'Receitas UGC'!JI16</f>
        <v>880557.62916852732</v>
      </c>
      <c r="JJ17" s="353">
        <f>'Receitas UGC'!JJ16</f>
        <v>999390.41913128016</v>
      </c>
      <c r="JK17" s="353">
        <f>'Receitas UGC'!JK16</f>
        <v>827990.92922702897</v>
      </c>
      <c r="JL17" s="353">
        <f>'Receitas UGC'!JL16</f>
        <v>832889.42057790013</v>
      </c>
      <c r="JM17" s="353">
        <f>'Receitas UGC'!JM16</f>
        <v>807972.31062129897</v>
      </c>
      <c r="JN17" s="353">
        <f>'Receitas UGC'!JN16</f>
        <v>728663.04415825673</v>
      </c>
      <c r="JO17" s="353">
        <f>'Receitas UGC'!JO16</f>
        <v>765101.25992784207</v>
      </c>
      <c r="JP17" s="353">
        <f>'Receitas UGC'!JP16</f>
        <v>970054.1081825695</v>
      </c>
      <c r="JQ17" s="353">
        <f>'Receitas UGC'!JQ16</f>
        <v>812571.25813643215</v>
      </c>
      <c r="JR17" s="353">
        <f>'Receitas UGC'!JR16</f>
        <v>835413.8360921581</v>
      </c>
      <c r="JS17" s="353">
        <f>'Receitas UGC'!JS16</f>
        <v>881381.86081250513</v>
      </c>
      <c r="JT17" s="353">
        <f>'Receitas UGC'!JT16</f>
        <v>916615.81920975877</v>
      </c>
      <c r="JU17" s="353">
        <f>'Receitas UGC'!JU16</f>
        <v>911536.42248371849</v>
      </c>
      <c r="JV17" s="353">
        <f>'Receitas UGC'!JV16</f>
        <v>1029114.8055531125</v>
      </c>
      <c r="JW17" s="353">
        <f>'Receitas UGC'!JW16</f>
        <v>886306.3680051621</v>
      </c>
      <c r="JX17" s="353">
        <f>'Receitas UGC'!JX16</f>
        <v>826288.20210405404</v>
      </c>
      <c r="JY17" s="353">
        <f>'Receitas UGC'!JY16</f>
        <v>825991.79261338024</v>
      </c>
      <c r="JZ17" s="353">
        <f>'Receitas UGC'!JZ16</f>
        <v>752924.66378728906</v>
      </c>
      <c r="KA17" s="353">
        <f>'Receitas UGC'!KA16</f>
        <v>784550.9287954059</v>
      </c>
      <c r="KB17" s="353">
        <f>'Receitas UGC'!KB16</f>
        <v>993453.34737720259</v>
      </c>
      <c r="KC17" s="353">
        <f>'Receitas UGC'!KC16</f>
        <v>836648.92359807412</v>
      </c>
      <c r="KD17" s="353">
        <f>'Receitas UGC'!KD16</f>
        <v>859099.84063880576</v>
      </c>
      <c r="KE17" s="353">
        <f>'Receitas UGC'!KE16</f>
        <v>905706.82843297126</v>
      </c>
      <c r="KF17" s="353">
        <f>'Receitas UGC'!KF16</f>
        <v>942626.40338461124</v>
      </c>
      <c r="KG17" s="353">
        <f>'Receitas UGC'!KG16</f>
        <v>919127.98511241353</v>
      </c>
      <c r="KH17" s="353">
        <f>'Receitas UGC'!KH16</f>
        <v>1048360.8119892844</v>
      </c>
      <c r="KI17" s="353">
        <f>'Receitas UGC'!KI16</f>
        <v>907522.62530419265</v>
      </c>
      <c r="KJ17" s="353">
        <f>'Receitas UGC'!KJ16</f>
        <v>863336.47964160552</v>
      </c>
      <c r="KK17" s="353">
        <f>'Receitas UGC'!KK16</f>
        <v>838973.88432530651</v>
      </c>
      <c r="KL17" s="353">
        <f>'Receitas UGC'!KL16</f>
        <v>786034.04177054565</v>
      </c>
      <c r="KM17" s="353">
        <f>'Receitas UGC'!KM16</f>
        <v>796497.40334350406</v>
      </c>
      <c r="KN17" s="353">
        <f>'Receitas UGC'!KN16</f>
        <v>1014352.8647190635</v>
      </c>
      <c r="KO17" s="353">
        <f>'Receitas UGC'!KO16</f>
        <v>860673.76406796416</v>
      </c>
      <c r="KP17" s="353">
        <f>'Receitas UGC'!KP16</f>
        <v>881358.64488194278</v>
      </c>
      <c r="KQ17" s="353">
        <f>'Receitas UGC'!KQ16</f>
        <v>929256.64063118433</v>
      </c>
      <c r="KR17" s="353">
        <f>'Receitas UGC'!KR16</f>
        <v>968422.66991035978</v>
      </c>
      <c r="KS17" s="353">
        <f>'Receitas UGC'!KS16</f>
        <v>956164.88412185363</v>
      </c>
      <c r="KT17" s="353">
        <f>'Receitas UGC'!KT16</f>
        <v>1079240.255121225</v>
      </c>
      <c r="KU17" s="353">
        <f>'Receitas UGC'!KU16</f>
        <v>937045.39478533249</v>
      </c>
      <c r="KV17" s="353">
        <f>'Receitas UGC'!KV16</f>
        <v>876710.60559002252</v>
      </c>
      <c r="KW17" s="353">
        <f>'Receitas UGC'!KW16</f>
        <v>878109.38679461367</v>
      </c>
      <c r="KX17" s="353">
        <f>'Receitas UGC'!KX16</f>
        <v>804293.25838361634</v>
      </c>
      <c r="KY17" s="353">
        <f>'Receitas UGC'!KY16</f>
        <v>838690.15998798201</v>
      </c>
      <c r="KZ17" s="353">
        <f>'Receitas UGC'!KZ16</f>
        <v>1050289.025296133</v>
      </c>
      <c r="LA17" s="353">
        <f>'Receitas UGC'!LA16</f>
        <v>891821.74201884121</v>
      </c>
      <c r="LB17" s="353">
        <f>'Receitas UGC'!LB16</f>
        <v>913880.6792658004</v>
      </c>
      <c r="LC17" s="353">
        <f>'Receitas UGC'!LC16</f>
        <v>960623.82052074454</v>
      </c>
      <c r="LD17" s="353">
        <f>'Receitas UGC'!LD16</f>
        <v>1000071.793082605</v>
      </c>
      <c r="LE17" s="353">
        <f>'Receitas UGC'!LE16</f>
        <v>1003272.2393842695</v>
      </c>
      <c r="LF17" s="353">
        <f>'Receitas UGC'!LF16</f>
        <v>1116438.1412484907</v>
      </c>
      <c r="LG17" s="353">
        <f>'Receitas UGC'!LG16</f>
        <v>971554.89948607364</v>
      </c>
      <c r="LH17" s="353">
        <f>'Receitas UGC'!LH16</f>
        <v>911778.77813271445</v>
      </c>
      <c r="LI17" s="353">
        <f>'Receitas UGC'!LI16</f>
        <v>911691.8797768777</v>
      </c>
      <c r="LJ17" s="353">
        <f>'Receitas UGC'!LJ16</f>
        <v>836109.88624481321</v>
      </c>
      <c r="LK17" s="353">
        <f>'Receitas UGC'!LK16</f>
        <v>871247.05326657346</v>
      </c>
      <c r="LL17" s="353">
        <f>'Receitas UGC'!LL16</f>
        <v>1083381.1993804271</v>
      </c>
      <c r="LM17" s="353">
        <f>'Receitas UGC'!LM16</f>
        <v>923384.20016118477</v>
      </c>
      <c r="LN17" s="353">
        <f>'Receitas UGC'!LN16</f>
        <v>944750.05827239831</v>
      </c>
      <c r="LO17" s="353">
        <f>'Receitas UGC'!LO16</f>
        <v>991136.95748932671</v>
      </c>
      <c r="LP17" s="353">
        <f>'Receitas UGC'!LP16</f>
        <v>1031549.3050294372</v>
      </c>
      <c r="LQ17" s="353">
        <f>'Receitas UGC'!LQ16</f>
        <v>1021956.4825210823</v>
      </c>
      <c r="LR17" s="353">
        <f>'Receitas UGC'!LR16</f>
        <v>1142601.3983603409</v>
      </c>
      <c r="LS17" s="353">
        <f>'Receitas UGC'!LS16</f>
        <v>968874.94112581387</v>
      </c>
      <c r="LT17" s="353">
        <f>'Receitas UGC'!LT16</f>
        <v>972591.53550648608</v>
      </c>
      <c r="LU17" s="353">
        <f>'Receitas UGC'!LU16</f>
        <v>949180.88667361683</v>
      </c>
      <c r="LV17" s="353">
        <f>'Receitas UGC'!LV16</f>
        <v>866144.36283465917</v>
      </c>
      <c r="LW17" s="353">
        <f>'Receitas UGC'!LW16</f>
        <v>908473.57626363158</v>
      </c>
      <c r="LX17" s="353">
        <f>'Receitas UGC'!LX16</f>
        <v>1119093.2348415789</v>
      </c>
      <c r="LY17" s="353">
        <f>'Receitas UGC'!LY16</f>
        <v>956484.07400134369</v>
      </c>
      <c r="LZ17" s="353">
        <f>'Receitas UGC'!LZ16</f>
        <v>977634.73560243007</v>
      </c>
      <c r="MA17" s="353">
        <f>'Receitas UGC'!MA16</f>
        <v>1023355.4892740776</v>
      </c>
      <c r="MB17" s="353">
        <f>'Receitas UGC'!MB16</f>
        <v>1064508.9810926055</v>
      </c>
      <c r="MC17" s="353">
        <f>'Receitas UGC'!MC16</f>
        <v>1010535.535754591</v>
      </c>
      <c r="MD17" s="353">
        <f>'Receitas UGC'!MD16</f>
        <v>1157736.6373582762</v>
      </c>
      <c r="ME17" s="353">
        <f>'Receitas UGC'!ME16</f>
        <v>1018133.6159544123</v>
      </c>
      <c r="MF17" s="353">
        <f>'Receitas UGC'!MF16</f>
        <v>954354.95928667055</v>
      </c>
      <c r="MG17" s="353">
        <f>'Receitas UGC'!MG16</f>
        <v>960246.02694383834</v>
      </c>
      <c r="MH17" s="353">
        <f>'Receitas UGC'!MH16</f>
        <v>885876.02165009512</v>
      </c>
      <c r="MI17" s="353">
        <f>'Receitas UGC'!MI16</f>
        <v>924621.64425904735</v>
      </c>
      <c r="MJ17" s="353">
        <f>'Receitas UGC'!MJ16</f>
        <v>1140886.787169728</v>
      </c>
      <c r="MK17" s="353">
        <f>'Receitas UGC'!MK16</f>
        <v>980025.28425007535</v>
      </c>
      <c r="ML17" s="353">
        <f>'Receitas UGC'!ML16</f>
        <v>1001593.1559560715</v>
      </c>
      <c r="MM17" s="353">
        <f>'Receitas UGC'!MM16</f>
        <v>1048702.6811496855</v>
      </c>
      <c r="MN17" s="353">
        <f>'Receitas UGC'!MN16</f>
        <v>1092295.3622958378</v>
      </c>
      <c r="MO17" s="353">
        <f>'Receitas UGC'!MO16</f>
        <v>1083475.4708358194</v>
      </c>
      <c r="MP17" s="353">
        <f>'Receitas UGC'!MP16</f>
        <v>1204369.3376705118</v>
      </c>
      <c r="MQ17" s="353">
        <f>'Receitas UGC'!MQ16</f>
        <v>1059558.8624897837</v>
      </c>
      <c r="MR17" s="353">
        <f>'Receitas UGC'!MR16</f>
        <v>998701.05765543692</v>
      </c>
      <c r="MS17" s="353">
        <f>'Receitas UGC'!MS16</f>
        <v>1000819.5327074602</v>
      </c>
      <c r="MT17" s="353">
        <f>'Receitas UGC'!MT16</f>
        <v>923563.99334939569</v>
      </c>
      <c r="MU17" s="353">
        <f>'Receitas UGC'!MU16</f>
        <v>962870.05707740679</v>
      </c>
      <c r="MV17" s="353">
        <f>'Receitas UGC'!MV16</f>
        <v>1179109.2541440823</v>
      </c>
      <c r="MW17" s="353">
        <f>'Receitas UGC'!MW16</f>
        <v>1016164.5161661676</v>
      </c>
      <c r="MX17" s="353">
        <f>'Receitas UGC'!MX16</f>
        <v>1036701.102793201</v>
      </c>
      <c r="MY17" s="353">
        <f>'Receitas UGC'!MY16</f>
        <v>1083155.0132187475</v>
      </c>
      <c r="MZ17" s="353">
        <f>'Receitas UGC'!MZ16</f>
        <v>1127562.4607534353</v>
      </c>
      <c r="NA17" s="497">
        <f>'Receitas UGC'!NA16</f>
        <v>1099545.6857441566</v>
      </c>
    </row>
    <row r="18" spans="1:365" x14ac:dyDescent="0.2">
      <c r="A18" s="260" t="s">
        <v>625</v>
      </c>
      <c r="B18" s="267" t="s">
        <v>598</v>
      </c>
      <c r="C18" s="274">
        <v>0.36299999999999999</v>
      </c>
      <c r="E18" s="263"/>
      <c r="F18" s="354">
        <f>$C18*F17</f>
        <v>201778.14921180927</v>
      </c>
      <c r="G18" s="354">
        <f t="shared" ref="G18:BR18" si="8">$C18*G17</f>
        <v>143878.76631096046</v>
      </c>
      <c r="H18" s="354">
        <f t="shared" si="8"/>
        <v>145840.12460910773</v>
      </c>
      <c r="I18" s="354">
        <f t="shared" si="8"/>
        <v>136349.6533081838</v>
      </c>
      <c r="J18" s="354">
        <f t="shared" si="8"/>
        <v>112584.01570633939</v>
      </c>
      <c r="K18" s="354">
        <f t="shared" si="8"/>
        <v>119090.52890654824</v>
      </c>
      <c r="L18" s="354">
        <f t="shared" si="8"/>
        <v>187226.85413773279</v>
      </c>
      <c r="M18" s="354">
        <f t="shared" si="8"/>
        <v>136357.82490508805</v>
      </c>
      <c r="N18" s="354">
        <f t="shared" si="8"/>
        <v>146822.72751651835</v>
      </c>
      <c r="O18" s="354">
        <f t="shared" si="8"/>
        <v>163973.95431524841</v>
      </c>
      <c r="P18" s="354">
        <f t="shared" si="8"/>
        <v>169962.35625614013</v>
      </c>
      <c r="Q18" s="354">
        <f t="shared" si="8"/>
        <v>172584.44818616309</v>
      </c>
      <c r="R18" s="354">
        <f t="shared" si="8"/>
        <v>212858.46025190203</v>
      </c>
      <c r="S18" s="354">
        <f t="shared" si="8"/>
        <v>163654.43934273263</v>
      </c>
      <c r="T18" s="354">
        <f t="shared" si="8"/>
        <v>143164.4314189459</v>
      </c>
      <c r="U18" s="354">
        <f t="shared" si="8"/>
        <v>141113.99074398808</v>
      </c>
      <c r="V18" s="354">
        <f t="shared" si="8"/>
        <v>118965.65598554355</v>
      </c>
      <c r="W18" s="354">
        <f t="shared" si="8"/>
        <v>123291.74410685893</v>
      </c>
      <c r="X18" s="354">
        <f t="shared" si="8"/>
        <v>192251.40628594477</v>
      </c>
      <c r="Y18" s="354">
        <f t="shared" si="8"/>
        <v>141425.99362935522</v>
      </c>
      <c r="Z18" s="354">
        <f t="shared" si="8"/>
        <v>151558.68034130961</v>
      </c>
      <c r="AA18" s="354">
        <f t="shared" si="8"/>
        <v>168734.34344457442</v>
      </c>
      <c r="AB18" s="354">
        <f t="shared" si="8"/>
        <v>174999.0308486541</v>
      </c>
      <c r="AC18" s="354">
        <f t="shared" si="8"/>
        <v>170902.57775666556</v>
      </c>
      <c r="AD18" s="354">
        <f t="shared" si="8"/>
        <v>215315.16684144206</v>
      </c>
      <c r="AE18" s="354">
        <f t="shared" si="8"/>
        <v>166762.95077325235</v>
      </c>
      <c r="AF18" s="354">
        <f t="shared" si="8"/>
        <v>152030.54799619972</v>
      </c>
      <c r="AG18" s="354">
        <f t="shared" si="8"/>
        <v>141173.44148299159</v>
      </c>
      <c r="AH18" s="354">
        <f t="shared" si="8"/>
        <v>126402.76257788825</v>
      </c>
      <c r="AI18" s="354">
        <f t="shared" si="8"/>
        <v>122857.06337255487</v>
      </c>
      <c r="AJ18" s="354">
        <f t="shared" si="8"/>
        <v>194887.5212680074</v>
      </c>
      <c r="AK18" s="354">
        <f t="shared" si="8"/>
        <v>145329.85519181704</v>
      </c>
      <c r="AL18" s="354">
        <f t="shared" si="8"/>
        <v>154859.66585441327</v>
      </c>
      <c r="AM18" s="354">
        <f t="shared" si="8"/>
        <v>172502.80025729619</v>
      </c>
      <c r="AN18" s="354">
        <f t="shared" si="8"/>
        <v>179405.70084197106</v>
      </c>
      <c r="AO18" s="354">
        <f t="shared" si="8"/>
        <v>185437.57142094194</v>
      </c>
      <c r="AP18" s="354">
        <f t="shared" si="8"/>
        <v>223958.96087317975</v>
      </c>
      <c r="AQ18" s="354">
        <f t="shared" si="8"/>
        <v>163508.87260919716</v>
      </c>
      <c r="AR18" s="354">
        <f t="shared" si="8"/>
        <v>166722.9527487976</v>
      </c>
      <c r="AS18" s="354">
        <f t="shared" si="8"/>
        <v>155595.88907341761</v>
      </c>
      <c r="AT18" s="354">
        <f t="shared" si="8"/>
        <v>130409.94695897427</v>
      </c>
      <c r="AU18" s="354">
        <f t="shared" si="8"/>
        <v>137330.45018652457</v>
      </c>
      <c r="AV18" s="354">
        <f t="shared" si="8"/>
        <v>205618.01178947819</v>
      </c>
      <c r="AW18" s="354">
        <f t="shared" si="8"/>
        <v>153669.7295675604</v>
      </c>
      <c r="AX18" s="354">
        <f t="shared" si="8"/>
        <v>163626.20436364194</v>
      </c>
      <c r="AY18" s="354">
        <f t="shared" si="8"/>
        <v>180479.47024477806</v>
      </c>
      <c r="AZ18" s="354">
        <f t="shared" si="8"/>
        <v>187003.51494211814</v>
      </c>
      <c r="BA18" s="354">
        <f t="shared" si="8"/>
        <v>193105.0188535678</v>
      </c>
      <c r="BB18" s="354">
        <f t="shared" si="8"/>
        <v>231102.13644615508</v>
      </c>
      <c r="BC18" s="354">
        <f t="shared" si="8"/>
        <v>181004.95355835051</v>
      </c>
      <c r="BD18" s="354">
        <f t="shared" si="8"/>
        <v>160589.32907476489</v>
      </c>
      <c r="BE18" s="354">
        <f t="shared" si="8"/>
        <v>158311.52975196991</v>
      </c>
      <c r="BF18" s="354">
        <f t="shared" si="8"/>
        <v>135438.94910409077</v>
      </c>
      <c r="BG18" s="354">
        <f t="shared" si="8"/>
        <v>140424.08509839867</v>
      </c>
      <c r="BH18" s="354">
        <f t="shared" si="8"/>
        <v>209972.55482057761</v>
      </c>
      <c r="BI18" s="354">
        <f t="shared" si="8"/>
        <v>158374.24613709672</v>
      </c>
      <c r="BJ18" s="354">
        <f t="shared" si="8"/>
        <v>168210.33838146468</v>
      </c>
      <c r="BK18" s="354">
        <f t="shared" si="8"/>
        <v>185285.18852985877</v>
      </c>
      <c r="BL18" s="354">
        <f t="shared" si="8"/>
        <v>192259.02706798035</v>
      </c>
      <c r="BM18" s="354">
        <f t="shared" si="8"/>
        <v>193511.21870424465</v>
      </c>
      <c r="BN18" s="354">
        <f t="shared" si="8"/>
        <v>234602.01581595841</v>
      </c>
      <c r="BO18" s="354">
        <f t="shared" si="8"/>
        <v>185056.31831728196</v>
      </c>
      <c r="BP18" s="354">
        <f t="shared" si="8"/>
        <v>170510.4740800432</v>
      </c>
      <c r="BQ18" s="354">
        <f t="shared" si="8"/>
        <v>159273.15511084613</v>
      </c>
      <c r="BR18" s="354">
        <f t="shared" si="8"/>
        <v>143701.3610099261</v>
      </c>
      <c r="BS18" s="354">
        <f t="shared" ref="BS18:ED18" si="9">$C18*BS17</f>
        <v>140807.82745613222</v>
      </c>
      <c r="BT18" s="354">
        <f t="shared" si="9"/>
        <v>213397.78762385607</v>
      </c>
      <c r="BU18" s="354">
        <f t="shared" si="9"/>
        <v>163017.48786979925</v>
      </c>
      <c r="BV18" s="354">
        <f t="shared" si="9"/>
        <v>172221.55181380213</v>
      </c>
      <c r="BW18" s="354">
        <f t="shared" si="9"/>
        <v>189740.8437796736</v>
      </c>
      <c r="BX18" s="354">
        <f t="shared" si="9"/>
        <v>197353.3175733411</v>
      </c>
      <c r="BY18" s="354">
        <f t="shared" si="9"/>
        <v>182799.72296717553</v>
      </c>
      <c r="BZ18" s="354">
        <f t="shared" si="9"/>
        <v>233716.29082618625</v>
      </c>
      <c r="CA18" s="354">
        <f t="shared" si="9"/>
        <v>186072.04832066962</v>
      </c>
      <c r="CB18" s="354">
        <f t="shared" si="9"/>
        <v>164486.17007682665</v>
      </c>
      <c r="CC18" s="354">
        <f t="shared" si="9"/>
        <v>164537.48338017604</v>
      </c>
      <c r="CD18" s="354">
        <f t="shared" si="9"/>
        <v>149228.12983708916</v>
      </c>
      <c r="CE18" s="354">
        <f t="shared" si="9"/>
        <v>144532.05279029539</v>
      </c>
      <c r="CF18" s="354">
        <f t="shared" si="9"/>
        <v>218632.7112441819</v>
      </c>
      <c r="CG18" s="354">
        <f t="shared" si="9"/>
        <v>168333.08483522633</v>
      </c>
      <c r="CH18" s="354">
        <f t="shared" si="9"/>
        <v>177362.03087033541</v>
      </c>
      <c r="CI18" s="354">
        <f t="shared" si="9"/>
        <v>195093.88909806422</v>
      </c>
      <c r="CJ18" s="354">
        <f t="shared" si="9"/>
        <v>203112.98425271045</v>
      </c>
      <c r="CK18" s="354">
        <f t="shared" si="9"/>
        <v>198315.57731510306</v>
      </c>
      <c r="CL18" s="354">
        <f t="shared" si="9"/>
        <v>243403.32878393139</v>
      </c>
      <c r="CM18" s="354">
        <f t="shared" si="9"/>
        <v>194556.08232523</v>
      </c>
      <c r="CN18" s="354">
        <f t="shared" si="9"/>
        <v>173552.23527467021</v>
      </c>
      <c r="CO18" s="354">
        <f t="shared" si="9"/>
        <v>172735.19387815674</v>
      </c>
      <c r="CP18" s="354">
        <f t="shared" si="9"/>
        <v>154418.12943714808</v>
      </c>
      <c r="CQ18" s="354">
        <f t="shared" si="9"/>
        <v>151237.23794023987</v>
      </c>
      <c r="CR18" s="354">
        <f t="shared" si="9"/>
        <v>225581.70664833463</v>
      </c>
      <c r="CS18" s="354">
        <f t="shared" si="9"/>
        <v>174671.49616975139</v>
      </c>
      <c r="CT18" s="354">
        <f t="shared" si="9"/>
        <v>183694.69351580006</v>
      </c>
      <c r="CU18" s="354">
        <f t="shared" si="9"/>
        <v>201395.35518167398</v>
      </c>
      <c r="CV18" s="354">
        <f t="shared" si="9"/>
        <v>209630.24074261665</v>
      </c>
      <c r="CW18" s="354">
        <f t="shared" si="9"/>
        <v>208865.77294549256</v>
      </c>
      <c r="CX18" s="354">
        <f t="shared" si="9"/>
        <v>251461.84912686198</v>
      </c>
      <c r="CY18" s="354">
        <f t="shared" si="9"/>
        <v>191220.87006268257</v>
      </c>
      <c r="CZ18" s="354">
        <f t="shared" si="9"/>
        <v>193824.74218873176</v>
      </c>
      <c r="DA18" s="354">
        <f t="shared" si="9"/>
        <v>183665.28801982274</v>
      </c>
      <c r="DB18" s="354">
        <f t="shared" si="9"/>
        <v>157953.55062336521</v>
      </c>
      <c r="DC18" s="354">
        <f t="shared" si="9"/>
        <v>166384.23153091824</v>
      </c>
      <c r="DD18" s="354">
        <f t="shared" si="9"/>
        <v>236191.86346020986</v>
      </c>
      <c r="DE18" s="354">
        <f t="shared" si="9"/>
        <v>183218.32899815805</v>
      </c>
      <c r="DF18" s="354">
        <f t="shared" si="9"/>
        <v>192898.18462363243</v>
      </c>
      <c r="DG18" s="354">
        <f t="shared" si="9"/>
        <v>209796.11055173859</v>
      </c>
      <c r="DH18" s="354">
        <f t="shared" si="9"/>
        <v>217771.93949488743</v>
      </c>
      <c r="DI18" s="354">
        <f t="shared" si="9"/>
        <v>222596.61981474137</v>
      </c>
      <c r="DJ18" s="354">
        <f t="shared" si="9"/>
        <v>261396.22582893807</v>
      </c>
      <c r="DK18" s="354">
        <f t="shared" si="9"/>
        <v>210891.96252071008</v>
      </c>
      <c r="DL18" s="354">
        <f t="shared" si="9"/>
        <v>190220.69923829549</v>
      </c>
      <c r="DM18" s="354">
        <f t="shared" si="9"/>
        <v>188399.65756948138</v>
      </c>
      <c r="DN18" s="354">
        <f t="shared" si="9"/>
        <v>164712.56515154894</v>
      </c>
      <c r="DO18" s="354">
        <f t="shared" si="9"/>
        <v>171137.69157294394</v>
      </c>
      <c r="DP18" s="354">
        <f t="shared" si="9"/>
        <v>242072.13826847379</v>
      </c>
      <c r="DQ18" s="354">
        <f t="shared" si="9"/>
        <v>189294.80513549322</v>
      </c>
      <c r="DR18" s="354">
        <f t="shared" si="9"/>
        <v>198757.40509113012</v>
      </c>
      <c r="DS18" s="354">
        <f t="shared" si="9"/>
        <v>215796.60755146726</v>
      </c>
      <c r="DT18" s="354">
        <f t="shared" si="9"/>
        <v>224191.25906839932</v>
      </c>
      <c r="DU18" s="354">
        <f t="shared" si="9"/>
        <v>229357.14026117721</v>
      </c>
      <c r="DV18" s="354">
        <f t="shared" si="9"/>
        <v>268022.01769252791</v>
      </c>
      <c r="DW18" s="354">
        <f t="shared" si="9"/>
        <v>217403.34384023276</v>
      </c>
      <c r="DX18" s="354">
        <f t="shared" si="9"/>
        <v>202883.28937061472</v>
      </c>
      <c r="DY18" s="354">
        <f t="shared" si="9"/>
        <v>191565.4385008316</v>
      </c>
      <c r="DZ18" s="354">
        <f t="shared" si="9"/>
        <v>174861.7254911763</v>
      </c>
      <c r="EA18" s="354">
        <f t="shared" si="9"/>
        <v>173311.52014265864</v>
      </c>
      <c r="EB18" s="354">
        <f t="shared" si="9"/>
        <v>247135.24209333304</v>
      </c>
      <c r="EC18" s="354">
        <f t="shared" si="9"/>
        <v>195405.81801444336</v>
      </c>
      <c r="ED18" s="354">
        <f t="shared" si="9"/>
        <v>204126.09259188952</v>
      </c>
      <c r="EE18" s="354">
        <f t="shared" ref="EE18:GP18" si="10">$C18*EE17</f>
        <v>221518.89363572473</v>
      </c>
      <c r="EF18" s="354">
        <f t="shared" si="10"/>
        <v>230513.33200863024</v>
      </c>
      <c r="EG18" s="354">
        <f t="shared" si="10"/>
        <v>215016.01310333534</v>
      </c>
      <c r="EH18" s="354">
        <f t="shared" si="10"/>
        <v>266379.30763104465</v>
      </c>
      <c r="EI18" s="354">
        <f t="shared" si="10"/>
        <v>207404.14828335927</v>
      </c>
      <c r="EJ18" s="354">
        <f t="shared" si="10"/>
        <v>208943.56714654912</v>
      </c>
      <c r="EK18" s="354">
        <f t="shared" si="10"/>
        <v>200386.66380744675</v>
      </c>
      <c r="EL18" s="354">
        <f t="shared" si="10"/>
        <v>174828.47699571509</v>
      </c>
      <c r="EM18" s="354">
        <f t="shared" si="10"/>
        <v>184448.32626780274</v>
      </c>
      <c r="EN18" s="354">
        <f t="shared" si="10"/>
        <v>255567.00091537548</v>
      </c>
      <c r="EO18" s="354">
        <f t="shared" si="10"/>
        <v>202151.07261691117</v>
      </c>
      <c r="EP18" s="354">
        <f t="shared" si="10"/>
        <v>211811.81629336553</v>
      </c>
      <c r="EQ18" s="354">
        <f t="shared" si="10"/>
        <v>228886.72008339223</v>
      </c>
      <c r="ER18" s="354">
        <f t="shared" si="10"/>
        <v>237939.24810945702</v>
      </c>
      <c r="ES18" s="354">
        <f t="shared" si="10"/>
        <v>238698.09087559982</v>
      </c>
      <c r="ET18" s="354">
        <f t="shared" si="10"/>
        <v>280127.1216309857</v>
      </c>
      <c r="EU18" s="354">
        <f t="shared" si="10"/>
        <v>229810.86942151544</v>
      </c>
      <c r="EV18" s="354">
        <f t="shared" si="10"/>
        <v>208825.64166392959</v>
      </c>
      <c r="EW18" s="354">
        <f t="shared" si="10"/>
        <v>207679.20140062098</v>
      </c>
      <c r="EX18" s="354">
        <f t="shared" si="10"/>
        <v>183665.39389146591</v>
      </c>
      <c r="EY18" s="354">
        <f t="shared" si="10"/>
        <v>191141.33363786648</v>
      </c>
      <c r="EZ18" s="354">
        <f t="shared" si="10"/>
        <v>263121.66540399467</v>
      </c>
      <c r="FA18" s="354">
        <f t="shared" si="10"/>
        <v>209668.30230413724</v>
      </c>
      <c r="FB18" s="354">
        <f t="shared" si="10"/>
        <v>218958.349832537</v>
      </c>
      <c r="FC18" s="354">
        <f t="shared" si="10"/>
        <v>236038.74483178795</v>
      </c>
      <c r="FD18" s="354">
        <f t="shared" si="10"/>
        <v>245422.60310574327</v>
      </c>
      <c r="FE18" s="354">
        <f t="shared" si="10"/>
        <v>239407.80637608079</v>
      </c>
      <c r="FF18" s="354">
        <f t="shared" si="10"/>
        <v>284906.93270150287</v>
      </c>
      <c r="FG18" s="354">
        <f t="shared" si="10"/>
        <v>235239.17959682687</v>
      </c>
      <c r="FH18" s="354">
        <f t="shared" si="10"/>
        <v>219936.42171594553</v>
      </c>
      <c r="FI18" s="354">
        <f t="shared" si="10"/>
        <v>209961.40159587804</v>
      </c>
      <c r="FJ18" s="354">
        <f t="shared" si="10"/>
        <v>193259.09823186067</v>
      </c>
      <c r="FK18" s="354">
        <f t="shared" si="10"/>
        <v>192912.25849406084</v>
      </c>
      <c r="FL18" s="354">
        <f t="shared" si="10"/>
        <v>268013.9827406244</v>
      </c>
      <c r="FM18" s="354">
        <f t="shared" si="10"/>
        <v>215749.02036530766</v>
      </c>
      <c r="FN18" s="354">
        <f t="shared" si="10"/>
        <v>224401.62320007916</v>
      </c>
      <c r="FO18" s="354">
        <f t="shared" si="10"/>
        <v>241935.28152443853</v>
      </c>
      <c r="FP18" s="354">
        <f t="shared" si="10"/>
        <v>252022.65545545239</v>
      </c>
      <c r="FQ18" s="354">
        <f t="shared" si="10"/>
        <v>250135.80820812675</v>
      </c>
      <c r="FR18" s="354">
        <f t="shared" si="10"/>
        <v>293348.82979209261</v>
      </c>
      <c r="FS18" s="354">
        <f t="shared" si="10"/>
        <v>243212.47185540601</v>
      </c>
      <c r="FT18" s="354">
        <f t="shared" si="10"/>
        <v>222056.0397695057</v>
      </c>
      <c r="FU18" s="354">
        <f t="shared" si="10"/>
        <v>221398.23948795593</v>
      </c>
      <c r="FV18" s="354">
        <f t="shared" si="10"/>
        <v>197172.45436327951</v>
      </c>
      <c r="FW18" s="354">
        <f t="shared" si="10"/>
        <v>205409.47570816983</v>
      </c>
      <c r="FX18" s="354">
        <f t="shared" si="10"/>
        <v>278140.84255966468</v>
      </c>
      <c r="FY18" s="354">
        <f t="shared" si="10"/>
        <v>224219.26988193099</v>
      </c>
      <c r="FZ18" s="354">
        <f t="shared" si="10"/>
        <v>233395.75948589627</v>
      </c>
      <c r="GA18" s="354">
        <f t="shared" si="10"/>
        <v>250511.83605212998</v>
      </c>
      <c r="GB18" s="354">
        <f t="shared" si="10"/>
        <v>260600.83334833873</v>
      </c>
      <c r="GC18" s="354">
        <f t="shared" si="10"/>
        <v>264867.85864435101</v>
      </c>
      <c r="GD18" s="354">
        <f t="shared" si="10"/>
        <v>304147.32802225224</v>
      </c>
      <c r="GE18" s="354">
        <f t="shared" si="10"/>
        <v>253010.09627346802</v>
      </c>
      <c r="GF18" s="354">
        <f t="shared" si="10"/>
        <v>232099.73670704669</v>
      </c>
      <c r="GG18" s="354">
        <f t="shared" si="10"/>
        <v>230824.41536348619</v>
      </c>
      <c r="GH18" s="354">
        <f t="shared" si="10"/>
        <v>205991.92078899668</v>
      </c>
      <c r="GI18" s="354">
        <f t="shared" si="10"/>
        <v>214383.70953669809</v>
      </c>
      <c r="GJ18" s="354">
        <f t="shared" si="10"/>
        <v>287194.53093893838</v>
      </c>
      <c r="GK18" s="354">
        <f t="shared" si="10"/>
        <v>232791.33545195323</v>
      </c>
      <c r="GL18" s="354">
        <f t="shared" si="10"/>
        <v>241735.08248212218</v>
      </c>
      <c r="GM18" s="354">
        <f t="shared" si="10"/>
        <v>258717.23565464659</v>
      </c>
      <c r="GN18" s="354">
        <f t="shared" si="10"/>
        <v>269048.16800652025</v>
      </c>
      <c r="GO18" s="354">
        <f t="shared" si="10"/>
        <v>268246.629324131</v>
      </c>
      <c r="GP18" s="354">
        <f t="shared" si="10"/>
        <v>310486.55499191605</v>
      </c>
      <c r="GQ18" s="354">
        <f t="shared" ref="GQ18:JB18" si="11">$C18*GQ17</f>
        <v>248966.16935037283</v>
      </c>
      <c r="GR18" s="354">
        <f t="shared" si="11"/>
        <v>251087.40512264016</v>
      </c>
      <c r="GS18" s="354">
        <f t="shared" si="11"/>
        <v>241361.02808554712</v>
      </c>
      <c r="GT18" s="354">
        <f t="shared" si="11"/>
        <v>213907.96330945202</v>
      </c>
      <c r="GU18" s="354">
        <f t="shared" si="11"/>
        <v>224814.3362742422</v>
      </c>
      <c r="GV18" s="354">
        <f t="shared" si="11"/>
        <v>296988.83804551524</v>
      </c>
      <c r="GW18" s="354">
        <f t="shared" si="11"/>
        <v>241736.50963187171</v>
      </c>
      <c r="GX18" s="354">
        <f t="shared" si="11"/>
        <v>250638.08869238812</v>
      </c>
      <c r="GY18" s="354">
        <f t="shared" si="11"/>
        <v>267388.68787676317</v>
      </c>
      <c r="GZ18" s="354">
        <f t="shared" si="11"/>
        <v>277890.03687192634</v>
      </c>
      <c r="HA18" s="354">
        <f t="shared" si="11"/>
        <v>261046.90304820109</v>
      </c>
      <c r="HB18" s="354">
        <f t="shared" si="11"/>
        <v>312885.47090981709</v>
      </c>
      <c r="HC18" s="354">
        <f t="shared" si="11"/>
        <v>263788.97860558622</v>
      </c>
      <c r="HD18" s="354">
        <f t="shared" si="11"/>
        <v>241427.27550171604</v>
      </c>
      <c r="HE18" s="354">
        <f t="shared" si="11"/>
        <v>242308.16992131714</v>
      </c>
      <c r="HF18" s="354">
        <f t="shared" si="11"/>
        <v>218065.78271137399</v>
      </c>
      <c r="HG18" s="354">
        <f t="shared" si="11"/>
        <v>227564.37055594785</v>
      </c>
      <c r="HH18" s="354">
        <f t="shared" si="11"/>
        <v>301685.71915214817</v>
      </c>
      <c r="HI18" s="354">
        <f t="shared" si="11"/>
        <v>247158.5677337501</v>
      </c>
      <c r="HJ18" s="354">
        <f t="shared" si="11"/>
        <v>256241.33552434022</v>
      </c>
      <c r="HK18" s="354">
        <f t="shared" si="11"/>
        <v>273499.88708980521</v>
      </c>
      <c r="HL18" s="354">
        <f t="shared" si="11"/>
        <v>284780.44008552033</v>
      </c>
      <c r="HM18" s="354">
        <f t="shared" si="11"/>
        <v>284393.95776966226</v>
      </c>
      <c r="HN18" s="354">
        <f t="shared" si="11"/>
        <v>326637.01723808434</v>
      </c>
      <c r="HO18" s="354">
        <f t="shared" si="11"/>
        <v>275685.15967833268</v>
      </c>
      <c r="HP18" s="354">
        <f t="shared" si="11"/>
        <v>254399.59242023702</v>
      </c>
      <c r="HQ18" s="354">
        <f t="shared" si="11"/>
        <v>253879.3222263729</v>
      </c>
      <c r="HR18" s="354">
        <f t="shared" si="11"/>
        <v>233005.18770136914</v>
      </c>
      <c r="HS18" s="354">
        <f t="shared" si="11"/>
        <v>233255.15206244995</v>
      </c>
      <c r="HT18" s="354">
        <f t="shared" si="11"/>
        <v>310819.50013526989</v>
      </c>
      <c r="HU18" s="354">
        <f t="shared" si="11"/>
        <v>256678.06311041169</v>
      </c>
      <c r="HV18" s="354">
        <f t="shared" si="11"/>
        <v>264582.33270414959</v>
      </c>
      <c r="HW18" s="354">
        <f t="shared" si="11"/>
        <v>282043.28261886456</v>
      </c>
      <c r="HX18" s="354">
        <f t="shared" si="11"/>
        <v>293769.17691753717</v>
      </c>
      <c r="HY18" s="354">
        <f t="shared" si="11"/>
        <v>290709.4751377498</v>
      </c>
      <c r="HZ18" s="354">
        <f t="shared" si="11"/>
        <v>334481.48488128791</v>
      </c>
      <c r="IA18" s="354">
        <f t="shared" si="11"/>
        <v>272895.02686469239</v>
      </c>
      <c r="IB18" s="354">
        <f t="shared" si="11"/>
        <v>274800.3042476562</v>
      </c>
      <c r="IC18" s="354">
        <f t="shared" si="11"/>
        <v>265612.72353035526</v>
      </c>
      <c r="ID18" s="354">
        <f t="shared" si="11"/>
        <v>237639.98285321958</v>
      </c>
      <c r="IE18" s="354">
        <f t="shared" si="11"/>
        <v>249730.68119010041</v>
      </c>
      <c r="IF18" s="354">
        <f t="shared" si="11"/>
        <v>323055.54329872219</v>
      </c>
      <c r="IG18" s="354">
        <f t="shared" si="11"/>
        <v>266941.12468092155</v>
      </c>
      <c r="IH18" s="354">
        <f t="shared" si="11"/>
        <v>275593.6724624387</v>
      </c>
      <c r="II18" s="354">
        <f t="shared" si="11"/>
        <v>292352.2473105971</v>
      </c>
      <c r="IJ18" s="354">
        <f t="shared" si="11"/>
        <v>303988.8226446273</v>
      </c>
      <c r="IK18" s="354">
        <f t="shared" si="11"/>
        <v>306530.90525649476</v>
      </c>
      <c r="IL18" s="354">
        <f t="shared" si="11"/>
        <v>346596.10032816557</v>
      </c>
      <c r="IM18" s="354">
        <f t="shared" si="11"/>
        <v>294761.66569549777</v>
      </c>
      <c r="IN18" s="354">
        <f t="shared" si="11"/>
        <v>273413.85438096593</v>
      </c>
      <c r="IO18" s="354">
        <f t="shared" si="11"/>
        <v>272619.08866049396</v>
      </c>
      <c r="IP18" s="354">
        <f t="shared" si="11"/>
        <v>246642.0242217246</v>
      </c>
      <c r="IQ18" s="354">
        <f t="shared" si="11"/>
        <v>256835.36578617053</v>
      </c>
      <c r="IR18" s="354">
        <f t="shared" si="11"/>
        <v>331388.06227734883</v>
      </c>
      <c r="IS18" s="354">
        <f t="shared" si="11"/>
        <v>275407.92842846602</v>
      </c>
      <c r="IT18" s="354">
        <f t="shared" si="11"/>
        <v>283829.43322896474</v>
      </c>
      <c r="IU18" s="354">
        <f t="shared" si="11"/>
        <v>300734.70100261725</v>
      </c>
      <c r="IV18" s="354">
        <f t="shared" si="11"/>
        <v>312885.00225134339</v>
      </c>
      <c r="IW18" s="354">
        <f t="shared" si="11"/>
        <v>315719.52492752048</v>
      </c>
      <c r="IX18" s="354">
        <f t="shared" si="11"/>
        <v>355690.96571851196</v>
      </c>
      <c r="IY18" s="354">
        <f t="shared" si="11"/>
        <v>303716.22716110834</v>
      </c>
      <c r="IZ18" s="354">
        <f t="shared" si="11"/>
        <v>288508.76222878654</v>
      </c>
      <c r="JA18" s="354">
        <f t="shared" si="11"/>
        <v>278245.66960259463</v>
      </c>
      <c r="JB18" s="354">
        <f t="shared" si="11"/>
        <v>259200.20232795502</v>
      </c>
      <c r="JC18" s="354">
        <f t="shared" ref="JC18:LN18" si="12">$C18*JC17</f>
        <v>261511.1092663446</v>
      </c>
      <c r="JD18" s="354">
        <f t="shared" si="12"/>
        <v>339041.92708397045</v>
      </c>
      <c r="JE18" s="354">
        <f t="shared" si="12"/>
        <v>284034.43178577017</v>
      </c>
      <c r="JF18" s="354">
        <f t="shared" si="12"/>
        <v>291689.85784622264</v>
      </c>
      <c r="JG18" s="354">
        <f t="shared" si="12"/>
        <v>308946.52348481788</v>
      </c>
      <c r="JH18" s="354">
        <f t="shared" si="12"/>
        <v>321787.61603071872</v>
      </c>
      <c r="JI18" s="354">
        <f t="shared" si="12"/>
        <v>319642.41938817542</v>
      </c>
      <c r="JJ18" s="354">
        <f t="shared" si="12"/>
        <v>362778.72214465466</v>
      </c>
      <c r="JK18" s="354">
        <f t="shared" si="12"/>
        <v>300560.70730941149</v>
      </c>
      <c r="JL18" s="354">
        <f t="shared" si="12"/>
        <v>302338.85966977774</v>
      </c>
      <c r="JM18" s="354">
        <f t="shared" si="12"/>
        <v>293293.94875553151</v>
      </c>
      <c r="JN18" s="354">
        <f t="shared" si="12"/>
        <v>264504.6850294472</v>
      </c>
      <c r="JO18" s="354">
        <f t="shared" si="12"/>
        <v>277731.75735380664</v>
      </c>
      <c r="JP18" s="354">
        <f t="shared" si="12"/>
        <v>352129.64127027272</v>
      </c>
      <c r="JQ18" s="354">
        <f t="shared" si="12"/>
        <v>294963.36670352484</v>
      </c>
      <c r="JR18" s="354">
        <f t="shared" si="12"/>
        <v>303255.22250145336</v>
      </c>
      <c r="JS18" s="354">
        <f t="shared" si="12"/>
        <v>319941.61547493935</v>
      </c>
      <c r="JT18" s="354">
        <f t="shared" si="12"/>
        <v>332731.54237314244</v>
      </c>
      <c r="JU18" s="354">
        <f t="shared" si="12"/>
        <v>330887.72136158979</v>
      </c>
      <c r="JV18" s="354">
        <f t="shared" si="12"/>
        <v>373568.67441577982</v>
      </c>
      <c r="JW18" s="354">
        <f t="shared" si="12"/>
        <v>321729.21158587385</v>
      </c>
      <c r="JX18" s="354">
        <f t="shared" si="12"/>
        <v>299942.6173637716</v>
      </c>
      <c r="JY18" s="354">
        <f t="shared" si="12"/>
        <v>299835.020718657</v>
      </c>
      <c r="JZ18" s="354">
        <f t="shared" si="12"/>
        <v>273311.65295478591</v>
      </c>
      <c r="KA18" s="354">
        <f t="shared" si="12"/>
        <v>284791.98715273233</v>
      </c>
      <c r="KB18" s="354">
        <f t="shared" si="12"/>
        <v>360623.56509792455</v>
      </c>
      <c r="KC18" s="354">
        <f t="shared" si="12"/>
        <v>303703.55926610087</v>
      </c>
      <c r="KD18" s="354">
        <f t="shared" si="12"/>
        <v>311853.24215188646</v>
      </c>
      <c r="KE18" s="354">
        <f t="shared" si="12"/>
        <v>328771.57872116857</v>
      </c>
      <c r="KF18" s="354">
        <f t="shared" si="12"/>
        <v>342173.38442861388</v>
      </c>
      <c r="KG18" s="354">
        <f t="shared" si="12"/>
        <v>333643.45859580609</v>
      </c>
      <c r="KH18" s="354">
        <f t="shared" si="12"/>
        <v>380554.9747521102</v>
      </c>
      <c r="KI18" s="354">
        <f t="shared" si="12"/>
        <v>329430.71298542194</v>
      </c>
      <c r="KJ18" s="354">
        <f t="shared" si="12"/>
        <v>313391.14210990281</v>
      </c>
      <c r="KK18" s="354">
        <f t="shared" si="12"/>
        <v>304547.52001008624</v>
      </c>
      <c r="KL18" s="354">
        <f t="shared" si="12"/>
        <v>285330.35716270807</v>
      </c>
      <c r="KM18" s="354">
        <f t="shared" si="12"/>
        <v>289128.55741369195</v>
      </c>
      <c r="KN18" s="354">
        <f t="shared" si="12"/>
        <v>368210.08989302005</v>
      </c>
      <c r="KO18" s="354">
        <f t="shared" si="12"/>
        <v>312424.57635667099</v>
      </c>
      <c r="KP18" s="354">
        <f t="shared" si="12"/>
        <v>319933.1880921452</v>
      </c>
      <c r="KQ18" s="354">
        <f t="shared" si="12"/>
        <v>337320.16054911993</v>
      </c>
      <c r="KR18" s="354">
        <f t="shared" si="12"/>
        <v>351537.42917746061</v>
      </c>
      <c r="KS18" s="354">
        <f t="shared" si="12"/>
        <v>347087.85293623287</v>
      </c>
      <c r="KT18" s="354">
        <f t="shared" si="12"/>
        <v>391764.21260900469</v>
      </c>
      <c r="KU18" s="354">
        <f t="shared" si="12"/>
        <v>340147.47830707568</v>
      </c>
      <c r="KV18" s="354">
        <f t="shared" si="12"/>
        <v>318245.94982917816</v>
      </c>
      <c r="KW18" s="354">
        <f t="shared" si="12"/>
        <v>318753.70740644477</v>
      </c>
      <c r="KX18" s="354">
        <f t="shared" si="12"/>
        <v>291958.45279325271</v>
      </c>
      <c r="KY18" s="354">
        <f t="shared" si="12"/>
        <v>304444.52807563747</v>
      </c>
      <c r="KZ18" s="354">
        <f t="shared" si="12"/>
        <v>381254.91618249629</v>
      </c>
      <c r="LA18" s="354">
        <f t="shared" si="12"/>
        <v>323731.29235283937</v>
      </c>
      <c r="LB18" s="354">
        <f t="shared" si="12"/>
        <v>331738.68657348555</v>
      </c>
      <c r="LC18" s="354">
        <f t="shared" si="12"/>
        <v>348706.44684903027</v>
      </c>
      <c r="LD18" s="354">
        <f t="shared" si="12"/>
        <v>363026.06088898558</v>
      </c>
      <c r="LE18" s="354">
        <f t="shared" si="12"/>
        <v>364187.82289648982</v>
      </c>
      <c r="LF18" s="354">
        <f t="shared" si="12"/>
        <v>405267.04527320212</v>
      </c>
      <c r="LG18" s="354">
        <f t="shared" si="12"/>
        <v>352674.42851344473</v>
      </c>
      <c r="LH18" s="354">
        <f t="shared" si="12"/>
        <v>330975.69646217534</v>
      </c>
      <c r="LI18" s="354">
        <f t="shared" si="12"/>
        <v>330944.15235900658</v>
      </c>
      <c r="LJ18" s="354">
        <f t="shared" si="12"/>
        <v>303507.88870686718</v>
      </c>
      <c r="LK18" s="354">
        <f t="shared" si="12"/>
        <v>316262.68033576617</v>
      </c>
      <c r="LL18" s="354">
        <f t="shared" si="12"/>
        <v>393267.37537509506</v>
      </c>
      <c r="LM18" s="354">
        <f t="shared" si="12"/>
        <v>335188.46465851006</v>
      </c>
      <c r="LN18" s="354">
        <f t="shared" si="12"/>
        <v>342944.27115288057</v>
      </c>
      <c r="LO18" s="354">
        <f t="shared" ref="LO18:NA18" si="13">$C18*LO17</f>
        <v>359782.7155686256</v>
      </c>
      <c r="LP18" s="354">
        <f t="shared" si="13"/>
        <v>374452.39772568567</v>
      </c>
      <c r="LQ18" s="354">
        <f t="shared" si="13"/>
        <v>370970.20315515285</v>
      </c>
      <c r="LR18" s="354">
        <f t="shared" si="13"/>
        <v>414764.3076048037</v>
      </c>
      <c r="LS18" s="354">
        <f t="shared" si="13"/>
        <v>351701.60362867045</v>
      </c>
      <c r="LT18" s="354">
        <f t="shared" si="13"/>
        <v>353050.72738885443</v>
      </c>
      <c r="LU18" s="354">
        <f t="shared" si="13"/>
        <v>344552.66186252289</v>
      </c>
      <c r="LV18" s="354">
        <f t="shared" si="13"/>
        <v>314410.40370898129</v>
      </c>
      <c r="LW18" s="354">
        <f t="shared" si="13"/>
        <v>329775.90818369825</v>
      </c>
      <c r="LX18" s="354">
        <f t="shared" si="13"/>
        <v>406230.84424749314</v>
      </c>
      <c r="LY18" s="354">
        <f t="shared" si="13"/>
        <v>347203.71886248776</v>
      </c>
      <c r="LZ18" s="354">
        <f t="shared" si="13"/>
        <v>354881.40902368212</v>
      </c>
      <c r="MA18" s="354">
        <f t="shared" si="13"/>
        <v>371478.04260649014</v>
      </c>
      <c r="MB18" s="354">
        <f t="shared" si="13"/>
        <v>386416.76013661578</v>
      </c>
      <c r="MC18" s="354">
        <f t="shared" si="13"/>
        <v>366824.39947891654</v>
      </c>
      <c r="MD18" s="354">
        <f t="shared" si="13"/>
        <v>420258.39936105424</v>
      </c>
      <c r="ME18" s="354">
        <f t="shared" si="13"/>
        <v>369582.50259145163</v>
      </c>
      <c r="MF18" s="354">
        <f t="shared" si="13"/>
        <v>346430.85022106138</v>
      </c>
      <c r="MG18" s="354">
        <f t="shared" si="13"/>
        <v>348569.30778061331</v>
      </c>
      <c r="MH18" s="354">
        <f t="shared" si="13"/>
        <v>321572.99585898453</v>
      </c>
      <c r="MI18" s="354">
        <f t="shared" si="13"/>
        <v>335637.6568660342</v>
      </c>
      <c r="MJ18" s="354">
        <f t="shared" si="13"/>
        <v>414141.90374261123</v>
      </c>
      <c r="MK18" s="354">
        <f t="shared" si="13"/>
        <v>355749.17818277737</v>
      </c>
      <c r="ML18" s="354">
        <f t="shared" si="13"/>
        <v>363578.31561205391</v>
      </c>
      <c r="MM18" s="354">
        <f t="shared" si="13"/>
        <v>380679.07325733581</v>
      </c>
      <c r="MN18" s="354">
        <f t="shared" si="13"/>
        <v>396503.21651338914</v>
      </c>
      <c r="MO18" s="354">
        <f t="shared" si="13"/>
        <v>393301.59591340245</v>
      </c>
      <c r="MP18" s="354">
        <f t="shared" si="13"/>
        <v>437186.06957439578</v>
      </c>
      <c r="MQ18" s="354">
        <f t="shared" si="13"/>
        <v>384619.86708379147</v>
      </c>
      <c r="MR18" s="354">
        <f t="shared" si="13"/>
        <v>362528.48392892361</v>
      </c>
      <c r="MS18" s="354">
        <f t="shared" si="13"/>
        <v>363297.49037280807</v>
      </c>
      <c r="MT18" s="354">
        <f t="shared" si="13"/>
        <v>335253.72958583065</v>
      </c>
      <c r="MU18" s="354">
        <f t="shared" si="13"/>
        <v>349521.83071909868</v>
      </c>
      <c r="MV18" s="354">
        <f t="shared" si="13"/>
        <v>428016.65925430186</v>
      </c>
      <c r="MW18" s="354">
        <f t="shared" si="13"/>
        <v>368867.71936831879</v>
      </c>
      <c r="MX18" s="354">
        <f t="shared" si="13"/>
        <v>376322.50031393196</v>
      </c>
      <c r="MY18" s="354">
        <f t="shared" si="13"/>
        <v>393185.26979840529</v>
      </c>
      <c r="MZ18" s="354">
        <f t="shared" si="13"/>
        <v>409305.17325349699</v>
      </c>
      <c r="NA18" s="478">
        <f t="shared" si="13"/>
        <v>399135.08392512886</v>
      </c>
    </row>
    <row r="19" spans="1:365" x14ac:dyDescent="0.2">
      <c r="A19" s="260" t="s">
        <v>625</v>
      </c>
      <c r="B19" s="258" t="s">
        <v>599</v>
      </c>
      <c r="C19" s="275">
        <f>50*0.22/18999</f>
        <v>5.7897784093899677E-4</v>
      </c>
      <c r="E19" s="263"/>
      <c r="F19" s="354">
        <f>$C19*F17</f>
        <v>321.83216853807181</v>
      </c>
      <c r="G19" s="354">
        <f t="shared" ref="G19:BR19" si="14">$C19*G17</f>
        <v>229.48379469886046</v>
      </c>
      <c r="H19" s="354">
        <f t="shared" si="14"/>
        <v>232.61212250263208</v>
      </c>
      <c r="I19" s="354">
        <f t="shared" si="14"/>
        <v>217.47500794807985</v>
      </c>
      <c r="J19" s="354">
        <f t="shared" si="14"/>
        <v>179.5692846774063</v>
      </c>
      <c r="K19" s="354">
        <f t="shared" si="14"/>
        <v>189.94704491073412</v>
      </c>
      <c r="L19" s="354">
        <f t="shared" si="14"/>
        <v>298.62313987455923</v>
      </c>
      <c r="M19" s="354">
        <f t="shared" si="14"/>
        <v>217.4880414839825</v>
      </c>
      <c r="N19" s="354">
        <f t="shared" si="14"/>
        <v>234.17935476112513</v>
      </c>
      <c r="O19" s="354">
        <f t="shared" si="14"/>
        <v>261.5352232497857</v>
      </c>
      <c r="P19" s="354">
        <f t="shared" si="14"/>
        <v>271.0866062426573</v>
      </c>
      <c r="Q19" s="354">
        <f t="shared" si="14"/>
        <v>275.26879115832747</v>
      </c>
      <c r="R19" s="354">
        <f t="shared" si="14"/>
        <v>339.50504612188843</v>
      </c>
      <c r="S19" s="354">
        <f t="shared" si="14"/>
        <v>261.02560317007533</v>
      </c>
      <c r="T19" s="354">
        <f t="shared" si="14"/>
        <v>228.34444463416079</v>
      </c>
      <c r="U19" s="354">
        <f t="shared" si="14"/>
        <v>225.07403219625286</v>
      </c>
      <c r="V19" s="354">
        <f t="shared" si="14"/>
        <v>189.74787506446677</v>
      </c>
      <c r="W19" s="354">
        <f t="shared" si="14"/>
        <v>196.64790029915278</v>
      </c>
      <c r="X19" s="354">
        <f t="shared" si="14"/>
        <v>306.63720145708589</v>
      </c>
      <c r="Y19" s="354">
        <f t="shared" si="14"/>
        <v>225.57167064511404</v>
      </c>
      <c r="Z19" s="354">
        <f t="shared" si="14"/>
        <v>241.73310611453172</v>
      </c>
      <c r="AA19" s="354">
        <f t="shared" si="14"/>
        <v>269.12795002699414</v>
      </c>
      <c r="AB19" s="354">
        <f t="shared" si="14"/>
        <v>279.12000288476759</v>
      </c>
      <c r="AC19" s="354">
        <f t="shared" si="14"/>
        <v>272.58624099301164</v>
      </c>
      <c r="AD19" s="354">
        <f t="shared" si="14"/>
        <v>343.4234446812066</v>
      </c>
      <c r="AE19" s="354">
        <f t="shared" si="14"/>
        <v>265.98361759590591</v>
      </c>
      <c r="AF19" s="354">
        <f t="shared" si="14"/>
        <v>242.48572571794003</v>
      </c>
      <c r="AG19" s="354">
        <f t="shared" si="14"/>
        <v>225.16885495248013</v>
      </c>
      <c r="AH19" s="354">
        <f t="shared" si="14"/>
        <v>201.6099134051525</v>
      </c>
      <c r="AI19" s="354">
        <f t="shared" si="14"/>
        <v>195.95459310068131</v>
      </c>
      <c r="AJ19" s="354">
        <f t="shared" si="14"/>
        <v>310.84175286419764</v>
      </c>
      <c r="AK19" s="354">
        <f t="shared" si="14"/>
        <v>231.79825284555176</v>
      </c>
      <c r="AL19" s="354">
        <f t="shared" si="14"/>
        <v>246.99811290612305</v>
      </c>
      <c r="AM19" s="354">
        <f t="shared" si="14"/>
        <v>275.13856432203954</v>
      </c>
      <c r="AN19" s="354">
        <f t="shared" si="14"/>
        <v>286.14855461606601</v>
      </c>
      <c r="AO19" s="354">
        <f t="shared" si="14"/>
        <v>295.76926922938839</v>
      </c>
      <c r="AP19" s="354">
        <f t="shared" si="14"/>
        <v>357.21012568951755</v>
      </c>
      <c r="AQ19" s="354">
        <f t="shared" si="14"/>
        <v>260.79342710094335</v>
      </c>
      <c r="AR19" s="354">
        <f t="shared" si="14"/>
        <v>265.91982153573889</v>
      </c>
      <c r="AS19" s="354">
        <f t="shared" si="14"/>
        <v>248.17237442069137</v>
      </c>
      <c r="AT19" s="354">
        <f t="shared" si="14"/>
        <v>208.00129346357028</v>
      </c>
      <c r="AU19" s="354">
        <f t="shared" si="14"/>
        <v>219.03935962582491</v>
      </c>
      <c r="AV19" s="354">
        <f t="shared" si="14"/>
        <v>327.95667361994839</v>
      </c>
      <c r="AW19" s="354">
        <f t="shared" si="14"/>
        <v>245.10018799643427</v>
      </c>
      <c r="AX19" s="354">
        <f t="shared" si="14"/>
        <v>260.98056893527399</v>
      </c>
      <c r="AY19" s="354">
        <f t="shared" si="14"/>
        <v>287.86119563673697</v>
      </c>
      <c r="AZ19" s="354">
        <f t="shared" si="14"/>
        <v>298.26691826223413</v>
      </c>
      <c r="BA19" s="354">
        <f t="shared" si="14"/>
        <v>307.99869666755637</v>
      </c>
      <c r="BB19" s="354">
        <f t="shared" si="14"/>
        <v>368.60334985119647</v>
      </c>
      <c r="BC19" s="354">
        <f t="shared" si="14"/>
        <v>288.69933115833925</v>
      </c>
      <c r="BD19" s="354">
        <f t="shared" si="14"/>
        <v>256.13681274256044</v>
      </c>
      <c r="BE19" s="354">
        <f t="shared" si="14"/>
        <v>252.5037677453038</v>
      </c>
      <c r="BF19" s="354">
        <f t="shared" si="14"/>
        <v>216.02245270339714</v>
      </c>
      <c r="BG19" s="354">
        <f t="shared" si="14"/>
        <v>223.97364629780941</v>
      </c>
      <c r="BH19" s="354">
        <f t="shared" si="14"/>
        <v>334.90208387455419</v>
      </c>
      <c r="BI19" s="354">
        <f t="shared" si="14"/>
        <v>252.60379914269288</v>
      </c>
      <c r="BJ19" s="354">
        <f t="shared" si="14"/>
        <v>268.29217228572583</v>
      </c>
      <c r="BK19" s="354">
        <f t="shared" si="14"/>
        <v>295.52622152339558</v>
      </c>
      <c r="BL19" s="354">
        <f t="shared" si="14"/>
        <v>306.64935645413613</v>
      </c>
      <c r="BM19" s="354">
        <f t="shared" si="14"/>
        <v>308.64657741834043</v>
      </c>
      <c r="BN19" s="354">
        <f t="shared" si="14"/>
        <v>374.18558842165282</v>
      </c>
      <c r="BO19" s="354">
        <f t="shared" si="14"/>
        <v>295.16117804809818</v>
      </c>
      <c r="BP19" s="354">
        <f t="shared" si="14"/>
        <v>271.96084336184077</v>
      </c>
      <c r="BQ19" s="354">
        <f t="shared" si="14"/>
        <v>254.0375412276023</v>
      </c>
      <c r="BR19" s="354">
        <f t="shared" si="14"/>
        <v>229.20083674248582</v>
      </c>
      <c r="BS19" s="354">
        <f t="shared" ref="BS19:ED19" si="15">$C19*BS17</f>
        <v>224.58570779025405</v>
      </c>
      <c r="BT19" s="354">
        <f t="shared" si="15"/>
        <v>340.36526264357786</v>
      </c>
      <c r="BU19" s="354">
        <f t="shared" si="15"/>
        <v>260.0096781326597</v>
      </c>
      <c r="BV19" s="354">
        <f t="shared" si="15"/>
        <v>274.689978601429</v>
      </c>
      <c r="BW19" s="354">
        <f t="shared" si="15"/>
        <v>302.63290377272421</v>
      </c>
      <c r="BX19" s="354">
        <f t="shared" si="15"/>
        <v>314.77464934093996</v>
      </c>
      <c r="BY19" s="354">
        <f t="shared" si="15"/>
        <v>291.56195296909652</v>
      </c>
      <c r="BZ19" s="354">
        <f t="shared" si="15"/>
        <v>372.77287453117344</v>
      </c>
      <c r="CA19" s="354">
        <f t="shared" si="15"/>
        <v>296.78124737134431</v>
      </c>
      <c r="CB19" s="354">
        <f t="shared" si="15"/>
        <v>262.35219728761905</v>
      </c>
      <c r="CC19" s="354">
        <f t="shared" si="15"/>
        <v>262.43404099446388</v>
      </c>
      <c r="CD19" s="354">
        <f t="shared" si="15"/>
        <v>238.01592402325667</v>
      </c>
      <c r="CE19" s="354">
        <f t="shared" si="15"/>
        <v>230.52577374932872</v>
      </c>
      <c r="CF19" s="354">
        <f t="shared" si="15"/>
        <v>348.71486257519439</v>
      </c>
      <c r="CG19" s="354">
        <f t="shared" si="15"/>
        <v>268.48795045867854</v>
      </c>
      <c r="CH19" s="354">
        <f t="shared" si="15"/>
        <v>282.88894131642559</v>
      </c>
      <c r="CI19" s="354">
        <f t="shared" si="15"/>
        <v>311.17090548316611</v>
      </c>
      <c r="CJ19" s="354">
        <f t="shared" si="15"/>
        <v>323.96120410278445</v>
      </c>
      <c r="CK19" s="354">
        <f t="shared" si="15"/>
        <v>316.30943465142991</v>
      </c>
      <c r="CL19" s="354">
        <f t="shared" si="15"/>
        <v>388.22350902668148</v>
      </c>
      <c r="CM19" s="354">
        <f t="shared" si="15"/>
        <v>310.31311428708369</v>
      </c>
      <c r="CN19" s="354">
        <f t="shared" si="15"/>
        <v>276.81239247786601</v>
      </c>
      <c r="CO19" s="354">
        <f t="shared" si="15"/>
        <v>275.50922756406118</v>
      </c>
      <c r="CP19" s="354">
        <f t="shared" si="15"/>
        <v>246.29387102853588</v>
      </c>
      <c r="CQ19" s="354">
        <f t="shared" si="15"/>
        <v>241.22041182429038</v>
      </c>
      <c r="CR19" s="354">
        <f t="shared" si="15"/>
        <v>359.79837319720912</v>
      </c>
      <c r="CS19" s="354">
        <f t="shared" si="15"/>
        <v>278.59759153153419</v>
      </c>
      <c r="CT19" s="354">
        <f t="shared" si="15"/>
        <v>292.98941334360512</v>
      </c>
      <c r="CU19" s="354">
        <f t="shared" si="15"/>
        <v>321.22161960944351</v>
      </c>
      <c r="CV19" s="354">
        <f t="shared" si="15"/>
        <v>334.35609967130108</v>
      </c>
      <c r="CW19" s="354">
        <f t="shared" si="15"/>
        <v>333.13678861166943</v>
      </c>
      <c r="CX19" s="354">
        <f t="shared" si="15"/>
        <v>401.07669004407251</v>
      </c>
      <c r="CY19" s="354">
        <f t="shared" si="15"/>
        <v>304.99351650514711</v>
      </c>
      <c r="CZ19" s="354">
        <f t="shared" si="15"/>
        <v>309.14664119280877</v>
      </c>
      <c r="DA19" s="354">
        <f t="shared" si="15"/>
        <v>292.94251215745442</v>
      </c>
      <c r="DB19" s="354">
        <f t="shared" si="15"/>
        <v>251.93279809521906</v>
      </c>
      <c r="DC19" s="354">
        <f t="shared" si="15"/>
        <v>265.37956787345786</v>
      </c>
      <c r="DD19" s="354">
        <f t="shared" si="15"/>
        <v>376.72136405936811</v>
      </c>
      <c r="DE19" s="354">
        <f t="shared" si="15"/>
        <v>292.2296213327943</v>
      </c>
      <c r="DF19" s="354">
        <f t="shared" si="15"/>
        <v>307.66880014997986</v>
      </c>
      <c r="DG19" s="354">
        <f t="shared" si="15"/>
        <v>334.62065874557766</v>
      </c>
      <c r="DH19" s="354">
        <f t="shared" si="15"/>
        <v>347.34194861115088</v>
      </c>
      <c r="DI19" s="354">
        <f t="shared" si="15"/>
        <v>355.03721856930486</v>
      </c>
      <c r="DJ19" s="354">
        <f t="shared" si="15"/>
        <v>416.92182495879064</v>
      </c>
      <c r="DK19" s="354">
        <f t="shared" si="15"/>
        <v>336.36852102377009</v>
      </c>
      <c r="DL19" s="354">
        <f t="shared" si="15"/>
        <v>303.39826376554981</v>
      </c>
      <c r="DM19" s="354">
        <f t="shared" si="15"/>
        <v>300.49373821824975</v>
      </c>
      <c r="DN19" s="354">
        <f t="shared" si="15"/>
        <v>262.71329296685303</v>
      </c>
      <c r="DO19" s="354">
        <f t="shared" si="15"/>
        <v>272.96124289307721</v>
      </c>
      <c r="DP19" s="354">
        <f t="shared" si="15"/>
        <v>386.10028640817427</v>
      </c>
      <c r="DQ19" s="354">
        <f t="shared" si="15"/>
        <v>301.92148093200001</v>
      </c>
      <c r="DR19" s="354">
        <f t="shared" si="15"/>
        <v>317.01414124049609</v>
      </c>
      <c r="DS19" s="354">
        <f t="shared" si="15"/>
        <v>344.19133311875623</v>
      </c>
      <c r="DT19" s="354">
        <f t="shared" si="15"/>
        <v>357.58063672952375</v>
      </c>
      <c r="DU19" s="354">
        <f t="shared" si="15"/>
        <v>365.82011535085132</v>
      </c>
      <c r="DV19" s="354">
        <f t="shared" si="15"/>
        <v>427.48983230780556</v>
      </c>
      <c r="DW19" s="354">
        <f t="shared" si="15"/>
        <v>346.7540458113948</v>
      </c>
      <c r="DX19" s="354">
        <f t="shared" si="15"/>
        <v>323.59484529586837</v>
      </c>
      <c r="DY19" s="354">
        <f t="shared" si="15"/>
        <v>305.54309636843976</v>
      </c>
      <c r="DZ19" s="354">
        <f t="shared" si="15"/>
        <v>278.90100354751735</v>
      </c>
      <c r="EA19" s="354">
        <f t="shared" si="15"/>
        <v>276.42845658967479</v>
      </c>
      <c r="EB19" s="354">
        <f t="shared" si="15"/>
        <v>394.17583715463979</v>
      </c>
      <c r="EC19" s="354">
        <f t="shared" si="15"/>
        <v>311.66842595295026</v>
      </c>
      <c r="ED19" s="354">
        <f t="shared" si="15"/>
        <v>325.57709192332214</v>
      </c>
      <c r="EE19" s="354">
        <f t="shared" ref="EE19:GP19" si="16">$C19*EE17</f>
        <v>353.31826656861483</v>
      </c>
      <c r="EF19" s="354">
        <f t="shared" si="16"/>
        <v>367.66421838570488</v>
      </c>
      <c r="EG19" s="354">
        <f t="shared" si="16"/>
        <v>342.9463003688158</v>
      </c>
      <c r="EH19" s="354">
        <f t="shared" si="16"/>
        <v>424.86974215715441</v>
      </c>
      <c r="EI19" s="354">
        <f t="shared" si="16"/>
        <v>330.80552610162778</v>
      </c>
      <c r="EJ19" s="354">
        <f t="shared" si="16"/>
        <v>333.26086882810279</v>
      </c>
      <c r="EK19" s="354">
        <f t="shared" si="16"/>
        <v>319.61277676089293</v>
      </c>
      <c r="EL19" s="354">
        <f t="shared" si="16"/>
        <v>278.84797285298123</v>
      </c>
      <c r="EM19" s="354">
        <f t="shared" si="16"/>
        <v>294.19144271995611</v>
      </c>
      <c r="EN19" s="354">
        <f t="shared" si="16"/>
        <v>407.62432618523059</v>
      </c>
      <c r="EO19" s="354">
        <f t="shared" si="16"/>
        <v>322.42697401443962</v>
      </c>
      <c r="EP19" s="354">
        <f t="shared" si="16"/>
        <v>337.83566964986284</v>
      </c>
      <c r="EQ19" s="354">
        <f t="shared" si="16"/>
        <v>365.06980444487863</v>
      </c>
      <c r="ER19" s="354">
        <f t="shared" si="16"/>
        <v>379.50840811311764</v>
      </c>
      <c r="ES19" s="354">
        <f t="shared" si="16"/>
        <v>380.71874735927059</v>
      </c>
      <c r="ET19" s="354">
        <f t="shared" si="16"/>
        <v>446.79723435361939</v>
      </c>
      <c r="EU19" s="354">
        <f t="shared" si="16"/>
        <v>366.54380441317556</v>
      </c>
      <c r="EV19" s="354">
        <f t="shared" si="16"/>
        <v>333.0727800090429</v>
      </c>
      <c r="EW19" s="354">
        <f t="shared" si="16"/>
        <v>331.24423039908157</v>
      </c>
      <c r="EX19" s="354">
        <f t="shared" si="16"/>
        <v>292.94268102063734</v>
      </c>
      <c r="EY19" s="354">
        <f t="shared" si="16"/>
        <v>304.86665747617729</v>
      </c>
      <c r="EZ19" s="354">
        <f t="shared" si="16"/>
        <v>419.67386705200539</v>
      </c>
      <c r="FA19" s="354">
        <f t="shared" si="16"/>
        <v>334.41680711127896</v>
      </c>
      <c r="FB19" s="354">
        <f t="shared" si="16"/>
        <v>349.23424970139894</v>
      </c>
      <c r="FC19" s="354">
        <f t="shared" si="16"/>
        <v>376.47714286683021</v>
      </c>
      <c r="FD19" s="354">
        <f t="shared" si="16"/>
        <v>391.44421174598227</v>
      </c>
      <c r="FE19" s="354">
        <f t="shared" si="16"/>
        <v>381.85072958557754</v>
      </c>
      <c r="FF19" s="354">
        <f t="shared" si="16"/>
        <v>454.4209387439895</v>
      </c>
      <c r="FG19" s="354">
        <f t="shared" si="16"/>
        <v>375.20185208603783</v>
      </c>
      <c r="FH19" s="354">
        <f t="shared" si="16"/>
        <v>350.7942550659692</v>
      </c>
      <c r="FI19" s="354">
        <f t="shared" si="16"/>
        <v>334.88429470112146</v>
      </c>
      <c r="FJ19" s="354">
        <f t="shared" si="16"/>
        <v>308.24445023719062</v>
      </c>
      <c r="FK19" s="354">
        <f t="shared" si="16"/>
        <v>307.69124769574927</v>
      </c>
      <c r="FL19" s="354">
        <f t="shared" si="16"/>
        <v>427.47701671798421</v>
      </c>
      <c r="FM19" s="354">
        <f t="shared" si="16"/>
        <v>344.11543249534293</v>
      </c>
      <c r="FN19" s="354">
        <f t="shared" si="16"/>
        <v>357.91616337076618</v>
      </c>
      <c r="FO19" s="354">
        <f t="shared" si="16"/>
        <v>385.8820026005173</v>
      </c>
      <c r="FP19" s="354">
        <f t="shared" si="16"/>
        <v>401.97116507799041</v>
      </c>
      <c r="FQ19" s="354">
        <f t="shared" si="16"/>
        <v>398.96168093077745</v>
      </c>
      <c r="FR19" s="354">
        <f t="shared" si="16"/>
        <v>467.88559811296705</v>
      </c>
      <c r="FS19" s="354">
        <f t="shared" si="16"/>
        <v>387.91909598975064</v>
      </c>
      <c r="FT19" s="354">
        <f t="shared" si="16"/>
        <v>354.1750040584364</v>
      </c>
      <c r="FU19" s="354">
        <f t="shared" si="16"/>
        <v>353.1258255824564</v>
      </c>
      <c r="FV19" s="354">
        <f t="shared" si="16"/>
        <v>314.4861760878635</v>
      </c>
      <c r="FW19" s="354">
        <f t="shared" si="16"/>
        <v>327.62406268299583</v>
      </c>
      <c r="FX19" s="354">
        <f t="shared" si="16"/>
        <v>443.62915840812144</v>
      </c>
      <c r="FY19" s="354">
        <f t="shared" si="16"/>
        <v>357.6253134246794</v>
      </c>
      <c r="FZ19" s="354">
        <f t="shared" si="16"/>
        <v>372.26163336490799</v>
      </c>
      <c r="GA19" s="354">
        <f t="shared" si="16"/>
        <v>399.56143792596737</v>
      </c>
      <c r="GB19" s="354">
        <f t="shared" si="16"/>
        <v>415.65318963891036</v>
      </c>
      <c r="GC19" s="354">
        <f t="shared" si="16"/>
        <v>422.45901083207093</v>
      </c>
      <c r="GD19" s="354">
        <f t="shared" si="16"/>
        <v>485.10898982283311</v>
      </c>
      <c r="GE19" s="354">
        <f t="shared" si="16"/>
        <v>403.54611370848551</v>
      </c>
      <c r="GF19" s="354">
        <f t="shared" si="16"/>
        <v>370.19450259271491</v>
      </c>
      <c r="GG19" s="354">
        <f t="shared" si="16"/>
        <v>368.16039020153562</v>
      </c>
      <c r="GH19" s="354">
        <f t="shared" si="16"/>
        <v>328.55305109997283</v>
      </c>
      <c r="GI19" s="354">
        <f t="shared" si="16"/>
        <v>341.93778865027679</v>
      </c>
      <c r="GJ19" s="354">
        <f t="shared" si="16"/>
        <v>458.0696128168442</v>
      </c>
      <c r="GK19" s="354">
        <f t="shared" si="16"/>
        <v>371.297588951178</v>
      </c>
      <c r="GL19" s="354">
        <f t="shared" si="16"/>
        <v>385.56268907633444</v>
      </c>
      <c r="GM19" s="354">
        <f t="shared" si="16"/>
        <v>412.64888846565543</v>
      </c>
      <c r="GN19" s="354">
        <f t="shared" si="16"/>
        <v>429.12652182095746</v>
      </c>
      <c r="GO19" s="354">
        <f t="shared" si="16"/>
        <v>427.84808343043733</v>
      </c>
      <c r="GP19" s="354">
        <f t="shared" si="16"/>
        <v>495.21993181764918</v>
      </c>
      <c r="GQ19" s="354">
        <f t="shared" ref="GQ19:JB19" si="17">$C19*GQ17</f>
        <v>397.09613002019694</v>
      </c>
      <c r="GR19" s="354">
        <f t="shared" si="17"/>
        <v>400.47945924209756</v>
      </c>
      <c r="GS19" s="354">
        <f t="shared" si="17"/>
        <v>384.96607969087228</v>
      </c>
      <c r="GT19" s="354">
        <f t="shared" si="17"/>
        <v>341.17898280045364</v>
      </c>
      <c r="GU19" s="354">
        <f t="shared" si="17"/>
        <v>358.57443258455737</v>
      </c>
      <c r="GV19" s="354">
        <f t="shared" si="17"/>
        <v>473.69133948918403</v>
      </c>
      <c r="GW19" s="354">
        <f t="shared" si="17"/>
        <v>385.56496535203877</v>
      </c>
      <c r="GX19" s="354">
        <f t="shared" si="17"/>
        <v>399.76280839723319</v>
      </c>
      <c r="GY19" s="354">
        <f t="shared" si="17"/>
        <v>426.47968374214781</v>
      </c>
      <c r="GZ19" s="354">
        <f t="shared" si="17"/>
        <v>443.2291282825513</v>
      </c>
      <c r="HA19" s="354">
        <f t="shared" si="17"/>
        <v>416.36466201283491</v>
      </c>
      <c r="HB19" s="354">
        <f t="shared" si="17"/>
        <v>499.04615539544676</v>
      </c>
      <c r="HC19" s="354">
        <f t="shared" si="17"/>
        <v>420.73821844783896</v>
      </c>
      <c r="HD19" s="354">
        <f t="shared" si="17"/>
        <v>385.07174301313472</v>
      </c>
      <c r="HE19" s="354">
        <f t="shared" si="17"/>
        <v>386.47675223945936</v>
      </c>
      <c r="HF19" s="354">
        <f t="shared" si="17"/>
        <v>347.81062274629124</v>
      </c>
      <c r="HG19" s="354">
        <f t="shared" si="17"/>
        <v>362.96068302789121</v>
      </c>
      <c r="HH19" s="354">
        <f t="shared" si="17"/>
        <v>481.18277222269779</v>
      </c>
      <c r="HI19" s="354">
        <f t="shared" si="17"/>
        <v>394.21304109107831</v>
      </c>
      <c r="HJ19" s="354">
        <f t="shared" si="17"/>
        <v>408.69987658734863</v>
      </c>
      <c r="HK19" s="354">
        <f t="shared" si="17"/>
        <v>436.22692596229979</v>
      </c>
      <c r="HL19" s="354">
        <f t="shared" si="17"/>
        <v>454.21918551617597</v>
      </c>
      <c r="HM19" s="354">
        <f t="shared" si="17"/>
        <v>453.60275384456003</v>
      </c>
      <c r="HN19" s="354">
        <f t="shared" si="17"/>
        <v>520.97960058198328</v>
      </c>
      <c r="HO19" s="354">
        <f t="shared" si="17"/>
        <v>439.71239264320559</v>
      </c>
      <c r="HP19" s="354">
        <f t="shared" si="17"/>
        <v>405.76233265903471</v>
      </c>
      <c r="HQ19" s="354">
        <f t="shared" si="17"/>
        <v>404.93251196055439</v>
      </c>
      <c r="HR19" s="354">
        <f t="shared" si="17"/>
        <v>371.63867907141707</v>
      </c>
      <c r="HS19" s="354">
        <f t="shared" si="17"/>
        <v>372.03736729756105</v>
      </c>
      <c r="HT19" s="354">
        <f t="shared" si="17"/>
        <v>495.7509727549774</v>
      </c>
      <c r="HU19" s="354">
        <f t="shared" si="17"/>
        <v>409.39644847402127</v>
      </c>
      <c r="HV19" s="354">
        <f t="shared" si="17"/>
        <v>422.00360258857262</v>
      </c>
      <c r="HW19" s="354">
        <f t="shared" si="17"/>
        <v>449.85347333889115</v>
      </c>
      <c r="HX19" s="354">
        <f t="shared" si="17"/>
        <v>468.55604348799403</v>
      </c>
      <c r="HY19" s="354">
        <f t="shared" si="17"/>
        <v>463.67587949246104</v>
      </c>
      <c r="HZ19" s="354">
        <f t="shared" si="17"/>
        <v>533.49137176484237</v>
      </c>
      <c r="IA19" s="354">
        <f t="shared" si="17"/>
        <v>435.26218583225653</v>
      </c>
      <c r="IB19" s="354">
        <f t="shared" si="17"/>
        <v>438.30106568233447</v>
      </c>
      <c r="IC19" s="354">
        <f t="shared" si="17"/>
        <v>423.64705563507368</v>
      </c>
      <c r="ID19" s="354">
        <f t="shared" si="17"/>
        <v>379.03108593150768</v>
      </c>
      <c r="IE19" s="354">
        <f t="shared" si="17"/>
        <v>398.3155113269126</v>
      </c>
      <c r="IF19" s="354">
        <f t="shared" si="17"/>
        <v>515.26722028228312</v>
      </c>
      <c r="IG19" s="354">
        <f t="shared" si="17"/>
        <v>425.76582927159097</v>
      </c>
      <c r="IH19" s="354">
        <f t="shared" si="17"/>
        <v>439.5664723381592</v>
      </c>
      <c r="II19" s="354">
        <f t="shared" si="17"/>
        <v>466.29606870951284</v>
      </c>
      <c r="IJ19" s="354">
        <f t="shared" si="17"/>
        <v>484.85617687155354</v>
      </c>
      <c r="IK19" s="354">
        <f t="shared" si="17"/>
        <v>488.91074850270394</v>
      </c>
      <c r="IL19" s="354">
        <f t="shared" si="17"/>
        <v>552.81394447900061</v>
      </c>
      <c r="IM19" s="354">
        <f t="shared" si="17"/>
        <v>470.1390435150459</v>
      </c>
      <c r="IN19" s="354">
        <f t="shared" si="17"/>
        <v>436.08970548843229</v>
      </c>
      <c r="IO19" s="354">
        <f t="shared" si="17"/>
        <v>434.8220698385943</v>
      </c>
      <c r="IP19" s="354">
        <f t="shared" si="17"/>
        <v>393.38916437663323</v>
      </c>
      <c r="IQ19" s="354">
        <f t="shared" si="17"/>
        <v>409.64734313954409</v>
      </c>
      <c r="IR19" s="354">
        <f t="shared" si="17"/>
        <v>528.55742371982706</v>
      </c>
      <c r="IS19" s="354">
        <f t="shared" si="17"/>
        <v>439.27021426720387</v>
      </c>
      <c r="IT19" s="354">
        <f t="shared" si="17"/>
        <v>452.70234833566155</v>
      </c>
      <c r="IU19" s="354">
        <f t="shared" si="17"/>
        <v>479.66591703011045</v>
      </c>
      <c r="IV19" s="354">
        <f t="shared" si="17"/>
        <v>499.0454078944241</v>
      </c>
      <c r="IW19" s="354">
        <f t="shared" si="17"/>
        <v>503.56641566066548</v>
      </c>
      <c r="IX19" s="354">
        <f t="shared" si="17"/>
        <v>567.3200754082942</v>
      </c>
      <c r="IY19" s="354">
        <f t="shared" si="17"/>
        <v>484.42139245145012</v>
      </c>
      <c r="IZ19" s="354">
        <f t="shared" si="17"/>
        <v>460.16578580497304</v>
      </c>
      <c r="JA19" s="354">
        <f t="shared" si="17"/>
        <v>443.79635547420298</v>
      </c>
      <c r="JB19" s="354">
        <f t="shared" si="17"/>
        <v>413.41921078454692</v>
      </c>
      <c r="JC19" s="354">
        <f t="shared" ref="JC19:LN19" si="18">$C19*JC17</f>
        <v>417.1050617757308</v>
      </c>
      <c r="JD19" s="354">
        <f t="shared" si="18"/>
        <v>540.76518713739392</v>
      </c>
      <c r="JE19" s="354">
        <f t="shared" si="18"/>
        <v>453.0293169907988</v>
      </c>
      <c r="JF19" s="354">
        <f t="shared" si="18"/>
        <v>465.23957057743496</v>
      </c>
      <c r="JG19" s="354">
        <f t="shared" si="18"/>
        <v>492.7636119362229</v>
      </c>
      <c r="JH19" s="354">
        <f t="shared" si="18"/>
        <v>513.24490129579192</v>
      </c>
      <c r="JI19" s="354">
        <f t="shared" si="18"/>
        <v>509.82335495835571</v>
      </c>
      <c r="JJ19" s="354">
        <f t="shared" si="18"/>
        <v>578.62490712374768</v>
      </c>
      <c r="JK19" s="354">
        <f t="shared" si="18"/>
        <v>479.38840052093889</v>
      </c>
      <c r="JL19" s="354">
        <f t="shared" si="18"/>
        <v>482.22451846712465</v>
      </c>
      <c r="JM19" s="354">
        <f t="shared" si="18"/>
        <v>467.79806394201211</v>
      </c>
      <c r="JN19" s="354">
        <f t="shared" si="18"/>
        <v>421.87975607878434</v>
      </c>
      <c r="JO19" s="354">
        <f t="shared" si="18"/>
        <v>442.97667557272814</v>
      </c>
      <c r="JP19" s="354">
        <f t="shared" si="18"/>
        <v>561.63983314954805</v>
      </c>
      <c r="JQ19" s="354">
        <f t="shared" si="18"/>
        <v>470.46075264491571</v>
      </c>
      <c r="JR19" s="354">
        <f t="shared" si="18"/>
        <v>483.68609911120262</v>
      </c>
      <c r="JS19" s="354">
        <f t="shared" si="18"/>
        <v>510.30056681601957</v>
      </c>
      <c r="JT19" s="354">
        <f t="shared" si="18"/>
        <v>530.70024797659596</v>
      </c>
      <c r="JU19" s="354">
        <f t="shared" si="18"/>
        <v>527.75938982688047</v>
      </c>
      <c r="JV19" s="354">
        <f t="shared" si="18"/>
        <v>595.83466819749663</v>
      </c>
      <c r="JW19" s="354">
        <f t="shared" si="18"/>
        <v>513.15174735811263</v>
      </c>
      <c r="JX19" s="354">
        <f t="shared" si="18"/>
        <v>478.40255924757059</v>
      </c>
      <c r="JY19" s="354">
        <f t="shared" si="18"/>
        <v>478.23094472062644</v>
      </c>
      <c r="JZ19" s="354">
        <f t="shared" si="18"/>
        <v>435.92669622928469</v>
      </c>
      <c r="KA19" s="354">
        <f t="shared" si="18"/>
        <v>454.23760286064868</v>
      </c>
      <c r="KB19" s="354">
        <f t="shared" si="18"/>
        <v>575.18747413807193</v>
      </c>
      <c r="KC19" s="354">
        <f t="shared" si="18"/>
        <v>484.40118740874863</v>
      </c>
      <c r="KD19" s="354">
        <f t="shared" si="18"/>
        <v>497.39977088409194</v>
      </c>
      <c r="KE19" s="354">
        <f t="shared" si="18"/>
        <v>524.38418404982804</v>
      </c>
      <c r="KF19" s="354">
        <f t="shared" si="18"/>
        <v>545.75979984371406</v>
      </c>
      <c r="KG19" s="354">
        <f t="shared" si="18"/>
        <v>532.15473636699551</v>
      </c>
      <c r="KH19" s="354">
        <f t="shared" si="18"/>
        <v>606.97767945060934</v>
      </c>
      <c r="KI19" s="354">
        <f t="shared" si="18"/>
        <v>525.43549020191165</v>
      </c>
      <c r="KJ19" s="354">
        <f t="shared" si="18"/>
        <v>499.85269098677088</v>
      </c>
      <c r="KK19" s="354">
        <f t="shared" si="18"/>
        <v>485.74728815086957</v>
      </c>
      <c r="KL19" s="354">
        <f t="shared" si="18"/>
        <v>455.09629240886375</v>
      </c>
      <c r="KM19" s="354">
        <f t="shared" si="18"/>
        <v>461.15434690133924</v>
      </c>
      <c r="KN19" s="354">
        <f t="shared" si="18"/>
        <v>587.28783156532961</v>
      </c>
      <c r="KO19" s="354">
        <f t="shared" si="18"/>
        <v>498.31103767290938</v>
      </c>
      <c r="KP19" s="354">
        <f t="shared" si="18"/>
        <v>510.28712530666718</v>
      </c>
      <c r="KQ19" s="354">
        <f t="shared" si="18"/>
        <v>538.01900347086837</v>
      </c>
      <c r="KR19" s="354">
        <f t="shared" si="18"/>
        <v>560.69526654107881</v>
      </c>
      <c r="KS19" s="354">
        <f t="shared" si="18"/>
        <v>553.59828019055681</v>
      </c>
      <c r="KT19" s="354">
        <f t="shared" si="18"/>
        <v>624.85619276453895</v>
      </c>
      <c r="KU19" s="354">
        <f t="shared" si="18"/>
        <v>542.52851953464165</v>
      </c>
      <c r="KV19" s="354">
        <f t="shared" si="18"/>
        <v>507.59601355283161</v>
      </c>
      <c r="KW19" s="354">
        <f t="shared" si="18"/>
        <v>508.40587687461181</v>
      </c>
      <c r="KX19" s="354">
        <f t="shared" si="18"/>
        <v>465.66797422073682</v>
      </c>
      <c r="KY19" s="354">
        <f t="shared" si="18"/>
        <v>485.58301804662358</v>
      </c>
      <c r="KZ19" s="354">
        <f t="shared" si="18"/>
        <v>608.09407222787843</v>
      </c>
      <c r="LA19" s="354">
        <f t="shared" si="18"/>
        <v>516.34502669652363</v>
      </c>
      <c r="LB19" s="354">
        <f t="shared" si="18"/>
        <v>529.11666255717694</v>
      </c>
      <c r="LC19" s="354">
        <f t="shared" si="18"/>
        <v>556.17990555967106</v>
      </c>
      <c r="LD19" s="354">
        <f t="shared" si="18"/>
        <v>579.01940754295777</v>
      </c>
      <c r="LE19" s="354">
        <f t="shared" si="18"/>
        <v>580.87239503273668</v>
      </c>
      <c r="LF19" s="354">
        <f t="shared" si="18"/>
        <v>646.39294456199787</v>
      </c>
      <c r="LG19" s="354">
        <f t="shared" si="18"/>
        <v>562.50875805815099</v>
      </c>
      <c r="LH19" s="354">
        <f t="shared" si="18"/>
        <v>527.8997083772756</v>
      </c>
      <c r="LI19" s="354">
        <f t="shared" si="18"/>
        <v>527.84939615483211</v>
      </c>
      <c r="LJ19" s="354">
        <f t="shared" si="18"/>
        <v>484.08909672577215</v>
      </c>
      <c r="LK19" s="354">
        <f t="shared" si="18"/>
        <v>504.43273782474381</v>
      </c>
      <c r="LL19" s="354">
        <f t="shared" si="18"/>
        <v>627.2537077311805</v>
      </c>
      <c r="LM19" s="354">
        <f t="shared" si="18"/>
        <v>534.6189905665052</v>
      </c>
      <c r="LN19" s="354">
        <f t="shared" si="18"/>
        <v>546.98934896554454</v>
      </c>
      <c r="LO19" s="354">
        <f t="shared" ref="LO19:NA19" si="19">$C19*LO17</f>
        <v>573.84633572201665</v>
      </c>
      <c r="LP19" s="354">
        <f t="shared" si="19"/>
        <v>597.24418944806609</v>
      </c>
      <c r="LQ19" s="354">
        <f t="shared" si="19"/>
        <v>591.69015778366781</v>
      </c>
      <c r="LR19" s="354">
        <f t="shared" si="19"/>
        <v>661.54089067654866</v>
      </c>
      <c r="LS19" s="354">
        <f t="shared" si="19"/>
        <v>560.95712155292131</v>
      </c>
      <c r="LT19" s="354">
        <f t="shared" si="19"/>
        <v>563.10894734308897</v>
      </c>
      <c r="LU19" s="354">
        <f t="shared" si="19"/>
        <v>549.55470042685329</v>
      </c>
      <c r="LV19" s="354">
        <f t="shared" si="19"/>
        <v>501.478393135494</v>
      </c>
      <c r="LW19" s="354">
        <f t="shared" si="19"/>
        <v>525.98606973524647</v>
      </c>
      <c r="LX19" s="354">
        <f t="shared" si="19"/>
        <v>647.93018491801502</v>
      </c>
      <c r="LY19" s="354">
        <f t="shared" si="19"/>
        <v>553.78308405783355</v>
      </c>
      <c r="LZ19" s="354">
        <f t="shared" si="19"/>
        <v>566.02884844606194</v>
      </c>
      <c r="MA19" s="354">
        <f t="shared" si="19"/>
        <v>592.50015169297615</v>
      </c>
      <c r="MB19" s="354">
        <f t="shared" si="19"/>
        <v>616.32711153316802</v>
      </c>
      <c r="MC19" s="354">
        <f t="shared" si="19"/>
        <v>585.07768268332541</v>
      </c>
      <c r="MD19" s="354">
        <f t="shared" si="19"/>
        <v>670.30385867366897</v>
      </c>
      <c r="ME19" s="354">
        <f t="shared" si="19"/>
        <v>589.47680275269931</v>
      </c>
      <c r="MF19" s="354">
        <f t="shared" si="19"/>
        <v>552.5503738172207</v>
      </c>
      <c r="MG19" s="354">
        <f t="shared" si="19"/>
        <v>555.96117145019321</v>
      </c>
      <c r="MH19" s="354">
        <f t="shared" si="19"/>
        <v>512.90258635459998</v>
      </c>
      <c r="MI19" s="354">
        <f t="shared" si="19"/>
        <v>535.33544327856839</v>
      </c>
      <c r="MJ19" s="354">
        <f t="shared" si="19"/>
        <v>660.54816879135785</v>
      </c>
      <c r="MK19" s="354">
        <f t="shared" si="19"/>
        <v>567.41292314073519</v>
      </c>
      <c r="ML19" s="354">
        <f t="shared" si="19"/>
        <v>579.90024293472209</v>
      </c>
      <c r="MM19" s="354">
        <f t="shared" si="19"/>
        <v>607.17561411898203</v>
      </c>
      <c r="MN19" s="354">
        <f t="shared" si="19"/>
        <v>632.41481052972347</v>
      </c>
      <c r="MO19" s="354">
        <f t="shared" si="19"/>
        <v>627.30828881488571</v>
      </c>
      <c r="MP19" s="354">
        <f t="shared" si="19"/>
        <v>697.30315881760248</v>
      </c>
      <c r="MQ19" s="354">
        <f t="shared" si="19"/>
        <v>613.46110255211431</v>
      </c>
      <c r="MR19" s="354">
        <f t="shared" si="19"/>
        <v>578.22578210483744</v>
      </c>
      <c r="MS19" s="354">
        <f t="shared" si="19"/>
        <v>579.45233221654098</v>
      </c>
      <c r="MT19" s="354">
        <f t="shared" si="19"/>
        <v>534.72308683843107</v>
      </c>
      <c r="MU19" s="354">
        <f t="shared" si="19"/>
        <v>557.48042675148554</v>
      </c>
      <c r="MV19" s="354">
        <f t="shared" si="19"/>
        <v>682.67813019553159</v>
      </c>
      <c r="MW19" s="354">
        <f t="shared" si="19"/>
        <v>588.33673760870795</v>
      </c>
      <c r="MX19" s="354">
        <f t="shared" si="19"/>
        <v>600.2269661942845</v>
      </c>
      <c r="MY19" s="354">
        <f t="shared" si="19"/>
        <v>627.12275095564087</v>
      </c>
      <c r="MZ19" s="354">
        <f t="shared" si="19"/>
        <v>652.83367905088619</v>
      </c>
      <c r="NA19" s="478">
        <f t="shared" si="19"/>
        <v>636.61258714594044</v>
      </c>
    </row>
    <row r="20" spans="1:365" x14ac:dyDescent="0.2">
      <c r="A20" s="260" t="s">
        <v>601</v>
      </c>
      <c r="B20" s="258" t="s">
        <v>596</v>
      </c>
      <c r="C20" s="275">
        <v>2.5000000000000001E-2</v>
      </c>
      <c r="E20" s="263"/>
      <c r="F20" s="354">
        <f>$C20*F17</f>
        <v>13896.566750124606</v>
      </c>
      <c r="G20" s="354">
        <f t="shared" ref="G20:BR20" si="20">$C20*G17</f>
        <v>9909.0059442810234</v>
      </c>
      <c r="H20" s="354">
        <f t="shared" si="20"/>
        <v>10044.085716880698</v>
      </c>
      <c r="I20" s="354">
        <f t="shared" si="20"/>
        <v>9390.4719909217492</v>
      </c>
      <c r="J20" s="354">
        <f t="shared" si="20"/>
        <v>7753.7200899682784</v>
      </c>
      <c r="K20" s="354">
        <f t="shared" si="20"/>
        <v>8201.8270596796319</v>
      </c>
      <c r="L20" s="354">
        <f t="shared" si="20"/>
        <v>12894.411441992617</v>
      </c>
      <c r="M20" s="354">
        <f t="shared" si="20"/>
        <v>9391.0347730776903</v>
      </c>
      <c r="N20" s="354">
        <f t="shared" si="20"/>
        <v>10111.758093424129</v>
      </c>
      <c r="O20" s="354">
        <f t="shared" si="20"/>
        <v>11292.972060278817</v>
      </c>
      <c r="P20" s="354">
        <f t="shared" si="20"/>
        <v>11705.396436373288</v>
      </c>
      <c r="Q20" s="354">
        <f t="shared" si="20"/>
        <v>11885.981280038781</v>
      </c>
      <c r="R20" s="354">
        <f t="shared" si="20"/>
        <v>14659.673571067633</v>
      </c>
      <c r="S20" s="354">
        <f t="shared" si="20"/>
        <v>11270.966896882413</v>
      </c>
      <c r="T20" s="354">
        <f t="shared" si="20"/>
        <v>9859.8093263736846</v>
      </c>
      <c r="U20" s="354">
        <f t="shared" si="20"/>
        <v>9718.5944038559282</v>
      </c>
      <c r="V20" s="354">
        <f t="shared" si="20"/>
        <v>8193.2269962495557</v>
      </c>
      <c r="W20" s="354">
        <f t="shared" si="20"/>
        <v>8491.1669495081915</v>
      </c>
      <c r="X20" s="354">
        <f t="shared" si="20"/>
        <v>13240.454978370853</v>
      </c>
      <c r="Y20" s="354">
        <f t="shared" si="20"/>
        <v>9740.0822058784597</v>
      </c>
      <c r="Z20" s="354">
        <f t="shared" si="20"/>
        <v>10437.925643340883</v>
      </c>
      <c r="AA20" s="354">
        <f t="shared" si="20"/>
        <v>11620.822551279232</v>
      </c>
      <c r="AB20" s="354">
        <f t="shared" si="20"/>
        <v>12052.274851835682</v>
      </c>
      <c r="AC20" s="354">
        <f t="shared" si="20"/>
        <v>11770.14998324143</v>
      </c>
      <c r="AD20" s="354">
        <f t="shared" si="20"/>
        <v>14828.868239768737</v>
      </c>
      <c r="AE20" s="354">
        <f t="shared" si="20"/>
        <v>11485.051706146856</v>
      </c>
      <c r="AF20" s="354">
        <f t="shared" si="20"/>
        <v>10470.423415716235</v>
      </c>
      <c r="AG20" s="354">
        <f t="shared" si="20"/>
        <v>9722.6888073685677</v>
      </c>
      <c r="AH20" s="354">
        <f t="shared" si="20"/>
        <v>8705.4244199647565</v>
      </c>
      <c r="AI20" s="354">
        <f t="shared" si="20"/>
        <v>8461.2302598178285</v>
      </c>
      <c r="AJ20" s="354">
        <f t="shared" si="20"/>
        <v>13422.005596970208</v>
      </c>
      <c r="AK20" s="354">
        <f t="shared" si="20"/>
        <v>10008.943195028723</v>
      </c>
      <c r="AL20" s="354">
        <f t="shared" si="20"/>
        <v>10665.266243416892</v>
      </c>
      <c r="AM20" s="354">
        <f t="shared" si="20"/>
        <v>11880.358144441887</v>
      </c>
      <c r="AN20" s="354">
        <f t="shared" si="20"/>
        <v>12355.764520796907</v>
      </c>
      <c r="AO20" s="354">
        <f t="shared" si="20"/>
        <v>12771.182604748068</v>
      </c>
      <c r="AP20" s="354">
        <f t="shared" si="20"/>
        <v>15424.170859034419</v>
      </c>
      <c r="AQ20" s="354">
        <f t="shared" si="20"/>
        <v>11260.941639751873</v>
      </c>
      <c r="AR20" s="354">
        <f t="shared" si="20"/>
        <v>11482.297021267053</v>
      </c>
      <c r="AS20" s="354">
        <f t="shared" si="20"/>
        <v>10715.970321860717</v>
      </c>
      <c r="AT20" s="354">
        <f t="shared" si="20"/>
        <v>8981.4013057144821</v>
      </c>
      <c r="AU20" s="354">
        <f t="shared" si="20"/>
        <v>9458.0199852978367</v>
      </c>
      <c r="AV20" s="354">
        <f t="shared" si="20"/>
        <v>14161.020095694092</v>
      </c>
      <c r="AW20" s="354">
        <f t="shared" si="20"/>
        <v>10583.314708509672</v>
      </c>
      <c r="AX20" s="354">
        <f t="shared" si="20"/>
        <v>11269.022339093797</v>
      </c>
      <c r="AY20" s="354">
        <f t="shared" si="20"/>
        <v>12429.715581596287</v>
      </c>
      <c r="AZ20" s="354">
        <f t="shared" si="20"/>
        <v>12879.029954691332</v>
      </c>
      <c r="BA20" s="354">
        <f t="shared" si="20"/>
        <v>13299.243722697509</v>
      </c>
      <c r="BB20" s="354">
        <f t="shared" si="20"/>
        <v>15916.125099597459</v>
      </c>
      <c r="BC20" s="354">
        <f t="shared" si="20"/>
        <v>12465.905892448383</v>
      </c>
      <c r="BD20" s="354">
        <f t="shared" si="20"/>
        <v>11059.871148399787</v>
      </c>
      <c r="BE20" s="354">
        <f t="shared" si="20"/>
        <v>10902.997916802335</v>
      </c>
      <c r="BF20" s="354">
        <f t="shared" si="20"/>
        <v>9327.7513157087324</v>
      </c>
      <c r="BG20" s="354">
        <f t="shared" si="20"/>
        <v>9671.0802409365479</v>
      </c>
      <c r="BH20" s="354">
        <f t="shared" si="20"/>
        <v>14460.919753483307</v>
      </c>
      <c r="BI20" s="354">
        <f t="shared" si="20"/>
        <v>10907.317227072779</v>
      </c>
      <c r="BJ20" s="354">
        <f t="shared" si="20"/>
        <v>11584.73404831024</v>
      </c>
      <c r="BK20" s="354">
        <f t="shared" si="20"/>
        <v>12760.68791527953</v>
      </c>
      <c r="BL20" s="354">
        <f t="shared" si="20"/>
        <v>13240.979825618482</v>
      </c>
      <c r="BM20" s="354">
        <f t="shared" si="20"/>
        <v>13327.218919025116</v>
      </c>
      <c r="BN20" s="354">
        <f t="shared" si="20"/>
        <v>16157.163623688597</v>
      </c>
      <c r="BO20" s="354">
        <f t="shared" si="20"/>
        <v>12744.92550394504</v>
      </c>
      <c r="BP20" s="354">
        <f t="shared" si="20"/>
        <v>11743.145597799121</v>
      </c>
      <c r="BQ20" s="354">
        <f t="shared" si="20"/>
        <v>10969.22555859822</v>
      </c>
      <c r="BR20" s="354">
        <f t="shared" si="20"/>
        <v>9896.7879483420184</v>
      </c>
      <c r="BS20" s="354">
        <f t="shared" ref="BS20:ED20" si="21">$C20*BS17</f>
        <v>9697.5087779705391</v>
      </c>
      <c r="BT20" s="354">
        <f t="shared" si="21"/>
        <v>14696.817329466672</v>
      </c>
      <c r="BU20" s="354">
        <f t="shared" si="21"/>
        <v>11227.099715550914</v>
      </c>
      <c r="BV20" s="354">
        <f t="shared" si="21"/>
        <v>11860.988416928521</v>
      </c>
      <c r="BW20" s="354">
        <f t="shared" si="21"/>
        <v>13067.551224495428</v>
      </c>
      <c r="BX20" s="354">
        <f t="shared" si="21"/>
        <v>13591.826279155724</v>
      </c>
      <c r="BY20" s="354">
        <f t="shared" si="21"/>
        <v>12589.512601045149</v>
      </c>
      <c r="BZ20" s="354">
        <f t="shared" si="21"/>
        <v>16096.163280040375</v>
      </c>
      <c r="CA20" s="354">
        <f t="shared" si="21"/>
        <v>12814.879360927662</v>
      </c>
      <c r="CB20" s="354">
        <f t="shared" si="21"/>
        <v>11328.248627880625</v>
      </c>
      <c r="CC20" s="354">
        <f t="shared" si="21"/>
        <v>11331.782601940498</v>
      </c>
      <c r="CD20" s="354">
        <f t="shared" si="21"/>
        <v>10277.41941026785</v>
      </c>
      <c r="CE20" s="354">
        <f t="shared" si="21"/>
        <v>9953.9981260534023</v>
      </c>
      <c r="CF20" s="354">
        <f t="shared" si="21"/>
        <v>15057.349259241179</v>
      </c>
      <c r="CG20" s="354">
        <f t="shared" si="21"/>
        <v>11593.18766082826</v>
      </c>
      <c r="CH20" s="354">
        <f t="shared" si="21"/>
        <v>12215.015900160841</v>
      </c>
      <c r="CI20" s="354">
        <f t="shared" si="21"/>
        <v>13436.218257442441</v>
      </c>
      <c r="CJ20" s="354">
        <f t="shared" si="21"/>
        <v>13988.49753806546</v>
      </c>
      <c r="CK20" s="354">
        <f t="shared" si="21"/>
        <v>13658.097611232994</v>
      </c>
      <c r="CL20" s="354">
        <f t="shared" si="21"/>
        <v>16763.314654540733</v>
      </c>
      <c r="CM20" s="354">
        <f t="shared" si="21"/>
        <v>13399.179223500691</v>
      </c>
      <c r="CN20" s="354">
        <f t="shared" si="21"/>
        <v>11952.633283379493</v>
      </c>
      <c r="CO20" s="354">
        <f t="shared" si="21"/>
        <v>11896.363214749088</v>
      </c>
      <c r="CP20" s="354">
        <f t="shared" si="21"/>
        <v>10634.857399252622</v>
      </c>
      <c r="CQ20" s="354">
        <f t="shared" si="21"/>
        <v>10415.787736931121</v>
      </c>
      <c r="CR20" s="354">
        <f t="shared" si="21"/>
        <v>15535.930209940401</v>
      </c>
      <c r="CS20" s="354">
        <f t="shared" si="21"/>
        <v>12029.717367062769</v>
      </c>
      <c r="CT20" s="354">
        <f t="shared" si="21"/>
        <v>12651.149691170804</v>
      </c>
      <c r="CU20" s="354">
        <f t="shared" si="21"/>
        <v>13870.203524908677</v>
      </c>
      <c r="CV20" s="354">
        <f t="shared" si="21"/>
        <v>14437.344403761477</v>
      </c>
      <c r="CW20" s="354">
        <f t="shared" si="21"/>
        <v>14384.695106438883</v>
      </c>
      <c r="CX20" s="354">
        <f t="shared" si="21"/>
        <v>17318.309168516669</v>
      </c>
      <c r="CY20" s="354">
        <f t="shared" si="21"/>
        <v>13169.481409275661</v>
      </c>
      <c r="CZ20" s="354">
        <f t="shared" si="21"/>
        <v>13348.811445504944</v>
      </c>
      <c r="DA20" s="354">
        <f t="shared" si="21"/>
        <v>12649.12451927154</v>
      </c>
      <c r="DB20" s="354">
        <f t="shared" si="21"/>
        <v>10878.343706843334</v>
      </c>
      <c r="DC20" s="354">
        <f t="shared" si="21"/>
        <v>11458.969113699604</v>
      </c>
      <c r="DD20" s="354">
        <f t="shared" si="21"/>
        <v>16266.657263099854</v>
      </c>
      <c r="DE20" s="354">
        <f t="shared" si="21"/>
        <v>12618.342217503998</v>
      </c>
      <c r="DF20" s="354">
        <f t="shared" si="21"/>
        <v>13284.998941021518</v>
      </c>
      <c r="DG20" s="354">
        <f t="shared" si="21"/>
        <v>14448.767944334613</v>
      </c>
      <c r="DH20" s="354">
        <f t="shared" si="21"/>
        <v>14998.067458325582</v>
      </c>
      <c r="DI20" s="354">
        <f t="shared" si="21"/>
        <v>15330.34571726869</v>
      </c>
      <c r="DJ20" s="354">
        <f t="shared" si="21"/>
        <v>18002.494891800143</v>
      </c>
      <c r="DK20" s="354">
        <f t="shared" si="21"/>
        <v>14524.23984302411</v>
      </c>
      <c r="DL20" s="354">
        <f t="shared" si="21"/>
        <v>13100.599121094732</v>
      </c>
      <c r="DM20" s="354">
        <f t="shared" si="21"/>
        <v>12975.183028201198</v>
      </c>
      <c r="DN20" s="354">
        <f t="shared" si="21"/>
        <v>11343.840575175549</v>
      </c>
      <c r="DO20" s="354">
        <f t="shared" si="21"/>
        <v>11786.34239483085</v>
      </c>
      <c r="DP20" s="354">
        <f t="shared" si="21"/>
        <v>16671.634866974779</v>
      </c>
      <c r="DQ20" s="354">
        <f t="shared" si="21"/>
        <v>13036.832309606973</v>
      </c>
      <c r="DR20" s="354">
        <f t="shared" si="21"/>
        <v>13688.526521427695</v>
      </c>
      <c r="DS20" s="354">
        <f t="shared" si="21"/>
        <v>14862.025313461934</v>
      </c>
      <c r="DT20" s="354">
        <f t="shared" si="21"/>
        <v>15440.169357327777</v>
      </c>
      <c r="DU20" s="354">
        <f t="shared" si="21"/>
        <v>15795.946298979148</v>
      </c>
      <c r="DV20" s="354">
        <f t="shared" si="21"/>
        <v>18458.816645490904</v>
      </c>
      <c r="DW20" s="354">
        <f t="shared" si="21"/>
        <v>14972.68208266066</v>
      </c>
      <c r="DX20" s="354">
        <f t="shared" si="21"/>
        <v>13972.678331309555</v>
      </c>
      <c r="DY20" s="354">
        <f t="shared" si="21"/>
        <v>13193.212017963609</v>
      </c>
      <c r="DZ20" s="354">
        <f t="shared" si="21"/>
        <v>12042.81855999837</v>
      </c>
      <c r="EA20" s="354">
        <f t="shared" si="21"/>
        <v>11936.05510624371</v>
      </c>
      <c r="EB20" s="354">
        <f t="shared" si="21"/>
        <v>17020.333477502278</v>
      </c>
      <c r="EC20" s="354">
        <f t="shared" si="21"/>
        <v>13457.70096518205</v>
      </c>
      <c r="ED20" s="354">
        <f t="shared" si="21"/>
        <v>14058.270839661815</v>
      </c>
      <c r="EE20" s="354">
        <f t="shared" ref="EE20:GP20" si="22">$C20*EE17</f>
        <v>15256.122151220712</v>
      </c>
      <c r="EF20" s="354">
        <f t="shared" si="22"/>
        <v>15875.573829795474</v>
      </c>
      <c r="EG20" s="354">
        <f t="shared" si="22"/>
        <v>14808.265365243482</v>
      </c>
      <c r="EH20" s="354">
        <f t="shared" si="22"/>
        <v>18345.682343735858</v>
      </c>
      <c r="EI20" s="354">
        <f t="shared" si="22"/>
        <v>14284.032250920061</v>
      </c>
      <c r="EJ20" s="354">
        <f t="shared" si="22"/>
        <v>14390.052833784375</v>
      </c>
      <c r="EK20" s="354">
        <f t="shared" si="22"/>
        <v>13800.734422000467</v>
      </c>
      <c r="EL20" s="354">
        <f t="shared" si="22"/>
        <v>12040.528718713162</v>
      </c>
      <c r="EM20" s="354">
        <f t="shared" si="22"/>
        <v>12703.052773264651</v>
      </c>
      <c r="EN20" s="354">
        <f t="shared" si="22"/>
        <v>17601.03312089363</v>
      </c>
      <c r="EO20" s="354">
        <f t="shared" si="22"/>
        <v>13922.250180228044</v>
      </c>
      <c r="EP20" s="354">
        <f t="shared" si="22"/>
        <v>14587.590653813055</v>
      </c>
      <c r="EQ20" s="354">
        <f t="shared" si="22"/>
        <v>15763.548215109658</v>
      </c>
      <c r="ER20" s="354">
        <f t="shared" si="22"/>
        <v>16387.00055850255</v>
      </c>
      <c r="ES20" s="354">
        <f t="shared" si="22"/>
        <v>16439.262456997236</v>
      </c>
      <c r="ET20" s="354">
        <f t="shared" si="22"/>
        <v>19292.501489737308</v>
      </c>
      <c r="EU20" s="354">
        <f t="shared" si="22"/>
        <v>15827.194863740733</v>
      </c>
      <c r="EV20" s="354">
        <f t="shared" si="22"/>
        <v>14381.931244072286</v>
      </c>
      <c r="EW20" s="354">
        <f t="shared" si="22"/>
        <v>14302.975303073072</v>
      </c>
      <c r="EX20" s="354">
        <f t="shared" si="22"/>
        <v>12649.13181070702</v>
      </c>
      <c r="EY20" s="354">
        <f t="shared" si="22"/>
        <v>13164.00369406794</v>
      </c>
      <c r="EZ20" s="354">
        <f t="shared" si="22"/>
        <v>18121.326818456935</v>
      </c>
      <c r="FA20" s="354">
        <f t="shared" si="22"/>
        <v>14439.96572342543</v>
      </c>
      <c r="FB20" s="354">
        <f t="shared" si="22"/>
        <v>15079.776159265635</v>
      </c>
      <c r="FC20" s="354">
        <f t="shared" si="22"/>
        <v>16256.111903015699</v>
      </c>
      <c r="FD20" s="354">
        <f t="shared" si="22"/>
        <v>16902.383134004358</v>
      </c>
      <c r="FE20" s="354">
        <f t="shared" si="22"/>
        <v>16488.140934991792</v>
      </c>
      <c r="FF20" s="354">
        <f t="shared" si="22"/>
        <v>19621.689579993312</v>
      </c>
      <c r="FG20" s="354">
        <f t="shared" si="22"/>
        <v>16201.045426778712</v>
      </c>
      <c r="FH20" s="354">
        <f t="shared" si="22"/>
        <v>15147.13648181443</v>
      </c>
      <c r="FI20" s="354">
        <f t="shared" si="22"/>
        <v>14460.151625060471</v>
      </c>
      <c r="FJ20" s="354">
        <f t="shared" si="22"/>
        <v>13309.855250128147</v>
      </c>
      <c r="FK20" s="354">
        <f t="shared" si="22"/>
        <v>13285.968215844412</v>
      </c>
      <c r="FL20" s="354">
        <f t="shared" si="22"/>
        <v>18458.263274147688</v>
      </c>
      <c r="FM20" s="354">
        <f t="shared" si="22"/>
        <v>14858.747959043229</v>
      </c>
      <c r="FN20" s="354">
        <f t="shared" si="22"/>
        <v>15454.657245184517</v>
      </c>
      <c r="FO20" s="354">
        <f t="shared" si="22"/>
        <v>16662.209471380065</v>
      </c>
      <c r="FP20" s="354">
        <f t="shared" si="22"/>
        <v>17356.932193901681</v>
      </c>
      <c r="FQ20" s="354">
        <f t="shared" si="22"/>
        <v>17226.984036372367</v>
      </c>
      <c r="FR20" s="354">
        <f t="shared" si="22"/>
        <v>20203.08745124605</v>
      </c>
      <c r="FS20" s="354">
        <f t="shared" si="22"/>
        <v>16750.170237975621</v>
      </c>
      <c r="FT20" s="354">
        <f t="shared" si="22"/>
        <v>15293.115686605077</v>
      </c>
      <c r="FU20" s="354">
        <f t="shared" si="22"/>
        <v>15247.812636911567</v>
      </c>
      <c r="FV20" s="354">
        <f t="shared" si="22"/>
        <v>13579.370135212088</v>
      </c>
      <c r="FW20" s="354">
        <f t="shared" si="22"/>
        <v>14146.658106623268</v>
      </c>
      <c r="FX20" s="354">
        <f t="shared" si="22"/>
        <v>19155.705410445225</v>
      </c>
      <c r="FY20" s="354">
        <f t="shared" si="22"/>
        <v>15442.09847671701</v>
      </c>
      <c r="FZ20" s="354">
        <f t="shared" si="22"/>
        <v>16074.088118863379</v>
      </c>
      <c r="GA20" s="354">
        <f t="shared" si="22"/>
        <v>17252.881270807851</v>
      </c>
      <c r="GB20" s="354">
        <f t="shared" si="22"/>
        <v>17947.715795340133</v>
      </c>
      <c r="GC20" s="354">
        <f t="shared" si="22"/>
        <v>18241.588060905717</v>
      </c>
      <c r="GD20" s="354">
        <f t="shared" si="22"/>
        <v>20946.785676463653</v>
      </c>
      <c r="GE20" s="354">
        <f t="shared" si="22"/>
        <v>17424.937759880719</v>
      </c>
      <c r="GF20" s="354">
        <f t="shared" si="22"/>
        <v>15984.830351724981</v>
      </c>
      <c r="GG20" s="354">
        <f t="shared" si="22"/>
        <v>15896.998303270399</v>
      </c>
      <c r="GH20" s="354">
        <f t="shared" si="22"/>
        <v>14186.771404200874</v>
      </c>
      <c r="GI20" s="354">
        <f t="shared" si="22"/>
        <v>14764.718287651383</v>
      </c>
      <c r="GJ20" s="354">
        <f t="shared" si="22"/>
        <v>19779.237667970963</v>
      </c>
      <c r="GK20" s="354">
        <f t="shared" si="22"/>
        <v>16032.461119280526</v>
      </c>
      <c r="GL20" s="354">
        <f t="shared" si="22"/>
        <v>16648.421658548363</v>
      </c>
      <c r="GM20" s="354">
        <f t="shared" si="22"/>
        <v>17817.991436270426</v>
      </c>
      <c r="GN20" s="354">
        <f t="shared" si="22"/>
        <v>18529.488154719027</v>
      </c>
      <c r="GO20" s="354">
        <f t="shared" si="22"/>
        <v>18474.285766124725</v>
      </c>
      <c r="GP20" s="354">
        <f t="shared" si="22"/>
        <v>21383.371555917085</v>
      </c>
      <c r="GQ20" s="354">
        <f t="shared" ref="GQ20:JB20" si="23">$C20*GQ17</f>
        <v>17146.430396031188</v>
      </c>
      <c r="GR20" s="354">
        <f t="shared" si="23"/>
        <v>17292.521013955935</v>
      </c>
      <c r="GS20" s="354">
        <f t="shared" si="23"/>
        <v>16622.660336470188</v>
      </c>
      <c r="GT20" s="354">
        <f t="shared" si="23"/>
        <v>14731.953395967772</v>
      </c>
      <c r="GU20" s="354">
        <f t="shared" si="23"/>
        <v>15483.081010622742</v>
      </c>
      <c r="GV20" s="354">
        <f t="shared" si="23"/>
        <v>20453.776724897747</v>
      </c>
      <c r="GW20" s="354">
        <f t="shared" si="23"/>
        <v>16648.519947098604</v>
      </c>
      <c r="GX20" s="354">
        <f t="shared" si="23"/>
        <v>17261.576356225076</v>
      </c>
      <c r="GY20" s="354">
        <f t="shared" si="23"/>
        <v>18415.198889584244</v>
      </c>
      <c r="GZ20" s="354">
        <f t="shared" si="23"/>
        <v>19138.432291454981</v>
      </c>
      <c r="HA20" s="354">
        <f t="shared" si="23"/>
        <v>17978.436849049664</v>
      </c>
      <c r="HB20" s="354">
        <f t="shared" si="23"/>
        <v>21548.586150813848</v>
      </c>
      <c r="HC20" s="354">
        <f t="shared" si="23"/>
        <v>18167.28502793294</v>
      </c>
      <c r="HD20" s="354">
        <f t="shared" si="23"/>
        <v>16627.222830696697</v>
      </c>
      <c r="HE20" s="354">
        <f t="shared" si="23"/>
        <v>16687.890490448841</v>
      </c>
      <c r="HF20" s="354">
        <f t="shared" si="23"/>
        <v>15018.304594447247</v>
      </c>
      <c r="HG20" s="354">
        <f t="shared" si="23"/>
        <v>15672.477311015695</v>
      </c>
      <c r="HH20" s="354">
        <f t="shared" si="23"/>
        <v>20777.253385134172</v>
      </c>
      <c r="HI20" s="354">
        <f t="shared" si="23"/>
        <v>17021.939926566814</v>
      </c>
      <c r="HJ20" s="354">
        <f t="shared" si="23"/>
        <v>17647.474898370539</v>
      </c>
      <c r="HK20" s="354">
        <f t="shared" si="23"/>
        <v>18836.08037808576</v>
      </c>
      <c r="HL20" s="354">
        <f t="shared" si="23"/>
        <v>19612.977967322335</v>
      </c>
      <c r="HM20" s="354">
        <f t="shared" si="23"/>
        <v>19586.360727938176</v>
      </c>
      <c r="HN20" s="354">
        <f t="shared" si="23"/>
        <v>22495.662344220687</v>
      </c>
      <c r="HO20" s="354">
        <f t="shared" si="23"/>
        <v>18986.581245064237</v>
      </c>
      <c r="HP20" s="354">
        <f t="shared" si="23"/>
        <v>17520.633086793183</v>
      </c>
      <c r="HQ20" s="354">
        <f t="shared" si="23"/>
        <v>17484.80180622403</v>
      </c>
      <c r="HR20" s="354">
        <f t="shared" si="23"/>
        <v>16047.189235631486</v>
      </c>
      <c r="HS20" s="354">
        <f t="shared" si="23"/>
        <v>16064.404412014461</v>
      </c>
      <c r="HT20" s="354">
        <f t="shared" si="23"/>
        <v>21406.301662208672</v>
      </c>
      <c r="HU20" s="354">
        <f t="shared" si="23"/>
        <v>17677.55255581348</v>
      </c>
      <c r="HV20" s="354">
        <f t="shared" si="23"/>
        <v>18221.923739955208</v>
      </c>
      <c r="HW20" s="354">
        <f t="shared" si="23"/>
        <v>19424.468499921804</v>
      </c>
      <c r="HX20" s="354">
        <f t="shared" si="23"/>
        <v>20232.036977791817</v>
      </c>
      <c r="HY20" s="354">
        <f t="shared" si="23"/>
        <v>20021.313714721065</v>
      </c>
      <c r="HZ20" s="354">
        <f t="shared" si="23"/>
        <v>23035.914936727819</v>
      </c>
      <c r="IA20" s="354">
        <f t="shared" si="23"/>
        <v>18794.423337788732</v>
      </c>
      <c r="IB20" s="354">
        <f t="shared" si="23"/>
        <v>18925.640788406075</v>
      </c>
      <c r="IC20" s="354">
        <f t="shared" si="23"/>
        <v>18292.887295479013</v>
      </c>
      <c r="ID20" s="354">
        <f t="shared" si="23"/>
        <v>16366.390003665261</v>
      </c>
      <c r="IE20" s="354">
        <f t="shared" si="23"/>
        <v>17199.082726590939</v>
      </c>
      <c r="IF20" s="354">
        <f t="shared" si="23"/>
        <v>22249.004359416133</v>
      </c>
      <c r="IG20" s="354">
        <f t="shared" si="23"/>
        <v>18384.374978024902</v>
      </c>
      <c r="IH20" s="354">
        <f t="shared" si="23"/>
        <v>18980.280472619746</v>
      </c>
      <c r="II20" s="354">
        <f t="shared" si="23"/>
        <v>20134.452294118262</v>
      </c>
      <c r="IJ20" s="354">
        <f t="shared" si="23"/>
        <v>20935.869328142377</v>
      </c>
      <c r="IK20" s="354">
        <f t="shared" si="23"/>
        <v>21110.943888188347</v>
      </c>
      <c r="IL20" s="354">
        <f t="shared" si="23"/>
        <v>23870.254843537576</v>
      </c>
      <c r="IM20" s="354">
        <f t="shared" si="23"/>
        <v>20300.390199414451</v>
      </c>
      <c r="IN20" s="354">
        <f t="shared" si="23"/>
        <v>18830.155260397103</v>
      </c>
      <c r="IO20" s="354">
        <f t="shared" si="23"/>
        <v>18775.419329235123</v>
      </c>
      <c r="IP20" s="354">
        <f t="shared" si="23"/>
        <v>16986.365304526491</v>
      </c>
      <c r="IQ20" s="354">
        <f t="shared" si="23"/>
        <v>17688.386073427722</v>
      </c>
      <c r="IR20" s="354">
        <f t="shared" si="23"/>
        <v>22822.869302847717</v>
      </c>
      <c r="IS20" s="354">
        <f t="shared" si="23"/>
        <v>18967.488183778652</v>
      </c>
      <c r="IT20" s="354">
        <f t="shared" si="23"/>
        <v>19547.48162733917</v>
      </c>
      <c r="IU20" s="354">
        <f t="shared" si="23"/>
        <v>20711.756267397883</v>
      </c>
      <c r="IV20" s="354">
        <f t="shared" si="23"/>
        <v>21548.553874059464</v>
      </c>
      <c r="IW20" s="354">
        <f t="shared" si="23"/>
        <v>21743.768934402236</v>
      </c>
      <c r="IX20" s="354">
        <f t="shared" si="23"/>
        <v>24496.622983368594</v>
      </c>
      <c r="IY20" s="354">
        <f t="shared" si="23"/>
        <v>20917.095534511594</v>
      </c>
      <c r="IZ20" s="354">
        <f t="shared" si="23"/>
        <v>19869.749464792461</v>
      </c>
      <c r="JA20" s="354">
        <f t="shared" si="23"/>
        <v>19162.924903759962</v>
      </c>
      <c r="JB20" s="354">
        <f t="shared" si="23"/>
        <v>17851.253603853653</v>
      </c>
      <c r="JC20" s="354">
        <f t="shared" ref="JC20:LN20" si="24">$C20*JC17</f>
        <v>18010.40697426616</v>
      </c>
      <c r="JD20" s="354">
        <f t="shared" si="24"/>
        <v>23349.994978234885</v>
      </c>
      <c r="JE20" s="354">
        <f t="shared" si="24"/>
        <v>19561.599985245881</v>
      </c>
      <c r="JF20" s="354">
        <f t="shared" si="24"/>
        <v>20088.833185001564</v>
      </c>
      <c r="JG20" s="354">
        <f t="shared" si="24"/>
        <v>21277.308779946135</v>
      </c>
      <c r="JH20" s="354">
        <f t="shared" si="24"/>
        <v>22161.681544815343</v>
      </c>
      <c r="JI20" s="354">
        <f t="shared" si="24"/>
        <v>22013.940729213184</v>
      </c>
      <c r="JJ20" s="354">
        <f t="shared" si="24"/>
        <v>24984.760478282005</v>
      </c>
      <c r="JK20" s="354">
        <f t="shared" si="24"/>
        <v>20699.773230675724</v>
      </c>
      <c r="JL20" s="354">
        <f t="shared" si="24"/>
        <v>20822.235514447504</v>
      </c>
      <c r="JM20" s="354">
        <f t="shared" si="24"/>
        <v>20199.307765532474</v>
      </c>
      <c r="JN20" s="354">
        <f t="shared" si="24"/>
        <v>18216.57610395642</v>
      </c>
      <c r="JO20" s="354">
        <f t="shared" si="24"/>
        <v>19127.531498196051</v>
      </c>
      <c r="JP20" s="354">
        <f t="shared" si="24"/>
        <v>24251.35270456424</v>
      </c>
      <c r="JQ20" s="354">
        <f t="shared" si="24"/>
        <v>20314.281453410804</v>
      </c>
      <c r="JR20" s="354">
        <f t="shared" si="24"/>
        <v>20885.345902303954</v>
      </c>
      <c r="JS20" s="354">
        <f t="shared" si="24"/>
        <v>22034.54652031263</v>
      </c>
      <c r="JT20" s="354">
        <f t="shared" si="24"/>
        <v>22915.395480243969</v>
      </c>
      <c r="JU20" s="354">
        <f t="shared" si="24"/>
        <v>22788.410562092962</v>
      </c>
      <c r="JV20" s="354">
        <f t="shared" si="24"/>
        <v>25727.870138827813</v>
      </c>
      <c r="JW20" s="354">
        <f t="shared" si="24"/>
        <v>22157.659200129056</v>
      </c>
      <c r="JX20" s="354">
        <f t="shared" si="24"/>
        <v>20657.205052601352</v>
      </c>
      <c r="JY20" s="354">
        <f t="shared" si="24"/>
        <v>20649.794815334506</v>
      </c>
      <c r="JZ20" s="354">
        <f t="shared" si="24"/>
        <v>18823.116594682226</v>
      </c>
      <c r="KA20" s="354">
        <f t="shared" si="24"/>
        <v>19613.773219885148</v>
      </c>
      <c r="KB20" s="354">
        <f t="shared" si="24"/>
        <v>24836.333684430065</v>
      </c>
      <c r="KC20" s="354">
        <f t="shared" si="24"/>
        <v>20916.223089951854</v>
      </c>
      <c r="KD20" s="354">
        <f t="shared" si="24"/>
        <v>21477.496015970144</v>
      </c>
      <c r="KE20" s="354">
        <f t="shared" si="24"/>
        <v>22642.670710824284</v>
      </c>
      <c r="KF20" s="354">
        <f t="shared" si="24"/>
        <v>23565.660084615283</v>
      </c>
      <c r="KG20" s="354">
        <f t="shared" si="24"/>
        <v>22978.19962781034</v>
      </c>
      <c r="KH20" s="354">
        <f t="shared" si="24"/>
        <v>26209.02029973211</v>
      </c>
      <c r="KI20" s="354">
        <f t="shared" si="24"/>
        <v>22688.065632604819</v>
      </c>
      <c r="KJ20" s="354">
        <f t="shared" si="24"/>
        <v>21583.411991040139</v>
      </c>
      <c r="KK20" s="354">
        <f t="shared" si="24"/>
        <v>20974.347108132664</v>
      </c>
      <c r="KL20" s="354">
        <f t="shared" si="24"/>
        <v>19650.851044263643</v>
      </c>
      <c r="KM20" s="354">
        <f t="shared" si="24"/>
        <v>19912.435083587603</v>
      </c>
      <c r="KN20" s="354">
        <f t="shared" si="24"/>
        <v>25358.821617976588</v>
      </c>
      <c r="KO20" s="354">
        <f t="shared" si="24"/>
        <v>21516.844101699106</v>
      </c>
      <c r="KP20" s="354">
        <f t="shared" si="24"/>
        <v>22033.966122048572</v>
      </c>
      <c r="KQ20" s="354">
        <f t="shared" si="24"/>
        <v>23231.41601577961</v>
      </c>
      <c r="KR20" s="354">
        <f t="shared" si="24"/>
        <v>24210.566747758996</v>
      </c>
      <c r="KS20" s="354">
        <f t="shared" si="24"/>
        <v>23904.122103046342</v>
      </c>
      <c r="KT20" s="354">
        <f t="shared" si="24"/>
        <v>26981.006378030626</v>
      </c>
      <c r="KU20" s="354">
        <f t="shared" si="24"/>
        <v>23426.134869633315</v>
      </c>
      <c r="KV20" s="354">
        <f t="shared" si="24"/>
        <v>21917.765139750565</v>
      </c>
      <c r="KW20" s="354">
        <f t="shared" si="24"/>
        <v>21952.734669865342</v>
      </c>
      <c r="KX20" s="354">
        <f t="shared" si="24"/>
        <v>20107.331459590408</v>
      </c>
      <c r="KY20" s="354">
        <f t="shared" si="24"/>
        <v>20967.253999699551</v>
      </c>
      <c r="KZ20" s="354">
        <f t="shared" si="24"/>
        <v>26257.225632403326</v>
      </c>
      <c r="LA20" s="354">
        <f t="shared" si="24"/>
        <v>22295.543550471033</v>
      </c>
      <c r="LB20" s="354">
        <f t="shared" si="24"/>
        <v>22847.016981645011</v>
      </c>
      <c r="LC20" s="354">
        <f t="shared" si="24"/>
        <v>24015.595513018616</v>
      </c>
      <c r="LD20" s="354">
        <f t="shared" si="24"/>
        <v>25001.794827065125</v>
      </c>
      <c r="LE20" s="354">
        <f t="shared" si="24"/>
        <v>25081.805984606737</v>
      </c>
      <c r="LF20" s="354">
        <f t="shared" si="24"/>
        <v>27910.953531212268</v>
      </c>
      <c r="LG20" s="354">
        <f t="shared" si="24"/>
        <v>24288.872487151843</v>
      </c>
      <c r="LH20" s="354">
        <f t="shared" si="24"/>
        <v>22794.469453317863</v>
      </c>
      <c r="LI20" s="354">
        <f t="shared" si="24"/>
        <v>22792.296994421944</v>
      </c>
      <c r="LJ20" s="354">
        <f t="shared" si="24"/>
        <v>20902.747156120331</v>
      </c>
      <c r="LK20" s="354">
        <f t="shared" si="24"/>
        <v>21781.176331664337</v>
      </c>
      <c r="LL20" s="354">
        <f t="shared" si="24"/>
        <v>27084.529984510678</v>
      </c>
      <c r="LM20" s="354">
        <f t="shared" si="24"/>
        <v>23084.605004029621</v>
      </c>
      <c r="LN20" s="354">
        <f t="shared" si="24"/>
        <v>23618.751456809958</v>
      </c>
      <c r="LO20" s="354">
        <f t="shared" ref="LO20:NA20" si="25">$C20*LO17</f>
        <v>24778.423937233169</v>
      </c>
      <c r="LP20" s="354">
        <f t="shared" si="25"/>
        <v>25788.732625735931</v>
      </c>
      <c r="LQ20" s="354">
        <f t="shared" si="25"/>
        <v>25548.912063027059</v>
      </c>
      <c r="LR20" s="354">
        <f t="shared" si="25"/>
        <v>28565.034959008524</v>
      </c>
      <c r="LS20" s="354">
        <f t="shared" si="25"/>
        <v>24221.873528145348</v>
      </c>
      <c r="LT20" s="354">
        <f t="shared" si="25"/>
        <v>24314.788387662153</v>
      </c>
      <c r="LU20" s="354">
        <f t="shared" si="25"/>
        <v>23729.522166840423</v>
      </c>
      <c r="LV20" s="354">
        <f t="shared" si="25"/>
        <v>21653.609070866481</v>
      </c>
      <c r="LW20" s="354">
        <f t="shared" si="25"/>
        <v>22711.839406590792</v>
      </c>
      <c r="LX20" s="354">
        <f t="shared" si="25"/>
        <v>27977.330871039474</v>
      </c>
      <c r="LY20" s="354">
        <f t="shared" si="25"/>
        <v>23912.101850033592</v>
      </c>
      <c r="LZ20" s="354">
        <f t="shared" si="25"/>
        <v>24440.868390060754</v>
      </c>
      <c r="MA20" s="354">
        <f t="shared" si="25"/>
        <v>25583.887231851942</v>
      </c>
      <c r="MB20" s="354">
        <f t="shared" si="25"/>
        <v>26612.724527315138</v>
      </c>
      <c r="MC20" s="354">
        <f t="shared" si="25"/>
        <v>25263.388393864778</v>
      </c>
      <c r="MD20" s="354">
        <f t="shared" si="25"/>
        <v>28943.415933956905</v>
      </c>
      <c r="ME20" s="354">
        <f t="shared" si="25"/>
        <v>25453.34039886031</v>
      </c>
      <c r="MF20" s="354">
        <f t="shared" si="25"/>
        <v>23858.873982166766</v>
      </c>
      <c r="MG20" s="354">
        <f t="shared" si="25"/>
        <v>24006.150673595959</v>
      </c>
      <c r="MH20" s="354">
        <f t="shared" si="25"/>
        <v>22146.90054125238</v>
      </c>
      <c r="MI20" s="354">
        <f t="shared" si="25"/>
        <v>23115.541106476187</v>
      </c>
      <c r="MJ20" s="354">
        <f t="shared" si="25"/>
        <v>28522.169679243201</v>
      </c>
      <c r="MK20" s="354">
        <f t="shared" si="25"/>
        <v>24500.632106251884</v>
      </c>
      <c r="ML20" s="354">
        <f t="shared" si="25"/>
        <v>25039.828898901789</v>
      </c>
      <c r="MM20" s="354">
        <f t="shared" si="25"/>
        <v>26217.567028742138</v>
      </c>
      <c r="MN20" s="354">
        <f t="shared" si="25"/>
        <v>27307.384057395946</v>
      </c>
      <c r="MO20" s="354">
        <f t="shared" si="25"/>
        <v>27086.886770895486</v>
      </c>
      <c r="MP20" s="354">
        <f t="shared" si="25"/>
        <v>30109.233441762797</v>
      </c>
      <c r="MQ20" s="354">
        <f t="shared" si="25"/>
        <v>26488.971562244595</v>
      </c>
      <c r="MR20" s="354">
        <f t="shared" si="25"/>
        <v>24967.526441385926</v>
      </c>
      <c r="MS20" s="354">
        <f t="shared" si="25"/>
        <v>25020.488317686508</v>
      </c>
      <c r="MT20" s="354">
        <f t="shared" si="25"/>
        <v>23089.099833734894</v>
      </c>
      <c r="MU20" s="354">
        <f t="shared" si="25"/>
        <v>24071.75142693517</v>
      </c>
      <c r="MV20" s="354">
        <f t="shared" si="25"/>
        <v>29477.731353602059</v>
      </c>
      <c r="MW20" s="354">
        <f t="shared" si="25"/>
        <v>25404.11290415419</v>
      </c>
      <c r="MX20" s="354">
        <f t="shared" si="25"/>
        <v>25917.527569830025</v>
      </c>
      <c r="MY20" s="354">
        <f t="shared" si="25"/>
        <v>27078.875330468687</v>
      </c>
      <c r="MZ20" s="354">
        <f t="shared" si="25"/>
        <v>28189.061518835882</v>
      </c>
      <c r="NA20" s="478">
        <f t="shared" si="25"/>
        <v>27488.642143603916</v>
      </c>
    </row>
    <row r="21" spans="1:365" x14ac:dyDescent="0.2">
      <c r="A21" s="260" t="s">
        <v>601</v>
      </c>
      <c r="B21" s="258" t="s">
        <v>597</v>
      </c>
      <c r="C21" s="275">
        <v>1.0999999999999999E-2</v>
      </c>
      <c r="E21" s="263"/>
      <c r="F21" s="355">
        <f>$C21*F17</f>
        <v>6114.4893700548264</v>
      </c>
      <c r="G21" s="355">
        <f t="shared" ref="G21:BR21" si="26">$C21*G17</f>
        <v>4359.9626154836496</v>
      </c>
      <c r="H21" s="355">
        <f t="shared" si="26"/>
        <v>4419.3977154275071</v>
      </c>
      <c r="I21" s="355">
        <f t="shared" si="26"/>
        <v>4131.8076760055692</v>
      </c>
      <c r="J21" s="355">
        <f t="shared" si="26"/>
        <v>3411.6368395860422</v>
      </c>
      <c r="K21" s="355">
        <f t="shared" si="26"/>
        <v>3608.8039062590374</v>
      </c>
      <c r="L21" s="355">
        <f t="shared" si="26"/>
        <v>5673.5410344767506</v>
      </c>
      <c r="M21" s="355">
        <f t="shared" si="26"/>
        <v>4132.0553001541839</v>
      </c>
      <c r="N21" s="355">
        <f t="shared" si="26"/>
        <v>4449.173561106616</v>
      </c>
      <c r="O21" s="355">
        <f t="shared" si="26"/>
        <v>4968.9077065226793</v>
      </c>
      <c r="P21" s="355">
        <f t="shared" si="26"/>
        <v>5150.374432004246</v>
      </c>
      <c r="Q21" s="355">
        <f t="shared" si="26"/>
        <v>5229.8317632170629</v>
      </c>
      <c r="R21" s="355">
        <f t="shared" si="26"/>
        <v>6450.2563712697574</v>
      </c>
      <c r="S21" s="355">
        <f t="shared" si="26"/>
        <v>4959.2254346282616</v>
      </c>
      <c r="T21" s="355">
        <f t="shared" si="26"/>
        <v>4338.3161036044203</v>
      </c>
      <c r="U21" s="355">
        <f t="shared" si="26"/>
        <v>4276.1815376966078</v>
      </c>
      <c r="V21" s="355">
        <f t="shared" si="26"/>
        <v>3605.0198783498045</v>
      </c>
      <c r="W21" s="355">
        <f t="shared" si="26"/>
        <v>3736.1134577836037</v>
      </c>
      <c r="X21" s="355">
        <f t="shared" si="26"/>
        <v>5825.8001904831744</v>
      </c>
      <c r="Y21" s="355">
        <f t="shared" si="26"/>
        <v>4285.636170586522</v>
      </c>
      <c r="Z21" s="355">
        <f t="shared" si="26"/>
        <v>4592.6872830699876</v>
      </c>
      <c r="AA21" s="355">
        <f t="shared" si="26"/>
        <v>5113.161922562861</v>
      </c>
      <c r="AB21" s="355">
        <f t="shared" si="26"/>
        <v>5303.0009348077001</v>
      </c>
      <c r="AC21" s="355">
        <f t="shared" si="26"/>
        <v>5178.8659926262289</v>
      </c>
      <c r="AD21" s="355">
        <f t="shared" si="26"/>
        <v>6524.7020254982435</v>
      </c>
      <c r="AE21" s="355">
        <f t="shared" si="26"/>
        <v>5053.4227507046162</v>
      </c>
      <c r="AF21" s="355">
        <f t="shared" si="26"/>
        <v>4606.9863029151429</v>
      </c>
      <c r="AG21" s="355">
        <f t="shared" si="26"/>
        <v>4277.9830752421694</v>
      </c>
      <c r="AH21" s="355">
        <f t="shared" si="26"/>
        <v>3830.3867447844923</v>
      </c>
      <c r="AI21" s="355">
        <f t="shared" si="26"/>
        <v>3722.9413143198444</v>
      </c>
      <c r="AJ21" s="355">
        <f t="shared" si="26"/>
        <v>5905.6824626668913</v>
      </c>
      <c r="AK21" s="355">
        <f t="shared" si="26"/>
        <v>4403.9350058126374</v>
      </c>
      <c r="AL21" s="355">
        <f t="shared" si="26"/>
        <v>4692.7171471034317</v>
      </c>
      <c r="AM21" s="355">
        <f t="shared" si="26"/>
        <v>5227.3575835544298</v>
      </c>
      <c r="AN21" s="355">
        <f t="shared" si="26"/>
        <v>5436.5363891506386</v>
      </c>
      <c r="AO21" s="355">
        <f t="shared" si="26"/>
        <v>5619.3203460891491</v>
      </c>
      <c r="AP21" s="355">
        <f t="shared" si="26"/>
        <v>6786.6351779751431</v>
      </c>
      <c r="AQ21" s="355">
        <f t="shared" si="26"/>
        <v>4954.8143214908232</v>
      </c>
      <c r="AR21" s="355">
        <f t="shared" si="26"/>
        <v>5052.2106893575028</v>
      </c>
      <c r="AS21" s="355">
        <f t="shared" si="26"/>
        <v>4715.0269416187157</v>
      </c>
      <c r="AT21" s="355">
        <f t="shared" si="26"/>
        <v>3951.8165745143715</v>
      </c>
      <c r="AU21" s="355">
        <f t="shared" si="26"/>
        <v>4161.528793531048</v>
      </c>
      <c r="AV21" s="355">
        <f t="shared" si="26"/>
        <v>6230.8488421053999</v>
      </c>
      <c r="AW21" s="355">
        <f t="shared" si="26"/>
        <v>4656.6584717442547</v>
      </c>
      <c r="AX21" s="355">
        <f t="shared" si="26"/>
        <v>4958.3698292012705</v>
      </c>
      <c r="AY21" s="355">
        <f t="shared" si="26"/>
        <v>5469.0748559023659</v>
      </c>
      <c r="AZ21" s="355">
        <f t="shared" si="26"/>
        <v>5666.7731800641859</v>
      </c>
      <c r="BA21" s="355">
        <f t="shared" si="26"/>
        <v>5851.6672379869033</v>
      </c>
      <c r="BB21" s="355">
        <f t="shared" si="26"/>
        <v>7003.0950438228811</v>
      </c>
      <c r="BC21" s="355">
        <f t="shared" si="26"/>
        <v>5484.9985926772879</v>
      </c>
      <c r="BD21" s="355">
        <f t="shared" si="26"/>
        <v>4866.3433052959053</v>
      </c>
      <c r="BE21" s="355">
        <f t="shared" si="26"/>
        <v>4797.3190833930266</v>
      </c>
      <c r="BF21" s="355">
        <f t="shared" si="26"/>
        <v>4104.2105789118423</v>
      </c>
      <c r="BG21" s="355">
        <f t="shared" si="26"/>
        <v>4255.2753060120813</v>
      </c>
      <c r="BH21" s="355">
        <f t="shared" si="26"/>
        <v>6362.8046915326549</v>
      </c>
      <c r="BI21" s="355">
        <f t="shared" si="26"/>
        <v>4799.2195799120218</v>
      </c>
      <c r="BJ21" s="355">
        <f t="shared" si="26"/>
        <v>5097.2829812565051</v>
      </c>
      <c r="BK21" s="355">
        <f t="shared" si="26"/>
        <v>5614.7026827229929</v>
      </c>
      <c r="BL21" s="355">
        <f t="shared" si="26"/>
        <v>5826.0311232721315</v>
      </c>
      <c r="BM21" s="355">
        <f t="shared" si="26"/>
        <v>5863.9763243710495</v>
      </c>
      <c r="BN21" s="355">
        <f t="shared" si="26"/>
        <v>7109.1519944229822</v>
      </c>
      <c r="BO21" s="355">
        <f t="shared" si="26"/>
        <v>5607.7672217358167</v>
      </c>
      <c r="BP21" s="355">
        <f t="shared" si="26"/>
        <v>5166.9840630316121</v>
      </c>
      <c r="BQ21" s="355">
        <f t="shared" si="26"/>
        <v>4826.4592457832159</v>
      </c>
      <c r="BR21" s="355">
        <f t="shared" si="26"/>
        <v>4354.586697270488</v>
      </c>
      <c r="BS21" s="355">
        <f t="shared" ref="BS21:ED21" si="27">$C21*BS17</f>
        <v>4266.9038623070364</v>
      </c>
      <c r="BT21" s="355">
        <f t="shared" si="27"/>
        <v>6466.5996249653354</v>
      </c>
      <c r="BU21" s="355">
        <f t="shared" si="27"/>
        <v>4939.9238748424013</v>
      </c>
      <c r="BV21" s="355">
        <f t="shared" si="27"/>
        <v>5218.8349034485491</v>
      </c>
      <c r="BW21" s="355">
        <f t="shared" si="27"/>
        <v>5749.7225387779872</v>
      </c>
      <c r="BX21" s="355">
        <f t="shared" si="27"/>
        <v>5980.4035628285183</v>
      </c>
      <c r="BY21" s="355">
        <f t="shared" si="27"/>
        <v>5539.3855444598648</v>
      </c>
      <c r="BZ21" s="355">
        <f t="shared" si="27"/>
        <v>7082.3118432177644</v>
      </c>
      <c r="CA21" s="355">
        <f t="shared" si="27"/>
        <v>5638.5469188081706</v>
      </c>
      <c r="CB21" s="355">
        <f t="shared" si="27"/>
        <v>4984.4293962674737</v>
      </c>
      <c r="CC21" s="355">
        <f t="shared" si="27"/>
        <v>4985.9843448538186</v>
      </c>
      <c r="CD21" s="355">
        <f t="shared" si="27"/>
        <v>4522.0645405178529</v>
      </c>
      <c r="CE21" s="355">
        <f t="shared" si="27"/>
        <v>4379.7591754634959</v>
      </c>
      <c r="CF21" s="355">
        <f t="shared" si="27"/>
        <v>6625.2336740661185</v>
      </c>
      <c r="CG21" s="355">
        <f t="shared" si="27"/>
        <v>5101.0025707644336</v>
      </c>
      <c r="CH21" s="355">
        <f t="shared" si="27"/>
        <v>5374.60699607077</v>
      </c>
      <c r="CI21" s="355">
        <f t="shared" si="27"/>
        <v>5911.9360332746728</v>
      </c>
      <c r="CJ21" s="355">
        <f t="shared" si="27"/>
        <v>6154.9389167488016</v>
      </c>
      <c r="CK21" s="355">
        <f t="shared" si="27"/>
        <v>6009.5629489425164</v>
      </c>
      <c r="CL21" s="355">
        <f t="shared" si="27"/>
        <v>7375.8584479979208</v>
      </c>
      <c r="CM21" s="355">
        <f t="shared" si="27"/>
        <v>5895.6388583403032</v>
      </c>
      <c r="CN21" s="355">
        <f t="shared" si="27"/>
        <v>5259.158644686976</v>
      </c>
      <c r="CO21" s="355">
        <f t="shared" si="27"/>
        <v>5234.3998144895986</v>
      </c>
      <c r="CP21" s="355">
        <f t="shared" si="27"/>
        <v>4679.3372556711529</v>
      </c>
      <c r="CQ21" s="355">
        <f t="shared" si="27"/>
        <v>4582.9466042496924</v>
      </c>
      <c r="CR21" s="355">
        <f t="shared" si="27"/>
        <v>6835.8092923737759</v>
      </c>
      <c r="CS21" s="355">
        <f t="shared" si="27"/>
        <v>5293.0756415076175</v>
      </c>
      <c r="CT21" s="355">
        <f t="shared" si="27"/>
        <v>5566.5058641151527</v>
      </c>
      <c r="CU21" s="355">
        <f t="shared" si="27"/>
        <v>6102.8895509598169</v>
      </c>
      <c r="CV21" s="355">
        <f t="shared" si="27"/>
        <v>6352.4315376550494</v>
      </c>
      <c r="CW21" s="355">
        <f t="shared" si="27"/>
        <v>6329.2658468331074</v>
      </c>
      <c r="CX21" s="355">
        <f t="shared" si="27"/>
        <v>7620.0560341473329</v>
      </c>
      <c r="CY21" s="355">
        <f t="shared" si="27"/>
        <v>5794.5718200812898</v>
      </c>
      <c r="CZ21" s="355">
        <f t="shared" si="27"/>
        <v>5873.4770360221746</v>
      </c>
      <c r="DA21" s="355">
        <f t="shared" si="27"/>
        <v>5565.6147884794764</v>
      </c>
      <c r="DB21" s="355">
        <f t="shared" si="27"/>
        <v>4786.4712310110663</v>
      </c>
      <c r="DC21" s="355">
        <f t="shared" si="27"/>
        <v>5041.9464100278256</v>
      </c>
      <c r="DD21" s="355">
        <f t="shared" si="27"/>
        <v>7157.3291957639349</v>
      </c>
      <c r="DE21" s="355">
        <f t="shared" si="27"/>
        <v>5552.0705757017586</v>
      </c>
      <c r="DF21" s="355">
        <f t="shared" si="27"/>
        <v>5845.3995340494675</v>
      </c>
      <c r="DG21" s="355">
        <f t="shared" si="27"/>
        <v>6357.4578955072293</v>
      </c>
      <c r="DH21" s="355">
        <f t="shared" si="27"/>
        <v>6599.1496816632553</v>
      </c>
      <c r="DI21" s="355">
        <f t="shared" si="27"/>
        <v>6745.3521155982235</v>
      </c>
      <c r="DJ21" s="355">
        <f t="shared" si="27"/>
        <v>7921.0977523920628</v>
      </c>
      <c r="DK21" s="355">
        <f t="shared" si="27"/>
        <v>6390.6655309306079</v>
      </c>
      <c r="DL21" s="355">
        <f t="shared" si="27"/>
        <v>5764.2636132816815</v>
      </c>
      <c r="DM21" s="355">
        <f t="shared" si="27"/>
        <v>5709.0805324085268</v>
      </c>
      <c r="DN21" s="355">
        <f t="shared" si="27"/>
        <v>4991.2898530772409</v>
      </c>
      <c r="DO21" s="355">
        <f t="shared" si="27"/>
        <v>5185.9906537255738</v>
      </c>
      <c r="DP21" s="355">
        <f t="shared" si="27"/>
        <v>7335.5193414689029</v>
      </c>
      <c r="DQ21" s="355">
        <f t="shared" si="27"/>
        <v>5736.2062162270677</v>
      </c>
      <c r="DR21" s="355">
        <f t="shared" si="27"/>
        <v>6022.9516694281847</v>
      </c>
      <c r="DS21" s="355">
        <f t="shared" si="27"/>
        <v>6539.2911379232501</v>
      </c>
      <c r="DT21" s="355">
        <f t="shared" si="27"/>
        <v>6793.6745172242208</v>
      </c>
      <c r="DU21" s="355">
        <f t="shared" si="27"/>
        <v>6950.2163715508241</v>
      </c>
      <c r="DV21" s="355">
        <f t="shared" si="27"/>
        <v>8121.8793240159976</v>
      </c>
      <c r="DW21" s="355">
        <f t="shared" si="27"/>
        <v>6587.9801163706898</v>
      </c>
      <c r="DX21" s="355">
        <f t="shared" si="27"/>
        <v>6147.9784657762038</v>
      </c>
      <c r="DY21" s="355">
        <f t="shared" si="27"/>
        <v>5805.0132879039875</v>
      </c>
      <c r="DZ21" s="355">
        <f t="shared" si="27"/>
        <v>5298.8401663992818</v>
      </c>
      <c r="EA21" s="355">
        <f t="shared" si="27"/>
        <v>5251.8642467472318</v>
      </c>
      <c r="EB21" s="355">
        <f t="shared" si="27"/>
        <v>7488.9467301010009</v>
      </c>
      <c r="EC21" s="355">
        <f t="shared" si="27"/>
        <v>5921.3884246801017</v>
      </c>
      <c r="ED21" s="355">
        <f t="shared" si="27"/>
        <v>6185.6391694511976</v>
      </c>
      <c r="EE21" s="355">
        <f t="shared" ref="EE21:GP21" si="28">$C21*EE17</f>
        <v>6712.6937465371129</v>
      </c>
      <c r="EF21" s="355">
        <f t="shared" si="28"/>
        <v>6985.2524851100079</v>
      </c>
      <c r="EG21" s="355">
        <f t="shared" si="28"/>
        <v>6515.6367607071315</v>
      </c>
      <c r="EH21" s="355">
        <f t="shared" si="28"/>
        <v>8072.1002312437768</v>
      </c>
      <c r="EI21" s="355">
        <f t="shared" si="28"/>
        <v>6284.974190404826</v>
      </c>
      <c r="EJ21" s="355">
        <f t="shared" si="28"/>
        <v>6331.6232468651242</v>
      </c>
      <c r="EK21" s="355">
        <f t="shared" si="28"/>
        <v>6072.3231456802041</v>
      </c>
      <c r="EL21" s="355">
        <f t="shared" si="28"/>
        <v>5297.8326362337903</v>
      </c>
      <c r="EM21" s="355">
        <f t="shared" si="28"/>
        <v>5589.3432202364465</v>
      </c>
      <c r="EN21" s="355">
        <f t="shared" si="28"/>
        <v>7744.4545731931967</v>
      </c>
      <c r="EO21" s="355">
        <f t="shared" si="28"/>
        <v>6125.7900793003382</v>
      </c>
      <c r="EP21" s="355">
        <f t="shared" si="28"/>
        <v>6418.5398876777435</v>
      </c>
      <c r="EQ21" s="355">
        <f t="shared" si="28"/>
        <v>6935.9612146482486</v>
      </c>
      <c r="ER21" s="355">
        <f t="shared" si="28"/>
        <v>7210.2802457411217</v>
      </c>
      <c r="ES21" s="355">
        <f t="shared" si="28"/>
        <v>7233.2754810787828</v>
      </c>
      <c r="ET21" s="355">
        <f t="shared" si="28"/>
        <v>8488.7006554844138</v>
      </c>
      <c r="EU21" s="355">
        <f t="shared" si="28"/>
        <v>6963.9657400459218</v>
      </c>
      <c r="EV21" s="355">
        <f t="shared" si="28"/>
        <v>6328.0497473918058</v>
      </c>
      <c r="EW21" s="355">
        <f t="shared" si="28"/>
        <v>6293.3091333521506</v>
      </c>
      <c r="EX21" s="355">
        <f t="shared" si="28"/>
        <v>5565.6179967110884</v>
      </c>
      <c r="EY21" s="355">
        <f t="shared" si="28"/>
        <v>5792.1616253898928</v>
      </c>
      <c r="EZ21" s="355">
        <f t="shared" si="28"/>
        <v>7973.3838001210506</v>
      </c>
      <c r="FA21" s="355">
        <f t="shared" si="28"/>
        <v>6353.5849183071887</v>
      </c>
      <c r="FB21" s="355">
        <f t="shared" si="28"/>
        <v>6635.1015100768791</v>
      </c>
      <c r="FC21" s="355">
        <f t="shared" si="28"/>
        <v>7152.6892373269075</v>
      </c>
      <c r="FD21" s="355">
        <f t="shared" si="28"/>
        <v>7437.048578961917</v>
      </c>
      <c r="FE21" s="355">
        <f t="shared" si="28"/>
        <v>7254.7820113963871</v>
      </c>
      <c r="FF21" s="355">
        <f t="shared" si="28"/>
        <v>8633.5434151970567</v>
      </c>
      <c r="FG21" s="355">
        <f t="shared" si="28"/>
        <v>7128.4599877826322</v>
      </c>
      <c r="FH21" s="355">
        <f t="shared" si="28"/>
        <v>6664.7400519983485</v>
      </c>
      <c r="FI21" s="355">
        <f t="shared" si="28"/>
        <v>6362.4667150266068</v>
      </c>
      <c r="FJ21" s="355">
        <f t="shared" si="28"/>
        <v>5856.3363100563838</v>
      </c>
      <c r="FK21" s="355">
        <f t="shared" si="28"/>
        <v>5845.8260149715406</v>
      </c>
      <c r="FL21" s="355">
        <f t="shared" si="28"/>
        <v>8121.6358406249819</v>
      </c>
      <c r="FM21" s="355">
        <f t="shared" si="28"/>
        <v>6537.8491019790199</v>
      </c>
      <c r="FN21" s="355">
        <f t="shared" si="28"/>
        <v>6800.0491878811863</v>
      </c>
      <c r="FO21" s="355">
        <f t="shared" si="28"/>
        <v>7331.3721674072276</v>
      </c>
      <c r="FP21" s="355">
        <f t="shared" si="28"/>
        <v>7637.0501653167394</v>
      </c>
      <c r="FQ21" s="355">
        <f t="shared" si="28"/>
        <v>7579.8729760038404</v>
      </c>
      <c r="FR21" s="355">
        <f t="shared" si="28"/>
        <v>8889.3584785482617</v>
      </c>
      <c r="FS21" s="355">
        <f t="shared" si="28"/>
        <v>7370.0749047092722</v>
      </c>
      <c r="FT21" s="355">
        <f t="shared" si="28"/>
        <v>6728.9709021062336</v>
      </c>
      <c r="FU21" s="355">
        <f t="shared" si="28"/>
        <v>6709.0375602410886</v>
      </c>
      <c r="FV21" s="355">
        <f t="shared" si="28"/>
        <v>5974.9228594933184</v>
      </c>
      <c r="FW21" s="355">
        <f t="shared" si="28"/>
        <v>6224.529566914237</v>
      </c>
      <c r="FX21" s="355">
        <f t="shared" si="28"/>
        <v>8428.5103805958988</v>
      </c>
      <c r="FY21" s="355">
        <f t="shared" si="28"/>
        <v>6794.5233297554842</v>
      </c>
      <c r="FZ21" s="355">
        <f t="shared" si="28"/>
        <v>7072.5987722998861</v>
      </c>
      <c r="GA21" s="355">
        <f t="shared" si="28"/>
        <v>7591.2677591554539</v>
      </c>
      <c r="GB21" s="355">
        <f t="shared" si="28"/>
        <v>7896.9949499496579</v>
      </c>
      <c r="GC21" s="355">
        <f t="shared" si="28"/>
        <v>8026.2987467985149</v>
      </c>
      <c r="GD21" s="355">
        <f t="shared" si="28"/>
        <v>9216.5856976440064</v>
      </c>
      <c r="GE21" s="355">
        <f t="shared" si="28"/>
        <v>7666.9726143475154</v>
      </c>
      <c r="GF21" s="355">
        <f t="shared" si="28"/>
        <v>7033.3253547589902</v>
      </c>
      <c r="GG21" s="355">
        <f t="shared" si="28"/>
        <v>6994.6792534389751</v>
      </c>
      <c r="GH21" s="355">
        <f t="shared" si="28"/>
        <v>6242.1794178483842</v>
      </c>
      <c r="GI21" s="355">
        <f t="shared" si="28"/>
        <v>6496.4760465666086</v>
      </c>
      <c r="GJ21" s="355">
        <f t="shared" si="28"/>
        <v>8702.8645739072235</v>
      </c>
      <c r="GK21" s="355">
        <f t="shared" si="28"/>
        <v>7054.2828924834312</v>
      </c>
      <c r="GL21" s="355">
        <f t="shared" si="28"/>
        <v>7325.3055297612782</v>
      </c>
      <c r="GM21" s="355">
        <f t="shared" si="28"/>
        <v>7839.9162319589868</v>
      </c>
      <c r="GN21" s="355">
        <f t="shared" si="28"/>
        <v>8152.9747880763707</v>
      </c>
      <c r="GO21" s="355">
        <f t="shared" si="28"/>
        <v>8128.6857370948783</v>
      </c>
      <c r="GP21" s="355">
        <f t="shared" si="28"/>
        <v>9408.6834846035163</v>
      </c>
      <c r="GQ21" s="355">
        <f t="shared" ref="GQ21:JB21" si="29">$C21*GQ17</f>
        <v>7544.429374253722</v>
      </c>
      <c r="GR21" s="355">
        <f t="shared" si="29"/>
        <v>7608.709246140611</v>
      </c>
      <c r="GS21" s="355">
        <f t="shared" si="29"/>
        <v>7313.970548046882</v>
      </c>
      <c r="GT21" s="355">
        <f t="shared" si="29"/>
        <v>6482.0594942258185</v>
      </c>
      <c r="GU21" s="355">
        <f t="shared" si="29"/>
        <v>6812.5556446740056</v>
      </c>
      <c r="GV21" s="355">
        <f t="shared" si="29"/>
        <v>8999.661758955006</v>
      </c>
      <c r="GW21" s="355">
        <f t="shared" si="29"/>
        <v>7325.3487767233846</v>
      </c>
      <c r="GX21" s="355">
        <f t="shared" si="29"/>
        <v>7595.0935967390333</v>
      </c>
      <c r="GY21" s="355">
        <f t="shared" si="29"/>
        <v>8102.6875114170662</v>
      </c>
      <c r="GZ21" s="355">
        <f t="shared" si="29"/>
        <v>8420.9102082401914</v>
      </c>
      <c r="HA21" s="355">
        <f t="shared" si="29"/>
        <v>7910.512213581851</v>
      </c>
      <c r="HB21" s="355">
        <f t="shared" si="29"/>
        <v>9481.3779063580932</v>
      </c>
      <c r="HC21" s="355">
        <f t="shared" si="29"/>
        <v>7993.6054122904916</v>
      </c>
      <c r="HD21" s="355">
        <f t="shared" si="29"/>
        <v>7315.9780455065466</v>
      </c>
      <c r="HE21" s="355">
        <f t="shared" si="29"/>
        <v>7342.6718157974883</v>
      </c>
      <c r="HF21" s="355">
        <f t="shared" si="29"/>
        <v>6608.054021556788</v>
      </c>
      <c r="HG21" s="355">
        <f t="shared" si="29"/>
        <v>6895.8900168469045</v>
      </c>
      <c r="HH21" s="355">
        <f t="shared" si="29"/>
        <v>9141.9914894590347</v>
      </c>
      <c r="HI21" s="355">
        <f t="shared" si="29"/>
        <v>7489.6535676893973</v>
      </c>
      <c r="HJ21" s="355">
        <f t="shared" si="29"/>
        <v>7764.8889552830369</v>
      </c>
      <c r="HK21" s="355">
        <f t="shared" si="29"/>
        <v>8287.8753663577336</v>
      </c>
      <c r="HL21" s="355">
        <f t="shared" si="29"/>
        <v>8629.7103056218275</v>
      </c>
      <c r="HM21" s="355">
        <f t="shared" si="29"/>
        <v>8617.9987202927969</v>
      </c>
      <c r="HN21" s="355">
        <f t="shared" si="29"/>
        <v>9898.0914314571</v>
      </c>
      <c r="HO21" s="355">
        <f t="shared" si="29"/>
        <v>8354.0957478282635</v>
      </c>
      <c r="HP21" s="355">
        <f t="shared" si="29"/>
        <v>7709.0785581890004</v>
      </c>
      <c r="HQ21" s="355">
        <f t="shared" si="29"/>
        <v>7693.3127947385728</v>
      </c>
      <c r="HR21" s="355">
        <f t="shared" si="29"/>
        <v>7060.7632636778526</v>
      </c>
      <c r="HS21" s="355">
        <f t="shared" si="29"/>
        <v>7068.3379412863615</v>
      </c>
      <c r="HT21" s="355">
        <f t="shared" si="29"/>
        <v>9418.7727313718151</v>
      </c>
      <c r="HU21" s="355">
        <f t="shared" si="29"/>
        <v>7778.1231245579293</v>
      </c>
      <c r="HV21" s="355">
        <f t="shared" si="29"/>
        <v>8017.6464455802907</v>
      </c>
      <c r="HW21" s="355">
        <f t="shared" si="29"/>
        <v>8546.7661399655935</v>
      </c>
      <c r="HX21" s="355">
        <f t="shared" si="29"/>
        <v>8902.0962702283978</v>
      </c>
      <c r="HY21" s="355">
        <f t="shared" si="29"/>
        <v>8809.3780344772676</v>
      </c>
      <c r="HZ21" s="355">
        <f t="shared" si="29"/>
        <v>10135.802572160239</v>
      </c>
      <c r="IA21" s="355">
        <f t="shared" si="29"/>
        <v>8269.5462686270421</v>
      </c>
      <c r="IB21" s="355">
        <f t="shared" si="29"/>
        <v>8327.2819468986727</v>
      </c>
      <c r="IC21" s="355">
        <f t="shared" si="29"/>
        <v>8048.8704100107652</v>
      </c>
      <c r="ID21" s="355">
        <f t="shared" si="29"/>
        <v>7201.2116016127138</v>
      </c>
      <c r="IE21" s="355">
        <f t="shared" si="29"/>
        <v>7567.5963997000126</v>
      </c>
      <c r="IF21" s="355">
        <f t="shared" si="29"/>
        <v>9789.5619181430975</v>
      </c>
      <c r="IG21" s="355">
        <f t="shared" si="29"/>
        <v>8089.1249903309563</v>
      </c>
      <c r="IH21" s="355">
        <f t="shared" si="29"/>
        <v>8351.3234079526865</v>
      </c>
      <c r="II21" s="355">
        <f t="shared" si="29"/>
        <v>8859.1590094120347</v>
      </c>
      <c r="IJ21" s="355">
        <f t="shared" si="29"/>
        <v>9211.7825043826451</v>
      </c>
      <c r="IK21" s="355">
        <f t="shared" si="29"/>
        <v>9288.815310802871</v>
      </c>
      <c r="IL21" s="355">
        <f t="shared" si="29"/>
        <v>10502.912131156532</v>
      </c>
      <c r="IM21" s="355">
        <f t="shared" si="29"/>
        <v>8932.1716877423569</v>
      </c>
      <c r="IN21" s="355">
        <f t="shared" si="29"/>
        <v>8285.2683145747251</v>
      </c>
      <c r="IO21" s="355">
        <f t="shared" si="29"/>
        <v>8261.1845048634532</v>
      </c>
      <c r="IP21" s="355">
        <f t="shared" si="29"/>
        <v>7474.0007339916547</v>
      </c>
      <c r="IQ21" s="355">
        <f t="shared" si="29"/>
        <v>7782.8898723081975</v>
      </c>
      <c r="IR21" s="355">
        <f t="shared" si="29"/>
        <v>10042.062493252995</v>
      </c>
      <c r="IS21" s="355">
        <f t="shared" si="29"/>
        <v>8345.6948008626059</v>
      </c>
      <c r="IT21" s="355">
        <f t="shared" si="29"/>
        <v>8600.8919160292335</v>
      </c>
      <c r="IU21" s="355">
        <f t="shared" si="29"/>
        <v>9113.1727576550675</v>
      </c>
      <c r="IV21" s="355">
        <f t="shared" si="29"/>
        <v>9481.3637045861633</v>
      </c>
      <c r="IW21" s="355">
        <f t="shared" si="29"/>
        <v>9567.2583311369835</v>
      </c>
      <c r="IX21" s="355">
        <f t="shared" si="29"/>
        <v>10778.51411268218</v>
      </c>
      <c r="IY21" s="355">
        <f t="shared" si="29"/>
        <v>9203.5220351851003</v>
      </c>
      <c r="IZ21" s="355">
        <f t="shared" si="29"/>
        <v>8742.6897645086829</v>
      </c>
      <c r="JA21" s="355">
        <f t="shared" si="29"/>
        <v>8431.6869576543813</v>
      </c>
      <c r="JB21" s="355">
        <f t="shared" si="29"/>
        <v>7854.5515856956063</v>
      </c>
      <c r="JC21" s="355">
        <f t="shared" ref="JC21:LN21" si="30">$C21*JC17</f>
        <v>7924.5790686771088</v>
      </c>
      <c r="JD21" s="355">
        <f t="shared" si="30"/>
        <v>10273.997790423347</v>
      </c>
      <c r="JE21" s="355">
        <f t="shared" si="30"/>
        <v>8607.1039935081862</v>
      </c>
      <c r="JF21" s="355">
        <f t="shared" si="30"/>
        <v>8839.086601400686</v>
      </c>
      <c r="JG21" s="355">
        <f t="shared" si="30"/>
        <v>9362.0158631762988</v>
      </c>
      <c r="JH21" s="355">
        <f t="shared" si="30"/>
        <v>9751.1398797187503</v>
      </c>
      <c r="JI21" s="355">
        <f t="shared" si="30"/>
        <v>9686.1339208537993</v>
      </c>
      <c r="JJ21" s="355">
        <f t="shared" si="30"/>
        <v>10993.294610444082</v>
      </c>
      <c r="JK21" s="355">
        <f t="shared" si="30"/>
        <v>9107.9002214973189</v>
      </c>
      <c r="JL21" s="355">
        <f t="shared" si="30"/>
        <v>9161.7836263569006</v>
      </c>
      <c r="JM21" s="355">
        <f t="shared" si="30"/>
        <v>8887.6954168342872</v>
      </c>
      <c r="JN21" s="355">
        <f t="shared" si="30"/>
        <v>8015.2934857408236</v>
      </c>
      <c r="JO21" s="355">
        <f t="shared" si="30"/>
        <v>8416.1138592062616</v>
      </c>
      <c r="JP21" s="355">
        <f t="shared" si="30"/>
        <v>10670.595190008264</v>
      </c>
      <c r="JQ21" s="355">
        <f t="shared" si="30"/>
        <v>8938.2838395007529</v>
      </c>
      <c r="JR21" s="355">
        <f t="shared" si="30"/>
        <v>9189.5521970137379</v>
      </c>
      <c r="JS21" s="355">
        <f t="shared" si="30"/>
        <v>9695.2004689375553</v>
      </c>
      <c r="JT21" s="355">
        <f t="shared" si="30"/>
        <v>10082.774011307345</v>
      </c>
      <c r="JU21" s="355">
        <f t="shared" si="30"/>
        <v>10026.900647320903</v>
      </c>
      <c r="JV21" s="355">
        <f t="shared" si="30"/>
        <v>11320.262861084237</v>
      </c>
      <c r="JW21" s="355">
        <f t="shared" si="30"/>
        <v>9749.3700480567823</v>
      </c>
      <c r="JX21" s="355">
        <f t="shared" si="30"/>
        <v>9089.1702231445943</v>
      </c>
      <c r="JY21" s="355">
        <f t="shared" si="30"/>
        <v>9085.9097187471816</v>
      </c>
      <c r="JZ21" s="355">
        <f t="shared" si="30"/>
        <v>8282.1713016601789</v>
      </c>
      <c r="KA21" s="355">
        <f t="shared" si="30"/>
        <v>8630.0602167494635</v>
      </c>
      <c r="KB21" s="355">
        <f t="shared" si="30"/>
        <v>10927.986821149228</v>
      </c>
      <c r="KC21" s="355">
        <f t="shared" si="30"/>
        <v>9203.1381595788152</v>
      </c>
      <c r="KD21" s="355">
        <f t="shared" si="30"/>
        <v>9450.0982470268627</v>
      </c>
      <c r="KE21" s="355">
        <f t="shared" si="30"/>
        <v>9962.7751127626834</v>
      </c>
      <c r="KF21" s="355">
        <f t="shared" si="30"/>
        <v>10368.890437230722</v>
      </c>
      <c r="KG21" s="355">
        <f t="shared" si="30"/>
        <v>10110.407836236549</v>
      </c>
      <c r="KH21" s="355">
        <f t="shared" si="30"/>
        <v>11531.968931882127</v>
      </c>
      <c r="KI21" s="355">
        <f t="shared" si="30"/>
        <v>9982.7488783461195</v>
      </c>
      <c r="KJ21" s="355">
        <f t="shared" si="30"/>
        <v>9496.7012760576599</v>
      </c>
      <c r="KK21" s="355">
        <f t="shared" si="30"/>
        <v>9228.7127275783714</v>
      </c>
      <c r="KL21" s="355">
        <f t="shared" si="30"/>
        <v>8646.374459476001</v>
      </c>
      <c r="KM21" s="355">
        <f t="shared" si="30"/>
        <v>8761.4714367785436</v>
      </c>
      <c r="KN21" s="355">
        <f t="shared" si="30"/>
        <v>11157.881511909698</v>
      </c>
      <c r="KO21" s="355">
        <f t="shared" si="30"/>
        <v>9467.411404747605</v>
      </c>
      <c r="KP21" s="355">
        <f t="shared" si="30"/>
        <v>9694.9450937013698</v>
      </c>
      <c r="KQ21" s="355">
        <f t="shared" si="30"/>
        <v>10221.823046943027</v>
      </c>
      <c r="KR21" s="355">
        <f t="shared" si="30"/>
        <v>10652.649369013958</v>
      </c>
      <c r="KS21" s="355">
        <f t="shared" si="30"/>
        <v>10517.813725340389</v>
      </c>
      <c r="KT21" s="355">
        <f t="shared" si="30"/>
        <v>11871.642806333475</v>
      </c>
      <c r="KU21" s="355">
        <f t="shared" si="30"/>
        <v>10307.499342638657</v>
      </c>
      <c r="KV21" s="355">
        <f t="shared" si="30"/>
        <v>9643.8166614902475</v>
      </c>
      <c r="KW21" s="355">
        <f t="shared" si="30"/>
        <v>9659.2032547407507</v>
      </c>
      <c r="KX21" s="355">
        <f t="shared" si="30"/>
        <v>8847.2258422197792</v>
      </c>
      <c r="KY21" s="355">
        <f t="shared" si="30"/>
        <v>9225.5917598678025</v>
      </c>
      <c r="KZ21" s="355">
        <f t="shared" si="30"/>
        <v>11553.179278257463</v>
      </c>
      <c r="LA21" s="355">
        <f t="shared" si="30"/>
        <v>9810.039162207253</v>
      </c>
      <c r="LB21" s="355">
        <f t="shared" si="30"/>
        <v>10052.687471923804</v>
      </c>
      <c r="LC21" s="355">
        <f t="shared" si="30"/>
        <v>10566.862025728189</v>
      </c>
      <c r="LD21" s="355">
        <f t="shared" si="30"/>
        <v>11000.789723908654</v>
      </c>
      <c r="LE21" s="355">
        <f t="shared" si="30"/>
        <v>11035.994633226963</v>
      </c>
      <c r="LF21" s="355">
        <f t="shared" si="30"/>
        <v>12280.819553733396</v>
      </c>
      <c r="LG21" s="355">
        <f t="shared" si="30"/>
        <v>10687.10389434681</v>
      </c>
      <c r="LH21" s="355">
        <f t="shared" si="30"/>
        <v>10029.566559459858</v>
      </c>
      <c r="LI21" s="355">
        <f t="shared" si="30"/>
        <v>10028.610677545654</v>
      </c>
      <c r="LJ21" s="355">
        <f t="shared" si="30"/>
        <v>9197.2087486929449</v>
      </c>
      <c r="LK21" s="355">
        <f t="shared" si="30"/>
        <v>9583.717585932307</v>
      </c>
      <c r="LL21" s="355">
        <f t="shared" si="30"/>
        <v>11917.193193184698</v>
      </c>
      <c r="LM21" s="355">
        <f t="shared" si="30"/>
        <v>10157.226201773032</v>
      </c>
      <c r="LN21" s="355">
        <f t="shared" si="30"/>
        <v>10392.250640996381</v>
      </c>
      <c r="LO21" s="355">
        <f t="shared" ref="LO21:NA21" si="31">$C21*LO17</f>
        <v>10902.506532382593</v>
      </c>
      <c r="LP21" s="355">
        <f t="shared" si="31"/>
        <v>11347.042355323809</v>
      </c>
      <c r="LQ21" s="355">
        <f t="shared" si="31"/>
        <v>11241.521307731904</v>
      </c>
      <c r="LR21" s="355">
        <f t="shared" si="31"/>
        <v>12568.615381963749</v>
      </c>
      <c r="LS21" s="355">
        <f t="shared" si="31"/>
        <v>10657.624352383951</v>
      </c>
      <c r="LT21" s="355">
        <f t="shared" si="31"/>
        <v>10698.506890571347</v>
      </c>
      <c r="LU21" s="355">
        <f t="shared" si="31"/>
        <v>10440.989753409784</v>
      </c>
      <c r="LV21" s="355">
        <f t="shared" si="31"/>
        <v>9527.5879911812499</v>
      </c>
      <c r="LW21" s="355">
        <f t="shared" si="31"/>
        <v>9993.2093388999474</v>
      </c>
      <c r="LX21" s="355">
        <f t="shared" si="31"/>
        <v>12310.025583257368</v>
      </c>
      <c r="LY21" s="355">
        <f t="shared" si="31"/>
        <v>10521.324814014781</v>
      </c>
      <c r="LZ21" s="355">
        <f t="shared" si="31"/>
        <v>10753.982091626731</v>
      </c>
      <c r="MA21" s="355">
        <f t="shared" si="31"/>
        <v>11256.910382014852</v>
      </c>
      <c r="MB21" s="355">
        <f t="shared" si="31"/>
        <v>11709.59879201866</v>
      </c>
      <c r="MC21" s="355">
        <f t="shared" si="31"/>
        <v>11115.8908933005</v>
      </c>
      <c r="MD21" s="355">
        <f t="shared" si="31"/>
        <v>12735.103010941037</v>
      </c>
      <c r="ME21" s="355">
        <f t="shared" si="31"/>
        <v>11199.469775498534</v>
      </c>
      <c r="MF21" s="355">
        <f t="shared" si="31"/>
        <v>10497.904552153375</v>
      </c>
      <c r="MG21" s="355">
        <f t="shared" si="31"/>
        <v>10562.706296382221</v>
      </c>
      <c r="MH21" s="355">
        <f t="shared" si="31"/>
        <v>9744.6362381510462</v>
      </c>
      <c r="MI21" s="355">
        <f t="shared" si="31"/>
        <v>10170.838086849521</v>
      </c>
      <c r="MJ21" s="355">
        <f t="shared" si="31"/>
        <v>12549.754658867007</v>
      </c>
      <c r="MK21" s="355">
        <f t="shared" si="31"/>
        <v>10780.278126750829</v>
      </c>
      <c r="ML21" s="355">
        <f t="shared" si="31"/>
        <v>11017.524715516785</v>
      </c>
      <c r="MM21" s="355">
        <f t="shared" si="31"/>
        <v>11535.72949264654</v>
      </c>
      <c r="MN21" s="355">
        <f t="shared" si="31"/>
        <v>12015.248985254215</v>
      </c>
      <c r="MO21" s="355">
        <f t="shared" si="31"/>
        <v>11918.230179194012</v>
      </c>
      <c r="MP21" s="355">
        <f t="shared" si="31"/>
        <v>13248.062714375628</v>
      </c>
      <c r="MQ21" s="355">
        <f t="shared" si="31"/>
        <v>11655.14748738762</v>
      </c>
      <c r="MR21" s="355">
        <f t="shared" si="31"/>
        <v>10985.711634209805</v>
      </c>
      <c r="MS21" s="355">
        <f t="shared" si="31"/>
        <v>11009.014859782063</v>
      </c>
      <c r="MT21" s="355">
        <f t="shared" si="31"/>
        <v>10159.203926843353</v>
      </c>
      <c r="MU21" s="355">
        <f t="shared" si="31"/>
        <v>10591.570627851474</v>
      </c>
      <c r="MV21" s="355">
        <f t="shared" si="31"/>
        <v>12970.201795584904</v>
      </c>
      <c r="MW21" s="355">
        <f t="shared" si="31"/>
        <v>11177.809677827843</v>
      </c>
      <c r="MX21" s="355">
        <f t="shared" si="31"/>
        <v>11403.712130725211</v>
      </c>
      <c r="MY21" s="355">
        <f t="shared" si="31"/>
        <v>11914.705145406222</v>
      </c>
      <c r="MZ21" s="355">
        <f t="shared" si="31"/>
        <v>12403.187068287787</v>
      </c>
      <c r="NA21" s="479">
        <f t="shared" si="31"/>
        <v>12095.002543185721</v>
      </c>
    </row>
    <row r="22" spans="1:365" x14ac:dyDescent="0.2">
      <c r="C22" s="277">
        <f>SUM(C18:C21)</f>
        <v>0.39957897784093904</v>
      </c>
      <c r="E22" s="272"/>
      <c r="F22" s="366">
        <f>SUM(F18:F21)</f>
        <v>222111.03750052679</v>
      </c>
      <c r="G22" s="366">
        <f t="shared" ref="G22:BR22" si="32">SUM(G18:G21)</f>
        <v>158377.21866542401</v>
      </c>
      <c r="H22" s="366">
        <f t="shared" si="32"/>
        <v>160536.22016391857</v>
      </c>
      <c r="I22" s="366">
        <f t="shared" si="32"/>
        <v>150089.40798305918</v>
      </c>
      <c r="J22" s="366">
        <f t="shared" si="32"/>
        <v>123928.94192057112</v>
      </c>
      <c r="K22" s="366">
        <f t="shared" si="32"/>
        <v>131091.10691739764</v>
      </c>
      <c r="L22" s="366">
        <f t="shared" si="32"/>
        <v>206093.42975407673</v>
      </c>
      <c r="M22" s="366">
        <f t="shared" si="32"/>
        <v>150098.4030198039</v>
      </c>
      <c r="N22" s="366">
        <f t="shared" si="32"/>
        <v>161617.83852581022</v>
      </c>
      <c r="O22" s="366">
        <f t="shared" si="32"/>
        <v>180497.36930529968</v>
      </c>
      <c r="P22" s="366">
        <f t="shared" si="32"/>
        <v>187089.21373076033</v>
      </c>
      <c r="Q22" s="366">
        <f t="shared" si="32"/>
        <v>189975.53002057725</v>
      </c>
      <c r="R22" s="366">
        <f t="shared" si="32"/>
        <v>234307.89524036131</v>
      </c>
      <c r="S22" s="366">
        <f t="shared" si="32"/>
        <v>180145.65727741338</v>
      </c>
      <c r="T22" s="366">
        <f t="shared" si="32"/>
        <v>157590.90129355816</v>
      </c>
      <c r="U22" s="366">
        <f t="shared" si="32"/>
        <v>155333.84071773686</v>
      </c>
      <c r="V22" s="366">
        <f t="shared" si="32"/>
        <v>130953.65073520738</v>
      </c>
      <c r="W22" s="366">
        <f t="shared" si="32"/>
        <v>135715.67241444986</v>
      </c>
      <c r="X22" s="366">
        <f t="shared" si="32"/>
        <v>211624.29865625588</v>
      </c>
      <c r="Y22" s="366">
        <f t="shared" si="32"/>
        <v>155677.2836764653</v>
      </c>
      <c r="Z22" s="366">
        <f t="shared" si="32"/>
        <v>166831.02637383502</v>
      </c>
      <c r="AA22" s="366">
        <f t="shared" si="32"/>
        <v>185737.45586844353</v>
      </c>
      <c r="AB22" s="366">
        <f t="shared" si="32"/>
        <v>192633.42663818225</v>
      </c>
      <c r="AC22" s="366">
        <f t="shared" si="32"/>
        <v>188124.17997352622</v>
      </c>
      <c r="AD22" s="366">
        <f t="shared" si="32"/>
        <v>237012.16055139023</v>
      </c>
      <c r="AE22" s="366">
        <f t="shared" si="32"/>
        <v>183567.4088476997</v>
      </c>
      <c r="AF22" s="366">
        <f t="shared" si="32"/>
        <v>167350.44344054905</v>
      </c>
      <c r="AG22" s="366">
        <f t="shared" si="32"/>
        <v>155399.2822205548</v>
      </c>
      <c r="AH22" s="366">
        <f t="shared" si="32"/>
        <v>139140.18365604265</v>
      </c>
      <c r="AI22" s="366">
        <f t="shared" si="32"/>
        <v>135237.18953979324</v>
      </c>
      <c r="AJ22" s="366">
        <f t="shared" si="32"/>
        <v>214526.05108050868</v>
      </c>
      <c r="AK22" s="366">
        <f t="shared" si="32"/>
        <v>159974.53164550397</v>
      </c>
      <c r="AL22" s="366">
        <f t="shared" si="32"/>
        <v>170464.64735783971</v>
      </c>
      <c r="AM22" s="366">
        <f t="shared" si="32"/>
        <v>189885.65454961453</v>
      </c>
      <c r="AN22" s="366">
        <f t="shared" si="32"/>
        <v>197484.15030653466</v>
      </c>
      <c r="AO22" s="366">
        <f t="shared" si="32"/>
        <v>204123.84364100851</v>
      </c>
      <c r="AP22" s="366">
        <f t="shared" si="32"/>
        <v>246526.97703587881</v>
      </c>
      <c r="AQ22" s="366">
        <f t="shared" si="32"/>
        <v>179985.42199754078</v>
      </c>
      <c r="AR22" s="366">
        <f t="shared" si="32"/>
        <v>183523.38028095791</v>
      </c>
      <c r="AS22" s="366">
        <f t="shared" si="32"/>
        <v>171275.05871131772</v>
      </c>
      <c r="AT22" s="366">
        <f t="shared" si="32"/>
        <v>143551.16613266669</v>
      </c>
      <c r="AU22" s="366">
        <f t="shared" si="32"/>
        <v>151169.03832497931</v>
      </c>
      <c r="AV22" s="366">
        <f t="shared" si="32"/>
        <v>226337.83740089761</v>
      </c>
      <c r="AW22" s="366">
        <f t="shared" si="32"/>
        <v>169154.80293581073</v>
      </c>
      <c r="AX22" s="366">
        <f t="shared" si="32"/>
        <v>180114.57710087229</v>
      </c>
      <c r="AY22" s="366">
        <f t="shared" si="32"/>
        <v>198666.12187791345</v>
      </c>
      <c r="AZ22" s="366">
        <f t="shared" si="32"/>
        <v>205847.5849951359</v>
      </c>
      <c r="BA22" s="366">
        <f t="shared" si="32"/>
        <v>212563.92851091977</v>
      </c>
      <c r="BB22" s="366">
        <f t="shared" si="32"/>
        <v>254389.95993942663</v>
      </c>
      <c r="BC22" s="366">
        <f t="shared" si="32"/>
        <v>199244.55737463452</v>
      </c>
      <c r="BD22" s="366">
        <f t="shared" si="32"/>
        <v>176771.68034120314</v>
      </c>
      <c r="BE22" s="366">
        <f t="shared" si="32"/>
        <v>174264.35051991057</v>
      </c>
      <c r="BF22" s="366">
        <f t="shared" si="32"/>
        <v>149086.93345141475</v>
      </c>
      <c r="BG22" s="366">
        <f t="shared" si="32"/>
        <v>154574.41429164511</v>
      </c>
      <c r="BH22" s="366">
        <f t="shared" si="32"/>
        <v>231131.18134946816</v>
      </c>
      <c r="BI22" s="366">
        <f t="shared" si="32"/>
        <v>174333.38674322423</v>
      </c>
      <c r="BJ22" s="366">
        <f t="shared" si="32"/>
        <v>185160.64758331716</v>
      </c>
      <c r="BK22" s="366">
        <f t="shared" si="32"/>
        <v>203956.10534938468</v>
      </c>
      <c r="BL22" s="366">
        <f t="shared" si="32"/>
        <v>211632.68737332511</v>
      </c>
      <c r="BM22" s="366">
        <f t="shared" si="32"/>
        <v>213011.06052505918</v>
      </c>
      <c r="BN22" s="366">
        <f t="shared" si="32"/>
        <v>258242.51702249164</v>
      </c>
      <c r="BO22" s="366">
        <f t="shared" si="32"/>
        <v>203704.1722210109</v>
      </c>
      <c r="BP22" s="366">
        <f t="shared" si="32"/>
        <v>187692.56458423578</v>
      </c>
      <c r="BQ22" s="366">
        <f t="shared" si="32"/>
        <v>175322.87745645514</v>
      </c>
      <c r="BR22" s="366">
        <f t="shared" si="32"/>
        <v>158181.93649228106</v>
      </c>
      <c r="BS22" s="366">
        <f t="shared" ref="BS22:ED22" si="33">SUM(BS18:BS21)</f>
        <v>154996.82580420002</v>
      </c>
      <c r="BT22" s="366">
        <f t="shared" si="33"/>
        <v>234901.56984093165</v>
      </c>
      <c r="BU22" s="366">
        <f t="shared" si="33"/>
        <v>179444.52113832525</v>
      </c>
      <c r="BV22" s="366">
        <f t="shared" si="33"/>
        <v>189576.06511278063</v>
      </c>
      <c r="BW22" s="366">
        <f t="shared" si="33"/>
        <v>208860.75044671973</v>
      </c>
      <c r="BX22" s="366">
        <f t="shared" si="33"/>
        <v>217240.32206466631</v>
      </c>
      <c r="BY22" s="366">
        <f t="shared" si="33"/>
        <v>201220.18306564965</v>
      </c>
      <c r="BZ22" s="366">
        <f t="shared" si="33"/>
        <v>257267.53882397554</v>
      </c>
      <c r="CA22" s="366">
        <f t="shared" si="33"/>
        <v>204822.2558477768</v>
      </c>
      <c r="CB22" s="366">
        <f t="shared" si="33"/>
        <v>181061.20029826238</v>
      </c>
      <c r="CC22" s="366">
        <f t="shared" si="33"/>
        <v>181117.68436796483</v>
      </c>
      <c r="CD22" s="366">
        <f t="shared" si="33"/>
        <v>164265.62971189813</v>
      </c>
      <c r="CE22" s="366">
        <f t="shared" si="33"/>
        <v>159096.33586556162</v>
      </c>
      <c r="CF22" s="366">
        <f t="shared" si="33"/>
        <v>240664.00904006438</v>
      </c>
      <c r="CG22" s="366">
        <f t="shared" si="33"/>
        <v>185295.7630172777</v>
      </c>
      <c r="CH22" s="366">
        <f t="shared" si="33"/>
        <v>195234.54270788346</v>
      </c>
      <c r="CI22" s="366">
        <f t="shared" si="33"/>
        <v>214753.2142942645</v>
      </c>
      <c r="CJ22" s="366">
        <f t="shared" si="33"/>
        <v>223580.38191162748</v>
      </c>
      <c r="CK22" s="366">
        <f t="shared" si="33"/>
        <v>218299.54730992997</v>
      </c>
      <c r="CL22" s="366">
        <f t="shared" si="33"/>
        <v>267930.72539549676</v>
      </c>
      <c r="CM22" s="366">
        <f t="shared" si="33"/>
        <v>214161.21352135806</v>
      </c>
      <c r="CN22" s="366">
        <f t="shared" si="33"/>
        <v>191040.83959521455</v>
      </c>
      <c r="CO22" s="366">
        <f t="shared" si="33"/>
        <v>190141.46613495948</v>
      </c>
      <c r="CP22" s="366">
        <f t="shared" si="33"/>
        <v>169978.61796310038</v>
      </c>
      <c r="CQ22" s="366">
        <f t="shared" si="33"/>
        <v>166477.19269324496</v>
      </c>
      <c r="CR22" s="366">
        <f t="shared" si="33"/>
        <v>248313.24452384602</v>
      </c>
      <c r="CS22" s="366">
        <f t="shared" si="33"/>
        <v>192272.8867698533</v>
      </c>
      <c r="CT22" s="366">
        <f t="shared" si="33"/>
        <v>202205.33848442961</v>
      </c>
      <c r="CU22" s="366">
        <f t="shared" si="33"/>
        <v>221689.6698771519</v>
      </c>
      <c r="CV22" s="366">
        <f t="shared" si="33"/>
        <v>230754.37278370446</v>
      </c>
      <c r="CW22" s="366">
        <f t="shared" si="33"/>
        <v>229912.87068737624</v>
      </c>
      <c r="CX22" s="366">
        <f t="shared" si="33"/>
        <v>276801.29101957008</v>
      </c>
      <c r="CY22" s="366">
        <f t="shared" si="33"/>
        <v>210489.91680854469</v>
      </c>
      <c r="CZ22" s="366">
        <f t="shared" si="33"/>
        <v>213356.1773114517</v>
      </c>
      <c r="DA22" s="366">
        <f t="shared" si="33"/>
        <v>202172.9698397312</v>
      </c>
      <c r="DB22" s="366">
        <f t="shared" si="33"/>
        <v>173870.29835931482</v>
      </c>
      <c r="DC22" s="366">
        <f t="shared" si="33"/>
        <v>183150.52662251913</v>
      </c>
      <c r="DD22" s="366">
        <f t="shared" si="33"/>
        <v>259992.57128313303</v>
      </c>
      <c r="DE22" s="366">
        <f t="shared" si="33"/>
        <v>201680.97141269661</v>
      </c>
      <c r="DF22" s="366">
        <f t="shared" si="33"/>
        <v>212336.2518988534</v>
      </c>
      <c r="DG22" s="366">
        <f t="shared" si="33"/>
        <v>230936.95705032599</v>
      </c>
      <c r="DH22" s="366">
        <f t="shared" si="33"/>
        <v>239716.49858348741</v>
      </c>
      <c r="DI22" s="366">
        <f t="shared" si="33"/>
        <v>245027.3548661776</v>
      </c>
      <c r="DJ22" s="366">
        <f t="shared" si="33"/>
        <v>287736.74029808905</v>
      </c>
      <c r="DK22" s="366">
        <f t="shared" si="33"/>
        <v>232143.23641568859</v>
      </c>
      <c r="DL22" s="366">
        <f t="shared" si="33"/>
        <v>209388.96023643747</v>
      </c>
      <c r="DM22" s="366">
        <f t="shared" si="33"/>
        <v>207384.41486830934</v>
      </c>
      <c r="DN22" s="366">
        <f t="shared" si="33"/>
        <v>181310.4088727686</v>
      </c>
      <c r="DO22" s="366">
        <f t="shared" si="33"/>
        <v>188382.98586439344</v>
      </c>
      <c r="DP22" s="366">
        <f t="shared" si="33"/>
        <v>266465.39276332565</v>
      </c>
      <c r="DQ22" s="366">
        <f t="shared" si="33"/>
        <v>208369.76514225928</v>
      </c>
      <c r="DR22" s="366">
        <f t="shared" si="33"/>
        <v>218785.8974232265</v>
      </c>
      <c r="DS22" s="366">
        <f t="shared" si="33"/>
        <v>237542.1153359712</v>
      </c>
      <c r="DT22" s="366">
        <f t="shared" si="33"/>
        <v>246782.68357968083</v>
      </c>
      <c r="DU22" s="366">
        <f t="shared" si="33"/>
        <v>252469.12304705803</v>
      </c>
      <c r="DV22" s="366">
        <f t="shared" si="33"/>
        <v>295030.20349434257</v>
      </c>
      <c r="DW22" s="366">
        <f t="shared" si="33"/>
        <v>239310.76008507551</v>
      </c>
      <c r="DX22" s="366">
        <f t="shared" si="33"/>
        <v>223327.54101299631</v>
      </c>
      <c r="DY22" s="366">
        <f t="shared" si="33"/>
        <v>210869.20690306762</v>
      </c>
      <c r="DZ22" s="366">
        <f t="shared" si="33"/>
        <v>192482.28522112148</v>
      </c>
      <c r="EA22" s="366">
        <f t="shared" si="33"/>
        <v>190775.86795223923</v>
      </c>
      <c r="EB22" s="366">
        <f t="shared" si="33"/>
        <v>272038.69813809096</v>
      </c>
      <c r="EC22" s="366">
        <f t="shared" si="33"/>
        <v>215096.57583025846</v>
      </c>
      <c r="ED22" s="366">
        <f t="shared" si="33"/>
        <v>224695.57969292588</v>
      </c>
      <c r="EE22" s="366">
        <f t="shared" ref="EE22:GP22" si="34">SUM(EE18:EE21)</f>
        <v>243841.02780005118</v>
      </c>
      <c r="EF22" s="366">
        <f t="shared" si="34"/>
        <v>253741.82254192143</v>
      </c>
      <c r="EG22" s="366">
        <f t="shared" si="34"/>
        <v>236682.86152965477</v>
      </c>
      <c r="EH22" s="366">
        <f t="shared" si="34"/>
        <v>293221.95994818147</v>
      </c>
      <c r="EI22" s="366">
        <f t="shared" si="34"/>
        <v>228303.96025078578</v>
      </c>
      <c r="EJ22" s="366">
        <f t="shared" si="34"/>
        <v>229998.50409602671</v>
      </c>
      <c r="EK22" s="366">
        <f t="shared" si="34"/>
        <v>220579.33415188832</v>
      </c>
      <c r="EL22" s="366">
        <f t="shared" si="34"/>
        <v>192445.68632351505</v>
      </c>
      <c r="EM22" s="366">
        <f t="shared" si="34"/>
        <v>203034.91370402378</v>
      </c>
      <c r="EN22" s="366">
        <f t="shared" si="34"/>
        <v>281320.11293564754</v>
      </c>
      <c r="EO22" s="366">
        <f t="shared" si="34"/>
        <v>222521.53985045399</v>
      </c>
      <c r="EP22" s="366">
        <f t="shared" si="34"/>
        <v>233155.78250450618</v>
      </c>
      <c r="EQ22" s="366">
        <f t="shared" si="34"/>
        <v>251951.299317595</v>
      </c>
      <c r="ER22" s="366">
        <f t="shared" si="34"/>
        <v>261916.03732181381</v>
      </c>
      <c r="ES22" s="366">
        <f t="shared" si="34"/>
        <v>262751.34756103513</v>
      </c>
      <c r="ET22" s="366">
        <f t="shared" si="34"/>
        <v>308355.12101056101</v>
      </c>
      <c r="EU22" s="366">
        <f t="shared" si="34"/>
        <v>252968.57382971526</v>
      </c>
      <c r="EV22" s="366">
        <f t="shared" si="34"/>
        <v>229868.69543540271</v>
      </c>
      <c r="EW22" s="366">
        <f t="shared" si="34"/>
        <v>228606.73006744529</v>
      </c>
      <c r="EX22" s="366">
        <f t="shared" si="34"/>
        <v>202173.08637990465</v>
      </c>
      <c r="EY22" s="366">
        <f t="shared" si="34"/>
        <v>210402.36561480048</v>
      </c>
      <c r="EZ22" s="366">
        <f t="shared" si="34"/>
        <v>289636.04988962464</v>
      </c>
      <c r="FA22" s="366">
        <f t="shared" si="34"/>
        <v>230796.26975298114</v>
      </c>
      <c r="FB22" s="366">
        <f t="shared" si="34"/>
        <v>241022.46175158091</v>
      </c>
      <c r="FC22" s="366">
        <f t="shared" si="34"/>
        <v>259824.02311499737</v>
      </c>
      <c r="FD22" s="366">
        <f t="shared" si="34"/>
        <v>270153.47903045552</v>
      </c>
      <c r="FE22" s="366">
        <f t="shared" si="34"/>
        <v>263532.58005205455</v>
      </c>
      <c r="FF22" s="366">
        <f t="shared" si="34"/>
        <v>313616.58663543721</v>
      </c>
      <c r="FG22" s="366">
        <f t="shared" si="34"/>
        <v>258943.88686347424</v>
      </c>
      <c r="FH22" s="366">
        <f t="shared" si="34"/>
        <v>242099.09250482428</v>
      </c>
      <c r="FI22" s="366">
        <f t="shared" si="34"/>
        <v>231118.90423066626</v>
      </c>
      <c r="FJ22" s="366">
        <f t="shared" si="34"/>
        <v>212733.53424228239</v>
      </c>
      <c r="FK22" s="366">
        <f t="shared" si="34"/>
        <v>212351.74397257253</v>
      </c>
      <c r="FL22" s="366">
        <f t="shared" si="34"/>
        <v>295021.35887211509</v>
      </c>
      <c r="FM22" s="366">
        <f t="shared" si="34"/>
        <v>237489.73285882524</v>
      </c>
      <c r="FN22" s="366">
        <f t="shared" si="34"/>
        <v>247014.24579651564</v>
      </c>
      <c r="FO22" s="366">
        <f t="shared" si="34"/>
        <v>266314.74516582635</v>
      </c>
      <c r="FP22" s="366">
        <f t="shared" si="34"/>
        <v>277418.60897974879</v>
      </c>
      <c r="FQ22" s="366">
        <f t="shared" si="34"/>
        <v>275341.62690143374</v>
      </c>
      <c r="FR22" s="366">
        <f t="shared" si="34"/>
        <v>322909.16131999984</v>
      </c>
      <c r="FS22" s="366">
        <f t="shared" si="34"/>
        <v>267720.63609408069</v>
      </c>
      <c r="FT22" s="366">
        <f t="shared" si="34"/>
        <v>244432.30136227544</v>
      </c>
      <c r="FU22" s="366">
        <f t="shared" si="34"/>
        <v>243708.21551069105</v>
      </c>
      <c r="FV22" s="366">
        <f t="shared" si="34"/>
        <v>217041.23353407279</v>
      </c>
      <c r="FW22" s="366">
        <f t="shared" si="34"/>
        <v>226108.28744439036</v>
      </c>
      <c r="FX22" s="366">
        <f t="shared" si="34"/>
        <v>306168.68750911398</v>
      </c>
      <c r="FY22" s="366">
        <f t="shared" si="34"/>
        <v>246813.51700182818</v>
      </c>
      <c r="FZ22" s="366">
        <f t="shared" si="34"/>
        <v>256914.70801042445</v>
      </c>
      <c r="GA22" s="366">
        <f t="shared" si="34"/>
        <v>275755.5465200193</v>
      </c>
      <c r="GB22" s="366">
        <f t="shared" si="34"/>
        <v>286861.19728326745</v>
      </c>
      <c r="GC22" s="366">
        <f t="shared" si="34"/>
        <v>291558.20446288731</v>
      </c>
      <c r="GD22" s="366">
        <f t="shared" si="34"/>
        <v>334795.8083861827</v>
      </c>
      <c r="GE22" s="366">
        <f t="shared" si="34"/>
        <v>278505.55276140478</v>
      </c>
      <c r="GF22" s="366">
        <f t="shared" si="34"/>
        <v>255488.0869161234</v>
      </c>
      <c r="GG22" s="366">
        <f t="shared" si="34"/>
        <v>254084.25331039712</v>
      </c>
      <c r="GH22" s="366">
        <f t="shared" si="34"/>
        <v>226749.4246621459</v>
      </c>
      <c r="GI22" s="366">
        <f t="shared" si="34"/>
        <v>235986.84165956639</v>
      </c>
      <c r="GJ22" s="366">
        <f t="shared" si="34"/>
        <v>316134.70279363339</v>
      </c>
      <c r="GK22" s="366">
        <f t="shared" si="34"/>
        <v>256249.37705266837</v>
      </c>
      <c r="GL22" s="366">
        <f t="shared" si="34"/>
        <v>266094.37235950812</v>
      </c>
      <c r="GM22" s="366">
        <f t="shared" si="34"/>
        <v>284787.79221134167</v>
      </c>
      <c r="GN22" s="366">
        <f t="shared" si="34"/>
        <v>296159.75747113657</v>
      </c>
      <c r="GO22" s="366">
        <f t="shared" si="34"/>
        <v>295277.44891078107</v>
      </c>
      <c r="GP22" s="366">
        <f t="shared" si="34"/>
        <v>341773.82996425434</v>
      </c>
      <c r="GQ22" s="366">
        <f t="shared" ref="GQ22:JB22" si="35">SUM(GQ18:GQ21)</f>
        <v>274054.12525067793</v>
      </c>
      <c r="GR22" s="366">
        <f t="shared" si="35"/>
        <v>276389.11484197882</v>
      </c>
      <c r="GS22" s="366">
        <f t="shared" si="35"/>
        <v>265682.62504975504</v>
      </c>
      <c r="GT22" s="366">
        <f t="shared" si="35"/>
        <v>235463.15518244609</v>
      </c>
      <c r="GU22" s="366">
        <f t="shared" si="35"/>
        <v>247468.54736212347</v>
      </c>
      <c r="GV22" s="366">
        <f t="shared" si="35"/>
        <v>326915.96786885714</v>
      </c>
      <c r="GW22" s="366">
        <f t="shared" si="35"/>
        <v>266095.94332104572</v>
      </c>
      <c r="GX22" s="366">
        <f t="shared" si="35"/>
        <v>275894.5214537495</v>
      </c>
      <c r="GY22" s="366">
        <f t="shared" si="35"/>
        <v>294333.05396150664</v>
      </c>
      <c r="GZ22" s="366">
        <f t="shared" si="35"/>
        <v>305892.6084999041</v>
      </c>
      <c r="HA22" s="366">
        <f t="shared" si="35"/>
        <v>287352.21677284542</v>
      </c>
      <c r="HB22" s="366">
        <f t="shared" si="35"/>
        <v>344414.48112238449</v>
      </c>
      <c r="HC22" s="366">
        <f t="shared" si="35"/>
        <v>290370.6072642575</v>
      </c>
      <c r="HD22" s="366">
        <f t="shared" si="35"/>
        <v>265755.54812093242</v>
      </c>
      <c r="HE22" s="366">
        <f t="shared" si="35"/>
        <v>266725.2089798029</v>
      </c>
      <c r="HF22" s="366">
        <f t="shared" si="35"/>
        <v>240039.95195012432</v>
      </c>
      <c r="HG22" s="366">
        <f t="shared" si="35"/>
        <v>250495.69856683834</v>
      </c>
      <c r="HH22" s="366">
        <f t="shared" si="35"/>
        <v>332086.14679896407</v>
      </c>
      <c r="HI22" s="366">
        <f t="shared" si="35"/>
        <v>272064.3742690974</v>
      </c>
      <c r="HJ22" s="366">
        <f t="shared" si="35"/>
        <v>282062.39925458113</v>
      </c>
      <c r="HK22" s="366">
        <f t="shared" si="35"/>
        <v>301060.06976021104</v>
      </c>
      <c r="HL22" s="366">
        <f t="shared" si="35"/>
        <v>313477.34754398069</v>
      </c>
      <c r="HM22" s="366">
        <f t="shared" si="35"/>
        <v>313051.91997173784</v>
      </c>
      <c r="HN22" s="366">
        <f t="shared" si="35"/>
        <v>359551.75061434408</v>
      </c>
      <c r="HO22" s="366">
        <f t="shared" si="35"/>
        <v>303465.54906386836</v>
      </c>
      <c r="HP22" s="366">
        <f t="shared" si="35"/>
        <v>280035.06639787822</v>
      </c>
      <c r="HQ22" s="366">
        <f t="shared" si="35"/>
        <v>279462.36933929607</v>
      </c>
      <c r="HR22" s="366">
        <f t="shared" si="35"/>
        <v>256484.77887974991</v>
      </c>
      <c r="HS22" s="366">
        <f t="shared" si="35"/>
        <v>256759.93178304835</v>
      </c>
      <c r="HT22" s="366">
        <f t="shared" si="35"/>
        <v>342140.32550160534</v>
      </c>
      <c r="HU22" s="366">
        <f t="shared" si="35"/>
        <v>282543.13523925713</v>
      </c>
      <c r="HV22" s="366">
        <f t="shared" si="35"/>
        <v>291243.90649227367</v>
      </c>
      <c r="HW22" s="366">
        <f t="shared" si="35"/>
        <v>310464.37073209084</v>
      </c>
      <c r="HX22" s="366">
        <f t="shared" si="35"/>
        <v>323371.86620904534</v>
      </c>
      <c r="HY22" s="366">
        <f t="shared" si="35"/>
        <v>320003.84276644059</v>
      </c>
      <c r="HZ22" s="366">
        <f t="shared" si="35"/>
        <v>368186.69376194087</v>
      </c>
      <c r="IA22" s="366">
        <f t="shared" si="35"/>
        <v>300394.25865694042</v>
      </c>
      <c r="IB22" s="366">
        <f t="shared" si="35"/>
        <v>302491.52804864326</v>
      </c>
      <c r="IC22" s="366">
        <f t="shared" si="35"/>
        <v>292378.12829148007</v>
      </c>
      <c r="ID22" s="366">
        <f t="shared" si="35"/>
        <v>261586.61554442908</v>
      </c>
      <c r="IE22" s="366">
        <f t="shared" si="35"/>
        <v>274895.67582771828</v>
      </c>
      <c r="IF22" s="366">
        <f t="shared" si="35"/>
        <v>355609.37679656374</v>
      </c>
      <c r="IG22" s="366">
        <f t="shared" si="35"/>
        <v>293840.390478549</v>
      </c>
      <c r="IH22" s="366">
        <f t="shared" si="35"/>
        <v>303364.84281534929</v>
      </c>
      <c r="II22" s="366">
        <f t="shared" si="35"/>
        <v>321812.1546828369</v>
      </c>
      <c r="IJ22" s="366">
        <f t="shared" si="35"/>
        <v>334621.33065402391</v>
      </c>
      <c r="IK22" s="366">
        <f t="shared" si="35"/>
        <v>337419.5752039887</v>
      </c>
      <c r="IL22" s="366">
        <f t="shared" si="35"/>
        <v>381522.08124733868</v>
      </c>
      <c r="IM22" s="366">
        <f t="shared" si="35"/>
        <v>324464.36662616959</v>
      </c>
      <c r="IN22" s="366">
        <f t="shared" si="35"/>
        <v>300965.36766142619</v>
      </c>
      <c r="IO22" s="366">
        <f t="shared" si="35"/>
        <v>300090.5145644311</v>
      </c>
      <c r="IP22" s="366">
        <f t="shared" si="35"/>
        <v>271495.7794246194</v>
      </c>
      <c r="IQ22" s="366">
        <f t="shared" si="35"/>
        <v>282716.28907504596</v>
      </c>
      <c r="IR22" s="366">
        <f t="shared" si="35"/>
        <v>364781.55149716936</v>
      </c>
      <c r="IS22" s="366">
        <f t="shared" si="35"/>
        <v>303160.38162737445</v>
      </c>
      <c r="IT22" s="366">
        <f t="shared" si="35"/>
        <v>312430.50912066875</v>
      </c>
      <c r="IU22" s="366">
        <f t="shared" si="35"/>
        <v>331039.29594470037</v>
      </c>
      <c r="IV22" s="366">
        <f t="shared" si="35"/>
        <v>344413.96523788344</v>
      </c>
      <c r="IW22" s="366">
        <f t="shared" si="35"/>
        <v>347534.11860872037</v>
      </c>
      <c r="IX22" s="366">
        <f t="shared" si="35"/>
        <v>391533.42288997106</v>
      </c>
      <c r="IY22" s="366">
        <f t="shared" si="35"/>
        <v>334321.26612325647</v>
      </c>
      <c r="IZ22" s="366">
        <f t="shared" si="35"/>
        <v>317581.36724389269</v>
      </c>
      <c r="JA22" s="366">
        <f t="shared" si="35"/>
        <v>306284.07781948318</v>
      </c>
      <c r="JB22" s="366">
        <f t="shared" si="35"/>
        <v>285319.42672828882</v>
      </c>
      <c r="JC22" s="366">
        <f t="shared" ref="JC22:LN22" si="36">SUM(JC18:JC21)</f>
        <v>287863.20037106361</v>
      </c>
      <c r="JD22" s="366">
        <f t="shared" si="36"/>
        <v>373206.68503976607</v>
      </c>
      <c r="JE22" s="366">
        <f t="shared" si="36"/>
        <v>312656.16508151509</v>
      </c>
      <c r="JF22" s="366">
        <f t="shared" si="36"/>
        <v>321083.01720320235</v>
      </c>
      <c r="JG22" s="366">
        <f t="shared" si="36"/>
        <v>340078.61173987656</v>
      </c>
      <c r="JH22" s="366">
        <f t="shared" si="36"/>
        <v>354213.68235654867</v>
      </c>
      <c r="JI22" s="366">
        <f t="shared" si="36"/>
        <v>351852.31739320076</v>
      </c>
      <c r="JJ22" s="366">
        <f t="shared" si="36"/>
        <v>399335.40214050451</v>
      </c>
      <c r="JK22" s="366">
        <f t="shared" si="36"/>
        <v>330847.76916210551</v>
      </c>
      <c r="JL22" s="366">
        <f t="shared" si="36"/>
        <v>332805.10332904931</v>
      </c>
      <c r="JM22" s="366">
        <f t="shared" si="36"/>
        <v>322848.75000184024</v>
      </c>
      <c r="JN22" s="366">
        <f t="shared" si="36"/>
        <v>291158.43437522324</v>
      </c>
      <c r="JO22" s="366">
        <f t="shared" si="36"/>
        <v>305718.37938678171</v>
      </c>
      <c r="JP22" s="366">
        <f t="shared" si="36"/>
        <v>387613.2289979948</v>
      </c>
      <c r="JQ22" s="366">
        <f t="shared" si="36"/>
        <v>324686.39274908131</v>
      </c>
      <c r="JR22" s="366">
        <f t="shared" si="36"/>
        <v>333813.80669988226</v>
      </c>
      <c r="JS22" s="366">
        <f t="shared" si="36"/>
        <v>352181.66303100553</v>
      </c>
      <c r="JT22" s="366">
        <f t="shared" si="36"/>
        <v>366260.41211267031</v>
      </c>
      <c r="JU22" s="366">
        <f t="shared" si="36"/>
        <v>364230.79196083051</v>
      </c>
      <c r="JV22" s="366">
        <f t="shared" si="36"/>
        <v>411212.6420838894</v>
      </c>
      <c r="JW22" s="366">
        <f t="shared" si="36"/>
        <v>354149.39258141775</v>
      </c>
      <c r="JX22" s="366">
        <f t="shared" si="36"/>
        <v>330167.39519876509</v>
      </c>
      <c r="JY22" s="366">
        <f t="shared" si="36"/>
        <v>330048.95619745931</v>
      </c>
      <c r="JZ22" s="366">
        <f t="shared" si="36"/>
        <v>300852.86754735757</v>
      </c>
      <c r="KA22" s="366">
        <f t="shared" si="36"/>
        <v>313490.05819222756</v>
      </c>
      <c r="KB22" s="366">
        <f t="shared" si="36"/>
        <v>396963.07307764189</v>
      </c>
      <c r="KC22" s="366">
        <f t="shared" si="36"/>
        <v>334307.32170304033</v>
      </c>
      <c r="KD22" s="366">
        <f t="shared" si="36"/>
        <v>343278.23618576751</v>
      </c>
      <c r="KE22" s="366">
        <f t="shared" si="36"/>
        <v>361901.40872880537</v>
      </c>
      <c r="KF22" s="366">
        <f t="shared" si="36"/>
        <v>376653.69475030358</v>
      </c>
      <c r="KG22" s="366">
        <f t="shared" si="36"/>
        <v>367264.22079621995</v>
      </c>
      <c r="KH22" s="366">
        <f t="shared" si="36"/>
        <v>418902.94166317501</v>
      </c>
      <c r="KI22" s="366">
        <f t="shared" si="36"/>
        <v>362626.9629865748</v>
      </c>
      <c r="KJ22" s="366">
        <f t="shared" si="36"/>
        <v>344971.10806798737</v>
      </c>
      <c r="KK22" s="366">
        <f t="shared" si="36"/>
        <v>335236.32713394816</v>
      </c>
      <c r="KL22" s="366">
        <f t="shared" si="36"/>
        <v>314082.67895885656</v>
      </c>
      <c r="KM22" s="366">
        <f t="shared" si="36"/>
        <v>318263.61828095943</v>
      </c>
      <c r="KN22" s="366">
        <f t="shared" si="36"/>
        <v>405314.08085447166</v>
      </c>
      <c r="KO22" s="366">
        <f t="shared" si="36"/>
        <v>343907.14290079067</v>
      </c>
      <c r="KP22" s="366">
        <f t="shared" si="36"/>
        <v>352172.38643320178</v>
      </c>
      <c r="KQ22" s="366">
        <f t="shared" si="36"/>
        <v>371311.41861531348</v>
      </c>
      <c r="KR22" s="366">
        <f t="shared" si="36"/>
        <v>386961.34056077467</v>
      </c>
      <c r="KS22" s="366">
        <f t="shared" si="36"/>
        <v>382063.38704481017</v>
      </c>
      <c r="KT22" s="366">
        <f t="shared" si="36"/>
        <v>431241.71798613336</v>
      </c>
      <c r="KU22" s="366">
        <f t="shared" si="36"/>
        <v>374423.64103888226</v>
      </c>
      <c r="KV22" s="366">
        <f t="shared" si="36"/>
        <v>350315.12764397182</v>
      </c>
      <c r="KW22" s="366">
        <f t="shared" si="36"/>
        <v>350874.05120792548</v>
      </c>
      <c r="KX22" s="366">
        <f t="shared" si="36"/>
        <v>321378.67806928366</v>
      </c>
      <c r="KY22" s="366">
        <f t="shared" si="36"/>
        <v>335122.95685325144</v>
      </c>
      <c r="KZ22" s="366">
        <f t="shared" si="36"/>
        <v>419673.415165385</v>
      </c>
      <c r="LA22" s="366">
        <f t="shared" si="36"/>
        <v>356353.22009221418</v>
      </c>
      <c r="LB22" s="366">
        <f t="shared" si="36"/>
        <v>365167.50768961158</v>
      </c>
      <c r="LC22" s="366">
        <f t="shared" si="36"/>
        <v>383845.08429333678</v>
      </c>
      <c r="LD22" s="366">
        <f t="shared" si="36"/>
        <v>399607.66484750231</v>
      </c>
      <c r="LE22" s="366">
        <f t="shared" si="36"/>
        <v>400886.49590935622</v>
      </c>
      <c r="LF22" s="366">
        <f t="shared" si="36"/>
        <v>446105.21130270982</v>
      </c>
      <c r="LG22" s="366">
        <f t="shared" si="36"/>
        <v>388212.91365300148</v>
      </c>
      <c r="LH22" s="366">
        <f t="shared" si="36"/>
        <v>364327.63218333031</v>
      </c>
      <c r="LI22" s="366">
        <f t="shared" si="36"/>
        <v>364292.90942712897</v>
      </c>
      <c r="LJ22" s="366">
        <f t="shared" si="36"/>
        <v>334091.93370840617</v>
      </c>
      <c r="LK22" s="366">
        <f t="shared" si="36"/>
        <v>348132.00699118752</v>
      </c>
      <c r="LL22" s="366">
        <f t="shared" si="36"/>
        <v>432896.35226052161</v>
      </c>
      <c r="LM22" s="366">
        <f t="shared" si="36"/>
        <v>368964.91485487926</v>
      </c>
      <c r="LN22" s="366">
        <f t="shared" si="36"/>
        <v>377502.2625996524</v>
      </c>
      <c r="LO22" s="366">
        <f t="shared" ref="LO22:NA22" si="37">SUM(LO18:LO21)</f>
        <v>396037.49237396335</v>
      </c>
      <c r="LP22" s="366">
        <f t="shared" si="37"/>
        <v>412185.41689619346</v>
      </c>
      <c r="LQ22" s="366">
        <f t="shared" si="37"/>
        <v>408352.32668369549</v>
      </c>
      <c r="LR22" s="366">
        <f t="shared" si="37"/>
        <v>456559.49883645249</v>
      </c>
      <c r="LS22" s="366">
        <f t="shared" si="37"/>
        <v>387142.05863075267</v>
      </c>
      <c r="LT22" s="366">
        <f t="shared" si="37"/>
        <v>388627.13161443098</v>
      </c>
      <c r="LU22" s="366">
        <f t="shared" si="37"/>
        <v>379272.72848319996</v>
      </c>
      <c r="LV22" s="366">
        <f t="shared" si="37"/>
        <v>346093.07916416449</v>
      </c>
      <c r="LW22" s="366">
        <f t="shared" si="37"/>
        <v>363006.94299892423</v>
      </c>
      <c r="LX22" s="366">
        <f t="shared" si="37"/>
        <v>447166.13088670798</v>
      </c>
      <c r="LY22" s="366">
        <f t="shared" si="37"/>
        <v>382190.92861059395</v>
      </c>
      <c r="LZ22" s="366">
        <f t="shared" si="37"/>
        <v>390642.28835381567</v>
      </c>
      <c r="MA22" s="366">
        <f t="shared" si="37"/>
        <v>408911.34037204989</v>
      </c>
      <c r="MB22" s="366">
        <f t="shared" si="37"/>
        <v>425355.4105674827</v>
      </c>
      <c r="MC22" s="366">
        <f t="shared" si="37"/>
        <v>403788.75644876517</v>
      </c>
      <c r="MD22" s="366">
        <f t="shared" si="37"/>
        <v>462607.22216462588</v>
      </c>
      <c r="ME22" s="366">
        <f t="shared" si="37"/>
        <v>406824.78956856317</v>
      </c>
      <c r="MF22" s="366">
        <f t="shared" si="37"/>
        <v>381340.17912919872</v>
      </c>
      <c r="MG22" s="366">
        <f t="shared" si="37"/>
        <v>383694.12592204171</v>
      </c>
      <c r="MH22" s="366">
        <f t="shared" si="37"/>
        <v>353977.43522474257</v>
      </c>
      <c r="MI22" s="366">
        <f t="shared" si="37"/>
        <v>369459.37150263845</v>
      </c>
      <c r="MJ22" s="366">
        <f t="shared" si="37"/>
        <v>455874.37624951277</v>
      </c>
      <c r="MK22" s="366">
        <f t="shared" si="37"/>
        <v>391597.50133892085</v>
      </c>
      <c r="ML22" s="366">
        <f t="shared" si="37"/>
        <v>400215.56946940714</v>
      </c>
      <c r="MM22" s="366">
        <f t="shared" si="37"/>
        <v>419039.54539284343</v>
      </c>
      <c r="MN22" s="366">
        <f t="shared" si="37"/>
        <v>436458.264366569</v>
      </c>
      <c r="MO22" s="366">
        <f t="shared" si="37"/>
        <v>432934.02115230687</v>
      </c>
      <c r="MP22" s="366">
        <f t="shared" si="37"/>
        <v>481240.66888935177</v>
      </c>
      <c r="MQ22" s="366">
        <f t="shared" si="37"/>
        <v>423377.44723597582</v>
      </c>
      <c r="MR22" s="366">
        <f t="shared" si="37"/>
        <v>399059.94778662414</v>
      </c>
      <c r="MS22" s="366">
        <f t="shared" si="37"/>
        <v>399906.44588249316</v>
      </c>
      <c r="MT22" s="366">
        <f t="shared" si="37"/>
        <v>369036.75643324736</v>
      </c>
      <c r="MU22" s="366">
        <f t="shared" si="37"/>
        <v>384742.63320063683</v>
      </c>
      <c r="MV22" s="366">
        <f t="shared" si="37"/>
        <v>471147.27053368441</v>
      </c>
      <c r="MW22" s="366">
        <f t="shared" si="37"/>
        <v>406037.97868790955</v>
      </c>
      <c r="MX22" s="366">
        <f t="shared" si="37"/>
        <v>414243.96698068146</v>
      </c>
      <c r="MY22" s="366">
        <f t="shared" si="37"/>
        <v>432805.97302523587</v>
      </c>
      <c r="MZ22" s="366">
        <f t="shared" si="37"/>
        <v>450550.2555196716</v>
      </c>
      <c r="NA22" s="366">
        <f t="shared" si="37"/>
        <v>439355.34119906445</v>
      </c>
    </row>
  </sheetData>
  <mergeCells count="32">
    <mergeCell ref="CX15:DI15"/>
    <mergeCell ref="B1:E1"/>
    <mergeCell ref="B17:C17"/>
    <mergeCell ref="F15:Q15"/>
    <mergeCell ref="R15:AC15"/>
    <mergeCell ref="AD15:AO15"/>
    <mergeCell ref="AP15:BA15"/>
    <mergeCell ref="BB15:BM15"/>
    <mergeCell ref="BN15:BY15"/>
    <mergeCell ref="BZ15:CK15"/>
    <mergeCell ref="CL15:CW15"/>
    <mergeCell ref="IL15:IW15"/>
    <mergeCell ref="DJ15:DU15"/>
    <mergeCell ref="DV15:EG15"/>
    <mergeCell ref="EH15:ES15"/>
    <mergeCell ref="ET15:FE15"/>
    <mergeCell ref="FF15:FQ15"/>
    <mergeCell ref="FR15:GC15"/>
    <mergeCell ref="GD15:GO15"/>
    <mergeCell ref="GP15:HA15"/>
    <mergeCell ref="HB15:HM15"/>
    <mergeCell ref="HN15:HY15"/>
    <mergeCell ref="HZ15:IK15"/>
    <mergeCell ref="LR15:MC15"/>
    <mergeCell ref="MD15:MO15"/>
    <mergeCell ref="MP15:NA15"/>
    <mergeCell ref="IX15:JI15"/>
    <mergeCell ref="JJ15:JU15"/>
    <mergeCell ref="JV15:KG15"/>
    <mergeCell ref="KH15:KS15"/>
    <mergeCell ref="KT15:LE15"/>
    <mergeCell ref="LF15:LQ15"/>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87BED-3475-439A-ADFB-598773C2048F}">
  <sheetPr>
    <tabColor theme="2" tint="-9.9978637043366805E-2"/>
  </sheetPr>
  <dimension ref="A1:JE305"/>
  <sheetViews>
    <sheetView zoomScale="80" zoomScaleNormal="80" workbookViewId="0">
      <pane xSplit="8" ySplit="3" topLeftCell="I56" activePane="bottomRight" state="frozen"/>
      <selection activeCell="C132" sqref="C132:C134"/>
      <selection pane="topRight" activeCell="C132" sqref="C132:C134"/>
      <selection pane="bottomLeft" activeCell="C132" sqref="C132:C134"/>
      <selection pane="bottomRight" activeCell="A95" sqref="A95"/>
    </sheetView>
  </sheetViews>
  <sheetFormatPr defaultColWidth="9.140625" defaultRowHeight="12.75" outlineLevelRow="1" x14ac:dyDescent="0.2"/>
  <cols>
    <col min="1" max="1" width="5.85546875" style="82" bestFit="1" customWidth="1"/>
    <col min="2" max="2" width="8" style="82" bestFit="1" customWidth="1"/>
    <col min="3" max="3" width="8.7109375" style="116" customWidth="1"/>
    <col min="4" max="4" width="4" style="116" customWidth="1"/>
    <col min="5" max="5" width="13.85546875" style="92" customWidth="1"/>
    <col min="6" max="7" width="7.7109375" style="67" customWidth="1"/>
    <col min="8" max="8" width="54.5703125" style="84" bestFit="1" customWidth="1"/>
    <col min="9" max="9" width="13.140625" style="67" hidden="1" customWidth="1"/>
    <col min="10" max="10" width="16.7109375" style="82" hidden="1" customWidth="1"/>
    <col min="11" max="11" width="26.5703125" style="67" hidden="1" customWidth="1"/>
    <col min="12" max="16" width="16" style="1" customWidth="1"/>
    <col min="17" max="17" width="18.7109375" style="1" bestFit="1" customWidth="1"/>
    <col min="18" max="18" width="17.140625" style="1" bestFit="1" customWidth="1"/>
    <col min="19" max="20" width="16" style="1" customWidth="1"/>
    <col min="21" max="264" width="9.140625" style="207"/>
    <col min="265" max="265" width="9.140625" style="199"/>
    <col min="266" max="16384" width="9.140625" style="84"/>
  </cols>
  <sheetData>
    <row r="1" spans="1:265" s="149" customFormat="1" ht="15" customHeight="1" x14ac:dyDescent="0.25">
      <c r="A1" s="68" t="s">
        <v>280</v>
      </c>
      <c r="B1" s="68" t="s">
        <v>280</v>
      </c>
      <c r="C1" s="120"/>
      <c r="D1" s="120"/>
      <c r="E1" s="68"/>
      <c r="F1" s="155"/>
      <c r="G1" s="155"/>
      <c r="H1" s="235" t="s">
        <v>581</v>
      </c>
      <c r="I1" s="68"/>
      <c r="J1" s="68"/>
      <c r="K1" s="68"/>
      <c r="L1" s="230">
        <f>15000+2500</f>
        <v>17500</v>
      </c>
      <c r="M1" s="230">
        <f>10000+2500</f>
        <v>12500</v>
      </c>
      <c r="N1" s="532">
        <v>1200</v>
      </c>
      <c r="O1" s="230">
        <f>30000+2500</f>
        <v>32500</v>
      </c>
      <c r="P1" s="230">
        <f>10000+2500+4000+4500</f>
        <v>21000</v>
      </c>
      <c r="Q1" s="532">
        <v>17500</v>
      </c>
      <c r="R1" s="532">
        <v>300000</v>
      </c>
      <c r="S1" s="230">
        <f>850000+20000+30000</f>
        <v>900000</v>
      </c>
      <c r="T1" s="230">
        <f>30*5000+6*6500+15*2500+15*50000+4*1500</f>
        <v>982500</v>
      </c>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205"/>
      <c r="DJ1" s="205"/>
      <c r="DK1" s="205"/>
      <c r="DL1" s="205"/>
      <c r="DM1" s="205"/>
      <c r="DN1" s="205"/>
      <c r="DO1" s="205"/>
      <c r="DP1" s="205"/>
      <c r="DQ1" s="205"/>
      <c r="DR1" s="205"/>
      <c r="DS1" s="205"/>
      <c r="DT1" s="205"/>
      <c r="DU1" s="205"/>
      <c r="DV1" s="205"/>
      <c r="DW1" s="205"/>
      <c r="DX1" s="205"/>
      <c r="DY1" s="205"/>
      <c r="DZ1" s="205"/>
      <c r="EA1" s="205"/>
      <c r="EB1" s="205"/>
      <c r="EC1" s="205"/>
      <c r="ED1" s="205"/>
      <c r="EE1" s="205"/>
      <c r="EF1" s="205"/>
      <c r="EG1" s="205"/>
      <c r="EH1" s="205"/>
      <c r="EI1" s="205"/>
      <c r="EJ1" s="205"/>
      <c r="EK1" s="205"/>
      <c r="EL1" s="205"/>
      <c r="EM1" s="205"/>
      <c r="EN1" s="205"/>
      <c r="EO1" s="205"/>
      <c r="EP1" s="205"/>
      <c r="EQ1" s="205"/>
      <c r="ER1" s="205"/>
      <c r="ES1" s="205"/>
      <c r="ET1" s="205"/>
      <c r="EU1" s="205"/>
      <c r="EV1" s="205"/>
      <c r="EW1" s="205"/>
      <c r="EX1" s="205"/>
      <c r="EY1" s="205"/>
      <c r="EZ1" s="205"/>
      <c r="FA1" s="205"/>
      <c r="FB1" s="205"/>
      <c r="FC1" s="205"/>
      <c r="FD1" s="205"/>
      <c r="FE1" s="205"/>
      <c r="FF1" s="205"/>
      <c r="FG1" s="205"/>
      <c r="FH1" s="205"/>
      <c r="FI1" s="205"/>
      <c r="FJ1" s="205"/>
      <c r="FK1" s="205"/>
      <c r="FL1" s="205"/>
      <c r="FM1" s="205"/>
      <c r="FN1" s="205"/>
      <c r="FO1" s="205"/>
      <c r="FP1" s="205"/>
      <c r="FQ1" s="205"/>
      <c r="FR1" s="205"/>
      <c r="FS1" s="205"/>
      <c r="FT1" s="205"/>
      <c r="FU1" s="205"/>
      <c r="FV1" s="205"/>
      <c r="FW1" s="205"/>
      <c r="FX1" s="205"/>
      <c r="FY1" s="205"/>
      <c r="FZ1" s="205"/>
      <c r="GA1" s="205"/>
      <c r="GB1" s="205"/>
      <c r="GC1" s="205"/>
      <c r="GD1" s="205"/>
      <c r="GE1" s="205"/>
      <c r="GF1" s="205"/>
      <c r="GG1" s="205"/>
      <c r="GH1" s="205"/>
      <c r="GI1" s="205"/>
      <c r="GJ1" s="205"/>
      <c r="GK1" s="205"/>
      <c r="GL1" s="205"/>
      <c r="GM1" s="205"/>
      <c r="GN1" s="205"/>
      <c r="GO1" s="205"/>
      <c r="GP1" s="205"/>
      <c r="GQ1" s="205"/>
      <c r="GR1" s="205"/>
      <c r="GS1" s="205"/>
      <c r="GT1" s="205"/>
      <c r="GU1" s="205"/>
      <c r="GV1" s="205"/>
      <c r="GW1" s="205"/>
      <c r="GX1" s="205"/>
      <c r="GY1" s="205"/>
      <c r="GZ1" s="205"/>
      <c r="HA1" s="205"/>
      <c r="HB1" s="205"/>
      <c r="HC1" s="205"/>
      <c r="HD1" s="205"/>
      <c r="HE1" s="205"/>
      <c r="HF1" s="205"/>
      <c r="HG1" s="205"/>
      <c r="HH1" s="205"/>
      <c r="HI1" s="205"/>
      <c r="HJ1" s="205"/>
      <c r="HK1" s="205"/>
      <c r="HL1" s="205"/>
      <c r="HM1" s="205"/>
      <c r="HN1" s="205"/>
      <c r="HO1" s="205"/>
      <c r="HP1" s="205"/>
      <c r="HQ1" s="205"/>
      <c r="HR1" s="205"/>
      <c r="HS1" s="205"/>
      <c r="HT1" s="205"/>
      <c r="HU1" s="205"/>
      <c r="HV1" s="205"/>
      <c r="HW1" s="205"/>
      <c r="HX1" s="205"/>
      <c r="HY1" s="205"/>
      <c r="HZ1" s="205"/>
      <c r="IA1" s="205"/>
      <c r="IB1" s="205"/>
      <c r="IC1" s="205"/>
      <c r="ID1" s="205"/>
      <c r="IE1" s="205"/>
      <c r="IF1" s="205"/>
      <c r="IG1" s="205"/>
      <c r="IH1" s="205"/>
      <c r="II1" s="205"/>
      <c r="IJ1" s="205"/>
      <c r="IK1" s="205"/>
      <c r="IL1" s="205"/>
      <c r="IM1" s="205"/>
      <c r="IN1" s="205"/>
      <c r="IO1" s="205"/>
      <c r="IP1" s="205"/>
      <c r="IQ1" s="205"/>
      <c r="IR1" s="205"/>
      <c r="IS1" s="205"/>
      <c r="IT1" s="205"/>
      <c r="IU1" s="205"/>
      <c r="IV1" s="205"/>
      <c r="IW1" s="205"/>
      <c r="IX1" s="205"/>
      <c r="IY1" s="205"/>
      <c r="IZ1" s="205"/>
      <c r="JA1" s="205"/>
      <c r="JB1" s="205"/>
      <c r="JC1" s="205"/>
      <c r="JD1" s="205"/>
      <c r="JE1" s="194"/>
    </row>
    <row r="2" spans="1:265" s="153" customFormat="1" ht="91.5" customHeight="1" x14ac:dyDescent="0.25">
      <c r="A2" s="150" t="s">
        <v>244</v>
      </c>
      <c r="B2" s="150" t="s">
        <v>314</v>
      </c>
      <c r="C2" s="151" t="s">
        <v>315</v>
      </c>
      <c r="D2" s="151"/>
      <c r="E2" s="151"/>
      <c r="F2" s="155" t="s">
        <v>527</v>
      </c>
      <c r="G2" s="155" t="s">
        <v>526</v>
      </c>
      <c r="H2" s="70" t="s">
        <v>281</v>
      </c>
      <c r="I2" s="120" t="s">
        <v>2</v>
      </c>
      <c r="J2" s="120" t="s">
        <v>282</v>
      </c>
      <c r="K2" s="120" t="s">
        <v>283</v>
      </c>
      <c r="L2" s="233" t="s">
        <v>568</v>
      </c>
      <c r="M2" s="233" t="s">
        <v>566</v>
      </c>
      <c r="N2" s="233" t="s">
        <v>1001</v>
      </c>
      <c r="O2" s="233" t="s">
        <v>569</v>
      </c>
      <c r="P2" s="233" t="s">
        <v>580</v>
      </c>
      <c r="Q2" s="233" t="s">
        <v>936</v>
      </c>
      <c r="R2" s="234" t="s">
        <v>567</v>
      </c>
      <c r="S2" s="234" t="s">
        <v>578</v>
      </c>
      <c r="T2" s="234" t="s">
        <v>579</v>
      </c>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c r="JA2" s="206"/>
      <c r="JB2" s="206"/>
      <c r="JC2" s="206"/>
      <c r="JD2" s="206"/>
      <c r="JE2" s="195"/>
    </row>
    <row r="3" spans="1:265" s="74" customFormat="1" x14ac:dyDescent="0.25">
      <c r="A3" s="156"/>
      <c r="B3" s="156"/>
      <c r="C3" s="70"/>
      <c r="D3" s="70"/>
      <c r="E3" s="70"/>
      <c r="F3" s="158"/>
      <c r="G3" s="156"/>
      <c r="H3" s="69"/>
      <c r="I3" s="68"/>
      <c r="J3" s="68"/>
      <c r="K3" s="68"/>
      <c r="L3" s="68"/>
      <c r="M3" s="68"/>
      <c r="N3" s="68"/>
      <c r="O3" s="68"/>
      <c r="P3" s="68"/>
      <c r="Q3" s="68"/>
      <c r="R3" s="192"/>
      <c r="S3" s="192"/>
      <c r="T3" s="192"/>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c r="FL3" s="207"/>
      <c r="FM3" s="207"/>
      <c r="FN3" s="207"/>
      <c r="FO3" s="207"/>
      <c r="FP3" s="207"/>
      <c r="FQ3" s="207"/>
      <c r="FR3" s="207"/>
      <c r="FS3" s="207"/>
      <c r="FT3" s="207"/>
      <c r="FU3" s="207"/>
      <c r="FV3" s="207"/>
      <c r="FW3" s="207"/>
      <c r="FX3" s="207"/>
      <c r="FY3" s="207"/>
      <c r="FZ3" s="207"/>
      <c r="GA3" s="207"/>
      <c r="GB3" s="207"/>
      <c r="GC3" s="207"/>
      <c r="GD3" s="207"/>
      <c r="GE3" s="207"/>
      <c r="GF3" s="207"/>
      <c r="GG3" s="207"/>
      <c r="GH3" s="207"/>
      <c r="GI3" s="207"/>
      <c r="GJ3" s="207"/>
      <c r="GK3" s="207"/>
      <c r="GL3" s="207"/>
      <c r="GM3" s="207"/>
      <c r="GN3" s="207"/>
      <c r="GO3" s="207"/>
      <c r="GP3" s="207"/>
      <c r="GQ3" s="207"/>
      <c r="GR3" s="207"/>
      <c r="GS3" s="207"/>
      <c r="GT3" s="207"/>
      <c r="GU3" s="207"/>
      <c r="GV3" s="207"/>
      <c r="GW3" s="207"/>
      <c r="GX3" s="207"/>
      <c r="GY3" s="207"/>
      <c r="GZ3" s="207"/>
      <c r="HA3" s="207"/>
      <c r="HB3" s="207"/>
      <c r="HC3" s="207"/>
      <c r="HD3" s="207"/>
      <c r="HE3" s="207"/>
      <c r="HF3" s="207"/>
      <c r="HG3" s="207"/>
      <c r="HH3" s="207"/>
      <c r="HI3" s="207"/>
      <c r="HJ3" s="207"/>
      <c r="HK3" s="207"/>
      <c r="HL3" s="207"/>
      <c r="HM3" s="207"/>
      <c r="HN3" s="207"/>
      <c r="HO3" s="207"/>
      <c r="HP3" s="207"/>
      <c r="HQ3" s="207"/>
      <c r="HR3" s="207"/>
      <c r="HS3" s="207"/>
      <c r="HT3" s="207"/>
      <c r="HU3" s="207"/>
      <c r="HV3" s="207"/>
      <c r="HW3" s="207"/>
      <c r="HX3" s="207"/>
      <c r="HY3" s="207"/>
      <c r="HZ3" s="207"/>
      <c r="IA3" s="207"/>
      <c r="IB3" s="207"/>
      <c r="IC3" s="207"/>
      <c r="ID3" s="207"/>
      <c r="IE3" s="207"/>
      <c r="IF3" s="207"/>
      <c r="IG3" s="207"/>
      <c r="IH3" s="207"/>
      <c r="II3" s="207"/>
      <c r="IJ3" s="207"/>
      <c r="IK3" s="207"/>
      <c r="IL3" s="207"/>
      <c r="IM3" s="207"/>
      <c r="IN3" s="207"/>
      <c r="IO3" s="207"/>
      <c r="IP3" s="207"/>
      <c r="IQ3" s="207"/>
      <c r="IR3" s="207"/>
      <c r="IS3" s="207"/>
      <c r="IT3" s="207"/>
      <c r="IU3" s="207"/>
      <c r="IV3" s="207"/>
      <c r="IW3" s="207"/>
      <c r="IX3" s="207"/>
      <c r="IY3" s="207"/>
      <c r="IZ3" s="207"/>
      <c r="JA3" s="207"/>
      <c r="JB3" s="207"/>
      <c r="JC3" s="207"/>
      <c r="JD3" s="207"/>
      <c r="JE3" s="196"/>
    </row>
    <row r="4" spans="1:265" s="74" customFormat="1" ht="15.75" x14ac:dyDescent="0.25">
      <c r="A4" s="225"/>
      <c r="B4" s="225"/>
      <c r="C4" s="225" t="s">
        <v>518</v>
      </c>
      <c r="D4" s="225" t="s">
        <v>519</v>
      </c>
      <c r="E4" s="225" t="s">
        <v>522</v>
      </c>
      <c r="F4" s="226"/>
      <c r="G4" s="225"/>
      <c r="H4" s="228" t="s">
        <v>571</v>
      </c>
      <c r="I4" s="227"/>
      <c r="J4" s="227"/>
      <c r="K4" s="227"/>
      <c r="L4" s="232">
        <f t="shared" ref="L4:P4" si="0">L1*L5</f>
        <v>315000</v>
      </c>
      <c r="M4" s="232">
        <f t="shared" si="0"/>
        <v>762500</v>
      </c>
      <c r="N4" s="534">
        <f t="shared" si="0"/>
        <v>273600</v>
      </c>
      <c r="O4" s="232">
        <f t="shared" si="0"/>
        <v>585000</v>
      </c>
      <c r="P4" s="232">
        <f t="shared" si="0"/>
        <v>105000</v>
      </c>
      <c r="Q4" s="534">
        <f>Q1*Q5</f>
        <v>10097500</v>
      </c>
      <c r="R4" s="232">
        <f>R1*R5</f>
        <v>4950000</v>
      </c>
      <c r="S4" s="232">
        <f>S1*S5</f>
        <v>900000</v>
      </c>
      <c r="T4" s="232">
        <f>T1*T5</f>
        <v>982500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207"/>
      <c r="EQ4" s="207"/>
      <c r="ER4" s="207"/>
      <c r="ES4" s="207"/>
      <c r="ET4" s="207"/>
      <c r="EU4" s="207"/>
      <c r="EV4" s="207"/>
      <c r="EW4" s="207"/>
      <c r="EX4" s="207"/>
      <c r="EY4" s="207"/>
      <c r="EZ4" s="207"/>
      <c r="FA4" s="207"/>
      <c r="FB4" s="207"/>
      <c r="FC4" s="207"/>
      <c r="FD4" s="207"/>
      <c r="FE4" s="207"/>
      <c r="FF4" s="207"/>
      <c r="FG4" s="207"/>
      <c r="FH4" s="207"/>
      <c r="FI4" s="207"/>
      <c r="FJ4" s="207"/>
      <c r="FK4" s="207"/>
      <c r="FL4" s="207"/>
      <c r="FM4" s="207"/>
      <c r="FN4" s="207"/>
      <c r="FO4" s="207"/>
      <c r="FP4" s="207"/>
      <c r="FQ4" s="207"/>
      <c r="FR4" s="207"/>
      <c r="FS4" s="207"/>
      <c r="FT4" s="207"/>
      <c r="FU4" s="207"/>
      <c r="FV4" s="207"/>
      <c r="FW4" s="207"/>
      <c r="FX4" s="207"/>
      <c r="FY4" s="207"/>
      <c r="FZ4" s="207"/>
      <c r="GA4" s="207"/>
      <c r="GB4" s="207"/>
      <c r="GC4" s="207"/>
      <c r="GD4" s="207"/>
      <c r="GE4" s="207"/>
      <c r="GF4" s="207"/>
      <c r="GG4" s="207"/>
      <c r="GH4" s="207"/>
      <c r="GI4" s="207"/>
      <c r="GJ4" s="207"/>
      <c r="GK4" s="207"/>
      <c r="GL4" s="207"/>
      <c r="GM4" s="207"/>
      <c r="GN4" s="207"/>
      <c r="GO4" s="207"/>
      <c r="GP4" s="207"/>
      <c r="GQ4" s="207"/>
      <c r="GR4" s="207"/>
      <c r="GS4" s="207"/>
      <c r="GT4" s="207"/>
      <c r="GU4" s="207"/>
      <c r="GV4" s="207"/>
      <c r="GW4" s="207"/>
      <c r="GX4" s="207"/>
      <c r="GY4" s="207"/>
      <c r="GZ4" s="207"/>
      <c r="HA4" s="207"/>
      <c r="HB4" s="207"/>
      <c r="HC4" s="207"/>
      <c r="HD4" s="207"/>
      <c r="HE4" s="207"/>
      <c r="HF4" s="207"/>
      <c r="HG4" s="207"/>
      <c r="HH4" s="207"/>
      <c r="HI4" s="207"/>
      <c r="HJ4" s="207"/>
      <c r="HK4" s="207"/>
      <c r="HL4" s="207"/>
      <c r="HM4" s="207"/>
      <c r="HN4" s="207"/>
      <c r="HO4" s="207"/>
      <c r="HP4" s="207"/>
      <c r="HQ4" s="207"/>
      <c r="HR4" s="207"/>
      <c r="HS4" s="207"/>
      <c r="HT4" s="207"/>
      <c r="HU4" s="207"/>
      <c r="HV4" s="207"/>
      <c r="HW4" s="207"/>
      <c r="HX4" s="207"/>
      <c r="HY4" s="207"/>
      <c r="HZ4" s="207"/>
      <c r="IA4" s="207"/>
      <c r="IB4" s="207"/>
      <c r="IC4" s="207"/>
      <c r="ID4" s="207"/>
      <c r="IE4" s="207"/>
      <c r="IF4" s="207"/>
      <c r="IG4" s="207"/>
      <c r="IH4" s="207"/>
      <c r="II4" s="207"/>
      <c r="IJ4" s="207"/>
      <c r="IK4" s="207"/>
      <c r="IL4" s="207"/>
      <c r="IM4" s="207"/>
      <c r="IN4" s="207"/>
      <c r="IO4" s="207"/>
      <c r="IP4" s="207"/>
      <c r="IQ4" s="207"/>
      <c r="IR4" s="207"/>
      <c r="IS4" s="207"/>
      <c r="IT4" s="207"/>
      <c r="IU4" s="207"/>
      <c r="IV4" s="207"/>
      <c r="IW4" s="207"/>
      <c r="IX4" s="207"/>
      <c r="IY4" s="207"/>
      <c r="IZ4" s="207"/>
      <c r="JA4" s="207"/>
      <c r="JB4" s="207"/>
      <c r="JC4" s="207"/>
      <c r="JD4" s="207"/>
      <c r="JE4" s="196"/>
    </row>
    <row r="5" spans="1:265" s="74" customFormat="1" ht="15.75" x14ac:dyDescent="0.25">
      <c r="A5" s="225"/>
      <c r="B5" s="225"/>
      <c r="C5" s="225"/>
      <c r="D5" s="225"/>
      <c r="E5" s="225"/>
      <c r="F5" s="226"/>
      <c r="G5" s="225"/>
      <c r="H5" s="228" t="s">
        <v>570</v>
      </c>
      <c r="I5" s="227"/>
      <c r="J5" s="227"/>
      <c r="K5" s="227"/>
      <c r="L5" s="229">
        <f t="shared" ref="L5:T5" si="1">L7+L225+L256</f>
        <v>18</v>
      </c>
      <c r="M5" s="229">
        <f t="shared" si="1"/>
        <v>61</v>
      </c>
      <c r="N5" s="535">
        <f t="shared" si="1"/>
        <v>228</v>
      </c>
      <c r="O5" s="229">
        <f t="shared" si="1"/>
        <v>18</v>
      </c>
      <c r="P5" s="229">
        <f t="shared" si="1"/>
        <v>5</v>
      </c>
      <c r="Q5" s="535">
        <f t="shared" si="1"/>
        <v>577</v>
      </c>
      <c r="R5" s="229">
        <f t="shared" si="1"/>
        <v>16.5</v>
      </c>
      <c r="S5" s="229">
        <f t="shared" si="1"/>
        <v>1</v>
      </c>
      <c r="T5" s="229">
        <f t="shared" si="1"/>
        <v>1</v>
      </c>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207"/>
      <c r="DG5" s="207"/>
      <c r="DH5" s="207"/>
      <c r="DI5" s="207"/>
      <c r="DJ5" s="207"/>
      <c r="DK5" s="207"/>
      <c r="DL5" s="207"/>
      <c r="DM5" s="207"/>
      <c r="DN5" s="207"/>
      <c r="DO5" s="207"/>
      <c r="DP5" s="207"/>
      <c r="DQ5" s="207"/>
      <c r="DR5" s="207"/>
      <c r="DS5" s="207"/>
      <c r="DT5" s="207"/>
      <c r="DU5" s="207"/>
      <c r="DV5" s="207"/>
      <c r="DW5" s="207"/>
      <c r="DX5" s="207"/>
      <c r="DY5" s="207"/>
      <c r="DZ5" s="207"/>
      <c r="EA5" s="207"/>
      <c r="EB5" s="207"/>
      <c r="EC5" s="207"/>
      <c r="ED5" s="207"/>
      <c r="EE5" s="207"/>
      <c r="EF5" s="207"/>
      <c r="EG5" s="207"/>
      <c r="EH5" s="207"/>
      <c r="EI5" s="207"/>
      <c r="EJ5" s="207"/>
      <c r="EK5" s="207"/>
      <c r="EL5" s="207"/>
      <c r="EM5" s="207"/>
      <c r="EN5" s="207"/>
      <c r="EO5" s="207"/>
      <c r="EP5" s="207"/>
      <c r="EQ5" s="207"/>
      <c r="ER5" s="207"/>
      <c r="ES5" s="207"/>
      <c r="ET5" s="207"/>
      <c r="EU5" s="207"/>
      <c r="EV5" s="207"/>
      <c r="EW5" s="207"/>
      <c r="EX5" s="207"/>
      <c r="EY5" s="207"/>
      <c r="EZ5" s="207"/>
      <c r="FA5" s="207"/>
      <c r="FB5" s="207"/>
      <c r="FC5" s="207"/>
      <c r="FD5" s="207"/>
      <c r="FE5" s="207"/>
      <c r="FF5" s="207"/>
      <c r="FG5" s="207"/>
      <c r="FH5" s="207"/>
      <c r="FI5" s="207"/>
      <c r="FJ5" s="207"/>
      <c r="FK5" s="207"/>
      <c r="FL5" s="207"/>
      <c r="FM5" s="207"/>
      <c r="FN5" s="207"/>
      <c r="FO5" s="207"/>
      <c r="FP5" s="207"/>
      <c r="FQ5" s="207"/>
      <c r="FR5" s="207"/>
      <c r="FS5" s="207"/>
      <c r="FT5" s="207"/>
      <c r="FU5" s="207"/>
      <c r="FV5" s="207"/>
      <c r="FW5" s="207"/>
      <c r="FX5" s="207"/>
      <c r="FY5" s="207"/>
      <c r="FZ5" s="207"/>
      <c r="GA5" s="207"/>
      <c r="GB5" s="207"/>
      <c r="GC5" s="207"/>
      <c r="GD5" s="207"/>
      <c r="GE5" s="207"/>
      <c r="GF5" s="207"/>
      <c r="GG5" s="207"/>
      <c r="GH5" s="207"/>
      <c r="GI5" s="207"/>
      <c r="GJ5" s="207"/>
      <c r="GK5" s="207"/>
      <c r="GL5" s="207"/>
      <c r="GM5" s="207"/>
      <c r="GN5" s="207"/>
      <c r="GO5" s="207"/>
      <c r="GP5" s="207"/>
      <c r="GQ5" s="207"/>
      <c r="GR5" s="207"/>
      <c r="GS5" s="207"/>
      <c r="GT5" s="207"/>
      <c r="GU5" s="207"/>
      <c r="GV5" s="207"/>
      <c r="GW5" s="207"/>
      <c r="GX5" s="207"/>
      <c r="GY5" s="207"/>
      <c r="GZ5" s="207"/>
      <c r="HA5" s="207"/>
      <c r="HB5" s="207"/>
      <c r="HC5" s="207"/>
      <c r="HD5" s="207"/>
      <c r="HE5" s="207"/>
      <c r="HF5" s="207"/>
      <c r="HG5" s="207"/>
      <c r="HH5" s="207"/>
      <c r="HI5" s="207"/>
      <c r="HJ5" s="207"/>
      <c r="HK5" s="207"/>
      <c r="HL5" s="207"/>
      <c r="HM5" s="207"/>
      <c r="HN5" s="207"/>
      <c r="HO5" s="207"/>
      <c r="HP5" s="207"/>
      <c r="HQ5" s="207"/>
      <c r="HR5" s="207"/>
      <c r="HS5" s="207"/>
      <c r="HT5" s="207"/>
      <c r="HU5" s="207"/>
      <c r="HV5" s="207"/>
      <c r="HW5" s="207"/>
      <c r="HX5" s="207"/>
      <c r="HY5" s="207"/>
      <c r="HZ5" s="207"/>
      <c r="IA5" s="207"/>
      <c r="IB5" s="207"/>
      <c r="IC5" s="207"/>
      <c r="ID5" s="207"/>
      <c r="IE5" s="207"/>
      <c r="IF5" s="207"/>
      <c r="IG5" s="207"/>
      <c r="IH5" s="207"/>
      <c r="II5" s="207"/>
      <c r="IJ5" s="207"/>
      <c r="IK5" s="207"/>
      <c r="IL5" s="207"/>
      <c r="IM5" s="207"/>
      <c r="IN5" s="207"/>
      <c r="IO5" s="207"/>
      <c r="IP5" s="207"/>
      <c r="IQ5" s="207"/>
      <c r="IR5" s="207"/>
      <c r="IS5" s="207"/>
      <c r="IT5" s="207"/>
      <c r="IU5" s="207"/>
      <c r="IV5" s="207"/>
      <c r="IW5" s="207"/>
      <c r="IX5" s="207"/>
      <c r="IY5" s="207"/>
      <c r="IZ5" s="207"/>
      <c r="JA5" s="207"/>
      <c r="JB5" s="207"/>
      <c r="JC5" s="207"/>
      <c r="JD5" s="207"/>
      <c r="JE5" s="196"/>
    </row>
    <row r="6" spans="1:265" s="74" customFormat="1" ht="15.75" x14ac:dyDescent="0.25">
      <c r="A6" s="223"/>
      <c r="B6" s="223"/>
      <c r="C6" s="216"/>
      <c r="D6" s="216"/>
      <c r="E6" s="216"/>
      <c r="F6" s="224"/>
      <c r="G6" s="223"/>
      <c r="H6" s="218" t="s">
        <v>573</v>
      </c>
      <c r="I6" s="75"/>
      <c r="J6" s="75"/>
      <c r="K6" s="75"/>
      <c r="L6" s="231">
        <f>L7*L$1</f>
        <v>297500</v>
      </c>
      <c r="M6" s="231">
        <f>M7*M$1</f>
        <v>737500</v>
      </c>
      <c r="N6" s="231">
        <f t="shared" ref="N6:T6" si="2">N7*N$1</f>
        <v>250800</v>
      </c>
      <c r="O6" s="231">
        <f t="shared" si="2"/>
        <v>520000</v>
      </c>
      <c r="P6" s="231">
        <f t="shared" si="2"/>
        <v>84000</v>
      </c>
      <c r="Q6" s="231">
        <f t="shared" si="2"/>
        <v>9135000</v>
      </c>
      <c r="R6" s="231">
        <f t="shared" si="2"/>
        <v>4350000</v>
      </c>
      <c r="S6" s="231">
        <f t="shared" si="2"/>
        <v>900000</v>
      </c>
      <c r="T6" s="231">
        <f t="shared" si="2"/>
        <v>982500</v>
      </c>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c r="CX6" s="207"/>
      <c r="CY6" s="207"/>
      <c r="CZ6" s="207"/>
      <c r="DA6" s="207"/>
      <c r="DB6" s="207"/>
      <c r="DC6" s="207"/>
      <c r="DD6" s="207"/>
      <c r="DE6" s="207"/>
      <c r="DF6" s="207"/>
      <c r="DG6" s="207"/>
      <c r="DH6" s="207"/>
      <c r="DI6" s="207"/>
      <c r="DJ6" s="207"/>
      <c r="DK6" s="207"/>
      <c r="DL6" s="207"/>
      <c r="DM6" s="207"/>
      <c r="DN6" s="207"/>
      <c r="DO6" s="207"/>
      <c r="DP6" s="207"/>
      <c r="DQ6" s="207"/>
      <c r="DR6" s="207"/>
      <c r="DS6" s="207"/>
      <c r="DT6" s="207"/>
      <c r="DU6" s="207"/>
      <c r="DV6" s="207"/>
      <c r="DW6" s="207"/>
      <c r="DX6" s="207"/>
      <c r="DY6" s="207"/>
      <c r="DZ6" s="207"/>
      <c r="EA6" s="207"/>
      <c r="EB6" s="207"/>
      <c r="EC6" s="207"/>
      <c r="ED6" s="207"/>
      <c r="EE6" s="207"/>
      <c r="EF6" s="207"/>
      <c r="EG6" s="207"/>
      <c r="EH6" s="207"/>
      <c r="EI6" s="207"/>
      <c r="EJ6" s="207"/>
      <c r="EK6" s="207"/>
      <c r="EL6" s="207"/>
      <c r="EM6" s="207"/>
      <c r="EN6" s="207"/>
      <c r="EO6" s="207"/>
      <c r="EP6" s="207"/>
      <c r="EQ6" s="207"/>
      <c r="ER6" s="207"/>
      <c r="ES6" s="207"/>
      <c r="ET6" s="207"/>
      <c r="EU6" s="207"/>
      <c r="EV6" s="207"/>
      <c r="EW6" s="207"/>
      <c r="EX6" s="207"/>
      <c r="EY6" s="207"/>
      <c r="EZ6" s="207"/>
      <c r="FA6" s="207"/>
      <c r="FB6" s="207"/>
      <c r="FC6" s="207"/>
      <c r="FD6" s="207"/>
      <c r="FE6" s="207"/>
      <c r="FF6" s="207"/>
      <c r="FG6" s="207"/>
      <c r="FH6" s="207"/>
      <c r="FI6" s="207"/>
      <c r="FJ6" s="207"/>
      <c r="FK6" s="207"/>
      <c r="FL6" s="207"/>
      <c r="FM6" s="207"/>
      <c r="FN6" s="207"/>
      <c r="FO6" s="207"/>
      <c r="FP6" s="207"/>
      <c r="FQ6" s="207"/>
      <c r="FR6" s="207"/>
      <c r="FS6" s="207"/>
      <c r="FT6" s="207"/>
      <c r="FU6" s="207"/>
      <c r="FV6" s="207"/>
      <c r="FW6" s="207"/>
      <c r="FX6" s="207"/>
      <c r="FY6" s="207"/>
      <c r="FZ6" s="207"/>
      <c r="GA6" s="207"/>
      <c r="GB6" s="207"/>
      <c r="GC6" s="207"/>
      <c r="GD6" s="207"/>
      <c r="GE6" s="207"/>
      <c r="GF6" s="207"/>
      <c r="GG6" s="207"/>
      <c r="GH6" s="207"/>
      <c r="GI6" s="207"/>
      <c r="GJ6" s="207"/>
      <c r="GK6" s="207"/>
      <c r="GL6" s="207"/>
      <c r="GM6" s="207"/>
      <c r="GN6" s="207"/>
      <c r="GO6" s="207"/>
      <c r="GP6" s="207"/>
      <c r="GQ6" s="207"/>
      <c r="GR6" s="207"/>
      <c r="GS6" s="207"/>
      <c r="GT6" s="207"/>
      <c r="GU6" s="207"/>
      <c r="GV6" s="207"/>
      <c r="GW6" s="207"/>
      <c r="GX6" s="207"/>
      <c r="GY6" s="207"/>
      <c r="GZ6" s="207"/>
      <c r="HA6" s="207"/>
      <c r="HB6" s="207"/>
      <c r="HC6" s="207"/>
      <c r="HD6" s="207"/>
      <c r="HE6" s="207"/>
      <c r="HF6" s="207"/>
      <c r="HG6" s="207"/>
      <c r="HH6" s="207"/>
      <c r="HI6" s="207"/>
      <c r="HJ6" s="207"/>
      <c r="HK6" s="207"/>
      <c r="HL6" s="207"/>
      <c r="HM6" s="207"/>
      <c r="HN6" s="207"/>
      <c r="HO6" s="207"/>
      <c r="HP6" s="207"/>
      <c r="HQ6" s="207"/>
      <c r="HR6" s="207"/>
      <c r="HS6" s="207"/>
      <c r="HT6" s="207"/>
      <c r="HU6" s="207"/>
      <c r="HV6" s="207"/>
      <c r="HW6" s="207"/>
      <c r="HX6" s="207"/>
      <c r="HY6" s="207"/>
      <c r="HZ6" s="207"/>
      <c r="IA6" s="207"/>
      <c r="IB6" s="207"/>
      <c r="IC6" s="207"/>
      <c r="ID6" s="207"/>
      <c r="IE6" s="207"/>
      <c r="IF6" s="207"/>
      <c r="IG6" s="207"/>
      <c r="IH6" s="207"/>
      <c r="II6" s="207"/>
      <c r="IJ6" s="207"/>
      <c r="IK6" s="207"/>
      <c r="IL6" s="207"/>
      <c r="IM6" s="207"/>
      <c r="IN6" s="207"/>
      <c r="IO6" s="207"/>
      <c r="IP6" s="207"/>
      <c r="IQ6" s="207"/>
      <c r="IR6" s="207"/>
      <c r="IS6" s="207"/>
      <c r="IT6" s="207"/>
      <c r="IU6" s="207"/>
      <c r="IV6" s="207"/>
      <c r="IW6" s="207"/>
      <c r="IX6" s="207"/>
      <c r="IY6" s="207"/>
      <c r="IZ6" s="207"/>
      <c r="JA6" s="207"/>
      <c r="JB6" s="207"/>
      <c r="JC6" s="207"/>
      <c r="JD6" s="207"/>
      <c r="JE6" s="196"/>
    </row>
    <row r="7" spans="1:265" s="74" customFormat="1" ht="15.75" x14ac:dyDescent="0.25">
      <c r="A7" s="223" t="s">
        <v>271</v>
      </c>
      <c r="B7" s="223"/>
      <c r="C7" s="216" t="s">
        <v>518</v>
      </c>
      <c r="D7" s="216" t="s">
        <v>519</v>
      </c>
      <c r="E7" s="216" t="s">
        <v>522</v>
      </c>
      <c r="F7" s="224"/>
      <c r="G7" s="223"/>
      <c r="H7" s="218" t="s">
        <v>572</v>
      </c>
      <c r="I7" s="75"/>
      <c r="J7" s="75"/>
      <c r="K7" s="75"/>
      <c r="L7" s="215">
        <f t="shared" ref="L7:T7" si="3">L8+L26+L29+L81+L85+L99+L106+L122+L134+L184+L222</f>
        <v>17</v>
      </c>
      <c r="M7" s="215">
        <f t="shared" si="3"/>
        <v>59</v>
      </c>
      <c r="N7" s="215">
        <f t="shared" si="3"/>
        <v>209</v>
      </c>
      <c r="O7" s="215">
        <f t="shared" si="3"/>
        <v>16</v>
      </c>
      <c r="P7" s="215">
        <f t="shared" si="3"/>
        <v>4</v>
      </c>
      <c r="Q7" s="215">
        <f t="shared" si="3"/>
        <v>522</v>
      </c>
      <c r="R7" s="215">
        <f t="shared" si="3"/>
        <v>14.5</v>
      </c>
      <c r="S7" s="215">
        <f t="shared" si="3"/>
        <v>1</v>
      </c>
      <c r="T7" s="215">
        <f t="shared" si="3"/>
        <v>1</v>
      </c>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196"/>
    </row>
    <row r="8" spans="1:265" s="81" customFormat="1" x14ac:dyDescent="0.25">
      <c r="A8" s="76" t="s">
        <v>271</v>
      </c>
      <c r="B8" s="76" t="s">
        <v>317</v>
      </c>
      <c r="C8" s="100"/>
      <c r="D8" s="100"/>
      <c r="E8" s="77"/>
      <c r="F8" s="79"/>
      <c r="G8" s="79"/>
      <c r="H8" s="78" t="s">
        <v>318</v>
      </c>
      <c r="I8" s="79"/>
      <c r="J8" s="80"/>
      <c r="K8" s="79"/>
      <c r="L8" s="79">
        <f>L9+L12+L18+L23</f>
        <v>0</v>
      </c>
      <c r="M8" s="79">
        <f t="shared" ref="M8:T8" si="4">M9+M12+M18+M23</f>
        <v>0</v>
      </c>
      <c r="N8" s="79">
        <f t="shared" si="4"/>
        <v>18</v>
      </c>
      <c r="O8" s="79">
        <f t="shared" si="4"/>
        <v>2</v>
      </c>
      <c r="P8" s="79">
        <f t="shared" si="4"/>
        <v>0</v>
      </c>
      <c r="Q8" s="79">
        <f t="shared" si="4"/>
        <v>128</v>
      </c>
      <c r="R8" s="79">
        <f t="shared" si="4"/>
        <v>0</v>
      </c>
      <c r="S8" s="79">
        <f t="shared" si="4"/>
        <v>0</v>
      </c>
      <c r="T8" s="79">
        <f t="shared" si="4"/>
        <v>0</v>
      </c>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197"/>
    </row>
    <row r="9" spans="1:265" s="87" customFormat="1" outlineLevel="1" x14ac:dyDescent="0.25">
      <c r="A9" s="85" t="s">
        <v>271</v>
      </c>
      <c r="B9" s="85" t="s">
        <v>317</v>
      </c>
      <c r="C9" s="102"/>
      <c r="D9" s="102"/>
      <c r="E9" s="86"/>
      <c r="F9" s="88"/>
      <c r="G9" s="88"/>
      <c r="H9" s="87" t="s">
        <v>319</v>
      </c>
      <c r="I9" s="88"/>
      <c r="J9" s="85"/>
      <c r="K9" s="88"/>
      <c r="L9" s="190">
        <f>SUM(L10:L11)</f>
        <v>0</v>
      </c>
      <c r="M9" s="190">
        <f t="shared" ref="M9:T9" si="5">SUM(M10:M11)</f>
        <v>0</v>
      </c>
      <c r="N9" s="190">
        <f t="shared" si="5"/>
        <v>10</v>
      </c>
      <c r="O9" s="190">
        <f t="shared" si="5"/>
        <v>0</v>
      </c>
      <c r="P9" s="190">
        <f t="shared" si="5"/>
        <v>0</v>
      </c>
      <c r="Q9" s="190">
        <f t="shared" si="5"/>
        <v>0</v>
      </c>
      <c r="R9" s="190">
        <f t="shared" si="5"/>
        <v>0</v>
      </c>
      <c r="S9" s="190">
        <f t="shared" si="5"/>
        <v>0</v>
      </c>
      <c r="T9" s="190">
        <f t="shared" si="5"/>
        <v>0</v>
      </c>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198"/>
    </row>
    <row r="10" spans="1:265" ht="25.5" outlineLevel="1" x14ac:dyDescent="0.25">
      <c r="A10" s="82" t="s">
        <v>271</v>
      </c>
      <c r="B10" s="134" t="s">
        <v>317</v>
      </c>
      <c r="C10" s="83">
        <v>18</v>
      </c>
      <c r="D10" s="83" t="s">
        <v>519</v>
      </c>
      <c r="E10" s="130">
        <f>C10*600000/1000</f>
        <v>10800</v>
      </c>
      <c r="F10" s="67">
        <v>1</v>
      </c>
      <c r="G10" s="67" t="s">
        <v>15</v>
      </c>
      <c r="H10" s="128" t="s">
        <v>528</v>
      </c>
      <c r="I10" s="67" t="s">
        <v>279</v>
      </c>
      <c r="J10" s="67" t="s">
        <v>320</v>
      </c>
      <c r="K10" s="183" t="s">
        <v>5</v>
      </c>
      <c r="L10" s="82"/>
      <c r="M10" s="82"/>
      <c r="N10" s="82"/>
      <c r="O10" s="82"/>
      <c r="P10" s="82"/>
      <c r="Q10" s="82"/>
      <c r="R10" s="193"/>
      <c r="S10" s="193"/>
      <c r="T10" s="193"/>
    </row>
    <row r="11" spans="1:265" ht="25.5" outlineLevel="1" x14ac:dyDescent="0.25">
      <c r="A11" s="82" t="s">
        <v>271</v>
      </c>
      <c r="B11" s="82" t="s">
        <v>317</v>
      </c>
      <c r="C11" s="83">
        <v>15</v>
      </c>
      <c r="D11" s="83" t="s">
        <v>519</v>
      </c>
      <c r="E11" s="130">
        <v>25000</v>
      </c>
      <c r="F11" s="67" t="s">
        <v>15</v>
      </c>
      <c r="G11" s="67">
        <v>19</v>
      </c>
      <c r="H11" s="128" t="s">
        <v>512</v>
      </c>
      <c r="I11" s="67" t="s">
        <v>279</v>
      </c>
      <c r="J11" s="67" t="s">
        <v>320</v>
      </c>
      <c r="K11" s="183" t="s">
        <v>5</v>
      </c>
      <c r="L11" s="82"/>
      <c r="M11" s="82"/>
      <c r="N11" s="82">
        <v>10</v>
      </c>
      <c r="O11" s="82"/>
      <c r="P11" s="82"/>
      <c r="Q11" s="82"/>
      <c r="R11" s="193"/>
      <c r="S11" s="193"/>
      <c r="T11" s="193"/>
    </row>
    <row r="12" spans="1:265" s="87" customFormat="1" outlineLevel="1" x14ac:dyDescent="0.25">
      <c r="A12" s="85" t="s">
        <v>271</v>
      </c>
      <c r="B12" s="85"/>
      <c r="C12" s="102"/>
      <c r="D12" s="102"/>
      <c r="E12" s="86"/>
      <c r="F12" s="88"/>
      <c r="G12" s="88"/>
      <c r="H12" s="87" t="s">
        <v>321</v>
      </c>
      <c r="I12" s="88"/>
      <c r="J12" s="85"/>
      <c r="K12" s="184"/>
      <c r="L12" s="85">
        <f>SUM(L13:L17)</f>
        <v>0</v>
      </c>
      <c r="M12" s="85">
        <f t="shared" ref="M12:T12" si="6">SUM(M13:M17)</f>
        <v>0</v>
      </c>
      <c r="N12" s="85">
        <f t="shared" si="6"/>
        <v>0</v>
      </c>
      <c r="O12" s="85">
        <f t="shared" si="6"/>
        <v>2</v>
      </c>
      <c r="P12" s="85">
        <f t="shared" si="6"/>
        <v>0</v>
      </c>
      <c r="Q12" s="85">
        <f t="shared" si="6"/>
        <v>96</v>
      </c>
      <c r="R12" s="85">
        <f t="shared" si="6"/>
        <v>0</v>
      </c>
      <c r="S12" s="85">
        <f t="shared" si="6"/>
        <v>0</v>
      </c>
      <c r="T12" s="85">
        <f t="shared" si="6"/>
        <v>0</v>
      </c>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c r="EM12" s="207"/>
      <c r="EN12" s="207"/>
      <c r="EO12" s="207"/>
      <c r="EP12" s="207"/>
      <c r="EQ12" s="207"/>
      <c r="ER12" s="207"/>
      <c r="ES12" s="207"/>
      <c r="ET12" s="207"/>
      <c r="EU12" s="207"/>
      <c r="EV12" s="207"/>
      <c r="EW12" s="207"/>
      <c r="EX12" s="207"/>
      <c r="EY12" s="207"/>
      <c r="EZ12" s="207"/>
      <c r="FA12" s="207"/>
      <c r="FB12" s="207"/>
      <c r="FC12" s="207"/>
      <c r="FD12" s="207"/>
      <c r="FE12" s="207"/>
      <c r="FF12" s="207"/>
      <c r="FG12" s="207"/>
      <c r="FH12" s="207"/>
      <c r="FI12" s="207"/>
      <c r="FJ12" s="207"/>
      <c r="FK12" s="207"/>
      <c r="FL12" s="207"/>
      <c r="FM12" s="207"/>
      <c r="FN12" s="207"/>
      <c r="FO12" s="207"/>
      <c r="FP12" s="207"/>
      <c r="FQ12" s="207"/>
      <c r="FR12" s="207"/>
      <c r="FS12" s="207"/>
      <c r="FT12" s="207"/>
      <c r="FU12" s="207"/>
      <c r="FV12" s="207"/>
      <c r="FW12" s="207"/>
      <c r="FX12" s="207"/>
      <c r="FY12" s="207"/>
      <c r="FZ12" s="207"/>
      <c r="GA12" s="207"/>
      <c r="GB12" s="207"/>
      <c r="GC12" s="207"/>
      <c r="GD12" s="207"/>
      <c r="GE12" s="207"/>
      <c r="GF12" s="207"/>
      <c r="GG12" s="207"/>
      <c r="GH12" s="207"/>
      <c r="GI12" s="207"/>
      <c r="GJ12" s="207"/>
      <c r="GK12" s="207"/>
      <c r="GL12" s="207"/>
      <c r="GM12" s="207"/>
      <c r="GN12" s="207"/>
      <c r="GO12" s="207"/>
      <c r="GP12" s="207"/>
      <c r="GQ12" s="207"/>
      <c r="GR12" s="207"/>
      <c r="GS12" s="207"/>
      <c r="GT12" s="207"/>
      <c r="GU12" s="207"/>
      <c r="GV12" s="207"/>
      <c r="GW12" s="207"/>
      <c r="GX12" s="207"/>
      <c r="GY12" s="207"/>
      <c r="GZ12" s="207"/>
      <c r="HA12" s="207"/>
      <c r="HB12" s="207"/>
      <c r="HC12" s="207"/>
      <c r="HD12" s="207"/>
      <c r="HE12" s="207"/>
      <c r="HF12" s="207"/>
      <c r="HG12" s="207"/>
      <c r="HH12" s="207"/>
      <c r="HI12" s="207"/>
      <c r="HJ12" s="207"/>
      <c r="HK12" s="207"/>
      <c r="HL12" s="207"/>
      <c r="HM12" s="207"/>
      <c r="HN12" s="207"/>
      <c r="HO12" s="207"/>
      <c r="HP12" s="207"/>
      <c r="HQ12" s="207"/>
      <c r="HR12" s="207"/>
      <c r="HS12" s="207"/>
      <c r="HT12" s="207"/>
      <c r="HU12" s="207"/>
      <c r="HV12" s="207"/>
      <c r="HW12" s="207"/>
      <c r="HX12" s="207"/>
      <c r="HY12" s="207"/>
      <c r="HZ12" s="207"/>
      <c r="IA12" s="207"/>
      <c r="IB12" s="207"/>
      <c r="IC12" s="207"/>
      <c r="ID12" s="207"/>
      <c r="IE12" s="207"/>
      <c r="IF12" s="207"/>
      <c r="IG12" s="207"/>
      <c r="IH12" s="207"/>
      <c r="II12" s="207"/>
      <c r="IJ12" s="207"/>
      <c r="IK12" s="207"/>
      <c r="IL12" s="207"/>
      <c r="IM12" s="207"/>
      <c r="IN12" s="207"/>
      <c r="IO12" s="207"/>
      <c r="IP12" s="207"/>
      <c r="IQ12" s="207"/>
      <c r="IR12" s="207"/>
      <c r="IS12" s="207"/>
      <c r="IT12" s="207"/>
      <c r="IU12" s="207"/>
      <c r="IV12" s="207"/>
      <c r="IW12" s="207"/>
      <c r="IX12" s="207"/>
      <c r="IY12" s="207"/>
      <c r="IZ12" s="207"/>
      <c r="JA12" s="207"/>
      <c r="JB12" s="207"/>
      <c r="JC12" s="207"/>
      <c r="JD12" s="207"/>
      <c r="JE12" s="198"/>
    </row>
    <row r="13" spans="1:265" outlineLevel="1" x14ac:dyDescent="0.25">
      <c r="A13" s="82" t="s">
        <v>271</v>
      </c>
      <c r="B13" s="134" t="s">
        <v>317</v>
      </c>
      <c r="C13" s="137">
        <v>55000</v>
      </c>
      <c r="D13" s="83" t="s">
        <v>324</v>
      </c>
      <c r="E13" s="130">
        <v>8364.8122199999998</v>
      </c>
      <c r="F13" s="67" t="s">
        <v>15</v>
      </c>
      <c r="G13" s="67">
        <v>19</v>
      </c>
      <c r="H13" s="84" t="s">
        <v>513</v>
      </c>
      <c r="I13" s="67" t="s">
        <v>279</v>
      </c>
      <c r="J13" s="82" t="s">
        <v>322</v>
      </c>
      <c r="K13" s="183" t="s">
        <v>323</v>
      </c>
      <c r="L13" s="82"/>
      <c r="M13" s="82"/>
      <c r="N13" s="82"/>
      <c r="O13" s="82"/>
      <c r="P13" s="82"/>
      <c r="Q13" s="533">
        <f>30+30</f>
        <v>60</v>
      </c>
      <c r="R13" s="193"/>
      <c r="S13" s="193"/>
      <c r="T13" s="193"/>
    </row>
    <row r="14" spans="1:265" ht="25.5" outlineLevel="1" x14ac:dyDescent="0.25">
      <c r="A14" s="82" t="s">
        <v>271</v>
      </c>
      <c r="B14" s="134" t="s">
        <v>317</v>
      </c>
      <c r="C14" s="137">
        <v>1</v>
      </c>
      <c r="D14" s="83" t="s">
        <v>519</v>
      </c>
      <c r="E14" s="136">
        <v>1227.1090783996001</v>
      </c>
      <c r="F14" s="67">
        <v>1</v>
      </c>
      <c r="G14" s="67" t="s">
        <v>15</v>
      </c>
      <c r="H14" s="91" t="s">
        <v>325</v>
      </c>
      <c r="I14" s="67" t="s">
        <v>279</v>
      </c>
      <c r="J14" s="67" t="s">
        <v>320</v>
      </c>
      <c r="K14" s="183" t="s">
        <v>323</v>
      </c>
      <c r="L14" s="82"/>
      <c r="M14" s="82"/>
      <c r="N14" s="82"/>
      <c r="O14" s="82"/>
      <c r="P14" s="82"/>
      <c r="Q14" s="82"/>
      <c r="R14" s="193"/>
      <c r="S14" s="193"/>
      <c r="T14" s="193"/>
    </row>
    <row r="15" spans="1:265" outlineLevel="1" x14ac:dyDescent="0.25">
      <c r="A15" s="82" t="s">
        <v>271</v>
      </c>
      <c r="B15" s="134" t="s">
        <v>317</v>
      </c>
      <c r="C15" s="137">
        <f>11500*8</f>
        <v>92000</v>
      </c>
      <c r="D15" s="90" t="s">
        <v>324</v>
      </c>
      <c r="E15" s="136">
        <v>4476.3608634365501</v>
      </c>
      <c r="F15" s="67">
        <v>1</v>
      </c>
      <c r="G15" s="67">
        <v>19</v>
      </c>
      <c r="H15" s="84" t="s">
        <v>326</v>
      </c>
      <c r="I15" s="67" t="s">
        <v>279</v>
      </c>
      <c r="J15" s="82" t="s">
        <v>322</v>
      </c>
      <c r="K15" s="183" t="s">
        <v>323</v>
      </c>
      <c r="L15" s="82"/>
      <c r="M15" s="82"/>
      <c r="N15" s="82"/>
      <c r="O15" s="82"/>
      <c r="P15" s="82"/>
      <c r="Q15" s="533">
        <f>22</f>
        <v>22</v>
      </c>
      <c r="R15" s="193"/>
      <c r="S15" s="193"/>
      <c r="T15" s="193"/>
    </row>
    <row r="16" spans="1:265" outlineLevel="1" x14ac:dyDescent="0.25">
      <c r="A16" s="82" t="s">
        <v>271</v>
      </c>
      <c r="B16" s="134" t="s">
        <v>317</v>
      </c>
      <c r="C16" s="137">
        <v>500</v>
      </c>
      <c r="D16" s="90" t="s">
        <v>324</v>
      </c>
      <c r="E16" s="136">
        <v>88.916072894579898</v>
      </c>
      <c r="F16" s="67">
        <v>1</v>
      </c>
      <c r="G16" s="67">
        <v>19</v>
      </c>
      <c r="H16" s="84" t="s">
        <v>327</v>
      </c>
      <c r="I16" s="67" t="s">
        <v>279</v>
      </c>
      <c r="J16" s="82" t="s">
        <v>322</v>
      </c>
      <c r="K16" s="183" t="s">
        <v>7</v>
      </c>
      <c r="L16" s="82"/>
      <c r="M16" s="82"/>
      <c r="N16" s="82"/>
      <c r="O16" s="82">
        <v>2</v>
      </c>
      <c r="P16" s="82"/>
      <c r="Q16" s="82">
        <v>10</v>
      </c>
      <c r="R16" s="193"/>
      <c r="S16" s="193"/>
      <c r="T16" s="193"/>
    </row>
    <row r="17" spans="1:265" outlineLevel="1" x14ac:dyDescent="0.25">
      <c r="A17" s="82" t="s">
        <v>271</v>
      </c>
      <c r="B17" s="134" t="s">
        <v>317</v>
      </c>
      <c r="C17" s="83">
        <v>200</v>
      </c>
      <c r="D17" s="90" t="s">
        <v>324</v>
      </c>
      <c r="E17" s="136">
        <v>615.80428531886901</v>
      </c>
      <c r="F17" s="67">
        <v>1</v>
      </c>
      <c r="G17" s="67">
        <v>19</v>
      </c>
      <c r="H17" s="84" t="s">
        <v>328</v>
      </c>
      <c r="I17" s="67" t="s">
        <v>329</v>
      </c>
      <c r="J17" s="82" t="s">
        <v>330</v>
      </c>
      <c r="K17" s="183" t="s">
        <v>331</v>
      </c>
      <c r="L17" s="82"/>
      <c r="M17" s="82"/>
      <c r="N17" s="82"/>
      <c r="O17" s="82"/>
      <c r="P17" s="82"/>
      <c r="Q17" s="82">
        <v>4</v>
      </c>
      <c r="R17" s="193"/>
      <c r="S17" s="193"/>
      <c r="T17" s="193"/>
    </row>
    <row r="18" spans="1:265" s="87" customFormat="1" outlineLevel="1" x14ac:dyDescent="0.25">
      <c r="A18" s="85" t="s">
        <v>271</v>
      </c>
      <c r="B18" s="85"/>
      <c r="C18" s="102"/>
      <c r="D18" s="102"/>
      <c r="E18" s="86"/>
      <c r="F18" s="88"/>
      <c r="G18" s="88"/>
      <c r="H18" s="87" t="s">
        <v>332</v>
      </c>
      <c r="I18" s="88"/>
      <c r="J18" s="85"/>
      <c r="K18" s="184"/>
      <c r="L18" s="184">
        <f>SUM(L19:L22)</f>
        <v>0</v>
      </c>
      <c r="M18" s="184">
        <f t="shared" ref="M18:T18" si="7">SUM(M19:M22)</f>
        <v>0</v>
      </c>
      <c r="N18" s="184">
        <f t="shared" si="7"/>
        <v>8</v>
      </c>
      <c r="O18" s="184">
        <f t="shared" si="7"/>
        <v>0</v>
      </c>
      <c r="P18" s="184">
        <f t="shared" si="7"/>
        <v>0</v>
      </c>
      <c r="Q18" s="184">
        <f t="shared" si="7"/>
        <v>32</v>
      </c>
      <c r="R18" s="184">
        <f t="shared" si="7"/>
        <v>0</v>
      </c>
      <c r="S18" s="184">
        <f t="shared" si="7"/>
        <v>0</v>
      </c>
      <c r="T18" s="184">
        <f t="shared" si="7"/>
        <v>0</v>
      </c>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c r="IC18" s="207"/>
      <c r="ID18" s="207"/>
      <c r="IE18" s="207"/>
      <c r="IF18" s="207"/>
      <c r="IG18" s="207"/>
      <c r="IH18" s="207"/>
      <c r="II18" s="207"/>
      <c r="IJ18" s="207"/>
      <c r="IK18" s="207"/>
      <c r="IL18" s="207"/>
      <c r="IM18" s="207"/>
      <c r="IN18" s="207"/>
      <c r="IO18" s="207"/>
      <c r="IP18" s="207"/>
      <c r="IQ18" s="207"/>
      <c r="IR18" s="207"/>
      <c r="IS18" s="207"/>
      <c r="IT18" s="207"/>
      <c r="IU18" s="207"/>
      <c r="IV18" s="207"/>
      <c r="IW18" s="207"/>
      <c r="IX18" s="207"/>
      <c r="IY18" s="207"/>
      <c r="IZ18" s="207"/>
      <c r="JA18" s="207"/>
      <c r="JB18" s="207"/>
      <c r="JC18" s="207"/>
      <c r="JD18" s="207"/>
      <c r="JE18" s="198"/>
    </row>
    <row r="19" spans="1:265" outlineLevel="1" x14ac:dyDescent="0.25">
      <c r="A19" s="82" t="s">
        <v>271</v>
      </c>
      <c r="B19" s="82" t="s">
        <v>317</v>
      </c>
      <c r="C19" s="137">
        <v>1136.19</v>
      </c>
      <c r="D19" s="90" t="s">
        <v>324</v>
      </c>
      <c r="E19" s="136">
        <v>27.3105597581505</v>
      </c>
      <c r="F19" s="67" t="s">
        <v>15</v>
      </c>
      <c r="G19" s="67">
        <v>13</v>
      </c>
      <c r="H19" s="84" t="s">
        <v>260</v>
      </c>
      <c r="I19" s="67" t="s">
        <v>329</v>
      </c>
      <c r="J19" s="82" t="s">
        <v>322</v>
      </c>
      <c r="K19" s="183" t="s">
        <v>257</v>
      </c>
      <c r="L19" s="82"/>
      <c r="M19" s="82"/>
      <c r="N19" s="533">
        <f>2</f>
        <v>2</v>
      </c>
      <c r="O19" s="82"/>
      <c r="P19" s="82"/>
      <c r="Q19" s="533">
        <f>4+4</f>
        <v>8</v>
      </c>
      <c r="R19" s="193"/>
      <c r="S19" s="193"/>
      <c r="T19" s="193"/>
    </row>
    <row r="20" spans="1:265" outlineLevel="1" x14ac:dyDescent="0.25">
      <c r="A20" s="82" t="s">
        <v>271</v>
      </c>
      <c r="B20" s="82" t="s">
        <v>317</v>
      </c>
      <c r="C20" s="137">
        <v>3800</v>
      </c>
      <c r="D20" s="90" t="s">
        <v>324</v>
      </c>
      <c r="E20" s="136">
        <v>91.340468654865802</v>
      </c>
      <c r="F20" s="67" t="s">
        <v>15</v>
      </c>
      <c r="G20" s="67">
        <v>13</v>
      </c>
      <c r="H20" s="84" t="s">
        <v>333</v>
      </c>
      <c r="I20" s="67" t="s">
        <v>329</v>
      </c>
      <c r="J20" s="82" t="s">
        <v>322</v>
      </c>
      <c r="K20" s="183" t="s">
        <v>257</v>
      </c>
      <c r="L20" s="82"/>
      <c r="M20" s="82"/>
      <c r="N20" s="533">
        <f>2</f>
        <v>2</v>
      </c>
      <c r="O20" s="82"/>
      <c r="P20" s="82"/>
      <c r="Q20" s="533">
        <f>4+4</f>
        <v>8</v>
      </c>
      <c r="R20" s="193"/>
      <c r="S20" s="193"/>
      <c r="T20" s="193"/>
    </row>
    <row r="21" spans="1:265" outlineLevel="1" x14ac:dyDescent="0.25">
      <c r="A21" s="82" t="s">
        <v>271</v>
      </c>
      <c r="B21" s="82" t="s">
        <v>317</v>
      </c>
      <c r="C21" s="137">
        <v>4600</v>
      </c>
      <c r="D21" s="90" t="s">
        <v>324</v>
      </c>
      <c r="E21" s="136">
        <v>110.57004100325901</v>
      </c>
      <c r="F21" s="67" t="s">
        <v>15</v>
      </c>
      <c r="G21" s="67">
        <v>13</v>
      </c>
      <c r="H21" s="84" t="s">
        <v>334</v>
      </c>
      <c r="I21" s="67" t="s">
        <v>329</v>
      </c>
      <c r="J21" s="82" t="s">
        <v>322</v>
      </c>
      <c r="K21" s="183" t="s">
        <v>257</v>
      </c>
      <c r="L21" s="82"/>
      <c r="M21" s="82"/>
      <c r="N21" s="533">
        <f>2</f>
        <v>2</v>
      </c>
      <c r="O21" s="82"/>
      <c r="P21" s="82"/>
      <c r="Q21" s="533">
        <f>4+4</f>
        <v>8</v>
      </c>
      <c r="R21" s="193"/>
      <c r="S21" s="193"/>
      <c r="T21" s="193"/>
    </row>
    <row r="22" spans="1:265" outlineLevel="1" x14ac:dyDescent="0.25">
      <c r="A22" s="82" t="s">
        <v>271</v>
      </c>
      <c r="B22" s="82" t="s">
        <v>317</v>
      </c>
      <c r="C22" s="137">
        <f>4250+830</f>
        <v>5080</v>
      </c>
      <c r="D22" s="90" t="s">
        <v>324</v>
      </c>
      <c r="E22" s="136">
        <v>122.107784412294</v>
      </c>
      <c r="F22" s="67" t="s">
        <v>15</v>
      </c>
      <c r="G22" s="67">
        <v>13</v>
      </c>
      <c r="H22" s="84" t="s">
        <v>335</v>
      </c>
      <c r="I22" s="67" t="s">
        <v>329</v>
      </c>
      <c r="J22" s="82" t="s">
        <v>322</v>
      </c>
      <c r="K22" s="183" t="s">
        <v>257</v>
      </c>
      <c r="L22" s="82"/>
      <c r="M22" s="82"/>
      <c r="N22" s="533">
        <f>2</f>
        <v>2</v>
      </c>
      <c r="O22" s="82"/>
      <c r="P22" s="82"/>
      <c r="Q22" s="533">
        <f>4+4</f>
        <v>8</v>
      </c>
      <c r="R22" s="193"/>
      <c r="S22" s="193"/>
      <c r="T22" s="193"/>
    </row>
    <row r="23" spans="1:265" s="87" customFormat="1" outlineLevel="1" x14ac:dyDescent="0.25">
      <c r="A23" s="85" t="s">
        <v>271</v>
      </c>
      <c r="B23" s="85"/>
      <c r="C23" s="102"/>
      <c r="D23" s="102"/>
      <c r="E23" s="86"/>
      <c r="F23" s="88"/>
      <c r="G23" s="88"/>
      <c r="H23" s="87" t="s">
        <v>336</v>
      </c>
      <c r="I23" s="88"/>
      <c r="J23" s="85"/>
      <c r="K23" s="184"/>
      <c r="L23" s="184">
        <f>SUM(L24)</f>
        <v>0</v>
      </c>
      <c r="M23" s="184">
        <f t="shared" ref="M23:T23" si="8">SUM(M24)</f>
        <v>0</v>
      </c>
      <c r="N23" s="184">
        <f t="shared" si="8"/>
        <v>0</v>
      </c>
      <c r="O23" s="184">
        <f t="shared" si="8"/>
        <v>0</v>
      </c>
      <c r="P23" s="184">
        <f t="shared" si="8"/>
        <v>0</v>
      </c>
      <c r="Q23" s="184">
        <f t="shared" si="8"/>
        <v>0</v>
      </c>
      <c r="R23" s="184">
        <f t="shared" si="8"/>
        <v>0</v>
      </c>
      <c r="S23" s="184">
        <f t="shared" si="8"/>
        <v>0</v>
      </c>
      <c r="T23" s="184">
        <f t="shared" si="8"/>
        <v>0</v>
      </c>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c r="IC23" s="207"/>
      <c r="ID23" s="207"/>
      <c r="IE23" s="207"/>
      <c r="IF23" s="207"/>
      <c r="IG23" s="207"/>
      <c r="IH23" s="207"/>
      <c r="II23" s="207"/>
      <c r="IJ23" s="207"/>
      <c r="IK23" s="207"/>
      <c r="IL23" s="207"/>
      <c r="IM23" s="207"/>
      <c r="IN23" s="207"/>
      <c r="IO23" s="207"/>
      <c r="IP23" s="207"/>
      <c r="IQ23" s="207"/>
      <c r="IR23" s="207"/>
      <c r="IS23" s="207"/>
      <c r="IT23" s="207"/>
      <c r="IU23" s="207"/>
      <c r="IV23" s="207"/>
      <c r="IW23" s="207"/>
      <c r="IX23" s="207"/>
      <c r="IY23" s="207"/>
      <c r="IZ23" s="207"/>
      <c r="JA23" s="207"/>
      <c r="JB23" s="207"/>
      <c r="JC23" s="207"/>
      <c r="JD23" s="207"/>
      <c r="JE23" s="198"/>
    </row>
    <row r="24" spans="1:265" outlineLevel="1" x14ac:dyDescent="0.25">
      <c r="A24" s="82" t="s">
        <v>271</v>
      </c>
      <c r="B24" s="134" t="s">
        <v>317</v>
      </c>
      <c r="C24" s="83">
        <v>11500</v>
      </c>
      <c r="D24" s="83" t="s">
        <v>324</v>
      </c>
      <c r="E24" s="237">
        <v>2306.6172170539799</v>
      </c>
      <c r="F24" s="67" t="s">
        <v>15</v>
      </c>
      <c r="G24" s="67">
        <v>13</v>
      </c>
      <c r="H24" s="84" t="s">
        <v>337</v>
      </c>
      <c r="I24" s="67" t="s">
        <v>279</v>
      </c>
      <c r="J24" s="82" t="s">
        <v>322</v>
      </c>
      <c r="K24" s="183" t="s">
        <v>323</v>
      </c>
      <c r="L24" s="82"/>
      <c r="M24" s="82"/>
      <c r="N24" s="82"/>
      <c r="O24" s="82"/>
      <c r="P24" s="82"/>
      <c r="Q24" s="82"/>
      <c r="R24" s="193"/>
      <c r="S24" s="193"/>
      <c r="T24" s="193"/>
    </row>
    <row r="25" spans="1:265" outlineLevel="1" x14ac:dyDescent="0.25">
      <c r="A25" s="82" t="s">
        <v>271</v>
      </c>
      <c r="B25" s="134" t="s">
        <v>317</v>
      </c>
      <c r="C25" s="236">
        <v>100</v>
      </c>
      <c r="D25" s="83" t="s">
        <v>524</v>
      </c>
      <c r="E25" s="237">
        <v>222.40957628437999</v>
      </c>
      <c r="F25" s="67" t="s">
        <v>15</v>
      </c>
      <c r="G25" s="67">
        <v>13</v>
      </c>
      <c r="H25" s="109" t="s">
        <v>582</v>
      </c>
      <c r="I25" s="67" t="s">
        <v>279</v>
      </c>
      <c r="J25" s="82" t="s">
        <v>322</v>
      </c>
      <c r="K25" s="183" t="s">
        <v>323</v>
      </c>
      <c r="L25" s="82"/>
      <c r="M25" s="110">
        <v>1</v>
      </c>
      <c r="N25" s="110">
        <v>1</v>
      </c>
      <c r="O25" s="82"/>
      <c r="P25" s="82"/>
      <c r="Q25" s="82"/>
      <c r="R25" s="193"/>
      <c r="S25" s="193"/>
      <c r="T25" s="193"/>
    </row>
    <row r="26" spans="1:265" s="78" customFormat="1" x14ac:dyDescent="0.25">
      <c r="A26" s="76" t="s">
        <v>271</v>
      </c>
      <c r="B26" s="76" t="s">
        <v>338</v>
      </c>
      <c r="C26" s="101"/>
      <c r="D26" s="101"/>
      <c r="E26" s="94"/>
      <c r="F26" s="95"/>
      <c r="G26" s="95"/>
      <c r="H26" s="78" t="s">
        <v>339</v>
      </c>
      <c r="I26" s="95"/>
      <c r="J26" s="76"/>
      <c r="K26" s="185"/>
      <c r="L26" s="186">
        <f>SUM(L27:L28)</f>
        <v>0</v>
      </c>
      <c r="M26" s="186">
        <f t="shared" ref="M26:T26" si="9">SUM(M27:M28)</f>
        <v>0</v>
      </c>
      <c r="N26" s="186">
        <f t="shared" si="9"/>
        <v>10</v>
      </c>
      <c r="O26" s="186">
        <f t="shared" si="9"/>
        <v>0</v>
      </c>
      <c r="P26" s="186">
        <f t="shared" si="9"/>
        <v>0</v>
      </c>
      <c r="Q26" s="186">
        <f t="shared" si="9"/>
        <v>8</v>
      </c>
      <c r="R26" s="186">
        <f t="shared" si="9"/>
        <v>0</v>
      </c>
      <c r="S26" s="186">
        <f t="shared" si="9"/>
        <v>0</v>
      </c>
      <c r="T26" s="186">
        <f t="shared" si="9"/>
        <v>0</v>
      </c>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c r="IC26" s="207"/>
      <c r="ID26" s="207"/>
      <c r="IE26" s="207"/>
      <c r="IF26" s="207"/>
      <c r="IG26" s="207"/>
      <c r="IH26" s="207"/>
      <c r="II26" s="207"/>
      <c r="IJ26" s="207"/>
      <c r="IK26" s="207"/>
      <c r="IL26" s="207"/>
      <c r="IM26" s="207"/>
      <c r="IN26" s="207"/>
      <c r="IO26" s="207"/>
      <c r="IP26" s="207"/>
      <c r="IQ26" s="207"/>
      <c r="IR26" s="207"/>
      <c r="IS26" s="207"/>
      <c r="IT26" s="207"/>
      <c r="IU26" s="207"/>
      <c r="IV26" s="207"/>
      <c r="IW26" s="207"/>
      <c r="IX26" s="207"/>
      <c r="IY26" s="207"/>
      <c r="IZ26" s="207"/>
      <c r="JA26" s="207"/>
      <c r="JB26" s="207"/>
      <c r="JC26" s="207"/>
      <c r="JD26" s="207"/>
      <c r="JE26" s="200"/>
    </row>
    <row r="27" spans="1:265" outlineLevel="1" x14ac:dyDescent="0.25">
      <c r="A27" s="82" t="s">
        <v>271</v>
      </c>
      <c r="B27" s="134" t="s">
        <v>338</v>
      </c>
      <c r="C27" s="238">
        <v>110.69</v>
      </c>
      <c r="D27" s="111" t="s">
        <v>324</v>
      </c>
      <c r="E27" s="237">
        <v>412.21066689999998</v>
      </c>
      <c r="F27" s="67">
        <v>1</v>
      </c>
      <c r="G27" s="67">
        <v>19</v>
      </c>
      <c r="H27" s="109" t="s">
        <v>583</v>
      </c>
      <c r="I27" s="67" t="s">
        <v>329</v>
      </c>
      <c r="J27" s="82" t="s">
        <v>330</v>
      </c>
      <c r="K27" s="183" t="s">
        <v>340</v>
      </c>
      <c r="L27" s="82"/>
      <c r="M27" s="82"/>
      <c r="N27" s="533">
        <v>10</v>
      </c>
      <c r="O27" s="82"/>
      <c r="P27" s="82"/>
      <c r="Q27" s="82">
        <v>8</v>
      </c>
      <c r="R27" s="193"/>
      <c r="S27" s="193"/>
      <c r="T27" s="193"/>
    </row>
    <row r="28" spans="1:265" outlineLevel="1" x14ac:dyDescent="0.25">
      <c r="A28" s="82" t="s">
        <v>271</v>
      </c>
      <c r="B28" s="134" t="s">
        <v>338</v>
      </c>
      <c r="C28" s="238">
        <v>434.98</v>
      </c>
      <c r="D28" s="111" t="s">
        <v>324</v>
      </c>
      <c r="E28" s="237">
        <v>1150.0218729999999</v>
      </c>
      <c r="F28" s="67">
        <v>1</v>
      </c>
      <c r="G28" s="67">
        <v>19</v>
      </c>
      <c r="H28" s="109" t="s">
        <v>341</v>
      </c>
      <c r="I28" s="67" t="s">
        <v>329</v>
      </c>
      <c r="J28" s="82" t="s">
        <v>330</v>
      </c>
      <c r="K28" s="183" t="s">
        <v>331</v>
      </c>
      <c r="L28" s="82"/>
      <c r="M28" s="82"/>
      <c r="N28" s="82"/>
      <c r="O28" s="82"/>
      <c r="P28" s="82"/>
      <c r="Q28" s="82"/>
      <c r="R28" s="193"/>
      <c r="S28" s="193"/>
      <c r="T28" s="193"/>
    </row>
    <row r="29" spans="1:265" s="78" customFormat="1" x14ac:dyDescent="0.25">
      <c r="A29" s="76" t="s">
        <v>271</v>
      </c>
      <c r="B29" s="76" t="s">
        <v>4</v>
      </c>
      <c r="C29" s="101"/>
      <c r="D29" s="101"/>
      <c r="E29" s="94"/>
      <c r="F29" s="95"/>
      <c r="G29" s="95"/>
      <c r="H29" s="78" t="s">
        <v>342</v>
      </c>
      <c r="L29" s="80">
        <f>L30+L36+L48+L66+L75</f>
        <v>8</v>
      </c>
      <c r="M29" s="80">
        <f t="shared" ref="M29:T29" si="10">M30+M36+M48+M66+M75</f>
        <v>34</v>
      </c>
      <c r="N29" s="80">
        <f t="shared" si="10"/>
        <v>135</v>
      </c>
      <c r="O29" s="80">
        <f t="shared" si="10"/>
        <v>12</v>
      </c>
      <c r="P29" s="80">
        <f t="shared" si="10"/>
        <v>3</v>
      </c>
      <c r="Q29" s="80">
        <f t="shared" si="10"/>
        <v>160</v>
      </c>
      <c r="R29" s="80">
        <f t="shared" si="10"/>
        <v>5</v>
      </c>
      <c r="S29" s="80">
        <f t="shared" si="10"/>
        <v>1</v>
      </c>
      <c r="T29" s="80">
        <f t="shared" si="10"/>
        <v>1</v>
      </c>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c r="IC29" s="207"/>
      <c r="ID29" s="207"/>
      <c r="IE29" s="207"/>
      <c r="IF29" s="207"/>
      <c r="IG29" s="207"/>
      <c r="IH29" s="207"/>
      <c r="II29" s="207"/>
      <c r="IJ29" s="207"/>
      <c r="IK29" s="207"/>
      <c r="IL29" s="207"/>
      <c r="IM29" s="207"/>
      <c r="IN29" s="207"/>
      <c r="IO29" s="207"/>
      <c r="IP29" s="207"/>
      <c r="IQ29" s="207"/>
      <c r="IR29" s="207"/>
      <c r="IS29" s="207"/>
      <c r="IT29" s="207"/>
      <c r="IU29" s="207"/>
      <c r="IV29" s="207"/>
      <c r="IW29" s="207"/>
      <c r="IX29" s="207"/>
      <c r="IY29" s="207"/>
      <c r="IZ29" s="207"/>
      <c r="JA29" s="207"/>
      <c r="JB29" s="207"/>
      <c r="JC29" s="207"/>
      <c r="JD29" s="207"/>
      <c r="JE29" s="200"/>
    </row>
    <row r="30" spans="1:265" s="87" customFormat="1" outlineLevel="1" x14ac:dyDescent="0.25">
      <c r="A30" s="85" t="s">
        <v>271</v>
      </c>
      <c r="B30" s="85" t="s">
        <v>4</v>
      </c>
      <c r="C30" s="133"/>
      <c r="D30" s="133"/>
      <c r="E30" s="97"/>
      <c r="F30" s="88"/>
      <c r="G30" s="88"/>
      <c r="H30" s="98" t="s">
        <v>343</v>
      </c>
      <c r="I30" s="98"/>
      <c r="J30" s="98"/>
      <c r="K30" s="98"/>
      <c r="L30" s="88">
        <f>SUM(L31:L35)</f>
        <v>0</v>
      </c>
      <c r="M30" s="88">
        <f t="shared" ref="M30:T30" si="11">SUM(M31:M35)</f>
        <v>4</v>
      </c>
      <c r="N30" s="88">
        <f t="shared" si="11"/>
        <v>16</v>
      </c>
      <c r="O30" s="88">
        <f t="shared" si="11"/>
        <v>12</v>
      </c>
      <c r="P30" s="88">
        <f t="shared" si="11"/>
        <v>3</v>
      </c>
      <c r="Q30" s="88">
        <f t="shared" si="11"/>
        <v>106</v>
      </c>
      <c r="R30" s="88">
        <f t="shared" si="11"/>
        <v>2</v>
      </c>
      <c r="S30" s="88">
        <f t="shared" si="11"/>
        <v>0</v>
      </c>
      <c r="T30" s="88">
        <f t="shared" si="11"/>
        <v>0</v>
      </c>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c r="EM30" s="207"/>
      <c r="EN30" s="207"/>
      <c r="EO30" s="207"/>
      <c r="EP30" s="207"/>
      <c r="EQ30" s="207"/>
      <c r="ER30" s="207"/>
      <c r="ES30" s="207"/>
      <c r="ET30" s="207"/>
      <c r="EU30" s="207"/>
      <c r="EV30" s="207"/>
      <c r="EW30" s="207"/>
      <c r="EX30" s="207"/>
      <c r="EY30" s="207"/>
      <c r="EZ30" s="207"/>
      <c r="FA30" s="207"/>
      <c r="FB30" s="207"/>
      <c r="FC30" s="207"/>
      <c r="FD30" s="207"/>
      <c r="FE30" s="207"/>
      <c r="FF30" s="207"/>
      <c r="FG30" s="207"/>
      <c r="FH30" s="207"/>
      <c r="FI30" s="207"/>
      <c r="FJ30" s="207"/>
      <c r="FK30" s="207"/>
      <c r="FL30" s="207"/>
      <c r="FM30" s="207"/>
      <c r="FN30" s="207"/>
      <c r="FO30" s="207"/>
      <c r="FP30" s="207"/>
      <c r="FQ30" s="207"/>
      <c r="FR30" s="207"/>
      <c r="FS30" s="207"/>
      <c r="FT30" s="207"/>
      <c r="FU30" s="207"/>
      <c r="FV30" s="207"/>
      <c r="FW30" s="207"/>
      <c r="FX30" s="207"/>
      <c r="FY30" s="207"/>
      <c r="FZ30" s="207"/>
      <c r="GA30" s="207"/>
      <c r="GB30" s="207"/>
      <c r="GC30" s="207"/>
      <c r="GD30" s="207"/>
      <c r="GE30" s="207"/>
      <c r="GF30" s="207"/>
      <c r="GG30" s="207"/>
      <c r="GH30" s="207"/>
      <c r="GI30" s="207"/>
      <c r="GJ30" s="207"/>
      <c r="GK30" s="207"/>
      <c r="GL30" s="207"/>
      <c r="GM30" s="207"/>
      <c r="GN30" s="207"/>
      <c r="GO30" s="207"/>
      <c r="GP30" s="207"/>
      <c r="GQ30" s="207"/>
      <c r="GR30" s="207"/>
      <c r="GS30" s="207"/>
      <c r="GT30" s="207"/>
      <c r="GU30" s="207"/>
      <c r="GV30" s="207"/>
      <c r="GW30" s="207"/>
      <c r="GX30" s="207"/>
      <c r="GY30" s="207"/>
      <c r="GZ30" s="207"/>
      <c r="HA30" s="207"/>
      <c r="HB30" s="207"/>
      <c r="HC30" s="207"/>
      <c r="HD30" s="207"/>
      <c r="HE30" s="207"/>
      <c r="HF30" s="207"/>
      <c r="HG30" s="207"/>
      <c r="HH30" s="207"/>
      <c r="HI30" s="207"/>
      <c r="HJ30" s="207"/>
      <c r="HK30" s="207"/>
      <c r="HL30" s="207"/>
      <c r="HM30" s="207"/>
      <c r="HN30" s="207"/>
      <c r="HO30" s="207"/>
      <c r="HP30" s="207"/>
      <c r="HQ30" s="207"/>
      <c r="HR30" s="207"/>
      <c r="HS30" s="207"/>
      <c r="HT30" s="207"/>
      <c r="HU30" s="207"/>
      <c r="HV30" s="207"/>
      <c r="HW30" s="207"/>
      <c r="HX30" s="207"/>
      <c r="HY30" s="207"/>
      <c r="HZ30" s="207"/>
      <c r="IA30" s="207"/>
      <c r="IB30" s="207"/>
      <c r="IC30" s="207"/>
      <c r="ID30" s="207"/>
      <c r="IE30" s="207"/>
      <c r="IF30" s="207"/>
      <c r="IG30" s="207"/>
      <c r="IH30" s="207"/>
      <c r="II30" s="207"/>
      <c r="IJ30" s="207"/>
      <c r="IK30" s="207"/>
      <c r="IL30" s="207"/>
      <c r="IM30" s="207"/>
      <c r="IN30" s="207"/>
      <c r="IO30" s="207"/>
      <c r="IP30" s="207"/>
      <c r="IQ30" s="207"/>
      <c r="IR30" s="207"/>
      <c r="IS30" s="207"/>
      <c r="IT30" s="207"/>
      <c r="IU30" s="207"/>
      <c r="IV30" s="207"/>
      <c r="IW30" s="207"/>
      <c r="IX30" s="207"/>
      <c r="IY30" s="207"/>
      <c r="IZ30" s="207"/>
      <c r="JA30" s="207"/>
      <c r="JB30" s="207"/>
      <c r="JC30" s="207"/>
      <c r="JD30" s="207"/>
      <c r="JE30" s="198"/>
    </row>
    <row r="31" spans="1:265" outlineLevel="1" x14ac:dyDescent="0.25">
      <c r="A31" s="82" t="s">
        <v>271</v>
      </c>
      <c r="B31" s="134" t="s">
        <v>4</v>
      </c>
      <c r="C31" s="137">
        <v>23939.919999999998</v>
      </c>
      <c r="D31" s="90" t="s">
        <v>324</v>
      </c>
      <c r="E31" s="93">
        <v>1196.7232864652201</v>
      </c>
      <c r="F31" s="67">
        <v>1</v>
      </c>
      <c r="G31" s="67">
        <v>13</v>
      </c>
      <c r="H31" s="128" t="s">
        <v>343</v>
      </c>
      <c r="I31" s="67" t="s">
        <v>344</v>
      </c>
      <c r="J31" s="82" t="s">
        <v>322</v>
      </c>
      <c r="K31" s="183" t="s">
        <v>7</v>
      </c>
      <c r="L31" s="82"/>
      <c r="M31" s="82">
        <v>4</v>
      </c>
      <c r="N31" s="82">
        <v>4</v>
      </c>
      <c r="O31" s="82">
        <v>12</v>
      </c>
      <c r="P31" s="82"/>
      <c r="Q31" s="82">
        <f>68+20</f>
        <v>88</v>
      </c>
      <c r="R31" s="193">
        <v>2</v>
      </c>
      <c r="S31" s="193"/>
      <c r="T31" s="193"/>
    </row>
    <row r="32" spans="1:265" outlineLevel="1" x14ac:dyDescent="0.25">
      <c r="A32" s="82" t="s">
        <v>271</v>
      </c>
      <c r="B32" s="134" t="s">
        <v>4</v>
      </c>
      <c r="C32" s="137">
        <v>20</v>
      </c>
      <c r="D32" s="90" t="s">
        <v>324</v>
      </c>
      <c r="E32" s="130">
        <v>7.6982974445873404</v>
      </c>
      <c r="F32" s="67" t="s">
        <v>15</v>
      </c>
      <c r="G32" s="67">
        <v>13</v>
      </c>
      <c r="H32" s="128" t="s">
        <v>345</v>
      </c>
      <c r="I32" s="67" t="s">
        <v>344</v>
      </c>
      <c r="J32" s="82" t="s">
        <v>330</v>
      </c>
      <c r="K32" s="183" t="s">
        <v>340</v>
      </c>
      <c r="L32" s="82"/>
      <c r="M32" s="82"/>
      <c r="N32" s="533">
        <v>4</v>
      </c>
      <c r="O32" s="82"/>
      <c r="P32" s="82">
        <v>1</v>
      </c>
      <c r="Q32" s="82">
        <v>4</v>
      </c>
      <c r="R32" s="193"/>
      <c r="S32" s="193"/>
      <c r="T32" s="193"/>
    </row>
    <row r="33" spans="1:265" outlineLevel="1" x14ac:dyDescent="0.25">
      <c r="A33" s="82" t="s">
        <v>271</v>
      </c>
      <c r="B33" s="134" t="s">
        <v>4</v>
      </c>
      <c r="C33" s="137">
        <v>25</v>
      </c>
      <c r="D33" s="90" t="s">
        <v>324</v>
      </c>
      <c r="E33" s="130">
        <v>85.508787764562499</v>
      </c>
      <c r="F33" s="67">
        <v>1</v>
      </c>
      <c r="G33" s="67">
        <v>13</v>
      </c>
      <c r="H33" s="128" t="s">
        <v>346</v>
      </c>
      <c r="I33" s="67" t="s">
        <v>344</v>
      </c>
      <c r="J33" s="82" t="s">
        <v>330</v>
      </c>
      <c r="K33" s="183" t="s">
        <v>331</v>
      </c>
      <c r="L33" s="82"/>
      <c r="M33" s="82"/>
      <c r="N33" s="533">
        <v>4</v>
      </c>
      <c r="O33" s="82"/>
      <c r="P33" s="82">
        <v>1</v>
      </c>
      <c r="Q33" s="82">
        <v>4</v>
      </c>
      <c r="R33" s="193"/>
      <c r="S33" s="193"/>
      <c r="T33" s="193"/>
    </row>
    <row r="34" spans="1:265" outlineLevel="1" x14ac:dyDescent="0.25">
      <c r="A34" s="82" t="s">
        <v>271</v>
      </c>
      <c r="B34" s="134" t="s">
        <v>4</v>
      </c>
      <c r="C34" s="137">
        <v>50</v>
      </c>
      <c r="D34" s="90" t="s">
        <v>324</v>
      </c>
      <c r="E34" s="130">
        <v>171.017575529125</v>
      </c>
      <c r="F34" s="67" t="s">
        <v>15</v>
      </c>
      <c r="G34" s="67">
        <v>13</v>
      </c>
      <c r="H34" s="128" t="s">
        <v>347</v>
      </c>
      <c r="I34" s="67" t="s">
        <v>344</v>
      </c>
      <c r="J34" s="82" t="s">
        <v>330</v>
      </c>
      <c r="K34" s="183" t="s">
        <v>331</v>
      </c>
      <c r="L34" s="82"/>
      <c r="M34" s="82"/>
      <c r="N34" s="533">
        <v>4</v>
      </c>
      <c r="O34" s="82"/>
      <c r="P34" s="82">
        <v>1</v>
      </c>
      <c r="Q34" s="82">
        <v>4</v>
      </c>
      <c r="R34" s="193"/>
      <c r="S34" s="193"/>
      <c r="T34" s="193"/>
    </row>
    <row r="35" spans="1:265" outlineLevel="1" x14ac:dyDescent="0.25">
      <c r="A35" s="82" t="s">
        <v>271</v>
      </c>
      <c r="B35" s="134" t="s">
        <v>4</v>
      </c>
      <c r="C35" s="137">
        <v>7207.13</v>
      </c>
      <c r="D35" s="90" t="s">
        <v>324</v>
      </c>
      <c r="E35" s="130">
        <v>350.67081162716801</v>
      </c>
      <c r="F35" s="67">
        <v>1</v>
      </c>
      <c r="G35" s="67">
        <v>13</v>
      </c>
      <c r="H35" s="84" t="s">
        <v>348</v>
      </c>
      <c r="I35" s="67" t="s">
        <v>344</v>
      </c>
      <c r="J35" s="82" t="s">
        <v>322</v>
      </c>
      <c r="K35" s="183" t="s">
        <v>323</v>
      </c>
      <c r="L35" s="82"/>
      <c r="M35" s="82"/>
      <c r="N35" s="82"/>
      <c r="O35" s="82"/>
      <c r="P35" s="82"/>
      <c r="Q35" s="533">
        <f>2+4</f>
        <v>6</v>
      </c>
      <c r="R35" s="193"/>
      <c r="S35" s="193"/>
      <c r="T35" s="193"/>
    </row>
    <row r="36" spans="1:265" s="87" customFormat="1" outlineLevel="1" x14ac:dyDescent="0.25">
      <c r="A36" s="85" t="s">
        <v>271</v>
      </c>
      <c r="B36" s="85" t="s">
        <v>4</v>
      </c>
      <c r="C36" s="133"/>
      <c r="D36" s="133"/>
      <c r="E36" s="97"/>
      <c r="F36" s="88"/>
      <c r="G36" s="88"/>
      <c r="H36" s="98" t="s">
        <v>349</v>
      </c>
      <c r="I36" s="88"/>
      <c r="J36" s="85"/>
      <c r="K36" s="184"/>
      <c r="L36" s="88">
        <f>SUM(L37:L47)</f>
        <v>2</v>
      </c>
      <c r="M36" s="88">
        <f t="shared" ref="M36:T36" si="12">SUM(M37:M47)</f>
        <v>8</v>
      </c>
      <c r="N36" s="88">
        <f t="shared" si="12"/>
        <v>68</v>
      </c>
      <c r="O36" s="88">
        <f t="shared" si="12"/>
        <v>0</v>
      </c>
      <c r="P36" s="88">
        <f t="shared" si="12"/>
        <v>0</v>
      </c>
      <c r="Q36" s="88">
        <f t="shared" si="12"/>
        <v>2</v>
      </c>
      <c r="R36" s="88">
        <f t="shared" si="12"/>
        <v>1</v>
      </c>
      <c r="S36" s="88">
        <f t="shared" si="12"/>
        <v>0</v>
      </c>
      <c r="T36" s="88">
        <f t="shared" si="12"/>
        <v>0</v>
      </c>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c r="IC36" s="207"/>
      <c r="ID36" s="207"/>
      <c r="IE36" s="207"/>
      <c r="IF36" s="207"/>
      <c r="IG36" s="207"/>
      <c r="IH36" s="207"/>
      <c r="II36" s="207"/>
      <c r="IJ36" s="207"/>
      <c r="IK36" s="207"/>
      <c r="IL36" s="207"/>
      <c r="IM36" s="207"/>
      <c r="IN36" s="207"/>
      <c r="IO36" s="207"/>
      <c r="IP36" s="207"/>
      <c r="IQ36" s="207"/>
      <c r="IR36" s="207"/>
      <c r="IS36" s="207"/>
      <c r="IT36" s="207"/>
      <c r="IU36" s="207"/>
      <c r="IV36" s="207"/>
      <c r="IW36" s="207"/>
      <c r="IX36" s="207"/>
      <c r="IY36" s="207"/>
      <c r="IZ36" s="207"/>
      <c r="JA36" s="207"/>
      <c r="JB36" s="207"/>
      <c r="JC36" s="207"/>
      <c r="JD36" s="207"/>
      <c r="JE36" s="198"/>
    </row>
    <row r="37" spans="1:265" outlineLevel="1" x14ac:dyDescent="0.25">
      <c r="A37" s="82" t="s">
        <v>271</v>
      </c>
      <c r="B37" s="134" t="s">
        <v>4</v>
      </c>
      <c r="C37" s="137">
        <v>6854.17</v>
      </c>
      <c r="D37" s="90" t="s">
        <v>324</v>
      </c>
      <c r="E37" s="130">
        <v>1885.1766906765899</v>
      </c>
      <c r="F37" s="67">
        <v>1</v>
      </c>
      <c r="G37" s="67">
        <v>13</v>
      </c>
      <c r="H37" s="91" t="s">
        <v>350</v>
      </c>
      <c r="I37" s="67" t="s">
        <v>329</v>
      </c>
      <c r="J37" s="82" t="s">
        <v>322</v>
      </c>
      <c r="K37" s="183" t="s">
        <v>351</v>
      </c>
      <c r="L37" s="82"/>
      <c r="M37" s="82"/>
      <c r="N37" s="82"/>
      <c r="O37" s="82"/>
      <c r="P37" s="82"/>
      <c r="Q37" s="82"/>
      <c r="R37" s="193">
        <v>1</v>
      </c>
      <c r="S37" s="193"/>
      <c r="T37" s="193"/>
    </row>
    <row r="38" spans="1:265" outlineLevel="1" x14ac:dyDescent="0.25">
      <c r="A38" s="82" t="s">
        <v>271</v>
      </c>
      <c r="B38" s="134" t="s">
        <v>4</v>
      </c>
      <c r="C38" s="137">
        <v>1349.36</v>
      </c>
      <c r="D38" s="90" t="s">
        <v>324</v>
      </c>
      <c r="E38" s="130">
        <v>441.77631299387701</v>
      </c>
      <c r="F38" s="67">
        <v>1</v>
      </c>
      <c r="G38" s="67">
        <v>13</v>
      </c>
      <c r="H38" s="91" t="s">
        <v>352</v>
      </c>
      <c r="I38" s="67" t="s">
        <v>329</v>
      </c>
      <c r="J38" s="82" t="s">
        <v>322</v>
      </c>
      <c r="K38" s="183" t="s">
        <v>351</v>
      </c>
      <c r="L38" s="82"/>
      <c r="M38" s="82"/>
      <c r="N38" s="82"/>
      <c r="O38" s="82"/>
      <c r="P38" s="82"/>
      <c r="Q38" s="82"/>
      <c r="R38" s="193"/>
      <c r="S38" s="193"/>
      <c r="T38" s="193"/>
    </row>
    <row r="39" spans="1:265" outlineLevel="1" x14ac:dyDescent="0.25">
      <c r="A39" s="82" t="s">
        <v>271</v>
      </c>
      <c r="B39" s="134" t="s">
        <v>4</v>
      </c>
      <c r="C39" s="137">
        <f>C37*50%</f>
        <v>3427.085</v>
      </c>
      <c r="D39" s="90" t="s">
        <v>324</v>
      </c>
      <c r="E39" s="130">
        <v>773.64977058166198</v>
      </c>
      <c r="F39" s="67">
        <v>1</v>
      </c>
      <c r="G39" s="67">
        <v>13</v>
      </c>
      <c r="H39" s="91" t="s">
        <v>353</v>
      </c>
      <c r="I39" s="67" t="s">
        <v>329</v>
      </c>
      <c r="J39" s="82" t="s">
        <v>322</v>
      </c>
      <c r="K39" s="183" t="s">
        <v>351</v>
      </c>
      <c r="L39" s="82"/>
      <c r="M39" s="82"/>
      <c r="N39" s="82"/>
      <c r="O39" s="82"/>
      <c r="P39" s="82"/>
      <c r="Q39" s="82"/>
      <c r="R39" s="193"/>
      <c r="S39" s="193"/>
      <c r="T39" s="193"/>
    </row>
    <row r="40" spans="1:265" outlineLevel="1" x14ac:dyDescent="0.25">
      <c r="A40" s="82" t="s">
        <v>271</v>
      </c>
      <c r="B40" s="134" t="s">
        <v>4</v>
      </c>
      <c r="C40" s="137">
        <f>C39</f>
        <v>3427.085</v>
      </c>
      <c r="D40" s="90" t="s">
        <v>324</v>
      </c>
      <c r="E40" s="130">
        <v>95.620062777802502</v>
      </c>
      <c r="F40" s="67">
        <v>1</v>
      </c>
      <c r="G40" s="67">
        <v>13</v>
      </c>
      <c r="H40" s="91" t="s">
        <v>354</v>
      </c>
      <c r="I40" s="67" t="s">
        <v>329</v>
      </c>
      <c r="J40" s="82" t="s">
        <v>322</v>
      </c>
      <c r="K40" s="183" t="s">
        <v>351</v>
      </c>
      <c r="L40" s="82"/>
      <c r="M40" s="82"/>
      <c r="N40" s="533">
        <v>60</v>
      </c>
      <c r="O40" s="82"/>
      <c r="P40" s="82"/>
      <c r="Q40" s="82"/>
      <c r="R40" s="193"/>
      <c r="S40" s="193"/>
      <c r="T40" s="193"/>
    </row>
    <row r="41" spans="1:265" outlineLevel="1" x14ac:dyDescent="0.25">
      <c r="A41" s="82" t="s">
        <v>271</v>
      </c>
      <c r="B41" s="134" t="s">
        <v>4</v>
      </c>
      <c r="C41" s="137">
        <v>557.12</v>
      </c>
      <c r="D41" s="90" t="s">
        <v>324</v>
      </c>
      <c r="E41" s="130">
        <v>322.23421693657298</v>
      </c>
      <c r="F41" s="67">
        <v>1</v>
      </c>
      <c r="G41" s="67">
        <v>13</v>
      </c>
      <c r="H41" s="139" t="s">
        <v>355</v>
      </c>
      <c r="I41" s="138" t="s">
        <v>3</v>
      </c>
      <c r="J41" s="82" t="s">
        <v>330</v>
      </c>
      <c r="K41" s="183" t="s">
        <v>340</v>
      </c>
      <c r="L41" s="82"/>
      <c r="M41" s="82"/>
      <c r="N41" s="82"/>
      <c r="O41" s="82"/>
      <c r="P41" s="82"/>
      <c r="Q41" s="82"/>
      <c r="R41" s="193"/>
      <c r="S41" s="193"/>
      <c r="T41" s="193"/>
    </row>
    <row r="42" spans="1:265" outlineLevel="1" x14ac:dyDescent="0.25">
      <c r="A42" s="82" t="s">
        <v>271</v>
      </c>
      <c r="B42" s="134" t="s">
        <v>4</v>
      </c>
      <c r="C42" s="137">
        <v>75.03</v>
      </c>
      <c r="D42" s="90" t="s">
        <v>324</v>
      </c>
      <c r="E42" s="130">
        <v>361.47620510475002</v>
      </c>
      <c r="F42" s="67" t="s">
        <v>15</v>
      </c>
      <c r="G42" s="67">
        <v>13</v>
      </c>
      <c r="H42" s="84" t="s">
        <v>3</v>
      </c>
      <c r="I42" s="138" t="s">
        <v>3</v>
      </c>
      <c r="J42" s="82" t="s">
        <v>330</v>
      </c>
      <c r="K42" s="183" t="s">
        <v>331</v>
      </c>
      <c r="L42" s="82">
        <v>2</v>
      </c>
      <c r="M42" s="82">
        <v>6</v>
      </c>
      <c r="N42" s="533">
        <f>8</f>
        <v>8</v>
      </c>
      <c r="O42" s="82"/>
      <c r="P42" s="82"/>
      <c r="Q42" s="82"/>
      <c r="R42" s="193"/>
      <c r="S42" s="193"/>
      <c r="T42" s="193"/>
    </row>
    <row r="43" spans="1:265" outlineLevel="1" x14ac:dyDescent="0.25">
      <c r="A43" s="82" t="s">
        <v>271</v>
      </c>
      <c r="B43" s="82" t="s">
        <v>4</v>
      </c>
      <c r="C43" s="137">
        <v>1802.05</v>
      </c>
      <c r="D43" s="90" t="s">
        <v>324</v>
      </c>
      <c r="E43" s="130">
        <v>6163.6444396451898</v>
      </c>
      <c r="F43" s="67" t="s">
        <v>15</v>
      </c>
      <c r="G43" s="67">
        <v>13</v>
      </c>
      <c r="H43" s="84" t="s">
        <v>357</v>
      </c>
      <c r="I43" s="67" t="s">
        <v>329</v>
      </c>
      <c r="J43" s="82" t="s">
        <v>330</v>
      </c>
      <c r="K43" s="183" t="s">
        <v>331</v>
      </c>
      <c r="L43" s="82"/>
      <c r="M43" s="82"/>
      <c r="N43" s="82"/>
      <c r="O43" s="82"/>
      <c r="P43" s="82"/>
      <c r="Q43" s="82"/>
      <c r="R43" s="193"/>
      <c r="S43" s="193"/>
      <c r="T43" s="193"/>
    </row>
    <row r="44" spans="1:265" outlineLevel="1" x14ac:dyDescent="0.25">
      <c r="A44" s="82" t="s">
        <v>271</v>
      </c>
      <c r="B44" s="82" t="s">
        <v>4</v>
      </c>
      <c r="C44" s="137">
        <v>18</v>
      </c>
      <c r="D44" s="90" t="s">
        <v>324</v>
      </c>
      <c r="E44" s="130">
        <v>86.719601384586099</v>
      </c>
      <c r="F44" s="67" t="s">
        <v>15</v>
      </c>
      <c r="G44" s="67">
        <v>13</v>
      </c>
      <c r="H44" s="84" t="s">
        <v>358</v>
      </c>
      <c r="I44" s="67" t="s">
        <v>356</v>
      </c>
      <c r="J44" s="82" t="s">
        <v>330</v>
      </c>
      <c r="K44" s="183" t="s">
        <v>331</v>
      </c>
      <c r="L44" s="82"/>
      <c r="M44" s="82">
        <v>1</v>
      </c>
      <c r="N44" s="82"/>
      <c r="O44" s="82"/>
      <c r="P44" s="82"/>
      <c r="Q44" s="82">
        <v>1</v>
      </c>
      <c r="R44" s="193"/>
      <c r="S44" s="193"/>
      <c r="T44" s="193"/>
    </row>
    <row r="45" spans="1:265" outlineLevel="1" x14ac:dyDescent="0.25">
      <c r="A45" s="82" t="s">
        <v>271</v>
      </c>
      <c r="B45" s="82" t="s">
        <v>4</v>
      </c>
      <c r="C45" s="137">
        <v>72.239999999999995</v>
      </c>
      <c r="D45" s="90" t="s">
        <v>324</v>
      </c>
      <c r="E45" s="130">
        <v>247.08619312447999</v>
      </c>
      <c r="F45" s="67" t="s">
        <v>15</v>
      </c>
      <c r="G45" s="67">
        <v>13</v>
      </c>
      <c r="H45" s="84" t="s">
        <v>278</v>
      </c>
      <c r="I45" s="67" t="s">
        <v>356</v>
      </c>
      <c r="J45" s="82" t="s">
        <v>330</v>
      </c>
      <c r="K45" s="183" t="s">
        <v>331</v>
      </c>
      <c r="L45" s="82"/>
      <c r="M45" s="82"/>
      <c r="N45" s="82"/>
      <c r="O45" s="82"/>
      <c r="P45" s="82"/>
      <c r="Q45" s="82"/>
      <c r="R45" s="193"/>
      <c r="S45" s="193"/>
      <c r="T45" s="193"/>
    </row>
    <row r="46" spans="1:265" outlineLevel="1" x14ac:dyDescent="0.25">
      <c r="A46" s="82" t="s">
        <v>271</v>
      </c>
      <c r="B46" s="82" t="s">
        <v>4</v>
      </c>
      <c r="C46" s="137">
        <v>18</v>
      </c>
      <c r="D46" s="90" t="s">
        <v>324</v>
      </c>
      <c r="E46" s="130">
        <v>86.719601384586099</v>
      </c>
      <c r="F46" s="67" t="s">
        <v>15</v>
      </c>
      <c r="G46" s="67">
        <v>13</v>
      </c>
      <c r="H46" s="84" t="s">
        <v>359</v>
      </c>
      <c r="I46" s="67" t="s">
        <v>360</v>
      </c>
      <c r="J46" s="82" t="s">
        <v>330</v>
      </c>
      <c r="K46" s="183" t="s">
        <v>331</v>
      </c>
      <c r="L46" s="82"/>
      <c r="M46" s="82">
        <v>1</v>
      </c>
      <c r="N46" s="82"/>
      <c r="O46" s="82"/>
      <c r="P46" s="82"/>
      <c r="Q46" s="82">
        <v>1</v>
      </c>
      <c r="R46" s="193"/>
      <c r="S46" s="193"/>
      <c r="T46" s="193"/>
    </row>
    <row r="47" spans="1:265" outlineLevel="1" x14ac:dyDescent="0.25">
      <c r="A47" s="82" t="s">
        <v>271</v>
      </c>
      <c r="B47" s="82" t="s">
        <v>4</v>
      </c>
      <c r="C47" s="137">
        <v>81.45</v>
      </c>
      <c r="D47" s="90" t="s">
        <v>324</v>
      </c>
      <c r="E47" s="130">
        <v>278.58763053694503</v>
      </c>
      <c r="F47" s="67" t="s">
        <v>15</v>
      </c>
      <c r="G47" s="67">
        <v>13</v>
      </c>
      <c r="H47" s="84" t="s">
        <v>361</v>
      </c>
      <c r="I47" s="67" t="s">
        <v>360</v>
      </c>
      <c r="J47" s="82" t="s">
        <v>330</v>
      </c>
      <c r="K47" s="183" t="s">
        <v>331</v>
      </c>
      <c r="L47" s="82"/>
      <c r="M47" s="82"/>
      <c r="N47" s="82"/>
      <c r="O47" s="82"/>
      <c r="P47" s="82"/>
      <c r="Q47" s="82"/>
      <c r="R47" s="193"/>
      <c r="S47" s="193"/>
      <c r="T47" s="193"/>
    </row>
    <row r="48" spans="1:265" s="87" customFormat="1" outlineLevel="1" x14ac:dyDescent="0.25">
      <c r="A48" s="85" t="s">
        <v>271</v>
      </c>
      <c r="B48" s="85" t="s">
        <v>4</v>
      </c>
      <c r="C48" s="102"/>
      <c r="D48" s="102"/>
      <c r="E48" s="86"/>
      <c r="F48" s="88"/>
      <c r="G48" s="88"/>
      <c r="H48" s="87" t="s">
        <v>362</v>
      </c>
      <c r="I48" s="88"/>
      <c r="J48" s="85"/>
      <c r="K48" s="184"/>
      <c r="L48" s="88">
        <f>SUM(L49:L65)</f>
        <v>6</v>
      </c>
      <c r="M48" s="88">
        <f t="shared" ref="M48:T48" si="13">SUM(M49:M65)</f>
        <v>21</v>
      </c>
      <c r="N48" s="88">
        <f t="shared" si="13"/>
        <v>22</v>
      </c>
      <c r="O48" s="88">
        <f t="shared" si="13"/>
        <v>0</v>
      </c>
      <c r="P48" s="88">
        <f t="shared" si="13"/>
        <v>0</v>
      </c>
      <c r="Q48" s="88">
        <f t="shared" si="13"/>
        <v>41</v>
      </c>
      <c r="R48" s="88">
        <f t="shared" si="13"/>
        <v>1</v>
      </c>
      <c r="S48" s="88">
        <f t="shared" si="13"/>
        <v>1</v>
      </c>
      <c r="T48" s="88">
        <f t="shared" si="13"/>
        <v>1</v>
      </c>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c r="IR48" s="207"/>
      <c r="IS48" s="207"/>
      <c r="IT48" s="207"/>
      <c r="IU48" s="207"/>
      <c r="IV48" s="207"/>
      <c r="IW48" s="207"/>
      <c r="IX48" s="207"/>
      <c r="IY48" s="207"/>
      <c r="IZ48" s="207"/>
      <c r="JA48" s="207"/>
      <c r="JB48" s="207"/>
      <c r="JC48" s="207"/>
      <c r="JD48" s="207"/>
      <c r="JE48" s="198"/>
    </row>
    <row r="49" spans="1:20" outlineLevel="1" x14ac:dyDescent="0.25">
      <c r="A49" s="82" t="s">
        <v>271</v>
      </c>
      <c r="B49" s="134" t="s">
        <v>4</v>
      </c>
      <c r="C49" s="99">
        <v>2974.59</v>
      </c>
      <c r="D49" s="90" t="s">
        <v>324</v>
      </c>
      <c r="E49" s="130">
        <v>4033.8303368341699</v>
      </c>
      <c r="F49" s="67">
        <v>1</v>
      </c>
      <c r="G49" s="67">
        <v>13</v>
      </c>
      <c r="H49" s="84" t="s">
        <v>342</v>
      </c>
      <c r="I49" s="67" t="s">
        <v>329</v>
      </c>
      <c r="J49" s="82" t="s">
        <v>330</v>
      </c>
      <c r="K49" s="183" t="s">
        <v>340</v>
      </c>
      <c r="L49" s="82"/>
      <c r="M49" s="82"/>
      <c r="N49" s="533">
        <v>20</v>
      </c>
      <c r="O49" s="82"/>
      <c r="P49" s="82"/>
      <c r="Q49" s="82"/>
      <c r="R49" s="193">
        <v>1</v>
      </c>
      <c r="S49" s="193">
        <v>1</v>
      </c>
      <c r="T49" s="193">
        <v>1</v>
      </c>
    </row>
    <row r="50" spans="1:20" outlineLevel="1" x14ac:dyDescent="0.25">
      <c r="A50" s="129" t="s">
        <v>271</v>
      </c>
      <c r="B50" s="209" t="s">
        <v>4</v>
      </c>
      <c r="C50" s="140" t="s">
        <v>523</v>
      </c>
      <c r="D50" s="140" t="s">
        <v>523</v>
      </c>
      <c r="E50" s="141" t="s">
        <v>523</v>
      </c>
      <c r="F50" s="67" t="s">
        <v>15</v>
      </c>
      <c r="G50" s="67">
        <v>13</v>
      </c>
      <c r="H50" s="127" t="s">
        <v>525</v>
      </c>
      <c r="I50" s="138" t="s">
        <v>3</v>
      </c>
      <c r="J50" s="82" t="s">
        <v>330</v>
      </c>
      <c r="K50" s="183" t="s">
        <v>340</v>
      </c>
      <c r="L50" s="82"/>
      <c r="M50" s="82"/>
      <c r="N50" s="82"/>
      <c r="O50" s="82"/>
      <c r="P50" s="82"/>
      <c r="Q50" s="82"/>
      <c r="R50" s="193"/>
      <c r="S50" s="193"/>
      <c r="T50" s="193"/>
    </row>
    <row r="51" spans="1:20" outlineLevel="1" x14ac:dyDescent="0.25">
      <c r="A51" s="129" t="s">
        <v>271</v>
      </c>
      <c r="B51" s="209" t="s">
        <v>4</v>
      </c>
      <c r="C51" s="140" t="s">
        <v>523</v>
      </c>
      <c r="D51" s="140" t="s">
        <v>523</v>
      </c>
      <c r="E51" s="141" t="s">
        <v>523</v>
      </c>
      <c r="F51" s="67">
        <v>1</v>
      </c>
      <c r="G51" s="67" t="s">
        <v>15</v>
      </c>
      <c r="H51" s="127" t="s">
        <v>530</v>
      </c>
      <c r="I51" s="138" t="s">
        <v>3</v>
      </c>
      <c r="J51" s="82" t="s">
        <v>330</v>
      </c>
      <c r="K51" s="183" t="s">
        <v>340</v>
      </c>
      <c r="L51" s="82">
        <v>6</v>
      </c>
      <c r="M51" s="82">
        <v>13</v>
      </c>
      <c r="N51" s="82"/>
      <c r="O51" s="82"/>
      <c r="P51" s="82"/>
      <c r="Q51" s="82">
        <v>6</v>
      </c>
      <c r="R51" s="193"/>
      <c r="S51" s="193"/>
      <c r="T51" s="193"/>
    </row>
    <row r="52" spans="1:20" outlineLevel="1" x14ac:dyDescent="0.25">
      <c r="A52" s="129" t="s">
        <v>271</v>
      </c>
      <c r="B52" s="209" t="s">
        <v>4</v>
      </c>
      <c r="C52" s="140" t="s">
        <v>523</v>
      </c>
      <c r="D52" s="140" t="s">
        <v>523</v>
      </c>
      <c r="E52" s="141" t="s">
        <v>523</v>
      </c>
      <c r="F52" s="67">
        <v>1</v>
      </c>
      <c r="G52" s="67">
        <v>13</v>
      </c>
      <c r="H52" s="127" t="s">
        <v>10</v>
      </c>
      <c r="I52" s="67" t="s">
        <v>329</v>
      </c>
      <c r="J52" s="82" t="s">
        <v>330</v>
      </c>
      <c r="K52" s="183" t="s">
        <v>340</v>
      </c>
      <c r="L52" s="82"/>
      <c r="M52" s="82"/>
      <c r="N52" s="82"/>
      <c r="O52" s="82"/>
      <c r="P52" s="82"/>
      <c r="Q52" s="82"/>
      <c r="R52" s="193"/>
      <c r="S52" s="193"/>
      <c r="T52" s="193"/>
    </row>
    <row r="53" spans="1:20" outlineLevel="1" x14ac:dyDescent="0.25">
      <c r="A53" s="129" t="s">
        <v>271</v>
      </c>
      <c r="B53" s="209" t="s">
        <v>4</v>
      </c>
      <c r="C53" s="140" t="s">
        <v>523</v>
      </c>
      <c r="D53" s="140" t="s">
        <v>523</v>
      </c>
      <c r="E53" s="141" t="s">
        <v>523</v>
      </c>
      <c r="F53" s="67">
        <v>1</v>
      </c>
      <c r="G53" s="67">
        <v>13</v>
      </c>
      <c r="H53" s="127" t="s">
        <v>11</v>
      </c>
      <c r="I53" s="67" t="s">
        <v>329</v>
      </c>
      <c r="J53" s="82" t="s">
        <v>330</v>
      </c>
      <c r="K53" s="183" t="s">
        <v>340</v>
      </c>
      <c r="L53" s="82"/>
      <c r="M53" s="82">
        <v>1</v>
      </c>
      <c r="N53" s="82"/>
      <c r="O53" s="82"/>
      <c r="P53" s="82"/>
      <c r="Q53" s="533">
        <f>1+1</f>
        <v>2</v>
      </c>
      <c r="R53" s="193"/>
      <c r="S53" s="193"/>
      <c r="T53" s="193"/>
    </row>
    <row r="54" spans="1:20" ht="25.5" outlineLevel="1" x14ac:dyDescent="0.25">
      <c r="A54" s="129" t="s">
        <v>271</v>
      </c>
      <c r="B54" s="209" t="s">
        <v>4</v>
      </c>
      <c r="C54" s="140" t="s">
        <v>523</v>
      </c>
      <c r="D54" s="140" t="s">
        <v>523</v>
      </c>
      <c r="E54" s="141" t="s">
        <v>523</v>
      </c>
      <c r="F54" s="132">
        <v>1</v>
      </c>
      <c r="G54" s="132">
        <v>13</v>
      </c>
      <c r="H54" s="127" t="s">
        <v>516</v>
      </c>
      <c r="I54" s="67" t="s">
        <v>329</v>
      </c>
      <c r="J54" s="67" t="s">
        <v>320</v>
      </c>
      <c r="K54" s="183" t="s">
        <v>351</v>
      </c>
      <c r="L54" s="82"/>
      <c r="M54" s="82"/>
      <c r="N54" s="82"/>
      <c r="O54" s="82"/>
      <c r="P54" s="82"/>
      <c r="Q54" s="82">
        <v>1</v>
      </c>
      <c r="R54" s="193"/>
      <c r="S54" s="193"/>
      <c r="T54" s="193"/>
    </row>
    <row r="55" spans="1:20" outlineLevel="1" x14ac:dyDescent="0.25">
      <c r="A55" s="129" t="s">
        <v>271</v>
      </c>
      <c r="B55" s="209" t="s">
        <v>4</v>
      </c>
      <c r="C55" s="140" t="s">
        <v>523</v>
      </c>
      <c r="D55" s="140" t="s">
        <v>523</v>
      </c>
      <c r="E55" s="141" t="s">
        <v>523</v>
      </c>
      <c r="F55" s="132">
        <v>1</v>
      </c>
      <c r="G55" s="132">
        <v>13</v>
      </c>
      <c r="H55" s="127" t="s">
        <v>243</v>
      </c>
      <c r="I55" s="67" t="s">
        <v>329</v>
      </c>
      <c r="J55" s="82" t="s">
        <v>330</v>
      </c>
      <c r="K55" s="183" t="s">
        <v>340</v>
      </c>
      <c r="L55" s="82"/>
      <c r="M55" s="82"/>
      <c r="N55" s="82"/>
      <c r="O55" s="82"/>
      <c r="P55" s="82"/>
      <c r="Q55" s="82">
        <v>2</v>
      </c>
      <c r="R55" s="193"/>
      <c r="S55" s="193"/>
      <c r="T55" s="193"/>
    </row>
    <row r="56" spans="1:20" outlineLevel="1" x14ac:dyDescent="0.25">
      <c r="A56" s="129" t="s">
        <v>271</v>
      </c>
      <c r="B56" s="209" t="s">
        <v>4</v>
      </c>
      <c r="C56" s="140" t="s">
        <v>523</v>
      </c>
      <c r="D56" s="140" t="s">
        <v>523</v>
      </c>
      <c r="E56" s="141" t="s">
        <v>523</v>
      </c>
      <c r="F56" s="132">
        <v>1</v>
      </c>
      <c r="G56" s="132">
        <v>13</v>
      </c>
      <c r="H56" s="127" t="s">
        <v>517</v>
      </c>
      <c r="I56" s="67" t="s">
        <v>329</v>
      </c>
      <c r="J56" s="82" t="s">
        <v>330</v>
      </c>
      <c r="K56" s="183" t="s">
        <v>340</v>
      </c>
      <c r="L56" s="82"/>
      <c r="M56" s="82"/>
      <c r="N56" s="82"/>
      <c r="O56" s="82"/>
      <c r="P56" s="82"/>
      <c r="Q56" s="82">
        <v>2</v>
      </c>
      <c r="R56" s="193"/>
      <c r="S56" s="193"/>
      <c r="T56" s="193"/>
    </row>
    <row r="57" spans="1:20" outlineLevel="1" x14ac:dyDescent="0.25">
      <c r="A57" s="82" t="s">
        <v>271</v>
      </c>
      <c r="B57" s="134" t="s">
        <v>4</v>
      </c>
      <c r="C57" s="137">
        <v>182.08</v>
      </c>
      <c r="D57" s="116" t="s">
        <v>324</v>
      </c>
      <c r="E57" s="130">
        <v>246.91800474376799</v>
      </c>
      <c r="F57" s="67">
        <v>1</v>
      </c>
      <c r="G57" s="67">
        <v>13</v>
      </c>
      <c r="H57" s="128" t="s">
        <v>363</v>
      </c>
      <c r="I57" s="67" t="s">
        <v>356</v>
      </c>
      <c r="J57" s="82" t="s">
        <v>330</v>
      </c>
      <c r="K57" s="183" t="s">
        <v>340</v>
      </c>
      <c r="L57" s="82"/>
      <c r="M57" s="82">
        <v>4</v>
      </c>
      <c r="N57" s="82"/>
      <c r="O57" s="82"/>
      <c r="P57" s="82"/>
      <c r="Q57" s="82">
        <v>4</v>
      </c>
      <c r="R57" s="193"/>
      <c r="S57" s="193"/>
      <c r="T57" s="193"/>
    </row>
    <row r="58" spans="1:20" outlineLevel="1" x14ac:dyDescent="0.25">
      <c r="A58" s="82" t="s">
        <v>271</v>
      </c>
      <c r="B58" s="134" t="s">
        <v>4</v>
      </c>
      <c r="C58" s="137">
        <v>453.21</v>
      </c>
      <c r="D58" s="116" t="s">
        <v>324</v>
      </c>
      <c r="E58" s="130">
        <v>614.59638032690702</v>
      </c>
      <c r="F58" s="67">
        <v>1</v>
      </c>
      <c r="G58" s="67">
        <v>13</v>
      </c>
      <c r="H58" s="84" t="s">
        <v>364</v>
      </c>
      <c r="I58" s="67" t="s">
        <v>360</v>
      </c>
      <c r="J58" s="82" t="s">
        <v>330</v>
      </c>
      <c r="K58" s="183" t="s">
        <v>340</v>
      </c>
      <c r="L58" s="82"/>
      <c r="M58" s="82">
        <v>3</v>
      </c>
      <c r="N58" s="82"/>
      <c r="O58" s="82"/>
      <c r="P58" s="82"/>
      <c r="Q58" s="82">
        <v>6</v>
      </c>
      <c r="R58" s="193"/>
      <c r="S58" s="193"/>
      <c r="T58" s="193"/>
    </row>
    <row r="59" spans="1:20" outlineLevel="1" x14ac:dyDescent="0.25">
      <c r="A59" s="82" t="s">
        <v>271</v>
      </c>
      <c r="B59" s="134" t="s">
        <v>4</v>
      </c>
      <c r="C59" s="137">
        <v>651.65</v>
      </c>
      <c r="D59" s="83" t="s">
        <v>324</v>
      </c>
      <c r="E59" s="130">
        <v>262.69142569911003</v>
      </c>
      <c r="F59" s="67">
        <v>1</v>
      </c>
      <c r="G59" s="67">
        <v>13</v>
      </c>
      <c r="H59" s="84" t="s">
        <v>365</v>
      </c>
      <c r="I59" s="67" t="s">
        <v>329</v>
      </c>
      <c r="J59" s="82" t="s">
        <v>330</v>
      </c>
      <c r="K59" s="183" t="s">
        <v>340</v>
      </c>
      <c r="L59" s="82"/>
      <c r="M59" s="82"/>
      <c r="N59" s="82">
        <v>2</v>
      </c>
      <c r="O59" s="82"/>
      <c r="P59" s="82"/>
      <c r="Q59" s="82">
        <v>4</v>
      </c>
      <c r="R59" s="193"/>
      <c r="S59" s="193"/>
      <c r="T59" s="193"/>
    </row>
    <row r="60" spans="1:20" outlineLevel="1" x14ac:dyDescent="0.25">
      <c r="A60" s="82" t="s">
        <v>271</v>
      </c>
      <c r="B60" s="134" t="s">
        <v>4</v>
      </c>
      <c r="C60" s="137">
        <v>626.42999999999995</v>
      </c>
      <c r="D60" s="83" t="s">
        <v>324</v>
      </c>
      <c r="E60" s="130">
        <v>1928.79139226149</v>
      </c>
      <c r="F60" s="67" t="s">
        <v>15</v>
      </c>
      <c r="G60" s="67">
        <v>13</v>
      </c>
      <c r="H60" s="84" t="s">
        <v>366</v>
      </c>
      <c r="I60" s="67" t="s">
        <v>329</v>
      </c>
      <c r="J60" s="82" t="s">
        <v>330</v>
      </c>
      <c r="K60" s="183" t="s">
        <v>331</v>
      </c>
      <c r="L60" s="82"/>
      <c r="M60" s="82"/>
      <c r="N60" s="82"/>
      <c r="O60" s="82"/>
      <c r="P60" s="82"/>
      <c r="Q60" s="82">
        <v>2</v>
      </c>
      <c r="R60" s="193"/>
      <c r="S60" s="193"/>
      <c r="T60" s="193"/>
    </row>
    <row r="61" spans="1:20" outlineLevel="1" x14ac:dyDescent="0.25">
      <c r="A61" s="129" t="s">
        <v>271</v>
      </c>
      <c r="B61" s="209" t="s">
        <v>4</v>
      </c>
      <c r="C61" s="140" t="s">
        <v>523</v>
      </c>
      <c r="D61" s="140" t="s">
        <v>523</v>
      </c>
      <c r="E61" s="141" t="s">
        <v>523</v>
      </c>
      <c r="F61" s="132">
        <v>1</v>
      </c>
      <c r="G61" s="132" t="s">
        <v>15</v>
      </c>
      <c r="H61" s="127" t="s">
        <v>531</v>
      </c>
      <c r="I61" s="67" t="s">
        <v>329</v>
      </c>
      <c r="J61" s="82" t="s">
        <v>330</v>
      </c>
      <c r="K61" s="183" t="s">
        <v>340</v>
      </c>
      <c r="L61" s="82"/>
      <c r="M61" s="82"/>
      <c r="N61" s="82"/>
      <c r="O61" s="82"/>
      <c r="P61" s="82"/>
      <c r="Q61" s="82">
        <v>8</v>
      </c>
      <c r="R61" s="193"/>
      <c r="S61" s="193"/>
      <c r="T61" s="193"/>
    </row>
    <row r="62" spans="1:20" outlineLevel="1" x14ac:dyDescent="0.25">
      <c r="A62" s="129" t="s">
        <v>271</v>
      </c>
      <c r="B62" s="209" t="s">
        <v>4</v>
      </c>
      <c r="C62" s="140" t="s">
        <v>523</v>
      </c>
      <c r="D62" s="140" t="s">
        <v>523</v>
      </c>
      <c r="E62" s="141" t="s">
        <v>523</v>
      </c>
      <c r="F62" s="132">
        <v>1</v>
      </c>
      <c r="G62" s="132" t="s">
        <v>15</v>
      </c>
      <c r="H62" s="127" t="s">
        <v>13</v>
      </c>
      <c r="I62" s="67" t="s">
        <v>329</v>
      </c>
      <c r="J62" s="82" t="s">
        <v>330</v>
      </c>
      <c r="K62" s="183" t="s">
        <v>340</v>
      </c>
      <c r="L62" s="82"/>
      <c r="M62" s="82"/>
      <c r="N62" s="82"/>
      <c r="O62" s="82"/>
      <c r="P62" s="82"/>
      <c r="Q62" s="82"/>
      <c r="R62" s="193"/>
      <c r="S62" s="193"/>
      <c r="T62" s="193"/>
    </row>
    <row r="63" spans="1:20" outlineLevel="1" x14ac:dyDescent="0.25">
      <c r="A63" s="129" t="s">
        <v>271</v>
      </c>
      <c r="B63" s="209" t="s">
        <v>4</v>
      </c>
      <c r="C63" s="140" t="s">
        <v>523</v>
      </c>
      <c r="D63" s="140" t="s">
        <v>523</v>
      </c>
      <c r="E63" s="141" t="s">
        <v>523</v>
      </c>
      <c r="F63" s="132">
        <v>1</v>
      </c>
      <c r="G63" s="132" t="s">
        <v>15</v>
      </c>
      <c r="H63" s="127" t="s">
        <v>14</v>
      </c>
      <c r="I63" s="67" t="s">
        <v>329</v>
      </c>
      <c r="J63" s="82" t="s">
        <v>330</v>
      </c>
      <c r="K63" s="183" t="s">
        <v>340</v>
      </c>
      <c r="L63" s="82"/>
      <c r="M63" s="82"/>
      <c r="N63" s="82"/>
      <c r="O63" s="82"/>
      <c r="P63" s="82"/>
      <c r="Q63" s="82"/>
      <c r="R63" s="193"/>
      <c r="S63" s="193"/>
      <c r="T63" s="193"/>
    </row>
    <row r="64" spans="1:20" outlineLevel="1" x14ac:dyDescent="0.25">
      <c r="A64" s="129" t="s">
        <v>271</v>
      </c>
      <c r="B64" s="209" t="s">
        <v>4</v>
      </c>
      <c r="C64" s="140" t="s">
        <v>523</v>
      </c>
      <c r="D64" s="140" t="s">
        <v>523</v>
      </c>
      <c r="E64" s="141" t="s">
        <v>523</v>
      </c>
      <c r="F64" s="132">
        <v>1</v>
      </c>
      <c r="G64" s="132" t="s">
        <v>15</v>
      </c>
      <c r="H64" s="127" t="s">
        <v>12</v>
      </c>
      <c r="I64" s="67" t="s">
        <v>329</v>
      </c>
      <c r="J64" s="82" t="s">
        <v>330</v>
      </c>
      <c r="K64" s="183" t="s">
        <v>340</v>
      </c>
      <c r="L64" s="82"/>
      <c r="M64" s="82"/>
      <c r="N64" s="82"/>
      <c r="O64" s="82"/>
      <c r="P64" s="82"/>
      <c r="Q64" s="82"/>
      <c r="R64" s="193"/>
      <c r="S64" s="193"/>
      <c r="T64" s="193"/>
    </row>
    <row r="65" spans="1:265" outlineLevel="1" x14ac:dyDescent="0.25">
      <c r="A65" s="82" t="s">
        <v>271</v>
      </c>
      <c r="B65" s="134" t="s">
        <v>4</v>
      </c>
      <c r="C65" s="137">
        <v>469.26</v>
      </c>
      <c r="D65" s="83" t="s">
        <v>324</v>
      </c>
      <c r="E65" s="130">
        <v>129065.66569940568</v>
      </c>
      <c r="F65" s="67" t="s">
        <v>15</v>
      </c>
      <c r="G65" s="67">
        <v>13</v>
      </c>
      <c r="H65" s="84" t="s">
        <v>367</v>
      </c>
      <c r="I65" s="67" t="s">
        <v>329</v>
      </c>
      <c r="J65" s="82" t="s">
        <v>322</v>
      </c>
      <c r="K65" s="183" t="s">
        <v>351</v>
      </c>
      <c r="L65" s="82"/>
      <c r="M65" s="82"/>
      <c r="N65" s="82"/>
      <c r="O65" s="82"/>
      <c r="P65" s="82"/>
      <c r="Q65" s="533">
        <f>2+2</f>
        <v>4</v>
      </c>
      <c r="R65" s="193"/>
      <c r="S65" s="193"/>
      <c r="T65" s="193"/>
    </row>
    <row r="66" spans="1:265" s="87" customFormat="1" outlineLevel="1" x14ac:dyDescent="0.25">
      <c r="A66" s="85" t="s">
        <v>271</v>
      </c>
      <c r="B66" s="85" t="s">
        <v>4</v>
      </c>
      <c r="C66" s="102"/>
      <c r="D66" s="102"/>
      <c r="E66" s="86"/>
      <c r="F66" s="88"/>
      <c r="G66" s="88"/>
      <c r="H66" s="87" t="s">
        <v>368</v>
      </c>
      <c r="I66" s="88"/>
      <c r="J66" s="85"/>
      <c r="K66" s="184"/>
      <c r="L66" s="184">
        <f>SUM(L67:L74)</f>
        <v>0</v>
      </c>
      <c r="M66" s="184">
        <f t="shared" ref="M66:T66" si="14">SUM(M67:M74)</f>
        <v>1</v>
      </c>
      <c r="N66" s="184">
        <f t="shared" si="14"/>
        <v>27</v>
      </c>
      <c r="O66" s="184">
        <f t="shared" si="14"/>
        <v>0</v>
      </c>
      <c r="P66" s="184">
        <f t="shared" si="14"/>
        <v>0</v>
      </c>
      <c r="Q66" s="184">
        <f t="shared" si="14"/>
        <v>3</v>
      </c>
      <c r="R66" s="184">
        <f t="shared" si="14"/>
        <v>1</v>
      </c>
      <c r="S66" s="184">
        <f t="shared" si="14"/>
        <v>0</v>
      </c>
      <c r="T66" s="184">
        <f t="shared" si="14"/>
        <v>0</v>
      </c>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c r="EM66" s="207"/>
      <c r="EN66" s="207"/>
      <c r="EO66" s="207"/>
      <c r="EP66" s="207"/>
      <c r="EQ66" s="207"/>
      <c r="ER66" s="207"/>
      <c r="ES66" s="207"/>
      <c r="ET66" s="207"/>
      <c r="EU66" s="207"/>
      <c r="EV66" s="207"/>
      <c r="EW66" s="207"/>
      <c r="EX66" s="207"/>
      <c r="EY66" s="207"/>
      <c r="EZ66" s="207"/>
      <c r="FA66" s="207"/>
      <c r="FB66" s="207"/>
      <c r="FC66" s="207"/>
      <c r="FD66" s="207"/>
      <c r="FE66" s="207"/>
      <c r="FF66" s="207"/>
      <c r="FG66" s="207"/>
      <c r="FH66" s="207"/>
      <c r="FI66" s="207"/>
      <c r="FJ66" s="207"/>
      <c r="FK66" s="207"/>
      <c r="FL66" s="207"/>
      <c r="FM66" s="207"/>
      <c r="FN66" s="207"/>
      <c r="FO66" s="207"/>
      <c r="FP66" s="207"/>
      <c r="FQ66" s="207"/>
      <c r="FR66" s="207"/>
      <c r="FS66" s="207"/>
      <c r="FT66" s="207"/>
      <c r="FU66" s="207"/>
      <c r="FV66" s="207"/>
      <c r="FW66" s="207"/>
      <c r="FX66" s="207"/>
      <c r="FY66" s="207"/>
      <c r="FZ66" s="207"/>
      <c r="GA66" s="207"/>
      <c r="GB66" s="207"/>
      <c r="GC66" s="207"/>
      <c r="GD66" s="207"/>
      <c r="GE66" s="207"/>
      <c r="GF66" s="207"/>
      <c r="GG66" s="207"/>
      <c r="GH66" s="207"/>
      <c r="GI66" s="207"/>
      <c r="GJ66" s="207"/>
      <c r="GK66" s="207"/>
      <c r="GL66" s="207"/>
      <c r="GM66" s="207"/>
      <c r="GN66" s="207"/>
      <c r="GO66" s="207"/>
      <c r="GP66" s="207"/>
      <c r="GQ66" s="207"/>
      <c r="GR66" s="207"/>
      <c r="GS66" s="207"/>
      <c r="GT66" s="207"/>
      <c r="GU66" s="207"/>
      <c r="GV66" s="207"/>
      <c r="GW66" s="207"/>
      <c r="GX66" s="207"/>
      <c r="GY66" s="207"/>
      <c r="GZ66" s="207"/>
      <c r="HA66" s="207"/>
      <c r="HB66" s="207"/>
      <c r="HC66" s="207"/>
      <c r="HD66" s="207"/>
      <c r="HE66" s="207"/>
      <c r="HF66" s="207"/>
      <c r="HG66" s="207"/>
      <c r="HH66" s="207"/>
      <c r="HI66" s="207"/>
      <c r="HJ66" s="207"/>
      <c r="HK66" s="207"/>
      <c r="HL66" s="207"/>
      <c r="HM66" s="207"/>
      <c r="HN66" s="207"/>
      <c r="HO66" s="207"/>
      <c r="HP66" s="207"/>
      <c r="HQ66" s="207"/>
      <c r="HR66" s="207"/>
      <c r="HS66" s="207"/>
      <c r="HT66" s="207"/>
      <c r="HU66" s="207"/>
      <c r="HV66" s="207"/>
      <c r="HW66" s="207"/>
      <c r="HX66" s="207"/>
      <c r="HY66" s="207"/>
      <c r="HZ66" s="207"/>
      <c r="IA66" s="207"/>
      <c r="IB66" s="207"/>
      <c r="IC66" s="207"/>
      <c r="ID66" s="207"/>
      <c r="IE66" s="207"/>
      <c r="IF66" s="207"/>
      <c r="IG66" s="207"/>
      <c r="IH66" s="207"/>
      <c r="II66" s="207"/>
      <c r="IJ66" s="207"/>
      <c r="IK66" s="207"/>
      <c r="IL66" s="207"/>
      <c r="IM66" s="207"/>
      <c r="IN66" s="207"/>
      <c r="IO66" s="207"/>
      <c r="IP66" s="207"/>
      <c r="IQ66" s="207"/>
      <c r="IR66" s="207"/>
      <c r="IS66" s="207"/>
      <c r="IT66" s="207"/>
      <c r="IU66" s="207"/>
      <c r="IV66" s="207"/>
      <c r="IW66" s="207"/>
      <c r="IX66" s="207"/>
      <c r="IY66" s="207"/>
      <c r="IZ66" s="207"/>
      <c r="JA66" s="207"/>
      <c r="JB66" s="207"/>
      <c r="JC66" s="207"/>
      <c r="JD66" s="207"/>
      <c r="JE66" s="198"/>
    </row>
    <row r="67" spans="1:265" outlineLevel="1" x14ac:dyDescent="0.25">
      <c r="A67" s="82" t="s">
        <v>271</v>
      </c>
      <c r="B67" s="134" t="s">
        <v>4</v>
      </c>
      <c r="C67" s="137">
        <v>2343.64</v>
      </c>
      <c r="D67" s="90" t="s">
        <v>324</v>
      </c>
      <c r="E67" s="130">
        <v>644.59671985627404</v>
      </c>
      <c r="F67" s="67">
        <v>1</v>
      </c>
      <c r="G67" s="67">
        <v>13</v>
      </c>
      <c r="H67" s="91" t="s">
        <v>369</v>
      </c>
      <c r="I67" s="67" t="s">
        <v>329</v>
      </c>
      <c r="J67" s="82" t="s">
        <v>322</v>
      </c>
      <c r="K67" s="183" t="s">
        <v>351</v>
      </c>
      <c r="L67" s="82"/>
      <c r="M67" s="82"/>
      <c r="N67" s="82"/>
      <c r="O67" s="82"/>
      <c r="P67" s="82"/>
      <c r="Q67" s="82"/>
      <c r="R67" s="193">
        <v>1</v>
      </c>
      <c r="S67" s="193"/>
      <c r="T67" s="193"/>
    </row>
    <row r="68" spans="1:265" outlineLevel="1" x14ac:dyDescent="0.25">
      <c r="A68" s="82" t="s">
        <v>271</v>
      </c>
      <c r="B68" s="134" t="s">
        <v>4</v>
      </c>
      <c r="C68" s="137">
        <v>308.83</v>
      </c>
      <c r="D68" s="90" t="s">
        <v>324</v>
      </c>
      <c r="E68" s="130">
        <v>101.109991953147</v>
      </c>
      <c r="F68" s="67">
        <v>1</v>
      </c>
      <c r="G68" s="67">
        <v>13</v>
      </c>
      <c r="H68" s="91" t="s">
        <v>370</v>
      </c>
      <c r="I68" s="67" t="s">
        <v>329</v>
      </c>
      <c r="J68" s="82" t="s">
        <v>322</v>
      </c>
      <c r="K68" s="183" t="s">
        <v>351</v>
      </c>
      <c r="L68" s="82"/>
      <c r="M68" s="82"/>
      <c r="N68" s="82"/>
      <c r="O68" s="82"/>
      <c r="P68" s="82"/>
      <c r="Q68" s="82"/>
      <c r="R68" s="193"/>
      <c r="S68" s="193"/>
      <c r="T68" s="193"/>
    </row>
    <row r="69" spans="1:265" outlineLevel="1" x14ac:dyDescent="0.25">
      <c r="A69" s="82" t="s">
        <v>271</v>
      </c>
      <c r="B69" s="134" t="s">
        <v>4</v>
      </c>
      <c r="C69" s="137">
        <f>C67</f>
        <v>2343.64</v>
      </c>
      <c r="D69" s="90" t="s">
        <v>324</v>
      </c>
      <c r="E69" s="130">
        <v>77.144700945742301</v>
      </c>
      <c r="F69" s="67">
        <v>1</v>
      </c>
      <c r="G69" s="67">
        <v>13</v>
      </c>
      <c r="H69" s="91" t="s">
        <v>371</v>
      </c>
      <c r="I69" s="67" t="s">
        <v>329</v>
      </c>
      <c r="J69" s="82" t="s">
        <v>322</v>
      </c>
      <c r="K69" s="183" t="s">
        <v>351</v>
      </c>
      <c r="L69" s="82"/>
      <c r="M69" s="82"/>
      <c r="N69" s="82"/>
      <c r="O69" s="82"/>
      <c r="P69" s="82"/>
      <c r="Q69" s="82"/>
      <c r="R69" s="193"/>
      <c r="S69" s="193"/>
      <c r="T69" s="193"/>
    </row>
    <row r="70" spans="1:265" outlineLevel="1" x14ac:dyDescent="0.25">
      <c r="A70" s="82" t="s">
        <v>271</v>
      </c>
      <c r="B70" s="134" t="s">
        <v>4</v>
      </c>
      <c r="C70" s="137">
        <f>C67</f>
        <v>2343.64</v>
      </c>
      <c r="D70" s="90" t="s">
        <v>324</v>
      </c>
      <c r="E70" s="130">
        <v>65.390559011103903</v>
      </c>
      <c r="F70" s="67">
        <v>1</v>
      </c>
      <c r="G70" s="67">
        <v>13</v>
      </c>
      <c r="H70" s="91" t="s">
        <v>372</v>
      </c>
      <c r="I70" s="67" t="s">
        <v>329</v>
      </c>
      <c r="J70" s="82" t="s">
        <v>322</v>
      </c>
      <c r="K70" s="183" t="s">
        <v>351</v>
      </c>
      <c r="L70" s="82"/>
      <c r="M70" s="82"/>
      <c r="N70" s="533">
        <v>20</v>
      </c>
      <c r="O70" s="82"/>
      <c r="P70" s="82"/>
      <c r="Q70" s="82"/>
      <c r="R70" s="193"/>
      <c r="S70" s="193"/>
      <c r="T70" s="193"/>
    </row>
    <row r="71" spans="1:265" outlineLevel="1" x14ac:dyDescent="0.25">
      <c r="A71" s="82" t="s">
        <v>271</v>
      </c>
      <c r="B71" s="82" t="s">
        <v>4</v>
      </c>
      <c r="C71" s="137">
        <v>50</v>
      </c>
      <c r="D71" s="90" t="s">
        <v>324</v>
      </c>
      <c r="E71" s="130">
        <v>240.88778162385</v>
      </c>
      <c r="F71" s="67" t="s">
        <v>15</v>
      </c>
      <c r="G71" s="67">
        <v>13</v>
      </c>
      <c r="H71" s="128" t="s">
        <v>373</v>
      </c>
      <c r="I71" s="67" t="s">
        <v>279</v>
      </c>
      <c r="J71" s="82" t="s">
        <v>330</v>
      </c>
      <c r="K71" s="183" t="s">
        <v>331</v>
      </c>
      <c r="L71" s="82"/>
      <c r="M71" s="82">
        <v>1</v>
      </c>
      <c r="N71" s="82">
        <v>1</v>
      </c>
      <c r="O71" s="82"/>
      <c r="P71" s="82"/>
      <c r="Q71" s="82">
        <v>1</v>
      </c>
      <c r="R71" s="193"/>
      <c r="S71" s="193"/>
      <c r="T71" s="193"/>
    </row>
    <row r="72" spans="1:265" outlineLevel="1" x14ac:dyDescent="0.25">
      <c r="A72" s="82" t="s">
        <v>271</v>
      </c>
      <c r="B72" s="82" t="s">
        <v>4</v>
      </c>
      <c r="C72" s="137">
        <v>132.32</v>
      </c>
      <c r="D72" s="90" t="s">
        <v>324</v>
      </c>
      <c r="E72" s="130">
        <v>452.58091188027601</v>
      </c>
      <c r="F72" s="67" t="s">
        <v>15</v>
      </c>
      <c r="G72" s="67">
        <v>13</v>
      </c>
      <c r="H72" s="128" t="s">
        <v>374</v>
      </c>
      <c r="I72" s="67" t="s">
        <v>279</v>
      </c>
      <c r="J72" s="82" t="s">
        <v>330</v>
      </c>
      <c r="K72" s="183" t="s">
        <v>331</v>
      </c>
      <c r="L72" s="82"/>
      <c r="M72" s="82"/>
      <c r="N72" s="82"/>
      <c r="O72" s="82"/>
      <c r="P72" s="82"/>
      <c r="Q72" s="82"/>
      <c r="R72" s="193"/>
      <c r="S72" s="193"/>
      <c r="T72" s="193"/>
    </row>
    <row r="73" spans="1:265" outlineLevel="1" x14ac:dyDescent="0.25">
      <c r="A73" s="82" t="s">
        <v>271</v>
      </c>
      <c r="B73" s="82" t="s">
        <v>4</v>
      </c>
      <c r="C73" s="137">
        <v>309.42</v>
      </c>
      <c r="D73" s="90" t="s">
        <v>324</v>
      </c>
      <c r="E73" s="130">
        <v>1058.3251644044401</v>
      </c>
      <c r="F73" s="67" t="s">
        <v>15</v>
      </c>
      <c r="G73" s="67">
        <v>13</v>
      </c>
      <c r="H73" s="84" t="s">
        <v>375</v>
      </c>
      <c r="I73" s="67" t="s">
        <v>329</v>
      </c>
      <c r="J73" s="82" t="s">
        <v>330</v>
      </c>
      <c r="K73" s="183" t="s">
        <v>331</v>
      </c>
      <c r="L73" s="82"/>
      <c r="M73" s="82"/>
      <c r="N73" s="82"/>
      <c r="O73" s="82"/>
      <c r="P73" s="82"/>
      <c r="Q73" s="82">
        <v>2</v>
      </c>
      <c r="R73" s="193"/>
      <c r="S73" s="193"/>
      <c r="T73" s="193"/>
    </row>
    <row r="74" spans="1:265" ht="25.5" outlineLevel="1" x14ac:dyDescent="0.25">
      <c r="A74" s="82" t="s">
        <v>271</v>
      </c>
      <c r="B74" s="82" t="s">
        <v>4</v>
      </c>
      <c r="C74" s="137">
        <v>1</v>
      </c>
      <c r="D74" s="90" t="s">
        <v>524</v>
      </c>
      <c r="E74" s="130">
        <v>56.186074642616802</v>
      </c>
      <c r="F74" s="67" t="s">
        <v>15</v>
      </c>
      <c r="G74" s="67">
        <v>13</v>
      </c>
      <c r="H74" s="84" t="s">
        <v>277</v>
      </c>
      <c r="I74" s="67" t="s">
        <v>329</v>
      </c>
      <c r="J74" s="67" t="s">
        <v>320</v>
      </c>
      <c r="K74" s="183" t="s">
        <v>376</v>
      </c>
      <c r="L74" s="82"/>
      <c r="M74" s="82"/>
      <c r="N74" s="533">
        <v>6</v>
      </c>
      <c r="O74" s="82"/>
      <c r="P74" s="82"/>
      <c r="Q74" s="82"/>
      <c r="R74" s="193"/>
      <c r="S74" s="193"/>
      <c r="T74" s="193"/>
    </row>
    <row r="75" spans="1:265" s="87" customFormat="1" outlineLevel="1" x14ac:dyDescent="0.25">
      <c r="A75" s="85"/>
      <c r="B75" s="85"/>
      <c r="C75" s="102"/>
      <c r="D75" s="102"/>
      <c r="E75" s="86"/>
      <c r="F75" s="88"/>
      <c r="G75" s="88"/>
      <c r="H75" s="87" t="s">
        <v>377</v>
      </c>
      <c r="I75" s="88"/>
      <c r="J75" s="85"/>
      <c r="K75" s="184"/>
      <c r="L75" s="88">
        <f>SUM(L76:L80)</f>
        <v>0</v>
      </c>
      <c r="M75" s="88">
        <f t="shared" ref="M75:T75" si="15">SUM(M76:M80)</f>
        <v>0</v>
      </c>
      <c r="N75" s="88">
        <f t="shared" si="15"/>
        <v>2</v>
      </c>
      <c r="O75" s="88">
        <f t="shared" si="15"/>
        <v>0</v>
      </c>
      <c r="P75" s="88">
        <f t="shared" si="15"/>
        <v>0</v>
      </c>
      <c r="Q75" s="88">
        <f t="shared" si="15"/>
        <v>8</v>
      </c>
      <c r="R75" s="88">
        <f t="shared" si="15"/>
        <v>0</v>
      </c>
      <c r="S75" s="88">
        <f t="shared" si="15"/>
        <v>0</v>
      </c>
      <c r="T75" s="88">
        <f t="shared" si="15"/>
        <v>0</v>
      </c>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c r="FL75" s="207"/>
      <c r="FM75" s="207"/>
      <c r="FN75" s="207"/>
      <c r="FO75" s="207"/>
      <c r="FP75" s="207"/>
      <c r="FQ75" s="207"/>
      <c r="FR75" s="207"/>
      <c r="FS75" s="207"/>
      <c r="FT75" s="207"/>
      <c r="FU75" s="207"/>
      <c r="FV75" s="207"/>
      <c r="FW75" s="207"/>
      <c r="FX75" s="207"/>
      <c r="FY75" s="207"/>
      <c r="FZ75" s="207"/>
      <c r="GA75" s="207"/>
      <c r="GB75" s="207"/>
      <c r="GC75" s="207"/>
      <c r="GD75" s="207"/>
      <c r="GE75" s="207"/>
      <c r="GF75" s="207"/>
      <c r="GG75" s="207"/>
      <c r="GH75" s="207"/>
      <c r="GI75" s="207"/>
      <c r="GJ75" s="207"/>
      <c r="GK75" s="207"/>
      <c r="GL75" s="207"/>
      <c r="GM75" s="207"/>
      <c r="GN75" s="207"/>
      <c r="GO75" s="207"/>
      <c r="GP75" s="207"/>
      <c r="GQ75" s="207"/>
      <c r="GR75" s="207"/>
      <c r="GS75" s="207"/>
      <c r="GT75" s="207"/>
      <c r="GU75" s="207"/>
      <c r="GV75" s="207"/>
      <c r="GW75" s="207"/>
      <c r="GX75" s="207"/>
      <c r="GY75" s="207"/>
      <c r="GZ75" s="207"/>
      <c r="HA75" s="207"/>
      <c r="HB75" s="207"/>
      <c r="HC75" s="207"/>
      <c r="HD75" s="207"/>
      <c r="HE75" s="207"/>
      <c r="HF75" s="207"/>
      <c r="HG75" s="207"/>
      <c r="HH75" s="207"/>
      <c r="HI75" s="207"/>
      <c r="HJ75" s="207"/>
      <c r="HK75" s="207"/>
      <c r="HL75" s="207"/>
      <c r="HM75" s="207"/>
      <c r="HN75" s="207"/>
      <c r="HO75" s="207"/>
      <c r="HP75" s="207"/>
      <c r="HQ75" s="207"/>
      <c r="HR75" s="207"/>
      <c r="HS75" s="207"/>
      <c r="HT75" s="207"/>
      <c r="HU75" s="207"/>
      <c r="HV75" s="207"/>
      <c r="HW75" s="207"/>
      <c r="HX75" s="207"/>
      <c r="HY75" s="207"/>
      <c r="HZ75" s="207"/>
      <c r="IA75" s="207"/>
      <c r="IB75" s="207"/>
      <c r="IC75" s="207"/>
      <c r="ID75" s="207"/>
      <c r="IE75" s="207"/>
      <c r="IF75" s="207"/>
      <c r="IG75" s="207"/>
      <c r="IH75" s="207"/>
      <c r="II75" s="207"/>
      <c r="IJ75" s="207"/>
      <c r="IK75" s="207"/>
      <c r="IL75" s="207"/>
      <c r="IM75" s="207"/>
      <c r="IN75" s="207"/>
      <c r="IO75" s="207"/>
      <c r="IP75" s="207"/>
      <c r="IQ75" s="207"/>
      <c r="IR75" s="207"/>
      <c r="IS75" s="207"/>
      <c r="IT75" s="207"/>
      <c r="IU75" s="207"/>
      <c r="IV75" s="207"/>
      <c r="IW75" s="207"/>
      <c r="IX75" s="207"/>
      <c r="IY75" s="207"/>
      <c r="IZ75" s="207"/>
      <c r="JA75" s="207"/>
      <c r="JB75" s="207"/>
      <c r="JC75" s="207"/>
      <c r="JD75" s="207"/>
      <c r="JE75" s="198"/>
    </row>
    <row r="76" spans="1:265" outlineLevel="1" x14ac:dyDescent="0.25">
      <c r="A76" s="82" t="s">
        <v>271</v>
      </c>
      <c r="B76" s="82" t="s">
        <v>4</v>
      </c>
      <c r="C76" s="137">
        <v>2522.84</v>
      </c>
      <c r="D76" s="83" t="s">
        <v>324</v>
      </c>
      <c r="E76" s="130">
        <v>652.10738925075202</v>
      </c>
      <c r="F76" s="67" t="s">
        <v>15</v>
      </c>
      <c r="G76" s="67">
        <v>19</v>
      </c>
      <c r="H76" s="84" t="s">
        <v>259</v>
      </c>
      <c r="I76" s="67" t="s">
        <v>279</v>
      </c>
      <c r="J76" s="82" t="s">
        <v>322</v>
      </c>
      <c r="K76" s="183" t="s">
        <v>257</v>
      </c>
      <c r="L76" s="82"/>
      <c r="M76" s="82"/>
      <c r="N76" s="82"/>
      <c r="O76" s="82"/>
      <c r="P76" s="82"/>
      <c r="Q76" s="533">
        <f>4</f>
        <v>4</v>
      </c>
      <c r="R76" s="193"/>
      <c r="S76" s="193"/>
      <c r="T76" s="193"/>
    </row>
    <row r="77" spans="1:265" outlineLevel="1" x14ac:dyDescent="0.25">
      <c r="A77" s="82" t="s">
        <v>271</v>
      </c>
      <c r="B77" s="82" t="s">
        <v>4</v>
      </c>
      <c r="C77" s="137">
        <v>2778.58</v>
      </c>
      <c r="D77" s="83" t="s">
        <v>324</v>
      </c>
      <c r="E77" s="130">
        <v>135.194856173125</v>
      </c>
      <c r="F77" s="67" t="s">
        <v>15</v>
      </c>
      <c r="G77" s="67">
        <v>19</v>
      </c>
      <c r="H77" s="84" t="s">
        <v>378</v>
      </c>
      <c r="I77" s="67" t="s">
        <v>279</v>
      </c>
      <c r="J77" s="82" t="s">
        <v>322</v>
      </c>
      <c r="K77" s="183" t="s">
        <v>323</v>
      </c>
      <c r="L77" s="82"/>
      <c r="M77" s="82"/>
      <c r="N77" s="82"/>
      <c r="O77" s="82"/>
      <c r="P77" s="82"/>
      <c r="Q77" s="82"/>
      <c r="R77" s="193"/>
      <c r="S77" s="193"/>
      <c r="T77" s="193"/>
    </row>
    <row r="78" spans="1:265" outlineLevel="1" x14ac:dyDescent="0.25">
      <c r="A78" s="82" t="s">
        <v>271</v>
      </c>
      <c r="B78" s="82" t="s">
        <v>4</v>
      </c>
      <c r="C78" s="137">
        <v>704.98</v>
      </c>
      <c r="D78" s="83" t="s">
        <v>324</v>
      </c>
      <c r="E78" s="130">
        <v>230.80828328572301</v>
      </c>
      <c r="F78" s="67" t="s">
        <v>15</v>
      </c>
      <c r="G78" s="67">
        <v>19</v>
      </c>
      <c r="H78" s="84" t="s">
        <v>379</v>
      </c>
      <c r="I78" s="67" t="s">
        <v>279</v>
      </c>
      <c r="J78" s="82" t="s">
        <v>322</v>
      </c>
      <c r="K78" s="183" t="s">
        <v>351</v>
      </c>
      <c r="L78" s="82"/>
      <c r="M78" s="82"/>
      <c r="N78" s="82"/>
      <c r="O78" s="82"/>
      <c r="P78" s="82"/>
      <c r="Q78" s="82"/>
      <c r="R78" s="193"/>
      <c r="S78" s="193"/>
      <c r="T78" s="193"/>
    </row>
    <row r="79" spans="1:265" outlineLevel="1" x14ac:dyDescent="0.25">
      <c r="A79" s="82" t="s">
        <v>271</v>
      </c>
      <c r="B79" s="134" t="s">
        <v>4</v>
      </c>
      <c r="C79" s="137">
        <v>344.78</v>
      </c>
      <c r="D79" s="83" t="s">
        <v>324</v>
      </c>
      <c r="E79" s="130">
        <v>1179.26879381863</v>
      </c>
      <c r="F79" s="67">
        <v>1</v>
      </c>
      <c r="G79" s="67">
        <v>19</v>
      </c>
      <c r="H79" s="128" t="s">
        <v>380</v>
      </c>
      <c r="I79" s="67" t="s">
        <v>279</v>
      </c>
      <c r="J79" s="82" t="s">
        <v>330</v>
      </c>
      <c r="K79" s="183" t="s">
        <v>331</v>
      </c>
      <c r="L79" s="82"/>
      <c r="M79" s="82"/>
      <c r="N79" s="82">
        <v>1</v>
      </c>
      <c r="O79" s="82"/>
      <c r="P79" s="82"/>
      <c r="Q79" s="82">
        <v>2</v>
      </c>
      <c r="R79" s="193"/>
      <c r="S79" s="193"/>
      <c r="T79" s="193"/>
    </row>
    <row r="80" spans="1:265" outlineLevel="1" x14ac:dyDescent="0.25">
      <c r="A80" s="82" t="s">
        <v>271</v>
      </c>
      <c r="B80" s="134" t="s">
        <v>4</v>
      </c>
      <c r="C80" s="137">
        <v>344.78</v>
      </c>
      <c r="D80" s="83" t="s">
        <v>324</v>
      </c>
      <c r="E80" s="130">
        <v>1179.26879381863</v>
      </c>
      <c r="F80" s="67">
        <v>1</v>
      </c>
      <c r="G80" s="67">
        <v>19</v>
      </c>
      <c r="H80" s="128" t="s">
        <v>381</v>
      </c>
      <c r="I80" s="67" t="s">
        <v>279</v>
      </c>
      <c r="J80" s="82" t="s">
        <v>330</v>
      </c>
      <c r="K80" s="183" t="s">
        <v>331</v>
      </c>
      <c r="L80" s="82"/>
      <c r="M80" s="82"/>
      <c r="N80" s="533">
        <v>1</v>
      </c>
      <c r="O80" s="82"/>
      <c r="P80" s="82"/>
      <c r="Q80" s="82">
        <v>2</v>
      </c>
      <c r="R80" s="193"/>
      <c r="S80" s="193"/>
      <c r="T80" s="193"/>
    </row>
    <row r="81" spans="1:265" s="78" customFormat="1" x14ac:dyDescent="0.25">
      <c r="A81" s="76" t="s">
        <v>271</v>
      </c>
      <c r="B81" s="76" t="s">
        <v>258</v>
      </c>
      <c r="C81" s="100"/>
      <c r="D81" s="100"/>
      <c r="E81" s="77"/>
      <c r="F81" s="95"/>
      <c r="G81" s="95"/>
      <c r="H81" s="78" t="s">
        <v>382</v>
      </c>
      <c r="I81" s="95"/>
      <c r="J81" s="76"/>
      <c r="K81" s="185"/>
      <c r="L81" s="80">
        <f>SUM(L82:L84)</f>
        <v>0</v>
      </c>
      <c r="M81" s="80">
        <f t="shared" ref="M81:T81" si="16">SUM(M82:M84)</f>
        <v>0</v>
      </c>
      <c r="N81" s="80">
        <f t="shared" si="16"/>
        <v>4</v>
      </c>
      <c r="O81" s="80">
        <f t="shared" si="16"/>
        <v>0</v>
      </c>
      <c r="P81" s="80">
        <f t="shared" si="16"/>
        <v>0</v>
      </c>
      <c r="Q81" s="80">
        <f t="shared" si="16"/>
        <v>12</v>
      </c>
      <c r="R81" s="80">
        <f t="shared" si="16"/>
        <v>1</v>
      </c>
      <c r="S81" s="80">
        <f t="shared" si="16"/>
        <v>0</v>
      </c>
      <c r="T81" s="80">
        <f t="shared" si="16"/>
        <v>0</v>
      </c>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c r="EP81" s="207"/>
      <c r="EQ81" s="207"/>
      <c r="ER81" s="207"/>
      <c r="ES81" s="207"/>
      <c r="ET81" s="207"/>
      <c r="EU81" s="207"/>
      <c r="EV81" s="207"/>
      <c r="EW81" s="207"/>
      <c r="EX81" s="207"/>
      <c r="EY81" s="207"/>
      <c r="EZ81" s="207"/>
      <c r="FA81" s="207"/>
      <c r="FB81" s="207"/>
      <c r="FC81" s="207"/>
      <c r="FD81" s="207"/>
      <c r="FE81" s="207"/>
      <c r="FF81" s="207"/>
      <c r="FG81" s="207"/>
      <c r="FH81" s="207"/>
      <c r="FI81" s="207"/>
      <c r="FJ81" s="207"/>
      <c r="FK81" s="207"/>
      <c r="FL81" s="207"/>
      <c r="FM81" s="207"/>
      <c r="FN81" s="207"/>
      <c r="FO81" s="207"/>
      <c r="FP81" s="207"/>
      <c r="FQ81" s="207"/>
      <c r="FR81" s="207"/>
      <c r="FS81" s="207"/>
      <c r="FT81" s="207"/>
      <c r="FU81" s="207"/>
      <c r="FV81" s="207"/>
      <c r="FW81" s="207"/>
      <c r="FX81" s="207"/>
      <c r="FY81" s="207"/>
      <c r="FZ81" s="207"/>
      <c r="GA81" s="207"/>
      <c r="GB81" s="207"/>
      <c r="GC81" s="207"/>
      <c r="GD81" s="207"/>
      <c r="GE81" s="207"/>
      <c r="GF81" s="207"/>
      <c r="GG81" s="207"/>
      <c r="GH81" s="207"/>
      <c r="GI81" s="207"/>
      <c r="GJ81" s="207"/>
      <c r="GK81" s="207"/>
      <c r="GL81" s="207"/>
      <c r="GM81" s="207"/>
      <c r="GN81" s="207"/>
      <c r="GO81" s="207"/>
      <c r="GP81" s="207"/>
      <c r="GQ81" s="207"/>
      <c r="GR81" s="207"/>
      <c r="GS81" s="207"/>
      <c r="GT81" s="207"/>
      <c r="GU81" s="207"/>
      <c r="GV81" s="207"/>
      <c r="GW81" s="207"/>
      <c r="GX81" s="207"/>
      <c r="GY81" s="207"/>
      <c r="GZ81" s="207"/>
      <c r="HA81" s="207"/>
      <c r="HB81" s="207"/>
      <c r="HC81" s="207"/>
      <c r="HD81" s="207"/>
      <c r="HE81" s="207"/>
      <c r="HF81" s="207"/>
      <c r="HG81" s="207"/>
      <c r="HH81" s="207"/>
      <c r="HI81" s="207"/>
      <c r="HJ81" s="207"/>
      <c r="HK81" s="207"/>
      <c r="HL81" s="207"/>
      <c r="HM81" s="207"/>
      <c r="HN81" s="207"/>
      <c r="HO81" s="207"/>
      <c r="HP81" s="207"/>
      <c r="HQ81" s="207"/>
      <c r="HR81" s="207"/>
      <c r="HS81" s="207"/>
      <c r="HT81" s="207"/>
      <c r="HU81" s="207"/>
      <c r="HV81" s="207"/>
      <c r="HW81" s="207"/>
      <c r="HX81" s="207"/>
      <c r="HY81" s="207"/>
      <c r="HZ81" s="207"/>
      <c r="IA81" s="207"/>
      <c r="IB81" s="207"/>
      <c r="IC81" s="207"/>
      <c r="ID81" s="207"/>
      <c r="IE81" s="207"/>
      <c r="IF81" s="207"/>
      <c r="IG81" s="207"/>
      <c r="IH81" s="207"/>
      <c r="II81" s="207"/>
      <c r="IJ81" s="207"/>
      <c r="IK81" s="207"/>
      <c r="IL81" s="207"/>
      <c r="IM81" s="207"/>
      <c r="IN81" s="207"/>
      <c r="IO81" s="207"/>
      <c r="IP81" s="207"/>
      <c r="IQ81" s="207"/>
      <c r="IR81" s="207"/>
      <c r="IS81" s="207"/>
      <c r="IT81" s="207"/>
      <c r="IU81" s="207"/>
      <c r="IV81" s="207"/>
      <c r="IW81" s="207"/>
      <c r="IX81" s="207"/>
      <c r="IY81" s="207"/>
      <c r="IZ81" s="207"/>
      <c r="JA81" s="207"/>
      <c r="JB81" s="207"/>
      <c r="JC81" s="207"/>
      <c r="JD81" s="207"/>
      <c r="JE81" s="200"/>
    </row>
    <row r="82" spans="1:265" outlineLevel="1" x14ac:dyDescent="0.25">
      <c r="A82" s="82" t="s">
        <v>271</v>
      </c>
      <c r="B82" s="134" t="s">
        <v>258</v>
      </c>
      <c r="C82" s="137">
        <f>2000*3</f>
        <v>6000</v>
      </c>
      <c r="D82" s="90" t="s">
        <v>324</v>
      </c>
      <c r="E82" s="130">
        <v>1550.88881399713</v>
      </c>
      <c r="F82" s="67">
        <v>1</v>
      </c>
      <c r="G82" s="67">
        <v>13</v>
      </c>
      <c r="H82" s="84" t="s">
        <v>383</v>
      </c>
      <c r="I82" s="67" t="s">
        <v>329</v>
      </c>
      <c r="J82" s="82" t="s">
        <v>322</v>
      </c>
      <c r="K82" s="183" t="s">
        <v>257</v>
      </c>
      <c r="L82" s="82"/>
      <c r="M82" s="82"/>
      <c r="N82" s="82"/>
      <c r="O82" s="82"/>
      <c r="P82" s="82"/>
      <c r="Q82" s="533">
        <f>2+2</f>
        <v>4</v>
      </c>
      <c r="R82" s="193">
        <v>1</v>
      </c>
      <c r="S82" s="193"/>
      <c r="T82" s="193"/>
    </row>
    <row r="83" spans="1:265" ht="25.5" outlineLevel="1" x14ac:dyDescent="0.25">
      <c r="A83" s="82" t="s">
        <v>271</v>
      </c>
      <c r="B83" s="134" t="s">
        <v>258</v>
      </c>
      <c r="C83" s="137">
        <v>1</v>
      </c>
      <c r="D83" s="90" t="s">
        <v>524</v>
      </c>
      <c r="E83" s="130">
        <v>312.37317347456099</v>
      </c>
      <c r="F83" s="67" t="s">
        <v>15</v>
      </c>
      <c r="G83" s="67">
        <v>13</v>
      </c>
      <c r="H83" s="84" t="s">
        <v>276</v>
      </c>
      <c r="I83" s="67" t="s">
        <v>329</v>
      </c>
      <c r="J83" s="67" t="s">
        <v>320</v>
      </c>
      <c r="K83" s="183" t="s">
        <v>340</v>
      </c>
      <c r="L83" s="82"/>
      <c r="M83" s="82"/>
      <c r="N83" s="82"/>
      <c r="O83" s="82"/>
      <c r="P83" s="82"/>
      <c r="Q83" s="82"/>
      <c r="R83" s="193"/>
      <c r="S83" s="193"/>
      <c r="T83" s="193"/>
    </row>
    <row r="84" spans="1:265" outlineLevel="1" x14ac:dyDescent="0.25">
      <c r="A84" s="82" t="s">
        <v>271</v>
      </c>
      <c r="B84" s="134" t="s">
        <v>258</v>
      </c>
      <c r="C84" s="137">
        <v>631.89499999999998</v>
      </c>
      <c r="D84" s="90" t="s">
        <v>324</v>
      </c>
      <c r="E84" s="130">
        <v>243.22578318737601</v>
      </c>
      <c r="F84" s="67" t="s">
        <v>15</v>
      </c>
      <c r="G84" s="67">
        <v>13</v>
      </c>
      <c r="H84" s="84" t="s">
        <v>384</v>
      </c>
      <c r="I84" s="67" t="s">
        <v>329</v>
      </c>
      <c r="J84" s="82" t="s">
        <v>330</v>
      </c>
      <c r="K84" s="183" t="s">
        <v>340</v>
      </c>
      <c r="L84" s="82"/>
      <c r="M84" s="82"/>
      <c r="N84" s="533">
        <v>4</v>
      </c>
      <c r="O84" s="82"/>
      <c r="P84" s="82"/>
      <c r="Q84" s="82">
        <f>4+4</f>
        <v>8</v>
      </c>
      <c r="R84" s="193"/>
      <c r="S84" s="193"/>
      <c r="T84" s="193"/>
    </row>
    <row r="85" spans="1:265" s="81" customFormat="1" x14ac:dyDescent="0.25">
      <c r="A85" s="76" t="s">
        <v>271</v>
      </c>
      <c r="B85" s="76" t="s">
        <v>272</v>
      </c>
      <c r="C85" s="100"/>
      <c r="D85" s="100"/>
      <c r="E85" s="77"/>
      <c r="F85" s="79"/>
      <c r="G85" s="79"/>
      <c r="H85" s="78" t="s">
        <v>385</v>
      </c>
      <c r="I85" s="79"/>
      <c r="J85" s="80"/>
      <c r="K85" s="186"/>
      <c r="L85" s="80">
        <f>L86+L89</f>
        <v>0</v>
      </c>
      <c r="M85" s="80">
        <f t="shared" ref="M85:T85" si="17">M86+M89</f>
        <v>0</v>
      </c>
      <c r="N85" s="80">
        <f t="shared" si="17"/>
        <v>8</v>
      </c>
      <c r="O85" s="80">
        <f t="shared" si="17"/>
        <v>0</v>
      </c>
      <c r="P85" s="80">
        <f t="shared" si="17"/>
        <v>0</v>
      </c>
      <c r="Q85" s="80">
        <f t="shared" si="17"/>
        <v>22</v>
      </c>
      <c r="R85" s="80">
        <f t="shared" si="17"/>
        <v>0.5</v>
      </c>
      <c r="S85" s="80">
        <f t="shared" si="17"/>
        <v>0</v>
      </c>
      <c r="T85" s="80">
        <f t="shared" si="17"/>
        <v>0</v>
      </c>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08"/>
      <c r="BK85" s="208"/>
      <c r="BL85" s="208"/>
      <c r="BM85" s="208"/>
      <c r="BN85" s="208"/>
      <c r="BO85" s="208"/>
      <c r="BP85" s="208"/>
      <c r="BQ85" s="208"/>
      <c r="BR85" s="208"/>
      <c r="BS85" s="208"/>
      <c r="BT85" s="208"/>
      <c r="BU85" s="208"/>
      <c r="BV85" s="208"/>
      <c r="BW85" s="208"/>
      <c r="BX85" s="208"/>
      <c r="BY85" s="208"/>
      <c r="BZ85" s="208"/>
      <c r="CA85" s="208"/>
      <c r="CB85" s="208"/>
      <c r="CC85" s="208"/>
      <c r="CD85" s="208"/>
      <c r="CE85" s="208"/>
      <c r="CF85" s="208"/>
      <c r="CG85" s="208"/>
      <c r="CH85" s="208"/>
      <c r="CI85" s="208"/>
      <c r="CJ85" s="208"/>
      <c r="CK85" s="208"/>
      <c r="CL85" s="208"/>
      <c r="CM85" s="208"/>
      <c r="CN85" s="208"/>
      <c r="CO85" s="208"/>
      <c r="CP85" s="208"/>
      <c r="CQ85" s="208"/>
      <c r="CR85" s="208"/>
      <c r="CS85" s="208"/>
      <c r="CT85" s="208"/>
      <c r="CU85" s="208"/>
      <c r="CV85" s="208"/>
      <c r="CW85" s="208"/>
      <c r="CX85" s="208"/>
      <c r="CY85" s="208"/>
      <c r="CZ85" s="208"/>
      <c r="DA85" s="208"/>
      <c r="DB85" s="208"/>
      <c r="DC85" s="208"/>
      <c r="DD85" s="208"/>
      <c r="DE85" s="208"/>
      <c r="DF85" s="208"/>
      <c r="DG85" s="208"/>
      <c r="DH85" s="208"/>
      <c r="DI85" s="208"/>
      <c r="DJ85" s="208"/>
      <c r="DK85" s="208"/>
      <c r="DL85" s="208"/>
      <c r="DM85" s="208"/>
      <c r="DN85" s="208"/>
      <c r="DO85" s="208"/>
      <c r="DP85" s="208"/>
      <c r="DQ85" s="208"/>
      <c r="DR85" s="208"/>
      <c r="DS85" s="208"/>
      <c r="DT85" s="208"/>
      <c r="DU85" s="208"/>
      <c r="DV85" s="208"/>
      <c r="DW85" s="208"/>
      <c r="DX85" s="208"/>
      <c r="DY85" s="208"/>
      <c r="DZ85" s="208"/>
      <c r="EA85" s="208"/>
      <c r="EB85" s="208"/>
      <c r="EC85" s="208"/>
      <c r="ED85" s="208"/>
      <c r="EE85" s="208"/>
      <c r="EF85" s="208"/>
      <c r="EG85" s="208"/>
      <c r="EH85" s="208"/>
      <c r="EI85" s="208"/>
      <c r="EJ85" s="208"/>
      <c r="EK85" s="208"/>
      <c r="EL85" s="208"/>
      <c r="EM85" s="208"/>
      <c r="EN85" s="208"/>
      <c r="EO85" s="208"/>
      <c r="EP85" s="208"/>
      <c r="EQ85" s="208"/>
      <c r="ER85" s="208"/>
      <c r="ES85" s="208"/>
      <c r="ET85" s="208"/>
      <c r="EU85" s="208"/>
      <c r="EV85" s="208"/>
      <c r="EW85" s="208"/>
      <c r="EX85" s="208"/>
      <c r="EY85" s="208"/>
      <c r="EZ85" s="208"/>
      <c r="FA85" s="208"/>
      <c r="FB85" s="208"/>
      <c r="FC85" s="208"/>
      <c r="FD85" s="208"/>
      <c r="FE85" s="208"/>
      <c r="FF85" s="208"/>
      <c r="FG85" s="208"/>
      <c r="FH85" s="208"/>
      <c r="FI85" s="208"/>
      <c r="FJ85" s="208"/>
      <c r="FK85" s="208"/>
      <c r="FL85" s="208"/>
      <c r="FM85" s="208"/>
      <c r="FN85" s="208"/>
      <c r="FO85" s="208"/>
      <c r="FP85" s="208"/>
      <c r="FQ85" s="208"/>
      <c r="FR85" s="208"/>
      <c r="FS85" s="208"/>
      <c r="FT85" s="208"/>
      <c r="FU85" s="208"/>
      <c r="FV85" s="208"/>
      <c r="FW85" s="208"/>
      <c r="FX85" s="208"/>
      <c r="FY85" s="208"/>
      <c r="FZ85" s="208"/>
      <c r="GA85" s="208"/>
      <c r="GB85" s="208"/>
      <c r="GC85" s="208"/>
      <c r="GD85" s="208"/>
      <c r="GE85" s="208"/>
      <c r="GF85" s="208"/>
      <c r="GG85" s="208"/>
      <c r="GH85" s="208"/>
      <c r="GI85" s="208"/>
      <c r="GJ85" s="208"/>
      <c r="GK85" s="208"/>
      <c r="GL85" s="208"/>
      <c r="GM85" s="208"/>
      <c r="GN85" s="208"/>
      <c r="GO85" s="208"/>
      <c r="GP85" s="208"/>
      <c r="GQ85" s="208"/>
      <c r="GR85" s="208"/>
      <c r="GS85" s="208"/>
      <c r="GT85" s="208"/>
      <c r="GU85" s="208"/>
      <c r="GV85" s="208"/>
      <c r="GW85" s="208"/>
      <c r="GX85" s="208"/>
      <c r="GY85" s="208"/>
      <c r="GZ85" s="208"/>
      <c r="HA85" s="208"/>
      <c r="HB85" s="208"/>
      <c r="HC85" s="208"/>
      <c r="HD85" s="208"/>
      <c r="HE85" s="208"/>
      <c r="HF85" s="208"/>
      <c r="HG85" s="208"/>
      <c r="HH85" s="208"/>
      <c r="HI85" s="208"/>
      <c r="HJ85" s="208"/>
      <c r="HK85" s="208"/>
      <c r="HL85" s="208"/>
      <c r="HM85" s="208"/>
      <c r="HN85" s="208"/>
      <c r="HO85" s="208"/>
      <c r="HP85" s="208"/>
      <c r="HQ85" s="208"/>
      <c r="HR85" s="208"/>
      <c r="HS85" s="208"/>
      <c r="HT85" s="208"/>
      <c r="HU85" s="208"/>
      <c r="HV85" s="208"/>
      <c r="HW85" s="208"/>
      <c r="HX85" s="208"/>
      <c r="HY85" s="208"/>
      <c r="HZ85" s="208"/>
      <c r="IA85" s="208"/>
      <c r="IB85" s="208"/>
      <c r="IC85" s="208"/>
      <c r="ID85" s="208"/>
      <c r="IE85" s="208"/>
      <c r="IF85" s="208"/>
      <c r="IG85" s="208"/>
      <c r="IH85" s="208"/>
      <c r="II85" s="208"/>
      <c r="IJ85" s="208"/>
      <c r="IK85" s="208"/>
      <c r="IL85" s="208"/>
      <c r="IM85" s="208"/>
      <c r="IN85" s="208"/>
      <c r="IO85" s="208"/>
      <c r="IP85" s="208"/>
      <c r="IQ85" s="208"/>
      <c r="IR85" s="208"/>
      <c r="IS85" s="208"/>
      <c r="IT85" s="208"/>
      <c r="IU85" s="208"/>
      <c r="IV85" s="208"/>
      <c r="IW85" s="208"/>
      <c r="IX85" s="208"/>
      <c r="IY85" s="208"/>
      <c r="IZ85" s="208"/>
      <c r="JA85" s="208"/>
      <c r="JB85" s="208"/>
      <c r="JC85" s="208"/>
      <c r="JD85" s="208"/>
      <c r="JE85" s="197"/>
    </row>
    <row r="86" spans="1:265" s="87" customFormat="1" outlineLevel="1" x14ac:dyDescent="0.25">
      <c r="A86" s="85" t="s">
        <v>271</v>
      </c>
      <c r="B86" s="85" t="s">
        <v>272</v>
      </c>
      <c r="C86" s="102"/>
      <c r="D86" s="102"/>
      <c r="E86" s="86"/>
      <c r="F86" s="88"/>
      <c r="G86" s="88"/>
      <c r="H86" s="87" t="s">
        <v>386</v>
      </c>
      <c r="I86" s="88"/>
      <c r="J86" s="85"/>
      <c r="K86" s="184"/>
      <c r="L86" s="88">
        <f>SUM(L87:L88)</f>
        <v>0</v>
      </c>
      <c r="M86" s="88">
        <f t="shared" ref="M86:T86" si="18">SUM(M87:M88)</f>
        <v>0</v>
      </c>
      <c r="N86" s="88">
        <f t="shared" si="18"/>
        <v>0</v>
      </c>
      <c r="O86" s="88">
        <f t="shared" si="18"/>
        <v>0</v>
      </c>
      <c r="P86" s="88">
        <f t="shared" si="18"/>
        <v>0</v>
      </c>
      <c r="Q86" s="88">
        <f t="shared" si="18"/>
        <v>2</v>
      </c>
      <c r="R86" s="88">
        <f t="shared" si="18"/>
        <v>0.5</v>
      </c>
      <c r="S86" s="88">
        <f t="shared" si="18"/>
        <v>0</v>
      </c>
      <c r="T86" s="88">
        <f t="shared" si="18"/>
        <v>0</v>
      </c>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7"/>
      <c r="GQ86" s="207"/>
      <c r="GR86" s="207"/>
      <c r="GS86" s="207"/>
      <c r="GT86" s="207"/>
      <c r="GU86" s="207"/>
      <c r="GV86" s="207"/>
      <c r="GW86" s="207"/>
      <c r="GX86" s="207"/>
      <c r="GY86" s="207"/>
      <c r="GZ86" s="207"/>
      <c r="HA86" s="207"/>
      <c r="HB86" s="207"/>
      <c r="HC86" s="207"/>
      <c r="HD86" s="207"/>
      <c r="HE86" s="207"/>
      <c r="HF86" s="207"/>
      <c r="HG86" s="207"/>
      <c r="HH86" s="207"/>
      <c r="HI86" s="207"/>
      <c r="HJ86" s="207"/>
      <c r="HK86" s="207"/>
      <c r="HL86" s="207"/>
      <c r="HM86" s="207"/>
      <c r="HN86" s="207"/>
      <c r="HO86" s="207"/>
      <c r="HP86" s="207"/>
      <c r="HQ86" s="207"/>
      <c r="HR86" s="207"/>
      <c r="HS86" s="207"/>
      <c r="HT86" s="207"/>
      <c r="HU86" s="207"/>
      <c r="HV86" s="207"/>
      <c r="HW86" s="207"/>
      <c r="HX86" s="207"/>
      <c r="HY86" s="207"/>
      <c r="HZ86" s="207"/>
      <c r="IA86" s="207"/>
      <c r="IB86" s="207"/>
      <c r="IC86" s="207"/>
      <c r="ID86" s="207"/>
      <c r="IE86" s="207"/>
      <c r="IF86" s="207"/>
      <c r="IG86" s="207"/>
      <c r="IH86" s="207"/>
      <c r="II86" s="207"/>
      <c r="IJ86" s="207"/>
      <c r="IK86" s="207"/>
      <c r="IL86" s="207"/>
      <c r="IM86" s="207"/>
      <c r="IN86" s="207"/>
      <c r="IO86" s="207"/>
      <c r="IP86" s="207"/>
      <c r="IQ86" s="207"/>
      <c r="IR86" s="207"/>
      <c r="IS86" s="207"/>
      <c r="IT86" s="207"/>
      <c r="IU86" s="207"/>
      <c r="IV86" s="207"/>
      <c r="IW86" s="207"/>
      <c r="IX86" s="207"/>
      <c r="IY86" s="207"/>
      <c r="IZ86" s="207"/>
      <c r="JA86" s="207"/>
      <c r="JB86" s="207"/>
      <c r="JC86" s="207"/>
      <c r="JD86" s="207"/>
      <c r="JE86" s="198"/>
    </row>
    <row r="87" spans="1:265" outlineLevel="1" x14ac:dyDescent="0.25">
      <c r="A87" s="82" t="s">
        <v>271</v>
      </c>
      <c r="B87" s="82" t="s">
        <v>272</v>
      </c>
      <c r="C87" s="137">
        <v>344.78</v>
      </c>
      <c r="D87" s="90" t="s">
        <v>324</v>
      </c>
      <c r="E87" s="130">
        <v>1179.26879381863</v>
      </c>
      <c r="F87" s="67" t="s">
        <v>15</v>
      </c>
      <c r="G87" s="67">
        <v>19</v>
      </c>
      <c r="H87" s="84" t="s">
        <v>251</v>
      </c>
      <c r="I87" s="67" t="s">
        <v>279</v>
      </c>
      <c r="J87" s="82" t="s">
        <v>330</v>
      </c>
      <c r="K87" s="183" t="s">
        <v>331</v>
      </c>
      <c r="L87" s="82"/>
      <c r="M87" s="82"/>
      <c r="N87" s="82"/>
      <c r="O87" s="82"/>
      <c r="P87" s="82"/>
      <c r="Q87" s="82">
        <v>1</v>
      </c>
      <c r="R87" s="193">
        <v>0.5</v>
      </c>
      <c r="S87" s="193"/>
      <c r="T87" s="193"/>
    </row>
    <row r="88" spans="1:265" outlineLevel="1" x14ac:dyDescent="0.25">
      <c r="A88" s="82" t="s">
        <v>271</v>
      </c>
      <c r="B88" s="82" t="s">
        <v>272</v>
      </c>
      <c r="C88" s="137">
        <v>344.78</v>
      </c>
      <c r="D88" s="90" t="s">
        <v>324</v>
      </c>
      <c r="E88" s="130">
        <v>1179.26879381863</v>
      </c>
      <c r="F88" s="67" t="s">
        <v>15</v>
      </c>
      <c r="G88" s="67">
        <v>19</v>
      </c>
      <c r="H88" s="84" t="s">
        <v>252</v>
      </c>
      <c r="I88" s="67" t="s">
        <v>279</v>
      </c>
      <c r="J88" s="82" t="s">
        <v>330</v>
      </c>
      <c r="K88" s="183" t="s">
        <v>331</v>
      </c>
      <c r="L88" s="82"/>
      <c r="M88" s="82"/>
      <c r="N88" s="82"/>
      <c r="O88" s="82"/>
      <c r="P88" s="82"/>
      <c r="Q88" s="82">
        <v>1</v>
      </c>
      <c r="R88" s="193"/>
      <c r="S88" s="193"/>
      <c r="T88" s="193"/>
    </row>
    <row r="89" spans="1:265" s="87" customFormat="1" outlineLevel="1" x14ac:dyDescent="0.25">
      <c r="A89" s="85" t="s">
        <v>271</v>
      </c>
      <c r="B89" s="85" t="s">
        <v>272</v>
      </c>
      <c r="C89" s="102"/>
      <c r="D89" s="102"/>
      <c r="E89" s="86"/>
      <c r="F89" s="88"/>
      <c r="G89" s="88"/>
      <c r="H89" s="87" t="s">
        <v>387</v>
      </c>
      <c r="I89" s="88"/>
      <c r="J89" s="85"/>
      <c r="K89" s="184"/>
      <c r="L89" s="184">
        <f>SUM(L90:L98)</f>
        <v>0</v>
      </c>
      <c r="M89" s="184">
        <f t="shared" ref="M89:T89" si="19">SUM(M90:M98)</f>
        <v>0</v>
      </c>
      <c r="N89" s="184">
        <f t="shared" si="19"/>
        <v>8</v>
      </c>
      <c r="O89" s="184">
        <f t="shared" si="19"/>
        <v>0</v>
      </c>
      <c r="P89" s="184">
        <f t="shared" si="19"/>
        <v>0</v>
      </c>
      <c r="Q89" s="184">
        <f t="shared" si="19"/>
        <v>20</v>
      </c>
      <c r="R89" s="184">
        <f t="shared" si="19"/>
        <v>0</v>
      </c>
      <c r="S89" s="184">
        <f t="shared" si="19"/>
        <v>0</v>
      </c>
      <c r="T89" s="184">
        <f t="shared" si="19"/>
        <v>0</v>
      </c>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7"/>
      <c r="GQ89" s="207"/>
      <c r="GR89" s="207"/>
      <c r="GS89" s="207"/>
      <c r="GT89" s="207"/>
      <c r="GU89" s="207"/>
      <c r="GV89" s="207"/>
      <c r="GW89" s="207"/>
      <c r="GX89" s="207"/>
      <c r="GY89" s="207"/>
      <c r="GZ89" s="207"/>
      <c r="HA89" s="207"/>
      <c r="HB89" s="207"/>
      <c r="HC89" s="207"/>
      <c r="HD89" s="207"/>
      <c r="HE89" s="207"/>
      <c r="HF89" s="207"/>
      <c r="HG89" s="207"/>
      <c r="HH89" s="207"/>
      <c r="HI89" s="207"/>
      <c r="HJ89" s="207"/>
      <c r="HK89" s="207"/>
      <c r="HL89" s="207"/>
      <c r="HM89" s="207"/>
      <c r="HN89" s="207"/>
      <c r="HO89" s="207"/>
      <c r="HP89" s="207"/>
      <c r="HQ89" s="207"/>
      <c r="HR89" s="207"/>
      <c r="HS89" s="207"/>
      <c r="HT89" s="207"/>
      <c r="HU89" s="207"/>
      <c r="HV89" s="207"/>
      <c r="HW89" s="207"/>
      <c r="HX89" s="207"/>
      <c r="HY89" s="207"/>
      <c r="HZ89" s="207"/>
      <c r="IA89" s="207"/>
      <c r="IB89" s="207"/>
      <c r="IC89" s="207"/>
      <c r="ID89" s="207"/>
      <c r="IE89" s="207"/>
      <c r="IF89" s="207"/>
      <c r="IG89" s="207"/>
      <c r="IH89" s="207"/>
      <c r="II89" s="207"/>
      <c r="IJ89" s="207"/>
      <c r="IK89" s="207"/>
      <c r="IL89" s="207"/>
      <c r="IM89" s="207"/>
      <c r="IN89" s="207"/>
      <c r="IO89" s="207"/>
      <c r="IP89" s="207"/>
      <c r="IQ89" s="207"/>
      <c r="IR89" s="207"/>
      <c r="IS89" s="207"/>
      <c r="IT89" s="207"/>
      <c r="IU89" s="207"/>
      <c r="IV89" s="207"/>
      <c r="IW89" s="207"/>
      <c r="IX89" s="207"/>
      <c r="IY89" s="207"/>
      <c r="IZ89" s="207"/>
      <c r="JA89" s="207"/>
      <c r="JB89" s="207"/>
      <c r="JC89" s="207"/>
      <c r="JD89" s="207"/>
      <c r="JE89" s="198"/>
    </row>
    <row r="90" spans="1:265" outlineLevel="1" x14ac:dyDescent="0.25">
      <c r="A90" s="82" t="s">
        <v>271</v>
      </c>
      <c r="B90" s="82" t="s">
        <v>272</v>
      </c>
      <c r="C90" s="137">
        <v>1500</v>
      </c>
      <c r="D90" s="90" t="s">
        <v>324</v>
      </c>
      <c r="E90" s="130">
        <v>508.482727642226</v>
      </c>
      <c r="F90" s="67" t="s">
        <v>15</v>
      </c>
      <c r="G90" s="67">
        <v>13</v>
      </c>
      <c r="H90" s="91" t="s">
        <v>261</v>
      </c>
      <c r="I90" s="67" t="s">
        <v>329</v>
      </c>
      <c r="J90" s="82" t="s">
        <v>322</v>
      </c>
      <c r="K90" s="183" t="s">
        <v>257</v>
      </c>
      <c r="L90" s="82"/>
      <c r="M90" s="82"/>
      <c r="N90" s="82"/>
      <c r="O90" s="82"/>
      <c r="P90" s="82"/>
      <c r="Q90" s="533">
        <f>2+2</f>
        <v>4</v>
      </c>
      <c r="R90" s="193"/>
      <c r="S90" s="193"/>
      <c r="T90" s="193"/>
    </row>
    <row r="91" spans="1:265" outlineLevel="1" x14ac:dyDescent="0.25">
      <c r="A91" s="82" t="s">
        <v>271</v>
      </c>
      <c r="B91" s="82" t="s">
        <v>272</v>
      </c>
      <c r="C91" s="137">
        <v>500</v>
      </c>
      <c r="D91" s="90" t="s">
        <v>324</v>
      </c>
      <c r="E91" s="130">
        <v>23.306024344476299</v>
      </c>
      <c r="F91" s="67" t="s">
        <v>15</v>
      </c>
      <c r="G91" s="67">
        <v>13</v>
      </c>
      <c r="H91" s="91" t="s">
        <v>262</v>
      </c>
      <c r="I91" s="67" t="s">
        <v>329</v>
      </c>
      <c r="J91" s="82" t="s">
        <v>322</v>
      </c>
      <c r="K91" s="183" t="s">
        <v>257</v>
      </c>
      <c r="L91" s="82"/>
      <c r="M91" s="82"/>
      <c r="N91" s="82"/>
      <c r="O91" s="82"/>
      <c r="P91" s="82"/>
      <c r="Q91" s="533">
        <f t="shared" ref="Q91:Q92" si="20">2+2</f>
        <v>4</v>
      </c>
      <c r="R91" s="193"/>
      <c r="S91" s="193"/>
      <c r="T91" s="193"/>
    </row>
    <row r="92" spans="1:265" outlineLevel="1" x14ac:dyDescent="0.25">
      <c r="A92" s="82" t="s">
        <v>271</v>
      </c>
      <c r="B92" s="82" t="s">
        <v>272</v>
      </c>
      <c r="C92" s="137">
        <v>500</v>
      </c>
      <c r="D92" s="90" t="s">
        <v>324</v>
      </c>
      <c r="E92" s="130">
        <v>23.306024344476299</v>
      </c>
      <c r="F92" s="67" t="s">
        <v>15</v>
      </c>
      <c r="G92" s="67">
        <v>13</v>
      </c>
      <c r="H92" s="91" t="s">
        <v>263</v>
      </c>
      <c r="I92" s="67" t="s">
        <v>329</v>
      </c>
      <c r="J92" s="82" t="s">
        <v>322</v>
      </c>
      <c r="K92" s="183" t="s">
        <v>257</v>
      </c>
      <c r="L92" s="82"/>
      <c r="M92" s="82"/>
      <c r="N92" s="82"/>
      <c r="O92" s="82"/>
      <c r="P92" s="82"/>
      <c r="Q92" s="533">
        <f t="shared" si="20"/>
        <v>4</v>
      </c>
      <c r="R92" s="193"/>
      <c r="S92" s="193"/>
      <c r="T92" s="193"/>
    </row>
    <row r="93" spans="1:265" outlineLevel="1" x14ac:dyDescent="0.25">
      <c r="A93" s="82" t="s">
        <v>271</v>
      </c>
      <c r="B93" s="134" t="s">
        <v>272</v>
      </c>
      <c r="C93" s="137">
        <f>800*3</f>
        <v>2400</v>
      </c>
      <c r="D93" s="90" t="s">
        <v>324</v>
      </c>
      <c r="E93" s="130">
        <v>116.774631220084</v>
      </c>
      <c r="F93" s="67" t="s">
        <v>15</v>
      </c>
      <c r="G93" s="67">
        <v>13</v>
      </c>
      <c r="H93" s="84" t="s">
        <v>388</v>
      </c>
      <c r="I93" s="67" t="s">
        <v>329</v>
      </c>
      <c r="J93" s="82" t="s">
        <v>322</v>
      </c>
      <c r="K93" s="183" t="s">
        <v>323</v>
      </c>
      <c r="L93" s="82"/>
      <c r="M93" s="82"/>
      <c r="N93" s="82"/>
      <c r="O93" s="82"/>
      <c r="P93" s="82"/>
      <c r="Q93" s="82"/>
      <c r="R93" s="193"/>
      <c r="S93" s="193"/>
      <c r="T93" s="193"/>
    </row>
    <row r="94" spans="1:265" outlineLevel="1" x14ac:dyDescent="0.25">
      <c r="A94" s="82" t="s">
        <v>271</v>
      </c>
      <c r="B94" s="134" t="s">
        <v>272</v>
      </c>
      <c r="C94" s="137">
        <v>1753.37</v>
      </c>
      <c r="D94" s="90" t="s">
        <v>324</v>
      </c>
      <c r="E94" s="130">
        <v>313.52948528069601</v>
      </c>
      <c r="F94" s="67" t="s">
        <v>15</v>
      </c>
      <c r="G94" s="67">
        <v>13</v>
      </c>
      <c r="H94" s="84" t="s">
        <v>389</v>
      </c>
      <c r="I94" s="67" t="s">
        <v>329</v>
      </c>
      <c r="J94" s="82" t="s">
        <v>330</v>
      </c>
      <c r="K94" s="183" t="s">
        <v>340</v>
      </c>
      <c r="L94" s="82"/>
      <c r="M94" s="82"/>
      <c r="N94" s="82"/>
      <c r="O94" s="82"/>
      <c r="P94" s="82"/>
      <c r="Q94" s="82">
        <v>4</v>
      </c>
      <c r="R94" s="193"/>
      <c r="S94" s="193"/>
      <c r="T94" s="193"/>
    </row>
    <row r="95" spans="1:265" outlineLevel="1" x14ac:dyDescent="0.25">
      <c r="A95" s="82" t="s">
        <v>271</v>
      </c>
      <c r="B95" s="134" t="s">
        <v>272</v>
      </c>
      <c r="C95" s="137">
        <v>289.39999999999998</v>
      </c>
      <c r="D95" s="90" t="s">
        <v>324</v>
      </c>
      <c r="E95" s="130">
        <v>392.45425402486001</v>
      </c>
      <c r="F95" s="67" t="s">
        <v>15</v>
      </c>
      <c r="G95" s="67">
        <v>13</v>
      </c>
      <c r="H95" s="84" t="s">
        <v>390</v>
      </c>
      <c r="I95" s="67" t="s">
        <v>356</v>
      </c>
      <c r="J95" s="82" t="s">
        <v>330</v>
      </c>
      <c r="K95" s="183" t="s">
        <v>340</v>
      </c>
      <c r="L95" s="82"/>
      <c r="M95" s="82"/>
      <c r="N95" s="533">
        <v>4</v>
      </c>
      <c r="O95" s="82"/>
      <c r="P95" s="82"/>
      <c r="Q95" s="82">
        <v>4</v>
      </c>
      <c r="R95" s="193"/>
      <c r="S95" s="193"/>
      <c r="T95" s="193"/>
    </row>
    <row r="96" spans="1:265" outlineLevel="1" x14ac:dyDescent="0.25">
      <c r="A96" s="82" t="s">
        <v>271</v>
      </c>
      <c r="B96" s="134" t="s">
        <v>272</v>
      </c>
      <c r="C96" s="137">
        <f>C95</f>
        <v>289.39999999999998</v>
      </c>
      <c r="D96" s="90" t="s">
        <v>324</v>
      </c>
      <c r="E96" s="130">
        <v>161.05439307582699</v>
      </c>
      <c r="F96" s="67" t="s">
        <v>15</v>
      </c>
      <c r="G96" s="67">
        <v>13</v>
      </c>
      <c r="H96" s="84" t="s">
        <v>390</v>
      </c>
      <c r="I96" s="67" t="s">
        <v>356</v>
      </c>
      <c r="J96" s="82" t="s">
        <v>330</v>
      </c>
      <c r="K96" s="183" t="s">
        <v>340</v>
      </c>
      <c r="L96" s="82"/>
      <c r="M96" s="82"/>
      <c r="N96" s="533">
        <v>4</v>
      </c>
      <c r="O96" s="82"/>
      <c r="P96" s="82"/>
      <c r="Q96" s="82"/>
      <c r="R96" s="193"/>
      <c r="S96" s="193"/>
      <c r="T96" s="193"/>
    </row>
    <row r="97" spans="1:265" outlineLevel="1" x14ac:dyDescent="0.25">
      <c r="A97" s="82" t="s">
        <v>271</v>
      </c>
      <c r="B97" s="82" t="s">
        <v>272</v>
      </c>
      <c r="C97" s="137">
        <v>65.260000000000005</v>
      </c>
      <c r="D97" s="90" t="s">
        <v>324</v>
      </c>
      <c r="E97" s="130">
        <v>23.423771800000001</v>
      </c>
      <c r="F97" s="67" t="s">
        <v>15</v>
      </c>
      <c r="G97" s="67">
        <v>13</v>
      </c>
      <c r="H97" s="84" t="s">
        <v>391</v>
      </c>
      <c r="I97" s="67" t="s">
        <v>329</v>
      </c>
      <c r="J97" s="82" t="s">
        <v>322</v>
      </c>
      <c r="K97" s="183" t="s">
        <v>351</v>
      </c>
      <c r="L97" s="82"/>
      <c r="M97" s="82"/>
      <c r="N97" s="82"/>
      <c r="O97" s="82"/>
      <c r="P97" s="82"/>
      <c r="Q97" s="82"/>
      <c r="R97" s="193"/>
      <c r="S97" s="193"/>
      <c r="T97" s="193"/>
    </row>
    <row r="98" spans="1:265" outlineLevel="1" x14ac:dyDescent="0.25">
      <c r="A98" s="82" t="s">
        <v>271</v>
      </c>
      <c r="B98" s="82" t="s">
        <v>272</v>
      </c>
      <c r="C98" s="137">
        <v>65.260000000000005</v>
      </c>
      <c r="D98" s="90" t="s">
        <v>324</v>
      </c>
      <c r="E98" s="130">
        <v>13.247780000000001</v>
      </c>
      <c r="F98" s="67" t="s">
        <v>15</v>
      </c>
      <c r="G98" s="67">
        <v>13</v>
      </c>
      <c r="H98" s="84" t="s">
        <v>584</v>
      </c>
      <c r="I98" s="67" t="s">
        <v>329</v>
      </c>
      <c r="J98" s="82" t="s">
        <v>322</v>
      </c>
      <c r="K98" s="183" t="s">
        <v>351</v>
      </c>
      <c r="L98" s="82"/>
      <c r="M98" s="82"/>
      <c r="N98" s="82"/>
      <c r="O98" s="82"/>
      <c r="P98" s="82"/>
      <c r="Q98" s="82"/>
      <c r="R98" s="193"/>
      <c r="S98" s="193"/>
      <c r="T98" s="193"/>
    </row>
    <row r="99" spans="1:265" s="81" customFormat="1" x14ac:dyDescent="0.25">
      <c r="A99" s="76" t="s">
        <v>271</v>
      </c>
      <c r="B99" s="76" t="s">
        <v>267</v>
      </c>
      <c r="C99" s="100"/>
      <c r="D99" s="100"/>
      <c r="E99" s="77"/>
      <c r="F99" s="79"/>
      <c r="G99" s="79"/>
      <c r="H99" s="94" t="s">
        <v>392</v>
      </c>
      <c r="I99" s="79"/>
      <c r="J99" s="100"/>
      <c r="K99" s="186"/>
      <c r="L99" s="80">
        <f>SUM(L100:L105)</f>
        <v>0</v>
      </c>
      <c r="M99" s="80">
        <f t="shared" ref="M99:T99" si="21">SUM(M100:M105)</f>
        <v>0</v>
      </c>
      <c r="N99" s="80">
        <f t="shared" si="21"/>
        <v>0</v>
      </c>
      <c r="O99" s="80">
        <f t="shared" si="21"/>
        <v>0</v>
      </c>
      <c r="P99" s="80">
        <f t="shared" si="21"/>
        <v>0</v>
      </c>
      <c r="Q99" s="80">
        <f t="shared" si="21"/>
        <v>12</v>
      </c>
      <c r="R99" s="80">
        <f t="shared" si="21"/>
        <v>1</v>
      </c>
      <c r="S99" s="80">
        <f t="shared" si="21"/>
        <v>0</v>
      </c>
      <c r="T99" s="80">
        <f t="shared" si="21"/>
        <v>0</v>
      </c>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c r="CY99" s="208"/>
      <c r="CZ99" s="208"/>
      <c r="DA99" s="208"/>
      <c r="DB99" s="208"/>
      <c r="DC99" s="208"/>
      <c r="DD99" s="208"/>
      <c r="DE99" s="208"/>
      <c r="DF99" s="208"/>
      <c r="DG99" s="208"/>
      <c r="DH99" s="208"/>
      <c r="DI99" s="208"/>
      <c r="DJ99" s="208"/>
      <c r="DK99" s="208"/>
      <c r="DL99" s="208"/>
      <c r="DM99" s="208"/>
      <c r="DN99" s="208"/>
      <c r="DO99" s="208"/>
      <c r="DP99" s="208"/>
      <c r="DQ99" s="208"/>
      <c r="DR99" s="208"/>
      <c r="DS99" s="208"/>
      <c r="DT99" s="208"/>
      <c r="DU99" s="208"/>
      <c r="DV99" s="208"/>
      <c r="DW99" s="208"/>
      <c r="DX99" s="208"/>
      <c r="DY99" s="208"/>
      <c r="DZ99" s="208"/>
      <c r="EA99" s="208"/>
      <c r="EB99" s="208"/>
      <c r="EC99" s="208"/>
      <c r="ED99" s="208"/>
      <c r="EE99" s="208"/>
      <c r="EF99" s="208"/>
      <c r="EG99" s="208"/>
      <c r="EH99" s="208"/>
      <c r="EI99" s="208"/>
      <c r="EJ99" s="208"/>
      <c r="EK99" s="208"/>
      <c r="EL99" s="208"/>
      <c r="EM99" s="208"/>
      <c r="EN99" s="208"/>
      <c r="EO99" s="208"/>
      <c r="EP99" s="208"/>
      <c r="EQ99" s="208"/>
      <c r="ER99" s="208"/>
      <c r="ES99" s="208"/>
      <c r="ET99" s="208"/>
      <c r="EU99" s="208"/>
      <c r="EV99" s="208"/>
      <c r="EW99" s="208"/>
      <c r="EX99" s="208"/>
      <c r="EY99" s="208"/>
      <c r="EZ99" s="208"/>
      <c r="FA99" s="208"/>
      <c r="FB99" s="208"/>
      <c r="FC99" s="208"/>
      <c r="FD99" s="208"/>
      <c r="FE99" s="208"/>
      <c r="FF99" s="208"/>
      <c r="FG99" s="208"/>
      <c r="FH99" s="208"/>
      <c r="FI99" s="208"/>
      <c r="FJ99" s="208"/>
      <c r="FK99" s="208"/>
      <c r="FL99" s="208"/>
      <c r="FM99" s="208"/>
      <c r="FN99" s="208"/>
      <c r="FO99" s="208"/>
      <c r="FP99" s="208"/>
      <c r="FQ99" s="208"/>
      <c r="FR99" s="208"/>
      <c r="FS99" s="208"/>
      <c r="FT99" s="208"/>
      <c r="FU99" s="208"/>
      <c r="FV99" s="208"/>
      <c r="FW99" s="208"/>
      <c r="FX99" s="208"/>
      <c r="FY99" s="208"/>
      <c r="FZ99" s="208"/>
      <c r="GA99" s="208"/>
      <c r="GB99" s="208"/>
      <c r="GC99" s="208"/>
      <c r="GD99" s="208"/>
      <c r="GE99" s="208"/>
      <c r="GF99" s="208"/>
      <c r="GG99" s="208"/>
      <c r="GH99" s="208"/>
      <c r="GI99" s="208"/>
      <c r="GJ99" s="208"/>
      <c r="GK99" s="208"/>
      <c r="GL99" s="208"/>
      <c r="GM99" s="208"/>
      <c r="GN99" s="208"/>
      <c r="GO99" s="208"/>
      <c r="GP99" s="208"/>
      <c r="GQ99" s="208"/>
      <c r="GR99" s="208"/>
      <c r="GS99" s="208"/>
      <c r="GT99" s="208"/>
      <c r="GU99" s="208"/>
      <c r="GV99" s="208"/>
      <c r="GW99" s="208"/>
      <c r="GX99" s="208"/>
      <c r="GY99" s="208"/>
      <c r="GZ99" s="208"/>
      <c r="HA99" s="208"/>
      <c r="HB99" s="208"/>
      <c r="HC99" s="208"/>
      <c r="HD99" s="208"/>
      <c r="HE99" s="208"/>
      <c r="HF99" s="208"/>
      <c r="HG99" s="208"/>
      <c r="HH99" s="208"/>
      <c r="HI99" s="208"/>
      <c r="HJ99" s="208"/>
      <c r="HK99" s="208"/>
      <c r="HL99" s="208"/>
      <c r="HM99" s="208"/>
      <c r="HN99" s="208"/>
      <c r="HO99" s="208"/>
      <c r="HP99" s="208"/>
      <c r="HQ99" s="208"/>
      <c r="HR99" s="208"/>
      <c r="HS99" s="208"/>
      <c r="HT99" s="208"/>
      <c r="HU99" s="208"/>
      <c r="HV99" s="208"/>
      <c r="HW99" s="208"/>
      <c r="HX99" s="208"/>
      <c r="HY99" s="208"/>
      <c r="HZ99" s="208"/>
      <c r="IA99" s="208"/>
      <c r="IB99" s="208"/>
      <c r="IC99" s="208"/>
      <c r="ID99" s="208"/>
      <c r="IE99" s="208"/>
      <c r="IF99" s="208"/>
      <c r="IG99" s="208"/>
      <c r="IH99" s="208"/>
      <c r="II99" s="208"/>
      <c r="IJ99" s="208"/>
      <c r="IK99" s="208"/>
      <c r="IL99" s="208"/>
      <c r="IM99" s="208"/>
      <c r="IN99" s="208"/>
      <c r="IO99" s="208"/>
      <c r="IP99" s="208"/>
      <c r="IQ99" s="208"/>
      <c r="IR99" s="208"/>
      <c r="IS99" s="208"/>
      <c r="IT99" s="208"/>
      <c r="IU99" s="208"/>
      <c r="IV99" s="208"/>
      <c r="IW99" s="208"/>
      <c r="IX99" s="208"/>
      <c r="IY99" s="208"/>
      <c r="IZ99" s="208"/>
      <c r="JA99" s="208"/>
      <c r="JB99" s="208"/>
      <c r="JC99" s="208"/>
      <c r="JD99" s="208"/>
      <c r="JE99" s="197"/>
    </row>
    <row r="100" spans="1:265" outlineLevel="1" x14ac:dyDescent="0.25">
      <c r="A100" s="82" t="s">
        <v>271</v>
      </c>
      <c r="B100" s="134" t="s">
        <v>267</v>
      </c>
      <c r="C100" s="137">
        <f>64.29+72.07</f>
        <v>136.36000000000001</v>
      </c>
      <c r="D100" s="90" t="s">
        <v>324</v>
      </c>
      <c r="E100" s="130">
        <v>656.94915804456502</v>
      </c>
      <c r="F100" s="67" t="s">
        <v>15</v>
      </c>
      <c r="G100" s="67">
        <v>19</v>
      </c>
      <c r="H100" s="84" t="s">
        <v>393</v>
      </c>
      <c r="I100" s="67" t="s">
        <v>329</v>
      </c>
      <c r="J100" s="82" t="s">
        <v>330</v>
      </c>
      <c r="K100" s="183" t="s">
        <v>331</v>
      </c>
      <c r="L100" s="82"/>
      <c r="M100" s="82"/>
      <c r="N100" s="82"/>
      <c r="O100" s="82"/>
      <c r="P100" s="82"/>
      <c r="Q100" s="533">
        <f>4+4</f>
        <v>8</v>
      </c>
      <c r="R100" s="193">
        <v>1</v>
      </c>
      <c r="S100" s="193"/>
      <c r="T100" s="193"/>
    </row>
    <row r="101" spans="1:265" outlineLevel="1" x14ac:dyDescent="0.25">
      <c r="A101" s="82" t="s">
        <v>271</v>
      </c>
      <c r="B101" s="134" t="s">
        <v>267</v>
      </c>
      <c r="C101" s="137">
        <v>281.08</v>
      </c>
      <c r="D101" s="90" t="s">
        <v>324</v>
      </c>
      <c r="E101" s="130">
        <v>961.39240259452902</v>
      </c>
      <c r="F101" s="67" t="s">
        <v>15</v>
      </c>
      <c r="G101" s="67">
        <v>19</v>
      </c>
      <c r="H101" s="84" t="s">
        <v>394</v>
      </c>
      <c r="I101" s="67" t="s">
        <v>329</v>
      </c>
      <c r="J101" s="82" t="s">
        <v>330</v>
      </c>
      <c r="K101" s="183" t="s">
        <v>331</v>
      </c>
      <c r="L101" s="82"/>
      <c r="M101" s="82"/>
      <c r="N101" s="82"/>
      <c r="O101" s="82"/>
      <c r="P101" s="82"/>
      <c r="Q101" s="82"/>
      <c r="R101" s="193"/>
      <c r="S101" s="193"/>
      <c r="T101" s="193"/>
    </row>
    <row r="102" spans="1:265" outlineLevel="1" x14ac:dyDescent="0.25">
      <c r="A102" s="82" t="s">
        <v>271</v>
      </c>
      <c r="B102" s="134" t="s">
        <v>267</v>
      </c>
      <c r="C102" s="137">
        <v>193.26</v>
      </c>
      <c r="D102" s="90" t="s">
        <v>324</v>
      </c>
      <c r="E102" s="130">
        <v>2343.1636294115201</v>
      </c>
      <c r="F102" s="67" t="s">
        <v>15</v>
      </c>
      <c r="G102" s="67">
        <v>19</v>
      </c>
      <c r="H102" s="84" t="s">
        <v>395</v>
      </c>
      <c r="I102" s="67" t="s">
        <v>329</v>
      </c>
      <c r="J102" s="82" t="s">
        <v>330</v>
      </c>
      <c r="K102" s="183" t="s">
        <v>331</v>
      </c>
      <c r="L102" s="82"/>
      <c r="M102" s="82"/>
      <c r="N102" s="82"/>
      <c r="O102" s="82"/>
      <c r="P102" s="82"/>
      <c r="Q102" s="82"/>
      <c r="R102" s="193"/>
      <c r="S102" s="193"/>
      <c r="T102" s="193"/>
    </row>
    <row r="103" spans="1:265" outlineLevel="1" x14ac:dyDescent="0.25">
      <c r="A103" s="82" t="s">
        <v>271</v>
      </c>
      <c r="B103" s="134" t="s">
        <v>267</v>
      </c>
      <c r="C103" s="137">
        <v>486.36</v>
      </c>
      <c r="D103" s="90" t="s">
        <v>324</v>
      </c>
      <c r="E103" s="130">
        <v>3959.6383332560399</v>
      </c>
      <c r="F103" s="67" t="s">
        <v>15</v>
      </c>
      <c r="G103" s="67">
        <v>19</v>
      </c>
      <c r="H103" s="84" t="s">
        <v>396</v>
      </c>
      <c r="I103" s="67" t="s">
        <v>329</v>
      </c>
      <c r="J103" s="82" t="s">
        <v>330</v>
      </c>
      <c r="K103" s="183" t="s">
        <v>331</v>
      </c>
      <c r="L103" s="82"/>
      <c r="M103" s="82"/>
      <c r="N103" s="82"/>
      <c r="O103" s="82"/>
      <c r="P103" s="82"/>
      <c r="Q103" s="82"/>
      <c r="R103" s="193"/>
      <c r="S103" s="193"/>
      <c r="T103" s="193"/>
    </row>
    <row r="104" spans="1:265" outlineLevel="1" x14ac:dyDescent="0.25">
      <c r="A104" s="82" t="s">
        <v>271</v>
      </c>
      <c r="B104" s="134" t="s">
        <v>267</v>
      </c>
      <c r="C104" s="137">
        <v>1157.67</v>
      </c>
      <c r="D104" s="90" t="s">
        <v>324</v>
      </c>
      <c r="E104" s="130">
        <v>537.56188397813503</v>
      </c>
      <c r="F104" s="67" t="s">
        <v>15</v>
      </c>
      <c r="G104" s="67">
        <v>19</v>
      </c>
      <c r="H104" s="84" t="s">
        <v>397</v>
      </c>
      <c r="I104" s="67" t="s">
        <v>329</v>
      </c>
      <c r="J104" s="82" t="s">
        <v>322</v>
      </c>
      <c r="K104" s="183" t="s">
        <v>351</v>
      </c>
      <c r="L104" s="82"/>
      <c r="M104" s="82"/>
      <c r="N104" s="82"/>
      <c r="O104" s="82"/>
      <c r="P104" s="82"/>
      <c r="Q104" s="82"/>
      <c r="R104" s="193"/>
      <c r="S104" s="193"/>
      <c r="T104" s="193"/>
    </row>
    <row r="105" spans="1:265" outlineLevel="1" x14ac:dyDescent="0.25">
      <c r="A105" s="82" t="s">
        <v>271</v>
      </c>
      <c r="B105" s="134" t="s">
        <v>267</v>
      </c>
      <c r="C105" s="137">
        <v>69</v>
      </c>
      <c r="D105" s="90" t="s">
        <v>324</v>
      </c>
      <c r="E105" s="130">
        <v>93.570641077109002</v>
      </c>
      <c r="F105" s="67" t="s">
        <v>15</v>
      </c>
      <c r="G105" s="67">
        <v>19</v>
      </c>
      <c r="H105" s="84" t="s">
        <v>266</v>
      </c>
      <c r="I105" s="67" t="s">
        <v>329</v>
      </c>
      <c r="J105" s="82" t="s">
        <v>330</v>
      </c>
      <c r="K105" s="183" t="s">
        <v>340</v>
      </c>
      <c r="L105" s="82"/>
      <c r="M105" s="82"/>
      <c r="N105" s="82"/>
      <c r="O105" s="82"/>
      <c r="P105" s="82"/>
      <c r="Q105" s="533">
        <f>2+2</f>
        <v>4</v>
      </c>
      <c r="R105" s="193"/>
      <c r="S105" s="193"/>
      <c r="T105" s="193"/>
    </row>
    <row r="106" spans="1:265" s="78" customFormat="1" x14ac:dyDescent="0.25">
      <c r="A106" s="76" t="s">
        <v>271</v>
      </c>
      <c r="B106" s="76" t="s">
        <v>268</v>
      </c>
      <c r="C106" s="101"/>
      <c r="D106" s="101"/>
      <c r="E106" s="94"/>
      <c r="F106" s="95"/>
      <c r="G106" s="95"/>
      <c r="H106" s="94" t="s">
        <v>398</v>
      </c>
      <c r="I106" s="95"/>
      <c r="J106" s="101"/>
      <c r="K106" s="185"/>
      <c r="L106" s="80">
        <f>L107+L110</f>
        <v>0</v>
      </c>
      <c r="M106" s="80">
        <f t="shared" ref="M106:T106" si="22">M107+M110</f>
        <v>1</v>
      </c>
      <c r="N106" s="80">
        <f t="shared" si="22"/>
        <v>1</v>
      </c>
      <c r="O106" s="80">
        <f t="shared" si="22"/>
        <v>0</v>
      </c>
      <c r="P106" s="80">
        <f t="shared" si="22"/>
        <v>0</v>
      </c>
      <c r="Q106" s="80">
        <f t="shared" si="22"/>
        <v>16</v>
      </c>
      <c r="R106" s="80">
        <f t="shared" si="22"/>
        <v>1</v>
      </c>
      <c r="S106" s="80">
        <f t="shared" si="22"/>
        <v>0</v>
      </c>
      <c r="T106" s="80">
        <f t="shared" si="22"/>
        <v>0</v>
      </c>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c r="IC106" s="207"/>
      <c r="ID106" s="207"/>
      <c r="IE106" s="207"/>
      <c r="IF106" s="207"/>
      <c r="IG106" s="207"/>
      <c r="IH106" s="207"/>
      <c r="II106" s="207"/>
      <c r="IJ106" s="207"/>
      <c r="IK106" s="207"/>
      <c r="IL106" s="207"/>
      <c r="IM106" s="207"/>
      <c r="IN106" s="207"/>
      <c r="IO106" s="207"/>
      <c r="IP106" s="207"/>
      <c r="IQ106" s="207"/>
      <c r="IR106" s="207"/>
      <c r="IS106" s="207"/>
      <c r="IT106" s="207"/>
      <c r="IU106" s="207"/>
      <c r="IV106" s="207"/>
      <c r="IW106" s="207"/>
      <c r="IX106" s="207"/>
      <c r="IY106" s="207"/>
      <c r="IZ106" s="207"/>
      <c r="JA106" s="207"/>
      <c r="JB106" s="207"/>
      <c r="JC106" s="207"/>
      <c r="JD106" s="207"/>
      <c r="JE106" s="200"/>
    </row>
    <row r="107" spans="1:265" s="87" customFormat="1" outlineLevel="1" x14ac:dyDescent="0.25">
      <c r="A107" s="85" t="s">
        <v>271</v>
      </c>
      <c r="B107" s="85" t="s">
        <v>268</v>
      </c>
      <c r="C107" s="102"/>
      <c r="D107" s="102"/>
      <c r="E107" s="86"/>
      <c r="F107" s="88"/>
      <c r="G107" s="88"/>
      <c r="H107" s="87" t="s">
        <v>399</v>
      </c>
      <c r="I107" s="88"/>
      <c r="J107" s="85"/>
      <c r="K107" s="184"/>
      <c r="L107" s="88">
        <f>SUM(L108:L109)</f>
        <v>0</v>
      </c>
      <c r="M107" s="88">
        <f t="shared" ref="M107:T107" si="23">SUM(M108:M109)</f>
        <v>0</v>
      </c>
      <c r="N107" s="88">
        <f t="shared" si="23"/>
        <v>0</v>
      </c>
      <c r="O107" s="88">
        <f t="shared" si="23"/>
        <v>0</v>
      </c>
      <c r="P107" s="88">
        <f t="shared" si="23"/>
        <v>0</v>
      </c>
      <c r="Q107" s="88">
        <f t="shared" si="23"/>
        <v>8</v>
      </c>
      <c r="R107" s="88">
        <f t="shared" si="23"/>
        <v>1</v>
      </c>
      <c r="S107" s="88">
        <f t="shared" si="23"/>
        <v>0</v>
      </c>
      <c r="T107" s="88">
        <f t="shared" si="23"/>
        <v>0</v>
      </c>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c r="IC107" s="207"/>
      <c r="ID107" s="207"/>
      <c r="IE107" s="207"/>
      <c r="IF107" s="207"/>
      <c r="IG107" s="207"/>
      <c r="IH107" s="207"/>
      <c r="II107" s="207"/>
      <c r="IJ107" s="207"/>
      <c r="IK107" s="207"/>
      <c r="IL107" s="207"/>
      <c r="IM107" s="207"/>
      <c r="IN107" s="207"/>
      <c r="IO107" s="207"/>
      <c r="IP107" s="207"/>
      <c r="IQ107" s="207"/>
      <c r="IR107" s="207"/>
      <c r="IS107" s="207"/>
      <c r="IT107" s="207"/>
      <c r="IU107" s="207"/>
      <c r="IV107" s="207"/>
      <c r="IW107" s="207"/>
      <c r="IX107" s="207"/>
      <c r="IY107" s="207"/>
      <c r="IZ107" s="207"/>
      <c r="JA107" s="207"/>
      <c r="JB107" s="207"/>
      <c r="JC107" s="207"/>
      <c r="JD107" s="207"/>
      <c r="JE107" s="198"/>
    </row>
    <row r="108" spans="1:265" outlineLevel="1" x14ac:dyDescent="0.25">
      <c r="A108" s="82" t="s">
        <v>271</v>
      </c>
      <c r="B108" s="82" t="s">
        <v>317</v>
      </c>
      <c r="C108" s="137">
        <v>344.78</v>
      </c>
      <c r="D108" s="90" t="s">
        <v>324</v>
      </c>
      <c r="E108" s="130">
        <v>1179.26879381863</v>
      </c>
      <c r="F108" s="67" t="s">
        <v>15</v>
      </c>
      <c r="G108" s="67">
        <v>19</v>
      </c>
      <c r="H108" s="84" t="s">
        <v>249</v>
      </c>
      <c r="I108" s="67" t="s">
        <v>279</v>
      </c>
      <c r="J108" s="82" t="s">
        <v>330</v>
      </c>
      <c r="K108" s="183" t="s">
        <v>331</v>
      </c>
      <c r="L108" s="82"/>
      <c r="M108" s="82"/>
      <c r="N108" s="82"/>
      <c r="O108" s="82"/>
      <c r="P108" s="82"/>
      <c r="Q108" s="533">
        <f>1+3</f>
        <v>4</v>
      </c>
      <c r="R108" s="193">
        <v>1</v>
      </c>
      <c r="S108" s="193"/>
      <c r="T108" s="193"/>
    </row>
    <row r="109" spans="1:265" outlineLevel="1" x14ac:dyDescent="0.25">
      <c r="A109" s="82" t="s">
        <v>271</v>
      </c>
      <c r="B109" s="82" t="s">
        <v>317</v>
      </c>
      <c r="C109" s="137">
        <v>344.78</v>
      </c>
      <c r="D109" s="90" t="s">
        <v>324</v>
      </c>
      <c r="E109" s="130">
        <v>1179.26879381863</v>
      </c>
      <c r="F109" s="67" t="s">
        <v>15</v>
      </c>
      <c r="G109" s="67">
        <v>19</v>
      </c>
      <c r="H109" s="84" t="s">
        <v>250</v>
      </c>
      <c r="I109" s="67" t="s">
        <v>279</v>
      </c>
      <c r="J109" s="82" t="s">
        <v>330</v>
      </c>
      <c r="K109" s="183" t="s">
        <v>331</v>
      </c>
      <c r="L109" s="82"/>
      <c r="M109" s="82"/>
      <c r="N109" s="82"/>
      <c r="O109" s="82"/>
      <c r="P109" s="82"/>
      <c r="Q109" s="533">
        <f>1+3</f>
        <v>4</v>
      </c>
      <c r="R109" s="193"/>
      <c r="S109" s="193"/>
      <c r="T109" s="193"/>
    </row>
    <row r="110" spans="1:265" s="87" customFormat="1" outlineLevel="1" x14ac:dyDescent="0.25">
      <c r="A110" s="85" t="s">
        <v>271</v>
      </c>
      <c r="B110" s="85" t="s">
        <v>268</v>
      </c>
      <c r="C110" s="102"/>
      <c r="D110" s="102"/>
      <c r="E110" s="86"/>
      <c r="F110" s="88"/>
      <c r="G110" s="88"/>
      <c r="H110" s="87" t="s">
        <v>8</v>
      </c>
      <c r="I110" s="88"/>
      <c r="J110" s="85"/>
      <c r="K110" s="184"/>
      <c r="L110" s="88">
        <f>SUM(L111:L121)</f>
        <v>0</v>
      </c>
      <c r="M110" s="88">
        <f t="shared" ref="M110:T110" si="24">SUM(M111:M121)</f>
        <v>1</v>
      </c>
      <c r="N110" s="88">
        <f t="shared" si="24"/>
        <v>1</v>
      </c>
      <c r="O110" s="88">
        <f t="shared" si="24"/>
        <v>0</v>
      </c>
      <c r="P110" s="88">
        <f t="shared" si="24"/>
        <v>0</v>
      </c>
      <c r="Q110" s="88">
        <f t="shared" si="24"/>
        <v>8</v>
      </c>
      <c r="R110" s="88">
        <f t="shared" si="24"/>
        <v>0</v>
      </c>
      <c r="S110" s="88">
        <f t="shared" si="24"/>
        <v>0</v>
      </c>
      <c r="T110" s="88">
        <f t="shared" si="24"/>
        <v>0</v>
      </c>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c r="EM110" s="207"/>
      <c r="EN110" s="207"/>
      <c r="EO110" s="207"/>
      <c r="EP110" s="207"/>
      <c r="EQ110" s="207"/>
      <c r="ER110" s="207"/>
      <c r="ES110" s="207"/>
      <c r="ET110" s="207"/>
      <c r="EU110" s="207"/>
      <c r="EV110" s="207"/>
      <c r="EW110" s="207"/>
      <c r="EX110" s="207"/>
      <c r="EY110" s="207"/>
      <c r="EZ110" s="207"/>
      <c r="FA110" s="207"/>
      <c r="FB110" s="207"/>
      <c r="FC110" s="207"/>
      <c r="FD110" s="207"/>
      <c r="FE110" s="207"/>
      <c r="FF110" s="207"/>
      <c r="FG110" s="207"/>
      <c r="FH110" s="207"/>
      <c r="FI110" s="207"/>
      <c r="FJ110" s="207"/>
      <c r="FK110" s="207"/>
      <c r="FL110" s="207"/>
      <c r="FM110" s="207"/>
      <c r="FN110" s="207"/>
      <c r="FO110" s="207"/>
      <c r="FP110" s="207"/>
      <c r="FQ110" s="207"/>
      <c r="FR110" s="207"/>
      <c r="FS110" s="207"/>
      <c r="FT110" s="207"/>
      <c r="FU110" s="207"/>
      <c r="FV110" s="207"/>
      <c r="FW110" s="207"/>
      <c r="FX110" s="207"/>
      <c r="FY110" s="207"/>
      <c r="FZ110" s="207"/>
      <c r="GA110" s="207"/>
      <c r="GB110" s="207"/>
      <c r="GC110" s="207"/>
      <c r="GD110" s="207"/>
      <c r="GE110" s="207"/>
      <c r="GF110" s="207"/>
      <c r="GG110" s="207"/>
      <c r="GH110" s="207"/>
      <c r="GI110" s="207"/>
      <c r="GJ110" s="207"/>
      <c r="GK110" s="207"/>
      <c r="GL110" s="207"/>
      <c r="GM110" s="207"/>
      <c r="GN110" s="207"/>
      <c r="GO110" s="207"/>
      <c r="GP110" s="207"/>
      <c r="GQ110" s="207"/>
      <c r="GR110" s="207"/>
      <c r="GS110" s="207"/>
      <c r="GT110" s="207"/>
      <c r="GU110" s="207"/>
      <c r="GV110" s="207"/>
      <c r="GW110" s="207"/>
      <c r="GX110" s="207"/>
      <c r="GY110" s="207"/>
      <c r="GZ110" s="207"/>
      <c r="HA110" s="207"/>
      <c r="HB110" s="207"/>
      <c r="HC110" s="207"/>
      <c r="HD110" s="207"/>
      <c r="HE110" s="207"/>
      <c r="HF110" s="207"/>
      <c r="HG110" s="207"/>
      <c r="HH110" s="207"/>
      <c r="HI110" s="207"/>
      <c r="HJ110" s="207"/>
      <c r="HK110" s="207"/>
      <c r="HL110" s="207"/>
      <c r="HM110" s="207"/>
      <c r="HN110" s="207"/>
      <c r="HO110" s="207"/>
      <c r="HP110" s="207"/>
      <c r="HQ110" s="207"/>
      <c r="HR110" s="207"/>
      <c r="HS110" s="207"/>
      <c r="HT110" s="207"/>
      <c r="HU110" s="207"/>
      <c r="HV110" s="207"/>
      <c r="HW110" s="207"/>
      <c r="HX110" s="207"/>
      <c r="HY110" s="207"/>
      <c r="HZ110" s="207"/>
      <c r="IA110" s="207"/>
      <c r="IB110" s="207"/>
      <c r="IC110" s="207"/>
      <c r="ID110" s="207"/>
      <c r="IE110" s="207"/>
      <c r="IF110" s="207"/>
      <c r="IG110" s="207"/>
      <c r="IH110" s="207"/>
      <c r="II110" s="207"/>
      <c r="IJ110" s="207"/>
      <c r="IK110" s="207"/>
      <c r="IL110" s="207"/>
      <c r="IM110" s="207"/>
      <c r="IN110" s="207"/>
      <c r="IO110" s="207"/>
      <c r="IP110" s="207"/>
      <c r="IQ110" s="207"/>
      <c r="IR110" s="207"/>
      <c r="IS110" s="207"/>
      <c r="IT110" s="207"/>
      <c r="IU110" s="207"/>
      <c r="IV110" s="207"/>
      <c r="IW110" s="207"/>
      <c r="IX110" s="207"/>
      <c r="IY110" s="207"/>
      <c r="IZ110" s="207"/>
      <c r="JA110" s="207"/>
      <c r="JB110" s="207"/>
      <c r="JC110" s="207"/>
      <c r="JD110" s="207"/>
      <c r="JE110" s="198"/>
    </row>
    <row r="111" spans="1:265" outlineLevel="1" x14ac:dyDescent="0.25">
      <c r="A111" s="82" t="s">
        <v>271</v>
      </c>
      <c r="B111" s="134" t="s">
        <v>268</v>
      </c>
      <c r="C111" s="137">
        <v>25</v>
      </c>
      <c r="D111" s="90" t="s">
        <v>324</v>
      </c>
      <c r="E111" s="130">
        <v>33.902406187358302</v>
      </c>
      <c r="F111" s="67" t="s">
        <v>15</v>
      </c>
      <c r="G111" s="67">
        <v>13</v>
      </c>
      <c r="H111" s="84" t="s">
        <v>400</v>
      </c>
      <c r="I111" s="67" t="s">
        <v>329</v>
      </c>
      <c r="J111" s="82" t="s">
        <v>330</v>
      </c>
      <c r="K111" s="183" t="s">
        <v>340</v>
      </c>
      <c r="L111" s="82"/>
      <c r="M111" s="82"/>
      <c r="N111" s="82"/>
      <c r="O111" s="82"/>
      <c r="P111" s="82"/>
      <c r="Q111" s="82">
        <v>2</v>
      </c>
      <c r="R111" s="193"/>
      <c r="S111" s="193"/>
      <c r="T111" s="193"/>
    </row>
    <row r="112" spans="1:265" outlineLevel="1" x14ac:dyDescent="0.25">
      <c r="A112" s="82" t="s">
        <v>271</v>
      </c>
      <c r="B112" s="134" t="s">
        <v>268</v>
      </c>
      <c r="C112" s="137">
        <v>11</v>
      </c>
      <c r="D112" s="90" t="s">
        <v>324</v>
      </c>
      <c r="E112" s="130">
        <v>14.9170587224377</v>
      </c>
      <c r="F112" s="67" t="s">
        <v>15</v>
      </c>
      <c r="G112" s="67">
        <v>13</v>
      </c>
      <c r="H112" s="84" t="s">
        <v>273</v>
      </c>
      <c r="I112" s="67" t="s">
        <v>329</v>
      </c>
      <c r="J112" s="82" t="s">
        <v>330</v>
      </c>
      <c r="K112" s="183" t="s">
        <v>340</v>
      </c>
      <c r="L112" s="82"/>
      <c r="M112" s="82">
        <v>1</v>
      </c>
      <c r="N112" s="82">
        <v>1</v>
      </c>
      <c r="O112" s="82"/>
      <c r="P112" s="82"/>
      <c r="Q112" s="82">
        <v>1</v>
      </c>
      <c r="R112" s="193"/>
      <c r="S112" s="193"/>
      <c r="T112" s="193"/>
    </row>
    <row r="113" spans="1:265" outlineLevel="1" x14ac:dyDescent="0.25">
      <c r="A113" s="82" t="s">
        <v>271</v>
      </c>
      <c r="B113" s="134" t="s">
        <v>268</v>
      </c>
      <c r="C113" s="137">
        <v>21.6</v>
      </c>
      <c r="D113" s="90" t="s">
        <v>324</v>
      </c>
      <c r="E113" s="130">
        <v>29.291678945877599</v>
      </c>
      <c r="F113" s="67" t="s">
        <v>15</v>
      </c>
      <c r="G113" s="67">
        <v>13</v>
      </c>
      <c r="H113" s="84" t="s">
        <v>10</v>
      </c>
      <c r="I113" s="67" t="s">
        <v>329</v>
      </c>
      <c r="J113" s="82" t="s">
        <v>330</v>
      </c>
      <c r="K113" s="183" t="s">
        <v>340</v>
      </c>
      <c r="L113" s="82"/>
      <c r="M113" s="82"/>
      <c r="N113" s="82"/>
      <c r="O113" s="82"/>
      <c r="P113" s="82"/>
      <c r="Q113" s="82"/>
      <c r="R113" s="193"/>
      <c r="S113" s="193"/>
      <c r="T113" s="193"/>
    </row>
    <row r="114" spans="1:265" outlineLevel="1" x14ac:dyDescent="0.25">
      <c r="A114" s="82" t="s">
        <v>271</v>
      </c>
      <c r="B114" s="134" t="s">
        <v>268</v>
      </c>
      <c r="C114" s="137">
        <v>25</v>
      </c>
      <c r="D114" s="90" t="s">
        <v>324</v>
      </c>
      <c r="E114" s="130">
        <v>120.443890811925</v>
      </c>
      <c r="F114" s="67" t="s">
        <v>15</v>
      </c>
      <c r="G114" s="67">
        <v>13</v>
      </c>
      <c r="H114" s="84" t="s">
        <v>274</v>
      </c>
      <c r="I114" s="67" t="s">
        <v>329</v>
      </c>
      <c r="J114" s="82" t="s">
        <v>330</v>
      </c>
      <c r="K114" s="183" t="s">
        <v>340</v>
      </c>
      <c r="L114" s="82"/>
      <c r="M114" s="82"/>
      <c r="N114" s="82"/>
      <c r="O114" s="82"/>
      <c r="P114" s="82"/>
      <c r="Q114" s="533">
        <f>1</f>
        <v>1</v>
      </c>
      <c r="R114" s="193"/>
      <c r="S114" s="193"/>
      <c r="T114" s="193"/>
    </row>
    <row r="115" spans="1:265" outlineLevel="1" x14ac:dyDescent="0.25">
      <c r="A115" s="82" t="s">
        <v>271</v>
      </c>
      <c r="B115" s="82" t="s">
        <v>268</v>
      </c>
      <c r="C115" s="137">
        <v>40</v>
      </c>
      <c r="D115" s="90" t="s">
        <v>324</v>
      </c>
      <c r="E115" s="130">
        <v>18.573924658257901</v>
      </c>
      <c r="F115" s="67" t="s">
        <v>15</v>
      </c>
      <c r="G115" s="67">
        <v>13</v>
      </c>
      <c r="H115" s="84" t="s">
        <v>401</v>
      </c>
      <c r="I115" s="67" t="s">
        <v>329</v>
      </c>
      <c r="J115" s="82" t="s">
        <v>322</v>
      </c>
      <c r="K115" s="183" t="s">
        <v>351</v>
      </c>
      <c r="L115" s="82"/>
      <c r="M115" s="82"/>
      <c r="N115" s="82"/>
      <c r="O115" s="82"/>
      <c r="P115" s="82"/>
      <c r="Q115" s="82"/>
      <c r="R115" s="193"/>
      <c r="S115" s="193"/>
      <c r="T115" s="193"/>
    </row>
    <row r="116" spans="1:265" outlineLevel="1" x14ac:dyDescent="0.25">
      <c r="A116" s="82" t="s">
        <v>271</v>
      </c>
      <c r="B116" s="82" t="s">
        <v>268</v>
      </c>
      <c r="C116" s="137">
        <f>9000*1</f>
        <v>9000</v>
      </c>
      <c r="D116" s="90" t="s">
        <v>324</v>
      </c>
      <c r="E116" s="130">
        <v>216.33268891941901</v>
      </c>
      <c r="F116" s="67" t="s">
        <v>15</v>
      </c>
      <c r="G116" s="67">
        <v>13</v>
      </c>
      <c r="H116" s="84" t="s">
        <v>402</v>
      </c>
      <c r="I116" s="67" t="s">
        <v>329</v>
      </c>
      <c r="J116" s="82" t="s">
        <v>322</v>
      </c>
      <c r="K116" s="183" t="s">
        <v>257</v>
      </c>
      <c r="L116" s="82"/>
      <c r="M116" s="82"/>
      <c r="N116" s="82"/>
      <c r="O116" s="82"/>
      <c r="P116" s="82"/>
      <c r="Q116" s="533">
        <f>2+2</f>
        <v>4</v>
      </c>
      <c r="R116" s="193"/>
      <c r="S116" s="193"/>
      <c r="T116" s="193"/>
    </row>
    <row r="117" spans="1:265" outlineLevel="1" x14ac:dyDescent="0.25">
      <c r="A117" s="82" t="s">
        <v>271</v>
      </c>
      <c r="B117" s="82" t="s">
        <v>268</v>
      </c>
      <c r="C117" s="137">
        <v>16.8</v>
      </c>
      <c r="D117" s="90" t="s">
        <v>324</v>
      </c>
      <c r="E117" s="130">
        <v>19.563585259264499</v>
      </c>
      <c r="F117" s="67" t="s">
        <v>15</v>
      </c>
      <c r="G117" s="67">
        <v>13</v>
      </c>
      <c r="H117" s="84" t="s">
        <v>403</v>
      </c>
      <c r="I117" s="67" t="s">
        <v>329</v>
      </c>
      <c r="J117" s="82" t="s">
        <v>322</v>
      </c>
      <c r="K117" s="183" t="s">
        <v>257</v>
      </c>
      <c r="L117" s="82"/>
      <c r="M117" s="82"/>
      <c r="N117" s="82"/>
      <c r="O117" s="82"/>
      <c r="P117" s="82"/>
      <c r="Q117" s="82"/>
      <c r="R117" s="193"/>
      <c r="S117" s="193"/>
      <c r="T117" s="193"/>
    </row>
    <row r="118" spans="1:265" outlineLevel="1" x14ac:dyDescent="0.25">
      <c r="A118" s="82" t="s">
        <v>271</v>
      </c>
      <c r="B118" s="82" t="s">
        <v>268</v>
      </c>
      <c r="C118" s="137">
        <v>40</v>
      </c>
      <c r="D118" s="90" t="s">
        <v>324</v>
      </c>
      <c r="E118" s="130">
        <v>46.579964903010797</v>
      </c>
      <c r="F118" s="67" t="s">
        <v>15</v>
      </c>
      <c r="G118" s="67">
        <v>13</v>
      </c>
      <c r="H118" s="84" t="s">
        <v>404</v>
      </c>
      <c r="I118" s="67" t="s">
        <v>329</v>
      </c>
      <c r="J118" s="82" t="s">
        <v>322</v>
      </c>
      <c r="K118" s="183" t="s">
        <v>257</v>
      </c>
      <c r="L118" s="82"/>
      <c r="M118" s="82"/>
      <c r="N118" s="82"/>
      <c r="O118" s="82"/>
      <c r="P118" s="82"/>
      <c r="Q118" s="82"/>
      <c r="R118" s="193"/>
      <c r="S118" s="193"/>
      <c r="T118" s="193"/>
    </row>
    <row r="119" spans="1:265" outlineLevel="1" x14ac:dyDescent="0.25">
      <c r="A119" s="82" t="s">
        <v>271</v>
      </c>
      <c r="B119" s="82" t="s">
        <v>268</v>
      </c>
      <c r="C119" s="137">
        <f>1*320</f>
        <v>320</v>
      </c>
      <c r="D119" s="90" t="s">
        <v>324</v>
      </c>
      <c r="E119" s="130">
        <v>372.63971922408598</v>
      </c>
      <c r="F119" s="67" t="s">
        <v>15</v>
      </c>
      <c r="G119" s="67">
        <v>13</v>
      </c>
      <c r="H119" s="84" t="s">
        <v>264</v>
      </c>
      <c r="I119" s="67" t="s">
        <v>329</v>
      </c>
      <c r="J119" s="82" t="s">
        <v>322</v>
      </c>
      <c r="K119" s="183" t="s">
        <v>257</v>
      </c>
      <c r="L119" s="82"/>
      <c r="M119" s="82"/>
      <c r="N119" s="82"/>
      <c r="O119" s="82"/>
      <c r="P119" s="82"/>
      <c r="Q119" s="82"/>
      <c r="R119" s="193"/>
      <c r="S119" s="193"/>
      <c r="T119" s="193"/>
    </row>
    <row r="120" spans="1:265" outlineLevel="1" x14ac:dyDescent="0.25">
      <c r="A120" s="82" t="s">
        <v>271</v>
      </c>
      <c r="B120" s="82" t="s">
        <v>268</v>
      </c>
      <c r="C120" s="137">
        <f>1*250</f>
        <v>250</v>
      </c>
      <c r="D120" s="90" t="s">
        <v>324</v>
      </c>
      <c r="E120" s="130">
        <v>291.12478064381702</v>
      </c>
      <c r="F120" s="67" t="s">
        <v>15</v>
      </c>
      <c r="G120" s="67">
        <v>13</v>
      </c>
      <c r="H120" s="84" t="s">
        <v>405</v>
      </c>
      <c r="I120" s="67" t="s">
        <v>329</v>
      </c>
      <c r="J120" s="82" t="s">
        <v>322</v>
      </c>
      <c r="K120" s="183" t="s">
        <v>257</v>
      </c>
      <c r="L120" s="82"/>
      <c r="M120" s="82"/>
      <c r="N120" s="82"/>
      <c r="O120" s="82"/>
      <c r="P120" s="82"/>
      <c r="Q120" s="82"/>
      <c r="R120" s="193"/>
      <c r="S120" s="193"/>
      <c r="T120" s="193"/>
    </row>
    <row r="121" spans="1:265" outlineLevel="1" x14ac:dyDescent="0.25">
      <c r="A121" s="82" t="s">
        <v>271</v>
      </c>
      <c r="B121" s="82" t="s">
        <v>268</v>
      </c>
      <c r="C121" s="137">
        <f>1*95</f>
        <v>95</v>
      </c>
      <c r="D121" s="90" t="s">
        <v>324</v>
      </c>
      <c r="E121" s="130">
        <v>110.62741664465101</v>
      </c>
      <c r="F121" s="67" t="s">
        <v>15</v>
      </c>
      <c r="G121" s="67">
        <v>13</v>
      </c>
      <c r="H121" s="84" t="s">
        <v>265</v>
      </c>
      <c r="I121" s="67" t="s">
        <v>329</v>
      </c>
      <c r="J121" s="82" t="s">
        <v>322</v>
      </c>
      <c r="K121" s="183" t="s">
        <v>257</v>
      </c>
      <c r="L121" s="82"/>
      <c r="M121" s="82"/>
      <c r="N121" s="82"/>
      <c r="O121" s="82"/>
      <c r="P121" s="82"/>
      <c r="Q121" s="82"/>
      <c r="R121" s="193"/>
      <c r="S121" s="193"/>
      <c r="T121" s="193"/>
    </row>
    <row r="122" spans="1:265" s="81" customFormat="1" x14ac:dyDescent="0.25">
      <c r="A122" s="76" t="s">
        <v>271</v>
      </c>
      <c r="B122" s="76" t="s">
        <v>269</v>
      </c>
      <c r="C122" s="100"/>
      <c r="D122" s="100"/>
      <c r="E122" s="77"/>
      <c r="F122" s="79"/>
      <c r="G122" s="79"/>
      <c r="H122" s="94" t="s">
        <v>406</v>
      </c>
      <c r="I122" s="79"/>
      <c r="J122" s="100"/>
      <c r="K122" s="186"/>
      <c r="L122" s="80">
        <f>L123+L126</f>
        <v>0</v>
      </c>
      <c r="M122" s="80">
        <f t="shared" ref="M122:T122" si="25">M123+M126</f>
        <v>12</v>
      </c>
      <c r="N122" s="80">
        <f t="shared" si="25"/>
        <v>2</v>
      </c>
      <c r="O122" s="80">
        <f t="shared" si="25"/>
        <v>0</v>
      </c>
      <c r="P122" s="80">
        <f t="shared" si="25"/>
        <v>0</v>
      </c>
      <c r="Q122" s="80">
        <f t="shared" si="25"/>
        <v>15</v>
      </c>
      <c r="R122" s="80">
        <f t="shared" si="25"/>
        <v>1</v>
      </c>
      <c r="S122" s="80">
        <f t="shared" si="25"/>
        <v>0</v>
      </c>
      <c r="T122" s="80">
        <f t="shared" si="25"/>
        <v>0</v>
      </c>
      <c r="U122" s="208"/>
      <c r="V122" s="208"/>
      <c r="W122" s="208"/>
      <c r="X122" s="208"/>
      <c r="Y122" s="208"/>
      <c r="Z122" s="208"/>
      <c r="AA122" s="208"/>
      <c r="AB122" s="208"/>
      <c r="AC122" s="208"/>
      <c r="AD122" s="208"/>
      <c r="AE122" s="208"/>
      <c r="AF122" s="208"/>
      <c r="AG122" s="208"/>
      <c r="AH122" s="208"/>
      <c r="AI122" s="208"/>
      <c r="AJ122" s="208"/>
      <c r="AK122" s="208"/>
      <c r="AL122" s="208"/>
      <c r="AM122" s="208"/>
      <c r="AN122" s="208"/>
      <c r="AO122" s="208"/>
      <c r="AP122" s="208"/>
      <c r="AQ122" s="208"/>
      <c r="AR122" s="208"/>
      <c r="AS122" s="208"/>
      <c r="AT122" s="208"/>
      <c r="AU122" s="208"/>
      <c r="AV122" s="208"/>
      <c r="AW122" s="208"/>
      <c r="AX122" s="208"/>
      <c r="AY122" s="208"/>
      <c r="AZ122" s="208"/>
      <c r="BA122" s="208"/>
      <c r="BB122" s="208"/>
      <c r="BC122" s="208"/>
      <c r="BD122" s="208"/>
      <c r="BE122" s="208"/>
      <c r="BF122" s="208"/>
      <c r="BG122" s="208"/>
      <c r="BH122" s="208"/>
      <c r="BI122" s="208"/>
      <c r="BJ122" s="208"/>
      <c r="BK122" s="208"/>
      <c r="BL122" s="208"/>
      <c r="BM122" s="208"/>
      <c r="BN122" s="208"/>
      <c r="BO122" s="208"/>
      <c r="BP122" s="208"/>
      <c r="BQ122" s="208"/>
      <c r="BR122" s="208"/>
      <c r="BS122" s="208"/>
      <c r="BT122" s="208"/>
      <c r="BU122" s="208"/>
      <c r="BV122" s="208"/>
      <c r="BW122" s="208"/>
      <c r="BX122" s="208"/>
      <c r="BY122" s="208"/>
      <c r="BZ122" s="208"/>
      <c r="CA122" s="208"/>
      <c r="CB122" s="208"/>
      <c r="CC122" s="208"/>
      <c r="CD122" s="208"/>
      <c r="CE122" s="208"/>
      <c r="CF122" s="208"/>
      <c r="CG122" s="208"/>
      <c r="CH122" s="208"/>
      <c r="CI122" s="208"/>
      <c r="CJ122" s="208"/>
      <c r="CK122" s="208"/>
      <c r="CL122" s="208"/>
      <c r="CM122" s="208"/>
      <c r="CN122" s="208"/>
      <c r="CO122" s="208"/>
      <c r="CP122" s="208"/>
      <c r="CQ122" s="208"/>
      <c r="CR122" s="208"/>
      <c r="CS122" s="208"/>
      <c r="CT122" s="208"/>
      <c r="CU122" s="208"/>
      <c r="CV122" s="208"/>
      <c r="CW122" s="208"/>
      <c r="CX122" s="208"/>
      <c r="CY122" s="208"/>
      <c r="CZ122" s="208"/>
      <c r="DA122" s="208"/>
      <c r="DB122" s="208"/>
      <c r="DC122" s="208"/>
      <c r="DD122" s="208"/>
      <c r="DE122" s="208"/>
      <c r="DF122" s="208"/>
      <c r="DG122" s="208"/>
      <c r="DH122" s="208"/>
      <c r="DI122" s="208"/>
      <c r="DJ122" s="208"/>
      <c r="DK122" s="208"/>
      <c r="DL122" s="208"/>
      <c r="DM122" s="208"/>
      <c r="DN122" s="208"/>
      <c r="DO122" s="208"/>
      <c r="DP122" s="208"/>
      <c r="DQ122" s="208"/>
      <c r="DR122" s="208"/>
      <c r="DS122" s="208"/>
      <c r="DT122" s="208"/>
      <c r="DU122" s="208"/>
      <c r="DV122" s="208"/>
      <c r="DW122" s="208"/>
      <c r="DX122" s="208"/>
      <c r="DY122" s="208"/>
      <c r="DZ122" s="208"/>
      <c r="EA122" s="208"/>
      <c r="EB122" s="208"/>
      <c r="EC122" s="208"/>
      <c r="ED122" s="208"/>
      <c r="EE122" s="208"/>
      <c r="EF122" s="208"/>
      <c r="EG122" s="208"/>
      <c r="EH122" s="208"/>
      <c r="EI122" s="208"/>
      <c r="EJ122" s="208"/>
      <c r="EK122" s="208"/>
      <c r="EL122" s="208"/>
      <c r="EM122" s="208"/>
      <c r="EN122" s="208"/>
      <c r="EO122" s="208"/>
      <c r="EP122" s="208"/>
      <c r="EQ122" s="208"/>
      <c r="ER122" s="208"/>
      <c r="ES122" s="208"/>
      <c r="ET122" s="208"/>
      <c r="EU122" s="208"/>
      <c r="EV122" s="208"/>
      <c r="EW122" s="208"/>
      <c r="EX122" s="208"/>
      <c r="EY122" s="208"/>
      <c r="EZ122" s="208"/>
      <c r="FA122" s="208"/>
      <c r="FB122" s="208"/>
      <c r="FC122" s="208"/>
      <c r="FD122" s="208"/>
      <c r="FE122" s="208"/>
      <c r="FF122" s="208"/>
      <c r="FG122" s="208"/>
      <c r="FH122" s="208"/>
      <c r="FI122" s="208"/>
      <c r="FJ122" s="208"/>
      <c r="FK122" s="208"/>
      <c r="FL122" s="208"/>
      <c r="FM122" s="208"/>
      <c r="FN122" s="208"/>
      <c r="FO122" s="208"/>
      <c r="FP122" s="208"/>
      <c r="FQ122" s="208"/>
      <c r="FR122" s="208"/>
      <c r="FS122" s="208"/>
      <c r="FT122" s="208"/>
      <c r="FU122" s="208"/>
      <c r="FV122" s="208"/>
      <c r="FW122" s="208"/>
      <c r="FX122" s="208"/>
      <c r="FY122" s="208"/>
      <c r="FZ122" s="208"/>
      <c r="GA122" s="208"/>
      <c r="GB122" s="208"/>
      <c r="GC122" s="208"/>
      <c r="GD122" s="208"/>
      <c r="GE122" s="208"/>
      <c r="GF122" s="208"/>
      <c r="GG122" s="208"/>
      <c r="GH122" s="208"/>
      <c r="GI122" s="208"/>
      <c r="GJ122" s="208"/>
      <c r="GK122" s="208"/>
      <c r="GL122" s="208"/>
      <c r="GM122" s="208"/>
      <c r="GN122" s="208"/>
      <c r="GO122" s="208"/>
      <c r="GP122" s="208"/>
      <c r="GQ122" s="208"/>
      <c r="GR122" s="208"/>
      <c r="GS122" s="208"/>
      <c r="GT122" s="208"/>
      <c r="GU122" s="208"/>
      <c r="GV122" s="208"/>
      <c r="GW122" s="208"/>
      <c r="GX122" s="208"/>
      <c r="GY122" s="208"/>
      <c r="GZ122" s="208"/>
      <c r="HA122" s="208"/>
      <c r="HB122" s="208"/>
      <c r="HC122" s="208"/>
      <c r="HD122" s="208"/>
      <c r="HE122" s="208"/>
      <c r="HF122" s="208"/>
      <c r="HG122" s="208"/>
      <c r="HH122" s="208"/>
      <c r="HI122" s="208"/>
      <c r="HJ122" s="208"/>
      <c r="HK122" s="208"/>
      <c r="HL122" s="208"/>
      <c r="HM122" s="208"/>
      <c r="HN122" s="208"/>
      <c r="HO122" s="208"/>
      <c r="HP122" s="208"/>
      <c r="HQ122" s="208"/>
      <c r="HR122" s="208"/>
      <c r="HS122" s="208"/>
      <c r="HT122" s="208"/>
      <c r="HU122" s="208"/>
      <c r="HV122" s="208"/>
      <c r="HW122" s="208"/>
      <c r="HX122" s="208"/>
      <c r="HY122" s="208"/>
      <c r="HZ122" s="208"/>
      <c r="IA122" s="208"/>
      <c r="IB122" s="208"/>
      <c r="IC122" s="208"/>
      <c r="ID122" s="208"/>
      <c r="IE122" s="208"/>
      <c r="IF122" s="208"/>
      <c r="IG122" s="208"/>
      <c r="IH122" s="208"/>
      <c r="II122" s="208"/>
      <c r="IJ122" s="208"/>
      <c r="IK122" s="208"/>
      <c r="IL122" s="208"/>
      <c r="IM122" s="208"/>
      <c r="IN122" s="208"/>
      <c r="IO122" s="208"/>
      <c r="IP122" s="208"/>
      <c r="IQ122" s="208"/>
      <c r="IR122" s="208"/>
      <c r="IS122" s="208"/>
      <c r="IT122" s="208"/>
      <c r="IU122" s="208"/>
      <c r="IV122" s="208"/>
      <c r="IW122" s="208"/>
      <c r="IX122" s="208"/>
      <c r="IY122" s="208"/>
      <c r="IZ122" s="208"/>
      <c r="JA122" s="208"/>
      <c r="JB122" s="208"/>
      <c r="JC122" s="208"/>
      <c r="JD122" s="208"/>
      <c r="JE122" s="197"/>
    </row>
    <row r="123" spans="1:265" s="87" customFormat="1" outlineLevel="1" x14ac:dyDescent="0.25">
      <c r="A123" s="85"/>
      <c r="B123" s="85"/>
      <c r="C123" s="102"/>
      <c r="D123" s="102"/>
      <c r="E123" s="86"/>
      <c r="F123" s="88"/>
      <c r="G123" s="88"/>
      <c r="H123" s="87" t="s">
        <v>407</v>
      </c>
      <c r="I123" s="88"/>
      <c r="J123" s="85"/>
      <c r="K123" s="184"/>
      <c r="L123" s="88">
        <f>SUM(L124:L125)</f>
        <v>0</v>
      </c>
      <c r="M123" s="88">
        <f t="shared" ref="M123:T123" si="26">SUM(M124:M125)</f>
        <v>8</v>
      </c>
      <c r="N123" s="88">
        <f t="shared" si="26"/>
        <v>0</v>
      </c>
      <c r="O123" s="88">
        <f t="shared" si="26"/>
        <v>0</v>
      </c>
      <c r="P123" s="88">
        <f t="shared" si="26"/>
        <v>0</v>
      </c>
      <c r="Q123" s="88">
        <f t="shared" si="26"/>
        <v>4</v>
      </c>
      <c r="R123" s="88">
        <f t="shared" si="26"/>
        <v>1</v>
      </c>
      <c r="S123" s="88">
        <f t="shared" si="26"/>
        <v>0</v>
      </c>
      <c r="T123" s="88">
        <f t="shared" si="26"/>
        <v>0</v>
      </c>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c r="EP123" s="207"/>
      <c r="EQ123" s="207"/>
      <c r="ER123" s="207"/>
      <c r="ES123" s="207"/>
      <c r="ET123" s="207"/>
      <c r="EU123" s="207"/>
      <c r="EV123" s="207"/>
      <c r="EW123" s="207"/>
      <c r="EX123" s="207"/>
      <c r="EY123" s="207"/>
      <c r="EZ123" s="207"/>
      <c r="FA123" s="207"/>
      <c r="FB123" s="207"/>
      <c r="FC123" s="207"/>
      <c r="FD123" s="207"/>
      <c r="FE123" s="207"/>
      <c r="FF123" s="207"/>
      <c r="FG123" s="207"/>
      <c r="FH123" s="207"/>
      <c r="FI123" s="207"/>
      <c r="FJ123" s="207"/>
      <c r="FK123" s="207"/>
      <c r="FL123" s="207"/>
      <c r="FM123" s="207"/>
      <c r="FN123" s="207"/>
      <c r="FO123" s="207"/>
      <c r="FP123" s="207"/>
      <c r="FQ123" s="207"/>
      <c r="FR123" s="207"/>
      <c r="FS123" s="207"/>
      <c r="FT123" s="207"/>
      <c r="FU123" s="207"/>
      <c r="FV123" s="207"/>
      <c r="FW123" s="207"/>
      <c r="FX123" s="207"/>
      <c r="FY123" s="207"/>
      <c r="FZ123" s="207"/>
      <c r="GA123" s="207"/>
      <c r="GB123" s="207"/>
      <c r="GC123" s="207"/>
      <c r="GD123" s="207"/>
      <c r="GE123" s="207"/>
      <c r="GF123" s="207"/>
      <c r="GG123" s="207"/>
      <c r="GH123" s="207"/>
      <c r="GI123" s="207"/>
      <c r="GJ123" s="207"/>
      <c r="GK123" s="207"/>
      <c r="GL123" s="207"/>
      <c r="GM123" s="207"/>
      <c r="GN123" s="207"/>
      <c r="GO123" s="207"/>
      <c r="GP123" s="207"/>
      <c r="GQ123" s="207"/>
      <c r="GR123" s="207"/>
      <c r="GS123" s="207"/>
      <c r="GT123" s="207"/>
      <c r="GU123" s="207"/>
      <c r="GV123" s="207"/>
      <c r="GW123" s="207"/>
      <c r="GX123" s="207"/>
      <c r="GY123" s="207"/>
      <c r="GZ123" s="207"/>
      <c r="HA123" s="207"/>
      <c r="HB123" s="207"/>
      <c r="HC123" s="207"/>
      <c r="HD123" s="207"/>
      <c r="HE123" s="207"/>
      <c r="HF123" s="207"/>
      <c r="HG123" s="207"/>
      <c r="HH123" s="207"/>
      <c r="HI123" s="207"/>
      <c r="HJ123" s="207"/>
      <c r="HK123" s="207"/>
      <c r="HL123" s="207"/>
      <c r="HM123" s="207"/>
      <c r="HN123" s="207"/>
      <c r="HO123" s="207"/>
      <c r="HP123" s="207"/>
      <c r="HQ123" s="207"/>
      <c r="HR123" s="207"/>
      <c r="HS123" s="207"/>
      <c r="HT123" s="207"/>
      <c r="HU123" s="207"/>
      <c r="HV123" s="207"/>
      <c r="HW123" s="207"/>
      <c r="HX123" s="207"/>
      <c r="HY123" s="207"/>
      <c r="HZ123" s="207"/>
      <c r="IA123" s="207"/>
      <c r="IB123" s="207"/>
      <c r="IC123" s="207"/>
      <c r="ID123" s="207"/>
      <c r="IE123" s="207"/>
      <c r="IF123" s="207"/>
      <c r="IG123" s="207"/>
      <c r="IH123" s="207"/>
      <c r="II123" s="207"/>
      <c r="IJ123" s="207"/>
      <c r="IK123" s="207"/>
      <c r="IL123" s="207"/>
      <c r="IM123" s="207"/>
      <c r="IN123" s="207"/>
      <c r="IO123" s="207"/>
      <c r="IP123" s="207"/>
      <c r="IQ123" s="207"/>
      <c r="IR123" s="207"/>
      <c r="IS123" s="207"/>
      <c r="IT123" s="207"/>
      <c r="IU123" s="207"/>
      <c r="IV123" s="207"/>
      <c r="IW123" s="207"/>
      <c r="IX123" s="207"/>
      <c r="IY123" s="207"/>
      <c r="IZ123" s="207"/>
      <c r="JA123" s="207"/>
      <c r="JB123" s="207"/>
      <c r="JC123" s="207"/>
      <c r="JD123" s="207"/>
      <c r="JE123" s="198"/>
    </row>
    <row r="124" spans="1:265" outlineLevel="1" x14ac:dyDescent="0.25">
      <c r="A124" s="82" t="s">
        <v>271</v>
      </c>
      <c r="B124" s="134" t="s">
        <v>317</v>
      </c>
      <c r="C124" s="137">
        <v>344.78</v>
      </c>
      <c r="D124" s="90" t="s">
        <v>324</v>
      </c>
      <c r="E124" s="130">
        <v>1179.26879381863</v>
      </c>
      <c r="F124" s="67">
        <v>1</v>
      </c>
      <c r="G124" s="67">
        <v>19</v>
      </c>
      <c r="H124" s="84" t="s">
        <v>253</v>
      </c>
      <c r="I124" s="67" t="s">
        <v>279</v>
      </c>
      <c r="J124" s="82" t="s">
        <v>330</v>
      </c>
      <c r="K124" s="183" t="s">
        <v>331</v>
      </c>
      <c r="L124" s="82"/>
      <c r="M124" s="533">
        <v>4</v>
      </c>
      <c r="N124" s="82"/>
      <c r="O124" s="82"/>
      <c r="P124" s="82"/>
      <c r="Q124" s="533">
        <f>1+1</f>
        <v>2</v>
      </c>
      <c r="R124" s="193">
        <v>1</v>
      </c>
      <c r="S124" s="193"/>
      <c r="T124" s="193"/>
    </row>
    <row r="125" spans="1:265" outlineLevel="1" x14ac:dyDescent="0.25">
      <c r="A125" s="82" t="s">
        <v>271</v>
      </c>
      <c r="B125" s="134" t="s">
        <v>317</v>
      </c>
      <c r="C125" s="137">
        <v>344.78</v>
      </c>
      <c r="D125" s="90" t="s">
        <v>324</v>
      </c>
      <c r="E125" s="130">
        <v>1179.26879381863</v>
      </c>
      <c r="F125" s="67">
        <v>1</v>
      </c>
      <c r="G125" s="67">
        <v>19</v>
      </c>
      <c r="H125" s="84" t="s">
        <v>254</v>
      </c>
      <c r="I125" s="67" t="s">
        <v>279</v>
      </c>
      <c r="J125" s="82" t="s">
        <v>330</v>
      </c>
      <c r="K125" s="183" t="s">
        <v>331</v>
      </c>
      <c r="L125" s="82"/>
      <c r="M125" s="533">
        <v>4</v>
      </c>
      <c r="N125" s="82"/>
      <c r="O125" s="82"/>
      <c r="P125" s="82"/>
      <c r="Q125" s="533">
        <f>1+1</f>
        <v>2</v>
      </c>
      <c r="R125" s="193"/>
      <c r="S125" s="193"/>
      <c r="T125" s="193"/>
    </row>
    <row r="126" spans="1:265" s="87" customFormat="1" outlineLevel="1" x14ac:dyDescent="0.25">
      <c r="A126" s="85"/>
      <c r="B126" s="85"/>
      <c r="C126" s="102"/>
      <c r="D126" s="102"/>
      <c r="E126" s="86"/>
      <c r="F126" s="88"/>
      <c r="G126" s="88"/>
      <c r="H126" s="87" t="s">
        <v>9</v>
      </c>
      <c r="I126" s="88"/>
      <c r="J126" s="85"/>
      <c r="K126" s="184"/>
      <c r="L126" s="88">
        <f>SUM(L127:L133)</f>
        <v>0</v>
      </c>
      <c r="M126" s="88">
        <f t="shared" ref="M126:T126" si="27">SUM(M127:M133)</f>
        <v>4</v>
      </c>
      <c r="N126" s="88">
        <f t="shared" si="27"/>
        <v>2</v>
      </c>
      <c r="O126" s="88">
        <f t="shared" si="27"/>
        <v>0</v>
      </c>
      <c r="P126" s="88">
        <f t="shared" si="27"/>
        <v>0</v>
      </c>
      <c r="Q126" s="88">
        <f t="shared" si="27"/>
        <v>11</v>
      </c>
      <c r="R126" s="88">
        <f t="shared" si="27"/>
        <v>0</v>
      </c>
      <c r="S126" s="88">
        <f t="shared" si="27"/>
        <v>0</v>
      </c>
      <c r="T126" s="88">
        <f t="shared" si="27"/>
        <v>0</v>
      </c>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c r="EP126" s="207"/>
      <c r="EQ126" s="207"/>
      <c r="ER126" s="207"/>
      <c r="ES126" s="207"/>
      <c r="ET126" s="207"/>
      <c r="EU126" s="207"/>
      <c r="EV126" s="207"/>
      <c r="EW126" s="207"/>
      <c r="EX126" s="207"/>
      <c r="EY126" s="207"/>
      <c r="EZ126" s="207"/>
      <c r="FA126" s="207"/>
      <c r="FB126" s="207"/>
      <c r="FC126" s="207"/>
      <c r="FD126" s="207"/>
      <c r="FE126" s="207"/>
      <c r="FF126" s="207"/>
      <c r="FG126" s="207"/>
      <c r="FH126" s="207"/>
      <c r="FI126" s="207"/>
      <c r="FJ126" s="207"/>
      <c r="FK126" s="207"/>
      <c r="FL126" s="207"/>
      <c r="FM126" s="207"/>
      <c r="FN126" s="207"/>
      <c r="FO126" s="207"/>
      <c r="FP126" s="207"/>
      <c r="FQ126" s="207"/>
      <c r="FR126" s="207"/>
      <c r="FS126" s="207"/>
      <c r="FT126" s="207"/>
      <c r="FU126" s="207"/>
      <c r="FV126" s="207"/>
      <c r="FW126" s="207"/>
      <c r="FX126" s="207"/>
      <c r="FY126" s="207"/>
      <c r="FZ126" s="207"/>
      <c r="GA126" s="207"/>
      <c r="GB126" s="207"/>
      <c r="GC126" s="207"/>
      <c r="GD126" s="207"/>
      <c r="GE126" s="207"/>
      <c r="GF126" s="207"/>
      <c r="GG126" s="207"/>
      <c r="GH126" s="207"/>
      <c r="GI126" s="207"/>
      <c r="GJ126" s="207"/>
      <c r="GK126" s="207"/>
      <c r="GL126" s="207"/>
      <c r="GM126" s="207"/>
      <c r="GN126" s="207"/>
      <c r="GO126" s="207"/>
      <c r="GP126" s="207"/>
      <c r="GQ126" s="207"/>
      <c r="GR126" s="207"/>
      <c r="GS126" s="207"/>
      <c r="GT126" s="207"/>
      <c r="GU126" s="207"/>
      <c r="GV126" s="207"/>
      <c r="GW126" s="207"/>
      <c r="GX126" s="207"/>
      <c r="GY126" s="207"/>
      <c r="GZ126" s="207"/>
      <c r="HA126" s="207"/>
      <c r="HB126" s="207"/>
      <c r="HC126" s="207"/>
      <c r="HD126" s="207"/>
      <c r="HE126" s="207"/>
      <c r="HF126" s="207"/>
      <c r="HG126" s="207"/>
      <c r="HH126" s="207"/>
      <c r="HI126" s="207"/>
      <c r="HJ126" s="207"/>
      <c r="HK126" s="207"/>
      <c r="HL126" s="207"/>
      <c r="HM126" s="207"/>
      <c r="HN126" s="207"/>
      <c r="HO126" s="207"/>
      <c r="HP126" s="207"/>
      <c r="HQ126" s="207"/>
      <c r="HR126" s="207"/>
      <c r="HS126" s="207"/>
      <c r="HT126" s="207"/>
      <c r="HU126" s="207"/>
      <c r="HV126" s="207"/>
      <c r="HW126" s="207"/>
      <c r="HX126" s="207"/>
      <c r="HY126" s="207"/>
      <c r="HZ126" s="207"/>
      <c r="IA126" s="207"/>
      <c r="IB126" s="207"/>
      <c r="IC126" s="207"/>
      <c r="ID126" s="207"/>
      <c r="IE126" s="207"/>
      <c r="IF126" s="207"/>
      <c r="IG126" s="207"/>
      <c r="IH126" s="207"/>
      <c r="II126" s="207"/>
      <c r="IJ126" s="207"/>
      <c r="IK126" s="207"/>
      <c r="IL126" s="207"/>
      <c r="IM126" s="207"/>
      <c r="IN126" s="207"/>
      <c r="IO126" s="207"/>
      <c r="IP126" s="207"/>
      <c r="IQ126" s="207"/>
      <c r="IR126" s="207"/>
      <c r="IS126" s="207"/>
      <c r="IT126" s="207"/>
      <c r="IU126" s="207"/>
      <c r="IV126" s="207"/>
      <c r="IW126" s="207"/>
      <c r="IX126" s="207"/>
      <c r="IY126" s="207"/>
      <c r="IZ126" s="207"/>
      <c r="JA126" s="207"/>
      <c r="JB126" s="207"/>
      <c r="JC126" s="207"/>
      <c r="JD126" s="207"/>
      <c r="JE126" s="198"/>
    </row>
    <row r="127" spans="1:265" outlineLevel="1" x14ac:dyDescent="0.25">
      <c r="A127" s="82" t="s">
        <v>271</v>
      </c>
      <c r="B127" s="134" t="s">
        <v>269</v>
      </c>
      <c r="C127" s="137">
        <v>20</v>
      </c>
      <c r="D127" s="90" t="s">
        <v>324</v>
      </c>
      <c r="E127" s="130">
        <v>3.5763071716830601</v>
      </c>
      <c r="F127" s="67" t="s">
        <v>15</v>
      </c>
      <c r="G127" s="67">
        <v>13</v>
      </c>
      <c r="H127" s="84" t="s">
        <v>408</v>
      </c>
      <c r="I127" s="67" t="s">
        <v>329</v>
      </c>
      <c r="J127" s="82" t="s">
        <v>330</v>
      </c>
      <c r="K127" s="183" t="s">
        <v>340</v>
      </c>
      <c r="L127" s="82"/>
      <c r="M127" s="82">
        <v>1</v>
      </c>
      <c r="N127" s="82">
        <v>1</v>
      </c>
      <c r="O127" s="82"/>
      <c r="P127" s="82"/>
      <c r="Q127" s="82">
        <v>1</v>
      </c>
      <c r="R127" s="193"/>
      <c r="S127" s="193"/>
      <c r="T127" s="193"/>
    </row>
    <row r="128" spans="1:265" outlineLevel="1" x14ac:dyDescent="0.25">
      <c r="A128" s="82" t="s">
        <v>271</v>
      </c>
      <c r="B128" s="134" t="s">
        <v>269</v>
      </c>
      <c r="C128" s="137">
        <v>95</v>
      </c>
      <c r="D128" s="90" t="s">
        <v>324</v>
      </c>
      <c r="E128" s="130">
        <v>128.829143511962</v>
      </c>
      <c r="F128" s="67" t="s">
        <v>15</v>
      </c>
      <c r="G128" s="67">
        <v>13</v>
      </c>
      <c r="H128" s="84" t="s">
        <v>409</v>
      </c>
      <c r="I128" s="67" t="s">
        <v>356</v>
      </c>
      <c r="J128" s="82" t="s">
        <v>330</v>
      </c>
      <c r="K128" s="183" t="s">
        <v>340</v>
      </c>
      <c r="L128" s="82"/>
      <c r="M128" s="82">
        <v>1</v>
      </c>
      <c r="N128" s="82">
        <v>1</v>
      </c>
      <c r="O128" s="82"/>
      <c r="P128" s="82"/>
      <c r="Q128" s="82">
        <v>2</v>
      </c>
      <c r="R128" s="193"/>
      <c r="S128" s="193"/>
      <c r="T128" s="193"/>
    </row>
    <row r="129" spans="1:265" outlineLevel="1" x14ac:dyDescent="0.25">
      <c r="A129" s="82" t="s">
        <v>271</v>
      </c>
      <c r="B129" s="82" t="s">
        <v>269</v>
      </c>
      <c r="C129" s="137">
        <v>40</v>
      </c>
      <c r="D129" s="90" t="s">
        <v>324</v>
      </c>
      <c r="E129" s="130">
        <v>18.573924658257901</v>
      </c>
      <c r="F129" s="67" t="s">
        <v>15</v>
      </c>
      <c r="G129" s="67">
        <v>13</v>
      </c>
      <c r="H129" s="84" t="s">
        <v>410</v>
      </c>
      <c r="I129" s="67" t="s">
        <v>356</v>
      </c>
      <c r="J129" s="82" t="s">
        <v>330</v>
      </c>
      <c r="K129" s="183" t="s">
        <v>340</v>
      </c>
      <c r="L129" s="82"/>
      <c r="M129" s="82"/>
      <c r="N129" s="82"/>
      <c r="O129" s="82"/>
      <c r="P129" s="82"/>
      <c r="Q129" s="82">
        <f>2+2</f>
        <v>4</v>
      </c>
      <c r="R129" s="193"/>
      <c r="S129" s="193"/>
      <c r="T129" s="193"/>
    </row>
    <row r="130" spans="1:265" outlineLevel="1" x14ac:dyDescent="0.25">
      <c r="A130" s="82" t="s">
        <v>271</v>
      </c>
      <c r="B130" s="82" t="s">
        <v>269</v>
      </c>
      <c r="C130" s="137">
        <v>40</v>
      </c>
      <c r="D130" s="90" t="s">
        <v>324</v>
      </c>
      <c r="E130" s="130">
        <v>18.573924658257901</v>
      </c>
      <c r="F130" s="67" t="s">
        <v>15</v>
      </c>
      <c r="G130" s="67">
        <v>13</v>
      </c>
      <c r="H130" s="84" t="s">
        <v>585</v>
      </c>
      <c r="I130" s="67" t="s">
        <v>356</v>
      </c>
      <c r="J130" s="82" t="s">
        <v>330</v>
      </c>
      <c r="K130" s="183" t="s">
        <v>340</v>
      </c>
      <c r="L130" s="82"/>
      <c r="M130" s="82"/>
      <c r="N130" s="82"/>
      <c r="O130" s="82"/>
      <c r="P130" s="82"/>
      <c r="Q130" s="533">
        <v>2</v>
      </c>
      <c r="R130" s="193"/>
      <c r="S130" s="193"/>
      <c r="T130" s="193"/>
    </row>
    <row r="131" spans="1:265" outlineLevel="1" x14ac:dyDescent="0.25">
      <c r="A131" s="82" t="s">
        <v>271</v>
      </c>
      <c r="B131" s="82" t="s">
        <v>269</v>
      </c>
      <c r="C131" s="137">
        <f>1400*1.5</f>
        <v>2100</v>
      </c>
      <c r="D131" s="90" t="s">
        <v>324</v>
      </c>
      <c r="E131" s="130">
        <v>97.885302246800606</v>
      </c>
      <c r="F131" s="67" t="s">
        <v>15</v>
      </c>
      <c r="G131" s="67">
        <v>13</v>
      </c>
      <c r="H131" s="84" t="s">
        <v>411</v>
      </c>
      <c r="I131" s="67" t="s">
        <v>329</v>
      </c>
      <c r="J131" s="82" t="s">
        <v>322</v>
      </c>
      <c r="K131" s="183" t="s">
        <v>257</v>
      </c>
      <c r="L131" s="82"/>
      <c r="M131" s="82"/>
      <c r="N131" s="82"/>
      <c r="O131" s="82"/>
      <c r="P131" s="82"/>
      <c r="Q131" s="82"/>
      <c r="R131" s="193"/>
      <c r="S131" s="193"/>
      <c r="T131" s="193"/>
    </row>
    <row r="132" spans="1:265" outlineLevel="1" x14ac:dyDescent="0.25">
      <c r="A132" s="82" t="s">
        <v>271</v>
      </c>
      <c r="B132" s="134" t="s">
        <v>269</v>
      </c>
      <c r="C132" s="137">
        <v>74</v>
      </c>
      <c r="D132" s="90" t="s">
        <v>324</v>
      </c>
      <c r="E132" s="130">
        <v>100.351122314581</v>
      </c>
      <c r="F132" s="67" t="s">
        <v>15</v>
      </c>
      <c r="G132" s="67">
        <v>13</v>
      </c>
      <c r="H132" s="84" t="s">
        <v>412</v>
      </c>
      <c r="I132" s="67" t="s">
        <v>360</v>
      </c>
      <c r="J132" s="82" t="s">
        <v>330</v>
      </c>
      <c r="K132" s="183" t="s">
        <v>340</v>
      </c>
      <c r="L132" s="82"/>
      <c r="M132" s="533">
        <v>2</v>
      </c>
      <c r="N132" s="82"/>
      <c r="O132" s="82"/>
      <c r="P132" s="82"/>
      <c r="Q132" s="533">
        <f>1+1</f>
        <v>2</v>
      </c>
      <c r="R132" s="193"/>
      <c r="S132" s="193"/>
      <c r="T132" s="193"/>
    </row>
    <row r="133" spans="1:265" outlineLevel="1" x14ac:dyDescent="0.25">
      <c r="A133" s="82" t="s">
        <v>271</v>
      </c>
      <c r="B133" s="82" t="s">
        <v>269</v>
      </c>
      <c r="C133" s="137">
        <v>40</v>
      </c>
      <c r="D133" s="90" t="s">
        <v>324</v>
      </c>
      <c r="E133" s="130">
        <v>18.573924658257901</v>
      </c>
      <c r="F133" s="67" t="s">
        <v>15</v>
      </c>
      <c r="G133" s="67">
        <v>13</v>
      </c>
      <c r="H133" s="84" t="s">
        <v>413</v>
      </c>
      <c r="I133" s="67" t="s">
        <v>329</v>
      </c>
      <c r="J133" s="82" t="s">
        <v>322</v>
      </c>
      <c r="K133" s="183" t="s">
        <v>351</v>
      </c>
      <c r="L133" s="82"/>
      <c r="M133" s="82"/>
      <c r="N133" s="82"/>
      <c r="O133" s="82"/>
      <c r="P133" s="82"/>
      <c r="Q133" s="82"/>
      <c r="R133" s="193"/>
      <c r="S133" s="193"/>
      <c r="T133" s="193"/>
    </row>
    <row r="134" spans="1:265" s="81" customFormat="1" x14ac:dyDescent="0.25">
      <c r="A134" s="76" t="s">
        <v>271</v>
      </c>
      <c r="B134" s="76" t="s">
        <v>270</v>
      </c>
      <c r="C134" s="100"/>
      <c r="D134" s="100"/>
      <c r="E134" s="77"/>
      <c r="F134" s="79"/>
      <c r="G134" s="79"/>
      <c r="H134" s="78" t="s">
        <v>414</v>
      </c>
      <c r="I134" s="79"/>
      <c r="J134" s="80"/>
      <c r="K134" s="186"/>
      <c r="L134" s="80">
        <f>L135+L138+L148+L155+L162+L171</f>
        <v>4</v>
      </c>
      <c r="M134" s="80">
        <f t="shared" ref="M134:T134" si="28">M135+M138+M148+M155+M162+M171</f>
        <v>6</v>
      </c>
      <c r="N134" s="80">
        <f t="shared" si="28"/>
        <v>4</v>
      </c>
      <c r="O134" s="80">
        <f t="shared" si="28"/>
        <v>0</v>
      </c>
      <c r="P134" s="80">
        <f t="shared" si="28"/>
        <v>0</v>
      </c>
      <c r="Q134" s="80">
        <f t="shared" si="28"/>
        <v>89</v>
      </c>
      <c r="R134" s="80">
        <f t="shared" si="28"/>
        <v>0</v>
      </c>
      <c r="S134" s="80">
        <f t="shared" si="28"/>
        <v>0</v>
      </c>
      <c r="T134" s="80">
        <f t="shared" si="28"/>
        <v>0</v>
      </c>
      <c r="U134" s="208"/>
      <c r="V134" s="208"/>
      <c r="W134" s="208"/>
      <c r="X134" s="208"/>
      <c r="Y134" s="208"/>
      <c r="Z134" s="208"/>
      <c r="AA134" s="208"/>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208"/>
      <c r="BE134" s="208"/>
      <c r="BF134" s="208"/>
      <c r="BG134" s="208"/>
      <c r="BH134" s="208"/>
      <c r="BI134" s="208"/>
      <c r="BJ134" s="208"/>
      <c r="BK134" s="208"/>
      <c r="BL134" s="208"/>
      <c r="BM134" s="208"/>
      <c r="BN134" s="208"/>
      <c r="BO134" s="208"/>
      <c r="BP134" s="208"/>
      <c r="BQ134" s="208"/>
      <c r="BR134" s="208"/>
      <c r="BS134" s="208"/>
      <c r="BT134" s="208"/>
      <c r="BU134" s="208"/>
      <c r="BV134" s="208"/>
      <c r="BW134" s="208"/>
      <c r="BX134" s="208"/>
      <c r="BY134" s="208"/>
      <c r="BZ134" s="208"/>
      <c r="CA134" s="208"/>
      <c r="CB134" s="208"/>
      <c r="CC134" s="208"/>
      <c r="CD134" s="208"/>
      <c r="CE134" s="208"/>
      <c r="CF134" s="208"/>
      <c r="CG134" s="208"/>
      <c r="CH134" s="208"/>
      <c r="CI134" s="208"/>
      <c r="CJ134" s="208"/>
      <c r="CK134" s="208"/>
      <c r="CL134" s="208"/>
      <c r="CM134" s="208"/>
      <c r="CN134" s="208"/>
      <c r="CO134" s="208"/>
      <c r="CP134" s="208"/>
      <c r="CQ134" s="208"/>
      <c r="CR134" s="208"/>
      <c r="CS134" s="208"/>
      <c r="CT134" s="208"/>
      <c r="CU134" s="208"/>
      <c r="CV134" s="208"/>
      <c r="CW134" s="208"/>
      <c r="CX134" s="208"/>
      <c r="CY134" s="208"/>
      <c r="CZ134" s="208"/>
      <c r="DA134" s="208"/>
      <c r="DB134" s="208"/>
      <c r="DC134" s="208"/>
      <c r="DD134" s="208"/>
      <c r="DE134" s="208"/>
      <c r="DF134" s="208"/>
      <c r="DG134" s="208"/>
      <c r="DH134" s="208"/>
      <c r="DI134" s="208"/>
      <c r="DJ134" s="208"/>
      <c r="DK134" s="208"/>
      <c r="DL134" s="208"/>
      <c r="DM134" s="208"/>
      <c r="DN134" s="208"/>
      <c r="DO134" s="208"/>
      <c r="DP134" s="208"/>
      <c r="DQ134" s="208"/>
      <c r="DR134" s="208"/>
      <c r="DS134" s="208"/>
      <c r="DT134" s="208"/>
      <c r="DU134" s="208"/>
      <c r="DV134" s="208"/>
      <c r="DW134" s="208"/>
      <c r="DX134" s="208"/>
      <c r="DY134" s="208"/>
      <c r="DZ134" s="208"/>
      <c r="EA134" s="208"/>
      <c r="EB134" s="208"/>
      <c r="EC134" s="208"/>
      <c r="ED134" s="208"/>
      <c r="EE134" s="208"/>
      <c r="EF134" s="208"/>
      <c r="EG134" s="208"/>
      <c r="EH134" s="208"/>
      <c r="EI134" s="208"/>
      <c r="EJ134" s="208"/>
      <c r="EK134" s="208"/>
      <c r="EL134" s="208"/>
      <c r="EM134" s="208"/>
      <c r="EN134" s="208"/>
      <c r="EO134" s="208"/>
      <c r="EP134" s="208"/>
      <c r="EQ134" s="208"/>
      <c r="ER134" s="208"/>
      <c r="ES134" s="208"/>
      <c r="ET134" s="208"/>
      <c r="EU134" s="208"/>
      <c r="EV134" s="208"/>
      <c r="EW134" s="208"/>
      <c r="EX134" s="208"/>
      <c r="EY134" s="208"/>
      <c r="EZ134" s="208"/>
      <c r="FA134" s="208"/>
      <c r="FB134" s="208"/>
      <c r="FC134" s="208"/>
      <c r="FD134" s="208"/>
      <c r="FE134" s="208"/>
      <c r="FF134" s="208"/>
      <c r="FG134" s="208"/>
      <c r="FH134" s="208"/>
      <c r="FI134" s="208"/>
      <c r="FJ134" s="208"/>
      <c r="FK134" s="208"/>
      <c r="FL134" s="208"/>
      <c r="FM134" s="208"/>
      <c r="FN134" s="208"/>
      <c r="FO134" s="208"/>
      <c r="FP134" s="208"/>
      <c r="FQ134" s="208"/>
      <c r="FR134" s="208"/>
      <c r="FS134" s="208"/>
      <c r="FT134" s="208"/>
      <c r="FU134" s="208"/>
      <c r="FV134" s="208"/>
      <c r="FW134" s="208"/>
      <c r="FX134" s="208"/>
      <c r="FY134" s="208"/>
      <c r="FZ134" s="208"/>
      <c r="GA134" s="208"/>
      <c r="GB134" s="208"/>
      <c r="GC134" s="208"/>
      <c r="GD134" s="208"/>
      <c r="GE134" s="208"/>
      <c r="GF134" s="208"/>
      <c r="GG134" s="208"/>
      <c r="GH134" s="208"/>
      <c r="GI134" s="208"/>
      <c r="GJ134" s="208"/>
      <c r="GK134" s="208"/>
      <c r="GL134" s="208"/>
      <c r="GM134" s="208"/>
      <c r="GN134" s="208"/>
      <c r="GO134" s="208"/>
      <c r="GP134" s="208"/>
      <c r="GQ134" s="208"/>
      <c r="GR134" s="208"/>
      <c r="GS134" s="208"/>
      <c r="GT134" s="208"/>
      <c r="GU134" s="208"/>
      <c r="GV134" s="208"/>
      <c r="GW134" s="208"/>
      <c r="GX134" s="208"/>
      <c r="GY134" s="208"/>
      <c r="GZ134" s="208"/>
      <c r="HA134" s="208"/>
      <c r="HB134" s="208"/>
      <c r="HC134" s="208"/>
      <c r="HD134" s="208"/>
      <c r="HE134" s="208"/>
      <c r="HF134" s="208"/>
      <c r="HG134" s="208"/>
      <c r="HH134" s="208"/>
      <c r="HI134" s="208"/>
      <c r="HJ134" s="208"/>
      <c r="HK134" s="208"/>
      <c r="HL134" s="208"/>
      <c r="HM134" s="208"/>
      <c r="HN134" s="208"/>
      <c r="HO134" s="208"/>
      <c r="HP134" s="208"/>
      <c r="HQ134" s="208"/>
      <c r="HR134" s="208"/>
      <c r="HS134" s="208"/>
      <c r="HT134" s="208"/>
      <c r="HU134" s="208"/>
      <c r="HV134" s="208"/>
      <c r="HW134" s="208"/>
      <c r="HX134" s="208"/>
      <c r="HY134" s="208"/>
      <c r="HZ134" s="208"/>
      <c r="IA134" s="208"/>
      <c r="IB134" s="208"/>
      <c r="IC134" s="208"/>
      <c r="ID134" s="208"/>
      <c r="IE134" s="208"/>
      <c r="IF134" s="208"/>
      <c r="IG134" s="208"/>
      <c r="IH134" s="208"/>
      <c r="II134" s="208"/>
      <c r="IJ134" s="208"/>
      <c r="IK134" s="208"/>
      <c r="IL134" s="208"/>
      <c r="IM134" s="208"/>
      <c r="IN134" s="208"/>
      <c r="IO134" s="208"/>
      <c r="IP134" s="208"/>
      <c r="IQ134" s="208"/>
      <c r="IR134" s="208"/>
      <c r="IS134" s="208"/>
      <c r="IT134" s="208"/>
      <c r="IU134" s="208"/>
      <c r="IV134" s="208"/>
      <c r="IW134" s="208"/>
      <c r="IX134" s="208"/>
      <c r="IY134" s="208"/>
      <c r="IZ134" s="208"/>
      <c r="JA134" s="208"/>
      <c r="JB134" s="208"/>
      <c r="JC134" s="208"/>
      <c r="JD134" s="208"/>
      <c r="JE134" s="197"/>
    </row>
    <row r="135" spans="1:265" s="87" customFormat="1" outlineLevel="1" x14ac:dyDescent="0.25">
      <c r="A135" s="85"/>
      <c r="B135" s="85"/>
      <c r="C135" s="102"/>
      <c r="D135" s="102"/>
      <c r="E135" s="86"/>
      <c r="F135" s="88"/>
      <c r="G135" s="88"/>
      <c r="H135" s="87" t="s">
        <v>415</v>
      </c>
      <c r="I135" s="88"/>
      <c r="J135" s="85"/>
      <c r="K135" s="184"/>
      <c r="L135" s="88">
        <f>SUM(L136:L137)</f>
        <v>0</v>
      </c>
      <c r="M135" s="88">
        <f t="shared" ref="M135:T135" si="29">SUM(M136:M137)</f>
        <v>0</v>
      </c>
      <c r="N135" s="88">
        <f t="shared" si="29"/>
        <v>0</v>
      </c>
      <c r="O135" s="88">
        <f t="shared" si="29"/>
        <v>0</v>
      </c>
      <c r="P135" s="88">
        <f t="shared" si="29"/>
        <v>0</v>
      </c>
      <c r="Q135" s="88">
        <f t="shared" si="29"/>
        <v>6</v>
      </c>
      <c r="R135" s="88">
        <f t="shared" si="29"/>
        <v>0</v>
      </c>
      <c r="S135" s="88">
        <f t="shared" si="29"/>
        <v>0</v>
      </c>
      <c r="T135" s="88">
        <f t="shared" si="29"/>
        <v>0</v>
      </c>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c r="IC135" s="207"/>
      <c r="ID135" s="207"/>
      <c r="IE135" s="207"/>
      <c r="IF135" s="207"/>
      <c r="IG135" s="207"/>
      <c r="IH135" s="207"/>
      <c r="II135" s="207"/>
      <c r="IJ135" s="207"/>
      <c r="IK135" s="207"/>
      <c r="IL135" s="207"/>
      <c r="IM135" s="207"/>
      <c r="IN135" s="207"/>
      <c r="IO135" s="207"/>
      <c r="IP135" s="207"/>
      <c r="IQ135" s="207"/>
      <c r="IR135" s="207"/>
      <c r="IS135" s="207"/>
      <c r="IT135" s="207"/>
      <c r="IU135" s="207"/>
      <c r="IV135" s="207"/>
      <c r="IW135" s="207"/>
      <c r="IX135" s="207"/>
      <c r="IY135" s="207"/>
      <c r="IZ135" s="207"/>
      <c r="JA135" s="207"/>
      <c r="JB135" s="207"/>
      <c r="JC135" s="207"/>
      <c r="JD135" s="207"/>
      <c r="JE135" s="198"/>
    </row>
    <row r="136" spans="1:265" outlineLevel="1" x14ac:dyDescent="0.25">
      <c r="A136" s="82" t="s">
        <v>271</v>
      </c>
      <c r="B136" s="134" t="s">
        <v>317</v>
      </c>
      <c r="C136" s="137">
        <v>344.78</v>
      </c>
      <c r="D136" s="90" t="s">
        <v>324</v>
      </c>
      <c r="E136" s="130">
        <v>1179.26879381863</v>
      </c>
      <c r="F136" s="67">
        <v>1</v>
      </c>
      <c r="G136" s="67">
        <v>19</v>
      </c>
      <c r="H136" s="84" t="s">
        <v>415</v>
      </c>
      <c r="I136" s="67" t="s">
        <v>279</v>
      </c>
      <c r="J136" s="82" t="s">
        <v>330</v>
      </c>
      <c r="K136" s="183" t="s">
        <v>331</v>
      </c>
      <c r="L136" s="82"/>
      <c r="M136" s="82"/>
      <c r="N136" s="82"/>
      <c r="O136" s="82"/>
      <c r="P136" s="82"/>
      <c r="Q136" s="82">
        <v>1</v>
      </c>
      <c r="R136" s="193"/>
      <c r="S136" s="193"/>
      <c r="T136" s="193"/>
    </row>
    <row r="137" spans="1:265" outlineLevel="1" x14ac:dyDescent="0.25">
      <c r="A137" s="82" t="s">
        <v>271</v>
      </c>
      <c r="B137" s="134" t="s">
        <v>317</v>
      </c>
      <c r="C137" s="137">
        <v>344.78</v>
      </c>
      <c r="D137" s="90" t="s">
        <v>324</v>
      </c>
      <c r="E137" s="130">
        <v>1179.26879381863</v>
      </c>
      <c r="F137" s="67">
        <v>1</v>
      </c>
      <c r="G137" s="67">
        <v>19</v>
      </c>
      <c r="H137" s="84" t="s">
        <v>255</v>
      </c>
      <c r="I137" s="67" t="s">
        <v>279</v>
      </c>
      <c r="J137" s="82" t="s">
        <v>330</v>
      </c>
      <c r="K137" s="183" t="s">
        <v>331</v>
      </c>
      <c r="L137" s="82"/>
      <c r="M137" s="82"/>
      <c r="N137" s="82"/>
      <c r="O137" s="82"/>
      <c r="P137" s="82"/>
      <c r="Q137" s="533">
        <f>1+4</f>
        <v>5</v>
      </c>
      <c r="R137" s="193"/>
      <c r="S137" s="193"/>
      <c r="T137" s="193"/>
    </row>
    <row r="138" spans="1:265" s="87" customFormat="1" outlineLevel="1" x14ac:dyDescent="0.25">
      <c r="A138" s="85" t="s">
        <v>271</v>
      </c>
      <c r="B138" s="85" t="s">
        <v>270</v>
      </c>
      <c r="C138" s="102"/>
      <c r="D138" s="102"/>
      <c r="E138" s="86"/>
      <c r="F138" s="88"/>
      <c r="G138" s="88"/>
      <c r="H138" s="86" t="s">
        <v>416</v>
      </c>
      <c r="I138" s="88"/>
      <c r="J138" s="102"/>
      <c r="K138" s="184"/>
      <c r="L138" s="88">
        <f>SUM(L139:L147)</f>
        <v>0</v>
      </c>
      <c r="M138" s="88">
        <f t="shared" ref="M138:T138" si="30">SUM(M139:M147)</f>
        <v>3</v>
      </c>
      <c r="N138" s="88">
        <f t="shared" si="30"/>
        <v>3</v>
      </c>
      <c r="O138" s="88">
        <f t="shared" si="30"/>
        <v>0</v>
      </c>
      <c r="P138" s="88">
        <f t="shared" si="30"/>
        <v>0</v>
      </c>
      <c r="Q138" s="88">
        <f t="shared" si="30"/>
        <v>14</v>
      </c>
      <c r="R138" s="88">
        <f t="shared" si="30"/>
        <v>0</v>
      </c>
      <c r="S138" s="88">
        <f t="shared" si="30"/>
        <v>0</v>
      </c>
      <c r="T138" s="88">
        <f t="shared" si="30"/>
        <v>0</v>
      </c>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07"/>
      <c r="CQ138" s="207"/>
      <c r="CR138" s="207"/>
      <c r="CS138" s="207"/>
      <c r="CT138" s="207"/>
      <c r="CU138" s="207"/>
      <c r="CV138" s="207"/>
      <c r="CW138" s="207"/>
      <c r="CX138" s="207"/>
      <c r="CY138" s="207"/>
      <c r="CZ138" s="207"/>
      <c r="DA138" s="207"/>
      <c r="DB138" s="207"/>
      <c r="DC138" s="207"/>
      <c r="DD138" s="207"/>
      <c r="DE138" s="207"/>
      <c r="DF138" s="207"/>
      <c r="DG138" s="207"/>
      <c r="DH138" s="207"/>
      <c r="DI138" s="207"/>
      <c r="DJ138" s="207"/>
      <c r="DK138" s="207"/>
      <c r="DL138" s="207"/>
      <c r="DM138" s="207"/>
      <c r="DN138" s="207"/>
      <c r="DO138" s="207"/>
      <c r="DP138" s="207"/>
      <c r="DQ138" s="207"/>
      <c r="DR138" s="207"/>
      <c r="DS138" s="207"/>
      <c r="DT138" s="207"/>
      <c r="DU138" s="207"/>
      <c r="DV138" s="207"/>
      <c r="DW138" s="207"/>
      <c r="DX138" s="207"/>
      <c r="DY138" s="207"/>
      <c r="DZ138" s="207"/>
      <c r="EA138" s="207"/>
      <c r="EB138" s="207"/>
      <c r="EC138" s="207"/>
      <c r="ED138" s="207"/>
      <c r="EE138" s="207"/>
      <c r="EF138" s="207"/>
      <c r="EG138" s="207"/>
      <c r="EH138" s="207"/>
      <c r="EI138" s="207"/>
      <c r="EJ138" s="207"/>
      <c r="EK138" s="207"/>
      <c r="EL138" s="207"/>
      <c r="EM138" s="207"/>
      <c r="EN138" s="207"/>
      <c r="EO138" s="207"/>
      <c r="EP138" s="207"/>
      <c r="EQ138" s="207"/>
      <c r="ER138" s="207"/>
      <c r="ES138" s="207"/>
      <c r="ET138" s="207"/>
      <c r="EU138" s="207"/>
      <c r="EV138" s="207"/>
      <c r="EW138" s="207"/>
      <c r="EX138" s="207"/>
      <c r="EY138" s="207"/>
      <c r="EZ138" s="207"/>
      <c r="FA138" s="207"/>
      <c r="FB138" s="207"/>
      <c r="FC138" s="207"/>
      <c r="FD138" s="207"/>
      <c r="FE138" s="207"/>
      <c r="FF138" s="207"/>
      <c r="FG138" s="207"/>
      <c r="FH138" s="207"/>
      <c r="FI138" s="207"/>
      <c r="FJ138" s="207"/>
      <c r="FK138" s="207"/>
      <c r="FL138" s="207"/>
      <c r="FM138" s="207"/>
      <c r="FN138" s="207"/>
      <c r="FO138" s="207"/>
      <c r="FP138" s="207"/>
      <c r="FQ138" s="207"/>
      <c r="FR138" s="207"/>
      <c r="FS138" s="207"/>
      <c r="FT138" s="207"/>
      <c r="FU138" s="207"/>
      <c r="FV138" s="207"/>
      <c r="FW138" s="207"/>
      <c r="FX138" s="207"/>
      <c r="FY138" s="207"/>
      <c r="FZ138" s="207"/>
      <c r="GA138" s="207"/>
      <c r="GB138" s="207"/>
      <c r="GC138" s="207"/>
      <c r="GD138" s="207"/>
      <c r="GE138" s="207"/>
      <c r="GF138" s="207"/>
      <c r="GG138" s="207"/>
      <c r="GH138" s="207"/>
      <c r="GI138" s="207"/>
      <c r="GJ138" s="207"/>
      <c r="GK138" s="207"/>
      <c r="GL138" s="207"/>
      <c r="GM138" s="207"/>
      <c r="GN138" s="207"/>
      <c r="GO138" s="207"/>
      <c r="GP138" s="207"/>
      <c r="GQ138" s="207"/>
      <c r="GR138" s="207"/>
      <c r="GS138" s="207"/>
      <c r="GT138" s="207"/>
      <c r="GU138" s="207"/>
      <c r="GV138" s="207"/>
      <c r="GW138" s="207"/>
      <c r="GX138" s="207"/>
      <c r="GY138" s="207"/>
      <c r="GZ138" s="207"/>
      <c r="HA138" s="207"/>
      <c r="HB138" s="207"/>
      <c r="HC138" s="207"/>
      <c r="HD138" s="207"/>
      <c r="HE138" s="207"/>
      <c r="HF138" s="207"/>
      <c r="HG138" s="207"/>
      <c r="HH138" s="207"/>
      <c r="HI138" s="207"/>
      <c r="HJ138" s="207"/>
      <c r="HK138" s="207"/>
      <c r="HL138" s="207"/>
      <c r="HM138" s="207"/>
      <c r="HN138" s="207"/>
      <c r="HO138" s="207"/>
      <c r="HP138" s="207"/>
      <c r="HQ138" s="207"/>
      <c r="HR138" s="207"/>
      <c r="HS138" s="207"/>
      <c r="HT138" s="207"/>
      <c r="HU138" s="207"/>
      <c r="HV138" s="207"/>
      <c r="HW138" s="207"/>
      <c r="HX138" s="207"/>
      <c r="HY138" s="207"/>
      <c r="HZ138" s="207"/>
      <c r="IA138" s="207"/>
      <c r="IB138" s="207"/>
      <c r="IC138" s="207"/>
      <c r="ID138" s="207"/>
      <c r="IE138" s="207"/>
      <c r="IF138" s="207"/>
      <c r="IG138" s="207"/>
      <c r="IH138" s="207"/>
      <c r="II138" s="207"/>
      <c r="IJ138" s="207"/>
      <c r="IK138" s="207"/>
      <c r="IL138" s="207"/>
      <c r="IM138" s="207"/>
      <c r="IN138" s="207"/>
      <c r="IO138" s="207"/>
      <c r="IP138" s="207"/>
      <c r="IQ138" s="207"/>
      <c r="IR138" s="207"/>
      <c r="IS138" s="207"/>
      <c r="IT138" s="207"/>
      <c r="IU138" s="207"/>
      <c r="IV138" s="207"/>
      <c r="IW138" s="207"/>
      <c r="IX138" s="207"/>
      <c r="IY138" s="207"/>
      <c r="IZ138" s="207"/>
      <c r="JA138" s="207"/>
      <c r="JB138" s="207"/>
      <c r="JC138" s="207"/>
      <c r="JD138" s="207"/>
      <c r="JE138" s="198"/>
    </row>
    <row r="139" spans="1:265" outlineLevel="1" x14ac:dyDescent="0.25">
      <c r="A139" s="82" t="s">
        <v>271</v>
      </c>
      <c r="B139" s="134" t="s">
        <v>270</v>
      </c>
      <c r="C139" s="137">
        <v>21.16</v>
      </c>
      <c r="D139" s="90" t="s">
        <v>324</v>
      </c>
      <c r="E139" s="130">
        <v>28.694996596980101</v>
      </c>
      <c r="F139" s="67">
        <v>1</v>
      </c>
      <c r="G139" s="67">
        <v>19</v>
      </c>
      <c r="H139" s="84" t="s">
        <v>273</v>
      </c>
      <c r="I139" s="67" t="s">
        <v>329</v>
      </c>
      <c r="J139" s="82" t="s">
        <v>330</v>
      </c>
      <c r="K139" s="183" t="s">
        <v>340</v>
      </c>
      <c r="L139" s="82"/>
      <c r="M139" s="82">
        <v>1</v>
      </c>
      <c r="N139" s="82">
        <v>1</v>
      </c>
      <c r="O139" s="82"/>
      <c r="P139" s="82"/>
      <c r="Q139" s="82">
        <v>1</v>
      </c>
      <c r="R139" s="193"/>
      <c r="S139" s="193"/>
      <c r="T139" s="193"/>
    </row>
    <row r="140" spans="1:265" outlineLevel="1" x14ac:dyDescent="0.25">
      <c r="A140" s="82" t="s">
        <v>271</v>
      </c>
      <c r="B140" s="134" t="s">
        <v>270</v>
      </c>
      <c r="C140" s="137">
        <v>28</v>
      </c>
      <c r="D140" s="90" t="s">
        <v>324</v>
      </c>
      <c r="E140" s="130">
        <v>37.9706949298414</v>
      </c>
      <c r="F140" s="67">
        <v>1</v>
      </c>
      <c r="G140" s="67">
        <v>19</v>
      </c>
      <c r="H140" s="84" t="s">
        <v>10</v>
      </c>
      <c r="I140" s="67" t="s">
        <v>329</v>
      </c>
      <c r="J140" s="82" t="s">
        <v>330</v>
      </c>
      <c r="K140" s="183" t="s">
        <v>340</v>
      </c>
      <c r="L140" s="82"/>
      <c r="M140" s="82"/>
      <c r="N140" s="82"/>
      <c r="O140" s="82"/>
      <c r="P140" s="82"/>
      <c r="Q140" s="82"/>
      <c r="R140" s="193"/>
      <c r="S140" s="193"/>
      <c r="T140" s="193"/>
    </row>
    <row r="141" spans="1:265" outlineLevel="1" x14ac:dyDescent="0.25">
      <c r="A141" s="82" t="s">
        <v>271</v>
      </c>
      <c r="B141" s="134" t="s">
        <v>270</v>
      </c>
      <c r="C141" s="137">
        <v>170.14</v>
      </c>
      <c r="D141" s="90" t="s">
        <v>324</v>
      </c>
      <c r="E141" s="130">
        <v>230.72621554868601</v>
      </c>
      <c r="F141" s="67">
        <v>1</v>
      </c>
      <c r="G141" s="67">
        <v>19</v>
      </c>
      <c r="H141" s="84" t="s">
        <v>417</v>
      </c>
      <c r="I141" s="67" t="s">
        <v>356</v>
      </c>
      <c r="J141" s="82" t="s">
        <v>330</v>
      </c>
      <c r="K141" s="183" t="s">
        <v>340</v>
      </c>
      <c r="L141" s="82"/>
      <c r="M141" s="82">
        <v>1</v>
      </c>
      <c r="N141" s="82">
        <v>1</v>
      </c>
      <c r="O141" s="82"/>
      <c r="P141" s="82"/>
      <c r="Q141" s="82">
        <v>2</v>
      </c>
      <c r="R141" s="193"/>
      <c r="S141" s="193"/>
      <c r="T141" s="193"/>
    </row>
    <row r="142" spans="1:265" outlineLevel="1" x14ac:dyDescent="0.25">
      <c r="A142" s="82" t="s">
        <v>271</v>
      </c>
      <c r="B142" s="134" t="s">
        <v>270</v>
      </c>
      <c r="C142" s="137">
        <v>28</v>
      </c>
      <c r="D142" s="90" t="s">
        <v>324</v>
      </c>
      <c r="E142" s="130">
        <v>37.9706949298414</v>
      </c>
      <c r="F142" s="67">
        <v>1</v>
      </c>
      <c r="G142" s="67">
        <v>19</v>
      </c>
      <c r="H142" s="84" t="s">
        <v>418</v>
      </c>
      <c r="I142" s="67" t="s">
        <v>360</v>
      </c>
      <c r="J142" s="82" t="s">
        <v>330</v>
      </c>
      <c r="K142" s="183" t="s">
        <v>340</v>
      </c>
      <c r="L142" s="82"/>
      <c r="M142" s="82">
        <v>1</v>
      </c>
      <c r="N142" s="82">
        <v>1</v>
      </c>
      <c r="O142" s="82"/>
      <c r="P142" s="82"/>
      <c r="Q142" s="82">
        <v>1</v>
      </c>
      <c r="R142" s="193"/>
      <c r="S142" s="193"/>
      <c r="T142" s="193"/>
    </row>
    <row r="143" spans="1:265" outlineLevel="1" x14ac:dyDescent="0.25">
      <c r="A143" s="82" t="s">
        <v>271</v>
      </c>
      <c r="B143" s="134" t="s">
        <v>270</v>
      </c>
      <c r="C143" s="137">
        <v>28</v>
      </c>
      <c r="D143" s="90" t="s">
        <v>324</v>
      </c>
      <c r="E143" s="130">
        <v>37.9706949298414</v>
      </c>
      <c r="F143" s="67">
        <v>1</v>
      </c>
      <c r="G143" s="67">
        <v>19</v>
      </c>
      <c r="H143" s="84" t="s">
        <v>275</v>
      </c>
      <c r="I143" s="67" t="s">
        <v>329</v>
      </c>
      <c r="J143" s="82" t="s">
        <v>330</v>
      </c>
      <c r="K143" s="183" t="s">
        <v>340</v>
      </c>
      <c r="L143" s="82"/>
      <c r="M143" s="82"/>
      <c r="N143" s="82"/>
      <c r="O143" s="82"/>
      <c r="P143" s="82"/>
      <c r="Q143" s="82">
        <v>1</v>
      </c>
      <c r="R143" s="193"/>
      <c r="S143" s="193"/>
      <c r="T143" s="193"/>
    </row>
    <row r="144" spans="1:265" outlineLevel="1" x14ac:dyDescent="0.25">
      <c r="A144" s="82" t="s">
        <v>271</v>
      </c>
      <c r="B144" s="134" t="s">
        <v>270</v>
      </c>
      <c r="C144" s="137">
        <v>648.20000000000005</v>
      </c>
      <c r="D144" s="90" t="s">
        <v>324</v>
      </c>
      <c r="E144" s="130">
        <v>178.28147403647199</v>
      </c>
      <c r="F144" s="67" t="s">
        <v>15</v>
      </c>
      <c r="G144" s="67">
        <v>19</v>
      </c>
      <c r="H144" s="84" t="s">
        <v>419</v>
      </c>
      <c r="I144" s="67" t="s">
        <v>329</v>
      </c>
      <c r="J144" s="82" t="s">
        <v>322</v>
      </c>
      <c r="K144" s="183" t="s">
        <v>351</v>
      </c>
      <c r="L144" s="82"/>
      <c r="M144" s="82"/>
      <c r="N144" s="82"/>
      <c r="O144" s="82"/>
      <c r="P144" s="82"/>
      <c r="Q144" s="82">
        <v>2</v>
      </c>
      <c r="R144" s="193"/>
      <c r="S144" s="193"/>
      <c r="T144" s="193"/>
    </row>
    <row r="145" spans="1:265" outlineLevel="1" x14ac:dyDescent="0.25">
      <c r="A145" s="82" t="s">
        <v>271</v>
      </c>
      <c r="B145" s="134" t="s">
        <v>270</v>
      </c>
      <c r="C145" s="137">
        <v>648.20000000000005</v>
      </c>
      <c r="D145" s="90" t="s">
        <v>324</v>
      </c>
      <c r="E145" s="130">
        <v>146.32837565774801</v>
      </c>
      <c r="F145" s="67" t="s">
        <v>15</v>
      </c>
      <c r="G145" s="67">
        <v>19</v>
      </c>
      <c r="H145" s="84" t="s">
        <v>586</v>
      </c>
      <c r="I145" s="67" t="s">
        <v>329</v>
      </c>
      <c r="J145" s="82" t="s">
        <v>322</v>
      </c>
      <c r="K145" s="183" t="s">
        <v>351</v>
      </c>
      <c r="L145" s="82"/>
      <c r="M145" s="82"/>
      <c r="N145" s="82"/>
      <c r="O145" s="82"/>
      <c r="P145" s="82"/>
      <c r="Q145" s="82">
        <v>2</v>
      </c>
      <c r="R145" s="193"/>
      <c r="S145" s="193"/>
      <c r="T145" s="193"/>
    </row>
    <row r="146" spans="1:265" outlineLevel="1" x14ac:dyDescent="0.25">
      <c r="A146" s="82" t="s">
        <v>271</v>
      </c>
      <c r="B146" s="134" t="s">
        <v>270</v>
      </c>
      <c r="C146" s="137">
        <v>483.64</v>
      </c>
      <c r="D146" s="90" t="s">
        <v>324</v>
      </c>
      <c r="E146" s="130">
        <v>651.970624868448</v>
      </c>
      <c r="F146" s="67" t="s">
        <v>15</v>
      </c>
      <c r="G146" s="67">
        <v>19</v>
      </c>
      <c r="H146" s="84" t="s">
        <v>420</v>
      </c>
      <c r="I146" s="67" t="s">
        <v>329</v>
      </c>
      <c r="J146" s="82" t="s">
        <v>322</v>
      </c>
      <c r="K146" s="183" t="s">
        <v>257</v>
      </c>
      <c r="L146" s="82"/>
      <c r="M146" s="82"/>
      <c r="N146" s="82"/>
      <c r="O146" s="82"/>
      <c r="P146" s="82"/>
      <c r="Q146" s="533">
        <f>1</f>
        <v>1</v>
      </c>
      <c r="R146" s="193"/>
      <c r="S146" s="193"/>
      <c r="T146" s="193"/>
    </row>
    <row r="147" spans="1:265" outlineLevel="1" x14ac:dyDescent="0.25">
      <c r="A147" s="82" t="s">
        <v>271</v>
      </c>
      <c r="B147" s="82" t="s">
        <v>270</v>
      </c>
      <c r="C147" s="137">
        <v>567.62</v>
      </c>
      <c r="D147" s="90" t="s">
        <v>324</v>
      </c>
      <c r="E147" s="130">
        <v>765.17815746895997</v>
      </c>
      <c r="F147" s="67" t="s">
        <v>15</v>
      </c>
      <c r="G147" s="67">
        <v>19</v>
      </c>
      <c r="H147" s="84" t="s">
        <v>421</v>
      </c>
      <c r="I147" s="67" t="s">
        <v>329</v>
      </c>
      <c r="J147" s="82" t="s">
        <v>322</v>
      </c>
      <c r="K147" s="183" t="s">
        <v>257</v>
      </c>
      <c r="L147" s="82"/>
      <c r="M147" s="82"/>
      <c r="N147" s="82"/>
      <c r="O147" s="82"/>
      <c r="P147" s="82"/>
      <c r="Q147" s="533">
        <f>2+2</f>
        <v>4</v>
      </c>
      <c r="R147" s="193"/>
      <c r="S147" s="193"/>
      <c r="T147" s="193"/>
    </row>
    <row r="148" spans="1:265" s="87" customFormat="1" outlineLevel="1" x14ac:dyDescent="0.25">
      <c r="A148" s="85"/>
      <c r="B148" s="85"/>
      <c r="C148" s="102"/>
      <c r="D148" s="102"/>
      <c r="E148" s="86"/>
      <c r="F148" s="88"/>
      <c r="G148" s="88"/>
      <c r="H148" s="87" t="s">
        <v>422</v>
      </c>
      <c r="I148" s="88"/>
      <c r="J148" s="85"/>
      <c r="K148" s="184"/>
      <c r="L148" s="88">
        <f>SUM(L149:L154)</f>
        <v>0</v>
      </c>
      <c r="M148" s="88">
        <f t="shared" ref="M148:T148" si="31">SUM(M149:M154)</f>
        <v>0</v>
      </c>
      <c r="N148" s="88">
        <f t="shared" si="31"/>
        <v>0</v>
      </c>
      <c r="O148" s="88">
        <f t="shared" si="31"/>
        <v>0</v>
      </c>
      <c r="P148" s="88">
        <f t="shared" si="31"/>
        <v>0</v>
      </c>
      <c r="Q148" s="88">
        <f t="shared" si="31"/>
        <v>9</v>
      </c>
      <c r="R148" s="88">
        <f t="shared" si="31"/>
        <v>0</v>
      </c>
      <c r="S148" s="88">
        <f t="shared" si="31"/>
        <v>0</v>
      </c>
      <c r="T148" s="88">
        <f t="shared" si="31"/>
        <v>0</v>
      </c>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c r="EP148" s="207"/>
      <c r="EQ148" s="207"/>
      <c r="ER148" s="207"/>
      <c r="ES148" s="207"/>
      <c r="ET148" s="207"/>
      <c r="EU148" s="207"/>
      <c r="EV148" s="207"/>
      <c r="EW148" s="207"/>
      <c r="EX148" s="207"/>
      <c r="EY148" s="207"/>
      <c r="EZ148" s="207"/>
      <c r="FA148" s="207"/>
      <c r="FB148" s="207"/>
      <c r="FC148" s="207"/>
      <c r="FD148" s="207"/>
      <c r="FE148" s="207"/>
      <c r="FF148" s="207"/>
      <c r="FG148" s="207"/>
      <c r="FH148" s="207"/>
      <c r="FI148" s="207"/>
      <c r="FJ148" s="207"/>
      <c r="FK148" s="207"/>
      <c r="FL148" s="207"/>
      <c r="FM148" s="207"/>
      <c r="FN148" s="207"/>
      <c r="FO148" s="207"/>
      <c r="FP148" s="207"/>
      <c r="FQ148" s="207"/>
      <c r="FR148" s="207"/>
      <c r="FS148" s="207"/>
      <c r="FT148" s="207"/>
      <c r="FU148" s="207"/>
      <c r="FV148" s="207"/>
      <c r="FW148" s="207"/>
      <c r="FX148" s="207"/>
      <c r="FY148" s="207"/>
      <c r="FZ148" s="207"/>
      <c r="GA148" s="207"/>
      <c r="GB148" s="207"/>
      <c r="GC148" s="207"/>
      <c r="GD148" s="207"/>
      <c r="GE148" s="207"/>
      <c r="GF148" s="207"/>
      <c r="GG148" s="207"/>
      <c r="GH148" s="207"/>
      <c r="GI148" s="207"/>
      <c r="GJ148" s="207"/>
      <c r="GK148" s="207"/>
      <c r="GL148" s="207"/>
      <c r="GM148" s="207"/>
      <c r="GN148" s="207"/>
      <c r="GO148" s="207"/>
      <c r="GP148" s="207"/>
      <c r="GQ148" s="207"/>
      <c r="GR148" s="207"/>
      <c r="GS148" s="207"/>
      <c r="GT148" s="207"/>
      <c r="GU148" s="207"/>
      <c r="GV148" s="207"/>
      <c r="GW148" s="207"/>
      <c r="GX148" s="207"/>
      <c r="GY148" s="207"/>
      <c r="GZ148" s="207"/>
      <c r="HA148" s="207"/>
      <c r="HB148" s="207"/>
      <c r="HC148" s="207"/>
      <c r="HD148" s="207"/>
      <c r="HE148" s="207"/>
      <c r="HF148" s="207"/>
      <c r="HG148" s="207"/>
      <c r="HH148" s="207"/>
      <c r="HI148" s="207"/>
      <c r="HJ148" s="207"/>
      <c r="HK148" s="207"/>
      <c r="HL148" s="207"/>
      <c r="HM148" s="207"/>
      <c r="HN148" s="207"/>
      <c r="HO148" s="207"/>
      <c r="HP148" s="207"/>
      <c r="HQ148" s="207"/>
      <c r="HR148" s="207"/>
      <c r="HS148" s="207"/>
      <c r="HT148" s="207"/>
      <c r="HU148" s="207"/>
      <c r="HV148" s="207"/>
      <c r="HW148" s="207"/>
      <c r="HX148" s="207"/>
      <c r="HY148" s="207"/>
      <c r="HZ148" s="207"/>
      <c r="IA148" s="207"/>
      <c r="IB148" s="207"/>
      <c r="IC148" s="207"/>
      <c r="ID148" s="207"/>
      <c r="IE148" s="207"/>
      <c r="IF148" s="207"/>
      <c r="IG148" s="207"/>
      <c r="IH148" s="207"/>
      <c r="II148" s="207"/>
      <c r="IJ148" s="207"/>
      <c r="IK148" s="207"/>
      <c r="IL148" s="207"/>
      <c r="IM148" s="207"/>
      <c r="IN148" s="207"/>
      <c r="IO148" s="207"/>
      <c r="IP148" s="207"/>
      <c r="IQ148" s="207"/>
      <c r="IR148" s="207"/>
      <c r="IS148" s="207"/>
      <c r="IT148" s="207"/>
      <c r="IU148" s="207"/>
      <c r="IV148" s="207"/>
      <c r="IW148" s="207"/>
      <c r="IX148" s="207"/>
      <c r="IY148" s="207"/>
      <c r="IZ148" s="207"/>
      <c r="JA148" s="207"/>
      <c r="JB148" s="207"/>
      <c r="JC148" s="207"/>
      <c r="JD148" s="207"/>
      <c r="JE148" s="198"/>
    </row>
    <row r="149" spans="1:265" outlineLevel="1" x14ac:dyDescent="0.25">
      <c r="A149" s="82" t="s">
        <v>271</v>
      </c>
      <c r="B149" s="82" t="s">
        <v>270</v>
      </c>
      <c r="C149" s="137">
        <v>341.27</v>
      </c>
      <c r="D149" s="90" t="s">
        <v>324</v>
      </c>
      <c r="E149" s="130">
        <v>88.211970925466503</v>
      </c>
      <c r="F149" s="67" t="s">
        <v>15</v>
      </c>
      <c r="G149" s="67">
        <v>19</v>
      </c>
      <c r="H149" s="84" t="s">
        <v>423</v>
      </c>
      <c r="I149" s="67" t="s">
        <v>329</v>
      </c>
      <c r="J149" s="82" t="s">
        <v>322</v>
      </c>
      <c r="K149" s="183" t="s">
        <v>257</v>
      </c>
      <c r="L149" s="82"/>
      <c r="M149" s="82"/>
      <c r="N149" s="82"/>
      <c r="O149" s="82"/>
      <c r="P149" s="82"/>
      <c r="Q149" s="82">
        <v>2</v>
      </c>
      <c r="R149" s="193"/>
      <c r="S149" s="193"/>
      <c r="T149" s="193"/>
    </row>
    <row r="150" spans="1:265" outlineLevel="1" x14ac:dyDescent="0.25">
      <c r="A150" s="82" t="s">
        <v>271</v>
      </c>
      <c r="B150" s="134" t="s">
        <v>270</v>
      </c>
      <c r="C150" s="137">
        <v>654.78</v>
      </c>
      <c r="D150" s="90" t="s">
        <v>324</v>
      </c>
      <c r="E150" s="130">
        <v>180.091242779391</v>
      </c>
      <c r="F150" s="67" t="s">
        <v>15</v>
      </c>
      <c r="G150" s="67">
        <v>19</v>
      </c>
      <c r="H150" s="91" t="s">
        <v>424</v>
      </c>
      <c r="I150" s="67" t="s">
        <v>329</v>
      </c>
      <c r="J150" s="82" t="s">
        <v>322</v>
      </c>
      <c r="K150" s="183" t="s">
        <v>351</v>
      </c>
      <c r="L150" s="82"/>
      <c r="M150" s="82"/>
      <c r="N150" s="82"/>
      <c r="O150" s="82"/>
      <c r="P150" s="82"/>
      <c r="Q150" s="533">
        <f>1</f>
        <v>1</v>
      </c>
      <c r="R150" s="193"/>
      <c r="S150" s="193"/>
      <c r="T150" s="193"/>
    </row>
    <row r="151" spans="1:265" outlineLevel="1" x14ac:dyDescent="0.25">
      <c r="A151" s="82" t="s">
        <v>271</v>
      </c>
      <c r="B151" s="134" t="s">
        <v>270</v>
      </c>
      <c r="C151" s="137">
        <v>985.64</v>
      </c>
      <c r="D151" s="90" t="s">
        <v>324</v>
      </c>
      <c r="E151" s="130">
        <v>271.09125589217501</v>
      </c>
      <c r="F151" s="67" t="s">
        <v>15</v>
      </c>
      <c r="G151" s="67">
        <v>19</v>
      </c>
      <c r="H151" s="84" t="s">
        <v>425</v>
      </c>
      <c r="I151" s="67" t="s">
        <v>329</v>
      </c>
      <c r="J151" s="82" t="s">
        <v>322</v>
      </c>
      <c r="K151" s="183" t="s">
        <v>351</v>
      </c>
      <c r="L151" s="82"/>
      <c r="M151" s="82"/>
      <c r="N151" s="82"/>
      <c r="O151" s="82"/>
      <c r="P151" s="82"/>
      <c r="Q151" s="533">
        <f>1</f>
        <v>1</v>
      </c>
      <c r="R151" s="193"/>
      <c r="S151" s="193"/>
      <c r="T151" s="193"/>
    </row>
    <row r="152" spans="1:265" outlineLevel="1" x14ac:dyDescent="0.25">
      <c r="A152" s="82" t="s">
        <v>271</v>
      </c>
      <c r="B152" s="134" t="s">
        <v>270</v>
      </c>
      <c r="C152" s="137">
        <f>C151*50%</f>
        <v>492.82</v>
      </c>
      <c r="D152" s="90" t="s">
        <v>324</v>
      </c>
      <c r="E152" s="130">
        <v>111.252005695235</v>
      </c>
      <c r="F152" s="67" t="s">
        <v>15</v>
      </c>
      <c r="G152" s="67">
        <v>19</v>
      </c>
      <c r="H152" s="84" t="s">
        <v>426</v>
      </c>
      <c r="I152" s="67" t="s">
        <v>329</v>
      </c>
      <c r="J152" s="82" t="s">
        <v>322</v>
      </c>
      <c r="K152" s="183" t="s">
        <v>351</v>
      </c>
      <c r="L152" s="82"/>
      <c r="M152" s="82"/>
      <c r="N152" s="82"/>
      <c r="O152" s="82"/>
      <c r="P152" s="82"/>
      <c r="Q152" s="533">
        <f>1</f>
        <v>1</v>
      </c>
      <c r="R152" s="193"/>
      <c r="S152" s="193"/>
      <c r="T152" s="193"/>
    </row>
    <row r="153" spans="1:265" outlineLevel="1" x14ac:dyDescent="0.25">
      <c r="A153" s="82" t="s">
        <v>271</v>
      </c>
      <c r="B153" s="134" t="s">
        <v>270</v>
      </c>
      <c r="C153" s="137">
        <f>C151*10%</f>
        <v>98.564000000000007</v>
      </c>
      <c r="D153" s="90" t="s">
        <v>324</v>
      </c>
      <c r="E153" s="130">
        <v>32.269550389761399</v>
      </c>
      <c r="F153" s="67" t="s">
        <v>15</v>
      </c>
      <c r="G153" s="67">
        <v>19</v>
      </c>
      <c r="H153" s="84" t="s">
        <v>427</v>
      </c>
      <c r="I153" s="67" t="s">
        <v>329</v>
      </c>
      <c r="J153" s="82" t="s">
        <v>322</v>
      </c>
      <c r="K153" s="183" t="s">
        <v>351</v>
      </c>
      <c r="L153" s="82"/>
      <c r="M153" s="82"/>
      <c r="N153" s="82"/>
      <c r="O153" s="82"/>
      <c r="P153" s="82"/>
      <c r="Q153" s="82"/>
      <c r="R153" s="193"/>
      <c r="S153" s="193"/>
      <c r="T153" s="193"/>
    </row>
    <row r="154" spans="1:265" outlineLevel="1" x14ac:dyDescent="0.25">
      <c r="A154" s="82" t="s">
        <v>271</v>
      </c>
      <c r="B154" s="134" t="s">
        <v>270</v>
      </c>
      <c r="C154" s="137">
        <v>280.33999999999997</v>
      </c>
      <c r="D154" s="90" t="s">
        <v>324</v>
      </c>
      <c r="E154" s="130">
        <v>377.91176361800001</v>
      </c>
      <c r="F154" s="67" t="s">
        <v>15</v>
      </c>
      <c r="G154" s="67">
        <v>19</v>
      </c>
      <c r="H154" s="91" t="s">
        <v>428</v>
      </c>
      <c r="I154" s="67" t="s">
        <v>329</v>
      </c>
      <c r="J154" s="82" t="s">
        <v>322</v>
      </c>
      <c r="K154" s="183" t="s">
        <v>257</v>
      </c>
      <c r="L154" s="82"/>
      <c r="M154" s="82"/>
      <c r="N154" s="82"/>
      <c r="O154" s="82"/>
      <c r="P154" s="82"/>
      <c r="Q154" s="533">
        <f>2+2</f>
        <v>4</v>
      </c>
      <c r="R154" s="193"/>
      <c r="S154" s="193"/>
      <c r="T154" s="193"/>
    </row>
    <row r="155" spans="1:265" s="87" customFormat="1" outlineLevel="1" x14ac:dyDescent="0.25">
      <c r="A155" s="85"/>
      <c r="B155" s="85"/>
      <c r="C155" s="102"/>
      <c r="D155" s="102"/>
      <c r="E155" s="86"/>
      <c r="F155" s="88"/>
      <c r="G155" s="88"/>
      <c r="H155" s="87" t="s">
        <v>429</v>
      </c>
      <c r="I155" s="88"/>
      <c r="J155" s="85"/>
      <c r="K155" s="184"/>
      <c r="L155" s="88">
        <f>SUM(L156:L161)</f>
        <v>0</v>
      </c>
      <c r="M155" s="88">
        <f t="shared" ref="M155:T155" si="32">SUM(M156:M161)</f>
        <v>0</v>
      </c>
      <c r="N155" s="88">
        <f t="shared" si="32"/>
        <v>0</v>
      </c>
      <c r="O155" s="88">
        <f t="shared" si="32"/>
        <v>0</v>
      </c>
      <c r="P155" s="88">
        <f t="shared" si="32"/>
        <v>0</v>
      </c>
      <c r="Q155" s="88">
        <f t="shared" si="32"/>
        <v>25</v>
      </c>
      <c r="R155" s="88">
        <f t="shared" si="32"/>
        <v>0</v>
      </c>
      <c r="S155" s="88">
        <f t="shared" si="32"/>
        <v>0</v>
      </c>
      <c r="T155" s="88">
        <f t="shared" si="32"/>
        <v>0</v>
      </c>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c r="CG155" s="207"/>
      <c r="CH155" s="207"/>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c r="EM155" s="207"/>
      <c r="EN155" s="207"/>
      <c r="EO155" s="207"/>
      <c r="EP155" s="207"/>
      <c r="EQ155" s="207"/>
      <c r="ER155" s="207"/>
      <c r="ES155" s="207"/>
      <c r="ET155" s="207"/>
      <c r="EU155" s="207"/>
      <c r="EV155" s="207"/>
      <c r="EW155" s="207"/>
      <c r="EX155" s="207"/>
      <c r="EY155" s="207"/>
      <c r="EZ155" s="207"/>
      <c r="FA155" s="207"/>
      <c r="FB155" s="207"/>
      <c r="FC155" s="207"/>
      <c r="FD155" s="207"/>
      <c r="FE155" s="207"/>
      <c r="FF155" s="207"/>
      <c r="FG155" s="207"/>
      <c r="FH155" s="207"/>
      <c r="FI155" s="207"/>
      <c r="FJ155" s="207"/>
      <c r="FK155" s="207"/>
      <c r="FL155" s="207"/>
      <c r="FM155" s="207"/>
      <c r="FN155" s="207"/>
      <c r="FO155" s="207"/>
      <c r="FP155" s="207"/>
      <c r="FQ155" s="207"/>
      <c r="FR155" s="207"/>
      <c r="FS155" s="207"/>
      <c r="FT155" s="207"/>
      <c r="FU155" s="207"/>
      <c r="FV155" s="207"/>
      <c r="FW155" s="207"/>
      <c r="FX155" s="207"/>
      <c r="FY155" s="207"/>
      <c r="FZ155" s="207"/>
      <c r="GA155" s="207"/>
      <c r="GB155" s="207"/>
      <c r="GC155" s="207"/>
      <c r="GD155" s="207"/>
      <c r="GE155" s="207"/>
      <c r="GF155" s="207"/>
      <c r="GG155" s="207"/>
      <c r="GH155" s="207"/>
      <c r="GI155" s="207"/>
      <c r="GJ155" s="207"/>
      <c r="GK155" s="207"/>
      <c r="GL155" s="207"/>
      <c r="GM155" s="207"/>
      <c r="GN155" s="207"/>
      <c r="GO155" s="207"/>
      <c r="GP155" s="207"/>
      <c r="GQ155" s="207"/>
      <c r="GR155" s="207"/>
      <c r="GS155" s="207"/>
      <c r="GT155" s="207"/>
      <c r="GU155" s="207"/>
      <c r="GV155" s="207"/>
      <c r="GW155" s="207"/>
      <c r="GX155" s="207"/>
      <c r="GY155" s="207"/>
      <c r="GZ155" s="207"/>
      <c r="HA155" s="207"/>
      <c r="HB155" s="207"/>
      <c r="HC155" s="207"/>
      <c r="HD155" s="207"/>
      <c r="HE155" s="207"/>
      <c r="HF155" s="207"/>
      <c r="HG155" s="207"/>
      <c r="HH155" s="207"/>
      <c r="HI155" s="207"/>
      <c r="HJ155" s="207"/>
      <c r="HK155" s="207"/>
      <c r="HL155" s="207"/>
      <c r="HM155" s="207"/>
      <c r="HN155" s="207"/>
      <c r="HO155" s="207"/>
      <c r="HP155" s="207"/>
      <c r="HQ155" s="207"/>
      <c r="HR155" s="207"/>
      <c r="HS155" s="207"/>
      <c r="HT155" s="207"/>
      <c r="HU155" s="207"/>
      <c r="HV155" s="207"/>
      <c r="HW155" s="207"/>
      <c r="HX155" s="207"/>
      <c r="HY155" s="207"/>
      <c r="HZ155" s="207"/>
      <c r="IA155" s="207"/>
      <c r="IB155" s="207"/>
      <c r="IC155" s="207"/>
      <c r="ID155" s="207"/>
      <c r="IE155" s="207"/>
      <c r="IF155" s="207"/>
      <c r="IG155" s="207"/>
      <c r="IH155" s="207"/>
      <c r="II155" s="207"/>
      <c r="IJ155" s="207"/>
      <c r="IK155" s="207"/>
      <c r="IL155" s="207"/>
      <c r="IM155" s="207"/>
      <c r="IN155" s="207"/>
      <c r="IO155" s="207"/>
      <c r="IP155" s="207"/>
      <c r="IQ155" s="207"/>
      <c r="IR155" s="207"/>
      <c r="IS155" s="207"/>
      <c r="IT155" s="207"/>
      <c r="IU155" s="207"/>
      <c r="IV155" s="207"/>
      <c r="IW155" s="207"/>
      <c r="IX155" s="207"/>
      <c r="IY155" s="207"/>
      <c r="IZ155" s="207"/>
      <c r="JA155" s="207"/>
      <c r="JB155" s="207"/>
      <c r="JC155" s="207"/>
      <c r="JD155" s="207"/>
      <c r="JE155" s="198"/>
    </row>
    <row r="156" spans="1:265" outlineLevel="1" x14ac:dyDescent="0.25">
      <c r="A156" s="82" t="s">
        <v>271</v>
      </c>
      <c r="B156" s="82" t="s">
        <v>270</v>
      </c>
      <c r="C156" s="137">
        <v>605.42999999999995</v>
      </c>
      <c r="D156" s="90" t="s">
        <v>324</v>
      </c>
      <c r="E156" s="130">
        <v>816.14956458130996</v>
      </c>
      <c r="F156" s="67" t="s">
        <v>15</v>
      </c>
      <c r="G156" s="67">
        <v>19</v>
      </c>
      <c r="H156" s="91" t="s">
        <v>430</v>
      </c>
      <c r="I156" s="67" t="s">
        <v>329</v>
      </c>
      <c r="J156" s="82" t="s">
        <v>322</v>
      </c>
      <c r="K156" s="183" t="s">
        <v>257</v>
      </c>
      <c r="L156" s="82"/>
      <c r="M156" s="82"/>
      <c r="N156" s="82"/>
      <c r="O156" s="82"/>
      <c r="P156" s="82"/>
      <c r="Q156" s="82">
        <v>8</v>
      </c>
      <c r="R156" s="193"/>
      <c r="S156" s="193"/>
      <c r="T156" s="193"/>
    </row>
    <row r="157" spans="1:265" outlineLevel="1" x14ac:dyDescent="0.25">
      <c r="A157" s="82" t="s">
        <v>271</v>
      </c>
      <c r="B157" s="134" t="s">
        <v>270</v>
      </c>
      <c r="C157" s="137">
        <v>2161.1</v>
      </c>
      <c r="D157" s="90" t="s">
        <v>324</v>
      </c>
      <c r="E157" s="130">
        <v>2913.2696166636401</v>
      </c>
      <c r="F157" s="67">
        <v>1</v>
      </c>
      <c r="G157" s="67">
        <v>25</v>
      </c>
      <c r="H157" s="91" t="s">
        <v>431</v>
      </c>
      <c r="I157" s="67" t="s">
        <v>329</v>
      </c>
      <c r="J157" s="82" t="s">
        <v>322</v>
      </c>
      <c r="K157" s="183" t="s">
        <v>257</v>
      </c>
      <c r="L157" s="82"/>
      <c r="M157" s="82"/>
      <c r="N157" s="82"/>
      <c r="O157" s="82"/>
      <c r="P157" s="82"/>
      <c r="Q157" s="82">
        <v>8</v>
      </c>
      <c r="R157" s="193"/>
      <c r="S157" s="193"/>
      <c r="T157" s="193"/>
    </row>
    <row r="158" spans="1:265" outlineLevel="1" x14ac:dyDescent="0.25">
      <c r="A158" s="82" t="s">
        <v>271</v>
      </c>
      <c r="B158" s="134" t="s">
        <v>270</v>
      </c>
      <c r="C158" s="137">
        <f>C156+C157</f>
        <v>2766.5299999999997</v>
      </c>
      <c r="D158" s="90" t="s">
        <v>324</v>
      </c>
      <c r="E158" s="130">
        <v>624.532306554196</v>
      </c>
      <c r="F158" s="67">
        <v>1</v>
      </c>
      <c r="G158" s="67">
        <v>25</v>
      </c>
      <c r="H158" s="91" t="s">
        <v>587</v>
      </c>
      <c r="I158" s="67" t="s">
        <v>329</v>
      </c>
      <c r="J158" s="82" t="s">
        <v>322</v>
      </c>
      <c r="K158" s="183" t="s">
        <v>257</v>
      </c>
      <c r="L158" s="82"/>
      <c r="M158" s="82"/>
      <c r="N158" s="82"/>
      <c r="O158" s="82"/>
      <c r="P158" s="82"/>
      <c r="Q158" s="82">
        <v>8</v>
      </c>
      <c r="R158" s="193"/>
      <c r="S158" s="193"/>
      <c r="T158" s="193"/>
    </row>
    <row r="159" spans="1:265" outlineLevel="1" x14ac:dyDescent="0.25">
      <c r="A159" s="82" t="s">
        <v>271</v>
      </c>
      <c r="B159" s="134" t="s">
        <v>270</v>
      </c>
      <c r="C159" s="137">
        <v>1554.43</v>
      </c>
      <c r="D159" s="90" t="s">
        <v>324</v>
      </c>
      <c r="E159" s="130">
        <v>2095.44847079287</v>
      </c>
      <c r="F159" s="67" t="s">
        <v>15</v>
      </c>
      <c r="G159" s="67">
        <v>25</v>
      </c>
      <c r="H159" s="91" t="s">
        <v>432</v>
      </c>
      <c r="I159" s="67" t="s">
        <v>329</v>
      </c>
      <c r="J159" s="82" t="s">
        <v>322</v>
      </c>
      <c r="K159" s="183" t="s">
        <v>257</v>
      </c>
      <c r="L159" s="82"/>
      <c r="M159" s="82"/>
      <c r="N159" s="82"/>
      <c r="O159" s="82"/>
      <c r="P159" s="82"/>
      <c r="Q159" s="82">
        <v>1</v>
      </c>
      <c r="R159" s="193"/>
      <c r="S159" s="193"/>
      <c r="T159" s="193"/>
    </row>
    <row r="160" spans="1:265" outlineLevel="1" x14ac:dyDescent="0.25">
      <c r="A160" s="82" t="s">
        <v>271</v>
      </c>
      <c r="B160" s="134" t="s">
        <v>270</v>
      </c>
      <c r="C160" s="137">
        <f>C159*30%</f>
        <v>466.32900000000001</v>
      </c>
      <c r="D160" s="90" t="s">
        <v>324</v>
      </c>
      <c r="E160" s="130">
        <v>15.349973224269499</v>
      </c>
      <c r="F160" s="67">
        <v>1</v>
      </c>
      <c r="G160" s="67">
        <v>25</v>
      </c>
      <c r="H160" s="91" t="s">
        <v>433</v>
      </c>
      <c r="I160" s="67" t="s">
        <v>329</v>
      </c>
      <c r="J160" s="82" t="s">
        <v>322</v>
      </c>
      <c r="K160" s="183" t="s">
        <v>351</v>
      </c>
      <c r="L160" s="82"/>
      <c r="M160" s="82"/>
      <c r="N160" s="82"/>
      <c r="O160" s="82"/>
      <c r="P160" s="82"/>
      <c r="Q160" s="82"/>
      <c r="R160" s="193"/>
      <c r="S160" s="193"/>
      <c r="T160" s="193"/>
    </row>
    <row r="161" spans="1:265" outlineLevel="1" x14ac:dyDescent="0.25">
      <c r="A161" s="82" t="s">
        <v>271</v>
      </c>
      <c r="B161" s="134" t="s">
        <v>270</v>
      </c>
      <c r="C161" s="137">
        <v>790.15</v>
      </c>
      <c r="D161" s="90" t="s">
        <v>324</v>
      </c>
      <c r="E161" s="130">
        <v>1251.13335392153</v>
      </c>
      <c r="F161" s="67">
        <v>1</v>
      </c>
      <c r="G161" s="67">
        <v>25</v>
      </c>
      <c r="H161" s="91" t="s">
        <v>434</v>
      </c>
      <c r="I161" s="67" t="s">
        <v>329</v>
      </c>
      <c r="J161" s="82" t="s">
        <v>322</v>
      </c>
      <c r="K161" s="183" t="s">
        <v>257</v>
      </c>
      <c r="L161" s="82"/>
      <c r="M161" s="82"/>
      <c r="N161" s="82"/>
      <c r="O161" s="82"/>
      <c r="P161" s="82"/>
      <c r="Q161" s="82"/>
      <c r="R161" s="193"/>
      <c r="S161" s="193"/>
      <c r="T161" s="193"/>
    </row>
    <row r="162" spans="1:265" s="87" customFormat="1" outlineLevel="1" x14ac:dyDescent="0.25">
      <c r="A162" s="85" t="s">
        <v>271</v>
      </c>
      <c r="B162" s="85" t="s">
        <v>435</v>
      </c>
      <c r="C162" s="102"/>
      <c r="D162" s="102"/>
      <c r="E162" s="103"/>
      <c r="F162" s="85"/>
      <c r="G162" s="85"/>
      <c r="H162" s="87" t="s">
        <v>436</v>
      </c>
      <c r="J162" s="85"/>
      <c r="K162" s="187"/>
      <c r="L162" s="88">
        <f>SUM(L163:L170)</f>
        <v>2</v>
      </c>
      <c r="M162" s="88">
        <f t="shared" ref="M162:T162" si="33">SUM(M163:M170)</f>
        <v>0</v>
      </c>
      <c r="N162" s="88">
        <f t="shared" si="33"/>
        <v>0</v>
      </c>
      <c r="O162" s="88">
        <f t="shared" si="33"/>
        <v>0</v>
      </c>
      <c r="P162" s="88">
        <f t="shared" si="33"/>
        <v>0</v>
      </c>
      <c r="Q162" s="88">
        <f t="shared" si="33"/>
        <v>22</v>
      </c>
      <c r="R162" s="88">
        <f t="shared" si="33"/>
        <v>0</v>
      </c>
      <c r="S162" s="88">
        <f t="shared" si="33"/>
        <v>0</v>
      </c>
      <c r="T162" s="88">
        <f t="shared" si="33"/>
        <v>0</v>
      </c>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07"/>
      <c r="CC162" s="207"/>
      <c r="CD162" s="207"/>
      <c r="CE162" s="207"/>
      <c r="CF162" s="207"/>
      <c r="CG162" s="207"/>
      <c r="CH162" s="207"/>
      <c r="CI162" s="207"/>
      <c r="CJ162" s="207"/>
      <c r="CK162" s="207"/>
      <c r="CL162" s="207"/>
      <c r="CM162" s="207"/>
      <c r="CN162" s="207"/>
      <c r="CO162" s="207"/>
      <c r="CP162" s="207"/>
      <c r="CQ162" s="207"/>
      <c r="CR162" s="207"/>
      <c r="CS162" s="207"/>
      <c r="CT162" s="207"/>
      <c r="CU162" s="207"/>
      <c r="CV162" s="207"/>
      <c r="CW162" s="207"/>
      <c r="CX162" s="207"/>
      <c r="CY162" s="207"/>
      <c r="CZ162" s="207"/>
      <c r="DA162" s="207"/>
      <c r="DB162" s="207"/>
      <c r="DC162" s="207"/>
      <c r="DD162" s="207"/>
      <c r="DE162" s="207"/>
      <c r="DF162" s="207"/>
      <c r="DG162" s="207"/>
      <c r="DH162" s="207"/>
      <c r="DI162" s="207"/>
      <c r="DJ162" s="207"/>
      <c r="DK162" s="207"/>
      <c r="DL162" s="207"/>
      <c r="DM162" s="207"/>
      <c r="DN162" s="207"/>
      <c r="DO162" s="207"/>
      <c r="DP162" s="207"/>
      <c r="DQ162" s="207"/>
      <c r="DR162" s="207"/>
      <c r="DS162" s="207"/>
      <c r="DT162" s="207"/>
      <c r="DU162" s="207"/>
      <c r="DV162" s="207"/>
      <c r="DW162" s="207"/>
      <c r="DX162" s="207"/>
      <c r="DY162" s="207"/>
      <c r="DZ162" s="207"/>
      <c r="EA162" s="207"/>
      <c r="EB162" s="207"/>
      <c r="EC162" s="207"/>
      <c r="ED162" s="207"/>
      <c r="EE162" s="207"/>
      <c r="EF162" s="207"/>
      <c r="EG162" s="207"/>
      <c r="EH162" s="207"/>
      <c r="EI162" s="207"/>
      <c r="EJ162" s="207"/>
      <c r="EK162" s="207"/>
      <c r="EL162" s="207"/>
      <c r="EM162" s="207"/>
      <c r="EN162" s="207"/>
      <c r="EO162" s="207"/>
      <c r="EP162" s="207"/>
      <c r="EQ162" s="207"/>
      <c r="ER162" s="207"/>
      <c r="ES162" s="207"/>
      <c r="ET162" s="207"/>
      <c r="EU162" s="207"/>
      <c r="EV162" s="207"/>
      <c r="EW162" s="207"/>
      <c r="EX162" s="207"/>
      <c r="EY162" s="207"/>
      <c r="EZ162" s="207"/>
      <c r="FA162" s="207"/>
      <c r="FB162" s="207"/>
      <c r="FC162" s="207"/>
      <c r="FD162" s="207"/>
      <c r="FE162" s="207"/>
      <c r="FF162" s="207"/>
      <c r="FG162" s="207"/>
      <c r="FH162" s="207"/>
      <c r="FI162" s="207"/>
      <c r="FJ162" s="207"/>
      <c r="FK162" s="207"/>
      <c r="FL162" s="207"/>
      <c r="FM162" s="207"/>
      <c r="FN162" s="207"/>
      <c r="FO162" s="207"/>
      <c r="FP162" s="207"/>
      <c r="FQ162" s="207"/>
      <c r="FR162" s="207"/>
      <c r="FS162" s="207"/>
      <c r="FT162" s="207"/>
      <c r="FU162" s="207"/>
      <c r="FV162" s="207"/>
      <c r="FW162" s="207"/>
      <c r="FX162" s="207"/>
      <c r="FY162" s="207"/>
      <c r="FZ162" s="207"/>
      <c r="GA162" s="207"/>
      <c r="GB162" s="207"/>
      <c r="GC162" s="207"/>
      <c r="GD162" s="207"/>
      <c r="GE162" s="207"/>
      <c r="GF162" s="207"/>
      <c r="GG162" s="207"/>
      <c r="GH162" s="207"/>
      <c r="GI162" s="207"/>
      <c r="GJ162" s="207"/>
      <c r="GK162" s="207"/>
      <c r="GL162" s="207"/>
      <c r="GM162" s="207"/>
      <c r="GN162" s="207"/>
      <c r="GO162" s="207"/>
      <c r="GP162" s="207"/>
      <c r="GQ162" s="207"/>
      <c r="GR162" s="207"/>
      <c r="GS162" s="207"/>
      <c r="GT162" s="207"/>
      <c r="GU162" s="207"/>
      <c r="GV162" s="207"/>
      <c r="GW162" s="207"/>
      <c r="GX162" s="207"/>
      <c r="GY162" s="207"/>
      <c r="GZ162" s="207"/>
      <c r="HA162" s="207"/>
      <c r="HB162" s="207"/>
      <c r="HC162" s="207"/>
      <c r="HD162" s="207"/>
      <c r="HE162" s="207"/>
      <c r="HF162" s="207"/>
      <c r="HG162" s="207"/>
      <c r="HH162" s="207"/>
      <c r="HI162" s="207"/>
      <c r="HJ162" s="207"/>
      <c r="HK162" s="207"/>
      <c r="HL162" s="207"/>
      <c r="HM162" s="207"/>
      <c r="HN162" s="207"/>
      <c r="HO162" s="207"/>
      <c r="HP162" s="207"/>
      <c r="HQ162" s="207"/>
      <c r="HR162" s="207"/>
      <c r="HS162" s="207"/>
      <c r="HT162" s="207"/>
      <c r="HU162" s="207"/>
      <c r="HV162" s="207"/>
      <c r="HW162" s="207"/>
      <c r="HX162" s="207"/>
      <c r="HY162" s="207"/>
      <c r="HZ162" s="207"/>
      <c r="IA162" s="207"/>
      <c r="IB162" s="207"/>
      <c r="IC162" s="207"/>
      <c r="ID162" s="207"/>
      <c r="IE162" s="207"/>
      <c r="IF162" s="207"/>
      <c r="IG162" s="207"/>
      <c r="IH162" s="207"/>
      <c r="II162" s="207"/>
      <c r="IJ162" s="207"/>
      <c r="IK162" s="207"/>
      <c r="IL162" s="207"/>
      <c r="IM162" s="207"/>
      <c r="IN162" s="207"/>
      <c r="IO162" s="207"/>
      <c r="IP162" s="207"/>
      <c r="IQ162" s="207"/>
      <c r="IR162" s="207"/>
      <c r="IS162" s="207"/>
      <c r="IT162" s="207"/>
      <c r="IU162" s="207"/>
      <c r="IV162" s="207"/>
      <c r="IW162" s="207"/>
      <c r="IX162" s="207"/>
      <c r="IY162" s="207"/>
      <c r="IZ162" s="207"/>
      <c r="JA162" s="207"/>
      <c r="JB162" s="207"/>
      <c r="JC162" s="207"/>
      <c r="JD162" s="207"/>
      <c r="JE162" s="198"/>
    </row>
    <row r="163" spans="1:265" outlineLevel="1" x14ac:dyDescent="0.25">
      <c r="A163" s="82" t="s">
        <v>271</v>
      </c>
      <c r="B163" s="134" t="s">
        <v>435</v>
      </c>
      <c r="C163" s="137">
        <v>112.43</v>
      </c>
      <c r="D163" s="90" t="s">
        <v>324</v>
      </c>
      <c r="E163" s="130">
        <v>541.66026575938997</v>
      </c>
      <c r="F163" s="67">
        <v>1</v>
      </c>
      <c r="G163" s="67">
        <v>19</v>
      </c>
      <c r="H163" s="84" t="s">
        <v>437</v>
      </c>
      <c r="I163" s="67" t="s">
        <v>356</v>
      </c>
      <c r="J163" s="82" t="s">
        <v>330</v>
      </c>
      <c r="K163" s="183" t="s">
        <v>331</v>
      </c>
      <c r="L163" s="82">
        <v>2</v>
      </c>
      <c r="M163" s="82"/>
      <c r="N163" s="82"/>
      <c r="O163" s="82"/>
      <c r="P163" s="82"/>
      <c r="Q163" s="82">
        <v>6</v>
      </c>
      <c r="R163" s="193"/>
      <c r="S163" s="193"/>
      <c r="T163" s="193"/>
    </row>
    <row r="164" spans="1:265" outlineLevel="1" x14ac:dyDescent="0.25">
      <c r="A164" s="82" t="s">
        <v>271</v>
      </c>
      <c r="B164" s="134" t="s">
        <v>435</v>
      </c>
      <c r="C164" s="137">
        <v>852.05</v>
      </c>
      <c r="D164" s="90" t="s">
        <v>324</v>
      </c>
      <c r="E164" s="130">
        <v>2914.3105045918201</v>
      </c>
      <c r="F164" s="67">
        <v>1</v>
      </c>
      <c r="G164" s="67">
        <v>19</v>
      </c>
      <c r="H164" s="84" t="s">
        <v>438</v>
      </c>
      <c r="I164" s="67" t="s">
        <v>329</v>
      </c>
      <c r="J164" s="82" t="s">
        <v>330</v>
      </c>
      <c r="K164" s="183" t="s">
        <v>331</v>
      </c>
      <c r="L164" s="82"/>
      <c r="M164" s="82"/>
      <c r="N164" s="82"/>
      <c r="O164" s="82"/>
      <c r="P164" s="82"/>
      <c r="Q164" s="82"/>
      <c r="R164" s="193"/>
      <c r="S164" s="193"/>
      <c r="T164" s="193"/>
    </row>
    <row r="165" spans="1:265" outlineLevel="1" x14ac:dyDescent="0.25">
      <c r="A165" s="82" t="s">
        <v>271</v>
      </c>
      <c r="B165" s="134" t="s">
        <v>435</v>
      </c>
      <c r="C165" s="137">
        <v>131.4</v>
      </c>
      <c r="D165" s="90" t="s">
        <v>324</v>
      </c>
      <c r="E165" s="130">
        <v>177.133694706216</v>
      </c>
      <c r="F165" s="67">
        <v>1</v>
      </c>
      <c r="G165" s="67">
        <v>19</v>
      </c>
      <c r="H165" s="84" t="s">
        <v>439</v>
      </c>
      <c r="I165" s="67" t="s">
        <v>329</v>
      </c>
      <c r="J165" s="82" t="s">
        <v>322</v>
      </c>
      <c r="K165" s="183" t="s">
        <v>257</v>
      </c>
      <c r="L165" s="82"/>
      <c r="M165" s="82"/>
      <c r="N165" s="82"/>
      <c r="O165" s="82"/>
      <c r="P165" s="82"/>
      <c r="Q165" s="533">
        <f>4+4</f>
        <v>8</v>
      </c>
      <c r="R165" s="193"/>
      <c r="S165" s="193"/>
      <c r="T165" s="193"/>
    </row>
    <row r="166" spans="1:265" outlineLevel="1" x14ac:dyDescent="0.25">
      <c r="A166" s="82" t="s">
        <v>271</v>
      </c>
      <c r="B166" s="134" t="s">
        <v>435</v>
      </c>
      <c r="C166" s="137">
        <f>C167+C168</f>
        <v>87.05</v>
      </c>
      <c r="D166" s="90" t="s">
        <v>324</v>
      </c>
      <c r="E166" s="130">
        <v>130.69999946708799</v>
      </c>
      <c r="F166" s="67">
        <v>1</v>
      </c>
      <c r="G166" s="67">
        <v>19</v>
      </c>
      <c r="H166" s="84" t="s">
        <v>440</v>
      </c>
      <c r="I166" s="67" t="s">
        <v>329</v>
      </c>
      <c r="J166" s="82" t="s">
        <v>322</v>
      </c>
      <c r="K166" s="183" t="s">
        <v>257</v>
      </c>
      <c r="L166" s="82"/>
      <c r="M166" s="82"/>
      <c r="N166" s="82"/>
      <c r="O166" s="82"/>
      <c r="P166" s="82"/>
      <c r="Q166" s="82">
        <v>4</v>
      </c>
      <c r="R166" s="193"/>
      <c r="S166" s="193"/>
      <c r="T166" s="193"/>
    </row>
    <row r="167" spans="1:265" outlineLevel="1" x14ac:dyDescent="0.25">
      <c r="A167" s="82" t="s">
        <v>271</v>
      </c>
      <c r="B167" s="134" t="s">
        <v>435</v>
      </c>
      <c r="C167" s="137">
        <v>28</v>
      </c>
      <c r="D167" s="90" t="s">
        <v>324</v>
      </c>
      <c r="E167" s="130">
        <v>37.9706949298414</v>
      </c>
      <c r="F167" s="67">
        <v>1</v>
      </c>
      <c r="G167" s="67">
        <v>19</v>
      </c>
      <c r="H167" s="127" t="s">
        <v>10</v>
      </c>
      <c r="I167" s="67" t="s">
        <v>329</v>
      </c>
      <c r="J167" s="82" t="s">
        <v>322</v>
      </c>
      <c r="K167" s="188" t="s">
        <v>257</v>
      </c>
      <c r="L167" s="82"/>
      <c r="M167" s="82"/>
      <c r="N167" s="82"/>
      <c r="O167" s="82"/>
      <c r="P167" s="82"/>
      <c r="Q167" s="82"/>
      <c r="R167" s="193"/>
      <c r="S167" s="193"/>
      <c r="T167" s="193"/>
    </row>
    <row r="168" spans="1:265" outlineLevel="1" x14ac:dyDescent="0.25">
      <c r="A168" s="82" t="s">
        <v>271</v>
      </c>
      <c r="B168" s="134" t="s">
        <v>435</v>
      </c>
      <c r="C168" s="137">
        <v>59.05</v>
      </c>
      <c r="D168" s="90" t="s">
        <v>324</v>
      </c>
      <c r="E168" s="130">
        <v>1.94372625097971</v>
      </c>
      <c r="F168" s="67">
        <v>1</v>
      </c>
      <c r="G168" s="67">
        <v>19</v>
      </c>
      <c r="H168" s="84" t="s">
        <v>440</v>
      </c>
      <c r="I168" s="67" t="s">
        <v>329</v>
      </c>
      <c r="J168" s="82" t="s">
        <v>322</v>
      </c>
      <c r="K168" s="183" t="s">
        <v>351</v>
      </c>
      <c r="L168" s="82"/>
      <c r="M168" s="82"/>
      <c r="N168" s="82"/>
      <c r="O168" s="82"/>
      <c r="P168" s="82"/>
      <c r="Q168" s="82"/>
      <c r="R168" s="193"/>
      <c r="S168" s="193"/>
      <c r="T168" s="193"/>
    </row>
    <row r="169" spans="1:265" outlineLevel="1" x14ac:dyDescent="0.25">
      <c r="A169" s="82" t="s">
        <v>271</v>
      </c>
      <c r="B169" s="134" t="s">
        <v>435</v>
      </c>
      <c r="C169" s="137">
        <v>157.77000000000001</v>
      </c>
      <c r="D169" s="90" t="s">
        <v>324</v>
      </c>
      <c r="E169" s="130">
        <v>212.681758095888</v>
      </c>
      <c r="F169" s="67">
        <v>1</v>
      </c>
      <c r="G169" s="67">
        <v>19</v>
      </c>
      <c r="H169" s="84" t="s">
        <v>441</v>
      </c>
      <c r="I169" s="67" t="s">
        <v>329</v>
      </c>
      <c r="J169" s="82" t="s">
        <v>322</v>
      </c>
      <c r="K169" s="183" t="s">
        <v>351</v>
      </c>
      <c r="L169" s="82"/>
      <c r="M169" s="82"/>
      <c r="N169" s="82"/>
      <c r="O169" s="82"/>
      <c r="P169" s="82"/>
      <c r="Q169" s="82">
        <v>2</v>
      </c>
      <c r="R169" s="193"/>
      <c r="S169" s="193"/>
      <c r="T169" s="193"/>
    </row>
    <row r="170" spans="1:265" outlineLevel="1" x14ac:dyDescent="0.25">
      <c r="A170" s="82" t="s">
        <v>271</v>
      </c>
      <c r="B170" s="134" t="s">
        <v>435</v>
      </c>
      <c r="C170" s="137">
        <v>421.2</v>
      </c>
      <c r="D170" s="90" t="s">
        <v>324</v>
      </c>
      <c r="E170" s="130">
        <v>115.847202814196</v>
      </c>
      <c r="F170" s="67">
        <v>1</v>
      </c>
      <c r="G170" s="67">
        <v>19</v>
      </c>
      <c r="H170" s="84" t="s">
        <v>442</v>
      </c>
      <c r="I170" s="67" t="s">
        <v>329</v>
      </c>
      <c r="J170" s="82" t="s">
        <v>322</v>
      </c>
      <c r="K170" s="183" t="s">
        <v>351</v>
      </c>
      <c r="L170" s="82"/>
      <c r="M170" s="82"/>
      <c r="N170" s="82"/>
      <c r="O170" s="82"/>
      <c r="P170" s="82"/>
      <c r="Q170" s="82">
        <v>2</v>
      </c>
      <c r="R170" s="193"/>
      <c r="S170" s="193"/>
      <c r="T170" s="193"/>
    </row>
    <row r="171" spans="1:265" s="87" customFormat="1" outlineLevel="1" x14ac:dyDescent="0.25">
      <c r="A171" s="85" t="s">
        <v>271</v>
      </c>
      <c r="B171" s="85" t="s">
        <v>443</v>
      </c>
      <c r="C171" s="102"/>
      <c r="D171" s="102"/>
      <c r="E171" s="103"/>
      <c r="F171" s="85"/>
      <c r="G171" s="85"/>
      <c r="H171" s="87" t="s">
        <v>444</v>
      </c>
      <c r="J171" s="85"/>
      <c r="K171" s="187"/>
      <c r="L171" s="88">
        <f>SUM(L172:L183)</f>
        <v>2</v>
      </c>
      <c r="M171" s="88">
        <f t="shared" ref="M171:T171" si="34">SUM(M172:M183)</f>
        <v>3</v>
      </c>
      <c r="N171" s="88">
        <f t="shared" si="34"/>
        <v>1</v>
      </c>
      <c r="O171" s="88">
        <f t="shared" si="34"/>
        <v>0</v>
      </c>
      <c r="P171" s="88">
        <f t="shared" si="34"/>
        <v>0</v>
      </c>
      <c r="Q171" s="88">
        <f t="shared" si="34"/>
        <v>13</v>
      </c>
      <c r="R171" s="88">
        <f t="shared" si="34"/>
        <v>0</v>
      </c>
      <c r="S171" s="88">
        <f t="shared" si="34"/>
        <v>0</v>
      </c>
      <c r="T171" s="88">
        <f t="shared" si="34"/>
        <v>0</v>
      </c>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c r="EM171" s="207"/>
      <c r="EN171" s="207"/>
      <c r="EO171" s="207"/>
      <c r="EP171" s="207"/>
      <c r="EQ171" s="207"/>
      <c r="ER171" s="207"/>
      <c r="ES171" s="207"/>
      <c r="ET171" s="207"/>
      <c r="EU171" s="207"/>
      <c r="EV171" s="207"/>
      <c r="EW171" s="207"/>
      <c r="EX171" s="207"/>
      <c r="EY171" s="207"/>
      <c r="EZ171" s="207"/>
      <c r="FA171" s="207"/>
      <c r="FB171" s="207"/>
      <c r="FC171" s="207"/>
      <c r="FD171" s="207"/>
      <c r="FE171" s="207"/>
      <c r="FF171" s="207"/>
      <c r="FG171" s="207"/>
      <c r="FH171" s="207"/>
      <c r="FI171" s="207"/>
      <c r="FJ171" s="207"/>
      <c r="FK171" s="207"/>
      <c r="FL171" s="207"/>
      <c r="FM171" s="207"/>
      <c r="FN171" s="207"/>
      <c r="FO171" s="207"/>
      <c r="FP171" s="207"/>
      <c r="FQ171" s="207"/>
      <c r="FR171" s="207"/>
      <c r="FS171" s="207"/>
      <c r="FT171" s="207"/>
      <c r="FU171" s="207"/>
      <c r="FV171" s="207"/>
      <c r="FW171" s="207"/>
      <c r="FX171" s="207"/>
      <c r="FY171" s="207"/>
      <c r="FZ171" s="207"/>
      <c r="GA171" s="207"/>
      <c r="GB171" s="207"/>
      <c r="GC171" s="207"/>
      <c r="GD171" s="207"/>
      <c r="GE171" s="207"/>
      <c r="GF171" s="207"/>
      <c r="GG171" s="207"/>
      <c r="GH171" s="207"/>
      <c r="GI171" s="207"/>
      <c r="GJ171" s="207"/>
      <c r="GK171" s="207"/>
      <c r="GL171" s="207"/>
      <c r="GM171" s="207"/>
      <c r="GN171" s="207"/>
      <c r="GO171" s="207"/>
      <c r="GP171" s="207"/>
      <c r="GQ171" s="207"/>
      <c r="GR171" s="207"/>
      <c r="GS171" s="207"/>
      <c r="GT171" s="207"/>
      <c r="GU171" s="207"/>
      <c r="GV171" s="207"/>
      <c r="GW171" s="207"/>
      <c r="GX171" s="207"/>
      <c r="GY171" s="207"/>
      <c r="GZ171" s="207"/>
      <c r="HA171" s="207"/>
      <c r="HB171" s="207"/>
      <c r="HC171" s="207"/>
      <c r="HD171" s="207"/>
      <c r="HE171" s="207"/>
      <c r="HF171" s="207"/>
      <c r="HG171" s="207"/>
      <c r="HH171" s="207"/>
      <c r="HI171" s="207"/>
      <c r="HJ171" s="207"/>
      <c r="HK171" s="207"/>
      <c r="HL171" s="207"/>
      <c r="HM171" s="207"/>
      <c r="HN171" s="207"/>
      <c r="HO171" s="207"/>
      <c r="HP171" s="207"/>
      <c r="HQ171" s="207"/>
      <c r="HR171" s="207"/>
      <c r="HS171" s="207"/>
      <c r="HT171" s="207"/>
      <c r="HU171" s="207"/>
      <c r="HV171" s="207"/>
      <c r="HW171" s="207"/>
      <c r="HX171" s="207"/>
      <c r="HY171" s="207"/>
      <c r="HZ171" s="207"/>
      <c r="IA171" s="207"/>
      <c r="IB171" s="207"/>
      <c r="IC171" s="207"/>
      <c r="ID171" s="207"/>
      <c r="IE171" s="207"/>
      <c r="IF171" s="207"/>
      <c r="IG171" s="207"/>
      <c r="IH171" s="207"/>
      <c r="II171" s="207"/>
      <c r="IJ171" s="207"/>
      <c r="IK171" s="207"/>
      <c r="IL171" s="207"/>
      <c r="IM171" s="207"/>
      <c r="IN171" s="207"/>
      <c r="IO171" s="207"/>
      <c r="IP171" s="207"/>
      <c r="IQ171" s="207"/>
      <c r="IR171" s="207"/>
      <c r="IS171" s="207"/>
      <c r="IT171" s="207"/>
      <c r="IU171" s="207"/>
      <c r="IV171" s="207"/>
      <c r="IW171" s="207"/>
      <c r="IX171" s="207"/>
      <c r="IY171" s="207"/>
      <c r="IZ171" s="207"/>
      <c r="JA171" s="207"/>
      <c r="JB171" s="207"/>
      <c r="JC171" s="207"/>
      <c r="JD171" s="207"/>
      <c r="JE171" s="198"/>
    </row>
    <row r="172" spans="1:265" s="107" customFormat="1" outlineLevel="1" x14ac:dyDescent="0.25">
      <c r="A172" s="134" t="s">
        <v>271</v>
      </c>
      <c r="B172" s="134" t="s">
        <v>443</v>
      </c>
      <c r="C172" s="83"/>
      <c r="D172" s="83"/>
      <c r="E172" s="89"/>
      <c r="F172" s="138"/>
      <c r="G172" s="138"/>
      <c r="H172" s="128" t="s">
        <v>445</v>
      </c>
      <c r="I172" s="138"/>
      <c r="J172" s="134"/>
      <c r="K172" s="191"/>
      <c r="L172" s="213"/>
      <c r="M172" s="213"/>
      <c r="N172" s="213"/>
      <c r="O172" s="213"/>
      <c r="P172" s="213"/>
      <c r="Q172" s="213"/>
      <c r="R172" s="214"/>
      <c r="S172" s="214"/>
      <c r="T172" s="214"/>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c r="CX172" s="207"/>
      <c r="CY172" s="207"/>
      <c r="CZ172" s="207"/>
      <c r="DA172" s="207"/>
      <c r="DB172" s="207"/>
      <c r="DC172" s="207"/>
      <c r="DD172" s="207"/>
      <c r="DE172" s="207"/>
      <c r="DF172" s="207"/>
      <c r="DG172" s="207"/>
      <c r="DH172" s="207"/>
      <c r="DI172" s="207"/>
      <c r="DJ172" s="207"/>
      <c r="DK172" s="207"/>
      <c r="DL172" s="207"/>
      <c r="DM172" s="207"/>
      <c r="DN172" s="207"/>
      <c r="DO172" s="207"/>
      <c r="DP172" s="207"/>
      <c r="DQ172" s="207"/>
      <c r="DR172" s="207"/>
      <c r="DS172" s="207"/>
      <c r="DT172" s="207"/>
      <c r="DU172" s="207"/>
      <c r="DV172" s="207"/>
      <c r="DW172" s="207"/>
      <c r="DX172" s="207"/>
      <c r="DY172" s="207"/>
      <c r="DZ172" s="207"/>
      <c r="EA172" s="207"/>
      <c r="EB172" s="207"/>
      <c r="EC172" s="207"/>
      <c r="ED172" s="207"/>
      <c r="EE172" s="207"/>
      <c r="EF172" s="207"/>
      <c r="EG172" s="207"/>
      <c r="EH172" s="207"/>
      <c r="EI172" s="207"/>
      <c r="EJ172" s="207"/>
      <c r="EK172" s="207"/>
      <c r="EL172" s="207"/>
      <c r="EM172" s="207"/>
      <c r="EN172" s="207"/>
      <c r="EO172" s="207"/>
      <c r="EP172" s="207"/>
      <c r="EQ172" s="207"/>
      <c r="ER172" s="207"/>
      <c r="ES172" s="207"/>
      <c r="ET172" s="207"/>
      <c r="EU172" s="207"/>
      <c r="EV172" s="207"/>
      <c r="EW172" s="207"/>
      <c r="EX172" s="207"/>
      <c r="EY172" s="207"/>
      <c r="EZ172" s="207"/>
      <c r="FA172" s="207"/>
      <c r="FB172" s="207"/>
      <c r="FC172" s="207"/>
      <c r="FD172" s="207"/>
      <c r="FE172" s="207"/>
      <c r="FF172" s="207"/>
      <c r="FG172" s="207"/>
      <c r="FH172" s="207"/>
      <c r="FI172" s="207"/>
      <c r="FJ172" s="207"/>
      <c r="FK172" s="207"/>
      <c r="FL172" s="207"/>
      <c r="FM172" s="207"/>
      <c r="FN172" s="207"/>
      <c r="FO172" s="207"/>
      <c r="FP172" s="207"/>
      <c r="FQ172" s="207"/>
      <c r="FR172" s="207"/>
      <c r="FS172" s="207"/>
      <c r="FT172" s="207"/>
      <c r="FU172" s="207"/>
      <c r="FV172" s="207"/>
      <c r="FW172" s="207"/>
      <c r="FX172" s="207"/>
      <c r="FY172" s="207"/>
      <c r="FZ172" s="207"/>
      <c r="GA172" s="207"/>
      <c r="GB172" s="207"/>
      <c r="GC172" s="207"/>
      <c r="GD172" s="207"/>
      <c r="GE172" s="207"/>
      <c r="GF172" s="207"/>
      <c r="GG172" s="207"/>
      <c r="GH172" s="207"/>
      <c r="GI172" s="207"/>
      <c r="GJ172" s="207"/>
      <c r="GK172" s="207"/>
      <c r="GL172" s="207"/>
      <c r="GM172" s="207"/>
      <c r="GN172" s="207"/>
      <c r="GO172" s="207"/>
      <c r="GP172" s="207"/>
      <c r="GQ172" s="207"/>
      <c r="GR172" s="207"/>
      <c r="GS172" s="207"/>
      <c r="GT172" s="207"/>
      <c r="GU172" s="207"/>
      <c r="GV172" s="207"/>
      <c r="GW172" s="207"/>
      <c r="GX172" s="207"/>
      <c r="GY172" s="207"/>
      <c r="GZ172" s="207"/>
      <c r="HA172" s="207"/>
      <c r="HB172" s="207"/>
      <c r="HC172" s="207"/>
      <c r="HD172" s="207"/>
      <c r="HE172" s="207"/>
      <c r="HF172" s="207"/>
      <c r="HG172" s="207"/>
      <c r="HH172" s="207"/>
      <c r="HI172" s="207"/>
      <c r="HJ172" s="207"/>
      <c r="HK172" s="207"/>
      <c r="HL172" s="207"/>
      <c r="HM172" s="207"/>
      <c r="HN172" s="207"/>
      <c r="HO172" s="207"/>
      <c r="HP172" s="207"/>
      <c r="HQ172" s="207"/>
      <c r="HR172" s="207"/>
      <c r="HS172" s="207"/>
      <c r="HT172" s="207"/>
      <c r="HU172" s="207"/>
      <c r="HV172" s="207"/>
      <c r="HW172" s="207"/>
      <c r="HX172" s="207"/>
      <c r="HY172" s="207"/>
      <c r="HZ172" s="207"/>
      <c r="IA172" s="207"/>
      <c r="IB172" s="207"/>
      <c r="IC172" s="207"/>
      <c r="ID172" s="207"/>
      <c r="IE172" s="207"/>
      <c r="IF172" s="207"/>
      <c r="IG172" s="207"/>
      <c r="IH172" s="207"/>
      <c r="II172" s="207"/>
      <c r="IJ172" s="207"/>
      <c r="IK172" s="207"/>
      <c r="IL172" s="207"/>
      <c r="IM172" s="207"/>
      <c r="IN172" s="207"/>
      <c r="IO172" s="207"/>
      <c r="IP172" s="207"/>
      <c r="IQ172" s="207"/>
      <c r="IR172" s="207"/>
      <c r="IS172" s="207"/>
      <c r="IT172" s="207"/>
      <c r="IU172" s="207"/>
      <c r="IV172" s="207"/>
      <c r="IW172" s="207"/>
      <c r="IX172" s="207"/>
      <c r="IY172" s="207"/>
      <c r="IZ172" s="207"/>
      <c r="JA172" s="207"/>
      <c r="JB172" s="207"/>
      <c r="JC172" s="207"/>
      <c r="JD172" s="207"/>
      <c r="JE172" s="201"/>
    </row>
    <row r="173" spans="1:265" ht="25.5" outlineLevel="1" x14ac:dyDescent="0.25">
      <c r="A173" s="82" t="s">
        <v>271</v>
      </c>
      <c r="B173" s="134" t="s">
        <v>443</v>
      </c>
      <c r="C173" s="137">
        <v>2</v>
      </c>
      <c r="D173" s="67" t="s">
        <v>524</v>
      </c>
      <c r="E173" s="130">
        <v>1668.07182213285</v>
      </c>
      <c r="F173" s="67">
        <v>1</v>
      </c>
      <c r="G173" s="67">
        <v>25</v>
      </c>
      <c r="H173" s="84" t="s">
        <v>446</v>
      </c>
      <c r="I173" s="67" t="s">
        <v>329</v>
      </c>
      <c r="J173" s="67" t="s">
        <v>320</v>
      </c>
      <c r="K173" s="183" t="s">
        <v>447</v>
      </c>
      <c r="L173" s="82"/>
      <c r="M173" s="533">
        <v>2</v>
      </c>
      <c r="N173" s="82"/>
      <c r="O173" s="82"/>
      <c r="P173" s="82"/>
      <c r="Q173" s="82">
        <v>2</v>
      </c>
      <c r="R173" s="193"/>
      <c r="S173" s="193"/>
      <c r="T173" s="193"/>
    </row>
    <row r="174" spans="1:265" outlineLevel="1" x14ac:dyDescent="0.25">
      <c r="A174" s="82" t="s">
        <v>271</v>
      </c>
      <c r="B174" s="134" t="s">
        <v>443</v>
      </c>
      <c r="C174" s="137">
        <f>21.43*(37.7/3)</f>
        <v>269.30366666666669</v>
      </c>
      <c r="D174" s="90" t="s">
        <v>324</v>
      </c>
      <c r="E174" s="130">
        <v>829.19175992708801</v>
      </c>
      <c r="F174" s="67">
        <v>1</v>
      </c>
      <c r="G174" s="67">
        <v>25</v>
      </c>
      <c r="H174" s="84" t="s">
        <v>448</v>
      </c>
      <c r="I174" s="67" t="s">
        <v>329</v>
      </c>
      <c r="J174" s="82" t="s">
        <v>330</v>
      </c>
      <c r="K174" s="183" t="s">
        <v>340</v>
      </c>
      <c r="L174" s="82"/>
      <c r="M174" s="82"/>
      <c r="N174" s="82"/>
      <c r="O174" s="82"/>
      <c r="P174" s="82"/>
      <c r="Q174" s="82"/>
      <c r="R174" s="193"/>
      <c r="S174" s="193"/>
      <c r="T174" s="193"/>
    </row>
    <row r="175" spans="1:265" outlineLevel="1" x14ac:dyDescent="0.25">
      <c r="A175" s="82" t="s">
        <v>271</v>
      </c>
      <c r="B175" s="134" t="s">
        <v>443</v>
      </c>
      <c r="C175" s="137">
        <v>358.09</v>
      </c>
      <c r="D175" s="90" t="s">
        <v>324</v>
      </c>
      <c r="E175" s="130">
        <v>1224.7936724244901</v>
      </c>
      <c r="F175" s="67">
        <v>1</v>
      </c>
      <c r="G175" s="67">
        <v>31</v>
      </c>
      <c r="H175" s="84" t="s">
        <v>449</v>
      </c>
      <c r="I175" s="67" t="s">
        <v>329</v>
      </c>
      <c r="J175" s="82" t="s">
        <v>330</v>
      </c>
      <c r="K175" s="183" t="s">
        <v>331</v>
      </c>
      <c r="L175" s="82"/>
      <c r="M175" s="82"/>
      <c r="N175" s="82"/>
      <c r="O175" s="82"/>
      <c r="P175" s="82"/>
      <c r="Q175" s="82"/>
      <c r="R175" s="193"/>
      <c r="S175" s="193"/>
      <c r="T175" s="193"/>
    </row>
    <row r="176" spans="1:265" outlineLevel="1" x14ac:dyDescent="0.25">
      <c r="A176" s="82" t="s">
        <v>271</v>
      </c>
      <c r="B176" s="134" t="s">
        <v>443</v>
      </c>
      <c r="C176" s="137">
        <v>112.55</v>
      </c>
      <c r="D176" s="90" t="s">
        <v>324</v>
      </c>
      <c r="E176" s="130">
        <v>542.23839643528697</v>
      </c>
      <c r="F176" s="67">
        <v>1</v>
      </c>
      <c r="G176" s="67">
        <v>31</v>
      </c>
      <c r="H176" s="84" t="s">
        <v>6</v>
      </c>
      <c r="I176" s="67" t="s">
        <v>356</v>
      </c>
      <c r="J176" s="82" t="s">
        <v>330</v>
      </c>
      <c r="K176" s="183" t="s">
        <v>331</v>
      </c>
      <c r="L176" s="82"/>
      <c r="M176" s="82"/>
      <c r="N176" s="82"/>
      <c r="O176" s="82"/>
      <c r="P176" s="82"/>
      <c r="Q176" s="82">
        <v>2</v>
      </c>
      <c r="R176" s="193"/>
      <c r="S176" s="193"/>
      <c r="T176" s="193"/>
    </row>
    <row r="177" spans="1:265" outlineLevel="1" x14ac:dyDescent="0.25">
      <c r="A177" s="82" t="s">
        <v>271</v>
      </c>
      <c r="B177" s="134" t="s">
        <v>443</v>
      </c>
      <c r="C177" s="137">
        <f>433.68+108.42-C178</f>
        <v>432.34000000000003</v>
      </c>
      <c r="D177" s="90" t="s">
        <v>324</v>
      </c>
      <c r="E177" s="130">
        <v>586.29465164170006</v>
      </c>
      <c r="F177" s="67">
        <v>1</v>
      </c>
      <c r="G177" s="67">
        <v>31</v>
      </c>
      <c r="H177" s="84" t="s">
        <v>450</v>
      </c>
      <c r="I177" s="67" t="s">
        <v>356</v>
      </c>
      <c r="J177" s="82" t="s">
        <v>330</v>
      </c>
      <c r="K177" s="183" t="s">
        <v>340</v>
      </c>
      <c r="L177" s="82"/>
      <c r="M177" s="82"/>
      <c r="N177" s="82"/>
      <c r="O177" s="82"/>
      <c r="P177" s="82"/>
      <c r="Q177" s="82">
        <v>6</v>
      </c>
      <c r="R177" s="193"/>
      <c r="S177" s="193"/>
      <c r="T177" s="193"/>
    </row>
    <row r="178" spans="1:265" outlineLevel="1" x14ac:dyDescent="0.25">
      <c r="A178" s="82" t="s">
        <v>271</v>
      </c>
      <c r="B178" s="134" t="s">
        <v>443</v>
      </c>
      <c r="C178" s="137">
        <v>109.76</v>
      </c>
      <c r="D178" s="90" t="s">
        <v>324</v>
      </c>
      <c r="E178" s="130">
        <v>148.84512412497801</v>
      </c>
      <c r="F178" s="67">
        <v>1</v>
      </c>
      <c r="G178" s="67">
        <v>31</v>
      </c>
      <c r="H178" s="84" t="s">
        <v>451</v>
      </c>
      <c r="I178" s="67" t="s">
        <v>360</v>
      </c>
      <c r="J178" s="82" t="s">
        <v>330</v>
      </c>
      <c r="K178" s="183" t="s">
        <v>340</v>
      </c>
      <c r="L178" s="82">
        <v>2</v>
      </c>
      <c r="M178" s="82">
        <v>1</v>
      </c>
      <c r="N178" s="82">
        <v>1</v>
      </c>
      <c r="O178" s="82"/>
      <c r="P178" s="82"/>
      <c r="Q178" s="82">
        <v>2</v>
      </c>
      <c r="R178" s="193"/>
      <c r="S178" s="193"/>
      <c r="T178" s="193"/>
    </row>
    <row r="179" spans="1:265" outlineLevel="1" x14ac:dyDescent="0.25">
      <c r="A179" s="129" t="s">
        <v>271</v>
      </c>
      <c r="B179" s="209" t="s">
        <v>443</v>
      </c>
      <c r="C179" s="137">
        <v>28</v>
      </c>
      <c r="D179" s="90" t="s">
        <v>324</v>
      </c>
      <c r="E179" s="130">
        <v>37.9706949298414</v>
      </c>
      <c r="F179" s="67">
        <v>1</v>
      </c>
      <c r="G179" s="67">
        <v>31</v>
      </c>
      <c r="H179" s="127" t="s">
        <v>10</v>
      </c>
      <c r="I179" s="67" t="s">
        <v>329</v>
      </c>
      <c r="J179" s="82" t="s">
        <v>322</v>
      </c>
      <c r="K179" s="183" t="s">
        <v>340</v>
      </c>
      <c r="L179" s="82"/>
      <c r="M179" s="82"/>
      <c r="N179" s="82"/>
      <c r="O179" s="82"/>
      <c r="P179" s="82"/>
      <c r="Q179" s="82"/>
      <c r="R179" s="193"/>
      <c r="S179" s="193"/>
      <c r="T179" s="193"/>
    </row>
    <row r="180" spans="1:265" outlineLevel="1" x14ac:dyDescent="0.25">
      <c r="A180" s="82" t="s">
        <v>271</v>
      </c>
      <c r="B180" s="134" t="s">
        <v>443</v>
      </c>
      <c r="C180" s="137">
        <v>542.66</v>
      </c>
      <c r="D180" s="90" t="s">
        <v>324</v>
      </c>
      <c r="E180" s="130">
        <v>731.53250204927701</v>
      </c>
      <c r="F180" s="67">
        <v>1</v>
      </c>
      <c r="G180" s="67">
        <v>31</v>
      </c>
      <c r="H180" s="84" t="s">
        <v>452</v>
      </c>
      <c r="I180" s="67" t="s">
        <v>329</v>
      </c>
      <c r="J180" s="82" t="s">
        <v>322</v>
      </c>
      <c r="K180" s="183" t="s">
        <v>351</v>
      </c>
      <c r="L180" s="82"/>
      <c r="M180" s="82"/>
      <c r="N180" s="82"/>
      <c r="O180" s="82"/>
      <c r="P180" s="82"/>
      <c r="Q180" s="533">
        <f>1</f>
        <v>1</v>
      </c>
      <c r="R180" s="193"/>
      <c r="S180" s="193"/>
      <c r="T180" s="193"/>
    </row>
    <row r="181" spans="1:265" outlineLevel="1" x14ac:dyDescent="0.25">
      <c r="A181" s="82" t="s">
        <v>271</v>
      </c>
      <c r="B181" s="134" t="s">
        <v>443</v>
      </c>
      <c r="C181" s="137">
        <v>422.23</v>
      </c>
      <c r="D181" s="90" t="s">
        <v>324</v>
      </c>
      <c r="E181" s="130">
        <v>569.18690955711895</v>
      </c>
      <c r="F181" s="67" t="s">
        <v>15</v>
      </c>
      <c r="G181" s="67">
        <v>31</v>
      </c>
      <c r="H181" s="84" t="s">
        <v>453</v>
      </c>
      <c r="I181" s="67" t="s">
        <v>329</v>
      </c>
      <c r="J181" s="82" t="s">
        <v>322</v>
      </c>
      <c r="K181" s="183" t="s">
        <v>351</v>
      </c>
      <c r="L181" s="82"/>
      <c r="M181" s="82"/>
      <c r="N181" s="82"/>
      <c r="O181" s="82"/>
      <c r="P181" s="82"/>
      <c r="Q181" s="82"/>
      <c r="R181" s="193"/>
      <c r="S181" s="193"/>
      <c r="T181" s="193"/>
    </row>
    <row r="182" spans="1:265" outlineLevel="1" x14ac:dyDescent="0.25">
      <c r="A182" s="82" t="s">
        <v>271</v>
      </c>
      <c r="B182" s="134" t="s">
        <v>443</v>
      </c>
      <c r="C182" s="137">
        <f>422.23+C180</f>
        <v>964.89</v>
      </c>
      <c r="D182" s="90" t="s">
        <v>324</v>
      </c>
      <c r="E182" s="130">
        <v>217.81978770195099</v>
      </c>
      <c r="F182" s="67" t="s">
        <v>15</v>
      </c>
      <c r="G182" s="67">
        <v>31</v>
      </c>
      <c r="H182" s="84" t="s">
        <v>588</v>
      </c>
      <c r="I182" s="67" t="s">
        <v>329</v>
      </c>
      <c r="J182" s="82" t="s">
        <v>322</v>
      </c>
      <c r="K182" s="183" t="s">
        <v>351</v>
      </c>
      <c r="L182" s="82"/>
      <c r="M182" s="82"/>
      <c r="N182" s="82"/>
      <c r="O182" s="82"/>
      <c r="P182" s="82"/>
      <c r="Q182" s="82"/>
      <c r="R182" s="193"/>
      <c r="S182" s="193"/>
      <c r="T182" s="193"/>
    </row>
    <row r="183" spans="1:265" outlineLevel="1" x14ac:dyDescent="0.25">
      <c r="A183" s="82" t="s">
        <v>271</v>
      </c>
      <c r="B183" s="134" t="s">
        <v>443</v>
      </c>
      <c r="C183" s="137">
        <v>183.96</v>
      </c>
      <c r="D183" s="90" t="s">
        <v>324</v>
      </c>
      <c r="E183" s="130">
        <v>50.5965133658583</v>
      </c>
      <c r="F183" s="67">
        <v>1</v>
      </c>
      <c r="G183" s="67">
        <v>31</v>
      </c>
      <c r="H183" s="84" t="s">
        <v>454</v>
      </c>
      <c r="I183" s="67" t="s">
        <v>329</v>
      </c>
      <c r="J183" s="82" t="s">
        <v>322</v>
      </c>
      <c r="K183" s="183" t="s">
        <v>351</v>
      </c>
      <c r="L183" s="82"/>
      <c r="M183" s="82"/>
      <c r="N183" s="82"/>
      <c r="O183" s="82"/>
      <c r="P183" s="82"/>
      <c r="Q183" s="82"/>
      <c r="R183" s="193"/>
      <c r="S183" s="193"/>
      <c r="T183" s="193"/>
    </row>
    <row r="184" spans="1:265" s="78" customFormat="1" x14ac:dyDescent="0.25">
      <c r="A184" s="76" t="s">
        <v>271</v>
      </c>
      <c r="B184" s="76" t="s">
        <v>271</v>
      </c>
      <c r="C184" s="101"/>
      <c r="D184" s="101"/>
      <c r="E184" s="94"/>
      <c r="F184" s="95"/>
      <c r="G184" s="95"/>
      <c r="H184" s="78" t="s">
        <v>455</v>
      </c>
      <c r="I184" s="95"/>
      <c r="J184" s="76"/>
      <c r="K184" s="185"/>
      <c r="L184" s="80">
        <f t="shared" ref="L184:T184" si="35">L185+L191+L195+L206+L218</f>
        <v>5</v>
      </c>
      <c r="M184" s="80">
        <f t="shared" si="35"/>
        <v>6</v>
      </c>
      <c r="N184" s="80">
        <f t="shared" si="35"/>
        <v>19</v>
      </c>
      <c r="O184" s="80">
        <f t="shared" si="35"/>
        <v>2</v>
      </c>
      <c r="P184" s="80">
        <f t="shared" si="35"/>
        <v>1</v>
      </c>
      <c r="Q184" s="80">
        <f t="shared" si="35"/>
        <v>60</v>
      </c>
      <c r="R184" s="80">
        <f t="shared" si="35"/>
        <v>5</v>
      </c>
      <c r="S184" s="80">
        <f t="shared" si="35"/>
        <v>0</v>
      </c>
      <c r="T184" s="80">
        <f t="shared" si="35"/>
        <v>0</v>
      </c>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07"/>
      <c r="CC184" s="207"/>
      <c r="CD184" s="207"/>
      <c r="CE184" s="207"/>
      <c r="CF184" s="207"/>
      <c r="CG184" s="207"/>
      <c r="CH184" s="207"/>
      <c r="CI184" s="207"/>
      <c r="CJ184" s="207"/>
      <c r="CK184" s="207"/>
      <c r="CL184" s="207"/>
      <c r="CM184" s="207"/>
      <c r="CN184" s="207"/>
      <c r="CO184" s="207"/>
      <c r="CP184" s="207"/>
      <c r="CQ184" s="207"/>
      <c r="CR184" s="207"/>
      <c r="CS184" s="207"/>
      <c r="CT184" s="207"/>
      <c r="CU184" s="207"/>
      <c r="CV184" s="207"/>
      <c r="CW184" s="207"/>
      <c r="CX184" s="207"/>
      <c r="CY184" s="207"/>
      <c r="CZ184" s="207"/>
      <c r="DA184" s="207"/>
      <c r="DB184" s="207"/>
      <c r="DC184" s="207"/>
      <c r="DD184" s="207"/>
      <c r="DE184" s="207"/>
      <c r="DF184" s="207"/>
      <c r="DG184" s="207"/>
      <c r="DH184" s="207"/>
      <c r="DI184" s="207"/>
      <c r="DJ184" s="207"/>
      <c r="DK184" s="207"/>
      <c r="DL184" s="207"/>
      <c r="DM184" s="207"/>
      <c r="DN184" s="207"/>
      <c r="DO184" s="207"/>
      <c r="DP184" s="207"/>
      <c r="DQ184" s="207"/>
      <c r="DR184" s="207"/>
      <c r="DS184" s="207"/>
      <c r="DT184" s="207"/>
      <c r="DU184" s="207"/>
      <c r="DV184" s="207"/>
      <c r="DW184" s="207"/>
      <c r="DX184" s="207"/>
      <c r="DY184" s="207"/>
      <c r="DZ184" s="207"/>
      <c r="EA184" s="207"/>
      <c r="EB184" s="207"/>
      <c r="EC184" s="207"/>
      <c r="ED184" s="207"/>
      <c r="EE184" s="207"/>
      <c r="EF184" s="207"/>
      <c r="EG184" s="207"/>
      <c r="EH184" s="207"/>
      <c r="EI184" s="207"/>
      <c r="EJ184" s="207"/>
      <c r="EK184" s="207"/>
      <c r="EL184" s="207"/>
      <c r="EM184" s="207"/>
      <c r="EN184" s="207"/>
      <c r="EO184" s="207"/>
      <c r="EP184" s="207"/>
      <c r="EQ184" s="207"/>
      <c r="ER184" s="207"/>
      <c r="ES184" s="207"/>
      <c r="ET184" s="207"/>
      <c r="EU184" s="207"/>
      <c r="EV184" s="207"/>
      <c r="EW184" s="207"/>
      <c r="EX184" s="207"/>
      <c r="EY184" s="207"/>
      <c r="EZ184" s="207"/>
      <c r="FA184" s="207"/>
      <c r="FB184" s="207"/>
      <c r="FC184" s="207"/>
      <c r="FD184" s="207"/>
      <c r="FE184" s="207"/>
      <c r="FF184" s="207"/>
      <c r="FG184" s="207"/>
      <c r="FH184" s="207"/>
      <c r="FI184" s="207"/>
      <c r="FJ184" s="207"/>
      <c r="FK184" s="207"/>
      <c r="FL184" s="207"/>
      <c r="FM184" s="207"/>
      <c r="FN184" s="207"/>
      <c r="FO184" s="207"/>
      <c r="FP184" s="207"/>
      <c r="FQ184" s="207"/>
      <c r="FR184" s="207"/>
      <c r="FS184" s="207"/>
      <c r="FT184" s="207"/>
      <c r="FU184" s="207"/>
      <c r="FV184" s="207"/>
      <c r="FW184" s="207"/>
      <c r="FX184" s="207"/>
      <c r="FY184" s="207"/>
      <c r="FZ184" s="207"/>
      <c r="GA184" s="207"/>
      <c r="GB184" s="207"/>
      <c r="GC184" s="207"/>
      <c r="GD184" s="207"/>
      <c r="GE184" s="207"/>
      <c r="GF184" s="207"/>
      <c r="GG184" s="207"/>
      <c r="GH184" s="207"/>
      <c r="GI184" s="207"/>
      <c r="GJ184" s="207"/>
      <c r="GK184" s="207"/>
      <c r="GL184" s="207"/>
      <c r="GM184" s="207"/>
      <c r="GN184" s="207"/>
      <c r="GO184" s="207"/>
      <c r="GP184" s="207"/>
      <c r="GQ184" s="207"/>
      <c r="GR184" s="207"/>
      <c r="GS184" s="207"/>
      <c r="GT184" s="207"/>
      <c r="GU184" s="207"/>
      <c r="GV184" s="207"/>
      <c r="GW184" s="207"/>
      <c r="GX184" s="207"/>
      <c r="GY184" s="207"/>
      <c r="GZ184" s="207"/>
      <c r="HA184" s="207"/>
      <c r="HB184" s="207"/>
      <c r="HC184" s="207"/>
      <c r="HD184" s="207"/>
      <c r="HE184" s="207"/>
      <c r="HF184" s="207"/>
      <c r="HG184" s="207"/>
      <c r="HH184" s="207"/>
      <c r="HI184" s="207"/>
      <c r="HJ184" s="207"/>
      <c r="HK184" s="207"/>
      <c r="HL184" s="207"/>
      <c r="HM184" s="207"/>
      <c r="HN184" s="207"/>
      <c r="HO184" s="207"/>
      <c r="HP184" s="207"/>
      <c r="HQ184" s="207"/>
      <c r="HR184" s="207"/>
      <c r="HS184" s="207"/>
      <c r="HT184" s="207"/>
      <c r="HU184" s="207"/>
      <c r="HV184" s="207"/>
      <c r="HW184" s="207"/>
      <c r="HX184" s="207"/>
      <c r="HY184" s="207"/>
      <c r="HZ184" s="207"/>
      <c r="IA184" s="207"/>
      <c r="IB184" s="207"/>
      <c r="IC184" s="207"/>
      <c r="ID184" s="207"/>
      <c r="IE184" s="207"/>
      <c r="IF184" s="207"/>
      <c r="IG184" s="207"/>
      <c r="IH184" s="207"/>
      <c r="II184" s="207"/>
      <c r="IJ184" s="207"/>
      <c r="IK184" s="207"/>
      <c r="IL184" s="207"/>
      <c r="IM184" s="207"/>
      <c r="IN184" s="207"/>
      <c r="IO184" s="207"/>
      <c r="IP184" s="207"/>
      <c r="IQ184" s="207"/>
      <c r="IR184" s="207"/>
      <c r="IS184" s="207"/>
      <c r="IT184" s="207"/>
      <c r="IU184" s="207"/>
      <c r="IV184" s="207"/>
      <c r="IW184" s="207"/>
      <c r="IX184" s="207"/>
      <c r="IY184" s="207"/>
      <c r="IZ184" s="207"/>
      <c r="JA184" s="207"/>
      <c r="JB184" s="207"/>
      <c r="JC184" s="207"/>
      <c r="JD184" s="207"/>
      <c r="JE184" s="200"/>
    </row>
    <row r="185" spans="1:265" s="87" customFormat="1" outlineLevel="1" x14ac:dyDescent="0.25">
      <c r="A185" s="85" t="s">
        <v>271</v>
      </c>
      <c r="B185" s="85" t="s">
        <v>271</v>
      </c>
      <c r="C185" s="102"/>
      <c r="D185" s="102"/>
      <c r="E185" s="86"/>
      <c r="F185" s="88"/>
      <c r="G185" s="88"/>
      <c r="H185" s="87" t="s">
        <v>256</v>
      </c>
      <c r="I185" s="88"/>
      <c r="J185" s="85"/>
      <c r="K185" s="184"/>
      <c r="L185" s="88">
        <f>SUM(L186:L190)</f>
        <v>1</v>
      </c>
      <c r="M185" s="88">
        <f t="shared" ref="M185:T185" si="36">SUM(M186:M190)</f>
        <v>0</v>
      </c>
      <c r="N185" s="88">
        <f t="shared" si="36"/>
        <v>0</v>
      </c>
      <c r="O185" s="88">
        <f t="shared" si="36"/>
        <v>2</v>
      </c>
      <c r="P185" s="88">
        <f t="shared" si="36"/>
        <v>1</v>
      </c>
      <c r="Q185" s="88">
        <f t="shared" si="36"/>
        <v>16</v>
      </c>
      <c r="R185" s="88">
        <f t="shared" si="36"/>
        <v>0</v>
      </c>
      <c r="S185" s="88">
        <f t="shared" si="36"/>
        <v>0</v>
      </c>
      <c r="T185" s="88">
        <f t="shared" si="36"/>
        <v>0</v>
      </c>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07"/>
      <c r="CC185" s="207"/>
      <c r="CD185" s="207"/>
      <c r="CE185" s="207"/>
      <c r="CF185" s="207"/>
      <c r="CG185" s="207"/>
      <c r="CH185" s="207"/>
      <c r="CI185" s="207"/>
      <c r="CJ185" s="207"/>
      <c r="CK185" s="207"/>
      <c r="CL185" s="207"/>
      <c r="CM185" s="207"/>
      <c r="CN185" s="207"/>
      <c r="CO185" s="207"/>
      <c r="CP185" s="207"/>
      <c r="CQ185" s="207"/>
      <c r="CR185" s="207"/>
      <c r="CS185" s="207"/>
      <c r="CT185" s="207"/>
      <c r="CU185" s="207"/>
      <c r="CV185" s="207"/>
      <c r="CW185" s="207"/>
      <c r="CX185" s="207"/>
      <c r="CY185" s="207"/>
      <c r="CZ185" s="207"/>
      <c r="DA185" s="207"/>
      <c r="DB185" s="207"/>
      <c r="DC185" s="207"/>
      <c r="DD185" s="207"/>
      <c r="DE185" s="207"/>
      <c r="DF185" s="207"/>
      <c r="DG185" s="207"/>
      <c r="DH185" s="207"/>
      <c r="DI185" s="207"/>
      <c r="DJ185" s="207"/>
      <c r="DK185" s="207"/>
      <c r="DL185" s="207"/>
      <c r="DM185" s="207"/>
      <c r="DN185" s="207"/>
      <c r="DO185" s="207"/>
      <c r="DP185" s="207"/>
      <c r="DQ185" s="207"/>
      <c r="DR185" s="207"/>
      <c r="DS185" s="207"/>
      <c r="DT185" s="207"/>
      <c r="DU185" s="207"/>
      <c r="DV185" s="207"/>
      <c r="DW185" s="207"/>
      <c r="DX185" s="207"/>
      <c r="DY185" s="207"/>
      <c r="DZ185" s="207"/>
      <c r="EA185" s="207"/>
      <c r="EB185" s="207"/>
      <c r="EC185" s="207"/>
      <c r="ED185" s="207"/>
      <c r="EE185" s="207"/>
      <c r="EF185" s="207"/>
      <c r="EG185" s="207"/>
      <c r="EH185" s="207"/>
      <c r="EI185" s="207"/>
      <c r="EJ185" s="207"/>
      <c r="EK185" s="207"/>
      <c r="EL185" s="207"/>
      <c r="EM185" s="207"/>
      <c r="EN185" s="207"/>
      <c r="EO185" s="207"/>
      <c r="EP185" s="207"/>
      <c r="EQ185" s="207"/>
      <c r="ER185" s="207"/>
      <c r="ES185" s="207"/>
      <c r="ET185" s="207"/>
      <c r="EU185" s="207"/>
      <c r="EV185" s="207"/>
      <c r="EW185" s="207"/>
      <c r="EX185" s="207"/>
      <c r="EY185" s="207"/>
      <c r="EZ185" s="207"/>
      <c r="FA185" s="207"/>
      <c r="FB185" s="207"/>
      <c r="FC185" s="207"/>
      <c r="FD185" s="207"/>
      <c r="FE185" s="207"/>
      <c r="FF185" s="207"/>
      <c r="FG185" s="207"/>
      <c r="FH185" s="207"/>
      <c r="FI185" s="207"/>
      <c r="FJ185" s="207"/>
      <c r="FK185" s="207"/>
      <c r="FL185" s="207"/>
      <c r="FM185" s="207"/>
      <c r="FN185" s="207"/>
      <c r="FO185" s="207"/>
      <c r="FP185" s="207"/>
      <c r="FQ185" s="207"/>
      <c r="FR185" s="207"/>
      <c r="FS185" s="207"/>
      <c r="FT185" s="207"/>
      <c r="FU185" s="207"/>
      <c r="FV185" s="207"/>
      <c r="FW185" s="207"/>
      <c r="FX185" s="207"/>
      <c r="FY185" s="207"/>
      <c r="FZ185" s="207"/>
      <c r="GA185" s="207"/>
      <c r="GB185" s="207"/>
      <c r="GC185" s="207"/>
      <c r="GD185" s="207"/>
      <c r="GE185" s="207"/>
      <c r="GF185" s="207"/>
      <c r="GG185" s="207"/>
      <c r="GH185" s="207"/>
      <c r="GI185" s="207"/>
      <c r="GJ185" s="207"/>
      <c r="GK185" s="207"/>
      <c r="GL185" s="207"/>
      <c r="GM185" s="207"/>
      <c r="GN185" s="207"/>
      <c r="GO185" s="207"/>
      <c r="GP185" s="207"/>
      <c r="GQ185" s="207"/>
      <c r="GR185" s="207"/>
      <c r="GS185" s="207"/>
      <c r="GT185" s="207"/>
      <c r="GU185" s="207"/>
      <c r="GV185" s="207"/>
      <c r="GW185" s="207"/>
      <c r="GX185" s="207"/>
      <c r="GY185" s="207"/>
      <c r="GZ185" s="207"/>
      <c r="HA185" s="207"/>
      <c r="HB185" s="207"/>
      <c r="HC185" s="207"/>
      <c r="HD185" s="207"/>
      <c r="HE185" s="207"/>
      <c r="HF185" s="207"/>
      <c r="HG185" s="207"/>
      <c r="HH185" s="207"/>
      <c r="HI185" s="207"/>
      <c r="HJ185" s="207"/>
      <c r="HK185" s="207"/>
      <c r="HL185" s="207"/>
      <c r="HM185" s="207"/>
      <c r="HN185" s="207"/>
      <c r="HO185" s="207"/>
      <c r="HP185" s="207"/>
      <c r="HQ185" s="207"/>
      <c r="HR185" s="207"/>
      <c r="HS185" s="207"/>
      <c r="HT185" s="207"/>
      <c r="HU185" s="207"/>
      <c r="HV185" s="207"/>
      <c r="HW185" s="207"/>
      <c r="HX185" s="207"/>
      <c r="HY185" s="207"/>
      <c r="HZ185" s="207"/>
      <c r="IA185" s="207"/>
      <c r="IB185" s="207"/>
      <c r="IC185" s="207"/>
      <c r="ID185" s="207"/>
      <c r="IE185" s="207"/>
      <c r="IF185" s="207"/>
      <c r="IG185" s="207"/>
      <c r="IH185" s="207"/>
      <c r="II185" s="207"/>
      <c r="IJ185" s="207"/>
      <c r="IK185" s="207"/>
      <c r="IL185" s="207"/>
      <c r="IM185" s="207"/>
      <c r="IN185" s="207"/>
      <c r="IO185" s="207"/>
      <c r="IP185" s="207"/>
      <c r="IQ185" s="207"/>
      <c r="IR185" s="207"/>
      <c r="IS185" s="207"/>
      <c r="IT185" s="207"/>
      <c r="IU185" s="207"/>
      <c r="IV185" s="207"/>
      <c r="IW185" s="207"/>
      <c r="IX185" s="207"/>
      <c r="IY185" s="207"/>
      <c r="IZ185" s="207"/>
      <c r="JA185" s="207"/>
      <c r="JB185" s="207"/>
      <c r="JC185" s="207"/>
      <c r="JD185" s="207"/>
      <c r="JE185" s="198"/>
    </row>
    <row r="186" spans="1:265" outlineLevel="1" x14ac:dyDescent="0.25">
      <c r="A186" s="82" t="s">
        <v>271</v>
      </c>
      <c r="B186" s="82" t="s">
        <v>271</v>
      </c>
      <c r="C186" s="137">
        <v>1924.4</v>
      </c>
      <c r="D186" s="90" t="s">
        <v>324</v>
      </c>
      <c r="E186" s="130">
        <v>342.22181356659001</v>
      </c>
      <c r="F186" s="67" t="s">
        <v>15</v>
      </c>
      <c r="G186" s="67">
        <v>19</v>
      </c>
      <c r="H186" s="91" t="s">
        <v>456</v>
      </c>
      <c r="I186" s="67" t="s">
        <v>329</v>
      </c>
      <c r="J186" s="82" t="s">
        <v>322</v>
      </c>
      <c r="K186" s="183" t="s">
        <v>7</v>
      </c>
      <c r="L186" s="82">
        <v>1</v>
      </c>
      <c r="M186" s="82"/>
      <c r="N186" s="82"/>
      <c r="O186" s="82">
        <v>2</v>
      </c>
      <c r="P186" s="82">
        <v>1</v>
      </c>
      <c r="Q186" s="82">
        <v>12</v>
      </c>
      <c r="R186" s="193"/>
      <c r="S186" s="193"/>
      <c r="T186" s="193"/>
    </row>
    <row r="187" spans="1:265" outlineLevel="1" x14ac:dyDescent="0.25">
      <c r="A187" s="82" t="s">
        <v>271</v>
      </c>
      <c r="B187" s="134" t="s">
        <v>271</v>
      </c>
      <c r="C187" s="137">
        <v>4469.51</v>
      </c>
      <c r="D187" s="90" t="s">
        <v>324</v>
      </c>
      <c r="E187" s="130">
        <v>217.46890916019899</v>
      </c>
      <c r="F187" s="67" t="s">
        <v>15</v>
      </c>
      <c r="G187" s="67">
        <v>19</v>
      </c>
      <c r="H187" s="84" t="s">
        <v>457</v>
      </c>
      <c r="I187" s="67" t="s">
        <v>279</v>
      </c>
      <c r="J187" s="82" t="s">
        <v>322</v>
      </c>
      <c r="K187" s="183" t="s">
        <v>323</v>
      </c>
      <c r="L187" s="82"/>
      <c r="M187" s="82"/>
      <c r="N187" s="82"/>
      <c r="O187" s="82"/>
      <c r="P187" s="82"/>
      <c r="Q187" s="82">
        <v>2</v>
      </c>
      <c r="R187" s="193"/>
      <c r="S187" s="193"/>
      <c r="T187" s="193"/>
    </row>
    <row r="188" spans="1:265" outlineLevel="1" x14ac:dyDescent="0.25">
      <c r="A188" s="82" t="s">
        <v>271</v>
      </c>
      <c r="B188" s="134" t="s">
        <v>271</v>
      </c>
      <c r="C188" s="137">
        <f>43.49+1435.37</f>
        <v>1478.86</v>
      </c>
      <c r="D188" s="90" t="s">
        <v>324</v>
      </c>
      <c r="E188" s="130">
        <v>484.17421461591101</v>
      </c>
      <c r="F188" s="67">
        <v>1</v>
      </c>
      <c r="G188" s="67">
        <v>19</v>
      </c>
      <c r="H188" s="84" t="s">
        <v>379</v>
      </c>
      <c r="I188" s="67" t="s">
        <v>279</v>
      </c>
      <c r="J188" s="82" t="s">
        <v>322</v>
      </c>
      <c r="K188" s="183" t="s">
        <v>351</v>
      </c>
      <c r="L188" s="82"/>
      <c r="M188" s="82"/>
      <c r="N188" s="82"/>
      <c r="O188" s="82"/>
      <c r="P188" s="82"/>
      <c r="Q188" s="82"/>
      <c r="R188" s="193"/>
      <c r="S188" s="193"/>
      <c r="T188" s="193"/>
    </row>
    <row r="189" spans="1:265" outlineLevel="1" x14ac:dyDescent="0.25">
      <c r="A189" s="82" t="s">
        <v>271</v>
      </c>
      <c r="B189" s="134" t="s">
        <v>271</v>
      </c>
      <c r="C189" s="137">
        <v>1284.27</v>
      </c>
      <c r="D189" s="90" t="s">
        <v>324</v>
      </c>
      <c r="E189" s="130">
        <v>331.95999619201501</v>
      </c>
      <c r="F189" s="67">
        <v>1</v>
      </c>
      <c r="G189" s="67">
        <v>19</v>
      </c>
      <c r="H189" s="91" t="s">
        <v>529</v>
      </c>
      <c r="I189" s="67" t="s">
        <v>279</v>
      </c>
      <c r="J189" s="82" t="s">
        <v>322</v>
      </c>
      <c r="K189" s="183" t="s">
        <v>257</v>
      </c>
      <c r="L189" s="82"/>
      <c r="M189" s="82"/>
      <c r="N189" s="82"/>
      <c r="O189" s="82"/>
      <c r="P189" s="82"/>
      <c r="Q189" s="82"/>
      <c r="R189" s="193"/>
      <c r="S189" s="193"/>
      <c r="T189" s="193"/>
    </row>
    <row r="190" spans="1:265" outlineLevel="1" x14ac:dyDescent="0.25">
      <c r="A190" s="82" t="s">
        <v>271</v>
      </c>
      <c r="B190" s="134" t="s">
        <v>271</v>
      </c>
      <c r="C190" s="137">
        <v>344.78</v>
      </c>
      <c r="D190" s="90" t="s">
        <v>324</v>
      </c>
      <c r="E190" s="130">
        <v>1179.26879381863</v>
      </c>
      <c r="F190" s="67">
        <v>1</v>
      </c>
      <c r="G190" s="67">
        <v>19</v>
      </c>
      <c r="H190" s="84" t="s">
        <v>256</v>
      </c>
      <c r="I190" s="67" t="s">
        <v>279</v>
      </c>
      <c r="J190" s="82" t="s">
        <v>330</v>
      </c>
      <c r="K190" s="183" t="s">
        <v>331</v>
      </c>
      <c r="L190" s="82"/>
      <c r="M190" s="82"/>
      <c r="N190" s="82"/>
      <c r="O190" s="82"/>
      <c r="P190" s="82"/>
      <c r="Q190" s="82">
        <v>2</v>
      </c>
      <c r="R190" s="193"/>
      <c r="S190" s="193"/>
      <c r="T190" s="193"/>
    </row>
    <row r="191" spans="1:265" s="87" customFormat="1" outlineLevel="1" x14ac:dyDescent="0.25">
      <c r="A191" s="85" t="s">
        <v>271</v>
      </c>
      <c r="B191" s="85" t="s">
        <v>271</v>
      </c>
      <c r="C191" s="102"/>
      <c r="D191" s="102"/>
      <c r="E191" s="86"/>
      <c r="F191" s="88"/>
      <c r="G191" s="88"/>
      <c r="H191" s="87" t="s">
        <v>458</v>
      </c>
      <c r="I191" s="88"/>
      <c r="J191" s="85"/>
      <c r="K191" s="184"/>
      <c r="L191" s="88">
        <f>SUM(L192:L194)</f>
        <v>0</v>
      </c>
      <c r="M191" s="88">
        <f t="shared" ref="M191:T191" si="37">SUM(M192:M194)</f>
        <v>0</v>
      </c>
      <c r="N191" s="88">
        <f t="shared" si="37"/>
        <v>0</v>
      </c>
      <c r="O191" s="88">
        <f t="shared" si="37"/>
        <v>0</v>
      </c>
      <c r="P191" s="88">
        <f t="shared" si="37"/>
        <v>0</v>
      </c>
      <c r="Q191" s="88">
        <f t="shared" si="37"/>
        <v>4</v>
      </c>
      <c r="R191" s="88">
        <f t="shared" si="37"/>
        <v>0</v>
      </c>
      <c r="S191" s="88">
        <f t="shared" si="37"/>
        <v>0</v>
      </c>
      <c r="T191" s="88">
        <f t="shared" si="37"/>
        <v>0</v>
      </c>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c r="EM191" s="207"/>
      <c r="EN191" s="207"/>
      <c r="EO191" s="207"/>
      <c r="EP191" s="207"/>
      <c r="EQ191" s="207"/>
      <c r="ER191" s="207"/>
      <c r="ES191" s="207"/>
      <c r="ET191" s="207"/>
      <c r="EU191" s="207"/>
      <c r="EV191" s="207"/>
      <c r="EW191" s="207"/>
      <c r="EX191" s="207"/>
      <c r="EY191" s="207"/>
      <c r="EZ191" s="207"/>
      <c r="FA191" s="207"/>
      <c r="FB191" s="207"/>
      <c r="FC191" s="207"/>
      <c r="FD191" s="207"/>
      <c r="FE191" s="207"/>
      <c r="FF191" s="207"/>
      <c r="FG191" s="207"/>
      <c r="FH191" s="207"/>
      <c r="FI191" s="207"/>
      <c r="FJ191" s="207"/>
      <c r="FK191" s="207"/>
      <c r="FL191" s="207"/>
      <c r="FM191" s="207"/>
      <c r="FN191" s="207"/>
      <c r="FO191" s="207"/>
      <c r="FP191" s="207"/>
      <c r="FQ191" s="207"/>
      <c r="FR191" s="207"/>
      <c r="FS191" s="207"/>
      <c r="FT191" s="207"/>
      <c r="FU191" s="207"/>
      <c r="FV191" s="207"/>
      <c r="FW191" s="207"/>
      <c r="FX191" s="207"/>
      <c r="FY191" s="207"/>
      <c r="FZ191" s="207"/>
      <c r="GA191" s="207"/>
      <c r="GB191" s="207"/>
      <c r="GC191" s="207"/>
      <c r="GD191" s="207"/>
      <c r="GE191" s="207"/>
      <c r="GF191" s="207"/>
      <c r="GG191" s="207"/>
      <c r="GH191" s="207"/>
      <c r="GI191" s="207"/>
      <c r="GJ191" s="207"/>
      <c r="GK191" s="207"/>
      <c r="GL191" s="207"/>
      <c r="GM191" s="207"/>
      <c r="GN191" s="207"/>
      <c r="GO191" s="207"/>
      <c r="GP191" s="207"/>
      <c r="GQ191" s="207"/>
      <c r="GR191" s="207"/>
      <c r="GS191" s="207"/>
      <c r="GT191" s="207"/>
      <c r="GU191" s="207"/>
      <c r="GV191" s="207"/>
      <c r="GW191" s="207"/>
      <c r="GX191" s="207"/>
      <c r="GY191" s="207"/>
      <c r="GZ191" s="207"/>
      <c r="HA191" s="207"/>
      <c r="HB191" s="207"/>
      <c r="HC191" s="207"/>
      <c r="HD191" s="207"/>
      <c r="HE191" s="207"/>
      <c r="HF191" s="207"/>
      <c r="HG191" s="207"/>
      <c r="HH191" s="207"/>
      <c r="HI191" s="207"/>
      <c r="HJ191" s="207"/>
      <c r="HK191" s="207"/>
      <c r="HL191" s="207"/>
      <c r="HM191" s="207"/>
      <c r="HN191" s="207"/>
      <c r="HO191" s="207"/>
      <c r="HP191" s="207"/>
      <c r="HQ191" s="207"/>
      <c r="HR191" s="207"/>
      <c r="HS191" s="207"/>
      <c r="HT191" s="207"/>
      <c r="HU191" s="207"/>
      <c r="HV191" s="207"/>
      <c r="HW191" s="207"/>
      <c r="HX191" s="207"/>
      <c r="HY191" s="207"/>
      <c r="HZ191" s="207"/>
      <c r="IA191" s="207"/>
      <c r="IB191" s="207"/>
      <c r="IC191" s="207"/>
      <c r="ID191" s="207"/>
      <c r="IE191" s="207"/>
      <c r="IF191" s="207"/>
      <c r="IG191" s="207"/>
      <c r="IH191" s="207"/>
      <c r="II191" s="207"/>
      <c r="IJ191" s="207"/>
      <c r="IK191" s="207"/>
      <c r="IL191" s="207"/>
      <c r="IM191" s="207"/>
      <c r="IN191" s="207"/>
      <c r="IO191" s="207"/>
      <c r="IP191" s="207"/>
      <c r="IQ191" s="207"/>
      <c r="IR191" s="207"/>
      <c r="IS191" s="207"/>
      <c r="IT191" s="207"/>
      <c r="IU191" s="207"/>
      <c r="IV191" s="207"/>
      <c r="IW191" s="207"/>
      <c r="IX191" s="207"/>
      <c r="IY191" s="207"/>
      <c r="IZ191" s="207"/>
      <c r="JA191" s="207"/>
      <c r="JB191" s="207"/>
      <c r="JC191" s="207"/>
      <c r="JD191" s="207"/>
      <c r="JE191" s="198"/>
    </row>
    <row r="192" spans="1:265" outlineLevel="1" x14ac:dyDescent="0.25">
      <c r="A192" s="82" t="s">
        <v>271</v>
      </c>
      <c r="B192" s="134" t="s">
        <v>271</v>
      </c>
      <c r="C192" s="137">
        <v>1175.77</v>
      </c>
      <c r="D192" s="90" t="s">
        <v>324</v>
      </c>
      <c r="E192" s="130">
        <v>1861.7288660891199</v>
      </c>
      <c r="F192" s="67">
        <v>1</v>
      </c>
      <c r="G192" s="67">
        <v>25</v>
      </c>
      <c r="H192" s="84" t="s">
        <v>459</v>
      </c>
      <c r="I192" s="67" t="s">
        <v>329</v>
      </c>
      <c r="J192" s="82" t="s">
        <v>322</v>
      </c>
      <c r="K192" s="183" t="s">
        <v>257</v>
      </c>
      <c r="L192" s="82"/>
      <c r="M192" s="82"/>
      <c r="N192" s="82"/>
      <c r="O192" s="82"/>
      <c r="P192" s="82"/>
      <c r="Q192" s="533">
        <f>2</f>
        <v>2</v>
      </c>
      <c r="R192" s="193"/>
      <c r="S192" s="193"/>
      <c r="T192" s="193"/>
    </row>
    <row r="193" spans="1:265" outlineLevel="1" x14ac:dyDescent="0.25">
      <c r="A193" s="82" t="s">
        <v>271</v>
      </c>
      <c r="B193" s="134" t="s">
        <v>271</v>
      </c>
      <c r="C193" s="137">
        <v>327.81</v>
      </c>
      <c r="D193" s="90" t="s">
        <v>324</v>
      </c>
      <c r="E193" s="130">
        <v>152.21795605558799</v>
      </c>
      <c r="F193" s="67">
        <v>1</v>
      </c>
      <c r="G193" s="67">
        <v>25</v>
      </c>
      <c r="H193" s="84" t="s">
        <v>1002</v>
      </c>
      <c r="I193" s="67" t="s">
        <v>329</v>
      </c>
      <c r="J193" s="82" t="s">
        <v>322</v>
      </c>
      <c r="K193" s="183" t="s">
        <v>351</v>
      </c>
      <c r="L193" s="82"/>
      <c r="M193" s="82"/>
      <c r="N193" s="82"/>
      <c r="O193" s="82"/>
      <c r="P193" s="82"/>
      <c r="Q193" s="82">
        <v>2</v>
      </c>
      <c r="R193" s="193"/>
      <c r="S193" s="193"/>
      <c r="T193" s="193"/>
    </row>
    <row r="194" spans="1:265" outlineLevel="1" x14ac:dyDescent="0.25">
      <c r="A194" s="82" t="s">
        <v>271</v>
      </c>
      <c r="B194" s="134" t="s">
        <v>271</v>
      </c>
      <c r="C194" s="137">
        <v>767.96</v>
      </c>
      <c r="D194" s="90" t="s">
        <v>324</v>
      </c>
      <c r="E194" s="130">
        <v>251.427741541752</v>
      </c>
      <c r="F194" s="67">
        <v>1</v>
      </c>
      <c r="G194" s="67">
        <v>25</v>
      </c>
      <c r="H194" s="91" t="s">
        <v>461</v>
      </c>
      <c r="I194" s="67" t="s">
        <v>329</v>
      </c>
      <c r="J194" s="82" t="s">
        <v>322</v>
      </c>
      <c r="K194" s="183" t="s">
        <v>351</v>
      </c>
      <c r="L194" s="82"/>
      <c r="M194" s="82"/>
      <c r="N194" s="82"/>
      <c r="O194" s="82"/>
      <c r="P194" s="82"/>
      <c r="Q194" s="82"/>
      <c r="R194" s="193"/>
      <c r="S194" s="193"/>
      <c r="T194" s="193"/>
    </row>
    <row r="195" spans="1:265" s="87" customFormat="1" outlineLevel="1" x14ac:dyDescent="0.25">
      <c r="A195" s="85" t="s">
        <v>271</v>
      </c>
      <c r="B195" s="85" t="s">
        <v>271</v>
      </c>
      <c r="C195" s="102"/>
      <c r="D195" s="102"/>
      <c r="E195" s="86"/>
      <c r="F195" s="88"/>
      <c r="G195" s="88"/>
      <c r="H195" s="87" t="s">
        <v>514</v>
      </c>
      <c r="I195" s="88"/>
      <c r="J195" s="85"/>
      <c r="K195" s="184"/>
      <c r="L195" s="88">
        <f>SUM(L196:L205)</f>
        <v>0</v>
      </c>
      <c r="M195" s="88">
        <f t="shared" ref="M195:T195" si="38">SUM(M196:M205)</f>
        <v>2</v>
      </c>
      <c r="N195" s="88">
        <f t="shared" si="38"/>
        <v>4</v>
      </c>
      <c r="O195" s="88">
        <f t="shared" si="38"/>
        <v>0</v>
      </c>
      <c r="P195" s="88">
        <f t="shared" si="38"/>
        <v>0</v>
      </c>
      <c r="Q195" s="88">
        <f t="shared" si="38"/>
        <v>11</v>
      </c>
      <c r="R195" s="88">
        <f t="shared" si="38"/>
        <v>5</v>
      </c>
      <c r="S195" s="88">
        <f t="shared" si="38"/>
        <v>0</v>
      </c>
      <c r="T195" s="88">
        <f t="shared" si="38"/>
        <v>0</v>
      </c>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c r="EP195" s="207"/>
      <c r="EQ195" s="207"/>
      <c r="ER195" s="207"/>
      <c r="ES195" s="207"/>
      <c r="ET195" s="207"/>
      <c r="EU195" s="207"/>
      <c r="EV195" s="207"/>
      <c r="EW195" s="207"/>
      <c r="EX195" s="207"/>
      <c r="EY195" s="207"/>
      <c r="EZ195" s="207"/>
      <c r="FA195" s="207"/>
      <c r="FB195" s="207"/>
      <c r="FC195" s="207"/>
      <c r="FD195" s="207"/>
      <c r="FE195" s="207"/>
      <c r="FF195" s="207"/>
      <c r="FG195" s="207"/>
      <c r="FH195" s="207"/>
      <c r="FI195" s="207"/>
      <c r="FJ195" s="207"/>
      <c r="FK195" s="207"/>
      <c r="FL195" s="207"/>
      <c r="FM195" s="207"/>
      <c r="FN195" s="207"/>
      <c r="FO195" s="207"/>
      <c r="FP195" s="207"/>
      <c r="FQ195" s="207"/>
      <c r="FR195" s="207"/>
      <c r="FS195" s="207"/>
      <c r="FT195" s="207"/>
      <c r="FU195" s="207"/>
      <c r="FV195" s="207"/>
      <c r="FW195" s="207"/>
      <c r="FX195" s="207"/>
      <c r="FY195" s="207"/>
      <c r="FZ195" s="207"/>
      <c r="GA195" s="207"/>
      <c r="GB195" s="207"/>
      <c r="GC195" s="207"/>
      <c r="GD195" s="207"/>
      <c r="GE195" s="207"/>
      <c r="GF195" s="207"/>
      <c r="GG195" s="207"/>
      <c r="GH195" s="207"/>
      <c r="GI195" s="207"/>
      <c r="GJ195" s="207"/>
      <c r="GK195" s="207"/>
      <c r="GL195" s="207"/>
      <c r="GM195" s="207"/>
      <c r="GN195" s="207"/>
      <c r="GO195" s="207"/>
      <c r="GP195" s="207"/>
      <c r="GQ195" s="207"/>
      <c r="GR195" s="207"/>
      <c r="GS195" s="207"/>
      <c r="GT195" s="207"/>
      <c r="GU195" s="207"/>
      <c r="GV195" s="207"/>
      <c r="GW195" s="207"/>
      <c r="GX195" s="207"/>
      <c r="GY195" s="207"/>
      <c r="GZ195" s="207"/>
      <c r="HA195" s="207"/>
      <c r="HB195" s="207"/>
      <c r="HC195" s="207"/>
      <c r="HD195" s="207"/>
      <c r="HE195" s="207"/>
      <c r="HF195" s="207"/>
      <c r="HG195" s="207"/>
      <c r="HH195" s="207"/>
      <c r="HI195" s="207"/>
      <c r="HJ195" s="207"/>
      <c r="HK195" s="207"/>
      <c r="HL195" s="207"/>
      <c r="HM195" s="207"/>
      <c r="HN195" s="207"/>
      <c r="HO195" s="207"/>
      <c r="HP195" s="207"/>
      <c r="HQ195" s="207"/>
      <c r="HR195" s="207"/>
      <c r="HS195" s="207"/>
      <c r="HT195" s="207"/>
      <c r="HU195" s="207"/>
      <c r="HV195" s="207"/>
      <c r="HW195" s="207"/>
      <c r="HX195" s="207"/>
      <c r="HY195" s="207"/>
      <c r="HZ195" s="207"/>
      <c r="IA195" s="207"/>
      <c r="IB195" s="207"/>
      <c r="IC195" s="207"/>
      <c r="ID195" s="207"/>
      <c r="IE195" s="207"/>
      <c r="IF195" s="207"/>
      <c r="IG195" s="207"/>
      <c r="IH195" s="207"/>
      <c r="II195" s="207"/>
      <c r="IJ195" s="207"/>
      <c r="IK195" s="207"/>
      <c r="IL195" s="207"/>
      <c r="IM195" s="207"/>
      <c r="IN195" s="207"/>
      <c r="IO195" s="207"/>
      <c r="IP195" s="207"/>
      <c r="IQ195" s="207"/>
      <c r="IR195" s="207"/>
      <c r="IS195" s="207"/>
      <c r="IT195" s="207"/>
      <c r="IU195" s="207"/>
      <c r="IV195" s="207"/>
      <c r="IW195" s="207"/>
      <c r="IX195" s="207"/>
      <c r="IY195" s="207"/>
      <c r="IZ195" s="207"/>
      <c r="JA195" s="207"/>
      <c r="JB195" s="207"/>
      <c r="JC195" s="207"/>
      <c r="JD195" s="207"/>
      <c r="JE195" s="198"/>
    </row>
    <row r="196" spans="1:265" outlineLevel="1" x14ac:dyDescent="0.25">
      <c r="A196" s="82" t="s">
        <v>271</v>
      </c>
      <c r="B196" s="134" t="s">
        <v>271</v>
      </c>
      <c r="C196" s="137">
        <v>1181.96</v>
      </c>
      <c r="D196" s="90" t="s">
        <v>324</v>
      </c>
      <c r="E196" s="130">
        <v>179.761335558159</v>
      </c>
      <c r="F196" s="67">
        <v>1</v>
      </c>
      <c r="G196" s="67">
        <v>19</v>
      </c>
      <c r="H196" s="91" t="s">
        <v>462</v>
      </c>
      <c r="I196" s="67" t="s">
        <v>329</v>
      </c>
      <c r="J196" s="82" t="s">
        <v>322</v>
      </c>
      <c r="K196" s="183" t="s">
        <v>323</v>
      </c>
      <c r="L196" s="82"/>
      <c r="M196" s="82"/>
      <c r="N196" s="82"/>
      <c r="O196" s="82"/>
      <c r="P196" s="82"/>
      <c r="Q196" s="533">
        <f>2+2</f>
        <v>4</v>
      </c>
      <c r="R196" s="193">
        <v>5</v>
      </c>
      <c r="S196" s="193"/>
      <c r="T196" s="193"/>
    </row>
    <row r="197" spans="1:265" outlineLevel="1" x14ac:dyDescent="0.25">
      <c r="A197" s="82" t="s">
        <v>271</v>
      </c>
      <c r="B197" s="134" t="s">
        <v>271</v>
      </c>
      <c r="C197" s="137">
        <v>1129.2</v>
      </c>
      <c r="D197" s="90" t="s">
        <v>324</v>
      </c>
      <c r="E197" s="130">
        <v>369.69660626718297</v>
      </c>
      <c r="F197" s="67">
        <v>1</v>
      </c>
      <c r="G197" s="67">
        <v>19</v>
      </c>
      <c r="H197" s="84" t="s">
        <v>463</v>
      </c>
      <c r="I197" s="67" t="s">
        <v>329</v>
      </c>
      <c r="J197" s="82" t="s">
        <v>322</v>
      </c>
      <c r="K197" s="183" t="s">
        <v>351</v>
      </c>
      <c r="L197" s="82"/>
      <c r="M197" s="82"/>
      <c r="N197" s="82"/>
      <c r="O197" s="82"/>
      <c r="P197" s="82"/>
      <c r="Q197" s="82"/>
      <c r="R197" s="193"/>
      <c r="S197" s="193"/>
      <c r="T197" s="193"/>
    </row>
    <row r="198" spans="1:265" outlineLevel="1" x14ac:dyDescent="0.25">
      <c r="A198" s="82" t="s">
        <v>271</v>
      </c>
      <c r="B198" s="134" t="s">
        <v>271</v>
      </c>
      <c r="C198" s="137">
        <f>4319.77+79.75</f>
        <v>4399.5200000000004</v>
      </c>
      <c r="D198" s="90" t="s">
        <v>324</v>
      </c>
      <c r="E198" s="130">
        <v>1210.0476869067199</v>
      </c>
      <c r="F198" s="67">
        <v>1</v>
      </c>
      <c r="G198" s="67">
        <v>19</v>
      </c>
      <c r="H198" s="84" t="s">
        <v>464</v>
      </c>
      <c r="I198" s="67" t="s">
        <v>329</v>
      </c>
      <c r="J198" s="82" t="s">
        <v>322</v>
      </c>
      <c r="K198" s="183" t="s">
        <v>351</v>
      </c>
      <c r="L198" s="82"/>
      <c r="M198" s="82"/>
      <c r="N198" s="82"/>
      <c r="O198" s="82"/>
      <c r="P198" s="82"/>
      <c r="Q198" s="82"/>
      <c r="R198" s="193"/>
      <c r="S198" s="193"/>
      <c r="T198" s="193"/>
    </row>
    <row r="199" spans="1:265" outlineLevel="1" x14ac:dyDescent="0.25">
      <c r="A199" s="82" t="s">
        <v>271</v>
      </c>
      <c r="B199" s="134" t="s">
        <v>271</v>
      </c>
      <c r="C199" s="137">
        <f>C198*50%</f>
        <v>2199.7600000000002</v>
      </c>
      <c r="D199" s="90" t="s">
        <v>324</v>
      </c>
      <c r="E199" s="130">
        <v>496.586404870237</v>
      </c>
      <c r="F199" s="67">
        <v>1</v>
      </c>
      <c r="G199" s="67">
        <v>19</v>
      </c>
      <c r="H199" s="91" t="s">
        <v>353</v>
      </c>
      <c r="I199" s="67" t="s">
        <v>329</v>
      </c>
      <c r="J199" s="82" t="s">
        <v>322</v>
      </c>
      <c r="K199" s="183" t="s">
        <v>351</v>
      </c>
      <c r="L199" s="82"/>
      <c r="M199" s="82"/>
      <c r="N199" s="82"/>
      <c r="O199" s="82"/>
      <c r="P199" s="82"/>
      <c r="Q199" s="82"/>
      <c r="R199" s="193"/>
      <c r="S199" s="193"/>
      <c r="T199" s="193"/>
    </row>
    <row r="200" spans="1:265" outlineLevel="1" x14ac:dyDescent="0.25">
      <c r="A200" s="82" t="s">
        <v>271</v>
      </c>
      <c r="B200" s="134" t="s">
        <v>271</v>
      </c>
      <c r="C200" s="137">
        <v>643.84</v>
      </c>
      <c r="D200" s="90" t="s">
        <v>324</v>
      </c>
      <c r="E200" s="130">
        <v>298.96589129931903</v>
      </c>
      <c r="F200" s="67">
        <v>1</v>
      </c>
      <c r="G200" s="67">
        <v>19</v>
      </c>
      <c r="H200" s="91" t="s">
        <v>465</v>
      </c>
      <c r="I200" s="67" t="s">
        <v>329</v>
      </c>
      <c r="J200" s="82" t="s">
        <v>322</v>
      </c>
      <c r="K200" s="183" t="s">
        <v>351</v>
      </c>
      <c r="L200" s="82"/>
      <c r="M200" s="82"/>
      <c r="N200" s="82"/>
      <c r="O200" s="82"/>
      <c r="P200" s="82"/>
      <c r="Q200" s="82">
        <v>3</v>
      </c>
      <c r="R200" s="193"/>
      <c r="S200" s="193"/>
      <c r="T200" s="193"/>
    </row>
    <row r="201" spans="1:265" outlineLevel="1" x14ac:dyDescent="0.25">
      <c r="A201" s="82" t="s">
        <v>271</v>
      </c>
      <c r="B201" s="134" t="s">
        <v>271</v>
      </c>
      <c r="C201" s="137">
        <v>159.38</v>
      </c>
      <c r="D201" s="90" t="s">
        <v>324</v>
      </c>
      <c r="E201" s="130">
        <v>55.863076401606101</v>
      </c>
      <c r="F201" s="67" t="s">
        <v>15</v>
      </c>
      <c r="G201" s="67">
        <v>19</v>
      </c>
      <c r="H201" s="91" t="s">
        <v>466</v>
      </c>
      <c r="I201" s="67" t="s">
        <v>329</v>
      </c>
      <c r="J201" s="82" t="s">
        <v>322</v>
      </c>
      <c r="K201" s="183" t="s">
        <v>351</v>
      </c>
      <c r="L201" s="82"/>
      <c r="M201" s="82"/>
      <c r="N201" s="82"/>
      <c r="O201" s="82"/>
      <c r="P201" s="82"/>
      <c r="Q201" s="82">
        <v>1</v>
      </c>
      <c r="R201" s="193"/>
      <c r="S201" s="193"/>
      <c r="T201" s="193"/>
    </row>
    <row r="202" spans="1:265" outlineLevel="1" x14ac:dyDescent="0.25">
      <c r="A202" s="82" t="s">
        <v>271</v>
      </c>
      <c r="B202" s="134" t="s">
        <v>271</v>
      </c>
      <c r="C202" s="137">
        <f>C201</f>
        <v>159.38</v>
      </c>
      <c r="D202" s="90" t="s">
        <v>324</v>
      </c>
      <c r="E202" s="130">
        <v>196.379916005853</v>
      </c>
      <c r="F202" s="67" t="s">
        <v>15</v>
      </c>
      <c r="G202" s="67">
        <v>19</v>
      </c>
      <c r="H202" s="91" t="s">
        <v>467</v>
      </c>
      <c r="I202" s="67" t="s">
        <v>329</v>
      </c>
      <c r="J202" s="82" t="s">
        <v>322</v>
      </c>
      <c r="K202" s="183" t="s">
        <v>351</v>
      </c>
      <c r="L202" s="82"/>
      <c r="M202" s="82"/>
      <c r="N202" s="533">
        <v>2</v>
      </c>
      <c r="O202" s="82"/>
      <c r="P202" s="82"/>
      <c r="Q202" s="82">
        <v>1</v>
      </c>
      <c r="R202" s="193"/>
      <c r="S202" s="193"/>
      <c r="T202" s="193"/>
    </row>
    <row r="203" spans="1:265" outlineLevel="1" x14ac:dyDescent="0.25">
      <c r="A203" s="82" t="s">
        <v>271</v>
      </c>
      <c r="B203" s="82" t="s">
        <v>271</v>
      </c>
      <c r="C203" s="137">
        <v>50.03</v>
      </c>
      <c r="D203" s="90" t="s">
        <v>324</v>
      </c>
      <c r="E203" s="130">
        <v>241.03231429282499</v>
      </c>
      <c r="F203" s="67" t="s">
        <v>15</v>
      </c>
      <c r="G203" s="67">
        <v>19</v>
      </c>
      <c r="H203" s="91" t="s">
        <v>468</v>
      </c>
      <c r="I203" s="67" t="s">
        <v>356</v>
      </c>
      <c r="J203" s="82" t="s">
        <v>330</v>
      </c>
      <c r="K203" s="183" t="s">
        <v>331</v>
      </c>
      <c r="L203" s="82"/>
      <c r="M203" s="82">
        <v>1</v>
      </c>
      <c r="N203" s="82">
        <v>1</v>
      </c>
      <c r="O203" s="82"/>
      <c r="P203" s="82"/>
      <c r="Q203" s="82">
        <v>1</v>
      </c>
      <c r="R203" s="193"/>
      <c r="S203" s="193"/>
      <c r="T203" s="193"/>
    </row>
    <row r="204" spans="1:265" outlineLevel="1" x14ac:dyDescent="0.25">
      <c r="A204" s="82" t="s">
        <v>271</v>
      </c>
      <c r="B204" s="82" t="s">
        <v>271</v>
      </c>
      <c r="C204" s="137">
        <v>55.99</v>
      </c>
      <c r="D204" s="90" t="s">
        <v>324</v>
      </c>
      <c r="E204" s="130">
        <v>269.74613786238803</v>
      </c>
      <c r="F204" s="67" t="s">
        <v>15</v>
      </c>
      <c r="G204" s="67">
        <v>19</v>
      </c>
      <c r="H204" s="91" t="s">
        <v>469</v>
      </c>
      <c r="I204" s="67" t="s">
        <v>279</v>
      </c>
      <c r="J204" s="82" t="s">
        <v>330</v>
      </c>
      <c r="K204" s="183" t="s">
        <v>331</v>
      </c>
      <c r="L204" s="82"/>
      <c r="M204" s="82">
        <v>1</v>
      </c>
      <c r="N204" s="82">
        <v>1</v>
      </c>
      <c r="O204" s="82"/>
      <c r="P204" s="82"/>
      <c r="Q204" s="82">
        <v>1</v>
      </c>
      <c r="R204" s="193"/>
      <c r="S204" s="193"/>
      <c r="T204" s="193"/>
    </row>
    <row r="205" spans="1:265" outlineLevel="1" x14ac:dyDescent="0.25">
      <c r="A205" s="82" t="s">
        <v>271</v>
      </c>
      <c r="B205" s="82" t="s">
        <v>271</v>
      </c>
      <c r="C205" s="137">
        <v>534.38</v>
      </c>
      <c r="D205" s="90" t="s">
        <v>324</v>
      </c>
      <c r="E205" s="130">
        <v>1827.76744022508</v>
      </c>
      <c r="F205" s="67" t="s">
        <v>15</v>
      </c>
      <c r="G205" s="67">
        <v>19</v>
      </c>
      <c r="H205" s="91" t="s">
        <v>470</v>
      </c>
      <c r="I205" s="67" t="s">
        <v>279</v>
      </c>
      <c r="J205" s="82" t="s">
        <v>330</v>
      </c>
      <c r="K205" s="183" t="s">
        <v>331</v>
      </c>
      <c r="L205" s="82"/>
      <c r="M205" s="82"/>
      <c r="N205" s="82"/>
      <c r="O205" s="82"/>
      <c r="P205" s="82"/>
      <c r="Q205" s="82"/>
      <c r="R205" s="193"/>
      <c r="S205" s="193"/>
      <c r="T205" s="193"/>
    </row>
    <row r="206" spans="1:265" s="87" customFormat="1" outlineLevel="1" x14ac:dyDescent="0.25">
      <c r="A206" s="85" t="s">
        <v>271</v>
      </c>
      <c r="B206" s="85" t="s">
        <v>271</v>
      </c>
      <c r="C206" s="102"/>
      <c r="D206" s="102"/>
      <c r="E206" s="86"/>
      <c r="F206" s="88"/>
      <c r="G206" s="88"/>
      <c r="H206" s="87" t="s">
        <v>471</v>
      </c>
      <c r="I206" s="88"/>
      <c r="J206" s="85"/>
      <c r="K206" s="184"/>
      <c r="L206" s="88">
        <f t="shared" ref="L206:T206" si="39">SUM(L207:L217)</f>
        <v>4</v>
      </c>
      <c r="M206" s="88">
        <f t="shared" si="39"/>
        <v>4</v>
      </c>
      <c r="N206" s="88">
        <f t="shared" si="39"/>
        <v>15</v>
      </c>
      <c r="O206" s="88">
        <f t="shared" si="39"/>
        <v>0</v>
      </c>
      <c r="P206" s="88">
        <f t="shared" si="39"/>
        <v>0</v>
      </c>
      <c r="Q206" s="88">
        <f t="shared" si="39"/>
        <v>22</v>
      </c>
      <c r="R206" s="88">
        <f t="shared" si="39"/>
        <v>0</v>
      </c>
      <c r="S206" s="88">
        <f t="shared" si="39"/>
        <v>0</v>
      </c>
      <c r="T206" s="88">
        <f t="shared" si="39"/>
        <v>0</v>
      </c>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c r="CX206" s="207"/>
      <c r="CY206" s="207"/>
      <c r="CZ206" s="207"/>
      <c r="DA206" s="207"/>
      <c r="DB206" s="207"/>
      <c r="DC206" s="207"/>
      <c r="DD206" s="207"/>
      <c r="DE206" s="207"/>
      <c r="DF206" s="207"/>
      <c r="DG206" s="207"/>
      <c r="DH206" s="207"/>
      <c r="DI206" s="207"/>
      <c r="DJ206" s="207"/>
      <c r="DK206" s="207"/>
      <c r="DL206" s="207"/>
      <c r="DM206" s="207"/>
      <c r="DN206" s="207"/>
      <c r="DO206" s="207"/>
      <c r="DP206" s="207"/>
      <c r="DQ206" s="207"/>
      <c r="DR206" s="207"/>
      <c r="DS206" s="207"/>
      <c r="DT206" s="207"/>
      <c r="DU206" s="207"/>
      <c r="DV206" s="207"/>
      <c r="DW206" s="207"/>
      <c r="DX206" s="207"/>
      <c r="DY206" s="207"/>
      <c r="DZ206" s="207"/>
      <c r="EA206" s="207"/>
      <c r="EB206" s="207"/>
      <c r="EC206" s="207"/>
      <c r="ED206" s="207"/>
      <c r="EE206" s="207"/>
      <c r="EF206" s="207"/>
      <c r="EG206" s="207"/>
      <c r="EH206" s="207"/>
      <c r="EI206" s="207"/>
      <c r="EJ206" s="207"/>
      <c r="EK206" s="207"/>
      <c r="EL206" s="207"/>
      <c r="EM206" s="207"/>
      <c r="EN206" s="207"/>
      <c r="EO206" s="207"/>
      <c r="EP206" s="207"/>
      <c r="EQ206" s="207"/>
      <c r="ER206" s="207"/>
      <c r="ES206" s="207"/>
      <c r="ET206" s="207"/>
      <c r="EU206" s="207"/>
      <c r="EV206" s="207"/>
      <c r="EW206" s="207"/>
      <c r="EX206" s="207"/>
      <c r="EY206" s="207"/>
      <c r="EZ206" s="207"/>
      <c r="FA206" s="207"/>
      <c r="FB206" s="207"/>
      <c r="FC206" s="207"/>
      <c r="FD206" s="207"/>
      <c r="FE206" s="207"/>
      <c r="FF206" s="207"/>
      <c r="FG206" s="207"/>
      <c r="FH206" s="207"/>
      <c r="FI206" s="207"/>
      <c r="FJ206" s="207"/>
      <c r="FK206" s="207"/>
      <c r="FL206" s="207"/>
      <c r="FM206" s="207"/>
      <c r="FN206" s="207"/>
      <c r="FO206" s="207"/>
      <c r="FP206" s="207"/>
      <c r="FQ206" s="207"/>
      <c r="FR206" s="207"/>
      <c r="FS206" s="207"/>
      <c r="FT206" s="207"/>
      <c r="FU206" s="207"/>
      <c r="FV206" s="207"/>
      <c r="FW206" s="207"/>
      <c r="FX206" s="207"/>
      <c r="FY206" s="207"/>
      <c r="FZ206" s="207"/>
      <c r="GA206" s="207"/>
      <c r="GB206" s="207"/>
      <c r="GC206" s="207"/>
      <c r="GD206" s="207"/>
      <c r="GE206" s="207"/>
      <c r="GF206" s="207"/>
      <c r="GG206" s="207"/>
      <c r="GH206" s="207"/>
      <c r="GI206" s="207"/>
      <c r="GJ206" s="207"/>
      <c r="GK206" s="207"/>
      <c r="GL206" s="207"/>
      <c r="GM206" s="207"/>
      <c r="GN206" s="207"/>
      <c r="GO206" s="207"/>
      <c r="GP206" s="207"/>
      <c r="GQ206" s="207"/>
      <c r="GR206" s="207"/>
      <c r="GS206" s="207"/>
      <c r="GT206" s="207"/>
      <c r="GU206" s="207"/>
      <c r="GV206" s="207"/>
      <c r="GW206" s="207"/>
      <c r="GX206" s="207"/>
      <c r="GY206" s="207"/>
      <c r="GZ206" s="207"/>
      <c r="HA206" s="207"/>
      <c r="HB206" s="207"/>
      <c r="HC206" s="207"/>
      <c r="HD206" s="207"/>
      <c r="HE206" s="207"/>
      <c r="HF206" s="207"/>
      <c r="HG206" s="207"/>
      <c r="HH206" s="207"/>
      <c r="HI206" s="207"/>
      <c r="HJ206" s="207"/>
      <c r="HK206" s="207"/>
      <c r="HL206" s="207"/>
      <c r="HM206" s="207"/>
      <c r="HN206" s="207"/>
      <c r="HO206" s="207"/>
      <c r="HP206" s="207"/>
      <c r="HQ206" s="207"/>
      <c r="HR206" s="207"/>
      <c r="HS206" s="207"/>
      <c r="HT206" s="207"/>
      <c r="HU206" s="207"/>
      <c r="HV206" s="207"/>
      <c r="HW206" s="207"/>
      <c r="HX206" s="207"/>
      <c r="HY206" s="207"/>
      <c r="HZ206" s="207"/>
      <c r="IA206" s="207"/>
      <c r="IB206" s="207"/>
      <c r="IC206" s="207"/>
      <c r="ID206" s="207"/>
      <c r="IE206" s="207"/>
      <c r="IF206" s="207"/>
      <c r="IG206" s="207"/>
      <c r="IH206" s="207"/>
      <c r="II206" s="207"/>
      <c r="IJ206" s="207"/>
      <c r="IK206" s="207"/>
      <c r="IL206" s="207"/>
      <c r="IM206" s="207"/>
      <c r="IN206" s="207"/>
      <c r="IO206" s="207"/>
      <c r="IP206" s="207"/>
      <c r="IQ206" s="207"/>
      <c r="IR206" s="207"/>
      <c r="IS206" s="207"/>
      <c r="IT206" s="207"/>
      <c r="IU206" s="207"/>
      <c r="IV206" s="207"/>
      <c r="IW206" s="207"/>
      <c r="IX206" s="207"/>
      <c r="IY206" s="207"/>
      <c r="IZ206" s="207"/>
      <c r="JA206" s="207"/>
      <c r="JB206" s="207"/>
      <c r="JC206" s="207"/>
      <c r="JD206" s="207"/>
      <c r="JE206" s="198"/>
    </row>
    <row r="207" spans="1:265" outlineLevel="1" x14ac:dyDescent="0.25">
      <c r="A207" s="82" t="s">
        <v>271</v>
      </c>
      <c r="B207" s="134" t="s">
        <v>271</v>
      </c>
      <c r="C207" s="137">
        <v>1348.5100000000002</v>
      </c>
      <c r="D207" s="90" t="s">
        <v>324</v>
      </c>
      <c r="E207" s="130">
        <v>1828.7093507085799</v>
      </c>
      <c r="F207" s="67">
        <v>1</v>
      </c>
      <c r="G207" s="67">
        <v>19</v>
      </c>
      <c r="H207" s="84" t="s">
        <v>471</v>
      </c>
      <c r="I207" s="67" t="s">
        <v>329</v>
      </c>
      <c r="J207" s="82" t="s">
        <v>330</v>
      </c>
      <c r="K207" s="183" t="s">
        <v>340</v>
      </c>
      <c r="L207" s="82">
        <v>4</v>
      </c>
      <c r="M207" s="82"/>
      <c r="N207" s="82"/>
      <c r="O207" s="82"/>
      <c r="P207" s="82"/>
      <c r="Q207" s="82">
        <v>8</v>
      </c>
      <c r="R207" s="193"/>
      <c r="S207" s="193"/>
      <c r="T207" s="193"/>
    </row>
    <row r="208" spans="1:265" outlineLevel="1" x14ac:dyDescent="0.25">
      <c r="A208" s="82" t="s">
        <v>271</v>
      </c>
      <c r="B208" s="134" t="s">
        <v>271</v>
      </c>
      <c r="C208" s="137">
        <v>846.29</v>
      </c>
      <c r="D208" s="90" t="s">
        <v>324</v>
      </c>
      <c r="E208" s="130">
        <v>1147.6506932919799</v>
      </c>
      <c r="F208" s="67">
        <v>1</v>
      </c>
      <c r="G208" s="67">
        <v>19</v>
      </c>
      <c r="H208" s="84" t="s">
        <v>247</v>
      </c>
      <c r="I208" s="67" t="s">
        <v>356</v>
      </c>
      <c r="J208" s="82" t="s">
        <v>330</v>
      </c>
      <c r="K208" s="183" t="s">
        <v>340</v>
      </c>
      <c r="L208" s="82"/>
      <c r="M208" s="82">
        <v>1</v>
      </c>
      <c r="N208" s="533">
        <f>1+5</f>
        <v>6</v>
      </c>
      <c r="O208" s="82"/>
      <c r="P208" s="82"/>
      <c r="Q208" s="82">
        <v>4</v>
      </c>
      <c r="R208" s="193"/>
      <c r="S208" s="193"/>
      <c r="T208" s="193"/>
    </row>
    <row r="209" spans="1:265" outlineLevel="1" x14ac:dyDescent="0.25">
      <c r="A209" s="82" t="s">
        <v>271</v>
      </c>
      <c r="B209" s="134" t="s">
        <v>271</v>
      </c>
      <c r="C209" s="137">
        <v>192.64</v>
      </c>
      <c r="D209" s="90" t="s">
        <v>324</v>
      </c>
      <c r="E209" s="130">
        <v>261.23838111730799</v>
      </c>
      <c r="F209" s="67">
        <v>1</v>
      </c>
      <c r="G209" s="67">
        <v>19</v>
      </c>
      <c r="H209" s="84" t="s">
        <v>246</v>
      </c>
      <c r="I209" s="67" t="s">
        <v>356</v>
      </c>
      <c r="J209" s="82" t="s">
        <v>330</v>
      </c>
      <c r="K209" s="183" t="s">
        <v>340</v>
      </c>
      <c r="L209" s="82"/>
      <c r="M209" s="82">
        <v>1</v>
      </c>
      <c r="N209" s="82">
        <v>1</v>
      </c>
      <c r="O209" s="82"/>
      <c r="P209" s="82"/>
      <c r="Q209" s="82">
        <v>4</v>
      </c>
      <c r="R209" s="193"/>
      <c r="S209" s="193"/>
      <c r="T209" s="193"/>
    </row>
    <row r="210" spans="1:265" outlineLevel="1" x14ac:dyDescent="0.25">
      <c r="A210" s="82" t="s">
        <v>271</v>
      </c>
      <c r="B210" s="134" t="s">
        <v>271</v>
      </c>
      <c r="C210" s="137">
        <v>100.37</v>
      </c>
      <c r="D210" s="90" t="s">
        <v>324</v>
      </c>
      <c r="E210" s="130">
        <v>136.11138036100601</v>
      </c>
      <c r="F210" s="67">
        <v>1</v>
      </c>
      <c r="G210" s="67">
        <v>19</v>
      </c>
      <c r="H210" s="84" t="s">
        <v>472</v>
      </c>
      <c r="I210" s="67" t="s">
        <v>360</v>
      </c>
      <c r="J210" s="82" t="s">
        <v>330</v>
      </c>
      <c r="K210" s="183" t="s">
        <v>340</v>
      </c>
      <c r="L210" s="82"/>
      <c r="M210" s="82"/>
      <c r="N210" s="82"/>
      <c r="O210" s="82"/>
      <c r="P210" s="82"/>
      <c r="Q210" s="82">
        <v>4</v>
      </c>
      <c r="R210" s="193"/>
      <c r="S210" s="193"/>
      <c r="T210" s="193"/>
    </row>
    <row r="211" spans="1:265" outlineLevel="1" x14ac:dyDescent="0.25">
      <c r="A211" s="82" t="s">
        <v>271</v>
      </c>
      <c r="B211" s="134" t="s">
        <v>271</v>
      </c>
      <c r="C211" s="137">
        <v>1169.6799999999998</v>
      </c>
      <c r="D211" s="90" t="s">
        <v>324</v>
      </c>
      <c r="E211" s="130">
        <v>4000.7167548981402</v>
      </c>
      <c r="F211" s="67" t="s">
        <v>15</v>
      </c>
      <c r="G211" s="67">
        <v>19</v>
      </c>
      <c r="H211" s="91" t="s">
        <v>473</v>
      </c>
      <c r="I211" s="67" t="s">
        <v>329</v>
      </c>
      <c r="J211" s="82" t="s">
        <v>330</v>
      </c>
      <c r="K211" s="183" t="s">
        <v>331</v>
      </c>
      <c r="L211" s="82"/>
      <c r="M211" s="82">
        <v>2</v>
      </c>
      <c r="N211" s="82">
        <v>2</v>
      </c>
      <c r="O211" s="82"/>
      <c r="P211" s="82"/>
      <c r="Q211" s="82"/>
      <c r="R211" s="193"/>
      <c r="S211" s="193"/>
      <c r="T211" s="193"/>
    </row>
    <row r="212" spans="1:265" outlineLevel="1" x14ac:dyDescent="0.25">
      <c r="A212" s="82" t="s">
        <v>271</v>
      </c>
      <c r="B212" s="134" t="s">
        <v>271</v>
      </c>
      <c r="C212" s="146">
        <v>21.6</v>
      </c>
      <c r="D212" s="147" t="s">
        <v>324</v>
      </c>
      <c r="E212" s="148">
        <v>29.291678945877599</v>
      </c>
      <c r="F212" s="67">
        <v>1</v>
      </c>
      <c r="G212" s="132">
        <v>13</v>
      </c>
      <c r="H212" s="131" t="s">
        <v>10</v>
      </c>
      <c r="I212" s="67" t="s">
        <v>329</v>
      </c>
      <c r="J212" s="82" t="s">
        <v>330</v>
      </c>
      <c r="K212" s="188" t="s">
        <v>340</v>
      </c>
      <c r="L212" s="82"/>
      <c r="M212" s="82"/>
      <c r="N212" s="82"/>
      <c r="O212" s="82"/>
      <c r="P212" s="82"/>
      <c r="Q212" s="82"/>
      <c r="R212" s="193"/>
      <c r="S212" s="193"/>
      <c r="T212" s="193"/>
    </row>
    <row r="213" spans="1:265" outlineLevel="1" x14ac:dyDescent="0.25">
      <c r="A213" s="82" t="s">
        <v>271</v>
      </c>
      <c r="B213" s="134" t="s">
        <v>271</v>
      </c>
      <c r="C213" s="147" t="s">
        <v>523</v>
      </c>
      <c r="D213" s="147" t="s">
        <v>523</v>
      </c>
      <c r="E213" s="141" t="s">
        <v>523</v>
      </c>
      <c r="F213" s="67">
        <v>1</v>
      </c>
      <c r="G213" s="132">
        <v>13</v>
      </c>
      <c r="H213" s="131" t="s">
        <v>11</v>
      </c>
      <c r="I213" s="67" t="s">
        <v>329</v>
      </c>
      <c r="J213" s="82" t="s">
        <v>330</v>
      </c>
      <c r="K213" s="188" t="s">
        <v>340</v>
      </c>
      <c r="L213" s="82"/>
      <c r="M213" s="82"/>
      <c r="N213" s="82"/>
      <c r="O213" s="82"/>
      <c r="P213" s="82"/>
      <c r="Q213" s="82">
        <v>1</v>
      </c>
      <c r="R213" s="193"/>
      <c r="S213" s="193"/>
      <c r="T213" s="193"/>
    </row>
    <row r="214" spans="1:265" outlineLevel="1" x14ac:dyDescent="0.25">
      <c r="A214" s="82" t="s">
        <v>271</v>
      </c>
      <c r="B214" s="134" t="s">
        <v>271</v>
      </c>
      <c r="C214" s="137">
        <v>147.13999999999999</v>
      </c>
      <c r="D214" s="90" t="s">
        <v>324</v>
      </c>
      <c r="E214" s="130">
        <v>453.04721270909198</v>
      </c>
      <c r="F214" s="67" t="s">
        <v>15</v>
      </c>
      <c r="G214" s="67">
        <v>19</v>
      </c>
      <c r="H214" s="91" t="s">
        <v>474</v>
      </c>
      <c r="I214" s="67" t="s">
        <v>329</v>
      </c>
      <c r="J214" s="82" t="s">
        <v>330</v>
      </c>
      <c r="K214" s="183" t="s">
        <v>331</v>
      </c>
      <c r="L214" s="82"/>
      <c r="M214" s="82"/>
      <c r="N214" s="82"/>
      <c r="O214" s="82"/>
      <c r="P214" s="82"/>
      <c r="Q214" s="82"/>
      <c r="R214" s="193"/>
      <c r="S214" s="193"/>
      <c r="T214" s="193"/>
    </row>
    <row r="215" spans="1:265" ht="25.5" outlineLevel="1" x14ac:dyDescent="0.25">
      <c r="A215" s="129" t="s">
        <v>271</v>
      </c>
      <c r="B215" s="209" t="s">
        <v>271</v>
      </c>
      <c r="C215" s="147" t="s">
        <v>523</v>
      </c>
      <c r="D215" s="147" t="s">
        <v>523</v>
      </c>
      <c r="E215" s="141" t="s">
        <v>523</v>
      </c>
      <c r="F215" s="132">
        <v>1</v>
      </c>
      <c r="G215" s="67" t="s">
        <v>15</v>
      </c>
      <c r="H215" s="131" t="s">
        <v>12</v>
      </c>
      <c r="I215" s="67" t="s">
        <v>329</v>
      </c>
      <c r="J215" s="67" t="s">
        <v>320</v>
      </c>
      <c r="K215" s="188" t="s">
        <v>340</v>
      </c>
      <c r="L215" s="82"/>
      <c r="M215" s="82"/>
      <c r="N215" s="82"/>
      <c r="O215" s="82"/>
      <c r="P215" s="82"/>
      <c r="Q215" s="533">
        <f>1</f>
        <v>1</v>
      </c>
      <c r="R215" s="193"/>
      <c r="S215" s="193"/>
      <c r="T215" s="193"/>
    </row>
    <row r="216" spans="1:265" ht="25.5" outlineLevel="1" x14ac:dyDescent="0.25">
      <c r="A216" s="129" t="s">
        <v>271</v>
      </c>
      <c r="B216" s="209" t="s">
        <v>271</v>
      </c>
      <c r="C216" s="147" t="s">
        <v>523</v>
      </c>
      <c r="D216" s="147" t="s">
        <v>523</v>
      </c>
      <c r="E216" s="141" t="s">
        <v>523</v>
      </c>
      <c r="F216" s="132">
        <v>1</v>
      </c>
      <c r="G216" s="67" t="s">
        <v>15</v>
      </c>
      <c r="H216" s="131" t="s">
        <v>520</v>
      </c>
      <c r="I216" s="67" t="s">
        <v>329</v>
      </c>
      <c r="J216" s="67" t="s">
        <v>320</v>
      </c>
      <c r="K216" s="188" t="s">
        <v>521</v>
      </c>
      <c r="L216" s="82"/>
      <c r="M216" s="82"/>
      <c r="N216" s="82"/>
      <c r="O216" s="82"/>
      <c r="P216" s="82"/>
      <c r="Q216" s="82"/>
      <c r="R216" s="193"/>
      <c r="S216" s="193"/>
      <c r="T216" s="193"/>
    </row>
    <row r="217" spans="1:265" ht="25.5" outlineLevel="1" x14ac:dyDescent="0.25">
      <c r="A217" s="82" t="s">
        <v>271</v>
      </c>
      <c r="B217" s="134" t="s">
        <v>271</v>
      </c>
      <c r="C217" s="137">
        <v>1</v>
      </c>
      <c r="D217" s="90" t="s">
        <v>524</v>
      </c>
      <c r="E217" s="130">
        <v>56.186074642616802</v>
      </c>
      <c r="F217" s="67" t="s">
        <v>15</v>
      </c>
      <c r="G217" s="67">
        <v>19</v>
      </c>
      <c r="H217" s="84" t="s">
        <v>277</v>
      </c>
      <c r="I217" s="67" t="s">
        <v>329</v>
      </c>
      <c r="J217" s="67" t="s">
        <v>320</v>
      </c>
      <c r="K217" s="183" t="s">
        <v>376</v>
      </c>
      <c r="L217" s="82"/>
      <c r="M217" s="82"/>
      <c r="N217" s="533">
        <f>6</f>
        <v>6</v>
      </c>
      <c r="O217" s="82"/>
      <c r="P217" s="82"/>
      <c r="Q217" s="82"/>
      <c r="R217" s="193"/>
      <c r="S217" s="193"/>
      <c r="T217" s="193"/>
    </row>
    <row r="218" spans="1:265" s="87" customFormat="1" outlineLevel="1" x14ac:dyDescent="0.25">
      <c r="A218" s="85" t="s">
        <v>271</v>
      </c>
      <c r="B218" s="85" t="s">
        <v>271</v>
      </c>
      <c r="C218" s="102"/>
      <c r="D218" s="102"/>
      <c r="E218" s="86"/>
      <c r="F218" s="88"/>
      <c r="G218" s="88"/>
      <c r="H218" s="87" t="s">
        <v>475</v>
      </c>
      <c r="I218" s="88"/>
      <c r="J218" s="85"/>
      <c r="K218" s="184"/>
      <c r="L218" s="88">
        <f>SUM(L219:L221)</f>
        <v>0</v>
      </c>
      <c r="M218" s="88">
        <f t="shared" ref="M218:Q218" si="40">SUM(M219:M221)</f>
        <v>0</v>
      </c>
      <c r="N218" s="88">
        <f t="shared" si="40"/>
        <v>0</v>
      </c>
      <c r="O218" s="88">
        <f t="shared" si="40"/>
        <v>0</v>
      </c>
      <c r="P218" s="88">
        <f t="shared" si="40"/>
        <v>0</v>
      </c>
      <c r="Q218" s="88">
        <f t="shared" si="40"/>
        <v>7</v>
      </c>
      <c r="R218" s="88">
        <f>SUM(R219:R221)</f>
        <v>0</v>
      </c>
      <c r="S218" s="88">
        <f>SUM(S219:S221)</f>
        <v>0</v>
      </c>
      <c r="T218" s="88">
        <f>SUM(T219:T221)</f>
        <v>0</v>
      </c>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07"/>
      <c r="DG218" s="207"/>
      <c r="DH218" s="207"/>
      <c r="DI218" s="207"/>
      <c r="DJ218" s="207"/>
      <c r="DK218" s="207"/>
      <c r="DL218" s="207"/>
      <c r="DM218" s="207"/>
      <c r="DN218" s="207"/>
      <c r="DO218" s="207"/>
      <c r="DP218" s="207"/>
      <c r="DQ218" s="207"/>
      <c r="DR218" s="207"/>
      <c r="DS218" s="207"/>
      <c r="DT218" s="207"/>
      <c r="DU218" s="207"/>
      <c r="DV218" s="207"/>
      <c r="DW218" s="207"/>
      <c r="DX218" s="207"/>
      <c r="DY218" s="207"/>
      <c r="DZ218" s="207"/>
      <c r="EA218" s="207"/>
      <c r="EB218" s="207"/>
      <c r="EC218" s="207"/>
      <c r="ED218" s="207"/>
      <c r="EE218" s="207"/>
      <c r="EF218" s="207"/>
      <c r="EG218" s="207"/>
      <c r="EH218" s="207"/>
      <c r="EI218" s="207"/>
      <c r="EJ218" s="207"/>
      <c r="EK218" s="207"/>
      <c r="EL218" s="207"/>
      <c r="EM218" s="207"/>
      <c r="EN218" s="207"/>
      <c r="EO218" s="207"/>
      <c r="EP218" s="207"/>
      <c r="EQ218" s="207"/>
      <c r="ER218" s="207"/>
      <c r="ES218" s="207"/>
      <c r="ET218" s="207"/>
      <c r="EU218" s="207"/>
      <c r="EV218" s="207"/>
      <c r="EW218" s="207"/>
      <c r="EX218" s="207"/>
      <c r="EY218" s="207"/>
      <c r="EZ218" s="207"/>
      <c r="FA218" s="207"/>
      <c r="FB218" s="207"/>
      <c r="FC218" s="207"/>
      <c r="FD218" s="207"/>
      <c r="FE218" s="207"/>
      <c r="FF218" s="207"/>
      <c r="FG218" s="207"/>
      <c r="FH218" s="207"/>
      <c r="FI218" s="207"/>
      <c r="FJ218" s="207"/>
      <c r="FK218" s="207"/>
      <c r="FL218" s="207"/>
      <c r="FM218" s="207"/>
      <c r="FN218" s="207"/>
      <c r="FO218" s="207"/>
      <c r="FP218" s="207"/>
      <c r="FQ218" s="207"/>
      <c r="FR218" s="207"/>
      <c r="FS218" s="207"/>
      <c r="FT218" s="207"/>
      <c r="FU218" s="207"/>
      <c r="FV218" s="207"/>
      <c r="FW218" s="207"/>
      <c r="FX218" s="207"/>
      <c r="FY218" s="207"/>
      <c r="FZ218" s="207"/>
      <c r="GA218" s="207"/>
      <c r="GB218" s="207"/>
      <c r="GC218" s="207"/>
      <c r="GD218" s="207"/>
      <c r="GE218" s="207"/>
      <c r="GF218" s="207"/>
      <c r="GG218" s="207"/>
      <c r="GH218" s="207"/>
      <c r="GI218" s="207"/>
      <c r="GJ218" s="207"/>
      <c r="GK218" s="207"/>
      <c r="GL218" s="207"/>
      <c r="GM218" s="207"/>
      <c r="GN218" s="207"/>
      <c r="GO218" s="207"/>
      <c r="GP218" s="207"/>
      <c r="GQ218" s="207"/>
      <c r="GR218" s="207"/>
      <c r="GS218" s="207"/>
      <c r="GT218" s="207"/>
      <c r="GU218" s="207"/>
      <c r="GV218" s="207"/>
      <c r="GW218" s="207"/>
      <c r="GX218" s="207"/>
      <c r="GY218" s="207"/>
      <c r="GZ218" s="207"/>
      <c r="HA218" s="207"/>
      <c r="HB218" s="207"/>
      <c r="HC218" s="207"/>
      <c r="HD218" s="207"/>
      <c r="HE218" s="207"/>
      <c r="HF218" s="207"/>
      <c r="HG218" s="207"/>
      <c r="HH218" s="207"/>
      <c r="HI218" s="207"/>
      <c r="HJ218" s="207"/>
      <c r="HK218" s="207"/>
      <c r="HL218" s="207"/>
      <c r="HM218" s="207"/>
      <c r="HN218" s="207"/>
      <c r="HO218" s="207"/>
      <c r="HP218" s="207"/>
      <c r="HQ218" s="207"/>
      <c r="HR218" s="207"/>
      <c r="HS218" s="207"/>
      <c r="HT218" s="207"/>
      <c r="HU218" s="207"/>
      <c r="HV218" s="207"/>
      <c r="HW218" s="207"/>
      <c r="HX218" s="207"/>
      <c r="HY218" s="207"/>
      <c r="HZ218" s="207"/>
      <c r="IA218" s="207"/>
      <c r="IB218" s="207"/>
      <c r="IC218" s="207"/>
      <c r="ID218" s="207"/>
      <c r="IE218" s="207"/>
      <c r="IF218" s="207"/>
      <c r="IG218" s="207"/>
      <c r="IH218" s="207"/>
      <c r="II218" s="207"/>
      <c r="IJ218" s="207"/>
      <c r="IK218" s="207"/>
      <c r="IL218" s="207"/>
      <c r="IM218" s="207"/>
      <c r="IN218" s="207"/>
      <c r="IO218" s="207"/>
      <c r="IP218" s="207"/>
      <c r="IQ218" s="207"/>
      <c r="IR218" s="207"/>
      <c r="IS218" s="207"/>
      <c r="IT218" s="207"/>
      <c r="IU218" s="207"/>
      <c r="IV218" s="207"/>
      <c r="IW218" s="207"/>
      <c r="IX218" s="207"/>
      <c r="IY218" s="207"/>
      <c r="IZ218" s="207"/>
      <c r="JA218" s="207"/>
      <c r="JB218" s="207"/>
      <c r="JC218" s="207"/>
      <c r="JD218" s="207"/>
      <c r="JE218" s="198"/>
    </row>
    <row r="219" spans="1:265" outlineLevel="1" x14ac:dyDescent="0.25">
      <c r="A219" s="82" t="s">
        <v>271</v>
      </c>
      <c r="B219" s="134" t="s">
        <v>271</v>
      </c>
      <c r="C219" s="137">
        <v>400</v>
      </c>
      <c r="D219" s="90" t="s">
        <v>324</v>
      </c>
      <c r="E219" s="130">
        <v>110.01633695555201</v>
      </c>
      <c r="F219" s="67">
        <v>1</v>
      </c>
      <c r="G219" s="67">
        <v>19</v>
      </c>
      <c r="H219" s="91" t="s">
        <v>475</v>
      </c>
      <c r="I219" s="67" t="s">
        <v>329</v>
      </c>
      <c r="J219" s="82" t="s">
        <v>322</v>
      </c>
      <c r="K219" s="183" t="s">
        <v>351</v>
      </c>
      <c r="L219" s="82"/>
      <c r="M219" s="82"/>
      <c r="N219" s="82"/>
      <c r="O219" s="82"/>
      <c r="P219" s="82"/>
      <c r="Q219" s="533">
        <f>2</f>
        <v>2</v>
      </c>
      <c r="R219" s="193"/>
      <c r="S219" s="193"/>
      <c r="T219" s="193"/>
    </row>
    <row r="220" spans="1:265" outlineLevel="1" x14ac:dyDescent="0.25">
      <c r="A220" s="82" t="s">
        <v>271</v>
      </c>
      <c r="B220" s="134" t="s">
        <v>271</v>
      </c>
      <c r="C220" s="137">
        <v>804.78</v>
      </c>
      <c r="D220" s="90" t="s">
        <v>324</v>
      </c>
      <c r="E220" s="130">
        <v>208.02071662143399</v>
      </c>
      <c r="F220" s="67">
        <v>1</v>
      </c>
      <c r="G220" s="67">
        <v>19</v>
      </c>
      <c r="H220" s="91" t="s">
        <v>476</v>
      </c>
      <c r="I220" s="67" t="s">
        <v>329</v>
      </c>
      <c r="J220" s="82" t="s">
        <v>322</v>
      </c>
      <c r="K220" s="183" t="s">
        <v>257</v>
      </c>
      <c r="L220" s="82"/>
      <c r="M220" s="82"/>
      <c r="N220" s="82"/>
      <c r="O220" s="82"/>
      <c r="P220" s="82"/>
      <c r="Q220" s="533">
        <f>4</f>
        <v>4</v>
      </c>
      <c r="R220" s="193"/>
      <c r="S220" s="193"/>
      <c r="T220" s="193"/>
    </row>
    <row r="221" spans="1:265" outlineLevel="1" x14ac:dyDescent="0.25">
      <c r="A221" s="82" t="s">
        <v>271</v>
      </c>
      <c r="B221" s="134" t="s">
        <v>271</v>
      </c>
      <c r="C221" s="137">
        <v>62.64</v>
      </c>
      <c r="D221" s="90" t="s">
        <v>324</v>
      </c>
      <c r="E221" s="130">
        <v>5.6791033413741197</v>
      </c>
      <c r="F221" s="67">
        <v>1</v>
      </c>
      <c r="G221" s="67">
        <v>19</v>
      </c>
      <c r="H221" s="91" t="s">
        <v>477</v>
      </c>
      <c r="I221" s="67" t="s">
        <v>329</v>
      </c>
      <c r="J221" s="82" t="s">
        <v>330</v>
      </c>
      <c r="K221" s="183" t="s">
        <v>340</v>
      </c>
      <c r="L221" s="82"/>
      <c r="M221" s="82"/>
      <c r="N221" s="82"/>
      <c r="O221" s="82"/>
      <c r="P221" s="82"/>
      <c r="Q221" s="533">
        <f>1</f>
        <v>1</v>
      </c>
      <c r="R221" s="193"/>
      <c r="S221" s="193"/>
      <c r="T221" s="193"/>
    </row>
    <row r="222" spans="1:265" s="78" customFormat="1" x14ac:dyDescent="0.25">
      <c r="A222" s="76" t="s">
        <v>271</v>
      </c>
      <c r="B222" s="76" t="s">
        <v>478</v>
      </c>
      <c r="C222" s="96"/>
      <c r="D222" s="96"/>
      <c r="E222" s="94"/>
      <c r="F222" s="95"/>
      <c r="G222" s="95"/>
      <c r="H222" s="78" t="s">
        <v>479</v>
      </c>
      <c r="I222" s="95"/>
      <c r="J222" s="76"/>
      <c r="K222" s="185"/>
      <c r="L222" s="80">
        <f t="shared" ref="L222:Q222" si="41">SUM(L223)</f>
        <v>0</v>
      </c>
      <c r="M222" s="80">
        <f t="shared" si="41"/>
        <v>0</v>
      </c>
      <c r="N222" s="80">
        <f t="shared" si="41"/>
        <v>8</v>
      </c>
      <c r="O222" s="80">
        <f t="shared" si="41"/>
        <v>0</v>
      </c>
      <c r="P222" s="80">
        <f t="shared" si="41"/>
        <v>0</v>
      </c>
      <c r="Q222" s="80">
        <f t="shared" si="41"/>
        <v>0</v>
      </c>
      <c r="R222" s="80">
        <f>SUM(R223)</f>
        <v>0</v>
      </c>
      <c r="S222" s="80">
        <f>SUM(S223)</f>
        <v>0</v>
      </c>
      <c r="T222" s="80">
        <f>SUM(T223)</f>
        <v>0</v>
      </c>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7"/>
      <c r="GQ222" s="207"/>
      <c r="GR222" s="207"/>
      <c r="GS222" s="207"/>
      <c r="GT222" s="207"/>
      <c r="GU222" s="207"/>
      <c r="GV222" s="207"/>
      <c r="GW222" s="207"/>
      <c r="GX222" s="207"/>
      <c r="GY222" s="207"/>
      <c r="GZ222" s="207"/>
      <c r="HA222" s="207"/>
      <c r="HB222" s="207"/>
      <c r="HC222" s="207"/>
      <c r="HD222" s="207"/>
      <c r="HE222" s="207"/>
      <c r="HF222" s="207"/>
      <c r="HG222" s="207"/>
      <c r="HH222" s="207"/>
      <c r="HI222" s="207"/>
      <c r="HJ222" s="207"/>
      <c r="HK222" s="207"/>
      <c r="HL222" s="207"/>
      <c r="HM222" s="207"/>
      <c r="HN222" s="207"/>
      <c r="HO222" s="207"/>
      <c r="HP222" s="207"/>
      <c r="HQ222" s="207"/>
      <c r="HR222" s="207"/>
      <c r="HS222" s="207"/>
      <c r="HT222" s="207"/>
      <c r="HU222" s="207"/>
      <c r="HV222" s="207"/>
      <c r="HW222" s="207"/>
      <c r="HX222" s="207"/>
      <c r="HY222" s="207"/>
      <c r="HZ222" s="207"/>
      <c r="IA222" s="207"/>
      <c r="IB222" s="207"/>
      <c r="IC222" s="207"/>
      <c r="ID222" s="207"/>
      <c r="IE222" s="207"/>
      <c r="IF222" s="207"/>
      <c r="IG222" s="207"/>
      <c r="IH222" s="207"/>
      <c r="II222" s="207"/>
      <c r="IJ222" s="207"/>
      <c r="IK222" s="207"/>
      <c r="IL222" s="207"/>
      <c r="IM222" s="207"/>
      <c r="IN222" s="207"/>
      <c r="IO222" s="207"/>
      <c r="IP222" s="207"/>
      <c r="IQ222" s="207"/>
      <c r="IR222" s="207"/>
      <c r="IS222" s="207"/>
      <c r="IT222" s="207"/>
      <c r="IU222" s="207"/>
      <c r="IV222" s="207"/>
      <c r="IW222" s="207"/>
      <c r="IX222" s="207"/>
      <c r="IY222" s="207"/>
      <c r="IZ222" s="207"/>
      <c r="JA222" s="207"/>
      <c r="JB222" s="207"/>
      <c r="JC222" s="207"/>
      <c r="JD222" s="207"/>
      <c r="JE222" s="200"/>
    </row>
    <row r="223" spans="1:265" ht="25.5" outlineLevel="1" x14ac:dyDescent="0.25">
      <c r="A223" s="82" t="s">
        <v>271</v>
      </c>
      <c r="B223" s="134" t="s">
        <v>271</v>
      </c>
      <c r="C223" s="137">
        <v>1</v>
      </c>
      <c r="D223" s="90" t="s">
        <v>524</v>
      </c>
      <c r="E223" s="130">
        <v>360.42472679976999</v>
      </c>
      <c r="F223" s="67">
        <v>1</v>
      </c>
      <c r="G223" s="67">
        <v>19</v>
      </c>
      <c r="H223" s="84" t="s">
        <v>480</v>
      </c>
      <c r="I223" s="67" t="s">
        <v>329</v>
      </c>
      <c r="J223" s="67" t="s">
        <v>320</v>
      </c>
      <c r="K223" s="183" t="s">
        <v>481</v>
      </c>
      <c r="L223" s="82"/>
      <c r="M223" s="82"/>
      <c r="N223" s="533">
        <f>8</f>
        <v>8</v>
      </c>
      <c r="O223" s="82"/>
      <c r="P223" s="82"/>
      <c r="Q223" s="82"/>
      <c r="R223" s="193"/>
      <c r="S223" s="193"/>
      <c r="T223" s="193"/>
    </row>
    <row r="224" spans="1:265" s="74" customFormat="1" ht="15.75" x14ac:dyDescent="0.25">
      <c r="A224" s="223"/>
      <c r="B224" s="223"/>
      <c r="C224" s="216"/>
      <c r="D224" s="216"/>
      <c r="E224" s="216"/>
      <c r="F224" s="224"/>
      <c r="G224" s="223"/>
      <c r="H224" s="218" t="s">
        <v>574</v>
      </c>
      <c r="I224" s="75"/>
      <c r="J224" s="75"/>
      <c r="K224" s="75"/>
      <c r="L224" s="231">
        <f>L225*L$1</f>
        <v>17500</v>
      </c>
      <c r="M224" s="231">
        <f>M225*M$1</f>
        <v>25000</v>
      </c>
      <c r="N224" s="231">
        <f t="shared" ref="N224" si="42">N225*N$1</f>
        <v>20400</v>
      </c>
      <c r="O224" s="231">
        <f t="shared" ref="O224" si="43">O225*O$1</f>
        <v>65000</v>
      </c>
      <c r="P224" s="231">
        <f t="shared" ref="P224" si="44">P225*P$1</f>
        <v>21000</v>
      </c>
      <c r="Q224" s="231">
        <f t="shared" ref="Q224" si="45">Q225*Q$1</f>
        <v>805000</v>
      </c>
      <c r="R224" s="231">
        <f t="shared" ref="R224:T224" si="46">R225*R$1</f>
        <v>300000</v>
      </c>
      <c r="S224" s="231">
        <f t="shared" si="46"/>
        <v>0</v>
      </c>
      <c r="T224" s="231">
        <f t="shared" si="46"/>
        <v>0</v>
      </c>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c r="EM224" s="207"/>
      <c r="EN224" s="207"/>
      <c r="EO224" s="207"/>
      <c r="EP224" s="207"/>
      <c r="EQ224" s="207"/>
      <c r="ER224" s="207"/>
      <c r="ES224" s="207"/>
      <c r="ET224" s="207"/>
      <c r="EU224" s="207"/>
      <c r="EV224" s="207"/>
      <c r="EW224" s="207"/>
      <c r="EX224" s="207"/>
      <c r="EY224" s="207"/>
      <c r="EZ224" s="207"/>
      <c r="FA224" s="207"/>
      <c r="FB224" s="207"/>
      <c r="FC224" s="207"/>
      <c r="FD224" s="207"/>
      <c r="FE224" s="207"/>
      <c r="FF224" s="207"/>
      <c r="FG224" s="207"/>
      <c r="FH224" s="207"/>
      <c r="FI224" s="207"/>
      <c r="FJ224" s="207"/>
      <c r="FK224" s="207"/>
      <c r="FL224" s="207"/>
      <c r="FM224" s="207"/>
      <c r="FN224" s="207"/>
      <c r="FO224" s="207"/>
      <c r="FP224" s="207"/>
      <c r="FQ224" s="207"/>
      <c r="FR224" s="207"/>
      <c r="FS224" s="207"/>
      <c r="FT224" s="207"/>
      <c r="FU224" s="207"/>
      <c r="FV224" s="207"/>
      <c r="FW224" s="207"/>
      <c r="FX224" s="207"/>
      <c r="FY224" s="207"/>
      <c r="FZ224" s="207"/>
      <c r="GA224" s="207"/>
      <c r="GB224" s="207"/>
      <c r="GC224" s="207"/>
      <c r="GD224" s="207"/>
      <c r="GE224" s="207"/>
      <c r="GF224" s="207"/>
      <c r="GG224" s="207"/>
      <c r="GH224" s="207"/>
      <c r="GI224" s="207"/>
      <c r="GJ224" s="207"/>
      <c r="GK224" s="207"/>
      <c r="GL224" s="207"/>
      <c r="GM224" s="207"/>
      <c r="GN224" s="207"/>
      <c r="GO224" s="207"/>
      <c r="GP224" s="207"/>
      <c r="GQ224" s="207"/>
      <c r="GR224" s="207"/>
      <c r="GS224" s="207"/>
      <c r="GT224" s="207"/>
      <c r="GU224" s="207"/>
      <c r="GV224" s="207"/>
      <c r="GW224" s="207"/>
      <c r="GX224" s="207"/>
      <c r="GY224" s="207"/>
      <c r="GZ224" s="207"/>
      <c r="HA224" s="207"/>
      <c r="HB224" s="207"/>
      <c r="HC224" s="207"/>
      <c r="HD224" s="207"/>
      <c r="HE224" s="207"/>
      <c r="HF224" s="207"/>
      <c r="HG224" s="207"/>
      <c r="HH224" s="207"/>
      <c r="HI224" s="207"/>
      <c r="HJ224" s="207"/>
      <c r="HK224" s="207"/>
      <c r="HL224" s="207"/>
      <c r="HM224" s="207"/>
      <c r="HN224" s="207"/>
      <c r="HO224" s="207"/>
      <c r="HP224" s="207"/>
      <c r="HQ224" s="207"/>
      <c r="HR224" s="207"/>
      <c r="HS224" s="207"/>
      <c r="HT224" s="207"/>
      <c r="HU224" s="207"/>
      <c r="HV224" s="207"/>
      <c r="HW224" s="207"/>
      <c r="HX224" s="207"/>
      <c r="HY224" s="207"/>
      <c r="HZ224" s="207"/>
      <c r="IA224" s="207"/>
      <c r="IB224" s="207"/>
      <c r="IC224" s="207"/>
      <c r="ID224" s="207"/>
      <c r="IE224" s="207"/>
      <c r="IF224" s="207"/>
      <c r="IG224" s="207"/>
      <c r="IH224" s="207"/>
      <c r="II224" s="207"/>
      <c r="IJ224" s="207"/>
      <c r="IK224" s="207"/>
      <c r="IL224" s="207"/>
      <c r="IM224" s="207"/>
      <c r="IN224" s="207"/>
      <c r="IO224" s="207"/>
      <c r="IP224" s="207"/>
      <c r="IQ224" s="207"/>
      <c r="IR224" s="207"/>
      <c r="IS224" s="207"/>
      <c r="IT224" s="207"/>
      <c r="IU224" s="207"/>
      <c r="IV224" s="207"/>
      <c r="IW224" s="207"/>
      <c r="IX224" s="207"/>
      <c r="IY224" s="207"/>
      <c r="IZ224" s="207"/>
      <c r="JA224" s="207"/>
      <c r="JB224" s="207"/>
      <c r="JC224" s="207"/>
      <c r="JD224" s="207"/>
      <c r="JE224" s="196"/>
    </row>
    <row r="225" spans="1:265" s="73" customFormat="1" ht="15.75" x14ac:dyDescent="0.25">
      <c r="A225" s="216" t="s">
        <v>482</v>
      </c>
      <c r="B225" s="216"/>
      <c r="C225" s="217"/>
      <c r="D225" s="217"/>
      <c r="E225" s="217"/>
      <c r="F225" s="215"/>
      <c r="G225" s="215"/>
      <c r="H225" s="218" t="s">
        <v>575</v>
      </c>
      <c r="I225" s="215"/>
      <c r="J225" s="216"/>
      <c r="K225" s="219"/>
      <c r="L225" s="220">
        <f t="shared" ref="L225:Q225" si="47">L226+L232</f>
        <v>1</v>
      </c>
      <c r="M225" s="220">
        <f t="shared" si="47"/>
        <v>2</v>
      </c>
      <c r="N225" s="220">
        <f t="shared" si="47"/>
        <v>17</v>
      </c>
      <c r="O225" s="220">
        <f t="shared" si="47"/>
        <v>2</v>
      </c>
      <c r="P225" s="220">
        <f t="shared" si="47"/>
        <v>1</v>
      </c>
      <c r="Q225" s="220">
        <f t="shared" si="47"/>
        <v>46</v>
      </c>
      <c r="R225" s="220">
        <f>R226+R232</f>
        <v>1</v>
      </c>
      <c r="S225" s="220">
        <f>S226+S232</f>
        <v>0</v>
      </c>
      <c r="T225" s="220">
        <f>T226+T232</f>
        <v>0</v>
      </c>
      <c r="U225" s="208"/>
      <c r="V225" s="208"/>
      <c r="W225" s="208"/>
      <c r="X225" s="208"/>
      <c r="Y225" s="208"/>
      <c r="Z225" s="208"/>
      <c r="AA225" s="208"/>
      <c r="AB225" s="208"/>
      <c r="AC225" s="208"/>
      <c r="AD225" s="208"/>
      <c r="AE225" s="208"/>
      <c r="AF225" s="208"/>
      <c r="AG225" s="208"/>
      <c r="AH225" s="208"/>
      <c r="AI225" s="208"/>
      <c r="AJ225" s="208"/>
      <c r="AK225" s="208"/>
      <c r="AL225" s="208"/>
      <c r="AM225" s="208"/>
      <c r="AN225" s="208"/>
      <c r="AO225" s="208"/>
      <c r="AP225" s="208"/>
      <c r="AQ225" s="208"/>
      <c r="AR225" s="208"/>
      <c r="AS225" s="208"/>
      <c r="AT225" s="208"/>
      <c r="AU225" s="208"/>
      <c r="AV225" s="208"/>
      <c r="AW225" s="208"/>
      <c r="AX225" s="208"/>
      <c r="AY225" s="208"/>
      <c r="AZ225" s="208"/>
      <c r="BA225" s="208"/>
      <c r="BB225" s="208"/>
      <c r="BC225" s="208"/>
      <c r="BD225" s="208"/>
      <c r="BE225" s="208"/>
      <c r="BF225" s="208"/>
      <c r="BG225" s="208"/>
      <c r="BH225" s="208"/>
      <c r="BI225" s="208"/>
      <c r="BJ225" s="208"/>
      <c r="BK225" s="208"/>
      <c r="BL225" s="208"/>
      <c r="BM225" s="208"/>
      <c r="BN225" s="208"/>
      <c r="BO225" s="208"/>
      <c r="BP225" s="208"/>
      <c r="BQ225" s="208"/>
      <c r="BR225" s="208"/>
      <c r="BS225" s="208"/>
      <c r="BT225" s="208"/>
      <c r="BU225" s="208"/>
      <c r="BV225" s="208"/>
      <c r="BW225" s="208"/>
      <c r="BX225" s="208"/>
      <c r="BY225" s="208"/>
      <c r="BZ225" s="208"/>
      <c r="CA225" s="208"/>
      <c r="CB225" s="208"/>
      <c r="CC225" s="208"/>
      <c r="CD225" s="208"/>
      <c r="CE225" s="208"/>
      <c r="CF225" s="208"/>
      <c r="CG225" s="208"/>
      <c r="CH225" s="208"/>
      <c r="CI225" s="208"/>
      <c r="CJ225" s="208"/>
      <c r="CK225" s="208"/>
      <c r="CL225" s="208"/>
      <c r="CM225" s="208"/>
      <c r="CN225" s="208"/>
      <c r="CO225" s="208"/>
      <c r="CP225" s="208"/>
      <c r="CQ225" s="208"/>
      <c r="CR225" s="208"/>
      <c r="CS225" s="208"/>
      <c r="CT225" s="208"/>
      <c r="CU225" s="208"/>
      <c r="CV225" s="208"/>
      <c r="CW225" s="208"/>
      <c r="CX225" s="208"/>
      <c r="CY225" s="208"/>
      <c r="CZ225" s="208"/>
      <c r="DA225" s="208"/>
      <c r="DB225" s="208"/>
      <c r="DC225" s="208"/>
      <c r="DD225" s="208"/>
      <c r="DE225" s="208"/>
      <c r="DF225" s="208"/>
      <c r="DG225" s="208"/>
      <c r="DH225" s="208"/>
      <c r="DI225" s="208"/>
      <c r="DJ225" s="208"/>
      <c r="DK225" s="208"/>
      <c r="DL225" s="208"/>
      <c r="DM225" s="208"/>
      <c r="DN225" s="208"/>
      <c r="DO225" s="208"/>
      <c r="DP225" s="208"/>
      <c r="DQ225" s="208"/>
      <c r="DR225" s="208"/>
      <c r="DS225" s="208"/>
      <c r="DT225" s="208"/>
      <c r="DU225" s="208"/>
      <c r="DV225" s="208"/>
      <c r="DW225" s="208"/>
      <c r="DX225" s="208"/>
      <c r="DY225" s="208"/>
      <c r="DZ225" s="208"/>
      <c r="EA225" s="208"/>
      <c r="EB225" s="208"/>
      <c r="EC225" s="208"/>
      <c r="ED225" s="208"/>
      <c r="EE225" s="208"/>
      <c r="EF225" s="208"/>
      <c r="EG225" s="208"/>
      <c r="EH225" s="208"/>
      <c r="EI225" s="208"/>
      <c r="EJ225" s="208"/>
      <c r="EK225" s="208"/>
      <c r="EL225" s="208"/>
      <c r="EM225" s="208"/>
      <c r="EN225" s="208"/>
      <c r="EO225" s="208"/>
      <c r="EP225" s="208"/>
      <c r="EQ225" s="208"/>
      <c r="ER225" s="208"/>
      <c r="ES225" s="208"/>
      <c r="ET225" s="208"/>
      <c r="EU225" s="208"/>
      <c r="EV225" s="208"/>
      <c r="EW225" s="208"/>
      <c r="EX225" s="208"/>
      <c r="EY225" s="208"/>
      <c r="EZ225" s="208"/>
      <c r="FA225" s="208"/>
      <c r="FB225" s="208"/>
      <c r="FC225" s="208"/>
      <c r="FD225" s="208"/>
      <c r="FE225" s="208"/>
      <c r="FF225" s="208"/>
      <c r="FG225" s="208"/>
      <c r="FH225" s="208"/>
      <c r="FI225" s="208"/>
      <c r="FJ225" s="208"/>
      <c r="FK225" s="208"/>
      <c r="FL225" s="208"/>
      <c r="FM225" s="208"/>
      <c r="FN225" s="208"/>
      <c r="FO225" s="208"/>
      <c r="FP225" s="208"/>
      <c r="FQ225" s="208"/>
      <c r="FR225" s="208"/>
      <c r="FS225" s="208"/>
      <c r="FT225" s="208"/>
      <c r="FU225" s="208"/>
      <c r="FV225" s="208"/>
      <c r="FW225" s="208"/>
      <c r="FX225" s="208"/>
      <c r="FY225" s="208"/>
      <c r="FZ225" s="208"/>
      <c r="GA225" s="208"/>
      <c r="GB225" s="208"/>
      <c r="GC225" s="208"/>
      <c r="GD225" s="208"/>
      <c r="GE225" s="208"/>
      <c r="GF225" s="208"/>
      <c r="GG225" s="208"/>
      <c r="GH225" s="208"/>
      <c r="GI225" s="208"/>
      <c r="GJ225" s="208"/>
      <c r="GK225" s="208"/>
      <c r="GL225" s="208"/>
      <c r="GM225" s="208"/>
      <c r="GN225" s="208"/>
      <c r="GO225" s="208"/>
      <c r="GP225" s="208"/>
      <c r="GQ225" s="208"/>
      <c r="GR225" s="208"/>
      <c r="GS225" s="208"/>
      <c r="GT225" s="208"/>
      <c r="GU225" s="208"/>
      <c r="GV225" s="208"/>
      <c r="GW225" s="208"/>
      <c r="GX225" s="208"/>
      <c r="GY225" s="208"/>
      <c r="GZ225" s="208"/>
      <c r="HA225" s="208"/>
      <c r="HB225" s="208"/>
      <c r="HC225" s="208"/>
      <c r="HD225" s="208"/>
      <c r="HE225" s="208"/>
      <c r="HF225" s="208"/>
      <c r="HG225" s="208"/>
      <c r="HH225" s="208"/>
      <c r="HI225" s="208"/>
      <c r="HJ225" s="208"/>
      <c r="HK225" s="208"/>
      <c r="HL225" s="208"/>
      <c r="HM225" s="208"/>
      <c r="HN225" s="208"/>
      <c r="HO225" s="208"/>
      <c r="HP225" s="208"/>
      <c r="HQ225" s="208"/>
      <c r="HR225" s="208"/>
      <c r="HS225" s="208"/>
      <c r="HT225" s="208"/>
      <c r="HU225" s="208"/>
      <c r="HV225" s="208"/>
      <c r="HW225" s="208"/>
      <c r="HX225" s="208"/>
      <c r="HY225" s="208"/>
      <c r="HZ225" s="208"/>
      <c r="IA225" s="208"/>
      <c r="IB225" s="208"/>
      <c r="IC225" s="208"/>
      <c r="ID225" s="208"/>
      <c r="IE225" s="208"/>
      <c r="IF225" s="208"/>
      <c r="IG225" s="208"/>
      <c r="IH225" s="208"/>
      <c r="II225" s="208"/>
      <c r="IJ225" s="208"/>
      <c r="IK225" s="208"/>
      <c r="IL225" s="208"/>
      <c r="IM225" s="208"/>
      <c r="IN225" s="208"/>
      <c r="IO225" s="208"/>
      <c r="IP225" s="208"/>
      <c r="IQ225" s="208"/>
      <c r="IR225" s="208"/>
      <c r="IS225" s="208"/>
      <c r="IT225" s="208"/>
      <c r="IU225" s="208"/>
      <c r="IV225" s="208"/>
      <c r="IW225" s="208"/>
      <c r="IX225" s="208"/>
      <c r="IY225" s="208"/>
      <c r="IZ225" s="208"/>
      <c r="JA225" s="208"/>
      <c r="JB225" s="208"/>
      <c r="JC225" s="208"/>
      <c r="JD225" s="208"/>
      <c r="JE225" s="202"/>
    </row>
    <row r="226" spans="1:265" s="78" customFormat="1" x14ac:dyDescent="0.25">
      <c r="A226" s="76" t="s">
        <v>482</v>
      </c>
      <c r="B226" s="76" t="s">
        <v>317</v>
      </c>
      <c r="C226" s="101"/>
      <c r="D226" s="101"/>
      <c r="E226" s="101"/>
      <c r="F226" s="95"/>
      <c r="G226" s="95"/>
      <c r="H226" s="78" t="s">
        <v>332</v>
      </c>
      <c r="I226" s="95"/>
      <c r="J226" s="76"/>
      <c r="K226" s="185"/>
      <c r="L226" s="76">
        <f t="shared" ref="L226:Q226" si="48">SUM(L227:L231)</f>
        <v>0</v>
      </c>
      <c r="M226" s="76">
        <f t="shared" si="48"/>
        <v>0</v>
      </c>
      <c r="N226" s="76">
        <f t="shared" si="48"/>
        <v>0</v>
      </c>
      <c r="O226" s="76">
        <f t="shared" si="48"/>
        <v>0</v>
      </c>
      <c r="P226" s="76">
        <f t="shared" si="48"/>
        <v>0</v>
      </c>
      <c r="Q226" s="76">
        <f t="shared" si="48"/>
        <v>17</v>
      </c>
      <c r="R226" s="76">
        <f>SUM(R227:R231)</f>
        <v>1</v>
      </c>
      <c r="S226" s="76">
        <f>SUM(S227:S231)</f>
        <v>0</v>
      </c>
      <c r="T226" s="76">
        <f>SUM(T227:T231)</f>
        <v>0</v>
      </c>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c r="EP226" s="207"/>
      <c r="EQ226" s="207"/>
      <c r="ER226" s="207"/>
      <c r="ES226" s="207"/>
      <c r="ET226" s="207"/>
      <c r="EU226" s="207"/>
      <c r="EV226" s="207"/>
      <c r="EW226" s="207"/>
      <c r="EX226" s="207"/>
      <c r="EY226" s="207"/>
      <c r="EZ226" s="207"/>
      <c r="FA226" s="207"/>
      <c r="FB226" s="207"/>
      <c r="FC226" s="207"/>
      <c r="FD226" s="207"/>
      <c r="FE226" s="207"/>
      <c r="FF226" s="207"/>
      <c r="FG226" s="207"/>
      <c r="FH226" s="207"/>
      <c r="FI226" s="207"/>
      <c r="FJ226" s="207"/>
      <c r="FK226" s="207"/>
      <c r="FL226" s="207"/>
      <c r="FM226" s="207"/>
      <c r="FN226" s="207"/>
      <c r="FO226" s="207"/>
      <c r="FP226" s="207"/>
      <c r="FQ226" s="207"/>
      <c r="FR226" s="207"/>
      <c r="FS226" s="207"/>
      <c r="FT226" s="207"/>
      <c r="FU226" s="207"/>
      <c r="FV226" s="207"/>
      <c r="FW226" s="207"/>
      <c r="FX226" s="207"/>
      <c r="FY226" s="207"/>
      <c r="FZ226" s="207"/>
      <c r="GA226" s="207"/>
      <c r="GB226" s="207"/>
      <c r="GC226" s="207"/>
      <c r="GD226" s="207"/>
      <c r="GE226" s="207"/>
      <c r="GF226" s="207"/>
      <c r="GG226" s="207"/>
      <c r="GH226" s="207"/>
      <c r="GI226" s="207"/>
      <c r="GJ226" s="207"/>
      <c r="GK226" s="207"/>
      <c r="GL226" s="207"/>
      <c r="GM226" s="207"/>
      <c r="GN226" s="207"/>
      <c r="GO226" s="207"/>
      <c r="GP226" s="207"/>
      <c r="GQ226" s="207"/>
      <c r="GR226" s="207"/>
      <c r="GS226" s="207"/>
      <c r="GT226" s="207"/>
      <c r="GU226" s="207"/>
      <c r="GV226" s="207"/>
      <c r="GW226" s="207"/>
      <c r="GX226" s="207"/>
      <c r="GY226" s="207"/>
      <c r="GZ226" s="207"/>
      <c r="HA226" s="207"/>
      <c r="HB226" s="207"/>
      <c r="HC226" s="207"/>
      <c r="HD226" s="207"/>
      <c r="HE226" s="207"/>
      <c r="HF226" s="207"/>
      <c r="HG226" s="207"/>
      <c r="HH226" s="207"/>
      <c r="HI226" s="207"/>
      <c r="HJ226" s="207"/>
      <c r="HK226" s="207"/>
      <c r="HL226" s="207"/>
      <c r="HM226" s="207"/>
      <c r="HN226" s="207"/>
      <c r="HO226" s="207"/>
      <c r="HP226" s="207"/>
      <c r="HQ226" s="207"/>
      <c r="HR226" s="207"/>
      <c r="HS226" s="207"/>
      <c r="HT226" s="207"/>
      <c r="HU226" s="207"/>
      <c r="HV226" s="207"/>
      <c r="HW226" s="207"/>
      <c r="HX226" s="207"/>
      <c r="HY226" s="207"/>
      <c r="HZ226" s="207"/>
      <c r="IA226" s="207"/>
      <c r="IB226" s="207"/>
      <c r="IC226" s="207"/>
      <c r="ID226" s="207"/>
      <c r="IE226" s="207"/>
      <c r="IF226" s="207"/>
      <c r="IG226" s="207"/>
      <c r="IH226" s="207"/>
      <c r="II226" s="207"/>
      <c r="IJ226" s="207"/>
      <c r="IK226" s="207"/>
      <c r="IL226" s="207"/>
      <c r="IM226" s="207"/>
      <c r="IN226" s="207"/>
      <c r="IO226" s="207"/>
      <c r="IP226" s="207"/>
      <c r="IQ226" s="207"/>
      <c r="IR226" s="207"/>
      <c r="IS226" s="207"/>
      <c r="IT226" s="207"/>
      <c r="IU226" s="207"/>
      <c r="IV226" s="207"/>
      <c r="IW226" s="207"/>
      <c r="IX226" s="207"/>
      <c r="IY226" s="207"/>
      <c r="IZ226" s="207"/>
      <c r="JA226" s="207"/>
      <c r="JB226" s="207"/>
      <c r="JC226" s="207"/>
      <c r="JD226" s="207"/>
      <c r="JE226" s="200"/>
    </row>
    <row r="227" spans="1:265" outlineLevel="1" x14ac:dyDescent="0.25">
      <c r="A227" s="82" t="s">
        <v>482</v>
      </c>
      <c r="B227" s="134" t="s">
        <v>317</v>
      </c>
      <c r="C227" s="137">
        <v>3600</v>
      </c>
      <c r="D227" s="90" t="s">
        <v>324</v>
      </c>
      <c r="E227" s="130">
        <v>86.533075567767597</v>
      </c>
      <c r="F227" s="67" t="s">
        <v>15</v>
      </c>
      <c r="G227" s="67">
        <v>13</v>
      </c>
      <c r="H227" s="84" t="s">
        <v>484</v>
      </c>
      <c r="I227" s="67" t="s">
        <v>329</v>
      </c>
      <c r="J227" s="82" t="s">
        <v>322</v>
      </c>
      <c r="K227" s="183" t="s">
        <v>257</v>
      </c>
      <c r="L227" s="82"/>
      <c r="M227" s="82"/>
      <c r="N227" s="82"/>
      <c r="O227" s="82"/>
      <c r="P227" s="82"/>
      <c r="Q227" s="533">
        <f>2+2</f>
        <v>4</v>
      </c>
      <c r="R227" s="193">
        <v>1</v>
      </c>
      <c r="S227" s="193"/>
      <c r="T227" s="193"/>
    </row>
    <row r="228" spans="1:265" outlineLevel="1" x14ac:dyDescent="0.25">
      <c r="A228" s="82" t="s">
        <v>482</v>
      </c>
      <c r="B228" s="134" t="s">
        <v>317</v>
      </c>
      <c r="C228" s="137">
        <v>1450.9</v>
      </c>
      <c r="D228" s="90" t="s">
        <v>324</v>
      </c>
      <c r="E228" s="130">
        <v>34.8752331503539</v>
      </c>
      <c r="F228" s="67" t="s">
        <v>15</v>
      </c>
      <c r="G228" s="67">
        <v>13</v>
      </c>
      <c r="H228" s="84" t="s">
        <v>485</v>
      </c>
      <c r="I228" s="67" t="s">
        <v>329</v>
      </c>
      <c r="J228" s="82" t="s">
        <v>322</v>
      </c>
      <c r="K228" s="183" t="s">
        <v>257</v>
      </c>
      <c r="L228" s="82"/>
      <c r="M228" s="82"/>
      <c r="N228" s="82"/>
      <c r="O228" s="82"/>
      <c r="P228" s="82"/>
      <c r="Q228" s="533">
        <f t="shared" ref="Q228:Q229" si="49">2+2</f>
        <v>4</v>
      </c>
      <c r="R228" s="193"/>
      <c r="S228" s="193"/>
      <c r="T228" s="193"/>
    </row>
    <row r="229" spans="1:265" outlineLevel="1" x14ac:dyDescent="0.25">
      <c r="A229" s="82" t="s">
        <v>482</v>
      </c>
      <c r="B229" s="134" t="s">
        <v>317</v>
      </c>
      <c r="C229" s="137">
        <v>4500</v>
      </c>
      <c r="D229" s="90" t="s">
        <v>324</v>
      </c>
      <c r="E229" s="130">
        <v>108.16634445970899</v>
      </c>
      <c r="F229" s="67" t="s">
        <v>15</v>
      </c>
      <c r="G229" s="67">
        <v>13</v>
      </c>
      <c r="H229" s="84" t="s">
        <v>486</v>
      </c>
      <c r="I229" s="67" t="s">
        <v>329</v>
      </c>
      <c r="J229" s="82" t="s">
        <v>322</v>
      </c>
      <c r="K229" s="183" t="s">
        <v>257</v>
      </c>
      <c r="L229" s="82"/>
      <c r="M229" s="82"/>
      <c r="N229" s="82"/>
      <c r="O229" s="82"/>
      <c r="P229" s="82"/>
      <c r="Q229" s="533">
        <f t="shared" si="49"/>
        <v>4</v>
      </c>
      <c r="R229" s="193"/>
      <c r="S229" s="193"/>
      <c r="T229" s="193"/>
    </row>
    <row r="230" spans="1:265" outlineLevel="1" x14ac:dyDescent="0.25">
      <c r="A230" s="82" t="s">
        <v>482</v>
      </c>
      <c r="B230" s="134" t="s">
        <v>317</v>
      </c>
      <c r="C230" s="137">
        <v>1497.79</v>
      </c>
      <c r="D230" s="90" t="s">
        <v>324</v>
      </c>
      <c r="E230" s="130">
        <v>36.002326459624001</v>
      </c>
      <c r="F230" s="67" t="s">
        <v>15</v>
      </c>
      <c r="G230" s="67">
        <v>13</v>
      </c>
      <c r="H230" s="84" t="s">
        <v>487</v>
      </c>
      <c r="I230" s="67" t="s">
        <v>329</v>
      </c>
      <c r="J230" s="82" t="s">
        <v>322</v>
      </c>
      <c r="K230" s="183" t="s">
        <v>257</v>
      </c>
      <c r="L230" s="82"/>
      <c r="M230" s="82"/>
      <c r="N230" s="82"/>
      <c r="O230" s="82"/>
      <c r="P230" s="82"/>
      <c r="Q230" s="82">
        <v>4</v>
      </c>
      <c r="R230" s="193"/>
      <c r="S230" s="193"/>
      <c r="T230" s="193"/>
    </row>
    <row r="231" spans="1:265" outlineLevel="1" x14ac:dyDescent="0.25">
      <c r="A231" s="82" t="s">
        <v>482</v>
      </c>
      <c r="B231" s="134" t="s">
        <v>317</v>
      </c>
      <c r="C231" s="137">
        <v>3000</v>
      </c>
      <c r="D231" s="90" t="s">
        <v>324</v>
      </c>
      <c r="E231" s="130">
        <v>72.110896306472995</v>
      </c>
      <c r="F231" s="67" t="s">
        <v>15</v>
      </c>
      <c r="G231" s="67">
        <v>13</v>
      </c>
      <c r="H231" s="84" t="s">
        <v>488</v>
      </c>
      <c r="I231" s="67" t="s">
        <v>329</v>
      </c>
      <c r="J231" s="82" t="s">
        <v>322</v>
      </c>
      <c r="K231" s="183" t="s">
        <v>257</v>
      </c>
      <c r="L231" s="82"/>
      <c r="M231" s="82"/>
      <c r="N231" s="82"/>
      <c r="O231" s="82"/>
      <c r="P231" s="82"/>
      <c r="Q231" s="82">
        <v>1</v>
      </c>
      <c r="R231" s="193"/>
      <c r="S231" s="193"/>
      <c r="T231" s="193"/>
    </row>
    <row r="232" spans="1:265" s="78" customFormat="1" x14ac:dyDescent="0.25">
      <c r="A232" s="76" t="s">
        <v>482</v>
      </c>
      <c r="B232" s="76" t="s">
        <v>489</v>
      </c>
      <c r="C232" s="96"/>
      <c r="D232" s="96"/>
      <c r="E232" s="101"/>
      <c r="F232" s="95"/>
      <c r="G232" s="95"/>
      <c r="H232" s="78" t="s">
        <v>490</v>
      </c>
      <c r="I232" s="95"/>
      <c r="J232" s="76"/>
      <c r="K232" s="185"/>
      <c r="L232" s="76">
        <f t="shared" ref="L232:Q232" si="50">SUM(L233:L254)</f>
        <v>1</v>
      </c>
      <c r="M232" s="76">
        <f t="shared" si="50"/>
        <v>2</v>
      </c>
      <c r="N232" s="76">
        <f t="shared" si="50"/>
        <v>17</v>
      </c>
      <c r="O232" s="76">
        <f t="shared" si="50"/>
        <v>2</v>
      </c>
      <c r="P232" s="76">
        <f t="shared" si="50"/>
        <v>1</v>
      </c>
      <c r="Q232" s="76">
        <f t="shared" si="50"/>
        <v>29</v>
      </c>
      <c r="R232" s="76">
        <f>SUM(R233:R254)</f>
        <v>0</v>
      </c>
      <c r="S232" s="76">
        <f>SUM(S233:S254)</f>
        <v>0</v>
      </c>
      <c r="T232" s="76">
        <f>SUM(T233:T254)</f>
        <v>0</v>
      </c>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c r="EP232" s="207"/>
      <c r="EQ232" s="207"/>
      <c r="ER232" s="207"/>
      <c r="ES232" s="207"/>
      <c r="ET232" s="207"/>
      <c r="EU232" s="207"/>
      <c r="EV232" s="207"/>
      <c r="EW232" s="207"/>
      <c r="EX232" s="207"/>
      <c r="EY232" s="207"/>
      <c r="EZ232" s="207"/>
      <c r="FA232" s="207"/>
      <c r="FB232" s="207"/>
      <c r="FC232" s="207"/>
      <c r="FD232" s="207"/>
      <c r="FE232" s="207"/>
      <c r="FF232" s="207"/>
      <c r="FG232" s="207"/>
      <c r="FH232" s="207"/>
      <c r="FI232" s="207"/>
      <c r="FJ232" s="207"/>
      <c r="FK232" s="207"/>
      <c r="FL232" s="207"/>
      <c r="FM232" s="207"/>
      <c r="FN232" s="207"/>
      <c r="FO232" s="207"/>
      <c r="FP232" s="207"/>
      <c r="FQ232" s="207"/>
      <c r="FR232" s="207"/>
      <c r="FS232" s="207"/>
      <c r="FT232" s="207"/>
      <c r="FU232" s="207"/>
      <c r="FV232" s="207"/>
      <c r="FW232" s="207"/>
      <c r="FX232" s="207"/>
      <c r="FY232" s="207"/>
      <c r="FZ232" s="207"/>
      <c r="GA232" s="207"/>
      <c r="GB232" s="207"/>
      <c r="GC232" s="207"/>
      <c r="GD232" s="207"/>
      <c r="GE232" s="207"/>
      <c r="GF232" s="207"/>
      <c r="GG232" s="207"/>
      <c r="GH232" s="207"/>
      <c r="GI232" s="207"/>
      <c r="GJ232" s="207"/>
      <c r="GK232" s="207"/>
      <c r="GL232" s="207"/>
      <c r="GM232" s="207"/>
      <c r="GN232" s="207"/>
      <c r="GO232" s="207"/>
      <c r="GP232" s="207"/>
      <c r="GQ232" s="207"/>
      <c r="GR232" s="207"/>
      <c r="GS232" s="207"/>
      <c r="GT232" s="207"/>
      <c r="GU232" s="207"/>
      <c r="GV232" s="207"/>
      <c r="GW232" s="207"/>
      <c r="GX232" s="207"/>
      <c r="GY232" s="207"/>
      <c r="GZ232" s="207"/>
      <c r="HA232" s="207"/>
      <c r="HB232" s="207"/>
      <c r="HC232" s="207"/>
      <c r="HD232" s="207"/>
      <c r="HE232" s="207"/>
      <c r="HF232" s="207"/>
      <c r="HG232" s="207"/>
      <c r="HH232" s="207"/>
      <c r="HI232" s="207"/>
      <c r="HJ232" s="207"/>
      <c r="HK232" s="207"/>
      <c r="HL232" s="207"/>
      <c r="HM232" s="207"/>
      <c r="HN232" s="207"/>
      <c r="HO232" s="207"/>
      <c r="HP232" s="207"/>
      <c r="HQ232" s="207"/>
      <c r="HR232" s="207"/>
      <c r="HS232" s="207"/>
      <c r="HT232" s="207"/>
      <c r="HU232" s="207"/>
      <c r="HV232" s="207"/>
      <c r="HW232" s="207"/>
      <c r="HX232" s="207"/>
      <c r="HY232" s="207"/>
      <c r="HZ232" s="207"/>
      <c r="IA232" s="207"/>
      <c r="IB232" s="207"/>
      <c r="IC232" s="207"/>
      <c r="ID232" s="207"/>
      <c r="IE232" s="207"/>
      <c r="IF232" s="207"/>
      <c r="IG232" s="207"/>
      <c r="IH232" s="207"/>
      <c r="II232" s="207"/>
      <c r="IJ232" s="207"/>
      <c r="IK232" s="207"/>
      <c r="IL232" s="207"/>
      <c r="IM232" s="207"/>
      <c r="IN232" s="207"/>
      <c r="IO232" s="207"/>
      <c r="IP232" s="207"/>
      <c r="IQ232" s="207"/>
      <c r="IR232" s="207"/>
      <c r="IS232" s="207"/>
      <c r="IT232" s="207"/>
      <c r="IU232" s="207"/>
      <c r="IV232" s="207"/>
      <c r="IW232" s="207"/>
      <c r="IX232" s="207"/>
      <c r="IY232" s="207"/>
      <c r="IZ232" s="207"/>
      <c r="JA232" s="207"/>
      <c r="JB232" s="207"/>
      <c r="JC232" s="207"/>
      <c r="JD232" s="207"/>
      <c r="JE232" s="200"/>
    </row>
    <row r="233" spans="1:265" outlineLevel="1" x14ac:dyDescent="0.25">
      <c r="A233" s="82" t="s">
        <v>482</v>
      </c>
      <c r="B233" s="82" t="s">
        <v>491</v>
      </c>
      <c r="C233" s="137">
        <v>691.37</v>
      </c>
      <c r="D233" s="90" t="s">
        <v>324</v>
      </c>
      <c r="E233" s="130">
        <v>122.947810634251</v>
      </c>
      <c r="F233" s="67" t="s">
        <v>15</v>
      </c>
      <c r="G233" s="67">
        <v>13</v>
      </c>
      <c r="H233" s="91" t="s">
        <v>343</v>
      </c>
      <c r="I233" s="67" t="s">
        <v>329</v>
      </c>
      <c r="J233" s="82" t="s">
        <v>322</v>
      </c>
      <c r="K233" s="183" t="s">
        <v>7</v>
      </c>
      <c r="L233" s="82">
        <v>1</v>
      </c>
      <c r="M233" s="82"/>
      <c r="N233" s="82"/>
      <c r="O233" s="82">
        <v>2</v>
      </c>
      <c r="P233" s="82">
        <v>1</v>
      </c>
      <c r="Q233" s="533">
        <f>6+2</f>
        <v>8</v>
      </c>
      <c r="R233" s="193"/>
      <c r="S233" s="193"/>
      <c r="T233" s="193"/>
    </row>
    <row r="234" spans="1:265" outlineLevel="1" x14ac:dyDescent="0.25">
      <c r="A234" s="82" t="s">
        <v>482</v>
      </c>
      <c r="B234" s="82" t="s">
        <v>491</v>
      </c>
      <c r="C234" s="137">
        <v>29.28</v>
      </c>
      <c r="D234" s="90" t="s">
        <v>324</v>
      </c>
      <c r="E234" s="130">
        <v>0.96379855425378302</v>
      </c>
      <c r="F234" s="67" t="s">
        <v>15</v>
      </c>
      <c r="G234" s="67">
        <v>13</v>
      </c>
      <c r="H234" s="118" t="s">
        <v>515</v>
      </c>
      <c r="I234" s="67" t="s">
        <v>329</v>
      </c>
      <c r="J234" s="82" t="s">
        <v>322</v>
      </c>
      <c r="K234" s="183" t="s">
        <v>351</v>
      </c>
      <c r="L234" s="82"/>
      <c r="M234" s="82"/>
      <c r="N234" s="82"/>
      <c r="O234" s="82"/>
      <c r="P234" s="82"/>
      <c r="Q234" s="533">
        <f>1+1</f>
        <v>2</v>
      </c>
      <c r="R234" s="193"/>
      <c r="S234" s="193"/>
      <c r="T234" s="193"/>
    </row>
    <row r="235" spans="1:265" outlineLevel="1" x14ac:dyDescent="0.25">
      <c r="A235" s="82" t="s">
        <v>482</v>
      </c>
      <c r="B235" s="134" t="s">
        <v>491</v>
      </c>
      <c r="C235" s="137">
        <v>883.9</v>
      </c>
      <c r="D235" s="90" t="s">
        <v>324</v>
      </c>
      <c r="E235" s="130">
        <v>156.751302768291</v>
      </c>
      <c r="F235" s="67" t="s">
        <v>15</v>
      </c>
      <c r="G235" s="67">
        <v>13</v>
      </c>
      <c r="H235" s="91" t="s">
        <v>492</v>
      </c>
      <c r="I235" s="67" t="s">
        <v>329</v>
      </c>
      <c r="J235" s="82" t="s">
        <v>322</v>
      </c>
      <c r="K235" s="183" t="s">
        <v>323</v>
      </c>
      <c r="L235" s="82"/>
      <c r="M235" s="82"/>
      <c r="N235" s="82"/>
      <c r="O235" s="82"/>
      <c r="P235" s="82"/>
      <c r="Q235" s="82">
        <v>2</v>
      </c>
      <c r="R235" s="193"/>
      <c r="S235" s="193"/>
      <c r="T235" s="193"/>
    </row>
    <row r="236" spans="1:265" outlineLevel="1" x14ac:dyDescent="0.25">
      <c r="A236" s="82" t="s">
        <v>482</v>
      </c>
      <c r="B236" s="134" t="s">
        <v>491</v>
      </c>
      <c r="C236" s="137">
        <v>220.32</v>
      </c>
      <c r="D236" s="90" t="s">
        <v>324</v>
      </c>
      <c r="E236" s="130">
        <v>84.804444649574094</v>
      </c>
      <c r="F236" s="67" t="s">
        <v>15</v>
      </c>
      <c r="G236" s="67">
        <v>13</v>
      </c>
      <c r="H236" s="84" t="s">
        <v>493</v>
      </c>
      <c r="I236" s="67" t="s">
        <v>329</v>
      </c>
      <c r="J236" s="82" t="s">
        <v>330</v>
      </c>
      <c r="K236" s="183" t="s">
        <v>340</v>
      </c>
      <c r="L236" s="82"/>
      <c r="M236" s="82"/>
      <c r="N236" s="82"/>
      <c r="O236" s="82"/>
      <c r="P236" s="82"/>
      <c r="Q236" s="82">
        <v>4</v>
      </c>
      <c r="R236" s="193"/>
      <c r="S236" s="193"/>
      <c r="T236" s="193"/>
    </row>
    <row r="237" spans="1:265" outlineLevel="1" x14ac:dyDescent="0.25">
      <c r="A237" s="82" t="s">
        <v>482</v>
      </c>
      <c r="B237" s="134" t="s">
        <v>491</v>
      </c>
      <c r="C237" s="137">
        <v>222.88</v>
      </c>
      <c r="D237" s="90" t="s">
        <v>324</v>
      </c>
      <c r="E237" s="130">
        <v>85.789826722481294</v>
      </c>
      <c r="F237" s="67" t="s">
        <v>15</v>
      </c>
      <c r="G237" s="67">
        <v>13</v>
      </c>
      <c r="H237" s="84" t="s">
        <v>494</v>
      </c>
      <c r="I237" s="67" t="s">
        <v>329</v>
      </c>
      <c r="J237" s="82" t="s">
        <v>330</v>
      </c>
      <c r="K237" s="183" t="s">
        <v>340</v>
      </c>
      <c r="L237" s="82"/>
      <c r="M237" s="82"/>
      <c r="N237" s="82"/>
      <c r="O237" s="82"/>
      <c r="P237" s="82"/>
      <c r="Q237" s="82">
        <v>4</v>
      </c>
      <c r="R237" s="193"/>
      <c r="S237" s="193"/>
      <c r="T237" s="193"/>
    </row>
    <row r="238" spans="1:265" outlineLevel="1" x14ac:dyDescent="0.25">
      <c r="A238" s="82" t="s">
        <v>482</v>
      </c>
      <c r="B238" s="134" t="s">
        <v>491</v>
      </c>
      <c r="C238" s="137">
        <v>98</v>
      </c>
      <c r="D238" s="90" t="s">
        <v>324</v>
      </c>
      <c r="E238" s="130">
        <v>472.14005198274702</v>
      </c>
      <c r="F238" s="67" t="s">
        <v>15</v>
      </c>
      <c r="G238" s="67">
        <v>13</v>
      </c>
      <c r="H238" s="91" t="s">
        <v>495</v>
      </c>
      <c r="I238" s="67" t="s">
        <v>356</v>
      </c>
      <c r="J238" s="82" t="s">
        <v>330</v>
      </c>
      <c r="K238" s="183" t="s">
        <v>331</v>
      </c>
      <c r="L238" s="82"/>
      <c r="M238" s="82">
        <v>1</v>
      </c>
      <c r="N238" s="82">
        <v>1</v>
      </c>
      <c r="O238" s="82"/>
      <c r="P238" s="82"/>
      <c r="Q238" s="82">
        <v>1</v>
      </c>
      <c r="R238" s="193"/>
      <c r="S238" s="193"/>
      <c r="T238" s="193"/>
    </row>
    <row r="239" spans="1:265" outlineLevel="1" x14ac:dyDescent="0.25">
      <c r="A239" s="82" t="s">
        <v>482</v>
      </c>
      <c r="B239" s="134" t="s">
        <v>491</v>
      </c>
      <c r="C239" s="137">
        <v>197.98</v>
      </c>
      <c r="D239" s="90" t="s">
        <v>324</v>
      </c>
      <c r="E239" s="130">
        <v>677.16119206512303</v>
      </c>
      <c r="F239" s="67" t="s">
        <v>15</v>
      </c>
      <c r="G239" s="67">
        <v>13</v>
      </c>
      <c r="H239" s="91" t="s">
        <v>496</v>
      </c>
      <c r="I239" s="67" t="s">
        <v>356</v>
      </c>
      <c r="J239" s="82" t="s">
        <v>330</v>
      </c>
      <c r="K239" s="183" t="s">
        <v>331</v>
      </c>
      <c r="L239" s="82"/>
      <c r="M239" s="82"/>
      <c r="N239" s="82"/>
      <c r="O239" s="82"/>
      <c r="P239" s="82"/>
      <c r="Q239" s="82"/>
      <c r="R239" s="193"/>
      <c r="S239" s="193"/>
      <c r="T239" s="193"/>
    </row>
    <row r="240" spans="1:265" outlineLevel="1" x14ac:dyDescent="0.25">
      <c r="A240" s="82" t="s">
        <v>482</v>
      </c>
      <c r="B240" s="134" t="s">
        <v>491</v>
      </c>
      <c r="C240" s="137">
        <v>98</v>
      </c>
      <c r="D240" s="90" t="s">
        <v>324</v>
      </c>
      <c r="E240" s="130">
        <v>472.14005198274702</v>
      </c>
      <c r="F240" s="67" t="s">
        <v>15</v>
      </c>
      <c r="G240" s="67">
        <v>13</v>
      </c>
      <c r="H240" s="91" t="s">
        <v>497</v>
      </c>
      <c r="I240" s="67" t="s">
        <v>329</v>
      </c>
      <c r="J240" s="82" t="s">
        <v>330</v>
      </c>
      <c r="K240" s="183" t="s">
        <v>331</v>
      </c>
      <c r="L240" s="82"/>
      <c r="M240" s="82"/>
      <c r="N240" s="82"/>
      <c r="O240" s="82"/>
      <c r="P240" s="82"/>
      <c r="Q240" s="82"/>
      <c r="R240" s="193"/>
      <c r="S240" s="193"/>
      <c r="T240" s="193"/>
    </row>
    <row r="241" spans="1:265" outlineLevel="1" x14ac:dyDescent="0.25">
      <c r="A241" s="82" t="s">
        <v>482</v>
      </c>
      <c r="B241" s="134" t="s">
        <v>491</v>
      </c>
      <c r="C241" s="137">
        <v>651.65</v>
      </c>
      <c r="D241" s="90" t="s">
        <v>324</v>
      </c>
      <c r="E241" s="130">
        <v>262.69142569911003</v>
      </c>
      <c r="F241" s="67" t="s">
        <v>15</v>
      </c>
      <c r="G241" s="67">
        <v>13</v>
      </c>
      <c r="H241" s="91" t="s">
        <v>589</v>
      </c>
      <c r="I241" s="67" t="s">
        <v>329</v>
      </c>
      <c r="J241" s="82" t="s">
        <v>330</v>
      </c>
      <c r="K241" s="183" t="s">
        <v>331</v>
      </c>
      <c r="L241" s="82"/>
      <c r="M241" s="82"/>
      <c r="N241" s="82"/>
      <c r="O241" s="82"/>
      <c r="P241" s="82"/>
      <c r="Q241" s="533">
        <v>2</v>
      </c>
      <c r="R241" s="193"/>
      <c r="S241" s="193"/>
      <c r="T241" s="193"/>
    </row>
    <row r="242" spans="1:265" outlineLevel="1" x14ac:dyDescent="0.25">
      <c r="A242" s="82" t="s">
        <v>482</v>
      </c>
      <c r="B242" s="134" t="s">
        <v>491</v>
      </c>
      <c r="C242" s="137">
        <v>229.48</v>
      </c>
      <c r="D242" s="90" t="s">
        <v>324</v>
      </c>
      <c r="E242" s="130">
        <v>784.90226464847206</v>
      </c>
      <c r="F242" s="67" t="s">
        <v>15</v>
      </c>
      <c r="G242" s="67">
        <v>13</v>
      </c>
      <c r="H242" s="91" t="s">
        <v>498</v>
      </c>
      <c r="I242" s="67" t="s">
        <v>329</v>
      </c>
      <c r="J242" s="82" t="s">
        <v>330</v>
      </c>
      <c r="K242" s="183" t="s">
        <v>331</v>
      </c>
      <c r="L242" s="82"/>
      <c r="M242" s="82">
        <v>1</v>
      </c>
      <c r="N242" s="82"/>
      <c r="O242" s="82"/>
      <c r="P242" s="82"/>
      <c r="Q242" s="82"/>
      <c r="R242" s="193"/>
      <c r="S242" s="193"/>
      <c r="T242" s="193"/>
    </row>
    <row r="243" spans="1:265" outlineLevel="1" x14ac:dyDescent="0.25">
      <c r="A243" s="82" t="s">
        <v>482</v>
      </c>
      <c r="B243" s="134" t="s">
        <v>491</v>
      </c>
      <c r="C243" s="137">
        <v>98</v>
      </c>
      <c r="D243" s="90" t="s">
        <v>324</v>
      </c>
      <c r="E243" s="130">
        <v>472.14005198274702</v>
      </c>
      <c r="F243" s="67" t="s">
        <v>15</v>
      </c>
      <c r="G243" s="67">
        <v>13</v>
      </c>
      <c r="H243" s="91" t="s">
        <v>499</v>
      </c>
      <c r="I243" s="67" t="s">
        <v>329</v>
      </c>
      <c r="J243" s="82" t="s">
        <v>330</v>
      </c>
      <c r="K243" s="183" t="s">
        <v>331</v>
      </c>
      <c r="L243" s="82"/>
      <c r="M243" s="82"/>
      <c r="N243" s="533">
        <v>12</v>
      </c>
      <c r="O243" s="82"/>
      <c r="P243" s="82"/>
      <c r="Q243" s="82">
        <v>2</v>
      </c>
      <c r="R243" s="193"/>
      <c r="S243" s="193"/>
      <c r="T243" s="193"/>
    </row>
    <row r="244" spans="1:265" outlineLevel="1" x14ac:dyDescent="0.25">
      <c r="A244" s="82" t="s">
        <v>482</v>
      </c>
      <c r="B244" s="134" t="s">
        <v>491</v>
      </c>
      <c r="C244" s="137">
        <v>232.7</v>
      </c>
      <c r="D244" s="90" t="s">
        <v>324</v>
      </c>
      <c r="E244" s="130">
        <v>795.91579651254801</v>
      </c>
      <c r="F244" s="67" t="s">
        <v>15</v>
      </c>
      <c r="G244" s="67">
        <v>13</v>
      </c>
      <c r="H244" s="91" t="s">
        <v>500</v>
      </c>
      <c r="I244" s="67" t="s">
        <v>329</v>
      </c>
      <c r="J244" s="82" t="s">
        <v>330</v>
      </c>
      <c r="K244" s="183" t="s">
        <v>331</v>
      </c>
      <c r="L244" s="82"/>
      <c r="M244" s="82"/>
      <c r="N244" s="82"/>
      <c r="O244" s="82"/>
      <c r="P244" s="82"/>
      <c r="Q244" s="82"/>
      <c r="R244" s="193"/>
      <c r="S244" s="193"/>
      <c r="T244" s="193"/>
    </row>
    <row r="245" spans="1:265" outlineLevel="1" x14ac:dyDescent="0.25">
      <c r="A245" s="129" t="s">
        <v>482</v>
      </c>
      <c r="B245" s="209" t="s">
        <v>491</v>
      </c>
      <c r="C245" s="146">
        <v>21.6</v>
      </c>
      <c r="D245" s="147" t="s">
        <v>324</v>
      </c>
      <c r="E245" s="148">
        <v>29.291678945877599</v>
      </c>
      <c r="F245" s="67" t="s">
        <v>15</v>
      </c>
      <c r="G245" s="67">
        <v>13</v>
      </c>
      <c r="H245" s="131" t="s">
        <v>10</v>
      </c>
      <c r="I245" s="67" t="s">
        <v>329</v>
      </c>
      <c r="J245" s="82" t="s">
        <v>322</v>
      </c>
      <c r="K245" s="188" t="s">
        <v>331</v>
      </c>
      <c r="L245" s="82"/>
      <c r="M245" s="82"/>
      <c r="N245" s="82"/>
      <c r="O245" s="82"/>
      <c r="P245" s="82"/>
      <c r="Q245" s="82"/>
      <c r="R245" s="193"/>
      <c r="S245" s="193"/>
      <c r="T245" s="193"/>
    </row>
    <row r="246" spans="1:265" outlineLevel="1" x14ac:dyDescent="0.25">
      <c r="A246" s="82" t="s">
        <v>482</v>
      </c>
      <c r="B246" s="134" t="s">
        <v>491</v>
      </c>
      <c r="C246" s="137">
        <v>3091.73</v>
      </c>
      <c r="D246" s="90" t="s">
        <v>324</v>
      </c>
      <c r="E246" s="130">
        <v>850.35202363897099</v>
      </c>
      <c r="F246" s="67" t="s">
        <v>15</v>
      </c>
      <c r="G246" s="67">
        <v>13</v>
      </c>
      <c r="H246" s="91" t="s">
        <v>501</v>
      </c>
      <c r="I246" s="67" t="s">
        <v>329</v>
      </c>
      <c r="J246" s="82" t="s">
        <v>322</v>
      </c>
      <c r="K246" s="183" t="s">
        <v>351</v>
      </c>
      <c r="L246" s="82"/>
      <c r="M246" s="82"/>
      <c r="N246" s="82"/>
      <c r="O246" s="82"/>
      <c r="P246" s="82"/>
      <c r="Q246" s="82"/>
      <c r="R246" s="193"/>
      <c r="S246" s="193"/>
      <c r="T246" s="193"/>
    </row>
    <row r="247" spans="1:265" outlineLevel="1" x14ac:dyDescent="0.25">
      <c r="A247" s="82" t="s">
        <v>482</v>
      </c>
      <c r="B247" s="134" t="s">
        <v>491</v>
      </c>
      <c r="C247" s="137">
        <f>6285.72*30%</f>
        <v>1885.7159999999999</v>
      </c>
      <c r="D247" s="90" t="s">
        <v>324</v>
      </c>
      <c r="E247" s="130">
        <v>617.37761741385702</v>
      </c>
      <c r="F247" s="67" t="s">
        <v>15</v>
      </c>
      <c r="G247" s="67">
        <v>13</v>
      </c>
      <c r="H247" s="91" t="s">
        <v>502</v>
      </c>
      <c r="I247" s="67" t="s">
        <v>329</v>
      </c>
      <c r="J247" s="82" t="s">
        <v>322</v>
      </c>
      <c r="K247" s="183" t="s">
        <v>351</v>
      </c>
      <c r="L247" s="82"/>
      <c r="M247" s="82"/>
      <c r="N247" s="82"/>
      <c r="O247" s="82"/>
      <c r="P247" s="82"/>
      <c r="Q247" s="82"/>
      <c r="R247" s="193"/>
      <c r="S247" s="193"/>
      <c r="T247" s="193"/>
    </row>
    <row r="248" spans="1:265" outlineLevel="1" x14ac:dyDescent="0.25">
      <c r="A248" s="82" t="s">
        <v>482</v>
      </c>
      <c r="B248" s="134" t="s">
        <v>491</v>
      </c>
      <c r="C248" s="137">
        <f>C249</f>
        <v>158.30000000000001</v>
      </c>
      <c r="D248" s="90" t="s">
        <v>324</v>
      </c>
      <c r="E248" s="130">
        <v>51.826933025234702</v>
      </c>
      <c r="F248" s="67" t="s">
        <v>15</v>
      </c>
      <c r="G248" s="67">
        <v>13</v>
      </c>
      <c r="H248" s="91" t="s">
        <v>503</v>
      </c>
      <c r="I248" s="67" t="s">
        <v>329</v>
      </c>
      <c r="J248" s="82" t="s">
        <v>322</v>
      </c>
      <c r="K248" s="183" t="s">
        <v>351</v>
      </c>
      <c r="L248" s="82"/>
      <c r="M248" s="82"/>
      <c r="N248" s="82"/>
      <c r="O248" s="82"/>
      <c r="P248" s="82"/>
      <c r="Q248" s="82"/>
      <c r="R248" s="193"/>
      <c r="S248" s="193"/>
      <c r="T248" s="193"/>
    </row>
    <row r="249" spans="1:265" outlineLevel="1" x14ac:dyDescent="0.25">
      <c r="A249" s="82" t="s">
        <v>482</v>
      </c>
      <c r="B249" s="134" t="s">
        <v>491</v>
      </c>
      <c r="C249" s="137">
        <v>158.30000000000001</v>
      </c>
      <c r="D249" s="90" t="s">
        <v>324</v>
      </c>
      <c r="E249" s="130">
        <v>5.2107005170209604</v>
      </c>
      <c r="F249" s="67" t="s">
        <v>15</v>
      </c>
      <c r="G249" s="67">
        <v>13</v>
      </c>
      <c r="H249" s="91" t="s">
        <v>504</v>
      </c>
      <c r="I249" s="67" t="s">
        <v>329</v>
      </c>
      <c r="J249" s="82" t="s">
        <v>322</v>
      </c>
      <c r="K249" s="183" t="s">
        <v>351</v>
      </c>
      <c r="L249" s="82"/>
      <c r="M249" s="82"/>
      <c r="N249" s="82"/>
      <c r="O249" s="82"/>
      <c r="P249" s="82"/>
      <c r="Q249" s="82"/>
      <c r="R249" s="193"/>
      <c r="S249" s="193"/>
      <c r="T249" s="193"/>
    </row>
    <row r="250" spans="1:265" outlineLevel="1" x14ac:dyDescent="0.25">
      <c r="A250" s="82" t="s">
        <v>482</v>
      </c>
      <c r="B250" s="134" t="s">
        <v>491</v>
      </c>
      <c r="C250" s="137">
        <v>320.61</v>
      </c>
      <c r="D250" s="90" t="s">
        <v>324</v>
      </c>
      <c r="E250" s="130">
        <v>112.7482288361</v>
      </c>
      <c r="F250" s="67" t="s">
        <v>15</v>
      </c>
      <c r="G250" s="67">
        <v>13</v>
      </c>
      <c r="H250" s="91" t="s">
        <v>505</v>
      </c>
      <c r="I250" s="67" t="s">
        <v>329</v>
      </c>
      <c r="J250" s="82" t="s">
        <v>322</v>
      </c>
      <c r="K250" s="183" t="s">
        <v>351</v>
      </c>
      <c r="L250" s="82"/>
      <c r="M250" s="82"/>
      <c r="N250" s="82"/>
      <c r="O250" s="82"/>
      <c r="P250" s="82"/>
      <c r="Q250" s="533">
        <f>1+1</f>
        <v>2</v>
      </c>
      <c r="R250" s="193"/>
      <c r="S250" s="193"/>
      <c r="T250" s="193"/>
    </row>
    <row r="251" spans="1:265" outlineLevel="1" x14ac:dyDescent="0.25">
      <c r="A251" s="82" t="s">
        <v>482</v>
      </c>
      <c r="B251" s="134" t="s">
        <v>491</v>
      </c>
      <c r="C251" s="137">
        <v>167.21</v>
      </c>
      <c r="D251" s="90" t="s">
        <v>324</v>
      </c>
      <c r="E251" s="130">
        <v>4.6486381563138899</v>
      </c>
      <c r="F251" s="67" t="s">
        <v>15</v>
      </c>
      <c r="G251" s="67">
        <v>13</v>
      </c>
      <c r="H251" s="91" t="s">
        <v>506</v>
      </c>
      <c r="I251" s="67" t="s">
        <v>329</v>
      </c>
      <c r="J251" s="82" t="s">
        <v>322</v>
      </c>
      <c r="K251" s="183" t="s">
        <v>351</v>
      </c>
      <c r="L251" s="82"/>
      <c r="M251" s="82"/>
      <c r="N251" s="533">
        <v>4</v>
      </c>
      <c r="O251" s="82"/>
      <c r="P251" s="82"/>
      <c r="Q251" s="82"/>
      <c r="R251" s="193"/>
      <c r="S251" s="193"/>
      <c r="T251" s="193"/>
    </row>
    <row r="252" spans="1:265" outlineLevel="1" x14ac:dyDescent="0.25">
      <c r="A252" s="82" t="s">
        <v>482</v>
      </c>
      <c r="B252" s="134" t="s">
        <v>491</v>
      </c>
      <c r="C252" s="137">
        <v>116.69</v>
      </c>
      <c r="D252" s="90" t="s">
        <v>324</v>
      </c>
      <c r="E252" s="130">
        <v>40.900127903773402</v>
      </c>
      <c r="F252" s="67" t="s">
        <v>15</v>
      </c>
      <c r="G252" s="67">
        <v>13</v>
      </c>
      <c r="H252" s="118" t="s">
        <v>507</v>
      </c>
      <c r="I252" s="67" t="s">
        <v>329</v>
      </c>
      <c r="J252" s="82" t="s">
        <v>322</v>
      </c>
      <c r="K252" s="183" t="s">
        <v>351</v>
      </c>
      <c r="L252" s="82"/>
      <c r="M252" s="82"/>
      <c r="N252" s="82"/>
      <c r="O252" s="82"/>
      <c r="P252" s="82"/>
      <c r="Q252" s="82"/>
      <c r="R252" s="193"/>
      <c r="S252" s="193"/>
      <c r="T252" s="193"/>
    </row>
    <row r="253" spans="1:265" outlineLevel="1" x14ac:dyDescent="0.25">
      <c r="A253" s="82" t="s">
        <v>482</v>
      </c>
      <c r="B253" s="134" t="s">
        <v>491</v>
      </c>
      <c r="C253" s="137">
        <f>C252</f>
        <v>116.69</v>
      </c>
      <c r="D253" s="90" t="s">
        <v>324</v>
      </c>
      <c r="E253" s="130">
        <v>3.8410400715803901</v>
      </c>
      <c r="F253" s="67" t="s">
        <v>15</v>
      </c>
      <c r="G253" s="67">
        <v>13</v>
      </c>
      <c r="H253" s="118" t="s">
        <v>508</v>
      </c>
      <c r="I253" s="67" t="s">
        <v>329</v>
      </c>
      <c r="J253" s="82" t="s">
        <v>322</v>
      </c>
      <c r="K253" s="183" t="s">
        <v>351</v>
      </c>
      <c r="L253" s="82"/>
      <c r="M253" s="82"/>
      <c r="N253" s="82"/>
      <c r="O253" s="82"/>
      <c r="P253" s="82"/>
      <c r="Q253" s="82"/>
      <c r="R253" s="193"/>
      <c r="S253" s="193"/>
      <c r="T253" s="193"/>
    </row>
    <row r="254" spans="1:265" outlineLevel="1" x14ac:dyDescent="0.25">
      <c r="A254" s="82" t="s">
        <v>482</v>
      </c>
      <c r="B254" s="134" t="s">
        <v>491</v>
      </c>
      <c r="C254" s="137">
        <v>575.71</v>
      </c>
      <c r="D254" s="90" t="s">
        <v>324</v>
      </c>
      <c r="E254" s="130">
        <v>201.78775075397601</v>
      </c>
      <c r="F254" s="67" t="s">
        <v>15</v>
      </c>
      <c r="G254" s="67">
        <v>13</v>
      </c>
      <c r="H254" s="84" t="s">
        <v>509</v>
      </c>
      <c r="I254" s="67" t="s">
        <v>329</v>
      </c>
      <c r="J254" s="82" t="s">
        <v>322</v>
      </c>
      <c r="K254" s="183" t="s">
        <v>351</v>
      </c>
      <c r="L254" s="82"/>
      <c r="M254" s="82"/>
      <c r="N254" s="82"/>
      <c r="O254" s="82"/>
      <c r="P254" s="82"/>
      <c r="Q254" s="533">
        <f>1+1</f>
        <v>2</v>
      </c>
      <c r="R254" s="193"/>
      <c r="S254" s="193"/>
      <c r="T254" s="193"/>
    </row>
    <row r="255" spans="1:265" s="74" customFormat="1" ht="15.75" x14ac:dyDescent="0.25">
      <c r="A255" s="223"/>
      <c r="B255" s="223"/>
      <c r="C255" s="216"/>
      <c r="D255" s="216"/>
      <c r="E255" s="216"/>
      <c r="F255" s="224"/>
      <c r="G255" s="223"/>
      <c r="H255" s="218" t="s">
        <v>576</v>
      </c>
      <c r="I255" s="75"/>
      <c r="J255" s="75"/>
      <c r="K255" s="75"/>
      <c r="L255" s="231">
        <f>L256*L$1</f>
        <v>0</v>
      </c>
      <c r="M255" s="231">
        <f>M256*M$1</f>
        <v>0</v>
      </c>
      <c r="N255" s="231">
        <f t="shared" ref="N255" si="51">N256*N$1</f>
        <v>2400</v>
      </c>
      <c r="O255" s="231">
        <f t="shared" ref="O255" si="52">O256*O$1</f>
        <v>0</v>
      </c>
      <c r="P255" s="231">
        <f t="shared" ref="P255" si="53">P256*P$1</f>
        <v>0</v>
      </c>
      <c r="Q255" s="231">
        <f t="shared" ref="Q255" si="54">Q256*Q$1</f>
        <v>157500</v>
      </c>
      <c r="R255" s="231">
        <f t="shared" ref="R255:T255" si="55">R256*R$1</f>
        <v>300000</v>
      </c>
      <c r="S255" s="231">
        <f t="shared" si="55"/>
        <v>0</v>
      </c>
      <c r="T255" s="231">
        <f t="shared" si="55"/>
        <v>0</v>
      </c>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c r="EJ255" s="207"/>
      <c r="EK255" s="207"/>
      <c r="EL255" s="207"/>
      <c r="EM255" s="207"/>
      <c r="EN255" s="207"/>
      <c r="EO255" s="207"/>
      <c r="EP255" s="207"/>
      <c r="EQ255" s="207"/>
      <c r="ER255" s="207"/>
      <c r="ES255" s="207"/>
      <c r="ET255" s="207"/>
      <c r="EU255" s="207"/>
      <c r="EV255" s="207"/>
      <c r="EW255" s="207"/>
      <c r="EX255" s="207"/>
      <c r="EY255" s="207"/>
      <c r="EZ255" s="207"/>
      <c r="FA255" s="207"/>
      <c r="FB255" s="207"/>
      <c r="FC255" s="207"/>
      <c r="FD255" s="207"/>
      <c r="FE255" s="207"/>
      <c r="FF255" s="207"/>
      <c r="FG255" s="207"/>
      <c r="FH255" s="207"/>
      <c r="FI255" s="207"/>
      <c r="FJ255" s="207"/>
      <c r="FK255" s="207"/>
      <c r="FL255" s="207"/>
      <c r="FM255" s="207"/>
      <c r="FN255" s="207"/>
      <c r="FO255" s="207"/>
      <c r="FP255" s="207"/>
      <c r="FQ255" s="207"/>
      <c r="FR255" s="207"/>
      <c r="FS255" s="207"/>
      <c r="FT255" s="207"/>
      <c r="FU255" s="207"/>
      <c r="FV255" s="207"/>
      <c r="FW255" s="207"/>
      <c r="FX255" s="207"/>
      <c r="FY255" s="207"/>
      <c r="FZ255" s="207"/>
      <c r="GA255" s="207"/>
      <c r="GB255" s="207"/>
      <c r="GC255" s="207"/>
      <c r="GD255" s="207"/>
      <c r="GE255" s="207"/>
      <c r="GF255" s="207"/>
      <c r="GG255" s="207"/>
      <c r="GH255" s="207"/>
      <c r="GI255" s="207"/>
      <c r="GJ255" s="207"/>
      <c r="GK255" s="207"/>
      <c r="GL255" s="207"/>
      <c r="GM255" s="207"/>
      <c r="GN255" s="207"/>
      <c r="GO255" s="207"/>
      <c r="GP255" s="207"/>
      <c r="GQ255" s="207"/>
      <c r="GR255" s="207"/>
      <c r="GS255" s="207"/>
      <c r="GT255" s="207"/>
      <c r="GU255" s="207"/>
      <c r="GV255" s="207"/>
      <c r="GW255" s="207"/>
      <c r="GX255" s="207"/>
      <c r="GY255" s="207"/>
      <c r="GZ255" s="207"/>
      <c r="HA255" s="207"/>
      <c r="HB255" s="207"/>
      <c r="HC255" s="207"/>
      <c r="HD255" s="207"/>
      <c r="HE255" s="207"/>
      <c r="HF255" s="207"/>
      <c r="HG255" s="207"/>
      <c r="HH255" s="207"/>
      <c r="HI255" s="207"/>
      <c r="HJ255" s="207"/>
      <c r="HK255" s="207"/>
      <c r="HL255" s="207"/>
      <c r="HM255" s="207"/>
      <c r="HN255" s="207"/>
      <c r="HO255" s="207"/>
      <c r="HP255" s="207"/>
      <c r="HQ255" s="207"/>
      <c r="HR255" s="207"/>
      <c r="HS255" s="207"/>
      <c r="HT255" s="207"/>
      <c r="HU255" s="207"/>
      <c r="HV255" s="207"/>
      <c r="HW255" s="207"/>
      <c r="HX255" s="207"/>
      <c r="HY255" s="207"/>
      <c r="HZ255" s="207"/>
      <c r="IA255" s="207"/>
      <c r="IB255" s="207"/>
      <c r="IC255" s="207"/>
      <c r="ID255" s="207"/>
      <c r="IE255" s="207"/>
      <c r="IF255" s="207"/>
      <c r="IG255" s="207"/>
      <c r="IH255" s="207"/>
      <c r="II255" s="207"/>
      <c r="IJ255" s="207"/>
      <c r="IK255" s="207"/>
      <c r="IL255" s="207"/>
      <c r="IM255" s="207"/>
      <c r="IN255" s="207"/>
      <c r="IO255" s="207"/>
      <c r="IP255" s="207"/>
      <c r="IQ255" s="207"/>
      <c r="IR255" s="207"/>
      <c r="IS255" s="207"/>
      <c r="IT255" s="207"/>
      <c r="IU255" s="207"/>
      <c r="IV255" s="207"/>
      <c r="IW255" s="207"/>
      <c r="IX255" s="207"/>
      <c r="IY255" s="207"/>
      <c r="IZ255" s="207"/>
      <c r="JA255" s="207"/>
      <c r="JB255" s="207"/>
      <c r="JC255" s="207"/>
      <c r="JD255" s="207"/>
      <c r="JE255" s="196"/>
    </row>
    <row r="256" spans="1:265" s="73" customFormat="1" ht="15.75" x14ac:dyDescent="0.25">
      <c r="A256" s="216" t="s">
        <v>510</v>
      </c>
      <c r="B256" s="216"/>
      <c r="C256" s="217"/>
      <c r="D256" s="217"/>
      <c r="E256" s="217"/>
      <c r="F256" s="221"/>
      <c r="G256" s="216"/>
      <c r="H256" s="218" t="s">
        <v>577</v>
      </c>
      <c r="I256" s="215"/>
      <c r="J256" s="221"/>
      <c r="K256" s="222"/>
      <c r="L256" s="216">
        <f t="shared" ref="L256:P256" si="56">L257+L259</f>
        <v>0</v>
      </c>
      <c r="M256" s="216">
        <f t="shared" si="56"/>
        <v>0</v>
      </c>
      <c r="N256" s="216">
        <f t="shared" si="56"/>
        <v>2</v>
      </c>
      <c r="O256" s="216">
        <f t="shared" si="56"/>
        <v>0</v>
      </c>
      <c r="P256" s="216">
        <f t="shared" si="56"/>
        <v>0</v>
      </c>
      <c r="Q256" s="216">
        <f>Q257+Q259</f>
        <v>9</v>
      </c>
      <c r="R256" s="216">
        <f>R257+R259</f>
        <v>1</v>
      </c>
      <c r="S256" s="216">
        <f>S257+S259</f>
        <v>0</v>
      </c>
      <c r="T256" s="216">
        <f>T257+T259</f>
        <v>0</v>
      </c>
      <c r="U256" s="208"/>
      <c r="V256" s="208"/>
      <c r="W256" s="208"/>
      <c r="X256" s="208"/>
      <c r="Y256" s="208"/>
      <c r="Z256" s="208"/>
      <c r="AA256" s="208"/>
      <c r="AB256" s="208"/>
      <c r="AC256" s="208"/>
      <c r="AD256" s="208"/>
      <c r="AE256" s="208"/>
      <c r="AF256" s="208"/>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208"/>
      <c r="BE256" s="208"/>
      <c r="BF256" s="208"/>
      <c r="BG256" s="208"/>
      <c r="BH256" s="208"/>
      <c r="BI256" s="208"/>
      <c r="BJ256" s="208"/>
      <c r="BK256" s="208"/>
      <c r="BL256" s="208"/>
      <c r="BM256" s="208"/>
      <c r="BN256" s="208"/>
      <c r="BO256" s="208"/>
      <c r="BP256" s="208"/>
      <c r="BQ256" s="208"/>
      <c r="BR256" s="208"/>
      <c r="BS256" s="208"/>
      <c r="BT256" s="208"/>
      <c r="BU256" s="208"/>
      <c r="BV256" s="208"/>
      <c r="BW256" s="208"/>
      <c r="BX256" s="208"/>
      <c r="BY256" s="208"/>
      <c r="BZ256" s="208"/>
      <c r="CA256" s="208"/>
      <c r="CB256" s="208"/>
      <c r="CC256" s="208"/>
      <c r="CD256" s="208"/>
      <c r="CE256" s="208"/>
      <c r="CF256" s="208"/>
      <c r="CG256" s="208"/>
      <c r="CH256" s="208"/>
      <c r="CI256" s="208"/>
      <c r="CJ256" s="208"/>
      <c r="CK256" s="208"/>
      <c r="CL256" s="208"/>
      <c r="CM256" s="208"/>
      <c r="CN256" s="208"/>
      <c r="CO256" s="208"/>
      <c r="CP256" s="208"/>
      <c r="CQ256" s="208"/>
      <c r="CR256" s="208"/>
      <c r="CS256" s="208"/>
      <c r="CT256" s="208"/>
      <c r="CU256" s="208"/>
      <c r="CV256" s="208"/>
      <c r="CW256" s="208"/>
      <c r="CX256" s="208"/>
      <c r="CY256" s="208"/>
      <c r="CZ256" s="208"/>
      <c r="DA256" s="208"/>
      <c r="DB256" s="208"/>
      <c r="DC256" s="208"/>
      <c r="DD256" s="208"/>
      <c r="DE256" s="208"/>
      <c r="DF256" s="208"/>
      <c r="DG256" s="208"/>
      <c r="DH256" s="208"/>
      <c r="DI256" s="208"/>
      <c r="DJ256" s="208"/>
      <c r="DK256" s="208"/>
      <c r="DL256" s="208"/>
      <c r="DM256" s="208"/>
      <c r="DN256" s="208"/>
      <c r="DO256" s="208"/>
      <c r="DP256" s="208"/>
      <c r="DQ256" s="208"/>
      <c r="DR256" s="208"/>
      <c r="DS256" s="208"/>
      <c r="DT256" s="208"/>
      <c r="DU256" s="208"/>
      <c r="DV256" s="208"/>
      <c r="DW256" s="208"/>
      <c r="DX256" s="208"/>
      <c r="DY256" s="208"/>
      <c r="DZ256" s="208"/>
      <c r="EA256" s="208"/>
      <c r="EB256" s="208"/>
      <c r="EC256" s="208"/>
      <c r="ED256" s="208"/>
      <c r="EE256" s="208"/>
      <c r="EF256" s="208"/>
      <c r="EG256" s="208"/>
      <c r="EH256" s="208"/>
      <c r="EI256" s="208"/>
      <c r="EJ256" s="208"/>
      <c r="EK256" s="208"/>
      <c r="EL256" s="208"/>
      <c r="EM256" s="208"/>
      <c r="EN256" s="208"/>
      <c r="EO256" s="208"/>
      <c r="EP256" s="208"/>
      <c r="EQ256" s="208"/>
      <c r="ER256" s="208"/>
      <c r="ES256" s="208"/>
      <c r="ET256" s="208"/>
      <c r="EU256" s="208"/>
      <c r="EV256" s="208"/>
      <c r="EW256" s="208"/>
      <c r="EX256" s="208"/>
      <c r="EY256" s="208"/>
      <c r="EZ256" s="208"/>
      <c r="FA256" s="208"/>
      <c r="FB256" s="208"/>
      <c r="FC256" s="208"/>
      <c r="FD256" s="208"/>
      <c r="FE256" s="208"/>
      <c r="FF256" s="208"/>
      <c r="FG256" s="208"/>
      <c r="FH256" s="208"/>
      <c r="FI256" s="208"/>
      <c r="FJ256" s="208"/>
      <c r="FK256" s="208"/>
      <c r="FL256" s="208"/>
      <c r="FM256" s="208"/>
      <c r="FN256" s="208"/>
      <c r="FO256" s="208"/>
      <c r="FP256" s="208"/>
      <c r="FQ256" s="208"/>
      <c r="FR256" s="208"/>
      <c r="FS256" s="208"/>
      <c r="FT256" s="208"/>
      <c r="FU256" s="208"/>
      <c r="FV256" s="208"/>
      <c r="FW256" s="208"/>
      <c r="FX256" s="208"/>
      <c r="FY256" s="208"/>
      <c r="FZ256" s="208"/>
      <c r="GA256" s="208"/>
      <c r="GB256" s="208"/>
      <c r="GC256" s="208"/>
      <c r="GD256" s="208"/>
      <c r="GE256" s="208"/>
      <c r="GF256" s="208"/>
      <c r="GG256" s="208"/>
      <c r="GH256" s="208"/>
      <c r="GI256" s="208"/>
      <c r="GJ256" s="208"/>
      <c r="GK256" s="208"/>
      <c r="GL256" s="208"/>
      <c r="GM256" s="208"/>
      <c r="GN256" s="208"/>
      <c r="GO256" s="208"/>
      <c r="GP256" s="208"/>
      <c r="GQ256" s="208"/>
      <c r="GR256" s="208"/>
      <c r="GS256" s="208"/>
      <c r="GT256" s="208"/>
      <c r="GU256" s="208"/>
      <c r="GV256" s="208"/>
      <c r="GW256" s="208"/>
      <c r="GX256" s="208"/>
      <c r="GY256" s="208"/>
      <c r="GZ256" s="208"/>
      <c r="HA256" s="208"/>
      <c r="HB256" s="208"/>
      <c r="HC256" s="208"/>
      <c r="HD256" s="208"/>
      <c r="HE256" s="208"/>
      <c r="HF256" s="208"/>
      <c r="HG256" s="208"/>
      <c r="HH256" s="208"/>
      <c r="HI256" s="208"/>
      <c r="HJ256" s="208"/>
      <c r="HK256" s="208"/>
      <c r="HL256" s="208"/>
      <c r="HM256" s="208"/>
      <c r="HN256" s="208"/>
      <c r="HO256" s="208"/>
      <c r="HP256" s="208"/>
      <c r="HQ256" s="208"/>
      <c r="HR256" s="208"/>
      <c r="HS256" s="208"/>
      <c r="HT256" s="208"/>
      <c r="HU256" s="208"/>
      <c r="HV256" s="208"/>
      <c r="HW256" s="208"/>
      <c r="HX256" s="208"/>
      <c r="HY256" s="208"/>
      <c r="HZ256" s="208"/>
      <c r="IA256" s="208"/>
      <c r="IB256" s="208"/>
      <c r="IC256" s="208"/>
      <c r="ID256" s="208"/>
      <c r="IE256" s="208"/>
      <c r="IF256" s="208"/>
      <c r="IG256" s="208"/>
      <c r="IH256" s="208"/>
      <c r="II256" s="208"/>
      <c r="IJ256" s="208"/>
      <c r="IK256" s="208"/>
      <c r="IL256" s="208"/>
      <c r="IM256" s="208"/>
      <c r="IN256" s="208"/>
      <c r="IO256" s="208"/>
      <c r="IP256" s="208"/>
      <c r="IQ256" s="208"/>
      <c r="IR256" s="208"/>
      <c r="IS256" s="208"/>
      <c r="IT256" s="208"/>
      <c r="IU256" s="208"/>
      <c r="IV256" s="208"/>
      <c r="IW256" s="208"/>
      <c r="IX256" s="208"/>
      <c r="IY256" s="208"/>
      <c r="IZ256" s="208"/>
      <c r="JA256" s="208"/>
      <c r="JB256" s="208"/>
      <c r="JC256" s="208"/>
      <c r="JD256" s="208"/>
      <c r="JE256" s="202"/>
    </row>
    <row r="257" spans="1:265" s="78" customFormat="1" x14ac:dyDescent="0.25">
      <c r="A257" s="76" t="s">
        <v>510</v>
      </c>
      <c r="B257" s="76" t="s">
        <v>317</v>
      </c>
      <c r="C257" s="101"/>
      <c r="D257" s="101"/>
      <c r="E257" s="94"/>
      <c r="F257" s="95"/>
      <c r="G257" s="95"/>
      <c r="H257" s="119" t="s">
        <v>16</v>
      </c>
      <c r="I257" s="95"/>
      <c r="J257" s="76"/>
      <c r="K257" s="185"/>
      <c r="L257" s="76">
        <f>SUM(L258)</f>
        <v>0</v>
      </c>
      <c r="M257" s="76">
        <f t="shared" ref="M257:T257" si="57">SUM(M258)</f>
        <v>0</v>
      </c>
      <c r="N257" s="76">
        <f t="shared" si="57"/>
        <v>0</v>
      </c>
      <c r="O257" s="76">
        <f t="shared" si="57"/>
        <v>0</v>
      </c>
      <c r="P257" s="76">
        <f t="shared" si="57"/>
        <v>0</v>
      </c>
      <c r="Q257" s="76">
        <f t="shared" si="57"/>
        <v>4</v>
      </c>
      <c r="R257" s="76">
        <f t="shared" si="57"/>
        <v>0</v>
      </c>
      <c r="S257" s="76">
        <f t="shared" si="57"/>
        <v>0</v>
      </c>
      <c r="T257" s="76">
        <f t="shared" si="57"/>
        <v>0</v>
      </c>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c r="EJ257" s="207"/>
      <c r="EK257" s="207"/>
      <c r="EL257" s="207"/>
      <c r="EM257" s="207"/>
      <c r="EN257" s="207"/>
      <c r="EO257" s="207"/>
      <c r="EP257" s="207"/>
      <c r="EQ257" s="207"/>
      <c r="ER257" s="207"/>
      <c r="ES257" s="207"/>
      <c r="ET257" s="207"/>
      <c r="EU257" s="207"/>
      <c r="EV257" s="207"/>
      <c r="EW257" s="207"/>
      <c r="EX257" s="207"/>
      <c r="EY257" s="207"/>
      <c r="EZ257" s="207"/>
      <c r="FA257" s="207"/>
      <c r="FB257" s="207"/>
      <c r="FC257" s="207"/>
      <c r="FD257" s="207"/>
      <c r="FE257" s="207"/>
      <c r="FF257" s="207"/>
      <c r="FG257" s="207"/>
      <c r="FH257" s="207"/>
      <c r="FI257" s="207"/>
      <c r="FJ257" s="207"/>
      <c r="FK257" s="207"/>
      <c r="FL257" s="207"/>
      <c r="FM257" s="207"/>
      <c r="FN257" s="207"/>
      <c r="FO257" s="207"/>
      <c r="FP257" s="207"/>
      <c r="FQ257" s="207"/>
      <c r="FR257" s="207"/>
      <c r="FS257" s="207"/>
      <c r="FT257" s="207"/>
      <c r="FU257" s="207"/>
      <c r="FV257" s="207"/>
      <c r="FW257" s="207"/>
      <c r="FX257" s="207"/>
      <c r="FY257" s="207"/>
      <c r="FZ257" s="207"/>
      <c r="GA257" s="207"/>
      <c r="GB257" s="207"/>
      <c r="GC257" s="207"/>
      <c r="GD257" s="207"/>
      <c r="GE257" s="207"/>
      <c r="GF257" s="207"/>
      <c r="GG257" s="207"/>
      <c r="GH257" s="207"/>
      <c r="GI257" s="207"/>
      <c r="GJ257" s="207"/>
      <c r="GK257" s="207"/>
      <c r="GL257" s="207"/>
      <c r="GM257" s="207"/>
      <c r="GN257" s="207"/>
      <c r="GO257" s="207"/>
      <c r="GP257" s="207"/>
      <c r="GQ257" s="207"/>
      <c r="GR257" s="207"/>
      <c r="GS257" s="207"/>
      <c r="GT257" s="207"/>
      <c r="GU257" s="207"/>
      <c r="GV257" s="207"/>
      <c r="GW257" s="207"/>
      <c r="GX257" s="207"/>
      <c r="GY257" s="207"/>
      <c r="GZ257" s="207"/>
      <c r="HA257" s="207"/>
      <c r="HB257" s="207"/>
      <c r="HC257" s="207"/>
      <c r="HD257" s="207"/>
      <c r="HE257" s="207"/>
      <c r="HF257" s="207"/>
      <c r="HG257" s="207"/>
      <c r="HH257" s="207"/>
      <c r="HI257" s="207"/>
      <c r="HJ257" s="207"/>
      <c r="HK257" s="207"/>
      <c r="HL257" s="207"/>
      <c r="HM257" s="207"/>
      <c r="HN257" s="207"/>
      <c r="HO257" s="207"/>
      <c r="HP257" s="207"/>
      <c r="HQ257" s="207"/>
      <c r="HR257" s="207"/>
      <c r="HS257" s="207"/>
      <c r="HT257" s="207"/>
      <c r="HU257" s="207"/>
      <c r="HV257" s="207"/>
      <c r="HW257" s="207"/>
      <c r="HX257" s="207"/>
      <c r="HY257" s="207"/>
      <c r="HZ257" s="207"/>
      <c r="IA257" s="207"/>
      <c r="IB257" s="207"/>
      <c r="IC257" s="207"/>
      <c r="ID257" s="207"/>
      <c r="IE257" s="207"/>
      <c r="IF257" s="207"/>
      <c r="IG257" s="207"/>
      <c r="IH257" s="207"/>
      <c r="II257" s="207"/>
      <c r="IJ257" s="207"/>
      <c r="IK257" s="207"/>
      <c r="IL257" s="207"/>
      <c r="IM257" s="207"/>
      <c r="IN257" s="207"/>
      <c r="IO257" s="207"/>
      <c r="IP257" s="207"/>
      <c r="IQ257" s="207"/>
      <c r="IR257" s="207"/>
      <c r="IS257" s="207"/>
      <c r="IT257" s="207"/>
      <c r="IU257" s="207"/>
      <c r="IV257" s="207"/>
      <c r="IW257" s="207"/>
      <c r="IX257" s="207"/>
      <c r="IY257" s="207"/>
      <c r="IZ257" s="207"/>
      <c r="JA257" s="207"/>
      <c r="JB257" s="207"/>
      <c r="JC257" s="207"/>
      <c r="JD257" s="207"/>
      <c r="JE257" s="200"/>
    </row>
    <row r="258" spans="1:265" outlineLevel="1" x14ac:dyDescent="0.25">
      <c r="A258" s="82" t="s">
        <v>510</v>
      </c>
      <c r="B258" s="134" t="s">
        <v>317</v>
      </c>
      <c r="C258" s="137">
        <f>800*1.2</f>
        <v>960</v>
      </c>
      <c r="D258" s="90" t="s">
        <v>324</v>
      </c>
      <c r="E258" s="130">
        <v>23.075486818071401</v>
      </c>
      <c r="F258" s="67">
        <v>1</v>
      </c>
      <c r="G258" s="67">
        <v>16</v>
      </c>
      <c r="H258" s="91" t="s">
        <v>16</v>
      </c>
      <c r="I258" s="67" t="s">
        <v>329</v>
      </c>
      <c r="J258" s="82" t="s">
        <v>322</v>
      </c>
      <c r="K258" s="183" t="s">
        <v>257</v>
      </c>
      <c r="L258" s="82"/>
      <c r="M258" s="82"/>
      <c r="N258" s="82"/>
      <c r="O258" s="82"/>
      <c r="P258" s="82"/>
      <c r="Q258" s="533">
        <f>1+3</f>
        <v>4</v>
      </c>
      <c r="R258" s="193"/>
      <c r="S258" s="193"/>
      <c r="T258" s="193"/>
    </row>
    <row r="259" spans="1:265" s="78" customFormat="1" x14ac:dyDescent="0.25">
      <c r="A259" s="76" t="s">
        <v>510</v>
      </c>
      <c r="B259" s="76" t="s">
        <v>317</v>
      </c>
      <c r="C259" s="96"/>
      <c r="D259" s="96"/>
      <c r="E259" s="94"/>
      <c r="F259" s="95"/>
      <c r="G259" s="95"/>
      <c r="H259" s="119" t="s">
        <v>17</v>
      </c>
      <c r="I259" s="95"/>
      <c r="J259" s="76"/>
      <c r="K259" s="185"/>
      <c r="L259" s="76">
        <f t="shared" ref="L259:P259" si="58">SUM(L260:L262)</f>
        <v>0</v>
      </c>
      <c r="M259" s="76">
        <f t="shared" si="58"/>
        <v>0</v>
      </c>
      <c r="N259" s="76">
        <f t="shared" si="58"/>
        <v>2</v>
      </c>
      <c r="O259" s="76">
        <f t="shared" si="58"/>
        <v>0</v>
      </c>
      <c r="P259" s="76">
        <f t="shared" si="58"/>
        <v>0</v>
      </c>
      <c r="Q259" s="76">
        <f>SUM(Q260:Q262)</f>
        <v>5</v>
      </c>
      <c r="R259" s="76">
        <f>SUM(R260:R262)</f>
        <v>1</v>
      </c>
      <c r="S259" s="76">
        <f>SUM(S260:S262)</f>
        <v>0</v>
      </c>
      <c r="T259" s="76">
        <f>SUM(T260:T262)</f>
        <v>0</v>
      </c>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c r="EJ259" s="207"/>
      <c r="EK259" s="207"/>
      <c r="EL259" s="207"/>
      <c r="EM259" s="207"/>
      <c r="EN259" s="207"/>
      <c r="EO259" s="207"/>
      <c r="EP259" s="207"/>
      <c r="EQ259" s="207"/>
      <c r="ER259" s="207"/>
      <c r="ES259" s="207"/>
      <c r="ET259" s="207"/>
      <c r="EU259" s="207"/>
      <c r="EV259" s="207"/>
      <c r="EW259" s="207"/>
      <c r="EX259" s="207"/>
      <c r="EY259" s="207"/>
      <c r="EZ259" s="207"/>
      <c r="FA259" s="207"/>
      <c r="FB259" s="207"/>
      <c r="FC259" s="207"/>
      <c r="FD259" s="207"/>
      <c r="FE259" s="207"/>
      <c r="FF259" s="207"/>
      <c r="FG259" s="207"/>
      <c r="FH259" s="207"/>
      <c r="FI259" s="207"/>
      <c r="FJ259" s="207"/>
      <c r="FK259" s="207"/>
      <c r="FL259" s="207"/>
      <c r="FM259" s="207"/>
      <c r="FN259" s="207"/>
      <c r="FO259" s="207"/>
      <c r="FP259" s="207"/>
      <c r="FQ259" s="207"/>
      <c r="FR259" s="207"/>
      <c r="FS259" s="207"/>
      <c r="FT259" s="207"/>
      <c r="FU259" s="207"/>
      <c r="FV259" s="207"/>
      <c r="FW259" s="207"/>
      <c r="FX259" s="207"/>
      <c r="FY259" s="207"/>
      <c r="FZ259" s="207"/>
      <c r="GA259" s="207"/>
      <c r="GB259" s="207"/>
      <c r="GC259" s="207"/>
      <c r="GD259" s="207"/>
      <c r="GE259" s="207"/>
      <c r="GF259" s="207"/>
      <c r="GG259" s="207"/>
      <c r="GH259" s="207"/>
      <c r="GI259" s="207"/>
      <c r="GJ259" s="207"/>
      <c r="GK259" s="207"/>
      <c r="GL259" s="207"/>
      <c r="GM259" s="207"/>
      <c r="GN259" s="207"/>
      <c r="GO259" s="207"/>
      <c r="GP259" s="207"/>
      <c r="GQ259" s="207"/>
      <c r="GR259" s="207"/>
      <c r="GS259" s="207"/>
      <c r="GT259" s="207"/>
      <c r="GU259" s="207"/>
      <c r="GV259" s="207"/>
      <c r="GW259" s="207"/>
      <c r="GX259" s="207"/>
      <c r="GY259" s="207"/>
      <c r="GZ259" s="207"/>
      <c r="HA259" s="207"/>
      <c r="HB259" s="207"/>
      <c r="HC259" s="207"/>
      <c r="HD259" s="207"/>
      <c r="HE259" s="207"/>
      <c r="HF259" s="207"/>
      <c r="HG259" s="207"/>
      <c r="HH259" s="207"/>
      <c r="HI259" s="207"/>
      <c r="HJ259" s="207"/>
      <c r="HK259" s="207"/>
      <c r="HL259" s="207"/>
      <c r="HM259" s="207"/>
      <c r="HN259" s="207"/>
      <c r="HO259" s="207"/>
      <c r="HP259" s="207"/>
      <c r="HQ259" s="207"/>
      <c r="HR259" s="207"/>
      <c r="HS259" s="207"/>
      <c r="HT259" s="207"/>
      <c r="HU259" s="207"/>
      <c r="HV259" s="207"/>
      <c r="HW259" s="207"/>
      <c r="HX259" s="207"/>
      <c r="HY259" s="207"/>
      <c r="HZ259" s="207"/>
      <c r="IA259" s="207"/>
      <c r="IB259" s="207"/>
      <c r="IC259" s="207"/>
      <c r="ID259" s="207"/>
      <c r="IE259" s="207"/>
      <c r="IF259" s="207"/>
      <c r="IG259" s="207"/>
      <c r="IH259" s="207"/>
      <c r="II259" s="207"/>
      <c r="IJ259" s="207"/>
      <c r="IK259" s="207"/>
      <c r="IL259" s="207"/>
      <c r="IM259" s="207"/>
      <c r="IN259" s="207"/>
      <c r="IO259" s="207"/>
      <c r="IP259" s="207"/>
      <c r="IQ259" s="207"/>
      <c r="IR259" s="207"/>
      <c r="IS259" s="207"/>
      <c r="IT259" s="207"/>
      <c r="IU259" s="207"/>
      <c r="IV259" s="207"/>
      <c r="IW259" s="207"/>
      <c r="IX259" s="207"/>
      <c r="IY259" s="207"/>
      <c r="IZ259" s="207"/>
      <c r="JA259" s="207"/>
      <c r="JB259" s="207"/>
      <c r="JC259" s="207"/>
      <c r="JD259" s="207"/>
      <c r="JE259" s="200"/>
    </row>
    <row r="260" spans="1:265" outlineLevel="1" x14ac:dyDescent="0.25">
      <c r="A260" s="82" t="s">
        <v>510</v>
      </c>
      <c r="B260" s="134" t="s">
        <v>317</v>
      </c>
      <c r="C260" s="137">
        <f>4000*1.2</f>
        <v>4800</v>
      </c>
      <c r="D260" s="90" t="s">
        <v>324</v>
      </c>
      <c r="E260" s="130">
        <v>115.377434090357</v>
      </c>
      <c r="F260" s="67">
        <v>1</v>
      </c>
      <c r="G260" s="67">
        <v>16</v>
      </c>
      <c r="H260" s="84" t="s">
        <v>17</v>
      </c>
      <c r="I260" s="67" t="s">
        <v>329</v>
      </c>
      <c r="J260" s="82" t="s">
        <v>322</v>
      </c>
      <c r="K260" s="183" t="s">
        <v>257</v>
      </c>
      <c r="L260" s="82"/>
      <c r="M260" s="82"/>
      <c r="N260" s="82"/>
      <c r="O260" s="82"/>
      <c r="P260" s="82"/>
      <c r="Q260" s="533">
        <f>1+3</f>
        <v>4</v>
      </c>
      <c r="R260" s="193"/>
      <c r="S260" s="193"/>
      <c r="T260" s="193"/>
    </row>
    <row r="261" spans="1:265" outlineLevel="1" x14ac:dyDescent="0.25">
      <c r="A261" s="82" t="s">
        <v>510</v>
      </c>
      <c r="B261" s="82" t="s">
        <v>317</v>
      </c>
      <c r="C261" s="137">
        <v>20</v>
      </c>
      <c r="D261" s="90" t="s">
        <v>324</v>
      </c>
      <c r="E261" s="130">
        <v>96.355112649540104</v>
      </c>
      <c r="F261" s="67" t="s">
        <v>15</v>
      </c>
      <c r="G261" s="67">
        <v>16</v>
      </c>
      <c r="H261" s="91" t="s">
        <v>511</v>
      </c>
      <c r="I261" s="67" t="s">
        <v>329</v>
      </c>
      <c r="J261" s="82" t="s">
        <v>330</v>
      </c>
      <c r="K261" s="183" t="s">
        <v>331</v>
      </c>
      <c r="L261" s="82"/>
      <c r="M261" s="82"/>
      <c r="N261" s="533">
        <v>2</v>
      </c>
      <c r="O261" s="82"/>
      <c r="P261" s="82"/>
      <c r="Q261" s="82">
        <v>1</v>
      </c>
      <c r="R261" s="193">
        <v>1</v>
      </c>
      <c r="S261" s="193"/>
      <c r="T261" s="193"/>
    </row>
    <row r="262" spans="1:265" s="173" customFormat="1" outlineLevel="1" x14ac:dyDescent="0.25">
      <c r="A262" s="165" t="s">
        <v>510</v>
      </c>
      <c r="B262" s="165" t="s">
        <v>317</v>
      </c>
      <c r="C262" s="166">
        <v>21.6</v>
      </c>
      <c r="D262" s="167" t="s">
        <v>324</v>
      </c>
      <c r="E262" s="168">
        <v>29.291678945877599</v>
      </c>
      <c r="F262" s="169" t="s">
        <v>15</v>
      </c>
      <c r="G262" s="169">
        <v>16</v>
      </c>
      <c r="H262" s="171" t="s">
        <v>10</v>
      </c>
      <c r="I262" s="169" t="s">
        <v>329</v>
      </c>
      <c r="J262" s="165" t="s">
        <v>330</v>
      </c>
      <c r="K262" s="189" t="s">
        <v>331</v>
      </c>
      <c r="L262" s="165"/>
      <c r="M262" s="165"/>
      <c r="N262" s="165"/>
      <c r="O262" s="165"/>
      <c r="P262" s="165"/>
      <c r="Q262" s="165"/>
      <c r="R262" s="211"/>
      <c r="S262" s="211"/>
      <c r="T262" s="211"/>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c r="EJ262" s="207"/>
      <c r="EK262" s="207"/>
      <c r="EL262" s="207"/>
      <c r="EM262" s="207"/>
      <c r="EN262" s="207"/>
      <c r="EO262" s="207"/>
      <c r="EP262" s="207"/>
      <c r="EQ262" s="207"/>
      <c r="ER262" s="207"/>
      <c r="ES262" s="207"/>
      <c r="ET262" s="207"/>
      <c r="EU262" s="207"/>
      <c r="EV262" s="207"/>
      <c r="EW262" s="207"/>
      <c r="EX262" s="207"/>
      <c r="EY262" s="207"/>
      <c r="EZ262" s="207"/>
      <c r="FA262" s="207"/>
      <c r="FB262" s="207"/>
      <c r="FC262" s="207"/>
      <c r="FD262" s="207"/>
      <c r="FE262" s="207"/>
      <c r="FF262" s="207"/>
      <c r="FG262" s="207"/>
      <c r="FH262" s="207"/>
      <c r="FI262" s="207"/>
      <c r="FJ262" s="207"/>
      <c r="FK262" s="207"/>
      <c r="FL262" s="207"/>
      <c r="FM262" s="207"/>
      <c r="FN262" s="207"/>
      <c r="FO262" s="207"/>
      <c r="FP262" s="207"/>
      <c r="FQ262" s="207"/>
      <c r="FR262" s="207"/>
      <c r="FS262" s="207"/>
      <c r="FT262" s="207"/>
      <c r="FU262" s="207"/>
      <c r="FV262" s="207"/>
      <c r="FW262" s="207"/>
      <c r="FX262" s="207"/>
      <c r="FY262" s="207"/>
      <c r="FZ262" s="207"/>
      <c r="GA262" s="207"/>
      <c r="GB262" s="207"/>
      <c r="GC262" s="207"/>
      <c r="GD262" s="207"/>
      <c r="GE262" s="207"/>
      <c r="GF262" s="207"/>
      <c r="GG262" s="207"/>
      <c r="GH262" s="207"/>
      <c r="GI262" s="207"/>
      <c r="GJ262" s="207"/>
      <c r="GK262" s="207"/>
      <c r="GL262" s="207"/>
      <c r="GM262" s="207"/>
      <c r="GN262" s="207"/>
      <c r="GO262" s="207"/>
      <c r="GP262" s="207"/>
      <c r="GQ262" s="207"/>
      <c r="GR262" s="207"/>
      <c r="GS262" s="207"/>
      <c r="GT262" s="207"/>
      <c r="GU262" s="207"/>
      <c r="GV262" s="207"/>
      <c r="GW262" s="207"/>
      <c r="GX262" s="207"/>
      <c r="GY262" s="207"/>
      <c r="GZ262" s="207"/>
      <c r="HA262" s="207"/>
      <c r="HB262" s="207"/>
      <c r="HC262" s="207"/>
      <c r="HD262" s="207"/>
      <c r="HE262" s="207"/>
      <c r="HF262" s="207"/>
      <c r="HG262" s="207"/>
      <c r="HH262" s="207"/>
      <c r="HI262" s="207"/>
      <c r="HJ262" s="207"/>
      <c r="HK262" s="207"/>
      <c r="HL262" s="207"/>
      <c r="HM262" s="207"/>
      <c r="HN262" s="207"/>
      <c r="HO262" s="207"/>
      <c r="HP262" s="207"/>
      <c r="HQ262" s="207"/>
      <c r="HR262" s="207"/>
      <c r="HS262" s="207"/>
      <c r="HT262" s="207"/>
      <c r="HU262" s="207"/>
      <c r="HV262" s="207"/>
      <c r="HW262" s="207"/>
      <c r="HX262" s="207"/>
      <c r="HY262" s="207"/>
      <c r="HZ262" s="207"/>
      <c r="IA262" s="207"/>
      <c r="IB262" s="207"/>
      <c r="IC262" s="207"/>
      <c r="ID262" s="207"/>
      <c r="IE262" s="207"/>
      <c r="IF262" s="207"/>
      <c r="IG262" s="207"/>
      <c r="IH262" s="207"/>
      <c r="II262" s="207"/>
      <c r="IJ262" s="207"/>
      <c r="IK262" s="207"/>
      <c r="IL262" s="207"/>
      <c r="IM262" s="207"/>
      <c r="IN262" s="207"/>
      <c r="IO262" s="207"/>
      <c r="IP262" s="207"/>
      <c r="IQ262" s="207"/>
      <c r="IR262" s="207"/>
      <c r="IS262" s="207"/>
      <c r="IT262" s="207"/>
      <c r="IU262" s="207"/>
      <c r="IV262" s="207"/>
      <c r="IW262" s="207"/>
      <c r="IX262" s="207"/>
      <c r="IY262" s="207"/>
      <c r="IZ262" s="207"/>
      <c r="JA262" s="207"/>
      <c r="JB262" s="207"/>
      <c r="JC262" s="207"/>
      <c r="JD262" s="207"/>
      <c r="JE262" s="203"/>
    </row>
    <row r="263" spans="1:265" s="164" customFormat="1" x14ac:dyDescent="0.25">
      <c r="A263" s="160"/>
      <c r="B263" s="160"/>
      <c r="C263" s="161"/>
      <c r="D263" s="161"/>
      <c r="E263" s="162"/>
      <c r="F263" s="163"/>
      <c r="G263" s="163"/>
      <c r="I263" s="163"/>
      <c r="J263" s="160"/>
      <c r="K263" s="163"/>
      <c r="L263" s="160"/>
      <c r="M263" s="160"/>
      <c r="N263" s="160"/>
      <c r="O263" s="160"/>
      <c r="P263" s="160"/>
      <c r="Q263" s="160"/>
      <c r="R263" s="210"/>
      <c r="S263" s="210"/>
      <c r="T263" s="210"/>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c r="DK263" s="207"/>
      <c r="DL263" s="207"/>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c r="EJ263" s="207"/>
      <c r="EK263" s="207"/>
      <c r="EL263" s="207"/>
      <c r="EM263" s="207"/>
      <c r="EN263" s="207"/>
      <c r="EO263" s="207"/>
      <c r="EP263" s="207"/>
      <c r="EQ263" s="207"/>
      <c r="ER263" s="207"/>
      <c r="ES263" s="207"/>
      <c r="ET263" s="207"/>
      <c r="EU263" s="207"/>
      <c r="EV263" s="207"/>
      <c r="EW263" s="207"/>
      <c r="EX263" s="207"/>
      <c r="EY263" s="207"/>
      <c r="EZ263" s="207"/>
      <c r="FA263" s="207"/>
      <c r="FB263" s="207"/>
      <c r="FC263" s="207"/>
      <c r="FD263" s="207"/>
      <c r="FE263" s="207"/>
      <c r="FF263" s="207"/>
      <c r="FG263" s="207"/>
      <c r="FH263" s="207"/>
      <c r="FI263" s="207"/>
      <c r="FJ263" s="207"/>
      <c r="FK263" s="207"/>
      <c r="FL263" s="207"/>
      <c r="FM263" s="207"/>
      <c r="FN263" s="207"/>
      <c r="FO263" s="207"/>
      <c r="FP263" s="207"/>
      <c r="FQ263" s="207"/>
      <c r="FR263" s="207"/>
      <c r="FS263" s="207"/>
      <c r="FT263" s="207"/>
      <c r="FU263" s="207"/>
      <c r="FV263" s="207"/>
      <c r="FW263" s="207"/>
      <c r="FX263" s="207"/>
      <c r="FY263" s="207"/>
      <c r="FZ263" s="207"/>
      <c r="GA263" s="207"/>
      <c r="GB263" s="207"/>
      <c r="GC263" s="207"/>
      <c r="GD263" s="207"/>
      <c r="GE263" s="207"/>
      <c r="GF263" s="207"/>
      <c r="GG263" s="207"/>
      <c r="GH263" s="207"/>
      <c r="GI263" s="207"/>
      <c r="GJ263" s="207"/>
      <c r="GK263" s="207"/>
      <c r="GL263" s="207"/>
      <c r="GM263" s="207"/>
      <c r="GN263" s="207"/>
      <c r="GO263" s="207"/>
      <c r="GP263" s="207"/>
      <c r="GQ263" s="207"/>
      <c r="GR263" s="207"/>
      <c r="GS263" s="207"/>
      <c r="GT263" s="207"/>
      <c r="GU263" s="207"/>
      <c r="GV263" s="207"/>
      <c r="GW263" s="207"/>
      <c r="GX263" s="207"/>
      <c r="GY263" s="207"/>
      <c r="GZ263" s="207"/>
      <c r="HA263" s="207"/>
      <c r="HB263" s="207"/>
      <c r="HC263" s="207"/>
      <c r="HD263" s="207"/>
      <c r="HE263" s="207"/>
      <c r="HF263" s="207"/>
      <c r="HG263" s="207"/>
      <c r="HH263" s="207"/>
      <c r="HI263" s="207"/>
      <c r="HJ263" s="207"/>
      <c r="HK263" s="207"/>
      <c r="HL263" s="207"/>
      <c r="HM263" s="207"/>
      <c r="HN263" s="207"/>
      <c r="HO263" s="207"/>
      <c r="HP263" s="207"/>
      <c r="HQ263" s="207"/>
      <c r="HR263" s="207"/>
      <c r="HS263" s="207"/>
      <c r="HT263" s="207"/>
      <c r="HU263" s="207"/>
      <c r="HV263" s="207"/>
      <c r="HW263" s="207"/>
      <c r="HX263" s="207"/>
      <c r="HY263" s="207"/>
      <c r="HZ263" s="207"/>
      <c r="IA263" s="207"/>
      <c r="IB263" s="207"/>
      <c r="IC263" s="207"/>
      <c r="ID263" s="207"/>
      <c r="IE263" s="207"/>
      <c r="IF263" s="207"/>
      <c r="IG263" s="207"/>
      <c r="IH263" s="207"/>
      <c r="II263" s="207"/>
      <c r="IJ263" s="207"/>
      <c r="IK263" s="207"/>
      <c r="IL263" s="207"/>
      <c r="IM263" s="207"/>
      <c r="IN263" s="207"/>
      <c r="IO263" s="207"/>
      <c r="IP263" s="207"/>
      <c r="IQ263" s="207"/>
      <c r="IR263" s="207"/>
      <c r="IS263" s="207"/>
      <c r="IT263" s="207"/>
      <c r="IU263" s="207"/>
      <c r="IV263" s="207"/>
      <c r="IW263" s="207"/>
      <c r="IX263" s="207"/>
      <c r="IY263" s="207"/>
      <c r="IZ263" s="207"/>
      <c r="JA263" s="207"/>
      <c r="JB263" s="207"/>
      <c r="JC263" s="207"/>
      <c r="JD263" s="207"/>
      <c r="JE263" s="204"/>
    </row>
    <row r="264" spans="1:265" x14ac:dyDescent="0.25">
      <c r="L264" s="82"/>
      <c r="M264" s="82"/>
      <c r="N264" s="82"/>
      <c r="O264" s="82"/>
      <c r="P264" s="82"/>
      <c r="Q264" s="82"/>
      <c r="R264" s="193"/>
      <c r="S264" s="193"/>
      <c r="T264" s="193"/>
    </row>
    <row r="265" spans="1:265" x14ac:dyDescent="0.25">
      <c r="L265" s="82"/>
      <c r="M265" s="82"/>
      <c r="N265" s="82"/>
      <c r="O265" s="82"/>
      <c r="P265" s="82"/>
      <c r="Q265" s="82"/>
      <c r="R265" s="193"/>
      <c r="S265" s="193"/>
      <c r="T265" s="193"/>
    </row>
    <row r="266" spans="1:265" x14ac:dyDescent="0.25">
      <c r="L266" s="82"/>
      <c r="M266" s="82"/>
      <c r="N266" s="82"/>
      <c r="O266" s="82"/>
      <c r="P266" s="82"/>
      <c r="Q266" s="82"/>
      <c r="R266" s="193"/>
      <c r="S266" s="193"/>
      <c r="T266" s="193"/>
    </row>
    <row r="267" spans="1:265" x14ac:dyDescent="0.25">
      <c r="L267" s="82"/>
      <c r="M267" s="82"/>
      <c r="N267" s="82"/>
      <c r="O267" s="82"/>
      <c r="P267" s="82"/>
      <c r="Q267" s="82"/>
      <c r="R267" s="193"/>
      <c r="S267" s="193"/>
      <c r="T267" s="193"/>
    </row>
    <row r="268" spans="1:265" x14ac:dyDescent="0.25">
      <c r="L268" s="82"/>
      <c r="M268" s="82"/>
      <c r="N268" s="82"/>
      <c r="O268" s="82"/>
      <c r="P268" s="82"/>
      <c r="Q268" s="82"/>
      <c r="R268" s="193"/>
      <c r="S268" s="193"/>
      <c r="T268" s="193"/>
    </row>
    <row r="269" spans="1:265" x14ac:dyDescent="0.25">
      <c r="L269" s="82"/>
      <c r="M269" s="82"/>
      <c r="N269" s="82"/>
      <c r="O269" s="82"/>
      <c r="P269" s="82"/>
      <c r="Q269" s="82"/>
      <c r="R269" s="193"/>
      <c r="S269" s="193"/>
      <c r="T269" s="193"/>
    </row>
    <row r="270" spans="1:265" x14ac:dyDescent="0.25">
      <c r="L270" s="82"/>
      <c r="M270" s="82"/>
      <c r="N270" s="82"/>
      <c r="O270" s="82"/>
      <c r="P270" s="82"/>
      <c r="Q270" s="82"/>
      <c r="R270" s="193"/>
      <c r="S270" s="193"/>
      <c r="T270" s="193"/>
    </row>
    <row r="271" spans="1:265" x14ac:dyDescent="0.25">
      <c r="L271" s="82"/>
      <c r="M271" s="82"/>
      <c r="N271" s="82"/>
      <c r="O271" s="82"/>
      <c r="P271" s="82"/>
      <c r="Q271" s="82"/>
      <c r="R271" s="193"/>
      <c r="S271" s="193"/>
      <c r="T271" s="193"/>
    </row>
    <row r="272" spans="1:265" x14ac:dyDescent="0.25">
      <c r="L272" s="82"/>
      <c r="M272" s="82"/>
      <c r="N272" s="82"/>
      <c r="O272" s="82"/>
      <c r="P272" s="82"/>
      <c r="Q272" s="82"/>
      <c r="R272" s="193"/>
      <c r="S272" s="193"/>
      <c r="T272" s="193"/>
    </row>
    <row r="273" spans="12:20" x14ac:dyDescent="0.25">
      <c r="L273" s="82"/>
      <c r="M273" s="82"/>
      <c r="N273" s="82"/>
      <c r="O273" s="82"/>
      <c r="P273" s="82"/>
      <c r="Q273" s="82"/>
      <c r="R273" s="193"/>
      <c r="S273" s="193"/>
      <c r="T273" s="193"/>
    </row>
    <row r="274" spans="12:20" x14ac:dyDescent="0.25">
      <c r="L274" s="82"/>
      <c r="M274" s="82"/>
      <c r="N274" s="82"/>
      <c r="O274" s="82"/>
      <c r="P274" s="82"/>
      <c r="Q274" s="82"/>
      <c r="R274" s="193"/>
      <c r="S274" s="193"/>
      <c r="T274" s="193"/>
    </row>
    <row r="275" spans="12:20" x14ac:dyDescent="0.25">
      <c r="L275" s="82"/>
      <c r="M275" s="82"/>
      <c r="N275" s="82"/>
      <c r="O275" s="82"/>
      <c r="P275" s="82"/>
      <c r="Q275" s="82"/>
      <c r="R275" s="193"/>
      <c r="S275" s="193"/>
      <c r="T275" s="193"/>
    </row>
    <row r="276" spans="12:20" x14ac:dyDescent="0.25">
      <c r="L276" s="82"/>
      <c r="M276" s="82"/>
      <c r="N276" s="82"/>
      <c r="O276" s="82"/>
      <c r="P276" s="82"/>
      <c r="Q276" s="82"/>
      <c r="R276" s="193"/>
      <c r="S276" s="193"/>
      <c r="T276" s="193"/>
    </row>
    <row r="277" spans="12:20" x14ac:dyDescent="0.25">
      <c r="L277" s="82"/>
      <c r="M277" s="82"/>
      <c r="N277" s="82"/>
      <c r="O277" s="82"/>
      <c r="P277" s="82"/>
      <c r="Q277" s="82"/>
      <c r="R277" s="193"/>
      <c r="S277" s="193"/>
      <c r="T277" s="193"/>
    </row>
    <row r="278" spans="12:20" x14ac:dyDescent="0.25">
      <c r="L278" s="82"/>
      <c r="M278" s="82"/>
      <c r="N278" s="82"/>
      <c r="O278" s="82"/>
      <c r="P278" s="82"/>
      <c r="Q278" s="82"/>
      <c r="R278" s="193"/>
      <c r="S278" s="193"/>
      <c r="T278" s="193"/>
    </row>
    <row r="279" spans="12:20" x14ac:dyDescent="0.25">
      <c r="L279" s="82"/>
      <c r="M279" s="82"/>
      <c r="N279" s="82"/>
      <c r="O279" s="82"/>
      <c r="P279" s="82"/>
      <c r="Q279" s="82"/>
      <c r="R279" s="193"/>
      <c r="S279" s="193"/>
      <c r="T279" s="193"/>
    </row>
    <row r="280" spans="12:20" x14ac:dyDescent="0.25">
      <c r="L280" s="82"/>
      <c r="M280" s="82"/>
      <c r="N280" s="82"/>
      <c r="O280" s="82"/>
      <c r="P280" s="82"/>
      <c r="Q280" s="82"/>
      <c r="R280" s="193"/>
      <c r="S280" s="193"/>
      <c r="T280" s="193"/>
    </row>
    <row r="281" spans="12:20" x14ac:dyDescent="0.25">
      <c r="L281" s="82"/>
      <c r="M281" s="82"/>
      <c r="N281" s="82"/>
      <c r="O281" s="82"/>
      <c r="P281" s="82"/>
      <c r="Q281" s="82"/>
      <c r="R281" s="193"/>
      <c r="S281" s="193"/>
      <c r="T281" s="193"/>
    </row>
    <row r="282" spans="12:20" x14ac:dyDescent="0.25">
      <c r="L282" s="82"/>
      <c r="M282" s="82"/>
      <c r="N282" s="82"/>
      <c r="O282" s="82"/>
      <c r="P282" s="82"/>
      <c r="Q282" s="82"/>
      <c r="R282" s="193"/>
      <c r="S282" s="193"/>
      <c r="T282" s="193"/>
    </row>
    <row r="283" spans="12:20" x14ac:dyDescent="0.25">
      <c r="L283" s="82"/>
      <c r="M283" s="82"/>
      <c r="N283" s="82"/>
      <c r="O283" s="82"/>
      <c r="P283" s="82"/>
      <c r="Q283" s="82"/>
      <c r="R283" s="193"/>
      <c r="S283" s="193"/>
      <c r="T283" s="193"/>
    </row>
    <row r="284" spans="12:20" x14ac:dyDescent="0.25">
      <c r="L284" s="82"/>
      <c r="M284" s="82"/>
      <c r="N284" s="82"/>
      <c r="O284" s="82"/>
      <c r="P284" s="82"/>
      <c r="Q284" s="82"/>
      <c r="R284" s="193"/>
      <c r="S284" s="193"/>
      <c r="T284" s="193"/>
    </row>
    <row r="285" spans="12:20" x14ac:dyDescent="0.25">
      <c r="L285" s="82"/>
      <c r="M285" s="82"/>
      <c r="N285" s="82"/>
      <c r="O285" s="82"/>
      <c r="P285" s="82"/>
      <c r="Q285" s="82"/>
      <c r="R285" s="193"/>
      <c r="S285" s="193"/>
      <c r="T285" s="193"/>
    </row>
    <row r="286" spans="12:20" x14ac:dyDescent="0.25">
      <c r="L286" s="82"/>
      <c r="M286" s="82"/>
      <c r="N286" s="82"/>
      <c r="O286" s="82"/>
      <c r="P286" s="82"/>
      <c r="Q286" s="82"/>
      <c r="R286" s="193"/>
      <c r="S286" s="193"/>
      <c r="T286" s="193"/>
    </row>
    <row r="287" spans="12:20" x14ac:dyDescent="0.25">
      <c r="L287" s="82"/>
      <c r="M287" s="82"/>
      <c r="N287" s="82"/>
      <c r="O287" s="82"/>
      <c r="P287" s="82"/>
      <c r="Q287" s="82"/>
      <c r="R287" s="193"/>
      <c r="S287" s="193"/>
      <c r="T287" s="193"/>
    </row>
    <row r="288" spans="12:20" x14ac:dyDescent="0.25">
      <c r="L288" s="82"/>
      <c r="M288" s="82"/>
      <c r="N288" s="82"/>
      <c r="O288" s="82"/>
      <c r="P288" s="82"/>
      <c r="Q288" s="82"/>
      <c r="R288" s="193"/>
      <c r="S288" s="193"/>
      <c r="T288" s="193"/>
    </row>
    <row r="289" spans="12:20" x14ac:dyDescent="0.25">
      <c r="L289" s="82"/>
      <c r="M289" s="82"/>
      <c r="N289" s="82"/>
      <c r="O289" s="82"/>
      <c r="P289" s="82"/>
      <c r="Q289" s="82"/>
      <c r="R289" s="193"/>
      <c r="S289" s="193"/>
      <c r="T289" s="193"/>
    </row>
    <row r="290" spans="12:20" x14ac:dyDescent="0.25">
      <c r="L290" s="82"/>
      <c r="M290" s="82"/>
      <c r="N290" s="82"/>
      <c r="O290" s="82"/>
      <c r="P290" s="82"/>
      <c r="Q290" s="82"/>
      <c r="R290" s="193"/>
      <c r="S290" s="193"/>
      <c r="T290" s="193"/>
    </row>
    <row r="291" spans="12:20" x14ac:dyDescent="0.25">
      <c r="L291" s="82"/>
      <c r="M291" s="82"/>
      <c r="N291" s="82"/>
      <c r="O291" s="82"/>
      <c r="P291" s="82"/>
      <c r="Q291" s="82"/>
      <c r="R291" s="193"/>
      <c r="S291" s="193"/>
      <c r="T291" s="193"/>
    </row>
    <row r="292" spans="12:20" x14ac:dyDescent="0.25">
      <c r="L292" s="82"/>
      <c r="M292" s="82"/>
      <c r="N292" s="82"/>
      <c r="O292" s="82"/>
      <c r="P292" s="82"/>
      <c r="Q292" s="82"/>
      <c r="R292" s="193"/>
      <c r="S292" s="193"/>
      <c r="T292" s="193"/>
    </row>
    <row r="293" spans="12:20" x14ac:dyDescent="0.25">
      <c r="L293" s="82"/>
      <c r="M293" s="82"/>
      <c r="N293" s="82"/>
      <c r="O293" s="82"/>
      <c r="P293" s="82"/>
      <c r="Q293" s="82"/>
      <c r="R293" s="193"/>
      <c r="S293" s="193"/>
      <c r="T293" s="193"/>
    </row>
    <row r="294" spans="12:20" x14ac:dyDescent="0.25">
      <c r="L294" s="82"/>
      <c r="M294" s="82"/>
      <c r="N294" s="82"/>
      <c r="O294" s="82"/>
      <c r="P294" s="82"/>
      <c r="Q294" s="82"/>
      <c r="R294" s="193"/>
      <c r="S294" s="193"/>
      <c r="T294" s="193"/>
    </row>
    <row r="295" spans="12:20" x14ac:dyDescent="0.25">
      <c r="L295" s="82"/>
      <c r="M295" s="82"/>
      <c r="N295" s="82"/>
      <c r="O295" s="82"/>
      <c r="P295" s="82"/>
      <c r="Q295" s="82"/>
      <c r="R295" s="193"/>
      <c r="S295" s="193"/>
      <c r="T295" s="193"/>
    </row>
    <row r="296" spans="12:20" x14ac:dyDescent="0.25">
      <c r="L296" s="82"/>
      <c r="M296" s="82"/>
      <c r="N296" s="82"/>
      <c r="O296" s="82"/>
      <c r="P296" s="82"/>
      <c r="Q296" s="82"/>
      <c r="R296" s="193"/>
      <c r="S296" s="193"/>
      <c r="T296" s="193"/>
    </row>
    <row r="297" spans="12:20" x14ac:dyDescent="0.25">
      <c r="L297" s="82"/>
      <c r="M297" s="82"/>
      <c r="N297" s="82"/>
      <c r="O297" s="82"/>
      <c r="P297" s="82"/>
      <c r="Q297" s="82"/>
      <c r="R297" s="193"/>
      <c r="S297" s="193"/>
      <c r="T297" s="193"/>
    </row>
    <row r="298" spans="12:20" x14ac:dyDescent="0.25">
      <c r="L298" s="82"/>
      <c r="M298" s="82"/>
      <c r="N298" s="82"/>
      <c r="O298" s="82"/>
      <c r="P298" s="82"/>
      <c r="Q298" s="82"/>
      <c r="R298" s="193"/>
      <c r="S298" s="193"/>
      <c r="T298" s="193"/>
    </row>
    <row r="299" spans="12:20" x14ac:dyDescent="0.25">
      <c r="L299" s="82"/>
      <c r="M299" s="82"/>
      <c r="N299" s="82"/>
      <c r="O299" s="82"/>
      <c r="P299" s="82"/>
      <c r="Q299" s="82"/>
      <c r="R299" s="193"/>
      <c r="S299" s="193"/>
      <c r="T299" s="193"/>
    </row>
    <row r="300" spans="12:20" x14ac:dyDescent="0.25">
      <c r="L300" s="82"/>
      <c r="M300" s="82"/>
      <c r="N300" s="82"/>
      <c r="O300" s="82"/>
      <c r="P300" s="82"/>
      <c r="Q300" s="82"/>
      <c r="R300" s="193"/>
      <c r="S300" s="193"/>
      <c r="T300" s="193"/>
    </row>
    <row r="301" spans="12:20" x14ac:dyDescent="0.25">
      <c r="L301" s="82"/>
      <c r="M301" s="82"/>
      <c r="N301" s="82"/>
      <c r="O301" s="82"/>
      <c r="P301" s="82"/>
      <c r="Q301" s="82"/>
      <c r="R301" s="193"/>
      <c r="S301" s="193"/>
      <c r="T301" s="193"/>
    </row>
    <row r="302" spans="12:20" x14ac:dyDescent="0.25">
      <c r="L302" s="82"/>
      <c r="M302" s="82"/>
      <c r="N302" s="82"/>
      <c r="O302" s="82"/>
      <c r="P302" s="82"/>
      <c r="Q302" s="82"/>
      <c r="R302" s="193"/>
      <c r="S302" s="193"/>
      <c r="T302" s="193"/>
    </row>
    <row r="303" spans="12:20" x14ac:dyDescent="0.25">
      <c r="L303" s="82"/>
      <c r="M303" s="82"/>
      <c r="N303" s="82"/>
      <c r="O303" s="82"/>
      <c r="P303" s="82"/>
      <c r="Q303" s="82"/>
      <c r="R303" s="193"/>
      <c r="S303" s="193"/>
      <c r="T303" s="193"/>
    </row>
    <row r="304" spans="12:20" x14ac:dyDescent="0.25">
      <c r="L304" s="82"/>
      <c r="M304" s="82"/>
      <c r="N304" s="82"/>
      <c r="O304" s="82"/>
      <c r="P304" s="82"/>
      <c r="Q304" s="82"/>
      <c r="R304" s="193"/>
      <c r="S304" s="193"/>
      <c r="T304" s="193"/>
    </row>
    <row r="305" spans="12:20" x14ac:dyDescent="0.25">
      <c r="L305" s="82"/>
      <c r="M305" s="82"/>
      <c r="N305" s="82"/>
      <c r="O305" s="82"/>
      <c r="P305" s="82"/>
      <c r="Q305" s="82"/>
      <c r="R305" s="193"/>
      <c r="S305" s="193"/>
      <c r="T305" s="193"/>
    </row>
  </sheetData>
  <conditionalFormatting sqref="K236:K237 F236:F237 K57:K60 F57:F60 K8:K22 K26:K28 F8:F24 K256:K1048576 F256:F1048576 K214:K223 F214:F223 K65:K96 F65:F96 K1:K2 K31:K53 L26:R26 L18:R18 L8:R9 L1:R1 F225:F234 K225:K234 F26:F53 F98:F129 K98:K129 K131:K144 F131:F144 F146:F157 K146:K157 K159:K165 F159:F165 F167:F181 K167:K181 K183:K211 F183:F211">
    <cfRule type="containsText" dxfId="206" priority="120" operator="containsText" text="REFORMA">
      <formula>NOT(ISERROR(SEARCH("REFORMA",F1)))</formula>
    </cfRule>
  </conditionalFormatting>
  <conditionalFormatting sqref="K236:K237 F236:F237 K57:K60 F57:F60 K8:K22 K26:K28 F8:F24 K256:K1048576 F256:F1048576 K214:K223 F214:F223 K65:K96 F65:F96 K1:K2 K31:K53 L26:R26 L18:R18 L8:R9 L1:R1 F225:F234 K225:K234 F26:F53 F98:F129 K98:K129 K131:K144 F131:F144 F146:F157 K146:K157 K159:K165 F159:F165 F167:F181 K167:K181 K183:K211 F183:F211">
    <cfRule type="containsText" dxfId="205" priority="118" operator="containsText" text="DEMOLIÇÃO">
      <formula>NOT(ISERROR(SEARCH("DEMOLIÇÃO",F1)))</formula>
    </cfRule>
    <cfRule type="containsText" dxfId="204" priority="119" operator="containsText" text="CONSTRUÇÃO">
      <formula>NOT(ISERROR(SEARCH("CONSTRUÇÃO",F1)))</formula>
    </cfRule>
  </conditionalFormatting>
  <conditionalFormatting sqref="K235">
    <cfRule type="containsText" dxfId="203" priority="117" operator="containsText" text="REFORMA">
      <formula>NOT(ISERROR(SEARCH("REFORMA",K235)))</formula>
    </cfRule>
  </conditionalFormatting>
  <conditionalFormatting sqref="K235">
    <cfRule type="containsText" dxfId="202" priority="115" operator="containsText" text="DEMOLIÇÃO">
      <formula>NOT(ISERROR(SEARCH("DEMOLIÇÃO",K235)))</formula>
    </cfRule>
    <cfRule type="containsText" dxfId="201" priority="116" operator="containsText" text="CONSTRUÇÃO">
      <formula>NOT(ISERROR(SEARCH("CONSTRUÇÃO",K235)))</formula>
    </cfRule>
  </conditionalFormatting>
  <conditionalFormatting sqref="K246:K254">
    <cfRule type="containsText" dxfId="200" priority="114" operator="containsText" text="REFORMA">
      <formula>NOT(ISERROR(SEARCH("REFORMA",K246)))</formula>
    </cfRule>
  </conditionalFormatting>
  <conditionalFormatting sqref="K246:K254">
    <cfRule type="containsText" dxfId="199" priority="112" operator="containsText" text="DEMOLIÇÃO">
      <formula>NOT(ISERROR(SEARCH("DEMOLIÇÃO",K246)))</formula>
    </cfRule>
    <cfRule type="containsText" dxfId="198" priority="113" operator="containsText" text="CONSTRUÇÃO">
      <formula>NOT(ISERROR(SEARCH("CONSTRUÇÃO",K246)))</formula>
    </cfRule>
  </conditionalFormatting>
  <conditionalFormatting sqref="K238:K240 K242:K244">
    <cfRule type="containsText" dxfId="197" priority="111" operator="containsText" text="REFORMA">
      <formula>NOT(ISERROR(SEARCH("REFORMA",K238)))</formula>
    </cfRule>
  </conditionalFormatting>
  <conditionalFormatting sqref="K238:K240 K242:K244">
    <cfRule type="containsText" dxfId="196" priority="109" operator="containsText" text="DEMOLIÇÃO">
      <formula>NOT(ISERROR(SEARCH("DEMOLIÇÃO",K238)))</formula>
    </cfRule>
    <cfRule type="containsText" dxfId="195" priority="110" operator="containsText" text="CONSTRUÇÃO">
      <formula>NOT(ISERROR(SEARCH("CONSTRUÇÃO",K238)))</formula>
    </cfRule>
  </conditionalFormatting>
  <conditionalFormatting sqref="K62:K64">
    <cfRule type="containsText" dxfId="194" priority="102" operator="containsText" text="REFORMA">
      <formula>NOT(ISERROR(SEARCH("REFORMA",K62)))</formula>
    </cfRule>
  </conditionalFormatting>
  <conditionalFormatting sqref="K62:K64">
    <cfRule type="containsText" dxfId="193" priority="100" operator="containsText" text="DEMOLIÇÃO">
      <formula>NOT(ISERROR(SEARCH("DEMOLIÇÃO",K62)))</formula>
    </cfRule>
    <cfRule type="containsText" dxfId="192" priority="101" operator="containsText" text="CONSTRUÇÃO">
      <formula>NOT(ISERROR(SEARCH("CONSTRUÇÃO",K62)))</formula>
    </cfRule>
  </conditionalFormatting>
  <conditionalFormatting sqref="K55:K56">
    <cfRule type="containsText" dxfId="191" priority="108" operator="containsText" text="REFORMA">
      <formula>NOT(ISERROR(SEARCH("REFORMA",K55)))</formula>
    </cfRule>
  </conditionalFormatting>
  <conditionalFormatting sqref="K55:K56">
    <cfRule type="containsText" dxfId="190" priority="106" operator="containsText" text="DEMOLIÇÃO">
      <formula>NOT(ISERROR(SEARCH("DEMOLIÇÃO",K55)))</formula>
    </cfRule>
    <cfRule type="containsText" dxfId="189" priority="107" operator="containsText" text="CONSTRUÇÃO">
      <formula>NOT(ISERROR(SEARCH("CONSTRUÇÃO",K55)))</formula>
    </cfRule>
  </conditionalFormatting>
  <conditionalFormatting sqref="K54">
    <cfRule type="containsText" dxfId="188" priority="105" operator="containsText" text="REFORMA">
      <formula>NOT(ISERROR(SEARCH("REFORMA",K54)))</formula>
    </cfRule>
  </conditionalFormatting>
  <conditionalFormatting sqref="K54">
    <cfRule type="containsText" dxfId="187" priority="103" operator="containsText" text="DEMOLIÇÃO">
      <formula>NOT(ISERROR(SEARCH("DEMOLIÇÃO",K54)))</formula>
    </cfRule>
    <cfRule type="containsText" dxfId="186" priority="104" operator="containsText" text="CONSTRUÇÃO">
      <formula>NOT(ISERROR(SEARCH("CONSTRUÇÃO",K54)))</formula>
    </cfRule>
  </conditionalFormatting>
  <conditionalFormatting sqref="K24">
    <cfRule type="containsText" dxfId="185" priority="99" operator="containsText" text="REFORMA">
      <formula>NOT(ISERROR(SEARCH("REFORMA",K24)))</formula>
    </cfRule>
  </conditionalFormatting>
  <conditionalFormatting sqref="K24">
    <cfRule type="containsText" dxfId="184" priority="97" operator="containsText" text="DEMOLIÇÃO">
      <formula>NOT(ISERROR(SEARCH("DEMOLIÇÃO",K24)))</formula>
    </cfRule>
    <cfRule type="containsText" dxfId="183" priority="98" operator="containsText" text="CONSTRUÇÃO">
      <formula>NOT(ISERROR(SEARCH("CONSTRUÇÃO",K24)))</formula>
    </cfRule>
  </conditionalFormatting>
  <conditionalFormatting sqref="F124">
    <cfRule type="containsText" dxfId="182" priority="93" operator="containsText" text="REFORMA">
      <formula>NOT(ISERROR(SEARCH("REFORMA",F124)))</formula>
    </cfRule>
  </conditionalFormatting>
  <conditionalFormatting sqref="F124">
    <cfRule type="containsText" dxfId="181" priority="91" operator="containsText" text="DEMOLIÇÃO">
      <formula>NOT(ISERROR(SEARCH("DEMOLIÇÃO",F124)))</formula>
    </cfRule>
    <cfRule type="containsText" dxfId="180" priority="92" operator="containsText" text="CONSTRUÇÃO">
      <formula>NOT(ISERROR(SEARCH("CONSTRUÇÃO",F124)))</formula>
    </cfRule>
  </conditionalFormatting>
  <conditionalFormatting sqref="F238:F240 F246:F254 F242:F244">
    <cfRule type="containsText" dxfId="179" priority="87" operator="containsText" text="REFORMA">
      <formula>NOT(ISERROR(SEARCH("REFORMA",F238)))</formula>
    </cfRule>
  </conditionalFormatting>
  <conditionalFormatting sqref="F238:F240 F246:F254 F242:F244">
    <cfRule type="containsText" dxfId="178" priority="85" operator="containsText" text="DEMOLIÇÃO">
      <formula>NOT(ISERROR(SEARCH("DEMOLIÇÃO",F238)))</formula>
    </cfRule>
    <cfRule type="containsText" dxfId="177" priority="86" operator="containsText" text="CONSTRUÇÃO">
      <formula>NOT(ISERROR(SEARCH("CONSTRUÇÃO",F238)))</formula>
    </cfRule>
  </conditionalFormatting>
  <conditionalFormatting sqref="K61">
    <cfRule type="containsText" dxfId="176" priority="96" operator="containsText" text="REFORMA">
      <formula>NOT(ISERROR(SEARCH("REFORMA",K61)))</formula>
    </cfRule>
  </conditionalFormatting>
  <conditionalFormatting sqref="K61">
    <cfRule type="containsText" dxfId="175" priority="94" operator="containsText" text="DEMOLIÇÃO">
      <formula>NOT(ISERROR(SEARCH("DEMOLIÇÃO",K61)))</formula>
    </cfRule>
    <cfRule type="containsText" dxfId="174" priority="95" operator="containsText" text="CONSTRUÇÃO">
      <formula>NOT(ISERROR(SEARCH("CONSTRUÇÃO",K61)))</formula>
    </cfRule>
  </conditionalFormatting>
  <conditionalFormatting sqref="F235">
    <cfRule type="containsText" dxfId="173" priority="90" operator="containsText" text="REFORMA">
      <formula>NOT(ISERROR(SEARCH("REFORMA",F235)))</formula>
    </cfRule>
  </conditionalFormatting>
  <conditionalFormatting sqref="F235">
    <cfRule type="containsText" dxfId="172" priority="88" operator="containsText" text="DEMOLIÇÃO">
      <formula>NOT(ISERROR(SEARCH("DEMOLIÇÃO",F235)))</formula>
    </cfRule>
    <cfRule type="containsText" dxfId="171" priority="89" operator="containsText" text="CONSTRUÇÃO">
      <formula>NOT(ISERROR(SEARCH("CONSTRUÇÃO",F235)))</formula>
    </cfRule>
  </conditionalFormatting>
  <conditionalFormatting sqref="K212:K213">
    <cfRule type="containsText" dxfId="170" priority="75" operator="containsText" text="REFORMA">
      <formula>NOT(ISERROR(SEARCH("REFORMA",K212)))</formula>
    </cfRule>
  </conditionalFormatting>
  <conditionalFormatting sqref="K212:K213">
    <cfRule type="containsText" dxfId="169" priority="73" operator="containsText" text="DEMOLIÇÃO">
      <formula>NOT(ISERROR(SEARCH("DEMOLIÇÃO",K212)))</formula>
    </cfRule>
    <cfRule type="containsText" dxfId="168" priority="74" operator="containsText" text="CONSTRUÇÃO">
      <formula>NOT(ISERROR(SEARCH("CONSTRUÇÃO",K212)))</formula>
    </cfRule>
  </conditionalFormatting>
  <conditionalFormatting sqref="K245">
    <cfRule type="containsText" dxfId="167" priority="84" operator="containsText" text="REFORMA">
      <formula>NOT(ISERROR(SEARCH("REFORMA",K245)))</formula>
    </cfRule>
  </conditionalFormatting>
  <conditionalFormatting sqref="K245">
    <cfRule type="containsText" dxfId="166" priority="82" operator="containsText" text="DEMOLIÇÃO">
      <formula>NOT(ISERROR(SEARCH("DEMOLIÇÃO",K245)))</formula>
    </cfRule>
    <cfRule type="containsText" dxfId="165" priority="83" operator="containsText" text="CONSTRUÇÃO">
      <formula>NOT(ISERROR(SEARCH("CONSTRUÇÃO",K245)))</formula>
    </cfRule>
  </conditionalFormatting>
  <conditionalFormatting sqref="F245">
    <cfRule type="containsText" dxfId="164" priority="81" operator="containsText" text="REFORMA">
      <formula>NOT(ISERROR(SEARCH("REFORMA",F245)))</formula>
    </cfRule>
  </conditionalFormatting>
  <conditionalFormatting sqref="F245">
    <cfRule type="containsText" dxfId="163" priority="79" operator="containsText" text="DEMOLIÇÃO">
      <formula>NOT(ISERROR(SEARCH("DEMOLIÇÃO",F245)))</formula>
    </cfRule>
    <cfRule type="containsText" dxfId="162" priority="80" operator="containsText" text="CONSTRUÇÃO">
      <formula>NOT(ISERROR(SEARCH("CONSTRUÇÃO",F245)))</formula>
    </cfRule>
  </conditionalFormatting>
  <conditionalFormatting sqref="F212:F213">
    <cfRule type="containsText" dxfId="161" priority="78" operator="containsText" text="REFORMA">
      <formula>NOT(ISERROR(SEARCH("REFORMA",F212)))</formula>
    </cfRule>
  </conditionalFormatting>
  <conditionalFormatting sqref="F212:F213">
    <cfRule type="containsText" dxfId="160" priority="76" operator="containsText" text="DEMOLIÇÃO">
      <formula>NOT(ISERROR(SEARCH("DEMOLIÇÃO",F212)))</formula>
    </cfRule>
    <cfRule type="containsText" dxfId="159" priority="77" operator="containsText" text="CONSTRUÇÃO">
      <formula>NOT(ISERROR(SEARCH("CONSTRUÇÃO",F212)))</formula>
    </cfRule>
  </conditionalFormatting>
  <conditionalFormatting sqref="K23:R23">
    <cfRule type="containsText" dxfId="158" priority="72" operator="containsText" text="REFORMA">
      <formula>NOT(ISERROR(SEARCH("REFORMA",K23)))</formula>
    </cfRule>
  </conditionalFormatting>
  <conditionalFormatting sqref="K23:R23">
    <cfRule type="containsText" dxfId="157" priority="70" operator="containsText" text="DEMOLIÇÃO">
      <formula>NOT(ISERROR(SEARCH("DEMOLIÇÃO",K23)))</formula>
    </cfRule>
    <cfRule type="containsText" dxfId="156" priority="71" operator="containsText" text="CONSTRUÇÃO">
      <formula>NOT(ISERROR(SEARCH("CONSTRUÇÃO",K23)))</formula>
    </cfRule>
  </conditionalFormatting>
  <conditionalFormatting sqref="L66:R66">
    <cfRule type="containsText" dxfId="155" priority="69" operator="containsText" text="REFORMA">
      <formula>NOT(ISERROR(SEARCH("REFORMA",L66)))</formula>
    </cfRule>
  </conditionalFormatting>
  <conditionalFormatting sqref="L66:R66">
    <cfRule type="containsText" dxfId="154" priority="67" operator="containsText" text="DEMOLIÇÃO">
      <formula>NOT(ISERROR(SEARCH("DEMOLIÇÃO",L66)))</formula>
    </cfRule>
    <cfRule type="containsText" dxfId="153" priority="68" operator="containsText" text="CONSTRUÇÃO">
      <formula>NOT(ISERROR(SEARCH("CONSTRUÇÃO",L66)))</formula>
    </cfRule>
  </conditionalFormatting>
  <conditionalFormatting sqref="L89:R89">
    <cfRule type="containsText" dxfId="152" priority="66" operator="containsText" text="REFORMA">
      <formula>NOT(ISERROR(SEARCH("REFORMA",L89)))</formula>
    </cfRule>
  </conditionalFormatting>
  <conditionalFormatting sqref="L89:R89">
    <cfRule type="containsText" dxfId="151" priority="64" operator="containsText" text="DEMOLIÇÃO">
      <formula>NOT(ISERROR(SEARCH("DEMOLIÇÃO",L89)))</formula>
    </cfRule>
    <cfRule type="containsText" dxfId="150" priority="65" operator="containsText" text="CONSTRUÇÃO">
      <formula>NOT(ISERROR(SEARCH("CONSTRUÇÃO",L89)))</formula>
    </cfRule>
  </conditionalFormatting>
  <conditionalFormatting sqref="L172:R172">
    <cfRule type="containsText" dxfId="149" priority="63" operator="containsText" text="REFORMA">
      <formula>NOT(ISERROR(SEARCH("REFORMA",L172)))</formula>
    </cfRule>
  </conditionalFormatting>
  <conditionalFormatting sqref="L172:R172">
    <cfRule type="containsText" dxfId="148" priority="61" operator="containsText" text="DEMOLIÇÃO">
      <formula>NOT(ISERROR(SEARCH("DEMOLIÇÃO",L172)))</formula>
    </cfRule>
    <cfRule type="containsText" dxfId="147" priority="62" operator="containsText" text="CONSTRUÇÃO">
      <formula>NOT(ISERROR(SEARCH("CONSTRUÇÃO",L172)))</formula>
    </cfRule>
  </conditionalFormatting>
  <conditionalFormatting sqref="S26 S18 S8:S9 S1">
    <cfRule type="containsText" dxfId="146" priority="60" operator="containsText" text="REFORMA">
      <formula>NOT(ISERROR(SEARCH("REFORMA",S1)))</formula>
    </cfRule>
  </conditionalFormatting>
  <conditionalFormatting sqref="S26 S18 S8:S9 S1">
    <cfRule type="containsText" dxfId="145" priority="58" operator="containsText" text="DEMOLIÇÃO">
      <formula>NOT(ISERROR(SEARCH("DEMOLIÇÃO",S1)))</formula>
    </cfRule>
    <cfRule type="containsText" dxfId="144" priority="59" operator="containsText" text="CONSTRUÇÃO">
      <formula>NOT(ISERROR(SEARCH("CONSTRUÇÃO",S1)))</formula>
    </cfRule>
  </conditionalFormatting>
  <conditionalFormatting sqref="S23">
    <cfRule type="containsText" dxfId="143" priority="57" operator="containsText" text="REFORMA">
      <formula>NOT(ISERROR(SEARCH("REFORMA",S23)))</formula>
    </cfRule>
  </conditionalFormatting>
  <conditionalFormatting sqref="S23">
    <cfRule type="containsText" dxfId="142" priority="55" operator="containsText" text="DEMOLIÇÃO">
      <formula>NOT(ISERROR(SEARCH("DEMOLIÇÃO",S23)))</formula>
    </cfRule>
    <cfRule type="containsText" dxfId="141" priority="56" operator="containsText" text="CONSTRUÇÃO">
      <formula>NOT(ISERROR(SEARCH("CONSTRUÇÃO",S23)))</formula>
    </cfRule>
  </conditionalFormatting>
  <conditionalFormatting sqref="S66">
    <cfRule type="containsText" dxfId="140" priority="54" operator="containsText" text="REFORMA">
      <formula>NOT(ISERROR(SEARCH("REFORMA",S66)))</formula>
    </cfRule>
  </conditionalFormatting>
  <conditionalFormatting sqref="S66">
    <cfRule type="containsText" dxfId="139" priority="52" operator="containsText" text="DEMOLIÇÃO">
      <formula>NOT(ISERROR(SEARCH("DEMOLIÇÃO",S66)))</formula>
    </cfRule>
    <cfRule type="containsText" dxfId="138" priority="53" operator="containsText" text="CONSTRUÇÃO">
      <formula>NOT(ISERROR(SEARCH("CONSTRUÇÃO",S66)))</formula>
    </cfRule>
  </conditionalFormatting>
  <conditionalFormatting sqref="S89">
    <cfRule type="containsText" dxfId="137" priority="51" operator="containsText" text="REFORMA">
      <formula>NOT(ISERROR(SEARCH("REFORMA",S89)))</formula>
    </cfRule>
  </conditionalFormatting>
  <conditionalFormatting sqref="S89">
    <cfRule type="containsText" dxfId="136" priority="49" operator="containsText" text="DEMOLIÇÃO">
      <formula>NOT(ISERROR(SEARCH("DEMOLIÇÃO",S89)))</formula>
    </cfRule>
    <cfRule type="containsText" dxfId="135" priority="50" operator="containsText" text="CONSTRUÇÃO">
      <formula>NOT(ISERROR(SEARCH("CONSTRUÇÃO",S89)))</formula>
    </cfRule>
  </conditionalFormatting>
  <conditionalFormatting sqref="S172">
    <cfRule type="containsText" dxfId="134" priority="48" operator="containsText" text="REFORMA">
      <formula>NOT(ISERROR(SEARCH("REFORMA",S172)))</formula>
    </cfRule>
  </conditionalFormatting>
  <conditionalFormatting sqref="S172">
    <cfRule type="containsText" dxfId="133" priority="46" operator="containsText" text="DEMOLIÇÃO">
      <formula>NOT(ISERROR(SEARCH("DEMOLIÇÃO",S172)))</formula>
    </cfRule>
    <cfRule type="containsText" dxfId="132" priority="47" operator="containsText" text="CONSTRUÇÃO">
      <formula>NOT(ISERROR(SEARCH("CONSTRUÇÃO",S172)))</formula>
    </cfRule>
  </conditionalFormatting>
  <conditionalFormatting sqref="T26 T18 T8:T9 T1">
    <cfRule type="containsText" dxfId="131" priority="45" operator="containsText" text="REFORMA">
      <formula>NOT(ISERROR(SEARCH("REFORMA",T1)))</formula>
    </cfRule>
  </conditionalFormatting>
  <conditionalFormatting sqref="T26 T18 T8:T9 T1">
    <cfRule type="containsText" dxfId="130" priority="43" operator="containsText" text="DEMOLIÇÃO">
      <formula>NOT(ISERROR(SEARCH("DEMOLIÇÃO",T1)))</formula>
    </cfRule>
    <cfRule type="containsText" dxfId="129" priority="44" operator="containsText" text="CONSTRUÇÃO">
      <formula>NOT(ISERROR(SEARCH("CONSTRUÇÃO",T1)))</formula>
    </cfRule>
  </conditionalFormatting>
  <conditionalFormatting sqref="T23">
    <cfRule type="containsText" dxfId="128" priority="42" operator="containsText" text="REFORMA">
      <formula>NOT(ISERROR(SEARCH("REFORMA",T23)))</formula>
    </cfRule>
  </conditionalFormatting>
  <conditionalFormatting sqref="T23">
    <cfRule type="containsText" dxfId="127" priority="40" operator="containsText" text="DEMOLIÇÃO">
      <formula>NOT(ISERROR(SEARCH("DEMOLIÇÃO",T23)))</formula>
    </cfRule>
    <cfRule type="containsText" dxfId="126" priority="41" operator="containsText" text="CONSTRUÇÃO">
      <formula>NOT(ISERROR(SEARCH("CONSTRUÇÃO",T23)))</formula>
    </cfRule>
  </conditionalFormatting>
  <conditionalFormatting sqref="T66">
    <cfRule type="containsText" dxfId="125" priority="39" operator="containsText" text="REFORMA">
      <formula>NOT(ISERROR(SEARCH("REFORMA",T66)))</formula>
    </cfRule>
  </conditionalFormatting>
  <conditionalFormatting sqref="T66">
    <cfRule type="containsText" dxfId="124" priority="37" operator="containsText" text="DEMOLIÇÃO">
      <formula>NOT(ISERROR(SEARCH("DEMOLIÇÃO",T66)))</formula>
    </cfRule>
    <cfRule type="containsText" dxfId="123" priority="38" operator="containsText" text="CONSTRUÇÃO">
      <formula>NOT(ISERROR(SEARCH("CONSTRUÇÃO",T66)))</formula>
    </cfRule>
  </conditionalFormatting>
  <conditionalFormatting sqref="T89">
    <cfRule type="containsText" dxfId="122" priority="36" operator="containsText" text="REFORMA">
      <formula>NOT(ISERROR(SEARCH("REFORMA",T89)))</formula>
    </cfRule>
  </conditionalFormatting>
  <conditionalFormatting sqref="T89">
    <cfRule type="containsText" dxfId="121" priority="34" operator="containsText" text="DEMOLIÇÃO">
      <formula>NOT(ISERROR(SEARCH("DEMOLIÇÃO",T89)))</formula>
    </cfRule>
    <cfRule type="containsText" dxfId="120" priority="35" operator="containsText" text="CONSTRUÇÃO">
      <formula>NOT(ISERROR(SEARCH("CONSTRUÇÃO",T89)))</formula>
    </cfRule>
  </conditionalFormatting>
  <conditionalFormatting sqref="T172">
    <cfRule type="containsText" dxfId="119" priority="33" operator="containsText" text="REFORMA">
      <formula>NOT(ISERROR(SEARCH("REFORMA",T172)))</formula>
    </cfRule>
  </conditionalFormatting>
  <conditionalFormatting sqref="T172">
    <cfRule type="containsText" dxfId="118" priority="31" operator="containsText" text="DEMOLIÇÃO">
      <formula>NOT(ISERROR(SEARCH("DEMOLIÇÃO",T172)))</formula>
    </cfRule>
    <cfRule type="containsText" dxfId="117" priority="32" operator="containsText" text="CONSTRUÇÃO">
      <formula>NOT(ISERROR(SEARCH("CONSTRUÇÃO",T172)))</formula>
    </cfRule>
  </conditionalFormatting>
  <conditionalFormatting sqref="F25">
    <cfRule type="containsText" dxfId="116" priority="30" operator="containsText" text="REFORMA">
      <formula>NOT(ISERROR(SEARCH("REFORMA",F25)))</formula>
    </cfRule>
  </conditionalFormatting>
  <conditionalFormatting sqref="F25">
    <cfRule type="containsText" dxfId="115" priority="28" operator="containsText" text="DEMOLIÇÃO">
      <formula>NOT(ISERROR(SEARCH("DEMOLIÇÃO",F25)))</formula>
    </cfRule>
    <cfRule type="containsText" dxfId="114" priority="29" operator="containsText" text="CONSTRUÇÃO">
      <formula>NOT(ISERROR(SEARCH("CONSTRUÇÃO",F25)))</formula>
    </cfRule>
  </conditionalFormatting>
  <conditionalFormatting sqref="K25">
    <cfRule type="containsText" dxfId="113" priority="27" operator="containsText" text="REFORMA">
      <formula>NOT(ISERROR(SEARCH("REFORMA",K25)))</formula>
    </cfRule>
  </conditionalFormatting>
  <conditionalFormatting sqref="K25">
    <cfRule type="containsText" dxfId="112" priority="25" operator="containsText" text="DEMOLIÇÃO">
      <formula>NOT(ISERROR(SEARCH("DEMOLIÇÃO",K25)))</formula>
    </cfRule>
    <cfRule type="containsText" dxfId="111" priority="26" operator="containsText" text="CONSTRUÇÃO">
      <formula>NOT(ISERROR(SEARCH("CONSTRUÇÃO",K25)))</formula>
    </cfRule>
  </conditionalFormatting>
  <conditionalFormatting sqref="F97 K97">
    <cfRule type="containsText" dxfId="110" priority="24" operator="containsText" text="REFORMA">
      <formula>NOT(ISERROR(SEARCH("REFORMA",F97)))</formula>
    </cfRule>
  </conditionalFormatting>
  <conditionalFormatting sqref="F97 K97">
    <cfRule type="containsText" dxfId="109" priority="22" operator="containsText" text="DEMOLIÇÃO">
      <formula>NOT(ISERROR(SEARCH("DEMOLIÇÃO",F97)))</formula>
    </cfRule>
    <cfRule type="containsText" dxfId="108" priority="23" operator="containsText" text="CONSTRUÇÃO">
      <formula>NOT(ISERROR(SEARCH("CONSTRUÇÃO",F97)))</formula>
    </cfRule>
  </conditionalFormatting>
  <conditionalFormatting sqref="F130 K130">
    <cfRule type="containsText" dxfId="107" priority="21" operator="containsText" text="REFORMA">
      <formula>NOT(ISERROR(SEARCH("REFORMA",F130)))</formula>
    </cfRule>
  </conditionalFormatting>
  <conditionalFormatting sqref="F130 K130">
    <cfRule type="containsText" dxfId="106" priority="19" operator="containsText" text="DEMOLIÇÃO">
      <formula>NOT(ISERROR(SEARCH("DEMOLIÇÃO",F130)))</formula>
    </cfRule>
    <cfRule type="containsText" dxfId="105" priority="20" operator="containsText" text="CONSTRUÇÃO">
      <formula>NOT(ISERROR(SEARCH("CONSTRUÇÃO",F130)))</formula>
    </cfRule>
  </conditionalFormatting>
  <conditionalFormatting sqref="K145 F145">
    <cfRule type="containsText" dxfId="104" priority="18" operator="containsText" text="REFORMA">
      <formula>NOT(ISERROR(SEARCH("REFORMA",F145)))</formula>
    </cfRule>
  </conditionalFormatting>
  <conditionalFormatting sqref="K145 F145">
    <cfRule type="containsText" dxfId="103" priority="16" operator="containsText" text="DEMOLIÇÃO">
      <formula>NOT(ISERROR(SEARCH("DEMOLIÇÃO",F145)))</formula>
    </cfRule>
    <cfRule type="containsText" dxfId="102" priority="17" operator="containsText" text="CONSTRUÇÃO">
      <formula>NOT(ISERROR(SEARCH("CONSTRUÇÃO",F145)))</formula>
    </cfRule>
  </conditionalFormatting>
  <conditionalFormatting sqref="F158 K158">
    <cfRule type="containsText" dxfId="101" priority="15" operator="containsText" text="REFORMA">
      <formula>NOT(ISERROR(SEARCH("REFORMA",F158)))</formula>
    </cfRule>
  </conditionalFormatting>
  <conditionalFormatting sqref="F158 K158">
    <cfRule type="containsText" dxfId="100" priority="13" operator="containsText" text="DEMOLIÇÃO">
      <formula>NOT(ISERROR(SEARCH("DEMOLIÇÃO",F158)))</formula>
    </cfRule>
    <cfRule type="containsText" dxfId="99" priority="14" operator="containsText" text="CONSTRUÇÃO">
      <formula>NOT(ISERROR(SEARCH("CONSTRUÇÃO",F158)))</formula>
    </cfRule>
  </conditionalFormatting>
  <conditionalFormatting sqref="K166 F166">
    <cfRule type="containsText" dxfId="98" priority="12" operator="containsText" text="REFORMA">
      <formula>NOT(ISERROR(SEARCH("REFORMA",F166)))</formula>
    </cfRule>
  </conditionalFormatting>
  <conditionalFormatting sqref="K166 F166">
    <cfRule type="containsText" dxfId="97" priority="10" operator="containsText" text="DEMOLIÇÃO">
      <formula>NOT(ISERROR(SEARCH("DEMOLIÇÃO",F166)))</formula>
    </cfRule>
    <cfRule type="containsText" dxfId="96" priority="11" operator="containsText" text="CONSTRUÇÃO">
      <formula>NOT(ISERROR(SEARCH("CONSTRUÇÃO",F166)))</formula>
    </cfRule>
  </conditionalFormatting>
  <conditionalFormatting sqref="F182 K182">
    <cfRule type="containsText" dxfId="95" priority="9" operator="containsText" text="REFORMA">
      <formula>NOT(ISERROR(SEARCH("REFORMA",F182)))</formula>
    </cfRule>
  </conditionalFormatting>
  <conditionalFormatting sqref="F182 K182">
    <cfRule type="containsText" dxfId="94" priority="7" operator="containsText" text="DEMOLIÇÃO">
      <formula>NOT(ISERROR(SEARCH("DEMOLIÇÃO",F182)))</formula>
    </cfRule>
    <cfRule type="containsText" dxfId="93" priority="8" operator="containsText" text="CONSTRUÇÃO">
      <formula>NOT(ISERROR(SEARCH("CONSTRUÇÃO",F182)))</formula>
    </cfRule>
  </conditionalFormatting>
  <conditionalFormatting sqref="K241">
    <cfRule type="containsText" dxfId="92" priority="6" operator="containsText" text="REFORMA">
      <formula>NOT(ISERROR(SEARCH("REFORMA",K241)))</formula>
    </cfRule>
  </conditionalFormatting>
  <conditionalFormatting sqref="K241">
    <cfRule type="containsText" dxfId="91" priority="4" operator="containsText" text="DEMOLIÇÃO">
      <formula>NOT(ISERROR(SEARCH("DEMOLIÇÃO",K241)))</formula>
    </cfRule>
    <cfRule type="containsText" dxfId="90" priority="5" operator="containsText" text="CONSTRUÇÃO">
      <formula>NOT(ISERROR(SEARCH("CONSTRUÇÃO",K241)))</formula>
    </cfRule>
  </conditionalFormatting>
  <conditionalFormatting sqref="F241">
    <cfRule type="containsText" dxfId="89" priority="3" operator="containsText" text="REFORMA">
      <formula>NOT(ISERROR(SEARCH("REFORMA",F241)))</formula>
    </cfRule>
  </conditionalFormatting>
  <conditionalFormatting sqref="F241">
    <cfRule type="containsText" dxfId="88" priority="1" operator="containsText" text="DEMOLIÇÃO">
      <formula>NOT(ISERROR(SEARCH("DEMOLIÇÃO",F241)))</formula>
    </cfRule>
    <cfRule type="containsText" dxfId="87" priority="2" operator="containsText" text="CONSTRUÇÃO">
      <formula>NOT(ISERROR(SEARCH("CONSTRUÇÃO",F241)))</formula>
    </cfRule>
  </conditionalFormatting>
  <dataValidations count="2">
    <dataValidation type="list" allowBlank="1" showInputMessage="1" showErrorMessage="1" sqref="I43" xr:uid="{ECB83CAB-B4EB-4FC2-B1EA-03C8342C8803}">
      <formula1>#REF!</formula1>
    </dataValidation>
    <dataValidation type="list" allowBlank="1" showInputMessage="1" showErrorMessage="1" sqref="I257:I1048576 I1:I3 I31:I42 J3:T3 I8:I28 I225:I254 I44:I223" xr:uid="{DEF30385-8147-4E65-B1C3-FA4522E3205B}">
      <formula1>#REF!</formula1>
    </dataValidation>
  </dataValidations>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87C6-A62F-49C9-8E74-83C90F188A2D}">
  <sheetPr>
    <tabColor theme="8" tint="0.59999389629810485"/>
  </sheetPr>
  <dimension ref="A1:NA31"/>
  <sheetViews>
    <sheetView workbookViewId="0">
      <selection activeCell="B3" sqref="B3:C15"/>
    </sheetView>
  </sheetViews>
  <sheetFormatPr defaultColWidth="9.140625" defaultRowHeight="12.75" x14ac:dyDescent="0.2"/>
  <cols>
    <col min="1" max="1" width="23" style="256" bestFit="1" customWidth="1"/>
    <col min="2" max="2" width="31.5703125" style="256" bestFit="1" customWidth="1"/>
    <col min="3" max="3" width="11" style="256" bestFit="1" customWidth="1"/>
    <col min="4" max="4" width="10.85546875" style="256" bestFit="1" customWidth="1"/>
    <col min="5" max="5" width="15.5703125" style="256" bestFit="1" customWidth="1"/>
    <col min="6" max="6" width="9" style="256" bestFit="1" customWidth="1"/>
    <col min="7" max="7" width="8.7109375" style="256" bestFit="1" customWidth="1"/>
    <col min="8" max="8" width="8.140625" style="256" bestFit="1" customWidth="1"/>
    <col min="9" max="10" width="8.7109375" style="256" bestFit="1" customWidth="1"/>
    <col min="11" max="11" width="8.140625" style="256" bestFit="1" customWidth="1"/>
    <col min="12" max="14" width="8.7109375" style="256" bestFit="1" customWidth="1"/>
    <col min="15" max="16" width="8.42578125" style="256" bestFit="1" customWidth="1"/>
    <col min="17" max="17" width="8.7109375" style="256" bestFit="1" customWidth="1"/>
    <col min="18" max="18" width="9" style="256" bestFit="1" customWidth="1"/>
    <col min="19" max="21" width="8.7109375" style="256" bestFit="1" customWidth="1"/>
    <col min="22" max="23" width="8.42578125" style="256" bestFit="1" customWidth="1"/>
    <col min="24" max="24" width="8.7109375" style="256" bestFit="1" customWidth="1"/>
    <col min="25" max="26" width="8.42578125" style="256" bestFit="1" customWidth="1"/>
    <col min="27" max="27" width="8.7109375" style="256" bestFit="1" customWidth="1"/>
    <col min="28" max="28" width="8.42578125" style="256" bestFit="1" customWidth="1"/>
    <col min="29" max="29" width="8.7109375" style="256" bestFit="1" customWidth="1"/>
    <col min="30" max="30" width="9" style="256" bestFit="1" customWidth="1"/>
    <col min="31" max="35" width="8.7109375" style="256" bestFit="1" customWidth="1"/>
    <col min="36" max="36" width="8.42578125" style="256" bestFit="1" customWidth="1"/>
    <col min="37" max="44" width="8.7109375" style="256" bestFit="1" customWidth="1"/>
    <col min="45" max="45" width="8.140625" style="256" bestFit="1" customWidth="1"/>
    <col min="46" max="46" width="8.7109375" style="256" bestFit="1" customWidth="1"/>
    <col min="47" max="47" width="8.42578125" style="256" bestFit="1" customWidth="1"/>
    <col min="48" max="48" width="9" style="256" bestFit="1" customWidth="1"/>
    <col min="49" max="51" width="8.7109375" style="256" bestFit="1" customWidth="1"/>
    <col min="52" max="52" width="9" style="256" bestFit="1" customWidth="1"/>
    <col min="53" max="53" width="8.42578125" style="256" bestFit="1" customWidth="1"/>
    <col min="54" max="57" width="8.7109375" style="256" bestFit="1" customWidth="1"/>
    <col min="58" max="58" width="8.42578125" style="256" bestFit="1" customWidth="1"/>
    <col min="59" max="59" width="8.7109375" style="256" bestFit="1" customWidth="1"/>
    <col min="60" max="60" width="8.42578125" style="256" bestFit="1" customWidth="1"/>
    <col min="61" max="62" width="8.7109375" style="256" bestFit="1" customWidth="1"/>
    <col min="63" max="63" width="9" style="256" bestFit="1" customWidth="1"/>
    <col min="64" max="66" width="8.7109375" style="256" bestFit="1" customWidth="1"/>
    <col min="67" max="67" width="9" style="256" bestFit="1" customWidth="1"/>
    <col min="68" max="68" width="8.7109375" style="256" bestFit="1" customWidth="1"/>
    <col min="69" max="69" width="8.42578125" style="256" bestFit="1" customWidth="1"/>
    <col min="70" max="71" width="8.7109375" style="256" bestFit="1" customWidth="1"/>
    <col min="72" max="72" width="9" style="256" bestFit="1" customWidth="1"/>
    <col min="73" max="73" width="8.7109375" style="256" bestFit="1" customWidth="1"/>
    <col min="74" max="74" width="8.42578125" style="256" bestFit="1" customWidth="1"/>
    <col min="75" max="75" width="9" style="256" bestFit="1" customWidth="1"/>
    <col min="76" max="79" width="8.7109375" style="256" bestFit="1" customWidth="1"/>
    <col min="80" max="81" width="8.42578125" style="256" bestFit="1" customWidth="1"/>
    <col min="82" max="83" width="8.7109375" style="256" bestFit="1" customWidth="1"/>
    <col min="84" max="84" width="8.42578125" style="256" bestFit="1" customWidth="1"/>
    <col min="85" max="87" width="8.7109375" style="256" bestFit="1" customWidth="1"/>
    <col min="88" max="88" width="9" style="256" bestFit="1" customWidth="1"/>
    <col min="89" max="89" width="8.7109375" style="256" bestFit="1" customWidth="1"/>
    <col min="90" max="90" width="9" style="256" bestFit="1" customWidth="1"/>
    <col min="91" max="91" width="8.7109375" style="256" bestFit="1" customWidth="1"/>
    <col min="92" max="92" width="8.42578125" style="256" bestFit="1" customWidth="1"/>
    <col min="93" max="93" width="8.7109375" style="256" bestFit="1" customWidth="1"/>
    <col min="94" max="94" width="8.42578125" style="256" bestFit="1" customWidth="1"/>
    <col min="95" max="95" width="8.7109375" style="256" bestFit="1" customWidth="1"/>
    <col min="96" max="96" width="9" style="256" bestFit="1" customWidth="1"/>
    <col min="97" max="98" width="8.7109375" style="256" bestFit="1" customWidth="1"/>
    <col min="99" max="99" width="9" style="256" bestFit="1" customWidth="1"/>
    <col min="100" max="100" width="8.7109375" style="256" bestFit="1" customWidth="1"/>
    <col min="101" max="102" width="9" style="256" bestFit="1" customWidth="1"/>
    <col min="103" max="103" width="8.140625" style="256" bestFit="1" customWidth="1"/>
    <col min="104" max="104" width="8.7109375" style="256" bestFit="1" customWidth="1"/>
    <col min="105" max="105" width="9" style="256" bestFit="1" customWidth="1"/>
    <col min="106" max="106" width="8.7109375" style="256" bestFit="1" customWidth="1"/>
    <col min="107" max="107" width="8.42578125" style="256" bestFit="1" customWidth="1"/>
    <col min="108" max="109" width="9" style="256" bestFit="1" customWidth="1"/>
    <col min="110" max="111" width="8.7109375" style="256" bestFit="1" customWidth="1"/>
    <col min="112" max="112" width="8.42578125" style="256" bestFit="1" customWidth="1"/>
    <col min="113" max="113" width="9" style="256" bestFit="1" customWidth="1"/>
    <col min="114" max="115" width="8.7109375" style="256" bestFit="1" customWidth="1"/>
    <col min="116" max="117" width="9" style="256" bestFit="1" customWidth="1"/>
    <col min="118" max="118" width="8.42578125" style="256" bestFit="1" customWidth="1"/>
    <col min="119" max="119" width="8.7109375" style="256" bestFit="1" customWidth="1"/>
    <col min="120" max="121" width="9" style="256" bestFit="1" customWidth="1"/>
    <col min="122" max="122" width="8.7109375" style="256" bestFit="1" customWidth="1"/>
    <col min="123" max="124" width="9" style="256" bestFit="1" customWidth="1"/>
    <col min="125" max="125" width="8.7109375" style="256" bestFit="1" customWidth="1"/>
    <col min="126" max="128" width="9" style="256" bestFit="1" customWidth="1"/>
    <col min="129" max="129" width="8.42578125" style="256" bestFit="1" customWidth="1"/>
    <col min="130" max="130" width="8.7109375" style="256" bestFit="1" customWidth="1"/>
    <col min="131" max="131" width="8.42578125" style="256" bestFit="1" customWidth="1"/>
    <col min="132" max="132" width="9" style="256" bestFit="1" customWidth="1"/>
    <col min="133" max="133" width="8.7109375" style="256" bestFit="1" customWidth="1"/>
    <col min="134" max="140" width="9" style="256" bestFit="1" customWidth="1"/>
    <col min="141" max="141" width="8.42578125" style="256" bestFit="1" customWidth="1"/>
    <col min="142" max="142" width="8.7109375" style="256" bestFit="1" customWidth="1"/>
    <col min="143" max="143" width="9" style="256" bestFit="1" customWidth="1"/>
    <col min="144" max="147" width="8.7109375" style="256" bestFit="1" customWidth="1"/>
    <col min="148" max="148" width="9" style="256" bestFit="1" customWidth="1"/>
    <col min="149" max="149" width="8.7109375" style="256" bestFit="1" customWidth="1"/>
    <col min="150" max="154" width="9" style="256" bestFit="1" customWidth="1"/>
    <col min="155" max="155" width="8.140625" style="256" bestFit="1" customWidth="1"/>
    <col min="156" max="156" width="9" style="256" bestFit="1" customWidth="1"/>
    <col min="157" max="157" width="8.7109375" style="256" bestFit="1" customWidth="1"/>
    <col min="158" max="158" width="8.42578125" style="256" bestFit="1" customWidth="1"/>
    <col min="159" max="161" width="9" style="256" bestFit="1" customWidth="1"/>
    <col min="162" max="162" width="8.7109375" style="256" bestFit="1" customWidth="1"/>
    <col min="163" max="163" width="9" style="256" bestFit="1" customWidth="1"/>
    <col min="164" max="167" width="8.7109375" style="256" bestFit="1" customWidth="1"/>
    <col min="168" max="168" width="9" style="256" bestFit="1" customWidth="1"/>
    <col min="169" max="169" width="8.7109375" style="256" bestFit="1" customWidth="1"/>
    <col min="170" max="172" width="9" style="256" bestFit="1" customWidth="1"/>
    <col min="173" max="173" width="8.7109375" style="256" bestFit="1" customWidth="1"/>
    <col min="174" max="175" width="9" style="256" bestFit="1" customWidth="1"/>
    <col min="176" max="176" width="8.42578125" style="256" bestFit="1" customWidth="1"/>
    <col min="177" max="178" width="8.7109375" style="256" bestFit="1" customWidth="1"/>
    <col min="179" max="186" width="9" style="256" bestFit="1" customWidth="1"/>
    <col min="187" max="187" width="8.7109375" style="256" bestFit="1" customWidth="1"/>
    <col min="188" max="188" width="9" style="256" bestFit="1" customWidth="1"/>
    <col min="189" max="189" width="8.7109375" style="256" bestFit="1" customWidth="1"/>
    <col min="190" max="190" width="9" style="256" bestFit="1" customWidth="1"/>
    <col min="191" max="191" width="8.7109375" style="256" bestFit="1" customWidth="1"/>
    <col min="192" max="192" width="8.42578125" style="256" bestFit="1" customWidth="1"/>
    <col min="193" max="194" width="9" style="256" bestFit="1" customWidth="1"/>
    <col min="195" max="197" width="8.7109375" style="256" bestFit="1" customWidth="1"/>
    <col min="198" max="199" width="9" style="256" bestFit="1" customWidth="1"/>
    <col min="200" max="200" width="8.7109375" style="256" bestFit="1" customWidth="1"/>
    <col min="201" max="201" width="9" style="256" bestFit="1" customWidth="1"/>
    <col min="202" max="203" width="8.7109375" style="256" bestFit="1" customWidth="1"/>
    <col min="204" max="206" width="9" style="256" bestFit="1" customWidth="1"/>
    <col min="207" max="207" width="8.7109375" style="256" bestFit="1" customWidth="1"/>
    <col min="208" max="208" width="9" style="256" bestFit="1" customWidth="1"/>
    <col min="209" max="210" width="8.7109375" style="256" bestFit="1" customWidth="1"/>
    <col min="211" max="211" width="8.42578125" style="256" bestFit="1" customWidth="1"/>
    <col min="212" max="214" width="9" style="256" bestFit="1" customWidth="1"/>
    <col min="215" max="215" width="8.7109375" style="256" bestFit="1" customWidth="1"/>
    <col min="216" max="218" width="9" style="256" bestFit="1" customWidth="1"/>
    <col min="219" max="221" width="8.7109375" style="256" bestFit="1" customWidth="1"/>
    <col min="222" max="227" width="9" style="256" bestFit="1" customWidth="1"/>
    <col min="228" max="228" width="8.7109375" style="256" bestFit="1" customWidth="1"/>
    <col min="229" max="230" width="9" style="256" bestFit="1" customWidth="1"/>
    <col min="231" max="231" width="8.42578125" style="256" bestFit="1" customWidth="1"/>
    <col min="232" max="232" width="9" style="256" bestFit="1" customWidth="1"/>
    <col min="233" max="233" width="8.7109375" style="256" bestFit="1" customWidth="1"/>
    <col min="234" max="234" width="9" style="256" bestFit="1" customWidth="1"/>
    <col min="235" max="235" width="8.7109375" style="256" bestFit="1" customWidth="1"/>
    <col min="236" max="243" width="9" style="256" bestFit="1" customWidth="1"/>
    <col min="244" max="244" width="8.7109375" style="256" bestFit="1" customWidth="1"/>
    <col min="245" max="247" width="9" style="256" bestFit="1" customWidth="1"/>
    <col min="248" max="248" width="8.7109375" style="256" bestFit="1" customWidth="1"/>
    <col min="249" max="253" width="9" style="256" bestFit="1" customWidth="1"/>
    <col min="254" max="257" width="8.7109375" style="256" bestFit="1" customWidth="1"/>
    <col min="258" max="259" width="9" style="256" bestFit="1" customWidth="1"/>
    <col min="260" max="262" width="8.7109375" style="256" bestFit="1" customWidth="1"/>
    <col min="263" max="264" width="9" style="256" bestFit="1" customWidth="1"/>
    <col min="265" max="267" width="8.7109375" style="256" bestFit="1" customWidth="1"/>
    <col min="268" max="270" width="9" style="256" bestFit="1" customWidth="1"/>
    <col min="271" max="271" width="8.7109375" style="256" bestFit="1" customWidth="1"/>
    <col min="272" max="277" width="9" style="256" bestFit="1" customWidth="1"/>
    <col min="278" max="278" width="8.7109375" style="256" bestFit="1" customWidth="1"/>
    <col min="279" max="281" width="9" style="256" bestFit="1" customWidth="1"/>
    <col min="282" max="283" width="8.7109375" style="256" bestFit="1" customWidth="1"/>
    <col min="284" max="284" width="8.42578125" style="256" bestFit="1" customWidth="1"/>
    <col min="285" max="287" width="8.7109375" style="256" bestFit="1" customWidth="1"/>
    <col min="288" max="288" width="8.42578125" style="256" bestFit="1" customWidth="1"/>
    <col min="289" max="293" width="9" style="256" bestFit="1" customWidth="1"/>
    <col min="294" max="294" width="8.42578125" style="256" bestFit="1" customWidth="1"/>
    <col min="295" max="295" width="9" style="256" bestFit="1" customWidth="1"/>
    <col min="296" max="296" width="8.7109375" style="256" bestFit="1" customWidth="1"/>
    <col min="297" max="297" width="9" style="256" bestFit="1" customWidth="1"/>
    <col min="298" max="298" width="8.7109375" style="256" bestFit="1" customWidth="1"/>
    <col min="299" max="299" width="8.42578125" style="256" bestFit="1" customWidth="1"/>
    <col min="300" max="301" width="9" style="256" bestFit="1" customWidth="1"/>
    <col min="302" max="302" width="8.7109375" style="256" bestFit="1" customWidth="1"/>
    <col min="303" max="304" width="9" style="256" bestFit="1" customWidth="1"/>
    <col min="305" max="305" width="8.42578125" style="256" bestFit="1" customWidth="1"/>
    <col min="306" max="306" width="8.7109375" style="256" bestFit="1" customWidth="1"/>
    <col min="307" max="307" width="9" style="256" bestFit="1" customWidth="1"/>
    <col min="308" max="308" width="8.7109375" style="256" bestFit="1" customWidth="1"/>
    <col min="309" max="309" width="8.42578125" style="256" bestFit="1" customWidth="1"/>
    <col min="310" max="310" width="8.7109375" style="256" bestFit="1" customWidth="1"/>
    <col min="311" max="322" width="9" style="256" bestFit="1" customWidth="1"/>
    <col min="323" max="324" width="8.42578125" style="256" bestFit="1" customWidth="1"/>
    <col min="325" max="326" width="9" style="256" bestFit="1" customWidth="1"/>
    <col min="327" max="328" width="8.7109375" style="256" bestFit="1" customWidth="1"/>
    <col min="329" max="337" width="9" style="256" bestFit="1" customWidth="1"/>
    <col min="338" max="339" width="8.7109375" style="256" bestFit="1" customWidth="1"/>
    <col min="340" max="347" width="9" style="256" bestFit="1" customWidth="1"/>
    <col min="348" max="348" width="8.7109375" style="256" bestFit="1" customWidth="1"/>
    <col min="349" max="349" width="9" style="256" bestFit="1" customWidth="1"/>
    <col min="350" max="350" width="8.7109375" style="256" bestFit="1" customWidth="1"/>
    <col min="351" max="352" width="9" style="256" bestFit="1" customWidth="1"/>
    <col min="353" max="353" width="8.7109375" style="256" bestFit="1" customWidth="1"/>
    <col min="354" max="355" width="9" style="256" bestFit="1" customWidth="1"/>
    <col min="356" max="358" width="8.7109375" style="256" bestFit="1" customWidth="1"/>
    <col min="359" max="359" width="9" style="256" bestFit="1" customWidth="1"/>
    <col min="360" max="362" width="8.7109375" style="256" bestFit="1" customWidth="1"/>
    <col min="363" max="363" width="9" style="256" bestFit="1" customWidth="1"/>
    <col min="364" max="364" width="8.7109375" style="256" bestFit="1" customWidth="1"/>
    <col min="365" max="365" width="9" style="256" bestFit="1" customWidth="1"/>
    <col min="366" max="16384" width="9.140625" style="256"/>
  </cols>
  <sheetData>
    <row r="1" spans="1:8" x14ac:dyDescent="0.2">
      <c r="B1" s="739" t="s">
        <v>0</v>
      </c>
      <c r="C1" s="740"/>
      <c r="D1" s="740"/>
      <c r="E1" s="740"/>
    </row>
    <row r="2" spans="1:8" x14ac:dyDescent="0.2">
      <c r="A2" s="257" t="s">
        <v>610</v>
      </c>
      <c r="B2" s="257" t="s">
        <v>591</v>
      </c>
      <c r="C2" s="257" t="s">
        <v>592</v>
      </c>
      <c r="D2" s="288" t="s">
        <v>623</v>
      </c>
      <c r="E2" s="288" t="s">
        <v>624</v>
      </c>
    </row>
    <row r="3" spans="1:8" x14ac:dyDescent="0.2">
      <c r="A3" s="260" t="s">
        <v>625</v>
      </c>
      <c r="B3" s="258" t="str">
        <f>'Cargos e Salários'!C105</f>
        <v>Gerente comercial Loja</v>
      </c>
      <c r="C3" s="259">
        <v>1</v>
      </c>
      <c r="D3" s="291">
        <f>'Cargos e Salários'!AC105</f>
        <v>9698.8566158888898</v>
      </c>
      <c r="E3" s="283">
        <f>D3*C3</f>
        <v>9698.8566158888898</v>
      </c>
    </row>
    <row r="4" spans="1:8" x14ac:dyDescent="0.2">
      <c r="A4" s="260" t="s">
        <v>625</v>
      </c>
      <c r="B4" s="258" t="str">
        <f>'Cargos e Salários'!C109</f>
        <v>Supervisor de loja</v>
      </c>
      <c r="C4" s="259">
        <v>1</v>
      </c>
      <c r="D4" s="291">
        <f>'Cargos e Salários'!AC109</f>
        <v>6146.7706158888896</v>
      </c>
      <c r="E4" s="283">
        <f t="shared" ref="E4:E13" si="0">D4*C4</f>
        <v>6146.7706158888896</v>
      </c>
    </row>
    <row r="5" spans="1:8" x14ac:dyDescent="0.2">
      <c r="A5" s="260" t="s">
        <v>625</v>
      </c>
      <c r="B5" s="258" t="str">
        <f>'Cargos e Salários'!C41</f>
        <v>Caixa atendente</v>
      </c>
      <c r="C5" s="259">
        <v>3</v>
      </c>
      <c r="D5" s="291">
        <f>'Cargos e Salários'!AC41</f>
        <v>3370.3818158888889</v>
      </c>
      <c r="E5" s="283">
        <f t="shared" si="0"/>
        <v>10111.145447666666</v>
      </c>
    </row>
    <row r="6" spans="1:8" x14ac:dyDescent="0.2">
      <c r="A6" s="260" t="s">
        <v>625</v>
      </c>
      <c r="B6" s="258" t="str">
        <f>'Cargos e Salários'!C102</f>
        <v>Atendente de loja (cx. atendente)</v>
      </c>
      <c r="C6" s="259">
        <v>3</v>
      </c>
      <c r="D6" s="291">
        <f>'Cargos e Salários'!AC102</f>
        <v>3437.137659646889</v>
      </c>
      <c r="E6" s="283">
        <f t="shared" si="0"/>
        <v>10311.412978940667</v>
      </c>
    </row>
    <row r="7" spans="1:8" x14ac:dyDescent="0.2">
      <c r="A7" s="260" t="s">
        <v>625</v>
      </c>
      <c r="B7" s="258" t="str">
        <f>'Cargos e Salários'!C67</f>
        <v>Jovem aprendiz</v>
      </c>
      <c r="C7" s="259">
        <v>1</v>
      </c>
      <c r="D7" s="291">
        <f>'Cargos e Salários'!AC67</f>
        <v>1930.603186735043</v>
      </c>
      <c r="E7" s="283">
        <f t="shared" si="0"/>
        <v>1930.603186735043</v>
      </c>
    </row>
    <row r="8" spans="1:8" ht="12.75" customHeight="1" x14ac:dyDescent="0.2">
      <c r="A8" s="260" t="s">
        <v>625</v>
      </c>
      <c r="B8" s="293" t="str">
        <f>'Cargos e Salários'!C42</f>
        <v>Comprador</v>
      </c>
      <c r="C8" s="294">
        <v>0</v>
      </c>
      <c r="D8" s="295">
        <f>'Cargos e Salários'!AC42</f>
        <v>6955.0382697350433</v>
      </c>
      <c r="E8" s="297">
        <f t="shared" si="0"/>
        <v>0</v>
      </c>
      <c r="F8" s="744" t="s">
        <v>626</v>
      </c>
      <c r="G8" s="745"/>
      <c r="H8" s="745"/>
    </row>
    <row r="9" spans="1:8" x14ac:dyDescent="0.2">
      <c r="A9" s="260" t="s">
        <v>625</v>
      </c>
      <c r="B9" s="293" t="str">
        <f>'Cargos e Salários'!C101</f>
        <v>Assistente comercial (loja)</v>
      </c>
      <c r="C9" s="294">
        <v>0</v>
      </c>
      <c r="D9" s="295">
        <f>'Cargos e Salários'!AC101</f>
        <v>5194.5952697350431</v>
      </c>
      <c r="E9" s="297">
        <f t="shared" si="0"/>
        <v>0</v>
      </c>
      <c r="F9" s="744"/>
      <c r="G9" s="745"/>
      <c r="H9" s="745"/>
    </row>
    <row r="10" spans="1:8" x14ac:dyDescent="0.2">
      <c r="A10" s="260" t="s">
        <v>625</v>
      </c>
      <c r="B10" s="293" t="str">
        <f>'Cargos e Salários'!C51</f>
        <v>Encarregado de almoxarifado</v>
      </c>
      <c r="C10" s="294">
        <v>0</v>
      </c>
      <c r="D10" s="295">
        <f>'Cargos e Salários'!AC51</f>
        <v>6955.0382697350433</v>
      </c>
      <c r="E10" s="297">
        <f t="shared" si="0"/>
        <v>0</v>
      </c>
      <c r="F10" s="744"/>
      <c r="G10" s="745"/>
      <c r="H10" s="745"/>
    </row>
    <row r="11" spans="1:8" x14ac:dyDescent="0.2">
      <c r="A11" s="260" t="s">
        <v>625</v>
      </c>
      <c r="B11" s="293" t="str">
        <f>'Cargos e Salários'!C30</f>
        <v>Auxiliar de almoxarifado</v>
      </c>
      <c r="C11" s="294">
        <v>0</v>
      </c>
      <c r="D11" s="295">
        <f>'Cargos e Salários'!AC30</f>
        <v>3591.7339582050427</v>
      </c>
      <c r="E11" s="297">
        <f t="shared" si="0"/>
        <v>0</v>
      </c>
      <c r="F11" s="744"/>
      <c r="G11" s="745"/>
      <c r="H11" s="745"/>
    </row>
    <row r="12" spans="1:8" x14ac:dyDescent="0.2">
      <c r="A12" s="260" t="s">
        <v>625</v>
      </c>
      <c r="B12" s="293" t="str">
        <f>'Cargos e Salários'!C107</f>
        <v>Repositor de mercadoria</v>
      </c>
      <c r="C12" s="294">
        <v>1</v>
      </c>
      <c r="D12" s="295">
        <f>'Cargos e Salários'!AC107</f>
        <v>5279.1491158888894</v>
      </c>
      <c r="E12" s="297">
        <f t="shared" si="0"/>
        <v>5279.1491158888894</v>
      </c>
      <c r="F12" s="744"/>
      <c r="G12" s="745"/>
      <c r="H12" s="745"/>
    </row>
    <row r="13" spans="1:8" x14ac:dyDescent="0.2">
      <c r="A13" s="260" t="s">
        <v>625</v>
      </c>
      <c r="B13" s="293" t="str">
        <f>'Cargos e Salários'!C60</f>
        <v>Estagiário (n. sup.)</v>
      </c>
      <c r="C13" s="294">
        <v>1</v>
      </c>
      <c r="D13" s="295">
        <f>'Cargos e Salários'!AC60</f>
        <v>2000.9877697350428</v>
      </c>
      <c r="E13" s="297">
        <f t="shared" si="0"/>
        <v>2000.9877697350428</v>
      </c>
      <c r="F13" s="744"/>
      <c r="G13" s="745"/>
      <c r="H13" s="745"/>
    </row>
    <row r="14" spans="1:8" x14ac:dyDescent="0.2">
      <c r="A14" s="260" t="s">
        <v>625</v>
      </c>
      <c r="B14" s="293" t="str">
        <f>'Cargos e Salários'!C67</f>
        <v>Jovem aprendiz</v>
      </c>
      <c r="C14" s="296">
        <v>1</v>
      </c>
      <c r="D14" s="295">
        <f>'Cargos e Salários'!AC67</f>
        <v>1930.603186735043</v>
      </c>
      <c r="E14" s="297">
        <f>D14*C13</f>
        <v>1930.603186735043</v>
      </c>
      <c r="F14" s="744"/>
      <c r="G14" s="745"/>
      <c r="H14" s="745"/>
    </row>
    <row r="15" spans="1:8" x14ac:dyDescent="0.2">
      <c r="C15" s="287">
        <f>SUM(C3:C14)</f>
        <v>12</v>
      </c>
      <c r="E15" s="285">
        <f>SUM(E3:E14)</f>
        <v>47409.52891747914</v>
      </c>
    </row>
    <row r="16" spans="1:8" x14ac:dyDescent="0.2">
      <c r="E16" s="286"/>
    </row>
    <row r="17" spans="1:365" x14ac:dyDescent="0.2">
      <c r="A17" s="257" t="s">
        <v>610</v>
      </c>
      <c r="B17" s="257" t="s">
        <v>595</v>
      </c>
      <c r="C17" s="257"/>
      <c r="D17" s="257"/>
      <c r="E17" s="284"/>
    </row>
    <row r="18" spans="1:365" x14ac:dyDescent="0.2">
      <c r="A18" s="260" t="s">
        <v>625</v>
      </c>
      <c r="B18" s="258" t="s">
        <v>607</v>
      </c>
      <c r="C18" s="261">
        <v>2000</v>
      </c>
      <c r="D18" s="262" t="s">
        <v>594</v>
      </c>
    </row>
    <row r="19" spans="1:365" x14ac:dyDescent="0.2">
      <c r="A19" s="263"/>
      <c r="B19" s="264"/>
      <c r="C19" s="339">
        <f>SUM(C18)</f>
        <v>2000</v>
      </c>
      <c r="D19" s="266"/>
      <c r="E19" s="263"/>
    </row>
    <row r="20" spans="1:365" x14ac:dyDescent="0.2">
      <c r="A20" s="263"/>
      <c r="B20" s="264"/>
      <c r="C20" s="265"/>
      <c r="D20" s="266"/>
      <c r="E20" s="263"/>
    </row>
    <row r="21" spans="1:365" x14ac:dyDescent="0.2">
      <c r="A21" s="257" t="s">
        <v>610</v>
      </c>
      <c r="B21" s="257" t="s">
        <v>565</v>
      </c>
      <c r="C21" s="257"/>
      <c r="D21" s="262"/>
      <c r="E21" s="263"/>
    </row>
    <row r="22" spans="1:365" x14ac:dyDescent="0.2">
      <c r="A22" s="260" t="s">
        <v>601</v>
      </c>
      <c r="B22" s="258" t="s">
        <v>603</v>
      </c>
      <c r="C22" s="261">
        <v>900</v>
      </c>
      <c r="D22" s="262" t="s">
        <v>594</v>
      </c>
      <c r="E22" s="263"/>
    </row>
    <row r="23" spans="1:365" x14ac:dyDescent="0.2">
      <c r="A23" s="260" t="s">
        <v>601</v>
      </c>
      <c r="B23" s="258" t="s">
        <v>606</v>
      </c>
      <c r="C23" s="270">
        <v>1000</v>
      </c>
      <c r="D23" s="262" t="s">
        <v>594</v>
      </c>
      <c r="E23" s="263"/>
    </row>
    <row r="24" spans="1:365" x14ac:dyDescent="0.2">
      <c r="A24" s="271"/>
      <c r="B24" s="264"/>
      <c r="C24" s="340">
        <f>SUM(C22:C23)</f>
        <v>1900</v>
      </c>
      <c r="D24" s="266"/>
      <c r="E24" s="263"/>
      <c r="F24" s="705" t="s">
        <v>284</v>
      </c>
      <c r="G24" s="706"/>
      <c r="H24" s="706"/>
      <c r="I24" s="706"/>
      <c r="J24" s="706"/>
      <c r="K24" s="706"/>
      <c r="L24" s="706"/>
      <c r="M24" s="706"/>
      <c r="N24" s="706"/>
      <c r="O24" s="706"/>
      <c r="P24" s="706"/>
      <c r="Q24" s="707"/>
      <c r="R24" s="705" t="s">
        <v>285</v>
      </c>
      <c r="S24" s="706"/>
      <c r="T24" s="706"/>
      <c r="U24" s="706"/>
      <c r="V24" s="706"/>
      <c r="W24" s="706"/>
      <c r="X24" s="706"/>
      <c r="Y24" s="706"/>
      <c r="Z24" s="706"/>
      <c r="AA24" s="706"/>
      <c r="AB24" s="706"/>
      <c r="AC24" s="707"/>
      <c r="AD24" s="705" t="s">
        <v>286</v>
      </c>
      <c r="AE24" s="706"/>
      <c r="AF24" s="706"/>
      <c r="AG24" s="706"/>
      <c r="AH24" s="706"/>
      <c r="AI24" s="706"/>
      <c r="AJ24" s="706"/>
      <c r="AK24" s="706"/>
      <c r="AL24" s="706"/>
      <c r="AM24" s="706"/>
      <c r="AN24" s="706"/>
      <c r="AO24" s="707"/>
      <c r="AP24" s="705" t="s">
        <v>287</v>
      </c>
      <c r="AQ24" s="706"/>
      <c r="AR24" s="706"/>
      <c r="AS24" s="706"/>
      <c r="AT24" s="706"/>
      <c r="AU24" s="706"/>
      <c r="AV24" s="706"/>
      <c r="AW24" s="706"/>
      <c r="AX24" s="706"/>
      <c r="AY24" s="706"/>
      <c r="AZ24" s="706"/>
      <c r="BA24" s="707"/>
      <c r="BB24" s="705" t="s">
        <v>288</v>
      </c>
      <c r="BC24" s="706"/>
      <c r="BD24" s="706"/>
      <c r="BE24" s="706"/>
      <c r="BF24" s="706"/>
      <c r="BG24" s="706"/>
      <c r="BH24" s="706"/>
      <c r="BI24" s="706"/>
      <c r="BJ24" s="706"/>
      <c r="BK24" s="706"/>
      <c r="BL24" s="706"/>
      <c r="BM24" s="707"/>
      <c r="BN24" s="705" t="s">
        <v>289</v>
      </c>
      <c r="BO24" s="706"/>
      <c r="BP24" s="706"/>
      <c r="BQ24" s="706"/>
      <c r="BR24" s="706"/>
      <c r="BS24" s="706"/>
      <c r="BT24" s="706"/>
      <c r="BU24" s="706"/>
      <c r="BV24" s="706"/>
      <c r="BW24" s="706"/>
      <c r="BX24" s="706"/>
      <c r="BY24" s="707"/>
      <c r="BZ24" s="705" t="s">
        <v>290</v>
      </c>
      <c r="CA24" s="706"/>
      <c r="CB24" s="706"/>
      <c r="CC24" s="706"/>
      <c r="CD24" s="706"/>
      <c r="CE24" s="706"/>
      <c r="CF24" s="706"/>
      <c r="CG24" s="706"/>
      <c r="CH24" s="706"/>
      <c r="CI24" s="706"/>
      <c r="CJ24" s="706"/>
      <c r="CK24" s="707"/>
      <c r="CL24" s="705" t="s">
        <v>291</v>
      </c>
      <c r="CM24" s="706"/>
      <c r="CN24" s="706"/>
      <c r="CO24" s="706"/>
      <c r="CP24" s="706"/>
      <c r="CQ24" s="706"/>
      <c r="CR24" s="706"/>
      <c r="CS24" s="706"/>
      <c r="CT24" s="706"/>
      <c r="CU24" s="706"/>
      <c r="CV24" s="706"/>
      <c r="CW24" s="707"/>
      <c r="CX24" s="705" t="s">
        <v>292</v>
      </c>
      <c r="CY24" s="706"/>
      <c r="CZ24" s="706"/>
      <c r="DA24" s="706"/>
      <c r="DB24" s="706"/>
      <c r="DC24" s="706"/>
      <c r="DD24" s="706"/>
      <c r="DE24" s="706"/>
      <c r="DF24" s="706"/>
      <c r="DG24" s="706"/>
      <c r="DH24" s="706"/>
      <c r="DI24" s="707"/>
      <c r="DJ24" s="705" t="s">
        <v>293</v>
      </c>
      <c r="DK24" s="706"/>
      <c r="DL24" s="706"/>
      <c r="DM24" s="706"/>
      <c r="DN24" s="706"/>
      <c r="DO24" s="706"/>
      <c r="DP24" s="706"/>
      <c r="DQ24" s="706"/>
      <c r="DR24" s="706"/>
      <c r="DS24" s="706"/>
      <c r="DT24" s="706"/>
      <c r="DU24" s="707"/>
      <c r="DV24" s="705" t="s">
        <v>294</v>
      </c>
      <c r="DW24" s="706"/>
      <c r="DX24" s="706"/>
      <c r="DY24" s="706"/>
      <c r="DZ24" s="706"/>
      <c r="EA24" s="706"/>
      <c r="EB24" s="706"/>
      <c r="EC24" s="706"/>
      <c r="ED24" s="706"/>
      <c r="EE24" s="706"/>
      <c r="EF24" s="706"/>
      <c r="EG24" s="707"/>
      <c r="EH24" s="705" t="s">
        <v>295</v>
      </c>
      <c r="EI24" s="706"/>
      <c r="EJ24" s="706"/>
      <c r="EK24" s="706"/>
      <c r="EL24" s="706"/>
      <c r="EM24" s="706"/>
      <c r="EN24" s="706"/>
      <c r="EO24" s="706"/>
      <c r="EP24" s="706"/>
      <c r="EQ24" s="706"/>
      <c r="ER24" s="706"/>
      <c r="ES24" s="707"/>
      <c r="ET24" s="705" t="s">
        <v>296</v>
      </c>
      <c r="EU24" s="706"/>
      <c r="EV24" s="706"/>
      <c r="EW24" s="706"/>
      <c r="EX24" s="706"/>
      <c r="EY24" s="706"/>
      <c r="EZ24" s="706"/>
      <c r="FA24" s="706"/>
      <c r="FB24" s="706"/>
      <c r="FC24" s="706"/>
      <c r="FD24" s="706"/>
      <c r="FE24" s="707"/>
      <c r="FF24" s="705" t="s">
        <v>297</v>
      </c>
      <c r="FG24" s="706"/>
      <c r="FH24" s="706"/>
      <c r="FI24" s="706"/>
      <c r="FJ24" s="706"/>
      <c r="FK24" s="706"/>
      <c r="FL24" s="706"/>
      <c r="FM24" s="706"/>
      <c r="FN24" s="706"/>
      <c r="FO24" s="706"/>
      <c r="FP24" s="706"/>
      <c r="FQ24" s="707"/>
      <c r="FR24" s="705" t="s">
        <v>298</v>
      </c>
      <c r="FS24" s="706"/>
      <c r="FT24" s="706"/>
      <c r="FU24" s="706"/>
      <c r="FV24" s="706"/>
      <c r="FW24" s="706"/>
      <c r="FX24" s="706"/>
      <c r="FY24" s="706"/>
      <c r="FZ24" s="706"/>
      <c r="GA24" s="706"/>
      <c r="GB24" s="706"/>
      <c r="GC24" s="707"/>
      <c r="GD24" s="705" t="s">
        <v>299</v>
      </c>
      <c r="GE24" s="706"/>
      <c r="GF24" s="706"/>
      <c r="GG24" s="706"/>
      <c r="GH24" s="706"/>
      <c r="GI24" s="706"/>
      <c r="GJ24" s="706"/>
      <c r="GK24" s="706"/>
      <c r="GL24" s="706"/>
      <c r="GM24" s="706"/>
      <c r="GN24" s="706"/>
      <c r="GO24" s="707"/>
      <c r="GP24" s="705" t="s">
        <v>300</v>
      </c>
      <c r="GQ24" s="706"/>
      <c r="GR24" s="706"/>
      <c r="GS24" s="706"/>
      <c r="GT24" s="706"/>
      <c r="GU24" s="706"/>
      <c r="GV24" s="706"/>
      <c r="GW24" s="706"/>
      <c r="GX24" s="706"/>
      <c r="GY24" s="706"/>
      <c r="GZ24" s="706"/>
      <c r="HA24" s="707"/>
      <c r="HB24" s="705" t="s">
        <v>301</v>
      </c>
      <c r="HC24" s="706"/>
      <c r="HD24" s="706"/>
      <c r="HE24" s="706"/>
      <c r="HF24" s="706"/>
      <c r="HG24" s="706"/>
      <c r="HH24" s="706"/>
      <c r="HI24" s="706"/>
      <c r="HJ24" s="706"/>
      <c r="HK24" s="706"/>
      <c r="HL24" s="706"/>
      <c r="HM24" s="707"/>
      <c r="HN24" s="705" t="s">
        <v>302</v>
      </c>
      <c r="HO24" s="706"/>
      <c r="HP24" s="706"/>
      <c r="HQ24" s="706"/>
      <c r="HR24" s="706"/>
      <c r="HS24" s="706"/>
      <c r="HT24" s="706"/>
      <c r="HU24" s="706"/>
      <c r="HV24" s="706"/>
      <c r="HW24" s="706"/>
      <c r="HX24" s="706"/>
      <c r="HY24" s="707"/>
      <c r="HZ24" s="705" t="s">
        <v>303</v>
      </c>
      <c r="IA24" s="706"/>
      <c r="IB24" s="706"/>
      <c r="IC24" s="706"/>
      <c r="ID24" s="706"/>
      <c r="IE24" s="706"/>
      <c r="IF24" s="706"/>
      <c r="IG24" s="706"/>
      <c r="IH24" s="706"/>
      <c r="II24" s="706"/>
      <c r="IJ24" s="706"/>
      <c r="IK24" s="707"/>
      <c r="IL24" s="705" t="s">
        <v>304</v>
      </c>
      <c r="IM24" s="706"/>
      <c r="IN24" s="706"/>
      <c r="IO24" s="706"/>
      <c r="IP24" s="706"/>
      <c r="IQ24" s="706"/>
      <c r="IR24" s="706"/>
      <c r="IS24" s="706"/>
      <c r="IT24" s="706"/>
      <c r="IU24" s="706"/>
      <c r="IV24" s="706"/>
      <c r="IW24" s="707"/>
      <c r="IX24" s="705" t="s">
        <v>305</v>
      </c>
      <c r="IY24" s="706"/>
      <c r="IZ24" s="706"/>
      <c r="JA24" s="706"/>
      <c r="JB24" s="706"/>
      <c r="JC24" s="706"/>
      <c r="JD24" s="706"/>
      <c r="JE24" s="706"/>
      <c r="JF24" s="706"/>
      <c r="JG24" s="706"/>
      <c r="JH24" s="706"/>
      <c r="JI24" s="707"/>
      <c r="JJ24" s="705" t="s">
        <v>306</v>
      </c>
      <c r="JK24" s="706"/>
      <c r="JL24" s="706"/>
      <c r="JM24" s="706"/>
      <c r="JN24" s="706"/>
      <c r="JO24" s="706"/>
      <c r="JP24" s="706"/>
      <c r="JQ24" s="706"/>
      <c r="JR24" s="706"/>
      <c r="JS24" s="706"/>
      <c r="JT24" s="706"/>
      <c r="JU24" s="707"/>
      <c r="JV24" s="705" t="s">
        <v>307</v>
      </c>
      <c r="JW24" s="706"/>
      <c r="JX24" s="706"/>
      <c r="JY24" s="706"/>
      <c r="JZ24" s="706"/>
      <c r="KA24" s="706"/>
      <c r="KB24" s="706"/>
      <c r="KC24" s="706"/>
      <c r="KD24" s="706"/>
      <c r="KE24" s="706"/>
      <c r="KF24" s="706"/>
      <c r="KG24" s="707"/>
      <c r="KH24" s="705" t="s">
        <v>308</v>
      </c>
      <c r="KI24" s="706"/>
      <c r="KJ24" s="706"/>
      <c r="KK24" s="706"/>
      <c r="KL24" s="706"/>
      <c r="KM24" s="706"/>
      <c r="KN24" s="706"/>
      <c r="KO24" s="706"/>
      <c r="KP24" s="706"/>
      <c r="KQ24" s="706"/>
      <c r="KR24" s="706"/>
      <c r="KS24" s="707"/>
      <c r="KT24" s="705" t="s">
        <v>309</v>
      </c>
      <c r="KU24" s="706"/>
      <c r="KV24" s="706"/>
      <c r="KW24" s="706"/>
      <c r="KX24" s="706"/>
      <c r="KY24" s="706"/>
      <c r="KZ24" s="706"/>
      <c r="LA24" s="706"/>
      <c r="LB24" s="706"/>
      <c r="LC24" s="706"/>
      <c r="LD24" s="706"/>
      <c r="LE24" s="707"/>
      <c r="LF24" s="705" t="s">
        <v>310</v>
      </c>
      <c r="LG24" s="706"/>
      <c r="LH24" s="706"/>
      <c r="LI24" s="706"/>
      <c r="LJ24" s="706"/>
      <c r="LK24" s="706"/>
      <c r="LL24" s="706"/>
      <c r="LM24" s="706"/>
      <c r="LN24" s="706"/>
      <c r="LO24" s="706"/>
      <c r="LP24" s="706"/>
      <c r="LQ24" s="707"/>
      <c r="LR24" s="705" t="s">
        <v>311</v>
      </c>
      <c r="LS24" s="706"/>
      <c r="LT24" s="706"/>
      <c r="LU24" s="706"/>
      <c r="LV24" s="706"/>
      <c r="LW24" s="706"/>
      <c r="LX24" s="706"/>
      <c r="LY24" s="706"/>
      <c r="LZ24" s="706"/>
      <c r="MA24" s="706"/>
      <c r="MB24" s="706"/>
      <c r="MC24" s="707"/>
      <c r="MD24" s="705" t="s">
        <v>312</v>
      </c>
      <c r="ME24" s="706"/>
      <c r="MF24" s="706"/>
      <c r="MG24" s="706"/>
      <c r="MH24" s="706"/>
      <c r="MI24" s="706"/>
      <c r="MJ24" s="706"/>
      <c r="MK24" s="706"/>
      <c r="ML24" s="706"/>
      <c r="MM24" s="706"/>
      <c r="MN24" s="706"/>
      <c r="MO24" s="707"/>
      <c r="MP24" s="705" t="s">
        <v>313</v>
      </c>
      <c r="MQ24" s="706"/>
      <c r="MR24" s="706"/>
      <c r="MS24" s="706"/>
      <c r="MT24" s="706"/>
      <c r="MU24" s="706"/>
      <c r="MV24" s="706"/>
      <c r="MW24" s="706"/>
      <c r="MX24" s="706"/>
      <c r="MY24" s="706"/>
      <c r="MZ24" s="706"/>
      <c r="NA24" s="707"/>
    </row>
    <row r="25" spans="1:365" s="282" customFormat="1" x14ac:dyDescent="0.2">
      <c r="A25" s="278"/>
      <c r="B25" s="264"/>
      <c r="C25" s="279"/>
      <c r="D25" s="280"/>
      <c r="E25" s="343" t="s">
        <v>933</v>
      </c>
      <c r="F25" s="352">
        <v>1</v>
      </c>
      <c r="G25" s="344">
        <f>F25+1</f>
        <v>2</v>
      </c>
      <c r="H25" s="344">
        <f t="shared" ref="H25:BS25" si="1">G25+1</f>
        <v>3</v>
      </c>
      <c r="I25" s="344">
        <f t="shared" si="1"/>
        <v>4</v>
      </c>
      <c r="J25" s="344">
        <f t="shared" si="1"/>
        <v>5</v>
      </c>
      <c r="K25" s="344">
        <f t="shared" si="1"/>
        <v>6</v>
      </c>
      <c r="L25" s="344">
        <f t="shared" si="1"/>
        <v>7</v>
      </c>
      <c r="M25" s="344">
        <f t="shared" si="1"/>
        <v>8</v>
      </c>
      <c r="N25" s="344">
        <f t="shared" si="1"/>
        <v>9</v>
      </c>
      <c r="O25" s="344">
        <f t="shared" si="1"/>
        <v>10</v>
      </c>
      <c r="P25" s="344">
        <f t="shared" si="1"/>
        <v>11</v>
      </c>
      <c r="Q25" s="345">
        <f t="shared" si="1"/>
        <v>12</v>
      </c>
      <c r="R25" s="352">
        <f t="shared" si="1"/>
        <v>13</v>
      </c>
      <c r="S25" s="344">
        <f t="shared" si="1"/>
        <v>14</v>
      </c>
      <c r="T25" s="344">
        <f t="shared" si="1"/>
        <v>15</v>
      </c>
      <c r="U25" s="344">
        <f t="shared" si="1"/>
        <v>16</v>
      </c>
      <c r="V25" s="344">
        <f t="shared" si="1"/>
        <v>17</v>
      </c>
      <c r="W25" s="344">
        <f t="shared" si="1"/>
        <v>18</v>
      </c>
      <c r="X25" s="344">
        <f t="shared" si="1"/>
        <v>19</v>
      </c>
      <c r="Y25" s="344">
        <f t="shared" si="1"/>
        <v>20</v>
      </c>
      <c r="Z25" s="344">
        <f t="shared" si="1"/>
        <v>21</v>
      </c>
      <c r="AA25" s="344">
        <f t="shared" si="1"/>
        <v>22</v>
      </c>
      <c r="AB25" s="344">
        <f t="shared" si="1"/>
        <v>23</v>
      </c>
      <c r="AC25" s="345">
        <f t="shared" si="1"/>
        <v>24</v>
      </c>
      <c r="AD25" s="352">
        <f t="shared" si="1"/>
        <v>25</v>
      </c>
      <c r="AE25" s="344">
        <f t="shared" si="1"/>
        <v>26</v>
      </c>
      <c r="AF25" s="344">
        <f t="shared" si="1"/>
        <v>27</v>
      </c>
      <c r="AG25" s="344">
        <f t="shared" si="1"/>
        <v>28</v>
      </c>
      <c r="AH25" s="344">
        <f t="shared" si="1"/>
        <v>29</v>
      </c>
      <c r="AI25" s="344">
        <f t="shared" si="1"/>
        <v>30</v>
      </c>
      <c r="AJ25" s="344">
        <f t="shared" si="1"/>
        <v>31</v>
      </c>
      <c r="AK25" s="344">
        <f t="shared" si="1"/>
        <v>32</v>
      </c>
      <c r="AL25" s="344">
        <f t="shared" si="1"/>
        <v>33</v>
      </c>
      <c r="AM25" s="344">
        <f t="shared" si="1"/>
        <v>34</v>
      </c>
      <c r="AN25" s="344">
        <f t="shared" si="1"/>
        <v>35</v>
      </c>
      <c r="AO25" s="345">
        <f t="shared" si="1"/>
        <v>36</v>
      </c>
      <c r="AP25" s="352">
        <f t="shared" si="1"/>
        <v>37</v>
      </c>
      <c r="AQ25" s="344">
        <f t="shared" si="1"/>
        <v>38</v>
      </c>
      <c r="AR25" s="344">
        <f t="shared" si="1"/>
        <v>39</v>
      </c>
      <c r="AS25" s="344">
        <f t="shared" si="1"/>
        <v>40</v>
      </c>
      <c r="AT25" s="344">
        <f t="shared" si="1"/>
        <v>41</v>
      </c>
      <c r="AU25" s="344">
        <f t="shared" si="1"/>
        <v>42</v>
      </c>
      <c r="AV25" s="344">
        <f t="shared" si="1"/>
        <v>43</v>
      </c>
      <c r="AW25" s="344">
        <f t="shared" si="1"/>
        <v>44</v>
      </c>
      <c r="AX25" s="344">
        <f t="shared" si="1"/>
        <v>45</v>
      </c>
      <c r="AY25" s="344">
        <f t="shared" si="1"/>
        <v>46</v>
      </c>
      <c r="AZ25" s="344">
        <f t="shared" si="1"/>
        <v>47</v>
      </c>
      <c r="BA25" s="345">
        <f t="shared" si="1"/>
        <v>48</v>
      </c>
      <c r="BB25" s="352">
        <f t="shared" si="1"/>
        <v>49</v>
      </c>
      <c r="BC25" s="344">
        <f t="shared" si="1"/>
        <v>50</v>
      </c>
      <c r="BD25" s="344">
        <f t="shared" si="1"/>
        <v>51</v>
      </c>
      <c r="BE25" s="344">
        <f t="shared" si="1"/>
        <v>52</v>
      </c>
      <c r="BF25" s="344">
        <f t="shared" si="1"/>
        <v>53</v>
      </c>
      <c r="BG25" s="344">
        <f t="shared" si="1"/>
        <v>54</v>
      </c>
      <c r="BH25" s="344">
        <f t="shared" si="1"/>
        <v>55</v>
      </c>
      <c r="BI25" s="344">
        <f t="shared" si="1"/>
        <v>56</v>
      </c>
      <c r="BJ25" s="344">
        <f t="shared" si="1"/>
        <v>57</v>
      </c>
      <c r="BK25" s="344">
        <f t="shared" si="1"/>
        <v>58</v>
      </c>
      <c r="BL25" s="344">
        <f t="shared" si="1"/>
        <v>59</v>
      </c>
      <c r="BM25" s="345">
        <f t="shared" si="1"/>
        <v>60</v>
      </c>
      <c r="BN25" s="352">
        <f t="shared" si="1"/>
        <v>61</v>
      </c>
      <c r="BO25" s="344">
        <f t="shared" si="1"/>
        <v>62</v>
      </c>
      <c r="BP25" s="344">
        <f t="shared" si="1"/>
        <v>63</v>
      </c>
      <c r="BQ25" s="344">
        <f t="shared" si="1"/>
        <v>64</v>
      </c>
      <c r="BR25" s="344">
        <f t="shared" si="1"/>
        <v>65</v>
      </c>
      <c r="BS25" s="344">
        <f t="shared" si="1"/>
        <v>66</v>
      </c>
      <c r="BT25" s="344">
        <f t="shared" ref="BT25:EE25" si="2">BS25+1</f>
        <v>67</v>
      </c>
      <c r="BU25" s="344">
        <f t="shared" si="2"/>
        <v>68</v>
      </c>
      <c r="BV25" s="344">
        <f t="shared" si="2"/>
        <v>69</v>
      </c>
      <c r="BW25" s="344">
        <f t="shared" si="2"/>
        <v>70</v>
      </c>
      <c r="BX25" s="344">
        <f t="shared" si="2"/>
        <v>71</v>
      </c>
      <c r="BY25" s="345">
        <f t="shared" si="2"/>
        <v>72</v>
      </c>
      <c r="BZ25" s="352">
        <f t="shared" si="2"/>
        <v>73</v>
      </c>
      <c r="CA25" s="344">
        <f t="shared" si="2"/>
        <v>74</v>
      </c>
      <c r="CB25" s="344">
        <f t="shared" si="2"/>
        <v>75</v>
      </c>
      <c r="CC25" s="344">
        <f t="shared" si="2"/>
        <v>76</v>
      </c>
      <c r="CD25" s="344">
        <f t="shared" si="2"/>
        <v>77</v>
      </c>
      <c r="CE25" s="344">
        <f t="shared" si="2"/>
        <v>78</v>
      </c>
      <c r="CF25" s="344">
        <f t="shared" si="2"/>
        <v>79</v>
      </c>
      <c r="CG25" s="344">
        <f t="shared" si="2"/>
        <v>80</v>
      </c>
      <c r="CH25" s="344">
        <f t="shared" si="2"/>
        <v>81</v>
      </c>
      <c r="CI25" s="344">
        <f t="shared" si="2"/>
        <v>82</v>
      </c>
      <c r="CJ25" s="344">
        <f t="shared" si="2"/>
        <v>83</v>
      </c>
      <c r="CK25" s="345">
        <f t="shared" si="2"/>
        <v>84</v>
      </c>
      <c r="CL25" s="352">
        <f t="shared" si="2"/>
        <v>85</v>
      </c>
      <c r="CM25" s="344">
        <f t="shared" si="2"/>
        <v>86</v>
      </c>
      <c r="CN25" s="344">
        <f t="shared" si="2"/>
        <v>87</v>
      </c>
      <c r="CO25" s="344">
        <f t="shared" si="2"/>
        <v>88</v>
      </c>
      <c r="CP25" s="344">
        <f t="shared" si="2"/>
        <v>89</v>
      </c>
      <c r="CQ25" s="344">
        <f t="shared" si="2"/>
        <v>90</v>
      </c>
      <c r="CR25" s="344">
        <f t="shared" si="2"/>
        <v>91</v>
      </c>
      <c r="CS25" s="344">
        <f t="shared" si="2"/>
        <v>92</v>
      </c>
      <c r="CT25" s="344">
        <f t="shared" si="2"/>
        <v>93</v>
      </c>
      <c r="CU25" s="344">
        <f t="shared" si="2"/>
        <v>94</v>
      </c>
      <c r="CV25" s="344">
        <f t="shared" si="2"/>
        <v>95</v>
      </c>
      <c r="CW25" s="345">
        <f t="shared" si="2"/>
        <v>96</v>
      </c>
      <c r="CX25" s="352">
        <f t="shared" si="2"/>
        <v>97</v>
      </c>
      <c r="CY25" s="344">
        <f t="shared" si="2"/>
        <v>98</v>
      </c>
      <c r="CZ25" s="344">
        <f t="shared" si="2"/>
        <v>99</v>
      </c>
      <c r="DA25" s="344">
        <f t="shared" si="2"/>
        <v>100</v>
      </c>
      <c r="DB25" s="344">
        <f t="shared" si="2"/>
        <v>101</v>
      </c>
      <c r="DC25" s="344">
        <f t="shared" si="2"/>
        <v>102</v>
      </c>
      <c r="DD25" s="344">
        <f t="shared" si="2"/>
        <v>103</v>
      </c>
      <c r="DE25" s="344">
        <f t="shared" si="2"/>
        <v>104</v>
      </c>
      <c r="DF25" s="344">
        <f t="shared" si="2"/>
        <v>105</v>
      </c>
      <c r="DG25" s="344">
        <f t="shared" si="2"/>
        <v>106</v>
      </c>
      <c r="DH25" s="344">
        <f t="shared" si="2"/>
        <v>107</v>
      </c>
      <c r="DI25" s="345">
        <f t="shared" si="2"/>
        <v>108</v>
      </c>
      <c r="DJ25" s="352">
        <f t="shared" si="2"/>
        <v>109</v>
      </c>
      <c r="DK25" s="344">
        <f t="shared" si="2"/>
        <v>110</v>
      </c>
      <c r="DL25" s="344">
        <f t="shared" si="2"/>
        <v>111</v>
      </c>
      <c r="DM25" s="344">
        <f t="shared" si="2"/>
        <v>112</v>
      </c>
      <c r="DN25" s="344">
        <f t="shared" si="2"/>
        <v>113</v>
      </c>
      <c r="DO25" s="344">
        <f t="shared" si="2"/>
        <v>114</v>
      </c>
      <c r="DP25" s="344">
        <f t="shared" si="2"/>
        <v>115</v>
      </c>
      <c r="DQ25" s="344">
        <f t="shared" si="2"/>
        <v>116</v>
      </c>
      <c r="DR25" s="344">
        <f t="shared" si="2"/>
        <v>117</v>
      </c>
      <c r="DS25" s="344">
        <f t="shared" si="2"/>
        <v>118</v>
      </c>
      <c r="DT25" s="344">
        <f t="shared" si="2"/>
        <v>119</v>
      </c>
      <c r="DU25" s="345">
        <f t="shared" si="2"/>
        <v>120</v>
      </c>
      <c r="DV25" s="352">
        <f t="shared" si="2"/>
        <v>121</v>
      </c>
      <c r="DW25" s="344">
        <f t="shared" si="2"/>
        <v>122</v>
      </c>
      <c r="DX25" s="344">
        <f t="shared" si="2"/>
        <v>123</v>
      </c>
      <c r="DY25" s="344">
        <f t="shared" si="2"/>
        <v>124</v>
      </c>
      <c r="DZ25" s="344">
        <f t="shared" si="2"/>
        <v>125</v>
      </c>
      <c r="EA25" s="344">
        <f t="shared" si="2"/>
        <v>126</v>
      </c>
      <c r="EB25" s="344">
        <f t="shared" si="2"/>
        <v>127</v>
      </c>
      <c r="EC25" s="344">
        <f t="shared" si="2"/>
        <v>128</v>
      </c>
      <c r="ED25" s="344">
        <f t="shared" si="2"/>
        <v>129</v>
      </c>
      <c r="EE25" s="344">
        <f t="shared" si="2"/>
        <v>130</v>
      </c>
      <c r="EF25" s="344">
        <f t="shared" ref="EF25:GQ25" si="3">EE25+1</f>
        <v>131</v>
      </c>
      <c r="EG25" s="345">
        <f t="shared" si="3"/>
        <v>132</v>
      </c>
      <c r="EH25" s="352">
        <f t="shared" si="3"/>
        <v>133</v>
      </c>
      <c r="EI25" s="344">
        <f t="shared" si="3"/>
        <v>134</v>
      </c>
      <c r="EJ25" s="344">
        <f t="shared" si="3"/>
        <v>135</v>
      </c>
      <c r="EK25" s="344">
        <f t="shared" si="3"/>
        <v>136</v>
      </c>
      <c r="EL25" s="344">
        <f t="shared" si="3"/>
        <v>137</v>
      </c>
      <c r="EM25" s="344">
        <f t="shared" si="3"/>
        <v>138</v>
      </c>
      <c r="EN25" s="344">
        <f t="shared" si="3"/>
        <v>139</v>
      </c>
      <c r="EO25" s="344">
        <f t="shared" si="3"/>
        <v>140</v>
      </c>
      <c r="EP25" s="344">
        <f t="shared" si="3"/>
        <v>141</v>
      </c>
      <c r="EQ25" s="344">
        <f t="shared" si="3"/>
        <v>142</v>
      </c>
      <c r="ER25" s="344">
        <f t="shared" si="3"/>
        <v>143</v>
      </c>
      <c r="ES25" s="345">
        <f t="shared" si="3"/>
        <v>144</v>
      </c>
      <c r="ET25" s="352">
        <f t="shared" si="3"/>
        <v>145</v>
      </c>
      <c r="EU25" s="344">
        <f t="shared" si="3"/>
        <v>146</v>
      </c>
      <c r="EV25" s="344">
        <f t="shared" si="3"/>
        <v>147</v>
      </c>
      <c r="EW25" s="344">
        <f t="shared" si="3"/>
        <v>148</v>
      </c>
      <c r="EX25" s="344">
        <f t="shared" si="3"/>
        <v>149</v>
      </c>
      <c r="EY25" s="344">
        <f t="shared" si="3"/>
        <v>150</v>
      </c>
      <c r="EZ25" s="344">
        <f t="shared" si="3"/>
        <v>151</v>
      </c>
      <c r="FA25" s="344">
        <f t="shared" si="3"/>
        <v>152</v>
      </c>
      <c r="FB25" s="344">
        <f t="shared" si="3"/>
        <v>153</v>
      </c>
      <c r="FC25" s="344">
        <f t="shared" si="3"/>
        <v>154</v>
      </c>
      <c r="FD25" s="344">
        <f t="shared" si="3"/>
        <v>155</v>
      </c>
      <c r="FE25" s="345">
        <f t="shared" si="3"/>
        <v>156</v>
      </c>
      <c r="FF25" s="352">
        <f t="shared" si="3"/>
        <v>157</v>
      </c>
      <c r="FG25" s="344">
        <f t="shared" si="3"/>
        <v>158</v>
      </c>
      <c r="FH25" s="344">
        <f t="shared" si="3"/>
        <v>159</v>
      </c>
      <c r="FI25" s="344">
        <f t="shared" si="3"/>
        <v>160</v>
      </c>
      <c r="FJ25" s="344">
        <f t="shared" si="3"/>
        <v>161</v>
      </c>
      <c r="FK25" s="344">
        <f t="shared" si="3"/>
        <v>162</v>
      </c>
      <c r="FL25" s="344">
        <f t="shared" si="3"/>
        <v>163</v>
      </c>
      <c r="FM25" s="344">
        <f t="shared" si="3"/>
        <v>164</v>
      </c>
      <c r="FN25" s="344">
        <f t="shared" si="3"/>
        <v>165</v>
      </c>
      <c r="FO25" s="344">
        <f t="shared" si="3"/>
        <v>166</v>
      </c>
      <c r="FP25" s="344">
        <f t="shared" si="3"/>
        <v>167</v>
      </c>
      <c r="FQ25" s="345">
        <f t="shared" si="3"/>
        <v>168</v>
      </c>
      <c r="FR25" s="352">
        <f t="shared" si="3"/>
        <v>169</v>
      </c>
      <c r="FS25" s="344">
        <f t="shared" si="3"/>
        <v>170</v>
      </c>
      <c r="FT25" s="344">
        <f t="shared" si="3"/>
        <v>171</v>
      </c>
      <c r="FU25" s="344">
        <f t="shared" si="3"/>
        <v>172</v>
      </c>
      <c r="FV25" s="344">
        <f t="shared" si="3"/>
        <v>173</v>
      </c>
      <c r="FW25" s="344">
        <f t="shared" si="3"/>
        <v>174</v>
      </c>
      <c r="FX25" s="344">
        <f t="shared" si="3"/>
        <v>175</v>
      </c>
      <c r="FY25" s="344">
        <f t="shared" si="3"/>
        <v>176</v>
      </c>
      <c r="FZ25" s="344">
        <f t="shared" si="3"/>
        <v>177</v>
      </c>
      <c r="GA25" s="344">
        <f t="shared" si="3"/>
        <v>178</v>
      </c>
      <c r="GB25" s="344">
        <f t="shared" si="3"/>
        <v>179</v>
      </c>
      <c r="GC25" s="345">
        <f t="shared" si="3"/>
        <v>180</v>
      </c>
      <c r="GD25" s="352">
        <f t="shared" si="3"/>
        <v>181</v>
      </c>
      <c r="GE25" s="344">
        <f t="shared" si="3"/>
        <v>182</v>
      </c>
      <c r="GF25" s="344">
        <f t="shared" si="3"/>
        <v>183</v>
      </c>
      <c r="GG25" s="344">
        <f t="shared" si="3"/>
        <v>184</v>
      </c>
      <c r="GH25" s="344">
        <f t="shared" si="3"/>
        <v>185</v>
      </c>
      <c r="GI25" s="344">
        <f t="shared" si="3"/>
        <v>186</v>
      </c>
      <c r="GJ25" s="344">
        <f t="shared" si="3"/>
        <v>187</v>
      </c>
      <c r="GK25" s="344">
        <f t="shared" si="3"/>
        <v>188</v>
      </c>
      <c r="GL25" s="344">
        <f t="shared" si="3"/>
        <v>189</v>
      </c>
      <c r="GM25" s="344">
        <f t="shared" si="3"/>
        <v>190</v>
      </c>
      <c r="GN25" s="344">
        <f t="shared" si="3"/>
        <v>191</v>
      </c>
      <c r="GO25" s="345">
        <f t="shared" si="3"/>
        <v>192</v>
      </c>
      <c r="GP25" s="352">
        <f t="shared" si="3"/>
        <v>193</v>
      </c>
      <c r="GQ25" s="344">
        <f t="shared" si="3"/>
        <v>194</v>
      </c>
      <c r="GR25" s="344">
        <f t="shared" ref="GR25:HO25" si="4">GQ25+1</f>
        <v>195</v>
      </c>
      <c r="GS25" s="344">
        <f t="shared" si="4"/>
        <v>196</v>
      </c>
      <c r="GT25" s="344">
        <f t="shared" si="4"/>
        <v>197</v>
      </c>
      <c r="GU25" s="344">
        <f t="shared" si="4"/>
        <v>198</v>
      </c>
      <c r="GV25" s="344">
        <f t="shared" si="4"/>
        <v>199</v>
      </c>
      <c r="GW25" s="344">
        <f t="shared" si="4"/>
        <v>200</v>
      </c>
      <c r="GX25" s="344">
        <f t="shared" si="4"/>
        <v>201</v>
      </c>
      <c r="GY25" s="344">
        <f t="shared" si="4"/>
        <v>202</v>
      </c>
      <c r="GZ25" s="344">
        <f t="shared" si="4"/>
        <v>203</v>
      </c>
      <c r="HA25" s="345">
        <f t="shared" si="4"/>
        <v>204</v>
      </c>
      <c r="HB25" s="352">
        <f t="shared" si="4"/>
        <v>205</v>
      </c>
      <c r="HC25" s="344">
        <f t="shared" si="4"/>
        <v>206</v>
      </c>
      <c r="HD25" s="344">
        <f t="shared" si="4"/>
        <v>207</v>
      </c>
      <c r="HE25" s="344">
        <f t="shared" si="4"/>
        <v>208</v>
      </c>
      <c r="HF25" s="344">
        <f t="shared" si="4"/>
        <v>209</v>
      </c>
      <c r="HG25" s="344">
        <f t="shared" si="4"/>
        <v>210</v>
      </c>
      <c r="HH25" s="344">
        <f t="shared" si="4"/>
        <v>211</v>
      </c>
      <c r="HI25" s="344">
        <f t="shared" si="4"/>
        <v>212</v>
      </c>
      <c r="HJ25" s="344">
        <f t="shared" si="4"/>
        <v>213</v>
      </c>
      <c r="HK25" s="344">
        <f t="shared" si="4"/>
        <v>214</v>
      </c>
      <c r="HL25" s="344">
        <f t="shared" si="4"/>
        <v>215</v>
      </c>
      <c r="HM25" s="345">
        <f t="shared" si="4"/>
        <v>216</v>
      </c>
      <c r="HN25" s="352">
        <f t="shared" si="4"/>
        <v>217</v>
      </c>
      <c r="HO25" s="344">
        <f t="shared" si="4"/>
        <v>218</v>
      </c>
      <c r="HP25" s="344">
        <f>HO25+1</f>
        <v>219</v>
      </c>
      <c r="HQ25" s="344">
        <f t="shared" ref="HQ25:KB25" si="5">HP25+1</f>
        <v>220</v>
      </c>
      <c r="HR25" s="344">
        <f t="shared" si="5"/>
        <v>221</v>
      </c>
      <c r="HS25" s="344">
        <f t="shared" si="5"/>
        <v>222</v>
      </c>
      <c r="HT25" s="344">
        <f t="shared" si="5"/>
        <v>223</v>
      </c>
      <c r="HU25" s="344">
        <f t="shared" si="5"/>
        <v>224</v>
      </c>
      <c r="HV25" s="344">
        <f t="shared" si="5"/>
        <v>225</v>
      </c>
      <c r="HW25" s="344">
        <f t="shared" si="5"/>
        <v>226</v>
      </c>
      <c r="HX25" s="344">
        <f t="shared" si="5"/>
        <v>227</v>
      </c>
      <c r="HY25" s="345">
        <f t="shared" si="5"/>
        <v>228</v>
      </c>
      <c r="HZ25" s="352">
        <f t="shared" si="5"/>
        <v>229</v>
      </c>
      <c r="IA25" s="344">
        <f t="shared" si="5"/>
        <v>230</v>
      </c>
      <c r="IB25" s="344">
        <f t="shared" si="5"/>
        <v>231</v>
      </c>
      <c r="IC25" s="344">
        <f t="shared" si="5"/>
        <v>232</v>
      </c>
      <c r="ID25" s="344">
        <f t="shared" si="5"/>
        <v>233</v>
      </c>
      <c r="IE25" s="344">
        <f t="shared" si="5"/>
        <v>234</v>
      </c>
      <c r="IF25" s="344">
        <f t="shared" si="5"/>
        <v>235</v>
      </c>
      <c r="IG25" s="344">
        <f t="shared" si="5"/>
        <v>236</v>
      </c>
      <c r="IH25" s="344">
        <f t="shared" si="5"/>
        <v>237</v>
      </c>
      <c r="II25" s="344">
        <f t="shared" si="5"/>
        <v>238</v>
      </c>
      <c r="IJ25" s="344">
        <f t="shared" si="5"/>
        <v>239</v>
      </c>
      <c r="IK25" s="345">
        <f t="shared" si="5"/>
        <v>240</v>
      </c>
      <c r="IL25" s="352">
        <f t="shared" si="5"/>
        <v>241</v>
      </c>
      <c r="IM25" s="344">
        <f t="shared" si="5"/>
        <v>242</v>
      </c>
      <c r="IN25" s="344">
        <f t="shared" si="5"/>
        <v>243</v>
      </c>
      <c r="IO25" s="344">
        <f t="shared" si="5"/>
        <v>244</v>
      </c>
      <c r="IP25" s="344">
        <f t="shared" si="5"/>
        <v>245</v>
      </c>
      <c r="IQ25" s="344">
        <f t="shared" si="5"/>
        <v>246</v>
      </c>
      <c r="IR25" s="344">
        <f t="shared" si="5"/>
        <v>247</v>
      </c>
      <c r="IS25" s="344">
        <f t="shared" si="5"/>
        <v>248</v>
      </c>
      <c r="IT25" s="344">
        <f t="shared" si="5"/>
        <v>249</v>
      </c>
      <c r="IU25" s="344">
        <f t="shared" si="5"/>
        <v>250</v>
      </c>
      <c r="IV25" s="344">
        <f t="shared" si="5"/>
        <v>251</v>
      </c>
      <c r="IW25" s="345">
        <f t="shared" si="5"/>
        <v>252</v>
      </c>
      <c r="IX25" s="352">
        <f t="shared" si="5"/>
        <v>253</v>
      </c>
      <c r="IY25" s="344">
        <f t="shared" si="5"/>
        <v>254</v>
      </c>
      <c r="IZ25" s="344">
        <f t="shared" si="5"/>
        <v>255</v>
      </c>
      <c r="JA25" s="344">
        <f t="shared" si="5"/>
        <v>256</v>
      </c>
      <c r="JB25" s="344">
        <f t="shared" si="5"/>
        <v>257</v>
      </c>
      <c r="JC25" s="344">
        <f t="shared" si="5"/>
        <v>258</v>
      </c>
      <c r="JD25" s="344">
        <f t="shared" si="5"/>
        <v>259</v>
      </c>
      <c r="JE25" s="344">
        <f t="shared" si="5"/>
        <v>260</v>
      </c>
      <c r="JF25" s="344">
        <f t="shared" si="5"/>
        <v>261</v>
      </c>
      <c r="JG25" s="344">
        <f t="shared" si="5"/>
        <v>262</v>
      </c>
      <c r="JH25" s="344">
        <f t="shared" si="5"/>
        <v>263</v>
      </c>
      <c r="JI25" s="345">
        <f t="shared" si="5"/>
        <v>264</v>
      </c>
      <c r="JJ25" s="352">
        <f t="shared" si="5"/>
        <v>265</v>
      </c>
      <c r="JK25" s="344">
        <f t="shared" si="5"/>
        <v>266</v>
      </c>
      <c r="JL25" s="344">
        <f t="shared" si="5"/>
        <v>267</v>
      </c>
      <c r="JM25" s="344">
        <f t="shared" si="5"/>
        <v>268</v>
      </c>
      <c r="JN25" s="344">
        <f t="shared" si="5"/>
        <v>269</v>
      </c>
      <c r="JO25" s="344">
        <f t="shared" si="5"/>
        <v>270</v>
      </c>
      <c r="JP25" s="344">
        <f t="shared" si="5"/>
        <v>271</v>
      </c>
      <c r="JQ25" s="344">
        <f t="shared" si="5"/>
        <v>272</v>
      </c>
      <c r="JR25" s="344">
        <f t="shared" si="5"/>
        <v>273</v>
      </c>
      <c r="JS25" s="344">
        <f t="shared" si="5"/>
        <v>274</v>
      </c>
      <c r="JT25" s="344">
        <f t="shared" si="5"/>
        <v>275</v>
      </c>
      <c r="JU25" s="345">
        <f t="shared" si="5"/>
        <v>276</v>
      </c>
      <c r="JV25" s="352">
        <f t="shared" si="5"/>
        <v>277</v>
      </c>
      <c r="JW25" s="344">
        <f t="shared" si="5"/>
        <v>278</v>
      </c>
      <c r="JX25" s="344">
        <f t="shared" si="5"/>
        <v>279</v>
      </c>
      <c r="JY25" s="344">
        <f t="shared" si="5"/>
        <v>280</v>
      </c>
      <c r="JZ25" s="344">
        <f t="shared" si="5"/>
        <v>281</v>
      </c>
      <c r="KA25" s="344">
        <f t="shared" si="5"/>
        <v>282</v>
      </c>
      <c r="KB25" s="344">
        <f t="shared" si="5"/>
        <v>283</v>
      </c>
      <c r="KC25" s="344">
        <f t="shared" ref="KC25:LC25" si="6">KB25+1</f>
        <v>284</v>
      </c>
      <c r="KD25" s="344">
        <f t="shared" si="6"/>
        <v>285</v>
      </c>
      <c r="KE25" s="344">
        <f t="shared" si="6"/>
        <v>286</v>
      </c>
      <c r="KF25" s="344">
        <f t="shared" si="6"/>
        <v>287</v>
      </c>
      <c r="KG25" s="345">
        <f t="shared" si="6"/>
        <v>288</v>
      </c>
      <c r="KH25" s="352">
        <f t="shared" si="6"/>
        <v>289</v>
      </c>
      <c r="KI25" s="344">
        <f t="shared" si="6"/>
        <v>290</v>
      </c>
      <c r="KJ25" s="344">
        <f t="shared" si="6"/>
        <v>291</v>
      </c>
      <c r="KK25" s="344">
        <f t="shared" si="6"/>
        <v>292</v>
      </c>
      <c r="KL25" s="344">
        <f t="shared" si="6"/>
        <v>293</v>
      </c>
      <c r="KM25" s="344">
        <f t="shared" si="6"/>
        <v>294</v>
      </c>
      <c r="KN25" s="344">
        <f t="shared" si="6"/>
        <v>295</v>
      </c>
      <c r="KO25" s="344">
        <f t="shared" si="6"/>
        <v>296</v>
      </c>
      <c r="KP25" s="344">
        <f t="shared" si="6"/>
        <v>297</v>
      </c>
      <c r="KQ25" s="344">
        <f t="shared" si="6"/>
        <v>298</v>
      </c>
      <c r="KR25" s="344">
        <f t="shared" si="6"/>
        <v>299</v>
      </c>
      <c r="KS25" s="345">
        <f t="shared" si="6"/>
        <v>300</v>
      </c>
      <c r="KT25" s="352">
        <f t="shared" si="6"/>
        <v>301</v>
      </c>
      <c r="KU25" s="344">
        <f t="shared" si="6"/>
        <v>302</v>
      </c>
      <c r="KV25" s="344">
        <f t="shared" si="6"/>
        <v>303</v>
      </c>
      <c r="KW25" s="344">
        <f t="shared" si="6"/>
        <v>304</v>
      </c>
      <c r="KX25" s="344">
        <f t="shared" si="6"/>
        <v>305</v>
      </c>
      <c r="KY25" s="344">
        <f t="shared" si="6"/>
        <v>306</v>
      </c>
      <c r="KZ25" s="344">
        <f t="shared" si="6"/>
        <v>307</v>
      </c>
      <c r="LA25" s="344">
        <f t="shared" si="6"/>
        <v>308</v>
      </c>
      <c r="LB25" s="344">
        <f t="shared" si="6"/>
        <v>309</v>
      </c>
      <c r="LC25" s="344">
        <f t="shared" si="6"/>
        <v>310</v>
      </c>
      <c r="LD25" s="344">
        <f>LC25+1</f>
        <v>311</v>
      </c>
      <c r="LE25" s="345">
        <f t="shared" ref="LE25:NA25" si="7">LD25+1</f>
        <v>312</v>
      </c>
      <c r="LF25" s="352">
        <f t="shared" si="7"/>
        <v>313</v>
      </c>
      <c r="LG25" s="344">
        <f t="shared" si="7"/>
        <v>314</v>
      </c>
      <c r="LH25" s="344">
        <f t="shared" si="7"/>
        <v>315</v>
      </c>
      <c r="LI25" s="344">
        <f t="shared" si="7"/>
        <v>316</v>
      </c>
      <c r="LJ25" s="344">
        <f t="shared" si="7"/>
        <v>317</v>
      </c>
      <c r="LK25" s="344">
        <f t="shared" si="7"/>
        <v>318</v>
      </c>
      <c r="LL25" s="344">
        <f t="shared" si="7"/>
        <v>319</v>
      </c>
      <c r="LM25" s="344">
        <f t="shared" si="7"/>
        <v>320</v>
      </c>
      <c r="LN25" s="344">
        <f t="shared" si="7"/>
        <v>321</v>
      </c>
      <c r="LO25" s="344">
        <f t="shared" si="7"/>
        <v>322</v>
      </c>
      <c r="LP25" s="344">
        <f t="shared" si="7"/>
        <v>323</v>
      </c>
      <c r="LQ25" s="345">
        <f t="shared" si="7"/>
        <v>324</v>
      </c>
      <c r="LR25" s="352">
        <f t="shared" si="7"/>
        <v>325</v>
      </c>
      <c r="LS25" s="344">
        <f t="shared" si="7"/>
        <v>326</v>
      </c>
      <c r="LT25" s="344">
        <f t="shared" si="7"/>
        <v>327</v>
      </c>
      <c r="LU25" s="344">
        <f t="shared" si="7"/>
        <v>328</v>
      </c>
      <c r="LV25" s="344">
        <f t="shared" si="7"/>
        <v>329</v>
      </c>
      <c r="LW25" s="344">
        <f t="shared" si="7"/>
        <v>330</v>
      </c>
      <c r="LX25" s="344">
        <f t="shared" si="7"/>
        <v>331</v>
      </c>
      <c r="LY25" s="344">
        <f t="shared" si="7"/>
        <v>332</v>
      </c>
      <c r="LZ25" s="344">
        <f t="shared" si="7"/>
        <v>333</v>
      </c>
      <c r="MA25" s="344">
        <f t="shared" si="7"/>
        <v>334</v>
      </c>
      <c r="MB25" s="344">
        <f t="shared" si="7"/>
        <v>335</v>
      </c>
      <c r="MC25" s="345">
        <f t="shared" si="7"/>
        <v>336</v>
      </c>
      <c r="MD25" s="352">
        <f t="shared" si="7"/>
        <v>337</v>
      </c>
      <c r="ME25" s="344">
        <f t="shared" si="7"/>
        <v>338</v>
      </c>
      <c r="MF25" s="344">
        <f t="shared" si="7"/>
        <v>339</v>
      </c>
      <c r="MG25" s="344">
        <f t="shared" si="7"/>
        <v>340</v>
      </c>
      <c r="MH25" s="344">
        <f t="shared" si="7"/>
        <v>341</v>
      </c>
      <c r="MI25" s="344">
        <f t="shared" si="7"/>
        <v>342</v>
      </c>
      <c r="MJ25" s="344">
        <f t="shared" si="7"/>
        <v>343</v>
      </c>
      <c r="MK25" s="344">
        <f t="shared" si="7"/>
        <v>344</v>
      </c>
      <c r="ML25" s="344">
        <f t="shared" si="7"/>
        <v>345</v>
      </c>
      <c r="MM25" s="344">
        <f t="shared" si="7"/>
        <v>346</v>
      </c>
      <c r="MN25" s="344">
        <f t="shared" si="7"/>
        <v>347</v>
      </c>
      <c r="MO25" s="345">
        <f t="shared" si="7"/>
        <v>348</v>
      </c>
      <c r="MP25" s="352">
        <f t="shared" si="7"/>
        <v>349</v>
      </c>
      <c r="MQ25" s="344">
        <f t="shared" si="7"/>
        <v>350</v>
      </c>
      <c r="MR25" s="344">
        <f t="shared" si="7"/>
        <v>351</v>
      </c>
      <c r="MS25" s="344">
        <f t="shared" si="7"/>
        <v>352</v>
      </c>
      <c r="MT25" s="344">
        <f t="shared" si="7"/>
        <v>353</v>
      </c>
      <c r="MU25" s="344">
        <f t="shared" si="7"/>
        <v>354</v>
      </c>
      <c r="MV25" s="344">
        <f t="shared" si="7"/>
        <v>355</v>
      </c>
      <c r="MW25" s="344">
        <f t="shared" si="7"/>
        <v>356</v>
      </c>
      <c r="MX25" s="344">
        <f t="shared" si="7"/>
        <v>357</v>
      </c>
      <c r="MY25" s="344">
        <f t="shared" si="7"/>
        <v>358</v>
      </c>
      <c r="MZ25" s="344">
        <f t="shared" si="7"/>
        <v>359</v>
      </c>
      <c r="NA25" s="345">
        <f t="shared" si="7"/>
        <v>360</v>
      </c>
    </row>
    <row r="26" spans="1:365" x14ac:dyDescent="0.2">
      <c r="A26" s="257" t="s">
        <v>610</v>
      </c>
      <c r="B26" s="701" t="s">
        <v>611</v>
      </c>
      <c r="C26" s="701"/>
      <c r="D26" s="273"/>
      <c r="E26" s="343" t="s">
        <v>646</v>
      </c>
      <c r="F26" s="353">
        <f>'Receitas UGC'!F17</f>
        <v>555862.67000498425</v>
      </c>
      <c r="G26" s="353">
        <f>'Receitas UGC'!G17</f>
        <v>396360.23777124094</v>
      </c>
      <c r="H26" s="353">
        <f>'Receitas UGC'!H17</f>
        <v>401763.42867522791</v>
      </c>
      <c r="I26" s="353">
        <f>'Receitas UGC'!I17</f>
        <v>375618.87963686994</v>
      </c>
      <c r="J26" s="353">
        <f>'Receitas UGC'!J17</f>
        <v>310148.80359873112</v>
      </c>
      <c r="K26" s="353">
        <f>'Receitas UGC'!K17</f>
        <v>328073.08238718525</v>
      </c>
      <c r="L26" s="353">
        <f>'Receitas UGC'!L17</f>
        <v>515776.45767970465</v>
      </c>
      <c r="M26" s="353">
        <f>'Receitas UGC'!M17</f>
        <v>375641.39092310762</v>
      </c>
      <c r="N26" s="353">
        <f>'Receitas UGC'!N17</f>
        <v>404470.32373696513</v>
      </c>
      <c r="O26" s="353">
        <f>'Receitas UGC'!O17</f>
        <v>451718.88241115265</v>
      </c>
      <c r="P26" s="353">
        <f>'Receitas UGC'!P17</f>
        <v>468215.85745493148</v>
      </c>
      <c r="Q26" s="353">
        <f>'Receitas UGC'!Q17</f>
        <v>475439.25120155123</v>
      </c>
      <c r="R26" s="353">
        <f>'Receitas UGC'!R17</f>
        <v>586386.94284270529</v>
      </c>
      <c r="S26" s="353">
        <f>'Receitas UGC'!S17</f>
        <v>450838.67587529653</v>
      </c>
      <c r="T26" s="353">
        <f>'Receitas UGC'!T17</f>
        <v>394392.37305494735</v>
      </c>
      <c r="U26" s="353">
        <f>'Receitas UGC'!U17</f>
        <v>388743.7761542371</v>
      </c>
      <c r="V26" s="353">
        <f>'Receitas UGC'!V17</f>
        <v>327729.07984998223</v>
      </c>
      <c r="W26" s="353">
        <f>'Receitas UGC'!W17</f>
        <v>339646.67798032763</v>
      </c>
      <c r="X26" s="353">
        <f>'Receitas UGC'!X17</f>
        <v>529618.19913483411</v>
      </c>
      <c r="Y26" s="353">
        <f>'Receitas UGC'!Y17</f>
        <v>389603.28823513835</v>
      </c>
      <c r="Z26" s="353">
        <f>'Receitas UGC'!Z17</f>
        <v>417517.0257336353</v>
      </c>
      <c r="AA26" s="353">
        <f>'Receitas UGC'!AA17</f>
        <v>464832.90205116925</v>
      </c>
      <c r="AB26" s="353">
        <f>'Receitas UGC'!AB17</f>
        <v>482090.99407342728</v>
      </c>
      <c r="AC26" s="353">
        <f>'Receitas UGC'!AC17</f>
        <v>470805.99932965718</v>
      </c>
      <c r="AD26" s="353">
        <f>'Receitas UGC'!AD17</f>
        <v>593154.72959074948</v>
      </c>
      <c r="AE26" s="353">
        <f>'Receitas UGC'!AE17</f>
        <v>459402.06824587425</v>
      </c>
      <c r="AF26" s="353">
        <f>'Receitas UGC'!AF17</f>
        <v>418816.93662864936</v>
      </c>
      <c r="AG26" s="353">
        <f>'Receitas UGC'!AG17</f>
        <v>388907.55229474272</v>
      </c>
      <c r="AH26" s="353">
        <f>'Receitas UGC'!AH17</f>
        <v>348216.97679859021</v>
      </c>
      <c r="AI26" s="353">
        <f>'Receitas UGC'!AI17</f>
        <v>338449.21039271314</v>
      </c>
      <c r="AJ26" s="353">
        <f>'Receitas UGC'!AJ17</f>
        <v>536880.22387880832</v>
      </c>
      <c r="AK26" s="353">
        <f>'Receitas UGC'!AK17</f>
        <v>400357.7278011489</v>
      </c>
      <c r="AL26" s="353">
        <f>'Receitas UGC'!AL17</f>
        <v>426610.64973667567</v>
      </c>
      <c r="AM26" s="353">
        <f>'Receitas UGC'!AM17</f>
        <v>475214.32577767543</v>
      </c>
      <c r="AN26" s="353">
        <f>'Receitas UGC'!AN17</f>
        <v>494230.58083187626</v>
      </c>
      <c r="AO26" s="353">
        <f>'Receitas UGC'!AO17</f>
        <v>510847.3041899227</v>
      </c>
      <c r="AP26" s="353">
        <f>'Receitas UGC'!AP17</f>
        <v>616966.83436137671</v>
      </c>
      <c r="AQ26" s="353">
        <f>'Receitas UGC'!AQ17</f>
        <v>450437.66559007484</v>
      </c>
      <c r="AR26" s="353">
        <f>'Receitas UGC'!AR17</f>
        <v>459291.88085068209</v>
      </c>
      <c r="AS26" s="353">
        <f>'Receitas UGC'!AS17</f>
        <v>428638.8128744287</v>
      </c>
      <c r="AT26" s="353">
        <f>'Receitas UGC'!AT17</f>
        <v>359256.05222857924</v>
      </c>
      <c r="AU26" s="353">
        <f>'Receitas UGC'!AU17</f>
        <v>378320.79941191344</v>
      </c>
      <c r="AV26" s="353">
        <f>'Receitas UGC'!AV17</f>
        <v>566440.80382776365</v>
      </c>
      <c r="AW26" s="353">
        <f>'Receitas UGC'!AW17</f>
        <v>423332.58834038681</v>
      </c>
      <c r="AX26" s="353">
        <f>'Receitas UGC'!AX17</f>
        <v>450760.89356375189</v>
      </c>
      <c r="AY26" s="353">
        <f>'Receitas UGC'!AY17</f>
        <v>497188.62326385145</v>
      </c>
      <c r="AZ26" s="353">
        <f>'Receitas UGC'!AZ17</f>
        <v>515161.19818765327</v>
      </c>
      <c r="BA26" s="353">
        <f>'Receitas UGC'!BA17</f>
        <v>531969.7489079003</v>
      </c>
      <c r="BB26" s="353">
        <f>'Receitas UGC'!BB17</f>
        <v>636645.00398389832</v>
      </c>
      <c r="BC26" s="353">
        <f>'Receitas UGC'!BC17</f>
        <v>498636.23569793528</v>
      </c>
      <c r="BD26" s="353">
        <f>'Receitas UGC'!BD17</f>
        <v>442394.84593599144</v>
      </c>
      <c r="BE26" s="353">
        <f>'Receitas UGC'!BE17</f>
        <v>436119.91667209339</v>
      </c>
      <c r="BF26" s="353">
        <f>'Receitas UGC'!BF17</f>
        <v>373110.05262834928</v>
      </c>
      <c r="BG26" s="353">
        <f>'Receitas UGC'!BG17</f>
        <v>386843.20963746193</v>
      </c>
      <c r="BH26" s="353">
        <f>'Receitas UGC'!BH17</f>
        <v>578436.7901393323</v>
      </c>
      <c r="BI26" s="353">
        <f>'Receitas UGC'!BI17</f>
        <v>436292.68908291112</v>
      </c>
      <c r="BJ26" s="353">
        <f>'Receitas UGC'!BJ17</f>
        <v>463389.36193240958</v>
      </c>
      <c r="BK26" s="353">
        <f>'Receitas UGC'!BK17</f>
        <v>510427.5166111812</v>
      </c>
      <c r="BL26" s="353">
        <f>'Receitas UGC'!BL17</f>
        <v>529639.19302473927</v>
      </c>
      <c r="BM26" s="353">
        <f>'Receitas UGC'!BM17</f>
        <v>533088.75676100457</v>
      </c>
      <c r="BN26" s="353">
        <f>'Receitas UGC'!BN17</f>
        <v>646286.54494754388</v>
      </c>
      <c r="BO26" s="353">
        <f>'Receitas UGC'!BO17</f>
        <v>509797.02015780157</v>
      </c>
      <c r="BP26" s="353">
        <f>'Receitas UGC'!BP17</f>
        <v>469725.82391196478</v>
      </c>
      <c r="BQ26" s="353">
        <f>'Receitas UGC'!BQ17</f>
        <v>438769.02234392875</v>
      </c>
      <c r="BR26" s="353">
        <f>'Receitas UGC'!BR17</f>
        <v>395871.51793368073</v>
      </c>
      <c r="BS26" s="353">
        <f>'Receitas UGC'!BS17</f>
        <v>387900.35111882153</v>
      </c>
      <c r="BT26" s="353">
        <f>'Receitas UGC'!BT17</f>
        <v>587872.69317866687</v>
      </c>
      <c r="BU26" s="353">
        <f>'Receitas UGC'!BU17</f>
        <v>449083.98862203653</v>
      </c>
      <c r="BV26" s="353">
        <f>'Receitas UGC'!BV17</f>
        <v>474439.53667714086</v>
      </c>
      <c r="BW26" s="353">
        <f>'Receitas UGC'!BW17</f>
        <v>522702.04897981707</v>
      </c>
      <c r="BX26" s="353">
        <f>'Receitas UGC'!BX17</f>
        <v>543673.05116622895</v>
      </c>
      <c r="BY26" s="353">
        <f>'Receitas UGC'!BY17</f>
        <v>503580.50404180592</v>
      </c>
      <c r="BZ26" s="353">
        <f>'Receitas UGC'!BZ17</f>
        <v>643846.531201615</v>
      </c>
      <c r="CA26" s="353">
        <f>'Receitas UGC'!CA17</f>
        <v>512595.17443710641</v>
      </c>
      <c r="CB26" s="353">
        <f>'Receitas UGC'!CB17</f>
        <v>453129.94511522492</v>
      </c>
      <c r="CC26" s="353">
        <f>'Receitas UGC'!CC17</f>
        <v>453271.30407761992</v>
      </c>
      <c r="CD26" s="353">
        <f>'Receitas UGC'!CD17</f>
        <v>411096.77641071397</v>
      </c>
      <c r="CE26" s="353">
        <f>'Receitas UGC'!CE17</f>
        <v>398159.92504213605</v>
      </c>
      <c r="CF26" s="353">
        <f>'Receitas UGC'!CF17</f>
        <v>602293.97036964714</v>
      </c>
      <c r="CG26" s="353">
        <f>'Receitas UGC'!CG17</f>
        <v>463727.50643313036</v>
      </c>
      <c r="CH26" s="353">
        <f>'Receitas UGC'!CH17</f>
        <v>488600.63600643363</v>
      </c>
      <c r="CI26" s="353">
        <f>'Receitas UGC'!CI17</f>
        <v>537448.73029769759</v>
      </c>
      <c r="CJ26" s="353">
        <f>'Receitas UGC'!CJ17</f>
        <v>559539.90152261837</v>
      </c>
      <c r="CK26" s="353">
        <f>'Receitas UGC'!CK17</f>
        <v>546323.9044493197</v>
      </c>
      <c r="CL26" s="353">
        <f>'Receitas UGC'!CL17</f>
        <v>670532.58618162922</v>
      </c>
      <c r="CM26" s="353">
        <f>'Receitas UGC'!CM17</f>
        <v>535967.16894002759</v>
      </c>
      <c r="CN26" s="353">
        <f>'Receitas UGC'!CN17</f>
        <v>478105.33133517968</v>
      </c>
      <c r="CO26" s="353">
        <f>'Receitas UGC'!CO17</f>
        <v>475854.52858996351</v>
      </c>
      <c r="CP26" s="353">
        <f>'Receitas UGC'!CP17</f>
        <v>425394.29597010487</v>
      </c>
      <c r="CQ26" s="353">
        <f>'Receitas UGC'!CQ17</f>
        <v>416631.50947724481</v>
      </c>
      <c r="CR26" s="353">
        <f>'Receitas UGC'!CR17</f>
        <v>621437.20839761605</v>
      </c>
      <c r="CS26" s="353">
        <f>'Receitas UGC'!CS17</f>
        <v>481188.69468251074</v>
      </c>
      <c r="CT26" s="353">
        <f>'Receitas UGC'!CT17</f>
        <v>506045.98764683213</v>
      </c>
      <c r="CU26" s="353">
        <f>'Receitas UGC'!CU17</f>
        <v>554808.14099634707</v>
      </c>
      <c r="CV26" s="353">
        <f>'Receitas UGC'!CV17</f>
        <v>577493.77615045907</v>
      </c>
      <c r="CW26" s="353">
        <f>'Receitas UGC'!CW17</f>
        <v>575387.80425755528</v>
      </c>
      <c r="CX26" s="353">
        <f>'Receitas UGC'!CX17</f>
        <v>692732.36674066668</v>
      </c>
      <c r="CY26" s="353">
        <f>'Receitas UGC'!CY17</f>
        <v>526779.25637102639</v>
      </c>
      <c r="CZ26" s="353">
        <f>'Receitas UGC'!CZ17</f>
        <v>533952.45782019768</v>
      </c>
      <c r="DA26" s="353">
        <f>'Receitas UGC'!DA17</f>
        <v>505964.98077086156</v>
      </c>
      <c r="DB26" s="353">
        <f>'Receitas UGC'!DB17</f>
        <v>435133.74827373336</v>
      </c>
      <c r="DC26" s="353">
        <f>'Receitas UGC'!DC17</f>
        <v>458358.76454798417</v>
      </c>
      <c r="DD26" s="353">
        <f>'Receitas UGC'!DD17</f>
        <v>650666.29052399413</v>
      </c>
      <c r="DE26" s="353">
        <f>'Receitas UGC'!DE17</f>
        <v>504733.6887001599</v>
      </c>
      <c r="DF26" s="353">
        <f>'Receitas UGC'!DF17</f>
        <v>531399.9576408607</v>
      </c>
      <c r="DG26" s="353">
        <f>'Receitas UGC'!DG17</f>
        <v>577950.71777338453</v>
      </c>
      <c r="DH26" s="353">
        <f>'Receitas UGC'!DH17</f>
        <v>599922.69833302323</v>
      </c>
      <c r="DI26" s="353">
        <f>'Receitas UGC'!DI17</f>
        <v>613213.82869074761</v>
      </c>
      <c r="DJ26" s="353">
        <f>'Receitas UGC'!DJ17</f>
        <v>720099.79567200574</v>
      </c>
      <c r="DK26" s="353">
        <f>'Receitas UGC'!DK17</f>
        <v>580969.59372096439</v>
      </c>
      <c r="DL26" s="353">
        <f>'Receitas UGC'!DL17</f>
        <v>524023.96484378923</v>
      </c>
      <c r="DM26" s="353">
        <f>'Receitas UGC'!DM17</f>
        <v>519007.32112804789</v>
      </c>
      <c r="DN26" s="353">
        <f>'Receitas UGC'!DN17</f>
        <v>453753.6230070219</v>
      </c>
      <c r="DO26" s="353">
        <f>'Receitas UGC'!DO17</f>
        <v>471453.69579323399</v>
      </c>
      <c r="DP26" s="353">
        <f>'Receitas UGC'!DP17</f>
        <v>666865.39467899117</v>
      </c>
      <c r="DQ26" s="353">
        <f>'Receitas UGC'!DQ17</f>
        <v>521473.2923842789</v>
      </c>
      <c r="DR26" s="353">
        <f>'Receitas UGC'!DR17</f>
        <v>547541.06085710775</v>
      </c>
      <c r="DS26" s="353">
        <f>'Receitas UGC'!DS17</f>
        <v>594481.01253847731</v>
      </c>
      <c r="DT26" s="353">
        <f>'Receitas UGC'!DT17</f>
        <v>617606.77429311106</v>
      </c>
      <c r="DU26" s="353">
        <f>'Receitas UGC'!DU17</f>
        <v>631837.85195916588</v>
      </c>
      <c r="DV26" s="353">
        <f>'Receitas UGC'!DV17</f>
        <v>738352.6658196362</v>
      </c>
      <c r="DW26" s="353">
        <f>'Receitas UGC'!DW17</f>
        <v>598907.28330642637</v>
      </c>
      <c r="DX26" s="353">
        <f>'Receitas UGC'!DX17</f>
        <v>558907.13325238216</v>
      </c>
      <c r="DY26" s="353">
        <f>'Receitas UGC'!DY17</f>
        <v>527728.48071854434</v>
      </c>
      <c r="DZ26" s="353">
        <f>'Receitas UGC'!DZ17</f>
        <v>481712.74239993474</v>
      </c>
      <c r="EA26" s="353">
        <f>'Receitas UGC'!EA17</f>
        <v>477442.20424974838</v>
      </c>
      <c r="EB26" s="353">
        <f>'Receitas UGC'!EB17</f>
        <v>680813.33910009102</v>
      </c>
      <c r="EC26" s="353">
        <f>'Receitas UGC'!EC17</f>
        <v>538308.03860728198</v>
      </c>
      <c r="ED26" s="353">
        <f>'Receitas UGC'!ED17</f>
        <v>562330.83358647255</v>
      </c>
      <c r="EE26" s="353">
        <f>'Receitas UGC'!EE17</f>
        <v>610244.88604882848</v>
      </c>
      <c r="EF26" s="353">
        <f>'Receitas UGC'!EF17</f>
        <v>635022.9531918189</v>
      </c>
      <c r="EG26" s="353">
        <f>'Receitas UGC'!EG17</f>
        <v>592330.61460973928</v>
      </c>
      <c r="EH26" s="353">
        <f>'Receitas UGC'!EH17</f>
        <v>733827.29374943429</v>
      </c>
      <c r="EI26" s="353">
        <f>'Receitas UGC'!EI17</f>
        <v>571361.29003680241</v>
      </c>
      <c r="EJ26" s="353">
        <f>'Receitas UGC'!EJ17</f>
        <v>575602.11335137498</v>
      </c>
      <c r="EK26" s="353">
        <f>'Receitas UGC'!EK17</f>
        <v>552029.37688001862</v>
      </c>
      <c r="EL26" s="353">
        <f>'Receitas UGC'!EL17</f>
        <v>481621.14874852641</v>
      </c>
      <c r="EM26" s="353">
        <f>'Receitas UGC'!EM17</f>
        <v>508122.11093058606</v>
      </c>
      <c r="EN26" s="353">
        <f>'Receitas UGC'!EN17</f>
        <v>704041.32483574515</v>
      </c>
      <c r="EO26" s="353">
        <f>'Receitas UGC'!EO17</f>
        <v>556890.00720912172</v>
      </c>
      <c r="EP26" s="353">
        <f>'Receitas UGC'!EP17</f>
        <v>583503.62615252216</v>
      </c>
      <c r="EQ26" s="353">
        <f>'Receitas UGC'!EQ17</f>
        <v>630541.92860438628</v>
      </c>
      <c r="ER26" s="353">
        <f>'Receitas UGC'!ER17</f>
        <v>655480.022340102</v>
      </c>
      <c r="ES26" s="353">
        <f>'Receitas UGC'!ES17</f>
        <v>657570.49827988935</v>
      </c>
      <c r="ET26" s="353">
        <f>'Receitas UGC'!ET17</f>
        <v>771700.05958949227</v>
      </c>
      <c r="EU26" s="353">
        <f>'Receitas UGC'!EU17</f>
        <v>633087.79454962933</v>
      </c>
      <c r="EV26" s="353">
        <f>'Receitas UGC'!EV17</f>
        <v>575277.24976289144</v>
      </c>
      <c r="EW26" s="353">
        <f>'Receitas UGC'!EW17</f>
        <v>572119.01212292281</v>
      </c>
      <c r="EX26" s="353">
        <f>'Receitas UGC'!EX17</f>
        <v>505965.27242828079</v>
      </c>
      <c r="EY26" s="353">
        <f>'Receitas UGC'!EY17</f>
        <v>526560.14776271756</v>
      </c>
      <c r="EZ26" s="353">
        <f>'Receitas UGC'!EZ17</f>
        <v>724853.07273827738</v>
      </c>
      <c r="FA26" s="353">
        <f>'Receitas UGC'!FA17</f>
        <v>577598.62893701717</v>
      </c>
      <c r="FB26" s="353">
        <f>'Receitas UGC'!FB17</f>
        <v>603191.04637062538</v>
      </c>
      <c r="FC26" s="353">
        <f>'Receitas UGC'!FC17</f>
        <v>650244.47612062795</v>
      </c>
      <c r="FD26" s="353">
        <f>'Receitas UGC'!FD17</f>
        <v>676095.32536017429</v>
      </c>
      <c r="FE26" s="353">
        <f>'Receitas UGC'!FE17</f>
        <v>659525.6373996716</v>
      </c>
      <c r="FF26" s="353">
        <f>'Receitas UGC'!FF17</f>
        <v>784867.58319973247</v>
      </c>
      <c r="FG26" s="353">
        <f>'Receitas UGC'!FG17</f>
        <v>648041.81707114843</v>
      </c>
      <c r="FH26" s="353">
        <f>'Receitas UGC'!FH17</f>
        <v>605885.45927257719</v>
      </c>
      <c r="FI26" s="353">
        <f>'Receitas UGC'!FI17</f>
        <v>578406.06500241882</v>
      </c>
      <c r="FJ26" s="353">
        <f>'Receitas UGC'!FJ17</f>
        <v>532394.21000512585</v>
      </c>
      <c r="FK26" s="353">
        <f>'Receitas UGC'!FK17</f>
        <v>531438.72863377642</v>
      </c>
      <c r="FL26" s="353">
        <f>'Receitas UGC'!FL17</f>
        <v>738330.5309659075</v>
      </c>
      <c r="FM26" s="353">
        <f>'Receitas UGC'!FM17</f>
        <v>594349.91836172913</v>
      </c>
      <c r="FN26" s="353">
        <f>'Receitas UGC'!FN17</f>
        <v>618186.28980738064</v>
      </c>
      <c r="FO26" s="353">
        <f>'Receitas UGC'!FO17</f>
        <v>666488.37885520258</v>
      </c>
      <c r="FP26" s="353">
        <f>'Receitas UGC'!FP17</f>
        <v>694277.28775606724</v>
      </c>
      <c r="FQ26" s="353">
        <f>'Receitas UGC'!FQ17</f>
        <v>689079.36145489465</v>
      </c>
      <c r="FR26" s="353">
        <f>'Receitas UGC'!FR17</f>
        <v>808123.49804984196</v>
      </c>
      <c r="FS26" s="353">
        <f>'Receitas UGC'!FS17</f>
        <v>670006.8095190248</v>
      </c>
      <c r="FT26" s="353">
        <f>'Receitas UGC'!FT17</f>
        <v>611724.62746420305</v>
      </c>
      <c r="FU26" s="353">
        <f>'Receitas UGC'!FU17</f>
        <v>609912.50547646265</v>
      </c>
      <c r="FV26" s="353">
        <f>'Receitas UGC'!FV17</f>
        <v>543174.80540848349</v>
      </c>
      <c r="FW26" s="353">
        <f>'Receitas UGC'!FW17</f>
        <v>565866.32426493068</v>
      </c>
      <c r="FX26" s="353">
        <f>'Receitas UGC'!FX17</f>
        <v>766228.21641780902</v>
      </c>
      <c r="FY26" s="353">
        <f>'Receitas UGC'!FY17</f>
        <v>617683.9390686804</v>
      </c>
      <c r="FZ26" s="353">
        <f>'Receitas UGC'!FZ17</f>
        <v>642963.52475453517</v>
      </c>
      <c r="GA26" s="353">
        <f>'Receitas UGC'!GA17</f>
        <v>690115.25083231402</v>
      </c>
      <c r="GB26" s="353">
        <f>'Receitas UGC'!GB17</f>
        <v>717908.63181360532</v>
      </c>
      <c r="GC26" s="353">
        <f>'Receitas UGC'!GC17</f>
        <v>729663.5224362287</v>
      </c>
      <c r="GD26" s="353">
        <f>'Receitas UGC'!GD17</f>
        <v>837871.42705854611</v>
      </c>
      <c r="GE26" s="353">
        <f>'Receitas UGC'!GE17</f>
        <v>696997.51039522875</v>
      </c>
      <c r="GF26" s="353">
        <f>'Receitas UGC'!GF17</f>
        <v>639393.21406899916</v>
      </c>
      <c r="GG26" s="353">
        <f>'Receitas UGC'!GG17</f>
        <v>635879.93213081593</v>
      </c>
      <c r="GH26" s="353">
        <f>'Receitas UGC'!GH17</f>
        <v>567470.85616803495</v>
      </c>
      <c r="GI26" s="353">
        <f>'Receitas UGC'!GI17</f>
        <v>590588.73150605534</v>
      </c>
      <c r="GJ26" s="353">
        <f>'Receitas UGC'!GJ17</f>
        <v>791169.50671883847</v>
      </c>
      <c r="GK26" s="353">
        <f>'Receitas UGC'!GK17</f>
        <v>641298.44477122102</v>
      </c>
      <c r="GL26" s="353">
        <f>'Receitas UGC'!GL17</f>
        <v>665936.86634193442</v>
      </c>
      <c r="GM26" s="353">
        <f>'Receitas UGC'!GM17</f>
        <v>712719.65745081706</v>
      </c>
      <c r="GN26" s="353">
        <f>'Receitas UGC'!GN17</f>
        <v>741179.526188761</v>
      </c>
      <c r="GO26" s="353">
        <f>'Receitas UGC'!GO17</f>
        <v>738971.43064498901</v>
      </c>
      <c r="GP26" s="353">
        <f>'Receitas UGC'!GP17</f>
        <v>855334.86223668337</v>
      </c>
      <c r="GQ26" s="353">
        <f>'Receitas UGC'!GQ17</f>
        <v>685857.21584124747</v>
      </c>
      <c r="GR26" s="353">
        <f>'Receitas UGC'!GR17</f>
        <v>691700.8405582374</v>
      </c>
      <c r="GS26" s="353">
        <f>'Receitas UGC'!GS17</f>
        <v>664906.41345880751</v>
      </c>
      <c r="GT26" s="353">
        <f>'Receitas UGC'!GT17</f>
        <v>589278.13583871082</v>
      </c>
      <c r="GU26" s="353">
        <f>'Receitas UGC'!GU17</f>
        <v>619323.24042490963</v>
      </c>
      <c r="GV26" s="353">
        <f>'Receitas UGC'!GV17</f>
        <v>818151.06899590977</v>
      </c>
      <c r="GW26" s="353">
        <f>'Receitas UGC'!GW17</f>
        <v>665940.79788394412</v>
      </c>
      <c r="GX26" s="353">
        <f>'Receitas UGC'!GX17</f>
        <v>690463.05424900306</v>
      </c>
      <c r="GY26" s="353">
        <f>'Receitas UGC'!GY17</f>
        <v>736607.95558336971</v>
      </c>
      <c r="GZ26" s="353">
        <f>'Receitas UGC'!GZ17</f>
        <v>765537.29165819928</v>
      </c>
      <c r="HA26" s="353">
        <f>'Receitas UGC'!HA17</f>
        <v>719137.47396198648</v>
      </c>
      <c r="HB26" s="353">
        <f>'Receitas UGC'!HB17</f>
        <v>861943.44603255391</v>
      </c>
      <c r="HC26" s="353">
        <f>'Receitas UGC'!HC17</f>
        <v>726691.40111731749</v>
      </c>
      <c r="HD26" s="353">
        <f>'Receitas UGC'!HD17</f>
        <v>665088.91322786792</v>
      </c>
      <c r="HE26" s="353">
        <f>'Receitas UGC'!HE17</f>
        <v>667515.61961795355</v>
      </c>
      <c r="HF26" s="353">
        <f>'Receitas UGC'!HF17</f>
        <v>600732.18377788982</v>
      </c>
      <c r="HG26" s="353">
        <f>'Receitas UGC'!HG17</f>
        <v>626899.09244062775</v>
      </c>
      <c r="HH26" s="353">
        <f>'Receitas UGC'!HH17</f>
        <v>831090.13540536689</v>
      </c>
      <c r="HI26" s="353">
        <f>'Receitas UGC'!HI17</f>
        <v>680877.59706267249</v>
      </c>
      <c r="HJ26" s="353">
        <f>'Receitas UGC'!HJ17</f>
        <v>705898.99593482155</v>
      </c>
      <c r="HK26" s="353">
        <f>'Receitas UGC'!HK17</f>
        <v>753443.21512343036</v>
      </c>
      <c r="HL26" s="353">
        <f>'Receitas UGC'!HL17</f>
        <v>784519.11869289342</v>
      </c>
      <c r="HM26" s="353">
        <f>'Receitas UGC'!HM17</f>
        <v>783454.42911752698</v>
      </c>
      <c r="HN26" s="353">
        <f>'Receitas UGC'!HN17</f>
        <v>899826.49376882741</v>
      </c>
      <c r="HO26" s="353">
        <f>'Receitas UGC'!HO17</f>
        <v>759463.24980256939</v>
      </c>
      <c r="HP26" s="353">
        <f>'Receitas UGC'!HP17</f>
        <v>700825.32347172732</v>
      </c>
      <c r="HQ26" s="353">
        <f>'Receitas UGC'!HQ17</f>
        <v>699392.07224896119</v>
      </c>
      <c r="HR26" s="353">
        <f>'Receitas UGC'!HR17</f>
        <v>641887.56942525937</v>
      </c>
      <c r="HS26" s="353">
        <f>'Receitas UGC'!HS17</f>
        <v>642576.17648057838</v>
      </c>
      <c r="HT26" s="353">
        <f>'Receitas UGC'!HT17</f>
        <v>856252.0664883469</v>
      </c>
      <c r="HU26" s="353">
        <f>'Receitas UGC'!HU17</f>
        <v>707102.10223253909</v>
      </c>
      <c r="HV26" s="353">
        <f>'Receitas UGC'!HV17</f>
        <v>728876.9495982083</v>
      </c>
      <c r="HW26" s="353">
        <f>'Receitas UGC'!HW17</f>
        <v>776978.73999687214</v>
      </c>
      <c r="HX26" s="353">
        <f>'Receitas UGC'!HX17</f>
        <v>809281.47911167261</v>
      </c>
      <c r="HY26" s="353">
        <f>'Receitas UGC'!HY17</f>
        <v>800852.5485888425</v>
      </c>
      <c r="HZ26" s="353">
        <f>'Receitas UGC'!HZ17</f>
        <v>921436.59746911272</v>
      </c>
      <c r="IA26" s="353">
        <f>'Receitas UGC'!IA17</f>
        <v>751776.93351154926</v>
      </c>
      <c r="IB26" s="353">
        <f>'Receitas UGC'!IB17</f>
        <v>757025.63153624302</v>
      </c>
      <c r="IC26" s="353">
        <f>'Receitas UGC'!IC17</f>
        <v>731715.49181916052</v>
      </c>
      <c r="ID26" s="353">
        <f>'Receitas UGC'!ID17</f>
        <v>654655.60014661041</v>
      </c>
      <c r="IE26" s="353">
        <f>'Receitas UGC'!IE17</f>
        <v>687963.30906363751</v>
      </c>
      <c r="IF26" s="353">
        <f>'Receitas UGC'!IF17</f>
        <v>889960.17437664524</v>
      </c>
      <c r="IG26" s="353">
        <f>'Receitas UGC'!IG17</f>
        <v>735374.9991209961</v>
      </c>
      <c r="IH26" s="353">
        <f>'Receitas UGC'!IH17</f>
        <v>759211.21890478977</v>
      </c>
      <c r="II26" s="353">
        <f>'Receitas UGC'!II17</f>
        <v>805378.0917647304</v>
      </c>
      <c r="IJ26" s="353">
        <f>'Receitas UGC'!IJ17</f>
        <v>837434.77312569506</v>
      </c>
      <c r="IK26" s="353">
        <f>'Receitas UGC'!IK17</f>
        <v>844437.75552753382</v>
      </c>
      <c r="IL26" s="353">
        <f>'Receitas UGC'!IL17</f>
        <v>954810.19374150294</v>
      </c>
      <c r="IM26" s="353">
        <f>'Receitas UGC'!IM17</f>
        <v>812015.60797657794</v>
      </c>
      <c r="IN26" s="353">
        <f>'Receitas UGC'!IN17</f>
        <v>753206.21041588415</v>
      </c>
      <c r="IO26" s="353">
        <f>'Receitas UGC'!IO17</f>
        <v>751016.77316940483</v>
      </c>
      <c r="IP26" s="353">
        <f>'Receitas UGC'!IP17</f>
        <v>679454.61218105955</v>
      </c>
      <c r="IQ26" s="353">
        <f>'Receitas UGC'!IQ17</f>
        <v>707535.44293710892</v>
      </c>
      <c r="IR26" s="353">
        <f>'Receitas UGC'!IR17</f>
        <v>912914.77211390866</v>
      </c>
      <c r="IS26" s="353">
        <f>'Receitas UGC'!IS17</f>
        <v>758699.5273511461</v>
      </c>
      <c r="IT26" s="353">
        <f>'Receitas UGC'!IT17</f>
        <v>781899.26509356673</v>
      </c>
      <c r="IU26" s="353">
        <f>'Receitas UGC'!IU17</f>
        <v>828470.25069591531</v>
      </c>
      <c r="IV26" s="353">
        <f>'Receitas UGC'!IV17</f>
        <v>861942.15496237855</v>
      </c>
      <c r="IW26" s="353">
        <f>'Receitas UGC'!IW17</f>
        <v>869750.75737608946</v>
      </c>
      <c r="IX26" s="353">
        <f>'Receitas UGC'!IX17</f>
        <v>979864.91933474375</v>
      </c>
      <c r="IY26" s="353">
        <f>'Receitas UGC'!IY17</f>
        <v>836683.82138046378</v>
      </c>
      <c r="IZ26" s="353">
        <f>'Receitas UGC'!IZ17</f>
        <v>794789.97859169845</v>
      </c>
      <c r="JA26" s="353">
        <f>'Receitas UGC'!JA17</f>
        <v>766516.99615039839</v>
      </c>
      <c r="JB26" s="353">
        <f>'Receitas UGC'!JB17</f>
        <v>714050.14415414608</v>
      </c>
      <c r="JC26" s="353">
        <f>'Receitas UGC'!JC17</f>
        <v>720416.27897064632</v>
      </c>
      <c r="JD26" s="353">
        <f>'Receitas UGC'!JD17</f>
        <v>933999.79912939528</v>
      </c>
      <c r="JE26" s="353">
        <f>'Receitas UGC'!JE17</f>
        <v>782463.9994098352</v>
      </c>
      <c r="JF26" s="353">
        <f>'Receitas UGC'!JF17</f>
        <v>803553.32740006247</v>
      </c>
      <c r="JG26" s="353">
        <f>'Receitas UGC'!JG17</f>
        <v>851092.35119784542</v>
      </c>
      <c r="JH26" s="353">
        <f>'Receitas UGC'!JH17</f>
        <v>886467.26179261366</v>
      </c>
      <c r="JI26" s="353">
        <f>'Receitas UGC'!JI17</f>
        <v>880557.62916852732</v>
      </c>
      <c r="JJ26" s="353">
        <f>'Receitas UGC'!JJ17</f>
        <v>999390.41913128016</v>
      </c>
      <c r="JK26" s="353">
        <f>'Receitas UGC'!JK17</f>
        <v>827990.92922702897</v>
      </c>
      <c r="JL26" s="353">
        <f>'Receitas UGC'!JL17</f>
        <v>832889.42057790013</v>
      </c>
      <c r="JM26" s="353">
        <f>'Receitas UGC'!JM17</f>
        <v>807972.31062129897</v>
      </c>
      <c r="JN26" s="353">
        <f>'Receitas UGC'!JN17</f>
        <v>728663.04415825673</v>
      </c>
      <c r="JO26" s="353">
        <f>'Receitas UGC'!JO17</f>
        <v>765101.25992784207</v>
      </c>
      <c r="JP26" s="353">
        <f>'Receitas UGC'!JP17</f>
        <v>970054.1081825695</v>
      </c>
      <c r="JQ26" s="353">
        <f>'Receitas UGC'!JQ17</f>
        <v>812571.25813643215</v>
      </c>
      <c r="JR26" s="353">
        <f>'Receitas UGC'!JR17</f>
        <v>835413.8360921581</v>
      </c>
      <c r="JS26" s="353">
        <f>'Receitas UGC'!JS17</f>
        <v>881381.86081250513</v>
      </c>
      <c r="JT26" s="353">
        <f>'Receitas UGC'!JT17</f>
        <v>916615.81920975877</v>
      </c>
      <c r="JU26" s="353">
        <f>'Receitas UGC'!JU17</f>
        <v>911536.42248371849</v>
      </c>
      <c r="JV26" s="353">
        <f>'Receitas UGC'!JV17</f>
        <v>1029114.8055531125</v>
      </c>
      <c r="JW26" s="353">
        <f>'Receitas UGC'!JW17</f>
        <v>886306.3680051621</v>
      </c>
      <c r="JX26" s="353">
        <f>'Receitas UGC'!JX17</f>
        <v>826288.20210405404</v>
      </c>
      <c r="JY26" s="353">
        <f>'Receitas UGC'!JY17</f>
        <v>825991.79261338024</v>
      </c>
      <c r="JZ26" s="353">
        <f>'Receitas UGC'!JZ17</f>
        <v>752924.66378728906</v>
      </c>
      <c r="KA26" s="353">
        <f>'Receitas UGC'!KA17</f>
        <v>784550.9287954059</v>
      </c>
      <c r="KB26" s="353">
        <f>'Receitas UGC'!KB17</f>
        <v>993453.34737720259</v>
      </c>
      <c r="KC26" s="353">
        <f>'Receitas UGC'!KC17</f>
        <v>836648.92359807412</v>
      </c>
      <c r="KD26" s="353">
        <f>'Receitas UGC'!KD17</f>
        <v>859099.84063880576</v>
      </c>
      <c r="KE26" s="353">
        <f>'Receitas UGC'!KE17</f>
        <v>905706.82843297126</v>
      </c>
      <c r="KF26" s="353">
        <f>'Receitas UGC'!KF17</f>
        <v>942626.40338461124</v>
      </c>
      <c r="KG26" s="353">
        <f>'Receitas UGC'!KG17</f>
        <v>919127.98511241353</v>
      </c>
      <c r="KH26" s="353">
        <f>'Receitas UGC'!KH17</f>
        <v>1048360.8119892844</v>
      </c>
      <c r="KI26" s="353">
        <f>'Receitas UGC'!KI17</f>
        <v>907522.62530419265</v>
      </c>
      <c r="KJ26" s="353">
        <f>'Receitas UGC'!KJ17</f>
        <v>863336.47964160552</v>
      </c>
      <c r="KK26" s="353">
        <f>'Receitas UGC'!KK17</f>
        <v>838973.88432530651</v>
      </c>
      <c r="KL26" s="353">
        <f>'Receitas UGC'!KL17</f>
        <v>786034.04177054565</v>
      </c>
      <c r="KM26" s="353">
        <f>'Receitas UGC'!KM17</f>
        <v>796497.40334350406</v>
      </c>
      <c r="KN26" s="353">
        <f>'Receitas UGC'!KN17</f>
        <v>1014352.8647190635</v>
      </c>
      <c r="KO26" s="353">
        <f>'Receitas UGC'!KO17</f>
        <v>860673.76406796416</v>
      </c>
      <c r="KP26" s="353">
        <f>'Receitas UGC'!KP17</f>
        <v>881358.64488194278</v>
      </c>
      <c r="KQ26" s="353">
        <f>'Receitas UGC'!KQ17</f>
        <v>929256.64063118433</v>
      </c>
      <c r="KR26" s="353">
        <f>'Receitas UGC'!KR17</f>
        <v>968422.66991035978</v>
      </c>
      <c r="KS26" s="353">
        <f>'Receitas UGC'!KS17</f>
        <v>956164.88412185363</v>
      </c>
      <c r="KT26" s="353">
        <f>'Receitas UGC'!KT17</f>
        <v>1079240.255121225</v>
      </c>
      <c r="KU26" s="353">
        <f>'Receitas UGC'!KU17</f>
        <v>937045.39478533249</v>
      </c>
      <c r="KV26" s="353">
        <f>'Receitas UGC'!KV17</f>
        <v>876710.60559002252</v>
      </c>
      <c r="KW26" s="353">
        <f>'Receitas UGC'!KW17</f>
        <v>878109.38679461367</v>
      </c>
      <c r="KX26" s="353">
        <f>'Receitas UGC'!KX17</f>
        <v>804293.25838361634</v>
      </c>
      <c r="KY26" s="353">
        <f>'Receitas UGC'!KY17</f>
        <v>838690.15998798201</v>
      </c>
      <c r="KZ26" s="353">
        <f>'Receitas UGC'!KZ17</f>
        <v>1050289.025296133</v>
      </c>
      <c r="LA26" s="353">
        <f>'Receitas UGC'!LA17</f>
        <v>891821.74201884121</v>
      </c>
      <c r="LB26" s="353">
        <f>'Receitas UGC'!LB17</f>
        <v>913880.6792658004</v>
      </c>
      <c r="LC26" s="353">
        <f>'Receitas UGC'!LC17</f>
        <v>960623.82052074454</v>
      </c>
      <c r="LD26" s="353">
        <f>'Receitas UGC'!LD17</f>
        <v>1000071.793082605</v>
      </c>
      <c r="LE26" s="353">
        <f>'Receitas UGC'!LE17</f>
        <v>1003272.2393842695</v>
      </c>
      <c r="LF26" s="353">
        <f>'Receitas UGC'!LF17</f>
        <v>1116438.1412484907</v>
      </c>
      <c r="LG26" s="353">
        <f>'Receitas UGC'!LG17</f>
        <v>971554.89948607364</v>
      </c>
      <c r="LH26" s="353">
        <f>'Receitas UGC'!LH17</f>
        <v>911778.77813271445</v>
      </c>
      <c r="LI26" s="353">
        <f>'Receitas UGC'!LI17</f>
        <v>911691.8797768777</v>
      </c>
      <c r="LJ26" s="353">
        <f>'Receitas UGC'!LJ17</f>
        <v>836109.88624481321</v>
      </c>
      <c r="LK26" s="353">
        <f>'Receitas UGC'!LK17</f>
        <v>871247.05326657346</v>
      </c>
      <c r="LL26" s="353">
        <f>'Receitas UGC'!LL17</f>
        <v>1083381.1993804271</v>
      </c>
      <c r="LM26" s="353">
        <f>'Receitas UGC'!LM17</f>
        <v>923384.20016118477</v>
      </c>
      <c r="LN26" s="353">
        <f>'Receitas UGC'!LN17</f>
        <v>944750.05827239831</v>
      </c>
      <c r="LO26" s="353">
        <f>'Receitas UGC'!LO17</f>
        <v>991136.95748932671</v>
      </c>
      <c r="LP26" s="353">
        <f>'Receitas UGC'!LP17</f>
        <v>1031549.3050294372</v>
      </c>
      <c r="LQ26" s="353">
        <f>'Receitas UGC'!LQ17</f>
        <v>1021956.4825210823</v>
      </c>
      <c r="LR26" s="353">
        <f>'Receitas UGC'!LR17</f>
        <v>1142601.3983603409</v>
      </c>
      <c r="LS26" s="353">
        <f>'Receitas UGC'!LS17</f>
        <v>968874.94112581387</v>
      </c>
      <c r="LT26" s="353">
        <f>'Receitas UGC'!LT17</f>
        <v>972591.53550648608</v>
      </c>
      <c r="LU26" s="353">
        <f>'Receitas UGC'!LU17</f>
        <v>949180.88667361683</v>
      </c>
      <c r="LV26" s="353">
        <f>'Receitas UGC'!LV17</f>
        <v>866144.36283465917</v>
      </c>
      <c r="LW26" s="353">
        <f>'Receitas UGC'!LW17</f>
        <v>908473.57626363158</v>
      </c>
      <c r="LX26" s="353">
        <f>'Receitas UGC'!LX17</f>
        <v>1119093.2348415789</v>
      </c>
      <c r="LY26" s="353">
        <f>'Receitas UGC'!LY17</f>
        <v>956484.07400134369</v>
      </c>
      <c r="LZ26" s="353">
        <f>'Receitas UGC'!LZ17</f>
        <v>977634.73560243007</v>
      </c>
      <c r="MA26" s="353">
        <f>'Receitas UGC'!MA17</f>
        <v>1023355.4892740776</v>
      </c>
      <c r="MB26" s="353">
        <f>'Receitas UGC'!MB17</f>
        <v>1064508.9810926055</v>
      </c>
      <c r="MC26" s="353">
        <f>'Receitas UGC'!MC17</f>
        <v>1010535.535754591</v>
      </c>
      <c r="MD26" s="353">
        <f>'Receitas UGC'!MD17</f>
        <v>1157736.6373582762</v>
      </c>
      <c r="ME26" s="353">
        <f>'Receitas UGC'!ME17</f>
        <v>1018133.6159544123</v>
      </c>
      <c r="MF26" s="353">
        <f>'Receitas UGC'!MF17</f>
        <v>954354.95928667055</v>
      </c>
      <c r="MG26" s="353">
        <f>'Receitas UGC'!MG17</f>
        <v>960246.02694383834</v>
      </c>
      <c r="MH26" s="353">
        <f>'Receitas UGC'!MH17</f>
        <v>885876.02165009512</v>
      </c>
      <c r="MI26" s="353">
        <f>'Receitas UGC'!MI17</f>
        <v>924621.64425904735</v>
      </c>
      <c r="MJ26" s="353">
        <f>'Receitas UGC'!MJ17</f>
        <v>1140886.787169728</v>
      </c>
      <c r="MK26" s="353">
        <f>'Receitas UGC'!MK17</f>
        <v>980025.28425007535</v>
      </c>
      <c r="ML26" s="353">
        <f>'Receitas UGC'!ML17</f>
        <v>1001593.1559560715</v>
      </c>
      <c r="MM26" s="353">
        <f>'Receitas UGC'!MM17</f>
        <v>1048702.6811496855</v>
      </c>
      <c r="MN26" s="353">
        <f>'Receitas UGC'!MN17</f>
        <v>1092295.3622958378</v>
      </c>
      <c r="MO26" s="353">
        <f>'Receitas UGC'!MO17</f>
        <v>1083475.4708358194</v>
      </c>
      <c r="MP26" s="353">
        <f>'Receitas UGC'!MP17</f>
        <v>1204369.3376705118</v>
      </c>
      <c r="MQ26" s="353">
        <f>'Receitas UGC'!MQ17</f>
        <v>1059558.8624897837</v>
      </c>
      <c r="MR26" s="353">
        <f>'Receitas UGC'!MR17</f>
        <v>998701.05765543692</v>
      </c>
      <c r="MS26" s="353">
        <f>'Receitas UGC'!MS17</f>
        <v>1000819.5327074602</v>
      </c>
      <c r="MT26" s="353">
        <f>'Receitas UGC'!MT17</f>
        <v>923563.99334939569</v>
      </c>
      <c r="MU26" s="353">
        <f>'Receitas UGC'!MU17</f>
        <v>962870.05707740679</v>
      </c>
      <c r="MV26" s="353">
        <f>'Receitas UGC'!MV17</f>
        <v>1179109.2541440823</v>
      </c>
      <c r="MW26" s="353">
        <f>'Receitas UGC'!MW17</f>
        <v>1016164.5161661676</v>
      </c>
      <c r="MX26" s="353">
        <f>'Receitas UGC'!MX17</f>
        <v>1036701.102793201</v>
      </c>
      <c r="MY26" s="353">
        <f>'Receitas UGC'!MY17</f>
        <v>1083155.0132187475</v>
      </c>
      <c r="MZ26" s="353">
        <f>'Receitas UGC'!MZ17</f>
        <v>1127562.4607534353</v>
      </c>
      <c r="NA26" s="497">
        <f>'Receitas UGC'!NA17</f>
        <v>1099545.6857441566</v>
      </c>
    </row>
    <row r="27" spans="1:365" x14ac:dyDescent="0.2">
      <c r="A27" s="260" t="s">
        <v>625</v>
      </c>
      <c r="B27" s="267" t="s">
        <v>598</v>
      </c>
      <c r="C27" s="274">
        <v>0.36299999999999999</v>
      </c>
      <c r="E27" s="263"/>
      <c r="F27" s="354">
        <f>$C27*F$26</f>
        <v>201778.14921180927</v>
      </c>
      <c r="G27" s="354">
        <f t="shared" ref="G27:BR30" si="8">$C27*G$26</f>
        <v>143878.76631096046</v>
      </c>
      <c r="H27" s="354">
        <f t="shared" si="8"/>
        <v>145840.12460910773</v>
      </c>
      <c r="I27" s="354">
        <f t="shared" si="8"/>
        <v>136349.6533081838</v>
      </c>
      <c r="J27" s="354">
        <f t="shared" si="8"/>
        <v>112584.01570633939</v>
      </c>
      <c r="K27" s="354">
        <f t="shared" si="8"/>
        <v>119090.52890654824</v>
      </c>
      <c r="L27" s="354">
        <f t="shared" si="8"/>
        <v>187226.85413773279</v>
      </c>
      <c r="M27" s="354">
        <f t="shared" si="8"/>
        <v>136357.82490508805</v>
      </c>
      <c r="N27" s="354">
        <f t="shared" si="8"/>
        <v>146822.72751651835</v>
      </c>
      <c r="O27" s="354">
        <f t="shared" si="8"/>
        <v>163973.95431524841</v>
      </c>
      <c r="P27" s="354">
        <f t="shared" si="8"/>
        <v>169962.35625614013</v>
      </c>
      <c r="Q27" s="354">
        <f t="shared" si="8"/>
        <v>172584.44818616309</v>
      </c>
      <c r="R27" s="354">
        <f t="shared" si="8"/>
        <v>212858.46025190203</v>
      </c>
      <c r="S27" s="354">
        <f t="shared" si="8"/>
        <v>163654.43934273263</v>
      </c>
      <c r="T27" s="354">
        <f t="shared" si="8"/>
        <v>143164.4314189459</v>
      </c>
      <c r="U27" s="354">
        <f t="shared" si="8"/>
        <v>141113.99074398808</v>
      </c>
      <c r="V27" s="354">
        <f t="shared" si="8"/>
        <v>118965.65598554355</v>
      </c>
      <c r="W27" s="354">
        <f t="shared" si="8"/>
        <v>123291.74410685893</v>
      </c>
      <c r="X27" s="354">
        <f t="shared" si="8"/>
        <v>192251.40628594477</v>
      </c>
      <c r="Y27" s="354">
        <f t="shared" si="8"/>
        <v>141425.99362935522</v>
      </c>
      <c r="Z27" s="354">
        <f t="shared" si="8"/>
        <v>151558.68034130961</v>
      </c>
      <c r="AA27" s="354">
        <f t="shared" si="8"/>
        <v>168734.34344457442</v>
      </c>
      <c r="AB27" s="354">
        <f t="shared" si="8"/>
        <v>174999.0308486541</v>
      </c>
      <c r="AC27" s="354">
        <f t="shared" si="8"/>
        <v>170902.57775666556</v>
      </c>
      <c r="AD27" s="354">
        <f t="shared" si="8"/>
        <v>215315.16684144206</v>
      </c>
      <c r="AE27" s="354">
        <f t="shared" si="8"/>
        <v>166762.95077325235</v>
      </c>
      <c r="AF27" s="354">
        <f t="shared" si="8"/>
        <v>152030.54799619972</v>
      </c>
      <c r="AG27" s="354">
        <f t="shared" si="8"/>
        <v>141173.44148299159</v>
      </c>
      <c r="AH27" s="354">
        <f t="shared" si="8"/>
        <v>126402.76257788825</v>
      </c>
      <c r="AI27" s="354">
        <f t="shared" si="8"/>
        <v>122857.06337255487</v>
      </c>
      <c r="AJ27" s="354">
        <f t="shared" si="8"/>
        <v>194887.5212680074</v>
      </c>
      <c r="AK27" s="354">
        <f t="shared" si="8"/>
        <v>145329.85519181704</v>
      </c>
      <c r="AL27" s="354">
        <f t="shared" si="8"/>
        <v>154859.66585441327</v>
      </c>
      <c r="AM27" s="354">
        <f t="shared" si="8"/>
        <v>172502.80025729619</v>
      </c>
      <c r="AN27" s="354">
        <f t="shared" si="8"/>
        <v>179405.70084197106</v>
      </c>
      <c r="AO27" s="354">
        <f t="shared" si="8"/>
        <v>185437.57142094194</v>
      </c>
      <c r="AP27" s="354">
        <f t="shared" si="8"/>
        <v>223958.96087317975</v>
      </c>
      <c r="AQ27" s="354">
        <f t="shared" si="8"/>
        <v>163508.87260919716</v>
      </c>
      <c r="AR27" s="354">
        <f t="shared" si="8"/>
        <v>166722.9527487976</v>
      </c>
      <c r="AS27" s="354">
        <f t="shared" si="8"/>
        <v>155595.88907341761</v>
      </c>
      <c r="AT27" s="354">
        <f t="shared" si="8"/>
        <v>130409.94695897427</v>
      </c>
      <c r="AU27" s="354">
        <f t="shared" si="8"/>
        <v>137330.45018652457</v>
      </c>
      <c r="AV27" s="354">
        <f t="shared" si="8"/>
        <v>205618.01178947819</v>
      </c>
      <c r="AW27" s="354">
        <f t="shared" si="8"/>
        <v>153669.7295675604</v>
      </c>
      <c r="AX27" s="354">
        <f t="shared" si="8"/>
        <v>163626.20436364194</v>
      </c>
      <c r="AY27" s="354">
        <f t="shared" si="8"/>
        <v>180479.47024477806</v>
      </c>
      <c r="AZ27" s="354">
        <f t="shared" si="8"/>
        <v>187003.51494211814</v>
      </c>
      <c r="BA27" s="354">
        <f t="shared" si="8"/>
        <v>193105.0188535678</v>
      </c>
      <c r="BB27" s="354">
        <f t="shared" si="8"/>
        <v>231102.13644615508</v>
      </c>
      <c r="BC27" s="354">
        <f t="shared" si="8"/>
        <v>181004.95355835051</v>
      </c>
      <c r="BD27" s="354">
        <f t="shared" si="8"/>
        <v>160589.32907476489</v>
      </c>
      <c r="BE27" s="354">
        <f t="shared" si="8"/>
        <v>158311.52975196991</v>
      </c>
      <c r="BF27" s="354">
        <f t="shared" si="8"/>
        <v>135438.94910409077</v>
      </c>
      <c r="BG27" s="354">
        <f t="shared" si="8"/>
        <v>140424.08509839867</v>
      </c>
      <c r="BH27" s="354">
        <f t="shared" si="8"/>
        <v>209972.55482057761</v>
      </c>
      <c r="BI27" s="354">
        <f t="shared" si="8"/>
        <v>158374.24613709672</v>
      </c>
      <c r="BJ27" s="354">
        <f t="shared" si="8"/>
        <v>168210.33838146468</v>
      </c>
      <c r="BK27" s="354">
        <f t="shared" si="8"/>
        <v>185285.18852985877</v>
      </c>
      <c r="BL27" s="354">
        <f t="shared" si="8"/>
        <v>192259.02706798035</v>
      </c>
      <c r="BM27" s="354">
        <f t="shared" si="8"/>
        <v>193511.21870424465</v>
      </c>
      <c r="BN27" s="354">
        <f t="shared" si="8"/>
        <v>234602.01581595841</v>
      </c>
      <c r="BO27" s="354">
        <f t="shared" si="8"/>
        <v>185056.31831728196</v>
      </c>
      <c r="BP27" s="354">
        <f t="shared" si="8"/>
        <v>170510.4740800432</v>
      </c>
      <c r="BQ27" s="354">
        <f t="shared" si="8"/>
        <v>159273.15511084613</v>
      </c>
      <c r="BR27" s="354">
        <f t="shared" si="8"/>
        <v>143701.3610099261</v>
      </c>
      <c r="BS27" s="354">
        <f t="shared" ref="BS27:ED30" si="9">$C27*BS$26</f>
        <v>140807.82745613222</v>
      </c>
      <c r="BT27" s="354">
        <f t="shared" si="9"/>
        <v>213397.78762385607</v>
      </c>
      <c r="BU27" s="354">
        <f t="shared" si="9"/>
        <v>163017.48786979925</v>
      </c>
      <c r="BV27" s="354">
        <f t="shared" si="9"/>
        <v>172221.55181380213</v>
      </c>
      <c r="BW27" s="354">
        <f t="shared" si="9"/>
        <v>189740.8437796736</v>
      </c>
      <c r="BX27" s="354">
        <f t="shared" si="9"/>
        <v>197353.3175733411</v>
      </c>
      <c r="BY27" s="354">
        <f t="shared" si="9"/>
        <v>182799.72296717553</v>
      </c>
      <c r="BZ27" s="354">
        <f t="shared" si="9"/>
        <v>233716.29082618625</v>
      </c>
      <c r="CA27" s="354">
        <f t="shared" si="9"/>
        <v>186072.04832066962</v>
      </c>
      <c r="CB27" s="354">
        <f t="shared" si="9"/>
        <v>164486.17007682665</v>
      </c>
      <c r="CC27" s="354">
        <f t="shared" si="9"/>
        <v>164537.48338017604</v>
      </c>
      <c r="CD27" s="354">
        <f t="shared" si="9"/>
        <v>149228.12983708916</v>
      </c>
      <c r="CE27" s="354">
        <f t="shared" si="9"/>
        <v>144532.05279029539</v>
      </c>
      <c r="CF27" s="354">
        <f t="shared" si="9"/>
        <v>218632.7112441819</v>
      </c>
      <c r="CG27" s="354">
        <f t="shared" si="9"/>
        <v>168333.08483522633</v>
      </c>
      <c r="CH27" s="354">
        <f t="shared" si="9"/>
        <v>177362.03087033541</v>
      </c>
      <c r="CI27" s="354">
        <f t="shared" si="9"/>
        <v>195093.88909806422</v>
      </c>
      <c r="CJ27" s="354">
        <f t="shared" si="9"/>
        <v>203112.98425271045</v>
      </c>
      <c r="CK27" s="354">
        <f t="shared" si="9"/>
        <v>198315.57731510306</v>
      </c>
      <c r="CL27" s="354">
        <f t="shared" si="9"/>
        <v>243403.32878393139</v>
      </c>
      <c r="CM27" s="354">
        <f t="shared" si="9"/>
        <v>194556.08232523</v>
      </c>
      <c r="CN27" s="354">
        <f t="shared" si="9"/>
        <v>173552.23527467021</v>
      </c>
      <c r="CO27" s="354">
        <f t="shared" si="9"/>
        <v>172735.19387815674</v>
      </c>
      <c r="CP27" s="354">
        <f t="shared" si="9"/>
        <v>154418.12943714808</v>
      </c>
      <c r="CQ27" s="354">
        <f t="shared" si="9"/>
        <v>151237.23794023987</v>
      </c>
      <c r="CR27" s="354">
        <f t="shared" si="9"/>
        <v>225581.70664833463</v>
      </c>
      <c r="CS27" s="354">
        <f t="shared" si="9"/>
        <v>174671.49616975139</v>
      </c>
      <c r="CT27" s="354">
        <f t="shared" si="9"/>
        <v>183694.69351580006</v>
      </c>
      <c r="CU27" s="354">
        <f t="shared" si="9"/>
        <v>201395.35518167398</v>
      </c>
      <c r="CV27" s="354">
        <f t="shared" si="9"/>
        <v>209630.24074261665</v>
      </c>
      <c r="CW27" s="354">
        <f t="shared" si="9"/>
        <v>208865.77294549256</v>
      </c>
      <c r="CX27" s="354">
        <f t="shared" si="9"/>
        <v>251461.84912686198</v>
      </c>
      <c r="CY27" s="354">
        <f t="shared" si="9"/>
        <v>191220.87006268257</v>
      </c>
      <c r="CZ27" s="354">
        <f t="shared" si="9"/>
        <v>193824.74218873176</v>
      </c>
      <c r="DA27" s="354">
        <f t="shared" si="9"/>
        <v>183665.28801982274</v>
      </c>
      <c r="DB27" s="354">
        <f t="shared" si="9"/>
        <v>157953.55062336521</v>
      </c>
      <c r="DC27" s="354">
        <f t="shared" si="9"/>
        <v>166384.23153091824</v>
      </c>
      <c r="DD27" s="354">
        <f t="shared" si="9"/>
        <v>236191.86346020986</v>
      </c>
      <c r="DE27" s="354">
        <f t="shared" si="9"/>
        <v>183218.32899815805</v>
      </c>
      <c r="DF27" s="354">
        <f t="shared" si="9"/>
        <v>192898.18462363243</v>
      </c>
      <c r="DG27" s="354">
        <f t="shared" si="9"/>
        <v>209796.11055173859</v>
      </c>
      <c r="DH27" s="354">
        <f t="shared" si="9"/>
        <v>217771.93949488743</v>
      </c>
      <c r="DI27" s="354">
        <f t="shared" si="9"/>
        <v>222596.61981474137</v>
      </c>
      <c r="DJ27" s="354">
        <f t="shared" si="9"/>
        <v>261396.22582893807</v>
      </c>
      <c r="DK27" s="354">
        <f t="shared" si="9"/>
        <v>210891.96252071008</v>
      </c>
      <c r="DL27" s="354">
        <f t="shared" si="9"/>
        <v>190220.69923829549</v>
      </c>
      <c r="DM27" s="354">
        <f t="shared" si="9"/>
        <v>188399.65756948138</v>
      </c>
      <c r="DN27" s="354">
        <f t="shared" si="9"/>
        <v>164712.56515154894</v>
      </c>
      <c r="DO27" s="354">
        <f t="shared" si="9"/>
        <v>171137.69157294394</v>
      </c>
      <c r="DP27" s="354">
        <f t="shared" si="9"/>
        <v>242072.13826847379</v>
      </c>
      <c r="DQ27" s="354">
        <f t="shared" si="9"/>
        <v>189294.80513549322</v>
      </c>
      <c r="DR27" s="354">
        <f t="shared" si="9"/>
        <v>198757.40509113012</v>
      </c>
      <c r="DS27" s="354">
        <f t="shared" si="9"/>
        <v>215796.60755146726</v>
      </c>
      <c r="DT27" s="354">
        <f t="shared" si="9"/>
        <v>224191.25906839932</v>
      </c>
      <c r="DU27" s="354">
        <f t="shared" si="9"/>
        <v>229357.14026117721</v>
      </c>
      <c r="DV27" s="354">
        <f t="shared" si="9"/>
        <v>268022.01769252791</v>
      </c>
      <c r="DW27" s="354">
        <f t="shared" si="9"/>
        <v>217403.34384023276</v>
      </c>
      <c r="DX27" s="354">
        <f t="shared" si="9"/>
        <v>202883.28937061472</v>
      </c>
      <c r="DY27" s="354">
        <f t="shared" si="9"/>
        <v>191565.4385008316</v>
      </c>
      <c r="DZ27" s="354">
        <f t="shared" si="9"/>
        <v>174861.7254911763</v>
      </c>
      <c r="EA27" s="354">
        <f t="shared" si="9"/>
        <v>173311.52014265864</v>
      </c>
      <c r="EB27" s="354">
        <f t="shared" si="9"/>
        <v>247135.24209333304</v>
      </c>
      <c r="EC27" s="354">
        <f t="shared" si="9"/>
        <v>195405.81801444336</v>
      </c>
      <c r="ED27" s="354">
        <f t="shared" si="9"/>
        <v>204126.09259188952</v>
      </c>
      <c r="EE27" s="354">
        <f t="shared" ref="EE27:GP30" si="10">$C27*EE$26</f>
        <v>221518.89363572473</v>
      </c>
      <c r="EF27" s="354">
        <f t="shared" si="10"/>
        <v>230513.33200863024</v>
      </c>
      <c r="EG27" s="354">
        <f t="shared" si="10"/>
        <v>215016.01310333534</v>
      </c>
      <c r="EH27" s="354">
        <f t="shared" si="10"/>
        <v>266379.30763104465</v>
      </c>
      <c r="EI27" s="354">
        <f t="shared" si="10"/>
        <v>207404.14828335927</v>
      </c>
      <c r="EJ27" s="354">
        <f t="shared" si="10"/>
        <v>208943.56714654912</v>
      </c>
      <c r="EK27" s="354">
        <f t="shared" si="10"/>
        <v>200386.66380744675</v>
      </c>
      <c r="EL27" s="354">
        <f t="shared" si="10"/>
        <v>174828.47699571509</v>
      </c>
      <c r="EM27" s="354">
        <f t="shared" si="10"/>
        <v>184448.32626780274</v>
      </c>
      <c r="EN27" s="354">
        <f t="shared" si="10"/>
        <v>255567.00091537548</v>
      </c>
      <c r="EO27" s="354">
        <f t="shared" si="10"/>
        <v>202151.07261691117</v>
      </c>
      <c r="EP27" s="354">
        <f t="shared" si="10"/>
        <v>211811.81629336553</v>
      </c>
      <c r="EQ27" s="354">
        <f t="shared" si="10"/>
        <v>228886.72008339223</v>
      </c>
      <c r="ER27" s="354">
        <f t="shared" si="10"/>
        <v>237939.24810945702</v>
      </c>
      <c r="ES27" s="354">
        <f t="shared" si="10"/>
        <v>238698.09087559982</v>
      </c>
      <c r="ET27" s="354">
        <f t="shared" si="10"/>
        <v>280127.1216309857</v>
      </c>
      <c r="EU27" s="354">
        <f t="shared" si="10"/>
        <v>229810.86942151544</v>
      </c>
      <c r="EV27" s="354">
        <f t="shared" si="10"/>
        <v>208825.64166392959</v>
      </c>
      <c r="EW27" s="354">
        <f t="shared" si="10"/>
        <v>207679.20140062098</v>
      </c>
      <c r="EX27" s="354">
        <f t="shared" si="10"/>
        <v>183665.39389146591</v>
      </c>
      <c r="EY27" s="354">
        <f t="shared" si="10"/>
        <v>191141.33363786648</v>
      </c>
      <c r="EZ27" s="354">
        <f t="shared" si="10"/>
        <v>263121.66540399467</v>
      </c>
      <c r="FA27" s="354">
        <f t="shared" si="10"/>
        <v>209668.30230413724</v>
      </c>
      <c r="FB27" s="354">
        <f t="shared" si="10"/>
        <v>218958.349832537</v>
      </c>
      <c r="FC27" s="354">
        <f t="shared" si="10"/>
        <v>236038.74483178795</v>
      </c>
      <c r="FD27" s="354">
        <f t="shared" si="10"/>
        <v>245422.60310574327</v>
      </c>
      <c r="FE27" s="354">
        <f t="shared" si="10"/>
        <v>239407.80637608079</v>
      </c>
      <c r="FF27" s="354">
        <f t="shared" si="10"/>
        <v>284906.93270150287</v>
      </c>
      <c r="FG27" s="354">
        <f t="shared" si="10"/>
        <v>235239.17959682687</v>
      </c>
      <c r="FH27" s="354">
        <f t="shared" si="10"/>
        <v>219936.42171594553</v>
      </c>
      <c r="FI27" s="354">
        <f t="shared" si="10"/>
        <v>209961.40159587804</v>
      </c>
      <c r="FJ27" s="354">
        <f t="shared" si="10"/>
        <v>193259.09823186067</v>
      </c>
      <c r="FK27" s="354">
        <f t="shared" si="10"/>
        <v>192912.25849406084</v>
      </c>
      <c r="FL27" s="354">
        <f t="shared" si="10"/>
        <v>268013.9827406244</v>
      </c>
      <c r="FM27" s="354">
        <f t="shared" si="10"/>
        <v>215749.02036530766</v>
      </c>
      <c r="FN27" s="354">
        <f t="shared" si="10"/>
        <v>224401.62320007916</v>
      </c>
      <c r="FO27" s="354">
        <f t="shared" si="10"/>
        <v>241935.28152443853</v>
      </c>
      <c r="FP27" s="354">
        <f t="shared" si="10"/>
        <v>252022.65545545239</v>
      </c>
      <c r="FQ27" s="354">
        <f t="shared" si="10"/>
        <v>250135.80820812675</v>
      </c>
      <c r="FR27" s="354">
        <f t="shared" si="10"/>
        <v>293348.82979209261</v>
      </c>
      <c r="FS27" s="354">
        <f t="shared" si="10"/>
        <v>243212.47185540601</v>
      </c>
      <c r="FT27" s="354">
        <f t="shared" si="10"/>
        <v>222056.0397695057</v>
      </c>
      <c r="FU27" s="354">
        <f t="shared" si="10"/>
        <v>221398.23948795593</v>
      </c>
      <c r="FV27" s="354">
        <f t="shared" si="10"/>
        <v>197172.45436327951</v>
      </c>
      <c r="FW27" s="354">
        <f t="shared" si="10"/>
        <v>205409.47570816983</v>
      </c>
      <c r="FX27" s="354">
        <f t="shared" si="10"/>
        <v>278140.84255966468</v>
      </c>
      <c r="FY27" s="354">
        <f t="shared" si="10"/>
        <v>224219.26988193099</v>
      </c>
      <c r="FZ27" s="354">
        <f t="shared" si="10"/>
        <v>233395.75948589627</v>
      </c>
      <c r="GA27" s="354">
        <f t="shared" si="10"/>
        <v>250511.83605212998</v>
      </c>
      <c r="GB27" s="354">
        <f t="shared" si="10"/>
        <v>260600.83334833873</v>
      </c>
      <c r="GC27" s="354">
        <f t="shared" si="10"/>
        <v>264867.85864435101</v>
      </c>
      <c r="GD27" s="354">
        <f t="shared" si="10"/>
        <v>304147.32802225224</v>
      </c>
      <c r="GE27" s="354">
        <f t="shared" si="10"/>
        <v>253010.09627346802</v>
      </c>
      <c r="GF27" s="354">
        <f t="shared" si="10"/>
        <v>232099.73670704669</v>
      </c>
      <c r="GG27" s="354">
        <f t="shared" si="10"/>
        <v>230824.41536348619</v>
      </c>
      <c r="GH27" s="354">
        <f t="shared" si="10"/>
        <v>205991.92078899668</v>
      </c>
      <c r="GI27" s="354">
        <f t="shared" si="10"/>
        <v>214383.70953669809</v>
      </c>
      <c r="GJ27" s="354">
        <f t="shared" si="10"/>
        <v>287194.53093893838</v>
      </c>
      <c r="GK27" s="354">
        <f t="shared" si="10"/>
        <v>232791.33545195323</v>
      </c>
      <c r="GL27" s="354">
        <f t="shared" si="10"/>
        <v>241735.08248212218</v>
      </c>
      <c r="GM27" s="354">
        <f t="shared" si="10"/>
        <v>258717.23565464659</v>
      </c>
      <c r="GN27" s="354">
        <f t="shared" si="10"/>
        <v>269048.16800652025</v>
      </c>
      <c r="GO27" s="354">
        <f t="shared" si="10"/>
        <v>268246.629324131</v>
      </c>
      <c r="GP27" s="354">
        <f t="shared" si="10"/>
        <v>310486.55499191605</v>
      </c>
      <c r="GQ27" s="354">
        <f t="shared" ref="GQ27:JB30" si="11">$C27*GQ$26</f>
        <v>248966.16935037283</v>
      </c>
      <c r="GR27" s="354">
        <f t="shared" si="11"/>
        <v>251087.40512264016</v>
      </c>
      <c r="GS27" s="354">
        <f t="shared" si="11"/>
        <v>241361.02808554712</v>
      </c>
      <c r="GT27" s="354">
        <f t="shared" si="11"/>
        <v>213907.96330945202</v>
      </c>
      <c r="GU27" s="354">
        <f t="shared" si="11"/>
        <v>224814.3362742422</v>
      </c>
      <c r="GV27" s="354">
        <f t="shared" si="11"/>
        <v>296988.83804551524</v>
      </c>
      <c r="GW27" s="354">
        <f t="shared" si="11"/>
        <v>241736.50963187171</v>
      </c>
      <c r="GX27" s="354">
        <f t="shared" si="11"/>
        <v>250638.08869238812</v>
      </c>
      <c r="GY27" s="354">
        <f t="shared" si="11"/>
        <v>267388.68787676317</v>
      </c>
      <c r="GZ27" s="354">
        <f t="shared" si="11"/>
        <v>277890.03687192634</v>
      </c>
      <c r="HA27" s="354">
        <f t="shared" si="11"/>
        <v>261046.90304820109</v>
      </c>
      <c r="HB27" s="354">
        <f t="shared" si="11"/>
        <v>312885.47090981709</v>
      </c>
      <c r="HC27" s="354">
        <f t="shared" si="11"/>
        <v>263788.97860558622</v>
      </c>
      <c r="HD27" s="354">
        <f t="shared" si="11"/>
        <v>241427.27550171604</v>
      </c>
      <c r="HE27" s="354">
        <f t="shared" si="11"/>
        <v>242308.16992131714</v>
      </c>
      <c r="HF27" s="354">
        <f t="shared" si="11"/>
        <v>218065.78271137399</v>
      </c>
      <c r="HG27" s="354">
        <f t="shared" si="11"/>
        <v>227564.37055594785</v>
      </c>
      <c r="HH27" s="354">
        <f t="shared" si="11"/>
        <v>301685.71915214817</v>
      </c>
      <c r="HI27" s="354">
        <f t="shared" si="11"/>
        <v>247158.5677337501</v>
      </c>
      <c r="HJ27" s="354">
        <f t="shared" si="11"/>
        <v>256241.33552434022</v>
      </c>
      <c r="HK27" s="354">
        <f t="shared" si="11"/>
        <v>273499.88708980521</v>
      </c>
      <c r="HL27" s="354">
        <f t="shared" si="11"/>
        <v>284780.44008552033</v>
      </c>
      <c r="HM27" s="354">
        <f t="shared" si="11"/>
        <v>284393.95776966226</v>
      </c>
      <c r="HN27" s="354">
        <f t="shared" si="11"/>
        <v>326637.01723808434</v>
      </c>
      <c r="HO27" s="354">
        <f t="shared" si="11"/>
        <v>275685.15967833268</v>
      </c>
      <c r="HP27" s="354">
        <f t="shared" si="11"/>
        <v>254399.59242023702</v>
      </c>
      <c r="HQ27" s="354">
        <f t="shared" si="11"/>
        <v>253879.3222263729</v>
      </c>
      <c r="HR27" s="354">
        <f t="shared" si="11"/>
        <v>233005.18770136914</v>
      </c>
      <c r="HS27" s="354">
        <f t="shared" si="11"/>
        <v>233255.15206244995</v>
      </c>
      <c r="HT27" s="354">
        <f t="shared" si="11"/>
        <v>310819.50013526989</v>
      </c>
      <c r="HU27" s="354">
        <f t="shared" si="11"/>
        <v>256678.06311041169</v>
      </c>
      <c r="HV27" s="354">
        <f t="shared" si="11"/>
        <v>264582.33270414959</v>
      </c>
      <c r="HW27" s="354">
        <f t="shared" si="11"/>
        <v>282043.28261886456</v>
      </c>
      <c r="HX27" s="354">
        <f t="shared" si="11"/>
        <v>293769.17691753717</v>
      </c>
      <c r="HY27" s="354">
        <f t="shared" si="11"/>
        <v>290709.4751377498</v>
      </c>
      <c r="HZ27" s="354">
        <f t="shared" si="11"/>
        <v>334481.48488128791</v>
      </c>
      <c r="IA27" s="354">
        <f t="shared" si="11"/>
        <v>272895.02686469239</v>
      </c>
      <c r="IB27" s="354">
        <f t="shared" si="11"/>
        <v>274800.3042476562</v>
      </c>
      <c r="IC27" s="354">
        <f t="shared" si="11"/>
        <v>265612.72353035526</v>
      </c>
      <c r="ID27" s="354">
        <f t="shared" si="11"/>
        <v>237639.98285321958</v>
      </c>
      <c r="IE27" s="354">
        <f t="shared" si="11"/>
        <v>249730.68119010041</v>
      </c>
      <c r="IF27" s="354">
        <f t="shared" si="11"/>
        <v>323055.54329872219</v>
      </c>
      <c r="IG27" s="354">
        <f t="shared" si="11"/>
        <v>266941.12468092155</v>
      </c>
      <c r="IH27" s="354">
        <f t="shared" si="11"/>
        <v>275593.6724624387</v>
      </c>
      <c r="II27" s="354">
        <f t="shared" si="11"/>
        <v>292352.2473105971</v>
      </c>
      <c r="IJ27" s="354">
        <f t="shared" si="11"/>
        <v>303988.8226446273</v>
      </c>
      <c r="IK27" s="354">
        <f t="shared" si="11"/>
        <v>306530.90525649476</v>
      </c>
      <c r="IL27" s="354">
        <f t="shared" si="11"/>
        <v>346596.10032816557</v>
      </c>
      <c r="IM27" s="354">
        <f t="shared" si="11"/>
        <v>294761.66569549777</v>
      </c>
      <c r="IN27" s="354">
        <f t="shared" si="11"/>
        <v>273413.85438096593</v>
      </c>
      <c r="IO27" s="354">
        <f t="shared" si="11"/>
        <v>272619.08866049396</v>
      </c>
      <c r="IP27" s="354">
        <f t="shared" si="11"/>
        <v>246642.0242217246</v>
      </c>
      <c r="IQ27" s="354">
        <f t="shared" si="11"/>
        <v>256835.36578617053</v>
      </c>
      <c r="IR27" s="354">
        <f t="shared" si="11"/>
        <v>331388.06227734883</v>
      </c>
      <c r="IS27" s="354">
        <f t="shared" si="11"/>
        <v>275407.92842846602</v>
      </c>
      <c r="IT27" s="354">
        <f t="shared" si="11"/>
        <v>283829.43322896474</v>
      </c>
      <c r="IU27" s="354">
        <f t="shared" si="11"/>
        <v>300734.70100261725</v>
      </c>
      <c r="IV27" s="354">
        <f t="shared" si="11"/>
        <v>312885.00225134339</v>
      </c>
      <c r="IW27" s="354">
        <f t="shared" si="11"/>
        <v>315719.52492752048</v>
      </c>
      <c r="IX27" s="354">
        <f t="shared" si="11"/>
        <v>355690.96571851196</v>
      </c>
      <c r="IY27" s="354">
        <f t="shared" si="11"/>
        <v>303716.22716110834</v>
      </c>
      <c r="IZ27" s="354">
        <f t="shared" si="11"/>
        <v>288508.76222878654</v>
      </c>
      <c r="JA27" s="354">
        <f t="shared" si="11"/>
        <v>278245.66960259463</v>
      </c>
      <c r="JB27" s="354">
        <f t="shared" si="11"/>
        <v>259200.20232795502</v>
      </c>
      <c r="JC27" s="354">
        <f t="shared" ref="JC27:LN30" si="12">$C27*JC$26</f>
        <v>261511.1092663446</v>
      </c>
      <c r="JD27" s="354">
        <f t="shared" si="12"/>
        <v>339041.92708397045</v>
      </c>
      <c r="JE27" s="354">
        <f t="shared" si="12"/>
        <v>284034.43178577017</v>
      </c>
      <c r="JF27" s="354">
        <f t="shared" si="12"/>
        <v>291689.85784622264</v>
      </c>
      <c r="JG27" s="354">
        <f t="shared" si="12"/>
        <v>308946.52348481788</v>
      </c>
      <c r="JH27" s="354">
        <f t="shared" si="12"/>
        <v>321787.61603071872</v>
      </c>
      <c r="JI27" s="354">
        <f t="shared" si="12"/>
        <v>319642.41938817542</v>
      </c>
      <c r="JJ27" s="354">
        <f t="shared" si="12"/>
        <v>362778.72214465466</v>
      </c>
      <c r="JK27" s="354">
        <f t="shared" si="12"/>
        <v>300560.70730941149</v>
      </c>
      <c r="JL27" s="354">
        <f t="shared" si="12"/>
        <v>302338.85966977774</v>
      </c>
      <c r="JM27" s="354">
        <f t="shared" si="12"/>
        <v>293293.94875553151</v>
      </c>
      <c r="JN27" s="354">
        <f t="shared" si="12"/>
        <v>264504.6850294472</v>
      </c>
      <c r="JO27" s="354">
        <f t="shared" si="12"/>
        <v>277731.75735380664</v>
      </c>
      <c r="JP27" s="354">
        <f t="shared" si="12"/>
        <v>352129.64127027272</v>
      </c>
      <c r="JQ27" s="354">
        <f t="shared" si="12"/>
        <v>294963.36670352484</v>
      </c>
      <c r="JR27" s="354">
        <f t="shared" si="12"/>
        <v>303255.22250145336</v>
      </c>
      <c r="JS27" s="354">
        <f t="shared" si="12"/>
        <v>319941.61547493935</v>
      </c>
      <c r="JT27" s="354">
        <f t="shared" si="12"/>
        <v>332731.54237314244</v>
      </c>
      <c r="JU27" s="354">
        <f t="shared" si="12"/>
        <v>330887.72136158979</v>
      </c>
      <c r="JV27" s="354">
        <f t="shared" si="12"/>
        <v>373568.67441577982</v>
      </c>
      <c r="JW27" s="354">
        <f t="shared" si="12"/>
        <v>321729.21158587385</v>
      </c>
      <c r="JX27" s="354">
        <f t="shared" si="12"/>
        <v>299942.6173637716</v>
      </c>
      <c r="JY27" s="354">
        <f t="shared" si="12"/>
        <v>299835.020718657</v>
      </c>
      <c r="JZ27" s="354">
        <f t="shared" si="12"/>
        <v>273311.65295478591</v>
      </c>
      <c r="KA27" s="354">
        <f t="shared" si="12"/>
        <v>284791.98715273233</v>
      </c>
      <c r="KB27" s="354">
        <f t="shared" si="12"/>
        <v>360623.56509792455</v>
      </c>
      <c r="KC27" s="354">
        <f t="shared" si="12"/>
        <v>303703.55926610087</v>
      </c>
      <c r="KD27" s="354">
        <f t="shared" si="12"/>
        <v>311853.24215188646</v>
      </c>
      <c r="KE27" s="354">
        <f t="shared" si="12"/>
        <v>328771.57872116857</v>
      </c>
      <c r="KF27" s="354">
        <f t="shared" si="12"/>
        <v>342173.38442861388</v>
      </c>
      <c r="KG27" s="354">
        <f t="shared" si="12"/>
        <v>333643.45859580609</v>
      </c>
      <c r="KH27" s="354">
        <f t="shared" si="12"/>
        <v>380554.9747521102</v>
      </c>
      <c r="KI27" s="354">
        <f t="shared" si="12"/>
        <v>329430.71298542194</v>
      </c>
      <c r="KJ27" s="354">
        <f t="shared" si="12"/>
        <v>313391.14210990281</v>
      </c>
      <c r="KK27" s="354">
        <f t="shared" si="12"/>
        <v>304547.52001008624</v>
      </c>
      <c r="KL27" s="354">
        <f t="shared" si="12"/>
        <v>285330.35716270807</v>
      </c>
      <c r="KM27" s="354">
        <f t="shared" si="12"/>
        <v>289128.55741369195</v>
      </c>
      <c r="KN27" s="354">
        <f t="shared" si="12"/>
        <v>368210.08989302005</v>
      </c>
      <c r="KO27" s="354">
        <f t="shared" si="12"/>
        <v>312424.57635667099</v>
      </c>
      <c r="KP27" s="354">
        <f t="shared" si="12"/>
        <v>319933.1880921452</v>
      </c>
      <c r="KQ27" s="354">
        <f t="shared" si="12"/>
        <v>337320.16054911993</v>
      </c>
      <c r="KR27" s="354">
        <f t="shared" si="12"/>
        <v>351537.42917746061</v>
      </c>
      <c r="KS27" s="354">
        <f t="shared" si="12"/>
        <v>347087.85293623287</v>
      </c>
      <c r="KT27" s="354">
        <f t="shared" si="12"/>
        <v>391764.21260900469</v>
      </c>
      <c r="KU27" s="354">
        <f t="shared" si="12"/>
        <v>340147.47830707568</v>
      </c>
      <c r="KV27" s="354">
        <f t="shared" si="12"/>
        <v>318245.94982917816</v>
      </c>
      <c r="KW27" s="354">
        <f t="shared" si="12"/>
        <v>318753.70740644477</v>
      </c>
      <c r="KX27" s="354">
        <f t="shared" si="12"/>
        <v>291958.45279325271</v>
      </c>
      <c r="KY27" s="354">
        <f t="shared" si="12"/>
        <v>304444.52807563747</v>
      </c>
      <c r="KZ27" s="354">
        <f t="shared" si="12"/>
        <v>381254.91618249629</v>
      </c>
      <c r="LA27" s="354">
        <f t="shared" si="12"/>
        <v>323731.29235283937</v>
      </c>
      <c r="LB27" s="354">
        <f t="shared" si="12"/>
        <v>331738.68657348555</v>
      </c>
      <c r="LC27" s="354">
        <f t="shared" si="12"/>
        <v>348706.44684903027</v>
      </c>
      <c r="LD27" s="354">
        <f t="shared" si="12"/>
        <v>363026.06088898558</v>
      </c>
      <c r="LE27" s="354">
        <f t="shared" si="12"/>
        <v>364187.82289648982</v>
      </c>
      <c r="LF27" s="354">
        <f t="shared" si="12"/>
        <v>405267.04527320212</v>
      </c>
      <c r="LG27" s="354">
        <f t="shared" si="12"/>
        <v>352674.42851344473</v>
      </c>
      <c r="LH27" s="354">
        <f t="shared" si="12"/>
        <v>330975.69646217534</v>
      </c>
      <c r="LI27" s="354">
        <f t="shared" si="12"/>
        <v>330944.15235900658</v>
      </c>
      <c r="LJ27" s="354">
        <f t="shared" si="12"/>
        <v>303507.88870686718</v>
      </c>
      <c r="LK27" s="354">
        <f t="shared" si="12"/>
        <v>316262.68033576617</v>
      </c>
      <c r="LL27" s="354">
        <f t="shared" si="12"/>
        <v>393267.37537509506</v>
      </c>
      <c r="LM27" s="354">
        <f t="shared" si="12"/>
        <v>335188.46465851006</v>
      </c>
      <c r="LN27" s="354">
        <f t="shared" si="12"/>
        <v>342944.27115288057</v>
      </c>
      <c r="LO27" s="354">
        <f t="shared" ref="LO27:NA30" si="13">$C27*LO$26</f>
        <v>359782.7155686256</v>
      </c>
      <c r="LP27" s="354">
        <f t="shared" si="13"/>
        <v>374452.39772568567</v>
      </c>
      <c r="LQ27" s="354">
        <f t="shared" si="13"/>
        <v>370970.20315515285</v>
      </c>
      <c r="LR27" s="354">
        <f t="shared" si="13"/>
        <v>414764.3076048037</v>
      </c>
      <c r="LS27" s="354">
        <f t="shared" si="13"/>
        <v>351701.60362867045</v>
      </c>
      <c r="LT27" s="354">
        <f t="shared" si="13"/>
        <v>353050.72738885443</v>
      </c>
      <c r="LU27" s="354">
        <f t="shared" si="13"/>
        <v>344552.66186252289</v>
      </c>
      <c r="LV27" s="354">
        <f t="shared" si="13"/>
        <v>314410.40370898129</v>
      </c>
      <c r="LW27" s="354">
        <f t="shared" si="13"/>
        <v>329775.90818369825</v>
      </c>
      <c r="LX27" s="354">
        <f t="shared" si="13"/>
        <v>406230.84424749314</v>
      </c>
      <c r="LY27" s="354">
        <f t="shared" si="13"/>
        <v>347203.71886248776</v>
      </c>
      <c r="LZ27" s="354">
        <f t="shared" si="13"/>
        <v>354881.40902368212</v>
      </c>
      <c r="MA27" s="354">
        <f t="shared" si="13"/>
        <v>371478.04260649014</v>
      </c>
      <c r="MB27" s="354">
        <f t="shared" si="13"/>
        <v>386416.76013661578</v>
      </c>
      <c r="MC27" s="354">
        <f t="shared" si="13"/>
        <v>366824.39947891654</v>
      </c>
      <c r="MD27" s="354">
        <f t="shared" si="13"/>
        <v>420258.39936105424</v>
      </c>
      <c r="ME27" s="354">
        <f t="shared" si="13"/>
        <v>369582.50259145163</v>
      </c>
      <c r="MF27" s="354">
        <f t="shared" si="13"/>
        <v>346430.85022106138</v>
      </c>
      <c r="MG27" s="354">
        <f t="shared" si="13"/>
        <v>348569.30778061331</v>
      </c>
      <c r="MH27" s="354">
        <f t="shared" si="13"/>
        <v>321572.99585898453</v>
      </c>
      <c r="MI27" s="354">
        <f t="shared" si="13"/>
        <v>335637.6568660342</v>
      </c>
      <c r="MJ27" s="354">
        <f t="shared" si="13"/>
        <v>414141.90374261123</v>
      </c>
      <c r="MK27" s="354">
        <f t="shared" si="13"/>
        <v>355749.17818277737</v>
      </c>
      <c r="ML27" s="354">
        <f t="shared" si="13"/>
        <v>363578.31561205391</v>
      </c>
      <c r="MM27" s="354">
        <f t="shared" si="13"/>
        <v>380679.07325733581</v>
      </c>
      <c r="MN27" s="354">
        <f t="shared" si="13"/>
        <v>396503.21651338914</v>
      </c>
      <c r="MO27" s="354">
        <f t="shared" si="13"/>
        <v>393301.59591340245</v>
      </c>
      <c r="MP27" s="354">
        <f t="shared" si="13"/>
        <v>437186.06957439578</v>
      </c>
      <c r="MQ27" s="354">
        <f t="shared" si="13"/>
        <v>384619.86708379147</v>
      </c>
      <c r="MR27" s="354">
        <f t="shared" si="13"/>
        <v>362528.48392892361</v>
      </c>
      <c r="MS27" s="354">
        <f t="shared" si="13"/>
        <v>363297.49037280807</v>
      </c>
      <c r="MT27" s="354">
        <f t="shared" si="13"/>
        <v>335253.72958583065</v>
      </c>
      <c r="MU27" s="354">
        <f t="shared" si="13"/>
        <v>349521.83071909868</v>
      </c>
      <c r="MV27" s="354">
        <f t="shared" si="13"/>
        <v>428016.65925430186</v>
      </c>
      <c r="MW27" s="354">
        <f t="shared" si="13"/>
        <v>368867.71936831879</v>
      </c>
      <c r="MX27" s="354">
        <f t="shared" si="13"/>
        <v>376322.50031393196</v>
      </c>
      <c r="MY27" s="354">
        <f t="shared" si="13"/>
        <v>393185.26979840529</v>
      </c>
      <c r="MZ27" s="354">
        <f t="shared" si="13"/>
        <v>409305.17325349699</v>
      </c>
      <c r="NA27" s="478">
        <f t="shared" si="13"/>
        <v>399135.08392512886</v>
      </c>
    </row>
    <row r="28" spans="1:365" x14ac:dyDescent="0.2">
      <c r="A28" s="260" t="s">
        <v>625</v>
      </c>
      <c r="B28" s="258" t="s">
        <v>599</v>
      </c>
      <c r="C28" s="275">
        <f>150*0.22/18999</f>
        <v>1.7369335228169904E-3</v>
      </c>
      <c r="E28" s="263"/>
      <c r="F28" s="354">
        <f>$C28*F$26</f>
        <v>965.49650561421549</v>
      </c>
      <c r="G28" s="354">
        <f t="shared" si="8"/>
        <v>688.45138409658148</v>
      </c>
      <c r="H28" s="354">
        <f t="shared" si="8"/>
        <v>697.83636750789628</v>
      </c>
      <c r="I28" s="354">
        <f t="shared" si="8"/>
        <v>652.4250238442396</v>
      </c>
      <c r="J28" s="354">
        <f t="shared" si="8"/>
        <v>538.70785403221896</v>
      </c>
      <c r="K28" s="354">
        <f t="shared" si="8"/>
        <v>569.84113473220236</v>
      </c>
      <c r="L28" s="354">
        <f t="shared" si="8"/>
        <v>895.8694196236778</v>
      </c>
      <c r="M28" s="354">
        <f t="shared" si="8"/>
        <v>652.46412445194755</v>
      </c>
      <c r="N28" s="354">
        <f t="shared" si="8"/>
        <v>702.53806428337543</v>
      </c>
      <c r="O28" s="354">
        <f t="shared" si="8"/>
        <v>784.60566974935716</v>
      </c>
      <c r="P28" s="354">
        <f t="shared" si="8"/>
        <v>813.25981872797195</v>
      </c>
      <c r="Q28" s="354">
        <f t="shared" si="8"/>
        <v>825.80637347498237</v>
      </c>
      <c r="R28" s="354">
        <f t="shared" si="8"/>
        <v>1018.5151383656653</v>
      </c>
      <c r="S28" s="354">
        <f t="shared" si="8"/>
        <v>783.0768095102261</v>
      </c>
      <c r="T28" s="354">
        <f t="shared" si="8"/>
        <v>685.03333390248235</v>
      </c>
      <c r="U28" s="354">
        <f t="shared" si="8"/>
        <v>675.22209658875863</v>
      </c>
      <c r="V28" s="354">
        <f t="shared" si="8"/>
        <v>569.24362519340036</v>
      </c>
      <c r="W28" s="354">
        <f t="shared" si="8"/>
        <v>589.94370089745837</v>
      </c>
      <c r="X28" s="354">
        <f t="shared" si="8"/>
        <v>919.91160437125779</v>
      </c>
      <c r="Y28" s="354">
        <f t="shared" si="8"/>
        <v>676.7150119353422</v>
      </c>
      <c r="Z28" s="354">
        <f t="shared" si="8"/>
        <v>725.19931834359522</v>
      </c>
      <c r="AA28" s="354">
        <f t="shared" si="8"/>
        <v>807.38385008098248</v>
      </c>
      <c r="AB28" s="354">
        <f t="shared" si="8"/>
        <v>837.36000865430287</v>
      </c>
      <c r="AC28" s="354">
        <f t="shared" si="8"/>
        <v>817.75872297903504</v>
      </c>
      <c r="AD28" s="354">
        <f t="shared" si="8"/>
        <v>1030.2703340436199</v>
      </c>
      <c r="AE28" s="354">
        <f t="shared" si="8"/>
        <v>797.95085278771785</v>
      </c>
      <c r="AF28" s="354">
        <f t="shared" si="8"/>
        <v>727.45717715382011</v>
      </c>
      <c r="AG28" s="354">
        <f t="shared" si="8"/>
        <v>675.50656485744037</v>
      </c>
      <c r="AH28" s="354">
        <f t="shared" si="8"/>
        <v>604.82974021545749</v>
      </c>
      <c r="AI28" s="354">
        <f t="shared" si="8"/>
        <v>587.86377930204401</v>
      </c>
      <c r="AJ28" s="354">
        <f t="shared" si="8"/>
        <v>932.52525859259299</v>
      </c>
      <c r="AK28" s="354">
        <f t="shared" si="8"/>
        <v>695.39475853665533</v>
      </c>
      <c r="AL28" s="354">
        <f t="shared" si="8"/>
        <v>740.99433871836925</v>
      </c>
      <c r="AM28" s="354">
        <f t="shared" si="8"/>
        <v>825.41569296611874</v>
      </c>
      <c r="AN28" s="354">
        <f t="shared" si="8"/>
        <v>858.44566384819814</v>
      </c>
      <c r="AO28" s="354">
        <f t="shared" si="8"/>
        <v>887.3078076881651</v>
      </c>
      <c r="AP28" s="354">
        <f t="shared" si="8"/>
        <v>1071.6303770685527</v>
      </c>
      <c r="AQ28" s="354">
        <f t="shared" si="8"/>
        <v>782.38028130283021</v>
      </c>
      <c r="AR28" s="354">
        <f t="shared" si="8"/>
        <v>797.75946460721661</v>
      </c>
      <c r="AS28" s="354">
        <f t="shared" si="8"/>
        <v>744.51712326207416</v>
      </c>
      <c r="AT28" s="354">
        <f t="shared" si="8"/>
        <v>624.00388039071083</v>
      </c>
      <c r="AU28" s="354">
        <f t="shared" si="8"/>
        <v>657.11807887747477</v>
      </c>
      <c r="AV28" s="354">
        <f t="shared" si="8"/>
        <v>983.87002085984534</v>
      </c>
      <c r="AW28" s="354">
        <f t="shared" si="8"/>
        <v>735.30056398930287</v>
      </c>
      <c r="AX28" s="354">
        <f t="shared" si="8"/>
        <v>782.94170680582204</v>
      </c>
      <c r="AY28" s="354">
        <f t="shared" si="8"/>
        <v>863.58358691021101</v>
      </c>
      <c r="AZ28" s="354">
        <f t="shared" si="8"/>
        <v>894.80075478670233</v>
      </c>
      <c r="BA28" s="354">
        <f t="shared" si="8"/>
        <v>923.99609000266912</v>
      </c>
      <c r="BB28" s="354">
        <f t="shared" si="8"/>
        <v>1105.8100495535894</v>
      </c>
      <c r="BC28" s="354">
        <f t="shared" si="8"/>
        <v>866.09799347501792</v>
      </c>
      <c r="BD28" s="354">
        <f t="shared" si="8"/>
        <v>768.41043822768131</v>
      </c>
      <c r="BE28" s="354">
        <f t="shared" si="8"/>
        <v>757.51130323591144</v>
      </c>
      <c r="BF28" s="354">
        <f t="shared" si="8"/>
        <v>648.06735811019144</v>
      </c>
      <c r="BG28" s="354">
        <f t="shared" si="8"/>
        <v>671.92093889342823</v>
      </c>
      <c r="BH28" s="354">
        <f t="shared" si="8"/>
        <v>1004.7062516236626</v>
      </c>
      <c r="BI28" s="354">
        <f t="shared" si="8"/>
        <v>757.81139742807875</v>
      </c>
      <c r="BJ28" s="354">
        <f t="shared" si="8"/>
        <v>804.87651685717753</v>
      </c>
      <c r="BK28" s="354">
        <f t="shared" si="8"/>
        <v>886.5786645701869</v>
      </c>
      <c r="BL28" s="354">
        <f t="shared" si="8"/>
        <v>919.94806936240832</v>
      </c>
      <c r="BM28" s="354">
        <f t="shared" si="8"/>
        <v>925.93973225502134</v>
      </c>
      <c r="BN28" s="354">
        <f t="shared" si="8"/>
        <v>1122.5567652649586</v>
      </c>
      <c r="BO28" s="354">
        <f t="shared" si="8"/>
        <v>885.48353414429459</v>
      </c>
      <c r="BP28" s="354">
        <f t="shared" si="8"/>
        <v>815.88253008552226</v>
      </c>
      <c r="BQ28" s="354">
        <f t="shared" si="8"/>
        <v>762.112623682807</v>
      </c>
      <c r="BR28" s="354">
        <f t="shared" si="8"/>
        <v>687.60251022745751</v>
      </c>
      <c r="BS28" s="354">
        <f t="shared" si="9"/>
        <v>673.7571233707622</v>
      </c>
      <c r="BT28" s="354">
        <f t="shared" si="9"/>
        <v>1021.0957879307335</v>
      </c>
      <c r="BU28" s="354">
        <f t="shared" si="9"/>
        <v>780.0290343979791</v>
      </c>
      <c r="BV28" s="354">
        <f t="shared" si="9"/>
        <v>824.06993580428696</v>
      </c>
      <c r="BW28" s="354">
        <f t="shared" si="9"/>
        <v>907.89871131817279</v>
      </c>
      <c r="BX28" s="354">
        <f t="shared" si="9"/>
        <v>944.32394802281988</v>
      </c>
      <c r="BY28" s="354">
        <f t="shared" si="9"/>
        <v>874.68585890728968</v>
      </c>
      <c r="BZ28" s="354">
        <f t="shared" si="9"/>
        <v>1118.3186235935204</v>
      </c>
      <c r="CA28" s="354">
        <f t="shared" si="9"/>
        <v>890.34374211403292</v>
      </c>
      <c r="CB28" s="354">
        <f t="shared" si="9"/>
        <v>787.05659186285709</v>
      </c>
      <c r="CC28" s="354">
        <f t="shared" si="9"/>
        <v>787.30212298339165</v>
      </c>
      <c r="CD28" s="354">
        <f t="shared" si="9"/>
        <v>714.04777206977008</v>
      </c>
      <c r="CE28" s="354">
        <f t="shared" si="9"/>
        <v>691.57732124798622</v>
      </c>
      <c r="CF28" s="354">
        <f t="shared" si="9"/>
        <v>1046.1445877255833</v>
      </c>
      <c r="CG28" s="354">
        <f t="shared" si="9"/>
        <v>805.46385137603568</v>
      </c>
      <c r="CH28" s="354">
        <f t="shared" si="9"/>
        <v>848.66682394927682</v>
      </c>
      <c r="CI28" s="354">
        <f t="shared" si="9"/>
        <v>933.5127164494985</v>
      </c>
      <c r="CJ28" s="354">
        <f t="shared" si="9"/>
        <v>971.88361230835346</v>
      </c>
      <c r="CK28" s="354">
        <f t="shared" si="9"/>
        <v>948.92830395428973</v>
      </c>
      <c r="CL28" s="354">
        <f t="shared" si="9"/>
        <v>1164.6705270800444</v>
      </c>
      <c r="CM28" s="354">
        <f t="shared" si="9"/>
        <v>930.93934286125113</v>
      </c>
      <c r="CN28" s="354">
        <f t="shared" si="9"/>
        <v>830.43717743359809</v>
      </c>
      <c r="CO28" s="354">
        <f t="shared" si="9"/>
        <v>826.52768269218359</v>
      </c>
      <c r="CP28" s="354">
        <f t="shared" si="9"/>
        <v>738.88161308560768</v>
      </c>
      <c r="CQ28" s="354">
        <f t="shared" si="9"/>
        <v>723.66123547287111</v>
      </c>
      <c r="CR28" s="354">
        <f t="shared" si="9"/>
        <v>1079.3951195916275</v>
      </c>
      <c r="CS28" s="354">
        <f t="shared" si="9"/>
        <v>835.79277459460263</v>
      </c>
      <c r="CT28" s="354">
        <f t="shared" si="9"/>
        <v>878.96824003081531</v>
      </c>
      <c r="CU28" s="354">
        <f t="shared" si="9"/>
        <v>963.66485882833058</v>
      </c>
      <c r="CV28" s="354">
        <f t="shared" si="9"/>
        <v>1003.0682990139034</v>
      </c>
      <c r="CW28" s="354">
        <f t="shared" si="9"/>
        <v>999.41036583500841</v>
      </c>
      <c r="CX28" s="354">
        <f t="shared" si="9"/>
        <v>1203.2300701322176</v>
      </c>
      <c r="CY28" s="354">
        <f t="shared" si="9"/>
        <v>914.98054951544145</v>
      </c>
      <c r="CZ28" s="354">
        <f t="shared" si="9"/>
        <v>927.43992357842649</v>
      </c>
      <c r="DA28" s="354">
        <f t="shared" si="9"/>
        <v>878.82753647236336</v>
      </c>
      <c r="DB28" s="354">
        <f t="shared" si="9"/>
        <v>755.7983942856572</v>
      </c>
      <c r="DC28" s="354">
        <f t="shared" si="9"/>
        <v>796.13870362037358</v>
      </c>
      <c r="DD28" s="354">
        <f t="shared" si="9"/>
        <v>1130.1640921781045</v>
      </c>
      <c r="DE28" s="354">
        <f t="shared" si="9"/>
        <v>876.68886399838289</v>
      </c>
      <c r="DF28" s="354">
        <f t="shared" si="9"/>
        <v>923.00640044993963</v>
      </c>
      <c r="DG28" s="354">
        <f t="shared" si="9"/>
        <v>1003.861976236733</v>
      </c>
      <c r="DH28" s="354">
        <f t="shared" si="9"/>
        <v>1042.0258458334526</v>
      </c>
      <c r="DI28" s="354">
        <f t="shared" si="9"/>
        <v>1065.1116557079147</v>
      </c>
      <c r="DJ28" s="354">
        <f t="shared" si="9"/>
        <v>1250.7654748763719</v>
      </c>
      <c r="DK28" s="354">
        <f t="shared" si="9"/>
        <v>1009.1055630713104</v>
      </c>
      <c r="DL28" s="354">
        <f t="shared" si="9"/>
        <v>910.19479129664956</v>
      </c>
      <c r="DM28" s="354">
        <f t="shared" si="9"/>
        <v>901.48121465474924</v>
      </c>
      <c r="DN28" s="354">
        <f t="shared" si="9"/>
        <v>788.1398789005591</v>
      </c>
      <c r="DO28" s="354">
        <f t="shared" si="9"/>
        <v>818.88372867923158</v>
      </c>
      <c r="DP28" s="354">
        <f t="shared" si="9"/>
        <v>1158.3008592245228</v>
      </c>
      <c r="DQ28" s="354">
        <f t="shared" si="9"/>
        <v>905.76444279600003</v>
      </c>
      <c r="DR28" s="354">
        <f t="shared" si="9"/>
        <v>951.04242372148826</v>
      </c>
      <c r="DS28" s="354">
        <f t="shared" si="9"/>
        <v>1032.5739993562688</v>
      </c>
      <c r="DT28" s="354">
        <f t="shared" si="9"/>
        <v>1072.7419101885712</v>
      </c>
      <c r="DU28" s="354">
        <f t="shared" si="9"/>
        <v>1097.4603460525541</v>
      </c>
      <c r="DV28" s="354">
        <f t="shared" si="9"/>
        <v>1282.4694969234167</v>
      </c>
      <c r="DW28" s="354">
        <f t="shared" si="9"/>
        <v>1040.2621374341845</v>
      </c>
      <c r="DX28" s="354">
        <f t="shared" si="9"/>
        <v>970.78453588760522</v>
      </c>
      <c r="DY28" s="354">
        <f t="shared" si="9"/>
        <v>916.62928910531946</v>
      </c>
      <c r="DZ28" s="354">
        <f t="shared" si="9"/>
        <v>836.70301064255204</v>
      </c>
      <c r="EA28" s="354">
        <f t="shared" si="9"/>
        <v>829.28536976902456</v>
      </c>
      <c r="EB28" s="354">
        <f t="shared" si="9"/>
        <v>1182.5275114639194</v>
      </c>
      <c r="EC28" s="354">
        <f t="shared" si="9"/>
        <v>935.00527785885072</v>
      </c>
      <c r="ED28" s="354">
        <f t="shared" si="9"/>
        <v>976.7312757699666</v>
      </c>
      <c r="EE28" s="354">
        <f t="shared" si="10"/>
        <v>1059.9547997058446</v>
      </c>
      <c r="EF28" s="354">
        <f t="shared" si="10"/>
        <v>1102.9926551571148</v>
      </c>
      <c r="EG28" s="354">
        <f t="shared" si="10"/>
        <v>1028.8389011064476</v>
      </c>
      <c r="EH28" s="354">
        <f t="shared" si="10"/>
        <v>1274.6092264714634</v>
      </c>
      <c r="EI28" s="354">
        <f t="shared" si="10"/>
        <v>992.41657830488339</v>
      </c>
      <c r="EJ28" s="354">
        <f t="shared" si="10"/>
        <v>999.78260648430842</v>
      </c>
      <c r="EK28" s="354">
        <f t="shared" si="10"/>
        <v>958.83833028267884</v>
      </c>
      <c r="EL28" s="354">
        <f t="shared" si="10"/>
        <v>836.54391855894369</v>
      </c>
      <c r="EM28" s="354">
        <f t="shared" si="10"/>
        <v>882.5743281598684</v>
      </c>
      <c r="EN28" s="354">
        <f t="shared" si="10"/>
        <v>1222.8729785556918</v>
      </c>
      <c r="EO28" s="354">
        <f t="shared" si="10"/>
        <v>967.28092204331892</v>
      </c>
      <c r="EP28" s="354">
        <f t="shared" si="10"/>
        <v>1013.5070089495885</v>
      </c>
      <c r="EQ28" s="354">
        <f t="shared" si="10"/>
        <v>1095.2094133346359</v>
      </c>
      <c r="ER28" s="354">
        <f t="shared" si="10"/>
        <v>1138.5252243393529</v>
      </c>
      <c r="ES28" s="354">
        <f t="shared" si="10"/>
        <v>1142.1562420778118</v>
      </c>
      <c r="ET28" s="354">
        <f t="shared" si="10"/>
        <v>1340.3917030608582</v>
      </c>
      <c r="EU28" s="354">
        <f t="shared" si="10"/>
        <v>1099.6314132395266</v>
      </c>
      <c r="EV28" s="354">
        <f t="shared" si="10"/>
        <v>999.21834002712865</v>
      </c>
      <c r="EW28" s="354">
        <f t="shared" si="10"/>
        <v>993.73269119724478</v>
      </c>
      <c r="EX28" s="354">
        <f t="shared" si="10"/>
        <v>878.82804306191201</v>
      </c>
      <c r="EY28" s="354">
        <f t="shared" si="10"/>
        <v>914.59997242853206</v>
      </c>
      <c r="EZ28" s="354">
        <f t="shared" si="10"/>
        <v>1259.0216011560162</v>
      </c>
      <c r="FA28" s="354">
        <f t="shared" si="10"/>
        <v>1003.2504213338369</v>
      </c>
      <c r="FB28" s="354">
        <f t="shared" si="10"/>
        <v>1047.702749104197</v>
      </c>
      <c r="FC28" s="354">
        <f t="shared" si="10"/>
        <v>1129.4314286004908</v>
      </c>
      <c r="FD28" s="354">
        <f t="shared" si="10"/>
        <v>1174.3326352379468</v>
      </c>
      <c r="FE28" s="354">
        <f t="shared" si="10"/>
        <v>1145.5521887567327</v>
      </c>
      <c r="FF28" s="354">
        <f t="shared" si="10"/>
        <v>1363.2628162319686</v>
      </c>
      <c r="FG28" s="354">
        <f t="shared" si="10"/>
        <v>1125.6055562581134</v>
      </c>
      <c r="FH28" s="354">
        <f t="shared" si="10"/>
        <v>1052.3827651979077</v>
      </c>
      <c r="FI28" s="354">
        <f t="shared" si="10"/>
        <v>1004.6528841033645</v>
      </c>
      <c r="FJ28" s="354">
        <f t="shared" si="10"/>
        <v>924.7333507115718</v>
      </c>
      <c r="FK28" s="354">
        <f t="shared" si="10"/>
        <v>923.07374308724786</v>
      </c>
      <c r="FL28" s="354">
        <f t="shared" si="10"/>
        <v>1282.4310501539528</v>
      </c>
      <c r="FM28" s="354">
        <f t="shared" si="10"/>
        <v>1032.3462974860288</v>
      </c>
      <c r="FN28" s="354">
        <f t="shared" si="10"/>
        <v>1073.7484901122987</v>
      </c>
      <c r="FO28" s="354">
        <f t="shared" si="10"/>
        <v>1157.6460078015521</v>
      </c>
      <c r="FP28" s="354">
        <f t="shared" si="10"/>
        <v>1205.9134952339712</v>
      </c>
      <c r="FQ28" s="354">
        <f t="shared" si="10"/>
        <v>1196.8850427923323</v>
      </c>
      <c r="FR28" s="354">
        <f t="shared" si="10"/>
        <v>1403.6567943389014</v>
      </c>
      <c r="FS28" s="354">
        <f t="shared" si="10"/>
        <v>1163.757287969252</v>
      </c>
      <c r="FT28" s="354">
        <f t="shared" si="10"/>
        <v>1062.5250121753093</v>
      </c>
      <c r="FU28" s="354">
        <f t="shared" si="10"/>
        <v>1059.3774767473692</v>
      </c>
      <c r="FV28" s="354">
        <f t="shared" si="10"/>
        <v>943.45852826359044</v>
      </c>
      <c r="FW28" s="354">
        <f t="shared" si="10"/>
        <v>982.87218804898748</v>
      </c>
      <c r="FX28" s="354">
        <f t="shared" si="10"/>
        <v>1330.8874752243644</v>
      </c>
      <c r="FY28" s="354">
        <f t="shared" si="10"/>
        <v>1072.8759402740384</v>
      </c>
      <c r="FZ28" s="354">
        <f t="shared" si="10"/>
        <v>1116.784900094724</v>
      </c>
      <c r="GA28" s="354">
        <f t="shared" si="10"/>
        <v>1198.6843137779022</v>
      </c>
      <c r="GB28" s="354">
        <f t="shared" si="10"/>
        <v>1246.9595689167311</v>
      </c>
      <c r="GC28" s="354">
        <f t="shared" si="10"/>
        <v>1267.3770324962129</v>
      </c>
      <c r="GD28" s="354">
        <f t="shared" si="10"/>
        <v>1455.3269694684996</v>
      </c>
      <c r="GE28" s="354">
        <f t="shared" si="10"/>
        <v>1210.6383411254565</v>
      </c>
      <c r="GF28" s="354">
        <f t="shared" si="10"/>
        <v>1110.5835077781448</v>
      </c>
      <c r="GG28" s="354">
        <f t="shared" si="10"/>
        <v>1104.4811706046069</v>
      </c>
      <c r="GH28" s="354">
        <f t="shared" si="10"/>
        <v>985.65915329991867</v>
      </c>
      <c r="GI28" s="354">
        <f t="shared" si="10"/>
        <v>1025.8133659508303</v>
      </c>
      <c r="GJ28" s="354">
        <f t="shared" si="10"/>
        <v>1374.2088384505328</v>
      </c>
      <c r="GK28" s="354">
        <f t="shared" si="10"/>
        <v>1113.8927668535341</v>
      </c>
      <c r="GL28" s="354">
        <f t="shared" si="10"/>
        <v>1156.6880672290035</v>
      </c>
      <c r="GM28" s="354">
        <f t="shared" si="10"/>
        <v>1237.9466653969664</v>
      </c>
      <c r="GN28" s="354">
        <f t="shared" si="10"/>
        <v>1287.3795654628725</v>
      </c>
      <c r="GO28" s="354">
        <f t="shared" si="10"/>
        <v>1283.544250291312</v>
      </c>
      <c r="GP28" s="354">
        <f t="shared" si="10"/>
        <v>1485.6597954529477</v>
      </c>
      <c r="GQ28" s="354">
        <f t="shared" si="11"/>
        <v>1191.2883900605909</v>
      </c>
      <c r="GR28" s="354">
        <f t="shared" si="11"/>
        <v>1201.4383777262926</v>
      </c>
      <c r="GS28" s="354">
        <f t="shared" si="11"/>
        <v>1154.8982390726169</v>
      </c>
      <c r="GT28" s="354">
        <f t="shared" si="11"/>
        <v>1023.536948401361</v>
      </c>
      <c r="GU28" s="354">
        <f t="shared" si="11"/>
        <v>1075.7232977536721</v>
      </c>
      <c r="GV28" s="354">
        <f t="shared" si="11"/>
        <v>1421.0740184675522</v>
      </c>
      <c r="GW28" s="354">
        <f t="shared" si="11"/>
        <v>1156.6948960561165</v>
      </c>
      <c r="GX28" s="354">
        <f t="shared" si="11"/>
        <v>1199.2884251916996</v>
      </c>
      <c r="GY28" s="354">
        <f t="shared" si="11"/>
        <v>1279.4390512264436</v>
      </c>
      <c r="GZ28" s="354">
        <f t="shared" si="11"/>
        <v>1329.6873848476539</v>
      </c>
      <c r="HA28" s="354">
        <f t="shared" si="11"/>
        <v>1249.0939860385049</v>
      </c>
      <c r="HB28" s="354">
        <f t="shared" si="11"/>
        <v>1497.1384661863403</v>
      </c>
      <c r="HC28" s="354">
        <f t="shared" si="11"/>
        <v>1262.2146553435168</v>
      </c>
      <c r="HD28" s="354">
        <f t="shared" si="11"/>
        <v>1155.2152290394042</v>
      </c>
      <c r="HE28" s="354">
        <f t="shared" si="11"/>
        <v>1159.4302567183781</v>
      </c>
      <c r="HF28" s="354">
        <f t="shared" si="11"/>
        <v>1043.4318682388739</v>
      </c>
      <c r="HG28" s="354">
        <f t="shared" si="11"/>
        <v>1088.8820490836736</v>
      </c>
      <c r="HH28" s="354">
        <f t="shared" si="11"/>
        <v>1443.5483166680935</v>
      </c>
      <c r="HI28" s="354">
        <f t="shared" si="11"/>
        <v>1182.6391232732351</v>
      </c>
      <c r="HJ28" s="354">
        <f t="shared" si="11"/>
        <v>1226.0996297620459</v>
      </c>
      <c r="HK28" s="354">
        <f t="shared" si="11"/>
        <v>1308.6807778868995</v>
      </c>
      <c r="HL28" s="354">
        <f t="shared" si="11"/>
        <v>1362.657556548528</v>
      </c>
      <c r="HM28" s="354">
        <f t="shared" si="11"/>
        <v>1360.8082615336803</v>
      </c>
      <c r="HN28" s="354">
        <f t="shared" si="11"/>
        <v>1562.9388017459501</v>
      </c>
      <c r="HO28" s="354">
        <f t="shared" si="11"/>
        <v>1319.1371779296169</v>
      </c>
      <c r="HP28" s="354">
        <f t="shared" si="11"/>
        <v>1217.2869979771042</v>
      </c>
      <c r="HQ28" s="354">
        <f t="shared" si="11"/>
        <v>1214.7975358816632</v>
      </c>
      <c r="HR28" s="354">
        <f t="shared" si="11"/>
        <v>1114.9160372142512</v>
      </c>
      <c r="HS28" s="354">
        <f t="shared" si="11"/>
        <v>1116.1121018926831</v>
      </c>
      <c r="HT28" s="354">
        <f t="shared" si="11"/>
        <v>1487.2529182649323</v>
      </c>
      <c r="HU28" s="354">
        <f t="shared" si="11"/>
        <v>1228.1893454220638</v>
      </c>
      <c r="HV28" s="354">
        <f t="shared" si="11"/>
        <v>1266.0108077657178</v>
      </c>
      <c r="HW28" s="354">
        <f t="shared" si="11"/>
        <v>1349.5604200166736</v>
      </c>
      <c r="HX28" s="354">
        <f t="shared" si="11"/>
        <v>1405.6681304639822</v>
      </c>
      <c r="HY28" s="354">
        <f t="shared" si="11"/>
        <v>1391.0276384773831</v>
      </c>
      <c r="HZ28" s="354">
        <f t="shared" si="11"/>
        <v>1600.4741152945271</v>
      </c>
      <c r="IA28" s="354">
        <f t="shared" si="11"/>
        <v>1305.7865574967695</v>
      </c>
      <c r="IB28" s="354">
        <f t="shared" si="11"/>
        <v>1314.9031970470035</v>
      </c>
      <c r="IC28" s="354">
        <f t="shared" si="11"/>
        <v>1270.9411669052213</v>
      </c>
      <c r="ID28" s="354">
        <f t="shared" si="11"/>
        <v>1137.093257794523</v>
      </c>
      <c r="IE28" s="354">
        <f t="shared" si="11"/>
        <v>1194.9465339807377</v>
      </c>
      <c r="IF28" s="354">
        <f t="shared" si="11"/>
        <v>1545.8016608468495</v>
      </c>
      <c r="IG28" s="354">
        <f t="shared" si="11"/>
        <v>1277.2974878147729</v>
      </c>
      <c r="IH28" s="354">
        <f t="shared" si="11"/>
        <v>1318.6994170144778</v>
      </c>
      <c r="II28" s="354">
        <f t="shared" si="11"/>
        <v>1398.8882061285385</v>
      </c>
      <c r="IJ28" s="354">
        <f t="shared" si="11"/>
        <v>1454.5685306146606</v>
      </c>
      <c r="IK28" s="354">
        <f t="shared" si="11"/>
        <v>1466.7322455081119</v>
      </c>
      <c r="IL28" s="354">
        <f t="shared" si="11"/>
        <v>1658.4418334370018</v>
      </c>
      <c r="IM28" s="354">
        <f t="shared" si="11"/>
        <v>1410.4171305451378</v>
      </c>
      <c r="IN28" s="354">
        <f t="shared" si="11"/>
        <v>1308.269116465297</v>
      </c>
      <c r="IO28" s="354">
        <f t="shared" si="11"/>
        <v>1304.466209515783</v>
      </c>
      <c r="IP28" s="354">
        <f t="shared" si="11"/>
        <v>1180.1674931298999</v>
      </c>
      <c r="IQ28" s="354">
        <f t="shared" si="11"/>
        <v>1228.9420294186323</v>
      </c>
      <c r="IR28" s="354">
        <f t="shared" si="11"/>
        <v>1585.6722711594814</v>
      </c>
      <c r="IS28" s="354">
        <f t="shared" si="11"/>
        <v>1317.8106428016117</v>
      </c>
      <c r="IT28" s="354">
        <f t="shared" si="11"/>
        <v>1358.1070450069847</v>
      </c>
      <c r="IU28" s="354">
        <f t="shared" si="11"/>
        <v>1438.9977510903313</v>
      </c>
      <c r="IV28" s="354">
        <f t="shared" si="11"/>
        <v>1497.1362236832724</v>
      </c>
      <c r="IW28" s="354">
        <f t="shared" si="11"/>
        <v>1510.6992469819966</v>
      </c>
      <c r="IX28" s="354">
        <f t="shared" si="11"/>
        <v>1701.9602262248825</v>
      </c>
      <c r="IY28" s="354">
        <f t="shared" si="11"/>
        <v>1453.2641773543505</v>
      </c>
      <c r="IZ28" s="354">
        <f t="shared" si="11"/>
        <v>1380.4973574149192</v>
      </c>
      <c r="JA28" s="354">
        <f t="shared" si="11"/>
        <v>1331.3890664226089</v>
      </c>
      <c r="JB28" s="354">
        <f t="shared" si="11"/>
        <v>1240.2576323536407</v>
      </c>
      <c r="JC28" s="354">
        <f t="shared" si="12"/>
        <v>1251.3151853271925</v>
      </c>
      <c r="JD28" s="354">
        <f t="shared" si="12"/>
        <v>1622.295561412182</v>
      </c>
      <c r="JE28" s="354">
        <f t="shared" si="12"/>
        <v>1359.0879509723966</v>
      </c>
      <c r="JF28" s="354">
        <f t="shared" si="12"/>
        <v>1395.7187117323049</v>
      </c>
      <c r="JG28" s="354">
        <f t="shared" si="12"/>
        <v>1478.2908358086688</v>
      </c>
      <c r="JH28" s="354">
        <f t="shared" si="12"/>
        <v>1539.7347038873756</v>
      </c>
      <c r="JI28" s="354">
        <f t="shared" si="12"/>
        <v>1529.4700648750672</v>
      </c>
      <c r="JJ28" s="354">
        <f t="shared" si="12"/>
        <v>1735.8747213712429</v>
      </c>
      <c r="JK28" s="354">
        <f t="shared" si="12"/>
        <v>1438.1652015628167</v>
      </c>
      <c r="JL28" s="354">
        <f t="shared" si="12"/>
        <v>1446.673555401374</v>
      </c>
      <c r="JM28" s="354">
        <f t="shared" si="12"/>
        <v>1403.3941918260364</v>
      </c>
      <c r="JN28" s="354">
        <f t="shared" si="12"/>
        <v>1265.639268236353</v>
      </c>
      <c r="JO28" s="354">
        <f t="shared" si="12"/>
        <v>1328.9300267181845</v>
      </c>
      <c r="JP28" s="354">
        <f t="shared" si="12"/>
        <v>1684.9194994486443</v>
      </c>
      <c r="JQ28" s="354">
        <f t="shared" si="12"/>
        <v>1411.3822579347473</v>
      </c>
      <c r="JR28" s="354">
        <f t="shared" si="12"/>
        <v>1451.0582973336079</v>
      </c>
      <c r="JS28" s="354">
        <f t="shared" si="12"/>
        <v>1530.9017004480588</v>
      </c>
      <c r="JT28" s="354">
        <f t="shared" si="12"/>
        <v>1592.100743929788</v>
      </c>
      <c r="JU28" s="354">
        <f t="shared" si="12"/>
        <v>1583.2781694806417</v>
      </c>
      <c r="JV28" s="354">
        <f t="shared" si="12"/>
        <v>1787.5040045924898</v>
      </c>
      <c r="JW28" s="354">
        <f t="shared" si="12"/>
        <v>1539.4552420743382</v>
      </c>
      <c r="JX28" s="354">
        <f t="shared" si="12"/>
        <v>1435.2076777427119</v>
      </c>
      <c r="JY28" s="354">
        <f t="shared" si="12"/>
        <v>1434.6928341618795</v>
      </c>
      <c r="JZ28" s="354">
        <f t="shared" si="12"/>
        <v>1307.780088687854</v>
      </c>
      <c r="KA28" s="354">
        <f t="shared" si="12"/>
        <v>1362.7128085819461</v>
      </c>
      <c r="KB28" s="354">
        <f t="shared" si="12"/>
        <v>1725.5624224142159</v>
      </c>
      <c r="KC28" s="354">
        <f t="shared" si="12"/>
        <v>1453.203562226246</v>
      </c>
      <c r="KD28" s="354">
        <f t="shared" si="12"/>
        <v>1492.1993126522759</v>
      </c>
      <c r="KE28" s="354">
        <f t="shared" si="12"/>
        <v>1573.1525521494843</v>
      </c>
      <c r="KF28" s="354">
        <f t="shared" si="12"/>
        <v>1637.2793995311422</v>
      </c>
      <c r="KG28" s="354">
        <f t="shared" si="12"/>
        <v>1596.4642091009866</v>
      </c>
      <c r="KH28" s="354">
        <f t="shared" si="12"/>
        <v>1820.9330383518281</v>
      </c>
      <c r="KI28" s="354">
        <f t="shared" si="12"/>
        <v>1576.3064706057351</v>
      </c>
      <c r="KJ28" s="354">
        <f t="shared" si="12"/>
        <v>1499.5580729603128</v>
      </c>
      <c r="KK28" s="354">
        <f t="shared" si="12"/>
        <v>1457.2418644526088</v>
      </c>
      <c r="KL28" s="354">
        <f t="shared" si="12"/>
        <v>1365.2888772265912</v>
      </c>
      <c r="KM28" s="354">
        <f t="shared" si="12"/>
        <v>1383.4630407040179</v>
      </c>
      <c r="KN28" s="354">
        <f t="shared" si="12"/>
        <v>1761.8634946959892</v>
      </c>
      <c r="KO28" s="354">
        <f t="shared" si="12"/>
        <v>1494.9331130187281</v>
      </c>
      <c r="KP28" s="354">
        <f t="shared" si="12"/>
        <v>1530.8613759200016</v>
      </c>
      <c r="KQ28" s="354">
        <f t="shared" si="12"/>
        <v>1614.057010412605</v>
      </c>
      <c r="KR28" s="354">
        <f t="shared" si="12"/>
        <v>1682.0857996232367</v>
      </c>
      <c r="KS28" s="354">
        <f t="shared" si="12"/>
        <v>1660.7948405716706</v>
      </c>
      <c r="KT28" s="354">
        <f t="shared" si="12"/>
        <v>1874.5685782936168</v>
      </c>
      <c r="KU28" s="354">
        <f t="shared" si="12"/>
        <v>1627.5855586039252</v>
      </c>
      <c r="KV28" s="354">
        <f t="shared" si="12"/>
        <v>1522.7880406584948</v>
      </c>
      <c r="KW28" s="354">
        <f t="shared" si="12"/>
        <v>1525.2176306238355</v>
      </c>
      <c r="KX28" s="354">
        <f t="shared" si="12"/>
        <v>1397.0039226622107</v>
      </c>
      <c r="KY28" s="354">
        <f t="shared" si="12"/>
        <v>1456.7490541398709</v>
      </c>
      <c r="KZ28" s="354">
        <f t="shared" si="12"/>
        <v>1824.2822166836354</v>
      </c>
      <c r="LA28" s="354">
        <f t="shared" si="12"/>
        <v>1549.035080089571</v>
      </c>
      <c r="LB28" s="354">
        <f t="shared" si="12"/>
        <v>1587.3499876715307</v>
      </c>
      <c r="LC28" s="354">
        <f t="shared" si="12"/>
        <v>1668.5397166790131</v>
      </c>
      <c r="LD28" s="354">
        <f t="shared" si="12"/>
        <v>1737.0582226288734</v>
      </c>
      <c r="LE28" s="354">
        <f t="shared" si="12"/>
        <v>1742.61718509821</v>
      </c>
      <c r="LF28" s="354">
        <f t="shared" si="12"/>
        <v>1939.1788336859936</v>
      </c>
      <c r="LG28" s="354">
        <f t="shared" si="12"/>
        <v>1687.526274174453</v>
      </c>
      <c r="LH28" s="354">
        <f t="shared" si="12"/>
        <v>1583.6991251318268</v>
      </c>
      <c r="LI28" s="354">
        <f t="shared" si="12"/>
        <v>1583.5481884644962</v>
      </c>
      <c r="LJ28" s="354">
        <f t="shared" si="12"/>
        <v>1452.2672901773165</v>
      </c>
      <c r="LK28" s="354">
        <f t="shared" si="12"/>
        <v>1513.2982134742315</v>
      </c>
      <c r="LL28" s="354">
        <f t="shared" si="12"/>
        <v>1881.7611231935416</v>
      </c>
      <c r="LM28" s="354">
        <f t="shared" si="12"/>
        <v>1603.8569716995157</v>
      </c>
      <c r="LN28" s="354">
        <f t="shared" si="12"/>
        <v>1640.9680468966337</v>
      </c>
      <c r="LO28" s="354">
        <f t="shared" si="13"/>
        <v>1721.5390071660499</v>
      </c>
      <c r="LP28" s="354">
        <f t="shared" si="13"/>
        <v>1791.7325683441986</v>
      </c>
      <c r="LQ28" s="354">
        <f t="shared" si="13"/>
        <v>1775.0704733510036</v>
      </c>
      <c r="LR28" s="354">
        <f t="shared" si="13"/>
        <v>1984.6226720296463</v>
      </c>
      <c r="LS28" s="354">
        <f t="shared" si="13"/>
        <v>1682.8713646587642</v>
      </c>
      <c r="LT28" s="354">
        <f t="shared" si="13"/>
        <v>1689.3268420292668</v>
      </c>
      <c r="LU28" s="354">
        <f t="shared" si="13"/>
        <v>1648.6641012805599</v>
      </c>
      <c r="LV28" s="354">
        <f t="shared" si="13"/>
        <v>1504.4351794064821</v>
      </c>
      <c r="LW28" s="354">
        <f t="shared" si="13"/>
        <v>1577.9582092057394</v>
      </c>
      <c r="LX28" s="354">
        <f t="shared" si="13"/>
        <v>1943.7905547540452</v>
      </c>
      <c r="LY28" s="354">
        <f t="shared" si="13"/>
        <v>1661.3492521735009</v>
      </c>
      <c r="LZ28" s="354">
        <f t="shared" si="13"/>
        <v>1698.0865453381859</v>
      </c>
      <c r="MA28" s="354">
        <f t="shared" si="13"/>
        <v>1777.5004550789283</v>
      </c>
      <c r="MB28" s="354">
        <f t="shared" si="13"/>
        <v>1848.9813345995044</v>
      </c>
      <c r="MC28" s="354">
        <f t="shared" si="13"/>
        <v>1755.2330480499766</v>
      </c>
      <c r="MD28" s="354">
        <f t="shared" si="13"/>
        <v>2010.911576021007</v>
      </c>
      <c r="ME28" s="354">
        <f t="shared" si="13"/>
        <v>1768.4304082580982</v>
      </c>
      <c r="MF28" s="354">
        <f t="shared" si="13"/>
        <v>1657.6511214516622</v>
      </c>
      <c r="MG28" s="354">
        <f t="shared" si="13"/>
        <v>1667.8835143505798</v>
      </c>
      <c r="MH28" s="354">
        <f t="shared" si="13"/>
        <v>1538.7077590638003</v>
      </c>
      <c r="MI28" s="354">
        <f t="shared" si="13"/>
        <v>1606.0063298357052</v>
      </c>
      <c r="MJ28" s="354">
        <f t="shared" si="13"/>
        <v>1981.6445063740737</v>
      </c>
      <c r="MK28" s="354">
        <f t="shared" si="13"/>
        <v>1702.2387694222057</v>
      </c>
      <c r="ML28" s="354">
        <f t="shared" si="13"/>
        <v>1739.7007288041664</v>
      </c>
      <c r="MM28" s="354">
        <f t="shared" si="13"/>
        <v>1821.5268423569464</v>
      </c>
      <c r="MN28" s="354">
        <f t="shared" si="13"/>
        <v>1897.2444315891705</v>
      </c>
      <c r="MO28" s="354">
        <f t="shared" si="13"/>
        <v>1881.924866444657</v>
      </c>
      <c r="MP28" s="354">
        <f t="shared" si="13"/>
        <v>2091.9094764528077</v>
      </c>
      <c r="MQ28" s="354">
        <f t="shared" si="13"/>
        <v>1840.383307656343</v>
      </c>
      <c r="MR28" s="354">
        <f t="shared" si="13"/>
        <v>1734.6773463145123</v>
      </c>
      <c r="MS28" s="354">
        <f t="shared" si="13"/>
        <v>1738.3569966496229</v>
      </c>
      <c r="MT28" s="354">
        <f t="shared" si="13"/>
        <v>1604.1692605152934</v>
      </c>
      <c r="MU28" s="354">
        <f t="shared" si="13"/>
        <v>1672.4412802544568</v>
      </c>
      <c r="MV28" s="354">
        <f t="shared" si="13"/>
        <v>2048.0343905865948</v>
      </c>
      <c r="MW28" s="354">
        <f t="shared" si="13"/>
        <v>1765.010212826124</v>
      </c>
      <c r="MX28" s="354">
        <f t="shared" si="13"/>
        <v>1800.6808985828534</v>
      </c>
      <c r="MY28" s="354">
        <f t="shared" si="13"/>
        <v>1881.3682528669228</v>
      </c>
      <c r="MZ28" s="354">
        <f t="shared" si="13"/>
        <v>1958.5010371526589</v>
      </c>
      <c r="NA28" s="478">
        <f t="shared" si="13"/>
        <v>1909.8377614378214</v>
      </c>
    </row>
    <row r="29" spans="1:365" x14ac:dyDescent="0.2">
      <c r="A29" s="260" t="s">
        <v>601</v>
      </c>
      <c r="B29" s="258" t="s">
        <v>596</v>
      </c>
      <c r="C29" s="275">
        <v>2.5000000000000001E-2</v>
      </c>
      <c r="E29" s="263"/>
      <c r="F29" s="354">
        <f>$C29*F$26</f>
        <v>13896.566750124606</v>
      </c>
      <c r="G29" s="354">
        <f t="shared" si="8"/>
        <v>9909.0059442810234</v>
      </c>
      <c r="H29" s="354">
        <f t="shared" si="8"/>
        <v>10044.085716880698</v>
      </c>
      <c r="I29" s="354">
        <f t="shared" si="8"/>
        <v>9390.4719909217492</v>
      </c>
      <c r="J29" s="354">
        <f t="shared" si="8"/>
        <v>7753.7200899682784</v>
      </c>
      <c r="K29" s="354">
        <f t="shared" si="8"/>
        <v>8201.8270596796319</v>
      </c>
      <c r="L29" s="354">
        <f t="shared" si="8"/>
        <v>12894.411441992617</v>
      </c>
      <c r="M29" s="354">
        <f t="shared" si="8"/>
        <v>9391.0347730776903</v>
      </c>
      <c r="N29" s="354">
        <f t="shared" si="8"/>
        <v>10111.758093424129</v>
      </c>
      <c r="O29" s="354">
        <f t="shared" si="8"/>
        <v>11292.972060278817</v>
      </c>
      <c r="P29" s="354">
        <f t="shared" si="8"/>
        <v>11705.396436373288</v>
      </c>
      <c r="Q29" s="354">
        <f t="shared" si="8"/>
        <v>11885.981280038781</v>
      </c>
      <c r="R29" s="354">
        <f t="shared" si="8"/>
        <v>14659.673571067633</v>
      </c>
      <c r="S29" s="354">
        <f t="shared" si="8"/>
        <v>11270.966896882413</v>
      </c>
      <c r="T29" s="354">
        <f t="shared" si="8"/>
        <v>9859.8093263736846</v>
      </c>
      <c r="U29" s="354">
        <f t="shared" si="8"/>
        <v>9718.5944038559282</v>
      </c>
      <c r="V29" s="354">
        <f t="shared" si="8"/>
        <v>8193.2269962495557</v>
      </c>
      <c r="W29" s="354">
        <f t="shared" si="8"/>
        <v>8491.1669495081915</v>
      </c>
      <c r="X29" s="354">
        <f t="shared" si="8"/>
        <v>13240.454978370853</v>
      </c>
      <c r="Y29" s="354">
        <f t="shared" si="8"/>
        <v>9740.0822058784597</v>
      </c>
      <c r="Z29" s="354">
        <f t="shared" si="8"/>
        <v>10437.925643340883</v>
      </c>
      <c r="AA29" s="354">
        <f t="shared" si="8"/>
        <v>11620.822551279232</v>
      </c>
      <c r="AB29" s="354">
        <f t="shared" si="8"/>
        <v>12052.274851835682</v>
      </c>
      <c r="AC29" s="354">
        <f t="shared" si="8"/>
        <v>11770.14998324143</v>
      </c>
      <c r="AD29" s="354">
        <f t="shared" si="8"/>
        <v>14828.868239768737</v>
      </c>
      <c r="AE29" s="354">
        <f t="shared" si="8"/>
        <v>11485.051706146856</v>
      </c>
      <c r="AF29" s="354">
        <f t="shared" si="8"/>
        <v>10470.423415716235</v>
      </c>
      <c r="AG29" s="354">
        <f t="shared" si="8"/>
        <v>9722.6888073685677</v>
      </c>
      <c r="AH29" s="354">
        <f t="shared" si="8"/>
        <v>8705.4244199647565</v>
      </c>
      <c r="AI29" s="354">
        <f t="shared" si="8"/>
        <v>8461.2302598178285</v>
      </c>
      <c r="AJ29" s="354">
        <f t="shared" si="8"/>
        <v>13422.005596970208</v>
      </c>
      <c r="AK29" s="354">
        <f t="shared" si="8"/>
        <v>10008.943195028723</v>
      </c>
      <c r="AL29" s="354">
        <f t="shared" si="8"/>
        <v>10665.266243416892</v>
      </c>
      <c r="AM29" s="354">
        <f t="shared" si="8"/>
        <v>11880.358144441887</v>
      </c>
      <c r="AN29" s="354">
        <f t="shared" si="8"/>
        <v>12355.764520796907</v>
      </c>
      <c r="AO29" s="354">
        <f t="shared" si="8"/>
        <v>12771.182604748068</v>
      </c>
      <c r="AP29" s="354">
        <f t="shared" si="8"/>
        <v>15424.170859034419</v>
      </c>
      <c r="AQ29" s="354">
        <f t="shared" si="8"/>
        <v>11260.941639751873</v>
      </c>
      <c r="AR29" s="354">
        <f t="shared" si="8"/>
        <v>11482.297021267053</v>
      </c>
      <c r="AS29" s="354">
        <f t="shared" si="8"/>
        <v>10715.970321860717</v>
      </c>
      <c r="AT29" s="354">
        <f t="shared" si="8"/>
        <v>8981.4013057144821</v>
      </c>
      <c r="AU29" s="354">
        <f t="shared" si="8"/>
        <v>9458.0199852978367</v>
      </c>
      <c r="AV29" s="354">
        <f t="shared" si="8"/>
        <v>14161.020095694092</v>
      </c>
      <c r="AW29" s="354">
        <f t="shared" si="8"/>
        <v>10583.314708509672</v>
      </c>
      <c r="AX29" s="354">
        <f t="shared" si="8"/>
        <v>11269.022339093797</v>
      </c>
      <c r="AY29" s="354">
        <f t="shared" si="8"/>
        <v>12429.715581596287</v>
      </c>
      <c r="AZ29" s="354">
        <f t="shared" si="8"/>
        <v>12879.029954691332</v>
      </c>
      <c r="BA29" s="354">
        <f t="shared" si="8"/>
        <v>13299.243722697509</v>
      </c>
      <c r="BB29" s="354">
        <f t="shared" si="8"/>
        <v>15916.125099597459</v>
      </c>
      <c r="BC29" s="354">
        <f t="shared" si="8"/>
        <v>12465.905892448383</v>
      </c>
      <c r="BD29" s="354">
        <f t="shared" si="8"/>
        <v>11059.871148399787</v>
      </c>
      <c r="BE29" s="354">
        <f t="shared" si="8"/>
        <v>10902.997916802335</v>
      </c>
      <c r="BF29" s="354">
        <f t="shared" si="8"/>
        <v>9327.7513157087324</v>
      </c>
      <c r="BG29" s="354">
        <f t="shared" si="8"/>
        <v>9671.0802409365479</v>
      </c>
      <c r="BH29" s="354">
        <f t="shared" si="8"/>
        <v>14460.919753483307</v>
      </c>
      <c r="BI29" s="354">
        <f t="shared" si="8"/>
        <v>10907.317227072779</v>
      </c>
      <c r="BJ29" s="354">
        <f t="shared" si="8"/>
        <v>11584.73404831024</v>
      </c>
      <c r="BK29" s="354">
        <f t="shared" si="8"/>
        <v>12760.68791527953</v>
      </c>
      <c r="BL29" s="354">
        <f t="shared" si="8"/>
        <v>13240.979825618482</v>
      </c>
      <c r="BM29" s="354">
        <f t="shared" si="8"/>
        <v>13327.218919025116</v>
      </c>
      <c r="BN29" s="354">
        <f t="shared" si="8"/>
        <v>16157.163623688597</v>
      </c>
      <c r="BO29" s="354">
        <f t="shared" si="8"/>
        <v>12744.92550394504</v>
      </c>
      <c r="BP29" s="354">
        <f t="shared" si="8"/>
        <v>11743.145597799121</v>
      </c>
      <c r="BQ29" s="354">
        <f t="shared" si="8"/>
        <v>10969.22555859822</v>
      </c>
      <c r="BR29" s="354">
        <f t="shared" si="8"/>
        <v>9896.7879483420184</v>
      </c>
      <c r="BS29" s="354">
        <f t="shared" si="9"/>
        <v>9697.5087779705391</v>
      </c>
      <c r="BT29" s="354">
        <f t="shared" si="9"/>
        <v>14696.817329466672</v>
      </c>
      <c r="BU29" s="354">
        <f t="shared" si="9"/>
        <v>11227.099715550914</v>
      </c>
      <c r="BV29" s="354">
        <f t="shared" si="9"/>
        <v>11860.988416928521</v>
      </c>
      <c r="BW29" s="354">
        <f t="shared" si="9"/>
        <v>13067.551224495428</v>
      </c>
      <c r="BX29" s="354">
        <f t="shared" si="9"/>
        <v>13591.826279155724</v>
      </c>
      <c r="BY29" s="354">
        <f t="shared" si="9"/>
        <v>12589.512601045149</v>
      </c>
      <c r="BZ29" s="354">
        <f t="shared" si="9"/>
        <v>16096.163280040375</v>
      </c>
      <c r="CA29" s="354">
        <f t="shared" si="9"/>
        <v>12814.879360927662</v>
      </c>
      <c r="CB29" s="354">
        <f t="shared" si="9"/>
        <v>11328.248627880625</v>
      </c>
      <c r="CC29" s="354">
        <f t="shared" si="9"/>
        <v>11331.782601940498</v>
      </c>
      <c r="CD29" s="354">
        <f t="shared" si="9"/>
        <v>10277.41941026785</v>
      </c>
      <c r="CE29" s="354">
        <f t="shared" si="9"/>
        <v>9953.9981260534023</v>
      </c>
      <c r="CF29" s="354">
        <f t="shared" si="9"/>
        <v>15057.349259241179</v>
      </c>
      <c r="CG29" s="354">
        <f t="shared" si="9"/>
        <v>11593.18766082826</v>
      </c>
      <c r="CH29" s="354">
        <f t="shared" si="9"/>
        <v>12215.015900160841</v>
      </c>
      <c r="CI29" s="354">
        <f t="shared" si="9"/>
        <v>13436.218257442441</v>
      </c>
      <c r="CJ29" s="354">
        <f t="shared" si="9"/>
        <v>13988.49753806546</v>
      </c>
      <c r="CK29" s="354">
        <f t="shared" si="9"/>
        <v>13658.097611232994</v>
      </c>
      <c r="CL29" s="354">
        <f t="shared" si="9"/>
        <v>16763.314654540733</v>
      </c>
      <c r="CM29" s="354">
        <f t="shared" si="9"/>
        <v>13399.179223500691</v>
      </c>
      <c r="CN29" s="354">
        <f t="shared" si="9"/>
        <v>11952.633283379493</v>
      </c>
      <c r="CO29" s="354">
        <f t="shared" si="9"/>
        <v>11896.363214749088</v>
      </c>
      <c r="CP29" s="354">
        <f t="shared" si="9"/>
        <v>10634.857399252622</v>
      </c>
      <c r="CQ29" s="354">
        <f t="shared" si="9"/>
        <v>10415.787736931121</v>
      </c>
      <c r="CR29" s="354">
        <f t="shared" si="9"/>
        <v>15535.930209940401</v>
      </c>
      <c r="CS29" s="354">
        <f t="shared" si="9"/>
        <v>12029.717367062769</v>
      </c>
      <c r="CT29" s="354">
        <f t="shared" si="9"/>
        <v>12651.149691170804</v>
      </c>
      <c r="CU29" s="354">
        <f t="shared" si="9"/>
        <v>13870.203524908677</v>
      </c>
      <c r="CV29" s="354">
        <f t="shared" si="9"/>
        <v>14437.344403761477</v>
      </c>
      <c r="CW29" s="354">
        <f t="shared" si="9"/>
        <v>14384.695106438883</v>
      </c>
      <c r="CX29" s="354">
        <f t="shared" si="9"/>
        <v>17318.309168516669</v>
      </c>
      <c r="CY29" s="354">
        <f t="shared" si="9"/>
        <v>13169.481409275661</v>
      </c>
      <c r="CZ29" s="354">
        <f t="shared" si="9"/>
        <v>13348.811445504944</v>
      </c>
      <c r="DA29" s="354">
        <f t="shared" si="9"/>
        <v>12649.12451927154</v>
      </c>
      <c r="DB29" s="354">
        <f t="shared" si="9"/>
        <v>10878.343706843334</v>
      </c>
      <c r="DC29" s="354">
        <f t="shared" si="9"/>
        <v>11458.969113699604</v>
      </c>
      <c r="DD29" s="354">
        <f t="shared" si="9"/>
        <v>16266.657263099854</v>
      </c>
      <c r="DE29" s="354">
        <f t="shared" si="9"/>
        <v>12618.342217503998</v>
      </c>
      <c r="DF29" s="354">
        <f t="shared" si="9"/>
        <v>13284.998941021518</v>
      </c>
      <c r="DG29" s="354">
        <f t="shared" si="9"/>
        <v>14448.767944334613</v>
      </c>
      <c r="DH29" s="354">
        <f t="shared" si="9"/>
        <v>14998.067458325582</v>
      </c>
      <c r="DI29" s="354">
        <f t="shared" si="9"/>
        <v>15330.34571726869</v>
      </c>
      <c r="DJ29" s="354">
        <f t="shared" si="9"/>
        <v>18002.494891800143</v>
      </c>
      <c r="DK29" s="354">
        <f t="shared" si="9"/>
        <v>14524.23984302411</v>
      </c>
      <c r="DL29" s="354">
        <f t="shared" si="9"/>
        <v>13100.599121094732</v>
      </c>
      <c r="DM29" s="354">
        <f t="shared" si="9"/>
        <v>12975.183028201198</v>
      </c>
      <c r="DN29" s="354">
        <f t="shared" si="9"/>
        <v>11343.840575175549</v>
      </c>
      <c r="DO29" s="354">
        <f t="shared" si="9"/>
        <v>11786.34239483085</v>
      </c>
      <c r="DP29" s="354">
        <f t="shared" si="9"/>
        <v>16671.634866974779</v>
      </c>
      <c r="DQ29" s="354">
        <f t="shared" si="9"/>
        <v>13036.832309606973</v>
      </c>
      <c r="DR29" s="354">
        <f t="shared" si="9"/>
        <v>13688.526521427695</v>
      </c>
      <c r="DS29" s="354">
        <f t="shared" si="9"/>
        <v>14862.025313461934</v>
      </c>
      <c r="DT29" s="354">
        <f t="shared" si="9"/>
        <v>15440.169357327777</v>
      </c>
      <c r="DU29" s="354">
        <f t="shared" si="9"/>
        <v>15795.946298979148</v>
      </c>
      <c r="DV29" s="354">
        <f t="shared" si="9"/>
        <v>18458.816645490904</v>
      </c>
      <c r="DW29" s="354">
        <f t="shared" si="9"/>
        <v>14972.68208266066</v>
      </c>
      <c r="DX29" s="354">
        <f t="shared" si="9"/>
        <v>13972.678331309555</v>
      </c>
      <c r="DY29" s="354">
        <f t="shared" si="9"/>
        <v>13193.212017963609</v>
      </c>
      <c r="DZ29" s="354">
        <f t="shared" si="9"/>
        <v>12042.81855999837</v>
      </c>
      <c r="EA29" s="354">
        <f t="shared" si="9"/>
        <v>11936.05510624371</v>
      </c>
      <c r="EB29" s="354">
        <f t="shared" si="9"/>
        <v>17020.333477502278</v>
      </c>
      <c r="EC29" s="354">
        <f t="shared" si="9"/>
        <v>13457.70096518205</v>
      </c>
      <c r="ED29" s="354">
        <f t="shared" si="9"/>
        <v>14058.270839661815</v>
      </c>
      <c r="EE29" s="354">
        <f t="shared" si="10"/>
        <v>15256.122151220712</v>
      </c>
      <c r="EF29" s="354">
        <f t="shared" si="10"/>
        <v>15875.573829795474</v>
      </c>
      <c r="EG29" s="354">
        <f t="shared" si="10"/>
        <v>14808.265365243482</v>
      </c>
      <c r="EH29" s="354">
        <f t="shared" si="10"/>
        <v>18345.682343735858</v>
      </c>
      <c r="EI29" s="354">
        <f t="shared" si="10"/>
        <v>14284.032250920061</v>
      </c>
      <c r="EJ29" s="354">
        <f t="shared" si="10"/>
        <v>14390.052833784375</v>
      </c>
      <c r="EK29" s="354">
        <f t="shared" si="10"/>
        <v>13800.734422000467</v>
      </c>
      <c r="EL29" s="354">
        <f t="shared" si="10"/>
        <v>12040.528718713162</v>
      </c>
      <c r="EM29" s="354">
        <f t="shared" si="10"/>
        <v>12703.052773264651</v>
      </c>
      <c r="EN29" s="354">
        <f t="shared" si="10"/>
        <v>17601.03312089363</v>
      </c>
      <c r="EO29" s="354">
        <f t="shared" si="10"/>
        <v>13922.250180228044</v>
      </c>
      <c r="EP29" s="354">
        <f t="shared" si="10"/>
        <v>14587.590653813055</v>
      </c>
      <c r="EQ29" s="354">
        <f t="shared" si="10"/>
        <v>15763.548215109658</v>
      </c>
      <c r="ER29" s="354">
        <f t="shared" si="10"/>
        <v>16387.00055850255</v>
      </c>
      <c r="ES29" s="354">
        <f t="shared" si="10"/>
        <v>16439.262456997236</v>
      </c>
      <c r="ET29" s="354">
        <f t="shared" si="10"/>
        <v>19292.501489737308</v>
      </c>
      <c r="EU29" s="354">
        <f t="shared" si="10"/>
        <v>15827.194863740733</v>
      </c>
      <c r="EV29" s="354">
        <f t="shared" si="10"/>
        <v>14381.931244072286</v>
      </c>
      <c r="EW29" s="354">
        <f t="shared" si="10"/>
        <v>14302.975303073072</v>
      </c>
      <c r="EX29" s="354">
        <f t="shared" si="10"/>
        <v>12649.13181070702</v>
      </c>
      <c r="EY29" s="354">
        <f t="shared" si="10"/>
        <v>13164.00369406794</v>
      </c>
      <c r="EZ29" s="354">
        <f t="shared" si="10"/>
        <v>18121.326818456935</v>
      </c>
      <c r="FA29" s="354">
        <f t="shared" si="10"/>
        <v>14439.96572342543</v>
      </c>
      <c r="FB29" s="354">
        <f t="shared" si="10"/>
        <v>15079.776159265635</v>
      </c>
      <c r="FC29" s="354">
        <f t="shared" si="10"/>
        <v>16256.111903015699</v>
      </c>
      <c r="FD29" s="354">
        <f t="shared" si="10"/>
        <v>16902.383134004358</v>
      </c>
      <c r="FE29" s="354">
        <f t="shared" si="10"/>
        <v>16488.140934991792</v>
      </c>
      <c r="FF29" s="354">
        <f t="shared" si="10"/>
        <v>19621.689579993312</v>
      </c>
      <c r="FG29" s="354">
        <f t="shared" si="10"/>
        <v>16201.045426778712</v>
      </c>
      <c r="FH29" s="354">
        <f t="shared" si="10"/>
        <v>15147.13648181443</v>
      </c>
      <c r="FI29" s="354">
        <f t="shared" si="10"/>
        <v>14460.151625060471</v>
      </c>
      <c r="FJ29" s="354">
        <f t="shared" si="10"/>
        <v>13309.855250128147</v>
      </c>
      <c r="FK29" s="354">
        <f t="shared" si="10"/>
        <v>13285.968215844412</v>
      </c>
      <c r="FL29" s="354">
        <f t="shared" si="10"/>
        <v>18458.263274147688</v>
      </c>
      <c r="FM29" s="354">
        <f t="shared" si="10"/>
        <v>14858.747959043229</v>
      </c>
      <c r="FN29" s="354">
        <f t="shared" si="10"/>
        <v>15454.657245184517</v>
      </c>
      <c r="FO29" s="354">
        <f t="shared" si="10"/>
        <v>16662.209471380065</v>
      </c>
      <c r="FP29" s="354">
        <f t="shared" si="10"/>
        <v>17356.932193901681</v>
      </c>
      <c r="FQ29" s="354">
        <f t="shared" si="10"/>
        <v>17226.984036372367</v>
      </c>
      <c r="FR29" s="354">
        <f t="shared" si="10"/>
        <v>20203.08745124605</v>
      </c>
      <c r="FS29" s="354">
        <f t="shared" si="10"/>
        <v>16750.170237975621</v>
      </c>
      <c r="FT29" s="354">
        <f t="shared" si="10"/>
        <v>15293.115686605077</v>
      </c>
      <c r="FU29" s="354">
        <f t="shared" si="10"/>
        <v>15247.812636911567</v>
      </c>
      <c r="FV29" s="354">
        <f t="shared" si="10"/>
        <v>13579.370135212088</v>
      </c>
      <c r="FW29" s="354">
        <f t="shared" si="10"/>
        <v>14146.658106623268</v>
      </c>
      <c r="FX29" s="354">
        <f t="shared" si="10"/>
        <v>19155.705410445225</v>
      </c>
      <c r="FY29" s="354">
        <f t="shared" si="10"/>
        <v>15442.09847671701</v>
      </c>
      <c r="FZ29" s="354">
        <f t="shared" si="10"/>
        <v>16074.088118863379</v>
      </c>
      <c r="GA29" s="354">
        <f t="shared" si="10"/>
        <v>17252.881270807851</v>
      </c>
      <c r="GB29" s="354">
        <f t="shared" si="10"/>
        <v>17947.715795340133</v>
      </c>
      <c r="GC29" s="354">
        <f t="shared" si="10"/>
        <v>18241.588060905717</v>
      </c>
      <c r="GD29" s="354">
        <f t="shared" si="10"/>
        <v>20946.785676463653</v>
      </c>
      <c r="GE29" s="354">
        <f t="shared" si="10"/>
        <v>17424.937759880719</v>
      </c>
      <c r="GF29" s="354">
        <f t="shared" si="10"/>
        <v>15984.830351724981</v>
      </c>
      <c r="GG29" s="354">
        <f t="shared" si="10"/>
        <v>15896.998303270399</v>
      </c>
      <c r="GH29" s="354">
        <f t="shared" si="10"/>
        <v>14186.771404200874</v>
      </c>
      <c r="GI29" s="354">
        <f t="shared" si="10"/>
        <v>14764.718287651383</v>
      </c>
      <c r="GJ29" s="354">
        <f t="shared" si="10"/>
        <v>19779.237667970963</v>
      </c>
      <c r="GK29" s="354">
        <f t="shared" si="10"/>
        <v>16032.461119280526</v>
      </c>
      <c r="GL29" s="354">
        <f t="shared" si="10"/>
        <v>16648.421658548363</v>
      </c>
      <c r="GM29" s="354">
        <f t="shared" si="10"/>
        <v>17817.991436270426</v>
      </c>
      <c r="GN29" s="354">
        <f t="shared" si="10"/>
        <v>18529.488154719027</v>
      </c>
      <c r="GO29" s="354">
        <f t="shared" si="10"/>
        <v>18474.285766124725</v>
      </c>
      <c r="GP29" s="354">
        <f t="shared" si="10"/>
        <v>21383.371555917085</v>
      </c>
      <c r="GQ29" s="354">
        <f t="shared" si="11"/>
        <v>17146.430396031188</v>
      </c>
      <c r="GR29" s="354">
        <f t="shared" si="11"/>
        <v>17292.521013955935</v>
      </c>
      <c r="GS29" s="354">
        <f t="shared" si="11"/>
        <v>16622.660336470188</v>
      </c>
      <c r="GT29" s="354">
        <f t="shared" si="11"/>
        <v>14731.953395967772</v>
      </c>
      <c r="GU29" s="354">
        <f t="shared" si="11"/>
        <v>15483.081010622742</v>
      </c>
      <c r="GV29" s="354">
        <f t="shared" si="11"/>
        <v>20453.776724897747</v>
      </c>
      <c r="GW29" s="354">
        <f t="shared" si="11"/>
        <v>16648.519947098604</v>
      </c>
      <c r="GX29" s="354">
        <f t="shared" si="11"/>
        <v>17261.576356225076</v>
      </c>
      <c r="GY29" s="354">
        <f t="shared" si="11"/>
        <v>18415.198889584244</v>
      </c>
      <c r="GZ29" s="354">
        <f t="shared" si="11"/>
        <v>19138.432291454981</v>
      </c>
      <c r="HA29" s="354">
        <f t="shared" si="11"/>
        <v>17978.436849049664</v>
      </c>
      <c r="HB29" s="354">
        <f t="shared" si="11"/>
        <v>21548.586150813848</v>
      </c>
      <c r="HC29" s="354">
        <f t="shared" si="11"/>
        <v>18167.28502793294</v>
      </c>
      <c r="HD29" s="354">
        <f t="shared" si="11"/>
        <v>16627.222830696697</v>
      </c>
      <c r="HE29" s="354">
        <f t="shared" si="11"/>
        <v>16687.890490448841</v>
      </c>
      <c r="HF29" s="354">
        <f t="shared" si="11"/>
        <v>15018.304594447247</v>
      </c>
      <c r="HG29" s="354">
        <f t="shared" si="11"/>
        <v>15672.477311015695</v>
      </c>
      <c r="HH29" s="354">
        <f t="shared" si="11"/>
        <v>20777.253385134172</v>
      </c>
      <c r="HI29" s="354">
        <f t="shared" si="11"/>
        <v>17021.939926566814</v>
      </c>
      <c r="HJ29" s="354">
        <f t="shared" si="11"/>
        <v>17647.474898370539</v>
      </c>
      <c r="HK29" s="354">
        <f t="shared" si="11"/>
        <v>18836.08037808576</v>
      </c>
      <c r="HL29" s="354">
        <f t="shared" si="11"/>
        <v>19612.977967322335</v>
      </c>
      <c r="HM29" s="354">
        <f t="shared" si="11"/>
        <v>19586.360727938176</v>
      </c>
      <c r="HN29" s="354">
        <f t="shared" si="11"/>
        <v>22495.662344220687</v>
      </c>
      <c r="HO29" s="354">
        <f t="shared" si="11"/>
        <v>18986.581245064237</v>
      </c>
      <c r="HP29" s="354">
        <f t="shared" si="11"/>
        <v>17520.633086793183</v>
      </c>
      <c r="HQ29" s="354">
        <f t="shared" si="11"/>
        <v>17484.80180622403</v>
      </c>
      <c r="HR29" s="354">
        <f t="shared" si="11"/>
        <v>16047.189235631486</v>
      </c>
      <c r="HS29" s="354">
        <f t="shared" si="11"/>
        <v>16064.404412014461</v>
      </c>
      <c r="HT29" s="354">
        <f t="shared" si="11"/>
        <v>21406.301662208672</v>
      </c>
      <c r="HU29" s="354">
        <f t="shared" si="11"/>
        <v>17677.55255581348</v>
      </c>
      <c r="HV29" s="354">
        <f t="shared" si="11"/>
        <v>18221.923739955208</v>
      </c>
      <c r="HW29" s="354">
        <f t="shared" si="11"/>
        <v>19424.468499921804</v>
      </c>
      <c r="HX29" s="354">
        <f t="shared" si="11"/>
        <v>20232.036977791817</v>
      </c>
      <c r="HY29" s="354">
        <f t="shared" si="11"/>
        <v>20021.313714721065</v>
      </c>
      <c r="HZ29" s="354">
        <f t="shared" si="11"/>
        <v>23035.914936727819</v>
      </c>
      <c r="IA29" s="354">
        <f t="shared" si="11"/>
        <v>18794.423337788732</v>
      </c>
      <c r="IB29" s="354">
        <f t="shared" si="11"/>
        <v>18925.640788406075</v>
      </c>
      <c r="IC29" s="354">
        <f t="shared" si="11"/>
        <v>18292.887295479013</v>
      </c>
      <c r="ID29" s="354">
        <f t="shared" si="11"/>
        <v>16366.390003665261</v>
      </c>
      <c r="IE29" s="354">
        <f t="shared" si="11"/>
        <v>17199.082726590939</v>
      </c>
      <c r="IF29" s="354">
        <f t="shared" si="11"/>
        <v>22249.004359416133</v>
      </c>
      <c r="IG29" s="354">
        <f t="shared" si="11"/>
        <v>18384.374978024902</v>
      </c>
      <c r="IH29" s="354">
        <f t="shared" si="11"/>
        <v>18980.280472619746</v>
      </c>
      <c r="II29" s="354">
        <f t="shared" si="11"/>
        <v>20134.452294118262</v>
      </c>
      <c r="IJ29" s="354">
        <f t="shared" si="11"/>
        <v>20935.869328142377</v>
      </c>
      <c r="IK29" s="354">
        <f t="shared" si="11"/>
        <v>21110.943888188347</v>
      </c>
      <c r="IL29" s="354">
        <f t="shared" si="11"/>
        <v>23870.254843537576</v>
      </c>
      <c r="IM29" s="354">
        <f t="shared" si="11"/>
        <v>20300.390199414451</v>
      </c>
      <c r="IN29" s="354">
        <f t="shared" si="11"/>
        <v>18830.155260397103</v>
      </c>
      <c r="IO29" s="354">
        <f t="shared" si="11"/>
        <v>18775.419329235123</v>
      </c>
      <c r="IP29" s="354">
        <f t="shared" si="11"/>
        <v>16986.365304526491</v>
      </c>
      <c r="IQ29" s="354">
        <f t="shared" si="11"/>
        <v>17688.386073427722</v>
      </c>
      <c r="IR29" s="354">
        <f t="shared" si="11"/>
        <v>22822.869302847717</v>
      </c>
      <c r="IS29" s="354">
        <f t="shared" si="11"/>
        <v>18967.488183778652</v>
      </c>
      <c r="IT29" s="354">
        <f t="shared" si="11"/>
        <v>19547.48162733917</v>
      </c>
      <c r="IU29" s="354">
        <f t="shared" si="11"/>
        <v>20711.756267397883</v>
      </c>
      <c r="IV29" s="354">
        <f t="shared" si="11"/>
        <v>21548.553874059464</v>
      </c>
      <c r="IW29" s="354">
        <f t="shared" si="11"/>
        <v>21743.768934402236</v>
      </c>
      <c r="IX29" s="354">
        <f t="shared" si="11"/>
        <v>24496.622983368594</v>
      </c>
      <c r="IY29" s="354">
        <f t="shared" si="11"/>
        <v>20917.095534511594</v>
      </c>
      <c r="IZ29" s="354">
        <f t="shared" si="11"/>
        <v>19869.749464792461</v>
      </c>
      <c r="JA29" s="354">
        <f t="shared" si="11"/>
        <v>19162.924903759962</v>
      </c>
      <c r="JB29" s="354">
        <f t="shared" si="11"/>
        <v>17851.253603853653</v>
      </c>
      <c r="JC29" s="354">
        <f t="shared" si="12"/>
        <v>18010.40697426616</v>
      </c>
      <c r="JD29" s="354">
        <f t="shared" si="12"/>
        <v>23349.994978234885</v>
      </c>
      <c r="JE29" s="354">
        <f t="shared" si="12"/>
        <v>19561.599985245881</v>
      </c>
      <c r="JF29" s="354">
        <f t="shared" si="12"/>
        <v>20088.833185001564</v>
      </c>
      <c r="JG29" s="354">
        <f t="shared" si="12"/>
        <v>21277.308779946135</v>
      </c>
      <c r="JH29" s="354">
        <f t="shared" si="12"/>
        <v>22161.681544815343</v>
      </c>
      <c r="JI29" s="354">
        <f t="shared" si="12"/>
        <v>22013.940729213184</v>
      </c>
      <c r="JJ29" s="354">
        <f t="shared" si="12"/>
        <v>24984.760478282005</v>
      </c>
      <c r="JK29" s="354">
        <f t="shared" si="12"/>
        <v>20699.773230675724</v>
      </c>
      <c r="JL29" s="354">
        <f t="shared" si="12"/>
        <v>20822.235514447504</v>
      </c>
      <c r="JM29" s="354">
        <f t="shared" si="12"/>
        <v>20199.307765532474</v>
      </c>
      <c r="JN29" s="354">
        <f t="shared" si="12"/>
        <v>18216.57610395642</v>
      </c>
      <c r="JO29" s="354">
        <f t="shared" si="12"/>
        <v>19127.531498196051</v>
      </c>
      <c r="JP29" s="354">
        <f t="shared" si="12"/>
        <v>24251.35270456424</v>
      </c>
      <c r="JQ29" s="354">
        <f t="shared" si="12"/>
        <v>20314.281453410804</v>
      </c>
      <c r="JR29" s="354">
        <f t="shared" si="12"/>
        <v>20885.345902303954</v>
      </c>
      <c r="JS29" s="354">
        <f t="shared" si="12"/>
        <v>22034.54652031263</v>
      </c>
      <c r="JT29" s="354">
        <f t="shared" si="12"/>
        <v>22915.395480243969</v>
      </c>
      <c r="JU29" s="354">
        <f t="shared" si="12"/>
        <v>22788.410562092962</v>
      </c>
      <c r="JV29" s="354">
        <f t="shared" si="12"/>
        <v>25727.870138827813</v>
      </c>
      <c r="JW29" s="354">
        <f t="shared" si="12"/>
        <v>22157.659200129056</v>
      </c>
      <c r="JX29" s="354">
        <f t="shared" si="12"/>
        <v>20657.205052601352</v>
      </c>
      <c r="JY29" s="354">
        <f t="shared" si="12"/>
        <v>20649.794815334506</v>
      </c>
      <c r="JZ29" s="354">
        <f t="shared" si="12"/>
        <v>18823.116594682226</v>
      </c>
      <c r="KA29" s="354">
        <f t="shared" si="12"/>
        <v>19613.773219885148</v>
      </c>
      <c r="KB29" s="354">
        <f t="shared" si="12"/>
        <v>24836.333684430065</v>
      </c>
      <c r="KC29" s="354">
        <f t="shared" si="12"/>
        <v>20916.223089951854</v>
      </c>
      <c r="KD29" s="354">
        <f t="shared" si="12"/>
        <v>21477.496015970144</v>
      </c>
      <c r="KE29" s="354">
        <f t="shared" si="12"/>
        <v>22642.670710824284</v>
      </c>
      <c r="KF29" s="354">
        <f t="shared" si="12"/>
        <v>23565.660084615283</v>
      </c>
      <c r="KG29" s="354">
        <f t="shared" si="12"/>
        <v>22978.19962781034</v>
      </c>
      <c r="KH29" s="354">
        <f t="shared" si="12"/>
        <v>26209.02029973211</v>
      </c>
      <c r="KI29" s="354">
        <f t="shared" si="12"/>
        <v>22688.065632604819</v>
      </c>
      <c r="KJ29" s="354">
        <f t="shared" si="12"/>
        <v>21583.411991040139</v>
      </c>
      <c r="KK29" s="354">
        <f t="shared" si="12"/>
        <v>20974.347108132664</v>
      </c>
      <c r="KL29" s="354">
        <f t="shared" si="12"/>
        <v>19650.851044263643</v>
      </c>
      <c r="KM29" s="354">
        <f t="shared" si="12"/>
        <v>19912.435083587603</v>
      </c>
      <c r="KN29" s="354">
        <f t="shared" si="12"/>
        <v>25358.821617976588</v>
      </c>
      <c r="KO29" s="354">
        <f t="shared" si="12"/>
        <v>21516.844101699106</v>
      </c>
      <c r="KP29" s="354">
        <f t="shared" si="12"/>
        <v>22033.966122048572</v>
      </c>
      <c r="KQ29" s="354">
        <f t="shared" si="12"/>
        <v>23231.41601577961</v>
      </c>
      <c r="KR29" s="354">
        <f t="shared" si="12"/>
        <v>24210.566747758996</v>
      </c>
      <c r="KS29" s="354">
        <f t="shared" si="12"/>
        <v>23904.122103046342</v>
      </c>
      <c r="KT29" s="354">
        <f t="shared" si="12"/>
        <v>26981.006378030626</v>
      </c>
      <c r="KU29" s="354">
        <f t="shared" si="12"/>
        <v>23426.134869633315</v>
      </c>
      <c r="KV29" s="354">
        <f t="shared" si="12"/>
        <v>21917.765139750565</v>
      </c>
      <c r="KW29" s="354">
        <f t="shared" si="12"/>
        <v>21952.734669865342</v>
      </c>
      <c r="KX29" s="354">
        <f t="shared" si="12"/>
        <v>20107.331459590408</v>
      </c>
      <c r="KY29" s="354">
        <f t="shared" si="12"/>
        <v>20967.253999699551</v>
      </c>
      <c r="KZ29" s="354">
        <f t="shared" si="12"/>
        <v>26257.225632403326</v>
      </c>
      <c r="LA29" s="354">
        <f t="shared" si="12"/>
        <v>22295.543550471033</v>
      </c>
      <c r="LB29" s="354">
        <f t="shared" si="12"/>
        <v>22847.016981645011</v>
      </c>
      <c r="LC29" s="354">
        <f t="shared" si="12"/>
        <v>24015.595513018616</v>
      </c>
      <c r="LD29" s="354">
        <f t="shared" si="12"/>
        <v>25001.794827065125</v>
      </c>
      <c r="LE29" s="354">
        <f t="shared" si="12"/>
        <v>25081.805984606737</v>
      </c>
      <c r="LF29" s="354">
        <f t="shared" si="12"/>
        <v>27910.953531212268</v>
      </c>
      <c r="LG29" s="354">
        <f t="shared" si="12"/>
        <v>24288.872487151843</v>
      </c>
      <c r="LH29" s="354">
        <f t="shared" si="12"/>
        <v>22794.469453317863</v>
      </c>
      <c r="LI29" s="354">
        <f t="shared" si="12"/>
        <v>22792.296994421944</v>
      </c>
      <c r="LJ29" s="354">
        <f t="shared" si="12"/>
        <v>20902.747156120331</v>
      </c>
      <c r="LK29" s="354">
        <f t="shared" si="12"/>
        <v>21781.176331664337</v>
      </c>
      <c r="LL29" s="354">
        <f t="shared" si="12"/>
        <v>27084.529984510678</v>
      </c>
      <c r="LM29" s="354">
        <f t="shared" si="12"/>
        <v>23084.605004029621</v>
      </c>
      <c r="LN29" s="354">
        <f t="shared" si="12"/>
        <v>23618.751456809958</v>
      </c>
      <c r="LO29" s="354">
        <f t="shared" si="13"/>
        <v>24778.423937233169</v>
      </c>
      <c r="LP29" s="354">
        <f t="shared" si="13"/>
        <v>25788.732625735931</v>
      </c>
      <c r="LQ29" s="354">
        <f t="shared" si="13"/>
        <v>25548.912063027059</v>
      </c>
      <c r="LR29" s="354">
        <f t="shared" si="13"/>
        <v>28565.034959008524</v>
      </c>
      <c r="LS29" s="354">
        <f t="shared" si="13"/>
        <v>24221.873528145348</v>
      </c>
      <c r="LT29" s="354">
        <f t="shared" si="13"/>
        <v>24314.788387662153</v>
      </c>
      <c r="LU29" s="354">
        <f t="shared" si="13"/>
        <v>23729.522166840423</v>
      </c>
      <c r="LV29" s="354">
        <f t="shared" si="13"/>
        <v>21653.609070866481</v>
      </c>
      <c r="LW29" s="354">
        <f t="shared" si="13"/>
        <v>22711.839406590792</v>
      </c>
      <c r="LX29" s="354">
        <f t="shared" si="13"/>
        <v>27977.330871039474</v>
      </c>
      <c r="LY29" s="354">
        <f t="shared" si="13"/>
        <v>23912.101850033592</v>
      </c>
      <c r="LZ29" s="354">
        <f t="shared" si="13"/>
        <v>24440.868390060754</v>
      </c>
      <c r="MA29" s="354">
        <f t="shared" si="13"/>
        <v>25583.887231851942</v>
      </c>
      <c r="MB29" s="354">
        <f t="shared" si="13"/>
        <v>26612.724527315138</v>
      </c>
      <c r="MC29" s="354">
        <f t="shared" si="13"/>
        <v>25263.388393864778</v>
      </c>
      <c r="MD29" s="354">
        <f t="shared" si="13"/>
        <v>28943.415933956905</v>
      </c>
      <c r="ME29" s="354">
        <f t="shared" si="13"/>
        <v>25453.34039886031</v>
      </c>
      <c r="MF29" s="354">
        <f t="shared" si="13"/>
        <v>23858.873982166766</v>
      </c>
      <c r="MG29" s="354">
        <f t="shared" si="13"/>
        <v>24006.150673595959</v>
      </c>
      <c r="MH29" s="354">
        <f t="shared" si="13"/>
        <v>22146.90054125238</v>
      </c>
      <c r="MI29" s="354">
        <f t="shared" si="13"/>
        <v>23115.541106476187</v>
      </c>
      <c r="MJ29" s="354">
        <f t="shared" si="13"/>
        <v>28522.169679243201</v>
      </c>
      <c r="MK29" s="354">
        <f t="shared" si="13"/>
        <v>24500.632106251884</v>
      </c>
      <c r="ML29" s="354">
        <f t="shared" si="13"/>
        <v>25039.828898901789</v>
      </c>
      <c r="MM29" s="354">
        <f t="shared" si="13"/>
        <v>26217.567028742138</v>
      </c>
      <c r="MN29" s="354">
        <f t="shared" si="13"/>
        <v>27307.384057395946</v>
      </c>
      <c r="MO29" s="354">
        <f t="shared" si="13"/>
        <v>27086.886770895486</v>
      </c>
      <c r="MP29" s="354">
        <f t="shared" si="13"/>
        <v>30109.233441762797</v>
      </c>
      <c r="MQ29" s="354">
        <f t="shared" si="13"/>
        <v>26488.971562244595</v>
      </c>
      <c r="MR29" s="354">
        <f t="shared" si="13"/>
        <v>24967.526441385926</v>
      </c>
      <c r="MS29" s="354">
        <f t="shared" si="13"/>
        <v>25020.488317686508</v>
      </c>
      <c r="MT29" s="354">
        <f t="shared" si="13"/>
        <v>23089.099833734894</v>
      </c>
      <c r="MU29" s="354">
        <f t="shared" si="13"/>
        <v>24071.75142693517</v>
      </c>
      <c r="MV29" s="354">
        <f t="shared" si="13"/>
        <v>29477.731353602059</v>
      </c>
      <c r="MW29" s="354">
        <f t="shared" si="13"/>
        <v>25404.11290415419</v>
      </c>
      <c r="MX29" s="354">
        <f t="shared" si="13"/>
        <v>25917.527569830025</v>
      </c>
      <c r="MY29" s="354">
        <f t="shared" si="13"/>
        <v>27078.875330468687</v>
      </c>
      <c r="MZ29" s="354">
        <f t="shared" si="13"/>
        <v>28189.061518835882</v>
      </c>
      <c r="NA29" s="478">
        <f t="shared" si="13"/>
        <v>27488.642143603916</v>
      </c>
    </row>
    <row r="30" spans="1:365" x14ac:dyDescent="0.2">
      <c r="A30" s="260" t="s">
        <v>601</v>
      </c>
      <c r="B30" s="258" t="s">
        <v>597</v>
      </c>
      <c r="C30" s="275">
        <v>1.0999999999999999E-2</v>
      </c>
      <c r="E30" s="263"/>
      <c r="F30" s="355">
        <f>$C30*F$26</f>
        <v>6114.4893700548264</v>
      </c>
      <c r="G30" s="355">
        <f t="shared" si="8"/>
        <v>4359.9626154836496</v>
      </c>
      <c r="H30" s="355">
        <f t="shared" si="8"/>
        <v>4419.3977154275071</v>
      </c>
      <c r="I30" s="355">
        <f t="shared" si="8"/>
        <v>4131.8076760055692</v>
      </c>
      <c r="J30" s="355">
        <f t="shared" si="8"/>
        <v>3411.6368395860422</v>
      </c>
      <c r="K30" s="355">
        <f t="shared" si="8"/>
        <v>3608.8039062590374</v>
      </c>
      <c r="L30" s="355">
        <f t="shared" si="8"/>
        <v>5673.5410344767506</v>
      </c>
      <c r="M30" s="355">
        <f t="shared" si="8"/>
        <v>4132.0553001541839</v>
      </c>
      <c r="N30" s="355">
        <f t="shared" si="8"/>
        <v>4449.173561106616</v>
      </c>
      <c r="O30" s="355">
        <f t="shared" si="8"/>
        <v>4968.9077065226793</v>
      </c>
      <c r="P30" s="355">
        <f t="shared" si="8"/>
        <v>5150.374432004246</v>
      </c>
      <c r="Q30" s="355">
        <f t="shared" si="8"/>
        <v>5229.8317632170629</v>
      </c>
      <c r="R30" s="355">
        <f t="shared" si="8"/>
        <v>6450.2563712697574</v>
      </c>
      <c r="S30" s="355">
        <f t="shared" si="8"/>
        <v>4959.2254346282616</v>
      </c>
      <c r="T30" s="355">
        <f t="shared" si="8"/>
        <v>4338.3161036044203</v>
      </c>
      <c r="U30" s="355">
        <f t="shared" si="8"/>
        <v>4276.1815376966078</v>
      </c>
      <c r="V30" s="355">
        <f t="shared" si="8"/>
        <v>3605.0198783498045</v>
      </c>
      <c r="W30" s="355">
        <f t="shared" si="8"/>
        <v>3736.1134577836037</v>
      </c>
      <c r="X30" s="355">
        <f t="shared" si="8"/>
        <v>5825.8001904831744</v>
      </c>
      <c r="Y30" s="355">
        <f t="shared" si="8"/>
        <v>4285.636170586522</v>
      </c>
      <c r="Z30" s="355">
        <f t="shared" si="8"/>
        <v>4592.6872830699876</v>
      </c>
      <c r="AA30" s="355">
        <f t="shared" si="8"/>
        <v>5113.161922562861</v>
      </c>
      <c r="AB30" s="355">
        <f t="shared" si="8"/>
        <v>5303.0009348077001</v>
      </c>
      <c r="AC30" s="355">
        <f t="shared" si="8"/>
        <v>5178.8659926262289</v>
      </c>
      <c r="AD30" s="355">
        <f t="shared" si="8"/>
        <v>6524.7020254982435</v>
      </c>
      <c r="AE30" s="355">
        <f t="shared" si="8"/>
        <v>5053.4227507046162</v>
      </c>
      <c r="AF30" s="355">
        <f t="shared" si="8"/>
        <v>4606.9863029151429</v>
      </c>
      <c r="AG30" s="355">
        <f t="shared" si="8"/>
        <v>4277.9830752421694</v>
      </c>
      <c r="AH30" s="355">
        <f t="shared" si="8"/>
        <v>3830.3867447844923</v>
      </c>
      <c r="AI30" s="355">
        <f t="shared" si="8"/>
        <v>3722.9413143198444</v>
      </c>
      <c r="AJ30" s="355">
        <f t="shared" si="8"/>
        <v>5905.6824626668913</v>
      </c>
      <c r="AK30" s="355">
        <f t="shared" si="8"/>
        <v>4403.9350058126374</v>
      </c>
      <c r="AL30" s="355">
        <f t="shared" si="8"/>
        <v>4692.7171471034317</v>
      </c>
      <c r="AM30" s="355">
        <f t="shared" si="8"/>
        <v>5227.3575835544298</v>
      </c>
      <c r="AN30" s="355">
        <f t="shared" si="8"/>
        <v>5436.5363891506386</v>
      </c>
      <c r="AO30" s="355">
        <f t="shared" si="8"/>
        <v>5619.3203460891491</v>
      </c>
      <c r="AP30" s="355">
        <f t="shared" si="8"/>
        <v>6786.6351779751431</v>
      </c>
      <c r="AQ30" s="355">
        <f t="shared" si="8"/>
        <v>4954.8143214908232</v>
      </c>
      <c r="AR30" s="355">
        <f t="shared" si="8"/>
        <v>5052.2106893575028</v>
      </c>
      <c r="AS30" s="355">
        <f t="shared" si="8"/>
        <v>4715.0269416187157</v>
      </c>
      <c r="AT30" s="355">
        <f t="shared" si="8"/>
        <v>3951.8165745143715</v>
      </c>
      <c r="AU30" s="355">
        <f t="shared" si="8"/>
        <v>4161.528793531048</v>
      </c>
      <c r="AV30" s="355">
        <f t="shared" si="8"/>
        <v>6230.8488421053999</v>
      </c>
      <c r="AW30" s="355">
        <f t="shared" si="8"/>
        <v>4656.6584717442547</v>
      </c>
      <c r="AX30" s="355">
        <f t="shared" si="8"/>
        <v>4958.3698292012705</v>
      </c>
      <c r="AY30" s="355">
        <f t="shared" si="8"/>
        <v>5469.0748559023659</v>
      </c>
      <c r="AZ30" s="355">
        <f t="shared" si="8"/>
        <v>5666.7731800641859</v>
      </c>
      <c r="BA30" s="355">
        <f t="shared" si="8"/>
        <v>5851.6672379869033</v>
      </c>
      <c r="BB30" s="355">
        <f t="shared" si="8"/>
        <v>7003.0950438228811</v>
      </c>
      <c r="BC30" s="355">
        <f t="shared" si="8"/>
        <v>5484.9985926772879</v>
      </c>
      <c r="BD30" s="355">
        <f t="shared" si="8"/>
        <v>4866.3433052959053</v>
      </c>
      <c r="BE30" s="355">
        <f t="shared" si="8"/>
        <v>4797.3190833930266</v>
      </c>
      <c r="BF30" s="355">
        <f t="shared" si="8"/>
        <v>4104.2105789118423</v>
      </c>
      <c r="BG30" s="355">
        <f t="shared" si="8"/>
        <v>4255.2753060120813</v>
      </c>
      <c r="BH30" s="355">
        <f t="shared" si="8"/>
        <v>6362.8046915326549</v>
      </c>
      <c r="BI30" s="355">
        <f t="shared" si="8"/>
        <v>4799.2195799120218</v>
      </c>
      <c r="BJ30" s="355">
        <f t="shared" si="8"/>
        <v>5097.2829812565051</v>
      </c>
      <c r="BK30" s="355">
        <f t="shared" si="8"/>
        <v>5614.7026827229929</v>
      </c>
      <c r="BL30" s="355">
        <f t="shared" si="8"/>
        <v>5826.0311232721315</v>
      </c>
      <c r="BM30" s="355">
        <f t="shared" si="8"/>
        <v>5863.9763243710495</v>
      </c>
      <c r="BN30" s="355">
        <f t="shared" si="8"/>
        <v>7109.1519944229822</v>
      </c>
      <c r="BO30" s="355">
        <f t="shared" si="8"/>
        <v>5607.7672217358167</v>
      </c>
      <c r="BP30" s="355">
        <f t="shared" si="8"/>
        <v>5166.9840630316121</v>
      </c>
      <c r="BQ30" s="355">
        <f t="shared" si="8"/>
        <v>4826.4592457832159</v>
      </c>
      <c r="BR30" s="355">
        <f t="shared" ref="BR30" si="14">$C30*BR$26</f>
        <v>4354.586697270488</v>
      </c>
      <c r="BS30" s="355">
        <f t="shared" si="9"/>
        <v>4266.9038623070364</v>
      </c>
      <c r="BT30" s="355">
        <f t="shared" si="9"/>
        <v>6466.5996249653354</v>
      </c>
      <c r="BU30" s="355">
        <f t="shared" si="9"/>
        <v>4939.9238748424013</v>
      </c>
      <c r="BV30" s="355">
        <f t="shared" si="9"/>
        <v>5218.8349034485491</v>
      </c>
      <c r="BW30" s="355">
        <f t="shared" si="9"/>
        <v>5749.7225387779872</v>
      </c>
      <c r="BX30" s="355">
        <f t="shared" si="9"/>
        <v>5980.4035628285183</v>
      </c>
      <c r="BY30" s="355">
        <f t="shared" si="9"/>
        <v>5539.3855444598648</v>
      </c>
      <c r="BZ30" s="355">
        <f t="shared" si="9"/>
        <v>7082.3118432177644</v>
      </c>
      <c r="CA30" s="355">
        <f t="shared" si="9"/>
        <v>5638.5469188081706</v>
      </c>
      <c r="CB30" s="355">
        <f t="shared" si="9"/>
        <v>4984.4293962674737</v>
      </c>
      <c r="CC30" s="355">
        <f t="shared" si="9"/>
        <v>4985.9843448538186</v>
      </c>
      <c r="CD30" s="355">
        <f t="shared" si="9"/>
        <v>4522.0645405178529</v>
      </c>
      <c r="CE30" s="355">
        <f t="shared" si="9"/>
        <v>4379.7591754634959</v>
      </c>
      <c r="CF30" s="355">
        <f t="shared" si="9"/>
        <v>6625.2336740661185</v>
      </c>
      <c r="CG30" s="355">
        <f t="shared" si="9"/>
        <v>5101.0025707644336</v>
      </c>
      <c r="CH30" s="355">
        <f t="shared" si="9"/>
        <v>5374.60699607077</v>
      </c>
      <c r="CI30" s="355">
        <f t="shared" si="9"/>
        <v>5911.9360332746728</v>
      </c>
      <c r="CJ30" s="355">
        <f t="shared" si="9"/>
        <v>6154.9389167488016</v>
      </c>
      <c r="CK30" s="355">
        <f t="shared" si="9"/>
        <v>6009.5629489425164</v>
      </c>
      <c r="CL30" s="355">
        <f t="shared" si="9"/>
        <v>7375.8584479979208</v>
      </c>
      <c r="CM30" s="355">
        <f t="shared" si="9"/>
        <v>5895.6388583403032</v>
      </c>
      <c r="CN30" s="355">
        <f t="shared" si="9"/>
        <v>5259.158644686976</v>
      </c>
      <c r="CO30" s="355">
        <f t="shared" si="9"/>
        <v>5234.3998144895986</v>
      </c>
      <c r="CP30" s="355">
        <f t="shared" si="9"/>
        <v>4679.3372556711529</v>
      </c>
      <c r="CQ30" s="355">
        <f t="shared" si="9"/>
        <v>4582.9466042496924</v>
      </c>
      <c r="CR30" s="355">
        <f t="shared" si="9"/>
        <v>6835.8092923737759</v>
      </c>
      <c r="CS30" s="355">
        <f t="shared" si="9"/>
        <v>5293.0756415076175</v>
      </c>
      <c r="CT30" s="355">
        <f t="shared" si="9"/>
        <v>5566.5058641151527</v>
      </c>
      <c r="CU30" s="355">
        <f t="shared" si="9"/>
        <v>6102.8895509598169</v>
      </c>
      <c r="CV30" s="355">
        <f t="shared" si="9"/>
        <v>6352.4315376550494</v>
      </c>
      <c r="CW30" s="355">
        <f t="shared" si="9"/>
        <v>6329.2658468331074</v>
      </c>
      <c r="CX30" s="355">
        <f t="shared" si="9"/>
        <v>7620.0560341473329</v>
      </c>
      <c r="CY30" s="355">
        <f t="shared" si="9"/>
        <v>5794.5718200812898</v>
      </c>
      <c r="CZ30" s="355">
        <f t="shared" si="9"/>
        <v>5873.4770360221746</v>
      </c>
      <c r="DA30" s="355">
        <f t="shared" si="9"/>
        <v>5565.6147884794764</v>
      </c>
      <c r="DB30" s="355">
        <f t="shared" si="9"/>
        <v>4786.4712310110663</v>
      </c>
      <c r="DC30" s="355">
        <f t="shared" si="9"/>
        <v>5041.9464100278256</v>
      </c>
      <c r="DD30" s="355">
        <f t="shared" si="9"/>
        <v>7157.3291957639349</v>
      </c>
      <c r="DE30" s="355">
        <f t="shared" si="9"/>
        <v>5552.0705757017586</v>
      </c>
      <c r="DF30" s="355">
        <f t="shared" si="9"/>
        <v>5845.3995340494675</v>
      </c>
      <c r="DG30" s="355">
        <f t="shared" si="9"/>
        <v>6357.4578955072293</v>
      </c>
      <c r="DH30" s="355">
        <f t="shared" si="9"/>
        <v>6599.1496816632553</v>
      </c>
      <c r="DI30" s="355">
        <f t="shared" si="9"/>
        <v>6745.3521155982235</v>
      </c>
      <c r="DJ30" s="355">
        <f t="shared" si="9"/>
        <v>7921.0977523920628</v>
      </c>
      <c r="DK30" s="355">
        <f t="shared" si="9"/>
        <v>6390.6655309306079</v>
      </c>
      <c r="DL30" s="355">
        <f t="shared" si="9"/>
        <v>5764.2636132816815</v>
      </c>
      <c r="DM30" s="355">
        <f t="shared" si="9"/>
        <v>5709.0805324085268</v>
      </c>
      <c r="DN30" s="355">
        <f t="shared" si="9"/>
        <v>4991.2898530772409</v>
      </c>
      <c r="DO30" s="355">
        <f t="shared" si="9"/>
        <v>5185.9906537255738</v>
      </c>
      <c r="DP30" s="355">
        <f t="shared" si="9"/>
        <v>7335.5193414689029</v>
      </c>
      <c r="DQ30" s="355">
        <f t="shared" si="9"/>
        <v>5736.2062162270677</v>
      </c>
      <c r="DR30" s="355">
        <f t="shared" si="9"/>
        <v>6022.9516694281847</v>
      </c>
      <c r="DS30" s="355">
        <f t="shared" si="9"/>
        <v>6539.2911379232501</v>
      </c>
      <c r="DT30" s="355">
        <f t="shared" si="9"/>
        <v>6793.6745172242208</v>
      </c>
      <c r="DU30" s="355">
        <f t="shared" si="9"/>
        <v>6950.2163715508241</v>
      </c>
      <c r="DV30" s="355">
        <f t="shared" si="9"/>
        <v>8121.8793240159976</v>
      </c>
      <c r="DW30" s="355">
        <f t="shared" si="9"/>
        <v>6587.9801163706898</v>
      </c>
      <c r="DX30" s="355">
        <f t="shared" si="9"/>
        <v>6147.9784657762038</v>
      </c>
      <c r="DY30" s="355">
        <f t="shared" si="9"/>
        <v>5805.0132879039875</v>
      </c>
      <c r="DZ30" s="355">
        <f t="shared" si="9"/>
        <v>5298.8401663992818</v>
      </c>
      <c r="EA30" s="355">
        <f t="shared" si="9"/>
        <v>5251.8642467472318</v>
      </c>
      <c r="EB30" s="355">
        <f t="shared" si="9"/>
        <v>7488.9467301010009</v>
      </c>
      <c r="EC30" s="355">
        <f t="shared" si="9"/>
        <v>5921.3884246801017</v>
      </c>
      <c r="ED30" s="355">
        <f t="shared" ref="ED30" si="15">$C30*ED$26</f>
        <v>6185.6391694511976</v>
      </c>
      <c r="EE30" s="355">
        <f t="shared" si="10"/>
        <v>6712.6937465371129</v>
      </c>
      <c r="EF30" s="355">
        <f t="shared" si="10"/>
        <v>6985.2524851100079</v>
      </c>
      <c r="EG30" s="355">
        <f t="shared" si="10"/>
        <v>6515.6367607071315</v>
      </c>
      <c r="EH30" s="355">
        <f t="shared" si="10"/>
        <v>8072.1002312437768</v>
      </c>
      <c r="EI30" s="355">
        <f t="shared" si="10"/>
        <v>6284.974190404826</v>
      </c>
      <c r="EJ30" s="355">
        <f t="shared" si="10"/>
        <v>6331.6232468651242</v>
      </c>
      <c r="EK30" s="355">
        <f t="shared" si="10"/>
        <v>6072.3231456802041</v>
      </c>
      <c r="EL30" s="355">
        <f t="shared" si="10"/>
        <v>5297.8326362337903</v>
      </c>
      <c r="EM30" s="355">
        <f t="shared" si="10"/>
        <v>5589.3432202364465</v>
      </c>
      <c r="EN30" s="355">
        <f t="shared" si="10"/>
        <v>7744.4545731931967</v>
      </c>
      <c r="EO30" s="355">
        <f t="shared" si="10"/>
        <v>6125.7900793003382</v>
      </c>
      <c r="EP30" s="355">
        <f t="shared" si="10"/>
        <v>6418.5398876777435</v>
      </c>
      <c r="EQ30" s="355">
        <f t="shared" si="10"/>
        <v>6935.9612146482486</v>
      </c>
      <c r="ER30" s="355">
        <f t="shared" si="10"/>
        <v>7210.2802457411217</v>
      </c>
      <c r="ES30" s="355">
        <f t="shared" si="10"/>
        <v>7233.2754810787828</v>
      </c>
      <c r="ET30" s="355">
        <f t="shared" si="10"/>
        <v>8488.7006554844138</v>
      </c>
      <c r="EU30" s="355">
        <f t="shared" si="10"/>
        <v>6963.9657400459218</v>
      </c>
      <c r="EV30" s="355">
        <f t="shared" si="10"/>
        <v>6328.0497473918058</v>
      </c>
      <c r="EW30" s="355">
        <f t="shared" si="10"/>
        <v>6293.3091333521506</v>
      </c>
      <c r="EX30" s="355">
        <f t="shared" si="10"/>
        <v>5565.6179967110884</v>
      </c>
      <c r="EY30" s="355">
        <f t="shared" si="10"/>
        <v>5792.1616253898928</v>
      </c>
      <c r="EZ30" s="355">
        <f t="shared" si="10"/>
        <v>7973.3838001210506</v>
      </c>
      <c r="FA30" s="355">
        <f t="shared" si="10"/>
        <v>6353.5849183071887</v>
      </c>
      <c r="FB30" s="355">
        <f t="shared" si="10"/>
        <v>6635.1015100768791</v>
      </c>
      <c r="FC30" s="355">
        <f t="shared" si="10"/>
        <v>7152.6892373269075</v>
      </c>
      <c r="FD30" s="355">
        <f t="shared" si="10"/>
        <v>7437.048578961917</v>
      </c>
      <c r="FE30" s="355">
        <f t="shared" si="10"/>
        <v>7254.7820113963871</v>
      </c>
      <c r="FF30" s="355">
        <f t="shared" si="10"/>
        <v>8633.5434151970567</v>
      </c>
      <c r="FG30" s="355">
        <f t="shared" si="10"/>
        <v>7128.4599877826322</v>
      </c>
      <c r="FH30" s="355">
        <f t="shared" si="10"/>
        <v>6664.7400519983485</v>
      </c>
      <c r="FI30" s="355">
        <f t="shared" si="10"/>
        <v>6362.4667150266068</v>
      </c>
      <c r="FJ30" s="355">
        <f t="shared" si="10"/>
        <v>5856.3363100563838</v>
      </c>
      <c r="FK30" s="355">
        <f t="shared" si="10"/>
        <v>5845.8260149715406</v>
      </c>
      <c r="FL30" s="355">
        <f t="shared" si="10"/>
        <v>8121.6358406249819</v>
      </c>
      <c r="FM30" s="355">
        <f t="shared" si="10"/>
        <v>6537.8491019790199</v>
      </c>
      <c r="FN30" s="355">
        <f t="shared" si="10"/>
        <v>6800.0491878811863</v>
      </c>
      <c r="FO30" s="355">
        <f t="shared" si="10"/>
        <v>7331.3721674072276</v>
      </c>
      <c r="FP30" s="355">
        <f t="shared" si="10"/>
        <v>7637.0501653167394</v>
      </c>
      <c r="FQ30" s="355">
        <f t="shared" si="10"/>
        <v>7579.8729760038404</v>
      </c>
      <c r="FR30" s="355">
        <f t="shared" si="10"/>
        <v>8889.3584785482617</v>
      </c>
      <c r="FS30" s="355">
        <f t="shared" si="10"/>
        <v>7370.0749047092722</v>
      </c>
      <c r="FT30" s="355">
        <f t="shared" si="10"/>
        <v>6728.9709021062336</v>
      </c>
      <c r="FU30" s="355">
        <f t="shared" si="10"/>
        <v>6709.0375602410886</v>
      </c>
      <c r="FV30" s="355">
        <f t="shared" si="10"/>
        <v>5974.9228594933184</v>
      </c>
      <c r="FW30" s="355">
        <f t="shared" si="10"/>
        <v>6224.529566914237</v>
      </c>
      <c r="FX30" s="355">
        <f t="shared" si="10"/>
        <v>8428.5103805958988</v>
      </c>
      <c r="FY30" s="355">
        <f t="shared" si="10"/>
        <v>6794.5233297554842</v>
      </c>
      <c r="FZ30" s="355">
        <f t="shared" si="10"/>
        <v>7072.5987722998861</v>
      </c>
      <c r="GA30" s="355">
        <f t="shared" si="10"/>
        <v>7591.2677591554539</v>
      </c>
      <c r="GB30" s="355">
        <f t="shared" si="10"/>
        <v>7896.9949499496579</v>
      </c>
      <c r="GC30" s="355">
        <f t="shared" si="10"/>
        <v>8026.2987467985149</v>
      </c>
      <c r="GD30" s="355">
        <f t="shared" si="10"/>
        <v>9216.5856976440064</v>
      </c>
      <c r="GE30" s="355">
        <f t="shared" si="10"/>
        <v>7666.9726143475154</v>
      </c>
      <c r="GF30" s="355">
        <f t="shared" si="10"/>
        <v>7033.3253547589902</v>
      </c>
      <c r="GG30" s="355">
        <f t="shared" si="10"/>
        <v>6994.6792534389751</v>
      </c>
      <c r="GH30" s="355">
        <f t="shared" si="10"/>
        <v>6242.1794178483842</v>
      </c>
      <c r="GI30" s="355">
        <f t="shared" si="10"/>
        <v>6496.4760465666086</v>
      </c>
      <c r="GJ30" s="355">
        <f t="shared" si="10"/>
        <v>8702.8645739072235</v>
      </c>
      <c r="GK30" s="355">
        <f t="shared" si="10"/>
        <v>7054.2828924834312</v>
      </c>
      <c r="GL30" s="355">
        <f t="shared" si="10"/>
        <v>7325.3055297612782</v>
      </c>
      <c r="GM30" s="355">
        <f t="shared" si="10"/>
        <v>7839.9162319589868</v>
      </c>
      <c r="GN30" s="355">
        <f t="shared" si="10"/>
        <v>8152.9747880763707</v>
      </c>
      <c r="GO30" s="355">
        <f t="shared" si="10"/>
        <v>8128.6857370948783</v>
      </c>
      <c r="GP30" s="355">
        <f t="shared" ref="GP30" si="16">$C30*GP$26</f>
        <v>9408.6834846035163</v>
      </c>
      <c r="GQ30" s="355">
        <f t="shared" si="11"/>
        <v>7544.429374253722</v>
      </c>
      <c r="GR30" s="355">
        <f t="shared" si="11"/>
        <v>7608.709246140611</v>
      </c>
      <c r="GS30" s="355">
        <f t="shared" si="11"/>
        <v>7313.970548046882</v>
      </c>
      <c r="GT30" s="355">
        <f t="shared" si="11"/>
        <v>6482.0594942258185</v>
      </c>
      <c r="GU30" s="355">
        <f t="shared" si="11"/>
        <v>6812.5556446740056</v>
      </c>
      <c r="GV30" s="355">
        <f t="shared" si="11"/>
        <v>8999.661758955006</v>
      </c>
      <c r="GW30" s="355">
        <f t="shared" si="11"/>
        <v>7325.3487767233846</v>
      </c>
      <c r="GX30" s="355">
        <f t="shared" si="11"/>
        <v>7595.0935967390333</v>
      </c>
      <c r="GY30" s="355">
        <f t="shared" si="11"/>
        <v>8102.6875114170662</v>
      </c>
      <c r="GZ30" s="355">
        <f t="shared" si="11"/>
        <v>8420.9102082401914</v>
      </c>
      <c r="HA30" s="355">
        <f t="shared" si="11"/>
        <v>7910.512213581851</v>
      </c>
      <c r="HB30" s="355">
        <f t="shared" si="11"/>
        <v>9481.3779063580932</v>
      </c>
      <c r="HC30" s="355">
        <f t="shared" si="11"/>
        <v>7993.6054122904916</v>
      </c>
      <c r="HD30" s="355">
        <f t="shared" si="11"/>
        <v>7315.9780455065466</v>
      </c>
      <c r="HE30" s="355">
        <f t="shared" si="11"/>
        <v>7342.6718157974883</v>
      </c>
      <c r="HF30" s="355">
        <f t="shared" si="11"/>
        <v>6608.054021556788</v>
      </c>
      <c r="HG30" s="355">
        <f t="shared" si="11"/>
        <v>6895.8900168469045</v>
      </c>
      <c r="HH30" s="355">
        <f t="shared" si="11"/>
        <v>9141.9914894590347</v>
      </c>
      <c r="HI30" s="355">
        <f t="shared" si="11"/>
        <v>7489.6535676893973</v>
      </c>
      <c r="HJ30" s="355">
        <f t="shared" si="11"/>
        <v>7764.8889552830369</v>
      </c>
      <c r="HK30" s="355">
        <f t="shared" si="11"/>
        <v>8287.8753663577336</v>
      </c>
      <c r="HL30" s="355">
        <f t="shared" si="11"/>
        <v>8629.7103056218275</v>
      </c>
      <c r="HM30" s="355">
        <f t="shared" si="11"/>
        <v>8617.9987202927969</v>
      </c>
      <c r="HN30" s="355">
        <f t="shared" si="11"/>
        <v>9898.0914314571</v>
      </c>
      <c r="HO30" s="355">
        <f t="shared" si="11"/>
        <v>8354.0957478282635</v>
      </c>
      <c r="HP30" s="355">
        <f t="shared" si="11"/>
        <v>7709.0785581890004</v>
      </c>
      <c r="HQ30" s="355">
        <f t="shared" si="11"/>
        <v>7693.3127947385728</v>
      </c>
      <c r="HR30" s="355">
        <f t="shared" si="11"/>
        <v>7060.7632636778526</v>
      </c>
      <c r="HS30" s="355">
        <f t="shared" si="11"/>
        <v>7068.3379412863615</v>
      </c>
      <c r="HT30" s="355">
        <f t="shared" si="11"/>
        <v>9418.7727313718151</v>
      </c>
      <c r="HU30" s="355">
        <f t="shared" si="11"/>
        <v>7778.1231245579293</v>
      </c>
      <c r="HV30" s="355">
        <f t="shared" si="11"/>
        <v>8017.6464455802907</v>
      </c>
      <c r="HW30" s="355">
        <f t="shared" si="11"/>
        <v>8546.7661399655935</v>
      </c>
      <c r="HX30" s="355">
        <f t="shared" si="11"/>
        <v>8902.0962702283978</v>
      </c>
      <c r="HY30" s="355">
        <f t="shared" si="11"/>
        <v>8809.3780344772676</v>
      </c>
      <c r="HZ30" s="355">
        <f t="shared" si="11"/>
        <v>10135.802572160239</v>
      </c>
      <c r="IA30" s="355">
        <f t="shared" si="11"/>
        <v>8269.5462686270421</v>
      </c>
      <c r="IB30" s="355">
        <f t="shared" si="11"/>
        <v>8327.2819468986727</v>
      </c>
      <c r="IC30" s="355">
        <f t="shared" si="11"/>
        <v>8048.8704100107652</v>
      </c>
      <c r="ID30" s="355">
        <f t="shared" si="11"/>
        <v>7201.2116016127138</v>
      </c>
      <c r="IE30" s="355">
        <f t="shared" si="11"/>
        <v>7567.5963997000126</v>
      </c>
      <c r="IF30" s="355">
        <f t="shared" si="11"/>
        <v>9789.5619181430975</v>
      </c>
      <c r="IG30" s="355">
        <f t="shared" si="11"/>
        <v>8089.1249903309563</v>
      </c>
      <c r="IH30" s="355">
        <f t="shared" si="11"/>
        <v>8351.3234079526865</v>
      </c>
      <c r="II30" s="355">
        <f t="shared" si="11"/>
        <v>8859.1590094120347</v>
      </c>
      <c r="IJ30" s="355">
        <f t="shared" si="11"/>
        <v>9211.7825043826451</v>
      </c>
      <c r="IK30" s="355">
        <f t="shared" si="11"/>
        <v>9288.815310802871</v>
      </c>
      <c r="IL30" s="355">
        <f t="shared" si="11"/>
        <v>10502.912131156532</v>
      </c>
      <c r="IM30" s="355">
        <f t="shared" si="11"/>
        <v>8932.1716877423569</v>
      </c>
      <c r="IN30" s="355">
        <f t="shared" si="11"/>
        <v>8285.2683145747251</v>
      </c>
      <c r="IO30" s="355">
        <f t="shared" si="11"/>
        <v>8261.1845048634532</v>
      </c>
      <c r="IP30" s="355">
        <f t="shared" si="11"/>
        <v>7474.0007339916547</v>
      </c>
      <c r="IQ30" s="355">
        <f t="shared" si="11"/>
        <v>7782.8898723081975</v>
      </c>
      <c r="IR30" s="355">
        <f t="shared" si="11"/>
        <v>10042.062493252995</v>
      </c>
      <c r="IS30" s="355">
        <f t="shared" si="11"/>
        <v>8345.6948008626059</v>
      </c>
      <c r="IT30" s="355">
        <f t="shared" si="11"/>
        <v>8600.8919160292335</v>
      </c>
      <c r="IU30" s="355">
        <f t="shared" si="11"/>
        <v>9113.1727576550675</v>
      </c>
      <c r="IV30" s="355">
        <f t="shared" si="11"/>
        <v>9481.3637045861633</v>
      </c>
      <c r="IW30" s="355">
        <f t="shared" si="11"/>
        <v>9567.2583311369835</v>
      </c>
      <c r="IX30" s="355">
        <f t="shared" si="11"/>
        <v>10778.51411268218</v>
      </c>
      <c r="IY30" s="355">
        <f t="shared" si="11"/>
        <v>9203.5220351851003</v>
      </c>
      <c r="IZ30" s="355">
        <f t="shared" si="11"/>
        <v>8742.6897645086829</v>
      </c>
      <c r="JA30" s="355">
        <f t="shared" si="11"/>
        <v>8431.6869576543813</v>
      </c>
      <c r="JB30" s="355">
        <f t="shared" ref="JB30" si="17">$C30*JB$26</f>
        <v>7854.5515856956063</v>
      </c>
      <c r="JC30" s="355">
        <f t="shared" si="12"/>
        <v>7924.5790686771088</v>
      </c>
      <c r="JD30" s="355">
        <f t="shared" si="12"/>
        <v>10273.997790423347</v>
      </c>
      <c r="JE30" s="355">
        <f t="shared" si="12"/>
        <v>8607.1039935081862</v>
      </c>
      <c r="JF30" s="355">
        <f t="shared" si="12"/>
        <v>8839.086601400686</v>
      </c>
      <c r="JG30" s="355">
        <f t="shared" si="12"/>
        <v>9362.0158631762988</v>
      </c>
      <c r="JH30" s="355">
        <f t="shared" si="12"/>
        <v>9751.1398797187503</v>
      </c>
      <c r="JI30" s="355">
        <f t="shared" si="12"/>
        <v>9686.1339208537993</v>
      </c>
      <c r="JJ30" s="355">
        <f t="shared" si="12"/>
        <v>10993.294610444082</v>
      </c>
      <c r="JK30" s="355">
        <f t="shared" si="12"/>
        <v>9107.9002214973189</v>
      </c>
      <c r="JL30" s="355">
        <f t="shared" si="12"/>
        <v>9161.7836263569006</v>
      </c>
      <c r="JM30" s="355">
        <f t="shared" si="12"/>
        <v>8887.6954168342872</v>
      </c>
      <c r="JN30" s="355">
        <f t="shared" si="12"/>
        <v>8015.2934857408236</v>
      </c>
      <c r="JO30" s="355">
        <f t="shared" si="12"/>
        <v>8416.1138592062616</v>
      </c>
      <c r="JP30" s="355">
        <f t="shared" si="12"/>
        <v>10670.595190008264</v>
      </c>
      <c r="JQ30" s="355">
        <f t="shared" si="12"/>
        <v>8938.2838395007529</v>
      </c>
      <c r="JR30" s="355">
        <f t="shared" si="12"/>
        <v>9189.5521970137379</v>
      </c>
      <c r="JS30" s="355">
        <f t="shared" si="12"/>
        <v>9695.2004689375553</v>
      </c>
      <c r="JT30" s="355">
        <f t="shared" si="12"/>
        <v>10082.774011307345</v>
      </c>
      <c r="JU30" s="355">
        <f t="shared" si="12"/>
        <v>10026.900647320903</v>
      </c>
      <c r="JV30" s="355">
        <f t="shared" si="12"/>
        <v>11320.262861084237</v>
      </c>
      <c r="JW30" s="355">
        <f t="shared" si="12"/>
        <v>9749.3700480567823</v>
      </c>
      <c r="JX30" s="355">
        <f t="shared" si="12"/>
        <v>9089.1702231445943</v>
      </c>
      <c r="JY30" s="355">
        <f t="shared" si="12"/>
        <v>9085.9097187471816</v>
      </c>
      <c r="JZ30" s="355">
        <f t="shared" si="12"/>
        <v>8282.1713016601789</v>
      </c>
      <c r="KA30" s="355">
        <f t="shared" si="12"/>
        <v>8630.0602167494635</v>
      </c>
      <c r="KB30" s="355">
        <f t="shared" si="12"/>
        <v>10927.986821149228</v>
      </c>
      <c r="KC30" s="355">
        <f t="shared" si="12"/>
        <v>9203.1381595788152</v>
      </c>
      <c r="KD30" s="355">
        <f t="shared" si="12"/>
        <v>9450.0982470268627</v>
      </c>
      <c r="KE30" s="355">
        <f t="shared" si="12"/>
        <v>9962.7751127626834</v>
      </c>
      <c r="KF30" s="355">
        <f t="shared" si="12"/>
        <v>10368.890437230722</v>
      </c>
      <c r="KG30" s="355">
        <f t="shared" si="12"/>
        <v>10110.407836236549</v>
      </c>
      <c r="KH30" s="355">
        <f t="shared" si="12"/>
        <v>11531.968931882127</v>
      </c>
      <c r="KI30" s="355">
        <f t="shared" si="12"/>
        <v>9982.7488783461195</v>
      </c>
      <c r="KJ30" s="355">
        <f t="shared" si="12"/>
        <v>9496.7012760576599</v>
      </c>
      <c r="KK30" s="355">
        <f t="shared" si="12"/>
        <v>9228.7127275783714</v>
      </c>
      <c r="KL30" s="355">
        <f t="shared" si="12"/>
        <v>8646.374459476001</v>
      </c>
      <c r="KM30" s="355">
        <f t="shared" si="12"/>
        <v>8761.4714367785436</v>
      </c>
      <c r="KN30" s="355">
        <f t="shared" si="12"/>
        <v>11157.881511909698</v>
      </c>
      <c r="KO30" s="355">
        <f t="shared" si="12"/>
        <v>9467.411404747605</v>
      </c>
      <c r="KP30" s="355">
        <f t="shared" si="12"/>
        <v>9694.9450937013698</v>
      </c>
      <c r="KQ30" s="355">
        <f t="shared" si="12"/>
        <v>10221.823046943027</v>
      </c>
      <c r="KR30" s="355">
        <f t="shared" si="12"/>
        <v>10652.649369013958</v>
      </c>
      <c r="KS30" s="355">
        <f t="shared" si="12"/>
        <v>10517.813725340389</v>
      </c>
      <c r="KT30" s="355">
        <f t="shared" si="12"/>
        <v>11871.642806333475</v>
      </c>
      <c r="KU30" s="355">
        <f t="shared" si="12"/>
        <v>10307.499342638657</v>
      </c>
      <c r="KV30" s="355">
        <f t="shared" si="12"/>
        <v>9643.8166614902475</v>
      </c>
      <c r="KW30" s="355">
        <f t="shared" si="12"/>
        <v>9659.2032547407507</v>
      </c>
      <c r="KX30" s="355">
        <f t="shared" si="12"/>
        <v>8847.2258422197792</v>
      </c>
      <c r="KY30" s="355">
        <f t="shared" si="12"/>
        <v>9225.5917598678025</v>
      </c>
      <c r="KZ30" s="355">
        <f t="shared" si="12"/>
        <v>11553.179278257463</v>
      </c>
      <c r="LA30" s="355">
        <f t="shared" si="12"/>
        <v>9810.039162207253</v>
      </c>
      <c r="LB30" s="355">
        <f t="shared" si="12"/>
        <v>10052.687471923804</v>
      </c>
      <c r="LC30" s="355">
        <f t="shared" si="12"/>
        <v>10566.862025728189</v>
      </c>
      <c r="LD30" s="355">
        <f t="shared" si="12"/>
        <v>11000.789723908654</v>
      </c>
      <c r="LE30" s="355">
        <f t="shared" si="12"/>
        <v>11035.994633226963</v>
      </c>
      <c r="LF30" s="355">
        <f t="shared" si="12"/>
        <v>12280.819553733396</v>
      </c>
      <c r="LG30" s="355">
        <f t="shared" si="12"/>
        <v>10687.10389434681</v>
      </c>
      <c r="LH30" s="355">
        <f t="shared" si="12"/>
        <v>10029.566559459858</v>
      </c>
      <c r="LI30" s="355">
        <f t="shared" si="12"/>
        <v>10028.610677545654</v>
      </c>
      <c r="LJ30" s="355">
        <f t="shared" si="12"/>
        <v>9197.2087486929449</v>
      </c>
      <c r="LK30" s="355">
        <f t="shared" si="12"/>
        <v>9583.717585932307</v>
      </c>
      <c r="LL30" s="355">
        <f t="shared" si="12"/>
        <v>11917.193193184698</v>
      </c>
      <c r="LM30" s="355">
        <f t="shared" si="12"/>
        <v>10157.226201773032</v>
      </c>
      <c r="LN30" s="355">
        <f t="shared" ref="LN30" si="18">$C30*LN$26</f>
        <v>10392.250640996381</v>
      </c>
      <c r="LO30" s="355">
        <f t="shared" si="13"/>
        <v>10902.506532382593</v>
      </c>
      <c r="LP30" s="355">
        <f t="shared" si="13"/>
        <v>11347.042355323809</v>
      </c>
      <c r="LQ30" s="355">
        <f t="shared" si="13"/>
        <v>11241.521307731904</v>
      </c>
      <c r="LR30" s="355">
        <f t="shared" si="13"/>
        <v>12568.615381963749</v>
      </c>
      <c r="LS30" s="355">
        <f t="shared" si="13"/>
        <v>10657.624352383951</v>
      </c>
      <c r="LT30" s="355">
        <f t="shared" si="13"/>
        <v>10698.506890571347</v>
      </c>
      <c r="LU30" s="355">
        <f t="shared" si="13"/>
        <v>10440.989753409784</v>
      </c>
      <c r="LV30" s="355">
        <f t="shared" si="13"/>
        <v>9527.5879911812499</v>
      </c>
      <c r="LW30" s="355">
        <f t="shared" si="13"/>
        <v>9993.2093388999474</v>
      </c>
      <c r="LX30" s="355">
        <f t="shared" si="13"/>
        <v>12310.025583257368</v>
      </c>
      <c r="LY30" s="355">
        <f t="shared" si="13"/>
        <v>10521.324814014781</v>
      </c>
      <c r="LZ30" s="355">
        <f t="shared" si="13"/>
        <v>10753.982091626731</v>
      </c>
      <c r="MA30" s="355">
        <f t="shared" si="13"/>
        <v>11256.910382014852</v>
      </c>
      <c r="MB30" s="355">
        <f t="shared" si="13"/>
        <v>11709.59879201866</v>
      </c>
      <c r="MC30" s="355">
        <f t="shared" si="13"/>
        <v>11115.8908933005</v>
      </c>
      <c r="MD30" s="355">
        <f t="shared" si="13"/>
        <v>12735.103010941037</v>
      </c>
      <c r="ME30" s="355">
        <f t="shared" si="13"/>
        <v>11199.469775498534</v>
      </c>
      <c r="MF30" s="355">
        <f t="shared" si="13"/>
        <v>10497.904552153375</v>
      </c>
      <c r="MG30" s="355">
        <f t="shared" si="13"/>
        <v>10562.706296382221</v>
      </c>
      <c r="MH30" s="355">
        <f t="shared" si="13"/>
        <v>9744.6362381510462</v>
      </c>
      <c r="MI30" s="355">
        <f t="shared" si="13"/>
        <v>10170.838086849521</v>
      </c>
      <c r="MJ30" s="355">
        <f t="shared" si="13"/>
        <v>12549.754658867007</v>
      </c>
      <c r="MK30" s="355">
        <f t="shared" si="13"/>
        <v>10780.278126750829</v>
      </c>
      <c r="ML30" s="355">
        <f t="shared" si="13"/>
        <v>11017.524715516785</v>
      </c>
      <c r="MM30" s="355">
        <f t="shared" si="13"/>
        <v>11535.72949264654</v>
      </c>
      <c r="MN30" s="355">
        <f t="shared" si="13"/>
        <v>12015.248985254215</v>
      </c>
      <c r="MO30" s="355">
        <f t="shared" si="13"/>
        <v>11918.230179194012</v>
      </c>
      <c r="MP30" s="355">
        <f t="shared" si="13"/>
        <v>13248.062714375628</v>
      </c>
      <c r="MQ30" s="355">
        <f t="shared" si="13"/>
        <v>11655.14748738762</v>
      </c>
      <c r="MR30" s="355">
        <f t="shared" si="13"/>
        <v>10985.711634209805</v>
      </c>
      <c r="MS30" s="355">
        <f t="shared" si="13"/>
        <v>11009.014859782063</v>
      </c>
      <c r="MT30" s="355">
        <f t="shared" si="13"/>
        <v>10159.203926843353</v>
      </c>
      <c r="MU30" s="355">
        <f t="shared" si="13"/>
        <v>10591.570627851474</v>
      </c>
      <c r="MV30" s="355">
        <f t="shared" si="13"/>
        <v>12970.201795584904</v>
      </c>
      <c r="MW30" s="355">
        <f t="shared" si="13"/>
        <v>11177.809677827843</v>
      </c>
      <c r="MX30" s="355">
        <f t="shared" si="13"/>
        <v>11403.712130725211</v>
      </c>
      <c r="MY30" s="355">
        <f t="shared" si="13"/>
        <v>11914.705145406222</v>
      </c>
      <c r="MZ30" s="355">
        <f t="shared" si="13"/>
        <v>12403.187068287787</v>
      </c>
      <c r="NA30" s="479">
        <f t="shared" si="13"/>
        <v>12095.002543185721</v>
      </c>
    </row>
    <row r="31" spans="1:365" x14ac:dyDescent="0.2">
      <c r="C31" s="277">
        <f>SUM(C27:C30)</f>
        <v>0.40073693352281703</v>
      </c>
      <c r="E31" s="272"/>
      <c r="F31" s="366">
        <f>SUM(F27:F30)</f>
        <v>222754.70183760292</v>
      </c>
      <c r="G31" s="366">
        <f t="shared" ref="G31:BR31" si="19">SUM(G27:G30)</f>
        <v>158836.18625482172</v>
      </c>
      <c r="H31" s="366">
        <f t="shared" si="19"/>
        <v>161001.44440892385</v>
      </c>
      <c r="I31" s="366">
        <f t="shared" si="19"/>
        <v>150524.35799895533</v>
      </c>
      <c r="J31" s="366">
        <f t="shared" si="19"/>
        <v>124288.08048992594</v>
      </c>
      <c r="K31" s="366">
        <f t="shared" si="19"/>
        <v>131471.00100721911</v>
      </c>
      <c r="L31" s="366">
        <f t="shared" si="19"/>
        <v>206690.67603382585</v>
      </c>
      <c r="M31" s="366">
        <f t="shared" si="19"/>
        <v>150533.37910277187</v>
      </c>
      <c r="N31" s="366">
        <f t="shared" si="19"/>
        <v>162086.19723533248</v>
      </c>
      <c r="O31" s="366">
        <f t="shared" si="19"/>
        <v>181020.43975179925</v>
      </c>
      <c r="P31" s="366">
        <f t="shared" si="19"/>
        <v>187631.38694324566</v>
      </c>
      <c r="Q31" s="366">
        <f t="shared" si="19"/>
        <v>190526.06760289389</v>
      </c>
      <c r="R31" s="366">
        <f t="shared" si="19"/>
        <v>234986.90533260509</v>
      </c>
      <c r="S31" s="366">
        <f t="shared" si="19"/>
        <v>180667.70848375355</v>
      </c>
      <c r="T31" s="366">
        <f t="shared" si="19"/>
        <v>158047.59018282648</v>
      </c>
      <c r="U31" s="366">
        <f t="shared" si="19"/>
        <v>155783.98878212937</v>
      </c>
      <c r="V31" s="366">
        <f t="shared" si="19"/>
        <v>131333.1464853363</v>
      </c>
      <c r="W31" s="366">
        <f t="shared" si="19"/>
        <v>136108.96821504817</v>
      </c>
      <c r="X31" s="366">
        <f t="shared" si="19"/>
        <v>212237.57305917007</v>
      </c>
      <c r="Y31" s="366">
        <f t="shared" si="19"/>
        <v>156128.42701775552</v>
      </c>
      <c r="Z31" s="366">
        <f t="shared" si="19"/>
        <v>167314.49258606409</v>
      </c>
      <c r="AA31" s="366">
        <f t="shared" si="19"/>
        <v>186275.71176849751</v>
      </c>
      <c r="AB31" s="366">
        <f t="shared" si="19"/>
        <v>193191.66664395179</v>
      </c>
      <c r="AC31" s="366">
        <f t="shared" si="19"/>
        <v>188669.35245551224</v>
      </c>
      <c r="AD31" s="366">
        <f t="shared" si="19"/>
        <v>237699.00744075267</v>
      </c>
      <c r="AE31" s="366">
        <f t="shared" si="19"/>
        <v>184099.37608289154</v>
      </c>
      <c r="AF31" s="366">
        <f t="shared" si="19"/>
        <v>167835.41489198492</v>
      </c>
      <c r="AG31" s="366">
        <f t="shared" si="19"/>
        <v>155849.61993045977</v>
      </c>
      <c r="AH31" s="366">
        <f t="shared" si="19"/>
        <v>139543.40348285294</v>
      </c>
      <c r="AI31" s="366">
        <f t="shared" si="19"/>
        <v>135629.09872599458</v>
      </c>
      <c r="AJ31" s="366">
        <f t="shared" si="19"/>
        <v>215147.73458623709</v>
      </c>
      <c r="AK31" s="366">
        <f t="shared" si="19"/>
        <v>160438.12815119507</v>
      </c>
      <c r="AL31" s="366">
        <f t="shared" si="19"/>
        <v>170958.64358365195</v>
      </c>
      <c r="AM31" s="366">
        <f t="shared" si="19"/>
        <v>190435.93167825861</v>
      </c>
      <c r="AN31" s="366">
        <f t="shared" si="19"/>
        <v>198056.4474157668</v>
      </c>
      <c r="AO31" s="366">
        <f t="shared" si="19"/>
        <v>204715.3821794673</v>
      </c>
      <c r="AP31" s="366">
        <f t="shared" si="19"/>
        <v>247241.39728725786</v>
      </c>
      <c r="AQ31" s="366">
        <f t="shared" si="19"/>
        <v>180507.00885174266</v>
      </c>
      <c r="AR31" s="366">
        <f t="shared" si="19"/>
        <v>184055.2199240294</v>
      </c>
      <c r="AS31" s="366">
        <f t="shared" si="19"/>
        <v>171771.40346015911</v>
      </c>
      <c r="AT31" s="366">
        <f t="shared" si="19"/>
        <v>143967.16871959384</v>
      </c>
      <c r="AU31" s="366">
        <f t="shared" si="19"/>
        <v>151607.11704423092</v>
      </c>
      <c r="AV31" s="366">
        <f t="shared" si="19"/>
        <v>226993.75074813751</v>
      </c>
      <c r="AW31" s="366">
        <f t="shared" si="19"/>
        <v>169645.00331180359</v>
      </c>
      <c r="AX31" s="366">
        <f t="shared" si="19"/>
        <v>180636.5382387428</v>
      </c>
      <c r="AY31" s="366">
        <f t="shared" si="19"/>
        <v>199241.84426918693</v>
      </c>
      <c r="AZ31" s="366">
        <f t="shared" si="19"/>
        <v>206444.11883166037</v>
      </c>
      <c r="BA31" s="366">
        <f t="shared" si="19"/>
        <v>213179.92590425489</v>
      </c>
      <c r="BB31" s="366">
        <f t="shared" si="19"/>
        <v>255127.16663912902</v>
      </c>
      <c r="BC31" s="366">
        <f t="shared" si="19"/>
        <v>199821.95603695119</v>
      </c>
      <c r="BD31" s="366">
        <f t="shared" si="19"/>
        <v>177283.95396668825</v>
      </c>
      <c r="BE31" s="366">
        <f t="shared" si="19"/>
        <v>174769.35805540119</v>
      </c>
      <c r="BF31" s="366">
        <f t="shared" si="19"/>
        <v>149518.97835682155</v>
      </c>
      <c r="BG31" s="366">
        <f t="shared" si="19"/>
        <v>155022.36158424072</v>
      </c>
      <c r="BH31" s="366">
        <f t="shared" si="19"/>
        <v>231800.98551721722</v>
      </c>
      <c r="BI31" s="366">
        <f t="shared" si="19"/>
        <v>174838.5943415096</v>
      </c>
      <c r="BJ31" s="366">
        <f t="shared" si="19"/>
        <v>185697.23192788861</v>
      </c>
      <c r="BK31" s="366">
        <f t="shared" si="19"/>
        <v>204547.15779243148</v>
      </c>
      <c r="BL31" s="366">
        <f t="shared" si="19"/>
        <v>212245.98608623337</v>
      </c>
      <c r="BM31" s="366">
        <f t="shared" si="19"/>
        <v>213628.35367989587</v>
      </c>
      <c r="BN31" s="366">
        <f t="shared" si="19"/>
        <v>258990.88819933494</v>
      </c>
      <c r="BO31" s="366">
        <f t="shared" si="19"/>
        <v>204294.49457710711</v>
      </c>
      <c r="BP31" s="366">
        <f t="shared" si="19"/>
        <v>188236.48627095946</v>
      </c>
      <c r="BQ31" s="366">
        <f t="shared" si="19"/>
        <v>175830.95253891038</v>
      </c>
      <c r="BR31" s="366">
        <f t="shared" si="19"/>
        <v>158640.33816576604</v>
      </c>
      <c r="BS31" s="366">
        <f t="shared" ref="BS31:ED31" si="20">SUM(BS27:BS30)</f>
        <v>155445.99721978055</v>
      </c>
      <c r="BT31" s="366">
        <f t="shared" si="20"/>
        <v>235582.30036621881</v>
      </c>
      <c r="BU31" s="366">
        <f t="shared" si="20"/>
        <v>179964.54049459056</v>
      </c>
      <c r="BV31" s="366">
        <f t="shared" si="20"/>
        <v>190125.44506998351</v>
      </c>
      <c r="BW31" s="366">
        <f t="shared" si="20"/>
        <v>209466.01625426518</v>
      </c>
      <c r="BX31" s="366">
        <f t="shared" si="20"/>
        <v>217869.87136334818</v>
      </c>
      <c r="BY31" s="366">
        <f t="shared" si="20"/>
        <v>201803.30697158782</v>
      </c>
      <c r="BZ31" s="366">
        <f t="shared" si="20"/>
        <v>258013.08457303789</v>
      </c>
      <c r="CA31" s="366">
        <f t="shared" si="20"/>
        <v>205415.81834251949</v>
      </c>
      <c r="CB31" s="366">
        <f t="shared" si="20"/>
        <v>181585.90469283762</v>
      </c>
      <c r="CC31" s="366">
        <f t="shared" si="20"/>
        <v>181642.55244995374</v>
      </c>
      <c r="CD31" s="366">
        <f t="shared" si="20"/>
        <v>164741.66155994465</v>
      </c>
      <c r="CE31" s="366">
        <f t="shared" si="20"/>
        <v>159557.38741306026</v>
      </c>
      <c r="CF31" s="366">
        <f t="shared" si="20"/>
        <v>241361.43876521479</v>
      </c>
      <c r="CG31" s="366">
        <f t="shared" si="20"/>
        <v>185832.73891819504</v>
      </c>
      <c r="CH31" s="366">
        <f t="shared" si="20"/>
        <v>195800.32059051632</v>
      </c>
      <c r="CI31" s="366">
        <f t="shared" si="20"/>
        <v>215375.55610523082</v>
      </c>
      <c r="CJ31" s="366">
        <f t="shared" si="20"/>
        <v>224228.30431983306</v>
      </c>
      <c r="CK31" s="366">
        <f t="shared" si="20"/>
        <v>218932.16617923282</v>
      </c>
      <c r="CL31" s="366">
        <f t="shared" si="20"/>
        <v>268707.17241355008</v>
      </c>
      <c r="CM31" s="366">
        <f t="shared" si="20"/>
        <v>214781.83974993223</v>
      </c>
      <c r="CN31" s="366">
        <f t="shared" si="20"/>
        <v>191594.46438017028</v>
      </c>
      <c r="CO31" s="366">
        <f t="shared" si="20"/>
        <v>190692.48459008761</v>
      </c>
      <c r="CP31" s="366">
        <f t="shared" si="20"/>
        <v>170471.20570515745</v>
      </c>
      <c r="CQ31" s="366">
        <f t="shared" si="20"/>
        <v>166959.63351689352</v>
      </c>
      <c r="CR31" s="366">
        <f t="shared" si="20"/>
        <v>249032.84127024043</v>
      </c>
      <c r="CS31" s="366">
        <f t="shared" si="20"/>
        <v>192830.0819529164</v>
      </c>
      <c r="CT31" s="366">
        <f t="shared" si="20"/>
        <v>202791.31731111681</v>
      </c>
      <c r="CU31" s="366">
        <f t="shared" si="20"/>
        <v>222332.11311637081</v>
      </c>
      <c r="CV31" s="366">
        <f t="shared" si="20"/>
        <v>231423.08498304707</v>
      </c>
      <c r="CW31" s="366">
        <f t="shared" si="20"/>
        <v>230579.14426459957</v>
      </c>
      <c r="CX31" s="366">
        <f t="shared" si="20"/>
        <v>277603.44439965818</v>
      </c>
      <c r="CY31" s="366">
        <f t="shared" si="20"/>
        <v>211099.90384155497</v>
      </c>
      <c r="CZ31" s="366">
        <f t="shared" si="20"/>
        <v>213974.47059383732</v>
      </c>
      <c r="DA31" s="366">
        <f t="shared" si="20"/>
        <v>202758.85486404609</v>
      </c>
      <c r="DB31" s="366">
        <f t="shared" si="20"/>
        <v>174374.16395550527</v>
      </c>
      <c r="DC31" s="366">
        <f t="shared" si="20"/>
        <v>183681.28575826605</v>
      </c>
      <c r="DD31" s="366">
        <f t="shared" si="20"/>
        <v>260746.01401125177</v>
      </c>
      <c r="DE31" s="366">
        <f t="shared" si="20"/>
        <v>202265.4306553622</v>
      </c>
      <c r="DF31" s="366">
        <f t="shared" si="20"/>
        <v>212951.58949915334</v>
      </c>
      <c r="DG31" s="366">
        <f t="shared" si="20"/>
        <v>231606.19836781715</v>
      </c>
      <c r="DH31" s="366">
        <f t="shared" si="20"/>
        <v>240411.18248070971</v>
      </c>
      <c r="DI31" s="366">
        <f t="shared" si="20"/>
        <v>245737.42930331617</v>
      </c>
      <c r="DJ31" s="366">
        <f t="shared" si="20"/>
        <v>288570.58394800668</v>
      </c>
      <c r="DK31" s="366">
        <f t="shared" si="20"/>
        <v>232815.97345773614</v>
      </c>
      <c r="DL31" s="366">
        <f t="shared" si="20"/>
        <v>209995.75676396856</v>
      </c>
      <c r="DM31" s="366">
        <f t="shared" si="20"/>
        <v>207985.40234474585</v>
      </c>
      <c r="DN31" s="366">
        <f t="shared" si="20"/>
        <v>181835.83545870226</v>
      </c>
      <c r="DO31" s="366">
        <f t="shared" si="20"/>
        <v>188928.90835017961</v>
      </c>
      <c r="DP31" s="366">
        <f t="shared" si="20"/>
        <v>267237.59333614202</v>
      </c>
      <c r="DQ31" s="366">
        <f t="shared" si="20"/>
        <v>208973.60810412327</v>
      </c>
      <c r="DR31" s="366">
        <f t="shared" si="20"/>
        <v>219419.92570570749</v>
      </c>
      <c r="DS31" s="366">
        <f t="shared" si="20"/>
        <v>238230.49800220871</v>
      </c>
      <c r="DT31" s="366">
        <f t="shared" si="20"/>
        <v>247497.84485313989</v>
      </c>
      <c r="DU31" s="366">
        <f t="shared" si="20"/>
        <v>253200.76327775972</v>
      </c>
      <c r="DV31" s="366">
        <f t="shared" si="20"/>
        <v>295885.18315895821</v>
      </c>
      <c r="DW31" s="366">
        <f t="shared" si="20"/>
        <v>240004.2681766983</v>
      </c>
      <c r="DX31" s="366">
        <f t="shared" si="20"/>
        <v>223974.73070358805</v>
      </c>
      <c r="DY31" s="366">
        <f t="shared" si="20"/>
        <v>211480.29309580452</v>
      </c>
      <c r="DZ31" s="366">
        <f t="shared" si="20"/>
        <v>193040.08722821649</v>
      </c>
      <c r="EA31" s="366">
        <f t="shared" si="20"/>
        <v>191328.7248654186</v>
      </c>
      <c r="EB31" s="366">
        <f t="shared" si="20"/>
        <v>272827.04981240025</v>
      </c>
      <c r="EC31" s="366">
        <f t="shared" si="20"/>
        <v>215719.91268216434</v>
      </c>
      <c r="ED31" s="366">
        <f t="shared" si="20"/>
        <v>225346.73387677252</v>
      </c>
      <c r="EE31" s="366">
        <f t="shared" ref="EE31:GP31" si="21">SUM(EE27:EE30)</f>
        <v>244547.66433318841</v>
      </c>
      <c r="EF31" s="366">
        <f t="shared" si="21"/>
        <v>254477.15097869284</v>
      </c>
      <c r="EG31" s="366">
        <f t="shared" si="21"/>
        <v>237368.75413039239</v>
      </c>
      <c r="EH31" s="366">
        <f t="shared" si="21"/>
        <v>294071.69943249575</v>
      </c>
      <c r="EI31" s="366">
        <f t="shared" si="21"/>
        <v>228965.57130298903</v>
      </c>
      <c r="EJ31" s="366">
        <f t="shared" si="21"/>
        <v>230665.02583368291</v>
      </c>
      <c r="EK31" s="366">
        <f t="shared" si="21"/>
        <v>221218.55970541012</v>
      </c>
      <c r="EL31" s="366">
        <f t="shared" si="21"/>
        <v>193003.38226922098</v>
      </c>
      <c r="EM31" s="366">
        <f t="shared" si="21"/>
        <v>203623.29658946369</v>
      </c>
      <c r="EN31" s="366">
        <f t="shared" si="21"/>
        <v>282135.36158801802</v>
      </c>
      <c r="EO31" s="366">
        <f t="shared" si="21"/>
        <v>223166.39379848287</v>
      </c>
      <c r="EP31" s="366">
        <f t="shared" si="21"/>
        <v>233831.45384380591</v>
      </c>
      <c r="EQ31" s="366">
        <f t="shared" si="21"/>
        <v>252681.43892648476</v>
      </c>
      <c r="ER31" s="366">
        <f t="shared" si="21"/>
        <v>262675.05413804005</v>
      </c>
      <c r="ES31" s="366">
        <f t="shared" si="21"/>
        <v>263512.78505575366</v>
      </c>
      <c r="ET31" s="366">
        <f t="shared" si="21"/>
        <v>309248.71547926828</v>
      </c>
      <c r="EU31" s="366">
        <f t="shared" si="21"/>
        <v>253701.6614385416</v>
      </c>
      <c r="EV31" s="366">
        <f t="shared" si="21"/>
        <v>230534.84099542079</v>
      </c>
      <c r="EW31" s="366">
        <f t="shared" si="21"/>
        <v>229269.21852824345</v>
      </c>
      <c r="EX31" s="366">
        <f t="shared" si="21"/>
        <v>202758.97174194592</v>
      </c>
      <c r="EY31" s="366">
        <f t="shared" si="21"/>
        <v>211012.09892975283</v>
      </c>
      <c r="EZ31" s="366">
        <f t="shared" si="21"/>
        <v>290475.39762372867</v>
      </c>
      <c r="FA31" s="366">
        <f t="shared" si="21"/>
        <v>231465.1033672037</v>
      </c>
      <c r="FB31" s="366">
        <f t="shared" si="21"/>
        <v>241720.93025098371</v>
      </c>
      <c r="FC31" s="366">
        <f t="shared" si="21"/>
        <v>260576.97740073103</v>
      </c>
      <c r="FD31" s="366">
        <f t="shared" si="21"/>
        <v>270936.36745394749</v>
      </c>
      <c r="FE31" s="366">
        <f t="shared" si="21"/>
        <v>264296.28151122568</v>
      </c>
      <c r="FF31" s="366">
        <f t="shared" si="21"/>
        <v>314525.42851292522</v>
      </c>
      <c r="FG31" s="366">
        <f t="shared" si="21"/>
        <v>259694.29056764633</v>
      </c>
      <c r="FH31" s="366">
        <f t="shared" si="21"/>
        <v>242800.68101495621</v>
      </c>
      <c r="FI31" s="366">
        <f t="shared" si="21"/>
        <v>231788.67282006849</v>
      </c>
      <c r="FJ31" s="366">
        <f t="shared" si="21"/>
        <v>213350.02314275678</v>
      </c>
      <c r="FK31" s="366">
        <f t="shared" si="21"/>
        <v>212967.12646796403</v>
      </c>
      <c r="FL31" s="366">
        <f t="shared" si="21"/>
        <v>295876.31290555105</v>
      </c>
      <c r="FM31" s="366">
        <f t="shared" si="21"/>
        <v>238177.96372381592</v>
      </c>
      <c r="FN31" s="366">
        <f t="shared" si="21"/>
        <v>247730.07812325718</v>
      </c>
      <c r="FO31" s="366">
        <f t="shared" si="21"/>
        <v>267086.5091710274</v>
      </c>
      <c r="FP31" s="366">
        <f t="shared" si="21"/>
        <v>278222.55130990478</v>
      </c>
      <c r="FQ31" s="366">
        <f t="shared" si="21"/>
        <v>276139.5502632953</v>
      </c>
      <c r="FR31" s="366">
        <f t="shared" si="21"/>
        <v>323844.93251622579</v>
      </c>
      <c r="FS31" s="366">
        <f t="shared" si="21"/>
        <v>268496.4742860602</v>
      </c>
      <c r="FT31" s="366">
        <f t="shared" si="21"/>
        <v>245140.65137039233</v>
      </c>
      <c r="FU31" s="366">
        <f t="shared" si="21"/>
        <v>244414.46716185598</v>
      </c>
      <c r="FV31" s="366">
        <f t="shared" si="21"/>
        <v>217670.2058862485</v>
      </c>
      <c r="FW31" s="366">
        <f t="shared" si="21"/>
        <v>226763.53556975635</v>
      </c>
      <c r="FX31" s="366">
        <f t="shared" si="21"/>
        <v>307055.94582593022</v>
      </c>
      <c r="FY31" s="366">
        <f t="shared" si="21"/>
        <v>247528.76762867754</v>
      </c>
      <c r="FZ31" s="366">
        <f t="shared" si="21"/>
        <v>257659.23127715426</v>
      </c>
      <c r="GA31" s="366">
        <f t="shared" si="21"/>
        <v>276554.66939587123</v>
      </c>
      <c r="GB31" s="366">
        <f t="shared" si="21"/>
        <v>287692.50366254523</v>
      </c>
      <c r="GC31" s="366">
        <f t="shared" si="21"/>
        <v>292403.12248455145</v>
      </c>
      <c r="GD31" s="366">
        <f t="shared" si="21"/>
        <v>335766.02636582841</v>
      </c>
      <c r="GE31" s="366">
        <f t="shared" si="21"/>
        <v>279312.6449888217</v>
      </c>
      <c r="GF31" s="366">
        <f t="shared" si="21"/>
        <v>256228.47592130883</v>
      </c>
      <c r="GG31" s="366">
        <f t="shared" si="21"/>
        <v>254820.57409080019</v>
      </c>
      <c r="GH31" s="366">
        <f t="shared" si="21"/>
        <v>227406.53076434587</v>
      </c>
      <c r="GI31" s="366">
        <f t="shared" si="21"/>
        <v>236670.71723686694</v>
      </c>
      <c r="GJ31" s="366">
        <f t="shared" si="21"/>
        <v>317050.84201926709</v>
      </c>
      <c r="GK31" s="366">
        <f t="shared" si="21"/>
        <v>256991.97223057071</v>
      </c>
      <c r="GL31" s="366">
        <f t="shared" si="21"/>
        <v>266865.49773766083</v>
      </c>
      <c r="GM31" s="366">
        <f t="shared" si="21"/>
        <v>285613.08998827299</v>
      </c>
      <c r="GN31" s="366">
        <f t="shared" si="21"/>
        <v>297018.01051477849</v>
      </c>
      <c r="GO31" s="366">
        <f t="shared" si="21"/>
        <v>296133.14507764194</v>
      </c>
      <c r="GP31" s="366">
        <f t="shared" si="21"/>
        <v>342764.26982788963</v>
      </c>
      <c r="GQ31" s="366">
        <f t="shared" ref="GQ31:JB31" si="22">SUM(GQ27:GQ30)</f>
        <v>274848.31751071836</v>
      </c>
      <c r="GR31" s="366">
        <f t="shared" si="22"/>
        <v>277190.07376046298</v>
      </c>
      <c r="GS31" s="366">
        <f t="shared" si="22"/>
        <v>266452.55720913678</v>
      </c>
      <c r="GT31" s="366">
        <f t="shared" si="22"/>
        <v>236145.513148047</v>
      </c>
      <c r="GU31" s="366">
        <f t="shared" si="22"/>
        <v>248185.69622729259</v>
      </c>
      <c r="GV31" s="366">
        <f t="shared" si="22"/>
        <v>327863.35054783552</v>
      </c>
      <c r="GW31" s="366">
        <f t="shared" si="22"/>
        <v>266867.0732517498</v>
      </c>
      <c r="GX31" s="366">
        <f t="shared" si="22"/>
        <v>276694.04707054398</v>
      </c>
      <c r="GY31" s="366">
        <f t="shared" si="22"/>
        <v>295186.0133289909</v>
      </c>
      <c r="GZ31" s="366">
        <f t="shared" si="22"/>
        <v>306779.0667564692</v>
      </c>
      <c r="HA31" s="366">
        <f t="shared" si="22"/>
        <v>288184.94609687105</v>
      </c>
      <c r="HB31" s="366">
        <f t="shared" si="22"/>
        <v>345412.57343317539</v>
      </c>
      <c r="HC31" s="366">
        <f t="shared" si="22"/>
        <v>291212.08370115317</v>
      </c>
      <c r="HD31" s="366">
        <f t="shared" si="22"/>
        <v>266525.69160695869</v>
      </c>
      <c r="HE31" s="366">
        <f t="shared" si="22"/>
        <v>267498.16248428187</v>
      </c>
      <c r="HF31" s="366">
        <f t="shared" si="22"/>
        <v>240735.57319561689</v>
      </c>
      <c r="HG31" s="366">
        <f t="shared" si="22"/>
        <v>251221.61993289413</v>
      </c>
      <c r="HH31" s="366">
        <f t="shared" si="22"/>
        <v>333048.51234340947</v>
      </c>
      <c r="HI31" s="366">
        <f t="shared" si="22"/>
        <v>272852.80035127955</v>
      </c>
      <c r="HJ31" s="366">
        <f t="shared" si="22"/>
        <v>282879.79900775588</v>
      </c>
      <c r="HK31" s="366">
        <f t="shared" si="22"/>
        <v>301932.52361213561</v>
      </c>
      <c r="HL31" s="366">
        <f t="shared" si="22"/>
        <v>314385.78591501305</v>
      </c>
      <c r="HM31" s="366">
        <f t="shared" si="22"/>
        <v>313959.12547942693</v>
      </c>
      <c r="HN31" s="366">
        <f t="shared" si="22"/>
        <v>360593.70981550805</v>
      </c>
      <c r="HO31" s="366">
        <f t="shared" si="22"/>
        <v>304344.97384915478</v>
      </c>
      <c r="HP31" s="366">
        <f t="shared" si="22"/>
        <v>280846.59106319631</v>
      </c>
      <c r="HQ31" s="366">
        <f t="shared" si="22"/>
        <v>280272.23436321714</v>
      </c>
      <c r="HR31" s="366">
        <f t="shared" si="22"/>
        <v>257228.05623789274</v>
      </c>
      <c r="HS31" s="366">
        <f t="shared" si="22"/>
        <v>257504.00651764346</v>
      </c>
      <c r="HT31" s="366">
        <f t="shared" si="22"/>
        <v>343131.82744711533</v>
      </c>
      <c r="HU31" s="366">
        <f t="shared" si="22"/>
        <v>283361.92813620518</v>
      </c>
      <c r="HV31" s="366">
        <f t="shared" si="22"/>
        <v>292087.91369745077</v>
      </c>
      <c r="HW31" s="366">
        <f t="shared" si="22"/>
        <v>311364.07767876866</v>
      </c>
      <c r="HX31" s="366">
        <f t="shared" si="22"/>
        <v>324308.97829602135</v>
      </c>
      <c r="HY31" s="366">
        <f t="shared" si="22"/>
        <v>320931.19452542556</v>
      </c>
      <c r="HZ31" s="366">
        <f t="shared" si="22"/>
        <v>369253.67650547053</v>
      </c>
      <c r="IA31" s="366">
        <f t="shared" si="22"/>
        <v>301264.78302860493</v>
      </c>
      <c r="IB31" s="366">
        <f t="shared" si="22"/>
        <v>303368.13018000795</v>
      </c>
      <c r="IC31" s="366">
        <f t="shared" si="22"/>
        <v>293225.42240275024</v>
      </c>
      <c r="ID31" s="366">
        <f t="shared" si="22"/>
        <v>262344.67771629209</v>
      </c>
      <c r="IE31" s="366">
        <f t="shared" si="22"/>
        <v>275692.30685037212</v>
      </c>
      <c r="IF31" s="366">
        <f t="shared" si="22"/>
        <v>356639.91123712831</v>
      </c>
      <c r="IG31" s="366">
        <f t="shared" si="22"/>
        <v>294691.92213709222</v>
      </c>
      <c r="IH31" s="366">
        <f t="shared" si="22"/>
        <v>304243.97576002561</v>
      </c>
      <c r="II31" s="366">
        <f t="shared" si="22"/>
        <v>322744.74682025594</v>
      </c>
      <c r="IJ31" s="366">
        <f t="shared" si="22"/>
        <v>335591.043007767</v>
      </c>
      <c r="IK31" s="366">
        <f t="shared" si="22"/>
        <v>338397.39670099411</v>
      </c>
      <c r="IL31" s="366">
        <f t="shared" si="22"/>
        <v>382627.7091362967</v>
      </c>
      <c r="IM31" s="366">
        <f t="shared" si="22"/>
        <v>325404.6447131997</v>
      </c>
      <c r="IN31" s="366">
        <f t="shared" si="22"/>
        <v>301837.54707240307</v>
      </c>
      <c r="IO31" s="366">
        <f t="shared" si="22"/>
        <v>300960.15870410827</v>
      </c>
      <c r="IP31" s="366">
        <f t="shared" si="22"/>
        <v>272282.55775337265</v>
      </c>
      <c r="IQ31" s="366">
        <f t="shared" si="22"/>
        <v>283535.58376132505</v>
      </c>
      <c r="IR31" s="366">
        <f t="shared" si="22"/>
        <v>365838.666344609</v>
      </c>
      <c r="IS31" s="366">
        <f t="shared" si="22"/>
        <v>304038.92205590894</v>
      </c>
      <c r="IT31" s="366">
        <f t="shared" si="22"/>
        <v>313335.9138173401</v>
      </c>
      <c r="IU31" s="366">
        <f t="shared" si="22"/>
        <v>331998.62777876056</v>
      </c>
      <c r="IV31" s="366">
        <f t="shared" si="22"/>
        <v>345412.05605367228</v>
      </c>
      <c r="IW31" s="366">
        <f t="shared" si="22"/>
        <v>348541.2514400417</v>
      </c>
      <c r="IX31" s="366">
        <f t="shared" si="22"/>
        <v>392668.06304078765</v>
      </c>
      <c r="IY31" s="366">
        <f t="shared" si="22"/>
        <v>335290.10890815937</v>
      </c>
      <c r="IZ31" s="366">
        <f t="shared" si="22"/>
        <v>318501.69881550263</v>
      </c>
      <c r="JA31" s="366">
        <f t="shared" si="22"/>
        <v>307171.67053043155</v>
      </c>
      <c r="JB31" s="366">
        <f t="shared" si="22"/>
        <v>286146.26514985791</v>
      </c>
      <c r="JC31" s="366">
        <f t="shared" ref="JC31:LN31" si="23">SUM(JC27:JC30)</f>
        <v>288697.41049461503</v>
      </c>
      <c r="JD31" s="366">
        <f t="shared" si="23"/>
        <v>374288.21541404084</v>
      </c>
      <c r="JE31" s="366">
        <f t="shared" si="23"/>
        <v>313562.22371549666</v>
      </c>
      <c r="JF31" s="366">
        <f t="shared" si="23"/>
        <v>322013.49634435721</v>
      </c>
      <c r="JG31" s="366">
        <f t="shared" si="23"/>
        <v>341064.13896374899</v>
      </c>
      <c r="JH31" s="366">
        <f t="shared" si="23"/>
        <v>355240.17215914023</v>
      </c>
      <c r="JI31" s="366">
        <f t="shared" si="23"/>
        <v>352871.96410311747</v>
      </c>
      <c r="JJ31" s="366">
        <f t="shared" si="23"/>
        <v>400492.65195475199</v>
      </c>
      <c r="JK31" s="366">
        <f t="shared" si="23"/>
        <v>331806.54596314736</v>
      </c>
      <c r="JL31" s="366">
        <f t="shared" si="23"/>
        <v>333769.55236598355</v>
      </c>
      <c r="JM31" s="366">
        <f t="shared" si="23"/>
        <v>323784.34612972429</v>
      </c>
      <c r="JN31" s="366">
        <f t="shared" si="23"/>
        <v>292002.19388738082</v>
      </c>
      <c r="JO31" s="366">
        <f t="shared" si="23"/>
        <v>306604.33273792715</v>
      </c>
      <c r="JP31" s="366">
        <f t="shared" si="23"/>
        <v>388736.50866429385</v>
      </c>
      <c r="JQ31" s="366">
        <f t="shared" si="23"/>
        <v>325627.31425437116</v>
      </c>
      <c r="JR31" s="366">
        <f t="shared" si="23"/>
        <v>334781.17889810464</v>
      </c>
      <c r="JS31" s="366">
        <f t="shared" si="23"/>
        <v>353202.2641646376</v>
      </c>
      <c r="JT31" s="366">
        <f t="shared" si="23"/>
        <v>367321.81260862353</v>
      </c>
      <c r="JU31" s="366">
        <f t="shared" si="23"/>
        <v>365286.31074048427</v>
      </c>
      <c r="JV31" s="366">
        <f t="shared" si="23"/>
        <v>412404.31142028439</v>
      </c>
      <c r="JW31" s="366">
        <f t="shared" si="23"/>
        <v>355175.69607613399</v>
      </c>
      <c r="JX31" s="366">
        <f t="shared" si="23"/>
        <v>331124.20031726023</v>
      </c>
      <c r="JY31" s="366">
        <f t="shared" si="23"/>
        <v>331005.41808690055</v>
      </c>
      <c r="JZ31" s="366">
        <f t="shared" si="23"/>
        <v>301724.72093981615</v>
      </c>
      <c r="KA31" s="366">
        <f t="shared" si="23"/>
        <v>314398.53339794884</v>
      </c>
      <c r="KB31" s="366">
        <f t="shared" si="23"/>
        <v>398113.44802591804</v>
      </c>
      <c r="KC31" s="366">
        <f t="shared" si="23"/>
        <v>335276.12407785782</v>
      </c>
      <c r="KD31" s="366">
        <f t="shared" si="23"/>
        <v>344273.03572753572</v>
      </c>
      <c r="KE31" s="366">
        <f t="shared" si="23"/>
        <v>362950.17709690507</v>
      </c>
      <c r="KF31" s="366">
        <f t="shared" si="23"/>
        <v>377745.214349991</v>
      </c>
      <c r="KG31" s="366">
        <f t="shared" si="23"/>
        <v>368328.53026895394</v>
      </c>
      <c r="KH31" s="366">
        <f t="shared" si="23"/>
        <v>420116.89702207624</v>
      </c>
      <c r="KI31" s="366">
        <f t="shared" si="23"/>
        <v>363677.83396697859</v>
      </c>
      <c r="KJ31" s="366">
        <f t="shared" si="23"/>
        <v>345970.8134499609</v>
      </c>
      <c r="KK31" s="366">
        <f t="shared" si="23"/>
        <v>336207.82171024987</v>
      </c>
      <c r="KL31" s="366">
        <f t="shared" si="23"/>
        <v>314992.87154367426</v>
      </c>
      <c r="KM31" s="366">
        <f t="shared" si="23"/>
        <v>319185.92697476211</v>
      </c>
      <c r="KN31" s="366">
        <f t="shared" si="23"/>
        <v>406488.65651760233</v>
      </c>
      <c r="KO31" s="366">
        <f t="shared" si="23"/>
        <v>344903.7649761365</v>
      </c>
      <c r="KP31" s="366">
        <f t="shared" si="23"/>
        <v>353192.96068381512</v>
      </c>
      <c r="KQ31" s="366">
        <f t="shared" si="23"/>
        <v>372387.45662225515</v>
      </c>
      <c r="KR31" s="366">
        <f t="shared" si="23"/>
        <v>388082.7310938568</v>
      </c>
      <c r="KS31" s="366">
        <f t="shared" si="23"/>
        <v>383170.58360519126</v>
      </c>
      <c r="KT31" s="366">
        <f t="shared" si="23"/>
        <v>432491.43037166243</v>
      </c>
      <c r="KU31" s="366">
        <f t="shared" si="23"/>
        <v>375508.69807795156</v>
      </c>
      <c r="KV31" s="366">
        <f t="shared" si="23"/>
        <v>351330.31967107748</v>
      </c>
      <c r="KW31" s="366">
        <f t="shared" si="23"/>
        <v>351890.86296167469</v>
      </c>
      <c r="KX31" s="366">
        <f t="shared" si="23"/>
        <v>322310.01401772513</v>
      </c>
      <c r="KY31" s="366">
        <f t="shared" si="23"/>
        <v>336094.1228893447</v>
      </c>
      <c r="KZ31" s="366">
        <f t="shared" si="23"/>
        <v>420889.60330984072</v>
      </c>
      <c r="LA31" s="366">
        <f t="shared" si="23"/>
        <v>357385.91014560725</v>
      </c>
      <c r="LB31" s="366">
        <f t="shared" si="23"/>
        <v>366225.74101472594</v>
      </c>
      <c r="LC31" s="366">
        <f t="shared" si="23"/>
        <v>384957.44410445611</v>
      </c>
      <c r="LD31" s="366">
        <f t="shared" si="23"/>
        <v>400765.70366258826</v>
      </c>
      <c r="LE31" s="366">
        <f t="shared" si="23"/>
        <v>402048.24069942173</v>
      </c>
      <c r="LF31" s="366">
        <f t="shared" si="23"/>
        <v>447397.9971918338</v>
      </c>
      <c r="LG31" s="366">
        <f t="shared" si="23"/>
        <v>389337.9311691178</v>
      </c>
      <c r="LH31" s="366">
        <f t="shared" si="23"/>
        <v>365383.43160008488</v>
      </c>
      <c r="LI31" s="366">
        <f t="shared" si="23"/>
        <v>365348.60821943864</v>
      </c>
      <c r="LJ31" s="366">
        <f t="shared" si="23"/>
        <v>335060.11190185772</v>
      </c>
      <c r="LK31" s="366">
        <f t="shared" si="23"/>
        <v>349140.872466837</v>
      </c>
      <c r="LL31" s="366">
        <f t="shared" si="23"/>
        <v>434150.85967598396</v>
      </c>
      <c r="LM31" s="366">
        <f t="shared" si="23"/>
        <v>370034.15283601225</v>
      </c>
      <c r="LN31" s="366">
        <f t="shared" si="23"/>
        <v>378596.24129758356</v>
      </c>
      <c r="LO31" s="366">
        <f t="shared" ref="LO31:NA31" si="24">SUM(LO27:LO30)</f>
        <v>397185.18504540739</v>
      </c>
      <c r="LP31" s="366">
        <f t="shared" si="24"/>
        <v>413379.90527508961</v>
      </c>
      <c r="LQ31" s="366">
        <f t="shared" si="24"/>
        <v>409535.70699926279</v>
      </c>
      <c r="LR31" s="366">
        <f t="shared" si="24"/>
        <v>457882.58061780559</v>
      </c>
      <c r="LS31" s="366">
        <f t="shared" si="24"/>
        <v>388263.97287385853</v>
      </c>
      <c r="LT31" s="366">
        <f t="shared" si="24"/>
        <v>389753.34950911719</v>
      </c>
      <c r="LU31" s="366">
        <f t="shared" si="24"/>
        <v>380371.8378840537</v>
      </c>
      <c r="LV31" s="366">
        <f t="shared" si="24"/>
        <v>347096.0359504355</v>
      </c>
      <c r="LW31" s="366">
        <f t="shared" si="24"/>
        <v>364058.91513839475</v>
      </c>
      <c r="LX31" s="366">
        <f t="shared" si="24"/>
        <v>448461.99125654402</v>
      </c>
      <c r="LY31" s="366">
        <f t="shared" si="24"/>
        <v>383298.49477870966</v>
      </c>
      <c r="LZ31" s="366">
        <f t="shared" si="24"/>
        <v>391774.3460507078</v>
      </c>
      <c r="MA31" s="366">
        <f t="shared" si="24"/>
        <v>410096.34067543584</v>
      </c>
      <c r="MB31" s="366">
        <f t="shared" si="24"/>
        <v>426588.06479054905</v>
      </c>
      <c r="MC31" s="366">
        <f t="shared" si="24"/>
        <v>404958.91181413177</v>
      </c>
      <c r="MD31" s="366">
        <f t="shared" si="24"/>
        <v>463947.82988197322</v>
      </c>
      <c r="ME31" s="366">
        <f t="shared" si="24"/>
        <v>408003.74317406857</v>
      </c>
      <c r="MF31" s="366">
        <f t="shared" si="24"/>
        <v>382445.27987683314</v>
      </c>
      <c r="MG31" s="366">
        <f t="shared" si="24"/>
        <v>384806.04826494207</v>
      </c>
      <c r="MH31" s="366">
        <f t="shared" si="24"/>
        <v>355003.24039745179</v>
      </c>
      <c r="MI31" s="366">
        <f t="shared" si="24"/>
        <v>370530.04238919565</v>
      </c>
      <c r="MJ31" s="366">
        <f t="shared" si="24"/>
        <v>457195.47258709552</v>
      </c>
      <c r="MK31" s="366">
        <f t="shared" si="24"/>
        <v>392732.32718520233</v>
      </c>
      <c r="ML31" s="366">
        <f t="shared" si="24"/>
        <v>401375.36995527666</v>
      </c>
      <c r="MM31" s="366">
        <f t="shared" si="24"/>
        <v>420253.8966210814</v>
      </c>
      <c r="MN31" s="366">
        <f t="shared" si="24"/>
        <v>437723.09398762847</v>
      </c>
      <c r="MO31" s="366">
        <f t="shared" si="24"/>
        <v>434188.63772993663</v>
      </c>
      <c r="MP31" s="366">
        <f t="shared" si="24"/>
        <v>482635.27520698699</v>
      </c>
      <c r="MQ31" s="366">
        <f t="shared" si="24"/>
        <v>424604.36944108002</v>
      </c>
      <c r="MR31" s="366">
        <f t="shared" si="24"/>
        <v>400216.39935083385</v>
      </c>
      <c r="MS31" s="366">
        <f t="shared" si="24"/>
        <v>401065.35054692626</v>
      </c>
      <c r="MT31" s="366">
        <f t="shared" si="24"/>
        <v>370106.20260692423</v>
      </c>
      <c r="MU31" s="366">
        <f t="shared" si="24"/>
        <v>385857.5940541398</v>
      </c>
      <c r="MV31" s="366">
        <f t="shared" si="24"/>
        <v>472512.62679407548</v>
      </c>
      <c r="MW31" s="366">
        <f t="shared" si="24"/>
        <v>407214.65216312697</v>
      </c>
      <c r="MX31" s="366">
        <f t="shared" si="24"/>
        <v>415444.42091307003</v>
      </c>
      <c r="MY31" s="366">
        <f t="shared" si="24"/>
        <v>434060.21852714714</v>
      </c>
      <c r="MZ31" s="366">
        <f t="shared" si="24"/>
        <v>451855.92287777335</v>
      </c>
      <c r="NA31" s="366">
        <f t="shared" si="24"/>
        <v>440628.56637335633</v>
      </c>
    </row>
  </sheetData>
  <mergeCells count="33">
    <mergeCell ref="B26:C26"/>
    <mergeCell ref="F24:Q24"/>
    <mergeCell ref="IL24:IW24"/>
    <mergeCell ref="HN24:HY24"/>
    <mergeCell ref="F8:H14"/>
    <mergeCell ref="CL24:CW24"/>
    <mergeCell ref="CX24:DI24"/>
    <mergeCell ref="DJ24:DU24"/>
    <mergeCell ref="DV24:EG24"/>
    <mergeCell ref="EH24:ES24"/>
    <mergeCell ref="ET24:FE24"/>
    <mergeCell ref="R24:AC24"/>
    <mergeCell ref="HZ24:IK24"/>
    <mergeCell ref="AP24:BA24"/>
    <mergeCell ref="B1:E1"/>
    <mergeCell ref="IX24:JI24"/>
    <mergeCell ref="AD24:AO24"/>
    <mergeCell ref="JJ24:JU24"/>
    <mergeCell ref="BB24:BM24"/>
    <mergeCell ref="MP24:NA24"/>
    <mergeCell ref="BN24:BY24"/>
    <mergeCell ref="KT24:LE24"/>
    <mergeCell ref="LF24:LQ24"/>
    <mergeCell ref="LR24:MC24"/>
    <mergeCell ref="MD24:MO24"/>
    <mergeCell ref="KH24:KS24"/>
    <mergeCell ref="FF24:FQ24"/>
    <mergeCell ref="FR24:GC24"/>
    <mergeCell ref="GD24:GO24"/>
    <mergeCell ref="GP24:HA24"/>
    <mergeCell ref="HB24:HM24"/>
    <mergeCell ref="JV24:KG24"/>
    <mergeCell ref="BZ24:CK24"/>
  </mergeCell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D824A-9DA2-4535-A3AB-F173ED5FB823}">
  <sheetPr>
    <tabColor theme="8" tint="0.59999389629810485"/>
  </sheetPr>
  <dimension ref="A1:NA22"/>
  <sheetViews>
    <sheetView workbookViewId="0">
      <selection activeCell="F3" sqref="F3:G4"/>
    </sheetView>
  </sheetViews>
  <sheetFormatPr defaultColWidth="9.140625" defaultRowHeight="12.75" x14ac:dyDescent="0.2"/>
  <cols>
    <col min="1" max="1" width="23" style="256" bestFit="1" customWidth="1"/>
    <col min="2" max="2" width="31.5703125" style="256" bestFit="1" customWidth="1"/>
    <col min="3" max="3" width="11" style="256" bestFit="1" customWidth="1"/>
    <col min="4" max="4" width="10.85546875" style="256" bestFit="1" customWidth="1"/>
    <col min="5" max="5" width="14" style="256" bestFit="1" customWidth="1"/>
    <col min="6" max="6" width="8.140625" style="256" bestFit="1" customWidth="1"/>
    <col min="7" max="7" width="7.85546875" style="256" bestFit="1" customWidth="1"/>
    <col min="8" max="10" width="8.140625" style="256" bestFit="1" customWidth="1"/>
    <col min="11" max="11" width="7.85546875" style="256" bestFit="1" customWidth="1"/>
    <col min="12" max="13" width="8.140625" style="256" bestFit="1" customWidth="1"/>
    <col min="14" max="15" width="7.85546875" style="256" bestFit="1" customWidth="1"/>
    <col min="16" max="16" width="8.140625" style="256" bestFit="1" customWidth="1"/>
    <col min="17" max="17" width="7.85546875" style="256" bestFit="1" customWidth="1"/>
    <col min="18" max="18" width="8.140625" style="256" bestFit="1" customWidth="1"/>
    <col min="19" max="19" width="7.85546875" style="256" bestFit="1" customWidth="1"/>
    <col min="20" max="22" width="8.140625" style="256" bestFit="1" customWidth="1"/>
    <col min="23" max="24" width="7.85546875" style="256" bestFit="1" customWidth="1"/>
    <col min="25" max="26" width="8.140625" style="256" bestFit="1" customWidth="1"/>
    <col min="27" max="27" width="7.85546875" style="256" bestFit="1" customWidth="1"/>
    <col min="28" max="30" width="8.140625" style="256" bestFit="1" customWidth="1"/>
    <col min="31" max="31" width="7.85546875" style="256" bestFit="1" customWidth="1"/>
    <col min="32" max="33" width="8.140625" style="256" bestFit="1" customWidth="1"/>
    <col min="34" max="34" width="7.85546875" style="256" bestFit="1" customWidth="1"/>
    <col min="35" max="35" width="8.140625" style="256" bestFit="1" customWidth="1"/>
    <col min="36" max="36" width="7.85546875" style="256" bestFit="1" customWidth="1"/>
    <col min="37" max="37" width="8.140625" style="256" bestFit="1" customWidth="1"/>
    <col min="38" max="38" width="7.85546875" style="256" bestFit="1" customWidth="1"/>
    <col min="39" max="42" width="8.140625" style="256" bestFit="1" customWidth="1"/>
    <col min="43" max="43" width="7.85546875" style="256" bestFit="1" customWidth="1"/>
    <col min="44" max="46" width="8.140625" style="256" bestFit="1" customWidth="1"/>
    <col min="47" max="47" width="7.85546875" style="256" bestFit="1" customWidth="1"/>
    <col min="48" max="48" width="7.5703125" style="256" bestFit="1" customWidth="1"/>
    <col min="49" max="49" width="8.140625" style="256" bestFit="1" customWidth="1"/>
    <col min="50" max="51" width="7.5703125" style="256" bestFit="1" customWidth="1"/>
    <col min="52" max="52" width="7.85546875" style="256" bestFit="1" customWidth="1"/>
    <col min="53" max="53" width="8.140625" style="256" bestFit="1" customWidth="1"/>
    <col min="54" max="54" width="7.85546875" style="256" bestFit="1" customWidth="1"/>
    <col min="55" max="55" width="8.140625" style="256" bestFit="1" customWidth="1"/>
    <col min="56" max="56" width="7.85546875" style="256" bestFit="1" customWidth="1"/>
    <col min="57" max="58" width="8.140625" style="256" bestFit="1" customWidth="1"/>
    <col min="59" max="59" width="7.85546875" style="256" bestFit="1" customWidth="1"/>
    <col min="60" max="62" width="8.140625" style="256" bestFit="1" customWidth="1"/>
    <col min="63" max="64" width="7.85546875" style="256" bestFit="1" customWidth="1"/>
    <col min="65" max="65" width="8.140625" style="256" bestFit="1" customWidth="1"/>
    <col min="66" max="67" width="7.85546875" style="256" bestFit="1" customWidth="1"/>
    <col min="68" max="69" width="8.140625" style="256" bestFit="1" customWidth="1"/>
    <col min="70" max="70" width="7.85546875" style="256" bestFit="1" customWidth="1"/>
    <col min="71" max="72" width="8.140625" style="256" bestFit="1" customWidth="1"/>
    <col min="73" max="73" width="7.85546875" style="256" bestFit="1" customWidth="1"/>
    <col min="74" max="74" width="7.5703125" style="256" bestFit="1" customWidth="1"/>
    <col min="75" max="75" width="8.140625" style="256" bestFit="1" customWidth="1"/>
    <col min="76" max="76" width="7.85546875" style="256" bestFit="1" customWidth="1"/>
    <col min="77" max="79" width="8.140625" style="256" bestFit="1" customWidth="1"/>
    <col min="80" max="83" width="7.85546875" style="256" bestFit="1" customWidth="1"/>
    <col min="84" max="86" width="8.140625" style="256" bestFit="1" customWidth="1"/>
    <col min="87" max="87" width="7.85546875" style="256" bestFit="1" customWidth="1"/>
    <col min="88" max="88" width="8.140625" style="256" bestFit="1" customWidth="1"/>
    <col min="89" max="89" width="7.85546875" style="256" bestFit="1" customWidth="1"/>
    <col min="90" max="90" width="8.140625" style="256" bestFit="1" customWidth="1"/>
    <col min="91" max="91" width="7.5703125" style="256" bestFit="1" customWidth="1"/>
    <col min="92" max="99" width="8.140625" style="256" bestFit="1" customWidth="1"/>
    <col min="100" max="102" width="7.85546875" style="256" bestFit="1" customWidth="1"/>
    <col min="103" max="104" width="8.140625" style="256" bestFit="1" customWidth="1"/>
    <col min="105" max="105" width="7.85546875" style="256" bestFit="1" customWidth="1"/>
    <col min="106" max="107" width="8.140625" style="256" bestFit="1" customWidth="1"/>
    <col min="108" max="108" width="7.85546875" style="256" bestFit="1" customWidth="1"/>
    <col min="109" max="109" width="8.140625" style="256" bestFit="1" customWidth="1"/>
    <col min="110" max="110" width="7.85546875" style="256" bestFit="1" customWidth="1"/>
    <col min="111" max="113" width="8.140625" style="256" bestFit="1" customWidth="1"/>
    <col min="114" max="114" width="7.85546875" style="256" bestFit="1" customWidth="1"/>
    <col min="115" max="117" width="8.140625" style="256" bestFit="1" customWidth="1"/>
    <col min="118" max="118" width="7.85546875" style="256" bestFit="1" customWidth="1"/>
    <col min="119" max="120" width="8.140625" style="256" bestFit="1" customWidth="1"/>
    <col min="121" max="121" width="7.85546875" style="256" bestFit="1" customWidth="1"/>
    <col min="122" max="125" width="8.140625" style="256" bestFit="1" customWidth="1"/>
    <col min="126" max="129" width="7.85546875" style="256" bestFit="1" customWidth="1"/>
    <col min="130" max="132" width="8.140625" style="256" bestFit="1" customWidth="1"/>
    <col min="133" max="134" width="7.85546875" style="256" bestFit="1" customWidth="1"/>
    <col min="135" max="138" width="8.140625" style="256" bestFit="1" customWidth="1"/>
    <col min="139" max="139" width="7.85546875" style="256" bestFit="1" customWidth="1"/>
    <col min="140" max="144" width="8.140625" style="256" bestFit="1" customWidth="1"/>
    <col min="145" max="145" width="7.85546875" style="256" bestFit="1" customWidth="1"/>
    <col min="146" max="146" width="8.140625" style="256" bestFit="1" customWidth="1"/>
    <col min="147" max="147" width="7.85546875" style="256" bestFit="1" customWidth="1"/>
    <col min="148" max="150" width="8.140625" style="256" bestFit="1" customWidth="1"/>
    <col min="151" max="152" width="7.85546875" style="256" bestFit="1" customWidth="1"/>
    <col min="153" max="153" width="8.140625" style="256" bestFit="1" customWidth="1"/>
    <col min="154" max="154" width="7.85546875" style="256" bestFit="1" customWidth="1"/>
    <col min="155" max="158" width="8.140625" style="256" bestFit="1" customWidth="1"/>
    <col min="159" max="159" width="7.85546875" style="256" bestFit="1" customWidth="1"/>
    <col min="160" max="160" width="7.5703125" style="256" bestFit="1" customWidth="1"/>
    <col min="161" max="162" width="8.140625" style="256" bestFit="1" customWidth="1"/>
    <col min="163" max="163" width="7.85546875" style="256" bestFit="1" customWidth="1"/>
    <col min="164" max="164" width="7.5703125" style="256" bestFit="1" customWidth="1"/>
    <col min="165" max="166" width="8.140625" style="256" bestFit="1" customWidth="1"/>
    <col min="167" max="168" width="7.85546875" style="256" bestFit="1" customWidth="1"/>
    <col min="169" max="169" width="8.140625" style="256" bestFit="1" customWidth="1"/>
    <col min="170" max="170" width="7.85546875" style="256" bestFit="1" customWidth="1"/>
    <col min="171" max="171" width="8.140625" style="256" bestFit="1" customWidth="1"/>
    <col min="172" max="172" width="7.85546875" style="256" bestFit="1" customWidth="1"/>
    <col min="173" max="173" width="8.140625" style="256" bestFit="1" customWidth="1"/>
    <col min="174" max="174" width="7.85546875" style="256" bestFit="1" customWidth="1"/>
    <col min="175" max="177" width="8.140625" style="256" bestFit="1" customWidth="1"/>
    <col min="178" max="178" width="7.85546875" style="256" bestFit="1" customWidth="1"/>
    <col min="179" max="182" width="8.140625" style="256" bestFit="1" customWidth="1"/>
    <col min="183" max="184" width="7.85546875" style="256" bestFit="1" customWidth="1"/>
    <col min="185" max="185" width="8.140625" style="256" bestFit="1" customWidth="1"/>
    <col min="186" max="186" width="7.85546875" style="256" bestFit="1" customWidth="1"/>
    <col min="187" max="188" width="8.140625" style="256" bestFit="1" customWidth="1"/>
    <col min="189" max="189" width="7.85546875" style="256" bestFit="1" customWidth="1"/>
    <col min="190" max="192" width="8.140625" style="256" bestFit="1" customWidth="1"/>
    <col min="193" max="193" width="7.85546875" style="256" bestFit="1" customWidth="1"/>
    <col min="194" max="194" width="8.140625" style="256" bestFit="1" customWidth="1"/>
    <col min="195" max="195" width="7.85546875" style="256" bestFit="1" customWidth="1"/>
    <col min="196" max="201" width="8.140625" style="256" bestFit="1" customWidth="1"/>
    <col min="202" max="202" width="7.85546875" style="256" bestFit="1" customWidth="1"/>
    <col min="203" max="209" width="8.140625" style="256" bestFit="1" customWidth="1"/>
    <col min="210" max="210" width="7.85546875" style="256" bestFit="1" customWidth="1"/>
    <col min="211" max="212" width="8.140625" style="256" bestFit="1" customWidth="1"/>
    <col min="213" max="213" width="7.85546875" style="256" bestFit="1" customWidth="1"/>
    <col min="214" max="214" width="8.140625" style="256" bestFit="1" customWidth="1"/>
    <col min="215" max="215" width="7.85546875" style="256" bestFit="1" customWidth="1"/>
    <col min="216" max="217" width="8.140625" style="256" bestFit="1" customWidth="1"/>
    <col min="218" max="219" width="7.85546875" style="256" bestFit="1" customWidth="1"/>
    <col min="220" max="221" width="8.140625" style="256" bestFit="1" customWidth="1"/>
    <col min="222" max="222" width="8.7109375" style="256" bestFit="1" customWidth="1"/>
    <col min="223" max="225" width="8.140625" style="256" bestFit="1" customWidth="1"/>
    <col min="226" max="226" width="7.85546875" style="256" bestFit="1" customWidth="1"/>
    <col min="227" max="229" width="8.140625" style="256" bestFit="1" customWidth="1"/>
    <col min="230" max="230" width="7.85546875" style="256" bestFit="1" customWidth="1"/>
    <col min="231" max="231" width="8.140625" style="256" bestFit="1" customWidth="1"/>
    <col min="232" max="233" width="7.85546875" style="256" bestFit="1" customWidth="1"/>
    <col min="234" max="234" width="8.42578125" style="256" bestFit="1" customWidth="1"/>
    <col min="235" max="235" width="7.85546875" style="256" bestFit="1" customWidth="1"/>
    <col min="236" max="242" width="8.140625" style="256" bestFit="1" customWidth="1"/>
    <col min="243" max="244" width="7.85546875" style="256" bestFit="1" customWidth="1"/>
    <col min="245" max="245" width="8.140625" style="256" bestFit="1" customWidth="1"/>
    <col min="246" max="246" width="8.42578125" style="256" bestFit="1" customWidth="1"/>
    <col min="247" max="247" width="8.140625" style="256" bestFit="1" customWidth="1"/>
    <col min="248" max="248" width="7.85546875" style="256" bestFit="1" customWidth="1"/>
    <col min="249" max="249" width="8.140625" style="256" bestFit="1" customWidth="1"/>
    <col min="250" max="250" width="7.85546875" style="256" bestFit="1" customWidth="1"/>
    <col min="251" max="253" width="8.140625" style="256" bestFit="1" customWidth="1"/>
    <col min="254" max="254" width="7.85546875" style="256" bestFit="1" customWidth="1"/>
    <col min="255" max="255" width="8.140625" style="256" bestFit="1" customWidth="1"/>
    <col min="256" max="256" width="7.85546875" style="256" bestFit="1" customWidth="1"/>
    <col min="257" max="261" width="8.140625" style="256" bestFit="1" customWidth="1"/>
    <col min="262" max="263" width="7.85546875" style="256" bestFit="1" customWidth="1"/>
    <col min="264" max="264" width="8.7109375" style="256" bestFit="1" customWidth="1"/>
    <col min="265" max="266" width="7.85546875" style="256" bestFit="1" customWidth="1"/>
    <col min="267" max="267" width="8.140625" style="256" bestFit="1" customWidth="1"/>
    <col min="268" max="268" width="7.85546875" style="256" bestFit="1" customWidth="1"/>
    <col min="269" max="269" width="8.7109375" style="256" bestFit="1" customWidth="1"/>
    <col min="270" max="270" width="8.42578125" style="256" bestFit="1" customWidth="1"/>
    <col min="271" max="272" width="8.140625" style="256" bestFit="1" customWidth="1"/>
    <col min="273" max="274" width="7.5703125" style="256" bestFit="1" customWidth="1"/>
    <col min="275" max="275" width="7.85546875" style="256" bestFit="1" customWidth="1"/>
    <col min="276" max="276" width="8.42578125" style="256" bestFit="1" customWidth="1"/>
    <col min="277" max="277" width="8.140625" style="256" bestFit="1" customWidth="1"/>
    <col min="278" max="278" width="7.85546875" style="256" bestFit="1" customWidth="1"/>
    <col min="279" max="281" width="8.7109375" style="256" bestFit="1" customWidth="1"/>
    <col min="282" max="283" width="8.42578125" style="256" bestFit="1" customWidth="1"/>
    <col min="284" max="284" width="8.140625" style="256" bestFit="1" customWidth="1"/>
    <col min="285" max="285" width="7.85546875" style="256" bestFit="1" customWidth="1"/>
    <col min="286" max="290" width="8.140625" style="256" bestFit="1" customWidth="1"/>
    <col min="291" max="293" width="8.7109375" style="256" bestFit="1" customWidth="1"/>
    <col min="294" max="295" width="8.42578125" style="256" bestFit="1" customWidth="1"/>
    <col min="296" max="300" width="8.140625" style="256" bestFit="1" customWidth="1"/>
    <col min="301" max="301" width="7.85546875" style="256" bestFit="1" customWidth="1"/>
    <col min="302" max="302" width="8.42578125" style="256" bestFit="1" customWidth="1"/>
    <col min="303" max="303" width="8.7109375" style="256" bestFit="1" customWidth="1"/>
    <col min="304" max="304" width="8.42578125" style="256" bestFit="1" customWidth="1"/>
    <col min="305" max="305" width="8.7109375" style="256" bestFit="1" customWidth="1"/>
    <col min="306" max="306" width="8.42578125" style="256" bestFit="1" customWidth="1"/>
    <col min="307" max="307" width="8.7109375" style="256" bestFit="1" customWidth="1"/>
    <col min="308" max="308" width="8.42578125" style="256" bestFit="1" customWidth="1"/>
    <col min="309" max="309" width="8.140625" style="256" bestFit="1" customWidth="1"/>
    <col min="310" max="310" width="7.5703125" style="256" bestFit="1" customWidth="1"/>
    <col min="311" max="311" width="8.140625" style="256" bestFit="1" customWidth="1"/>
    <col min="312" max="314" width="8.42578125" style="256" bestFit="1" customWidth="1"/>
    <col min="315" max="315" width="8.7109375" style="256" bestFit="1" customWidth="1"/>
    <col min="316" max="317" width="8.42578125" style="256" bestFit="1" customWidth="1"/>
    <col min="318" max="318" width="8.7109375" style="256" bestFit="1" customWidth="1"/>
    <col min="319" max="319" width="8.140625" style="256" bestFit="1" customWidth="1"/>
    <col min="320" max="321" width="8.42578125" style="256" bestFit="1" customWidth="1"/>
    <col min="322" max="323" width="8.140625" style="256" bestFit="1" customWidth="1"/>
    <col min="324" max="326" width="8.7109375" style="256" bestFit="1" customWidth="1"/>
    <col min="327" max="329" width="8.42578125" style="256" bestFit="1" customWidth="1"/>
    <col min="330" max="330" width="8.7109375" style="256" bestFit="1" customWidth="1"/>
    <col min="331" max="331" width="8.140625" style="256" bestFit="1" customWidth="1"/>
    <col min="332" max="332" width="8.42578125" style="256" bestFit="1" customWidth="1"/>
    <col min="333" max="333" width="8.7109375" style="256" bestFit="1" customWidth="1"/>
    <col min="334" max="334" width="8.140625" style="256" bestFit="1" customWidth="1"/>
    <col min="335" max="336" width="8.7109375" style="256" bestFit="1" customWidth="1"/>
    <col min="337" max="337" width="8.42578125" style="256" bestFit="1" customWidth="1"/>
    <col min="338" max="338" width="7.85546875" style="256" bestFit="1" customWidth="1"/>
    <col min="339" max="341" width="8.42578125" style="256" bestFit="1" customWidth="1"/>
    <col min="342" max="342" width="8.7109375" style="256" bestFit="1" customWidth="1"/>
    <col min="343" max="343" width="8.140625" style="256" bestFit="1" customWidth="1"/>
    <col min="344" max="345" width="8.7109375" style="256" bestFit="1" customWidth="1"/>
    <col min="346" max="346" width="8.42578125" style="256" bestFit="1" customWidth="1"/>
    <col min="347" max="347" width="8.7109375" style="256" bestFit="1" customWidth="1"/>
    <col min="348" max="348" width="8.42578125" style="256" bestFit="1" customWidth="1"/>
    <col min="349" max="349" width="8.140625" style="256" bestFit="1" customWidth="1"/>
    <col min="350" max="350" width="8.42578125" style="256" bestFit="1" customWidth="1"/>
    <col min="351" max="351" width="8.140625" style="256" bestFit="1" customWidth="1"/>
    <col min="352" max="355" width="8.7109375" style="256" bestFit="1" customWidth="1"/>
    <col min="356" max="357" width="8.140625" style="256" bestFit="1" customWidth="1"/>
    <col min="358" max="360" width="8.7109375" style="256" bestFit="1" customWidth="1"/>
    <col min="361" max="362" width="8.42578125" style="256" bestFit="1" customWidth="1"/>
    <col min="363" max="363" width="8.7109375" style="256" bestFit="1" customWidth="1"/>
    <col min="364" max="365" width="8.42578125" style="256" bestFit="1" customWidth="1"/>
    <col min="366" max="16384" width="9.140625" style="256"/>
  </cols>
  <sheetData>
    <row r="1" spans="1:365" x14ac:dyDescent="0.2">
      <c r="B1" s="701" t="s">
        <v>0</v>
      </c>
      <c r="C1" s="701"/>
      <c r="D1" s="701"/>
      <c r="E1" s="701"/>
    </row>
    <row r="2" spans="1:365" x14ac:dyDescent="0.2">
      <c r="A2" s="257" t="s">
        <v>610</v>
      </c>
      <c r="B2" s="257" t="s">
        <v>591</v>
      </c>
      <c r="C2" s="257" t="s">
        <v>592</v>
      </c>
      <c r="D2" s="288" t="s">
        <v>623</v>
      </c>
      <c r="E2" s="288" t="s">
        <v>624</v>
      </c>
    </row>
    <row r="3" spans="1:365" x14ac:dyDescent="0.2">
      <c r="A3" s="260" t="s">
        <v>625</v>
      </c>
      <c r="B3" s="258" t="str">
        <f>'Cargos e Salários'!C41</f>
        <v>Caixa atendente</v>
      </c>
      <c r="C3" s="757">
        <f>1+1</f>
        <v>2</v>
      </c>
      <c r="D3" s="291">
        <f>'Cargos e Salários'!AC41</f>
        <v>3370.3818158888889</v>
      </c>
      <c r="E3" s="283">
        <f t="shared" ref="E3:E5" si="0">D3*C3</f>
        <v>6740.7636317777778</v>
      </c>
      <c r="F3" s="758" t="s">
        <v>1133</v>
      </c>
      <c r="G3" s="758"/>
    </row>
    <row r="4" spans="1:365" x14ac:dyDescent="0.2">
      <c r="A4" s="260" t="s">
        <v>625</v>
      </c>
      <c r="B4" s="258" t="str">
        <f>'Cargos e Salários'!C102</f>
        <v>Atendente de loja (cx. atendente)</v>
      </c>
      <c r="C4" s="757">
        <f>1+1</f>
        <v>2</v>
      </c>
      <c r="D4" s="291">
        <f>'Cargos e Salários'!AC102</f>
        <v>3437.137659646889</v>
      </c>
      <c r="E4" s="283">
        <f t="shared" si="0"/>
        <v>6874.275319293778</v>
      </c>
      <c r="F4" s="758" t="s">
        <v>1133</v>
      </c>
      <c r="G4" s="758"/>
    </row>
    <row r="5" spans="1:365" x14ac:dyDescent="0.2">
      <c r="A5" s="260" t="s">
        <v>625</v>
      </c>
      <c r="B5" s="258" t="str">
        <f>'Cargos e Salários'!C67</f>
        <v>Jovem aprendiz</v>
      </c>
      <c r="C5" s="259">
        <v>0</v>
      </c>
      <c r="D5" s="291">
        <f>'Cargos e Salários'!AC67</f>
        <v>1930.603186735043</v>
      </c>
      <c r="E5" s="283">
        <f t="shared" si="0"/>
        <v>0</v>
      </c>
    </row>
    <row r="6" spans="1:365" x14ac:dyDescent="0.2">
      <c r="C6" s="287">
        <f>SUM(C3:C5)</f>
        <v>4</v>
      </c>
      <c r="E6" s="285">
        <f>SUM(E3:E5)</f>
        <v>13615.038951071556</v>
      </c>
    </row>
    <row r="7" spans="1:365" x14ac:dyDescent="0.2">
      <c r="E7" s="286"/>
    </row>
    <row r="8" spans="1:365" x14ac:dyDescent="0.2">
      <c r="A8" s="257" t="s">
        <v>610</v>
      </c>
      <c r="B8" s="257" t="s">
        <v>595</v>
      </c>
      <c r="C8" s="257"/>
      <c r="D8" s="257"/>
      <c r="E8" s="284"/>
    </row>
    <row r="9" spans="1:365" x14ac:dyDescent="0.2">
      <c r="A9" s="260" t="s">
        <v>625</v>
      </c>
      <c r="B9" s="258" t="s">
        <v>607</v>
      </c>
      <c r="C9" s="261">
        <v>1000</v>
      </c>
      <c r="D9" s="262" t="s">
        <v>594</v>
      </c>
    </row>
    <row r="10" spans="1:365" x14ac:dyDescent="0.2">
      <c r="A10" s="263"/>
      <c r="B10" s="264"/>
      <c r="C10" s="339">
        <f>SUM(C9)</f>
        <v>1000</v>
      </c>
      <c r="D10" s="266"/>
      <c r="E10" s="263"/>
    </row>
    <row r="11" spans="1:365" x14ac:dyDescent="0.2">
      <c r="A11" s="263"/>
      <c r="B11" s="264"/>
      <c r="C11" s="265"/>
      <c r="D11" s="266"/>
      <c r="E11" s="263"/>
    </row>
    <row r="12" spans="1:365" x14ac:dyDescent="0.2">
      <c r="A12" s="257" t="s">
        <v>610</v>
      </c>
      <c r="B12" s="257" t="s">
        <v>565</v>
      </c>
      <c r="C12" s="257"/>
      <c r="D12" s="262"/>
      <c r="E12" s="263"/>
    </row>
    <row r="13" spans="1:365" x14ac:dyDescent="0.2">
      <c r="A13" s="260" t="s">
        <v>601</v>
      </c>
      <c r="B13" s="258" t="s">
        <v>603</v>
      </c>
      <c r="C13" s="261">
        <v>900</v>
      </c>
      <c r="D13" s="262" t="s">
        <v>594</v>
      </c>
      <c r="E13" s="263"/>
    </row>
    <row r="14" spans="1:365" x14ac:dyDescent="0.2">
      <c r="A14" s="260" t="s">
        <v>601</v>
      </c>
      <c r="B14" s="258" t="s">
        <v>606</v>
      </c>
      <c r="C14" s="270">
        <v>500</v>
      </c>
      <c r="D14" s="262" t="s">
        <v>594</v>
      </c>
      <c r="E14" s="263"/>
    </row>
    <row r="15" spans="1:365" x14ac:dyDescent="0.2">
      <c r="A15" s="271"/>
      <c r="B15" s="264"/>
      <c r="C15" s="340">
        <f>SUM(C13:C14)</f>
        <v>1400</v>
      </c>
      <c r="D15" s="266"/>
      <c r="E15" s="263"/>
      <c r="F15" s="705" t="s">
        <v>284</v>
      </c>
      <c r="G15" s="706"/>
      <c r="H15" s="706"/>
      <c r="I15" s="706"/>
      <c r="J15" s="706"/>
      <c r="K15" s="706"/>
      <c r="L15" s="706"/>
      <c r="M15" s="706"/>
      <c r="N15" s="706"/>
      <c r="O15" s="706"/>
      <c r="P15" s="706"/>
      <c r="Q15" s="707"/>
      <c r="R15" s="705" t="s">
        <v>285</v>
      </c>
      <c r="S15" s="706"/>
      <c r="T15" s="706"/>
      <c r="U15" s="706"/>
      <c r="V15" s="706"/>
      <c r="W15" s="706"/>
      <c r="X15" s="706"/>
      <c r="Y15" s="706"/>
      <c r="Z15" s="706"/>
      <c r="AA15" s="706"/>
      <c r="AB15" s="706"/>
      <c r="AC15" s="707"/>
      <c r="AD15" s="705" t="s">
        <v>286</v>
      </c>
      <c r="AE15" s="706"/>
      <c r="AF15" s="706"/>
      <c r="AG15" s="706"/>
      <c r="AH15" s="706"/>
      <c r="AI15" s="706"/>
      <c r="AJ15" s="706"/>
      <c r="AK15" s="706"/>
      <c r="AL15" s="706"/>
      <c r="AM15" s="706"/>
      <c r="AN15" s="706"/>
      <c r="AO15" s="707"/>
      <c r="AP15" s="705" t="s">
        <v>287</v>
      </c>
      <c r="AQ15" s="706"/>
      <c r="AR15" s="706"/>
      <c r="AS15" s="706"/>
      <c r="AT15" s="706"/>
      <c r="AU15" s="706"/>
      <c r="AV15" s="706"/>
      <c r="AW15" s="706"/>
      <c r="AX15" s="706"/>
      <c r="AY15" s="706"/>
      <c r="AZ15" s="706"/>
      <c r="BA15" s="707"/>
      <c r="BB15" s="705" t="s">
        <v>288</v>
      </c>
      <c r="BC15" s="706"/>
      <c r="BD15" s="706"/>
      <c r="BE15" s="706"/>
      <c r="BF15" s="706"/>
      <c r="BG15" s="706"/>
      <c r="BH15" s="706"/>
      <c r="BI15" s="706"/>
      <c r="BJ15" s="706"/>
      <c r="BK15" s="706"/>
      <c r="BL15" s="706"/>
      <c r="BM15" s="707"/>
      <c r="BN15" s="705" t="s">
        <v>289</v>
      </c>
      <c r="BO15" s="706"/>
      <c r="BP15" s="706"/>
      <c r="BQ15" s="706"/>
      <c r="BR15" s="706"/>
      <c r="BS15" s="706"/>
      <c r="BT15" s="706"/>
      <c r="BU15" s="706"/>
      <c r="BV15" s="706"/>
      <c r="BW15" s="706"/>
      <c r="BX15" s="706"/>
      <c r="BY15" s="707"/>
      <c r="BZ15" s="705" t="s">
        <v>290</v>
      </c>
      <c r="CA15" s="706"/>
      <c r="CB15" s="706"/>
      <c r="CC15" s="706"/>
      <c r="CD15" s="706"/>
      <c r="CE15" s="706"/>
      <c r="CF15" s="706"/>
      <c r="CG15" s="706"/>
      <c r="CH15" s="706"/>
      <c r="CI15" s="706"/>
      <c r="CJ15" s="706"/>
      <c r="CK15" s="707"/>
      <c r="CL15" s="705" t="s">
        <v>291</v>
      </c>
      <c r="CM15" s="706"/>
      <c r="CN15" s="706"/>
      <c r="CO15" s="706"/>
      <c r="CP15" s="706"/>
      <c r="CQ15" s="706"/>
      <c r="CR15" s="706"/>
      <c r="CS15" s="706"/>
      <c r="CT15" s="706"/>
      <c r="CU15" s="706"/>
      <c r="CV15" s="706"/>
      <c r="CW15" s="707"/>
      <c r="CX15" s="705" t="s">
        <v>292</v>
      </c>
      <c r="CY15" s="706"/>
      <c r="CZ15" s="706"/>
      <c r="DA15" s="706"/>
      <c r="DB15" s="706"/>
      <c r="DC15" s="706"/>
      <c r="DD15" s="706"/>
      <c r="DE15" s="706"/>
      <c r="DF15" s="706"/>
      <c r="DG15" s="706"/>
      <c r="DH15" s="706"/>
      <c r="DI15" s="707"/>
      <c r="DJ15" s="705" t="s">
        <v>293</v>
      </c>
      <c r="DK15" s="706"/>
      <c r="DL15" s="706"/>
      <c r="DM15" s="706"/>
      <c r="DN15" s="706"/>
      <c r="DO15" s="706"/>
      <c r="DP15" s="706"/>
      <c r="DQ15" s="706"/>
      <c r="DR15" s="706"/>
      <c r="DS15" s="706"/>
      <c r="DT15" s="706"/>
      <c r="DU15" s="707"/>
      <c r="DV15" s="705" t="s">
        <v>294</v>
      </c>
      <c r="DW15" s="706"/>
      <c r="DX15" s="706"/>
      <c r="DY15" s="706"/>
      <c r="DZ15" s="706"/>
      <c r="EA15" s="706"/>
      <c r="EB15" s="706"/>
      <c r="EC15" s="706"/>
      <c r="ED15" s="706"/>
      <c r="EE15" s="706"/>
      <c r="EF15" s="706"/>
      <c r="EG15" s="707"/>
      <c r="EH15" s="705" t="s">
        <v>295</v>
      </c>
      <c r="EI15" s="706"/>
      <c r="EJ15" s="706"/>
      <c r="EK15" s="706"/>
      <c r="EL15" s="706"/>
      <c r="EM15" s="706"/>
      <c r="EN15" s="706"/>
      <c r="EO15" s="706"/>
      <c r="EP15" s="706"/>
      <c r="EQ15" s="706"/>
      <c r="ER15" s="706"/>
      <c r="ES15" s="707"/>
      <c r="ET15" s="705" t="s">
        <v>296</v>
      </c>
      <c r="EU15" s="706"/>
      <c r="EV15" s="706"/>
      <c r="EW15" s="706"/>
      <c r="EX15" s="706"/>
      <c r="EY15" s="706"/>
      <c r="EZ15" s="706"/>
      <c r="FA15" s="706"/>
      <c r="FB15" s="706"/>
      <c r="FC15" s="706"/>
      <c r="FD15" s="706"/>
      <c r="FE15" s="707"/>
      <c r="FF15" s="705" t="s">
        <v>297</v>
      </c>
      <c r="FG15" s="706"/>
      <c r="FH15" s="706"/>
      <c r="FI15" s="706"/>
      <c r="FJ15" s="706"/>
      <c r="FK15" s="706"/>
      <c r="FL15" s="706"/>
      <c r="FM15" s="706"/>
      <c r="FN15" s="706"/>
      <c r="FO15" s="706"/>
      <c r="FP15" s="706"/>
      <c r="FQ15" s="707"/>
      <c r="FR15" s="705" t="s">
        <v>298</v>
      </c>
      <c r="FS15" s="706"/>
      <c r="FT15" s="706"/>
      <c r="FU15" s="706"/>
      <c r="FV15" s="706"/>
      <c r="FW15" s="706"/>
      <c r="FX15" s="706"/>
      <c r="FY15" s="706"/>
      <c r="FZ15" s="706"/>
      <c r="GA15" s="706"/>
      <c r="GB15" s="706"/>
      <c r="GC15" s="707"/>
      <c r="GD15" s="705" t="s">
        <v>299</v>
      </c>
      <c r="GE15" s="706"/>
      <c r="GF15" s="706"/>
      <c r="GG15" s="706"/>
      <c r="GH15" s="706"/>
      <c r="GI15" s="706"/>
      <c r="GJ15" s="706"/>
      <c r="GK15" s="706"/>
      <c r="GL15" s="706"/>
      <c r="GM15" s="706"/>
      <c r="GN15" s="706"/>
      <c r="GO15" s="707"/>
      <c r="GP15" s="705" t="s">
        <v>300</v>
      </c>
      <c r="GQ15" s="706"/>
      <c r="GR15" s="706"/>
      <c r="GS15" s="706"/>
      <c r="GT15" s="706"/>
      <c r="GU15" s="706"/>
      <c r="GV15" s="706"/>
      <c r="GW15" s="706"/>
      <c r="GX15" s="706"/>
      <c r="GY15" s="706"/>
      <c r="GZ15" s="706"/>
      <c r="HA15" s="707"/>
      <c r="HB15" s="705" t="s">
        <v>301</v>
      </c>
      <c r="HC15" s="706"/>
      <c r="HD15" s="706"/>
      <c r="HE15" s="706"/>
      <c r="HF15" s="706"/>
      <c r="HG15" s="706"/>
      <c r="HH15" s="706"/>
      <c r="HI15" s="706"/>
      <c r="HJ15" s="706"/>
      <c r="HK15" s="706"/>
      <c r="HL15" s="706"/>
      <c r="HM15" s="707"/>
      <c r="HN15" s="705" t="s">
        <v>302</v>
      </c>
      <c r="HO15" s="706"/>
      <c r="HP15" s="706"/>
      <c r="HQ15" s="706"/>
      <c r="HR15" s="706"/>
      <c r="HS15" s="706"/>
      <c r="HT15" s="706"/>
      <c r="HU15" s="706"/>
      <c r="HV15" s="706"/>
      <c r="HW15" s="706"/>
      <c r="HX15" s="706"/>
      <c r="HY15" s="707"/>
      <c r="HZ15" s="705" t="s">
        <v>303</v>
      </c>
      <c r="IA15" s="706"/>
      <c r="IB15" s="706"/>
      <c r="IC15" s="706"/>
      <c r="ID15" s="706"/>
      <c r="IE15" s="706"/>
      <c r="IF15" s="706"/>
      <c r="IG15" s="706"/>
      <c r="IH15" s="706"/>
      <c r="II15" s="706"/>
      <c r="IJ15" s="706"/>
      <c r="IK15" s="707"/>
      <c r="IL15" s="705" t="s">
        <v>304</v>
      </c>
      <c r="IM15" s="706"/>
      <c r="IN15" s="706"/>
      <c r="IO15" s="706"/>
      <c r="IP15" s="706"/>
      <c r="IQ15" s="706"/>
      <c r="IR15" s="706"/>
      <c r="IS15" s="706"/>
      <c r="IT15" s="706"/>
      <c r="IU15" s="706"/>
      <c r="IV15" s="706"/>
      <c r="IW15" s="707"/>
      <c r="IX15" s="705" t="s">
        <v>305</v>
      </c>
      <c r="IY15" s="706"/>
      <c r="IZ15" s="706"/>
      <c r="JA15" s="706"/>
      <c r="JB15" s="706"/>
      <c r="JC15" s="706"/>
      <c r="JD15" s="706"/>
      <c r="JE15" s="706"/>
      <c r="JF15" s="706"/>
      <c r="JG15" s="706"/>
      <c r="JH15" s="706"/>
      <c r="JI15" s="707"/>
      <c r="JJ15" s="705" t="s">
        <v>306</v>
      </c>
      <c r="JK15" s="706"/>
      <c r="JL15" s="706"/>
      <c r="JM15" s="706"/>
      <c r="JN15" s="706"/>
      <c r="JO15" s="706"/>
      <c r="JP15" s="706"/>
      <c r="JQ15" s="706"/>
      <c r="JR15" s="706"/>
      <c r="JS15" s="706"/>
      <c r="JT15" s="706"/>
      <c r="JU15" s="707"/>
      <c r="JV15" s="705" t="s">
        <v>307</v>
      </c>
      <c r="JW15" s="706"/>
      <c r="JX15" s="706"/>
      <c r="JY15" s="706"/>
      <c r="JZ15" s="706"/>
      <c r="KA15" s="706"/>
      <c r="KB15" s="706"/>
      <c r="KC15" s="706"/>
      <c r="KD15" s="706"/>
      <c r="KE15" s="706"/>
      <c r="KF15" s="706"/>
      <c r="KG15" s="707"/>
      <c r="KH15" s="705" t="s">
        <v>308</v>
      </c>
      <c r="KI15" s="706"/>
      <c r="KJ15" s="706"/>
      <c r="KK15" s="706"/>
      <c r="KL15" s="706"/>
      <c r="KM15" s="706"/>
      <c r="KN15" s="706"/>
      <c r="KO15" s="706"/>
      <c r="KP15" s="706"/>
      <c r="KQ15" s="706"/>
      <c r="KR15" s="706"/>
      <c r="KS15" s="707"/>
      <c r="KT15" s="705" t="s">
        <v>309</v>
      </c>
      <c r="KU15" s="706"/>
      <c r="KV15" s="706"/>
      <c r="KW15" s="706"/>
      <c r="KX15" s="706"/>
      <c r="KY15" s="706"/>
      <c r="KZ15" s="706"/>
      <c r="LA15" s="706"/>
      <c r="LB15" s="706"/>
      <c r="LC15" s="706"/>
      <c r="LD15" s="706"/>
      <c r="LE15" s="707"/>
      <c r="LF15" s="705" t="s">
        <v>310</v>
      </c>
      <c r="LG15" s="706"/>
      <c r="LH15" s="706"/>
      <c r="LI15" s="706"/>
      <c r="LJ15" s="706"/>
      <c r="LK15" s="706"/>
      <c r="LL15" s="706"/>
      <c r="LM15" s="706"/>
      <c r="LN15" s="706"/>
      <c r="LO15" s="706"/>
      <c r="LP15" s="706"/>
      <c r="LQ15" s="707"/>
      <c r="LR15" s="705" t="s">
        <v>311</v>
      </c>
      <c r="LS15" s="706"/>
      <c r="LT15" s="706"/>
      <c r="LU15" s="706"/>
      <c r="LV15" s="706"/>
      <c r="LW15" s="706"/>
      <c r="LX15" s="706"/>
      <c r="LY15" s="706"/>
      <c r="LZ15" s="706"/>
      <c r="MA15" s="706"/>
      <c r="MB15" s="706"/>
      <c r="MC15" s="707"/>
      <c r="MD15" s="705" t="s">
        <v>312</v>
      </c>
      <c r="ME15" s="706"/>
      <c r="MF15" s="706"/>
      <c r="MG15" s="706"/>
      <c r="MH15" s="706"/>
      <c r="MI15" s="706"/>
      <c r="MJ15" s="706"/>
      <c r="MK15" s="706"/>
      <c r="ML15" s="706"/>
      <c r="MM15" s="706"/>
      <c r="MN15" s="706"/>
      <c r="MO15" s="707"/>
      <c r="MP15" s="705" t="s">
        <v>313</v>
      </c>
      <c r="MQ15" s="706"/>
      <c r="MR15" s="706"/>
      <c r="MS15" s="706"/>
      <c r="MT15" s="706"/>
      <c r="MU15" s="706"/>
      <c r="MV15" s="706"/>
      <c r="MW15" s="706"/>
      <c r="MX15" s="706"/>
      <c r="MY15" s="706"/>
      <c r="MZ15" s="706"/>
      <c r="NA15" s="707"/>
    </row>
    <row r="16" spans="1:365" s="282" customFormat="1" x14ac:dyDescent="0.2">
      <c r="A16" s="278"/>
      <c r="B16" s="264"/>
      <c r="C16" s="279"/>
      <c r="D16" s="280"/>
      <c r="E16" s="343" t="s">
        <v>928</v>
      </c>
      <c r="F16" s="352">
        <v>1</v>
      </c>
      <c r="G16" s="344">
        <f>F16+1</f>
        <v>2</v>
      </c>
      <c r="H16" s="344">
        <f t="shared" ref="H16:BS16" si="1">G16+1</f>
        <v>3</v>
      </c>
      <c r="I16" s="344">
        <f t="shared" si="1"/>
        <v>4</v>
      </c>
      <c r="J16" s="344">
        <f t="shared" si="1"/>
        <v>5</v>
      </c>
      <c r="K16" s="344">
        <f t="shared" si="1"/>
        <v>6</v>
      </c>
      <c r="L16" s="344">
        <f t="shared" si="1"/>
        <v>7</v>
      </c>
      <c r="M16" s="344">
        <f t="shared" si="1"/>
        <v>8</v>
      </c>
      <c r="N16" s="344">
        <f t="shared" si="1"/>
        <v>9</v>
      </c>
      <c r="O16" s="344">
        <f t="shared" si="1"/>
        <v>10</v>
      </c>
      <c r="P16" s="344">
        <f t="shared" si="1"/>
        <v>11</v>
      </c>
      <c r="Q16" s="345">
        <f t="shared" si="1"/>
        <v>12</v>
      </c>
      <c r="R16" s="352">
        <f t="shared" si="1"/>
        <v>13</v>
      </c>
      <c r="S16" s="344">
        <f t="shared" si="1"/>
        <v>14</v>
      </c>
      <c r="T16" s="344">
        <f t="shared" si="1"/>
        <v>15</v>
      </c>
      <c r="U16" s="344">
        <f t="shared" si="1"/>
        <v>16</v>
      </c>
      <c r="V16" s="344">
        <f t="shared" si="1"/>
        <v>17</v>
      </c>
      <c r="W16" s="344">
        <f t="shared" si="1"/>
        <v>18</v>
      </c>
      <c r="X16" s="344">
        <f t="shared" si="1"/>
        <v>19</v>
      </c>
      <c r="Y16" s="344">
        <f t="shared" si="1"/>
        <v>20</v>
      </c>
      <c r="Z16" s="344">
        <f t="shared" si="1"/>
        <v>21</v>
      </c>
      <c r="AA16" s="344">
        <f t="shared" si="1"/>
        <v>22</v>
      </c>
      <c r="AB16" s="344">
        <f t="shared" si="1"/>
        <v>23</v>
      </c>
      <c r="AC16" s="345">
        <f t="shared" si="1"/>
        <v>24</v>
      </c>
      <c r="AD16" s="352">
        <f t="shared" si="1"/>
        <v>25</v>
      </c>
      <c r="AE16" s="344">
        <f t="shared" si="1"/>
        <v>26</v>
      </c>
      <c r="AF16" s="344">
        <f t="shared" si="1"/>
        <v>27</v>
      </c>
      <c r="AG16" s="344">
        <f t="shared" si="1"/>
        <v>28</v>
      </c>
      <c r="AH16" s="344">
        <f t="shared" si="1"/>
        <v>29</v>
      </c>
      <c r="AI16" s="344">
        <f t="shared" si="1"/>
        <v>30</v>
      </c>
      <c r="AJ16" s="344">
        <f t="shared" si="1"/>
        <v>31</v>
      </c>
      <c r="AK16" s="344">
        <f t="shared" si="1"/>
        <v>32</v>
      </c>
      <c r="AL16" s="344">
        <f t="shared" si="1"/>
        <v>33</v>
      </c>
      <c r="AM16" s="344">
        <f t="shared" si="1"/>
        <v>34</v>
      </c>
      <c r="AN16" s="344">
        <f t="shared" si="1"/>
        <v>35</v>
      </c>
      <c r="AO16" s="345">
        <f t="shared" si="1"/>
        <v>36</v>
      </c>
      <c r="AP16" s="352">
        <f t="shared" si="1"/>
        <v>37</v>
      </c>
      <c r="AQ16" s="344">
        <f t="shared" si="1"/>
        <v>38</v>
      </c>
      <c r="AR16" s="344">
        <f t="shared" si="1"/>
        <v>39</v>
      </c>
      <c r="AS16" s="344">
        <f t="shared" si="1"/>
        <v>40</v>
      </c>
      <c r="AT16" s="344">
        <f t="shared" si="1"/>
        <v>41</v>
      </c>
      <c r="AU16" s="344">
        <f t="shared" si="1"/>
        <v>42</v>
      </c>
      <c r="AV16" s="344">
        <f t="shared" si="1"/>
        <v>43</v>
      </c>
      <c r="AW16" s="344">
        <f t="shared" si="1"/>
        <v>44</v>
      </c>
      <c r="AX16" s="344">
        <f t="shared" si="1"/>
        <v>45</v>
      </c>
      <c r="AY16" s="344">
        <f t="shared" si="1"/>
        <v>46</v>
      </c>
      <c r="AZ16" s="344">
        <f t="shared" si="1"/>
        <v>47</v>
      </c>
      <c r="BA16" s="345">
        <f t="shared" si="1"/>
        <v>48</v>
      </c>
      <c r="BB16" s="352">
        <f t="shared" si="1"/>
        <v>49</v>
      </c>
      <c r="BC16" s="344">
        <f t="shared" si="1"/>
        <v>50</v>
      </c>
      <c r="BD16" s="344">
        <f t="shared" si="1"/>
        <v>51</v>
      </c>
      <c r="BE16" s="344">
        <f t="shared" si="1"/>
        <v>52</v>
      </c>
      <c r="BF16" s="344">
        <f t="shared" si="1"/>
        <v>53</v>
      </c>
      <c r="BG16" s="344">
        <f t="shared" si="1"/>
        <v>54</v>
      </c>
      <c r="BH16" s="344">
        <f t="shared" si="1"/>
        <v>55</v>
      </c>
      <c r="BI16" s="344">
        <f t="shared" si="1"/>
        <v>56</v>
      </c>
      <c r="BJ16" s="344">
        <f t="shared" si="1"/>
        <v>57</v>
      </c>
      <c r="BK16" s="344">
        <f t="shared" si="1"/>
        <v>58</v>
      </c>
      <c r="BL16" s="344">
        <f t="shared" si="1"/>
        <v>59</v>
      </c>
      <c r="BM16" s="345">
        <f t="shared" si="1"/>
        <v>60</v>
      </c>
      <c r="BN16" s="352">
        <f t="shared" si="1"/>
        <v>61</v>
      </c>
      <c r="BO16" s="344">
        <f t="shared" si="1"/>
        <v>62</v>
      </c>
      <c r="BP16" s="344">
        <f t="shared" si="1"/>
        <v>63</v>
      </c>
      <c r="BQ16" s="344">
        <f t="shared" si="1"/>
        <v>64</v>
      </c>
      <c r="BR16" s="344">
        <f t="shared" si="1"/>
        <v>65</v>
      </c>
      <c r="BS16" s="344">
        <f t="shared" si="1"/>
        <v>66</v>
      </c>
      <c r="BT16" s="344">
        <f t="shared" ref="BT16:EE16" si="2">BS16+1</f>
        <v>67</v>
      </c>
      <c r="BU16" s="344">
        <f t="shared" si="2"/>
        <v>68</v>
      </c>
      <c r="BV16" s="344">
        <f t="shared" si="2"/>
        <v>69</v>
      </c>
      <c r="BW16" s="344">
        <f t="shared" si="2"/>
        <v>70</v>
      </c>
      <c r="BX16" s="344">
        <f t="shared" si="2"/>
        <v>71</v>
      </c>
      <c r="BY16" s="345">
        <f t="shared" si="2"/>
        <v>72</v>
      </c>
      <c r="BZ16" s="352">
        <f t="shared" si="2"/>
        <v>73</v>
      </c>
      <c r="CA16" s="344">
        <f t="shared" si="2"/>
        <v>74</v>
      </c>
      <c r="CB16" s="344">
        <f t="shared" si="2"/>
        <v>75</v>
      </c>
      <c r="CC16" s="344">
        <f t="shared" si="2"/>
        <v>76</v>
      </c>
      <c r="CD16" s="344">
        <f t="shared" si="2"/>
        <v>77</v>
      </c>
      <c r="CE16" s="344">
        <f t="shared" si="2"/>
        <v>78</v>
      </c>
      <c r="CF16" s="344">
        <f t="shared" si="2"/>
        <v>79</v>
      </c>
      <c r="CG16" s="344">
        <f t="shared" si="2"/>
        <v>80</v>
      </c>
      <c r="CH16" s="344">
        <f t="shared" si="2"/>
        <v>81</v>
      </c>
      <c r="CI16" s="344">
        <f t="shared" si="2"/>
        <v>82</v>
      </c>
      <c r="CJ16" s="344">
        <f t="shared" si="2"/>
        <v>83</v>
      </c>
      <c r="CK16" s="345">
        <f t="shared" si="2"/>
        <v>84</v>
      </c>
      <c r="CL16" s="352">
        <f t="shared" si="2"/>
        <v>85</v>
      </c>
      <c r="CM16" s="344">
        <f t="shared" si="2"/>
        <v>86</v>
      </c>
      <c r="CN16" s="344">
        <f t="shared" si="2"/>
        <v>87</v>
      </c>
      <c r="CO16" s="344">
        <f t="shared" si="2"/>
        <v>88</v>
      </c>
      <c r="CP16" s="344">
        <f t="shared" si="2"/>
        <v>89</v>
      </c>
      <c r="CQ16" s="344">
        <f t="shared" si="2"/>
        <v>90</v>
      </c>
      <c r="CR16" s="344">
        <f t="shared" si="2"/>
        <v>91</v>
      </c>
      <c r="CS16" s="344">
        <f t="shared" si="2"/>
        <v>92</v>
      </c>
      <c r="CT16" s="344">
        <f t="shared" si="2"/>
        <v>93</v>
      </c>
      <c r="CU16" s="344">
        <f t="shared" si="2"/>
        <v>94</v>
      </c>
      <c r="CV16" s="344">
        <f t="shared" si="2"/>
        <v>95</v>
      </c>
      <c r="CW16" s="345">
        <f t="shared" si="2"/>
        <v>96</v>
      </c>
      <c r="CX16" s="352">
        <f t="shared" si="2"/>
        <v>97</v>
      </c>
      <c r="CY16" s="344">
        <f t="shared" si="2"/>
        <v>98</v>
      </c>
      <c r="CZ16" s="344">
        <f t="shared" si="2"/>
        <v>99</v>
      </c>
      <c r="DA16" s="344">
        <f t="shared" si="2"/>
        <v>100</v>
      </c>
      <c r="DB16" s="344">
        <f t="shared" si="2"/>
        <v>101</v>
      </c>
      <c r="DC16" s="344">
        <f t="shared" si="2"/>
        <v>102</v>
      </c>
      <c r="DD16" s="344">
        <f t="shared" si="2"/>
        <v>103</v>
      </c>
      <c r="DE16" s="344">
        <f t="shared" si="2"/>
        <v>104</v>
      </c>
      <c r="DF16" s="344">
        <f t="shared" si="2"/>
        <v>105</v>
      </c>
      <c r="DG16" s="344">
        <f t="shared" si="2"/>
        <v>106</v>
      </c>
      <c r="DH16" s="344">
        <f t="shared" si="2"/>
        <v>107</v>
      </c>
      <c r="DI16" s="345">
        <f t="shared" si="2"/>
        <v>108</v>
      </c>
      <c r="DJ16" s="352">
        <f t="shared" si="2"/>
        <v>109</v>
      </c>
      <c r="DK16" s="344">
        <f t="shared" si="2"/>
        <v>110</v>
      </c>
      <c r="DL16" s="344">
        <f t="shared" si="2"/>
        <v>111</v>
      </c>
      <c r="DM16" s="344">
        <f t="shared" si="2"/>
        <v>112</v>
      </c>
      <c r="DN16" s="344">
        <f t="shared" si="2"/>
        <v>113</v>
      </c>
      <c r="DO16" s="344">
        <f t="shared" si="2"/>
        <v>114</v>
      </c>
      <c r="DP16" s="344">
        <f t="shared" si="2"/>
        <v>115</v>
      </c>
      <c r="DQ16" s="344">
        <f t="shared" si="2"/>
        <v>116</v>
      </c>
      <c r="DR16" s="344">
        <f t="shared" si="2"/>
        <v>117</v>
      </c>
      <c r="DS16" s="344">
        <f t="shared" si="2"/>
        <v>118</v>
      </c>
      <c r="DT16" s="344">
        <f t="shared" si="2"/>
        <v>119</v>
      </c>
      <c r="DU16" s="345">
        <f t="shared" si="2"/>
        <v>120</v>
      </c>
      <c r="DV16" s="352">
        <f t="shared" si="2"/>
        <v>121</v>
      </c>
      <c r="DW16" s="344">
        <f t="shared" si="2"/>
        <v>122</v>
      </c>
      <c r="DX16" s="344">
        <f t="shared" si="2"/>
        <v>123</v>
      </c>
      <c r="DY16" s="344">
        <f t="shared" si="2"/>
        <v>124</v>
      </c>
      <c r="DZ16" s="344">
        <f t="shared" si="2"/>
        <v>125</v>
      </c>
      <c r="EA16" s="344">
        <f t="shared" si="2"/>
        <v>126</v>
      </c>
      <c r="EB16" s="344">
        <f t="shared" si="2"/>
        <v>127</v>
      </c>
      <c r="EC16" s="344">
        <f t="shared" si="2"/>
        <v>128</v>
      </c>
      <c r="ED16" s="344">
        <f t="shared" si="2"/>
        <v>129</v>
      </c>
      <c r="EE16" s="344">
        <f t="shared" si="2"/>
        <v>130</v>
      </c>
      <c r="EF16" s="344">
        <f t="shared" ref="EF16:GQ16" si="3">EE16+1</f>
        <v>131</v>
      </c>
      <c r="EG16" s="345">
        <f t="shared" si="3"/>
        <v>132</v>
      </c>
      <c r="EH16" s="352">
        <f t="shared" si="3"/>
        <v>133</v>
      </c>
      <c r="EI16" s="344">
        <f t="shared" si="3"/>
        <v>134</v>
      </c>
      <c r="EJ16" s="344">
        <f t="shared" si="3"/>
        <v>135</v>
      </c>
      <c r="EK16" s="344">
        <f t="shared" si="3"/>
        <v>136</v>
      </c>
      <c r="EL16" s="344">
        <f t="shared" si="3"/>
        <v>137</v>
      </c>
      <c r="EM16" s="344">
        <f t="shared" si="3"/>
        <v>138</v>
      </c>
      <c r="EN16" s="344">
        <f t="shared" si="3"/>
        <v>139</v>
      </c>
      <c r="EO16" s="344">
        <f t="shared" si="3"/>
        <v>140</v>
      </c>
      <c r="EP16" s="344">
        <f t="shared" si="3"/>
        <v>141</v>
      </c>
      <c r="EQ16" s="344">
        <f t="shared" si="3"/>
        <v>142</v>
      </c>
      <c r="ER16" s="344">
        <f t="shared" si="3"/>
        <v>143</v>
      </c>
      <c r="ES16" s="345">
        <f t="shared" si="3"/>
        <v>144</v>
      </c>
      <c r="ET16" s="352">
        <f t="shared" si="3"/>
        <v>145</v>
      </c>
      <c r="EU16" s="344">
        <f t="shared" si="3"/>
        <v>146</v>
      </c>
      <c r="EV16" s="344">
        <f t="shared" si="3"/>
        <v>147</v>
      </c>
      <c r="EW16" s="344">
        <f t="shared" si="3"/>
        <v>148</v>
      </c>
      <c r="EX16" s="344">
        <f t="shared" si="3"/>
        <v>149</v>
      </c>
      <c r="EY16" s="344">
        <f t="shared" si="3"/>
        <v>150</v>
      </c>
      <c r="EZ16" s="344">
        <f t="shared" si="3"/>
        <v>151</v>
      </c>
      <c r="FA16" s="344">
        <f t="shared" si="3"/>
        <v>152</v>
      </c>
      <c r="FB16" s="344">
        <f t="shared" si="3"/>
        <v>153</v>
      </c>
      <c r="FC16" s="344">
        <f t="shared" si="3"/>
        <v>154</v>
      </c>
      <c r="FD16" s="344">
        <f t="shared" si="3"/>
        <v>155</v>
      </c>
      <c r="FE16" s="345">
        <f t="shared" si="3"/>
        <v>156</v>
      </c>
      <c r="FF16" s="352">
        <f t="shared" si="3"/>
        <v>157</v>
      </c>
      <c r="FG16" s="344">
        <f t="shared" si="3"/>
        <v>158</v>
      </c>
      <c r="FH16" s="344">
        <f t="shared" si="3"/>
        <v>159</v>
      </c>
      <c r="FI16" s="344">
        <f t="shared" si="3"/>
        <v>160</v>
      </c>
      <c r="FJ16" s="344">
        <f t="shared" si="3"/>
        <v>161</v>
      </c>
      <c r="FK16" s="344">
        <f t="shared" si="3"/>
        <v>162</v>
      </c>
      <c r="FL16" s="344">
        <f t="shared" si="3"/>
        <v>163</v>
      </c>
      <c r="FM16" s="344">
        <f t="shared" si="3"/>
        <v>164</v>
      </c>
      <c r="FN16" s="344">
        <f t="shared" si="3"/>
        <v>165</v>
      </c>
      <c r="FO16" s="344">
        <f t="shared" si="3"/>
        <v>166</v>
      </c>
      <c r="FP16" s="344">
        <f t="shared" si="3"/>
        <v>167</v>
      </c>
      <c r="FQ16" s="345">
        <f t="shared" si="3"/>
        <v>168</v>
      </c>
      <c r="FR16" s="352">
        <f t="shared" si="3"/>
        <v>169</v>
      </c>
      <c r="FS16" s="344">
        <f t="shared" si="3"/>
        <v>170</v>
      </c>
      <c r="FT16" s="344">
        <f t="shared" si="3"/>
        <v>171</v>
      </c>
      <c r="FU16" s="344">
        <f t="shared" si="3"/>
        <v>172</v>
      </c>
      <c r="FV16" s="344">
        <f t="shared" si="3"/>
        <v>173</v>
      </c>
      <c r="FW16" s="344">
        <f t="shared" si="3"/>
        <v>174</v>
      </c>
      <c r="FX16" s="344">
        <f t="shared" si="3"/>
        <v>175</v>
      </c>
      <c r="FY16" s="344">
        <f t="shared" si="3"/>
        <v>176</v>
      </c>
      <c r="FZ16" s="344">
        <f t="shared" si="3"/>
        <v>177</v>
      </c>
      <c r="GA16" s="344">
        <f t="shared" si="3"/>
        <v>178</v>
      </c>
      <c r="GB16" s="344">
        <f t="shared" si="3"/>
        <v>179</v>
      </c>
      <c r="GC16" s="345">
        <f t="shared" si="3"/>
        <v>180</v>
      </c>
      <c r="GD16" s="352">
        <f t="shared" si="3"/>
        <v>181</v>
      </c>
      <c r="GE16" s="344">
        <f t="shared" si="3"/>
        <v>182</v>
      </c>
      <c r="GF16" s="344">
        <f t="shared" si="3"/>
        <v>183</v>
      </c>
      <c r="GG16" s="344">
        <f t="shared" si="3"/>
        <v>184</v>
      </c>
      <c r="GH16" s="344">
        <f t="shared" si="3"/>
        <v>185</v>
      </c>
      <c r="GI16" s="344">
        <f t="shared" si="3"/>
        <v>186</v>
      </c>
      <c r="GJ16" s="344">
        <f t="shared" si="3"/>
        <v>187</v>
      </c>
      <c r="GK16" s="344">
        <f t="shared" si="3"/>
        <v>188</v>
      </c>
      <c r="GL16" s="344">
        <f t="shared" si="3"/>
        <v>189</v>
      </c>
      <c r="GM16" s="344">
        <f t="shared" si="3"/>
        <v>190</v>
      </c>
      <c r="GN16" s="344">
        <f t="shared" si="3"/>
        <v>191</v>
      </c>
      <c r="GO16" s="345">
        <f t="shared" si="3"/>
        <v>192</v>
      </c>
      <c r="GP16" s="352">
        <f t="shared" si="3"/>
        <v>193</v>
      </c>
      <c r="GQ16" s="344">
        <f t="shared" si="3"/>
        <v>194</v>
      </c>
      <c r="GR16" s="344">
        <f t="shared" ref="GR16:HO16" si="4">GQ16+1</f>
        <v>195</v>
      </c>
      <c r="GS16" s="344">
        <f t="shared" si="4"/>
        <v>196</v>
      </c>
      <c r="GT16" s="344">
        <f t="shared" si="4"/>
        <v>197</v>
      </c>
      <c r="GU16" s="344">
        <f t="shared" si="4"/>
        <v>198</v>
      </c>
      <c r="GV16" s="344">
        <f t="shared" si="4"/>
        <v>199</v>
      </c>
      <c r="GW16" s="344">
        <f t="shared" si="4"/>
        <v>200</v>
      </c>
      <c r="GX16" s="344">
        <f t="shared" si="4"/>
        <v>201</v>
      </c>
      <c r="GY16" s="344">
        <f t="shared" si="4"/>
        <v>202</v>
      </c>
      <c r="GZ16" s="344">
        <f t="shared" si="4"/>
        <v>203</v>
      </c>
      <c r="HA16" s="345">
        <f t="shared" si="4"/>
        <v>204</v>
      </c>
      <c r="HB16" s="352">
        <f t="shared" si="4"/>
        <v>205</v>
      </c>
      <c r="HC16" s="344">
        <f t="shared" si="4"/>
        <v>206</v>
      </c>
      <c r="HD16" s="344">
        <f t="shared" si="4"/>
        <v>207</v>
      </c>
      <c r="HE16" s="344">
        <f t="shared" si="4"/>
        <v>208</v>
      </c>
      <c r="HF16" s="344">
        <f t="shared" si="4"/>
        <v>209</v>
      </c>
      <c r="HG16" s="344">
        <f t="shared" si="4"/>
        <v>210</v>
      </c>
      <c r="HH16" s="344">
        <f t="shared" si="4"/>
        <v>211</v>
      </c>
      <c r="HI16" s="344">
        <f t="shared" si="4"/>
        <v>212</v>
      </c>
      <c r="HJ16" s="344">
        <f t="shared" si="4"/>
        <v>213</v>
      </c>
      <c r="HK16" s="344">
        <f t="shared" si="4"/>
        <v>214</v>
      </c>
      <c r="HL16" s="344">
        <f t="shared" si="4"/>
        <v>215</v>
      </c>
      <c r="HM16" s="345">
        <f t="shared" si="4"/>
        <v>216</v>
      </c>
      <c r="HN16" s="352">
        <f t="shared" si="4"/>
        <v>217</v>
      </c>
      <c r="HO16" s="344">
        <f t="shared" si="4"/>
        <v>218</v>
      </c>
      <c r="HP16" s="344">
        <f>HO16+1</f>
        <v>219</v>
      </c>
      <c r="HQ16" s="344">
        <f t="shared" ref="HQ16:KB16" si="5">HP16+1</f>
        <v>220</v>
      </c>
      <c r="HR16" s="344">
        <f t="shared" si="5"/>
        <v>221</v>
      </c>
      <c r="HS16" s="344">
        <f t="shared" si="5"/>
        <v>222</v>
      </c>
      <c r="HT16" s="344">
        <f t="shared" si="5"/>
        <v>223</v>
      </c>
      <c r="HU16" s="344">
        <f t="shared" si="5"/>
        <v>224</v>
      </c>
      <c r="HV16" s="344">
        <f t="shared" si="5"/>
        <v>225</v>
      </c>
      <c r="HW16" s="344">
        <f t="shared" si="5"/>
        <v>226</v>
      </c>
      <c r="HX16" s="344">
        <f t="shared" si="5"/>
        <v>227</v>
      </c>
      <c r="HY16" s="345">
        <f t="shared" si="5"/>
        <v>228</v>
      </c>
      <c r="HZ16" s="352">
        <f t="shared" si="5"/>
        <v>229</v>
      </c>
      <c r="IA16" s="344">
        <f t="shared" si="5"/>
        <v>230</v>
      </c>
      <c r="IB16" s="344">
        <f t="shared" si="5"/>
        <v>231</v>
      </c>
      <c r="IC16" s="344">
        <f t="shared" si="5"/>
        <v>232</v>
      </c>
      <c r="ID16" s="344">
        <f t="shared" si="5"/>
        <v>233</v>
      </c>
      <c r="IE16" s="344">
        <f t="shared" si="5"/>
        <v>234</v>
      </c>
      <c r="IF16" s="344">
        <f t="shared" si="5"/>
        <v>235</v>
      </c>
      <c r="IG16" s="344">
        <f t="shared" si="5"/>
        <v>236</v>
      </c>
      <c r="IH16" s="344">
        <f t="shared" si="5"/>
        <v>237</v>
      </c>
      <c r="II16" s="344">
        <f t="shared" si="5"/>
        <v>238</v>
      </c>
      <c r="IJ16" s="344">
        <f t="shared" si="5"/>
        <v>239</v>
      </c>
      <c r="IK16" s="345">
        <f t="shared" si="5"/>
        <v>240</v>
      </c>
      <c r="IL16" s="352">
        <f t="shared" si="5"/>
        <v>241</v>
      </c>
      <c r="IM16" s="344">
        <f t="shared" si="5"/>
        <v>242</v>
      </c>
      <c r="IN16" s="344">
        <f t="shared" si="5"/>
        <v>243</v>
      </c>
      <c r="IO16" s="344">
        <f t="shared" si="5"/>
        <v>244</v>
      </c>
      <c r="IP16" s="344">
        <f t="shared" si="5"/>
        <v>245</v>
      </c>
      <c r="IQ16" s="344">
        <f t="shared" si="5"/>
        <v>246</v>
      </c>
      <c r="IR16" s="344">
        <f t="shared" si="5"/>
        <v>247</v>
      </c>
      <c r="IS16" s="344">
        <f t="shared" si="5"/>
        <v>248</v>
      </c>
      <c r="IT16" s="344">
        <f t="shared" si="5"/>
        <v>249</v>
      </c>
      <c r="IU16" s="344">
        <f t="shared" si="5"/>
        <v>250</v>
      </c>
      <c r="IV16" s="344">
        <f t="shared" si="5"/>
        <v>251</v>
      </c>
      <c r="IW16" s="345">
        <f t="shared" si="5"/>
        <v>252</v>
      </c>
      <c r="IX16" s="352">
        <f t="shared" si="5"/>
        <v>253</v>
      </c>
      <c r="IY16" s="344">
        <f t="shared" si="5"/>
        <v>254</v>
      </c>
      <c r="IZ16" s="344">
        <f t="shared" si="5"/>
        <v>255</v>
      </c>
      <c r="JA16" s="344">
        <f t="shared" si="5"/>
        <v>256</v>
      </c>
      <c r="JB16" s="344">
        <f t="shared" si="5"/>
        <v>257</v>
      </c>
      <c r="JC16" s="344">
        <f t="shared" si="5"/>
        <v>258</v>
      </c>
      <c r="JD16" s="344">
        <f t="shared" si="5"/>
        <v>259</v>
      </c>
      <c r="JE16" s="344">
        <f t="shared" si="5"/>
        <v>260</v>
      </c>
      <c r="JF16" s="344">
        <f t="shared" si="5"/>
        <v>261</v>
      </c>
      <c r="JG16" s="344">
        <f t="shared" si="5"/>
        <v>262</v>
      </c>
      <c r="JH16" s="344">
        <f t="shared" si="5"/>
        <v>263</v>
      </c>
      <c r="JI16" s="345">
        <f t="shared" si="5"/>
        <v>264</v>
      </c>
      <c r="JJ16" s="352">
        <f t="shared" si="5"/>
        <v>265</v>
      </c>
      <c r="JK16" s="344">
        <f t="shared" si="5"/>
        <v>266</v>
      </c>
      <c r="JL16" s="344">
        <f t="shared" si="5"/>
        <v>267</v>
      </c>
      <c r="JM16" s="344">
        <f t="shared" si="5"/>
        <v>268</v>
      </c>
      <c r="JN16" s="344">
        <f t="shared" si="5"/>
        <v>269</v>
      </c>
      <c r="JO16" s="344">
        <f t="shared" si="5"/>
        <v>270</v>
      </c>
      <c r="JP16" s="344">
        <f t="shared" si="5"/>
        <v>271</v>
      </c>
      <c r="JQ16" s="344">
        <f t="shared" si="5"/>
        <v>272</v>
      </c>
      <c r="JR16" s="344">
        <f t="shared" si="5"/>
        <v>273</v>
      </c>
      <c r="JS16" s="344">
        <f t="shared" si="5"/>
        <v>274</v>
      </c>
      <c r="JT16" s="344">
        <f t="shared" si="5"/>
        <v>275</v>
      </c>
      <c r="JU16" s="345">
        <f t="shared" si="5"/>
        <v>276</v>
      </c>
      <c r="JV16" s="352">
        <f t="shared" si="5"/>
        <v>277</v>
      </c>
      <c r="JW16" s="344">
        <f t="shared" si="5"/>
        <v>278</v>
      </c>
      <c r="JX16" s="344">
        <f t="shared" si="5"/>
        <v>279</v>
      </c>
      <c r="JY16" s="344">
        <f t="shared" si="5"/>
        <v>280</v>
      </c>
      <c r="JZ16" s="344">
        <f t="shared" si="5"/>
        <v>281</v>
      </c>
      <c r="KA16" s="344">
        <f t="shared" si="5"/>
        <v>282</v>
      </c>
      <c r="KB16" s="344">
        <f t="shared" si="5"/>
        <v>283</v>
      </c>
      <c r="KC16" s="344">
        <f t="shared" ref="KC16:LC16" si="6">KB16+1</f>
        <v>284</v>
      </c>
      <c r="KD16" s="344">
        <f t="shared" si="6"/>
        <v>285</v>
      </c>
      <c r="KE16" s="344">
        <f t="shared" si="6"/>
        <v>286</v>
      </c>
      <c r="KF16" s="344">
        <f t="shared" si="6"/>
        <v>287</v>
      </c>
      <c r="KG16" s="345">
        <f t="shared" si="6"/>
        <v>288</v>
      </c>
      <c r="KH16" s="352">
        <f t="shared" si="6"/>
        <v>289</v>
      </c>
      <c r="KI16" s="344">
        <f t="shared" si="6"/>
        <v>290</v>
      </c>
      <c r="KJ16" s="344">
        <f t="shared" si="6"/>
        <v>291</v>
      </c>
      <c r="KK16" s="344">
        <f t="shared" si="6"/>
        <v>292</v>
      </c>
      <c r="KL16" s="344">
        <f t="shared" si="6"/>
        <v>293</v>
      </c>
      <c r="KM16" s="344">
        <f t="shared" si="6"/>
        <v>294</v>
      </c>
      <c r="KN16" s="344">
        <f t="shared" si="6"/>
        <v>295</v>
      </c>
      <c r="KO16" s="344">
        <f t="shared" si="6"/>
        <v>296</v>
      </c>
      <c r="KP16" s="344">
        <f t="shared" si="6"/>
        <v>297</v>
      </c>
      <c r="KQ16" s="344">
        <f t="shared" si="6"/>
        <v>298</v>
      </c>
      <c r="KR16" s="344">
        <f t="shared" si="6"/>
        <v>299</v>
      </c>
      <c r="KS16" s="345">
        <f t="shared" si="6"/>
        <v>300</v>
      </c>
      <c r="KT16" s="352">
        <f t="shared" si="6"/>
        <v>301</v>
      </c>
      <c r="KU16" s="344">
        <f t="shared" si="6"/>
        <v>302</v>
      </c>
      <c r="KV16" s="344">
        <f t="shared" si="6"/>
        <v>303</v>
      </c>
      <c r="KW16" s="344">
        <f t="shared" si="6"/>
        <v>304</v>
      </c>
      <c r="KX16" s="344">
        <f t="shared" si="6"/>
        <v>305</v>
      </c>
      <c r="KY16" s="344">
        <f t="shared" si="6"/>
        <v>306</v>
      </c>
      <c r="KZ16" s="344">
        <f t="shared" si="6"/>
        <v>307</v>
      </c>
      <c r="LA16" s="344">
        <f t="shared" si="6"/>
        <v>308</v>
      </c>
      <c r="LB16" s="344">
        <f t="shared" si="6"/>
        <v>309</v>
      </c>
      <c r="LC16" s="344">
        <f t="shared" si="6"/>
        <v>310</v>
      </c>
      <c r="LD16" s="344">
        <f>LC16+1</f>
        <v>311</v>
      </c>
      <c r="LE16" s="345">
        <f t="shared" ref="LE16:NA16" si="7">LD16+1</f>
        <v>312</v>
      </c>
      <c r="LF16" s="352">
        <f t="shared" si="7"/>
        <v>313</v>
      </c>
      <c r="LG16" s="344">
        <f t="shared" si="7"/>
        <v>314</v>
      </c>
      <c r="LH16" s="344">
        <f t="shared" si="7"/>
        <v>315</v>
      </c>
      <c r="LI16" s="344">
        <f t="shared" si="7"/>
        <v>316</v>
      </c>
      <c r="LJ16" s="344">
        <f t="shared" si="7"/>
        <v>317</v>
      </c>
      <c r="LK16" s="344">
        <f t="shared" si="7"/>
        <v>318</v>
      </c>
      <c r="LL16" s="344">
        <f t="shared" si="7"/>
        <v>319</v>
      </c>
      <c r="LM16" s="344">
        <f t="shared" si="7"/>
        <v>320</v>
      </c>
      <c r="LN16" s="344">
        <f t="shared" si="7"/>
        <v>321</v>
      </c>
      <c r="LO16" s="344">
        <f t="shared" si="7"/>
        <v>322</v>
      </c>
      <c r="LP16" s="344">
        <f t="shared" si="7"/>
        <v>323</v>
      </c>
      <c r="LQ16" s="345">
        <f t="shared" si="7"/>
        <v>324</v>
      </c>
      <c r="LR16" s="352">
        <f t="shared" si="7"/>
        <v>325</v>
      </c>
      <c r="LS16" s="344">
        <f t="shared" si="7"/>
        <v>326</v>
      </c>
      <c r="LT16" s="344">
        <f t="shared" si="7"/>
        <v>327</v>
      </c>
      <c r="LU16" s="344">
        <f t="shared" si="7"/>
        <v>328</v>
      </c>
      <c r="LV16" s="344">
        <f t="shared" si="7"/>
        <v>329</v>
      </c>
      <c r="LW16" s="344">
        <f t="shared" si="7"/>
        <v>330</v>
      </c>
      <c r="LX16" s="344">
        <f t="shared" si="7"/>
        <v>331</v>
      </c>
      <c r="LY16" s="344">
        <f t="shared" si="7"/>
        <v>332</v>
      </c>
      <c r="LZ16" s="344">
        <f t="shared" si="7"/>
        <v>333</v>
      </c>
      <c r="MA16" s="344">
        <f t="shared" si="7"/>
        <v>334</v>
      </c>
      <c r="MB16" s="344">
        <f t="shared" si="7"/>
        <v>335</v>
      </c>
      <c r="MC16" s="345">
        <f t="shared" si="7"/>
        <v>336</v>
      </c>
      <c r="MD16" s="352">
        <f t="shared" si="7"/>
        <v>337</v>
      </c>
      <c r="ME16" s="344">
        <f t="shared" si="7"/>
        <v>338</v>
      </c>
      <c r="MF16" s="344">
        <f t="shared" si="7"/>
        <v>339</v>
      </c>
      <c r="MG16" s="344">
        <f t="shared" si="7"/>
        <v>340</v>
      </c>
      <c r="MH16" s="344">
        <f t="shared" si="7"/>
        <v>341</v>
      </c>
      <c r="MI16" s="344">
        <f t="shared" si="7"/>
        <v>342</v>
      </c>
      <c r="MJ16" s="344">
        <f t="shared" si="7"/>
        <v>343</v>
      </c>
      <c r="MK16" s="344">
        <f t="shared" si="7"/>
        <v>344</v>
      </c>
      <c r="ML16" s="344">
        <f t="shared" si="7"/>
        <v>345</v>
      </c>
      <c r="MM16" s="344">
        <f t="shared" si="7"/>
        <v>346</v>
      </c>
      <c r="MN16" s="344">
        <f t="shared" si="7"/>
        <v>347</v>
      </c>
      <c r="MO16" s="345">
        <f t="shared" si="7"/>
        <v>348</v>
      </c>
      <c r="MP16" s="352">
        <f t="shared" si="7"/>
        <v>349</v>
      </c>
      <c r="MQ16" s="344">
        <f t="shared" si="7"/>
        <v>350</v>
      </c>
      <c r="MR16" s="344">
        <f t="shared" si="7"/>
        <v>351</v>
      </c>
      <c r="MS16" s="344">
        <f t="shared" si="7"/>
        <v>352</v>
      </c>
      <c r="MT16" s="344">
        <f t="shared" si="7"/>
        <v>353</v>
      </c>
      <c r="MU16" s="344">
        <f t="shared" si="7"/>
        <v>354</v>
      </c>
      <c r="MV16" s="344">
        <f t="shared" si="7"/>
        <v>355</v>
      </c>
      <c r="MW16" s="344">
        <f t="shared" si="7"/>
        <v>356</v>
      </c>
      <c r="MX16" s="344">
        <f t="shared" si="7"/>
        <v>357</v>
      </c>
      <c r="MY16" s="344">
        <f t="shared" si="7"/>
        <v>358</v>
      </c>
      <c r="MZ16" s="344">
        <f t="shared" si="7"/>
        <v>359</v>
      </c>
      <c r="NA16" s="345">
        <f t="shared" si="7"/>
        <v>360</v>
      </c>
    </row>
    <row r="17" spans="1:365" x14ac:dyDescent="0.2">
      <c r="A17" s="257" t="s">
        <v>610</v>
      </c>
      <c r="B17" s="701" t="s">
        <v>611</v>
      </c>
      <c r="C17" s="701"/>
      <c r="D17" s="273"/>
      <c r="E17" s="343" t="s">
        <v>646</v>
      </c>
      <c r="F17" s="353">
        <f>'Receitas UGC'!F19</f>
        <v>158676.87269149674</v>
      </c>
      <c r="G17" s="353">
        <f>'Receitas UGC'!G19</f>
        <v>113145.21802342767</v>
      </c>
      <c r="H17" s="353">
        <f>'Receitas UGC'!H19</f>
        <v>114687.61595993977</v>
      </c>
      <c r="I17" s="353">
        <f>'Receitas UGC'!I19</f>
        <v>107224.37817982599</v>
      </c>
      <c r="J17" s="353">
        <f>'Receitas UGC'!J19</f>
        <v>88535.253183335008</v>
      </c>
      <c r="K17" s="353">
        <f>'Receitas UGC'!K19</f>
        <v>93651.927960896399</v>
      </c>
      <c r="L17" s="353">
        <f>'Receitas UGC'!L19</f>
        <v>147233.83981115298</v>
      </c>
      <c r="M17" s="353">
        <f>'Receitas UGC'!M19</f>
        <v>107230.80426434866</v>
      </c>
      <c r="N17" s="353">
        <f>'Receitas UGC'!N19</f>
        <v>115460.32775779565</v>
      </c>
      <c r="O17" s="353">
        <f>'Receitas UGC'!O19</f>
        <v>128947.92808456978</v>
      </c>
      <c r="P17" s="353">
        <f>'Receitas UGC'!P19</f>
        <v>133657.16392656835</v>
      </c>
      <c r="Q17" s="353">
        <f>'Receitas UGC'!Q19</f>
        <v>135719.15799773461</v>
      </c>
      <c r="R17" s="353">
        <f>'Receitas UGC'!R19</f>
        <v>167390.3489086137</v>
      </c>
      <c r="S17" s="353">
        <f>'Receitas UGC'!S19</f>
        <v>128696.66382818246</v>
      </c>
      <c r="T17" s="353">
        <f>'Receitas UGC'!T19</f>
        <v>112583.47024666365</v>
      </c>
      <c r="U17" s="353">
        <f>'Receitas UGC'!U19</f>
        <v>110971.01857529751</v>
      </c>
      <c r="V17" s="353">
        <f>'Receitas UGC'!V19</f>
        <v>93553.728801739286</v>
      </c>
      <c r="W17" s="353">
        <f>'Receitas UGC'!W19</f>
        <v>96955.733115683019</v>
      </c>
      <c r="X17" s="353">
        <f>'Receitas UGC'!X19</f>
        <v>151185.11116867102</v>
      </c>
      <c r="Y17" s="353">
        <f>'Receitas UGC'!Y19</f>
        <v>111216.37538084942</v>
      </c>
      <c r="Z17" s="353">
        <f>'Receitas UGC'!Z19</f>
        <v>119184.64670108963</v>
      </c>
      <c r="AA17" s="353">
        <f>'Receitas UGC'!AA19</f>
        <v>132691.46356047076</v>
      </c>
      <c r="AB17" s="353">
        <f>'Receitas UGC'!AB19</f>
        <v>137617.96828634021</v>
      </c>
      <c r="AC17" s="353">
        <f>'Receitas UGC'!AC19</f>
        <v>134396.54729351593</v>
      </c>
      <c r="AD17" s="353">
        <f>'Receitas UGC'!AD19</f>
        <v>169322.28514785238</v>
      </c>
      <c r="AE17" s="353">
        <f>'Receitas UGC'!AE19</f>
        <v>131141.17466569081</v>
      </c>
      <c r="AF17" s="353">
        <f>'Receitas UGC'!AF19</f>
        <v>119555.7200016165</v>
      </c>
      <c r="AG17" s="353">
        <f>'Receitas UGC'!AG19</f>
        <v>111017.77020515004</v>
      </c>
      <c r="AH17" s="353">
        <f>'Receitas UGC'!AH19</f>
        <v>99402.215471660165</v>
      </c>
      <c r="AI17" s="353">
        <f>'Receitas UGC'!AI19</f>
        <v>96613.903339723445</v>
      </c>
      <c r="AJ17" s="353">
        <f>'Receitas UGC'!AJ19</f>
        <v>153258.13286622765</v>
      </c>
      <c r="AK17" s="353">
        <f>'Receitas UGC'!AK19</f>
        <v>114286.343792056</v>
      </c>
      <c r="AL17" s="353">
        <f>'Receitas UGC'!AL19</f>
        <v>121780.51776079189</v>
      </c>
      <c r="AM17" s="353">
        <f>'Receitas UGC'!AM19</f>
        <v>135654.95065880843</v>
      </c>
      <c r="AN17" s="353">
        <f>'Receitas UGC'!AN19</f>
        <v>141083.34159982522</v>
      </c>
      <c r="AO17" s="353">
        <f>'Receitas UGC'!AO19</f>
        <v>145826.76086345542</v>
      </c>
      <c r="AP17" s="353">
        <f>'Receitas UGC'!AP19</f>
        <v>176119.70206590433</v>
      </c>
      <c r="AQ17" s="353">
        <f>'Receitas UGC'!AQ19</f>
        <v>128582.19120497943</v>
      </c>
      <c r="AR17" s="353">
        <f>'Receitas UGC'!AR19</f>
        <v>131109.72050943499</v>
      </c>
      <c r="AS17" s="353">
        <f>'Receitas UGC'!AS19</f>
        <v>122359.47835910646</v>
      </c>
      <c r="AT17" s="353">
        <f>'Receitas UGC'!AT19</f>
        <v>102553.43619785226</v>
      </c>
      <c r="AU17" s="353">
        <f>'Receitas UGC'!AU19</f>
        <v>107995.66972952362</v>
      </c>
      <c r="AV17" s="353">
        <f>'Receitas UGC'!AV19</f>
        <v>161696.51276535838</v>
      </c>
      <c r="AW17" s="353">
        <f>'Receitas UGC'!AW19</f>
        <v>120844.76049749307</v>
      </c>
      <c r="AX17" s="353">
        <f>'Receitas UGC'!AX19</f>
        <v>128674.46004546306</v>
      </c>
      <c r="AY17" s="353">
        <f>'Receitas UGC'!AY19</f>
        <v>141927.74606827131</v>
      </c>
      <c r="AZ17" s="353">
        <f>'Receitas UGC'!AZ19</f>
        <v>147058.20748799015</v>
      </c>
      <c r="BA17" s="353">
        <f>'Receitas UGC'!BA19</f>
        <v>151856.38589910974</v>
      </c>
      <c r="BB17" s="353">
        <f>'Receitas UGC'!BB19</f>
        <v>181737.04351458722</v>
      </c>
      <c r="BC17" s="353">
        <f>'Receitas UGC'!BC19</f>
        <v>142340.9823338181</v>
      </c>
      <c r="BD17" s="353">
        <f>'Receitas UGC'!BD19</f>
        <v>126286.28335004073</v>
      </c>
      <c r="BE17" s="353">
        <f>'Receitas UGC'!BE19</f>
        <v>124495.03848744404</v>
      </c>
      <c r="BF17" s="353">
        <f>'Receitas UGC'!BF19</f>
        <v>106508.20700065244</v>
      </c>
      <c r="BG17" s="353">
        <f>'Receitas UGC'!BG19</f>
        <v>110428.48178069436</v>
      </c>
      <c r="BH17" s="353">
        <f>'Receitas UGC'!BH19</f>
        <v>165120.89381392323</v>
      </c>
      <c r="BI17" s="353">
        <f>'Receitas UGC'!BI19</f>
        <v>124544.35819771652</v>
      </c>
      <c r="BJ17" s="353">
        <f>'Receitas UGC'!BJ19</f>
        <v>132279.38978036345</v>
      </c>
      <c r="BK17" s="353">
        <f>'Receitas UGC'!BK19</f>
        <v>145706.92806340635</v>
      </c>
      <c r="BL17" s="353">
        <f>'Receitas UGC'!BL19</f>
        <v>151191.10409637695</v>
      </c>
      <c r="BM17" s="353">
        <f>'Receitas UGC'!BM19</f>
        <v>152175.81851480639</v>
      </c>
      <c r="BN17" s="353">
        <f>'Receitas UGC'!BN19</f>
        <v>184489.32326027425</v>
      </c>
      <c r="BO17" s="353">
        <f>'Receitas UGC'!BO19</f>
        <v>145526.94618863059</v>
      </c>
      <c r="BP17" s="353">
        <f>'Receitas UGC'!BP19</f>
        <v>134088.19980683163</v>
      </c>
      <c r="BQ17" s="353">
        <f>'Receitas UGC'!BQ19</f>
        <v>125251.25369331922</v>
      </c>
      <c r="BR17" s="353">
        <f>'Receitas UGC'!BR19</f>
        <v>113005.70778172417</v>
      </c>
      <c r="BS17" s="353">
        <f>'Receitas UGC'!BS19</f>
        <v>110730.25398686373</v>
      </c>
      <c r="BT17" s="353">
        <f>'Receitas UGC'!BT19</f>
        <v>167814.47204123676</v>
      </c>
      <c r="BU17" s="353">
        <f>'Receitas UGC'!BU19</f>
        <v>128195.76981078705</v>
      </c>
      <c r="BV17" s="353">
        <f>'Receitas UGC'!BV19</f>
        <v>135433.77892322998</v>
      </c>
      <c r="BW17" s="353">
        <f>'Receitas UGC'!BW19</f>
        <v>149210.82302722579</v>
      </c>
      <c r="BX17" s="353">
        <f>'Receitas UGC'!BX19</f>
        <v>155197.21719202292</v>
      </c>
      <c r="BY17" s="353">
        <f>'Receitas UGC'!BY19</f>
        <v>143752.37597632685</v>
      </c>
      <c r="BZ17" s="353">
        <f>'Receitas UGC'!BZ19</f>
        <v>183792.79555402484</v>
      </c>
      <c r="CA17" s="353">
        <f>'Receitas UGC'!CA19</f>
        <v>146325.70889443424</v>
      </c>
      <c r="CB17" s="353">
        <f>'Receitas UGC'!CB19</f>
        <v>129350.73084348105</v>
      </c>
      <c r="CC17" s="353">
        <f>'Receitas UGC'!CC19</f>
        <v>129391.08325297016</v>
      </c>
      <c r="CD17" s="353">
        <f>'Receitas UGC'!CD19</f>
        <v>117351.91869211623</v>
      </c>
      <c r="CE17" s="353">
        <f>'Receitas UGC'!CE19</f>
        <v>113658.95777135096</v>
      </c>
      <c r="CF17" s="353">
        <f>'Receitas UGC'!CF19</f>
        <v>171931.17799823408</v>
      </c>
      <c r="CG17" s="353">
        <f>'Receitas UGC'!CG19</f>
        <v>132375.91670110761</v>
      </c>
      <c r="CH17" s="353">
        <f>'Receitas UGC'!CH19</f>
        <v>139476.21436043191</v>
      </c>
      <c r="CI17" s="353">
        <f>'Receitas UGC'!CI19</f>
        <v>153420.4190306387</v>
      </c>
      <c r="CJ17" s="353">
        <f>'Receitas UGC'!CJ19</f>
        <v>159726.5772837759</v>
      </c>
      <c r="CK17" s="353">
        <f>'Receitas UGC'!CK19</f>
        <v>155953.93127199713</v>
      </c>
      <c r="CL17" s="353">
        <f>'Receitas UGC'!CL19</f>
        <v>191410.61192702223</v>
      </c>
      <c r="CM17" s="353">
        <f>'Receitas UGC'!CM19</f>
        <v>152997.49168613192</v>
      </c>
      <c r="CN17" s="353">
        <f>'Receitas UGC'!CN19</f>
        <v>136480.21874308976</v>
      </c>
      <c r="CO17" s="353">
        <f>'Receitas UGC'!CO19</f>
        <v>135837.70331629712</v>
      </c>
      <c r="CP17" s="353">
        <f>'Receitas UGC'!CP19</f>
        <v>121433.2967254879</v>
      </c>
      <c r="CQ17" s="353">
        <f>'Receitas UGC'!CQ19</f>
        <v>118931.86672887046</v>
      </c>
      <c r="CR17" s="353">
        <f>'Receitas UGC'!CR19</f>
        <v>177395.81757088215</v>
      </c>
      <c r="CS17" s="353">
        <f>'Receitas UGC'!CS19</f>
        <v>137360.39739103115</v>
      </c>
      <c r="CT17" s="353">
        <f>'Receitas UGC'!CT19</f>
        <v>144456.17432298357</v>
      </c>
      <c r="CU17" s="353">
        <f>'Receitas UGC'!CU19</f>
        <v>158375.84624327073</v>
      </c>
      <c r="CV17" s="353">
        <f>'Receitas UGC'!CV19</f>
        <v>164851.70050641545</v>
      </c>
      <c r="CW17" s="353">
        <f>'Receitas UGC'!CW19</f>
        <v>164250.5285767747</v>
      </c>
      <c r="CX17" s="353">
        <f>'Receitas UGC'!CX19</f>
        <v>197747.77386220658</v>
      </c>
      <c r="CY17" s="353">
        <f>'Receitas UGC'!CY19</f>
        <v>150374.70495897334</v>
      </c>
      <c r="CZ17" s="353">
        <f>'Receitas UGC'!CZ19</f>
        <v>152422.37110847465</v>
      </c>
      <c r="DA17" s="353">
        <f>'Receitas UGC'!DA19</f>
        <v>144433.05005427633</v>
      </c>
      <c r="DB17" s="353">
        <f>'Receitas UGC'!DB19</f>
        <v>124213.52629775599</v>
      </c>
      <c r="DC17" s="353">
        <f>'Receitas UGC'!DC19</f>
        <v>130843.35260103014</v>
      </c>
      <c r="DD17" s="353">
        <f>'Receitas UGC'!DD19</f>
        <v>185739.56791377708</v>
      </c>
      <c r="DE17" s="353">
        <f>'Receitas UGC'!DE19</f>
        <v>144081.56472221221</v>
      </c>
      <c r="DF17" s="353">
        <f>'Receitas UGC'!DF19</f>
        <v>151693.73296121781</v>
      </c>
      <c r="DG17" s="353">
        <f>'Receitas UGC'!DG19</f>
        <v>164982.13932096609</v>
      </c>
      <c r="DH17" s="353">
        <f>'Receitas UGC'!DH19</f>
        <v>171254.27333926698</v>
      </c>
      <c r="DI17" s="353">
        <f>'Receitas UGC'!DI19</f>
        <v>175048.36694098305</v>
      </c>
      <c r="DJ17" s="353">
        <f>'Receitas UGC'!DJ19</f>
        <v>205560.0956293667</v>
      </c>
      <c r="DK17" s="353">
        <f>'Receitas UGC'!DK19</f>
        <v>165843.90935924053</v>
      </c>
      <c r="DL17" s="353">
        <f>'Receitas UGC'!DL19</f>
        <v>149588.17787865791</v>
      </c>
      <c r="DM17" s="353">
        <f>'Receitas UGC'!DM19</f>
        <v>148156.12392149228</v>
      </c>
      <c r="DN17" s="353">
        <f>'Receitas UGC'!DN19</f>
        <v>129528.76628780452</v>
      </c>
      <c r="DO17" s="353">
        <f>'Receitas UGC'!DO19</f>
        <v>134581.43909294688</v>
      </c>
      <c r="DP17" s="353">
        <f>'Receitas UGC'!DP19</f>
        <v>190363.77336311174</v>
      </c>
      <c r="DQ17" s="353">
        <f>'Receitas UGC'!DQ19</f>
        <v>148860.06147333822</v>
      </c>
      <c r="DR17" s="353">
        <f>'Receitas UGC'!DR19</f>
        <v>156301.38142971773</v>
      </c>
      <c r="DS17" s="353">
        <f>'Receitas UGC'!DS19</f>
        <v>169700.88662948748</v>
      </c>
      <c r="DT17" s="353">
        <f>'Receitas UGC'!DT19</f>
        <v>176302.37968136123</v>
      </c>
      <c r="DU17" s="353">
        <f>'Receitas UGC'!DU19</f>
        <v>180364.79117421998</v>
      </c>
      <c r="DV17" s="353">
        <f>'Receitas UGC'!DV19</f>
        <v>210770.57028247483</v>
      </c>
      <c r="DW17" s="353">
        <f>'Receitas UGC'!DW19</f>
        <v>170964.41239051337</v>
      </c>
      <c r="DX17" s="353">
        <f>'Receitas UGC'!DX19</f>
        <v>159545.9468948732</v>
      </c>
      <c r="DY17" s="353">
        <f>'Receitas UGC'!DY19</f>
        <v>150645.67107897816</v>
      </c>
      <c r="DZ17" s="353">
        <f>'Receitas UGC'!DZ19</f>
        <v>137509.99234933482</v>
      </c>
      <c r="EA17" s="353">
        <f>'Receitas UGC'!EA19</f>
        <v>136290.92210960234</v>
      </c>
      <c r="EB17" s="353">
        <f>'Receitas UGC'!EB19</f>
        <v>194345.36147946265</v>
      </c>
      <c r="EC17" s="353">
        <f>'Receitas UGC'!EC19</f>
        <v>153665.71766751501</v>
      </c>
      <c r="ED17" s="353">
        <f>'Receitas UGC'!ED19</f>
        <v>160523.27833186541</v>
      </c>
      <c r="EE17" s="353">
        <f>'Receitas UGC'!EE19</f>
        <v>174200.85089243107</v>
      </c>
      <c r="EF17" s="353">
        <f>'Receitas UGC'!EF19</f>
        <v>181274.01197654274</v>
      </c>
      <c r="EG17" s="353">
        <f>'Receitas UGC'!EG19</f>
        <v>169087.03281848886</v>
      </c>
      <c r="EH17" s="353">
        <f>'Receitas UGC'!EH19</f>
        <v>209478.75500756412</v>
      </c>
      <c r="EI17" s="353">
        <f>'Receitas UGC'!EI19</f>
        <v>163101.11754618472</v>
      </c>
      <c r="EJ17" s="353">
        <f>'Receitas UGC'!EJ19</f>
        <v>164311.70537210861</v>
      </c>
      <c r="EK17" s="353">
        <f>'Receitas UGC'!EK19</f>
        <v>157582.61866437539</v>
      </c>
      <c r="EL17" s="353">
        <f>'Receitas UGC'!EL19</f>
        <v>137483.84597371341</v>
      </c>
      <c r="EM17" s="353">
        <f>'Receitas UGC'!EM19</f>
        <v>145048.82565174636</v>
      </c>
      <c r="EN17" s="353">
        <f>'Receitas UGC'!EN19</f>
        <v>200976.03544687128</v>
      </c>
      <c r="EO17" s="353">
        <f>'Receitas UGC'!EO19</f>
        <v>158970.13695180533</v>
      </c>
      <c r="EP17" s="353">
        <f>'Receitas UGC'!EP19</f>
        <v>166567.27569275384</v>
      </c>
      <c r="EQ17" s="353">
        <f>'Receitas UGC'!EQ19</f>
        <v>179994.85615918745</v>
      </c>
      <c r="ER17" s="353">
        <f>'Receitas UGC'!ER19</f>
        <v>187113.69852511803</v>
      </c>
      <c r="ES17" s="353">
        <f>'Receitas UGC'!ES19</f>
        <v>187710.44697120332</v>
      </c>
      <c r="ET17" s="353">
        <f>'Receitas UGC'!ET19</f>
        <v>220289.93620025666</v>
      </c>
      <c r="EU17" s="353">
        <f>'Receitas UGC'!EU19</f>
        <v>180721.60049422138</v>
      </c>
      <c r="EV17" s="353">
        <f>'Receitas UGC'!EV19</f>
        <v>164218.96962809571</v>
      </c>
      <c r="EW17" s="353">
        <f>'Receitas UGC'!EW19</f>
        <v>163317.4173221596</v>
      </c>
      <c r="EX17" s="353">
        <f>'Receitas UGC'!EX19</f>
        <v>144433.13331096849</v>
      </c>
      <c r="EY17" s="353">
        <f>'Receitas UGC'!EY19</f>
        <v>150312.15809151431</v>
      </c>
      <c r="EZ17" s="353">
        <f>'Receitas UGC'!EZ19</f>
        <v>206916.96879357006</v>
      </c>
      <c r="FA17" s="353">
        <f>'Receitas UGC'!FA19</f>
        <v>164881.6318422684</v>
      </c>
      <c r="FB17" s="353">
        <f>'Receitas UGC'!FB19</f>
        <v>172187.25782169218</v>
      </c>
      <c r="FC17" s="353">
        <f>'Receitas UGC'!FC19</f>
        <v>185619.15653522243</v>
      </c>
      <c r="FD17" s="353">
        <f>'Receitas UGC'!FD19</f>
        <v>192998.55460437824</v>
      </c>
      <c r="FE17" s="353">
        <f>'Receitas UGC'!FE19</f>
        <v>188268.5620919778</v>
      </c>
      <c r="FF17" s="353">
        <f>'Receitas UGC'!FF19</f>
        <v>224048.74494980919</v>
      </c>
      <c r="FG17" s="353">
        <f>'Receitas UGC'!FG19</f>
        <v>184990.38423508956</v>
      </c>
      <c r="FH17" s="353">
        <f>'Receitas UGC'!FH19</f>
        <v>172956.40645514423</v>
      </c>
      <c r="FI17" s="353">
        <f>'Receitas UGC'!FI19</f>
        <v>165112.12299893325</v>
      </c>
      <c r="FJ17" s="353">
        <f>'Receitas UGC'!FJ19</f>
        <v>151977.55280439291</v>
      </c>
      <c r="FK17" s="353">
        <f>'Receitas UGC'!FK19</f>
        <v>151704.80055082036</v>
      </c>
      <c r="FL17" s="353">
        <f>'Receitas UGC'!FL19</f>
        <v>210764.25165458943</v>
      </c>
      <c r="FM17" s="353">
        <f>'Receitas UGC'!FM19</f>
        <v>169663.46441152436</v>
      </c>
      <c r="FN17" s="353">
        <f>'Receitas UGC'!FN19</f>
        <v>176467.8085083765</v>
      </c>
      <c r="FO17" s="353">
        <f>'Receitas UGC'!FO19</f>
        <v>190256.15021246296</v>
      </c>
      <c r="FP17" s="353">
        <f>'Receitas UGC'!FP19</f>
        <v>198188.78789050414</v>
      </c>
      <c r="FQ17" s="353">
        <f>'Receitas UGC'!FQ19</f>
        <v>196704.9849037996</v>
      </c>
      <c r="FR17" s="353">
        <f>'Receitas UGC'!FR19</f>
        <v>230687.39157805286</v>
      </c>
      <c r="FS17" s="353">
        <f>'Receitas UGC'!FS19</f>
        <v>191260.52342304782</v>
      </c>
      <c r="FT17" s="353">
        <f>'Receitas UGC'!FT19</f>
        <v>174623.25871517914</v>
      </c>
      <c r="FU17" s="353">
        <f>'Receitas UGC'!FU19</f>
        <v>174105.96934594057</v>
      </c>
      <c r="FV17" s="353">
        <f>'Receitas UGC'!FV19</f>
        <v>155054.98767574664</v>
      </c>
      <c r="FW17" s="353">
        <f>'Receitas UGC'!FW19</f>
        <v>161532.52150389319</v>
      </c>
      <c r="FX17" s="353">
        <f>'Receitas UGC'!FX19</f>
        <v>218727.94074851452</v>
      </c>
      <c r="FY17" s="353">
        <f>'Receitas UGC'!FY19</f>
        <v>176324.40718191126</v>
      </c>
      <c r="FZ17" s="353">
        <f>'Receitas UGC'!FZ19</f>
        <v>183540.73203339337</v>
      </c>
      <c r="GA17" s="353">
        <f>'Receitas UGC'!GA19</f>
        <v>197000.69047233826</v>
      </c>
      <c r="GB17" s="353">
        <f>'Receitas UGC'!GB19</f>
        <v>204934.60475299158</v>
      </c>
      <c r="GC17" s="353">
        <f>'Receitas UGC'!GC19</f>
        <v>208290.1624896026</v>
      </c>
      <c r="GD17" s="353">
        <f>'Receitas UGC'!GD19</f>
        <v>239179.25224591803</v>
      </c>
      <c r="GE17" s="353">
        <f>'Receitas UGC'!GE19</f>
        <v>198965.30418616199</v>
      </c>
      <c r="GF17" s="353">
        <f>'Receitas UGC'!GF19</f>
        <v>182521.5491224186</v>
      </c>
      <c r="GG17" s="353">
        <f>'Receitas UGC'!GG19</f>
        <v>181518.64566997156</v>
      </c>
      <c r="GH17" s="353">
        <f>'Receitas UGC'!GH19</f>
        <v>161990.5520899659</v>
      </c>
      <c r="GI17" s="353">
        <f>'Receitas UGC'!GI19</f>
        <v>168589.79388088535</v>
      </c>
      <c r="GJ17" s="353">
        <f>'Receitas UGC'!GJ19</f>
        <v>225847.69560779049</v>
      </c>
      <c r="GK17" s="353">
        <f>'Receitas UGC'!GK19</f>
        <v>183065.41735804174</v>
      </c>
      <c r="GL17" s="353">
        <f>'Receitas UGC'!GL19</f>
        <v>190098.71513797806</v>
      </c>
      <c r="GM17" s="353">
        <f>'Receitas UGC'!GM19</f>
        <v>203453.35719168981</v>
      </c>
      <c r="GN17" s="353">
        <f>'Receitas UGC'!GN19</f>
        <v>211577.52744494128</v>
      </c>
      <c r="GO17" s="353">
        <f>'Receitas UGC'!GO19</f>
        <v>210947.20324006776</v>
      </c>
      <c r="GP17" s="353">
        <f>'Receitas UGC'!GP19</f>
        <v>244164.37434539746</v>
      </c>
      <c r="GQ17" s="353">
        <f>'Receitas UGC'!GQ19</f>
        <v>195785.18939149156</v>
      </c>
      <c r="GR17" s="353">
        <f>'Receitas UGC'!GR19</f>
        <v>197453.31381378166</v>
      </c>
      <c r="GS17" s="353">
        <f>'Receitas UGC'!GS19</f>
        <v>189804.56147418005</v>
      </c>
      <c r="GT17" s="353">
        <f>'Receitas UGC'!GT19</f>
        <v>168215.67049919578</v>
      </c>
      <c r="GU17" s="353">
        <f>'Receitas UGC'!GU19</f>
        <v>176792.3630757709</v>
      </c>
      <c r="GV17" s="353">
        <f>'Receitas UGC'!GV19</f>
        <v>233549.867661219</v>
      </c>
      <c r="GW17" s="353">
        <f>'Receitas UGC'!GW19</f>
        <v>190099.83743818747</v>
      </c>
      <c r="GX17" s="353">
        <f>'Receitas UGC'!GX19</f>
        <v>197099.97463270678</v>
      </c>
      <c r="GY17" s="353">
        <f>'Receitas UGC'!GY19</f>
        <v>210272.52431000263</v>
      </c>
      <c r="GZ17" s="353">
        <f>'Receitas UGC'!GZ19</f>
        <v>218530.70897520796</v>
      </c>
      <c r="HA17" s="353">
        <f>'Receitas UGC'!HA19</f>
        <v>205285.39072884221</v>
      </c>
      <c r="HB17" s="353">
        <f>'Receitas UGC'!HB19</f>
        <v>246050.86441971568</v>
      </c>
      <c r="HC17" s="353">
        <f>'Receitas UGC'!HC19</f>
        <v>207441.73905411572</v>
      </c>
      <c r="HD17" s="353">
        <f>'Receitas UGC'!HD19</f>
        <v>189856.65796164729</v>
      </c>
      <c r="HE17" s="353">
        <f>'Receitas UGC'!HE19</f>
        <v>190549.38694255869</v>
      </c>
      <c r="HF17" s="353">
        <f>'Receitas UGC'!HF19</f>
        <v>171485.34951295494</v>
      </c>
      <c r="HG17" s="353">
        <f>'Receitas UGC'!HG19</f>
        <v>178954.97008411156</v>
      </c>
      <c r="HH17" s="353">
        <f>'Receitas UGC'!HH19</f>
        <v>237243.46088880856</v>
      </c>
      <c r="HI17" s="353">
        <f>'Receitas UGC'!HI19</f>
        <v>194363.70459386511</v>
      </c>
      <c r="HJ17" s="353">
        <f>'Receitas UGC'!HJ19</f>
        <v>201506.32729123667</v>
      </c>
      <c r="HK17" s="353">
        <f>'Receitas UGC'!HK19</f>
        <v>215078.32703595754</v>
      </c>
      <c r="HL17" s="353">
        <f>'Receitas UGC'!HL19</f>
        <v>223949.27207427192</v>
      </c>
      <c r="HM17" s="353">
        <f>'Receitas UGC'!HM19</f>
        <v>223645.34518491116</v>
      </c>
      <c r="HN17" s="353">
        <f>'Receitas UGC'!HN19</f>
        <v>256864.98068832688</v>
      </c>
      <c r="HO17" s="353">
        <f>'Receitas UGC'!HO19</f>
        <v>216796.80954598394</v>
      </c>
      <c r="HP17" s="353">
        <f>'Receitas UGC'!HP19</f>
        <v>200057.99387554332</v>
      </c>
      <c r="HQ17" s="353">
        <f>'Receitas UGC'!HQ19</f>
        <v>199648.85716951528</v>
      </c>
      <c r="HR17" s="353">
        <f>'Receitas UGC'!HR19</f>
        <v>183233.58921553928</v>
      </c>
      <c r="HS17" s="353">
        <f>'Receitas UGC'!HS19</f>
        <v>183430.15937566597</v>
      </c>
      <c r="HT17" s="353">
        <f>'Receitas UGC'!HT19</f>
        <v>244426.19999069936</v>
      </c>
      <c r="HU17" s="353">
        <f>'Receitas UGC'!HU19</f>
        <v>201849.76669657676</v>
      </c>
      <c r="HV17" s="353">
        <f>'Receitas UGC'!HV19</f>
        <v>208065.62696164564</v>
      </c>
      <c r="HW17" s="353">
        <f>'Receitas UGC'!HW19</f>
        <v>221796.79129986858</v>
      </c>
      <c r="HX17" s="353">
        <f>'Receitas UGC'!HX19</f>
        <v>231017.94950799193</v>
      </c>
      <c r="HY17" s="353">
        <f>'Receitas UGC'!HY19</f>
        <v>228611.82222571806</v>
      </c>
      <c r="HZ17" s="353">
        <f>'Receitas UGC'!HZ19</f>
        <v>263033.8131333433</v>
      </c>
      <c r="IA17" s="353">
        <f>'Receitas UGC'!IA19</f>
        <v>214602.66934303442</v>
      </c>
      <c r="IB17" s="353">
        <f>'Receitas UGC'!IB19</f>
        <v>216100.96565469896</v>
      </c>
      <c r="IC17" s="353">
        <f>'Receitas UGC'!IC19</f>
        <v>208875.91883215285</v>
      </c>
      <c r="ID17" s="353">
        <f>'Receitas UGC'!ID19</f>
        <v>186878.35849870549</v>
      </c>
      <c r="IE17" s="353">
        <f>'Receitas UGC'!IE19</f>
        <v>196386.3959559162</v>
      </c>
      <c r="IF17" s="353">
        <f>'Receitas UGC'!IF19</f>
        <v>254048.53556508647</v>
      </c>
      <c r="IG17" s="353">
        <f>'Receitas UGC'!IG19</f>
        <v>209920.56385974886</v>
      </c>
      <c r="IH17" s="353">
        <f>'Receitas UGC'!IH19</f>
        <v>216724.86466312117</v>
      </c>
      <c r="II17" s="353">
        <f>'Receitas UGC'!II19</f>
        <v>229903.68634455485</v>
      </c>
      <c r="IJ17" s="353">
        <f>'Receitas UGC'!IJ19</f>
        <v>239054.60476686957</v>
      </c>
      <c r="IK17" s="353">
        <f>'Receitas UGC'!IK19</f>
        <v>241053.68009068543</v>
      </c>
      <c r="IL17" s="353">
        <f>'Receitas UGC'!IL19</f>
        <v>272560.658832343</v>
      </c>
      <c r="IM17" s="353">
        <f>'Receitas UGC'!IM19</f>
        <v>231798.43548272891</v>
      </c>
      <c r="IN17" s="353">
        <f>'Receitas UGC'!IN19</f>
        <v>215010.67153787153</v>
      </c>
      <c r="IO17" s="353">
        <f>'Receitas UGC'!IO19</f>
        <v>214385.67354111362</v>
      </c>
      <c r="IP17" s="353">
        <f>'Receitas UGC'!IP19</f>
        <v>193957.49852339886</v>
      </c>
      <c r="IQ17" s="353">
        <f>'Receitas UGC'!IQ19</f>
        <v>201973.468379603</v>
      </c>
      <c r="IR17" s="353">
        <f>'Receitas UGC'!IR19</f>
        <v>260601.16803959245</v>
      </c>
      <c r="IS17" s="353">
        <f>'Receitas UGC'!IS19</f>
        <v>216578.79690233033</v>
      </c>
      <c r="IT17" s="353">
        <f>'Receitas UGC'!IT19</f>
        <v>223201.40718158722</v>
      </c>
      <c r="IU17" s="353">
        <f>'Receitas UGC'!IU19</f>
        <v>236495.58711540999</v>
      </c>
      <c r="IV17" s="353">
        <f>'Receitas UGC'!IV19</f>
        <v>246050.49587009201</v>
      </c>
      <c r="IW17" s="353">
        <f>'Receitas UGC'!IW19</f>
        <v>248279.54393890328</v>
      </c>
      <c r="IX17" s="353">
        <f>'Receitas UGC'!IX19</f>
        <v>279712.79499439796</v>
      </c>
      <c r="IY17" s="353">
        <f>'Receitas UGC'!IY19</f>
        <v>238840.2376562405</v>
      </c>
      <c r="IZ17" s="353">
        <f>'Receitas UGC'!IZ19</f>
        <v>226881.19755971653</v>
      </c>
      <c r="JA17" s="353">
        <f>'Receitas UGC'!JA19</f>
        <v>218810.37597458134</v>
      </c>
      <c r="JB17" s="353">
        <f>'Receitas UGC'!JB19</f>
        <v>203833.15867978032</v>
      </c>
      <c r="JC17" s="353">
        <f>'Receitas UGC'!JC19</f>
        <v>205650.43913109333</v>
      </c>
      <c r="JD17" s="353">
        <f>'Receitas UGC'!JD19</f>
        <v>266620.11179669551</v>
      </c>
      <c r="JE17" s="353">
        <f>'Receitas UGC'!JE19</f>
        <v>223362.61655944714</v>
      </c>
      <c r="JF17" s="353">
        <f>'Receitas UGC'!JF19</f>
        <v>229382.78807523628</v>
      </c>
      <c r="JG17" s="353">
        <f>'Receitas UGC'!JG19</f>
        <v>242953.30474074866</v>
      </c>
      <c r="JH17" s="353">
        <f>'Receitas UGC'!JH19</f>
        <v>253051.44676001533</v>
      </c>
      <c r="JI17" s="353">
        <f>'Receitas UGC'!JI19</f>
        <v>251364.47968317015</v>
      </c>
      <c r="JJ17" s="353">
        <f>'Receitas UGC'!JJ19</f>
        <v>285286.55522806337</v>
      </c>
      <c r="JK17" s="353">
        <f>'Receitas UGC'!JK19</f>
        <v>236358.75973735252</v>
      </c>
      <c r="JL17" s="353">
        <f>'Receitas UGC'!JL19</f>
        <v>237757.08585350571</v>
      </c>
      <c r="JM17" s="353">
        <f>'Receitas UGC'!JM19</f>
        <v>230644.23352904903</v>
      </c>
      <c r="JN17" s="353">
        <f>'Receitas UGC'!JN19</f>
        <v>208004.5653935736</v>
      </c>
      <c r="JO17" s="353">
        <f>'Receitas UGC'!JO19</f>
        <v>218406.23911043597</v>
      </c>
      <c r="JP17" s="353">
        <f>'Receitas UGC'!JP19</f>
        <v>276912.19528479717</v>
      </c>
      <c r="JQ17" s="353">
        <f>'Receitas UGC'!JQ19</f>
        <v>231957.05169215237</v>
      </c>
      <c r="JR17" s="353">
        <f>'Receitas UGC'!JR19</f>
        <v>238477.7069363583</v>
      </c>
      <c r="JS17" s="353">
        <f>'Receitas UGC'!JS19</f>
        <v>251599.76531521056</v>
      </c>
      <c r="JT17" s="353">
        <f>'Receitas UGC'!JT19</f>
        <v>261657.67104032135</v>
      </c>
      <c r="JU17" s="353">
        <f>'Receitas UGC'!JU19</f>
        <v>260207.70357328444</v>
      </c>
      <c r="JV17" s="353">
        <f>'Receitas UGC'!JV19</f>
        <v>293771.69541574258</v>
      </c>
      <c r="JW17" s="353">
        <f>'Receitas UGC'!JW19</f>
        <v>253005.51792829856</v>
      </c>
      <c r="JX17" s="353">
        <f>'Receitas UGC'!JX19</f>
        <v>235872.6982881852</v>
      </c>
      <c r="JY17" s="353">
        <f>'Receitas UGC'!JY19</f>
        <v>235788.08506705309</v>
      </c>
      <c r="JZ17" s="353">
        <f>'Receitas UGC'!JZ19</f>
        <v>214930.30107776867</v>
      </c>
      <c r="KA17" s="353">
        <f>'Receitas UGC'!KA19</f>
        <v>223958.35260415648</v>
      </c>
      <c r="KB17" s="353">
        <f>'Receitas UGC'!KB19</f>
        <v>283591.75536162587</v>
      </c>
      <c r="KC17" s="353">
        <f>'Receitas UGC'!KC19</f>
        <v>238830.27571550896</v>
      </c>
      <c r="KD17" s="353">
        <f>'Receitas UGC'!KD19</f>
        <v>245239.12721303373</v>
      </c>
      <c r="KE17" s="353">
        <f>'Receitas UGC'!KE19</f>
        <v>258543.5843529288</v>
      </c>
      <c r="KF17" s="353">
        <f>'Receitas UGC'!KF19</f>
        <v>269082.66713460401</v>
      </c>
      <c r="KG17" s="353">
        <f>'Receitas UGC'!KG19</f>
        <v>262374.79534210602</v>
      </c>
      <c r="KH17" s="353">
        <f>'Receitas UGC'!KH19</f>
        <v>299265.6713164174</v>
      </c>
      <c r="KI17" s="353">
        <f>'Receitas UGC'!KI19</f>
        <v>259061.92275648774</v>
      </c>
      <c r="KJ17" s="353">
        <f>'Receitas UGC'!KJ19</f>
        <v>246448.52058294835</v>
      </c>
      <c r="KK17" s="353">
        <f>'Receitas UGC'!KK19</f>
        <v>239493.96032186059</v>
      </c>
      <c r="KL17" s="353">
        <f>'Receitas UGC'!KL19</f>
        <v>224381.72287426516</v>
      </c>
      <c r="KM17" s="353">
        <f>'Receitas UGC'!KM19</f>
        <v>227368.59999667123</v>
      </c>
      <c r="KN17" s="353">
        <f>'Receitas UGC'!KN19</f>
        <v>289557.74342219922</v>
      </c>
      <c r="KO17" s="353">
        <f>'Receitas UGC'!KO19</f>
        <v>245688.42028679326</v>
      </c>
      <c r="KP17" s="353">
        <f>'Receitas UGC'!KP19</f>
        <v>251593.13808251976</v>
      </c>
      <c r="KQ17" s="353">
        <f>'Receitas UGC'!KQ19</f>
        <v>265266.1270846632</v>
      </c>
      <c r="KR17" s="353">
        <f>'Receitas UGC'!KR19</f>
        <v>276446.48399135645</v>
      </c>
      <c r="KS17" s="353">
        <f>'Receitas UGC'!KS19</f>
        <v>272947.36951578822</v>
      </c>
      <c r="KT17" s="353">
        <f>'Receitas UGC'!KT19</f>
        <v>308080.53464693628</v>
      </c>
      <c r="KU17" s="353">
        <f>'Receitas UGC'!KU19</f>
        <v>267489.50925805519</v>
      </c>
      <c r="KV17" s="353">
        <f>'Receitas UGC'!KV19</f>
        <v>250266.30615300286</v>
      </c>
      <c r="KW17" s="353">
        <f>'Receitas UGC'!KW19</f>
        <v>250665.60302811448</v>
      </c>
      <c r="KX17" s="353">
        <f>'Receitas UGC'!KX19</f>
        <v>229594.00919299331</v>
      </c>
      <c r="KY17" s="353">
        <f>'Receitas UGC'!KY19</f>
        <v>239412.96821179005</v>
      </c>
      <c r="KZ17" s="353">
        <f>'Receitas UGC'!KZ19</f>
        <v>299816.10017937765</v>
      </c>
      <c r="LA17" s="353">
        <f>'Receitas UGC'!LA19</f>
        <v>254579.93971885825</v>
      </c>
      <c r="LB17" s="353">
        <f>'Receitas UGC'!LB19</f>
        <v>260876.89644238513</v>
      </c>
      <c r="LC17" s="353">
        <f>'Receitas UGC'!LC19</f>
        <v>274220.22002632881</v>
      </c>
      <c r="LD17" s="353">
        <f>'Receitas UGC'!LD19</f>
        <v>285481.0606222261</v>
      </c>
      <c r="LE17" s="353">
        <f>'Receitas UGC'!LE19</f>
        <v>286394.66183664225</v>
      </c>
      <c r="LF17" s="353">
        <f>'Receitas UGC'!LF19</f>
        <v>318699.06429447676</v>
      </c>
      <c r="LG17" s="353">
        <f>'Receitas UGC'!LG19</f>
        <v>277340.61202053603</v>
      </c>
      <c r="LH17" s="353">
        <f>'Receitas UGC'!LH19</f>
        <v>260276.88655414816</v>
      </c>
      <c r="LI17" s="353">
        <f>'Receitas UGC'!LI19</f>
        <v>260252.08050026061</v>
      </c>
      <c r="LJ17" s="353">
        <f>'Receitas UGC'!LJ19</f>
        <v>238676.40180726728</v>
      </c>
      <c r="LK17" s="353">
        <f>'Receitas UGC'!LK19</f>
        <v>248706.67741149469</v>
      </c>
      <c r="LL17" s="353">
        <f>'Receitas UGC'!LL19</f>
        <v>309262.61094112979</v>
      </c>
      <c r="LM17" s="353">
        <f>'Receitas UGC'!LM19</f>
        <v>263589.77690119407</v>
      </c>
      <c r="LN17" s="353">
        <f>'Receitas UGC'!LN19</f>
        <v>269688.88686198206</v>
      </c>
      <c r="LO17" s="353">
        <f>'Receitas UGC'!LO19</f>
        <v>282930.5173919326</v>
      </c>
      <c r="LP17" s="353">
        <f>'Receitas UGC'!LP19</f>
        <v>294466.6490154668</v>
      </c>
      <c r="LQ17" s="353">
        <f>'Receitas UGC'!LQ19</f>
        <v>291728.27646762738</v>
      </c>
      <c r="LR17" s="353">
        <f>'Receitas UGC'!LR19</f>
        <v>326167.64249184832</v>
      </c>
      <c r="LS17" s="353">
        <f>'Receitas UGC'!LS19</f>
        <v>276575.58958874433</v>
      </c>
      <c r="LT17" s="353">
        <f>'Receitas UGC'!LT19</f>
        <v>277636.53072620655</v>
      </c>
      <c r="LU17" s="353">
        <f>'Receitas UGC'!LU19</f>
        <v>270953.71364758309</v>
      </c>
      <c r="LV17" s="353">
        <f>'Receitas UGC'!LV19</f>
        <v>247250.06050998243</v>
      </c>
      <c r="LW17" s="353">
        <f>'Receitas UGC'!LW19</f>
        <v>259333.38175610971</v>
      </c>
      <c r="LX17" s="353">
        <f>'Receitas UGC'!LX19</f>
        <v>319456.98881574511</v>
      </c>
      <c r="LY17" s="353">
        <f>'Receitas UGC'!LY19</f>
        <v>273038.48563961749</v>
      </c>
      <c r="LZ17" s="353">
        <f>'Receitas UGC'!LZ19</f>
        <v>279076.16548270977</v>
      </c>
      <c r="MA17" s="353">
        <f>'Receitas UGC'!MA19</f>
        <v>292127.6377279142</v>
      </c>
      <c r="MB17" s="353">
        <f>'Receitas UGC'!MB19</f>
        <v>303875.33681704447</v>
      </c>
      <c r="MC17" s="353">
        <f>'Receitas UGC'!MC19</f>
        <v>288468.04653337644</v>
      </c>
      <c r="MD17" s="353">
        <f>'Receitas UGC'!MD19</f>
        <v>330488.15639073856</v>
      </c>
      <c r="ME17" s="353">
        <f>'Receitas UGC'!ME19</f>
        <v>290636.9988117441</v>
      </c>
      <c r="MF17" s="353">
        <f>'Receitas UGC'!MF19</f>
        <v>272430.70734696341</v>
      </c>
      <c r="MG17" s="353">
        <f>'Receitas UGC'!MG19</f>
        <v>274112.37485783448</v>
      </c>
      <c r="MH17" s="353">
        <f>'Receitas UGC'!MH19</f>
        <v>252882.67101397782</v>
      </c>
      <c r="MI17" s="353">
        <f>'Receitas UGC'!MI19</f>
        <v>263943.01839441684</v>
      </c>
      <c r="MJ17" s="353">
        <f>'Receitas UGC'!MJ19</f>
        <v>325678.18861000036</v>
      </c>
      <c r="MK17" s="353">
        <f>'Receitas UGC'!MK19</f>
        <v>279758.57285397977</v>
      </c>
      <c r="ML17" s="353">
        <f>'Receitas UGC'!ML19</f>
        <v>285915.34972998075</v>
      </c>
      <c r="MM17" s="353">
        <f>'Receitas UGC'!MM19</f>
        <v>299363.26148062403</v>
      </c>
      <c r="MN17" s="353">
        <f>'Receitas UGC'!MN19</f>
        <v>311807.2529370875</v>
      </c>
      <c r="MO17" s="353">
        <f>'Receitas UGC'!MO19</f>
        <v>309289.52172419353</v>
      </c>
      <c r="MP17" s="353">
        <f>'Receitas UGC'!MP19</f>
        <v>343799.95344060869</v>
      </c>
      <c r="MQ17" s="353">
        <f>'Receitas UGC'!MQ19</f>
        <v>302462.27315630129</v>
      </c>
      <c r="MR17" s="353">
        <f>'Receitas UGC'!MR19</f>
        <v>285089.76971062645</v>
      </c>
      <c r="MS17" s="353">
        <f>'Receitas UGC'!MS19</f>
        <v>285694.51079915283</v>
      </c>
      <c r="MT17" s="353">
        <f>'Receitas UGC'!MT19</f>
        <v>263641.10076655861</v>
      </c>
      <c r="MU17" s="353">
        <f>'Receitas UGC'!MU19</f>
        <v>274861.43198634993</v>
      </c>
      <c r="MV17" s="353">
        <f>'Receitas UGC'!MV19</f>
        <v>336589.19568660465</v>
      </c>
      <c r="MW17" s="353">
        <f>'Receitas UGC'!MW19</f>
        <v>290074.89847064123</v>
      </c>
      <c r="MX17" s="353">
        <f>'Receitas UGC'!MX19</f>
        <v>295937.28412374947</v>
      </c>
      <c r="MY17" s="353">
        <f>'Receitas UGC'!MY19</f>
        <v>309198.04371127591</v>
      </c>
      <c r="MZ17" s="353">
        <f>'Receitas UGC'!MZ19</f>
        <v>321874.61884259887</v>
      </c>
      <c r="NA17" s="353">
        <f>'Receitas UGC'!NA19</f>
        <v>313876.9343761573</v>
      </c>
    </row>
    <row r="18" spans="1:365" x14ac:dyDescent="0.2">
      <c r="A18" s="260" t="s">
        <v>625</v>
      </c>
      <c r="B18" s="267" t="s">
        <v>598</v>
      </c>
      <c r="C18" s="274">
        <v>0.36299999999999999</v>
      </c>
      <c r="E18" s="263"/>
      <c r="F18" s="354">
        <f>$C18*F17</f>
        <v>57599.704787013317</v>
      </c>
      <c r="G18" s="354">
        <f t="shared" ref="G18:BR18" si="8">$C18*G17</f>
        <v>41071.714142504243</v>
      </c>
      <c r="H18" s="354">
        <f t="shared" si="8"/>
        <v>41631.604593458134</v>
      </c>
      <c r="I18" s="354">
        <f t="shared" si="8"/>
        <v>38922.449279276836</v>
      </c>
      <c r="J18" s="354">
        <f t="shared" si="8"/>
        <v>32138.296905550607</v>
      </c>
      <c r="K18" s="354">
        <f t="shared" si="8"/>
        <v>33995.649849805392</v>
      </c>
      <c r="L18" s="354">
        <f t="shared" si="8"/>
        <v>53445.883851448532</v>
      </c>
      <c r="M18" s="354">
        <f t="shared" si="8"/>
        <v>38924.78194795856</v>
      </c>
      <c r="N18" s="354">
        <f t="shared" si="8"/>
        <v>41912.098976079818</v>
      </c>
      <c r="O18" s="354">
        <f t="shared" si="8"/>
        <v>46808.097894698825</v>
      </c>
      <c r="P18" s="354">
        <f t="shared" si="8"/>
        <v>48517.550505344312</v>
      </c>
      <c r="Q18" s="354">
        <f t="shared" si="8"/>
        <v>49266.054353177664</v>
      </c>
      <c r="R18" s="354">
        <f t="shared" si="8"/>
        <v>60762.696653826773</v>
      </c>
      <c r="S18" s="354">
        <f t="shared" si="8"/>
        <v>46716.888969630229</v>
      </c>
      <c r="T18" s="354">
        <f t="shared" si="8"/>
        <v>40867.799699538904</v>
      </c>
      <c r="U18" s="354">
        <f t="shared" si="8"/>
        <v>40282.479742832991</v>
      </c>
      <c r="V18" s="354">
        <f t="shared" si="8"/>
        <v>33960.003555031362</v>
      </c>
      <c r="W18" s="354">
        <f t="shared" si="8"/>
        <v>35194.931120992936</v>
      </c>
      <c r="X18" s="354">
        <f t="shared" si="8"/>
        <v>54880.195354227581</v>
      </c>
      <c r="Y18" s="354">
        <f t="shared" si="8"/>
        <v>40371.544263248339</v>
      </c>
      <c r="Z18" s="354">
        <f t="shared" si="8"/>
        <v>43264.026752495534</v>
      </c>
      <c r="AA18" s="354">
        <f t="shared" si="8"/>
        <v>48167.001272450885</v>
      </c>
      <c r="AB18" s="354">
        <f t="shared" si="8"/>
        <v>49955.322487941492</v>
      </c>
      <c r="AC18" s="354">
        <f t="shared" si="8"/>
        <v>48785.946667546283</v>
      </c>
      <c r="AD18" s="354">
        <f t="shared" si="8"/>
        <v>61463.989508670413</v>
      </c>
      <c r="AE18" s="354">
        <f t="shared" si="8"/>
        <v>47604.24640364576</v>
      </c>
      <c r="AF18" s="354">
        <f t="shared" si="8"/>
        <v>43398.726360586792</v>
      </c>
      <c r="AG18" s="354">
        <f t="shared" si="8"/>
        <v>40299.450584469465</v>
      </c>
      <c r="AH18" s="354">
        <f t="shared" si="8"/>
        <v>36083.004216212641</v>
      </c>
      <c r="AI18" s="354">
        <f t="shared" si="8"/>
        <v>35070.846912319612</v>
      </c>
      <c r="AJ18" s="354">
        <f t="shared" si="8"/>
        <v>55632.702230440635</v>
      </c>
      <c r="AK18" s="354">
        <f t="shared" si="8"/>
        <v>41485.942796516327</v>
      </c>
      <c r="AL18" s="354">
        <f t="shared" si="8"/>
        <v>44206.327947167454</v>
      </c>
      <c r="AM18" s="354">
        <f t="shared" si="8"/>
        <v>49242.747089147459</v>
      </c>
      <c r="AN18" s="354">
        <f t="shared" si="8"/>
        <v>51213.253000736549</v>
      </c>
      <c r="AO18" s="354">
        <f t="shared" si="8"/>
        <v>52935.114193434318</v>
      </c>
      <c r="AP18" s="354">
        <f t="shared" si="8"/>
        <v>63931.451849923273</v>
      </c>
      <c r="AQ18" s="354">
        <f t="shared" si="8"/>
        <v>46675.335407407532</v>
      </c>
      <c r="AR18" s="354">
        <f t="shared" si="8"/>
        <v>47592.828544924902</v>
      </c>
      <c r="AS18" s="354">
        <f t="shared" si="8"/>
        <v>44416.490644355647</v>
      </c>
      <c r="AT18" s="354">
        <f t="shared" si="8"/>
        <v>37226.897339820374</v>
      </c>
      <c r="AU18" s="354">
        <f t="shared" si="8"/>
        <v>39202.428111817077</v>
      </c>
      <c r="AV18" s="354">
        <f t="shared" si="8"/>
        <v>58695.83413382509</v>
      </c>
      <c r="AW18" s="354">
        <f t="shared" si="8"/>
        <v>43866.648060589985</v>
      </c>
      <c r="AX18" s="354">
        <f t="shared" si="8"/>
        <v>46708.828996503085</v>
      </c>
      <c r="AY18" s="354">
        <f t="shared" si="8"/>
        <v>51519.771822782488</v>
      </c>
      <c r="AZ18" s="354">
        <f t="shared" si="8"/>
        <v>53382.129318140425</v>
      </c>
      <c r="BA18" s="354">
        <f t="shared" si="8"/>
        <v>55123.86808137683</v>
      </c>
      <c r="BB18" s="354">
        <f t="shared" si="8"/>
        <v>65970.546795795162</v>
      </c>
      <c r="BC18" s="354">
        <f t="shared" si="8"/>
        <v>51669.776587175969</v>
      </c>
      <c r="BD18" s="354">
        <f t="shared" si="8"/>
        <v>45841.920856064782</v>
      </c>
      <c r="BE18" s="354">
        <f t="shared" si="8"/>
        <v>45191.698970942183</v>
      </c>
      <c r="BF18" s="354">
        <f t="shared" si="8"/>
        <v>38662.479141236836</v>
      </c>
      <c r="BG18" s="354">
        <f t="shared" si="8"/>
        <v>40085.538886392053</v>
      </c>
      <c r="BH18" s="354">
        <f t="shared" si="8"/>
        <v>59938.884454454135</v>
      </c>
      <c r="BI18" s="354">
        <f t="shared" si="8"/>
        <v>45209.602025771092</v>
      </c>
      <c r="BJ18" s="354">
        <f t="shared" si="8"/>
        <v>48017.418490271928</v>
      </c>
      <c r="BK18" s="354">
        <f t="shared" si="8"/>
        <v>52891.614887016505</v>
      </c>
      <c r="BL18" s="354">
        <f t="shared" si="8"/>
        <v>54882.370786984829</v>
      </c>
      <c r="BM18" s="354">
        <f t="shared" si="8"/>
        <v>55239.82212087472</v>
      </c>
      <c r="BN18" s="354">
        <f t="shared" si="8"/>
        <v>66969.624343479547</v>
      </c>
      <c r="BO18" s="354">
        <f t="shared" si="8"/>
        <v>52826.281466472901</v>
      </c>
      <c r="BP18" s="354">
        <f t="shared" si="8"/>
        <v>48674.016529879882</v>
      </c>
      <c r="BQ18" s="354">
        <f t="shared" si="8"/>
        <v>45466.205090674877</v>
      </c>
      <c r="BR18" s="354">
        <f t="shared" si="8"/>
        <v>41021.071924765871</v>
      </c>
      <c r="BS18" s="354">
        <f t="shared" ref="BS18:ED18" si="9">$C18*BS17</f>
        <v>40195.082197231532</v>
      </c>
      <c r="BT18" s="354">
        <f t="shared" si="9"/>
        <v>60916.65335096894</v>
      </c>
      <c r="BU18" s="354">
        <f t="shared" si="9"/>
        <v>46535.064441315699</v>
      </c>
      <c r="BV18" s="354">
        <f t="shared" si="9"/>
        <v>49162.461749132483</v>
      </c>
      <c r="BW18" s="354">
        <f t="shared" si="9"/>
        <v>54163.52875888296</v>
      </c>
      <c r="BX18" s="354">
        <f t="shared" si="9"/>
        <v>56336.589840704313</v>
      </c>
      <c r="BY18" s="354">
        <f t="shared" si="9"/>
        <v>52182.112479406642</v>
      </c>
      <c r="BZ18" s="354">
        <f t="shared" si="9"/>
        <v>66716.78478611102</v>
      </c>
      <c r="CA18" s="354">
        <f t="shared" si="9"/>
        <v>53116.232328679631</v>
      </c>
      <c r="CB18" s="354">
        <f t="shared" si="9"/>
        <v>46954.315296183624</v>
      </c>
      <c r="CC18" s="354">
        <f t="shared" si="9"/>
        <v>46968.963220828169</v>
      </c>
      <c r="CD18" s="354">
        <f t="shared" si="9"/>
        <v>42598.746485238189</v>
      </c>
      <c r="CE18" s="354">
        <f t="shared" si="9"/>
        <v>41258.201671000395</v>
      </c>
      <c r="CF18" s="354">
        <f t="shared" si="9"/>
        <v>62411.01761335897</v>
      </c>
      <c r="CG18" s="354">
        <f t="shared" si="9"/>
        <v>48052.457762502061</v>
      </c>
      <c r="CH18" s="354">
        <f t="shared" si="9"/>
        <v>50629.865812836782</v>
      </c>
      <c r="CI18" s="354">
        <f t="shared" si="9"/>
        <v>55691.612108121844</v>
      </c>
      <c r="CJ18" s="354">
        <f t="shared" si="9"/>
        <v>57980.747554010653</v>
      </c>
      <c r="CK18" s="354">
        <f t="shared" si="9"/>
        <v>56611.277051734956</v>
      </c>
      <c r="CL18" s="354">
        <f t="shared" si="9"/>
        <v>69482.052129509073</v>
      </c>
      <c r="CM18" s="354">
        <f t="shared" si="9"/>
        <v>55538.089482065887</v>
      </c>
      <c r="CN18" s="354">
        <f t="shared" si="9"/>
        <v>49542.319403741581</v>
      </c>
      <c r="CO18" s="354">
        <f t="shared" si="9"/>
        <v>49309.086303815857</v>
      </c>
      <c r="CP18" s="354">
        <f t="shared" si="9"/>
        <v>44080.286711352106</v>
      </c>
      <c r="CQ18" s="354">
        <f t="shared" si="9"/>
        <v>43172.267622579973</v>
      </c>
      <c r="CR18" s="354">
        <f t="shared" si="9"/>
        <v>64394.681778230217</v>
      </c>
      <c r="CS18" s="354">
        <f t="shared" si="9"/>
        <v>49861.824252944301</v>
      </c>
      <c r="CT18" s="354">
        <f t="shared" si="9"/>
        <v>52437.591279243032</v>
      </c>
      <c r="CU18" s="354">
        <f t="shared" si="9"/>
        <v>57490.432186307276</v>
      </c>
      <c r="CV18" s="354">
        <f t="shared" si="9"/>
        <v>59841.167283828807</v>
      </c>
      <c r="CW18" s="354">
        <f t="shared" si="9"/>
        <v>59622.941873369215</v>
      </c>
      <c r="CX18" s="354">
        <f t="shared" si="9"/>
        <v>71782.44191198099</v>
      </c>
      <c r="CY18" s="354">
        <f t="shared" si="9"/>
        <v>54586.017900107319</v>
      </c>
      <c r="CZ18" s="354">
        <f t="shared" si="9"/>
        <v>55329.320712376299</v>
      </c>
      <c r="DA18" s="354">
        <f t="shared" si="9"/>
        <v>52429.197169702311</v>
      </c>
      <c r="DB18" s="354">
        <f t="shared" si="9"/>
        <v>45089.510046085423</v>
      </c>
      <c r="DC18" s="354">
        <f t="shared" si="9"/>
        <v>47496.136994173939</v>
      </c>
      <c r="DD18" s="354">
        <f t="shared" si="9"/>
        <v>67423.463152701079</v>
      </c>
      <c r="DE18" s="354">
        <f t="shared" si="9"/>
        <v>52301.607994163031</v>
      </c>
      <c r="DF18" s="354">
        <f t="shared" si="9"/>
        <v>55064.825064922064</v>
      </c>
      <c r="DG18" s="354">
        <f t="shared" si="9"/>
        <v>59888.516573510686</v>
      </c>
      <c r="DH18" s="354">
        <f t="shared" si="9"/>
        <v>62165.30122215391</v>
      </c>
      <c r="DI18" s="354">
        <f t="shared" si="9"/>
        <v>63542.557199576848</v>
      </c>
      <c r="DJ18" s="354">
        <f t="shared" si="9"/>
        <v>74618.314713460102</v>
      </c>
      <c r="DK18" s="354">
        <f t="shared" si="9"/>
        <v>60201.339097404307</v>
      </c>
      <c r="DL18" s="354">
        <f t="shared" si="9"/>
        <v>54300.508569952821</v>
      </c>
      <c r="DM18" s="354">
        <f t="shared" si="9"/>
        <v>53780.672983501696</v>
      </c>
      <c r="DN18" s="354">
        <f t="shared" si="9"/>
        <v>47018.942162473038</v>
      </c>
      <c r="DO18" s="354">
        <f t="shared" si="9"/>
        <v>48853.062390739717</v>
      </c>
      <c r="DP18" s="354">
        <f t="shared" si="9"/>
        <v>69102.049730809566</v>
      </c>
      <c r="DQ18" s="354">
        <f t="shared" si="9"/>
        <v>54036.20231482177</v>
      </c>
      <c r="DR18" s="354">
        <f t="shared" si="9"/>
        <v>56737.401458987537</v>
      </c>
      <c r="DS18" s="354">
        <f t="shared" si="9"/>
        <v>61601.421846503952</v>
      </c>
      <c r="DT18" s="354">
        <f t="shared" si="9"/>
        <v>63997.763824334121</v>
      </c>
      <c r="DU18" s="354">
        <f t="shared" si="9"/>
        <v>65472.419196241848</v>
      </c>
      <c r="DV18" s="354">
        <f t="shared" si="9"/>
        <v>76509.717012538356</v>
      </c>
      <c r="DW18" s="354">
        <f t="shared" si="9"/>
        <v>62060.081697756352</v>
      </c>
      <c r="DX18" s="354">
        <f t="shared" si="9"/>
        <v>57915.178722838966</v>
      </c>
      <c r="DY18" s="354">
        <f t="shared" si="9"/>
        <v>54684.378601669072</v>
      </c>
      <c r="DZ18" s="354">
        <f t="shared" si="9"/>
        <v>49916.127222808536</v>
      </c>
      <c r="EA18" s="354">
        <f t="shared" si="9"/>
        <v>49473.604725785648</v>
      </c>
      <c r="EB18" s="354">
        <f t="shared" si="9"/>
        <v>70547.366217044939</v>
      </c>
      <c r="EC18" s="354">
        <f t="shared" si="9"/>
        <v>55780.655513307946</v>
      </c>
      <c r="ED18" s="354">
        <f t="shared" si="9"/>
        <v>58269.95003446714</v>
      </c>
      <c r="EE18" s="354">
        <f t="shared" ref="EE18:GP18" si="10">$C18*EE17</f>
        <v>63234.908873952481</v>
      </c>
      <c r="EF18" s="354">
        <f t="shared" si="10"/>
        <v>65802.466347485009</v>
      </c>
      <c r="EG18" s="354">
        <f t="shared" si="10"/>
        <v>61378.592913111454</v>
      </c>
      <c r="EH18" s="354">
        <f t="shared" si="10"/>
        <v>76040.788067745772</v>
      </c>
      <c r="EI18" s="354">
        <f t="shared" si="10"/>
        <v>59205.705669265051</v>
      </c>
      <c r="EJ18" s="354">
        <f t="shared" si="10"/>
        <v>59645.149050075423</v>
      </c>
      <c r="EK18" s="354">
        <f t="shared" si="10"/>
        <v>57202.490575168267</v>
      </c>
      <c r="EL18" s="354">
        <f t="shared" si="10"/>
        <v>49906.63608845797</v>
      </c>
      <c r="EM18" s="354">
        <f t="shared" si="10"/>
        <v>52652.723711583923</v>
      </c>
      <c r="EN18" s="354">
        <f t="shared" si="10"/>
        <v>72954.300867214275</v>
      </c>
      <c r="EO18" s="354">
        <f t="shared" si="10"/>
        <v>57706.159713505331</v>
      </c>
      <c r="EP18" s="354">
        <f t="shared" si="10"/>
        <v>60463.92107646964</v>
      </c>
      <c r="EQ18" s="354">
        <f t="shared" si="10"/>
        <v>65338.132785785041</v>
      </c>
      <c r="ER18" s="354">
        <f t="shared" si="10"/>
        <v>67922.272564617844</v>
      </c>
      <c r="ES18" s="354">
        <f t="shared" si="10"/>
        <v>68138.892250546807</v>
      </c>
      <c r="ET18" s="354">
        <f t="shared" si="10"/>
        <v>79965.246840693173</v>
      </c>
      <c r="EU18" s="354">
        <f t="shared" si="10"/>
        <v>65601.940979402352</v>
      </c>
      <c r="EV18" s="354">
        <f t="shared" si="10"/>
        <v>59611.485974998744</v>
      </c>
      <c r="EW18" s="354">
        <f t="shared" si="10"/>
        <v>59284.222487943931</v>
      </c>
      <c r="EX18" s="354">
        <f t="shared" si="10"/>
        <v>52429.227391881563</v>
      </c>
      <c r="EY18" s="354">
        <f t="shared" si="10"/>
        <v>54563.313387219692</v>
      </c>
      <c r="EZ18" s="354">
        <f t="shared" si="10"/>
        <v>75110.859672065926</v>
      </c>
      <c r="FA18" s="354">
        <f t="shared" si="10"/>
        <v>59852.032358743425</v>
      </c>
      <c r="FB18" s="354">
        <f t="shared" si="10"/>
        <v>62503.974589274258</v>
      </c>
      <c r="FC18" s="354">
        <f t="shared" si="10"/>
        <v>67379.75382228574</v>
      </c>
      <c r="FD18" s="354">
        <f t="shared" si="10"/>
        <v>70058.475321389298</v>
      </c>
      <c r="FE18" s="354">
        <f t="shared" si="10"/>
        <v>68341.488039387943</v>
      </c>
      <c r="FF18" s="354">
        <f t="shared" si="10"/>
        <v>81329.694416780738</v>
      </c>
      <c r="FG18" s="354">
        <f t="shared" si="10"/>
        <v>67151.509477337502</v>
      </c>
      <c r="FH18" s="354">
        <f t="shared" si="10"/>
        <v>62783.175543217352</v>
      </c>
      <c r="FI18" s="354">
        <f t="shared" si="10"/>
        <v>59935.700648612765</v>
      </c>
      <c r="FJ18" s="354">
        <f t="shared" si="10"/>
        <v>55167.851667994626</v>
      </c>
      <c r="FK18" s="354">
        <f t="shared" si="10"/>
        <v>55068.842599947791</v>
      </c>
      <c r="FL18" s="354">
        <f t="shared" si="10"/>
        <v>76507.423350615965</v>
      </c>
      <c r="FM18" s="354">
        <f t="shared" si="10"/>
        <v>61587.837581383341</v>
      </c>
      <c r="FN18" s="354">
        <f t="shared" si="10"/>
        <v>64057.814488540665</v>
      </c>
      <c r="FO18" s="354">
        <f t="shared" si="10"/>
        <v>69062.982527124055</v>
      </c>
      <c r="FP18" s="354">
        <f t="shared" si="10"/>
        <v>71942.530004253</v>
      </c>
      <c r="FQ18" s="354">
        <f t="shared" si="10"/>
        <v>71403.909520079251</v>
      </c>
      <c r="FR18" s="354">
        <f t="shared" si="10"/>
        <v>83739.52314283319</v>
      </c>
      <c r="FS18" s="354">
        <f t="shared" si="10"/>
        <v>69427.570002566354</v>
      </c>
      <c r="FT18" s="354">
        <f t="shared" si="10"/>
        <v>63388.242913610025</v>
      </c>
      <c r="FU18" s="354">
        <f t="shared" si="10"/>
        <v>63200.466872576428</v>
      </c>
      <c r="FV18" s="354">
        <f t="shared" si="10"/>
        <v>56284.960526296032</v>
      </c>
      <c r="FW18" s="354">
        <f t="shared" si="10"/>
        <v>58636.305305913229</v>
      </c>
      <c r="FX18" s="354">
        <f t="shared" si="10"/>
        <v>79398.242491710771</v>
      </c>
      <c r="FY18" s="354">
        <f t="shared" si="10"/>
        <v>64005.759807033784</v>
      </c>
      <c r="FZ18" s="354">
        <f t="shared" si="10"/>
        <v>66625.285728121788</v>
      </c>
      <c r="GA18" s="354">
        <f t="shared" si="10"/>
        <v>71511.250641458784</v>
      </c>
      <c r="GB18" s="354">
        <f t="shared" si="10"/>
        <v>74391.26152533594</v>
      </c>
      <c r="GC18" s="354">
        <f t="shared" si="10"/>
        <v>75609.328983725747</v>
      </c>
      <c r="GD18" s="354">
        <f t="shared" si="10"/>
        <v>86822.068565268244</v>
      </c>
      <c r="GE18" s="354">
        <f t="shared" si="10"/>
        <v>72224.405419576797</v>
      </c>
      <c r="GF18" s="354">
        <f t="shared" si="10"/>
        <v>66255.322331437943</v>
      </c>
      <c r="GG18" s="354">
        <f t="shared" si="10"/>
        <v>65891.268378199675</v>
      </c>
      <c r="GH18" s="354">
        <f t="shared" si="10"/>
        <v>58802.570408657622</v>
      </c>
      <c r="GI18" s="354">
        <f t="shared" si="10"/>
        <v>61198.095178761381</v>
      </c>
      <c r="GJ18" s="354">
        <f t="shared" si="10"/>
        <v>81982.713505627951</v>
      </c>
      <c r="GK18" s="354">
        <f t="shared" si="10"/>
        <v>66452.746500969151</v>
      </c>
      <c r="GL18" s="354">
        <f t="shared" si="10"/>
        <v>69005.833595086035</v>
      </c>
      <c r="GM18" s="354">
        <f t="shared" si="10"/>
        <v>73853.568660583391</v>
      </c>
      <c r="GN18" s="354">
        <f t="shared" si="10"/>
        <v>76802.642462513686</v>
      </c>
      <c r="GO18" s="354">
        <f t="shared" si="10"/>
        <v>76573.834776144591</v>
      </c>
      <c r="GP18" s="354">
        <f t="shared" si="10"/>
        <v>88631.66788737927</v>
      </c>
      <c r="GQ18" s="354">
        <f t="shared" ref="GQ18:JB18" si="11">$C18*GQ17</f>
        <v>71070.023749111439</v>
      </c>
      <c r="GR18" s="354">
        <f t="shared" si="11"/>
        <v>71675.552914402739</v>
      </c>
      <c r="GS18" s="354">
        <f t="shared" si="11"/>
        <v>68899.055815127358</v>
      </c>
      <c r="GT18" s="354">
        <f t="shared" si="11"/>
        <v>61062.288391208065</v>
      </c>
      <c r="GU18" s="354">
        <f t="shared" si="11"/>
        <v>64175.627796504836</v>
      </c>
      <c r="GV18" s="354">
        <f t="shared" si="11"/>
        <v>84778.60196102249</v>
      </c>
      <c r="GW18" s="354">
        <f t="shared" si="11"/>
        <v>69006.240990062055</v>
      </c>
      <c r="GX18" s="354">
        <f t="shared" si="11"/>
        <v>71547.290791672567</v>
      </c>
      <c r="GY18" s="354">
        <f t="shared" si="11"/>
        <v>76328.926324530956</v>
      </c>
      <c r="GZ18" s="354">
        <f t="shared" si="11"/>
        <v>79326.647358000482</v>
      </c>
      <c r="HA18" s="354">
        <f t="shared" si="11"/>
        <v>74518.596834569718</v>
      </c>
      <c r="HB18" s="354">
        <f t="shared" si="11"/>
        <v>89316.463784356791</v>
      </c>
      <c r="HC18" s="354">
        <f t="shared" si="11"/>
        <v>75301.351276644011</v>
      </c>
      <c r="HD18" s="354">
        <f t="shared" si="11"/>
        <v>68917.966840077963</v>
      </c>
      <c r="HE18" s="354">
        <f t="shared" si="11"/>
        <v>69169.4274601488</v>
      </c>
      <c r="HF18" s="354">
        <f t="shared" si="11"/>
        <v>62249.181873202644</v>
      </c>
      <c r="HG18" s="354">
        <f t="shared" si="11"/>
        <v>64960.65414053249</v>
      </c>
      <c r="HH18" s="354">
        <f t="shared" si="11"/>
        <v>86119.376302637509</v>
      </c>
      <c r="HI18" s="354">
        <f t="shared" si="11"/>
        <v>70554.024767573035</v>
      </c>
      <c r="HJ18" s="354">
        <f t="shared" si="11"/>
        <v>73146.796806718907</v>
      </c>
      <c r="HK18" s="354">
        <f t="shared" si="11"/>
        <v>78073.432714052586</v>
      </c>
      <c r="HL18" s="354">
        <f t="shared" si="11"/>
        <v>81293.585762960705</v>
      </c>
      <c r="HM18" s="354">
        <f t="shared" si="11"/>
        <v>81183.260302122755</v>
      </c>
      <c r="HN18" s="354">
        <f t="shared" si="11"/>
        <v>93241.987989862653</v>
      </c>
      <c r="HO18" s="354">
        <f t="shared" si="11"/>
        <v>78697.241865192162</v>
      </c>
      <c r="HP18" s="354">
        <f t="shared" si="11"/>
        <v>72621.05177682222</v>
      </c>
      <c r="HQ18" s="354">
        <f t="shared" si="11"/>
        <v>72472.535152534037</v>
      </c>
      <c r="HR18" s="354">
        <f t="shared" si="11"/>
        <v>66513.792885240749</v>
      </c>
      <c r="HS18" s="354">
        <f t="shared" si="11"/>
        <v>66585.14785336674</v>
      </c>
      <c r="HT18" s="354">
        <f t="shared" si="11"/>
        <v>88726.71059662386</v>
      </c>
      <c r="HU18" s="354">
        <f t="shared" si="11"/>
        <v>73271.465310857355</v>
      </c>
      <c r="HV18" s="354">
        <f t="shared" si="11"/>
        <v>75527.82258707736</v>
      </c>
      <c r="HW18" s="354">
        <f t="shared" si="11"/>
        <v>80512.235241852293</v>
      </c>
      <c r="HX18" s="354">
        <f t="shared" si="11"/>
        <v>83859.515671401066</v>
      </c>
      <c r="HY18" s="354">
        <f t="shared" si="11"/>
        <v>82986.09146793565</v>
      </c>
      <c r="HZ18" s="354">
        <f t="shared" si="11"/>
        <v>95481.274167403608</v>
      </c>
      <c r="IA18" s="354">
        <f t="shared" si="11"/>
        <v>77900.768971521495</v>
      </c>
      <c r="IB18" s="354">
        <f t="shared" si="11"/>
        <v>78444.650532655724</v>
      </c>
      <c r="IC18" s="354">
        <f t="shared" si="11"/>
        <v>75821.958536071485</v>
      </c>
      <c r="ID18" s="354">
        <f t="shared" si="11"/>
        <v>67836.844135030085</v>
      </c>
      <c r="IE18" s="354">
        <f t="shared" si="11"/>
        <v>71288.261731997583</v>
      </c>
      <c r="IF18" s="354">
        <f t="shared" si="11"/>
        <v>92219.618410126379</v>
      </c>
      <c r="IG18" s="354">
        <f t="shared" si="11"/>
        <v>76201.164681088834</v>
      </c>
      <c r="IH18" s="354">
        <f t="shared" si="11"/>
        <v>78671.12587271299</v>
      </c>
      <c r="II18" s="354">
        <f t="shared" si="11"/>
        <v>83455.038143073412</v>
      </c>
      <c r="IJ18" s="354">
        <f t="shared" si="11"/>
        <v>86776.821530373651</v>
      </c>
      <c r="IK18" s="354">
        <f t="shared" si="11"/>
        <v>87502.485872918813</v>
      </c>
      <c r="IL18" s="354">
        <f t="shared" si="11"/>
        <v>98939.519156140508</v>
      </c>
      <c r="IM18" s="354">
        <f t="shared" si="11"/>
        <v>84142.832080230597</v>
      </c>
      <c r="IN18" s="354">
        <f t="shared" si="11"/>
        <v>78048.873768247358</v>
      </c>
      <c r="IO18" s="354">
        <f t="shared" si="11"/>
        <v>77821.999495424243</v>
      </c>
      <c r="IP18" s="354">
        <f t="shared" si="11"/>
        <v>70406.571963993789</v>
      </c>
      <c r="IQ18" s="354">
        <f t="shared" si="11"/>
        <v>73316.369021795894</v>
      </c>
      <c r="IR18" s="354">
        <f t="shared" si="11"/>
        <v>94598.22399837205</v>
      </c>
      <c r="IS18" s="354">
        <f t="shared" si="11"/>
        <v>78618.103275545902</v>
      </c>
      <c r="IT18" s="354">
        <f t="shared" si="11"/>
        <v>81022.110806916156</v>
      </c>
      <c r="IU18" s="354">
        <f t="shared" si="11"/>
        <v>85847.898122893821</v>
      </c>
      <c r="IV18" s="354">
        <f t="shared" si="11"/>
        <v>89316.330000843402</v>
      </c>
      <c r="IW18" s="354">
        <f t="shared" si="11"/>
        <v>90125.474449821893</v>
      </c>
      <c r="IX18" s="354">
        <f t="shared" si="11"/>
        <v>101535.74458296645</v>
      </c>
      <c r="IY18" s="354">
        <f t="shared" si="11"/>
        <v>86699.006269215301</v>
      </c>
      <c r="IZ18" s="354">
        <f t="shared" si="11"/>
        <v>82357.874714177102</v>
      </c>
      <c r="JA18" s="354">
        <f t="shared" si="11"/>
        <v>79428.166478773026</v>
      </c>
      <c r="JB18" s="354">
        <f t="shared" si="11"/>
        <v>73991.436600760251</v>
      </c>
      <c r="JC18" s="354">
        <f t="shared" ref="JC18:LN18" si="12">$C18*JC17</f>
        <v>74651.109404586881</v>
      </c>
      <c r="JD18" s="354">
        <f t="shared" si="12"/>
        <v>96783.100582200466</v>
      </c>
      <c r="JE18" s="354">
        <f t="shared" si="12"/>
        <v>81080.629811079314</v>
      </c>
      <c r="JF18" s="354">
        <f t="shared" si="12"/>
        <v>83265.952071310763</v>
      </c>
      <c r="JG18" s="354">
        <f t="shared" si="12"/>
        <v>88192.049620891761</v>
      </c>
      <c r="JH18" s="354">
        <f t="shared" si="12"/>
        <v>91857.675173885567</v>
      </c>
      <c r="JI18" s="354">
        <f t="shared" si="12"/>
        <v>91245.306124990762</v>
      </c>
      <c r="JJ18" s="354">
        <f t="shared" si="12"/>
        <v>103559.019547787</v>
      </c>
      <c r="JK18" s="354">
        <f t="shared" si="12"/>
        <v>85798.229784658964</v>
      </c>
      <c r="JL18" s="354">
        <f t="shared" si="12"/>
        <v>86305.822164822574</v>
      </c>
      <c r="JM18" s="354">
        <f t="shared" si="12"/>
        <v>83723.856771044797</v>
      </c>
      <c r="JN18" s="354">
        <f t="shared" si="12"/>
        <v>75505.657237867214</v>
      </c>
      <c r="JO18" s="354">
        <f t="shared" si="12"/>
        <v>79281.464797088251</v>
      </c>
      <c r="JP18" s="354">
        <f t="shared" si="12"/>
        <v>100519.12688838138</v>
      </c>
      <c r="JQ18" s="354">
        <f t="shared" si="12"/>
        <v>84200.409764251308</v>
      </c>
      <c r="JR18" s="354">
        <f t="shared" si="12"/>
        <v>86567.407617898061</v>
      </c>
      <c r="JS18" s="354">
        <f t="shared" si="12"/>
        <v>91330.714809421435</v>
      </c>
      <c r="JT18" s="354">
        <f t="shared" si="12"/>
        <v>94981.734587636645</v>
      </c>
      <c r="JU18" s="354">
        <f t="shared" si="12"/>
        <v>94455.396397102246</v>
      </c>
      <c r="JV18" s="354">
        <f t="shared" si="12"/>
        <v>106639.12543591455</v>
      </c>
      <c r="JW18" s="354">
        <f t="shared" si="12"/>
        <v>91841.00300797238</v>
      </c>
      <c r="JX18" s="354">
        <f t="shared" si="12"/>
        <v>85621.78947861123</v>
      </c>
      <c r="JY18" s="354">
        <f t="shared" si="12"/>
        <v>85591.074879340274</v>
      </c>
      <c r="JZ18" s="354">
        <f t="shared" si="12"/>
        <v>78019.699291230019</v>
      </c>
      <c r="KA18" s="354">
        <f t="shared" si="12"/>
        <v>81296.881995308795</v>
      </c>
      <c r="KB18" s="354">
        <f t="shared" si="12"/>
        <v>102943.80719627018</v>
      </c>
      <c r="KC18" s="354">
        <f t="shared" si="12"/>
        <v>86695.390084729748</v>
      </c>
      <c r="KD18" s="354">
        <f t="shared" si="12"/>
        <v>89021.803178331247</v>
      </c>
      <c r="KE18" s="354">
        <f t="shared" si="12"/>
        <v>93851.321120113149</v>
      </c>
      <c r="KF18" s="354">
        <f t="shared" si="12"/>
        <v>97677.008169861248</v>
      </c>
      <c r="KG18" s="354">
        <f t="shared" si="12"/>
        <v>95242.050709184477</v>
      </c>
      <c r="KH18" s="354">
        <f t="shared" si="12"/>
        <v>108633.43868785951</v>
      </c>
      <c r="KI18" s="354">
        <f t="shared" si="12"/>
        <v>94039.477960605043</v>
      </c>
      <c r="KJ18" s="354">
        <f t="shared" si="12"/>
        <v>89460.812971610241</v>
      </c>
      <c r="KK18" s="354">
        <f t="shared" si="12"/>
        <v>86936.307596835395</v>
      </c>
      <c r="KL18" s="354">
        <f t="shared" si="12"/>
        <v>81450.565403358254</v>
      </c>
      <c r="KM18" s="354">
        <f t="shared" si="12"/>
        <v>82534.801798791654</v>
      </c>
      <c r="KN18" s="354">
        <f t="shared" si="12"/>
        <v>105109.46086225832</v>
      </c>
      <c r="KO18" s="354">
        <f t="shared" si="12"/>
        <v>89184.896564105948</v>
      </c>
      <c r="KP18" s="354">
        <f t="shared" si="12"/>
        <v>91328.309123954663</v>
      </c>
      <c r="KQ18" s="354">
        <f t="shared" si="12"/>
        <v>96291.604131732733</v>
      </c>
      <c r="KR18" s="354">
        <f t="shared" si="12"/>
        <v>100350.07368886239</v>
      </c>
      <c r="KS18" s="354">
        <f t="shared" si="12"/>
        <v>99079.895134231119</v>
      </c>
      <c r="KT18" s="354">
        <f t="shared" si="12"/>
        <v>111833.23407683786</v>
      </c>
      <c r="KU18" s="354">
        <f t="shared" si="12"/>
        <v>97098.691860674036</v>
      </c>
      <c r="KV18" s="354">
        <f t="shared" si="12"/>
        <v>90846.669133540039</v>
      </c>
      <c r="KW18" s="354">
        <f t="shared" si="12"/>
        <v>90991.613899205549</v>
      </c>
      <c r="KX18" s="354">
        <f t="shared" si="12"/>
        <v>83342.625337056568</v>
      </c>
      <c r="KY18" s="354">
        <f t="shared" si="12"/>
        <v>86906.907460879782</v>
      </c>
      <c r="KZ18" s="354">
        <f t="shared" si="12"/>
        <v>108833.24436511408</v>
      </c>
      <c r="LA18" s="354">
        <f t="shared" si="12"/>
        <v>92412.518117945539</v>
      </c>
      <c r="LB18" s="354">
        <f t="shared" si="12"/>
        <v>94698.313408585804</v>
      </c>
      <c r="LC18" s="354">
        <f t="shared" si="12"/>
        <v>99541.939869557362</v>
      </c>
      <c r="LD18" s="354">
        <f t="shared" si="12"/>
        <v>103629.62500586807</v>
      </c>
      <c r="LE18" s="354">
        <f t="shared" si="12"/>
        <v>103961.26224670114</v>
      </c>
      <c r="LF18" s="354">
        <f t="shared" si="12"/>
        <v>115687.76033889507</v>
      </c>
      <c r="LG18" s="354">
        <f t="shared" si="12"/>
        <v>100674.64216345458</v>
      </c>
      <c r="LH18" s="354">
        <f t="shared" si="12"/>
        <v>94480.509819155777</v>
      </c>
      <c r="LI18" s="354">
        <f t="shared" si="12"/>
        <v>94471.505221594591</v>
      </c>
      <c r="LJ18" s="354">
        <f t="shared" si="12"/>
        <v>86639.533856038019</v>
      </c>
      <c r="LK18" s="354">
        <f t="shared" si="12"/>
        <v>90280.523900372573</v>
      </c>
      <c r="LL18" s="354">
        <f t="shared" si="12"/>
        <v>112262.32777163011</v>
      </c>
      <c r="LM18" s="354">
        <f t="shared" si="12"/>
        <v>95683.089015133446</v>
      </c>
      <c r="LN18" s="354">
        <f t="shared" si="12"/>
        <v>97897.06593089948</v>
      </c>
      <c r="LO18" s="354">
        <f t="shared" ref="LO18:NA18" si="13">$C18*LO17</f>
        <v>102703.77781327153</v>
      </c>
      <c r="LP18" s="354">
        <f t="shared" si="13"/>
        <v>106891.39359261445</v>
      </c>
      <c r="LQ18" s="354">
        <f t="shared" si="13"/>
        <v>105897.36435774874</v>
      </c>
      <c r="LR18" s="354">
        <f t="shared" si="13"/>
        <v>118398.85422454093</v>
      </c>
      <c r="LS18" s="354">
        <f t="shared" si="13"/>
        <v>100396.93902071418</v>
      </c>
      <c r="LT18" s="354">
        <f t="shared" si="13"/>
        <v>100782.06065361298</v>
      </c>
      <c r="LU18" s="354">
        <f t="shared" si="13"/>
        <v>98356.198054072665</v>
      </c>
      <c r="LV18" s="354">
        <f t="shared" si="13"/>
        <v>89751.771965123626</v>
      </c>
      <c r="LW18" s="354">
        <f t="shared" si="13"/>
        <v>94138.017577467821</v>
      </c>
      <c r="LX18" s="354">
        <f t="shared" si="13"/>
        <v>115962.88694011547</v>
      </c>
      <c r="LY18" s="354">
        <f t="shared" si="13"/>
        <v>99112.970287181146</v>
      </c>
      <c r="LZ18" s="354">
        <f t="shared" si="13"/>
        <v>101304.64807022364</v>
      </c>
      <c r="MA18" s="354">
        <f t="shared" si="13"/>
        <v>106042.33249523285</v>
      </c>
      <c r="MB18" s="354">
        <f t="shared" si="13"/>
        <v>110306.74726458715</v>
      </c>
      <c r="MC18" s="354">
        <f t="shared" si="13"/>
        <v>104713.90089161565</v>
      </c>
      <c r="MD18" s="354">
        <f t="shared" si="13"/>
        <v>119967.20076983809</v>
      </c>
      <c r="ME18" s="354">
        <f t="shared" si="13"/>
        <v>105501.2305686631</v>
      </c>
      <c r="MF18" s="354">
        <f t="shared" si="13"/>
        <v>98892.34676694771</v>
      </c>
      <c r="MG18" s="354">
        <f t="shared" si="13"/>
        <v>99502.79207339391</v>
      </c>
      <c r="MH18" s="354">
        <f t="shared" si="13"/>
        <v>91796.409578073944</v>
      </c>
      <c r="MI18" s="354">
        <f t="shared" si="13"/>
        <v>95811.315677173305</v>
      </c>
      <c r="MJ18" s="354">
        <f t="shared" si="13"/>
        <v>118221.18246543013</v>
      </c>
      <c r="MK18" s="354">
        <f t="shared" si="13"/>
        <v>101552.36194599465</v>
      </c>
      <c r="ML18" s="354">
        <f t="shared" si="13"/>
        <v>103787.27195198301</v>
      </c>
      <c r="MM18" s="354">
        <f t="shared" si="13"/>
        <v>108668.86391746651</v>
      </c>
      <c r="MN18" s="354">
        <f t="shared" si="13"/>
        <v>113186.03281616275</v>
      </c>
      <c r="MO18" s="354">
        <f t="shared" si="13"/>
        <v>112272.09638588225</v>
      </c>
      <c r="MP18" s="354">
        <f t="shared" si="13"/>
        <v>124799.38309894095</v>
      </c>
      <c r="MQ18" s="354">
        <f t="shared" si="13"/>
        <v>109793.80515573737</v>
      </c>
      <c r="MR18" s="354">
        <f t="shared" si="13"/>
        <v>103487.5864049574</v>
      </c>
      <c r="MS18" s="354">
        <f t="shared" si="13"/>
        <v>103707.10742009248</v>
      </c>
      <c r="MT18" s="354">
        <f t="shared" si="13"/>
        <v>95701.719578260774</v>
      </c>
      <c r="MU18" s="354">
        <f t="shared" si="13"/>
        <v>99774.699811045022</v>
      </c>
      <c r="MV18" s="354">
        <f t="shared" si="13"/>
        <v>122181.87803423748</v>
      </c>
      <c r="MW18" s="354">
        <f t="shared" si="13"/>
        <v>105297.18814484276</v>
      </c>
      <c r="MX18" s="354">
        <f t="shared" si="13"/>
        <v>107425.23413692105</v>
      </c>
      <c r="MY18" s="354">
        <f t="shared" si="13"/>
        <v>112238.88986719315</v>
      </c>
      <c r="MZ18" s="354">
        <f t="shared" si="13"/>
        <v>116840.48663986339</v>
      </c>
      <c r="NA18" s="478">
        <f t="shared" si="13"/>
        <v>113937.32717854509</v>
      </c>
    </row>
    <row r="19" spans="1:365" x14ac:dyDescent="0.2">
      <c r="A19" s="260" t="s">
        <v>625</v>
      </c>
      <c r="B19" s="258" t="s">
        <v>599</v>
      </c>
      <c r="C19" s="275">
        <f>50*0.22/18999</f>
        <v>5.7897784093899677E-4</v>
      </c>
      <c r="E19" s="263"/>
      <c r="F19" s="354">
        <f>$C19*F17</f>
        <v>91.870393157874844</v>
      </c>
      <c r="G19" s="354">
        <f t="shared" ref="G19:BR19" si="14">$C19*G17</f>
        <v>65.508574043776221</v>
      </c>
      <c r="H19" s="354">
        <f t="shared" si="14"/>
        <v>66.401588270926752</v>
      </c>
      <c r="I19" s="354">
        <f t="shared" si="14"/>
        <v>62.080538974582126</v>
      </c>
      <c r="J19" s="354">
        <f t="shared" si="14"/>
        <v>51.259949735074741</v>
      </c>
      <c r="K19" s="354">
        <f t="shared" si="14"/>
        <v>54.222391050574259</v>
      </c>
      <c r="L19" s="354">
        <f t="shared" si="14"/>
        <v>85.245130687019454</v>
      </c>
      <c r="M19" s="354">
        <f t="shared" si="14"/>
        <v>62.084259535124751</v>
      </c>
      <c r="N19" s="354">
        <f t="shared" si="14"/>
        <v>66.848971279317439</v>
      </c>
      <c r="O19" s="354">
        <f t="shared" si="14"/>
        <v>74.657992995961237</v>
      </c>
      <c r="P19" s="354">
        <f t="shared" si="14"/>
        <v>77.384536196234109</v>
      </c>
      <c r="Q19" s="354">
        <f t="shared" si="14"/>
        <v>78.578385071586965</v>
      </c>
      <c r="R19" s="354">
        <f t="shared" si="14"/>
        <v>96.915302805134516</v>
      </c>
      <c r="S19" s="354">
        <f t="shared" si="14"/>
        <v>74.512516559292962</v>
      </c>
      <c r="T19" s="354">
        <f t="shared" si="14"/>
        <v>65.1833345288331</v>
      </c>
      <c r="U19" s="354">
        <f t="shared" si="14"/>
        <v>64.249760741527055</v>
      </c>
      <c r="V19" s="354">
        <f t="shared" si="14"/>
        <v>54.165535913423447</v>
      </c>
      <c r="W19" s="354">
        <f t="shared" si="14"/>
        <v>56.135221025975746</v>
      </c>
      <c r="X19" s="354">
        <f t="shared" si="14"/>
        <v>87.532829246559359</v>
      </c>
      <c r="Y19" s="354">
        <f t="shared" si="14"/>
        <v>64.39181689506519</v>
      </c>
      <c r="Z19" s="354">
        <f t="shared" si="14"/>
        <v>69.005269420074001</v>
      </c>
      <c r="AA19" s="354">
        <f t="shared" si="14"/>
        <v>76.825417083276918</v>
      </c>
      <c r="AB19" s="354">
        <f t="shared" si="14"/>
        <v>79.677754152836584</v>
      </c>
      <c r="AC19" s="354">
        <f t="shared" si="14"/>
        <v>77.81262278165562</v>
      </c>
      <c r="AD19" s="354">
        <f t="shared" si="14"/>
        <v>98.03385107776073</v>
      </c>
      <c r="AE19" s="354">
        <f t="shared" si="14"/>
        <v>75.92783416614553</v>
      </c>
      <c r="AF19" s="354">
        <f t="shared" si="14"/>
        <v>69.220112638443155</v>
      </c>
      <c r="AG19" s="354">
        <f t="shared" si="14"/>
        <v>64.276828899239447</v>
      </c>
      <c r="AH19" s="354">
        <f t="shared" si="14"/>
        <v>57.551680098334742</v>
      </c>
      <c r="AI19" s="354">
        <f t="shared" si="14"/>
        <v>55.937309160322009</v>
      </c>
      <c r="AJ19" s="354">
        <f t="shared" si="14"/>
        <v>88.733062873230381</v>
      </c>
      <c r="AK19" s="354">
        <f t="shared" si="14"/>
        <v>66.169260577536491</v>
      </c>
      <c r="AL19" s="354">
        <f t="shared" si="14"/>
        <v>70.508221241576436</v>
      </c>
      <c r="AM19" s="354">
        <f t="shared" si="14"/>
        <v>78.541210445123042</v>
      </c>
      <c r="AN19" s="354">
        <f t="shared" si="14"/>
        <v>81.684128511925749</v>
      </c>
      <c r="AO19" s="354">
        <f t="shared" si="14"/>
        <v>84.430463155850816</v>
      </c>
      <c r="AP19" s="354">
        <f t="shared" si="14"/>
        <v>101.96940484893666</v>
      </c>
      <c r="AQ19" s="354">
        <f t="shared" si="14"/>
        <v>74.446239447064258</v>
      </c>
      <c r="AR19" s="354">
        <f t="shared" si="14"/>
        <v>75.909622906667977</v>
      </c>
      <c r="AS19" s="354">
        <f t="shared" si="14"/>
        <v>70.843426598777356</v>
      </c>
      <c r="AT19" s="354">
        <f t="shared" si="14"/>
        <v>59.376167070707659</v>
      </c>
      <c r="AU19" s="354">
        <f t="shared" si="14"/>
        <v>62.527099690760558</v>
      </c>
      <c r="AV19" s="354">
        <f t="shared" si="14"/>
        <v>93.618697848252125</v>
      </c>
      <c r="AW19" s="354">
        <f t="shared" si="14"/>
        <v>69.966438521628703</v>
      </c>
      <c r="AX19" s="354">
        <f t="shared" si="14"/>
        <v>74.4996610611134</v>
      </c>
      <c r="AY19" s="354">
        <f t="shared" si="14"/>
        <v>82.173019987945906</v>
      </c>
      <c r="AZ19" s="354">
        <f t="shared" si="14"/>
        <v>85.143443463755546</v>
      </c>
      <c r="BA19" s="354">
        <f t="shared" si="14"/>
        <v>87.92148244066567</v>
      </c>
      <c r="BB19" s="354">
        <f t="shared" si="14"/>
        <v>105.22172107271221</v>
      </c>
      <c r="BC19" s="354">
        <f t="shared" si="14"/>
        <v>82.412274628769879</v>
      </c>
      <c r="BD19" s="354">
        <f t="shared" si="14"/>
        <v>73.116959674216957</v>
      </c>
      <c r="BE19" s="354">
        <f t="shared" si="14"/>
        <v>72.079868591077656</v>
      </c>
      <c r="BF19" s="354">
        <f t="shared" si="14"/>
        <v>61.665891731521491</v>
      </c>
      <c r="BG19" s="354">
        <f t="shared" si="14"/>
        <v>63.935643959557765</v>
      </c>
      <c r="BH19" s="354">
        <f t="shared" si="14"/>
        <v>95.601338594302618</v>
      </c>
      <c r="BI19" s="354">
        <f t="shared" si="14"/>
        <v>72.108423610446948</v>
      </c>
      <c r="BJ19" s="354">
        <f t="shared" si="14"/>
        <v>76.586835495762827</v>
      </c>
      <c r="BK19" s="354">
        <f t="shared" si="14"/>
        <v>84.361082620004723</v>
      </c>
      <c r="BL19" s="354">
        <f t="shared" si="14"/>
        <v>87.536299018903435</v>
      </c>
      <c r="BM19" s="354">
        <f t="shared" si="14"/>
        <v>88.106426846827219</v>
      </c>
      <c r="BN19" s="354">
        <f t="shared" si="14"/>
        <v>106.81523005753021</v>
      </c>
      <c r="BO19" s="354">
        <f t="shared" si="14"/>
        <v>84.256877102738912</v>
      </c>
      <c r="BP19" s="354">
        <f t="shared" si="14"/>
        <v>77.634096419556187</v>
      </c>
      <c r="BQ19" s="354">
        <f t="shared" si="14"/>
        <v>72.517700438260505</v>
      </c>
      <c r="BR19" s="354">
        <f t="shared" si="14"/>
        <v>65.427800705245843</v>
      </c>
      <c r="BS19" s="354">
        <f t="shared" ref="BS19:ED19" si="15">$C19*BS17</f>
        <v>64.110363379941091</v>
      </c>
      <c r="BT19" s="354">
        <f t="shared" si="15"/>
        <v>97.160860700752892</v>
      </c>
      <c r="BU19" s="354">
        <f t="shared" si="15"/>
        <v>74.222510022562105</v>
      </c>
      <c r="BV19" s="354">
        <f t="shared" si="15"/>
        <v>78.413156911181105</v>
      </c>
      <c r="BW19" s="354">
        <f t="shared" si="15"/>
        <v>86.389760161033934</v>
      </c>
      <c r="BX19" s="354">
        <f t="shared" si="15"/>
        <v>89.85574972957798</v>
      </c>
      <c r="BY19" s="354">
        <f t="shared" si="15"/>
        <v>83.229440272624629</v>
      </c>
      <c r="BZ19" s="354">
        <f t="shared" si="15"/>
        <v>106.41195595001174</v>
      </c>
      <c r="CA19" s="354">
        <f t="shared" si="15"/>
        <v>84.719343009567694</v>
      </c>
      <c r="CB19" s="354">
        <f t="shared" si="15"/>
        <v>74.891206867639951</v>
      </c>
      <c r="CC19" s="354">
        <f t="shared" si="15"/>
        <v>74.914570018562642</v>
      </c>
      <c r="CD19" s="354">
        <f t="shared" si="15"/>
        <v>67.944160514410157</v>
      </c>
      <c r="CE19" s="354">
        <f t="shared" si="15"/>
        <v>65.806017973833391</v>
      </c>
      <c r="CF19" s="354">
        <f t="shared" si="15"/>
        <v>99.544342227515912</v>
      </c>
      <c r="CG19" s="354">
        <f t="shared" si="15"/>
        <v>76.642722443927767</v>
      </c>
      <c r="CH19" s="354">
        <f t="shared" si="15"/>
        <v>80.753637452747569</v>
      </c>
      <c r="CI19" s="354">
        <f t="shared" si="15"/>
        <v>88.827022966315369</v>
      </c>
      <c r="CJ19" s="354">
        <f t="shared" si="15"/>
        <v>92.478148856336375</v>
      </c>
      <c r="CK19" s="354">
        <f t="shared" si="15"/>
        <v>90.293870413809586</v>
      </c>
      <c r="CL19" s="354">
        <f t="shared" si="15"/>
        <v>110.82250282631951</v>
      </c>
      <c r="CM19" s="354">
        <f t="shared" si="15"/>
        <v>88.582157405518771</v>
      </c>
      <c r="CN19" s="354">
        <f t="shared" si="15"/>
        <v>79.019022378756105</v>
      </c>
      <c r="CO19" s="354">
        <f t="shared" si="15"/>
        <v>78.647020184181713</v>
      </c>
      <c r="CP19" s="354">
        <f t="shared" si="15"/>
        <v>70.307187956227537</v>
      </c>
      <c r="CQ19" s="354">
        <f t="shared" si="15"/>
        <v>68.858915417525921</v>
      </c>
      <c r="CR19" s="354">
        <f t="shared" si="15"/>
        <v>102.70824744879749</v>
      </c>
      <c r="CS19" s="354">
        <f t="shared" si="15"/>
        <v>79.528626311981824</v>
      </c>
      <c r="CT19" s="354">
        <f t="shared" si="15"/>
        <v>83.636923919828376</v>
      </c>
      <c r="CU19" s="354">
        <f t="shared" si="15"/>
        <v>91.696105514815414</v>
      </c>
      <c r="CV19" s="354">
        <f t="shared" si="15"/>
        <v>95.445481634326541</v>
      </c>
      <c r="CW19" s="354">
        <f t="shared" si="15"/>
        <v>95.097416408469996</v>
      </c>
      <c r="CX19" s="354">
        <f t="shared" si="15"/>
        <v>114.49157916123335</v>
      </c>
      <c r="CY19" s="354">
        <f t="shared" si="15"/>
        <v>87.063622008985035</v>
      </c>
      <c r="CZ19" s="354">
        <f t="shared" si="15"/>
        <v>88.249175335187175</v>
      </c>
      <c r="DA19" s="354">
        <f t="shared" si="15"/>
        <v>83.623535480658958</v>
      </c>
      <c r="DB19" s="354">
        <f t="shared" si="15"/>
        <v>71.916879271294064</v>
      </c>
      <c r="DC19" s="354">
        <f t="shared" si="15"/>
        <v>75.755401790164299</v>
      </c>
      <c r="DD19" s="354">
        <f t="shared" si="15"/>
        <v>107.53909400766081</v>
      </c>
      <c r="DE19" s="354">
        <f t="shared" si="15"/>
        <v>83.420033261978745</v>
      </c>
      <c r="DF19" s="354">
        <f t="shared" si="15"/>
        <v>87.827309993862613</v>
      </c>
      <c r="DG19" s="354">
        <f t="shared" si="15"/>
        <v>95.521002817549714</v>
      </c>
      <c r="DH19" s="354">
        <f t="shared" si="15"/>
        <v>99.152429429545592</v>
      </c>
      <c r="DI19" s="354">
        <f t="shared" si="15"/>
        <v>101.34912555138762</v>
      </c>
      <c r="DJ19" s="354">
        <f t="shared" si="15"/>
        <v>119.01474035070443</v>
      </c>
      <c r="DK19" s="354">
        <f t="shared" si="15"/>
        <v>96.019948573695757</v>
      </c>
      <c r="DL19" s="354">
        <f t="shared" si="15"/>
        <v>86.608240258183955</v>
      </c>
      <c r="DM19" s="354">
        <f t="shared" si="15"/>
        <v>85.779112749956056</v>
      </c>
      <c r="DN19" s="354">
        <f t="shared" si="15"/>
        <v>74.994285444804973</v>
      </c>
      <c r="DO19" s="354">
        <f t="shared" si="15"/>
        <v>77.919671036497476</v>
      </c>
      <c r="DP19" s="354">
        <f t="shared" si="15"/>
        <v>110.21640649477494</v>
      </c>
      <c r="DQ19" s="354">
        <f t="shared" si="15"/>
        <v>86.186676993879701</v>
      </c>
      <c r="DR19" s="354">
        <f t="shared" si="15"/>
        <v>90.495036355960579</v>
      </c>
      <c r="DS19" s="354">
        <f t="shared" si="15"/>
        <v>98.253052946174122</v>
      </c>
      <c r="DT19" s="354">
        <f t="shared" si="15"/>
        <v>102.07517114032177</v>
      </c>
      <c r="DU19" s="354">
        <f t="shared" si="15"/>
        <v>104.4272173754629</v>
      </c>
      <c r="DV19" s="354">
        <f t="shared" si="15"/>
        <v>122.03148971562835</v>
      </c>
      <c r="DW19" s="354">
        <f t="shared" si="15"/>
        <v>98.984606363263694</v>
      </c>
      <c r="DX19" s="354">
        <f t="shared" si="15"/>
        <v>92.373567863761522</v>
      </c>
      <c r="DY19" s="354">
        <f t="shared" si="15"/>
        <v>87.22050538811304</v>
      </c>
      <c r="DZ19" s="354">
        <f t="shared" si="15"/>
        <v>79.615238477955842</v>
      </c>
      <c r="EA19" s="354">
        <f t="shared" si="15"/>
        <v>78.909423822602534</v>
      </c>
      <c r="EB19" s="354">
        <f t="shared" si="15"/>
        <v>112.52165778588815</v>
      </c>
      <c r="EC19" s="354">
        <f t="shared" si="15"/>
        <v>88.969045441479295</v>
      </c>
      <c r="ED19" s="354">
        <f t="shared" si="15"/>
        <v>92.939421109033077</v>
      </c>
      <c r="EE19" s="354">
        <f t="shared" ref="EE19:GP19" si="16">$C19*EE17</f>
        <v>100.85843253943585</v>
      </c>
      <c r="EF19" s="354">
        <f t="shared" si="16"/>
        <v>104.95363607252855</v>
      </c>
      <c r="EG19" s="354">
        <f t="shared" si="16"/>
        <v>97.89764519202997</v>
      </c>
      <c r="EH19" s="354">
        <f t="shared" si="16"/>
        <v>121.28355729686854</v>
      </c>
      <c r="EI19" s="354">
        <f t="shared" si="16"/>
        <v>94.431932891627554</v>
      </c>
      <c r="EJ19" s="354">
        <f t="shared" si="16"/>
        <v>95.132836417348003</v>
      </c>
      <c r="EK19" s="354">
        <f t="shared" si="16"/>
        <v>91.236844323813315</v>
      </c>
      <c r="EL19" s="354">
        <f t="shared" si="16"/>
        <v>79.600100305850177</v>
      </c>
      <c r="EM19" s="354">
        <f t="shared" si="16"/>
        <v>83.980055906585079</v>
      </c>
      <c r="EN19" s="354">
        <f t="shared" si="16"/>
        <v>116.36067108350882</v>
      </c>
      <c r="EO19" s="354">
        <f t="shared" si="16"/>
        <v>92.040186666132882</v>
      </c>
      <c r="EP19" s="354">
        <f t="shared" si="16"/>
        <v>96.438761651681261</v>
      </c>
      <c r="EQ19" s="354">
        <f t="shared" si="16"/>
        <v>104.21303319917163</v>
      </c>
      <c r="ER19" s="354">
        <f t="shared" si="16"/>
        <v>108.33468518218318</v>
      </c>
      <c r="ES19" s="354">
        <f t="shared" si="16"/>
        <v>108.68018930908134</v>
      </c>
      <c r="ET19" s="354">
        <f t="shared" si="16"/>
        <v>127.54299164181394</v>
      </c>
      <c r="EU19" s="354">
        <f t="shared" si="16"/>
        <v>104.63380206518423</v>
      </c>
      <c r="EV19" s="354">
        <f t="shared" si="16"/>
        <v>95.07914447650154</v>
      </c>
      <c r="EW19" s="354">
        <f t="shared" si="16"/>
        <v>94.557165668917079</v>
      </c>
      <c r="EX19" s="354">
        <f t="shared" si="16"/>
        <v>83.623583684438827</v>
      </c>
      <c r="EY19" s="354">
        <f t="shared" si="16"/>
        <v>87.027408758706116</v>
      </c>
      <c r="EZ19" s="354">
        <f t="shared" si="16"/>
        <v>119.80033984574297</v>
      </c>
      <c r="FA19" s="354">
        <f t="shared" si="16"/>
        <v>95.462811214535094</v>
      </c>
      <c r="FB19" s="354">
        <f t="shared" si="16"/>
        <v>99.692606770809718</v>
      </c>
      <c r="FC19" s="354">
        <f t="shared" si="16"/>
        <v>107.46937848768076</v>
      </c>
      <c r="FD19" s="354">
        <f t="shared" si="16"/>
        <v>111.74188644918999</v>
      </c>
      <c r="FE19" s="354">
        <f t="shared" si="16"/>
        <v>109.00332559670277</v>
      </c>
      <c r="FF19" s="354">
        <f t="shared" si="16"/>
        <v>129.71925861613249</v>
      </c>
      <c r="FG19" s="354">
        <f t="shared" si="16"/>
        <v>107.10533325890758</v>
      </c>
      <c r="FH19" s="354">
        <f t="shared" si="16"/>
        <v>100.13792678596697</v>
      </c>
      <c r="FI19" s="354">
        <f t="shared" si="16"/>
        <v>95.596260486776444</v>
      </c>
      <c r="FJ19" s="354">
        <f t="shared" si="16"/>
        <v>87.991635393879776</v>
      </c>
      <c r="FK19" s="354">
        <f t="shared" si="16"/>
        <v>87.833717882995103</v>
      </c>
      <c r="FL19" s="354">
        <f t="shared" si="16"/>
        <v>122.02783137009757</v>
      </c>
      <c r="FM19" s="354">
        <f t="shared" si="16"/>
        <v>98.231386311214692</v>
      </c>
      <c r="FN19" s="354">
        <f t="shared" si="16"/>
        <v>102.17095076541615</v>
      </c>
      <c r="FO19" s="354">
        <f t="shared" si="16"/>
        <v>110.15409507537726</v>
      </c>
      <c r="FP19" s="354">
        <f t="shared" si="16"/>
        <v>114.74691651116088</v>
      </c>
      <c r="FQ19" s="354">
        <f t="shared" si="16"/>
        <v>113.88782746153984</v>
      </c>
      <c r="FR19" s="354">
        <f t="shared" si="16"/>
        <v>133.56288790770995</v>
      </c>
      <c r="FS19" s="354">
        <f t="shared" si="16"/>
        <v>110.73560490833864</v>
      </c>
      <c r="FT19" s="354">
        <f t="shared" si="16"/>
        <v>101.10299730864627</v>
      </c>
      <c r="FU19" s="354">
        <f t="shared" si="16"/>
        <v>100.80349822650382</v>
      </c>
      <c r="FV19" s="354">
        <f t="shared" si="16"/>
        <v>89.773401991326537</v>
      </c>
      <c r="FW19" s="354">
        <f t="shared" si="16"/>
        <v>93.523750541756144</v>
      </c>
      <c r="FX19" s="354">
        <f t="shared" si="16"/>
        <v>126.63863088760775</v>
      </c>
      <c r="FY19" s="354">
        <f t="shared" si="16"/>
        <v>102.08792457503152</v>
      </c>
      <c r="FZ19" s="354">
        <f t="shared" si="16"/>
        <v>106.26601675705706</v>
      </c>
      <c r="GA19" s="354">
        <f t="shared" si="16"/>
        <v>114.05903443316599</v>
      </c>
      <c r="GB19" s="354">
        <f t="shared" si="16"/>
        <v>118.65259499357373</v>
      </c>
      <c r="GC19" s="354">
        <f t="shared" si="16"/>
        <v>120.59538856706293</v>
      </c>
      <c r="GD19" s="354">
        <f t="shared" si="16"/>
        <v>138.47948706274531</v>
      </c>
      <c r="GE19" s="354">
        <f t="shared" si="16"/>
        <v>115.1965022394748</v>
      </c>
      <c r="GF19" s="354">
        <f t="shared" si="16"/>
        <v>105.67593243573896</v>
      </c>
      <c r="GG19" s="354">
        <f t="shared" si="16"/>
        <v>105.09527356017091</v>
      </c>
      <c r="GH19" s="354">
        <f t="shared" si="16"/>
        <v>93.788940101564549</v>
      </c>
      <c r="GI19" s="354">
        <f t="shared" si="16"/>
        <v>97.609754865505494</v>
      </c>
      <c r="GJ19" s="354">
        <f t="shared" si="16"/>
        <v>130.76081118404628</v>
      </c>
      <c r="GK19" s="354">
        <f t="shared" si="16"/>
        <v>105.99082009255535</v>
      </c>
      <c r="GL19" s="354">
        <f t="shared" si="16"/>
        <v>110.06294365586392</v>
      </c>
      <c r="GM19" s="354">
        <f t="shared" si="16"/>
        <v>117.79498547863507</v>
      </c>
      <c r="GN19" s="354">
        <f t="shared" si="16"/>
        <v>122.49870003128343</v>
      </c>
      <c r="GO19" s="354">
        <f t="shared" si="16"/>
        <v>122.13375628405417</v>
      </c>
      <c r="GP19" s="354">
        <f t="shared" si="16"/>
        <v>141.36576229271918</v>
      </c>
      <c r="GQ19" s="354">
        <f t="shared" ref="GQ19:JB19" si="17">$C19*GQ17</f>
        <v>113.35528624171836</v>
      </c>
      <c r="GR19" s="354">
        <f t="shared" si="17"/>
        <v>114.32109331815349</v>
      </c>
      <c r="GS19" s="354">
        <f t="shared" si="17"/>
        <v>109.89263520269385</v>
      </c>
      <c r="GT19" s="354">
        <f t="shared" si="17"/>
        <v>97.393145717730064</v>
      </c>
      <c r="GU19" s="354">
        <f t="shared" si="17"/>
        <v>102.35886066811305</v>
      </c>
      <c r="GV19" s="354">
        <f t="shared" si="17"/>
        <v>135.220198130081</v>
      </c>
      <c r="GW19" s="354">
        <f t="shared" si="17"/>
        <v>110.06359344281606</v>
      </c>
      <c r="GX19" s="354">
        <f t="shared" si="17"/>
        <v>114.1165177619756</v>
      </c>
      <c r="GY19" s="354">
        <f t="shared" si="17"/>
        <v>121.74313213379803</v>
      </c>
      <c r="GZ19" s="354">
        <f t="shared" si="17"/>
        <v>126.52443806133415</v>
      </c>
      <c r="HA19" s="354">
        <f t="shared" si="17"/>
        <v>118.85569230050341</v>
      </c>
      <c r="HB19" s="354">
        <f t="shared" si="17"/>
        <v>142.4579982429008</v>
      </c>
      <c r="HC19" s="354">
        <f t="shared" si="17"/>
        <v>120.10417019818269</v>
      </c>
      <c r="HD19" s="354">
        <f t="shared" si="17"/>
        <v>109.92279791452813</v>
      </c>
      <c r="HE19" s="354">
        <f t="shared" si="17"/>
        <v>110.32387264425209</v>
      </c>
      <c r="HF19" s="354">
        <f t="shared" si="17"/>
        <v>99.286217413679893</v>
      </c>
      <c r="HG19" s="354">
        <f t="shared" si="17"/>
        <v>103.61096220460166</v>
      </c>
      <c r="HH19" s="354">
        <f t="shared" si="17"/>
        <v>137.35870676229771</v>
      </c>
      <c r="HI19" s="354">
        <f t="shared" si="17"/>
        <v>112.53227804266099</v>
      </c>
      <c r="HJ19" s="354">
        <f t="shared" si="17"/>
        <v>116.66769831062705</v>
      </c>
      <c r="HK19" s="354">
        <f t="shared" si="17"/>
        <v>124.52558542005015</v>
      </c>
      <c r="HL19" s="354">
        <f t="shared" si="17"/>
        <v>129.66166602542191</v>
      </c>
      <c r="HM19" s="354">
        <f t="shared" si="17"/>
        <v>129.48569909121653</v>
      </c>
      <c r="HN19" s="354">
        <f t="shared" si="17"/>
        <v>148.71913193176459</v>
      </c>
      <c r="HO19" s="354">
        <f t="shared" si="17"/>
        <v>125.52054871339666</v>
      </c>
      <c r="HP19" s="354">
        <f t="shared" si="17"/>
        <v>115.82914535664911</v>
      </c>
      <c r="HQ19" s="354">
        <f t="shared" si="17"/>
        <v>115.5922642699441</v>
      </c>
      <c r="HR19" s="354">
        <f t="shared" si="17"/>
        <v>106.08818787151597</v>
      </c>
      <c r="HS19" s="354">
        <f t="shared" si="17"/>
        <v>106.20199763841916</v>
      </c>
      <c r="HT19" s="354">
        <f t="shared" si="17"/>
        <v>141.51735353953853</v>
      </c>
      <c r="HU19" s="354">
        <f t="shared" si="17"/>
        <v>116.86654211602422</v>
      </c>
      <c r="HV19" s="354">
        <f t="shared" si="17"/>
        <v>120.4653874718723</v>
      </c>
      <c r="HW19" s="354">
        <f t="shared" si="17"/>
        <v>128.41542735399517</v>
      </c>
      <c r="HX19" s="354">
        <f t="shared" si="17"/>
        <v>133.75427362429133</v>
      </c>
      <c r="HY19" s="354">
        <f t="shared" si="17"/>
        <v>132.36117924537601</v>
      </c>
      <c r="HZ19" s="354">
        <f t="shared" si="17"/>
        <v>152.29074922189463</v>
      </c>
      <c r="IA19" s="354">
        <f t="shared" si="17"/>
        <v>124.2501901559755</v>
      </c>
      <c r="IB19" s="354">
        <f t="shared" si="17"/>
        <v>125.11767051958989</v>
      </c>
      <c r="IC19" s="354">
        <f t="shared" si="17"/>
        <v>120.93452850958899</v>
      </c>
      <c r="ID19" s="354">
        <f t="shared" si="17"/>
        <v>108.19842852180432</v>
      </c>
      <c r="IE19" s="354">
        <f t="shared" si="17"/>
        <v>113.70337152034729</v>
      </c>
      <c r="IF19" s="354">
        <f t="shared" si="17"/>
        <v>147.0884726151877</v>
      </c>
      <c r="IG19" s="354">
        <f t="shared" si="17"/>
        <v>121.53935483221419</v>
      </c>
      <c r="IH19" s="354">
        <f t="shared" si="17"/>
        <v>125.47889422045017</v>
      </c>
      <c r="II19" s="354">
        <f t="shared" si="17"/>
        <v>133.10913994368667</v>
      </c>
      <c r="IJ19" s="354">
        <f t="shared" si="17"/>
        <v>138.40731893444735</v>
      </c>
      <c r="IK19" s="354">
        <f t="shared" si="17"/>
        <v>139.56473924930469</v>
      </c>
      <c r="IL19" s="354">
        <f t="shared" si="17"/>
        <v>157.80658177566045</v>
      </c>
      <c r="IM19" s="354">
        <f t="shared" si="17"/>
        <v>134.20615770882773</v>
      </c>
      <c r="IN19" s="354">
        <f t="shared" si="17"/>
        <v>124.48641438584066</v>
      </c>
      <c r="IO19" s="354">
        <f t="shared" si="17"/>
        <v>124.12455439508656</v>
      </c>
      <c r="IP19" s="354">
        <f t="shared" si="17"/>
        <v>112.29709372900612</v>
      </c>
      <c r="IQ19" s="354">
        <f t="shared" si="17"/>
        <v>116.93816264938327</v>
      </c>
      <c r="IR19" s="354">
        <f t="shared" si="17"/>
        <v>150.88230161774393</v>
      </c>
      <c r="IS19" s="354">
        <f t="shared" si="17"/>
        <v>125.39432422367669</v>
      </c>
      <c r="IT19" s="354">
        <f t="shared" si="17"/>
        <v>129.22866882454124</v>
      </c>
      <c r="IU19" s="354">
        <f t="shared" si="17"/>
        <v>136.9257044196805</v>
      </c>
      <c r="IV19" s="354">
        <f t="shared" si="17"/>
        <v>142.4577848608354</v>
      </c>
      <c r="IW19" s="354">
        <f t="shared" si="17"/>
        <v>143.748354299065</v>
      </c>
      <c r="IX19" s="354">
        <f t="shared" si="17"/>
        <v>161.94751012886874</v>
      </c>
      <c r="IY19" s="354">
        <f t="shared" si="17"/>
        <v>138.28320512756699</v>
      </c>
      <c r="IZ19" s="354">
        <f t="shared" si="17"/>
        <v>131.35918591277866</v>
      </c>
      <c r="JA19" s="354">
        <f t="shared" si="17"/>
        <v>126.68635905681323</v>
      </c>
      <c r="JB19" s="354">
        <f t="shared" si="17"/>
        <v>118.01488212419514</v>
      </c>
      <c r="JC19" s="354">
        <f t="shared" ref="JC19:LN19" si="18">$C19*JC17</f>
        <v>119.06704723627699</v>
      </c>
      <c r="JD19" s="354">
        <f t="shared" si="18"/>
        <v>154.3671366789647</v>
      </c>
      <c r="JE19" s="354">
        <f t="shared" si="18"/>
        <v>129.32200548207371</v>
      </c>
      <c r="JF19" s="354">
        <f t="shared" si="18"/>
        <v>132.80755138836776</v>
      </c>
      <c r="JG19" s="354">
        <f t="shared" si="18"/>
        <v>140.66457982779278</v>
      </c>
      <c r="JH19" s="354">
        <f t="shared" si="18"/>
        <v>146.51118029160315</v>
      </c>
      <c r="JI19" s="354">
        <f t="shared" si="18"/>
        <v>145.53446373571617</v>
      </c>
      <c r="JJ19" s="354">
        <f t="shared" si="18"/>
        <v>165.174593794868</v>
      </c>
      <c r="JK19" s="354">
        <f t="shared" si="18"/>
        <v>136.84648439975143</v>
      </c>
      <c r="JL19" s="354">
        <f t="shared" si="18"/>
        <v>137.65608423541042</v>
      </c>
      <c r="JM19" s="354">
        <f t="shared" si="18"/>
        <v>133.53790035367857</v>
      </c>
      <c r="JN19" s="354">
        <f t="shared" si="18"/>
        <v>120.4300341770256</v>
      </c>
      <c r="JO19" s="354">
        <f t="shared" si="18"/>
        <v>126.45237276776649</v>
      </c>
      <c r="JP19" s="354">
        <f t="shared" si="18"/>
        <v>160.32602495566971</v>
      </c>
      <c r="JQ19" s="354">
        <f t="shared" si="18"/>
        <v>134.29799297929765</v>
      </c>
      <c r="JR19" s="354">
        <f t="shared" si="18"/>
        <v>138.07330787409555</v>
      </c>
      <c r="JS19" s="354">
        <f t="shared" si="18"/>
        <v>145.67068890295889</v>
      </c>
      <c r="JT19" s="354">
        <f t="shared" si="18"/>
        <v>151.49399344405151</v>
      </c>
      <c r="JU19" s="354">
        <f t="shared" si="18"/>
        <v>150.65449441055469</v>
      </c>
      <c r="JV19" s="354">
        <f t="shared" si="18"/>
        <v>170.08730194079521</v>
      </c>
      <c r="JW19" s="354">
        <f t="shared" si="18"/>
        <v>146.48458851577894</v>
      </c>
      <c r="JX19" s="354">
        <f t="shared" si="18"/>
        <v>136.56506559134885</v>
      </c>
      <c r="JY19" s="354">
        <f t="shared" si="18"/>
        <v>136.5160764112629</v>
      </c>
      <c r="JZ19" s="354">
        <f t="shared" si="18"/>
        <v>124.43988167037503</v>
      </c>
      <c r="KA19" s="354">
        <f t="shared" si="18"/>
        <v>129.66692345100907</v>
      </c>
      <c r="KB19" s="354">
        <f t="shared" si="18"/>
        <v>164.1933422273743</v>
      </c>
      <c r="KC19" s="354">
        <f t="shared" si="18"/>
        <v>138.2774373846307</v>
      </c>
      <c r="KD19" s="354">
        <f t="shared" si="18"/>
        <v>141.98802038756622</v>
      </c>
      <c r="KE19" s="354">
        <f t="shared" si="18"/>
        <v>149.69100625728811</v>
      </c>
      <c r="KF19" s="354">
        <f t="shared" si="18"/>
        <v>155.79290165169976</v>
      </c>
      <c r="KG19" s="354">
        <f t="shared" si="18"/>
        <v>151.90919252398368</v>
      </c>
      <c r="KH19" s="354">
        <f t="shared" si="18"/>
        <v>173.26819224593879</v>
      </c>
      <c r="KI19" s="354">
        <f t="shared" si="18"/>
        <v>149.99111270705643</v>
      </c>
      <c r="KJ19" s="354">
        <f t="shared" si="18"/>
        <v>142.68823234972533</v>
      </c>
      <c r="KK19" s="354">
        <f t="shared" si="18"/>
        <v>138.6616960650806</v>
      </c>
      <c r="KL19" s="354">
        <f t="shared" si="18"/>
        <v>129.91204545591435</v>
      </c>
      <c r="KM19" s="354">
        <f t="shared" si="18"/>
        <v>131.64138112339509</v>
      </c>
      <c r="KN19" s="354">
        <f t="shared" si="18"/>
        <v>167.64751711375288</v>
      </c>
      <c r="KO19" s="354">
        <f t="shared" si="18"/>
        <v>142.24815112136037</v>
      </c>
      <c r="KP19" s="354">
        <f t="shared" si="18"/>
        <v>145.66685188208416</v>
      </c>
      <c r="KQ19" s="354">
        <f t="shared" si="18"/>
        <v>153.58320953372782</v>
      </c>
      <c r="KR19" s="354">
        <f t="shared" si="18"/>
        <v>160.05638843649248</v>
      </c>
      <c r="KS19" s="354">
        <f t="shared" si="18"/>
        <v>158.03047869222959</v>
      </c>
      <c r="KT19" s="354">
        <f t="shared" si="18"/>
        <v>178.37180278521495</v>
      </c>
      <c r="KU19" s="354">
        <f t="shared" si="18"/>
        <v>154.87049854406058</v>
      </c>
      <c r="KV19" s="354">
        <f t="shared" si="18"/>
        <v>144.89864559624357</v>
      </c>
      <c r="KW19" s="354">
        <f t="shared" si="18"/>
        <v>145.12982963888936</v>
      </c>
      <c r="KX19" s="354">
        <f t="shared" si="18"/>
        <v>132.92984373508745</v>
      </c>
      <c r="KY19" s="354">
        <f t="shared" si="18"/>
        <v>138.61480342805888</v>
      </c>
      <c r="KZ19" s="354">
        <f t="shared" si="18"/>
        <v>173.58687836060602</v>
      </c>
      <c r="LA19" s="354">
        <f t="shared" si="18"/>
        <v>147.3961438448045</v>
      </c>
      <c r="LB19" s="354">
        <f t="shared" si="18"/>
        <v>151.04194225307839</v>
      </c>
      <c r="LC19" s="354">
        <f t="shared" si="18"/>
        <v>158.76743093266049</v>
      </c>
      <c r="LD19" s="354">
        <f t="shared" si="18"/>
        <v>165.28720810803131</v>
      </c>
      <c r="LE19" s="354">
        <f t="shared" si="18"/>
        <v>165.81616296663321</v>
      </c>
      <c r="LF19" s="354">
        <f t="shared" si="18"/>
        <v>184.51969615449468</v>
      </c>
      <c r="LG19" s="354">
        <f t="shared" si="18"/>
        <v>160.57406875234992</v>
      </c>
      <c r="LH19" s="354">
        <f t="shared" si="18"/>
        <v>150.6945498234449</v>
      </c>
      <c r="LI19" s="354">
        <f t="shared" si="18"/>
        <v>150.68018766792287</v>
      </c>
      <c r="LJ19" s="354">
        <f t="shared" si="18"/>
        <v>138.18834780146008</v>
      </c>
      <c r="LK19" s="354">
        <f t="shared" si="18"/>
        <v>143.99565511481876</v>
      </c>
      <c r="LL19" s="354">
        <f t="shared" si="18"/>
        <v>179.05619876585229</v>
      </c>
      <c r="LM19" s="354">
        <f t="shared" si="18"/>
        <v>152.61263992384519</v>
      </c>
      <c r="LN19" s="354">
        <f t="shared" si="18"/>
        <v>156.14388944059175</v>
      </c>
      <c r="LO19" s="354">
        <f t="shared" ref="LO19:NA19" si="19">$C19*LO17</f>
        <v>163.81050009533442</v>
      </c>
      <c r="LP19" s="354">
        <f t="shared" si="19"/>
        <v>170.48966467551634</v>
      </c>
      <c r="LQ19" s="354">
        <f t="shared" si="19"/>
        <v>168.90420765008164</v>
      </c>
      <c r="LR19" s="354">
        <f t="shared" si="19"/>
        <v>188.84383743409293</v>
      </c>
      <c r="LS19" s="354">
        <f t="shared" si="19"/>
        <v>160.13113771652127</v>
      </c>
      <c r="LT19" s="354">
        <f t="shared" si="19"/>
        <v>160.74539912565251</v>
      </c>
      <c r="LU19" s="354">
        <f t="shared" si="19"/>
        <v>156.87619612208084</v>
      </c>
      <c r="LV19" s="354">
        <f t="shared" si="19"/>
        <v>143.15230620610595</v>
      </c>
      <c r="LW19" s="354">
        <f t="shared" si="19"/>
        <v>150.14828145256101</v>
      </c>
      <c r="LX19" s="354">
        <f t="shared" si="19"/>
        <v>184.95851765741335</v>
      </c>
      <c r="LY19" s="354">
        <f t="shared" si="19"/>
        <v>158.08323290887901</v>
      </c>
      <c r="LZ19" s="354">
        <f t="shared" si="19"/>
        <v>161.57891574871348</v>
      </c>
      <c r="MA19" s="354">
        <f t="shared" si="19"/>
        <v>169.13542897031718</v>
      </c>
      <c r="MB19" s="354">
        <f t="shared" si="19"/>
        <v>175.93708642494283</v>
      </c>
      <c r="MC19" s="354">
        <f t="shared" si="19"/>
        <v>167.01660676178435</v>
      </c>
      <c r="MD19" s="354">
        <f t="shared" si="19"/>
        <v>191.3453192430193</v>
      </c>
      <c r="ME19" s="354">
        <f t="shared" si="19"/>
        <v>168.27238206901336</v>
      </c>
      <c r="MF19" s="354">
        <f t="shared" si="19"/>
        <v>157.73134274522855</v>
      </c>
      <c r="MG19" s="354">
        <f t="shared" si="19"/>
        <v>158.70499096984994</v>
      </c>
      <c r="MH19" s="354">
        <f t="shared" si="19"/>
        <v>146.41346287455949</v>
      </c>
      <c r="MI19" s="354">
        <f t="shared" si="19"/>
        <v>152.81715892092137</v>
      </c>
      <c r="MJ19" s="354">
        <f t="shared" si="19"/>
        <v>188.56045448234138</v>
      </c>
      <c r="MK19" s="354">
        <f t="shared" si="19"/>
        <v>161.97401449517224</v>
      </c>
      <c r="ML19" s="354">
        <f t="shared" si="19"/>
        <v>165.53865187798243</v>
      </c>
      <c r="MM19" s="354">
        <f t="shared" si="19"/>
        <v>173.32469478850803</v>
      </c>
      <c r="MN19" s="354">
        <f t="shared" si="19"/>
        <v>180.52949009463458</v>
      </c>
      <c r="MO19" s="354">
        <f t="shared" si="19"/>
        <v>179.07177951292852</v>
      </c>
      <c r="MP19" s="354">
        <f t="shared" si="19"/>
        <v>199.05255475797122</v>
      </c>
      <c r="MQ19" s="354">
        <f t="shared" si="19"/>
        <v>175.1189538775364</v>
      </c>
      <c r="MR19" s="354">
        <f t="shared" si="19"/>
        <v>165.0606593408543</v>
      </c>
      <c r="MS19" s="354">
        <f t="shared" si="19"/>
        <v>165.41079103061639</v>
      </c>
      <c r="MT19" s="354">
        <f t="shared" si="19"/>
        <v>152.64235530460257</v>
      </c>
      <c r="MU19" s="354">
        <f t="shared" si="19"/>
        <v>159.13867844885777</v>
      </c>
      <c r="MV19" s="354">
        <f t="shared" si="19"/>
        <v>194.87768580202385</v>
      </c>
      <c r="MW19" s="354">
        <f t="shared" si="19"/>
        <v>167.94693842713056</v>
      </c>
      <c r="MX19" s="354">
        <f t="shared" si="19"/>
        <v>171.34112981531891</v>
      </c>
      <c r="MY19" s="354">
        <f t="shared" si="19"/>
        <v>179.01881577051608</v>
      </c>
      <c r="MZ19" s="354">
        <f t="shared" si="19"/>
        <v>186.35827187055042</v>
      </c>
      <c r="NA19" s="478">
        <f t="shared" si="19"/>
        <v>181.72778978565873</v>
      </c>
    </row>
    <row r="20" spans="1:365" x14ac:dyDescent="0.2">
      <c r="A20" s="260" t="s">
        <v>601</v>
      </c>
      <c r="B20" s="258" t="s">
        <v>596</v>
      </c>
      <c r="C20" s="275">
        <v>2.5000000000000001E-2</v>
      </c>
      <c r="E20" s="263"/>
      <c r="F20" s="354">
        <f>$C20*F17</f>
        <v>3966.9218172874189</v>
      </c>
      <c r="G20" s="354">
        <f t="shared" ref="G20:BR20" si="20">$C20*G17</f>
        <v>2828.630450585692</v>
      </c>
      <c r="H20" s="354">
        <f t="shared" si="20"/>
        <v>2867.1903989984944</v>
      </c>
      <c r="I20" s="354">
        <f t="shared" si="20"/>
        <v>2680.60945449565</v>
      </c>
      <c r="J20" s="354">
        <f t="shared" si="20"/>
        <v>2213.3813295833752</v>
      </c>
      <c r="K20" s="354">
        <f t="shared" si="20"/>
        <v>2341.2981990224102</v>
      </c>
      <c r="L20" s="354">
        <f t="shared" si="20"/>
        <v>3680.8459952788248</v>
      </c>
      <c r="M20" s="354">
        <f t="shared" si="20"/>
        <v>2680.7701066087166</v>
      </c>
      <c r="N20" s="354">
        <f t="shared" si="20"/>
        <v>2886.5081939448914</v>
      </c>
      <c r="O20" s="354">
        <f t="shared" si="20"/>
        <v>3223.6982021142449</v>
      </c>
      <c r="P20" s="354">
        <f t="shared" si="20"/>
        <v>3341.4290981642089</v>
      </c>
      <c r="Q20" s="354">
        <f t="shared" si="20"/>
        <v>3392.9789499433655</v>
      </c>
      <c r="R20" s="354">
        <f t="shared" si="20"/>
        <v>4184.7587227153426</v>
      </c>
      <c r="S20" s="354">
        <f t="shared" si="20"/>
        <v>3217.4165957045616</v>
      </c>
      <c r="T20" s="354">
        <f t="shared" si="20"/>
        <v>2814.5867561665914</v>
      </c>
      <c r="U20" s="354">
        <f t="shared" si="20"/>
        <v>2774.2754643824378</v>
      </c>
      <c r="V20" s="354">
        <f t="shared" si="20"/>
        <v>2338.8432200434822</v>
      </c>
      <c r="W20" s="354">
        <f t="shared" si="20"/>
        <v>2423.8933278920754</v>
      </c>
      <c r="X20" s="354">
        <f t="shared" si="20"/>
        <v>3779.6277792167757</v>
      </c>
      <c r="Y20" s="354">
        <f t="shared" si="20"/>
        <v>2780.4093845212356</v>
      </c>
      <c r="Z20" s="354">
        <f t="shared" si="20"/>
        <v>2979.616167527241</v>
      </c>
      <c r="AA20" s="354">
        <f t="shared" si="20"/>
        <v>3317.2865890117691</v>
      </c>
      <c r="AB20" s="354">
        <f t="shared" si="20"/>
        <v>3440.4492071585055</v>
      </c>
      <c r="AC20" s="354">
        <f t="shared" si="20"/>
        <v>3359.9136823378985</v>
      </c>
      <c r="AD20" s="354">
        <f t="shared" si="20"/>
        <v>4233.0571286963095</v>
      </c>
      <c r="AE20" s="354">
        <f t="shared" si="20"/>
        <v>3278.5293666422704</v>
      </c>
      <c r="AF20" s="354">
        <f t="shared" si="20"/>
        <v>2988.8930000404125</v>
      </c>
      <c r="AG20" s="354">
        <f t="shared" si="20"/>
        <v>2775.4442551287511</v>
      </c>
      <c r="AH20" s="354">
        <f t="shared" si="20"/>
        <v>2485.0553867915041</v>
      </c>
      <c r="AI20" s="354">
        <f t="shared" si="20"/>
        <v>2415.3475834930864</v>
      </c>
      <c r="AJ20" s="354">
        <f t="shared" si="20"/>
        <v>3831.4533216556915</v>
      </c>
      <c r="AK20" s="354">
        <f t="shared" si="20"/>
        <v>2857.1585948013999</v>
      </c>
      <c r="AL20" s="354">
        <f t="shared" si="20"/>
        <v>3044.5129440197975</v>
      </c>
      <c r="AM20" s="354">
        <f t="shared" si="20"/>
        <v>3391.3737664702112</v>
      </c>
      <c r="AN20" s="354">
        <f t="shared" si="20"/>
        <v>3527.0835399956304</v>
      </c>
      <c r="AO20" s="354">
        <f t="shared" si="20"/>
        <v>3645.6690215863855</v>
      </c>
      <c r="AP20" s="354">
        <f t="shared" si="20"/>
        <v>4402.9925516476087</v>
      </c>
      <c r="AQ20" s="354">
        <f t="shared" si="20"/>
        <v>3214.5547801244861</v>
      </c>
      <c r="AR20" s="354">
        <f t="shared" si="20"/>
        <v>3277.7430127358748</v>
      </c>
      <c r="AS20" s="354">
        <f t="shared" si="20"/>
        <v>3058.9869589776617</v>
      </c>
      <c r="AT20" s="354">
        <f t="shared" si="20"/>
        <v>2563.835904946307</v>
      </c>
      <c r="AU20" s="354">
        <f t="shared" si="20"/>
        <v>2699.8917432380908</v>
      </c>
      <c r="AV20" s="354">
        <f t="shared" si="20"/>
        <v>4042.4128191339596</v>
      </c>
      <c r="AW20" s="354">
        <f t="shared" si="20"/>
        <v>3021.119012437327</v>
      </c>
      <c r="AX20" s="354">
        <f t="shared" si="20"/>
        <v>3216.8615011365764</v>
      </c>
      <c r="AY20" s="354">
        <f t="shared" si="20"/>
        <v>3548.1936517067829</v>
      </c>
      <c r="AZ20" s="354">
        <f t="shared" si="20"/>
        <v>3676.4551871997537</v>
      </c>
      <c r="BA20" s="354">
        <f t="shared" si="20"/>
        <v>3796.4096474777434</v>
      </c>
      <c r="BB20" s="354">
        <f t="shared" si="20"/>
        <v>4543.426087864681</v>
      </c>
      <c r="BC20" s="354">
        <f t="shared" si="20"/>
        <v>3558.5245583454525</v>
      </c>
      <c r="BD20" s="354">
        <f t="shared" si="20"/>
        <v>3157.1570837510185</v>
      </c>
      <c r="BE20" s="354">
        <f t="shared" si="20"/>
        <v>3112.3759621861009</v>
      </c>
      <c r="BF20" s="354">
        <f t="shared" si="20"/>
        <v>2662.7051750163114</v>
      </c>
      <c r="BG20" s="354">
        <f t="shared" si="20"/>
        <v>2760.7120445173591</v>
      </c>
      <c r="BH20" s="354">
        <f t="shared" si="20"/>
        <v>4128.0223453480812</v>
      </c>
      <c r="BI20" s="354">
        <f t="shared" si="20"/>
        <v>3113.608954942913</v>
      </c>
      <c r="BJ20" s="354">
        <f t="shared" si="20"/>
        <v>3306.9847445090863</v>
      </c>
      <c r="BK20" s="354">
        <f t="shared" si="20"/>
        <v>3642.6732015851589</v>
      </c>
      <c r="BL20" s="354">
        <f t="shared" si="20"/>
        <v>3779.7776024094237</v>
      </c>
      <c r="BM20" s="354">
        <f t="shared" si="20"/>
        <v>3804.3954628701599</v>
      </c>
      <c r="BN20" s="354">
        <f t="shared" si="20"/>
        <v>4612.2330815068563</v>
      </c>
      <c r="BO20" s="354">
        <f t="shared" si="20"/>
        <v>3638.1736547157652</v>
      </c>
      <c r="BP20" s="354">
        <f t="shared" si="20"/>
        <v>3352.2049951707909</v>
      </c>
      <c r="BQ20" s="354">
        <f t="shared" si="20"/>
        <v>3131.2813423329808</v>
      </c>
      <c r="BR20" s="354">
        <f t="shared" si="20"/>
        <v>2825.1426945431044</v>
      </c>
      <c r="BS20" s="354">
        <f t="shared" ref="BS20:ED20" si="21">$C20*BS17</f>
        <v>2768.2563496715934</v>
      </c>
      <c r="BT20" s="354">
        <f t="shared" si="21"/>
        <v>4195.3618010309192</v>
      </c>
      <c r="BU20" s="354">
        <f t="shared" si="21"/>
        <v>3204.8942452696765</v>
      </c>
      <c r="BV20" s="354">
        <f t="shared" si="21"/>
        <v>3385.8444730807496</v>
      </c>
      <c r="BW20" s="354">
        <f t="shared" si="21"/>
        <v>3730.2705756806449</v>
      </c>
      <c r="BX20" s="354">
        <f t="shared" si="21"/>
        <v>3879.9304298005732</v>
      </c>
      <c r="BY20" s="354">
        <f t="shared" si="21"/>
        <v>3593.8093994081714</v>
      </c>
      <c r="BZ20" s="354">
        <f t="shared" si="21"/>
        <v>4594.8198888506213</v>
      </c>
      <c r="CA20" s="354">
        <f t="shared" si="21"/>
        <v>3658.1427223608562</v>
      </c>
      <c r="CB20" s="354">
        <f t="shared" si="21"/>
        <v>3233.7682710870267</v>
      </c>
      <c r="CC20" s="354">
        <f t="shared" si="21"/>
        <v>3234.7770813242541</v>
      </c>
      <c r="CD20" s="354">
        <f t="shared" si="21"/>
        <v>2933.7979673029058</v>
      </c>
      <c r="CE20" s="354">
        <f t="shared" si="21"/>
        <v>2841.4739442837745</v>
      </c>
      <c r="CF20" s="354">
        <f t="shared" si="21"/>
        <v>4298.2794499558522</v>
      </c>
      <c r="CG20" s="354">
        <f t="shared" si="21"/>
        <v>3309.3979175276904</v>
      </c>
      <c r="CH20" s="354">
        <f t="shared" si="21"/>
        <v>3486.9053590107978</v>
      </c>
      <c r="CI20" s="354">
        <f t="shared" si="21"/>
        <v>3835.5104757659678</v>
      </c>
      <c r="CJ20" s="354">
        <f t="shared" si="21"/>
        <v>3993.1644320943979</v>
      </c>
      <c r="CK20" s="354">
        <f t="shared" si="21"/>
        <v>3898.8482817999284</v>
      </c>
      <c r="CL20" s="354">
        <f t="shared" si="21"/>
        <v>4785.2652981755555</v>
      </c>
      <c r="CM20" s="354">
        <f t="shared" si="21"/>
        <v>3824.9372921532981</v>
      </c>
      <c r="CN20" s="354">
        <f t="shared" si="21"/>
        <v>3412.0054685772443</v>
      </c>
      <c r="CO20" s="354">
        <f t="shared" si="21"/>
        <v>3395.942582907428</v>
      </c>
      <c r="CP20" s="354">
        <f t="shared" si="21"/>
        <v>3035.8324181371977</v>
      </c>
      <c r="CQ20" s="354">
        <f t="shared" si="21"/>
        <v>2973.2966682217616</v>
      </c>
      <c r="CR20" s="354">
        <f t="shared" si="21"/>
        <v>4434.8954392720543</v>
      </c>
      <c r="CS20" s="354">
        <f t="shared" si="21"/>
        <v>3434.0099347757787</v>
      </c>
      <c r="CT20" s="354">
        <f t="shared" si="21"/>
        <v>3611.4043580745893</v>
      </c>
      <c r="CU20" s="354">
        <f t="shared" si="21"/>
        <v>3959.3961560817684</v>
      </c>
      <c r="CV20" s="354">
        <f t="shared" si="21"/>
        <v>4121.2925126603868</v>
      </c>
      <c r="CW20" s="354">
        <f t="shared" si="21"/>
        <v>4106.2632144193676</v>
      </c>
      <c r="CX20" s="354">
        <f t="shared" si="21"/>
        <v>4943.6943465551649</v>
      </c>
      <c r="CY20" s="354">
        <f t="shared" si="21"/>
        <v>3759.3676239743336</v>
      </c>
      <c r="CZ20" s="354">
        <f t="shared" si="21"/>
        <v>3810.5592777118663</v>
      </c>
      <c r="DA20" s="354">
        <f t="shared" si="21"/>
        <v>3610.8262513569084</v>
      </c>
      <c r="DB20" s="354">
        <f t="shared" si="21"/>
        <v>3105.3381574438999</v>
      </c>
      <c r="DC20" s="354">
        <f t="shared" si="21"/>
        <v>3271.0838150257537</v>
      </c>
      <c r="DD20" s="354">
        <f t="shared" si="21"/>
        <v>4643.4891978444275</v>
      </c>
      <c r="DE20" s="354">
        <f t="shared" si="21"/>
        <v>3602.0391180553052</v>
      </c>
      <c r="DF20" s="354">
        <f t="shared" si="21"/>
        <v>3792.3433240304457</v>
      </c>
      <c r="DG20" s="354">
        <f t="shared" si="21"/>
        <v>4124.5534830241522</v>
      </c>
      <c r="DH20" s="354">
        <f t="shared" si="21"/>
        <v>4281.3568334816746</v>
      </c>
      <c r="DI20" s="354">
        <f t="shared" si="21"/>
        <v>4376.2091735245767</v>
      </c>
      <c r="DJ20" s="354">
        <f t="shared" si="21"/>
        <v>5139.0023907341674</v>
      </c>
      <c r="DK20" s="354">
        <f t="shared" si="21"/>
        <v>4146.0977339810133</v>
      </c>
      <c r="DL20" s="354">
        <f t="shared" si="21"/>
        <v>3739.7044469664479</v>
      </c>
      <c r="DM20" s="354">
        <f t="shared" si="21"/>
        <v>3703.9030980373072</v>
      </c>
      <c r="DN20" s="354">
        <f t="shared" si="21"/>
        <v>3238.2191571951134</v>
      </c>
      <c r="DO20" s="354">
        <f t="shared" si="21"/>
        <v>3364.5359773236723</v>
      </c>
      <c r="DP20" s="354">
        <f t="shared" si="21"/>
        <v>4759.094334077794</v>
      </c>
      <c r="DQ20" s="354">
        <f t="shared" si="21"/>
        <v>3721.5015368334557</v>
      </c>
      <c r="DR20" s="354">
        <f t="shared" si="21"/>
        <v>3907.5345357429433</v>
      </c>
      <c r="DS20" s="354">
        <f t="shared" si="21"/>
        <v>4242.5221657371867</v>
      </c>
      <c r="DT20" s="354">
        <f t="shared" si="21"/>
        <v>4407.5594920340309</v>
      </c>
      <c r="DU20" s="354">
        <f t="shared" si="21"/>
        <v>4509.1197793554993</v>
      </c>
      <c r="DV20" s="354">
        <f t="shared" si="21"/>
        <v>5269.2642570618709</v>
      </c>
      <c r="DW20" s="354">
        <f t="shared" si="21"/>
        <v>4274.1103097628347</v>
      </c>
      <c r="DX20" s="354">
        <f t="shared" si="21"/>
        <v>3988.6486723718299</v>
      </c>
      <c r="DY20" s="354">
        <f t="shared" si="21"/>
        <v>3766.1417769744544</v>
      </c>
      <c r="DZ20" s="354">
        <f t="shared" si="21"/>
        <v>3437.7498087333706</v>
      </c>
      <c r="EA20" s="354">
        <f t="shared" si="21"/>
        <v>3407.2730527400586</v>
      </c>
      <c r="EB20" s="354">
        <f t="shared" si="21"/>
        <v>4858.6340369865666</v>
      </c>
      <c r="EC20" s="354">
        <f t="shared" si="21"/>
        <v>3841.6429416878755</v>
      </c>
      <c r="ED20" s="354">
        <f t="shared" si="21"/>
        <v>4013.0819582966355</v>
      </c>
      <c r="EE20" s="354">
        <f t="shared" ref="EE20:GP20" si="22">$C20*EE17</f>
        <v>4355.021272310777</v>
      </c>
      <c r="EF20" s="354">
        <f t="shared" si="22"/>
        <v>4531.8502994135688</v>
      </c>
      <c r="EG20" s="354">
        <f t="shared" si="22"/>
        <v>4227.175820462222</v>
      </c>
      <c r="EH20" s="354">
        <f t="shared" si="22"/>
        <v>5236.9688751891035</v>
      </c>
      <c r="EI20" s="354">
        <f t="shared" si="22"/>
        <v>4077.5279386546181</v>
      </c>
      <c r="EJ20" s="354">
        <f t="shared" si="22"/>
        <v>4107.7926343027157</v>
      </c>
      <c r="EK20" s="354">
        <f t="shared" si="22"/>
        <v>3939.5654666093851</v>
      </c>
      <c r="EL20" s="354">
        <f t="shared" si="22"/>
        <v>3437.0961493428354</v>
      </c>
      <c r="EM20" s="354">
        <f t="shared" si="22"/>
        <v>3626.2206412936594</v>
      </c>
      <c r="EN20" s="354">
        <f t="shared" si="22"/>
        <v>5024.4008861717821</v>
      </c>
      <c r="EO20" s="354">
        <f t="shared" si="22"/>
        <v>3974.2534237951331</v>
      </c>
      <c r="EP20" s="354">
        <f t="shared" si="22"/>
        <v>4164.1818923188466</v>
      </c>
      <c r="EQ20" s="354">
        <f t="shared" si="22"/>
        <v>4499.871403979686</v>
      </c>
      <c r="ER20" s="354">
        <f t="shared" si="22"/>
        <v>4677.8424631279513</v>
      </c>
      <c r="ES20" s="354">
        <f t="shared" si="22"/>
        <v>4692.7611742800827</v>
      </c>
      <c r="ET20" s="354">
        <f t="shared" si="22"/>
        <v>5507.2484050064168</v>
      </c>
      <c r="EU20" s="354">
        <f t="shared" si="22"/>
        <v>4518.0400123555346</v>
      </c>
      <c r="EV20" s="354">
        <f t="shared" si="22"/>
        <v>4105.4742407023932</v>
      </c>
      <c r="EW20" s="354">
        <f t="shared" si="22"/>
        <v>4082.93543305399</v>
      </c>
      <c r="EX20" s="354">
        <f t="shared" si="22"/>
        <v>3610.8283327742124</v>
      </c>
      <c r="EY20" s="354">
        <f t="shared" si="22"/>
        <v>3757.803952287858</v>
      </c>
      <c r="EZ20" s="354">
        <f t="shared" si="22"/>
        <v>5172.9242198392521</v>
      </c>
      <c r="FA20" s="354">
        <f t="shared" si="22"/>
        <v>4122.04079605671</v>
      </c>
      <c r="FB20" s="354">
        <f t="shared" si="22"/>
        <v>4304.6814455423046</v>
      </c>
      <c r="FC20" s="354">
        <f t="shared" si="22"/>
        <v>4640.4789133805607</v>
      </c>
      <c r="FD20" s="354">
        <f t="shared" si="22"/>
        <v>4824.9638651094565</v>
      </c>
      <c r="FE20" s="354">
        <f t="shared" si="22"/>
        <v>4706.714052299445</v>
      </c>
      <c r="FF20" s="354">
        <f t="shared" si="22"/>
        <v>5601.2186237452297</v>
      </c>
      <c r="FG20" s="354">
        <f t="shared" si="22"/>
        <v>4624.7596058772388</v>
      </c>
      <c r="FH20" s="354">
        <f t="shared" si="22"/>
        <v>4323.9101613786061</v>
      </c>
      <c r="FI20" s="354">
        <f t="shared" si="22"/>
        <v>4127.8030749733316</v>
      </c>
      <c r="FJ20" s="354">
        <f t="shared" si="22"/>
        <v>3799.4388201098227</v>
      </c>
      <c r="FK20" s="354">
        <f t="shared" si="22"/>
        <v>3792.6200137705091</v>
      </c>
      <c r="FL20" s="354">
        <f t="shared" si="22"/>
        <v>5269.1062913647365</v>
      </c>
      <c r="FM20" s="354">
        <f t="shared" si="22"/>
        <v>4241.5866102881091</v>
      </c>
      <c r="FN20" s="354">
        <f t="shared" si="22"/>
        <v>4411.6952127094128</v>
      </c>
      <c r="FO20" s="354">
        <f t="shared" si="22"/>
        <v>4756.4037553115741</v>
      </c>
      <c r="FP20" s="354">
        <f t="shared" si="22"/>
        <v>4954.7196972626043</v>
      </c>
      <c r="FQ20" s="354">
        <f t="shared" si="22"/>
        <v>4917.6246225949908</v>
      </c>
      <c r="FR20" s="354">
        <f t="shared" si="22"/>
        <v>5767.1847894513221</v>
      </c>
      <c r="FS20" s="354">
        <f t="shared" si="22"/>
        <v>4781.5130855761954</v>
      </c>
      <c r="FT20" s="354">
        <f t="shared" si="22"/>
        <v>4365.5814678794786</v>
      </c>
      <c r="FU20" s="354">
        <f t="shared" si="22"/>
        <v>4352.6492336485144</v>
      </c>
      <c r="FV20" s="354">
        <f t="shared" si="22"/>
        <v>3876.3746918936663</v>
      </c>
      <c r="FW20" s="354">
        <f t="shared" si="22"/>
        <v>4038.3130375973301</v>
      </c>
      <c r="FX20" s="354">
        <f t="shared" si="22"/>
        <v>5468.198518712863</v>
      </c>
      <c r="FY20" s="354">
        <f t="shared" si="22"/>
        <v>4408.1101795477816</v>
      </c>
      <c r="FZ20" s="354">
        <f t="shared" si="22"/>
        <v>4588.5183008348349</v>
      </c>
      <c r="GA20" s="354">
        <f t="shared" si="22"/>
        <v>4925.0172618084571</v>
      </c>
      <c r="GB20" s="354">
        <f t="shared" si="22"/>
        <v>5123.3651188247895</v>
      </c>
      <c r="GC20" s="354">
        <f t="shared" si="22"/>
        <v>5207.2540622400657</v>
      </c>
      <c r="GD20" s="354">
        <f t="shared" si="22"/>
        <v>5979.4813061479508</v>
      </c>
      <c r="GE20" s="354">
        <f t="shared" si="22"/>
        <v>4974.1326046540498</v>
      </c>
      <c r="GF20" s="354">
        <f t="shared" si="22"/>
        <v>4563.0387280604655</v>
      </c>
      <c r="GG20" s="354">
        <f t="shared" si="22"/>
        <v>4537.9661417492889</v>
      </c>
      <c r="GH20" s="354">
        <f t="shared" si="22"/>
        <v>4049.7638022491478</v>
      </c>
      <c r="GI20" s="354">
        <f t="shared" si="22"/>
        <v>4214.7448470221343</v>
      </c>
      <c r="GJ20" s="354">
        <f t="shared" si="22"/>
        <v>5646.192390194763</v>
      </c>
      <c r="GK20" s="354">
        <f t="shared" si="22"/>
        <v>4576.6354339510435</v>
      </c>
      <c r="GL20" s="354">
        <f t="shared" si="22"/>
        <v>4752.4678784494517</v>
      </c>
      <c r="GM20" s="354">
        <f t="shared" si="22"/>
        <v>5086.3339297922457</v>
      </c>
      <c r="GN20" s="354">
        <f t="shared" si="22"/>
        <v>5289.4381861235324</v>
      </c>
      <c r="GO20" s="354">
        <f t="shared" si="22"/>
        <v>5273.6800810016939</v>
      </c>
      <c r="GP20" s="354">
        <f t="shared" si="22"/>
        <v>6104.1093586349371</v>
      </c>
      <c r="GQ20" s="354">
        <f t="shared" ref="GQ20:JB20" si="23">$C20*GQ17</f>
        <v>4894.6297347872887</v>
      </c>
      <c r="GR20" s="354">
        <f t="shared" si="23"/>
        <v>4936.332845344542</v>
      </c>
      <c r="GS20" s="354">
        <f t="shared" si="23"/>
        <v>4745.1140368545011</v>
      </c>
      <c r="GT20" s="354">
        <f t="shared" si="23"/>
        <v>4205.3917624798951</v>
      </c>
      <c r="GU20" s="354">
        <f t="shared" si="23"/>
        <v>4419.8090768942729</v>
      </c>
      <c r="GV20" s="354">
        <f t="shared" si="23"/>
        <v>5838.7466915304758</v>
      </c>
      <c r="GW20" s="354">
        <f t="shared" si="23"/>
        <v>4752.4959359546874</v>
      </c>
      <c r="GX20" s="354">
        <f t="shared" si="23"/>
        <v>4927.49936581767</v>
      </c>
      <c r="GY20" s="354">
        <f t="shared" si="23"/>
        <v>5256.8131077500657</v>
      </c>
      <c r="GZ20" s="354">
        <f t="shared" si="23"/>
        <v>5463.2677243801991</v>
      </c>
      <c r="HA20" s="354">
        <f t="shared" si="23"/>
        <v>5132.1347682210553</v>
      </c>
      <c r="HB20" s="354">
        <f t="shared" si="23"/>
        <v>6151.2716104928923</v>
      </c>
      <c r="HC20" s="354">
        <f t="shared" si="23"/>
        <v>5186.0434763528938</v>
      </c>
      <c r="HD20" s="354">
        <f t="shared" si="23"/>
        <v>4746.4164490411822</v>
      </c>
      <c r="HE20" s="354">
        <f t="shared" si="23"/>
        <v>4763.7346735639676</v>
      </c>
      <c r="HF20" s="354">
        <f t="shared" si="23"/>
        <v>4287.1337378238741</v>
      </c>
      <c r="HG20" s="354">
        <f t="shared" si="23"/>
        <v>4473.8742521027889</v>
      </c>
      <c r="HH20" s="354">
        <f t="shared" si="23"/>
        <v>5931.0865222202146</v>
      </c>
      <c r="HI20" s="354">
        <f t="shared" si="23"/>
        <v>4859.0926148466278</v>
      </c>
      <c r="HJ20" s="354">
        <f t="shared" si="23"/>
        <v>5037.6581822809167</v>
      </c>
      <c r="HK20" s="354">
        <f t="shared" si="23"/>
        <v>5376.9581758989389</v>
      </c>
      <c r="HL20" s="354">
        <f t="shared" si="23"/>
        <v>5598.7318018567985</v>
      </c>
      <c r="HM20" s="354">
        <f t="shared" si="23"/>
        <v>5591.1336296227792</v>
      </c>
      <c r="HN20" s="354">
        <f t="shared" si="23"/>
        <v>6421.6245172081726</v>
      </c>
      <c r="HO20" s="354">
        <f t="shared" si="23"/>
        <v>5419.920238649599</v>
      </c>
      <c r="HP20" s="354">
        <f t="shared" si="23"/>
        <v>5001.4498468885831</v>
      </c>
      <c r="HQ20" s="354">
        <f t="shared" si="23"/>
        <v>4991.2214292378821</v>
      </c>
      <c r="HR20" s="354">
        <f t="shared" si="23"/>
        <v>4580.8397303884822</v>
      </c>
      <c r="HS20" s="354">
        <f t="shared" si="23"/>
        <v>4585.7539843916493</v>
      </c>
      <c r="HT20" s="354">
        <f t="shared" si="23"/>
        <v>6110.6549997674847</v>
      </c>
      <c r="HU20" s="354">
        <f t="shared" si="23"/>
        <v>5046.2441674144193</v>
      </c>
      <c r="HV20" s="354">
        <f t="shared" si="23"/>
        <v>5201.6406740411412</v>
      </c>
      <c r="HW20" s="354">
        <f t="shared" si="23"/>
        <v>5544.919782496715</v>
      </c>
      <c r="HX20" s="354">
        <f t="shared" si="23"/>
        <v>5775.4487376997986</v>
      </c>
      <c r="HY20" s="354">
        <f t="shared" si="23"/>
        <v>5715.2955556429515</v>
      </c>
      <c r="HZ20" s="354">
        <f t="shared" si="23"/>
        <v>6575.845328333583</v>
      </c>
      <c r="IA20" s="354">
        <f t="shared" si="23"/>
        <v>5365.0667335758608</v>
      </c>
      <c r="IB20" s="354">
        <f t="shared" si="23"/>
        <v>5402.5241413674739</v>
      </c>
      <c r="IC20" s="354">
        <f t="shared" si="23"/>
        <v>5221.8979708038214</v>
      </c>
      <c r="ID20" s="354">
        <f t="shared" si="23"/>
        <v>4671.9589624676373</v>
      </c>
      <c r="IE20" s="354">
        <f t="shared" si="23"/>
        <v>4909.6598988979049</v>
      </c>
      <c r="IF20" s="354">
        <f t="shared" si="23"/>
        <v>6351.2133891271624</v>
      </c>
      <c r="IG20" s="354">
        <f t="shared" si="23"/>
        <v>5248.0140964937218</v>
      </c>
      <c r="IH20" s="354">
        <f t="shared" si="23"/>
        <v>5418.1216165780297</v>
      </c>
      <c r="II20" s="354">
        <f t="shared" si="23"/>
        <v>5747.592158613872</v>
      </c>
      <c r="IJ20" s="354">
        <f t="shared" si="23"/>
        <v>5976.3651191717399</v>
      </c>
      <c r="IK20" s="354">
        <f t="shared" si="23"/>
        <v>6026.3420022671362</v>
      </c>
      <c r="IL20" s="354">
        <f t="shared" si="23"/>
        <v>6814.0164708085758</v>
      </c>
      <c r="IM20" s="354">
        <f t="shared" si="23"/>
        <v>5794.9608870682232</v>
      </c>
      <c r="IN20" s="354">
        <f t="shared" si="23"/>
        <v>5375.2667884467883</v>
      </c>
      <c r="IO20" s="354">
        <f t="shared" si="23"/>
        <v>5359.6418385278412</v>
      </c>
      <c r="IP20" s="354">
        <f t="shared" si="23"/>
        <v>4848.9374630849716</v>
      </c>
      <c r="IQ20" s="354">
        <f t="shared" si="23"/>
        <v>5049.336709490075</v>
      </c>
      <c r="IR20" s="354">
        <f t="shared" si="23"/>
        <v>6515.0292009898112</v>
      </c>
      <c r="IS20" s="354">
        <f t="shared" si="23"/>
        <v>5414.469922558259</v>
      </c>
      <c r="IT20" s="354">
        <f t="shared" si="23"/>
        <v>5580.0351795396809</v>
      </c>
      <c r="IU20" s="354">
        <f t="shared" si="23"/>
        <v>5912.3896778852504</v>
      </c>
      <c r="IV20" s="354">
        <f t="shared" si="23"/>
        <v>6151.2623967523004</v>
      </c>
      <c r="IW20" s="354">
        <f t="shared" si="23"/>
        <v>6206.9885984725825</v>
      </c>
      <c r="IX20" s="354">
        <f t="shared" si="23"/>
        <v>6992.8198748599498</v>
      </c>
      <c r="IY20" s="354">
        <f t="shared" si="23"/>
        <v>5971.0059414060124</v>
      </c>
      <c r="IZ20" s="354">
        <f t="shared" si="23"/>
        <v>5672.0299389929132</v>
      </c>
      <c r="JA20" s="354">
        <f t="shared" si="23"/>
        <v>5470.2593993645341</v>
      </c>
      <c r="JB20" s="354">
        <f t="shared" si="23"/>
        <v>5095.8289669945079</v>
      </c>
      <c r="JC20" s="354">
        <f t="shared" ref="JC20:LN20" si="24">$C20*JC17</f>
        <v>5141.2609782773334</v>
      </c>
      <c r="JD20" s="354">
        <f t="shared" si="24"/>
        <v>6665.5027949173882</v>
      </c>
      <c r="JE20" s="354">
        <f t="shared" si="24"/>
        <v>5584.065413986179</v>
      </c>
      <c r="JF20" s="354">
        <f t="shared" si="24"/>
        <v>5734.5697018809078</v>
      </c>
      <c r="JG20" s="354">
        <f t="shared" si="24"/>
        <v>6073.832618518717</v>
      </c>
      <c r="JH20" s="354">
        <f t="shared" si="24"/>
        <v>6326.2861690003838</v>
      </c>
      <c r="JI20" s="354">
        <f t="shared" si="24"/>
        <v>6284.1119920792544</v>
      </c>
      <c r="JJ20" s="354">
        <f t="shared" si="24"/>
        <v>7132.1638807015843</v>
      </c>
      <c r="JK20" s="354">
        <f t="shared" si="24"/>
        <v>5908.968993433813</v>
      </c>
      <c r="JL20" s="354">
        <f t="shared" si="24"/>
        <v>5943.9271463376426</v>
      </c>
      <c r="JM20" s="354">
        <f t="shared" si="24"/>
        <v>5766.1058382262263</v>
      </c>
      <c r="JN20" s="354">
        <f t="shared" si="24"/>
        <v>5200.1141348393403</v>
      </c>
      <c r="JO20" s="354">
        <f t="shared" si="24"/>
        <v>5460.1559777609</v>
      </c>
      <c r="JP20" s="354">
        <f t="shared" si="24"/>
        <v>6922.80488211993</v>
      </c>
      <c r="JQ20" s="354">
        <f t="shared" si="24"/>
        <v>5798.9262923038095</v>
      </c>
      <c r="JR20" s="354">
        <f t="shared" si="24"/>
        <v>5961.9426734089575</v>
      </c>
      <c r="JS20" s="354">
        <f t="shared" si="24"/>
        <v>6289.9941328802643</v>
      </c>
      <c r="JT20" s="354">
        <f t="shared" si="24"/>
        <v>6541.4417760080341</v>
      </c>
      <c r="JU20" s="354">
        <f t="shared" si="24"/>
        <v>6505.1925893321113</v>
      </c>
      <c r="JV20" s="354">
        <f t="shared" si="24"/>
        <v>7344.2923853935645</v>
      </c>
      <c r="JW20" s="354">
        <f t="shared" si="24"/>
        <v>6325.1379482074644</v>
      </c>
      <c r="JX20" s="354">
        <f t="shared" si="24"/>
        <v>5896.81745720463</v>
      </c>
      <c r="JY20" s="354">
        <f t="shared" si="24"/>
        <v>5894.7021266763277</v>
      </c>
      <c r="JZ20" s="354">
        <f t="shared" si="24"/>
        <v>5373.2575269442168</v>
      </c>
      <c r="KA20" s="354">
        <f t="shared" si="24"/>
        <v>5598.9588151039125</v>
      </c>
      <c r="KB20" s="354">
        <f t="shared" si="24"/>
        <v>7089.7938840406468</v>
      </c>
      <c r="KC20" s="354">
        <f t="shared" si="24"/>
        <v>5970.7568928877245</v>
      </c>
      <c r="KD20" s="354">
        <f t="shared" si="24"/>
        <v>6130.9781803258438</v>
      </c>
      <c r="KE20" s="354">
        <f t="shared" si="24"/>
        <v>6463.5896088232203</v>
      </c>
      <c r="KF20" s="354">
        <f t="shared" si="24"/>
        <v>6727.0666783651004</v>
      </c>
      <c r="KG20" s="354">
        <f t="shared" si="24"/>
        <v>6559.3698835526511</v>
      </c>
      <c r="KH20" s="354">
        <f t="shared" si="24"/>
        <v>7481.6417829104357</v>
      </c>
      <c r="KI20" s="354">
        <f t="shared" si="24"/>
        <v>6476.5480689121941</v>
      </c>
      <c r="KJ20" s="354">
        <f t="shared" si="24"/>
        <v>6161.2130145737092</v>
      </c>
      <c r="KK20" s="354">
        <f t="shared" si="24"/>
        <v>5987.3490080465153</v>
      </c>
      <c r="KL20" s="354">
        <f t="shared" si="24"/>
        <v>5609.5430718566295</v>
      </c>
      <c r="KM20" s="354">
        <f t="shared" si="24"/>
        <v>5684.2149999167814</v>
      </c>
      <c r="KN20" s="354">
        <f t="shared" si="24"/>
        <v>7238.9435855549809</v>
      </c>
      <c r="KO20" s="354">
        <f t="shared" si="24"/>
        <v>6142.2105071698315</v>
      </c>
      <c r="KP20" s="354">
        <f t="shared" si="24"/>
        <v>6289.8284520629941</v>
      </c>
      <c r="KQ20" s="354">
        <f t="shared" si="24"/>
        <v>6631.6531771165801</v>
      </c>
      <c r="KR20" s="354">
        <f t="shared" si="24"/>
        <v>6911.1620997839118</v>
      </c>
      <c r="KS20" s="354">
        <f t="shared" si="24"/>
        <v>6823.6842378947058</v>
      </c>
      <c r="KT20" s="354">
        <f t="shared" si="24"/>
        <v>7702.0133661734071</v>
      </c>
      <c r="KU20" s="354">
        <f t="shared" si="24"/>
        <v>6687.2377314513797</v>
      </c>
      <c r="KV20" s="354">
        <f t="shared" si="24"/>
        <v>6256.657653825072</v>
      </c>
      <c r="KW20" s="354">
        <f t="shared" si="24"/>
        <v>6266.6400757028623</v>
      </c>
      <c r="KX20" s="354">
        <f t="shared" si="24"/>
        <v>5739.8502298248331</v>
      </c>
      <c r="KY20" s="354">
        <f t="shared" si="24"/>
        <v>5985.3242052947517</v>
      </c>
      <c r="KZ20" s="354">
        <f t="shared" si="24"/>
        <v>7495.402504484442</v>
      </c>
      <c r="LA20" s="354">
        <f t="shared" si="24"/>
        <v>6364.4984929714565</v>
      </c>
      <c r="LB20" s="354">
        <f t="shared" si="24"/>
        <v>6521.9224110596288</v>
      </c>
      <c r="LC20" s="354">
        <f t="shared" si="24"/>
        <v>6855.5055006582206</v>
      </c>
      <c r="LD20" s="354">
        <f t="shared" si="24"/>
        <v>7137.0265155556526</v>
      </c>
      <c r="LE20" s="354">
        <f t="shared" si="24"/>
        <v>7159.8665459160566</v>
      </c>
      <c r="LF20" s="354">
        <f t="shared" si="24"/>
        <v>7967.4766073619194</v>
      </c>
      <c r="LG20" s="354">
        <f t="shared" si="24"/>
        <v>6933.5153005134016</v>
      </c>
      <c r="LH20" s="354">
        <f t="shared" si="24"/>
        <v>6506.9221638537047</v>
      </c>
      <c r="LI20" s="354">
        <f t="shared" si="24"/>
        <v>6506.3020125065159</v>
      </c>
      <c r="LJ20" s="354">
        <f t="shared" si="24"/>
        <v>5966.9100451816821</v>
      </c>
      <c r="LK20" s="354">
        <f t="shared" si="24"/>
        <v>6217.6669352873678</v>
      </c>
      <c r="LL20" s="354">
        <f t="shared" si="24"/>
        <v>7731.5652735282456</v>
      </c>
      <c r="LM20" s="354">
        <f t="shared" si="24"/>
        <v>6589.7444225298523</v>
      </c>
      <c r="LN20" s="354">
        <f t="shared" si="24"/>
        <v>6742.2221715495516</v>
      </c>
      <c r="LO20" s="354">
        <f t="shared" ref="LO20:NA20" si="25">$C20*LO17</f>
        <v>7073.2629347983157</v>
      </c>
      <c r="LP20" s="354">
        <f t="shared" si="25"/>
        <v>7361.6662253866707</v>
      </c>
      <c r="LQ20" s="354">
        <f t="shared" si="25"/>
        <v>7293.206911690685</v>
      </c>
      <c r="LR20" s="354">
        <f t="shared" si="25"/>
        <v>8154.1910622962087</v>
      </c>
      <c r="LS20" s="354">
        <f t="shared" si="25"/>
        <v>6914.3897397186083</v>
      </c>
      <c r="LT20" s="354">
        <f t="shared" si="25"/>
        <v>6940.9132681551637</v>
      </c>
      <c r="LU20" s="354">
        <f t="shared" si="25"/>
        <v>6773.8428411895775</v>
      </c>
      <c r="LV20" s="354">
        <f t="shared" si="25"/>
        <v>6181.2515127495608</v>
      </c>
      <c r="LW20" s="354">
        <f t="shared" si="25"/>
        <v>6483.3345439027435</v>
      </c>
      <c r="LX20" s="354">
        <f t="shared" si="25"/>
        <v>7986.4247203936284</v>
      </c>
      <c r="LY20" s="354">
        <f t="shared" si="25"/>
        <v>6825.9621409904375</v>
      </c>
      <c r="LZ20" s="354">
        <f t="shared" si="25"/>
        <v>6976.9041370677442</v>
      </c>
      <c r="MA20" s="354">
        <f t="shared" si="25"/>
        <v>7303.1909431978556</v>
      </c>
      <c r="MB20" s="354">
        <f t="shared" si="25"/>
        <v>7596.883420426112</v>
      </c>
      <c r="MC20" s="354">
        <f t="shared" si="25"/>
        <v>7211.7011633344118</v>
      </c>
      <c r="MD20" s="354">
        <f t="shared" si="25"/>
        <v>8262.2039097684647</v>
      </c>
      <c r="ME20" s="354">
        <f t="shared" si="25"/>
        <v>7265.9249702936031</v>
      </c>
      <c r="MF20" s="354">
        <f t="shared" si="25"/>
        <v>6810.7676836740857</v>
      </c>
      <c r="MG20" s="354">
        <f t="shared" si="25"/>
        <v>6852.8093714458628</v>
      </c>
      <c r="MH20" s="354">
        <f t="shared" si="25"/>
        <v>6322.0667753494454</v>
      </c>
      <c r="MI20" s="354">
        <f t="shared" si="25"/>
        <v>6598.5754598604217</v>
      </c>
      <c r="MJ20" s="354">
        <f t="shared" si="25"/>
        <v>8141.954715250009</v>
      </c>
      <c r="MK20" s="354">
        <f t="shared" si="25"/>
        <v>6993.9643213494946</v>
      </c>
      <c r="ML20" s="354">
        <f t="shared" si="25"/>
        <v>7147.8837432495193</v>
      </c>
      <c r="MM20" s="354">
        <f t="shared" si="25"/>
        <v>7484.0815370156015</v>
      </c>
      <c r="MN20" s="354">
        <f t="shared" si="25"/>
        <v>7795.1813234271876</v>
      </c>
      <c r="MO20" s="354">
        <f t="shared" si="25"/>
        <v>7732.2380431048387</v>
      </c>
      <c r="MP20" s="354">
        <f t="shared" si="25"/>
        <v>8594.9988360152183</v>
      </c>
      <c r="MQ20" s="354">
        <f t="shared" si="25"/>
        <v>7561.5568289075327</v>
      </c>
      <c r="MR20" s="354">
        <f t="shared" si="25"/>
        <v>7127.2442427656615</v>
      </c>
      <c r="MS20" s="354">
        <f t="shared" si="25"/>
        <v>7142.3627699788212</v>
      </c>
      <c r="MT20" s="354">
        <f t="shared" si="25"/>
        <v>6591.0275191639657</v>
      </c>
      <c r="MU20" s="354">
        <f t="shared" si="25"/>
        <v>6871.5357996587481</v>
      </c>
      <c r="MV20" s="354">
        <f t="shared" si="25"/>
        <v>8414.7298921651163</v>
      </c>
      <c r="MW20" s="354">
        <f t="shared" si="25"/>
        <v>7251.8724617660309</v>
      </c>
      <c r="MX20" s="354">
        <f t="shared" si="25"/>
        <v>7398.4321030937372</v>
      </c>
      <c r="MY20" s="354">
        <f t="shared" si="25"/>
        <v>7729.9510927818983</v>
      </c>
      <c r="MZ20" s="354">
        <f t="shared" si="25"/>
        <v>8046.8654710649716</v>
      </c>
      <c r="NA20" s="478">
        <f t="shared" si="25"/>
        <v>7846.9233594039324</v>
      </c>
    </row>
    <row r="21" spans="1:365" x14ac:dyDescent="0.2">
      <c r="A21" s="260" t="s">
        <v>601</v>
      </c>
      <c r="B21" s="258" t="s">
        <v>597</v>
      </c>
      <c r="C21" s="275">
        <v>1.0999999999999999E-2</v>
      </c>
      <c r="E21" s="263"/>
      <c r="F21" s="355">
        <f>$C21*F17</f>
        <v>1745.4455996064642</v>
      </c>
      <c r="G21" s="355">
        <f t="shared" ref="G21:BR21" si="26">$C21*G17</f>
        <v>1244.5973982577043</v>
      </c>
      <c r="H21" s="355">
        <f t="shared" si="26"/>
        <v>1261.5637755593373</v>
      </c>
      <c r="I21" s="355">
        <f t="shared" si="26"/>
        <v>1179.4681599780859</v>
      </c>
      <c r="J21" s="355">
        <f t="shared" si="26"/>
        <v>973.88778501668503</v>
      </c>
      <c r="K21" s="355">
        <f t="shared" si="26"/>
        <v>1030.1712075698604</v>
      </c>
      <c r="L21" s="355">
        <f t="shared" si="26"/>
        <v>1619.5722379226827</v>
      </c>
      <c r="M21" s="355">
        <f t="shared" si="26"/>
        <v>1179.5388469078353</v>
      </c>
      <c r="N21" s="355">
        <f t="shared" si="26"/>
        <v>1270.0636053357521</v>
      </c>
      <c r="O21" s="355">
        <f t="shared" si="26"/>
        <v>1418.4272089302674</v>
      </c>
      <c r="P21" s="355">
        <f t="shared" si="26"/>
        <v>1470.2288031922517</v>
      </c>
      <c r="Q21" s="355">
        <f t="shared" si="26"/>
        <v>1492.9107379750806</v>
      </c>
      <c r="R21" s="355">
        <f t="shared" si="26"/>
        <v>1841.2938379947507</v>
      </c>
      <c r="S21" s="355">
        <f t="shared" si="26"/>
        <v>1415.663302110007</v>
      </c>
      <c r="T21" s="355">
        <f t="shared" si="26"/>
        <v>1238.4181727133</v>
      </c>
      <c r="U21" s="355">
        <f t="shared" si="26"/>
        <v>1220.6812043282725</v>
      </c>
      <c r="V21" s="355">
        <f t="shared" si="26"/>
        <v>1029.0910168191322</v>
      </c>
      <c r="W21" s="355">
        <f t="shared" si="26"/>
        <v>1066.5130642725132</v>
      </c>
      <c r="X21" s="355">
        <f t="shared" si="26"/>
        <v>1663.0362228553811</v>
      </c>
      <c r="Y21" s="355">
        <f t="shared" si="26"/>
        <v>1223.3801291893435</v>
      </c>
      <c r="Z21" s="355">
        <f t="shared" si="26"/>
        <v>1311.0311137119859</v>
      </c>
      <c r="AA21" s="355">
        <f t="shared" si="26"/>
        <v>1459.6060991651782</v>
      </c>
      <c r="AB21" s="355">
        <f t="shared" si="26"/>
        <v>1513.7976511497423</v>
      </c>
      <c r="AC21" s="355">
        <f t="shared" si="26"/>
        <v>1478.3620202286752</v>
      </c>
      <c r="AD21" s="355">
        <f t="shared" si="26"/>
        <v>1862.545136626376</v>
      </c>
      <c r="AE21" s="355">
        <f t="shared" si="26"/>
        <v>1442.5529213225989</v>
      </c>
      <c r="AF21" s="355">
        <f t="shared" si="26"/>
        <v>1315.1129200177813</v>
      </c>
      <c r="AG21" s="355">
        <f t="shared" si="26"/>
        <v>1221.1954722566504</v>
      </c>
      <c r="AH21" s="355">
        <f t="shared" si="26"/>
        <v>1093.4243701882617</v>
      </c>
      <c r="AI21" s="355">
        <f t="shared" si="26"/>
        <v>1062.7529367369577</v>
      </c>
      <c r="AJ21" s="355">
        <f t="shared" si="26"/>
        <v>1685.839461528504</v>
      </c>
      <c r="AK21" s="355">
        <f t="shared" si="26"/>
        <v>1257.1497817126158</v>
      </c>
      <c r="AL21" s="355">
        <f t="shared" si="26"/>
        <v>1339.5856953687107</v>
      </c>
      <c r="AM21" s="355">
        <f t="shared" si="26"/>
        <v>1492.2044572468926</v>
      </c>
      <c r="AN21" s="355">
        <f t="shared" si="26"/>
        <v>1551.9167575980773</v>
      </c>
      <c r="AO21" s="355">
        <f t="shared" si="26"/>
        <v>1604.0943694980094</v>
      </c>
      <c r="AP21" s="355">
        <f t="shared" si="26"/>
        <v>1937.3167227249476</v>
      </c>
      <c r="AQ21" s="355">
        <f t="shared" si="26"/>
        <v>1414.4041032547736</v>
      </c>
      <c r="AR21" s="355">
        <f t="shared" si="26"/>
        <v>1442.2069256037848</v>
      </c>
      <c r="AS21" s="355">
        <f t="shared" si="26"/>
        <v>1345.954261950171</v>
      </c>
      <c r="AT21" s="355">
        <f t="shared" si="26"/>
        <v>1128.0877981763749</v>
      </c>
      <c r="AU21" s="355">
        <f t="shared" si="26"/>
        <v>1187.9523670247597</v>
      </c>
      <c r="AV21" s="355">
        <f t="shared" si="26"/>
        <v>1778.6616404189419</v>
      </c>
      <c r="AW21" s="355">
        <f t="shared" si="26"/>
        <v>1329.2923654724236</v>
      </c>
      <c r="AX21" s="355">
        <f t="shared" si="26"/>
        <v>1415.4190605000936</v>
      </c>
      <c r="AY21" s="355">
        <f t="shared" si="26"/>
        <v>1561.2052067509844</v>
      </c>
      <c r="AZ21" s="355">
        <f t="shared" si="26"/>
        <v>1617.6402823678916</v>
      </c>
      <c r="BA21" s="355">
        <f t="shared" si="26"/>
        <v>1670.420244890207</v>
      </c>
      <c r="BB21" s="355">
        <f t="shared" si="26"/>
        <v>1999.1074786604593</v>
      </c>
      <c r="BC21" s="355">
        <f t="shared" si="26"/>
        <v>1565.7508056719989</v>
      </c>
      <c r="BD21" s="355">
        <f t="shared" si="26"/>
        <v>1389.1491168504479</v>
      </c>
      <c r="BE21" s="355">
        <f t="shared" si="26"/>
        <v>1369.4454233618842</v>
      </c>
      <c r="BF21" s="355">
        <f t="shared" si="26"/>
        <v>1171.5902770071768</v>
      </c>
      <c r="BG21" s="355">
        <f t="shared" si="26"/>
        <v>1214.7132995876379</v>
      </c>
      <c r="BH21" s="355">
        <f t="shared" si="26"/>
        <v>1816.3298319531555</v>
      </c>
      <c r="BI21" s="355">
        <f t="shared" si="26"/>
        <v>1369.9879401748815</v>
      </c>
      <c r="BJ21" s="355">
        <f t="shared" si="26"/>
        <v>1455.0732875839979</v>
      </c>
      <c r="BK21" s="355">
        <f t="shared" si="26"/>
        <v>1602.7762086974697</v>
      </c>
      <c r="BL21" s="355">
        <f t="shared" si="26"/>
        <v>1663.1021450601463</v>
      </c>
      <c r="BM21" s="355">
        <f t="shared" si="26"/>
        <v>1673.9340036628703</v>
      </c>
      <c r="BN21" s="355">
        <f t="shared" si="26"/>
        <v>2029.3825558630167</v>
      </c>
      <c r="BO21" s="355">
        <f t="shared" si="26"/>
        <v>1600.7964080749364</v>
      </c>
      <c r="BP21" s="355">
        <f t="shared" si="26"/>
        <v>1474.970197875148</v>
      </c>
      <c r="BQ21" s="355">
        <f t="shared" si="26"/>
        <v>1377.7637906265113</v>
      </c>
      <c r="BR21" s="355">
        <f t="shared" si="26"/>
        <v>1243.0627855989658</v>
      </c>
      <c r="BS21" s="355">
        <f t="shared" ref="BS21:ED21" si="27">$C21*BS17</f>
        <v>1218.0327938555008</v>
      </c>
      <c r="BT21" s="355">
        <f t="shared" si="27"/>
        <v>1845.9591924536041</v>
      </c>
      <c r="BU21" s="355">
        <f t="shared" si="27"/>
        <v>1410.1534679186575</v>
      </c>
      <c r="BV21" s="355">
        <f t="shared" si="27"/>
        <v>1489.7715681555296</v>
      </c>
      <c r="BW21" s="355">
        <f t="shared" si="27"/>
        <v>1641.3190532994836</v>
      </c>
      <c r="BX21" s="355">
        <f t="shared" si="27"/>
        <v>1707.169389112252</v>
      </c>
      <c r="BY21" s="355">
        <f t="shared" si="27"/>
        <v>1581.2761357395952</v>
      </c>
      <c r="BZ21" s="355">
        <f t="shared" si="27"/>
        <v>2021.7207510942731</v>
      </c>
      <c r="CA21" s="355">
        <f t="shared" si="27"/>
        <v>1609.5827978387765</v>
      </c>
      <c r="CB21" s="355">
        <f t="shared" si="27"/>
        <v>1422.8580392782915</v>
      </c>
      <c r="CC21" s="355">
        <f t="shared" si="27"/>
        <v>1423.3019157826716</v>
      </c>
      <c r="CD21" s="355">
        <f t="shared" si="27"/>
        <v>1290.8711056132786</v>
      </c>
      <c r="CE21" s="355">
        <f t="shared" si="27"/>
        <v>1250.2485354848604</v>
      </c>
      <c r="CF21" s="355">
        <f t="shared" si="27"/>
        <v>1891.2429579805748</v>
      </c>
      <c r="CG21" s="355">
        <f t="shared" si="27"/>
        <v>1456.1350837121836</v>
      </c>
      <c r="CH21" s="355">
        <f t="shared" si="27"/>
        <v>1534.238357964751</v>
      </c>
      <c r="CI21" s="355">
        <f t="shared" si="27"/>
        <v>1687.6246093370257</v>
      </c>
      <c r="CJ21" s="355">
        <f t="shared" si="27"/>
        <v>1756.9923501215349</v>
      </c>
      <c r="CK21" s="355">
        <f t="shared" si="27"/>
        <v>1715.4932439919685</v>
      </c>
      <c r="CL21" s="355">
        <f t="shared" si="27"/>
        <v>2105.5167311972446</v>
      </c>
      <c r="CM21" s="355">
        <f t="shared" si="27"/>
        <v>1682.9724085474511</v>
      </c>
      <c r="CN21" s="355">
        <f t="shared" si="27"/>
        <v>1501.2824061739873</v>
      </c>
      <c r="CO21" s="355">
        <f t="shared" si="27"/>
        <v>1494.2147364792681</v>
      </c>
      <c r="CP21" s="355">
        <f t="shared" si="27"/>
        <v>1335.7662639803668</v>
      </c>
      <c r="CQ21" s="355">
        <f t="shared" si="27"/>
        <v>1308.2505340175751</v>
      </c>
      <c r="CR21" s="355">
        <f t="shared" si="27"/>
        <v>1951.3539932797034</v>
      </c>
      <c r="CS21" s="355">
        <f t="shared" si="27"/>
        <v>1510.9643713013425</v>
      </c>
      <c r="CT21" s="355">
        <f t="shared" si="27"/>
        <v>1589.0179175528192</v>
      </c>
      <c r="CU21" s="355">
        <f t="shared" si="27"/>
        <v>1742.134308675978</v>
      </c>
      <c r="CV21" s="355">
        <f t="shared" si="27"/>
        <v>1813.3687055705698</v>
      </c>
      <c r="CW21" s="355">
        <f t="shared" si="27"/>
        <v>1806.7558143445215</v>
      </c>
      <c r="CX21" s="355">
        <f t="shared" si="27"/>
        <v>2175.2255124842723</v>
      </c>
      <c r="CY21" s="355">
        <f t="shared" si="27"/>
        <v>1654.1217545487066</v>
      </c>
      <c r="CZ21" s="355">
        <f t="shared" si="27"/>
        <v>1676.646082193221</v>
      </c>
      <c r="DA21" s="355">
        <f t="shared" si="27"/>
        <v>1588.7635505970395</v>
      </c>
      <c r="DB21" s="355">
        <f t="shared" si="27"/>
        <v>1366.3487892753158</v>
      </c>
      <c r="DC21" s="355">
        <f t="shared" si="27"/>
        <v>1439.2768786113315</v>
      </c>
      <c r="DD21" s="355">
        <f t="shared" si="27"/>
        <v>2043.1352470515478</v>
      </c>
      <c r="DE21" s="355">
        <f t="shared" si="27"/>
        <v>1584.8972119443342</v>
      </c>
      <c r="DF21" s="355">
        <f t="shared" si="27"/>
        <v>1668.6310625733959</v>
      </c>
      <c r="DG21" s="355">
        <f t="shared" si="27"/>
        <v>1814.8035325306269</v>
      </c>
      <c r="DH21" s="355">
        <f t="shared" si="27"/>
        <v>1883.7970067319366</v>
      </c>
      <c r="DI21" s="355">
        <f t="shared" si="27"/>
        <v>1925.5320363508133</v>
      </c>
      <c r="DJ21" s="355">
        <f t="shared" si="27"/>
        <v>2261.1610519230335</v>
      </c>
      <c r="DK21" s="355">
        <f t="shared" si="27"/>
        <v>1824.2830029516456</v>
      </c>
      <c r="DL21" s="355">
        <f t="shared" si="27"/>
        <v>1645.4699566652369</v>
      </c>
      <c r="DM21" s="355">
        <f t="shared" si="27"/>
        <v>1629.7173631364151</v>
      </c>
      <c r="DN21" s="355">
        <f t="shared" si="27"/>
        <v>1424.8164291658497</v>
      </c>
      <c r="DO21" s="355">
        <f t="shared" si="27"/>
        <v>1480.3958300224156</v>
      </c>
      <c r="DP21" s="355">
        <f t="shared" si="27"/>
        <v>2094.0015069942292</v>
      </c>
      <c r="DQ21" s="355">
        <f t="shared" si="27"/>
        <v>1637.4606762067203</v>
      </c>
      <c r="DR21" s="355">
        <f t="shared" si="27"/>
        <v>1719.3151957268949</v>
      </c>
      <c r="DS21" s="355">
        <f t="shared" si="27"/>
        <v>1866.7097529243622</v>
      </c>
      <c r="DT21" s="355">
        <f t="shared" si="27"/>
        <v>1939.3261764949734</v>
      </c>
      <c r="DU21" s="355">
        <f t="shared" si="27"/>
        <v>1984.0127029164196</v>
      </c>
      <c r="DV21" s="355">
        <f t="shared" si="27"/>
        <v>2318.4762731072228</v>
      </c>
      <c r="DW21" s="355">
        <f t="shared" si="27"/>
        <v>1880.6085362956469</v>
      </c>
      <c r="DX21" s="355">
        <f t="shared" si="27"/>
        <v>1755.0054158436051</v>
      </c>
      <c r="DY21" s="355">
        <f t="shared" si="27"/>
        <v>1657.1023818687597</v>
      </c>
      <c r="DZ21" s="355">
        <f t="shared" si="27"/>
        <v>1512.609915842683</v>
      </c>
      <c r="EA21" s="355">
        <f t="shared" si="27"/>
        <v>1499.2001432056256</v>
      </c>
      <c r="EB21" s="355">
        <f t="shared" si="27"/>
        <v>2137.798976274089</v>
      </c>
      <c r="EC21" s="355">
        <f t="shared" si="27"/>
        <v>1690.322894342665</v>
      </c>
      <c r="ED21" s="355">
        <f t="shared" si="27"/>
        <v>1765.7560616505193</v>
      </c>
      <c r="EE21" s="355">
        <f t="shared" ref="EE21:GP21" si="28">$C21*EE17</f>
        <v>1916.2093598167417</v>
      </c>
      <c r="EF21" s="355">
        <f t="shared" si="28"/>
        <v>1994.01413174197</v>
      </c>
      <c r="EG21" s="355">
        <f t="shared" si="28"/>
        <v>1859.9573610033774</v>
      </c>
      <c r="EH21" s="355">
        <f t="shared" si="28"/>
        <v>2304.2663050832052</v>
      </c>
      <c r="EI21" s="355">
        <f t="shared" si="28"/>
        <v>1794.1122930080319</v>
      </c>
      <c r="EJ21" s="355">
        <f t="shared" si="28"/>
        <v>1807.4287590931947</v>
      </c>
      <c r="EK21" s="355">
        <f t="shared" si="28"/>
        <v>1733.4088053081291</v>
      </c>
      <c r="EL21" s="355">
        <f t="shared" si="28"/>
        <v>1512.3223057108473</v>
      </c>
      <c r="EM21" s="355">
        <f t="shared" si="28"/>
        <v>1595.53708216921</v>
      </c>
      <c r="EN21" s="355">
        <f t="shared" si="28"/>
        <v>2210.7363899155839</v>
      </c>
      <c r="EO21" s="355">
        <f t="shared" si="28"/>
        <v>1748.6715064698585</v>
      </c>
      <c r="EP21" s="355">
        <f t="shared" si="28"/>
        <v>1832.2400326202921</v>
      </c>
      <c r="EQ21" s="355">
        <f t="shared" si="28"/>
        <v>1979.9434177510618</v>
      </c>
      <c r="ER21" s="355">
        <f t="shared" si="28"/>
        <v>2058.250683776298</v>
      </c>
      <c r="ES21" s="355">
        <f t="shared" si="28"/>
        <v>2064.8149166832363</v>
      </c>
      <c r="ET21" s="355">
        <f t="shared" si="28"/>
        <v>2423.189298202823</v>
      </c>
      <c r="EU21" s="355">
        <f t="shared" si="28"/>
        <v>1987.937605436435</v>
      </c>
      <c r="EV21" s="355">
        <f t="shared" si="28"/>
        <v>1806.4086659090528</v>
      </c>
      <c r="EW21" s="355">
        <f t="shared" si="28"/>
        <v>1796.4915905437556</v>
      </c>
      <c r="EX21" s="355">
        <f t="shared" si="28"/>
        <v>1588.7644664206534</v>
      </c>
      <c r="EY21" s="355">
        <f t="shared" si="28"/>
        <v>1653.4337390066573</v>
      </c>
      <c r="EZ21" s="355">
        <f t="shared" si="28"/>
        <v>2276.0866567292705</v>
      </c>
      <c r="FA21" s="355">
        <f t="shared" si="28"/>
        <v>1813.6979502649522</v>
      </c>
      <c r="FB21" s="355">
        <f t="shared" si="28"/>
        <v>1894.0598360386139</v>
      </c>
      <c r="FC21" s="355">
        <f t="shared" si="28"/>
        <v>2041.8107218874466</v>
      </c>
      <c r="FD21" s="355">
        <f t="shared" si="28"/>
        <v>2122.9841006481606</v>
      </c>
      <c r="FE21" s="355">
        <f t="shared" si="28"/>
        <v>2070.9541830117555</v>
      </c>
      <c r="FF21" s="355">
        <f t="shared" si="28"/>
        <v>2464.5361944479009</v>
      </c>
      <c r="FG21" s="355">
        <f t="shared" si="28"/>
        <v>2034.8942265859851</v>
      </c>
      <c r="FH21" s="355">
        <f t="shared" si="28"/>
        <v>1902.5204710065864</v>
      </c>
      <c r="FI21" s="355">
        <f t="shared" si="28"/>
        <v>1816.2333529882656</v>
      </c>
      <c r="FJ21" s="355">
        <f t="shared" si="28"/>
        <v>1671.7530808483218</v>
      </c>
      <c r="FK21" s="355">
        <f t="shared" si="28"/>
        <v>1668.7528060590239</v>
      </c>
      <c r="FL21" s="355">
        <f t="shared" si="28"/>
        <v>2318.4067682004838</v>
      </c>
      <c r="FM21" s="355">
        <f t="shared" si="28"/>
        <v>1866.2981085267679</v>
      </c>
      <c r="FN21" s="355">
        <f t="shared" si="28"/>
        <v>1941.1458935921414</v>
      </c>
      <c r="FO21" s="355">
        <f t="shared" si="28"/>
        <v>2092.8176523370926</v>
      </c>
      <c r="FP21" s="355">
        <f t="shared" si="28"/>
        <v>2180.0766667955454</v>
      </c>
      <c r="FQ21" s="355">
        <f t="shared" si="28"/>
        <v>2163.7548339417954</v>
      </c>
      <c r="FR21" s="355">
        <f t="shared" si="28"/>
        <v>2537.5613073585814</v>
      </c>
      <c r="FS21" s="355">
        <f t="shared" si="28"/>
        <v>2103.8657576535261</v>
      </c>
      <c r="FT21" s="355">
        <f t="shared" si="28"/>
        <v>1920.8558458669704</v>
      </c>
      <c r="FU21" s="355">
        <f t="shared" si="28"/>
        <v>1915.1656628053461</v>
      </c>
      <c r="FV21" s="355">
        <f t="shared" si="28"/>
        <v>1705.6048644332129</v>
      </c>
      <c r="FW21" s="355">
        <f t="shared" si="28"/>
        <v>1776.857736542825</v>
      </c>
      <c r="FX21" s="355">
        <f t="shared" si="28"/>
        <v>2406.0073482336597</v>
      </c>
      <c r="FY21" s="355">
        <f t="shared" si="28"/>
        <v>1939.5684790010237</v>
      </c>
      <c r="FZ21" s="355">
        <f t="shared" si="28"/>
        <v>2018.9480523673269</v>
      </c>
      <c r="GA21" s="355">
        <f t="shared" si="28"/>
        <v>2167.0075951957206</v>
      </c>
      <c r="GB21" s="355">
        <f t="shared" si="28"/>
        <v>2254.2806522829073</v>
      </c>
      <c r="GC21" s="355">
        <f t="shared" si="28"/>
        <v>2291.1917873856287</v>
      </c>
      <c r="GD21" s="355">
        <f t="shared" si="28"/>
        <v>2630.9717747050981</v>
      </c>
      <c r="GE21" s="355">
        <f t="shared" si="28"/>
        <v>2188.6183460477819</v>
      </c>
      <c r="GF21" s="355">
        <f t="shared" si="28"/>
        <v>2007.7370403466045</v>
      </c>
      <c r="GG21" s="355">
        <f t="shared" si="28"/>
        <v>1996.705102369687</v>
      </c>
      <c r="GH21" s="355">
        <f t="shared" si="28"/>
        <v>1781.8960729896248</v>
      </c>
      <c r="GI21" s="355">
        <f t="shared" si="28"/>
        <v>1854.4877326897388</v>
      </c>
      <c r="GJ21" s="355">
        <f t="shared" si="28"/>
        <v>2484.3246516856952</v>
      </c>
      <c r="GK21" s="355">
        <f t="shared" si="28"/>
        <v>2013.7195909384591</v>
      </c>
      <c r="GL21" s="355">
        <f t="shared" si="28"/>
        <v>2091.0858665177584</v>
      </c>
      <c r="GM21" s="355">
        <f t="shared" si="28"/>
        <v>2237.9869291085879</v>
      </c>
      <c r="GN21" s="355">
        <f t="shared" si="28"/>
        <v>2327.3528018943539</v>
      </c>
      <c r="GO21" s="355">
        <f t="shared" si="28"/>
        <v>2320.4192356407452</v>
      </c>
      <c r="GP21" s="355">
        <f t="shared" si="28"/>
        <v>2685.8081177993718</v>
      </c>
      <c r="GQ21" s="355">
        <f t="shared" ref="GQ21:JB21" si="29">$C21*GQ17</f>
        <v>2153.637083306407</v>
      </c>
      <c r="GR21" s="355">
        <f t="shared" si="29"/>
        <v>2171.9864519515982</v>
      </c>
      <c r="GS21" s="355">
        <f t="shared" si="29"/>
        <v>2087.8501762159804</v>
      </c>
      <c r="GT21" s="355">
        <f t="shared" si="29"/>
        <v>1850.3723754911534</v>
      </c>
      <c r="GU21" s="355">
        <f t="shared" si="29"/>
        <v>1944.7159938334798</v>
      </c>
      <c r="GV21" s="355">
        <f t="shared" si="29"/>
        <v>2569.0485442734089</v>
      </c>
      <c r="GW21" s="355">
        <f t="shared" si="29"/>
        <v>2091.0982118200623</v>
      </c>
      <c r="GX21" s="355">
        <f t="shared" si="29"/>
        <v>2168.0997209597745</v>
      </c>
      <c r="GY21" s="355">
        <f t="shared" si="29"/>
        <v>2312.9977674100287</v>
      </c>
      <c r="GZ21" s="355">
        <f t="shared" si="29"/>
        <v>2403.8377987272875</v>
      </c>
      <c r="HA21" s="355">
        <f t="shared" si="29"/>
        <v>2258.1392980172641</v>
      </c>
      <c r="HB21" s="355">
        <f t="shared" si="29"/>
        <v>2706.5595086168723</v>
      </c>
      <c r="HC21" s="355">
        <f t="shared" si="29"/>
        <v>2281.8591295952729</v>
      </c>
      <c r="HD21" s="355">
        <f t="shared" si="29"/>
        <v>2088.4232375781198</v>
      </c>
      <c r="HE21" s="355">
        <f t="shared" si="29"/>
        <v>2096.0432563681456</v>
      </c>
      <c r="HF21" s="355">
        <f t="shared" si="29"/>
        <v>1886.3388446425042</v>
      </c>
      <c r="HG21" s="355">
        <f t="shared" si="29"/>
        <v>1968.5046709252269</v>
      </c>
      <c r="HH21" s="355">
        <f t="shared" si="29"/>
        <v>2609.6780697768941</v>
      </c>
      <c r="HI21" s="355">
        <f t="shared" si="29"/>
        <v>2138.0007505325161</v>
      </c>
      <c r="HJ21" s="355">
        <f t="shared" si="29"/>
        <v>2216.5696002036034</v>
      </c>
      <c r="HK21" s="355">
        <f t="shared" si="29"/>
        <v>2365.861597395533</v>
      </c>
      <c r="HL21" s="355">
        <f t="shared" si="29"/>
        <v>2463.4419928169909</v>
      </c>
      <c r="HM21" s="355">
        <f t="shared" si="29"/>
        <v>2460.0987970340225</v>
      </c>
      <c r="HN21" s="355">
        <f t="shared" si="29"/>
        <v>2825.5147875715957</v>
      </c>
      <c r="HO21" s="355">
        <f t="shared" si="29"/>
        <v>2384.764905005823</v>
      </c>
      <c r="HP21" s="355">
        <f t="shared" si="29"/>
        <v>2200.6379326309766</v>
      </c>
      <c r="HQ21" s="355">
        <f t="shared" si="29"/>
        <v>2196.137428864668</v>
      </c>
      <c r="HR21" s="355">
        <f t="shared" si="29"/>
        <v>2015.569481370932</v>
      </c>
      <c r="HS21" s="355">
        <f t="shared" si="29"/>
        <v>2017.7317531323256</v>
      </c>
      <c r="HT21" s="355">
        <f t="shared" si="29"/>
        <v>2688.6881998976928</v>
      </c>
      <c r="HU21" s="355">
        <f t="shared" si="29"/>
        <v>2220.347433662344</v>
      </c>
      <c r="HV21" s="355">
        <f t="shared" si="29"/>
        <v>2288.7218965781021</v>
      </c>
      <c r="HW21" s="355">
        <f t="shared" si="29"/>
        <v>2439.7647042985541</v>
      </c>
      <c r="HX21" s="355">
        <f t="shared" si="29"/>
        <v>2541.1974445879109</v>
      </c>
      <c r="HY21" s="355">
        <f t="shared" si="29"/>
        <v>2514.7300444828984</v>
      </c>
      <c r="HZ21" s="355">
        <f t="shared" si="29"/>
        <v>2893.3719444667763</v>
      </c>
      <c r="IA21" s="355">
        <f t="shared" si="29"/>
        <v>2360.6293627733785</v>
      </c>
      <c r="IB21" s="355">
        <f t="shared" si="29"/>
        <v>2377.1106222016883</v>
      </c>
      <c r="IC21" s="355">
        <f t="shared" si="29"/>
        <v>2297.635107153681</v>
      </c>
      <c r="ID21" s="355">
        <f t="shared" si="29"/>
        <v>2055.6619434857603</v>
      </c>
      <c r="IE21" s="355">
        <f t="shared" si="29"/>
        <v>2160.2503555150779</v>
      </c>
      <c r="IF21" s="355">
        <f t="shared" si="29"/>
        <v>2794.5338912159509</v>
      </c>
      <c r="IG21" s="355">
        <f t="shared" si="29"/>
        <v>2309.1262024572375</v>
      </c>
      <c r="IH21" s="355">
        <f t="shared" si="29"/>
        <v>2383.9735112943326</v>
      </c>
      <c r="II21" s="355">
        <f t="shared" si="29"/>
        <v>2528.9405497901034</v>
      </c>
      <c r="IJ21" s="355">
        <f t="shared" si="29"/>
        <v>2629.6006524355653</v>
      </c>
      <c r="IK21" s="355">
        <f t="shared" si="29"/>
        <v>2651.5904809975395</v>
      </c>
      <c r="IL21" s="355">
        <f t="shared" si="29"/>
        <v>2998.1672471557727</v>
      </c>
      <c r="IM21" s="355">
        <f t="shared" si="29"/>
        <v>2549.7827903100178</v>
      </c>
      <c r="IN21" s="355">
        <f t="shared" si="29"/>
        <v>2365.1173869165868</v>
      </c>
      <c r="IO21" s="355">
        <f t="shared" si="29"/>
        <v>2358.2424089522497</v>
      </c>
      <c r="IP21" s="355">
        <f t="shared" si="29"/>
        <v>2133.5324837573871</v>
      </c>
      <c r="IQ21" s="355">
        <f t="shared" si="29"/>
        <v>2221.7081521756327</v>
      </c>
      <c r="IR21" s="355">
        <f t="shared" si="29"/>
        <v>2866.6128484355168</v>
      </c>
      <c r="IS21" s="355">
        <f t="shared" si="29"/>
        <v>2382.3667659256334</v>
      </c>
      <c r="IT21" s="355">
        <f t="shared" si="29"/>
        <v>2455.2154789974593</v>
      </c>
      <c r="IU21" s="355">
        <f t="shared" si="29"/>
        <v>2601.4514582695097</v>
      </c>
      <c r="IV21" s="355">
        <f t="shared" si="29"/>
        <v>2706.555454571012</v>
      </c>
      <c r="IW21" s="355">
        <f t="shared" si="29"/>
        <v>2731.074983327936</v>
      </c>
      <c r="IX21" s="355">
        <f t="shared" si="29"/>
        <v>3076.8407449383776</v>
      </c>
      <c r="IY21" s="355">
        <f t="shared" si="29"/>
        <v>2627.2426142186455</v>
      </c>
      <c r="IZ21" s="355">
        <f t="shared" si="29"/>
        <v>2495.6931731568816</v>
      </c>
      <c r="JA21" s="355">
        <f t="shared" si="29"/>
        <v>2406.9141357203948</v>
      </c>
      <c r="JB21" s="355">
        <f t="shared" si="29"/>
        <v>2242.1647454775834</v>
      </c>
      <c r="JC21" s="355">
        <f t="shared" ref="JC21:LN21" si="30">$C21*JC17</f>
        <v>2262.1548304420267</v>
      </c>
      <c r="JD21" s="355">
        <f t="shared" si="30"/>
        <v>2932.8212297636505</v>
      </c>
      <c r="JE21" s="355">
        <f t="shared" si="30"/>
        <v>2456.9887821539182</v>
      </c>
      <c r="JF21" s="355">
        <f t="shared" si="30"/>
        <v>2523.210668827599</v>
      </c>
      <c r="JG21" s="355">
        <f t="shared" si="30"/>
        <v>2672.4863521482353</v>
      </c>
      <c r="JH21" s="355">
        <f t="shared" si="30"/>
        <v>2783.5659143601683</v>
      </c>
      <c r="JI21" s="355">
        <f t="shared" si="30"/>
        <v>2765.0092765148715</v>
      </c>
      <c r="JJ21" s="355">
        <f t="shared" si="30"/>
        <v>3138.1521075086971</v>
      </c>
      <c r="JK21" s="355">
        <f t="shared" si="30"/>
        <v>2599.9463571108777</v>
      </c>
      <c r="JL21" s="355">
        <f t="shared" si="30"/>
        <v>2615.3279443885626</v>
      </c>
      <c r="JM21" s="355">
        <f t="shared" si="30"/>
        <v>2537.086568819539</v>
      </c>
      <c r="JN21" s="355">
        <f t="shared" si="30"/>
        <v>2288.0502193293096</v>
      </c>
      <c r="JO21" s="355">
        <f t="shared" si="30"/>
        <v>2402.4686302147957</v>
      </c>
      <c r="JP21" s="355">
        <f t="shared" si="30"/>
        <v>3046.0341481327687</v>
      </c>
      <c r="JQ21" s="355">
        <f t="shared" si="30"/>
        <v>2551.5275686136761</v>
      </c>
      <c r="JR21" s="355">
        <f t="shared" si="30"/>
        <v>2623.2547762999411</v>
      </c>
      <c r="JS21" s="355">
        <f t="shared" si="30"/>
        <v>2767.5974184673159</v>
      </c>
      <c r="JT21" s="355">
        <f t="shared" si="30"/>
        <v>2878.2343814435349</v>
      </c>
      <c r="JU21" s="355">
        <f t="shared" si="30"/>
        <v>2862.2847393061288</v>
      </c>
      <c r="JV21" s="355">
        <f t="shared" si="30"/>
        <v>3231.488649573168</v>
      </c>
      <c r="JW21" s="355">
        <f t="shared" si="30"/>
        <v>2783.0606972112842</v>
      </c>
      <c r="JX21" s="355">
        <f t="shared" si="30"/>
        <v>2594.599681170037</v>
      </c>
      <c r="JY21" s="355">
        <f t="shared" si="30"/>
        <v>2593.668935737584</v>
      </c>
      <c r="JZ21" s="355">
        <f t="shared" si="30"/>
        <v>2364.2333118554552</v>
      </c>
      <c r="KA21" s="355">
        <f t="shared" si="30"/>
        <v>2463.5418786457212</v>
      </c>
      <c r="KB21" s="355">
        <f t="shared" si="30"/>
        <v>3119.5093089778843</v>
      </c>
      <c r="KC21" s="355">
        <f t="shared" si="30"/>
        <v>2627.1330328705985</v>
      </c>
      <c r="KD21" s="355">
        <f t="shared" si="30"/>
        <v>2697.6303993433708</v>
      </c>
      <c r="KE21" s="355">
        <f t="shared" si="30"/>
        <v>2843.9794278822164</v>
      </c>
      <c r="KF21" s="355">
        <f t="shared" si="30"/>
        <v>2959.9093384806438</v>
      </c>
      <c r="KG21" s="355">
        <f t="shared" si="30"/>
        <v>2886.1227487631659</v>
      </c>
      <c r="KH21" s="355">
        <f t="shared" si="30"/>
        <v>3291.9223844805911</v>
      </c>
      <c r="KI21" s="355">
        <f t="shared" si="30"/>
        <v>2849.6811503213648</v>
      </c>
      <c r="KJ21" s="355">
        <f t="shared" si="30"/>
        <v>2710.9337264124315</v>
      </c>
      <c r="KK21" s="355">
        <f t="shared" si="30"/>
        <v>2634.4335635404664</v>
      </c>
      <c r="KL21" s="355">
        <f t="shared" si="30"/>
        <v>2468.1989516169165</v>
      </c>
      <c r="KM21" s="355">
        <f t="shared" si="30"/>
        <v>2501.0545999633832</v>
      </c>
      <c r="KN21" s="355">
        <f t="shared" si="30"/>
        <v>3185.1351776441911</v>
      </c>
      <c r="KO21" s="355">
        <f t="shared" si="30"/>
        <v>2702.5726231547255</v>
      </c>
      <c r="KP21" s="355">
        <f t="shared" si="30"/>
        <v>2767.5245189077173</v>
      </c>
      <c r="KQ21" s="355">
        <f t="shared" si="30"/>
        <v>2917.9273979312948</v>
      </c>
      <c r="KR21" s="355">
        <f t="shared" si="30"/>
        <v>3040.9113239049207</v>
      </c>
      <c r="KS21" s="355">
        <f t="shared" si="30"/>
        <v>3002.4210646736701</v>
      </c>
      <c r="KT21" s="355">
        <f t="shared" si="30"/>
        <v>3388.8858811162991</v>
      </c>
      <c r="KU21" s="355">
        <f t="shared" si="30"/>
        <v>2942.3846018386071</v>
      </c>
      <c r="KV21" s="355">
        <f t="shared" si="30"/>
        <v>2752.9293676830312</v>
      </c>
      <c r="KW21" s="355">
        <f t="shared" si="30"/>
        <v>2757.3216333092591</v>
      </c>
      <c r="KX21" s="355">
        <f t="shared" si="30"/>
        <v>2525.5341011229261</v>
      </c>
      <c r="KY21" s="355">
        <f t="shared" si="30"/>
        <v>2633.5426503296903</v>
      </c>
      <c r="KZ21" s="355">
        <f t="shared" si="30"/>
        <v>3297.9771019731538</v>
      </c>
      <c r="LA21" s="355">
        <f t="shared" si="30"/>
        <v>2800.3793369074406</v>
      </c>
      <c r="LB21" s="355">
        <f t="shared" si="30"/>
        <v>2869.645860866236</v>
      </c>
      <c r="LC21" s="355">
        <f t="shared" si="30"/>
        <v>3016.4224202896166</v>
      </c>
      <c r="LD21" s="355">
        <f t="shared" si="30"/>
        <v>3140.2916668444868</v>
      </c>
      <c r="LE21" s="355">
        <f t="shared" si="30"/>
        <v>3150.3412802030643</v>
      </c>
      <c r="LF21" s="355">
        <f t="shared" si="30"/>
        <v>3505.6897072392439</v>
      </c>
      <c r="LG21" s="355">
        <f t="shared" si="30"/>
        <v>3050.7467322258963</v>
      </c>
      <c r="LH21" s="355">
        <f t="shared" si="30"/>
        <v>2863.0457520956297</v>
      </c>
      <c r="LI21" s="355">
        <f t="shared" si="30"/>
        <v>2862.7728855028663</v>
      </c>
      <c r="LJ21" s="355">
        <f t="shared" si="30"/>
        <v>2625.4404198799398</v>
      </c>
      <c r="LK21" s="355">
        <f t="shared" si="30"/>
        <v>2735.7734515264415</v>
      </c>
      <c r="LL21" s="355">
        <f t="shared" si="30"/>
        <v>3401.8887203524278</v>
      </c>
      <c r="LM21" s="355">
        <f t="shared" si="30"/>
        <v>2899.4875459131345</v>
      </c>
      <c r="LN21" s="355">
        <f t="shared" si="30"/>
        <v>2966.5777554818023</v>
      </c>
      <c r="LO21" s="355">
        <f t="shared" ref="LO21:NA21" si="31">$C21*LO17</f>
        <v>3112.2356913112585</v>
      </c>
      <c r="LP21" s="355">
        <f t="shared" si="31"/>
        <v>3239.1331391701347</v>
      </c>
      <c r="LQ21" s="355">
        <f t="shared" si="31"/>
        <v>3209.0110411439009</v>
      </c>
      <c r="LR21" s="355">
        <f t="shared" si="31"/>
        <v>3587.8440674103313</v>
      </c>
      <c r="LS21" s="355">
        <f t="shared" si="31"/>
        <v>3042.3314854761875</v>
      </c>
      <c r="LT21" s="355">
        <f t="shared" si="31"/>
        <v>3054.0018379882717</v>
      </c>
      <c r="LU21" s="355">
        <f t="shared" si="31"/>
        <v>2980.490850123414</v>
      </c>
      <c r="LV21" s="355">
        <f t="shared" si="31"/>
        <v>2719.7506656098067</v>
      </c>
      <c r="LW21" s="355">
        <f t="shared" si="31"/>
        <v>2852.6671993172067</v>
      </c>
      <c r="LX21" s="355">
        <f t="shared" si="31"/>
        <v>3514.0268769731961</v>
      </c>
      <c r="LY21" s="355">
        <f t="shared" si="31"/>
        <v>3003.4233420357923</v>
      </c>
      <c r="LZ21" s="355">
        <f t="shared" si="31"/>
        <v>3069.8378203098073</v>
      </c>
      <c r="MA21" s="355">
        <f t="shared" si="31"/>
        <v>3213.4040150070559</v>
      </c>
      <c r="MB21" s="355">
        <f t="shared" si="31"/>
        <v>3342.6287049874891</v>
      </c>
      <c r="MC21" s="355">
        <f t="shared" si="31"/>
        <v>3173.1485118671408</v>
      </c>
      <c r="MD21" s="355">
        <f t="shared" si="31"/>
        <v>3635.3697202981239</v>
      </c>
      <c r="ME21" s="355">
        <f t="shared" si="31"/>
        <v>3197.0069869291847</v>
      </c>
      <c r="MF21" s="355">
        <f t="shared" si="31"/>
        <v>2996.7377808165975</v>
      </c>
      <c r="MG21" s="355">
        <f t="shared" si="31"/>
        <v>3015.2361234361792</v>
      </c>
      <c r="MH21" s="355">
        <f t="shared" si="31"/>
        <v>2781.7093811537557</v>
      </c>
      <c r="MI21" s="355">
        <f t="shared" si="31"/>
        <v>2903.3732023385851</v>
      </c>
      <c r="MJ21" s="355">
        <f t="shared" si="31"/>
        <v>3582.4600747100039</v>
      </c>
      <c r="MK21" s="355">
        <f t="shared" si="31"/>
        <v>3077.3443013937772</v>
      </c>
      <c r="ML21" s="355">
        <f t="shared" si="31"/>
        <v>3145.0688470297882</v>
      </c>
      <c r="MM21" s="355">
        <f t="shared" si="31"/>
        <v>3292.9958762868641</v>
      </c>
      <c r="MN21" s="355">
        <f t="shared" si="31"/>
        <v>3429.8797823079622</v>
      </c>
      <c r="MO21" s="355">
        <f t="shared" si="31"/>
        <v>3402.1847389661289</v>
      </c>
      <c r="MP21" s="355">
        <f t="shared" si="31"/>
        <v>3781.7994878466952</v>
      </c>
      <c r="MQ21" s="355">
        <f t="shared" si="31"/>
        <v>3327.0850047193139</v>
      </c>
      <c r="MR21" s="355">
        <f t="shared" si="31"/>
        <v>3135.9874668168909</v>
      </c>
      <c r="MS21" s="355">
        <f t="shared" si="31"/>
        <v>3142.6396187906812</v>
      </c>
      <c r="MT21" s="355">
        <f t="shared" si="31"/>
        <v>2900.0521084321445</v>
      </c>
      <c r="MU21" s="355">
        <f t="shared" si="31"/>
        <v>3023.4757518498491</v>
      </c>
      <c r="MV21" s="355">
        <f t="shared" si="31"/>
        <v>3702.4811525526511</v>
      </c>
      <c r="MW21" s="355">
        <f t="shared" si="31"/>
        <v>3190.8238831770532</v>
      </c>
      <c r="MX21" s="355">
        <f t="shared" si="31"/>
        <v>3255.310125361244</v>
      </c>
      <c r="MY21" s="355">
        <f t="shared" si="31"/>
        <v>3401.178480824035</v>
      </c>
      <c r="MZ21" s="355">
        <f t="shared" si="31"/>
        <v>3540.6208072685872</v>
      </c>
      <c r="NA21" s="479">
        <f t="shared" si="31"/>
        <v>3452.64627813773</v>
      </c>
    </row>
    <row r="22" spans="1:365" x14ac:dyDescent="0.2">
      <c r="C22" s="277">
        <f>SUM(C18:C21)</f>
        <v>0.39957897784093904</v>
      </c>
      <c r="E22" s="272"/>
      <c r="F22" s="366">
        <f>SUM(F18:F21)</f>
        <v>63403.942597065077</v>
      </c>
      <c r="G22" s="366">
        <f t="shared" ref="G22:BR22" si="32">SUM(G18:G21)</f>
        <v>45210.450565391417</v>
      </c>
      <c r="H22" s="366">
        <f t="shared" si="32"/>
        <v>45826.76035628689</v>
      </c>
      <c r="I22" s="366">
        <f t="shared" si="32"/>
        <v>42844.607432725155</v>
      </c>
      <c r="J22" s="366">
        <f t="shared" si="32"/>
        <v>35376.825969885736</v>
      </c>
      <c r="K22" s="366">
        <f t="shared" si="32"/>
        <v>37421.341647448229</v>
      </c>
      <c r="L22" s="366">
        <f t="shared" si="32"/>
        <v>58831.547215337065</v>
      </c>
      <c r="M22" s="366">
        <f t="shared" si="32"/>
        <v>42847.175161010236</v>
      </c>
      <c r="N22" s="366">
        <f t="shared" si="32"/>
        <v>46135.51974663978</v>
      </c>
      <c r="O22" s="366">
        <f t="shared" si="32"/>
        <v>51524.881298739303</v>
      </c>
      <c r="P22" s="366">
        <f t="shared" si="32"/>
        <v>53406.592942897012</v>
      </c>
      <c r="Q22" s="366">
        <f t="shared" si="32"/>
        <v>54230.522426167699</v>
      </c>
      <c r="R22" s="366">
        <f t="shared" si="32"/>
        <v>66885.664517341997</v>
      </c>
      <c r="S22" s="366">
        <f t="shared" si="32"/>
        <v>51424.481384004088</v>
      </c>
      <c r="T22" s="366">
        <f t="shared" si="32"/>
        <v>44985.987962947635</v>
      </c>
      <c r="U22" s="366">
        <f t="shared" si="32"/>
        <v>44341.686172285226</v>
      </c>
      <c r="V22" s="366">
        <f t="shared" si="32"/>
        <v>37382.103327807403</v>
      </c>
      <c r="W22" s="366">
        <f t="shared" si="32"/>
        <v>38741.472734183502</v>
      </c>
      <c r="X22" s="366">
        <f t="shared" si="32"/>
        <v>60410.39218554629</v>
      </c>
      <c r="Y22" s="366">
        <f t="shared" si="32"/>
        <v>44439.725593853982</v>
      </c>
      <c r="Z22" s="366">
        <f t="shared" si="32"/>
        <v>47623.67930315483</v>
      </c>
      <c r="AA22" s="366">
        <f t="shared" si="32"/>
        <v>53020.719377711102</v>
      </c>
      <c r="AB22" s="366">
        <f t="shared" si="32"/>
        <v>54989.247100402572</v>
      </c>
      <c r="AC22" s="366">
        <f t="shared" si="32"/>
        <v>53702.034992894514</v>
      </c>
      <c r="AD22" s="366">
        <f t="shared" si="32"/>
        <v>67657.625625070854</v>
      </c>
      <c r="AE22" s="366">
        <f t="shared" si="32"/>
        <v>52401.256525776778</v>
      </c>
      <c r="AF22" s="366">
        <f t="shared" si="32"/>
        <v>47771.952393283435</v>
      </c>
      <c r="AG22" s="366">
        <f t="shared" si="32"/>
        <v>44360.367140754104</v>
      </c>
      <c r="AH22" s="366">
        <f t="shared" si="32"/>
        <v>39719.035653290739</v>
      </c>
      <c r="AI22" s="366">
        <f t="shared" si="32"/>
        <v>38604.884741709975</v>
      </c>
      <c r="AJ22" s="366">
        <f t="shared" si="32"/>
        <v>61238.728076498061</v>
      </c>
      <c r="AK22" s="366">
        <f t="shared" si="32"/>
        <v>45666.420433607876</v>
      </c>
      <c r="AL22" s="366">
        <f t="shared" si="32"/>
        <v>48660.934807797545</v>
      </c>
      <c r="AM22" s="366">
        <f t="shared" si="32"/>
        <v>54204.866523309691</v>
      </c>
      <c r="AN22" s="366">
        <f t="shared" si="32"/>
        <v>56373.937426842174</v>
      </c>
      <c r="AO22" s="366">
        <f t="shared" si="32"/>
        <v>58269.30804767456</v>
      </c>
      <c r="AP22" s="366">
        <f t="shared" si="32"/>
        <v>70373.73052914477</v>
      </c>
      <c r="AQ22" s="366">
        <f t="shared" si="32"/>
        <v>51378.740530233852</v>
      </c>
      <c r="AR22" s="366">
        <f t="shared" si="32"/>
        <v>52388.688106171234</v>
      </c>
      <c r="AS22" s="366">
        <f t="shared" si="32"/>
        <v>48892.275291882259</v>
      </c>
      <c r="AT22" s="366">
        <f t="shared" si="32"/>
        <v>40978.197210013765</v>
      </c>
      <c r="AU22" s="366">
        <f t="shared" si="32"/>
        <v>43152.79932177069</v>
      </c>
      <c r="AV22" s="366">
        <f t="shared" si="32"/>
        <v>64610.527291226244</v>
      </c>
      <c r="AW22" s="366">
        <f t="shared" si="32"/>
        <v>48287.025877021362</v>
      </c>
      <c r="AX22" s="366">
        <f t="shared" si="32"/>
        <v>51415.609219200865</v>
      </c>
      <c r="AY22" s="366">
        <f t="shared" si="32"/>
        <v>56711.343701228201</v>
      </c>
      <c r="AZ22" s="366">
        <f t="shared" si="32"/>
        <v>58761.368231171829</v>
      </c>
      <c r="BA22" s="366">
        <f t="shared" si="32"/>
        <v>60678.61945618545</v>
      </c>
      <c r="BB22" s="366">
        <f t="shared" si="32"/>
        <v>72618.302083393006</v>
      </c>
      <c r="BC22" s="366">
        <f t="shared" si="32"/>
        <v>56876.464225822187</v>
      </c>
      <c r="BD22" s="366">
        <f t="shared" si="32"/>
        <v>50461.344016340467</v>
      </c>
      <c r="BE22" s="366">
        <f t="shared" si="32"/>
        <v>49745.600225081245</v>
      </c>
      <c r="BF22" s="366">
        <f t="shared" si="32"/>
        <v>42558.440484991843</v>
      </c>
      <c r="BG22" s="366">
        <f t="shared" si="32"/>
        <v>44124.899874456605</v>
      </c>
      <c r="BH22" s="366">
        <f t="shared" si="32"/>
        <v>65978.837970349676</v>
      </c>
      <c r="BI22" s="366">
        <f t="shared" si="32"/>
        <v>49765.307344499335</v>
      </c>
      <c r="BJ22" s="366">
        <f t="shared" si="32"/>
        <v>52856.063357860774</v>
      </c>
      <c r="BK22" s="366">
        <f t="shared" si="32"/>
        <v>58221.425379919136</v>
      </c>
      <c r="BL22" s="366">
        <f t="shared" si="32"/>
        <v>60412.786833473299</v>
      </c>
      <c r="BM22" s="366">
        <f t="shared" si="32"/>
        <v>60806.258014254578</v>
      </c>
      <c r="BN22" s="366">
        <f t="shared" si="32"/>
        <v>73718.055210906954</v>
      </c>
      <c r="BO22" s="366">
        <f t="shared" si="32"/>
        <v>58149.508406366338</v>
      </c>
      <c r="BP22" s="366">
        <f t="shared" si="32"/>
        <v>53578.825819345373</v>
      </c>
      <c r="BQ22" s="366">
        <f t="shared" si="32"/>
        <v>50047.767924072628</v>
      </c>
      <c r="BR22" s="366">
        <f t="shared" si="32"/>
        <v>45154.705205613187</v>
      </c>
      <c r="BS22" s="366">
        <f t="shared" ref="BS22:ED22" si="33">SUM(BS18:BS21)</f>
        <v>44245.481704138569</v>
      </c>
      <c r="BT22" s="366">
        <f t="shared" si="33"/>
        <v>67055.13520515422</v>
      </c>
      <c r="BU22" s="366">
        <f t="shared" si="33"/>
        <v>51224.334664526599</v>
      </c>
      <c r="BV22" s="366">
        <f t="shared" si="33"/>
        <v>54116.490947279934</v>
      </c>
      <c r="BW22" s="366">
        <f t="shared" si="33"/>
        <v>59621.508148024128</v>
      </c>
      <c r="BX22" s="366">
        <f t="shared" si="33"/>
        <v>62013.545409346712</v>
      </c>
      <c r="BY22" s="366">
        <f t="shared" si="33"/>
        <v>57440.427454827033</v>
      </c>
      <c r="BZ22" s="366">
        <f t="shared" si="33"/>
        <v>73439.737382005915</v>
      </c>
      <c r="CA22" s="366">
        <f t="shared" si="33"/>
        <v>58468.677191888826</v>
      </c>
      <c r="CB22" s="366">
        <f t="shared" si="33"/>
        <v>51685.832813416579</v>
      </c>
      <c r="CC22" s="366">
        <f t="shared" si="33"/>
        <v>51701.956787953655</v>
      </c>
      <c r="CD22" s="366">
        <f t="shared" si="33"/>
        <v>46891.359718668784</v>
      </c>
      <c r="CE22" s="366">
        <f t="shared" si="33"/>
        <v>45415.730168742863</v>
      </c>
      <c r="CF22" s="366">
        <f t="shared" si="33"/>
        <v>68700.08436352291</v>
      </c>
      <c r="CG22" s="366">
        <f t="shared" si="33"/>
        <v>52894.633486185863</v>
      </c>
      <c r="CH22" s="366">
        <f t="shared" si="33"/>
        <v>55731.763167265082</v>
      </c>
      <c r="CI22" s="366">
        <f t="shared" si="33"/>
        <v>61303.574216191155</v>
      </c>
      <c r="CJ22" s="366">
        <f t="shared" si="33"/>
        <v>63823.382485082926</v>
      </c>
      <c r="CK22" s="366">
        <f t="shared" si="33"/>
        <v>62315.91244794066</v>
      </c>
      <c r="CL22" s="366">
        <f t="shared" si="33"/>
        <v>76483.656661708199</v>
      </c>
      <c r="CM22" s="366">
        <f t="shared" si="33"/>
        <v>61134.581340172153</v>
      </c>
      <c r="CN22" s="366">
        <f t="shared" si="33"/>
        <v>54534.626300871569</v>
      </c>
      <c r="CO22" s="366">
        <f t="shared" si="33"/>
        <v>54277.890643386731</v>
      </c>
      <c r="CP22" s="366">
        <f t="shared" si="33"/>
        <v>48522.192581425901</v>
      </c>
      <c r="CQ22" s="366">
        <f t="shared" si="33"/>
        <v>47522.673740236838</v>
      </c>
      <c r="CR22" s="366">
        <f t="shared" si="33"/>
        <v>70883.639458230769</v>
      </c>
      <c r="CS22" s="366">
        <f t="shared" si="33"/>
        <v>54886.327185333408</v>
      </c>
      <c r="CT22" s="366">
        <f t="shared" si="33"/>
        <v>57721.650478790267</v>
      </c>
      <c r="CU22" s="366">
        <f t="shared" si="33"/>
        <v>63283.65875657984</v>
      </c>
      <c r="CV22" s="366">
        <f t="shared" si="33"/>
        <v>65871.273983694089</v>
      </c>
      <c r="CW22" s="366">
        <f t="shared" si="33"/>
        <v>65631.058318541574</v>
      </c>
      <c r="CX22" s="366">
        <f t="shared" si="33"/>
        <v>79015.853350181656</v>
      </c>
      <c r="CY22" s="366">
        <f t="shared" si="33"/>
        <v>60086.570900639352</v>
      </c>
      <c r="CZ22" s="366">
        <f t="shared" si="33"/>
        <v>60904.77524761657</v>
      </c>
      <c r="DA22" s="366">
        <f t="shared" si="33"/>
        <v>57712.410507136912</v>
      </c>
      <c r="DB22" s="366">
        <f t="shared" si="33"/>
        <v>49633.113872075934</v>
      </c>
      <c r="DC22" s="366">
        <f t="shared" si="33"/>
        <v>52282.253089601189</v>
      </c>
      <c r="DD22" s="366">
        <f t="shared" si="33"/>
        <v>74217.626691604703</v>
      </c>
      <c r="DE22" s="366">
        <f t="shared" si="33"/>
        <v>57571.964357424651</v>
      </c>
      <c r="DF22" s="366">
        <f t="shared" si="33"/>
        <v>60613.626761519765</v>
      </c>
      <c r="DG22" s="366">
        <f t="shared" si="33"/>
        <v>65923.394591883014</v>
      </c>
      <c r="DH22" s="366">
        <f t="shared" si="33"/>
        <v>68429.607491797069</v>
      </c>
      <c r="DI22" s="366">
        <f t="shared" si="33"/>
        <v>69945.64753500362</v>
      </c>
      <c r="DJ22" s="366">
        <f t="shared" si="33"/>
        <v>82137.492896468</v>
      </c>
      <c r="DK22" s="366">
        <f t="shared" si="33"/>
        <v>66267.739782910663</v>
      </c>
      <c r="DL22" s="366">
        <f t="shared" si="33"/>
        <v>59772.291213842684</v>
      </c>
      <c r="DM22" s="366">
        <f t="shared" si="33"/>
        <v>59200.072557425374</v>
      </c>
      <c r="DN22" s="366">
        <f t="shared" si="33"/>
        <v>51756.972034278799</v>
      </c>
      <c r="DO22" s="366">
        <f t="shared" si="33"/>
        <v>53775.913869122305</v>
      </c>
      <c r="DP22" s="366">
        <f t="shared" si="33"/>
        <v>76065.361978376357</v>
      </c>
      <c r="DQ22" s="366">
        <f t="shared" si="33"/>
        <v>59481.351204855826</v>
      </c>
      <c r="DR22" s="366">
        <f t="shared" si="33"/>
        <v>62454.746226813331</v>
      </c>
      <c r="DS22" s="366">
        <f t="shared" si="33"/>
        <v>67808.906818111675</v>
      </c>
      <c r="DT22" s="366">
        <f t="shared" si="33"/>
        <v>70446.724664003443</v>
      </c>
      <c r="DU22" s="366">
        <f t="shared" si="33"/>
        <v>72069.978895889231</v>
      </c>
      <c r="DV22" s="366">
        <f t="shared" si="33"/>
        <v>84219.489032423095</v>
      </c>
      <c r="DW22" s="366">
        <f t="shared" si="33"/>
        <v>68313.785150178097</v>
      </c>
      <c r="DX22" s="366">
        <f t="shared" si="33"/>
        <v>63751.206378918163</v>
      </c>
      <c r="DY22" s="366">
        <f t="shared" si="33"/>
        <v>60194.843265900396</v>
      </c>
      <c r="DZ22" s="366">
        <f t="shared" si="33"/>
        <v>54946.102185862546</v>
      </c>
      <c r="EA22" s="366">
        <f t="shared" si="33"/>
        <v>54458.987345553935</v>
      </c>
      <c r="EB22" s="366">
        <f t="shared" si="33"/>
        <v>77656.320888091475</v>
      </c>
      <c r="EC22" s="366">
        <f t="shared" si="33"/>
        <v>61401.590394779967</v>
      </c>
      <c r="ED22" s="366">
        <f t="shared" si="33"/>
        <v>64141.72747552333</v>
      </c>
      <c r="EE22" s="366">
        <f t="shared" ref="EE22:GP22" si="34">SUM(EE18:EE21)</f>
        <v>69606.997938619432</v>
      </c>
      <c r="EF22" s="366">
        <f t="shared" si="34"/>
        <v>72433.284414713082</v>
      </c>
      <c r="EG22" s="366">
        <f t="shared" si="34"/>
        <v>67563.623739769086</v>
      </c>
      <c r="EH22" s="366">
        <f t="shared" si="34"/>
        <v>83703.306805314947</v>
      </c>
      <c r="EI22" s="366">
        <f t="shared" si="34"/>
        <v>65171.777833819324</v>
      </c>
      <c r="EJ22" s="366">
        <f t="shared" si="34"/>
        <v>65655.503279888682</v>
      </c>
      <c r="EK22" s="366">
        <f t="shared" si="34"/>
        <v>62966.701691409595</v>
      </c>
      <c r="EL22" s="366">
        <f t="shared" si="34"/>
        <v>54935.654643817499</v>
      </c>
      <c r="EM22" s="366">
        <f t="shared" si="34"/>
        <v>57958.461490953378</v>
      </c>
      <c r="EN22" s="366">
        <f t="shared" si="34"/>
        <v>80305.798814385169</v>
      </c>
      <c r="EO22" s="366">
        <f t="shared" si="34"/>
        <v>63521.124830436456</v>
      </c>
      <c r="EP22" s="366">
        <f t="shared" si="34"/>
        <v>66556.78176306047</v>
      </c>
      <c r="EQ22" s="366">
        <f t="shared" si="34"/>
        <v>71922.160640714952</v>
      </c>
      <c r="ER22" s="366">
        <f t="shared" si="34"/>
        <v>74766.700396704269</v>
      </c>
      <c r="ES22" s="366">
        <f t="shared" si="34"/>
        <v>75005.148530819191</v>
      </c>
      <c r="ET22" s="366">
        <f t="shared" si="34"/>
        <v>88023.227535544225</v>
      </c>
      <c r="EU22" s="366">
        <f t="shared" si="34"/>
        <v>72212.552399259512</v>
      </c>
      <c r="EV22" s="366">
        <f t="shared" si="34"/>
        <v>65618.448026086684</v>
      </c>
      <c r="EW22" s="366">
        <f t="shared" si="34"/>
        <v>65258.20667721059</v>
      </c>
      <c r="EX22" s="366">
        <f t="shared" si="34"/>
        <v>57712.443774760861</v>
      </c>
      <c r="EY22" s="366">
        <f t="shared" si="34"/>
        <v>60061.57848727292</v>
      </c>
      <c r="EZ22" s="366">
        <f t="shared" si="34"/>
        <v>82679.670888480177</v>
      </c>
      <c r="FA22" s="366">
        <f t="shared" si="34"/>
        <v>65883.233916279627</v>
      </c>
      <c r="FB22" s="366">
        <f t="shared" si="34"/>
        <v>68802.408477625984</v>
      </c>
      <c r="FC22" s="366">
        <f t="shared" si="34"/>
        <v>74169.512836041438</v>
      </c>
      <c r="FD22" s="366">
        <f t="shared" si="34"/>
        <v>77118.165173596106</v>
      </c>
      <c r="FE22" s="366">
        <f t="shared" si="34"/>
        <v>75228.159600295839</v>
      </c>
      <c r="FF22" s="366">
        <f t="shared" si="34"/>
        <v>89525.168493589998</v>
      </c>
      <c r="FG22" s="366">
        <f t="shared" si="34"/>
        <v>73918.268643059622</v>
      </c>
      <c r="FH22" s="366">
        <f t="shared" si="34"/>
        <v>69109.744102388519</v>
      </c>
      <c r="FI22" s="366">
        <f t="shared" si="34"/>
        <v>65975.333337061136</v>
      </c>
      <c r="FJ22" s="366">
        <f t="shared" si="34"/>
        <v>60727.035204346648</v>
      </c>
      <c r="FK22" s="366">
        <f t="shared" si="34"/>
        <v>60618.049137660324</v>
      </c>
      <c r="FL22" s="366">
        <f t="shared" si="34"/>
        <v>84216.964241551279</v>
      </c>
      <c r="FM22" s="366">
        <f t="shared" si="34"/>
        <v>67793.953686509427</v>
      </c>
      <c r="FN22" s="366">
        <f t="shared" si="34"/>
        <v>70512.826545607633</v>
      </c>
      <c r="FO22" s="366">
        <f t="shared" si="34"/>
        <v>76022.35802984811</v>
      </c>
      <c r="FP22" s="366">
        <f t="shared" si="34"/>
        <v>79192.073284822298</v>
      </c>
      <c r="FQ22" s="366">
        <f t="shared" si="34"/>
        <v>78599.176804077579</v>
      </c>
      <c r="FR22" s="366">
        <f t="shared" si="34"/>
        <v>92177.832127550806</v>
      </c>
      <c r="FS22" s="366">
        <f t="shared" si="34"/>
        <v>76423.684450704401</v>
      </c>
      <c r="FT22" s="366">
        <f t="shared" si="34"/>
        <v>69775.783224665123</v>
      </c>
      <c r="FU22" s="366">
        <f t="shared" si="34"/>
        <v>69569.085267256785</v>
      </c>
      <c r="FV22" s="366">
        <f t="shared" si="34"/>
        <v>61956.713484614236</v>
      </c>
      <c r="FW22" s="366">
        <f t="shared" si="34"/>
        <v>64544.999830595138</v>
      </c>
      <c r="FX22" s="366">
        <f t="shared" si="34"/>
        <v>87399.0869895449</v>
      </c>
      <c r="FY22" s="366">
        <f t="shared" si="34"/>
        <v>70455.526390157625</v>
      </c>
      <c r="FZ22" s="366">
        <f t="shared" si="34"/>
        <v>73339.018098081011</v>
      </c>
      <c r="GA22" s="366">
        <f t="shared" si="34"/>
        <v>78717.334532896144</v>
      </c>
      <c r="GB22" s="366">
        <f t="shared" si="34"/>
        <v>81887.559891437209</v>
      </c>
      <c r="GC22" s="366">
        <f t="shared" si="34"/>
        <v>83228.370221918507</v>
      </c>
      <c r="GD22" s="366">
        <f t="shared" si="34"/>
        <v>95571.001133184051</v>
      </c>
      <c r="GE22" s="366">
        <f t="shared" si="34"/>
        <v>79502.352872518095</v>
      </c>
      <c r="GF22" s="366">
        <f t="shared" si="34"/>
        <v>72931.774032280751</v>
      </c>
      <c r="GG22" s="366">
        <f t="shared" si="34"/>
        <v>72531.034895878824</v>
      </c>
      <c r="GH22" s="366">
        <f t="shared" si="34"/>
        <v>64728.019223997959</v>
      </c>
      <c r="GI22" s="366">
        <f t="shared" si="34"/>
        <v>67364.937513338766</v>
      </c>
      <c r="GJ22" s="366">
        <f t="shared" si="34"/>
        <v>90243.991358692452</v>
      </c>
      <c r="GK22" s="366">
        <f t="shared" si="34"/>
        <v>73149.092345951212</v>
      </c>
      <c r="GL22" s="366">
        <f t="shared" si="34"/>
        <v>75959.450283709099</v>
      </c>
      <c r="GM22" s="366">
        <f t="shared" si="34"/>
        <v>81295.684504962876</v>
      </c>
      <c r="GN22" s="366">
        <f t="shared" si="34"/>
        <v>84541.932150562847</v>
      </c>
      <c r="GO22" s="366">
        <f t="shared" si="34"/>
        <v>84290.067849071071</v>
      </c>
      <c r="GP22" s="366">
        <f t="shared" si="34"/>
        <v>97562.951126106287</v>
      </c>
      <c r="GQ22" s="366">
        <f t="shared" ref="GQ22:JB22" si="35">SUM(GQ18:GQ21)</f>
        <v>78231.645853446855</v>
      </c>
      <c r="GR22" s="366">
        <f t="shared" si="35"/>
        <v>78898.193305017034</v>
      </c>
      <c r="GS22" s="366">
        <f t="shared" si="35"/>
        <v>75841.912663400537</v>
      </c>
      <c r="GT22" s="366">
        <f t="shared" si="35"/>
        <v>67215.445674896837</v>
      </c>
      <c r="GU22" s="366">
        <f t="shared" si="35"/>
        <v>70642.51172790071</v>
      </c>
      <c r="GV22" s="366">
        <f t="shared" si="35"/>
        <v>93321.617394956455</v>
      </c>
      <c r="GW22" s="366">
        <f t="shared" si="35"/>
        <v>75959.898731279623</v>
      </c>
      <c r="GX22" s="366">
        <f t="shared" si="35"/>
        <v>78757.006396211975</v>
      </c>
      <c r="GY22" s="366">
        <f t="shared" si="35"/>
        <v>84020.480331824845</v>
      </c>
      <c r="GZ22" s="366">
        <f t="shared" si="35"/>
        <v>87320.277319169298</v>
      </c>
      <c r="HA22" s="366">
        <f t="shared" si="35"/>
        <v>82027.726593108557</v>
      </c>
      <c r="HB22" s="366">
        <f t="shared" si="35"/>
        <v>98316.752901709464</v>
      </c>
      <c r="HC22" s="366">
        <f t="shared" si="35"/>
        <v>82889.358052790369</v>
      </c>
      <c r="HD22" s="366">
        <f t="shared" si="35"/>
        <v>75862.729324611777</v>
      </c>
      <c r="HE22" s="366">
        <f t="shared" si="35"/>
        <v>76139.529262725162</v>
      </c>
      <c r="HF22" s="366">
        <f t="shared" si="35"/>
        <v>68521.940673082703</v>
      </c>
      <c r="HG22" s="366">
        <f t="shared" si="35"/>
        <v>71506.644025765097</v>
      </c>
      <c r="HH22" s="366">
        <f t="shared" si="35"/>
        <v>94797.499601396921</v>
      </c>
      <c r="HI22" s="366">
        <f t="shared" si="35"/>
        <v>77663.650410994844</v>
      </c>
      <c r="HJ22" s="366">
        <f t="shared" si="35"/>
        <v>80517.692287514044</v>
      </c>
      <c r="HK22" s="366">
        <f t="shared" si="35"/>
        <v>85940.778072767105</v>
      </c>
      <c r="HL22" s="366">
        <f t="shared" si="35"/>
        <v>89485.421223659927</v>
      </c>
      <c r="HM22" s="366">
        <f t="shared" si="35"/>
        <v>89363.978427870781</v>
      </c>
      <c r="HN22" s="366">
        <f t="shared" si="35"/>
        <v>102637.84642657418</v>
      </c>
      <c r="HO22" s="366">
        <f t="shared" si="35"/>
        <v>86627.447557560983</v>
      </c>
      <c r="HP22" s="366">
        <f t="shared" si="35"/>
        <v>79938.968701698439</v>
      </c>
      <c r="HQ22" s="366">
        <f t="shared" si="35"/>
        <v>79775.486274906521</v>
      </c>
      <c r="HR22" s="366">
        <f t="shared" si="35"/>
        <v>73216.290284871677</v>
      </c>
      <c r="HS22" s="366">
        <f t="shared" si="35"/>
        <v>73294.835588529124</v>
      </c>
      <c r="HT22" s="366">
        <f t="shared" si="35"/>
        <v>97667.571149828582</v>
      </c>
      <c r="HU22" s="366">
        <f t="shared" si="35"/>
        <v>80654.923454050149</v>
      </c>
      <c r="HV22" s="366">
        <f t="shared" si="35"/>
        <v>83138.650545168493</v>
      </c>
      <c r="HW22" s="366">
        <f t="shared" si="35"/>
        <v>88625.335156001544</v>
      </c>
      <c r="HX22" s="366">
        <f t="shared" si="35"/>
        <v>92309.916127313074</v>
      </c>
      <c r="HY22" s="366">
        <f t="shared" si="35"/>
        <v>91348.478247306877</v>
      </c>
      <c r="HZ22" s="366">
        <f t="shared" si="35"/>
        <v>105102.78218942587</v>
      </c>
      <c r="IA22" s="366">
        <f t="shared" si="35"/>
        <v>85750.715258026714</v>
      </c>
      <c r="IB22" s="366">
        <f t="shared" si="35"/>
        <v>86349.402966744456</v>
      </c>
      <c r="IC22" s="366">
        <f t="shared" si="35"/>
        <v>83462.426142538578</v>
      </c>
      <c r="ID22" s="366">
        <f t="shared" si="35"/>
        <v>74672.663469505293</v>
      </c>
      <c r="IE22" s="366">
        <f t="shared" si="35"/>
        <v>78471.875357930912</v>
      </c>
      <c r="IF22" s="366">
        <f t="shared" si="35"/>
        <v>101512.45416308468</v>
      </c>
      <c r="IG22" s="366">
        <f t="shared" si="35"/>
        <v>83879.844334872003</v>
      </c>
      <c r="IH22" s="366">
        <f t="shared" si="35"/>
        <v>86598.699894805803</v>
      </c>
      <c r="II22" s="366">
        <f t="shared" si="35"/>
        <v>91864.679991421071</v>
      </c>
      <c r="IJ22" s="366">
        <f t="shared" si="35"/>
        <v>95521.194620915398</v>
      </c>
      <c r="IK22" s="366">
        <f t="shared" si="35"/>
        <v>96319.983095432792</v>
      </c>
      <c r="IL22" s="366">
        <f t="shared" si="35"/>
        <v>108909.50945588051</v>
      </c>
      <c r="IM22" s="366">
        <f t="shared" si="35"/>
        <v>92621.781915317668</v>
      </c>
      <c r="IN22" s="366">
        <f t="shared" si="35"/>
        <v>85913.744357996591</v>
      </c>
      <c r="IO22" s="366">
        <f t="shared" si="35"/>
        <v>85664.008297299428</v>
      </c>
      <c r="IP22" s="366">
        <f t="shared" si="35"/>
        <v>77501.339004565161</v>
      </c>
      <c r="IQ22" s="366">
        <f t="shared" si="35"/>
        <v>80704.352046110987</v>
      </c>
      <c r="IR22" s="366">
        <f t="shared" si="35"/>
        <v>104130.74834941512</v>
      </c>
      <c r="IS22" s="366">
        <f t="shared" si="35"/>
        <v>86540.334288253463</v>
      </c>
      <c r="IT22" s="366">
        <f t="shared" si="35"/>
        <v>89186.590134277838</v>
      </c>
      <c r="IU22" s="366">
        <f t="shared" si="35"/>
        <v>94498.664963468269</v>
      </c>
      <c r="IV22" s="366">
        <f t="shared" si="35"/>
        <v>98316.605637027547</v>
      </c>
      <c r="IW22" s="366">
        <f t="shared" si="35"/>
        <v>99207.286385921485</v>
      </c>
      <c r="IX22" s="366">
        <f t="shared" si="35"/>
        <v>111767.35271289365</v>
      </c>
      <c r="IY22" s="366">
        <f t="shared" si="35"/>
        <v>95435.538029967516</v>
      </c>
      <c r="IZ22" s="366">
        <f t="shared" si="35"/>
        <v>90656.957012239669</v>
      </c>
      <c r="JA22" s="366">
        <f t="shared" si="35"/>
        <v>87432.026372914755</v>
      </c>
      <c r="JB22" s="366">
        <f t="shared" si="35"/>
        <v>81447.445195356529</v>
      </c>
      <c r="JC22" s="366">
        <f t="shared" ref="JC22:LN22" si="36">SUM(JC18:JC21)</f>
        <v>82173.592260542529</v>
      </c>
      <c r="JD22" s="366">
        <f t="shared" si="36"/>
        <v>106535.79174356046</v>
      </c>
      <c r="JE22" s="366">
        <f t="shared" si="36"/>
        <v>89251.006012701473</v>
      </c>
      <c r="JF22" s="366">
        <f t="shared" si="36"/>
        <v>91656.539993407627</v>
      </c>
      <c r="JG22" s="366">
        <f t="shared" si="36"/>
        <v>97079.033171386502</v>
      </c>
      <c r="JH22" s="366">
        <f t="shared" si="36"/>
        <v>101114.03843753772</v>
      </c>
      <c r="JI22" s="366">
        <f t="shared" si="36"/>
        <v>100439.96185732061</v>
      </c>
      <c r="JJ22" s="366">
        <f t="shared" si="36"/>
        <v>113994.51012979215</v>
      </c>
      <c r="JK22" s="366">
        <f t="shared" si="36"/>
        <v>94443.991619603403</v>
      </c>
      <c r="JL22" s="366">
        <f t="shared" si="36"/>
        <v>95002.733339784187</v>
      </c>
      <c r="JM22" s="366">
        <f t="shared" si="36"/>
        <v>92160.587078444238</v>
      </c>
      <c r="JN22" s="366">
        <f t="shared" si="36"/>
        <v>83114.251626212892</v>
      </c>
      <c r="JO22" s="366">
        <f t="shared" si="36"/>
        <v>87270.541777831721</v>
      </c>
      <c r="JP22" s="366">
        <f t="shared" si="36"/>
        <v>110648.29194358973</v>
      </c>
      <c r="JQ22" s="366">
        <f t="shared" si="36"/>
        <v>92685.161618148079</v>
      </c>
      <c r="JR22" s="366">
        <f t="shared" si="36"/>
        <v>95290.67837548106</v>
      </c>
      <c r="JS22" s="366">
        <f t="shared" si="36"/>
        <v>100533.97704967197</v>
      </c>
      <c r="JT22" s="366">
        <f t="shared" si="36"/>
        <v>104552.90473853226</v>
      </c>
      <c r="JU22" s="366">
        <f t="shared" si="36"/>
        <v>103973.52822015104</v>
      </c>
      <c r="JV22" s="366">
        <f t="shared" si="36"/>
        <v>117384.99377282207</v>
      </c>
      <c r="JW22" s="366">
        <f t="shared" si="36"/>
        <v>101095.68624190692</v>
      </c>
      <c r="JX22" s="366">
        <f t="shared" si="36"/>
        <v>94249.771682577237</v>
      </c>
      <c r="JY22" s="366">
        <f t="shared" si="36"/>
        <v>94215.962018165461</v>
      </c>
      <c r="JZ22" s="366">
        <f t="shared" si="36"/>
        <v>85881.630011700065</v>
      </c>
      <c r="KA22" s="366">
        <f t="shared" si="36"/>
        <v>89489.049612509421</v>
      </c>
      <c r="KB22" s="366">
        <f t="shared" si="36"/>
        <v>113317.30373151608</v>
      </c>
      <c r="KC22" s="366">
        <f t="shared" si="36"/>
        <v>95431.557447872707</v>
      </c>
      <c r="KD22" s="366">
        <f t="shared" si="36"/>
        <v>97992.399778388019</v>
      </c>
      <c r="KE22" s="366">
        <f t="shared" si="36"/>
        <v>103308.58116307588</v>
      </c>
      <c r="KF22" s="366">
        <f t="shared" si="36"/>
        <v>107519.77708835869</v>
      </c>
      <c r="KG22" s="366">
        <f t="shared" si="36"/>
        <v>104839.45253402427</v>
      </c>
      <c r="KH22" s="366">
        <f t="shared" si="36"/>
        <v>119580.27104749648</v>
      </c>
      <c r="KI22" s="366">
        <f t="shared" si="36"/>
        <v>103515.69829254565</v>
      </c>
      <c r="KJ22" s="366">
        <f t="shared" si="36"/>
        <v>98475.647944946104</v>
      </c>
      <c r="KK22" s="366">
        <f t="shared" si="36"/>
        <v>95696.751864487465</v>
      </c>
      <c r="KL22" s="366">
        <f t="shared" si="36"/>
        <v>89658.219472287718</v>
      </c>
      <c r="KM22" s="366">
        <f t="shared" si="36"/>
        <v>90851.712779795227</v>
      </c>
      <c r="KN22" s="366">
        <f t="shared" si="36"/>
        <v>115701.18714257125</v>
      </c>
      <c r="KO22" s="366">
        <f t="shared" si="36"/>
        <v>98171.927845551865</v>
      </c>
      <c r="KP22" s="366">
        <f t="shared" si="36"/>
        <v>100531.32894680745</v>
      </c>
      <c r="KQ22" s="366">
        <f t="shared" si="36"/>
        <v>105994.76791631433</v>
      </c>
      <c r="KR22" s="366">
        <f t="shared" si="36"/>
        <v>110462.20350098771</v>
      </c>
      <c r="KS22" s="366">
        <f t="shared" si="36"/>
        <v>109064.03091549173</v>
      </c>
      <c r="KT22" s="366">
        <f t="shared" si="36"/>
        <v>123102.50512691279</v>
      </c>
      <c r="KU22" s="366">
        <f t="shared" si="36"/>
        <v>106883.18469250809</v>
      </c>
      <c r="KV22" s="366">
        <f t="shared" si="36"/>
        <v>100001.15480064438</v>
      </c>
      <c r="KW22" s="366">
        <f t="shared" si="36"/>
        <v>100160.70543785655</v>
      </c>
      <c r="KX22" s="366">
        <f t="shared" si="36"/>
        <v>91740.939511739416</v>
      </c>
      <c r="KY22" s="366">
        <f t="shared" si="36"/>
        <v>95664.389119932282</v>
      </c>
      <c r="KZ22" s="366">
        <f t="shared" si="36"/>
        <v>119800.21084993229</v>
      </c>
      <c r="LA22" s="366">
        <f t="shared" si="36"/>
        <v>101724.79209166924</v>
      </c>
      <c r="LB22" s="366">
        <f t="shared" si="36"/>
        <v>104240.92362276475</v>
      </c>
      <c r="LC22" s="366">
        <f t="shared" si="36"/>
        <v>109572.63522143786</v>
      </c>
      <c r="LD22" s="366">
        <f t="shared" si="36"/>
        <v>114072.23039637624</v>
      </c>
      <c r="LE22" s="366">
        <f t="shared" si="36"/>
        <v>114437.28623578689</v>
      </c>
      <c r="LF22" s="366">
        <f t="shared" si="36"/>
        <v>127345.44634965074</v>
      </c>
      <c r="LG22" s="366">
        <f t="shared" si="36"/>
        <v>110819.47826494623</v>
      </c>
      <c r="LH22" s="366">
        <f t="shared" si="36"/>
        <v>104001.17228492854</v>
      </c>
      <c r="LI22" s="366">
        <f t="shared" si="36"/>
        <v>103991.26030727191</v>
      </c>
      <c r="LJ22" s="366">
        <f t="shared" si="36"/>
        <v>95370.072668901106</v>
      </c>
      <c r="LK22" s="366">
        <f t="shared" si="36"/>
        <v>99377.959942301211</v>
      </c>
      <c r="LL22" s="366">
        <f t="shared" si="36"/>
        <v>123574.83796427664</v>
      </c>
      <c r="LM22" s="366">
        <f t="shared" si="36"/>
        <v>105324.93362350027</v>
      </c>
      <c r="LN22" s="366">
        <f t="shared" si="36"/>
        <v>107762.00974737143</v>
      </c>
      <c r="LO22" s="366">
        <f t="shared" ref="LO22:NA22" si="37">SUM(LO18:LO21)</f>
        <v>113053.08693947644</v>
      </c>
      <c r="LP22" s="366">
        <f t="shared" si="37"/>
        <v>117662.68262184678</v>
      </c>
      <c r="LQ22" s="366">
        <f t="shared" si="37"/>
        <v>116568.48651823339</v>
      </c>
      <c r="LR22" s="366">
        <f t="shared" si="37"/>
        <v>130329.73319168156</v>
      </c>
      <c r="LS22" s="366">
        <f t="shared" si="37"/>
        <v>110513.7913836255</v>
      </c>
      <c r="LT22" s="366">
        <f t="shared" si="37"/>
        <v>110937.72115888205</v>
      </c>
      <c r="LU22" s="366">
        <f t="shared" si="37"/>
        <v>108267.40794150774</v>
      </c>
      <c r="LV22" s="366">
        <f t="shared" si="37"/>
        <v>98795.926449689097</v>
      </c>
      <c r="LW22" s="366">
        <f t="shared" si="37"/>
        <v>103624.16760214034</v>
      </c>
      <c r="LX22" s="366">
        <f t="shared" si="37"/>
        <v>127648.2970551397</v>
      </c>
      <c r="LY22" s="366">
        <f t="shared" si="37"/>
        <v>109100.43900311625</v>
      </c>
      <c r="LZ22" s="366">
        <f t="shared" si="37"/>
        <v>111512.96894334992</v>
      </c>
      <c r="MA22" s="366">
        <f t="shared" si="37"/>
        <v>116728.06288240808</v>
      </c>
      <c r="MB22" s="366">
        <f t="shared" si="37"/>
        <v>121422.19647642568</v>
      </c>
      <c r="MC22" s="366">
        <f t="shared" si="37"/>
        <v>115265.76717357898</v>
      </c>
      <c r="MD22" s="366">
        <f t="shared" si="37"/>
        <v>132056.11971914768</v>
      </c>
      <c r="ME22" s="366">
        <f t="shared" si="37"/>
        <v>116132.43490795491</v>
      </c>
      <c r="MF22" s="366">
        <f t="shared" si="37"/>
        <v>108857.58357418362</v>
      </c>
      <c r="MG22" s="366">
        <f t="shared" si="37"/>
        <v>109529.54255924581</v>
      </c>
      <c r="MH22" s="366">
        <f t="shared" si="37"/>
        <v>101046.59919745169</v>
      </c>
      <c r="MI22" s="366">
        <f t="shared" si="37"/>
        <v>105466.08149829324</v>
      </c>
      <c r="MJ22" s="366">
        <f t="shared" si="37"/>
        <v>130134.15770987248</v>
      </c>
      <c r="MK22" s="366">
        <f t="shared" si="37"/>
        <v>111785.64458323311</v>
      </c>
      <c r="ML22" s="366">
        <f t="shared" si="37"/>
        <v>114245.76319414031</v>
      </c>
      <c r="MM22" s="366">
        <f t="shared" si="37"/>
        <v>119619.26602555749</v>
      </c>
      <c r="MN22" s="366">
        <f t="shared" si="37"/>
        <v>124591.62341199254</v>
      </c>
      <c r="MO22" s="366">
        <f t="shared" si="37"/>
        <v>123585.59094746615</v>
      </c>
      <c r="MP22" s="366">
        <f t="shared" si="37"/>
        <v>137375.23397756083</v>
      </c>
      <c r="MQ22" s="366">
        <f t="shared" si="37"/>
        <v>120857.56594324175</v>
      </c>
      <c r="MR22" s="366">
        <f t="shared" si="37"/>
        <v>113915.87877388082</v>
      </c>
      <c r="MS22" s="366">
        <f t="shared" si="37"/>
        <v>114157.5205998926</v>
      </c>
      <c r="MT22" s="366">
        <f t="shared" si="37"/>
        <v>105345.44156116148</v>
      </c>
      <c r="MU22" s="366">
        <f t="shared" si="37"/>
        <v>109828.85004100247</v>
      </c>
      <c r="MV22" s="366">
        <f t="shared" si="37"/>
        <v>134493.96676475726</v>
      </c>
      <c r="MW22" s="366">
        <f t="shared" si="37"/>
        <v>115907.83142821299</v>
      </c>
      <c r="MX22" s="366">
        <f t="shared" si="37"/>
        <v>118250.31749519135</v>
      </c>
      <c r="MY22" s="366">
        <f t="shared" si="37"/>
        <v>123549.03825656959</v>
      </c>
      <c r="MZ22" s="366">
        <f t="shared" si="37"/>
        <v>128614.33119006749</v>
      </c>
      <c r="NA22" s="366">
        <f t="shared" si="37"/>
        <v>125418.62460587242</v>
      </c>
    </row>
  </sheetData>
  <mergeCells count="32">
    <mergeCell ref="CX15:DI15"/>
    <mergeCell ref="B1:E1"/>
    <mergeCell ref="B17:C17"/>
    <mergeCell ref="F15:Q15"/>
    <mergeCell ref="R15:AC15"/>
    <mergeCell ref="AD15:AO15"/>
    <mergeCell ref="AP15:BA15"/>
    <mergeCell ref="BB15:BM15"/>
    <mergeCell ref="BN15:BY15"/>
    <mergeCell ref="BZ15:CK15"/>
    <mergeCell ref="CL15:CW15"/>
    <mergeCell ref="IL15:IW15"/>
    <mergeCell ref="DJ15:DU15"/>
    <mergeCell ref="DV15:EG15"/>
    <mergeCell ref="EH15:ES15"/>
    <mergeCell ref="ET15:FE15"/>
    <mergeCell ref="FF15:FQ15"/>
    <mergeCell ref="FR15:GC15"/>
    <mergeCell ref="GD15:GO15"/>
    <mergeCell ref="GP15:HA15"/>
    <mergeCell ref="HB15:HM15"/>
    <mergeCell ref="HN15:HY15"/>
    <mergeCell ref="HZ15:IK15"/>
    <mergeCell ref="LR15:MC15"/>
    <mergeCell ref="MD15:MO15"/>
    <mergeCell ref="MP15:NA15"/>
    <mergeCell ref="IX15:JI15"/>
    <mergeCell ref="JJ15:JU15"/>
    <mergeCell ref="JV15:KG15"/>
    <mergeCell ref="KH15:KS15"/>
    <mergeCell ref="KT15:LE15"/>
    <mergeCell ref="LF15:LQ15"/>
  </mergeCells>
  <conditionalFormatting sqref="H4:H5">
    <cfRule type="containsText" dxfId="86" priority="3" operator="containsText" text="REFORMA">
      <formula>NOT(ISERROR(SEARCH("REFORMA",H4)))</formula>
    </cfRule>
  </conditionalFormatting>
  <conditionalFormatting sqref="H4:H5">
    <cfRule type="containsText" dxfId="85" priority="1" operator="containsText" text="DEMOLIÇÃO">
      <formula>NOT(ISERROR(SEARCH("DEMOLIÇÃO",H4)))</formula>
    </cfRule>
    <cfRule type="containsText" dxfId="84" priority="2" operator="containsText" text="CONSTRUÇÃO">
      <formula>NOT(ISERROR(SEARCH("CONSTRUÇÃO",H4)))</formula>
    </cfRule>
  </conditionalFormatting>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A9DAE-9485-4D98-9C11-837249D30CA2}">
  <sheetPr>
    <tabColor theme="8" tint="0.59999389629810485"/>
  </sheetPr>
  <dimension ref="A1:NA30"/>
  <sheetViews>
    <sheetView workbookViewId="0">
      <selection activeCell="B3" sqref="B3:C14"/>
    </sheetView>
  </sheetViews>
  <sheetFormatPr defaultColWidth="9.140625" defaultRowHeight="12.75" x14ac:dyDescent="0.2"/>
  <cols>
    <col min="1" max="1" width="23" style="256" bestFit="1" customWidth="1"/>
    <col min="2" max="2" width="31.5703125" style="256" bestFit="1" customWidth="1"/>
    <col min="3" max="3" width="11" style="256" bestFit="1" customWidth="1"/>
    <col min="4" max="4" width="10.85546875" style="256" bestFit="1" customWidth="1"/>
    <col min="5" max="5" width="15.42578125" style="256" bestFit="1" customWidth="1"/>
    <col min="6" max="6" width="8.7109375" style="256" bestFit="1" customWidth="1"/>
    <col min="7" max="8" width="9" style="256" bestFit="1" customWidth="1"/>
    <col min="9" max="15" width="8.7109375" style="256" bestFit="1" customWidth="1"/>
    <col min="16" max="16" width="9" style="256" bestFit="1" customWidth="1"/>
    <col min="17" max="17" width="8.7109375" style="256" bestFit="1" customWidth="1"/>
    <col min="18" max="20" width="9" style="256" bestFit="1" customWidth="1"/>
    <col min="21" max="23" width="8.7109375" style="256" bestFit="1" customWidth="1"/>
    <col min="24" max="33" width="9" style="256" bestFit="1" customWidth="1"/>
    <col min="34" max="34" width="8.140625" style="256" bestFit="1" customWidth="1"/>
    <col min="35" max="36" width="8.7109375" style="256" bestFit="1" customWidth="1"/>
    <col min="37" max="37" width="9" style="256" bestFit="1" customWidth="1"/>
    <col min="38" max="38" width="8.7109375" style="256" bestFit="1" customWidth="1"/>
    <col min="39" max="39" width="8.42578125" style="256" bestFit="1" customWidth="1"/>
    <col min="40" max="40" width="9" style="256" bestFit="1" customWidth="1"/>
    <col min="41" max="41" width="8.42578125" style="256" bestFit="1" customWidth="1"/>
    <col min="42" max="44" width="9" style="256" bestFit="1" customWidth="1"/>
    <col min="45" max="45" width="8.7109375" style="256" bestFit="1" customWidth="1"/>
    <col min="46" max="46" width="9" style="256" bestFit="1" customWidth="1"/>
    <col min="47" max="47" width="8.7109375" style="256" bestFit="1" customWidth="1"/>
    <col min="48" max="48" width="9" style="256" bestFit="1" customWidth="1"/>
    <col min="49" max="49" width="8.7109375" style="256" bestFit="1" customWidth="1"/>
    <col min="50" max="53" width="9" style="256" bestFit="1" customWidth="1"/>
    <col min="54" max="54" width="8.7109375" style="256" bestFit="1" customWidth="1"/>
    <col min="55" max="57" width="9" style="256" bestFit="1" customWidth="1"/>
    <col min="58" max="59" width="8.7109375" style="256" bestFit="1" customWidth="1"/>
    <col min="60" max="62" width="9" style="256" bestFit="1" customWidth="1"/>
    <col min="63" max="63" width="8.42578125" style="256" bestFit="1" customWidth="1"/>
    <col min="64" max="64" width="9" style="256" bestFit="1" customWidth="1"/>
    <col min="65" max="65" width="8.7109375" style="256" bestFit="1" customWidth="1"/>
    <col min="66" max="66" width="9" style="256" bestFit="1" customWidth="1"/>
    <col min="67" max="67" width="8.7109375" style="256" bestFit="1" customWidth="1"/>
    <col min="68" max="70" width="9" style="256" bestFit="1" customWidth="1"/>
    <col min="71" max="71" width="8.7109375" style="256" bestFit="1" customWidth="1"/>
    <col min="72" max="73" width="9" style="256" bestFit="1" customWidth="1"/>
    <col min="74" max="76" width="8.7109375" style="256" bestFit="1" customWidth="1"/>
    <col min="77" max="78" width="9" style="256" bestFit="1" customWidth="1"/>
    <col min="79" max="79" width="8.42578125" style="256" bestFit="1" customWidth="1"/>
    <col min="80" max="80" width="8.7109375" style="256" bestFit="1" customWidth="1"/>
    <col min="81" max="81" width="9" style="256" bestFit="1" customWidth="1"/>
    <col min="82" max="82" width="8.7109375" style="256" bestFit="1" customWidth="1"/>
    <col min="83" max="88" width="9" style="256" bestFit="1" customWidth="1"/>
    <col min="89" max="89" width="8.7109375" style="256" bestFit="1" customWidth="1"/>
    <col min="90" max="92" width="9" style="256" bestFit="1" customWidth="1"/>
    <col min="93" max="94" width="8.7109375" style="256" bestFit="1" customWidth="1"/>
    <col min="95" max="98" width="9" style="256" bestFit="1" customWidth="1"/>
    <col min="99" max="99" width="8.7109375" style="256" bestFit="1" customWidth="1"/>
    <col min="100" max="100" width="8.42578125" style="256" bestFit="1" customWidth="1"/>
    <col min="101" max="101" width="8.7109375" style="256" bestFit="1" customWidth="1"/>
    <col min="102" max="102" width="9" style="256" bestFit="1" customWidth="1"/>
    <col min="103" max="103" width="8.7109375" style="256" bestFit="1" customWidth="1"/>
    <col min="104" max="106" width="9" style="256" bestFit="1" customWidth="1"/>
    <col min="107" max="108" width="8.7109375" style="256" bestFit="1" customWidth="1"/>
    <col min="109" max="111" width="9" style="256" bestFit="1" customWidth="1"/>
    <col min="112" max="112" width="8.7109375" style="256" bestFit="1" customWidth="1"/>
    <col min="113" max="113" width="9" style="256" bestFit="1" customWidth="1"/>
    <col min="114" max="114" width="8.42578125" style="256" bestFit="1" customWidth="1"/>
    <col min="115" max="119" width="9" style="256" bestFit="1" customWidth="1"/>
    <col min="120" max="120" width="8.7109375" style="256" bestFit="1" customWidth="1"/>
    <col min="121" max="121" width="9" style="256" bestFit="1" customWidth="1"/>
    <col min="122" max="122" width="8.42578125" style="256" bestFit="1" customWidth="1"/>
    <col min="123" max="124" width="9" style="256" bestFit="1" customWidth="1"/>
    <col min="125" max="126" width="8.7109375" style="256" bestFit="1" customWidth="1"/>
    <col min="127" max="127" width="9" style="256" bestFit="1" customWidth="1"/>
    <col min="128" max="129" width="8.7109375" style="256" bestFit="1" customWidth="1"/>
    <col min="130" max="133" width="9" style="256" bestFit="1" customWidth="1"/>
    <col min="134" max="134" width="8.7109375" style="256" bestFit="1" customWidth="1"/>
    <col min="135" max="135" width="9" style="256" bestFit="1" customWidth="1"/>
    <col min="136" max="136" width="8.7109375" style="256" bestFit="1" customWidth="1"/>
    <col min="137" max="137" width="9" style="256" bestFit="1" customWidth="1"/>
    <col min="138" max="138" width="8.7109375" style="256" bestFit="1" customWidth="1"/>
    <col min="139" max="140" width="9" style="256" bestFit="1" customWidth="1"/>
    <col min="141" max="141" width="8.7109375" style="256" bestFit="1" customWidth="1"/>
    <col min="142" max="144" width="9" style="256" bestFit="1" customWidth="1"/>
    <col min="145" max="145" width="8.7109375" style="256" bestFit="1" customWidth="1"/>
    <col min="146" max="147" width="9" style="256" bestFit="1" customWidth="1"/>
    <col min="148" max="148" width="8.7109375" style="256" bestFit="1" customWidth="1"/>
    <col min="149" max="149" width="8.42578125" style="256" bestFit="1" customWidth="1"/>
    <col min="150" max="151" width="8.7109375" style="256" bestFit="1" customWidth="1"/>
    <col min="152" max="154" width="9" style="256" bestFit="1" customWidth="1"/>
    <col min="155" max="155" width="8.42578125" style="256" bestFit="1" customWidth="1"/>
    <col min="156" max="157" width="8.7109375" style="256" bestFit="1" customWidth="1"/>
    <col min="158" max="158" width="9" style="256" bestFit="1" customWidth="1"/>
    <col min="159" max="159" width="8.7109375" style="256" bestFit="1" customWidth="1"/>
    <col min="160" max="160" width="9" style="256" bestFit="1" customWidth="1"/>
    <col min="161" max="161" width="8.7109375" style="256" bestFit="1" customWidth="1"/>
    <col min="162" max="165" width="9" style="256" bestFit="1" customWidth="1"/>
    <col min="166" max="166" width="8.7109375" style="256" bestFit="1" customWidth="1"/>
    <col min="167" max="170" width="9" style="256" bestFit="1" customWidth="1"/>
    <col min="171" max="171" width="8.42578125" style="256" bestFit="1" customWidth="1"/>
    <col min="172" max="173" width="8.7109375" style="256" bestFit="1" customWidth="1"/>
    <col min="174" max="177" width="9" style="256" bestFit="1" customWidth="1"/>
    <col min="178" max="178" width="8.42578125" style="256" bestFit="1" customWidth="1"/>
    <col min="179" max="183" width="9" style="256" bestFit="1" customWidth="1"/>
    <col min="184" max="185" width="8.7109375" style="256" bestFit="1" customWidth="1"/>
    <col min="186" max="187" width="9" style="256" bestFit="1" customWidth="1"/>
    <col min="188" max="188" width="8.7109375" style="256" bestFit="1" customWidth="1"/>
    <col min="189" max="190" width="9" style="256" bestFit="1" customWidth="1"/>
    <col min="191" max="191" width="8.7109375" style="256" bestFit="1" customWidth="1"/>
    <col min="192" max="201" width="9" style="256" bestFit="1" customWidth="1"/>
    <col min="202" max="202" width="8.7109375" style="256" bestFit="1" customWidth="1"/>
    <col min="203" max="206" width="9" style="256" bestFit="1" customWidth="1"/>
    <col min="207" max="207" width="8.7109375" style="256" bestFit="1" customWidth="1"/>
    <col min="208" max="208" width="9" style="256" bestFit="1" customWidth="1"/>
    <col min="209" max="209" width="8.42578125" style="256" bestFit="1" customWidth="1"/>
    <col min="210" max="210" width="9" style="256" bestFit="1" customWidth="1"/>
    <col min="211" max="212" width="8.7109375" style="256" bestFit="1" customWidth="1"/>
    <col min="213" max="213" width="8.42578125" style="256" bestFit="1" customWidth="1"/>
    <col min="214" max="215" width="9" style="256" bestFit="1" customWidth="1"/>
    <col min="216" max="216" width="8.7109375" style="256" bestFit="1" customWidth="1"/>
    <col min="217" max="220" width="9" style="256" bestFit="1" customWidth="1"/>
    <col min="221" max="221" width="8.42578125" style="256" bestFit="1" customWidth="1"/>
    <col min="222" max="222" width="8.7109375" style="256" bestFit="1" customWidth="1"/>
    <col min="223" max="225" width="9" style="256" bestFit="1" customWidth="1"/>
    <col min="226" max="226" width="8.7109375" style="256" bestFit="1" customWidth="1"/>
    <col min="227" max="229" width="9" style="256" bestFit="1" customWidth="1"/>
    <col min="230" max="230" width="8.7109375" style="256" bestFit="1" customWidth="1"/>
    <col min="231" max="231" width="8.42578125" style="256" bestFit="1" customWidth="1"/>
    <col min="232" max="236" width="9" style="256" bestFit="1" customWidth="1"/>
    <col min="237" max="237" width="8.42578125" style="256" bestFit="1" customWidth="1"/>
    <col min="238" max="240" width="9" style="256" bestFit="1" customWidth="1"/>
    <col min="241" max="241" width="8.7109375" style="256" bestFit="1" customWidth="1"/>
    <col min="242" max="245" width="9" style="256" bestFit="1" customWidth="1"/>
    <col min="246" max="249" width="8.7109375" style="256" bestFit="1" customWidth="1"/>
    <col min="250" max="250" width="9" style="256" bestFit="1" customWidth="1"/>
    <col min="251" max="252" width="8.7109375" style="256" bestFit="1" customWidth="1"/>
    <col min="253" max="258" width="9" style="256" bestFit="1" customWidth="1"/>
    <col min="259" max="259" width="8.7109375" style="256" bestFit="1" customWidth="1"/>
    <col min="260" max="261" width="9" style="256" bestFit="1" customWidth="1"/>
    <col min="262" max="263" width="8.7109375" style="256" bestFit="1" customWidth="1"/>
    <col min="264" max="265" width="9" style="256" bestFit="1" customWidth="1"/>
    <col min="266" max="266" width="8.42578125" style="256" bestFit="1" customWidth="1"/>
    <col min="267" max="269" width="9" style="256" bestFit="1" customWidth="1"/>
    <col min="270" max="270" width="8.7109375" style="256" bestFit="1" customWidth="1"/>
    <col min="271" max="272" width="9" style="256" bestFit="1" customWidth="1"/>
    <col min="273" max="275" width="8.7109375" style="256" bestFit="1" customWidth="1"/>
    <col min="276" max="278" width="9" style="256" bestFit="1" customWidth="1"/>
    <col min="279" max="279" width="8.7109375" style="256" bestFit="1" customWidth="1"/>
    <col min="280" max="280" width="9" style="256" bestFit="1" customWidth="1"/>
    <col min="281" max="281" width="8.7109375" style="256" bestFit="1" customWidth="1"/>
    <col min="282" max="283" width="9" style="256" bestFit="1" customWidth="1"/>
    <col min="284" max="284" width="8.7109375" style="256" bestFit="1" customWidth="1"/>
    <col min="285" max="288" width="9" style="256" bestFit="1" customWidth="1"/>
    <col min="289" max="293" width="8.7109375" style="256" bestFit="1" customWidth="1"/>
    <col min="294" max="294" width="9" style="256" bestFit="1" customWidth="1"/>
    <col min="295" max="295" width="8.7109375" style="256" bestFit="1" customWidth="1"/>
    <col min="296" max="299" width="9" style="256" bestFit="1" customWidth="1"/>
    <col min="300" max="300" width="8.7109375" style="256" bestFit="1" customWidth="1"/>
    <col min="301" max="301" width="9" style="256" bestFit="1" customWidth="1"/>
    <col min="302" max="303" width="8.42578125" style="256" bestFit="1" customWidth="1"/>
    <col min="304" max="304" width="8.7109375" style="256" bestFit="1" customWidth="1"/>
    <col min="305" max="305" width="9" style="256" bestFit="1" customWidth="1"/>
    <col min="306" max="306" width="8.7109375" style="256" bestFit="1" customWidth="1"/>
    <col min="307" max="307" width="9" style="256" bestFit="1" customWidth="1"/>
    <col min="308" max="308" width="8.7109375" style="256" bestFit="1" customWidth="1"/>
    <col min="309" max="312" width="9" style="256" bestFit="1" customWidth="1"/>
    <col min="313" max="316" width="8.7109375" style="256" bestFit="1" customWidth="1"/>
    <col min="317" max="319" width="9" style="256" bestFit="1" customWidth="1"/>
    <col min="320" max="320" width="8.42578125" style="256" bestFit="1" customWidth="1"/>
    <col min="321" max="321" width="8.7109375" style="256" bestFit="1" customWidth="1"/>
    <col min="322" max="323" width="9" style="256" bestFit="1" customWidth="1"/>
    <col min="324" max="324" width="8.7109375" style="256" bestFit="1" customWidth="1"/>
    <col min="325" max="325" width="8.42578125" style="256" bestFit="1" customWidth="1"/>
    <col min="326" max="326" width="8.7109375" style="256" bestFit="1" customWidth="1"/>
    <col min="327" max="327" width="9" style="256" bestFit="1" customWidth="1"/>
    <col min="328" max="329" width="8.7109375" style="256" bestFit="1" customWidth="1"/>
    <col min="330" max="330" width="9" style="256" bestFit="1" customWidth="1"/>
    <col min="331" max="331" width="8.7109375" style="256" bestFit="1" customWidth="1"/>
    <col min="332" max="333" width="9" style="256" bestFit="1" customWidth="1"/>
    <col min="334" max="334" width="8.42578125" style="256" bestFit="1" customWidth="1"/>
    <col min="335" max="336" width="8.7109375" style="256" bestFit="1" customWidth="1"/>
    <col min="337" max="337" width="9" style="256" bestFit="1" customWidth="1"/>
    <col min="338" max="338" width="8.42578125" style="256" bestFit="1" customWidth="1"/>
    <col min="339" max="341" width="9" style="256" bestFit="1" customWidth="1"/>
    <col min="342" max="342" width="8.7109375" style="256" bestFit="1" customWidth="1"/>
    <col min="343" max="352" width="9" style="256" bestFit="1" customWidth="1"/>
    <col min="353" max="353" width="8.42578125" style="256" bestFit="1" customWidth="1"/>
    <col min="354" max="355" width="9" style="256" bestFit="1" customWidth="1"/>
    <col min="356" max="356" width="8.7109375" style="256" bestFit="1" customWidth="1"/>
    <col min="357" max="359" width="9" style="256" bestFit="1" customWidth="1"/>
    <col min="360" max="360" width="8.7109375" style="256" bestFit="1" customWidth="1"/>
    <col min="361" max="361" width="8.42578125" style="256" bestFit="1" customWidth="1"/>
    <col min="362" max="362" width="9" style="256" bestFit="1" customWidth="1"/>
    <col min="363" max="363" width="8.7109375" style="256" bestFit="1" customWidth="1"/>
    <col min="364" max="364" width="9" style="256" bestFit="1" customWidth="1"/>
    <col min="365" max="365" width="8.7109375" style="256" bestFit="1" customWidth="1"/>
    <col min="366" max="16384" width="9.140625" style="256"/>
  </cols>
  <sheetData>
    <row r="1" spans="1:8" x14ac:dyDescent="0.2">
      <c r="B1" s="739" t="s">
        <v>0</v>
      </c>
      <c r="C1" s="740"/>
      <c r="D1" s="740"/>
      <c r="E1" s="740"/>
    </row>
    <row r="2" spans="1:8" x14ac:dyDescent="0.2">
      <c r="A2" s="257" t="s">
        <v>610</v>
      </c>
      <c r="B2" s="257" t="s">
        <v>591</v>
      </c>
      <c r="C2" s="257" t="s">
        <v>592</v>
      </c>
      <c r="D2" s="288" t="s">
        <v>623</v>
      </c>
      <c r="E2" s="288" t="s">
        <v>624</v>
      </c>
    </row>
    <row r="3" spans="1:8" x14ac:dyDescent="0.2">
      <c r="A3" s="260" t="s">
        <v>625</v>
      </c>
      <c r="B3" s="258" t="str">
        <f>'Cargos e Salários'!C109</f>
        <v>Supervisor de loja</v>
      </c>
      <c r="C3" s="259">
        <v>1</v>
      </c>
      <c r="D3" s="291">
        <f>'Cargos e Salários'!AC109</f>
        <v>6146.7706158888896</v>
      </c>
      <c r="E3" s="283">
        <f t="shared" ref="E3:E12" si="0">D3*C3</f>
        <v>6146.7706158888896</v>
      </c>
    </row>
    <row r="4" spans="1:8" x14ac:dyDescent="0.2">
      <c r="A4" s="260" t="s">
        <v>625</v>
      </c>
      <c r="B4" s="258" t="str">
        <f>'Cargos e Salários'!C41</f>
        <v>Caixa atendente</v>
      </c>
      <c r="C4" s="259">
        <v>3</v>
      </c>
      <c r="D4" s="291">
        <f>'Cargos e Salários'!AC41</f>
        <v>3370.3818158888889</v>
      </c>
      <c r="E4" s="283">
        <f t="shared" si="0"/>
        <v>10111.145447666666</v>
      </c>
    </row>
    <row r="5" spans="1:8" x14ac:dyDescent="0.2">
      <c r="A5" s="260" t="s">
        <v>625</v>
      </c>
      <c r="B5" s="258" t="str">
        <f>'Cargos e Salários'!C102</f>
        <v>Atendente de loja (cx. atendente)</v>
      </c>
      <c r="C5" s="259">
        <v>3</v>
      </c>
      <c r="D5" s="291">
        <f>'Cargos e Salários'!AC102</f>
        <v>3437.137659646889</v>
      </c>
      <c r="E5" s="283">
        <f t="shared" si="0"/>
        <v>10311.412978940667</v>
      </c>
    </row>
    <row r="6" spans="1:8" x14ac:dyDescent="0.2">
      <c r="A6" s="260" t="s">
        <v>625</v>
      </c>
      <c r="B6" s="258" t="str">
        <f>'Cargos e Salários'!C67</f>
        <v>Jovem aprendiz</v>
      </c>
      <c r="C6" s="259">
        <v>1</v>
      </c>
      <c r="D6" s="291">
        <f>'Cargos e Salários'!AC67</f>
        <v>1930.603186735043</v>
      </c>
      <c r="E6" s="283">
        <f t="shared" si="0"/>
        <v>1930.603186735043</v>
      </c>
    </row>
    <row r="7" spans="1:8" ht="12.75" customHeight="1" x14ac:dyDescent="0.2">
      <c r="A7" s="260" t="s">
        <v>625</v>
      </c>
      <c r="B7" s="293" t="str">
        <f>'Cargos e Salários'!C42</f>
        <v>Comprador</v>
      </c>
      <c r="C7" s="294">
        <v>1</v>
      </c>
      <c r="D7" s="295">
        <f>'Cargos e Salários'!AC42</f>
        <v>6955.0382697350433</v>
      </c>
      <c r="E7" s="297">
        <f t="shared" si="0"/>
        <v>6955.0382697350433</v>
      </c>
      <c r="F7" s="744" t="s">
        <v>626</v>
      </c>
      <c r="G7" s="745"/>
      <c r="H7" s="745"/>
    </row>
    <row r="8" spans="1:8" x14ac:dyDescent="0.2">
      <c r="A8" s="260" t="s">
        <v>625</v>
      </c>
      <c r="B8" s="293" t="str">
        <f>'Cargos e Salários'!C101</f>
        <v>Assistente comercial (loja)</v>
      </c>
      <c r="C8" s="294">
        <v>1</v>
      </c>
      <c r="D8" s="295">
        <f>'Cargos e Salários'!AC101</f>
        <v>5194.5952697350431</v>
      </c>
      <c r="E8" s="297">
        <f t="shared" si="0"/>
        <v>5194.5952697350431</v>
      </c>
      <c r="F8" s="744"/>
      <c r="G8" s="745"/>
      <c r="H8" s="745"/>
    </row>
    <row r="9" spans="1:8" x14ac:dyDescent="0.2">
      <c r="A9" s="260" t="s">
        <v>625</v>
      </c>
      <c r="B9" s="293" t="str">
        <f>'Cargos e Salários'!C51</f>
        <v>Encarregado de almoxarifado</v>
      </c>
      <c r="C9" s="294">
        <v>1</v>
      </c>
      <c r="D9" s="295">
        <f>'Cargos e Salários'!AC51</f>
        <v>6955.0382697350433</v>
      </c>
      <c r="E9" s="297">
        <f t="shared" si="0"/>
        <v>6955.0382697350433</v>
      </c>
      <c r="F9" s="744"/>
      <c r="G9" s="745"/>
      <c r="H9" s="745"/>
    </row>
    <row r="10" spans="1:8" x14ac:dyDescent="0.2">
      <c r="A10" s="260" t="s">
        <v>625</v>
      </c>
      <c r="B10" s="293" t="str">
        <f>'Cargos e Salários'!C30</f>
        <v>Auxiliar de almoxarifado</v>
      </c>
      <c r="C10" s="294">
        <v>2</v>
      </c>
      <c r="D10" s="295">
        <f>'Cargos e Salários'!AC30</f>
        <v>3591.7339582050427</v>
      </c>
      <c r="E10" s="297">
        <f t="shared" si="0"/>
        <v>7183.4679164100853</v>
      </c>
      <c r="F10" s="744"/>
      <c r="G10" s="745"/>
      <c r="H10" s="745"/>
    </row>
    <row r="11" spans="1:8" x14ac:dyDescent="0.2">
      <c r="A11" s="260" t="s">
        <v>625</v>
      </c>
      <c r="B11" s="293" t="str">
        <f>'Cargos e Salários'!C107</f>
        <v>Repositor de mercadoria</v>
      </c>
      <c r="C11" s="294">
        <v>1</v>
      </c>
      <c r="D11" s="295">
        <f>'Cargos e Salários'!AC107</f>
        <v>5279.1491158888894</v>
      </c>
      <c r="E11" s="297">
        <f t="shared" si="0"/>
        <v>5279.1491158888894</v>
      </c>
      <c r="F11" s="744"/>
      <c r="G11" s="745"/>
      <c r="H11" s="745"/>
    </row>
    <row r="12" spans="1:8" x14ac:dyDescent="0.2">
      <c r="A12" s="260" t="s">
        <v>625</v>
      </c>
      <c r="B12" s="293" t="str">
        <f>'Cargos e Salários'!C60</f>
        <v>Estagiário (n. sup.)</v>
      </c>
      <c r="C12" s="294">
        <v>1</v>
      </c>
      <c r="D12" s="295">
        <f>'Cargos e Salários'!AC60</f>
        <v>2000.9877697350428</v>
      </c>
      <c r="E12" s="297">
        <f t="shared" si="0"/>
        <v>2000.9877697350428</v>
      </c>
      <c r="F12" s="744"/>
      <c r="G12" s="745"/>
      <c r="H12" s="745"/>
    </row>
    <row r="13" spans="1:8" x14ac:dyDescent="0.2">
      <c r="A13" s="260" t="s">
        <v>625</v>
      </c>
      <c r="B13" s="293" t="str">
        <f>'Cargos e Salários'!C67</f>
        <v>Jovem aprendiz</v>
      </c>
      <c r="C13" s="296">
        <v>1</v>
      </c>
      <c r="D13" s="295">
        <f>'Cargos e Salários'!AC67</f>
        <v>1930.603186735043</v>
      </c>
      <c r="E13" s="297">
        <f>D13*C12</f>
        <v>1930.603186735043</v>
      </c>
      <c r="F13" s="744"/>
      <c r="G13" s="745"/>
      <c r="H13" s="745"/>
    </row>
    <row r="14" spans="1:8" x14ac:dyDescent="0.2">
      <c r="C14" s="287">
        <f>SUM(C3:C13)</f>
        <v>16</v>
      </c>
      <c r="E14" s="285">
        <f>SUM(E3:E13)</f>
        <v>63998.812027205466</v>
      </c>
    </row>
    <row r="15" spans="1:8" x14ac:dyDescent="0.2">
      <c r="E15" s="286"/>
    </row>
    <row r="16" spans="1:8" x14ac:dyDescent="0.2">
      <c r="A16" s="257" t="s">
        <v>610</v>
      </c>
      <c r="B16" s="257" t="s">
        <v>595</v>
      </c>
      <c r="C16" s="257"/>
      <c r="D16" s="257"/>
      <c r="E16" s="284"/>
    </row>
    <row r="17" spans="1:365" x14ac:dyDescent="0.2">
      <c r="A17" s="260" t="s">
        <v>625</v>
      </c>
      <c r="B17" s="258" t="s">
        <v>607</v>
      </c>
      <c r="C17" s="261">
        <v>2000</v>
      </c>
      <c r="D17" s="262" t="s">
        <v>594</v>
      </c>
    </row>
    <row r="18" spans="1:365" x14ac:dyDescent="0.2">
      <c r="A18" s="263"/>
      <c r="B18" s="264"/>
      <c r="C18" s="339">
        <f>SUM(C17)</f>
        <v>2000</v>
      </c>
      <c r="D18" s="266"/>
      <c r="E18" s="263"/>
    </row>
    <row r="19" spans="1:365" x14ac:dyDescent="0.2">
      <c r="A19" s="263"/>
      <c r="B19" s="264"/>
      <c r="C19" s="265"/>
      <c r="D19" s="266"/>
      <c r="E19" s="263"/>
    </row>
    <row r="20" spans="1:365" x14ac:dyDescent="0.2">
      <c r="A20" s="257" t="s">
        <v>610</v>
      </c>
      <c r="B20" s="257" t="s">
        <v>565</v>
      </c>
      <c r="C20" s="257"/>
      <c r="D20" s="262"/>
      <c r="E20" s="263"/>
    </row>
    <row r="21" spans="1:365" x14ac:dyDescent="0.2">
      <c r="A21" s="260" t="s">
        <v>601</v>
      </c>
      <c r="B21" s="258" t="s">
        <v>603</v>
      </c>
      <c r="C21" s="261">
        <v>900</v>
      </c>
      <c r="D21" s="262" t="s">
        <v>594</v>
      </c>
      <c r="E21" s="263"/>
    </row>
    <row r="22" spans="1:365" x14ac:dyDescent="0.2">
      <c r="A22" s="260" t="s">
        <v>601</v>
      </c>
      <c r="B22" s="258" t="s">
        <v>606</v>
      </c>
      <c r="C22" s="270">
        <v>1000</v>
      </c>
      <c r="D22" s="262" t="s">
        <v>594</v>
      </c>
      <c r="E22" s="263"/>
    </row>
    <row r="23" spans="1:365" x14ac:dyDescent="0.2">
      <c r="A23" s="271"/>
      <c r="B23" s="264"/>
      <c r="C23" s="340">
        <f>SUM(C21:C22)</f>
        <v>1900</v>
      </c>
      <c r="D23" s="266"/>
      <c r="E23" s="263"/>
      <c r="F23" s="705" t="s">
        <v>284</v>
      </c>
      <c r="G23" s="706"/>
      <c r="H23" s="706"/>
      <c r="I23" s="706"/>
      <c r="J23" s="706"/>
      <c r="K23" s="706"/>
      <c r="L23" s="706"/>
      <c r="M23" s="706"/>
      <c r="N23" s="706"/>
      <c r="O23" s="706"/>
      <c r="P23" s="706"/>
      <c r="Q23" s="707"/>
      <c r="R23" s="705" t="s">
        <v>285</v>
      </c>
      <c r="S23" s="706"/>
      <c r="T23" s="706"/>
      <c r="U23" s="706"/>
      <c r="V23" s="706"/>
      <c r="W23" s="706"/>
      <c r="X23" s="706"/>
      <c r="Y23" s="706"/>
      <c r="Z23" s="706"/>
      <c r="AA23" s="706"/>
      <c r="AB23" s="706"/>
      <c r="AC23" s="707"/>
      <c r="AD23" s="705" t="s">
        <v>286</v>
      </c>
      <c r="AE23" s="706"/>
      <c r="AF23" s="706"/>
      <c r="AG23" s="706"/>
      <c r="AH23" s="706"/>
      <c r="AI23" s="706"/>
      <c r="AJ23" s="706"/>
      <c r="AK23" s="706"/>
      <c r="AL23" s="706"/>
      <c r="AM23" s="706"/>
      <c r="AN23" s="706"/>
      <c r="AO23" s="707"/>
      <c r="AP23" s="705" t="s">
        <v>287</v>
      </c>
      <c r="AQ23" s="706"/>
      <c r="AR23" s="706"/>
      <c r="AS23" s="706"/>
      <c r="AT23" s="706"/>
      <c r="AU23" s="706"/>
      <c r="AV23" s="706"/>
      <c r="AW23" s="706"/>
      <c r="AX23" s="706"/>
      <c r="AY23" s="706"/>
      <c r="AZ23" s="706"/>
      <c r="BA23" s="707"/>
      <c r="BB23" s="705" t="s">
        <v>288</v>
      </c>
      <c r="BC23" s="706"/>
      <c r="BD23" s="706"/>
      <c r="BE23" s="706"/>
      <c r="BF23" s="706"/>
      <c r="BG23" s="706"/>
      <c r="BH23" s="706"/>
      <c r="BI23" s="706"/>
      <c r="BJ23" s="706"/>
      <c r="BK23" s="706"/>
      <c r="BL23" s="706"/>
      <c r="BM23" s="707"/>
      <c r="BN23" s="705" t="s">
        <v>289</v>
      </c>
      <c r="BO23" s="706"/>
      <c r="BP23" s="706"/>
      <c r="BQ23" s="706"/>
      <c r="BR23" s="706"/>
      <c r="BS23" s="706"/>
      <c r="BT23" s="706"/>
      <c r="BU23" s="706"/>
      <c r="BV23" s="706"/>
      <c r="BW23" s="706"/>
      <c r="BX23" s="706"/>
      <c r="BY23" s="707"/>
      <c r="BZ23" s="705" t="s">
        <v>290</v>
      </c>
      <c r="CA23" s="706"/>
      <c r="CB23" s="706"/>
      <c r="CC23" s="706"/>
      <c r="CD23" s="706"/>
      <c r="CE23" s="706"/>
      <c r="CF23" s="706"/>
      <c r="CG23" s="706"/>
      <c r="CH23" s="706"/>
      <c r="CI23" s="706"/>
      <c r="CJ23" s="706"/>
      <c r="CK23" s="707"/>
      <c r="CL23" s="705" t="s">
        <v>291</v>
      </c>
      <c r="CM23" s="706"/>
      <c r="CN23" s="706"/>
      <c r="CO23" s="706"/>
      <c r="CP23" s="706"/>
      <c r="CQ23" s="706"/>
      <c r="CR23" s="706"/>
      <c r="CS23" s="706"/>
      <c r="CT23" s="706"/>
      <c r="CU23" s="706"/>
      <c r="CV23" s="706"/>
      <c r="CW23" s="707"/>
      <c r="CX23" s="705" t="s">
        <v>292</v>
      </c>
      <c r="CY23" s="706"/>
      <c r="CZ23" s="706"/>
      <c r="DA23" s="706"/>
      <c r="DB23" s="706"/>
      <c r="DC23" s="706"/>
      <c r="DD23" s="706"/>
      <c r="DE23" s="706"/>
      <c r="DF23" s="706"/>
      <c r="DG23" s="706"/>
      <c r="DH23" s="706"/>
      <c r="DI23" s="707"/>
      <c r="DJ23" s="705" t="s">
        <v>293</v>
      </c>
      <c r="DK23" s="706"/>
      <c r="DL23" s="706"/>
      <c r="DM23" s="706"/>
      <c r="DN23" s="706"/>
      <c r="DO23" s="706"/>
      <c r="DP23" s="706"/>
      <c r="DQ23" s="706"/>
      <c r="DR23" s="706"/>
      <c r="DS23" s="706"/>
      <c r="DT23" s="706"/>
      <c r="DU23" s="707"/>
      <c r="DV23" s="705" t="s">
        <v>294</v>
      </c>
      <c r="DW23" s="706"/>
      <c r="DX23" s="706"/>
      <c r="DY23" s="706"/>
      <c r="DZ23" s="706"/>
      <c r="EA23" s="706"/>
      <c r="EB23" s="706"/>
      <c r="EC23" s="706"/>
      <c r="ED23" s="706"/>
      <c r="EE23" s="706"/>
      <c r="EF23" s="706"/>
      <c r="EG23" s="707"/>
      <c r="EH23" s="705" t="s">
        <v>295</v>
      </c>
      <c r="EI23" s="706"/>
      <c r="EJ23" s="706"/>
      <c r="EK23" s="706"/>
      <c r="EL23" s="706"/>
      <c r="EM23" s="706"/>
      <c r="EN23" s="706"/>
      <c r="EO23" s="706"/>
      <c r="EP23" s="706"/>
      <c r="EQ23" s="706"/>
      <c r="ER23" s="706"/>
      <c r="ES23" s="707"/>
      <c r="ET23" s="705" t="s">
        <v>296</v>
      </c>
      <c r="EU23" s="706"/>
      <c r="EV23" s="706"/>
      <c r="EW23" s="706"/>
      <c r="EX23" s="706"/>
      <c r="EY23" s="706"/>
      <c r="EZ23" s="706"/>
      <c r="FA23" s="706"/>
      <c r="FB23" s="706"/>
      <c r="FC23" s="706"/>
      <c r="FD23" s="706"/>
      <c r="FE23" s="707"/>
      <c r="FF23" s="705" t="s">
        <v>297</v>
      </c>
      <c r="FG23" s="706"/>
      <c r="FH23" s="706"/>
      <c r="FI23" s="706"/>
      <c r="FJ23" s="706"/>
      <c r="FK23" s="706"/>
      <c r="FL23" s="706"/>
      <c r="FM23" s="706"/>
      <c r="FN23" s="706"/>
      <c r="FO23" s="706"/>
      <c r="FP23" s="706"/>
      <c r="FQ23" s="707"/>
      <c r="FR23" s="705" t="s">
        <v>298</v>
      </c>
      <c r="FS23" s="706"/>
      <c r="FT23" s="706"/>
      <c r="FU23" s="706"/>
      <c r="FV23" s="706"/>
      <c r="FW23" s="706"/>
      <c r="FX23" s="706"/>
      <c r="FY23" s="706"/>
      <c r="FZ23" s="706"/>
      <c r="GA23" s="706"/>
      <c r="GB23" s="706"/>
      <c r="GC23" s="707"/>
      <c r="GD23" s="705" t="s">
        <v>299</v>
      </c>
      <c r="GE23" s="706"/>
      <c r="GF23" s="706"/>
      <c r="GG23" s="706"/>
      <c r="GH23" s="706"/>
      <c r="GI23" s="706"/>
      <c r="GJ23" s="706"/>
      <c r="GK23" s="706"/>
      <c r="GL23" s="706"/>
      <c r="GM23" s="706"/>
      <c r="GN23" s="706"/>
      <c r="GO23" s="707"/>
      <c r="GP23" s="705" t="s">
        <v>300</v>
      </c>
      <c r="GQ23" s="706"/>
      <c r="GR23" s="706"/>
      <c r="GS23" s="706"/>
      <c r="GT23" s="706"/>
      <c r="GU23" s="706"/>
      <c r="GV23" s="706"/>
      <c r="GW23" s="706"/>
      <c r="GX23" s="706"/>
      <c r="GY23" s="706"/>
      <c r="GZ23" s="706"/>
      <c r="HA23" s="707"/>
      <c r="HB23" s="705" t="s">
        <v>301</v>
      </c>
      <c r="HC23" s="706"/>
      <c r="HD23" s="706"/>
      <c r="HE23" s="706"/>
      <c r="HF23" s="706"/>
      <c r="HG23" s="706"/>
      <c r="HH23" s="706"/>
      <c r="HI23" s="706"/>
      <c r="HJ23" s="706"/>
      <c r="HK23" s="706"/>
      <c r="HL23" s="706"/>
      <c r="HM23" s="707"/>
      <c r="HN23" s="705" t="s">
        <v>302</v>
      </c>
      <c r="HO23" s="706"/>
      <c r="HP23" s="706"/>
      <c r="HQ23" s="706"/>
      <c r="HR23" s="706"/>
      <c r="HS23" s="706"/>
      <c r="HT23" s="706"/>
      <c r="HU23" s="706"/>
      <c r="HV23" s="706"/>
      <c r="HW23" s="706"/>
      <c r="HX23" s="706"/>
      <c r="HY23" s="707"/>
      <c r="HZ23" s="705" t="s">
        <v>303</v>
      </c>
      <c r="IA23" s="706"/>
      <c r="IB23" s="706"/>
      <c r="IC23" s="706"/>
      <c r="ID23" s="706"/>
      <c r="IE23" s="706"/>
      <c r="IF23" s="706"/>
      <c r="IG23" s="706"/>
      <c r="IH23" s="706"/>
      <c r="II23" s="706"/>
      <c r="IJ23" s="706"/>
      <c r="IK23" s="707"/>
      <c r="IL23" s="705" t="s">
        <v>304</v>
      </c>
      <c r="IM23" s="706"/>
      <c r="IN23" s="706"/>
      <c r="IO23" s="706"/>
      <c r="IP23" s="706"/>
      <c r="IQ23" s="706"/>
      <c r="IR23" s="706"/>
      <c r="IS23" s="706"/>
      <c r="IT23" s="706"/>
      <c r="IU23" s="706"/>
      <c r="IV23" s="706"/>
      <c r="IW23" s="707"/>
      <c r="IX23" s="705" t="s">
        <v>305</v>
      </c>
      <c r="IY23" s="706"/>
      <c r="IZ23" s="706"/>
      <c r="JA23" s="706"/>
      <c r="JB23" s="706"/>
      <c r="JC23" s="706"/>
      <c r="JD23" s="706"/>
      <c r="JE23" s="706"/>
      <c r="JF23" s="706"/>
      <c r="JG23" s="706"/>
      <c r="JH23" s="706"/>
      <c r="JI23" s="707"/>
      <c r="JJ23" s="705" t="s">
        <v>306</v>
      </c>
      <c r="JK23" s="706"/>
      <c r="JL23" s="706"/>
      <c r="JM23" s="706"/>
      <c r="JN23" s="706"/>
      <c r="JO23" s="706"/>
      <c r="JP23" s="706"/>
      <c r="JQ23" s="706"/>
      <c r="JR23" s="706"/>
      <c r="JS23" s="706"/>
      <c r="JT23" s="706"/>
      <c r="JU23" s="707"/>
      <c r="JV23" s="705" t="s">
        <v>307</v>
      </c>
      <c r="JW23" s="706"/>
      <c r="JX23" s="706"/>
      <c r="JY23" s="706"/>
      <c r="JZ23" s="706"/>
      <c r="KA23" s="706"/>
      <c r="KB23" s="706"/>
      <c r="KC23" s="706"/>
      <c r="KD23" s="706"/>
      <c r="KE23" s="706"/>
      <c r="KF23" s="706"/>
      <c r="KG23" s="707"/>
      <c r="KH23" s="705" t="s">
        <v>308</v>
      </c>
      <c r="KI23" s="706"/>
      <c r="KJ23" s="706"/>
      <c r="KK23" s="706"/>
      <c r="KL23" s="706"/>
      <c r="KM23" s="706"/>
      <c r="KN23" s="706"/>
      <c r="KO23" s="706"/>
      <c r="KP23" s="706"/>
      <c r="KQ23" s="706"/>
      <c r="KR23" s="706"/>
      <c r="KS23" s="707"/>
      <c r="KT23" s="705" t="s">
        <v>309</v>
      </c>
      <c r="KU23" s="706"/>
      <c r="KV23" s="706"/>
      <c r="KW23" s="706"/>
      <c r="KX23" s="706"/>
      <c r="KY23" s="706"/>
      <c r="KZ23" s="706"/>
      <c r="LA23" s="706"/>
      <c r="LB23" s="706"/>
      <c r="LC23" s="706"/>
      <c r="LD23" s="706"/>
      <c r="LE23" s="707"/>
      <c r="LF23" s="705" t="s">
        <v>310</v>
      </c>
      <c r="LG23" s="706"/>
      <c r="LH23" s="706"/>
      <c r="LI23" s="706"/>
      <c r="LJ23" s="706"/>
      <c r="LK23" s="706"/>
      <c r="LL23" s="706"/>
      <c r="LM23" s="706"/>
      <c r="LN23" s="706"/>
      <c r="LO23" s="706"/>
      <c r="LP23" s="706"/>
      <c r="LQ23" s="707"/>
      <c r="LR23" s="705" t="s">
        <v>311</v>
      </c>
      <c r="LS23" s="706"/>
      <c r="LT23" s="706"/>
      <c r="LU23" s="706"/>
      <c r="LV23" s="706"/>
      <c r="LW23" s="706"/>
      <c r="LX23" s="706"/>
      <c r="LY23" s="706"/>
      <c r="LZ23" s="706"/>
      <c r="MA23" s="706"/>
      <c r="MB23" s="706"/>
      <c r="MC23" s="707"/>
      <c r="MD23" s="705" t="s">
        <v>312</v>
      </c>
      <c r="ME23" s="706"/>
      <c r="MF23" s="706"/>
      <c r="MG23" s="706"/>
      <c r="MH23" s="706"/>
      <c r="MI23" s="706"/>
      <c r="MJ23" s="706"/>
      <c r="MK23" s="706"/>
      <c r="ML23" s="706"/>
      <c r="MM23" s="706"/>
      <c r="MN23" s="706"/>
      <c r="MO23" s="707"/>
      <c r="MP23" s="705" t="s">
        <v>313</v>
      </c>
      <c r="MQ23" s="706"/>
      <c r="MR23" s="706"/>
      <c r="MS23" s="706"/>
      <c r="MT23" s="706"/>
      <c r="MU23" s="706"/>
      <c r="MV23" s="706"/>
      <c r="MW23" s="706"/>
      <c r="MX23" s="706"/>
      <c r="MY23" s="706"/>
      <c r="MZ23" s="706"/>
      <c r="NA23" s="707"/>
    </row>
    <row r="24" spans="1:365" s="282" customFormat="1" x14ac:dyDescent="0.2">
      <c r="A24" s="278"/>
      <c r="B24" s="264"/>
      <c r="C24" s="279"/>
      <c r="D24" s="280"/>
      <c r="E24" s="343" t="s">
        <v>929</v>
      </c>
      <c r="F24" s="352">
        <v>1</v>
      </c>
      <c r="G24" s="344">
        <f>F24+1</f>
        <v>2</v>
      </c>
      <c r="H24" s="344">
        <f t="shared" ref="H24:BS24" si="1">G24+1</f>
        <v>3</v>
      </c>
      <c r="I24" s="344">
        <f t="shared" si="1"/>
        <v>4</v>
      </c>
      <c r="J24" s="344">
        <f t="shared" si="1"/>
        <v>5</v>
      </c>
      <c r="K24" s="344">
        <f t="shared" si="1"/>
        <v>6</v>
      </c>
      <c r="L24" s="344">
        <f t="shared" si="1"/>
        <v>7</v>
      </c>
      <c r="M24" s="344">
        <f t="shared" si="1"/>
        <v>8</v>
      </c>
      <c r="N24" s="344">
        <f t="shared" si="1"/>
        <v>9</v>
      </c>
      <c r="O24" s="344">
        <f t="shared" si="1"/>
        <v>10</v>
      </c>
      <c r="P24" s="344">
        <f t="shared" si="1"/>
        <v>11</v>
      </c>
      <c r="Q24" s="345">
        <f t="shared" si="1"/>
        <v>12</v>
      </c>
      <c r="R24" s="352">
        <f t="shared" si="1"/>
        <v>13</v>
      </c>
      <c r="S24" s="344">
        <f t="shared" si="1"/>
        <v>14</v>
      </c>
      <c r="T24" s="344">
        <f t="shared" si="1"/>
        <v>15</v>
      </c>
      <c r="U24" s="344">
        <f t="shared" si="1"/>
        <v>16</v>
      </c>
      <c r="V24" s="344">
        <f t="shared" si="1"/>
        <v>17</v>
      </c>
      <c r="W24" s="344">
        <f t="shared" si="1"/>
        <v>18</v>
      </c>
      <c r="X24" s="344">
        <f t="shared" si="1"/>
        <v>19</v>
      </c>
      <c r="Y24" s="344">
        <f t="shared" si="1"/>
        <v>20</v>
      </c>
      <c r="Z24" s="344">
        <f t="shared" si="1"/>
        <v>21</v>
      </c>
      <c r="AA24" s="344">
        <f t="shared" si="1"/>
        <v>22</v>
      </c>
      <c r="AB24" s="344">
        <f t="shared" si="1"/>
        <v>23</v>
      </c>
      <c r="AC24" s="345">
        <f t="shared" si="1"/>
        <v>24</v>
      </c>
      <c r="AD24" s="352">
        <f t="shared" si="1"/>
        <v>25</v>
      </c>
      <c r="AE24" s="344">
        <f t="shared" si="1"/>
        <v>26</v>
      </c>
      <c r="AF24" s="344">
        <f t="shared" si="1"/>
        <v>27</v>
      </c>
      <c r="AG24" s="344">
        <f t="shared" si="1"/>
        <v>28</v>
      </c>
      <c r="AH24" s="344">
        <f t="shared" si="1"/>
        <v>29</v>
      </c>
      <c r="AI24" s="344">
        <f t="shared" si="1"/>
        <v>30</v>
      </c>
      <c r="AJ24" s="344">
        <f t="shared" si="1"/>
        <v>31</v>
      </c>
      <c r="AK24" s="344">
        <f t="shared" si="1"/>
        <v>32</v>
      </c>
      <c r="AL24" s="344">
        <f t="shared" si="1"/>
        <v>33</v>
      </c>
      <c r="AM24" s="344">
        <f t="shared" si="1"/>
        <v>34</v>
      </c>
      <c r="AN24" s="344">
        <f t="shared" si="1"/>
        <v>35</v>
      </c>
      <c r="AO24" s="345">
        <f t="shared" si="1"/>
        <v>36</v>
      </c>
      <c r="AP24" s="352">
        <f t="shared" si="1"/>
        <v>37</v>
      </c>
      <c r="AQ24" s="344">
        <f t="shared" si="1"/>
        <v>38</v>
      </c>
      <c r="AR24" s="344">
        <f t="shared" si="1"/>
        <v>39</v>
      </c>
      <c r="AS24" s="344">
        <f t="shared" si="1"/>
        <v>40</v>
      </c>
      <c r="AT24" s="344">
        <f t="shared" si="1"/>
        <v>41</v>
      </c>
      <c r="AU24" s="344">
        <f t="shared" si="1"/>
        <v>42</v>
      </c>
      <c r="AV24" s="344">
        <f t="shared" si="1"/>
        <v>43</v>
      </c>
      <c r="AW24" s="344">
        <f t="shared" si="1"/>
        <v>44</v>
      </c>
      <c r="AX24" s="344">
        <f t="shared" si="1"/>
        <v>45</v>
      </c>
      <c r="AY24" s="344">
        <f t="shared" si="1"/>
        <v>46</v>
      </c>
      <c r="AZ24" s="344">
        <f t="shared" si="1"/>
        <v>47</v>
      </c>
      <c r="BA24" s="345">
        <f t="shared" si="1"/>
        <v>48</v>
      </c>
      <c r="BB24" s="352">
        <f t="shared" si="1"/>
        <v>49</v>
      </c>
      <c r="BC24" s="344">
        <f t="shared" si="1"/>
        <v>50</v>
      </c>
      <c r="BD24" s="344">
        <f t="shared" si="1"/>
        <v>51</v>
      </c>
      <c r="BE24" s="344">
        <f t="shared" si="1"/>
        <v>52</v>
      </c>
      <c r="BF24" s="344">
        <f t="shared" si="1"/>
        <v>53</v>
      </c>
      <c r="BG24" s="344">
        <f t="shared" si="1"/>
        <v>54</v>
      </c>
      <c r="BH24" s="344">
        <f t="shared" si="1"/>
        <v>55</v>
      </c>
      <c r="BI24" s="344">
        <f t="shared" si="1"/>
        <v>56</v>
      </c>
      <c r="BJ24" s="344">
        <f t="shared" si="1"/>
        <v>57</v>
      </c>
      <c r="BK24" s="344">
        <f t="shared" si="1"/>
        <v>58</v>
      </c>
      <c r="BL24" s="344">
        <f t="shared" si="1"/>
        <v>59</v>
      </c>
      <c r="BM24" s="345">
        <f t="shared" si="1"/>
        <v>60</v>
      </c>
      <c r="BN24" s="352">
        <f t="shared" si="1"/>
        <v>61</v>
      </c>
      <c r="BO24" s="344">
        <f t="shared" si="1"/>
        <v>62</v>
      </c>
      <c r="BP24" s="344">
        <f t="shared" si="1"/>
        <v>63</v>
      </c>
      <c r="BQ24" s="344">
        <f t="shared" si="1"/>
        <v>64</v>
      </c>
      <c r="BR24" s="344">
        <f t="shared" si="1"/>
        <v>65</v>
      </c>
      <c r="BS24" s="344">
        <f t="shared" si="1"/>
        <v>66</v>
      </c>
      <c r="BT24" s="344">
        <f t="shared" ref="BT24:EE24" si="2">BS24+1</f>
        <v>67</v>
      </c>
      <c r="BU24" s="344">
        <f t="shared" si="2"/>
        <v>68</v>
      </c>
      <c r="BV24" s="344">
        <f t="shared" si="2"/>
        <v>69</v>
      </c>
      <c r="BW24" s="344">
        <f t="shared" si="2"/>
        <v>70</v>
      </c>
      <c r="BX24" s="344">
        <f t="shared" si="2"/>
        <v>71</v>
      </c>
      <c r="BY24" s="345">
        <f t="shared" si="2"/>
        <v>72</v>
      </c>
      <c r="BZ24" s="352">
        <f t="shared" si="2"/>
        <v>73</v>
      </c>
      <c r="CA24" s="344">
        <f t="shared" si="2"/>
        <v>74</v>
      </c>
      <c r="CB24" s="344">
        <f t="shared" si="2"/>
        <v>75</v>
      </c>
      <c r="CC24" s="344">
        <f t="shared" si="2"/>
        <v>76</v>
      </c>
      <c r="CD24" s="344">
        <f t="shared" si="2"/>
        <v>77</v>
      </c>
      <c r="CE24" s="344">
        <f t="shared" si="2"/>
        <v>78</v>
      </c>
      <c r="CF24" s="344">
        <f t="shared" si="2"/>
        <v>79</v>
      </c>
      <c r="CG24" s="344">
        <f t="shared" si="2"/>
        <v>80</v>
      </c>
      <c r="CH24" s="344">
        <f t="shared" si="2"/>
        <v>81</v>
      </c>
      <c r="CI24" s="344">
        <f t="shared" si="2"/>
        <v>82</v>
      </c>
      <c r="CJ24" s="344">
        <f t="shared" si="2"/>
        <v>83</v>
      </c>
      <c r="CK24" s="345">
        <f t="shared" si="2"/>
        <v>84</v>
      </c>
      <c r="CL24" s="352">
        <f t="shared" si="2"/>
        <v>85</v>
      </c>
      <c r="CM24" s="344">
        <f t="shared" si="2"/>
        <v>86</v>
      </c>
      <c r="CN24" s="344">
        <f t="shared" si="2"/>
        <v>87</v>
      </c>
      <c r="CO24" s="344">
        <f t="shared" si="2"/>
        <v>88</v>
      </c>
      <c r="CP24" s="344">
        <f t="shared" si="2"/>
        <v>89</v>
      </c>
      <c r="CQ24" s="344">
        <f t="shared" si="2"/>
        <v>90</v>
      </c>
      <c r="CR24" s="344">
        <f t="shared" si="2"/>
        <v>91</v>
      </c>
      <c r="CS24" s="344">
        <f t="shared" si="2"/>
        <v>92</v>
      </c>
      <c r="CT24" s="344">
        <f t="shared" si="2"/>
        <v>93</v>
      </c>
      <c r="CU24" s="344">
        <f t="shared" si="2"/>
        <v>94</v>
      </c>
      <c r="CV24" s="344">
        <f t="shared" si="2"/>
        <v>95</v>
      </c>
      <c r="CW24" s="345">
        <f t="shared" si="2"/>
        <v>96</v>
      </c>
      <c r="CX24" s="352">
        <f t="shared" si="2"/>
        <v>97</v>
      </c>
      <c r="CY24" s="344">
        <f t="shared" si="2"/>
        <v>98</v>
      </c>
      <c r="CZ24" s="344">
        <f t="shared" si="2"/>
        <v>99</v>
      </c>
      <c r="DA24" s="344">
        <f t="shared" si="2"/>
        <v>100</v>
      </c>
      <c r="DB24" s="344">
        <f t="shared" si="2"/>
        <v>101</v>
      </c>
      <c r="DC24" s="344">
        <f t="shared" si="2"/>
        <v>102</v>
      </c>
      <c r="DD24" s="344">
        <f t="shared" si="2"/>
        <v>103</v>
      </c>
      <c r="DE24" s="344">
        <f t="shared" si="2"/>
        <v>104</v>
      </c>
      <c r="DF24" s="344">
        <f t="shared" si="2"/>
        <v>105</v>
      </c>
      <c r="DG24" s="344">
        <f t="shared" si="2"/>
        <v>106</v>
      </c>
      <c r="DH24" s="344">
        <f t="shared" si="2"/>
        <v>107</v>
      </c>
      <c r="DI24" s="345">
        <f t="shared" si="2"/>
        <v>108</v>
      </c>
      <c r="DJ24" s="352">
        <f t="shared" si="2"/>
        <v>109</v>
      </c>
      <c r="DK24" s="344">
        <f t="shared" si="2"/>
        <v>110</v>
      </c>
      <c r="DL24" s="344">
        <f t="shared" si="2"/>
        <v>111</v>
      </c>
      <c r="DM24" s="344">
        <f t="shared" si="2"/>
        <v>112</v>
      </c>
      <c r="DN24" s="344">
        <f t="shared" si="2"/>
        <v>113</v>
      </c>
      <c r="DO24" s="344">
        <f t="shared" si="2"/>
        <v>114</v>
      </c>
      <c r="DP24" s="344">
        <f t="shared" si="2"/>
        <v>115</v>
      </c>
      <c r="DQ24" s="344">
        <f t="shared" si="2"/>
        <v>116</v>
      </c>
      <c r="DR24" s="344">
        <f t="shared" si="2"/>
        <v>117</v>
      </c>
      <c r="DS24" s="344">
        <f t="shared" si="2"/>
        <v>118</v>
      </c>
      <c r="DT24" s="344">
        <f t="shared" si="2"/>
        <v>119</v>
      </c>
      <c r="DU24" s="345">
        <f t="shared" si="2"/>
        <v>120</v>
      </c>
      <c r="DV24" s="352">
        <f t="shared" si="2"/>
        <v>121</v>
      </c>
      <c r="DW24" s="344">
        <f t="shared" si="2"/>
        <v>122</v>
      </c>
      <c r="DX24" s="344">
        <f t="shared" si="2"/>
        <v>123</v>
      </c>
      <c r="DY24" s="344">
        <f t="shared" si="2"/>
        <v>124</v>
      </c>
      <c r="DZ24" s="344">
        <f t="shared" si="2"/>
        <v>125</v>
      </c>
      <c r="EA24" s="344">
        <f t="shared" si="2"/>
        <v>126</v>
      </c>
      <c r="EB24" s="344">
        <f t="shared" si="2"/>
        <v>127</v>
      </c>
      <c r="EC24" s="344">
        <f t="shared" si="2"/>
        <v>128</v>
      </c>
      <c r="ED24" s="344">
        <f t="shared" si="2"/>
        <v>129</v>
      </c>
      <c r="EE24" s="344">
        <f t="shared" si="2"/>
        <v>130</v>
      </c>
      <c r="EF24" s="344">
        <f t="shared" ref="EF24:GQ24" si="3">EE24+1</f>
        <v>131</v>
      </c>
      <c r="EG24" s="345">
        <f t="shared" si="3"/>
        <v>132</v>
      </c>
      <c r="EH24" s="352">
        <f t="shared" si="3"/>
        <v>133</v>
      </c>
      <c r="EI24" s="344">
        <f t="shared" si="3"/>
        <v>134</v>
      </c>
      <c r="EJ24" s="344">
        <f t="shared" si="3"/>
        <v>135</v>
      </c>
      <c r="EK24" s="344">
        <f t="shared" si="3"/>
        <v>136</v>
      </c>
      <c r="EL24" s="344">
        <f t="shared" si="3"/>
        <v>137</v>
      </c>
      <c r="EM24" s="344">
        <f t="shared" si="3"/>
        <v>138</v>
      </c>
      <c r="EN24" s="344">
        <f t="shared" si="3"/>
        <v>139</v>
      </c>
      <c r="EO24" s="344">
        <f t="shared" si="3"/>
        <v>140</v>
      </c>
      <c r="EP24" s="344">
        <f t="shared" si="3"/>
        <v>141</v>
      </c>
      <c r="EQ24" s="344">
        <f t="shared" si="3"/>
        <v>142</v>
      </c>
      <c r="ER24" s="344">
        <f t="shared" si="3"/>
        <v>143</v>
      </c>
      <c r="ES24" s="345">
        <f t="shared" si="3"/>
        <v>144</v>
      </c>
      <c r="ET24" s="352">
        <f t="shared" si="3"/>
        <v>145</v>
      </c>
      <c r="EU24" s="344">
        <f t="shared" si="3"/>
        <v>146</v>
      </c>
      <c r="EV24" s="344">
        <f t="shared" si="3"/>
        <v>147</v>
      </c>
      <c r="EW24" s="344">
        <f t="shared" si="3"/>
        <v>148</v>
      </c>
      <c r="EX24" s="344">
        <f t="shared" si="3"/>
        <v>149</v>
      </c>
      <c r="EY24" s="344">
        <f t="shared" si="3"/>
        <v>150</v>
      </c>
      <c r="EZ24" s="344">
        <f t="shared" si="3"/>
        <v>151</v>
      </c>
      <c r="FA24" s="344">
        <f t="shared" si="3"/>
        <v>152</v>
      </c>
      <c r="FB24" s="344">
        <f t="shared" si="3"/>
        <v>153</v>
      </c>
      <c r="FC24" s="344">
        <f t="shared" si="3"/>
        <v>154</v>
      </c>
      <c r="FD24" s="344">
        <f t="shared" si="3"/>
        <v>155</v>
      </c>
      <c r="FE24" s="345">
        <f t="shared" si="3"/>
        <v>156</v>
      </c>
      <c r="FF24" s="352">
        <f t="shared" si="3"/>
        <v>157</v>
      </c>
      <c r="FG24" s="344">
        <f t="shared" si="3"/>
        <v>158</v>
      </c>
      <c r="FH24" s="344">
        <f t="shared" si="3"/>
        <v>159</v>
      </c>
      <c r="FI24" s="344">
        <f t="shared" si="3"/>
        <v>160</v>
      </c>
      <c r="FJ24" s="344">
        <f t="shared" si="3"/>
        <v>161</v>
      </c>
      <c r="FK24" s="344">
        <f t="shared" si="3"/>
        <v>162</v>
      </c>
      <c r="FL24" s="344">
        <f t="shared" si="3"/>
        <v>163</v>
      </c>
      <c r="FM24" s="344">
        <f t="shared" si="3"/>
        <v>164</v>
      </c>
      <c r="FN24" s="344">
        <f t="shared" si="3"/>
        <v>165</v>
      </c>
      <c r="FO24" s="344">
        <f t="shared" si="3"/>
        <v>166</v>
      </c>
      <c r="FP24" s="344">
        <f t="shared" si="3"/>
        <v>167</v>
      </c>
      <c r="FQ24" s="345">
        <f t="shared" si="3"/>
        <v>168</v>
      </c>
      <c r="FR24" s="352">
        <f t="shared" si="3"/>
        <v>169</v>
      </c>
      <c r="FS24" s="344">
        <f t="shared" si="3"/>
        <v>170</v>
      </c>
      <c r="FT24" s="344">
        <f t="shared" si="3"/>
        <v>171</v>
      </c>
      <c r="FU24" s="344">
        <f t="shared" si="3"/>
        <v>172</v>
      </c>
      <c r="FV24" s="344">
        <f t="shared" si="3"/>
        <v>173</v>
      </c>
      <c r="FW24" s="344">
        <f t="shared" si="3"/>
        <v>174</v>
      </c>
      <c r="FX24" s="344">
        <f t="shared" si="3"/>
        <v>175</v>
      </c>
      <c r="FY24" s="344">
        <f t="shared" si="3"/>
        <v>176</v>
      </c>
      <c r="FZ24" s="344">
        <f t="shared" si="3"/>
        <v>177</v>
      </c>
      <c r="GA24" s="344">
        <f t="shared" si="3"/>
        <v>178</v>
      </c>
      <c r="GB24" s="344">
        <f t="shared" si="3"/>
        <v>179</v>
      </c>
      <c r="GC24" s="345">
        <f t="shared" si="3"/>
        <v>180</v>
      </c>
      <c r="GD24" s="352">
        <f t="shared" si="3"/>
        <v>181</v>
      </c>
      <c r="GE24" s="344">
        <f t="shared" si="3"/>
        <v>182</v>
      </c>
      <c r="GF24" s="344">
        <f t="shared" si="3"/>
        <v>183</v>
      </c>
      <c r="GG24" s="344">
        <f t="shared" si="3"/>
        <v>184</v>
      </c>
      <c r="GH24" s="344">
        <f t="shared" si="3"/>
        <v>185</v>
      </c>
      <c r="GI24" s="344">
        <f t="shared" si="3"/>
        <v>186</v>
      </c>
      <c r="GJ24" s="344">
        <f t="shared" si="3"/>
        <v>187</v>
      </c>
      <c r="GK24" s="344">
        <f t="shared" si="3"/>
        <v>188</v>
      </c>
      <c r="GL24" s="344">
        <f t="shared" si="3"/>
        <v>189</v>
      </c>
      <c r="GM24" s="344">
        <f t="shared" si="3"/>
        <v>190</v>
      </c>
      <c r="GN24" s="344">
        <f t="shared" si="3"/>
        <v>191</v>
      </c>
      <c r="GO24" s="345">
        <f t="shared" si="3"/>
        <v>192</v>
      </c>
      <c r="GP24" s="352">
        <f t="shared" si="3"/>
        <v>193</v>
      </c>
      <c r="GQ24" s="344">
        <f t="shared" si="3"/>
        <v>194</v>
      </c>
      <c r="GR24" s="344">
        <f t="shared" ref="GR24:HO24" si="4">GQ24+1</f>
        <v>195</v>
      </c>
      <c r="GS24" s="344">
        <f t="shared" si="4"/>
        <v>196</v>
      </c>
      <c r="GT24" s="344">
        <f t="shared" si="4"/>
        <v>197</v>
      </c>
      <c r="GU24" s="344">
        <f t="shared" si="4"/>
        <v>198</v>
      </c>
      <c r="GV24" s="344">
        <f t="shared" si="4"/>
        <v>199</v>
      </c>
      <c r="GW24" s="344">
        <f t="shared" si="4"/>
        <v>200</v>
      </c>
      <c r="GX24" s="344">
        <f t="shared" si="4"/>
        <v>201</v>
      </c>
      <c r="GY24" s="344">
        <f t="shared" si="4"/>
        <v>202</v>
      </c>
      <c r="GZ24" s="344">
        <f t="shared" si="4"/>
        <v>203</v>
      </c>
      <c r="HA24" s="345">
        <f t="shared" si="4"/>
        <v>204</v>
      </c>
      <c r="HB24" s="352">
        <f t="shared" si="4"/>
        <v>205</v>
      </c>
      <c r="HC24" s="344">
        <f t="shared" si="4"/>
        <v>206</v>
      </c>
      <c r="HD24" s="344">
        <f t="shared" si="4"/>
        <v>207</v>
      </c>
      <c r="HE24" s="344">
        <f t="shared" si="4"/>
        <v>208</v>
      </c>
      <c r="HF24" s="344">
        <f t="shared" si="4"/>
        <v>209</v>
      </c>
      <c r="HG24" s="344">
        <f t="shared" si="4"/>
        <v>210</v>
      </c>
      <c r="HH24" s="344">
        <f t="shared" si="4"/>
        <v>211</v>
      </c>
      <c r="HI24" s="344">
        <f t="shared" si="4"/>
        <v>212</v>
      </c>
      <c r="HJ24" s="344">
        <f t="shared" si="4"/>
        <v>213</v>
      </c>
      <c r="HK24" s="344">
        <f t="shared" si="4"/>
        <v>214</v>
      </c>
      <c r="HL24" s="344">
        <f t="shared" si="4"/>
        <v>215</v>
      </c>
      <c r="HM24" s="345">
        <f t="shared" si="4"/>
        <v>216</v>
      </c>
      <c r="HN24" s="352">
        <f t="shared" si="4"/>
        <v>217</v>
      </c>
      <c r="HO24" s="344">
        <f t="shared" si="4"/>
        <v>218</v>
      </c>
      <c r="HP24" s="344">
        <f>HO24+1</f>
        <v>219</v>
      </c>
      <c r="HQ24" s="344">
        <f t="shared" ref="HQ24:KB24" si="5">HP24+1</f>
        <v>220</v>
      </c>
      <c r="HR24" s="344">
        <f t="shared" si="5"/>
        <v>221</v>
      </c>
      <c r="HS24" s="344">
        <f t="shared" si="5"/>
        <v>222</v>
      </c>
      <c r="HT24" s="344">
        <f t="shared" si="5"/>
        <v>223</v>
      </c>
      <c r="HU24" s="344">
        <f t="shared" si="5"/>
        <v>224</v>
      </c>
      <c r="HV24" s="344">
        <f t="shared" si="5"/>
        <v>225</v>
      </c>
      <c r="HW24" s="344">
        <f t="shared" si="5"/>
        <v>226</v>
      </c>
      <c r="HX24" s="344">
        <f t="shared" si="5"/>
        <v>227</v>
      </c>
      <c r="HY24" s="345">
        <f t="shared" si="5"/>
        <v>228</v>
      </c>
      <c r="HZ24" s="352">
        <f t="shared" si="5"/>
        <v>229</v>
      </c>
      <c r="IA24" s="344">
        <f t="shared" si="5"/>
        <v>230</v>
      </c>
      <c r="IB24" s="344">
        <f t="shared" si="5"/>
        <v>231</v>
      </c>
      <c r="IC24" s="344">
        <f t="shared" si="5"/>
        <v>232</v>
      </c>
      <c r="ID24" s="344">
        <f t="shared" si="5"/>
        <v>233</v>
      </c>
      <c r="IE24" s="344">
        <f t="shared" si="5"/>
        <v>234</v>
      </c>
      <c r="IF24" s="344">
        <f t="shared" si="5"/>
        <v>235</v>
      </c>
      <c r="IG24" s="344">
        <f t="shared" si="5"/>
        <v>236</v>
      </c>
      <c r="IH24" s="344">
        <f t="shared" si="5"/>
        <v>237</v>
      </c>
      <c r="II24" s="344">
        <f t="shared" si="5"/>
        <v>238</v>
      </c>
      <c r="IJ24" s="344">
        <f t="shared" si="5"/>
        <v>239</v>
      </c>
      <c r="IK24" s="345">
        <f t="shared" si="5"/>
        <v>240</v>
      </c>
      <c r="IL24" s="352">
        <f t="shared" si="5"/>
        <v>241</v>
      </c>
      <c r="IM24" s="344">
        <f t="shared" si="5"/>
        <v>242</v>
      </c>
      <c r="IN24" s="344">
        <f t="shared" si="5"/>
        <v>243</v>
      </c>
      <c r="IO24" s="344">
        <f t="shared" si="5"/>
        <v>244</v>
      </c>
      <c r="IP24" s="344">
        <f t="shared" si="5"/>
        <v>245</v>
      </c>
      <c r="IQ24" s="344">
        <f t="shared" si="5"/>
        <v>246</v>
      </c>
      <c r="IR24" s="344">
        <f t="shared" si="5"/>
        <v>247</v>
      </c>
      <c r="IS24" s="344">
        <f t="shared" si="5"/>
        <v>248</v>
      </c>
      <c r="IT24" s="344">
        <f t="shared" si="5"/>
        <v>249</v>
      </c>
      <c r="IU24" s="344">
        <f t="shared" si="5"/>
        <v>250</v>
      </c>
      <c r="IV24" s="344">
        <f t="shared" si="5"/>
        <v>251</v>
      </c>
      <c r="IW24" s="345">
        <f t="shared" si="5"/>
        <v>252</v>
      </c>
      <c r="IX24" s="352">
        <f t="shared" si="5"/>
        <v>253</v>
      </c>
      <c r="IY24" s="344">
        <f t="shared" si="5"/>
        <v>254</v>
      </c>
      <c r="IZ24" s="344">
        <f t="shared" si="5"/>
        <v>255</v>
      </c>
      <c r="JA24" s="344">
        <f t="shared" si="5"/>
        <v>256</v>
      </c>
      <c r="JB24" s="344">
        <f t="shared" si="5"/>
        <v>257</v>
      </c>
      <c r="JC24" s="344">
        <f t="shared" si="5"/>
        <v>258</v>
      </c>
      <c r="JD24" s="344">
        <f t="shared" si="5"/>
        <v>259</v>
      </c>
      <c r="JE24" s="344">
        <f t="shared" si="5"/>
        <v>260</v>
      </c>
      <c r="JF24" s="344">
        <f t="shared" si="5"/>
        <v>261</v>
      </c>
      <c r="JG24" s="344">
        <f t="shared" si="5"/>
        <v>262</v>
      </c>
      <c r="JH24" s="344">
        <f t="shared" si="5"/>
        <v>263</v>
      </c>
      <c r="JI24" s="345">
        <f t="shared" si="5"/>
        <v>264</v>
      </c>
      <c r="JJ24" s="352">
        <f t="shared" si="5"/>
        <v>265</v>
      </c>
      <c r="JK24" s="344">
        <f t="shared" si="5"/>
        <v>266</v>
      </c>
      <c r="JL24" s="344">
        <f t="shared" si="5"/>
        <v>267</v>
      </c>
      <c r="JM24" s="344">
        <f t="shared" si="5"/>
        <v>268</v>
      </c>
      <c r="JN24" s="344">
        <f t="shared" si="5"/>
        <v>269</v>
      </c>
      <c r="JO24" s="344">
        <f t="shared" si="5"/>
        <v>270</v>
      </c>
      <c r="JP24" s="344">
        <f t="shared" si="5"/>
        <v>271</v>
      </c>
      <c r="JQ24" s="344">
        <f t="shared" si="5"/>
        <v>272</v>
      </c>
      <c r="JR24" s="344">
        <f t="shared" si="5"/>
        <v>273</v>
      </c>
      <c r="JS24" s="344">
        <f t="shared" si="5"/>
        <v>274</v>
      </c>
      <c r="JT24" s="344">
        <f t="shared" si="5"/>
        <v>275</v>
      </c>
      <c r="JU24" s="345">
        <f t="shared" si="5"/>
        <v>276</v>
      </c>
      <c r="JV24" s="352">
        <f t="shared" si="5"/>
        <v>277</v>
      </c>
      <c r="JW24" s="344">
        <f t="shared" si="5"/>
        <v>278</v>
      </c>
      <c r="JX24" s="344">
        <f t="shared" si="5"/>
        <v>279</v>
      </c>
      <c r="JY24" s="344">
        <f t="shared" si="5"/>
        <v>280</v>
      </c>
      <c r="JZ24" s="344">
        <f t="shared" si="5"/>
        <v>281</v>
      </c>
      <c r="KA24" s="344">
        <f t="shared" si="5"/>
        <v>282</v>
      </c>
      <c r="KB24" s="344">
        <f t="shared" si="5"/>
        <v>283</v>
      </c>
      <c r="KC24" s="344">
        <f t="shared" ref="KC24:LC24" si="6">KB24+1</f>
        <v>284</v>
      </c>
      <c r="KD24" s="344">
        <f t="shared" si="6"/>
        <v>285</v>
      </c>
      <c r="KE24" s="344">
        <f t="shared" si="6"/>
        <v>286</v>
      </c>
      <c r="KF24" s="344">
        <f t="shared" si="6"/>
        <v>287</v>
      </c>
      <c r="KG24" s="345">
        <f t="shared" si="6"/>
        <v>288</v>
      </c>
      <c r="KH24" s="352">
        <f t="shared" si="6"/>
        <v>289</v>
      </c>
      <c r="KI24" s="344">
        <f t="shared" si="6"/>
        <v>290</v>
      </c>
      <c r="KJ24" s="344">
        <f t="shared" si="6"/>
        <v>291</v>
      </c>
      <c r="KK24" s="344">
        <f t="shared" si="6"/>
        <v>292</v>
      </c>
      <c r="KL24" s="344">
        <f t="shared" si="6"/>
        <v>293</v>
      </c>
      <c r="KM24" s="344">
        <f t="shared" si="6"/>
        <v>294</v>
      </c>
      <c r="KN24" s="344">
        <f t="shared" si="6"/>
        <v>295</v>
      </c>
      <c r="KO24" s="344">
        <f t="shared" si="6"/>
        <v>296</v>
      </c>
      <c r="KP24" s="344">
        <f t="shared" si="6"/>
        <v>297</v>
      </c>
      <c r="KQ24" s="344">
        <f t="shared" si="6"/>
        <v>298</v>
      </c>
      <c r="KR24" s="344">
        <f t="shared" si="6"/>
        <v>299</v>
      </c>
      <c r="KS24" s="345">
        <f t="shared" si="6"/>
        <v>300</v>
      </c>
      <c r="KT24" s="352">
        <f t="shared" si="6"/>
        <v>301</v>
      </c>
      <c r="KU24" s="344">
        <f t="shared" si="6"/>
        <v>302</v>
      </c>
      <c r="KV24" s="344">
        <f t="shared" si="6"/>
        <v>303</v>
      </c>
      <c r="KW24" s="344">
        <f t="shared" si="6"/>
        <v>304</v>
      </c>
      <c r="KX24" s="344">
        <f t="shared" si="6"/>
        <v>305</v>
      </c>
      <c r="KY24" s="344">
        <f t="shared" si="6"/>
        <v>306</v>
      </c>
      <c r="KZ24" s="344">
        <f t="shared" si="6"/>
        <v>307</v>
      </c>
      <c r="LA24" s="344">
        <f t="shared" si="6"/>
        <v>308</v>
      </c>
      <c r="LB24" s="344">
        <f t="shared" si="6"/>
        <v>309</v>
      </c>
      <c r="LC24" s="344">
        <f t="shared" si="6"/>
        <v>310</v>
      </c>
      <c r="LD24" s="344">
        <f>LC24+1</f>
        <v>311</v>
      </c>
      <c r="LE24" s="345">
        <f t="shared" ref="LE24:NA24" si="7">LD24+1</f>
        <v>312</v>
      </c>
      <c r="LF24" s="352">
        <f t="shared" si="7"/>
        <v>313</v>
      </c>
      <c r="LG24" s="344">
        <f t="shared" si="7"/>
        <v>314</v>
      </c>
      <c r="LH24" s="344">
        <f t="shared" si="7"/>
        <v>315</v>
      </c>
      <c r="LI24" s="344">
        <f t="shared" si="7"/>
        <v>316</v>
      </c>
      <c r="LJ24" s="344">
        <f t="shared" si="7"/>
        <v>317</v>
      </c>
      <c r="LK24" s="344">
        <f t="shared" si="7"/>
        <v>318</v>
      </c>
      <c r="LL24" s="344">
        <f t="shared" si="7"/>
        <v>319</v>
      </c>
      <c r="LM24" s="344">
        <f t="shared" si="7"/>
        <v>320</v>
      </c>
      <c r="LN24" s="344">
        <f t="shared" si="7"/>
        <v>321</v>
      </c>
      <c r="LO24" s="344">
        <f t="shared" si="7"/>
        <v>322</v>
      </c>
      <c r="LP24" s="344">
        <f t="shared" si="7"/>
        <v>323</v>
      </c>
      <c r="LQ24" s="345">
        <f t="shared" si="7"/>
        <v>324</v>
      </c>
      <c r="LR24" s="352">
        <f t="shared" si="7"/>
        <v>325</v>
      </c>
      <c r="LS24" s="344">
        <f t="shared" si="7"/>
        <v>326</v>
      </c>
      <c r="LT24" s="344">
        <f t="shared" si="7"/>
        <v>327</v>
      </c>
      <c r="LU24" s="344">
        <f t="shared" si="7"/>
        <v>328</v>
      </c>
      <c r="LV24" s="344">
        <f t="shared" si="7"/>
        <v>329</v>
      </c>
      <c r="LW24" s="344">
        <f t="shared" si="7"/>
        <v>330</v>
      </c>
      <c r="LX24" s="344">
        <f t="shared" si="7"/>
        <v>331</v>
      </c>
      <c r="LY24" s="344">
        <f t="shared" si="7"/>
        <v>332</v>
      </c>
      <c r="LZ24" s="344">
        <f t="shared" si="7"/>
        <v>333</v>
      </c>
      <c r="MA24" s="344">
        <f t="shared" si="7"/>
        <v>334</v>
      </c>
      <c r="MB24" s="344">
        <f t="shared" si="7"/>
        <v>335</v>
      </c>
      <c r="MC24" s="345">
        <f t="shared" si="7"/>
        <v>336</v>
      </c>
      <c r="MD24" s="352">
        <f t="shared" si="7"/>
        <v>337</v>
      </c>
      <c r="ME24" s="344">
        <f t="shared" si="7"/>
        <v>338</v>
      </c>
      <c r="MF24" s="344">
        <f t="shared" si="7"/>
        <v>339</v>
      </c>
      <c r="MG24" s="344">
        <f t="shared" si="7"/>
        <v>340</v>
      </c>
      <c r="MH24" s="344">
        <f t="shared" si="7"/>
        <v>341</v>
      </c>
      <c r="MI24" s="344">
        <f t="shared" si="7"/>
        <v>342</v>
      </c>
      <c r="MJ24" s="344">
        <f t="shared" si="7"/>
        <v>343</v>
      </c>
      <c r="MK24" s="344">
        <f t="shared" si="7"/>
        <v>344</v>
      </c>
      <c r="ML24" s="344">
        <f t="shared" si="7"/>
        <v>345</v>
      </c>
      <c r="MM24" s="344">
        <f t="shared" si="7"/>
        <v>346</v>
      </c>
      <c r="MN24" s="344">
        <f t="shared" si="7"/>
        <v>347</v>
      </c>
      <c r="MO24" s="345">
        <f t="shared" si="7"/>
        <v>348</v>
      </c>
      <c r="MP24" s="352">
        <f t="shared" si="7"/>
        <v>349</v>
      </c>
      <c r="MQ24" s="344">
        <f t="shared" si="7"/>
        <v>350</v>
      </c>
      <c r="MR24" s="344">
        <f t="shared" si="7"/>
        <v>351</v>
      </c>
      <c r="MS24" s="344">
        <f t="shared" si="7"/>
        <v>352</v>
      </c>
      <c r="MT24" s="344">
        <f t="shared" si="7"/>
        <v>353</v>
      </c>
      <c r="MU24" s="344">
        <f t="shared" si="7"/>
        <v>354</v>
      </c>
      <c r="MV24" s="344">
        <f t="shared" si="7"/>
        <v>355</v>
      </c>
      <c r="MW24" s="344">
        <f t="shared" si="7"/>
        <v>356</v>
      </c>
      <c r="MX24" s="344">
        <f t="shared" si="7"/>
        <v>357</v>
      </c>
      <c r="MY24" s="344">
        <f t="shared" si="7"/>
        <v>358</v>
      </c>
      <c r="MZ24" s="344">
        <f t="shared" si="7"/>
        <v>359</v>
      </c>
      <c r="NA24" s="345">
        <f t="shared" si="7"/>
        <v>360</v>
      </c>
    </row>
    <row r="25" spans="1:365" x14ac:dyDescent="0.2">
      <c r="A25" s="257" t="s">
        <v>610</v>
      </c>
      <c r="B25" s="701" t="s">
        <v>611</v>
      </c>
      <c r="C25" s="701"/>
      <c r="D25" s="273"/>
      <c r="E25" s="343" t="s">
        <v>646</v>
      </c>
      <c r="F25" s="353">
        <f>'Receitas UGC'!F18</f>
        <v>793384.36345748359</v>
      </c>
      <c r="G25" s="353">
        <f>'Receitas UGC'!G18</f>
        <v>565726.09011713834</v>
      </c>
      <c r="H25" s="353">
        <f>'Receitas UGC'!H18</f>
        <v>573438.07979969878</v>
      </c>
      <c r="I25" s="353">
        <f>'Receitas UGC'!I18</f>
        <v>536121.89089912991</v>
      </c>
      <c r="J25" s="353">
        <f>'Receitas UGC'!J18</f>
        <v>442676.26591667504</v>
      </c>
      <c r="K25" s="353">
        <f>'Receitas UGC'!K18</f>
        <v>468259.63980448199</v>
      </c>
      <c r="L25" s="353">
        <f>'Receitas UGC'!L18</f>
        <v>736169.19905576494</v>
      </c>
      <c r="M25" s="353">
        <f>'Receitas UGC'!M18</f>
        <v>536154.02132174326</v>
      </c>
      <c r="N25" s="353">
        <f>'Receitas UGC'!N18</f>
        <v>577301.63878897822</v>
      </c>
      <c r="O25" s="353">
        <f>'Receitas UGC'!O18</f>
        <v>644739.64042284887</v>
      </c>
      <c r="P25" s="353">
        <f>'Receitas UGC'!P18</f>
        <v>668285.81963284174</v>
      </c>
      <c r="Q25" s="353">
        <f>'Receitas UGC'!Q18</f>
        <v>678595.78998867306</v>
      </c>
      <c r="R25" s="353">
        <f>'Receitas UGC'!R18</f>
        <v>836951.74454306846</v>
      </c>
      <c r="S25" s="353">
        <f>'Receitas UGC'!S18</f>
        <v>643483.31914091227</v>
      </c>
      <c r="T25" s="353">
        <f>'Receitas UGC'!T18</f>
        <v>562917.35123331822</v>
      </c>
      <c r="U25" s="353">
        <f>'Receitas UGC'!U18</f>
        <v>554855.09287648753</v>
      </c>
      <c r="V25" s="353">
        <f>'Receitas UGC'!V18</f>
        <v>467768.64400869637</v>
      </c>
      <c r="W25" s="353">
        <f>'Receitas UGC'!W18</f>
        <v>484778.66557841504</v>
      </c>
      <c r="X25" s="353">
        <f>'Receitas UGC'!X18</f>
        <v>755925.55584335502</v>
      </c>
      <c r="Y25" s="353">
        <f>'Receitas UGC'!Y18</f>
        <v>556081.8769042471</v>
      </c>
      <c r="Z25" s="353">
        <f>'Receitas UGC'!Z18</f>
        <v>595923.23350544809</v>
      </c>
      <c r="AA25" s="353">
        <f>'Receitas UGC'!AA18</f>
        <v>663457.31780235376</v>
      </c>
      <c r="AB25" s="353">
        <f>'Receitas UGC'!AB18</f>
        <v>688089.84143170109</v>
      </c>
      <c r="AC25" s="353">
        <f>'Receitas UGC'!AC18</f>
        <v>671982.73646757961</v>
      </c>
      <c r="AD25" s="353">
        <f>'Receitas UGC'!AD18</f>
        <v>846611.4257392619</v>
      </c>
      <c r="AE25" s="353">
        <f>'Receitas UGC'!AE18</f>
        <v>655705.87332845398</v>
      </c>
      <c r="AF25" s="353">
        <f>'Receitas UGC'!AF18</f>
        <v>597778.60000808246</v>
      </c>
      <c r="AG25" s="353">
        <f>'Receitas UGC'!AG18</f>
        <v>555088.85102575016</v>
      </c>
      <c r="AH25" s="353">
        <f>'Receitas UGC'!AH18</f>
        <v>497011.0773583008</v>
      </c>
      <c r="AI25" s="353">
        <f>'Receitas UGC'!AI18</f>
        <v>483069.5166986172</v>
      </c>
      <c r="AJ25" s="353">
        <f>'Receitas UGC'!AJ18</f>
        <v>766290.66433113825</v>
      </c>
      <c r="AK25" s="353">
        <f>'Receitas UGC'!AK18</f>
        <v>571431.71896027995</v>
      </c>
      <c r="AL25" s="353">
        <f>'Receitas UGC'!AL18</f>
        <v>608902.58880395943</v>
      </c>
      <c r="AM25" s="353">
        <f>'Receitas UGC'!AM18</f>
        <v>678274.7532940422</v>
      </c>
      <c r="AN25" s="353">
        <f>'Receitas UGC'!AN18</f>
        <v>705416.70799912605</v>
      </c>
      <c r="AO25" s="353">
        <f>'Receitas UGC'!AO18</f>
        <v>729133.80431727704</v>
      </c>
      <c r="AP25" s="353">
        <f>'Receitas UGC'!AP18</f>
        <v>880598.51032952161</v>
      </c>
      <c r="AQ25" s="353">
        <f>'Receitas UGC'!AQ18</f>
        <v>642910.95602489717</v>
      </c>
      <c r="AR25" s="353">
        <f>'Receitas UGC'!AR18</f>
        <v>655548.6025471749</v>
      </c>
      <c r="AS25" s="353">
        <f>'Receitas UGC'!AS18</f>
        <v>611797.39179553231</v>
      </c>
      <c r="AT25" s="353">
        <f>'Receitas UGC'!AT18</f>
        <v>512767.18098926131</v>
      </c>
      <c r="AU25" s="353">
        <f>'Receitas UGC'!AU18</f>
        <v>539978.34864761808</v>
      </c>
      <c r="AV25" s="353">
        <f>'Receitas UGC'!AV18</f>
        <v>808482.56382679183</v>
      </c>
      <c r="AW25" s="353">
        <f>'Receitas UGC'!AW18</f>
        <v>604223.80248746532</v>
      </c>
      <c r="AX25" s="353">
        <f>'Receitas UGC'!AX18</f>
        <v>643372.30022731528</v>
      </c>
      <c r="AY25" s="353">
        <f>'Receitas UGC'!AY18</f>
        <v>709638.73034135648</v>
      </c>
      <c r="AZ25" s="353">
        <f>'Receitas UGC'!AZ18</f>
        <v>735291.03743995074</v>
      </c>
      <c r="BA25" s="353">
        <f>'Receitas UGC'!BA18</f>
        <v>759281.9294955486</v>
      </c>
      <c r="BB25" s="353">
        <f>'Receitas UGC'!BB18</f>
        <v>908685.21757293609</v>
      </c>
      <c r="BC25" s="353">
        <f>'Receitas UGC'!BC18</f>
        <v>711704.91166909051</v>
      </c>
      <c r="BD25" s="353">
        <f>'Receitas UGC'!BD18</f>
        <v>631431.41675020359</v>
      </c>
      <c r="BE25" s="353">
        <f>'Receitas UGC'!BE18</f>
        <v>622475.19243722013</v>
      </c>
      <c r="BF25" s="353">
        <f>'Receitas UGC'!BF18</f>
        <v>532541.03500326222</v>
      </c>
      <c r="BG25" s="353">
        <f>'Receitas UGC'!BG18</f>
        <v>552142.40890347178</v>
      </c>
      <c r="BH25" s="353">
        <f>'Receitas UGC'!BH18</f>
        <v>825604.46906961605</v>
      </c>
      <c r="BI25" s="353">
        <f>'Receitas UGC'!BI18</f>
        <v>622721.79098858254</v>
      </c>
      <c r="BJ25" s="353">
        <f>'Receitas UGC'!BJ18</f>
        <v>661396.9489018172</v>
      </c>
      <c r="BK25" s="353">
        <f>'Receitas UGC'!BK18</f>
        <v>728534.64031703176</v>
      </c>
      <c r="BL25" s="353">
        <f>'Receitas UGC'!BL18</f>
        <v>755955.52048188471</v>
      </c>
      <c r="BM25" s="353">
        <f>'Receitas UGC'!BM18</f>
        <v>760879.09257403191</v>
      </c>
      <c r="BN25" s="353">
        <f>'Receitas UGC'!BN18</f>
        <v>922446.61630137125</v>
      </c>
      <c r="BO25" s="353">
        <f>'Receitas UGC'!BO18</f>
        <v>727634.73094315291</v>
      </c>
      <c r="BP25" s="353">
        <f>'Receitas UGC'!BP18</f>
        <v>670440.99903415819</v>
      </c>
      <c r="BQ25" s="353">
        <f>'Receitas UGC'!BQ18</f>
        <v>626256.26846659603</v>
      </c>
      <c r="BR25" s="353">
        <f>'Receitas UGC'!BR18</f>
        <v>565028.53890862083</v>
      </c>
      <c r="BS25" s="353">
        <f>'Receitas UGC'!BS18</f>
        <v>553651.26993431861</v>
      </c>
      <c r="BT25" s="353">
        <f>'Receitas UGC'!BT18</f>
        <v>839072.36020618374</v>
      </c>
      <c r="BU25" s="353">
        <f>'Receitas UGC'!BU18</f>
        <v>640978.84905393526</v>
      </c>
      <c r="BV25" s="353">
        <f>'Receitas UGC'!BV18</f>
        <v>677168.89461614983</v>
      </c>
      <c r="BW25" s="353">
        <f>'Receitas UGC'!BW18</f>
        <v>746054.11513612897</v>
      </c>
      <c r="BX25" s="353">
        <f>'Receitas UGC'!BX18</f>
        <v>775986.08596011449</v>
      </c>
      <c r="BY25" s="353">
        <f>'Receitas UGC'!BY18</f>
        <v>718761.87988163414</v>
      </c>
      <c r="BZ25" s="353">
        <f>'Receitas UGC'!BZ18</f>
        <v>918963.9777701241</v>
      </c>
      <c r="CA25" s="353">
        <f>'Receitas UGC'!CA18</f>
        <v>731628.54447217111</v>
      </c>
      <c r="CB25" s="353">
        <f>'Receitas UGC'!CB18</f>
        <v>646753.65421740524</v>
      </c>
      <c r="CC25" s="353">
        <f>'Receitas UGC'!CC18</f>
        <v>646955.41626485076</v>
      </c>
      <c r="CD25" s="353">
        <f>'Receitas UGC'!CD18</f>
        <v>586759.59346058115</v>
      </c>
      <c r="CE25" s="353">
        <f>'Receitas UGC'!CE18</f>
        <v>568294.78885675478</v>
      </c>
      <c r="CF25" s="353">
        <f>'Receitas UGC'!CF18</f>
        <v>859655.88999117038</v>
      </c>
      <c r="CG25" s="353">
        <f>'Receitas UGC'!CG18</f>
        <v>661879.58350553794</v>
      </c>
      <c r="CH25" s="353">
        <f>'Receitas UGC'!CH18</f>
        <v>697381.07180215954</v>
      </c>
      <c r="CI25" s="353">
        <f>'Receitas UGC'!CI18</f>
        <v>767102.09515319346</v>
      </c>
      <c r="CJ25" s="353">
        <f>'Receitas UGC'!CJ18</f>
        <v>798632.88641887938</v>
      </c>
      <c r="CK25" s="353">
        <f>'Receitas UGC'!CK18</f>
        <v>779769.65635998559</v>
      </c>
      <c r="CL25" s="353">
        <f>'Receitas UGC'!CL18</f>
        <v>957053.05963511101</v>
      </c>
      <c r="CM25" s="353">
        <f>'Receitas UGC'!CM18</f>
        <v>764987.45843065961</v>
      </c>
      <c r="CN25" s="353">
        <f>'Receitas UGC'!CN18</f>
        <v>682401.09371544875</v>
      </c>
      <c r="CO25" s="353">
        <f>'Receitas UGC'!CO18</f>
        <v>679188.51658148563</v>
      </c>
      <c r="CP25" s="353">
        <f>'Receitas UGC'!CP18</f>
        <v>607166.48362743948</v>
      </c>
      <c r="CQ25" s="353">
        <f>'Receitas UGC'!CQ18</f>
        <v>594659.33364435227</v>
      </c>
      <c r="CR25" s="353">
        <f>'Receitas UGC'!CR18</f>
        <v>886979.08785441075</v>
      </c>
      <c r="CS25" s="353">
        <f>'Receitas UGC'!CS18</f>
        <v>686801.98695515573</v>
      </c>
      <c r="CT25" s="353">
        <f>'Receitas UGC'!CT18</f>
        <v>722280.87161491788</v>
      </c>
      <c r="CU25" s="353">
        <f>'Receitas UGC'!CU18</f>
        <v>791879.2312163536</v>
      </c>
      <c r="CV25" s="353">
        <f>'Receitas UGC'!CV18</f>
        <v>824258.50253207714</v>
      </c>
      <c r="CW25" s="353">
        <f>'Receitas UGC'!CW18</f>
        <v>821252.64288387343</v>
      </c>
      <c r="CX25" s="353">
        <f>'Receitas UGC'!CX18</f>
        <v>988738.86931103282</v>
      </c>
      <c r="CY25" s="353">
        <f>'Receitas UGC'!CY18</f>
        <v>751873.52479486668</v>
      </c>
      <c r="CZ25" s="353">
        <f>'Receitas UGC'!CZ18</f>
        <v>762111.85554237326</v>
      </c>
      <c r="DA25" s="353">
        <f>'Receitas UGC'!DA18</f>
        <v>722165.25027138169</v>
      </c>
      <c r="DB25" s="353">
        <f>'Receitas UGC'!DB18</f>
        <v>621067.63148877991</v>
      </c>
      <c r="DC25" s="353">
        <f>'Receitas UGC'!DC18</f>
        <v>654216.76300515071</v>
      </c>
      <c r="DD25" s="353">
        <f>'Receitas UGC'!DD18</f>
        <v>928697.83956888539</v>
      </c>
      <c r="DE25" s="353">
        <f>'Receitas UGC'!DE18</f>
        <v>720407.82361106097</v>
      </c>
      <c r="DF25" s="353">
        <f>'Receitas UGC'!DF18</f>
        <v>758468.66480608901</v>
      </c>
      <c r="DG25" s="353">
        <f>'Receitas UGC'!DG18</f>
        <v>824910.69660483033</v>
      </c>
      <c r="DH25" s="353">
        <f>'Receitas UGC'!DH18</f>
        <v>856271.36669633479</v>
      </c>
      <c r="DI25" s="353">
        <f>'Receitas UGC'!DI18</f>
        <v>875241.83470491518</v>
      </c>
      <c r="DJ25" s="353">
        <f>'Receitas UGC'!DJ18</f>
        <v>1027800.4781468334</v>
      </c>
      <c r="DK25" s="353">
        <f>'Receitas UGC'!DK18</f>
        <v>829219.54679620254</v>
      </c>
      <c r="DL25" s="353">
        <f>'Receitas UGC'!DL18</f>
        <v>747940.88939328946</v>
      </c>
      <c r="DM25" s="353">
        <f>'Receitas UGC'!DM18</f>
        <v>740780.61960746138</v>
      </c>
      <c r="DN25" s="353">
        <f>'Receitas UGC'!DN18</f>
        <v>647643.83143902256</v>
      </c>
      <c r="DO25" s="353">
        <f>'Receitas UGC'!DO18</f>
        <v>672907.19546473434</v>
      </c>
      <c r="DP25" s="353">
        <f>'Receitas UGC'!DP18</f>
        <v>951818.86681555863</v>
      </c>
      <c r="DQ25" s="353">
        <f>'Receitas UGC'!DQ18</f>
        <v>744300.30736669106</v>
      </c>
      <c r="DR25" s="353">
        <f>'Receitas UGC'!DR18</f>
        <v>781506.90714858857</v>
      </c>
      <c r="DS25" s="353">
        <f>'Receitas UGC'!DS18</f>
        <v>848504.43314743729</v>
      </c>
      <c r="DT25" s="353">
        <f>'Receitas UGC'!DT18</f>
        <v>881511.89840680605</v>
      </c>
      <c r="DU25" s="353">
        <f>'Receitas UGC'!DU18</f>
        <v>901823.95587109984</v>
      </c>
      <c r="DV25" s="353">
        <f>'Receitas UGC'!DV18</f>
        <v>1053852.8514123741</v>
      </c>
      <c r="DW25" s="353">
        <f>'Receitas UGC'!DW18</f>
        <v>854822.06195256684</v>
      </c>
      <c r="DX25" s="353">
        <f>'Receitas UGC'!DX18</f>
        <v>797729.73447436595</v>
      </c>
      <c r="DY25" s="353">
        <f>'Receitas UGC'!DY18</f>
        <v>753228.35539489076</v>
      </c>
      <c r="DZ25" s="353">
        <f>'Receitas UGC'!DZ18</f>
        <v>687549.96174667403</v>
      </c>
      <c r="EA25" s="353">
        <f>'Receitas UGC'!EA18</f>
        <v>681454.61054801173</v>
      </c>
      <c r="EB25" s="353">
        <f>'Receitas UGC'!EB18</f>
        <v>971726.80739731318</v>
      </c>
      <c r="EC25" s="353">
        <f>'Receitas UGC'!EC18</f>
        <v>768328.58833757509</v>
      </c>
      <c r="ED25" s="353">
        <f>'Receitas UGC'!ED18</f>
        <v>802616.39165932697</v>
      </c>
      <c r="EE25" s="353">
        <f>'Receitas UGC'!EE18</f>
        <v>871004.25446215528</v>
      </c>
      <c r="EF25" s="353">
        <f>'Receitas UGC'!EF18</f>
        <v>906370.0598827136</v>
      </c>
      <c r="EG25" s="353">
        <f>'Receitas UGC'!EG18</f>
        <v>845435.16409244423</v>
      </c>
      <c r="EH25" s="353">
        <f>'Receitas UGC'!EH18</f>
        <v>1047393.7750378206</v>
      </c>
      <c r="EI25" s="353">
        <f>'Receitas UGC'!EI18</f>
        <v>815505.58773092355</v>
      </c>
      <c r="EJ25" s="353">
        <f>'Receitas UGC'!EJ18</f>
        <v>821558.52686054294</v>
      </c>
      <c r="EK25" s="353">
        <f>'Receitas UGC'!EK18</f>
        <v>787913.09332187695</v>
      </c>
      <c r="EL25" s="353">
        <f>'Receitas UGC'!EL18</f>
        <v>687419.22986856697</v>
      </c>
      <c r="EM25" s="353">
        <f>'Receitas UGC'!EM18</f>
        <v>725244.1282587318</v>
      </c>
      <c r="EN25" s="353">
        <f>'Receitas UGC'!EN18</f>
        <v>1004880.1772343563</v>
      </c>
      <c r="EO25" s="353">
        <f>'Receitas UGC'!EO18</f>
        <v>794850.68475902651</v>
      </c>
      <c r="EP25" s="353">
        <f>'Receitas UGC'!EP18</f>
        <v>832836.37846376922</v>
      </c>
      <c r="EQ25" s="353">
        <f>'Receitas UGC'!EQ18</f>
        <v>899974.28079593717</v>
      </c>
      <c r="ER25" s="353">
        <f>'Receitas UGC'!ER18</f>
        <v>935568.49262559006</v>
      </c>
      <c r="ES25" s="353">
        <f>'Receitas UGC'!ES18</f>
        <v>938552.23485601647</v>
      </c>
      <c r="ET25" s="353">
        <f>'Receitas UGC'!ET18</f>
        <v>1101449.6810012832</v>
      </c>
      <c r="EU25" s="353">
        <f>'Receitas UGC'!EU18</f>
        <v>903608.00247110683</v>
      </c>
      <c r="EV25" s="353">
        <f>'Receitas UGC'!EV18</f>
        <v>821094.84814047848</v>
      </c>
      <c r="EW25" s="353">
        <f>'Receitas UGC'!EW18</f>
        <v>816587.08661079791</v>
      </c>
      <c r="EX25" s="353">
        <f>'Receitas UGC'!EX18</f>
        <v>722165.66655484238</v>
      </c>
      <c r="EY25" s="353">
        <f>'Receitas UGC'!EY18</f>
        <v>751560.79045757151</v>
      </c>
      <c r="EZ25" s="353">
        <f>'Receitas UGC'!EZ18</f>
        <v>1034584.8439678503</v>
      </c>
      <c r="FA25" s="353">
        <f>'Receitas UGC'!FA18</f>
        <v>824408.15921134187</v>
      </c>
      <c r="FB25" s="353">
        <f>'Receitas UGC'!FB18</f>
        <v>860936.28910846089</v>
      </c>
      <c r="FC25" s="353">
        <f>'Receitas UGC'!FC18</f>
        <v>928095.78267611214</v>
      </c>
      <c r="FD25" s="353">
        <f>'Receitas UGC'!FD18</f>
        <v>964992.77302189113</v>
      </c>
      <c r="FE25" s="353">
        <f>'Receitas UGC'!FE18</f>
        <v>941342.81045988889</v>
      </c>
      <c r="FF25" s="353">
        <f>'Receitas UGC'!FF18</f>
        <v>1120243.7247490459</v>
      </c>
      <c r="FG25" s="353">
        <f>'Receitas UGC'!FG18</f>
        <v>924951.92117544776</v>
      </c>
      <c r="FH25" s="353">
        <f>'Receitas UGC'!FH18</f>
        <v>864782.03227572108</v>
      </c>
      <c r="FI25" s="353">
        <f>'Receitas UGC'!FI18</f>
        <v>825560.61499466619</v>
      </c>
      <c r="FJ25" s="353">
        <f>'Receitas UGC'!FJ18</f>
        <v>759887.76402196451</v>
      </c>
      <c r="FK25" s="353">
        <f>'Receitas UGC'!FK18</f>
        <v>758524.00275410176</v>
      </c>
      <c r="FL25" s="353">
        <f>'Receitas UGC'!FL18</f>
        <v>1053821.258272947</v>
      </c>
      <c r="FM25" s="353">
        <f>'Receitas UGC'!FM18</f>
        <v>848317.32205762179</v>
      </c>
      <c r="FN25" s="353">
        <f>'Receitas UGC'!FN18</f>
        <v>882339.04254188249</v>
      </c>
      <c r="FO25" s="353">
        <f>'Receitas UGC'!FO18</f>
        <v>951280.75106231472</v>
      </c>
      <c r="FP25" s="353">
        <f>'Receitas UGC'!FP18</f>
        <v>990943.93945252069</v>
      </c>
      <c r="FQ25" s="353">
        <f>'Receitas UGC'!FQ18</f>
        <v>983524.92451899801</v>
      </c>
      <c r="FR25" s="353">
        <f>'Receitas UGC'!FR18</f>
        <v>1153436.9578902642</v>
      </c>
      <c r="FS25" s="353">
        <f>'Receitas UGC'!FS18</f>
        <v>956302.61711523903</v>
      </c>
      <c r="FT25" s="353">
        <f>'Receitas UGC'!FT18</f>
        <v>873116.2935758956</v>
      </c>
      <c r="FU25" s="353">
        <f>'Receitas UGC'!FU18</f>
        <v>870529.84672970278</v>
      </c>
      <c r="FV25" s="353">
        <f>'Receitas UGC'!FV18</f>
        <v>775274.93837873312</v>
      </c>
      <c r="FW25" s="353">
        <f>'Receitas UGC'!FW18</f>
        <v>807662.60751946596</v>
      </c>
      <c r="FX25" s="353">
        <f>'Receitas UGC'!FX18</f>
        <v>1093639.7037425726</v>
      </c>
      <c r="FY25" s="353">
        <f>'Receitas UGC'!FY18</f>
        <v>881622.0359095562</v>
      </c>
      <c r="FZ25" s="353">
        <f>'Receitas UGC'!FZ18</f>
        <v>917703.66016696685</v>
      </c>
      <c r="GA25" s="353">
        <f>'Receitas UGC'!GA18</f>
        <v>985003.45236169128</v>
      </c>
      <c r="GB25" s="353">
        <f>'Receitas UGC'!GB18</f>
        <v>1024673.0237649579</v>
      </c>
      <c r="GC25" s="353">
        <f>'Receitas UGC'!GC18</f>
        <v>1041450.812448013</v>
      </c>
      <c r="GD25" s="353">
        <f>'Receitas UGC'!GD18</f>
        <v>1195896.26122959</v>
      </c>
      <c r="GE25" s="353">
        <f>'Receitas UGC'!GE18</f>
        <v>994826.5209308099</v>
      </c>
      <c r="GF25" s="353">
        <f>'Receitas UGC'!GF18</f>
        <v>912607.7456120929</v>
      </c>
      <c r="GG25" s="353">
        <f>'Receitas UGC'!GG18</f>
        <v>907593.22834985773</v>
      </c>
      <c r="GH25" s="353">
        <f>'Receitas UGC'!GH18</f>
        <v>809952.76044982951</v>
      </c>
      <c r="GI25" s="353">
        <f>'Receitas UGC'!GI18</f>
        <v>842948.96940442675</v>
      </c>
      <c r="GJ25" s="353">
        <f>'Receitas UGC'!GJ18</f>
        <v>1129238.4780389525</v>
      </c>
      <c r="GK25" s="353">
        <f>'Receitas UGC'!GK18</f>
        <v>915327.0867902087</v>
      </c>
      <c r="GL25" s="353">
        <f>'Receitas UGC'!GL18</f>
        <v>950493.57568989019</v>
      </c>
      <c r="GM25" s="353">
        <f>'Receitas UGC'!GM18</f>
        <v>1017266.785958449</v>
      </c>
      <c r="GN25" s="353">
        <f>'Receitas UGC'!GN18</f>
        <v>1057887.6372247064</v>
      </c>
      <c r="GO25" s="353">
        <f>'Receitas UGC'!GO18</f>
        <v>1054736.0162003387</v>
      </c>
      <c r="GP25" s="353">
        <f>'Receitas UGC'!GP18</f>
        <v>1220821.8717269872</v>
      </c>
      <c r="GQ25" s="353">
        <f>'Receitas UGC'!GQ18</f>
        <v>978925.94695745769</v>
      </c>
      <c r="GR25" s="353">
        <f>'Receitas UGC'!GR18</f>
        <v>987266.56906890823</v>
      </c>
      <c r="GS25" s="353">
        <f>'Receitas UGC'!GS18</f>
        <v>949022.80737090018</v>
      </c>
      <c r="GT25" s="353">
        <f>'Receitas UGC'!GT18</f>
        <v>841078.35249597882</v>
      </c>
      <c r="GU25" s="353">
        <f>'Receitas UGC'!GU18</f>
        <v>883961.8153788544</v>
      </c>
      <c r="GV25" s="353">
        <f>'Receitas UGC'!GV18</f>
        <v>1167749.338306095</v>
      </c>
      <c r="GW25" s="353">
        <f>'Receitas UGC'!GW18</f>
        <v>950499.18719093734</v>
      </c>
      <c r="GX25" s="353">
        <f>'Receitas UGC'!GX18</f>
        <v>985499.87316353386</v>
      </c>
      <c r="GY25" s="353">
        <f>'Receitas UGC'!GY18</f>
        <v>1051362.6215500131</v>
      </c>
      <c r="GZ25" s="353">
        <f>'Receitas UGC'!GZ18</f>
        <v>1092653.5448760397</v>
      </c>
      <c r="HA25" s="353">
        <f>'Receitas UGC'!HA18</f>
        <v>1026426.9536442109</v>
      </c>
      <c r="HB25" s="353">
        <f>'Receitas UGC'!HB18</f>
        <v>1230254.3220985783</v>
      </c>
      <c r="HC25" s="353">
        <f>'Receitas UGC'!HC18</f>
        <v>1037208.6952705785</v>
      </c>
      <c r="HD25" s="353">
        <f>'Receitas UGC'!HD18</f>
        <v>949283.28980823641</v>
      </c>
      <c r="HE25" s="353">
        <f>'Receitas UGC'!HE18</f>
        <v>952746.93471279345</v>
      </c>
      <c r="HF25" s="353">
        <f>'Receitas UGC'!HF18</f>
        <v>857426.74756477459</v>
      </c>
      <c r="HG25" s="353">
        <f>'Receitas UGC'!HG18</f>
        <v>894774.85042055766</v>
      </c>
      <c r="HH25" s="353">
        <f>'Receitas UGC'!HH18</f>
        <v>1186217.3044440427</v>
      </c>
      <c r="HI25" s="353">
        <f>'Receitas UGC'!HI18</f>
        <v>971818.52296932554</v>
      </c>
      <c r="HJ25" s="353">
        <f>'Receitas UGC'!HJ18</f>
        <v>1007531.6364561833</v>
      </c>
      <c r="HK25" s="353">
        <f>'Receitas UGC'!HK18</f>
        <v>1075391.6351797876</v>
      </c>
      <c r="HL25" s="353">
        <f>'Receitas UGC'!HL18</f>
        <v>1119746.3603713596</v>
      </c>
      <c r="HM25" s="353">
        <f>'Receitas UGC'!HM18</f>
        <v>1118226.7259245557</v>
      </c>
      <c r="HN25" s="353">
        <f>'Receitas UGC'!HN18</f>
        <v>1284324.9034416343</v>
      </c>
      <c r="HO25" s="353">
        <f>'Receitas UGC'!HO18</f>
        <v>1083984.0477299197</v>
      </c>
      <c r="HP25" s="353">
        <f>'Receitas UGC'!HP18</f>
        <v>1000289.9693777165</v>
      </c>
      <c r="HQ25" s="353">
        <f>'Receitas UGC'!HQ18</f>
        <v>998244.28584757634</v>
      </c>
      <c r="HR25" s="353">
        <f>'Receitas UGC'!HR18</f>
        <v>916167.94607769628</v>
      </c>
      <c r="HS25" s="353">
        <f>'Receitas UGC'!HS18</f>
        <v>917150.79687832983</v>
      </c>
      <c r="HT25" s="353">
        <f>'Receitas UGC'!HT18</f>
        <v>1222130.9999534967</v>
      </c>
      <c r="HU25" s="353">
        <f>'Receitas UGC'!HU18</f>
        <v>1009248.8334828838</v>
      </c>
      <c r="HV25" s="353">
        <f>'Receitas UGC'!HV18</f>
        <v>1040328.1348082281</v>
      </c>
      <c r="HW25" s="353">
        <f>'Receitas UGC'!HW18</f>
        <v>1108983.9564993428</v>
      </c>
      <c r="HX25" s="353">
        <f>'Receitas UGC'!HX18</f>
        <v>1155089.7475399596</v>
      </c>
      <c r="HY25" s="353">
        <f>'Receitas UGC'!HY18</f>
        <v>1143059.1111285903</v>
      </c>
      <c r="HZ25" s="353">
        <f>'Receitas UGC'!HZ18</f>
        <v>1315169.0656667165</v>
      </c>
      <c r="IA25" s="353">
        <f>'Receitas UGC'!IA18</f>
        <v>1073013.3467151721</v>
      </c>
      <c r="IB25" s="353">
        <f>'Receitas UGC'!IB18</f>
        <v>1080504.8282734947</v>
      </c>
      <c r="IC25" s="353">
        <f>'Receitas UGC'!IC18</f>
        <v>1044379.5941607641</v>
      </c>
      <c r="ID25" s="353">
        <f>'Receitas UGC'!ID18</f>
        <v>934391.79249352741</v>
      </c>
      <c r="IE25" s="353">
        <f>'Receitas UGC'!IE18</f>
        <v>981931.97977958096</v>
      </c>
      <c r="IF25" s="353">
        <f>'Receitas UGC'!IF18</f>
        <v>1270242.6778254323</v>
      </c>
      <c r="IG25" s="353">
        <f>'Receitas UGC'!IG18</f>
        <v>1049602.8192987442</v>
      </c>
      <c r="IH25" s="353">
        <f>'Receitas UGC'!IH18</f>
        <v>1083624.3233156058</v>
      </c>
      <c r="II25" s="353">
        <f>'Receitas UGC'!II18</f>
        <v>1149518.4317227742</v>
      </c>
      <c r="IJ25" s="353">
        <f>'Receitas UGC'!IJ18</f>
        <v>1195273.0238343477</v>
      </c>
      <c r="IK25" s="353">
        <f>'Receitas UGC'!IK18</f>
        <v>1205268.4004534271</v>
      </c>
      <c r="IL25" s="353">
        <f>'Receitas UGC'!IL18</f>
        <v>1362803.2941617151</v>
      </c>
      <c r="IM25" s="353">
        <f>'Receitas UGC'!IM18</f>
        <v>1158992.1774136445</v>
      </c>
      <c r="IN25" s="353">
        <f>'Receitas UGC'!IN18</f>
        <v>1075053.3576893576</v>
      </c>
      <c r="IO25" s="353">
        <f>'Receitas UGC'!IO18</f>
        <v>1071928.367705568</v>
      </c>
      <c r="IP25" s="353">
        <f>'Receitas UGC'!IP18</f>
        <v>969787.49261699419</v>
      </c>
      <c r="IQ25" s="353">
        <f>'Receitas UGC'!IQ18</f>
        <v>1009867.341898015</v>
      </c>
      <c r="IR25" s="353">
        <f>'Receitas UGC'!IR18</f>
        <v>1303005.8401979622</v>
      </c>
      <c r="IS25" s="353">
        <f>'Receitas UGC'!IS18</f>
        <v>1082893.9845116516</v>
      </c>
      <c r="IT25" s="353">
        <f>'Receitas UGC'!IT18</f>
        <v>1116007.035907936</v>
      </c>
      <c r="IU25" s="353">
        <f>'Receitas UGC'!IU18</f>
        <v>1182477.9355770499</v>
      </c>
      <c r="IV25" s="353">
        <f>'Receitas UGC'!IV18</f>
        <v>1230252.47935046</v>
      </c>
      <c r="IW25" s="353">
        <f>'Receitas UGC'!IW18</f>
        <v>1241397.7196945164</v>
      </c>
      <c r="IX25" s="353">
        <f>'Receitas UGC'!IX18</f>
        <v>1398563.9749719899</v>
      </c>
      <c r="IY25" s="353">
        <f>'Receitas UGC'!IY18</f>
        <v>1194201.1882812025</v>
      </c>
      <c r="IZ25" s="353">
        <f>'Receitas UGC'!IZ18</f>
        <v>1134405.9877985825</v>
      </c>
      <c r="JA25" s="353">
        <f>'Receitas UGC'!JA18</f>
        <v>1094051.8798729067</v>
      </c>
      <c r="JB25" s="353">
        <f>'Receitas UGC'!JB18</f>
        <v>1019165.7933989016</v>
      </c>
      <c r="JC25" s="353">
        <f>'Receitas UGC'!JC18</f>
        <v>1028252.1956554666</v>
      </c>
      <c r="JD25" s="353">
        <f>'Receitas UGC'!JD18</f>
        <v>1333100.5589834775</v>
      </c>
      <c r="JE25" s="353">
        <f>'Receitas UGC'!JE18</f>
        <v>1116813.0827972356</v>
      </c>
      <c r="JF25" s="353">
        <f>'Receitas UGC'!JF18</f>
        <v>1146913.9403761814</v>
      </c>
      <c r="JG25" s="353">
        <f>'Receitas UGC'!JG18</f>
        <v>1214766.5237037432</v>
      </c>
      <c r="JH25" s="353">
        <f>'Receitas UGC'!JH18</f>
        <v>1265257.2338000766</v>
      </c>
      <c r="JI25" s="353">
        <f>'Receitas UGC'!JI18</f>
        <v>1256822.3984158507</v>
      </c>
      <c r="JJ25" s="353">
        <f>'Receitas UGC'!JJ18</f>
        <v>1426432.7761403169</v>
      </c>
      <c r="JK25" s="353">
        <f>'Receitas UGC'!JK18</f>
        <v>1181793.7986867626</v>
      </c>
      <c r="JL25" s="353">
        <f>'Receitas UGC'!JL18</f>
        <v>1188785.4292675285</v>
      </c>
      <c r="JM25" s="353">
        <f>'Receitas UGC'!JM18</f>
        <v>1153221.1676452451</v>
      </c>
      <c r="JN25" s="353">
        <f>'Receitas UGC'!JN18</f>
        <v>1040022.8269678679</v>
      </c>
      <c r="JO25" s="353">
        <f>'Receitas UGC'!JO18</f>
        <v>1092031.1955521798</v>
      </c>
      <c r="JP25" s="353">
        <f>'Receitas UGC'!JP18</f>
        <v>1384560.9764239858</v>
      </c>
      <c r="JQ25" s="353">
        <f>'Receitas UGC'!JQ18</f>
        <v>1159785.2584607617</v>
      </c>
      <c r="JR25" s="353">
        <f>'Receitas UGC'!JR18</f>
        <v>1192388.5346817914</v>
      </c>
      <c r="JS25" s="353">
        <f>'Receitas UGC'!JS18</f>
        <v>1257998.8265760527</v>
      </c>
      <c r="JT25" s="353">
        <f>'Receitas UGC'!JT18</f>
        <v>1308288.3552016066</v>
      </c>
      <c r="JU25" s="353">
        <f>'Receitas UGC'!JU18</f>
        <v>1301038.5178664222</v>
      </c>
      <c r="JV25" s="353">
        <f>'Receitas UGC'!JV18</f>
        <v>1468858.4770787128</v>
      </c>
      <c r="JW25" s="353">
        <f>'Receitas UGC'!JW18</f>
        <v>1265027.5896414928</v>
      </c>
      <c r="JX25" s="353">
        <f>'Receitas UGC'!JX18</f>
        <v>1179363.491440926</v>
      </c>
      <c r="JY25" s="353">
        <f>'Receitas UGC'!JY18</f>
        <v>1178940.4253352655</v>
      </c>
      <c r="JZ25" s="353">
        <f>'Receitas UGC'!JZ18</f>
        <v>1074651.5053888434</v>
      </c>
      <c r="KA25" s="353">
        <f>'Receitas UGC'!KA18</f>
        <v>1119791.7630207823</v>
      </c>
      <c r="KB25" s="353">
        <f>'Receitas UGC'!KB18</f>
        <v>1417958.7768081292</v>
      </c>
      <c r="KC25" s="353">
        <f>'Receitas UGC'!KC18</f>
        <v>1194151.3785775448</v>
      </c>
      <c r="KD25" s="353">
        <f>'Receitas UGC'!KD18</f>
        <v>1226195.6360651685</v>
      </c>
      <c r="KE25" s="353">
        <f>'Receitas UGC'!KE18</f>
        <v>1292717.9217646439</v>
      </c>
      <c r="KF25" s="353">
        <f>'Receitas UGC'!KF18</f>
        <v>1345413.33567302</v>
      </c>
      <c r="KG25" s="353">
        <f>'Receitas UGC'!KG18</f>
        <v>1311873.97671053</v>
      </c>
      <c r="KH25" s="353">
        <f>'Receitas UGC'!KH18</f>
        <v>1496328.356582087</v>
      </c>
      <c r="KI25" s="353">
        <f>'Receitas UGC'!KI18</f>
        <v>1295309.6137824387</v>
      </c>
      <c r="KJ25" s="353">
        <f>'Receitas UGC'!KJ18</f>
        <v>1232242.6029147417</v>
      </c>
      <c r="KK25" s="353">
        <f>'Receitas UGC'!KK18</f>
        <v>1197469.8016093029</v>
      </c>
      <c r="KL25" s="353">
        <f>'Receitas UGC'!KL18</f>
        <v>1121908.6143713258</v>
      </c>
      <c r="KM25" s="353">
        <f>'Receitas UGC'!KM18</f>
        <v>1136842.9999833561</v>
      </c>
      <c r="KN25" s="353">
        <f>'Receitas UGC'!KN18</f>
        <v>1447788.7171109961</v>
      </c>
      <c r="KO25" s="353">
        <f>'Receitas UGC'!KO18</f>
        <v>1228442.1014339663</v>
      </c>
      <c r="KP25" s="353">
        <f>'Receitas UGC'!KP18</f>
        <v>1257965.6904125987</v>
      </c>
      <c r="KQ25" s="353">
        <f>'Receitas UGC'!KQ18</f>
        <v>1326330.6354233159</v>
      </c>
      <c r="KR25" s="353">
        <f>'Receitas UGC'!KR18</f>
        <v>1382232.4199567821</v>
      </c>
      <c r="KS25" s="353">
        <f>'Receitas UGC'!KS18</f>
        <v>1364736.8475789409</v>
      </c>
      <c r="KT25" s="353">
        <f>'Receitas UGC'!KT18</f>
        <v>1540402.6732346814</v>
      </c>
      <c r="KU25" s="353">
        <f>'Receitas UGC'!KU18</f>
        <v>1337447.5462902759</v>
      </c>
      <c r="KV25" s="353">
        <f>'Receitas UGC'!KV18</f>
        <v>1251331.5307650142</v>
      </c>
      <c r="KW25" s="353">
        <f>'Receitas UGC'!KW18</f>
        <v>1253328.0151405723</v>
      </c>
      <c r="KX25" s="353">
        <f>'Receitas UGC'!KX18</f>
        <v>1147970.0459649665</v>
      </c>
      <c r="KY25" s="353">
        <f>'Receitas UGC'!KY18</f>
        <v>1197064.8410589502</v>
      </c>
      <c r="KZ25" s="353">
        <f>'Receitas UGC'!KZ18</f>
        <v>1499080.5008968881</v>
      </c>
      <c r="LA25" s="353">
        <f>'Receitas UGC'!LA18</f>
        <v>1272899.6985942912</v>
      </c>
      <c r="LB25" s="353">
        <f>'Receitas UGC'!LB18</f>
        <v>1304384.4822119256</v>
      </c>
      <c r="LC25" s="353">
        <f>'Receitas UGC'!LC18</f>
        <v>1371101.1001316439</v>
      </c>
      <c r="LD25" s="353">
        <f>'Receitas UGC'!LD18</f>
        <v>1427405.3031111304</v>
      </c>
      <c r="LE25" s="353">
        <f>'Receitas UGC'!LE18</f>
        <v>1431973.3091832113</v>
      </c>
      <c r="LF25" s="353">
        <f>'Receitas UGC'!LF18</f>
        <v>1593495.3214723838</v>
      </c>
      <c r="LG25" s="353">
        <f>'Receitas UGC'!LG18</f>
        <v>1386703.0601026802</v>
      </c>
      <c r="LH25" s="353">
        <f>'Receitas UGC'!LH18</f>
        <v>1301384.4327707407</v>
      </c>
      <c r="LI25" s="353">
        <f>'Receitas UGC'!LI18</f>
        <v>1301260.402501303</v>
      </c>
      <c r="LJ25" s="353">
        <f>'Receitas UGC'!LJ18</f>
        <v>1193382.0090363363</v>
      </c>
      <c r="LK25" s="353">
        <f>'Receitas UGC'!LK18</f>
        <v>1243533.3870574734</v>
      </c>
      <c r="LL25" s="353">
        <f>'Receitas UGC'!LL18</f>
        <v>1546313.0547056489</v>
      </c>
      <c r="LM25" s="353">
        <f>'Receitas UGC'!LM18</f>
        <v>1317948.8845059702</v>
      </c>
      <c r="LN25" s="353">
        <f>'Receitas UGC'!LN18</f>
        <v>1348444.4343099103</v>
      </c>
      <c r="LO25" s="353">
        <f>'Receitas UGC'!LO18</f>
        <v>1414652.5869596631</v>
      </c>
      <c r="LP25" s="353">
        <f>'Receitas UGC'!LP18</f>
        <v>1472333.2450773339</v>
      </c>
      <c r="LQ25" s="353">
        <f>'Receitas UGC'!LQ18</f>
        <v>1458641.3823381369</v>
      </c>
      <c r="LR25" s="353">
        <f>'Receitas UGC'!LR18</f>
        <v>1630838.2124592415</v>
      </c>
      <c r="LS25" s="353">
        <f>'Receitas UGC'!LS18</f>
        <v>1382877.9479437217</v>
      </c>
      <c r="LT25" s="353">
        <f>'Receitas UGC'!LT18</f>
        <v>1388182.6536310327</v>
      </c>
      <c r="LU25" s="353">
        <f>'Receitas UGC'!LU18</f>
        <v>1354768.5682379154</v>
      </c>
      <c r="LV25" s="353">
        <f>'Receitas UGC'!LV18</f>
        <v>1236250.3025499121</v>
      </c>
      <c r="LW25" s="353">
        <f>'Receitas UGC'!LW18</f>
        <v>1296666.9087805485</v>
      </c>
      <c r="LX25" s="353">
        <f>'Receitas UGC'!LX18</f>
        <v>1597284.9440787253</v>
      </c>
      <c r="LY25" s="353">
        <f>'Receitas UGC'!LY18</f>
        <v>1365192.4281980875</v>
      </c>
      <c r="LZ25" s="353">
        <f>'Receitas UGC'!LZ18</f>
        <v>1395380.8274135487</v>
      </c>
      <c r="MA25" s="353">
        <f>'Receitas UGC'!MA18</f>
        <v>1460638.188639571</v>
      </c>
      <c r="MB25" s="353">
        <f>'Receitas UGC'!MB18</f>
        <v>1519376.6840852224</v>
      </c>
      <c r="MC25" s="353">
        <f>'Receitas UGC'!MC18</f>
        <v>1442340.2326668822</v>
      </c>
      <c r="MD25" s="353">
        <f>'Receitas UGC'!MD18</f>
        <v>1652440.7819536927</v>
      </c>
      <c r="ME25" s="353">
        <f>'Receitas UGC'!ME18</f>
        <v>1453184.9940587203</v>
      </c>
      <c r="MF25" s="353">
        <f>'Receitas UGC'!MF18</f>
        <v>1362153.5367348171</v>
      </c>
      <c r="MG25" s="353">
        <f>'Receitas UGC'!MG18</f>
        <v>1370561.8742891722</v>
      </c>
      <c r="MH25" s="353">
        <f>'Receitas UGC'!MH18</f>
        <v>1264413.355069889</v>
      </c>
      <c r="MI25" s="353">
        <f>'Receitas UGC'!MI18</f>
        <v>1319715.0919720843</v>
      </c>
      <c r="MJ25" s="353">
        <f>'Receitas UGC'!MJ18</f>
        <v>1628390.9430500017</v>
      </c>
      <c r="MK25" s="353">
        <f>'Receitas UGC'!MK18</f>
        <v>1398792.8642698987</v>
      </c>
      <c r="ML25" s="353">
        <f>'Receitas UGC'!ML18</f>
        <v>1429576.7486499038</v>
      </c>
      <c r="MM25" s="353">
        <f>'Receitas UGC'!MM18</f>
        <v>1496816.3074031202</v>
      </c>
      <c r="MN25" s="353">
        <f>'Receitas UGC'!MN18</f>
        <v>1559036.2646854375</v>
      </c>
      <c r="MO25" s="353">
        <f>'Receitas UGC'!MO18</f>
        <v>1546447.6086209675</v>
      </c>
      <c r="MP25" s="353">
        <f>'Receitas UGC'!MP18</f>
        <v>1718999.7672030434</v>
      </c>
      <c r="MQ25" s="353">
        <f>'Receitas UGC'!MQ18</f>
        <v>1512311.3657815063</v>
      </c>
      <c r="MR25" s="353">
        <f>'Receitas UGC'!MR18</f>
        <v>1425448.8485531323</v>
      </c>
      <c r="MS25" s="353">
        <f>'Receitas UGC'!MS18</f>
        <v>1428472.5539957641</v>
      </c>
      <c r="MT25" s="353">
        <f>'Receitas UGC'!MT18</f>
        <v>1318205.5038327931</v>
      </c>
      <c r="MU25" s="353">
        <f>'Receitas UGC'!MU18</f>
        <v>1374307.1599317496</v>
      </c>
      <c r="MV25" s="353">
        <f>'Receitas UGC'!MV18</f>
        <v>1682945.9784330232</v>
      </c>
      <c r="MW25" s="353">
        <f>'Receitas UGC'!MW18</f>
        <v>1450374.492353206</v>
      </c>
      <c r="MX25" s="353">
        <f>'Receitas UGC'!MX18</f>
        <v>1479686.4206187474</v>
      </c>
      <c r="MY25" s="353">
        <f>'Receitas UGC'!MY18</f>
        <v>1545990.2185563794</v>
      </c>
      <c r="MZ25" s="353">
        <f>'Receitas UGC'!MZ18</f>
        <v>1609373.0942129942</v>
      </c>
      <c r="NA25" s="497">
        <f>'Receitas UGC'!NA18</f>
        <v>1569384.6718807863</v>
      </c>
    </row>
    <row r="26" spans="1:365" x14ac:dyDescent="0.2">
      <c r="A26" s="260" t="s">
        <v>625</v>
      </c>
      <c r="B26" s="267" t="s">
        <v>598</v>
      </c>
      <c r="C26" s="274">
        <v>0.36299999999999999</v>
      </c>
      <c r="E26" s="263"/>
      <c r="F26" s="354">
        <f>$C26*F$25</f>
        <v>287998.52393506654</v>
      </c>
      <c r="G26" s="354">
        <f t="shared" ref="G26:BR29" si="8">$C26*G$25</f>
        <v>205358.57071252121</v>
      </c>
      <c r="H26" s="354">
        <f t="shared" si="8"/>
        <v>208158.02296729066</v>
      </c>
      <c r="I26" s="354">
        <f t="shared" si="8"/>
        <v>194612.24639638414</v>
      </c>
      <c r="J26" s="354">
        <f t="shared" si="8"/>
        <v>160691.48452775303</v>
      </c>
      <c r="K26" s="354">
        <f t="shared" si="8"/>
        <v>169978.24924902697</v>
      </c>
      <c r="L26" s="354">
        <f t="shared" si="8"/>
        <v>267229.41925724264</v>
      </c>
      <c r="M26" s="354">
        <f t="shared" si="8"/>
        <v>194623.90973979278</v>
      </c>
      <c r="N26" s="354">
        <f t="shared" si="8"/>
        <v>209560.49488039908</v>
      </c>
      <c r="O26" s="354">
        <f t="shared" si="8"/>
        <v>234040.48947349412</v>
      </c>
      <c r="P26" s="354">
        <f t="shared" si="8"/>
        <v>242587.75252672154</v>
      </c>
      <c r="Q26" s="354">
        <f t="shared" si="8"/>
        <v>246330.27176588832</v>
      </c>
      <c r="R26" s="354">
        <f t="shared" si="8"/>
        <v>303813.48326913384</v>
      </c>
      <c r="S26" s="354">
        <f t="shared" si="8"/>
        <v>233584.44484815115</v>
      </c>
      <c r="T26" s="354">
        <f t="shared" si="8"/>
        <v>204338.9984976945</v>
      </c>
      <c r="U26" s="354">
        <f t="shared" si="8"/>
        <v>201412.39871416497</v>
      </c>
      <c r="V26" s="354">
        <f t="shared" si="8"/>
        <v>169800.01777515677</v>
      </c>
      <c r="W26" s="354">
        <f t="shared" si="8"/>
        <v>175974.65560496465</v>
      </c>
      <c r="X26" s="354">
        <f t="shared" si="8"/>
        <v>274400.97677113785</v>
      </c>
      <c r="Y26" s="354">
        <f t="shared" si="8"/>
        <v>201857.72131624169</v>
      </c>
      <c r="Z26" s="354">
        <f t="shared" si="8"/>
        <v>216320.13376247766</v>
      </c>
      <c r="AA26" s="354">
        <f t="shared" si="8"/>
        <v>240835.00636225441</v>
      </c>
      <c r="AB26" s="354">
        <f t="shared" si="8"/>
        <v>249776.61243970747</v>
      </c>
      <c r="AC26" s="354">
        <f t="shared" si="8"/>
        <v>243929.73333773139</v>
      </c>
      <c r="AD26" s="354">
        <f t="shared" si="8"/>
        <v>307319.94754335209</v>
      </c>
      <c r="AE26" s="354">
        <f t="shared" si="8"/>
        <v>238021.23201822879</v>
      </c>
      <c r="AF26" s="354">
        <f t="shared" si="8"/>
        <v>216993.63180293393</v>
      </c>
      <c r="AG26" s="354">
        <f t="shared" si="8"/>
        <v>201497.25292234731</v>
      </c>
      <c r="AH26" s="354">
        <f t="shared" si="8"/>
        <v>180415.0210810632</v>
      </c>
      <c r="AI26" s="354">
        <f t="shared" si="8"/>
        <v>175354.23456159804</v>
      </c>
      <c r="AJ26" s="354">
        <f t="shared" si="8"/>
        <v>278163.51115220319</v>
      </c>
      <c r="AK26" s="354">
        <f t="shared" si="8"/>
        <v>207429.71398258163</v>
      </c>
      <c r="AL26" s="354">
        <f t="shared" si="8"/>
        <v>221031.63973583726</v>
      </c>
      <c r="AM26" s="354">
        <f t="shared" si="8"/>
        <v>246213.73544573731</v>
      </c>
      <c r="AN26" s="354">
        <f t="shared" si="8"/>
        <v>256066.26500368275</v>
      </c>
      <c r="AO26" s="354">
        <f t="shared" si="8"/>
        <v>264675.57096717157</v>
      </c>
      <c r="AP26" s="354">
        <f t="shared" si="8"/>
        <v>319657.25924961636</v>
      </c>
      <c r="AQ26" s="354">
        <f t="shared" si="8"/>
        <v>233376.67703703768</v>
      </c>
      <c r="AR26" s="354">
        <f t="shared" si="8"/>
        <v>237964.14272462449</v>
      </c>
      <c r="AS26" s="354">
        <f t="shared" si="8"/>
        <v>222082.45322177821</v>
      </c>
      <c r="AT26" s="354">
        <f t="shared" si="8"/>
        <v>186134.48669910184</v>
      </c>
      <c r="AU26" s="354">
        <f t="shared" si="8"/>
        <v>196012.14055908535</v>
      </c>
      <c r="AV26" s="354">
        <f t="shared" si="8"/>
        <v>293479.17066912545</v>
      </c>
      <c r="AW26" s="354">
        <f t="shared" si="8"/>
        <v>219333.24030294991</v>
      </c>
      <c r="AX26" s="354">
        <f t="shared" si="8"/>
        <v>233544.14498251543</v>
      </c>
      <c r="AY26" s="354">
        <f t="shared" si="8"/>
        <v>257598.85911391239</v>
      </c>
      <c r="AZ26" s="354">
        <f t="shared" si="8"/>
        <v>266910.64659070212</v>
      </c>
      <c r="BA26" s="354">
        <f t="shared" si="8"/>
        <v>275619.34040688415</v>
      </c>
      <c r="BB26" s="354">
        <f t="shared" si="8"/>
        <v>329852.7339789758</v>
      </c>
      <c r="BC26" s="354">
        <f t="shared" si="8"/>
        <v>258348.88293587984</v>
      </c>
      <c r="BD26" s="354">
        <f t="shared" si="8"/>
        <v>229209.6042803239</v>
      </c>
      <c r="BE26" s="354">
        <f t="shared" si="8"/>
        <v>225958.49485471091</v>
      </c>
      <c r="BF26" s="354">
        <f t="shared" si="8"/>
        <v>193312.39570618418</v>
      </c>
      <c r="BG26" s="354">
        <f t="shared" si="8"/>
        <v>200427.69443196026</v>
      </c>
      <c r="BH26" s="354">
        <f t="shared" si="8"/>
        <v>299694.4222722706</v>
      </c>
      <c r="BI26" s="354">
        <f t="shared" si="8"/>
        <v>226048.01012885544</v>
      </c>
      <c r="BJ26" s="354">
        <f t="shared" si="8"/>
        <v>240087.09245135964</v>
      </c>
      <c r="BK26" s="354">
        <f t="shared" si="8"/>
        <v>264458.0744350825</v>
      </c>
      <c r="BL26" s="354">
        <f t="shared" si="8"/>
        <v>274411.85393492412</v>
      </c>
      <c r="BM26" s="354">
        <f t="shared" si="8"/>
        <v>276199.11060437356</v>
      </c>
      <c r="BN26" s="354">
        <f t="shared" si="8"/>
        <v>334848.12171739776</v>
      </c>
      <c r="BO26" s="354">
        <f t="shared" si="8"/>
        <v>264131.40733236453</v>
      </c>
      <c r="BP26" s="354">
        <f t="shared" si="8"/>
        <v>243370.08264939941</v>
      </c>
      <c r="BQ26" s="354">
        <f t="shared" si="8"/>
        <v>227331.02545337434</v>
      </c>
      <c r="BR26" s="354">
        <f t="shared" si="8"/>
        <v>205105.35962382937</v>
      </c>
      <c r="BS26" s="354">
        <f t="shared" ref="BS26:ED29" si="9">$C26*BS$25</f>
        <v>200975.41098615766</v>
      </c>
      <c r="BT26" s="354">
        <f t="shared" si="9"/>
        <v>304583.26675484469</v>
      </c>
      <c r="BU26" s="354">
        <f t="shared" si="9"/>
        <v>232675.32220657851</v>
      </c>
      <c r="BV26" s="354">
        <f t="shared" si="9"/>
        <v>245812.30874566239</v>
      </c>
      <c r="BW26" s="354">
        <f t="shared" si="9"/>
        <v>270817.64379441482</v>
      </c>
      <c r="BX26" s="354">
        <f t="shared" si="9"/>
        <v>281682.94920352154</v>
      </c>
      <c r="BY26" s="354">
        <f t="shared" si="9"/>
        <v>260910.56239703318</v>
      </c>
      <c r="BZ26" s="354">
        <f t="shared" si="9"/>
        <v>333583.92393055506</v>
      </c>
      <c r="CA26" s="354">
        <f t="shared" si="9"/>
        <v>265581.16164339811</v>
      </c>
      <c r="CB26" s="354">
        <f t="shared" si="9"/>
        <v>234771.5764809181</v>
      </c>
      <c r="CC26" s="354">
        <f t="shared" si="9"/>
        <v>234844.81610414083</v>
      </c>
      <c r="CD26" s="354">
        <f t="shared" si="9"/>
        <v>212993.73242619095</v>
      </c>
      <c r="CE26" s="354">
        <f t="shared" si="9"/>
        <v>206291.00835500198</v>
      </c>
      <c r="CF26" s="354">
        <f t="shared" si="9"/>
        <v>312055.08806679485</v>
      </c>
      <c r="CG26" s="354">
        <f t="shared" si="9"/>
        <v>240262.28881251026</v>
      </c>
      <c r="CH26" s="354">
        <f t="shared" si="9"/>
        <v>253149.3290641839</v>
      </c>
      <c r="CI26" s="354">
        <f t="shared" si="9"/>
        <v>278458.06054060924</v>
      </c>
      <c r="CJ26" s="354">
        <f t="shared" si="9"/>
        <v>289903.73777005321</v>
      </c>
      <c r="CK26" s="354">
        <f t="shared" si="9"/>
        <v>283056.38525867474</v>
      </c>
      <c r="CL26" s="354">
        <f t="shared" si="9"/>
        <v>347410.26064754528</v>
      </c>
      <c r="CM26" s="354">
        <f t="shared" si="9"/>
        <v>277690.44741032942</v>
      </c>
      <c r="CN26" s="354">
        <f t="shared" si="9"/>
        <v>247711.59701870789</v>
      </c>
      <c r="CO26" s="354">
        <f t="shared" si="9"/>
        <v>246545.43151907928</v>
      </c>
      <c r="CP26" s="354">
        <f t="shared" si="9"/>
        <v>220401.43355676052</v>
      </c>
      <c r="CQ26" s="354">
        <f t="shared" si="9"/>
        <v>215861.33811289986</v>
      </c>
      <c r="CR26" s="354">
        <f t="shared" si="9"/>
        <v>321973.40889115108</v>
      </c>
      <c r="CS26" s="354">
        <f t="shared" si="9"/>
        <v>249309.12126472153</v>
      </c>
      <c r="CT26" s="354">
        <f t="shared" si="9"/>
        <v>262187.95639621519</v>
      </c>
      <c r="CU26" s="354">
        <f t="shared" si="9"/>
        <v>287452.16093153635</v>
      </c>
      <c r="CV26" s="354">
        <f t="shared" si="9"/>
        <v>299205.83641914401</v>
      </c>
      <c r="CW26" s="354">
        <f t="shared" si="9"/>
        <v>298114.70936684607</v>
      </c>
      <c r="CX26" s="354">
        <f t="shared" si="9"/>
        <v>358912.20955990488</v>
      </c>
      <c r="CY26" s="354">
        <f t="shared" si="9"/>
        <v>272930.08950053662</v>
      </c>
      <c r="CZ26" s="354">
        <f t="shared" si="9"/>
        <v>276646.60356188146</v>
      </c>
      <c r="DA26" s="354">
        <f t="shared" si="9"/>
        <v>262145.98584851157</v>
      </c>
      <c r="DB26" s="354">
        <f t="shared" si="9"/>
        <v>225447.55023042709</v>
      </c>
      <c r="DC26" s="354">
        <f t="shared" si="9"/>
        <v>237480.68497086971</v>
      </c>
      <c r="DD26" s="354">
        <f t="shared" si="9"/>
        <v>337117.31576350541</v>
      </c>
      <c r="DE26" s="354">
        <f t="shared" si="9"/>
        <v>261508.03997081512</v>
      </c>
      <c r="DF26" s="354">
        <f t="shared" si="9"/>
        <v>275324.12532461033</v>
      </c>
      <c r="DG26" s="354">
        <f t="shared" si="9"/>
        <v>299442.5828675534</v>
      </c>
      <c r="DH26" s="354">
        <f t="shared" si="9"/>
        <v>310826.50611076952</v>
      </c>
      <c r="DI26" s="354">
        <f t="shared" si="9"/>
        <v>317712.78599788417</v>
      </c>
      <c r="DJ26" s="354">
        <f t="shared" si="9"/>
        <v>373091.57356730051</v>
      </c>
      <c r="DK26" s="354">
        <f t="shared" si="9"/>
        <v>301006.69548702153</v>
      </c>
      <c r="DL26" s="354">
        <f t="shared" si="9"/>
        <v>271502.54284976405</v>
      </c>
      <c r="DM26" s="354">
        <f t="shared" si="9"/>
        <v>268903.3649175085</v>
      </c>
      <c r="DN26" s="354">
        <f t="shared" si="9"/>
        <v>235094.71081236517</v>
      </c>
      <c r="DO26" s="354">
        <f t="shared" si="9"/>
        <v>244265.31195369855</v>
      </c>
      <c r="DP26" s="354">
        <f t="shared" si="9"/>
        <v>345510.24865404778</v>
      </c>
      <c r="DQ26" s="354">
        <f t="shared" si="9"/>
        <v>270181.01157410885</v>
      </c>
      <c r="DR26" s="354">
        <f t="shared" si="9"/>
        <v>283687.00729493762</v>
      </c>
      <c r="DS26" s="354">
        <f t="shared" si="9"/>
        <v>308007.10923251975</v>
      </c>
      <c r="DT26" s="354">
        <f t="shared" si="9"/>
        <v>319988.81912167056</v>
      </c>
      <c r="DU26" s="354">
        <f t="shared" si="9"/>
        <v>327362.09598120925</v>
      </c>
      <c r="DV26" s="354">
        <f t="shared" si="9"/>
        <v>382548.58506269177</v>
      </c>
      <c r="DW26" s="354">
        <f t="shared" si="9"/>
        <v>310300.40848878177</v>
      </c>
      <c r="DX26" s="354">
        <f t="shared" si="9"/>
        <v>289575.89361419482</v>
      </c>
      <c r="DY26" s="354">
        <f t="shared" si="9"/>
        <v>273421.89300834533</v>
      </c>
      <c r="DZ26" s="354">
        <f t="shared" si="9"/>
        <v>249580.63611404266</v>
      </c>
      <c r="EA26" s="354">
        <f t="shared" si="9"/>
        <v>247368.02362892826</v>
      </c>
      <c r="EB26" s="354">
        <f t="shared" si="9"/>
        <v>352736.83108522469</v>
      </c>
      <c r="EC26" s="354">
        <f t="shared" si="9"/>
        <v>278903.27756653976</v>
      </c>
      <c r="ED26" s="354">
        <f t="shared" si="9"/>
        <v>291349.75017233565</v>
      </c>
      <c r="EE26" s="354">
        <f t="shared" ref="EE26:GP29" si="10">$C26*EE$25</f>
        <v>316174.54436976236</v>
      </c>
      <c r="EF26" s="354">
        <f t="shared" si="10"/>
        <v>329012.331737425</v>
      </c>
      <c r="EG26" s="354">
        <f t="shared" si="10"/>
        <v>306892.96456555725</v>
      </c>
      <c r="EH26" s="354">
        <f t="shared" si="10"/>
        <v>380203.94033872883</v>
      </c>
      <c r="EI26" s="354">
        <f t="shared" si="10"/>
        <v>296028.52834632521</v>
      </c>
      <c r="EJ26" s="354">
        <f t="shared" si="10"/>
        <v>298225.74525037711</v>
      </c>
      <c r="EK26" s="354">
        <f t="shared" si="10"/>
        <v>286012.45287584135</v>
      </c>
      <c r="EL26" s="354">
        <f t="shared" si="10"/>
        <v>249533.1804422898</v>
      </c>
      <c r="EM26" s="354">
        <f t="shared" si="10"/>
        <v>263263.61855791963</v>
      </c>
      <c r="EN26" s="354">
        <f t="shared" si="10"/>
        <v>364771.50433607132</v>
      </c>
      <c r="EO26" s="354">
        <f t="shared" si="10"/>
        <v>288530.79856752662</v>
      </c>
      <c r="EP26" s="354">
        <f t="shared" si="10"/>
        <v>302319.60538234824</v>
      </c>
      <c r="EQ26" s="354">
        <f t="shared" si="10"/>
        <v>326690.66392892518</v>
      </c>
      <c r="ER26" s="354">
        <f t="shared" si="10"/>
        <v>339611.36282308918</v>
      </c>
      <c r="ES26" s="354">
        <f t="shared" si="10"/>
        <v>340694.46125273395</v>
      </c>
      <c r="ET26" s="354">
        <f t="shared" si="10"/>
        <v>399826.23420346581</v>
      </c>
      <c r="EU26" s="354">
        <f t="shared" si="10"/>
        <v>328009.70489701175</v>
      </c>
      <c r="EV26" s="354">
        <f t="shared" si="10"/>
        <v>298057.42987499369</v>
      </c>
      <c r="EW26" s="354">
        <f t="shared" si="10"/>
        <v>296421.11243971961</v>
      </c>
      <c r="EX26" s="354">
        <f t="shared" si="10"/>
        <v>262146.13695940777</v>
      </c>
      <c r="EY26" s="354">
        <f t="shared" si="10"/>
        <v>272816.56693609845</v>
      </c>
      <c r="EZ26" s="354">
        <f t="shared" si="10"/>
        <v>375554.29836032965</v>
      </c>
      <c r="FA26" s="354">
        <f t="shared" si="10"/>
        <v>299260.16179371707</v>
      </c>
      <c r="FB26" s="354">
        <f t="shared" si="10"/>
        <v>312519.87294637127</v>
      </c>
      <c r="FC26" s="354">
        <f t="shared" si="10"/>
        <v>336898.7691114287</v>
      </c>
      <c r="FD26" s="354">
        <f t="shared" si="10"/>
        <v>350292.37660694646</v>
      </c>
      <c r="FE26" s="354">
        <f t="shared" si="10"/>
        <v>341707.44019693969</v>
      </c>
      <c r="FF26" s="354">
        <f t="shared" si="10"/>
        <v>406648.47208390367</v>
      </c>
      <c r="FG26" s="354">
        <f t="shared" si="10"/>
        <v>335757.54738668754</v>
      </c>
      <c r="FH26" s="354">
        <f t="shared" si="10"/>
        <v>313915.87771608675</v>
      </c>
      <c r="FI26" s="354">
        <f t="shared" si="10"/>
        <v>299678.50324306381</v>
      </c>
      <c r="FJ26" s="354">
        <f t="shared" si="10"/>
        <v>275839.25833997311</v>
      </c>
      <c r="FK26" s="354">
        <f t="shared" si="10"/>
        <v>275344.21299973893</v>
      </c>
      <c r="FL26" s="354">
        <f t="shared" si="10"/>
        <v>382537.11675307975</v>
      </c>
      <c r="FM26" s="354">
        <f t="shared" si="10"/>
        <v>307939.18790691672</v>
      </c>
      <c r="FN26" s="354">
        <f t="shared" si="10"/>
        <v>320289.07244270336</v>
      </c>
      <c r="FO26" s="354">
        <f t="shared" si="10"/>
        <v>345314.91263562022</v>
      </c>
      <c r="FP26" s="354">
        <f t="shared" si="10"/>
        <v>359712.65002126503</v>
      </c>
      <c r="FQ26" s="354">
        <f t="shared" si="10"/>
        <v>357019.54760039627</v>
      </c>
      <c r="FR26" s="354">
        <f t="shared" si="10"/>
        <v>418697.61571416591</v>
      </c>
      <c r="FS26" s="354">
        <f t="shared" si="10"/>
        <v>347137.85001283174</v>
      </c>
      <c r="FT26" s="354">
        <f t="shared" si="10"/>
        <v>316941.21456805011</v>
      </c>
      <c r="FU26" s="354">
        <f t="shared" si="10"/>
        <v>316002.33436288207</v>
      </c>
      <c r="FV26" s="354">
        <f t="shared" si="10"/>
        <v>281424.8026314801</v>
      </c>
      <c r="FW26" s="354">
        <f t="shared" si="10"/>
        <v>293181.52652956615</v>
      </c>
      <c r="FX26" s="354">
        <f t="shared" si="10"/>
        <v>396991.21245855384</v>
      </c>
      <c r="FY26" s="354">
        <f t="shared" si="10"/>
        <v>320028.79903516889</v>
      </c>
      <c r="FZ26" s="354">
        <f t="shared" si="10"/>
        <v>333126.42864060897</v>
      </c>
      <c r="GA26" s="354">
        <f t="shared" si="10"/>
        <v>357556.25320729392</v>
      </c>
      <c r="GB26" s="354">
        <f t="shared" si="10"/>
        <v>371956.30762667971</v>
      </c>
      <c r="GC26" s="354">
        <f t="shared" si="10"/>
        <v>378046.64491862868</v>
      </c>
      <c r="GD26" s="354">
        <f t="shared" si="10"/>
        <v>434110.34282634116</v>
      </c>
      <c r="GE26" s="354">
        <f t="shared" si="10"/>
        <v>361122.02709788398</v>
      </c>
      <c r="GF26" s="354">
        <f t="shared" si="10"/>
        <v>331276.61165718973</v>
      </c>
      <c r="GG26" s="354">
        <f t="shared" si="10"/>
        <v>329456.34189099836</v>
      </c>
      <c r="GH26" s="354">
        <f t="shared" si="10"/>
        <v>294012.85204328812</v>
      </c>
      <c r="GI26" s="354">
        <f t="shared" si="10"/>
        <v>305990.4758938069</v>
      </c>
      <c r="GJ26" s="354">
        <f t="shared" si="10"/>
        <v>409913.56752813974</v>
      </c>
      <c r="GK26" s="354">
        <f t="shared" si="10"/>
        <v>332263.73250484577</v>
      </c>
      <c r="GL26" s="354">
        <f t="shared" si="10"/>
        <v>345029.16797543014</v>
      </c>
      <c r="GM26" s="354">
        <f t="shared" si="10"/>
        <v>369267.84330291697</v>
      </c>
      <c r="GN26" s="354">
        <f t="shared" si="10"/>
        <v>384013.21231256839</v>
      </c>
      <c r="GO26" s="354">
        <f t="shared" si="10"/>
        <v>382869.17388072296</v>
      </c>
      <c r="GP26" s="354">
        <f t="shared" si="10"/>
        <v>443158.33943689632</v>
      </c>
      <c r="GQ26" s="354">
        <f t="shared" ref="GQ26:JB29" si="11">$C26*GQ$25</f>
        <v>355350.11874555715</v>
      </c>
      <c r="GR26" s="354">
        <f t="shared" si="11"/>
        <v>358377.76457201369</v>
      </c>
      <c r="GS26" s="354">
        <f t="shared" si="11"/>
        <v>344495.27907563676</v>
      </c>
      <c r="GT26" s="354">
        <f t="shared" si="11"/>
        <v>305311.44195604027</v>
      </c>
      <c r="GU26" s="354">
        <f t="shared" si="11"/>
        <v>320878.13898252416</v>
      </c>
      <c r="GV26" s="354">
        <f t="shared" si="11"/>
        <v>423893.0098051125</v>
      </c>
      <c r="GW26" s="354">
        <f t="shared" si="11"/>
        <v>345031.20495031023</v>
      </c>
      <c r="GX26" s="354">
        <f t="shared" si="11"/>
        <v>357736.45395836281</v>
      </c>
      <c r="GY26" s="354">
        <f t="shared" si="11"/>
        <v>381644.63162265474</v>
      </c>
      <c r="GZ26" s="354">
        <f t="shared" si="11"/>
        <v>396633.23679000238</v>
      </c>
      <c r="HA26" s="354">
        <f t="shared" si="11"/>
        <v>372592.98417284858</v>
      </c>
      <c r="HB26" s="354">
        <f t="shared" si="11"/>
        <v>446582.31892178394</v>
      </c>
      <c r="HC26" s="354">
        <f t="shared" si="11"/>
        <v>376506.75638321997</v>
      </c>
      <c r="HD26" s="354">
        <f t="shared" si="11"/>
        <v>344589.8342003898</v>
      </c>
      <c r="HE26" s="354">
        <f t="shared" si="11"/>
        <v>345847.13730074401</v>
      </c>
      <c r="HF26" s="354">
        <f t="shared" si="11"/>
        <v>311245.90936601319</v>
      </c>
      <c r="HG26" s="354">
        <f t="shared" si="11"/>
        <v>324803.27070266241</v>
      </c>
      <c r="HH26" s="354">
        <f t="shared" si="11"/>
        <v>430596.88151318749</v>
      </c>
      <c r="HI26" s="354">
        <f t="shared" si="11"/>
        <v>352770.12383786513</v>
      </c>
      <c r="HJ26" s="354">
        <f t="shared" si="11"/>
        <v>365733.98403359449</v>
      </c>
      <c r="HK26" s="354">
        <f t="shared" si="11"/>
        <v>390367.1635702629</v>
      </c>
      <c r="HL26" s="354">
        <f t="shared" si="11"/>
        <v>406467.92881480354</v>
      </c>
      <c r="HM26" s="354">
        <f t="shared" si="11"/>
        <v>405916.3015106137</v>
      </c>
      <c r="HN26" s="354">
        <f t="shared" si="11"/>
        <v>466209.93994931324</v>
      </c>
      <c r="HO26" s="354">
        <f t="shared" si="11"/>
        <v>393486.20932596084</v>
      </c>
      <c r="HP26" s="354">
        <f t="shared" si="11"/>
        <v>363105.25888411107</v>
      </c>
      <c r="HQ26" s="354">
        <f t="shared" si="11"/>
        <v>362362.67576267017</v>
      </c>
      <c r="HR26" s="354">
        <f t="shared" si="11"/>
        <v>332568.96442620375</v>
      </c>
      <c r="HS26" s="354">
        <f t="shared" si="11"/>
        <v>332925.7392668337</v>
      </c>
      <c r="HT26" s="354">
        <f t="shared" si="11"/>
        <v>443633.55298311933</v>
      </c>
      <c r="HU26" s="354">
        <f t="shared" si="11"/>
        <v>366357.32655428682</v>
      </c>
      <c r="HV26" s="354">
        <f t="shared" si="11"/>
        <v>377639.11293538677</v>
      </c>
      <c r="HW26" s="354">
        <f t="shared" si="11"/>
        <v>402561.17620926141</v>
      </c>
      <c r="HX26" s="354">
        <f t="shared" si="11"/>
        <v>419297.57835700532</v>
      </c>
      <c r="HY26" s="354">
        <f t="shared" si="11"/>
        <v>414930.45733967825</v>
      </c>
      <c r="HZ26" s="354">
        <f t="shared" si="11"/>
        <v>477406.37083701807</v>
      </c>
      <c r="IA26" s="354">
        <f t="shared" si="11"/>
        <v>389503.84485760744</v>
      </c>
      <c r="IB26" s="354">
        <f t="shared" si="11"/>
        <v>392223.2526632786</v>
      </c>
      <c r="IC26" s="354">
        <f t="shared" si="11"/>
        <v>379109.79268035735</v>
      </c>
      <c r="ID26" s="354">
        <f t="shared" si="11"/>
        <v>339184.22067515046</v>
      </c>
      <c r="IE26" s="354">
        <f t="shared" si="11"/>
        <v>356441.30865998787</v>
      </c>
      <c r="IF26" s="354">
        <f t="shared" si="11"/>
        <v>461098.09205063188</v>
      </c>
      <c r="IG26" s="354">
        <f t="shared" si="11"/>
        <v>381005.82340544416</v>
      </c>
      <c r="IH26" s="354">
        <f t="shared" si="11"/>
        <v>393355.62936356489</v>
      </c>
      <c r="II26" s="354">
        <f t="shared" si="11"/>
        <v>417275.19071536703</v>
      </c>
      <c r="IJ26" s="354">
        <f t="shared" si="11"/>
        <v>433884.10765186819</v>
      </c>
      <c r="IK26" s="354">
        <f t="shared" si="11"/>
        <v>437512.42936459405</v>
      </c>
      <c r="IL26" s="354">
        <f t="shared" si="11"/>
        <v>494697.59578070254</v>
      </c>
      <c r="IM26" s="354">
        <f t="shared" si="11"/>
        <v>420714.16040115297</v>
      </c>
      <c r="IN26" s="354">
        <f t="shared" si="11"/>
        <v>390244.36884123681</v>
      </c>
      <c r="IO26" s="354">
        <f t="shared" si="11"/>
        <v>389109.99747712119</v>
      </c>
      <c r="IP26" s="354">
        <f t="shared" si="11"/>
        <v>352032.85981996887</v>
      </c>
      <c r="IQ26" s="354">
        <f t="shared" si="11"/>
        <v>366581.84510897944</v>
      </c>
      <c r="IR26" s="354">
        <f t="shared" si="11"/>
        <v>472991.11999186029</v>
      </c>
      <c r="IS26" s="354">
        <f t="shared" si="11"/>
        <v>393090.51637772948</v>
      </c>
      <c r="IT26" s="354">
        <f t="shared" si="11"/>
        <v>405110.55403458077</v>
      </c>
      <c r="IU26" s="354">
        <f t="shared" si="11"/>
        <v>429239.4906144691</v>
      </c>
      <c r="IV26" s="354">
        <f t="shared" si="11"/>
        <v>446581.65000421699</v>
      </c>
      <c r="IW26" s="354">
        <f t="shared" si="11"/>
        <v>450627.37224910944</v>
      </c>
      <c r="IX26" s="354">
        <f t="shared" si="11"/>
        <v>507678.72291483229</v>
      </c>
      <c r="IY26" s="354">
        <f t="shared" si="11"/>
        <v>433495.03134607646</v>
      </c>
      <c r="IZ26" s="354">
        <f t="shared" si="11"/>
        <v>411789.37357088545</v>
      </c>
      <c r="JA26" s="354">
        <f t="shared" si="11"/>
        <v>397140.8323938651</v>
      </c>
      <c r="JB26" s="354">
        <f t="shared" si="11"/>
        <v>369957.18300380127</v>
      </c>
      <c r="JC26" s="354">
        <f t="shared" ref="JC26:LN29" si="12">$C26*JC$25</f>
        <v>373255.54702293436</v>
      </c>
      <c r="JD26" s="354">
        <f t="shared" si="12"/>
        <v>483915.50291100232</v>
      </c>
      <c r="JE26" s="354">
        <f t="shared" si="12"/>
        <v>405403.1490553965</v>
      </c>
      <c r="JF26" s="354">
        <f t="shared" si="12"/>
        <v>416329.76035655383</v>
      </c>
      <c r="JG26" s="354">
        <f t="shared" si="12"/>
        <v>440960.24810445879</v>
      </c>
      <c r="JH26" s="354">
        <f t="shared" si="12"/>
        <v>459288.37586942781</v>
      </c>
      <c r="JI26" s="354">
        <f t="shared" si="12"/>
        <v>456226.5306249538</v>
      </c>
      <c r="JJ26" s="354">
        <f t="shared" si="12"/>
        <v>517795.09773893503</v>
      </c>
      <c r="JK26" s="354">
        <f t="shared" si="12"/>
        <v>428991.14892329479</v>
      </c>
      <c r="JL26" s="354">
        <f t="shared" si="12"/>
        <v>431529.11082411284</v>
      </c>
      <c r="JM26" s="354">
        <f t="shared" si="12"/>
        <v>418619.28385522397</v>
      </c>
      <c r="JN26" s="354">
        <f t="shared" si="12"/>
        <v>377528.28618933604</v>
      </c>
      <c r="JO26" s="354">
        <f t="shared" si="12"/>
        <v>396407.32398544124</v>
      </c>
      <c r="JP26" s="354">
        <f t="shared" si="12"/>
        <v>502595.63444190682</v>
      </c>
      <c r="JQ26" s="354">
        <f t="shared" si="12"/>
        <v>421002.0488212565</v>
      </c>
      <c r="JR26" s="354">
        <f t="shared" si="12"/>
        <v>432837.03808949026</v>
      </c>
      <c r="JS26" s="354">
        <f t="shared" si="12"/>
        <v>456653.57404710713</v>
      </c>
      <c r="JT26" s="354">
        <f t="shared" si="12"/>
        <v>474908.67293818318</v>
      </c>
      <c r="JU26" s="354">
        <f t="shared" si="12"/>
        <v>472276.98198551126</v>
      </c>
      <c r="JV26" s="354">
        <f t="shared" si="12"/>
        <v>533195.62717957271</v>
      </c>
      <c r="JW26" s="354">
        <f t="shared" si="12"/>
        <v>459205.0150398619</v>
      </c>
      <c r="JX26" s="354">
        <f t="shared" si="12"/>
        <v>428108.94739305612</v>
      </c>
      <c r="JY26" s="354">
        <f t="shared" si="12"/>
        <v>427955.37439670134</v>
      </c>
      <c r="JZ26" s="354">
        <f t="shared" si="12"/>
        <v>390098.49645615014</v>
      </c>
      <c r="KA26" s="354">
        <f t="shared" si="12"/>
        <v>406484.40997654398</v>
      </c>
      <c r="KB26" s="354">
        <f t="shared" si="12"/>
        <v>514719.03598135087</v>
      </c>
      <c r="KC26" s="354">
        <f t="shared" si="12"/>
        <v>433476.95042364876</v>
      </c>
      <c r="KD26" s="354">
        <f t="shared" si="12"/>
        <v>445109.01589165616</v>
      </c>
      <c r="KE26" s="354">
        <f t="shared" si="12"/>
        <v>469256.60560056573</v>
      </c>
      <c r="KF26" s="354">
        <f t="shared" si="12"/>
        <v>488385.04084930621</v>
      </c>
      <c r="KG26" s="354">
        <f t="shared" si="12"/>
        <v>476210.2535459224</v>
      </c>
      <c r="KH26" s="354">
        <f t="shared" si="12"/>
        <v>543167.19343929761</v>
      </c>
      <c r="KI26" s="354">
        <f t="shared" si="12"/>
        <v>470197.38980302523</v>
      </c>
      <c r="KJ26" s="354">
        <f t="shared" si="12"/>
        <v>447304.06485805125</v>
      </c>
      <c r="KK26" s="354">
        <f t="shared" si="12"/>
        <v>434681.53798417695</v>
      </c>
      <c r="KL26" s="354">
        <f t="shared" si="12"/>
        <v>407252.82701679127</v>
      </c>
      <c r="KM26" s="354">
        <f t="shared" si="12"/>
        <v>412674.00899395824</v>
      </c>
      <c r="KN26" s="354">
        <f t="shared" si="12"/>
        <v>525547.30431129155</v>
      </c>
      <c r="KO26" s="354">
        <f t="shared" si="12"/>
        <v>445924.48282052978</v>
      </c>
      <c r="KP26" s="354">
        <f t="shared" si="12"/>
        <v>456641.54561977333</v>
      </c>
      <c r="KQ26" s="354">
        <f t="shared" si="12"/>
        <v>481458.02065866365</v>
      </c>
      <c r="KR26" s="354">
        <f t="shared" si="12"/>
        <v>501750.3684443119</v>
      </c>
      <c r="KS26" s="354">
        <f t="shared" si="12"/>
        <v>495399.47567115555</v>
      </c>
      <c r="KT26" s="354">
        <f t="shared" si="12"/>
        <v>559166.17038418935</v>
      </c>
      <c r="KU26" s="354">
        <f t="shared" si="12"/>
        <v>485493.45930337015</v>
      </c>
      <c r="KV26" s="354">
        <f t="shared" si="12"/>
        <v>454233.34566770017</v>
      </c>
      <c r="KW26" s="354">
        <f t="shared" si="12"/>
        <v>454958.06949602772</v>
      </c>
      <c r="KX26" s="354">
        <f t="shared" si="12"/>
        <v>416713.12668528286</v>
      </c>
      <c r="KY26" s="354">
        <f t="shared" si="12"/>
        <v>434534.53730439889</v>
      </c>
      <c r="KZ26" s="354">
        <f t="shared" si="12"/>
        <v>544166.22182557033</v>
      </c>
      <c r="LA26" s="354">
        <f t="shared" si="12"/>
        <v>462062.59058972768</v>
      </c>
      <c r="LB26" s="354">
        <f t="shared" si="12"/>
        <v>473491.56704292895</v>
      </c>
      <c r="LC26" s="354">
        <f t="shared" si="12"/>
        <v>497709.69934778672</v>
      </c>
      <c r="LD26" s="354">
        <f t="shared" si="12"/>
        <v>518148.12502934033</v>
      </c>
      <c r="LE26" s="354">
        <f t="shared" si="12"/>
        <v>519806.31123350566</v>
      </c>
      <c r="LF26" s="354">
        <f t="shared" si="12"/>
        <v>578438.80169447535</v>
      </c>
      <c r="LG26" s="354">
        <f t="shared" si="12"/>
        <v>503373.21081727289</v>
      </c>
      <c r="LH26" s="354">
        <f t="shared" si="12"/>
        <v>472402.54909577884</v>
      </c>
      <c r="LI26" s="354">
        <f t="shared" si="12"/>
        <v>472357.52610797295</v>
      </c>
      <c r="LJ26" s="354">
        <f t="shared" si="12"/>
        <v>433197.66928019008</v>
      </c>
      <c r="LK26" s="354">
        <f t="shared" si="12"/>
        <v>451402.61950186285</v>
      </c>
      <c r="LL26" s="354">
        <f t="shared" si="12"/>
        <v>561311.63885815057</v>
      </c>
      <c r="LM26" s="354">
        <f t="shared" si="12"/>
        <v>478415.44507566717</v>
      </c>
      <c r="LN26" s="354">
        <f t="shared" si="12"/>
        <v>489485.32965449744</v>
      </c>
      <c r="LO26" s="354">
        <f t="shared" ref="LO26:NA29" si="13">$C26*LO$25</f>
        <v>513518.88906635769</v>
      </c>
      <c r="LP26" s="354">
        <f t="shared" si="13"/>
        <v>534456.96796307224</v>
      </c>
      <c r="LQ26" s="354">
        <f t="shared" si="13"/>
        <v>529486.82178874372</v>
      </c>
      <c r="LR26" s="354">
        <f t="shared" si="13"/>
        <v>591994.27112270461</v>
      </c>
      <c r="LS26" s="354">
        <f t="shared" si="13"/>
        <v>501984.69510357094</v>
      </c>
      <c r="LT26" s="354">
        <f t="shared" si="13"/>
        <v>503910.30326806486</v>
      </c>
      <c r="LU26" s="354">
        <f t="shared" si="13"/>
        <v>491780.99027036328</v>
      </c>
      <c r="LV26" s="354">
        <f t="shared" si="13"/>
        <v>448758.8598256181</v>
      </c>
      <c r="LW26" s="354">
        <f t="shared" si="13"/>
        <v>470690.08788733906</v>
      </c>
      <c r="LX26" s="354">
        <f t="shared" si="13"/>
        <v>579814.43470057729</v>
      </c>
      <c r="LY26" s="354">
        <f t="shared" si="13"/>
        <v>495564.85143590573</v>
      </c>
      <c r="LZ26" s="354">
        <f t="shared" si="13"/>
        <v>506523.24035111815</v>
      </c>
      <c r="MA26" s="354">
        <f t="shared" si="13"/>
        <v>530211.66247616429</v>
      </c>
      <c r="MB26" s="354">
        <f t="shared" si="13"/>
        <v>551533.73632293567</v>
      </c>
      <c r="MC26" s="354">
        <f t="shared" si="13"/>
        <v>523569.50445807824</v>
      </c>
      <c r="MD26" s="354">
        <f t="shared" si="13"/>
        <v>599836.00384919043</v>
      </c>
      <c r="ME26" s="354">
        <f t="shared" si="13"/>
        <v>527506.1528433155</v>
      </c>
      <c r="MF26" s="354">
        <f t="shared" si="13"/>
        <v>494461.73383473861</v>
      </c>
      <c r="MG26" s="354">
        <f t="shared" si="13"/>
        <v>497513.96036696952</v>
      </c>
      <c r="MH26" s="354">
        <f t="shared" si="13"/>
        <v>458982.04789036966</v>
      </c>
      <c r="MI26" s="354">
        <f t="shared" si="13"/>
        <v>479056.5783858666</v>
      </c>
      <c r="MJ26" s="354">
        <f t="shared" si="13"/>
        <v>591105.91232715058</v>
      </c>
      <c r="MK26" s="354">
        <f t="shared" si="13"/>
        <v>507761.8097299732</v>
      </c>
      <c r="ML26" s="354">
        <f t="shared" si="13"/>
        <v>518936.35975991504</v>
      </c>
      <c r="MM26" s="354">
        <f t="shared" si="13"/>
        <v>543344.31958733266</v>
      </c>
      <c r="MN26" s="354">
        <f t="shared" si="13"/>
        <v>565930.16408081376</v>
      </c>
      <c r="MO26" s="354">
        <f t="shared" si="13"/>
        <v>561360.48192941118</v>
      </c>
      <c r="MP26" s="354">
        <f t="shared" si="13"/>
        <v>623996.91549470474</v>
      </c>
      <c r="MQ26" s="354">
        <f t="shared" si="13"/>
        <v>548969.02577868674</v>
      </c>
      <c r="MR26" s="354">
        <f t="shared" si="13"/>
        <v>517437.93202478701</v>
      </c>
      <c r="MS26" s="354">
        <f t="shared" si="13"/>
        <v>518535.53710046236</v>
      </c>
      <c r="MT26" s="354">
        <f t="shared" si="13"/>
        <v>478508.59789130389</v>
      </c>
      <c r="MU26" s="354">
        <f t="shared" si="13"/>
        <v>498873.49905522505</v>
      </c>
      <c r="MV26" s="354">
        <f t="shared" si="13"/>
        <v>610909.39017118746</v>
      </c>
      <c r="MW26" s="354">
        <f t="shared" si="13"/>
        <v>526485.94072421372</v>
      </c>
      <c r="MX26" s="354">
        <f t="shared" si="13"/>
        <v>537126.17068460525</v>
      </c>
      <c r="MY26" s="354">
        <f t="shared" si="13"/>
        <v>561194.44933596568</v>
      </c>
      <c r="MZ26" s="354">
        <f t="shared" si="13"/>
        <v>584202.43319931685</v>
      </c>
      <c r="NA26" s="478">
        <f t="shared" si="13"/>
        <v>569686.63589272543</v>
      </c>
    </row>
    <row r="27" spans="1:365" x14ac:dyDescent="0.2">
      <c r="A27" s="260" t="s">
        <v>625</v>
      </c>
      <c r="B27" s="258" t="s">
        <v>599</v>
      </c>
      <c r="C27" s="275">
        <f>150*0.22/18999</f>
        <v>1.7369335228169904E-3</v>
      </c>
      <c r="E27" s="263"/>
      <c r="F27" s="354">
        <f>$C27*F$25</f>
        <v>1378.0558973681225</v>
      </c>
      <c r="G27" s="354">
        <f t="shared" si="8"/>
        <v>982.62861065664333</v>
      </c>
      <c r="H27" s="354">
        <f t="shared" si="8"/>
        <v>996.02382406390132</v>
      </c>
      <c r="I27" s="354">
        <f t="shared" si="8"/>
        <v>931.20808461873196</v>
      </c>
      <c r="J27" s="354">
        <f t="shared" si="8"/>
        <v>768.8992460261212</v>
      </c>
      <c r="K27" s="354">
        <f t="shared" si="8"/>
        <v>813.33586575861398</v>
      </c>
      <c r="L27" s="354">
        <f t="shared" si="8"/>
        <v>1278.6769603052921</v>
      </c>
      <c r="M27" s="354">
        <f t="shared" si="8"/>
        <v>931.2638930268713</v>
      </c>
      <c r="N27" s="354">
        <f t="shared" si="8"/>
        <v>1002.7345691897616</v>
      </c>
      <c r="O27" s="354">
        <f t="shared" si="8"/>
        <v>1119.8698949394186</v>
      </c>
      <c r="P27" s="354">
        <f t="shared" si="8"/>
        <v>1160.7680429435115</v>
      </c>
      <c r="Q27" s="354">
        <f t="shared" si="8"/>
        <v>1178.6757760738044</v>
      </c>
      <c r="R27" s="354">
        <f t="shared" si="8"/>
        <v>1453.7295420770176</v>
      </c>
      <c r="S27" s="354">
        <f t="shared" si="8"/>
        <v>1117.6877483893945</v>
      </c>
      <c r="T27" s="354">
        <f t="shared" si="8"/>
        <v>977.75001793249658</v>
      </c>
      <c r="U27" s="354">
        <f t="shared" si="8"/>
        <v>963.7464111229059</v>
      </c>
      <c r="V27" s="354">
        <f t="shared" si="8"/>
        <v>812.48303870135169</v>
      </c>
      <c r="W27" s="354">
        <f t="shared" si="8"/>
        <v>842.02831538963608</v>
      </c>
      <c r="X27" s="354">
        <f t="shared" si="8"/>
        <v>1312.9924386983903</v>
      </c>
      <c r="Y27" s="354">
        <f t="shared" si="8"/>
        <v>965.87725342597787</v>
      </c>
      <c r="Z27" s="354">
        <f t="shared" si="8"/>
        <v>1035.07904130111</v>
      </c>
      <c r="AA27" s="354">
        <f t="shared" si="8"/>
        <v>1152.3812562491539</v>
      </c>
      <c r="AB27" s="354">
        <f t="shared" si="8"/>
        <v>1195.1663122925488</v>
      </c>
      <c r="AC27" s="354">
        <f t="shared" si="8"/>
        <v>1167.1893417248343</v>
      </c>
      <c r="AD27" s="354">
        <f t="shared" si="8"/>
        <v>1470.5077661664111</v>
      </c>
      <c r="AE27" s="354">
        <f t="shared" si="8"/>
        <v>1138.9175124921828</v>
      </c>
      <c r="AF27" s="354">
        <f t="shared" si="8"/>
        <v>1038.3016895766473</v>
      </c>
      <c r="AG27" s="354">
        <f t="shared" si="8"/>
        <v>964.15243348859178</v>
      </c>
      <c r="AH27" s="354">
        <f t="shared" si="8"/>
        <v>863.27520147502116</v>
      </c>
      <c r="AI27" s="354">
        <f t="shared" si="8"/>
        <v>839.05963740483014</v>
      </c>
      <c r="AJ27" s="354">
        <f t="shared" si="8"/>
        <v>1330.9959430984559</v>
      </c>
      <c r="AK27" s="354">
        <f t="shared" si="8"/>
        <v>992.53890866304744</v>
      </c>
      <c r="AL27" s="354">
        <f t="shared" si="8"/>
        <v>1057.6233186236466</v>
      </c>
      <c r="AM27" s="354">
        <f t="shared" si="8"/>
        <v>1178.1181566768457</v>
      </c>
      <c r="AN27" s="354">
        <f t="shared" si="8"/>
        <v>1225.2619276788862</v>
      </c>
      <c r="AO27" s="354">
        <f t="shared" si="8"/>
        <v>1266.4569473377621</v>
      </c>
      <c r="AP27" s="354">
        <f t="shared" si="8"/>
        <v>1529.54107273405</v>
      </c>
      <c r="AQ27" s="354">
        <f t="shared" si="8"/>
        <v>1116.6935917059639</v>
      </c>
      <c r="AR27" s="354">
        <f t="shared" si="8"/>
        <v>1138.6443436000195</v>
      </c>
      <c r="AS27" s="354">
        <f t="shared" si="8"/>
        <v>1062.6513989816603</v>
      </c>
      <c r="AT27" s="354">
        <f t="shared" si="8"/>
        <v>890.64250606061501</v>
      </c>
      <c r="AU27" s="354">
        <f t="shared" si="8"/>
        <v>937.90649536140836</v>
      </c>
      <c r="AV27" s="354">
        <f t="shared" si="8"/>
        <v>1404.2804677237818</v>
      </c>
      <c r="AW27" s="354">
        <f t="shared" si="8"/>
        <v>1049.4965778244305</v>
      </c>
      <c r="AX27" s="354">
        <f t="shared" si="8"/>
        <v>1117.4949159167011</v>
      </c>
      <c r="AY27" s="354">
        <f t="shared" si="8"/>
        <v>1232.5952998191885</v>
      </c>
      <c r="AZ27" s="354">
        <f t="shared" si="8"/>
        <v>1277.1516519563331</v>
      </c>
      <c r="BA27" s="354">
        <f t="shared" si="8"/>
        <v>1318.8222366099849</v>
      </c>
      <c r="BB27" s="354">
        <f t="shared" si="8"/>
        <v>1578.3258160906832</v>
      </c>
      <c r="BC27" s="354">
        <f t="shared" si="8"/>
        <v>1236.1841194315484</v>
      </c>
      <c r="BD27" s="354">
        <f t="shared" si="8"/>
        <v>1096.7543951132543</v>
      </c>
      <c r="BE27" s="354">
        <f t="shared" si="8"/>
        <v>1081.1980288661648</v>
      </c>
      <c r="BF27" s="354">
        <f t="shared" si="8"/>
        <v>924.9883759728225</v>
      </c>
      <c r="BG27" s="354">
        <f t="shared" si="8"/>
        <v>959.0346593933665</v>
      </c>
      <c r="BH27" s="354">
        <f t="shared" si="8"/>
        <v>1434.0200789145392</v>
      </c>
      <c r="BI27" s="354">
        <f t="shared" si="8"/>
        <v>1081.6263541567043</v>
      </c>
      <c r="BJ27" s="354">
        <f t="shared" si="8"/>
        <v>1148.8025324364423</v>
      </c>
      <c r="BK27" s="354">
        <f t="shared" si="8"/>
        <v>1265.4162393000711</v>
      </c>
      <c r="BL27" s="354">
        <f t="shared" si="8"/>
        <v>1313.0444852835515</v>
      </c>
      <c r="BM27" s="354">
        <f t="shared" si="8"/>
        <v>1321.5964027024081</v>
      </c>
      <c r="BN27" s="354">
        <f t="shared" si="8"/>
        <v>1602.2284508629534</v>
      </c>
      <c r="BO27" s="354">
        <f t="shared" si="8"/>
        <v>1263.8531565410835</v>
      </c>
      <c r="BP27" s="354">
        <f t="shared" si="8"/>
        <v>1164.5114462933429</v>
      </c>
      <c r="BQ27" s="354">
        <f t="shared" si="8"/>
        <v>1087.7655065739075</v>
      </c>
      <c r="BR27" s="354">
        <f t="shared" si="8"/>
        <v>981.41701057868772</v>
      </c>
      <c r="BS27" s="354">
        <f t="shared" si="9"/>
        <v>961.6554506991165</v>
      </c>
      <c r="BT27" s="354">
        <f t="shared" si="9"/>
        <v>1457.4129105112934</v>
      </c>
      <c r="BU27" s="354">
        <f t="shared" si="9"/>
        <v>1113.3376503384318</v>
      </c>
      <c r="BV27" s="354">
        <f t="shared" si="9"/>
        <v>1176.1973536677165</v>
      </c>
      <c r="BW27" s="354">
        <f t="shared" si="9"/>
        <v>1295.8464024155091</v>
      </c>
      <c r="BX27" s="354">
        <f t="shared" si="9"/>
        <v>1347.8362459436696</v>
      </c>
      <c r="BY27" s="354">
        <f t="shared" si="9"/>
        <v>1248.4416040893693</v>
      </c>
      <c r="BZ27" s="354">
        <f t="shared" si="9"/>
        <v>1596.1793392501761</v>
      </c>
      <c r="CA27" s="354">
        <f t="shared" si="9"/>
        <v>1270.7901451435152</v>
      </c>
      <c r="CB27" s="354">
        <f t="shared" si="9"/>
        <v>1123.3681030145995</v>
      </c>
      <c r="CC27" s="354">
        <f t="shared" si="9"/>
        <v>1123.7185502784396</v>
      </c>
      <c r="CD27" s="354">
        <f t="shared" si="9"/>
        <v>1019.1624077161523</v>
      </c>
      <c r="CE27" s="354">
        <f t="shared" si="9"/>
        <v>987.09026960750077</v>
      </c>
      <c r="CF27" s="354">
        <f t="shared" si="9"/>
        <v>1493.1651334127387</v>
      </c>
      <c r="CG27" s="354">
        <f t="shared" si="9"/>
        <v>1149.6408366589164</v>
      </c>
      <c r="CH27" s="354">
        <f t="shared" si="9"/>
        <v>1211.3045617912135</v>
      </c>
      <c r="CI27" s="354">
        <f t="shared" si="9"/>
        <v>1332.4053444947306</v>
      </c>
      <c r="CJ27" s="354">
        <f t="shared" si="9"/>
        <v>1387.1722328450455</v>
      </c>
      <c r="CK27" s="354">
        <f t="shared" si="9"/>
        <v>1354.4080562071438</v>
      </c>
      <c r="CL27" s="354">
        <f t="shared" si="9"/>
        <v>1662.3375423947925</v>
      </c>
      <c r="CM27" s="354">
        <f t="shared" si="9"/>
        <v>1328.7323610827816</v>
      </c>
      <c r="CN27" s="354">
        <f t="shared" si="9"/>
        <v>1185.2853356813416</v>
      </c>
      <c r="CO27" s="354">
        <f t="shared" si="9"/>
        <v>1179.7053027627258</v>
      </c>
      <c r="CP27" s="354">
        <f t="shared" si="9"/>
        <v>1054.607819343413</v>
      </c>
      <c r="CQ27" s="354">
        <f t="shared" si="9"/>
        <v>1032.8837312628889</v>
      </c>
      <c r="CR27" s="354">
        <f t="shared" si="9"/>
        <v>1540.6237117319624</v>
      </c>
      <c r="CS27" s="354">
        <f t="shared" si="9"/>
        <v>1192.9293946797272</v>
      </c>
      <c r="CT27" s="354">
        <f t="shared" si="9"/>
        <v>1254.5538587974256</v>
      </c>
      <c r="CU27" s="354">
        <f t="shared" si="9"/>
        <v>1375.441582722231</v>
      </c>
      <c r="CV27" s="354">
        <f t="shared" si="9"/>
        <v>1431.6822245148981</v>
      </c>
      <c r="CW27" s="354">
        <f t="shared" si="9"/>
        <v>1426.4612461270501</v>
      </c>
      <c r="CX27" s="354">
        <f t="shared" si="9"/>
        <v>1717.3736874185001</v>
      </c>
      <c r="CY27" s="354">
        <f t="shared" si="9"/>
        <v>1305.9543301347755</v>
      </c>
      <c r="CZ27" s="354">
        <f t="shared" si="9"/>
        <v>1323.7376300278077</v>
      </c>
      <c r="DA27" s="354">
        <f t="shared" si="9"/>
        <v>1254.3530322098845</v>
      </c>
      <c r="DB27" s="354">
        <f t="shared" si="9"/>
        <v>1078.7531890694108</v>
      </c>
      <c r="DC27" s="354">
        <f t="shared" si="9"/>
        <v>1136.3310268524644</v>
      </c>
      <c r="DD27" s="354">
        <f t="shared" si="9"/>
        <v>1613.0864101149123</v>
      </c>
      <c r="DE27" s="354">
        <f t="shared" si="9"/>
        <v>1251.3004989296812</v>
      </c>
      <c r="DF27" s="354">
        <f t="shared" si="9"/>
        <v>1317.4096499079392</v>
      </c>
      <c r="DG27" s="354">
        <f t="shared" si="9"/>
        <v>1432.8150422632455</v>
      </c>
      <c r="DH27" s="354">
        <f t="shared" si="9"/>
        <v>1487.2864414431838</v>
      </c>
      <c r="DI27" s="354">
        <f t="shared" si="9"/>
        <v>1520.2368832708144</v>
      </c>
      <c r="DJ27" s="354">
        <f t="shared" si="9"/>
        <v>1785.2211052605664</v>
      </c>
      <c r="DK27" s="354">
        <f t="shared" si="9"/>
        <v>1440.2992286054364</v>
      </c>
      <c r="DL27" s="354">
        <f t="shared" si="9"/>
        <v>1299.1236038727593</v>
      </c>
      <c r="DM27" s="354">
        <f t="shared" si="9"/>
        <v>1286.6866912493408</v>
      </c>
      <c r="DN27" s="354">
        <f t="shared" si="9"/>
        <v>1124.9142816720746</v>
      </c>
      <c r="DO27" s="354">
        <f t="shared" si="9"/>
        <v>1168.7950655474622</v>
      </c>
      <c r="DP27" s="354">
        <f t="shared" si="9"/>
        <v>1653.246097421624</v>
      </c>
      <c r="DQ27" s="354">
        <f t="shared" si="9"/>
        <v>1292.8001549081955</v>
      </c>
      <c r="DR27" s="354">
        <f t="shared" si="9"/>
        <v>1357.4255453394085</v>
      </c>
      <c r="DS27" s="354">
        <f t="shared" si="9"/>
        <v>1473.7957941926118</v>
      </c>
      <c r="DT27" s="354">
        <f t="shared" si="9"/>
        <v>1531.1275671048265</v>
      </c>
      <c r="DU27" s="354">
        <f t="shared" si="9"/>
        <v>1566.4082606319434</v>
      </c>
      <c r="DV27" s="354">
        <f t="shared" si="9"/>
        <v>1830.4723457344253</v>
      </c>
      <c r="DW27" s="354">
        <f t="shared" si="9"/>
        <v>1484.7690954489556</v>
      </c>
      <c r="DX27" s="354">
        <f t="shared" si="9"/>
        <v>1385.6035179564228</v>
      </c>
      <c r="DY27" s="354">
        <f t="shared" si="9"/>
        <v>1308.3075808216956</v>
      </c>
      <c r="DZ27" s="354">
        <f t="shared" si="9"/>
        <v>1194.2285771693375</v>
      </c>
      <c r="EA27" s="354">
        <f t="shared" si="9"/>
        <v>1183.6413573390382</v>
      </c>
      <c r="EB27" s="354">
        <f t="shared" si="9"/>
        <v>1687.8248667883224</v>
      </c>
      <c r="EC27" s="354">
        <f t="shared" si="9"/>
        <v>1334.5356816221895</v>
      </c>
      <c r="ED27" s="354">
        <f t="shared" si="9"/>
        <v>1394.091316635496</v>
      </c>
      <c r="EE27" s="354">
        <f t="shared" si="10"/>
        <v>1512.8764880915378</v>
      </c>
      <c r="EF27" s="354">
        <f t="shared" si="10"/>
        <v>1574.3045410879283</v>
      </c>
      <c r="EG27" s="354">
        <f t="shared" si="10"/>
        <v>1468.4646778804495</v>
      </c>
      <c r="EH27" s="354">
        <f t="shared" si="10"/>
        <v>1819.253359453028</v>
      </c>
      <c r="EI27" s="354">
        <f t="shared" si="10"/>
        <v>1416.4789933744132</v>
      </c>
      <c r="EJ27" s="354">
        <f t="shared" si="10"/>
        <v>1426.9925462602198</v>
      </c>
      <c r="EK27" s="354">
        <f t="shared" si="10"/>
        <v>1368.5526648571999</v>
      </c>
      <c r="EL27" s="354">
        <f t="shared" si="10"/>
        <v>1194.0015045877526</v>
      </c>
      <c r="EM27" s="354">
        <f t="shared" si="10"/>
        <v>1259.7008385987763</v>
      </c>
      <c r="EN27" s="354">
        <f t="shared" si="10"/>
        <v>1745.4100662526321</v>
      </c>
      <c r="EO27" s="354">
        <f t="shared" si="10"/>
        <v>1380.6027999919929</v>
      </c>
      <c r="EP27" s="354">
        <f t="shared" si="10"/>
        <v>1446.5814247752189</v>
      </c>
      <c r="EQ27" s="354">
        <f t="shared" si="10"/>
        <v>1563.1954979875745</v>
      </c>
      <c r="ER27" s="354">
        <f t="shared" si="10"/>
        <v>1625.0202777327477</v>
      </c>
      <c r="ES27" s="354">
        <f t="shared" si="10"/>
        <v>1630.20283963622</v>
      </c>
      <c r="ET27" s="354">
        <f t="shared" si="10"/>
        <v>1913.1448746272092</v>
      </c>
      <c r="EU27" s="354">
        <f t="shared" si="10"/>
        <v>1569.5070309777634</v>
      </c>
      <c r="EV27" s="354">
        <f t="shared" si="10"/>
        <v>1426.187167147523</v>
      </c>
      <c r="EW27" s="354">
        <f t="shared" si="10"/>
        <v>1418.3574850337561</v>
      </c>
      <c r="EX27" s="354">
        <f t="shared" si="10"/>
        <v>1254.3537552665823</v>
      </c>
      <c r="EY27" s="354">
        <f t="shared" si="10"/>
        <v>1305.4111313805915</v>
      </c>
      <c r="EZ27" s="354">
        <f t="shared" si="10"/>
        <v>1797.0050976861446</v>
      </c>
      <c r="FA27" s="354">
        <f t="shared" si="10"/>
        <v>1431.9421682180264</v>
      </c>
      <c r="FB27" s="354">
        <f t="shared" si="10"/>
        <v>1495.3891015621459</v>
      </c>
      <c r="FC27" s="354">
        <f t="shared" si="10"/>
        <v>1612.0406773152115</v>
      </c>
      <c r="FD27" s="354">
        <f t="shared" si="10"/>
        <v>1676.1282967378497</v>
      </c>
      <c r="FE27" s="354">
        <f t="shared" si="10"/>
        <v>1635.0498839505412</v>
      </c>
      <c r="FF27" s="354">
        <f t="shared" si="10"/>
        <v>1945.7888792419872</v>
      </c>
      <c r="FG27" s="354">
        <f t="shared" si="10"/>
        <v>1606.5799988836136</v>
      </c>
      <c r="FH27" s="354">
        <f t="shared" si="10"/>
        <v>1502.0689017895045</v>
      </c>
      <c r="FI27" s="354">
        <f t="shared" si="10"/>
        <v>1433.9439073016467</v>
      </c>
      <c r="FJ27" s="354">
        <f t="shared" si="10"/>
        <v>1319.8745309081967</v>
      </c>
      <c r="FK27" s="354">
        <f t="shared" si="10"/>
        <v>1317.5057682449265</v>
      </c>
      <c r="FL27" s="354">
        <f t="shared" si="10"/>
        <v>1830.4174705514633</v>
      </c>
      <c r="FM27" s="354">
        <f t="shared" si="10"/>
        <v>1473.4707946682204</v>
      </c>
      <c r="FN27" s="354">
        <f t="shared" si="10"/>
        <v>1532.5642614812423</v>
      </c>
      <c r="FO27" s="354">
        <f t="shared" si="10"/>
        <v>1652.3114261306589</v>
      </c>
      <c r="FP27" s="354">
        <f t="shared" si="10"/>
        <v>1721.2037476674132</v>
      </c>
      <c r="FQ27" s="354">
        <f t="shared" si="10"/>
        <v>1708.3174119230978</v>
      </c>
      <c r="FR27" s="354">
        <f t="shared" si="10"/>
        <v>2003.4433186156493</v>
      </c>
      <c r="FS27" s="354">
        <f t="shared" si="10"/>
        <v>1661.0340736250796</v>
      </c>
      <c r="FT27" s="354">
        <f t="shared" si="10"/>
        <v>1516.5449596296939</v>
      </c>
      <c r="FU27" s="354">
        <f t="shared" si="10"/>
        <v>1512.0524733975574</v>
      </c>
      <c r="FV27" s="354">
        <f t="shared" si="10"/>
        <v>1346.601029869898</v>
      </c>
      <c r="FW27" s="354">
        <f t="shared" si="10"/>
        <v>1402.8562581263423</v>
      </c>
      <c r="FX27" s="354">
        <f t="shared" si="10"/>
        <v>1899.5794633141163</v>
      </c>
      <c r="FY27" s="354">
        <f t="shared" si="10"/>
        <v>1531.3188686254728</v>
      </c>
      <c r="FZ27" s="354">
        <f t="shared" si="10"/>
        <v>1593.9902513558559</v>
      </c>
      <c r="GA27" s="354">
        <f t="shared" si="10"/>
        <v>1710.88551649749</v>
      </c>
      <c r="GB27" s="354">
        <f t="shared" si="10"/>
        <v>1779.7889249036061</v>
      </c>
      <c r="GC27" s="354">
        <f t="shared" si="10"/>
        <v>1808.930828505944</v>
      </c>
      <c r="GD27" s="354">
        <f t="shared" si="10"/>
        <v>2077.1923059411797</v>
      </c>
      <c r="GE27" s="354">
        <f t="shared" si="10"/>
        <v>1727.947533592122</v>
      </c>
      <c r="GF27" s="354">
        <f t="shared" si="10"/>
        <v>1585.1389865360843</v>
      </c>
      <c r="GG27" s="354">
        <f t="shared" si="10"/>
        <v>1576.4291034025637</v>
      </c>
      <c r="GH27" s="354">
        <f t="shared" si="10"/>
        <v>1406.8341015234682</v>
      </c>
      <c r="GI27" s="354">
        <f t="shared" si="10"/>
        <v>1464.1463229825824</v>
      </c>
      <c r="GJ27" s="354">
        <f t="shared" si="10"/>
        <v>1961.4121677606943</v>
      </c>
      <c r="GK27" s="354">
        <f t="shared" si="10"/>
        <v>1589.8623013883303</v>
      </c>
      <c r="GL27" s="354">
        <f t="shared" si="10"/>
        <v>1650.9441548379586</v>
      </c>
      <c r="GM27" s="354">
        <f t="shared" si="10"/>
        <v>1766.9247821795261</v>
      </c>
      <c r="GN27" s="354">
        <f t="shared" si="10"/>
        <v>1837.4805004692516</v>
      </c>
      <c r="GO27" s="354">
        <f t="shared" si="10"/>
        <v>1832.0063442608125</v>
      </c>
      <c r="GP27" s="354">
        <f t="shared" si="10"/>
        <v>2120.486434390788</v>
      </c>
      <c r="GQ27" s="354">
        <f t="shared" si="11"/>
        <v>1700.3292936257753</v>
      </c>
      <c r="GR27" s="354">
        <f t="shared" si="11"/>
        <v>1714.8163997723022</v>
      </c>
      <c r="GS27" s="354">
        <f t="shared" si="11"/>
        <v>1648.3895280404076</v>
      </c>
      <c r="GT27" s="354">
        <f t="shared" si="11"/>
        <v>1460.897185765951</v>
      </c>
      <c r="GU27" s="354">
        <f t="shared" si="11"/>
        <v>1535.3829100216956</v>
      </c>
      <c r="GV27" s="354">
        <f t="shared" si="11"/>
        <v>2028.3029719512151</v>
      </c>
      <c r="GW27" s="354">
        <f t="shared" si="11"/>
        <v>1650.9539016422409</v>
      </c>
      <c r="GX27" s="354">
        <f t="shared" si="11"/>
        <v>1711.7477664296341</v>
      </c>
      <c r="GY27" s="354">
        <f t="shared" si="11"/>
        <v>1826.1469820069706</v>
      </c>
      <c r="GZ27" s="354">
        <f t="shared" si="11"/>
        <v>1897.8665709200122</v>
      </c>
      <c r="HA27" s="354">
        <f t="shared" si="11"/>
        <v>1782.835384507551</v>
      </c>
      <c r="HB27" s="354">
        <f t="shared" si="11"/>
        <v>2136.8699736435119</v>
      </c>
      <c r="HC27" s="354">
        <f t="shared" si="11"/>
        <v>1801.5625529727401</v>
      </c>
      <c r="HD27" s="354">
        <f t="shared" si="11"/>
        <v>1648.8419687179221</v>
      </c>
      <c r="HE27" s="354">
        <f t="shared" si="11"/>
        <v>1654.8580896637816</v>
      </c>
      <c r="HF27" s="354">
        <f t="shared" si="11"/>
        <v>1489.2932612051982</v>
      </c>
      <c r="HG27" s="354">
        <f t="shared" si="11"/>
        <v>1554.1644330690249</v>
      </c>
      <c r="HH27" s="354">
        <f t="shared" si="11"/>
        <v>2060.3806014344655</v>
      </c>
      <c r="HI27" s="354">
        <f t="shared" si="11"/>
        <v>1687.984170639915</v>
      </c>
      <c r="HJ27" s="354">
        <f t="shared" si="11"/>
        <v>1750.0154746594058</v>
      </c>
      <c r="HK27" s="354">
        <f t="shared" si="11"/>
        <v>1867.8837813007524</v>
      </c>
      <c r="HL27" s="354">
        <f t="shared" si="11"/>
        <v>1944.9249903813288</v>
      </c>
      <c r="HM27" s="354">
        <f t="shared" si="11"/>
        <v>1942.2854863682478</v>
      </c>
      <c r="HN27" s="354">
        <f t="shared" si="11"/>
        <v>2230.7869789764686</v>
      </c>
      <c r="HO27" s="354">
        <f t="shared" si="11"/>
        <v>1882.8082307009499</v>
      </c>
      <c r="HP27" s="354">
        <f t="shared" si="11"/>
        <v>1737.4371803497365</v>
      </c>
      <c r="HQ27" s="354">
        <f t="shared" si="11"/>
        <v>1733.8839640491615</v>
      </c>
      <c r="HR27" s="354">
        <f t="shared" si="11"/>
        <v>1591.3228180727394</v>
      </c>
      <c r="HS27" s="354">
        <f t="shared" si="11"/>
        <v>1593.0299645762875</v>
      </c>
      <c r="HT27" s="354">
        <f t="shared" si="11"/>
        <v>2122.7603030930782</v>
      </c>
      <c r="HU27" s="354">
        <f t="shared" si="11"/>
        <v>1752.9981317403633</v>
      </c>
      <c r="HV27" s="354">
        <f t="shared" si="11"/>
        <v>1806.9808120780845</v>
      </c>
      <c r="HW27" s="354">
        <f t="shared" si="11"/>
        <v>1926.2314103099275</v>
      </c>
      <c r="HX27" s="354">
        <f t="shared" si="11"/>
        <v>2006.3141043643702</v>
      </c>
      <c r="HY27" s="354">
        <f t="shared" si="11"/>
        <v>1985.4176886806401</v>
      </c>
      <c r="HZ27" s="354">
        <f t="shared" si="11"/>
        <v>2284.3612383284199</v>
      </c>
      <c r="IA27" s="354">
        <f t="shared" si="11"/>
        <v>1863.7528523396325</v>
      </c>
      <c r="IB27" s="354">
        <f t="shared" si="11"/>
        <v>1876.7650577938484</v>
      </c>
      <c r="IC27" s="354">
        <f t="shared" si="11"/>
        <v>1814.0179276438348</v>
      </c>
      <c r="ID27" s="354">
        <f t="shared" si="11"/>
        <v>1622.9764278270648</v>
      </c>
      <c r="IE27" s="354">
        <f t="shared" si="11"/>
        <v>1705.5505728052094</v>
      </c>
      <c r="IF27" s="354">
        <f t="shared" si="11"/>
        <v>2206.3270892278156</v>
      </c>
      <c r="IG27" s="354">
        <f t="shared" si="11"/>
        <v>1823.0903224832127</v>
      </c>
      <c r="IH27" s="354">
        <f t="shared" si="11"/>
        <v>1882.1834133067525</v>
      </c>
      <c r="II27" s="354">
        <f t="shared" si="11"/>
        <v>1996.6370991553001</v>
      </c>
      <c r="IJ27" s="354">
        <f t="shared" si="11"/>
        <v>2076.1097840167099</v>
      </c>
      <c r="IK27" s="354">
        <f t="shared" si="11"/>
        <v>2093.4710887395704</v>
      </c>
      <c r="IL27" s="354">
        <f t="shared" si="11"/>
        <v>2367.0987266349071</v>
      </c>
      <c r="IM27" s="354">
        <f t="shared" si="11"/>
        <v>2013.092365632416</v>
      </c>
      <c r="IN27" s="354">
        <f t="shared" si="11"/>
        <v>1867.29621578761</v>
      </c>
      <c r="IO27" s="354">
        <f t="shared" si="11"/>
        <v>1861.8683159262985</v>
      </c>
      <c r="IP27" s="354">
        <f t="shared" si="11"/>
        <v>1684.4564059350919</v>
      </c>
      <c r="IQ27" s="354">
        <f t="shared" si="11"/>
        <v>1754.0724397407494</v>
      </c>
      <c r="IR27" s="354">
        <f t="shared" si="11"/>
        <v>2263.234524266159</v>
      </c>
      <c r="IS27" s="354">
        <f t="shared" si="11"/>
        <v>1880.9148633551504</v>
      </c>
      <c r="IT27" s="354">
        <f t="shared" si="11"/>
        <v>1938.4300323681189</v>
      </c>
      <c r="IU27" s="354">
        <f t="shared" si="11"/>
        <v>2053.8855662952074</v>
      </c>
      <c r="IV27" s="354">
        <f t="shared" si="11"/>
        <v>2136.8667729125314</v>
      </c>
      <c r="IW27" s="354">
        <f t="shared" si="11"/>
        <v>2156.2253144859751</v>
      </c>
      <c r="IX27" s="354">
        <f t="shared" si="11"/>
        <v>2429.2126519330313</v>
      </c>
      <c r="IY27" s="354">
        <f t="shared" si="11"/>
        <v>2074.248076913505</v>
      </c>
      <c r="IZ27" s="354">
        <f t="shared" si="11"/>
        <v>1970.3877886916798</v>
      </c>
      <c r="JA27" s="354">
        <f t="shared" si="11"/>
        <v>1900.2953858521987</v>
      </c>
      <c r="JB27" s="354">
        <f t="shared" si="11"/>
        <v>1770.2232318629272</v>
      </c>
      <c r="JC27" s="354">
        <f t="shared" si="12"/>
        <v>1786.0057085441549</v>
      </c>
      <c r="JD27" s="354">
        <f t="shared" si="12"/>
        <v>2315.5070501844707</v>
      </c>
      <c r="JE27" s="354">
        <f t="shared" si="12"/>
        <v>1939.8300822311055</v>
      </c>
      <c r="JF27" s="354">
        <f t="shared" si="12"/>
        <v>1992.1132708255163</v>
      </c>
      <c r="JG27" s="354">
        <f t="shared" si="12"/>
        <v>2109.9686974168917</v>
      </c>
      <c r="JH27" s="354">
        <f t="shared" si="12"/>
        <v>2197.6677043740474</v>
      </c>
      <c r="JI27" s="354">
        <f t="shared" si="12"/>
        <v>2183.0169560357426</v>
      </c>
      <c r="JJ27" s="354">
        <f t="shared" si="12"/>
        <v>2477.6189069230199</v>
      </c>
      <c r="JK27" s="354">
        <f t="shared" si="12"/>
        <v>2052.6972659962717</v>
      </c>
      <c r="JL27" s="354">
        <f t="shared" si="12"/>
        <v>2064.8412635311565</v>
      </c>
      <c r="JM27" s="354">
        <f t="shared" si="12"/>
        <v>2003.0685053051786</v>
      </c>
      <c r="JN27" s="354">
        <f t="shared" si="12"/>
        <v>1806.450512655384</v>
      </c>
      <c r="JO27" s="354">
        <f t="shared" si="12"/>
        <v>1896.7855915164973</v>
      </c>
      <c r="JP27" s="354">
        <f t="shared" si="12"/>
        <v>2404.8903743350456</v>
      </c>
      <c r="JQ27" s="354">
        <f t="shared" si="12"/>
        <v>2014.4698946894646</v>
      </c>
      <c r="JR27" s="354">
        <f t="shared" si="12"/>
        <v>2071.0996181114333</v>
      </c>
      <c r="JS27" s="354">
        <f t="shared" si="12"/>
        <v>2185.0603335443834</v>
      </c>
      <c r="JT27" s="354">
        <f t="shared" si="12"/>
        <v>2272.4099016607724</v>
      </c>
      <c r="JU27" s="354">
        <f t="shared" si="12"/>
        <v>2259.8174161583206</v>
      </c>
      <c r="JV27" s="354">
        <f t="shared" si="12"/>
        <v>2551.309529111928</v>
      </c>
      <c r="JW27" s="354">
        <f t="shared" si="12"/>
        <v>2197.2688277366842</v>
      </c>
      <c r="JX27" s="354">
        <f t="shared" si="12"/>
        <v>2048.475983870233</v>
      </c>
      <c r="JY27" s="354">
        <f t="shared" si="12"/>
        <v>2047.7411461689437</v>
      </c>
      <c r="JZ27" s="354">
        <f t="shared" si="12"/>
        <v>1866.5982250556256</v>
      </c>
      <c r="KA27" s="354">
        <f t="shared" si="12"/>
        <v>1945.0038517651358</v>
      </c>
      <c r="KB27" s="354">
        <f t="shared" si="12"/>
        <v>2462.9001334106142</v>
      </c>
      <c r="KC27" s="354">
        <f t="shared" si="12"/>
        <v>2074.1615607694603</v>
      </c>
      <c r="KD27" s="354">
        <f t="shared" si="12"/>
        <v>2129.8203058134936</v>
      </c>
      <c r="KE27" s="354">
        <f t="shared" si="12"/>
        <v>2245.3650938593214</v>
      </c>
      <c r="KF27" s="354">
        <f t="shared" si="12"/>
        <v>2336.8935247754966</v>
      </c>
      <c r="KG27" s="354">
        <f t="shared" si="12"/>
        <v>2278.6378878597552</v>
      </c>
      <c r="KH27" s="354">
        <f t="shared" si="12"/>
        <v>2599.0228836890819</v>
      </c>
      <c r="KI27" s="354">
        <f t="shared" si="12"/>
        <v>2249.8666906058465</v>
      </c>
      <c r="KJ27" s="354">
        <f t="shared" si="12"/>
        <v>2140.3234852458804</v>
      </c>
      <c r="KK27" s="354">
        <f t="shared" si="12"/>
        <v>2079.9254409762088</v>
      </c>
      <c r="KL27" s="354">
        <f t="shared" si="12"/>
        <v>1948.6806818387154</v>
      </c>
      <c r="KM27" s="354">
        <f t="shared" si="12"/>
        <v>1974.6207168509266</v>
      </c>
      <c r="KN27" s="354">
        <f t="shared" si="12"/>
        <v>2514.7127567062935</v>
      </c>
      <c r="KO27" s="354">
        <f t="shared" si="12"/>
        <v>2133.7222668204058</v>
      </c>
      <c r="KP27" s="354">
        <f t="shared" si="12"/>
        <v>2185.0027782312627</v>
      </c>
      <c r="KQ27" s="354">
        <f t="shared" si="12"/>
        <v>2303.7481430059174</v>
      </c>
      <c r="KR27" s="354">
        <f t="shared" si="12"/>
        <v>2400.8458265473873</v>
      </c>
      <c r="KS27" s="354">
        <f t="shared" si="12"/>
        <v>2370.4571803834438</v>
      </c>
      <c r="KT27" s="354">
        <f t="shared" si="12"/>
        <v>2675.5770417782246</v>
      </c>
      <c r="KU27" s="354">
        <f t="shared" si="12"/>
        <v>2323.0574781609089</v>
      </c>
      <c r="KV27" s="354">
        <f t="shared" si="12"/>
        <v>2173.4796839436535</v>
      </c>
      <c r="KW27" s="354">
        <f t="shared" si="12"/>
        <v>2176.9474445833407</v>
      </c>
      <c r="KX27" s="354">
        <f t="shared" si="12"/>
        <v>1993.9476560263117</v>
      </c>
      <c r="KY27" s="354">
        <f t="shared" si="12"/>
        <v>2079.222051420883</v>
      </c>
      <c r="KZ27" s="354">
        <f t="shared" si="12"/>
        <v>2603.8031754090903</v>
      </c>
      <c r="LA27" s="354">
        <f t="shared" si="12"/>
        <v>2210.9421576720674</v>
      </c>
      <c r="LB27" s="354">
        <f t="shared" si="12"/>
        <v>2265.6291337961757</v>
      </c>
      <c r="LC27" s="354">
        <f t="shared" si="12"/>
        <v>2381.5114639899075</v>
      </c>
      <c r="LD27" s="354">
        <f t="shared" si="12"/>
        <v>2479.3081216204696</v>
      </c>
      <c r="LE27" s="354">
        <f t="shared" si="12"/>
        <v>2487.2424444994986</v>
      </c>
      <c r="LF27" s="354">
        <f t="shared" si="12"/>
        <v>2767.7954423174201</v>
      </c>
      <c r="LG27" s="354">
        <f t="shared" si="12"/>
        <v>2408.6110312852493</v>
      </c>
      <c r="LH27" s="354">
        <f t="shared" si="12"/>
        <v>2260.4182473516735</v>
      </c>
      <c r="LI27" s="354">
        <f t="shared" si="12"/>
        <v>2260.202815018843</v>
      </c>
      <c r="LJ27" s="354">
        <f t="shared" si="12"/>
        <v>2072.8252170219012</v>
      </c>
      <c r="LK27" s="354">
        <f t="shared" si="12"/>
        <v>2159.9348267222813</v>
      </c>
      <c r="LL27" s="354">
        <f t="shared" si="12"/>
        <v>2685.8429814877845</v>
      </c>
      <c r="LM27" s="354">
        <f t="shared" si="12"/>
        <v>2289.1895988576775</v>
      </c>
      <c r="LN27" s="354">
        <f t="shared" si="12"/>
        <v>2342.1583416088761</v>
      </c>
      <c r="LO27" s="354">
        <f t="shared" si="13"/>
        <v>2457.1575014300165</v>
      </c>
      <c r="LP27" s="354">
        <f t="shared" si="13"/>
        <v>2557.3449701327449</v>
      </c>
      <c r="LQ27" s="354">
        <f t="shared" si="13"/>
        <v>2533.5631147512249</v>
      </c>
      <c r="LR27" s="354">
        <f t="shared" si="13"/>
        <v>2832.6575615113939</v>
      </c>
      <c r="LS27" s="354">
        <f t="shared" si="13"/>
        <v>2401.9670657478191</v>
      </c>
      <c r="LT27" s="354">
        <f t="shared" si="13"/>
        <v>2411.1809868847877</v>
      </c>
      <c r="LU27" s="354">
        <f t="shared" si="13"/>
        <v>2353.1429418312127</v>
      </c>
      <c r="LV27" s="354">
        <f t="shared" si="13"/>
        <v>2147.2845930915892</v>
      </c>
      <c r="LW27" s="354">
        <f t="shared" si="13"/>
        <v>2252.2242217884154</v>
      </c>
      <c r="LX27" s="354">
        <f t="shared" si="13"/>
        <v>2774.3777648611999</v>
      </c>
      <c r="LY27" s="354">
        <f t="shared" si="13"/>
        <v>2371.2484936331853</v>
      </c>
      <c r="LZ27" s="354">
        <f t="shared" si="13"/>
        <v>2423.6837362307019</v>
      </c>
      <c r="MA27" s="354">
        <f t="shared" si="13"/>
        <v>2537.0314345547577</v>
      </c>
      <c r="MB27" s="354">
        <f t="shared" si="13"/>
        <v>2639.0562963741431</v>
      </c>
      <c r="MC27" s="354">
        <f t="shared" si="13"/>
        <v>2505.2491014267653</v>
      </c>
      <c r="MD27" s="354">
        <f t="shared" si="13"/>
        <v>2870.1797886452896</v>
      </c>
      <c r="ME27" s="354">
        <f t="shared" si="13"/>
        <v>2524.0857310352003</v>
      </c>
      <c r="MF27" s="354">
        <f t="shared" si="13"/>
        <v>2365.9701411784285</v>
      </c>
      <c r="MG27" s="354">
        <f t="shared" si="13"/>
        <v>2380.5748645477493</v>
      </c>
      <c r="MH27" s="354">
        <f t="shared" si="13"/>
        <v>2196.2019431183926</v>
      </c>
      <c r="MI27" s="354">
        <f t="shared" si="13"/>
        <v>2292.257383813821</v>
      </c>
      <c r="MJ27" s="354">
        <f t="shared" si="13"/>
        <v>2828.4068172351208</v>
      </c>
      <c r="MK27" s="354">
        <f t="shared" si="13"/>
        <v>2429.6102174275834</v>
      </c>
      <c r="ML27" s="354">
        <f t="shared" si="13"/>
        <v>2483.0797781697365</v>
      </c>
      <c r="MM27" s="354">
        <f t="shared" si="13"/>
        <v>2599.8704218276207</v>
      </c>
      <c r="MN27" s="354">
        <f t="shared" si="13"/>
        <v>2707.9423514195191</v>
      </c>
      <c r="MO27" s="354">
        <f t="shared" si="13"/>
        <v>2686.0766926939273</v>
      </c>
      <c r="MP27" s="354">
        <f t="shared" si="13"/>
        <v>2985.7883213695686</v>
      </c>
      <c r="MQ27" s="354">
        <f t="shared" si="13"/>
        <v>2626.7843081630458</v>
      </c>
      <c r="MR27" s="354">
        <f t="shared" si="13"/>
        <v>2475.9098901128145</v>
      </c>
      <c r="MS27" s="354">
        <f t="shared" si="13"/>
        <v>2481.1618654592462</v>
      </c>
      <c r="MT27" s="354">
        <f t="shared" si="13"/>
        <v>2289.6353295690392</v>
      </c>
      <c r="MU27" s="354">
        <f t="shared" si="13"/>
        <v>2387.0801767328667</v>
      </c>
      <c r="MV27" s="354">
        <f t="shared" si="13"/>
        <v>2923.1652870303578</v>
      </c>
      <c r="MW27" s="354">
        <f t="shared" si="13"/>
        <v>2519.2040764069584</v>
      </c>
      <c r="MX27" s="354">
        <f t="shared" si="13"/>
        <v>2570.1169472297838</v>
      </c>
      <c r="MY27" s="354">
        <f t="shared" si="13"/>
        <v>2685.2822365577413</v>
      </c>
      <c r="MZ27" s="354">
        <f t="shared" si="13"/>
        <v>2795.3740780582561</v>
      </c>
      <c r="NA27" s="478">
        <f t="shared" si="13"/>
        <v>2725.9168467848808</v>
      </c>
    </row>
    <row r="28" spans="1:365" x14ac:dyDescent="0.2">
      <c r="A28" s="260" t="s">
        <v>601</v>
      </c>
      <c r="B28" s="258" t="s">
        <v>596</v>
      </c>
      <c r="C28" s="275">
        <v>2.5000000000000001E-2</v>
      </c>
      <c r="E28" s="263"/>
      <c r="F28" s="354">
        <f>$C28*F$25</f>
        <v>19834.609086437093</v>
      </c>
      <c r="G28" s="354">
        <f t="shared" si="8"/>
        <v>14143.152252928459</v>
      </c>
      <c r="H28" s="354">
        <f t="shared" si="8"/>
        <v>14335.951994992471</v>
      </c>
      <c r="I28" s="354">
        <f t="shared" si="8"/>
        <v>13403.047272478248</v>
      </c>
      <c r="J28" s="354">
        <f t="shared" si="8"/>
        <v>11066.906647916876</v>
      </c>
      <c r="K28" s="354">
        <f t="shared" si="8"/>
        <v>11706.49099511205</v>
      </c>
      <c r="L28" s="354">
        <f t="shared" si="8"/>
        <v>18404.229976394123</v>
      </c>
      <c r="M28" s="354">
        <f t="shared" si="8"/>
        <v>13403.850533043582</v>
      </c>
      <c r="N28" s="354">
        <f t="shared" si="8"/>
        <v>14432.540969724456</v>
      </c>
      <c r="O28" s="354">
        <f t="shared" si="8"/>
        <v>16118.491010571222</v>
      </c>
      <c r="P28" s="354">
        <f t="shared" si="8"/>
        <v>16707.145490821043</v>
      </c>
      <c r="Q28" s="354">
        <f t="shared" si="8"/>
        <v>16964.894749716826</v>
      </c>
      <c r="R28" s="354">
        <f t="shared" si="8"/>
        <v>20923.793613576712</v>
      </c>
      <c r="S28" s="354">
        <f t="shared" si="8"/>
        <v>16087.082978522807</v>
      </c>
      <c r="T28" s="354">
        <f t="shared" si="8"/>
        <v>14072.933780832956</v>
      </c>
      <c r="U28" s="354">
        <f t="shared" si="8"/>
        <v>13871.377321912189</v>
      </c>
      <c r="V28" s="354">
        <f t="shared" si="8"/>
        <v>11694.216100217411</v>
      </c>
      <c r="W28" s="354">
        <f t="shared" si="8"/>
        <v>12119.466639460377</v>
      </c>
      <c r="X28" s="354">
        <f t="shared" si="8"/>
        <v>18898.138896083878</v>
      </c>
      <c r="Y28" s="354">
        <f t="shared" si="8"/>
        <v>13902.046922606178</v>
      </c>
      <c r="Z28" s="354">
        <f t="shared" si="8"/>
        <v>14898.080837636204</v>
      </c>
      <c r="AA28" s="354">
        <f t="shared" si="8"/>
        <v>16586.432945058845</v>
      </c>
      <c r="AB28" s="354">
        <f t="shared" si="8"/>
        <v>17202.246035792527</v>
      </c>
      <c r="AC28" s="354">
        <f t="shared" si="8"/>
        <v>16799.568411689492</v>
      </c>
      <c r="AD28" s="354">
        <f t="shared" si="8"/>
        <v>21165.285643481548</v>
      </c>
      <c r="AE28" s="354">
        <f t="shared" si="8"/>
        <v>16392.646833211351</v>
      </c>
      <c r="AF28" s="354">
        <f t="shared" si="8"/>
        <v>14944.465000202063</v>
      </c>
      <c r="AG28" s="354">
        <f t="shared" si="8"/>
        <v>13877.221275643755</v>
      </c>
      <c r="AH28" s="354">
        <f t="shared" si="8"/>
        <v>12425.276933957521</v>
      </c>
      <c r="AI28" s="354">
        <f t="shared" si="8"/>
        <v>12076.737917465431</v>
      </c>
      <c r="AJ28" s="354">
        <f t="shared" si="8"/>
        <v>19157.266608278456</v>
      </c>
      <c r="AK28" s="354">
        <f t="shared" si="8"/>
        <v>14285.792974006999</v>
      </c>
      <c r="AL28" s="354">
        <f t="shared" si="8"/>
        <v>15222.564720098986</v>
      </c>
      <c r="AM28" s="354">
        <f t="shared" si="8"/>
        <v>16956.868832351054</v>
      </c>
      <c r="AN28" s="354">
        <f t="shared" si="8"/>
        <v>17635.417699978152</v>
      </c>
      <c r="AO28" s="354">
        <f t="shared" si="8"/>
        <v>18228.345107931927</v>
      </c>
      <c r="AP28" s="354">
        <f t="shared" si="8"/>
        <v>22014.962758238042</v>
      </c>
      <c r="AQ28" s="354">
        <f t="shared" si="8"/>
        <v>16072.773900622429</v>
      </c>
      <c r="AR28" s="354">
        <f t="shared" si="8"/>
        <v>16388.715063679374</v>
      </c>
      <c r="AS28" s="354">
        <f t="shared" si="8"/>
        <v>15294.934794888308</v>
      </c>
      <c r="AT28" s="354">
        <f t="shared" si="8"/>
        <v>12819.179524731533</v>
      </c>
      <c r="AU28" s="354">
        <f t="shared" si="8"/>
        <v>13499.458716190453</v>
      </c>
      <c r="AV28" s="354">
        <f t="shared" si="8"/>
        <v>20212.064095669797</v>
      </c>
      <c r="AW28" s="354">
        <f t="shared" si="8"/>
        <v>15105.595062186634</v>
      </c>
      <c r="AX28" s="354">
        <f t="shared" si="8"/>
        <v>16084.307505682882</v>
      </c>
      <c r="AY28" s="354">
        <f t="shared" si="8"/>
        <v>17740.968258533914</v>
      </c>
      <c r="AZ28" s="354">
        <f t="shared" si="8"/>
        <v>18382.275935998769</v>
      </c>
      <c r="BA28" s="354">
        <f t="shared" si="8"/>
        <v>18982.048237388717</v>
      </c>
      <c r="BB28" s="354">
        <f t="shared" si="8"/>
        <v>22717.130439323402</v>
      </c>
      <c r="BC28" s="354">
        <f t="shared" si="8"/>
        <v>17792.622791727263</v>
      </c>
      <c r="BD28" s="354">
        <f t="shared" si="8"/>
        <v>15785.785418755091</v>
      </c>
      <c r="BE28" s="354">
        <f t="shared" si="8"/>
        <v>15561.879810930504</v>
      </c>
      <c r="BF28" s="354">
        <f t="shared" si="8"/>
        <v>13313.525875081556</v>
      </c>
      <c r="BG28" s="354">
        <f t="shared" si="8"/>
        <v>13803.560222586795</v>
      </c>
      <c r="BH28" s="354">
        <f t="shared" si="8"/>
        <v>20640.111726740404</v>
      </c>
      <c r="BI28" s="354">
        <f t="shared" si="8"/>
        <v>15568.044774714564</v>
      </c>
      <c r="BJ28" s="354">
        <f t="shared" si="8"/>
        <v>16534.923722545431</v>
      </c>
      <c r="BK28" s="354">
        <f t="shared" si="8"/>
        <v>18213.366007925793</v>
      </c>
      <c r="BL28" s="354">
        <f t="shared" si="8"/>
        <v>18898.888012047119</v>
      </c>
      <c r="BM28" s="354">
        <f t="shared" si="8"/>
        <v>19021.977314350799</v>
      </c>
      <c r="BN28" s="354">
        <f t="shared" si="8"/>
        <v>23061.165407534281</v>
      </c>
      <c r="BO28" s="354">
        <f t="shared" si="8"/>
        <v>18190.868273578824</v>
      </c>
      <c r="BP28" s="354">
        <f t="shared" si="8"/>
        <v>16761.024975853954</v>
      </c>
      <c r="BQ28" s="354">
        <f t="shared" si="8"/>
        <v>15656.406711664902</v>
      </c>
      <c r="BR28" s="354">
        <f t="shared" si="8"/>
        <v>14125.713472715521</v>
      </c>
      <c r="BS28" s="354">
        <f t="shared" si="9"/>
        <v>13841.281748357966</v>
      </c>
      <c r="BT28" s="354">
        <f t="shared" si="9"/>
        <v>20976.809005154595</v>
      </c>
      <c r="BU28" s="354">
        <f t="shared" si="9"/>
        <v>16024.471226348382</v>
      </c>
      <c r="BV28" s="354">
        <f t="shared" si="9"/>
        <v>16929.222365403748</v>
      </c>
      <c r="BW28" s="354">
        <f t="shared" si="9"/>
        <v>18651.352878403224</v>
      </c>
      <c r="BX28" s="354">
        <f t="shared" si="9"/>
        <v>19399.652149002864</v>
      </c>
      <c r="BY28" s="354">
        <f t="shared" si="9"/>
        <v>17969.046997040856</v>
      </c>
      <c r="BZ28" s="354">
        <f t="shared" si="9"/>
        <v>22974.099444253105</v>
      </c>
      <c r="CA28" s="354">
        <f t="shared" si="9"/>
        <v>18290.71361180428</v>
      </c>
      <c r="CB28" s="354">
        <f t="shared" si="9"/>
        <v>16168.841355435132</v>
      </c>
      <c r="CC28" s="354">
        <f t="shared" si="9"/>
        <v>16173.88540662127</v>
      </c>
      <c r="CD28" s="354">
        <f t="shared" si="9"/>
        <v>14668.989836514529</v>
      </c>
      <c r="CE28" s="354">
        <f t="shared" si="9"/>
        <v>14207.369721418871</v>
      </c>
      <c r="CF28" s="354">
        <f t="shared" si="9"/>
        <v>21491.39724977926</v>
      </c>
      <c r="CG28" s="354">
        <f t="shared" si="9"/>
        <v>16546.989587638451</v>
      </c>
      <c r="CH28" s="354">
        <f t="shared" si="9"/>
        <v>17434.526795053989</v>
      </c>
      <c r="CI28" s="354">
        <f t="shared" si="9"/>
        <v>19177.552378829838</v>
      </c>
      <c r="CJ28" s="354">
        <f t="shared" si="9"/>
        <v>19965.822160471987</v>
      </c>
      <c r="CK28" s="354">
        <f t="shared" si="9"/>
        <v>19494.241408999642</v>
      </c>
      <c r="CL28" s="354">
        <f t="shared" si="9"/>
        <v>23926.326490877778</v>
      </c>
      <c r="CM28" s="354">
        <f t="shared" si="9"/>
        <v>19124.68646076649</v>
      </c>
      <c r="CN28" s="354">
        <f t="shared" si="9"/>
        <v>17060.02734288622</v>
      </c>
      <c r="CO28" s="354">
        <f t="shared" si="9"/>
        <v>16979.71291453714</v>
      </c>
      <c r="CP28" s="354">
        <f t="shared" si="9"/>
        <v>15179.162090685988</v>
      </c>
      <c r="CQ28" s="354">
        <f t="shared" si="9"/>
        <v>14866.483341108808</v>
      </c>
      <c r="CR28" s="354">
        <f t="shared" si="9"/>
        <v>22174.477196360269</v>
      </c>
      <c r="CS28" s="354">
        <f t="shared" si="9"/>
        <v>17170.049673878893</v>
      </c>
      <c r="CT28" s="354">
        <f t="shared" si="9"/>
        <v>18057.021790372946</v>
      </c>
      <c r="CU28" s="354">
        <f t="shared" si="9"/>
        <v>19796.980780408841</v>
      </c>
      <c r="CV28" s="354">
        <f t="shared" si="9"/>
        <v>20606.462563301931</v>
      </c>
      <c r="CW28" s="354">
        <f t="shared" si="9"/>
        <v>20531.316072096837</v>
      </c>
      <c r="CX28" s="354">
        <f t="shared" si="9"/>
        <v>24718.471732775823</v>
      </c>
      <c r="CY28" s="354">
        <f t="shared" si="9"/>
        <v>18796.838119871667</v>
      </c>
      <c r="CZ28" s="354">
        <f t="shared" si="9"/>
        <v>19052.796388559331</v>
      </c>
      <c r="DA28" s="354">
        <f t="shared" si="9"/>
        <v>18054.131256784542</v>
      </c>
      <c r="DB28" s="354">
        <f t="shared" si="9"/>
        <v>15526.690787219499</v>
      </c>
      <c r="DC28" s="354">
        <f t="shared" si="9"/>
        <v>16355.419075128768</v>
      </c>
      <c r="DD28" s="354">
        <f t="shared" si="9"/>
        <v>23217.445989222135</v>
      </c>
      <c r="DE28" s="354">
        <f t="shared" si="9"/>
        <v>18010.195590276526</v>
      </c>
      <c r="DF28" s="354">
        <f t="shared" si="9"/>
        <v>18961.716620152227</v>
      </c>
      <c r="DG28" s="354">
        <f t="shared" si="9"/>
        <v>20622.767415120761</v>
      </c>
      <c r="DH28" s="354">
        <f t="shared" si="9"/>
        <v>21406.784167408372</v>
      </c>
      <c r="DI28" s="354">
        <f t="shared" si="9"/>
        <v>21881.045867622881</v>
      </c>
      <c r="DJ28" s="354">
        <f t="shared" si="9"/>
        <v>25695.011953670837</v>
      </c>
      <c r="DK28" s="354">
        <f t="shared" si="9"/>
        <v>20730.488669905066</v>
      </c>
      <c r="DL28" s="354">
        <f t="shared" si="9"/>
        <v>18698.522234832239</v>
      </c>
      <c r="DM28" s="354">
        <f t="shared" si="9"/>
        <v>18519.515490186535</v>
      </c>
      <c r="DN28" s="354">
        <f t="shared" si="9"/>
        <v>16191.095785975565</v>
      </c>
      <c r="DO28" s="354">
        <f t="shared" si="9"/>
        <v>16822.67988661836</v>
      </c>
      <c r="DP28" s="354">
        <f t="shared" si="9"/>
        <v>23795.471670388968</v>
      </c>
      <c r="DQ28" s="354">
        <f t="shared" si="9"/>
        <v>18607.507684167278</v>
      </c>
      <c r="DR28" s="354">
        <f t="shared" si="9"/>
        <v>19537.672678714716</v>
      </c>
      <c r="DS28" s="354">
        <f t="shared" si="9"/>
        <v>21212.610828685934</v>
      </c>
      <c r="DT28" s="354">
        <f t="shared" si="9"/>
        <v>22037.797460170153</v>
      </c>
      <c r="DU28" s="354">
        <f t="shared" si="9"/>
        <v>22545.598896777497</v>
      </c>
      <c r="DV28" s="354">
        <f t="shared" si="9"/>
        <v>26346.321285309354</v>
      </c>
      <c r="DW28" s="354">
        <f t="shared" si="9"/>
        <v>21370.551548814172</v>
      </c>
      <c r="DX28" s="354">
        <f t="shared" si="9"/>
        <v>19943.243361859149</v>
      </c>
      <c r="DY28" s="354">
        <f t="shared" si="9"/>
        <v>18830.708884872271</v>
      </c>
      <c r="DZ28" s="354">
        <f t="shared" si="9"/>
        <v>17188.749043666852</v>
      </c>
      <c r="EA28" s="354">
        <f t="shared" si="9"/>
        <v>17036.365263700292</v>
      </c>
      <c r="EB28" s="354">
        <f t="shared" si="9"/>
        <v>24293.170184932831</v>
      </c>
      <c r="EC28" s="354">
        <f t="shared" si="9"/>
        <v>19208.214708439376</v>
      </c>
      <c r="ED28" s="354">
        <f t="shared" si="9"/>
        <v>20065.409791483176</v>
      </c>
      <c r="EE28" s="354">
        <f t="shared" si="10"/>
        <v>21775.106361553884</v>
      </c>
      <c r="EF28" s="354">
        <f t="shared" si="10"/>
        <v>22659.251497067842</v>
      </c>
      <c r="EG28" s="354">
        <f t="shared" si="10"/>
        <v>21135.879102311108</v>
      </c>
      <c r="EH28" s="354">
        <f t="shared" si="10"/>
        <v>26184.844375945515</v>
      </c>
      <c r="EI28" s="354">
        <f t="shared" si="10"/>
        <v>20387.63969327309</v>
      </c>
      <c r="EJ28" s="354">
        <f t="shared" si="10"/>
        <v>20538.963171513577</v>
      </c>
      <c r="EK28" s="354">
        <f t="shared" si="10"/>
        <v>19697.827333046924</v>
      </c>
      <c r="EL28" s="354">
        <f t="shared" si="10"/>
        <v>17185.480746714176</v>
      </c>
      <c r="EM28" s="354">
        <f t="shared" si="10"/>
        <v>18131.103206468295</v>
      </c>
      <c r="EN28" s="354">
        <f t="shared" si="10"/>
        <v>25122.004430858909</v>
      </c>
      <c r="EO28" s="354">
        <f t="shared" si="10"/>
        <v>19871.267118975666</v>
      </c>
      <c r="EP28" s="354">
        <f t="shared" si="10"/>
        <v>20820.90946159423</v>
      </c>
      <c r="EQ28" s="354">
        <f t="shared" si="10"/>
        <v>22499.357019898431</v>
      </c>
      <c r="ER28" s="354">
        <f t="shared" si="10"/>
        <v>23389.212315639754</v>
      </c>
      <c r="ES28" s="354">
        <f t="shared" si="10"/>
        <v>23463.805871400415</v>
      </c>
      <c r="ET28" s="354">
        <f t="shared" si="10"/>
        <v>27536.242025032083</v>
      </c>
      <c r="EU28" s="354">
        <f t="shared" si="10"/>
        <v>22590.200061777672</v>
      </c>
      <c r="EV28" s="354">
        <f t="shared" si="10"/>
        <v>20527.371203511964</v>
      </c>
      <c r="EW28" s="354">
        <f t="shared" si="10"/>
        <v>20414.67716526995</v>
      </c>
      <c r="EX28" s="354">
        <f t="shared" si="10"/>
        <v>18054.141663871062</v>
      </c>
      <c r="EY28" s="354">
        <f t="shared" si="10"/>
        <v>18789.019761439289</v>
      </c>
      <c r="EZ28" s="354">
        <f t="shared" si="10"/>
        <v>25864.621099196258</v>
      </c>
      <c r="FA28" s="354">
        <f t="shared" si="10"/>
        <v>20610.20398028355</v>
      </c>
      <c r="FB28" s="354">
        <f t="shared" si="10"/>
        <v>21523.407227711523</v>
      </c>
      <c r="FC28" s="354">
        <f t="shared" si="10"/>
        <v>23202.394566902803</v>
      </c>
      <c r="FD28" s="354">
        <f t="shared" si="10"/>
        <v>24124.81932554728</v>
      </c>
      <c r="FE28" s="354">
        <f t="shared" si="10"/>
        <v>23533.570261497225</v>
      </c>
      <c r="FF28" s="354">
        <f t="shared" si="10"/>
        <v>28006.093118726149</v>
      </c>
      <c r="FG28" s="354">
        <f t="shared" si="10"/>
        <v>23123.798029386195</v>
      </c>
      <c r="FH28" s="354">
        <f t="shared" si="10"/>
        <v>21619.550806893028</v>
      </c>
      <c r="FI28" s="354">
        <f t="shared" si="10"/>
        <v>20639.015374866656</v>
      </c>
      <c r="FJ28" s="354">
        <f t="shared" si="10"/>
        <v>18997.194100549114</v>
      </c>
      <c r="FK28" s="354">
        <f t="shared" si="10"/>
        <v>18963.100068852546</v>
      </c>
      <c r="FL28" s="354">
        <f t="shared" si="10"/>
        <v>26345.531456823679</v>
      </c>
      <c r="FM28" s="354">
        <f t="shared" si="10"/>
        <v>21207.933051440545</v>
      </c>
      <c r="FN28" s="354">
        <f t="shared" si="10"/>
        <v>22058.476063547063</v>
      </c>
      <c r="FO28" s="354">
        <f t="shared" si="10"/>
        <v>23782.01877655787</v>
      </c>
      <c r="FP28" s="354">
        <f t="shared" si="10"/>
        <v>24773.598486313018</v>
      </c>
      <c r="FQ28" s="354">
        <f t="shared" si="10"/>
        <v>24588.12311297495</v>
      </c>
      <c r="FR28" s="354">
        <f t="shared" si="10"/>
        <v>28835.923947256608</v>
      </c>
      <c r="FS28" s="354">
        <f t="shared" si="10"/>
        <v>23907.565427880978</v>
      </c>
      <c r="FT28" s="354">
        <f t="shared" si="10"/>
        <v>21827.907339397392</v>
      </c>
      <c r="FU28" s="354">
        <f t="shared" si="10"/>
        <v>21763.246168242571</v>
      </c>
      <c r="FV28" s="354">
        <f t="shared" si="10"/>
        <v>19381.87345946833</v>
      </c>
      <c r="FW28" s="354">
        <f t="shared" si="10"/>
        <v>20191.565187986649</v>
      </c>
      <c r="FX28" s="354">
        <f t="shared" si="10"/>
        <v>27340.992593564315</v>
      </c>
      <c r="FY28" s="354">
        <f t="shared" si="10"/>
        <v>22040.550897738907</v>
      </c>
      <c r="FZ28" s="354">
        <f t="shared" si="10"/>
        <v>22942.591504174172</v>
      </c>
      <c r="GA28" s="354">
        <f t="shared" si="10"/>
        <v>24625.086309042283</v>
      </c>
      <c r="GB28" s="354">
        <f t="shared" si="10"/>
        <v>25616.825594123948</v>
      </c>
      <c r="GC28" s="354">
        <f t="shared" si="10"/>
        <v>26036.270311200326</v>
      </c>
      <c r="GD28" s="354">
        <f t="shared" si="10"/>
        <v>29897.406530739754</v>
      </c>
      <c r="GE28" s="354">
        <f t="shared" si="10"/>
        <v>24870.663023270248</v>
      </c>
      <c r="GF28" s="354">
        <f t="shared" si="10"/>
        <v>22815.193640302325</v>
      </c>
      <c r="GG28" s="354">
        <f t="shared" si="10"/>
        <v>22689.830708746445</v>
      </c>
      <c r="GH28" s="354">
        <f t="shared" si="10"/>
        <v>20248.819011245738</v>
      </c>
      <c r="GI28" s="354">
        <f t="shared" si="10"/>
        <v>21073.724235110669</v>
      </c>
      <c r="GJ28" s="354">
        <f t="shared" si="10"/>
        <v>28230.961950973811</v>
      </c>
      <c r="GK28" s="354">
        <f t="shared" si="10"/>
        <v>22883.177169755218</v>
      </c>
      <c r="GL28" s="354">
        <f t="shared" si="10"/>
        <v>23762.339392247257</v>
      </c>
      <c r="GM28" s="354">
        <f t="shared" si="10"/>
        <v>25431.669648961226</v>
      </c>
      <c r="GN28" s="354">
        <f t="shared" si="10"/>
        <v>26447.19093061766</v>
      </c>
      <c r="GO28" s="354">
        <f t="shared" si="10"/>
        <v>26368.40040500847</v>
      </c>
      <c r="GP28" s="354">
        <f t="shared" si="10"/>
        <v>30520.546793174683</v>
      </c>
      <c r="GQ28" s="354">
        <f t="shared" si="11"/>
        <v>24473.148673936445</v>
      </c>
      <c r="GR28" s="354">
        <f t="shared" si="11"/>
        <v>24681.664226722707</v>
      </c>
      <c r="GS28" s="354">
        <f t="shared" si="11"/>
        <v>23725.570184272507</v>
      </c>
      <c r="GT28" s="354">
        <f t="shared" si="11"/>
        <v>21026.958812399473</v>
      </c>
      <c r="GU28" s="354">
        <f t="shared" si="11"/>
        <v>22099.045384471363</v>
      </c>
      <c r="GV28" s="354">
        <f t="shared" si="11"/>
        <v>29193.733457652375</v>
      </c>
      <c r="GW28" s="354">
        <f t="shared" si="11"/>
        <v>23762.479679773434</v>
      </c>
      <c r="GX28" s="354">
        <f t="shared" si="11"/>
        <v>24637.496829088348</v>
      </c>
      <c r="GY28" s="354">
        <f t="shared" si="11"/>
        <v>26284.065538750328</v>
      </c>
      <c r="GZ28" s="354">
        <f t="shared" si="11"/>
        <v>27316.338621900995</v>
      </c>
      <c r="HA28" s="354">
        <f t="shared" si="11"/>
        <v>25660.673841105276</v>
      </c>
      <c r="HB28" s="354">
        <f t="shared" si="11"/>
        <v>30756.35805246446</v>
      </c>
      <c r="HC28" s="354">
        <f t="shared" si="11"/>
        <v>25930.217381764465</v>
      </c>
      <c r="HD28" s="354">
        <f t="shared" si="11"/>
        <v>23732.082245205911</v>
      </c>
      <c r="HE28" s="354">
        <f t="shared" si="11"/>
        <v>23818.673367819836</v>
      </c>
      <c r="HF28" s="354">
        <f t="shared" si="11"/>
        <v>21435.668689119368</v>
      </c>
      <c r="HG28" s="354">
        <f t="shared" si="11"/>
        <v>22369.371260513944</v>
      </c>
      <c r="HH28" s="354">
        <f t="shared" si="11"/>
        <v>29655.432611101071</v>
      </c>
      <c r="HI28" s="354">
        <f t="shared" si="11"/>
        <v>24295.463074233139</v>
      </c>
      <c r="HJ28" s="354">
        <f t="shared" si="11"/>
        <v>25188.290911404583</v>
      </c>
      <c r="HK28" s="354">
        <f t="shared" si="11"/>
        <v>26884.790879494692</v>
      </c>
      <c r="HL28" s="354">
        <f t="shared" si="11"/>
        <v>27993.659009283991</v>
      </c>
      <c r="HM28" s="354">
        <f t="shared" si="11"/>
        <v>27955.668148113895</v>
      </c>
      <c r="HN28" s="354">
        <f t="shared" si="11"/>
        <v>32108.122586040859</v>
      </c>
      <c r="HO28" s="354">
        <f t="shared" si="11"/>
        <v>27099.601193247992</v>
      </c>
      <c r="HP28" s="354">
        <f t="shared" si="11"/>
        <v>25007.249234442916</v>
      </c>
      <c r="HQ28" s="354">
        <f t="shared" si="11"/>
        <v>24956.10714618941</v>
      </c>
      <c r="HR28" s="354">
        <f t="shared" si="11"/>
        <v>22904.19865194241</v>
      </c>
      <c r="HS28" s="354">
        <f t="shared" si="11"/>
        <v>22928.769921958246</v>
      </c>
      <c r="HT28" s="354">
        <f t="shared" si="11"/>
        <v>30553.27499883742</v>
      </c>
      <c r="HU28" s="354">
        <f t="shared" si="11"/>
        <v>25231.220837072095</v>
      </c>
      <c r="HV28" s="354">
        <f t="shared" si="11"/>
        <v>26008.203370205705</v>
      </c>
      <c r="HW28" s="354">
        <f t="shared" si="11"/>
        <v>27724.598912483572</v>
      </c>
      <c r="HX28" s="354">
        <f t="shared" si="11"/>
        <v>28877.243688498991</v>
      </c>
      <c r="HY28" s="354">
        <f t="shared" si="11"/>
        <v>28576.477778214758</v>
      </c>
      <c r="HZ28" s="354">
        <f t="shared" si="11"/>
        <v>32879.226641667912</v>
      </c>
      <c r="IA28" s="354">
        <f t="shared" si="11"/>
        <v>26825.333667879302</v>
      </c>
      <c r="IB28" s="354">
        <f t="shared" si="11"/>
        <v>27012.62070683737</v>
      </c>
      <c r="IC28" s="354">
        <f t="shared" si="11"/>
        <v>26109.489854019106</v>
      </c>
      <c r="ID28" s="354">
        <f t="shared" si="11"/>
        <v>23359.794812338187</v>
      </c>
      <c r="IE28" s="354">
        <f t="shared" si="11"/>
        <v>24548.299494489525</v>
      </c>
      <c r="IF28" s="354">
        <f t="shared" si="11"/>
        <v>31756.066945635808</v>
      </c>
      <c r="IG28" s="354">
        <f t="shared" si="11"/>
        <v>26240.070482468607</v>
      </c>
      <c r="IH28" s="354">
        <f t="shared" si="11"/>
        <v>27090.608082890147</v>
      </c>
      <c r="II28" s="354">
        <f t="shared" si="11"/>
        <v>28737.960793069356</v>
      </c>
      <c r="IJ28" s="354">
        <f t="shared" si="11"/>
        <v>29881.825595858696</v>
      </c>
      <c r="IK28" s="354">
        <f t="shared" si="11"/>
        <v>30131.710011335679</v>
      </c>
      <c r="IL28" s="354">
        <f t="shared" si="11"/>
        <v>34070.082354042876</v>
      </c>
      <c r="IM28" s="354">
        <f t="shared" si="11"/>
        <v>28974.804435341113</v>
      </c>
      <c r="IN28" s="354">
        <f t="shared" si="11"/>
        <v>26876.333942233941</v>
      </c>
      <c r="IO28" s="354">
        <f t="shared" si="11"/>
        <v>26798.209192639202</v>
      </c>
      <c r="IP28" s="354">
        <f t="shared" si="11"/>
        <v>24244.687315424857</v>
      </c>
      <c r="IQ28" s="354">
        <f t="shared" si="11"/>
        <v>25246.683547450375</v>
      </c>
      <c r="IR28" s="354">
        <f t="shared" si="11"/>
        <v>32575.146004949056</v>
      </c>
      <c r="IS28" s="354">
        <f t="shared" si="11"/>
        <v>27072.349612791291</v>
      </c>
      <c r="IT28" s="354">
        <f t="shared" si="11"/>
        <v>27900.175897698402</v>
      </c>
      <c r="IU28" s="354">
        <f t="shared" si="11"/>
        <v>29561.948389426248</v>
      </c>
      <c r="IV28" s="354">
        <f t="shared" si="11"/>
        <v>30756.311983761501</v>
      </c>
      <c r="IW28" s="354">
        <f t="shared" si="11"/>
        <v>31034.94299236291</v>
      </c>
      <c r="IX28" s="354">
        <f t="shared" si="11"/>
        <v>34964.099374299745</v>
      </c>
      <c r="IY28" s="354">
        <f t="shared" si="11"/>
        <v>29855.029707030062</v>
      </c>
      <c r="IZ28" s="354">
        <f t="shared" si="11"/>
        <v>28360.149694964566</v>
      </c>
      <c r="JA28" s="354">
        <f t="shared" si="11"/>
        <v>27351.296996822668</v>
      </c>
      <c r="JB28" s="354">
        <f t="shared" si="11"/>
        <v>25479.14483497254</v>
      </c>
      <c r="JC28" s="354">
        <f t="shared" si="12"/>
        <v>25706.304891386666</v>
      </c>
      <c r="JD28" s="354">
        <f t="shared" si="12"/>
        <v>33327.513974586938</v>
      </c>
      <c r="JE28" s="354">
        <f t="shared" si="12"/>
        <v>27920.327069930892</v>
      </c>
      <c r="JF28" s="354">
        <f t="shared" si="12"/>
        <v>28672.848509404535</v>
      </c>
      <c r="JG28" s="354">
        <f t="shared" si="12"/>
        <v>30369.163092593582</v>
      </c>
      <c r="JH28" s="354">
        <f t="shared" si="12"/>
        <v>31631.430845001916</v>
      </c>
      <c r="JI28" s="354">
        <f t="shared" si="12"/>
        <v>31420.559960396269</v>
      </c>
      <c r="JJ28" s="354">
        <f t="shared" si="12"/>
        <v>35660.819403507921</v>
      </c>
      <c r="JK28" s="354">
        <f t="shared" si="12"/>
        <v>29544.844967169065</v>
      </c>
      <c r="JL28" s="354">
        <f t="shared" si="12"/>
        <v>29719.635731688213</v>
      </c>
      <c r="JM28" s="354">
        <f t="shared" si="12"/>
        <v>28830.529191131129</v>
      </c>
      <c r="JN28" s="354">
        <f t="shared" si="12"/>
        <v>26000.570674196701</v>
      </c>
      <c r="JO28" s="354">
        <f t="shared" si="12"/>
        <v>27300.779888804496</v>
      </c>
      <c r="JP28" s="354">
        <f t="shared" si="12"/>
        <v>34614.024410599646</v>
      </c>
      <c r="JQ28" s="354">
        <f t="shared" si="12"/>
        <v>28994.631461519046</v>
      </c>
      <c r="JR28" s="354">
        <f t="shared" si="12"/>
        <v>29809.713367044787</v>
      </c>
      <c r="JS28" s="354">
        <f t="shared" si="12"/>
        <v>31449.97066440132</v>
      </c>
      <c r="JT28" s="354">
        <f t="shared" si="12"/>
        <v>32707.208880040169</v>
      </c>
      <c r="JU28" s="354">
        <f t="shared" si="12"/>
        <v>32525.962946660555</v>
      </c>
      <c r="JV28" s="354">
        <f t="shared" si="12"/>
        <v>36721.461926967822</v>
      </c>
      <c r="JW28" s="354">
        <f t="shared" si="12"/>
        <v>31625.68974103732</v>
      </c>
      <c r="JX28" s="354">
        <f t="shared" si="12"/>
        <v>29484.08728602315</v>
      </c>
      <c r="JY28" s="354">
        <f t="shared" si="12"/>
        <v>29473.510633381637</v>
      </c>
      <c r="JZ28" s="354">
        <f t="shared" si="12"/>
        <v>26866.287634721084</v>
      </c>
      <c r="KA28" s="354">
        <f t="shared" si="12"/>
        <v>27994.79407551956</v>
      </c>
      <c r="KB28" s="354">
        <f t="shared" si="12"/>
        <v>35448.969420203233</v>
      </c>
      <c r="KC28" s="354">
        <f t="shared" si="12"/>
        <v>29853.78446443862</v>
      </c>
      <c r="KD28" s="354">
        <f t="shared" si="12"/>
        <v>30654.890901629216</v>
      </c>
      <c r="KE28" s="354">
        <f t="shared" si="12"/>
        <v>32317.948044116099</v>
      </c>
      <c r="KF28" s="354">
        <f t="shared" si="12"/>
        <v>33635.333391825501</v>
      </c>
      <c r="KG28" s="354">
        <f t="shared" si="12"/>
        <v>32796.849417763253</v>
      </c>
      <c r="KH28" s="354">
        <f t="shared" si="12"/>
        <v>37408.208914552175</v>
      </c>
      <c r="KI28" s="354">
        <f t="shared" si="12"/>
        <v>32382.740344560967</v>
      </c>
      <c r="KJ28" s="354">
        <f t="shared" si="12"/>
        <v>30806.065072868543</v>
      </c>
      <c r="KK28" s="354">
        <f t="shared" si="12"/>
        <v>29936.745040232574</v>
      </c>
      <c r="KL28" s="354">
        <f t="shared" si="12"/>
        <v>28047.715359283146</v>
      </c>
      <c r="KM28" s="354">
        <f t="shared" si="12"/>
        <v>28421.074999583903</v>
      </c>
      <c r="KN28" s="354">
        <f t="shared" si="12"/>
        <v>36194.717927774902</v>
      </c>
      <c r="KO28" s="354">
        <f t="shared" si="12"/>
        <v>30711.052535849158</v>
      </c>
      <c r="KP28" s="354">
        <f t="shared" si="12"/>
        <v>31449.142260314969</v>
      </c>
      <c r="KQ28" s="354">
        <f t="shared" si="12"/>
        <v>33158.2658855829</v>
      </c>
      <c r="KR28" s="354">
        <f t="shared" si="12"/>
        <v>34555.810498919556</v>
      </c>
      <c r="KS28" s="354">
        <f t="shared" si="12"/>
        <v>34118.421189473527</v>
      </c>
      <c r="KT28" s="354">
        <f t="shared" si="12"/>
        <v>38510.066830867036</v>
      </c>
      <c r="KU28" s="354">
        <f t="shared" si="12"/>
        <v>33436.188657256898</v>
      </c>
      <c r="KV28" s="354">
        <f t="shared" si="12"/>
        <v>31283.288269125358</v>
      </c>
      <c r="KW28" s="354">
        <f t="shared" si="12"/>
        <v>31333.20037851431</v>
      </c>
      <c r="KX28" s="354">
        <f t="shared" si="12"/>
        <v>28699.251149124164</v>
      </c>
      <c r="KY28" s="354">
        <f t="shared" si="12"/>
        <v>29926.621026473757</v>
      </c>
      <c r="KZ28" s="354">
        <f t="shared" si="12"/>
        <v>37477.012522422207</v>
      </c>
      <c r="LA28" s="354">
        <f t="shared" si="12"/>
        <v>31822.492464857281</v>
      </c>
      <c r="LB28" s="354">
        <f t="shared" si="12"/>
        <v>32609.612055298141</v>
      </c>
      <c r="LC28" s="354">
        <f t="shared" si="12"/>
        <v>34277.527503291101</v>
      </c>
      <c r="LD28" s="354">
        <f t="shared" si="12"/>
        <v>35685.132577778262</v>
      </c>
      <c r="LE28" s="354">
        <f t="shared" si="12"/>
        <v>35799.332729580281</v>
      </c>
      <c r="LF28" s="354">
        <f t="shared" si="12"/>
        <v>39837.383036809595</v>
      </c>
      <c r="LG28" s="354">
        <f t="shared" si="12"/>
        <v>34667.576502567004</v>
      </c>
      <c r="LH28" s="354">
        <f t="shared" si="12"/>
        <v>32534.610819268521</v>
      </c>
      <c r="LI28" s="354">
        <f t="shared" si="12"/>
        <v>32531.510062532576</v>
      </c>
      <c r="LJ28" s="354">
        <f t="shared" si="12"/>
        <v>29834.55022590841</v>
      </c>
      <c r="LK28" s="354">
        <f t="shared" si="12"/>
        <v>31088.334676436836</v>
      </c>
      <c r="LL28" s="354">
        <f t="shared" si="12"/>
        <v>38657.826367641224</v>
      </c>
      <c r="LM28" s="354">
        <f t="shared" si="12"/>
        <v>32948.722112649259</v>
      </c>
      <c r="LN28" s="354">
        <f t="shared" si="12"/>
        <v>33711.110857747757</v>
      </c>
      <c r="LO28" s="354">
        <f t="shared" si="13"/>
        <v>35366.314673991576</v>
      </c>
      <c r="LP28" s="354">
        <f t="shared" si="13"/>
        <v>36808.33112693335</v>
      </c>
      <c r="LQ28" s="354">
        <f t="shared" si="13"/>
        <v>36466.034558453423</v>
      </c>
      <c r="LR28" s="354">
        <f t="shared" si="13"/>
        <v>40770.955311481041</v>
      </c>
      <c r="LS28" s="354">
        <f t="shared" si="13"/>
        <v>34571.948698593042</v>
      </c>
      <c r="LT28" s="354">
        <f t="shared" si="13"/>
        <v>34704.566340775818</v>
      </c>
      <c r="LU28" s="354">
        <f t="shared" si="13"/>
        <v>33869.214205947887</v>
      </c>
      <c r="LV28" s="354">
        <f t="shared" si="13"/>
        <v>30906.257563747804</v>
      </c>
      <c r="LW28" s="354">
        <f t="shared" si="13"/>
        <v>32416.672719513714</v>
      </c>
      <c r="LX28" s="354">
        <f t="shared" si="13"/>
        <v>39932.123601968138</v>
      </c>
      <c r="LY28" s="354">
        <f t="shared" si="13"/>
        <v>34129.810704952186</v>
      </c>
      <c r="LZ28" s="354">
        <f t="shared" si="13"/>
        <v>34884.520685338721</v>
      </c>
      <c r="MA28" s="354">
        <f t="shared" si="13"/>
        <v>36515.954715989275</v>
      </c>
      <c r="MB28" s="354">
        <f t="shared" si="13"/>
        <v>37984.417102130559</v>
      </c>
      <c r="MC28" s="354">
        <f t="shared" si="13"/>
        <v>36058.505816672056</v>
      </c>
      <c r="MD28" s="354">
        <f t="shared" si="13"/>
        <v>41311.01954884232</v>
      </c>
      <c r="ME28" s="354">
        <f t="shared" si="13"/>
        <v>36329.624851468012</v>
      </c>
      <c r="MF28" s="354">
        <f t="shared" si="13"/>
        <v>34053.838418370426</v>
      </c>
      <c r="MG28" s="354">
        <f t="shared" si="13"/>
        <v>34264.04685722931</v>
      </c>
      <c r="MH28" s="354">
        <f t="shared" si="13"/>
        <v>31610.333876747227</v>
      </c>
      <c r="MI28" s="354">
        <f t="shared" si="13"/>
        <v>32992.877299302105</v>
      </c>
      <c r="MJ28" s="354">
        <f t="shared" si="13"/>
        <v>40709.773576250045</v>
      </c>
      <c r="MK28" s="354">
        <f t="shared" si="13"/>
        <v>34969.821606747471</v>
      </c>
      <c r="ML28" s="354">
        <f t="shared" si="13"/>
        <v>35739.418716247594</v>
      </c>
      <c r="MM28" s="354">
        <f t="shared" si="13"/>
        <v>37420.407685078004</v>
      </c>
      <c r="MN28" s="354">
        <f t="shared" si="13"/>
        <v>38975.906617135937</v>
      </c>
      <c r="MO28" s="354">
        <f t="shared" si="13"/>
        <v>38661.190215524191</v>
      </c>
      <c r="MP28" s="354">
        <f t="shared" si="13"/>
        <v>42974.994180076086</v>
      </c>
      <c r="MQ28" s="354">
        <f t="shared" si="13"/>
        <v>37807.784144537662</v>
      </c>
      <c r="MR28" s="354">
        <f t="shared" si="13"/>
        <v>35636.221213828307</v>
      </c>
      <c r="MS28" s="354">
        <f t="shared" si="13"/>
        <v>35711.813849894104</v>
      </c>
      <c r="MT28" s="354">
        <f t="shared" si="13"/>
        <v>32955.137595819826</v>
      </c>
      <c r="MU28" s="354">
        <f t="shared" si="13"/>
        <v>34357.678998293741</v>
      </c>
      <c r="MV28" s="354">
        <f t="shared" si="13"/>
        <v>42073.649460825582</v>
      </c>
      <c r="MW28" s="354">
        <f t="shared" si="13"/>
        <v>36259.362308830154</v>
      </c>
      <c r="MX28" s="354">
        <f t="shared" si="13"/>
        <v>36992.160515468684</v>
      </c>
      <c r="MY28" s="354">
        <f t="shared" si="13"/>
        <v>38649.755463909489</v>
      </c>
      <c r="MZ28" s="354">
        <f t="shared" si="13"/>
        <v>40234.327355324858</v>
      </c>
      <c r="NA28" s="478">
        <f t="shared" si="13"/>
        <v>39234.616797019662</v>
      </c>
    </row>
    <row r="29" spans="1:365" x14ac:dyDescent="0.2">
      <c r="A29" s="260" t="s">
        <v>601</v>
      </c>
      <c r="B29" s="258" t="s">
        <v>597</v>
      </c>
      <c r="C29" s="275">
        <v>1.0999999999999999E-2</v>
      </c>
      <c r="E29" s="263"/>
      <c r="F29" s="355">
        <f>$C29*F$25</f>
        <v>8727.2279980323183</v>
      </c>
      <c r="G29" s="355">
        <f t="shared" si="8"/>
        <v>6222.9869912885215</v>
      </c>
      <c r="H29" s="355">
        <f t="shared" si="8"/>
        <v>6307.8188777966861</v>
      </c>
      <c r="I29" s="355">
        <f t="shared" si="8"/>
        <v>5897.3407998904286</v>
      </c>
      <c r="J29" s="355">
        <f t="shared" si="8"/>
        <v>4869.4389250834247</v>
      </c>
      <c r="K29" s="355">
        <f t="shared" si="8"/>
        <v>5150.8560378493021</v>
      </c>
      <c r="L29" s="355">
        <f t="shared" si="8"/>
        <v>8097.8611896134134</v>
      </c>
      <c r="M29" s="355">
        <f t="shared" si="8"/>
        <v>5897.6942345391753</v>
      </c>
      <c r="N29" s="355">
        <f t="shared" si="8"/>
        <v>6350.3180266787604</v>
      </c>
      <c r="O29" s="355">
        <f t="shared" si="8"/>
        <v>7092.1360446513372</v>
      </c>
      <c r="P29" s="355">
        <f t="shared" si="8"/>
        <v>7351.1440159612584</v>
      </c>
      <c r="Q29" s="355">
        <f t="shared" si="8"/>
        <v>7464.5536898754035</v>
      </c>
      <c r="R29" s="355">
        <f t="shared" si="8"/>
        <v>9206.4691899737518</v>
      </c>
      <c r="S29" s="355">
        <f t="shared" si="8"/>
        <v>7078.3165105500348</v>
      </c>
      <c r="T29" s="355">
        <f t="shared" si="8"/>
        <v>6192.0908635665</v>
      </c>
      <c r="U29" s="355">
        <f t="shared" si="8"/>
        <v>6103.4060216413627</v>
      </c>
      <c r="V29" s="355">
        <f t="shared" si="8"/>
        <v>5145.4550840956599</v>
      </c>
      <c r="W29" s="355">
        <f t="shared" si="8"/>
        <v>5332.5653213625646</v>
      </c>
      <c r="X29" s="355">
        <f t="shared" si="8"/>
        <v>8315.1811142769038</v>
      </c>
      <c r="Y29" s="355">
        <f t="shared" si="8"/>
        <v>6116.9006459467173</v>
      </c>
      <c r="Z29" s="355">
        <f t="shared" si="8"/>
        <v>6555.1555685599287</v>
      </c>
      <c r="AA29" s="355">
        <f t="shared" si="8"/>
        <v>7298.0304958258912</v>
      </c>
      <c r="AB29" s="355">
        <f t="shared" si="8"/>
        <v>7568.9882557487117</v>
      </c>
      <c r="AC29" s="355">
        <f t="shared" si="8"/>
        <v>7391.8101011433755</v>
      </c>
      <c r="AD29" s="355">
        <f t="shared" si="8"/>
        <v>9312.7256831318809</v>
      </c>
      <c r="AE29" s="355">
        <f t="shared" si="8"/>
        <v>7212.7646066129937</v>
      </c>
      <c r="AF29" s="355">
        <f t="shared" si="8"/>
        <v>6575.5646000889064</v>
      </c>
      <c r="AG29" s="355">
        <f t="shared" si="8"/>
        <v>6105.9773612832514</v>
      </c>
      <c r="AH29" s="355">
        <f t="shared" si="8"/>
        <v>5467.1218509413084</v>
      </c>
      <c r="AI29" s="355">
        <f t="shared" si="8"/>
        <v>5313.7646836847889</v>
      </c>
      <c r="AJ29" s="355">
        <f t="shared" si="8"/>
        <v>8429.1973076425202</v>
      </c>
      <c r="AK29" s="355">
        <f t="shared" si="8"/>
        <v>6285.7489085630787</v>
      </c>
      <c r="AL29" s="355">
        <f t="shared" si="8"/>
        <v>6697.9284768435537</v>
      </c>
      <c r="AM29" s="355">
        <f t="shared" si="8"/>
        <v>7461.0222862344635</v>
      </c>
      <c r="AN29" s="355">
        <f t="shared" si="8"/>
        <v>7759.5837879903866</v>
      </c>
      <c r="AO29" s="355">
        <f t="shared" si="8"/>
        <v>8020.4718474900474</v>
      </c>
      <c r="AP29" s="355">
        <f t="shared" si="8"/>
        <v>9686.5836136247362</v>
      </c>
      <c r="AQ29" s="355">
        <f t="shared" si="8"/>
        <v>7072.0205162738685</v>
      </c>
      <c r="AR29" s="355">
        <f t="shared" si="8"/>
        <v>7211.0346280189233</v>
      </c>
      <c r="AS29" s="355">
        <f t="shared" si="8"/>
        <v>6729.7713097508549</v>
      </c>
      <c r="AT29" s="355">
        <f t="shared" si="8"/>
        <v>5640.4389908818739</v>
      </c>
      <c r="AU29" s="355">
        <f t="shared" si="8"/>
        <v>5939.7618351237988</v>
      </c>
      <c r="AV29" s="355">
        <f t="shared" si="8"/>
        <v>8893.3082020947095</v>
      </c>
      <c r="AW29" s="355">
        <f t="shared" si="8"/>
        <v>6646.4618273621181</v>
      </c>
      <c r="AX29" s="355">
        <f t="shared" si="8"/>
        <v>7077.0953025004674</v>
      </c>
      <c r="AY29" s="355">
        <f t="shared" si="8"/>
        <v>7806.0260337549207</v>
      </c>
      <c r="AZ29" s="355">
        <f t="shared" si="8"/>
        <v>8088.2014118394573</v>
      </c>
      <c r="BA29" s="355">
        <f t="shared" si="8"/>
        <v>8352.1012244510348</v>
      </c>
      <c r="BB29" s="355">
        <f t="shared" si="8"/>
        <v>9995.5373933022966</v>
      </c>
      <c r="BC29" s="355">
        <f t="shared" si="8"/>
        <v>7828.7540283599956</v>
      </c>
      <c r="BD29" s="355">
        <f t="shared" si="8"/>
        <v>6945.7455842522386</v>
      </c>
      <c r="BE29" s="355">
        <f t="shared" si="8"/>
        <v>6847.2271168094212</v>
      </c>
      <c r="BF29" s="355">
        <f t="shared" si="8"/>
        <v>5857.9513850358844</v>
      </c>
      <c r="BG29" s="355">
        <f t="shared" si="8"/>
        <v>6073.5664979381891</v>
      </c>
      <c r="BH29" s="355">
        <f t="shared" si="8"/>
        <v>9081.6491597657769</v>
      </c>
      <c r="BI29" s="355">
        <f t="shared" si="8"/>
        <v>6849.9397008744072</v>
      </c>
      <c r="BJ29" s="355">
        <f t="shared" si="8"/>
        <v>7275.366437919989</v>
      </c>
      <c r="BK29" s="355">
        <f t="shared" si="8"/>
        <v>8013.8810434873485</v>
      </c>
      <c r="BL29" s="355">
        <f t="shared" si="8"/>
        <v>8315.5107253007318</v>
      </c>
      <c r="BM29" s="355">
        <f t="shared" si="8"/>
        <v>8369.6700183143512</v>
      </c>
      <c r="BN29" s="355">
        <f t="shared" si="8"/>
        <v>10146.912779315084</v>
      </c>
      <c r="BO29" s="355">
        <f t="shared" si="8"/>
        <v>8003.9820403746817</v>
      </c>
      <c r="BP29" s="355">
        <f t="shared" si="8"/>
        <v>7374.85098937574</v>
      </c>
      <c r="BQ29" s="355">
        <f t="shared" si="8"/>
        <v>6888.8189531325561</v>
      </c>
      <c r="BR29" s="355">
        <f t="shared" ref="BR29" si="14">$C29*BR$25</f>
        <v>6215.3139279948291</v>
      </c>
      <c r="BS29" s="355">
        <f t="shared" si="9"/>
        <v>6090.1639692775043</v>
      </c>
      <c r="BT29" s="355">
        <f t="shared" si="9"/>
        <v>9229.795962268021</v>
      </c>
      <c r="BU29" s="355">
        <f t="shared" si="9"/>
        <v>7050.7673395932879</v>
      </c>
      <c r="BV29" s="355">
        <f t="shared" si="9"/>
        <v>7448.8578407776477</v>
      </c>
      <c r="BW29" s="355">
        <f t="shared" si="9"/>
        <v>8206.5952664974175</v>
      </c>
      <c r="BX29" s="355">
        <f t="shared" si="9"/>
        <v>8535.8469455612594</v>
      </c>
      <c r="BY29" s="355">
        <f t="shared" si="9"/>
        <v>7906.3806786979749</v>
      </c>
      <c r="BZ29" s="355">
        <f t="shared" si="9"/>
        <v>10108.603755471364</v>
      </c>
      <c r="CA29" s="355">
        <f t="shared" si="9"/>
        <v>8047.9139891938821</v>
      </c>
      <c r="CB29" s="355">
        <f t="shared" si="9"/>
        <v>7114.2901963914574</v>
      </c>
      <c r="CC29" s="355">
        <f t="shared" si="9"/>
        <v>7116.5095789133584</v>
      </c>
      <c r="CD29" s="355">
        <f t="shared" si="9"/>
        <v>6454.3555280663923</v>
      </c>
      <c r="CE29" s="355">
        <f t="shared" si="9"/>
        <v>6251.2426774243022</v>
      </c>
      <c r="CF29" s="355">
        <f t="shared" si="9"/>
        <v>9456.2147899028732</v>
      </c>
      <c r="CG29" s="355">
        <f t="shared" si="9"/>
        <v>7280.675418560917</v>
      </c>
      <c r="CH29" s="355">
        <f t="shared" si="9"/>
        <v>7671.1917898237543</v>
      </c>
      <c r="CI29" s="355">
        <f t="shared" si="9"/>
        <v>8438.1230466851266</v>
      </c>
      <c r="CJ29" s="355">
        <f t="shared" si="9"/>
        <v>8784.961750607672</v>
      </c>
      <c r="CK29" s="355">
        <f t="shared" si="9"/>
        <v>8577.4662199598406</v>
      </c>
      <c r="CL29" s="355">
        <f t="shared" si="9"/>
        <v>10527.58365598622</v>
      </c>
      <c r="CM29" s="355">
        <f t="shared" si="9"/>
        <v>8414.8620427372553</v>
      </c>
      <c r="CN29" s="355">
        <f t="shared" si="9"/>
        <v>7506.4120308699357</v>
      </c>
      <c r="CO29" s="355">
        <f t="shared" si="9"/>
        <v>7471.0736823963416</v>
      </c>
      <c r="CP29" s="355">
        <f t="shared" si="9"/>
        <v>6678.8313199018339</v>
      </c>
      <c r="CQ29" s="355">
        <f t="shared" si="9"/>
        <v>6541.2526700878743</v>
      </c>
      <c r="CR29" s="355">
        <f t="shared" si="9"/>
        <v>9756.7699663985186</v>
      </c>
      <c r="CS29" s="355">
        <f t="shared" si="9"/>
        <v>7554.8218565067127</v>
      </c>
      <c r="CT29" s="355">
        <f t="shared" si="9"/>
        <v>7945.089587764096</v>
      </c>
      <c r="CU29" s="355">
        <f t="shared" si="9"/>
        <v>8710.671543379889</v>
      </c>
      <c r="CV29" s="355">
        <f t="shared" si="9"/>
        <v>9066.8435278528486</v>
      </c>
      <c r="CW29" s="355">
        <f t="shared" si="9"/>
        <v>9033.7790717226071</v>
      </c>
      <c r="CX29" s="355">
        <f t="shared" si="9"/>
        <v>10876.127562421359</v>
      </c>
      <c r="CY29" s="355">
        <f t="shared" si="9"/>
        <v>8270.6087727435333</v>
      </c>
      <c r="CZ29" s="355">
        <f t="shared" si="9"/>
        <v>8383.2304109661054</v>
      </c>
      <c r="DA29" s="355">
        <f t="shared" si="9"/>
        <v>7943.8177529851982</v>
      </c>
      <c r="DB29" s="355">
        <f t="shared" si="9"/>
        <v>6831.7439463765786</v>
      </c>
      <c r="DC29" s="355">
        <f t="shared" si="9"/>
        <v>7196.3843930566572</v>
      </c>
      <c r="DD29" s="355">
        <f t="shared" si="9"/>
        <v>10215.676235257739</v>
      </c>
      <c r="DE29" s="355">
        <f t="shared" si="9"/>
        <v>7924.4860597216702</v>
      </c>
      <c r="DF29" s="355">
        <f t="shared" si="9"/>
        <v>8343.1553128669784</v>
      </c>
      <c r="DG29" s="355">
        <f t="shared" si="9"/>
        <v>9074.0176626531338</v>
      </c>
      <c r="DH29" s="355">
        <f t="shared" si="9"/>
        <v>9418.9850336596828</v>
      </c>
      <c r="DI29" s="355">
        <f t="shared" si="9"/>
        <v>9627.6601817540668</v>
      </c>
      <c r="DJ29" s="355">
        <f t="shared" si="9"/>
        <v>11305.805259615167</v>
      </c>
      <c r="DK29" s="355">
        <f t="shared" si="9"/>
        <v>9121.4150147582277</v>
      </c>
      <c r="DL29" s="355">
        <f t="shared" si="9"/>
        <v>8227.3497833261827</v>
      </c>
      <c r="DM29" s="355">
        <f t="shared" si="9"/>
        <v>8148.5868156820743</v>
      </c>
      <c r="DN29" s="355">
        <f t="shared" si="9"/>
        <v>7124.0821458292476</v>
      </c>
      <c r="DO29" s="355">
        <f t="shared" si="9"/>
        <v>7401.9791501120771</v>
      </c>
      <c r="DP29" s="355">
        <f t="shared" si="9"/>
        <v>10470.007534971144</v>
      </c>
      <c r="DQ29" s="355">
        <f t="shared" si="9"/>
        <v>8187.303381033601</v>
      </c>
      <c r="DR29" s="355">
        <f t="shared" si="9"/>
        <v>8596.5759786344734</v>
      </c>
      <c r="DS29" s="355">
        <f t="shared" si="9"/>
        <v>9333.5487646218098</v>
      </c>
      <c r="DT29" s="355">
        <f t="shared" si="9"/>
        <v>9696.6308824748667</v>
      </c>
      <c r="DU29" s="355">
        <f t="shared" si="9"/>
        <v>9920.0635145820979</v>
      </c>
      <c r="DV29" s="355">
        <f t="shared" si="9"/>
        <v>11592.381365536114</v>
      </c>
      <c r="DW29" s="355">
        <f t="shared" si="9"/>
        <v>9403.042681478235</v>
      </c>
      <c r="DX29" s="355">
        <f t="shared" si="9"/>
        <v>8775.0270792180254</v>
      </c>
      <c r="DY29" s="355">
        <f t="shared" si="9"/>
        <v>8285.5119093437988</v>
      </c>
      <c r="DZ29" s="355">
        <f t="shared" si="9"/>
        <v>7563.0495792134143</v>
      </c>
      <c r="EA29" s="355">
        <f t="shared" si="9"/>
        <v>7496.0007160281284</v>
      </c>
      <c r="EB29" s="355">
        <f t="shared" si="9"/>
        <v>10688.994881370445</v>
      </c>
      <c r="EC29" s="355">
        <f t="shared" si="9"/>
        <v>8451.6144717133247</v>
      </c>
      <c r="ED29" s="355">
        <f t="shared" ref="ED29" si="15">$C29*ED$25</f>
        <v>8828.780308252597</v>
      </c>
      <c r="EE29" s="355">
        <f t="shared" si="10"/>
        <v>9581.0467990837078</v>
      </c>
      <c r="EF29" s="355">
        <f t="shared" si="10"/>
        <v>9970.0706587098484</v>
      </c>
      <c r="EG29" s="355">
        <f t="shared" si="10"/>
        <v>9299.7868050168854</v>
      </c>
      <c r="EH29" s="355">
        <f t="shared" si="10"/>
        <v>11521.331525416026</v>
      </c>
      <c r="EI29" s="355">
        <f t="shared" si="10"/>
        <v>8970.5614650401585</v>
      </c>
      <c r="EJ29" s="355">
        <f t="shared" si="10"/>
        <v>9037.1437954659723</v>
      </c>
      <c r="EK29" s="355">
        <f t="shared" si="10"/>
        <v>8667.0440265406451</v>
      </c>
      <c r="EL29" s="355">
        <f t="shared" si="10"/>
        <v>7561.6115285542364</v>
      </c>
      <c r="EM29" s="355">
        <f t="shared" si="10"/>
        <v>7977.6854108460493</v>
      </c>
      <c r="EN29" s="355">
        <f t="shared" si="10"/>
        <v>11053.681949577918</v>
      </c>
      <c r="EO29" s="355">
        <f t="shared" si="10"/>
        <v>8743.3575323492914</v>
      </c>
      <c r="EP29" s="355">
        <f t="shared" si="10"/>
        <v>9161.2001631014609</v>
      </c>
      <c r="EQ29" s="355">
        <f t="shared" si="10"/>
        <v>9899.7170887553075</v>
      </c>
      <c r="ER29" s="355">
        <f t="shared" si="10"/>
        <v>10291.25341888149</v>
      </c>
      <c r="ES29" s="355">
        <f t="shared" si="10"/>
        <v>10324.074583416181</v>
      </c>
      <c r="ET29" s="355">
        <f t="shared" si="10"/>
        <v>12115.946491014114</v>
      </c>
      <c r="EU29" s="355">
        <f t="shared" si="10"/>
        <v>9939.6880271821738</v>
      </c>
      <c r="EV29" s="355">
        <f t="shared" si="10"/>
        <v>9032.0433295452622</v>
      </c>
      <c r="EW29" s="355">
        <f t="shared" si="10"/>
        <v>8982.4579527187761</v>
      </c>
      <c r="EX29" s="355">
        <f t="shared" si="10"/>
        <v>7943.8223321032656</v>
      </c>
      <c r="EY29" s="355">
        <f t="shared" si="10"/>
        <v>8267.168695033286</v>
      </c>
      <c r="EZ29" s="355">
        <f t="shared" si="10"/>
        <v>11380.433283646353</v>
      </c>
      <c r="FA29" s="355">
        <f t="shared" si="10"/>
        <v>9068.4897513247597</v>
      </c>
      <c r="FB29" s="355">
        <f t="shared" si="10"/>
        <v>9470.2991801930693</v>
      </c>
      <c r="FC29" s="355">
        <f t="shared" si="10"/>
        <v>10209.053609437233</v>
      </c>
      <c r="FD29" s="355">
        <f t="shared" si="10"/>
        <v>10614.920503240803</v>
      </c>
      <c r="FE29" s="355">
        <f t="shared" si="10"/>
        <v>10354.770915058778</v>
      </c>
      <c r="FF29" s="355">
        <f t="shared" si="10"/>
        <v>12322.680972239505</v>
      </c>
      <c r="FG29" s="355">
        <f t="shared" si="10"/>
        <v>10174.471132929924</v>
      </c>
      <c r="FH29" s="355">
        <f t="shared" si="10"/>
        <v>9512.6023550329319</v>
      </c>
      <c r="FI29" s="355">
        <f t="shared" si="10"/>
        <v>9081.1667649413284</v>
      </c>
      <c r="FJ29" s="355">
        <f t="shared" si="10"/>
        <v>8358.7654042416088</v>
      </c>
      <c r="FK29" s="355">
        <f t="shared" si="10"/>
        <v>8343.7640302951186</v>
      </c>
      <c r="FL29" s="355">
        <f t="shared" si="10"/>
        <v>11592.033841002416</v>
      </c>
      <c r="FM29" s="355">
        <f t="shared" si="10"/>
        <v>9331.4905426338391</v>
      </c>
      <c r="FN29" s="355">
        <f t="shared" si="10"/>
        <v>9705.7294679607076</v>
      </c>
      <c r="FO29" s="355">
        <f t="shared" si="10"/>
        <v>10464.088261685461</v>
      </c>
      <c r="FP29" s="355">
        <f t="shared" si="10"/>
        <v>10900.383333977727</v>
      </c>
      <c r="FQ29" s="355">
        <f t="shared" si="10"/>
        <v>10818.774169708977</v>
      </c>
      <c r="FR29" s="355">
        <f t="shared" si="10"/>
        <v>12687.806536792907</v>
      </c>
      <c r="FS29" s="355">
        <f t="shared" si="10"/>
        <v>10519.328788267629</v>
      </c>
      <c r="FT29" s="355">
        <f t="shared" si="10"/>
        <v>9604.2792293348502</v>
      </c>
      <c r="FU29" s="355">
        <f t="shared" si="10"/>
        <v>9575.8283140267304</v>
      </c>
      <c r="FV29" s="355">
        <f t="shared" si="10"/>
        <v>8528.0243221660639</v>
      </c>
      <c r="FW29" s="355">
        <f t="shared" si="10"/>
        <v>8884.2886827141247</v>
      </c>
      <c r="FX29" s="355">
        <f t="shared" si="10"/>
        <v>12030.036741168298</v>
      </c>
      <c r="FY29" s="355">
        <f t="shared" si="10"/>
        <v>9697.8423950051183</v>
      </c>
      <c r="FZ29" s="355">
        <f t="shared" si="10"/>
        <v>10094.740261836634</v>
      </c>
      <c r="GA29" s="355">
        <f t="shared" si="10"/>
        <v>10835.037975978603</v>
      </c>
      <c r="GB29" s="355">
        <f t="shared" si="10"/>
        <v>11271.403261414536</v>
      </c>
      <c r="GC29" s="355">
        <f t="shared" si="10"/>
        <v>11455.958936928142</v>
      </c>
      <c r="GD29" s="355">
        <f t="shared" si="10"/>
        <v>13154.858873525489</v>
      </c>
      <c r="GE29" s="355">
        <f t="shared" si="10"/>
        <v>10943.091730238908</v>
      </c>
      <c r="GF29" s="355">
        <f t="shared" si="10"/>
        <v>10038.685201733022</v>
      </c>
      <c r="GG29" s="355">
        <f t="shared" si="10"/>
        <v>9983.5255118484347</v>
      </c>
      <c r="GH29" s="355">
        <f t="shared" si="10"/>
        <v>8909.4803649481237</v>
      </c>
      <c r="GI29" s="355">
        <f t="shared" si="10"/>
        <v>9272.4386634486946</v>
      </c>
      <c r="GJ29" s="355">
        <f t="shared" si="10"/>
        <v>12421.623258428477</v>
      </c>
      <c r="GK29" s="355">
        <f t="shared" si="10"/>
        <v>10068.597954692295</v>
      </c>
      <c r="GL29" s="355">
        <f t="shared" si="10"/>
        <v>10455.429332588792</v>
      </c>
      <c r="GM29" s="355">
        <f t="shared" si="10"/>
        <v>11189.934645542939</v>
      </c>
      <c r="GN29" s="355">
        <f t="shared" si="10"/>
        <v>11636.76400947177</v>
      </c>
      <c r="GO29" s="355">
        <f t="shared" si="10"/>
        <v>11602.096178203725</v>
      </c>
      <c r="GP29" s="355">
        <f t="shared" ref="GP29" si="16">$C29*GP$25</f>
        <v>13429.040588996859</v>
      </c>
      <c r="GQ29" s="355">
        <f t="shared" si="11"/>
        <v>10768.185416532035</v>
      </c>
      <c r="GR29" s="355">
        <f t="shared" si="11"/>
        <v>10859.93225975799</v>
      </c>
      <c r="GS29" s="355">
        <f t="shared" si="11"/>
        <v>10439.250881079901</v>
      </c>
      <c r="GT29" s="355">
        <f t="shared" si="11"/>
        <v>9251.8618774557672</v>
      </c>
      <c r="GU29" s="355">
        <f t="shared" si="11"/>
        <v>9723.5799691673983</v>
      </c>
      <c r="GV29" s="355">
        <f t="shared" si="11"/>
        <v>12845.242721367043</v>
      </c>
      <c r="GW29" s="355">
        <f t="shared" si="11"/>
        <v>10455.49105910031</v>
      </c>
      <c r="GX29" s="355">
        <f t="shared" si="11"/>
        <v>10840.498604798871</v>
      </c>
      <c r="GY29" s="355">
        <f t="shared" si="11"/>
        <v>11564.988837050143</v>
      </c>
      <c r="GZ29" s="355">
        <f t="shared" si="11"/>
        <v>12019.188993636437</v>
      </c>
      <c r="HA29" s="355">
        <f t="shared" si="11"/>
        <v>11290.69649008632</v>
      </c>
      <c r="HB29" s="355">
        <f t="shared" si="11"/>
        <v>13532.797543084362</v>
      </c>
      <c r="HC29" s="355">
        <f t="shared" si="11"/>
        <v>11409.295647976363</v>
      </c>
      <c r="HD29" s="355">
        <f t="shared" si="11"/>
        <v>10442.1161878906</v>
      </c>
      <c r="HE29" s="355">
        <f t="shared" si="11"/>
        <v>10480.216281840727</v>
      </c>
      <c r="HF29" s="355">
        <f t="shared" si="11"/>
        <v>9431.6942232125202</v>
      </c>
      <c r="HG29" s="355">
        <f t="shared" si="11"/>
        <v>9842.5233546261334</v>
      </c>
      <c r="HH29" s="355">
        <f t="shared" si="11"/>
        <v>13048.39034888447</v>
      </c>
      <c r="HI29" s="355">
        <f t="shared" si="11"/>
        <v>10690.00375266258</v>
      </c>
      <c r="HJ29" s="355">
        <f t="shared" si="11"/>
        <v>11082.848001018016</v>
      </c>
      <c r="HK29" s="355">
        <f t="shared" si="11"/>
        <v>11829.307986977663</v>
      </c>
      <c r="HL29" s="355">
        <f t="shared" si="11"/>
        <v>12317.209964084956</v>
      </c>
      <c r="HM29" s="355">
        <f t="shared" si="11"/>
        <v>12300.493985170111</v>
      </c>
      <c r="HN29" s="355">
        <f t="shared" si="11"/>
        <v>14127.573937857976</v>
      </c>
      <c r="HO29" s="355">
        <f t="shared" si="11"/>
        <v>11923.824525029115</v>
      </c>
      <c r="HP29" s="355">
        <f t="shared" si="11"/>
        <v>11003.189663154881</v>
      </c>
      <c r="HQ29" s="355">
        <f t="shared" si="11"/>
        <v>10980.687144323339</v>
      </c>
      <c r="HR29" s="355">
        <f t="shared" si="11"/>
        <v>10077.847406854658</v>
      </c>
      <c r="HS29" s="355">
        <f t="shared" si="11"/>
        <v>10088.658765661628</v>
      </c>
      <c r="HT29" s="355">
        <f t="shared" si="11"/>
        <v>13443.440999488463</v>
      </c>
      <c r="HU29" s="355">
        <f t="shared" si="11"/>
        <v>11101.73716831172</v>
      </c>
      <c r="HV29" s="355">
        <f t="shared" si="11"/>
        <v>11443.609482890508</v>
      </c>
      <c r="HW29" s="355">
        <f t="shared" si="11"/>
        <v>12198.82352149277</v>
      </c>
      <c r="HX29" s="355">
        <f t="shared" si="11"/>
        <v>12705.987222939555</v>
      </c>
      <c r="HY29" s="355">
        <f t="shared" si="11"/>
        <v>12573.650222414493</v>
      </c>
      <c r="HZ29" s="355">
        <f t="shared" si="11"/>
        <v>14466.859722333882</v>
      </c>
      <c r="IA29" s="355">
        <f t="shared" si="11"/>
        <v>11803.146813866892</v>
      </c>
      <c r="IB29" s="355">
        <f t="shared" si="11"/>
        <v>11885.553111008441</v>
      </c>
      <c r="IC29" s="355">
        <f t="shared" si="11"/>
        <v>11488.175535768405</v>
      </c>
      <c r="ID29" s="355">
        <f t="shared" si="11"/>
        <v>10278.309717428801</v>
      </c>
      <c r="IE29" s="355">
        <f t="shared" si="11"/>
        <v>10801.251777575389</v>
      </c>
      <c r="IF29" s="355">
        <f t="shared" si="11"/>
        <v>13972.669456079755</v>
      </c>
      <c r="IG29" s="355">
        <f t="shared" si="11"/>
        <v>11545.631012286185</v>
      </c>
      <c r="IH29" s="355">
        <f t="shared" si="11"/>
        <v>11919.867556471663</v>
      </c>
      <c r="II29" s="355">
        <f t="shared" si="11"/>
        <v>12644.702748950514</v>
      </c>
      <c r="IJ29" s="355">
        <f t="shared" si="11"/>
        <v>13148.003262177825</v>
      </c>
      <c r="IK29" s="355">
        <f t="shared" si="11"/>
        <v>13257.952404987698</v>
      </c>
      <c r="IL29" s="355">
        <f t="shared" si="11"/>
        <v>14990.836235778865</v>
      </c>
      <c r="IM29" s="355">
        <f t="shared" si="11"/>
        <v>12748.913951550088</v>
      </c>
      <c r="IN29" s="355">
        <f t="shared" si="11"/>
        <v>11825.586934582932</v>
      </c>
      <c r="IO29" s="355">
        <f t="shared" si="11"/>
        <v>11791.212044761247</v>
      </c>
      <c r="IP29" s="355">
        <f t="shared" si="11"/>
        <v>10667.662418786935</v>
      </c>
      <c r="IQ29" s="355">
        <f t="shared" si="11"/>
        <v>11108.540760878164</v>
      </c>
      <c r="IR29" s="355">
        <f t="shared" si="11"/>
        <v>14333.064242177585</v>
      </c>
      <c r="IS29" s="355">
        <f t="shared" si="11"/>
        <v>11911.833829628167</v>
      </c>
      <c r="IT29" s="355">
        <f t="shared" si="11"/>
        <v>12276.077394987296</v>
      </c>
      <c r="IU29" s="355">
        <f t="shared" si="11"/>
        <v>13007.257291347547</v>
      </c>
      <c r="IV29" s="355">
        <f t="shared" si="11"/>
        <v>13532.777272855059</v>
      </c>
      <c r="IW29" s="355">
        <f t="shared" si="11"/>
        <v>13655.374916639679</v>
      </c>
      <c r="IX29" s="355">
        <f t="shared" si="11"/>
        <v>15384.203724691888</v>
      </c>
      <c r="IY29" s="355">
        <f t="shared" si="11"/>
        <v>13136.213071093227</v>
      </c>
      <c r="IZ29" s="355">
        <f t="shared" si="11"/>
        <v>12478.465865784407</v>
      </c>
      <c r="JA29" s="355">
        <f t="shared" si="11"/>
        <v>12034.570678601973</v>
      </c>
      <c r="JB29" s="355">
        <f t="shared" ref="JB29" si="17">$C29*JB$25</f>
        <v>11210.823727387917</v>
      </c>
      <c r="JC29" s="355">
        <f t="shared" si="12"/>
        <v>11310.774152210133</v>
      </c>
      <c r="JD29" s="355">
        <f t="shared" si="12"/>
        <v>14664.106148818251</v>
      </c>
      <c r="JE29" s="355">
        <f t="shared" si="12"/>
        <v>12284.943910769591</v>
      </c>
      <c r="JF29" s="355">
        <f t="shared" si="12"/>
        <v>12616.053344137994</v>
      </c>
      <c r="JG29" s="355">
        <f t="shared" si="12"/>
        <v>13362.431760741174</v>
      </c>
      <c r="JH29" s="355">
        <f t="shared" si="12"/>
        <v>13917.829571800843</v>
      </c>
      <c r="JI29" s="355">
        <f t="shared" si="12"/>
        <v>13825.046382574357</v>
      </c>
      <c r="JJ29" s="355">
        <f t="shared" si="12"/>
        <v>15690.760537543485</v>
      </c>
      <c r="JK29" s="355">
        <f t="shared" si="12"/>
        <v>12999.731785554388</v>
      </c>
      <c r="JL29" s="355">
        <f t="shared" si="12"/>
        <v>13076.639721942813</v>
      </c>
      <c r="JM29" s="355">
        <f t="shared" si="12"/>
        <v>12685.432844097695</v>
      </c>
      <c r="JN29" s="355">
        <f t="shared" si="12"/>
        <v>11440.251096646547</v>
      </c>
      <c r="JO29" s="355">
        <f t="shared" si="12"/>
        <v>12012.343151073977</v>
      </c>
      <c r="JP29" s="355">
        <f t="shared" si="12"/>
        <v>15230.170740663843</v>
      </c>
      <c r="JQ29" s="355">
        <f t="shared" si="12"/>
        <v>12757.637843068378</v>
      </c>
      <c r="JR29" s="355">
        <f t="shared" si="12"/>
        <v>13116.273881499705</v>
      </c>
      <c r="JS29" s="355">
        <f t="shared" si="12"/>
        <v>13837.98709233658</v>
      </c>
      <c r="JT29" s="355">
        <f t="shared" si="12"/>
        <v>14391.171907217673</v>
      </c>
      <c r="JU29" s="355">
        <f t="shared" si="12"/>
        <v>14311.423696530643</v>
      </c>
      <c r="JV29" s="355">
        <f t="shared" si="12"/>
        <v>16157.44324786584</v>
      </c>
      <c r="JW29" s="355">
        <f t="shared" si="12"/>
        <v>13915.30348605642</v>
      </c>
      <c r="JX29" s="355">
        <f t="shared" si="12"/>
        <v>12972.998405850185</v>
      </c>
      <c r="JY29" s="355">
        <f t="shared" si="12"/>
        <v>12968.344678687919</v>
      </c>
      <c r="JZ29" s="355">
        <f t="shared" si="12"/>
        <v>11821.166559277277</v>
      </c>
      <c r="KA29" s="355">
        <f t="shared" si="12"/>
        <v>12317.709393228604</v>
      </c>
      <c r="KB29" s="355">
        <f t="shared" si="12"/>
        <v>15597.546544889419</v>
      </c>
      <c r="KC29" s="355">
        <f t="shared" si="12"/>
        <v>13135.665164352993</v>
      </c>
      <c r="KD29" s="355">
        <f t="shared" si="12"/>
        <v>13488.151996716853</v>
      </c>
      <c r="KE29" s="355">
        <f t="shared" si="12"/>
        <v>14219.897139411081</v>
      </c>
      <c r="KF29" s="355">
        <f t="shared" si="12"/>
        <v>14799.546692403219</v>
      </c>
      <c r="KG29" s="355">
        <f t="shared" si="12"/>
        <v>14430.613743815829</v>
      </c>
      <c r="KH29" s="355">
        <f t="shared" si="12"/>
        <v>16459.611922402957</v>
      </c>
      <c r="KI29" s="355">
        <f t="shared" si="12"/>
        <v>14248.405751606824</v>
      </c>
      <c r="KJ29" s="355">
        <f t="shared" si="12"/>
        <v>13554.668632062157</v>
      </c>
      <c r="KK29" s="355">
        <f t="shared" si="12"/>
        <v>13172.167817702331</v>
      </c>
      <c r="KL29" s="355">
        <f t="shared" si="12"/>
        <v>12340.994758084584</v>
      </c>
      <c r="KM29" s="355">
        <f t="shared" si="12"/>
        <v>12505.272999816916</v>
      </c>
      <c r="KN29" s="355">
        <f t="shared" si="12"/>
        <v>15925.675888220956</v>
      </c>
      <c r="KO29" s="355">
        <f t="shared" si="12"/>
        <v>13512.863115773629</v>
      </c>
      <c r="KP29" s="355">
        <f t="shared" si="12"/>
        <v>13837.622594538585</v>
      </c>
      <c r="KQ29" s="355">
        <f t="shared" si="12"/>
        <v>14589.636989656474</v>
      </c>
      <c r="KR29" s="355">
        <f t="shared" si="12"/>
        <v>15204.556619524603</v>
      </c>
      <c r="KS29" s="355">
        <f t="shared" si="12"/>
        <v>15012.105323368349</v>
      </c>
      <c r="KT29" s="355">
        <f t="shared" si="12"/>
        <v>16944.429405581493</v>
      </c>
      <c r="KU29" s="355">
        <f t="shared" si="12"/>
        <v>14711.923009193033</v>
      </c>
      <c r="KV29" s="355">
        <f t="shared" si="12"/>
        <v>13764.646838415156</v>
      </c>
      <c r="KW29" s="355">
        <f t="shared" si="12"/>
        <v>13786.608166546295</v>
      </c>
      <c r="KX29" s="355">
        <f t="shared" si="12"/>
        <v>12627.670505614631</v>
      </c>
      <c r="KY29" s="355">
        <f t="shared" si="12"/>
        <v>13167.713251648451</v>
      </c>
      <c r="KZ29" s="355">
        <f t="shared" si="12"/>
        <v>16489.88550986577</v>
      </c>
      <c r="LA29" s="355">
        <f t="shared" si="12"/>
        <v>14001.896684537203</v>
      </c>
      <c r="LB29" s="355">
        <f t="shared" si="12"/>
        <v>14348.22930433118</v>
      </c>
      <c r="LC29" s="355">
        <f t="shared" si="12"/>
        <v>15082.112101448083</v>
      </c>
      <c r="LD29" s="355">
        <f t="shared" si="12"/>
        <v>15701.458334222432</v>
      </c>
      <c r="LE29" s="355">
        <f t="shared" si="12"/>
        <v>15751.706401015323</v>
      </c>
      <c r="LF29" s="355">
        <f t="shared" si="12"/>
        <v>17528.448536196222</v>
      </c>
      <c r="LG29" s="355">
        <f t="shared" si="12"/>
        <v>15253.733661129481</v>
      </c>
      <c r="LH29" s="355">
        <f t="shared" si="12"/>
        <v>14315.228760478147</v>
      </c>
      <c r="LI29" s="355">
        <f t="shared" si="12"/>
        <v>14313.864427514332</v>
      </c>
      <c r="LJ29" s="355">
        <f t="shared" si="12"/>
        <v>13127.202099399699</v>
      </c>
      <c r="LK29" s="355">
        <f t="shared" si="12"/>
        <v>13678.867257632206</v>
      </c>
      <c r="LL29" s="355">
        <f t="shared" si="12"/>
        <v>17009.443601762137</v>
      </c>
      <c r="LM29" s="355">
        <f t="shared" si="12"/>
        <v>14497.43772956567</v>
      </c>
      <c r="LN29" s="355">
        <f t="shared" ref="LN29" si="18">$C29*LN$25</f>
        <v>14832.888777409013</v>
      </c>
      <c r="LO29" s="355">
        <f t="shared" si="13"/>
        <v>15561.178456556292</v>
      </c>
      <c r="LP29" s="355">
        <f t="shared" si="13"/>
        <v>16195.665695850672</v>
      </c>
      <c r="LQ29" s="355">
        <f t="shared" si="13"/>
        <v>16045.055205719505</v>
      </c>
      <c r="LR29" s="355">
        <f t="shared" si="13"/>
        <v>17939.220337051654</v>
      </c>
      <c r="LS29" s="355">
        <f t="shared" si="13"/>
        <v>15211.657427380938</v>
      </c>
      <c r="LT29" s="355">
        <f t="shared" si="13"/>
        <v>15270.009189941358</v>
      </c>
      <c r="LU29" s="355">
        <f t="shared" si="13"/>
        <v>14902.454250617069</v>
      </c>
      <c r="LV29" s="355">
        <f t="shared" si="13"/>
        <v>13598.753328049033</v>
      </c>
      <c r="LW29" s="355">
        <f t="shared" si="13"/>
        <v>14263.335996586033</v>
      </c>
      <c r="LX29" s="355">
        <f t="shared" si="13"/>
        <v>17570.134384865978</v>
      </c>
      <c r="LY29" s="355">
        <f t="shared" si="13"/>
        <v>15017.116710178962</v>
      </c>
      <c r="LZ29" s="355">
        <f t="shared" si="13"/>
        <v>15349.189101549035</v>
      </c>
      <c r="MA29" s="355">
        <f t="shared" si="13"/>
        <v>16067.02007503528</v>
      </c>
      <c r="MB29" s="355">
        <f t="shared" si="13"/>
        <v>16713.143524937444</v>
      </c>
      <c r="MC29" s="355">
        <f t="shared" si="13"/>
        <v>15865.742559335704</v>
      </c>
      <c r="MD29" s="355">
        <f t="shared" si="13"/>
        <v>18176.848601490619</v>
      </c>
      <c r="ME29" s="355">
        <f t="shared" si="13"/>
        <v>15985.034934645922</v>
      </c>
      <c r="MF29" s="355">
        <f t="shared" si="13"/>
        <v>14983.688904082986</v>
      </c>
      <c r="MG29" s="355">
        <f t="shared" si="13"/>
        <v>15076.180617180893</v>
      </c>
      <c r="MH29" s="355">
        <f t="shared" si="13"/>
        <v>13908.546905768779</v>
      </c>
      <c r="MI29" s="355">
        <f t="shared" si="13"/>
        <v>14516.866011692926</v>
      </c>
      <c r="MJ29" s="355">
        <f t="shared" si="13"/>
        <v>17912.300373550017</v>
      </c>
      <c r="MK29" s="355">
        <f t="shared" si="13"/>
        <v>15386.721506968885</v>
      </c>
      <c r="ML29" s="355">
        <f t="shared" si="13"/>
        <v>15725.344235148941</v>
      </c>
      <c r="MM29" s="355">
        <f t="shared" si="13"/>
        <v>16464.979381434321</v>
      </c>
      <c r="MN29" s="355">
        <f t="shared" si="13"/>
        <v>17149.398911539811</v>
      </c>
      <c r="MO29" s="355">
        <f t="shared" si="13"/>
        <v>17010.923694830642</v>
      </c>
      <c r="MP29" s="355">
        <f t="shared" si="13"/>
        <v>18908.997439233477</v>
      </c>
      <c r="MQ29" s="355">
        <f t="shared" si="13"/>
        <v>16635.425023596566</v>
      </c>
      <c r="MR29" s="355">
        <f t="shared" si="13"/>
        <v>15679.937334084454</v>
      </c>
      <c r="MS29" s="355">
        <f t="shared" si="13"/>
        <v>15713.198093953404</v>
      </c>
      <c r="MT29" s="355">
        <f t="shared" si="13"/>
        <v>14500.260542160724</v>
      </c>
      <c r="MU29" s="355">
        <f t="shared" si="13"/>
        <v>15117.378759249244</v>
      </c>
      <c r="MV29" s="355">
        <f t="shared" si="13"/>
        <v>18512.405762763254</v>
      </c>
      <c r="MW29" s="355">
        <f t="shared" si="13"/>
        <v>15954.119415885265</v>
      </c>
      <c r="MX29" s="355">
        <f t="shared" si="13"/>
        <v>16276.55062680622</v>
      </c>
      <c r="MY29" s="355">
        <f t="shared" si="13"/>
        <v>17005.892404120172</v>
      </c>
      <c r="MZ29" s="355">
        <f t="shared" si="13"/>
        <v>17703.104036342935</v>
      </c>
      <c r="NA29" s="479">
        <f t="shared" si="13"/>
        <v>17263.231390688648</v>
      </c>
    </row>
    <row r="30" spans="1:365" x14ac:dyDescent="0.2">
      <c r="C30" s="277">
        <f>SUM(C26:C29)</f>
        <v>0.40073693352281703</v>
      </c>
      <c r="E30" s="272"/>
      <c r="F30" s="366">
        <f>SUM(F26:F29)</f>
        <v>317938.41691690404</v>
      </c>
      <c r="G30" s="366">
        <f t="shared" ref="G30:BR30" si="19">SUM(G26:G29)</f>
        <v>226707.33856739485</v>
      </c>
      <c r="H30" s="366">
        <f t="shared" si="19"/>
        <v>229797.81766414375</v>
      </c>
      <c r="I30" s="366">
        <f t="shared" si="19"/>
        <v>214843.84255337156</v>
      </c>
      <c r="J30" s="366">
        <f t="shared" si="19"/>
        <v>177396.72934677947</v>
      </c>
      <c r="K30" s="366">
        <f t="shared" si="19"/>
        <v>187648.93214774693</v>
      </c>
      <c r="L30" s="366">
        <f t="shared" si="19"/>
        <v>295010.18738355546</v>
      </c>
      <c r="M30" s="366">
        <f t="shared" si="19"/>
        <v>214856.7184004024</v>
      </c>
      <c r="N30" s="366">
        <f t="shared" si="19"/>
        <v>231346.08844599203</v>
      </c>
      <c r="O30" s="366">
        <f t="shared" si="19"/>
        <v>258370.98642365608</v>
      </c>
      <c r="P30" s="366">
        <f t="shared" si="19"/>
        <v>267806.81007644732</v>
      </c>
      <c r="Q30" s="366">
        <f t="shared" si="19"/>
        <v>271938.39598155435</v>
      </c>
      <c r="R30" s="366">
        <f t="shared" si="19"/>
        <v>335397.47561476135</v>
      </c>
      <c r="S30" s="366">
        <f t="shared" si="19"/>
        <v>257867.53208561341</v>
      </c>
      <c r="T30" s="366">
        <f t="shared" si="19"/>
        <v>225581.77316002644</v>
      </c>
      <c r="U30" s="366">
        <f t="shared" si="19"/>
        <v>222350.92846884142</v>
      </c>
      <c r="V30" s="366">
        <f t="shared" si="19"/>
        <v>187452.17199817119</v>
      </c>
      <c r="W30" s="366">
        <f t="shared" si="19"/>
        <v>194268.71588117725</v>
      </c>
      <c r="X30" s="366">
        <f t="shared" si="19"/>
        <v>302927.28922019701</v>
      </c>
      <c r="Y30" s="366">
        <f t="shared" si="19"/>
        <v>222842.54613822055</v>
      </c>
      <c r="Z30" s="366">
        <f t="shared" si="19"/>
        <v>238808.44920997487</v>
      </c>
      <c r="AA30" s="366">
        <f t="shared" si="19"/>
        <v>265871.85105938831</v>
      </c>
      <c r="AB30" s="366">
        <f t="shared" si="19"/>
        <v>275743.01304354123</v>
      </c>
      <c r="AC30" s="366">
        <f t="shared" si="19"/>
        <v>269288.3011922891</v>
      </c>
      <c r="AD30" s="366">
        <f t="shared" si="19"/>
        <v>339268.46663613193</v>
      </c>
      <c r="AE30" s="366">
        <f t="shared" si="19"/>
        <v>262765.56097054534</v>
      </c>
      <c r="AF30" s="366">
        <f t="shared" si="19"/>
        <v>239551.96309280154</v>
      </c>
      <c r="AG30" s="366">
        <f t="shared" si="19"/>
        <v>222444.60399276295</v>
      </c>
      <c r="AH30" s="366">
        <f t="shared" si="19"/>
        <v>199170.69506743705</v>
      </c>
      <c r="AI30" s="366">
        <f t="shared" si="19"/>
        <v>193583.7968001531</v>
      </c>
      <c r="AJ30" s="366">
        <f t="shared" si="19"/>
        <v>307080.97101122257</v>
      </c>
      <c r="AK30" s="366">
        <f t="shared" si="19"/>
        <v>228993.79477381476</v>
      </c>
      <c r="AL30" s="366">
        <f t="shared" si="19"/>
        <v>244009.75625140342</v>
      </c>
      <c r="AM30" s="366">
        <f t="shared" si="19"/>
        <v>271809.74472099968</v>
      </c>
      <c r="AN30" s="366">
        <f t="shared" si="19"/>
        <v>282686.52841933019</v>
      </c>
      <c r="AO30" s="366">
        <f t="shared" si="19"/>
        <v>292190.84486993134</v>
      </c>
      <c r="AP30" s="366">
        <f t="shared" si="19"/>
        <v>352888.34669421316</v>
      </c>
      <c r="AQ30" s="366">
        <f t="shared" si="19"/>
        <v>257638.16504563991</v>
      </c>
      <c r="AR30" s="366">
        <f t="shared" si="19"/>
        <v>262702.5367599228</v>
      </c>
      <c r="AS30" s="366">
        <f t="shared" si="19"/>
        <v>245169.81072539903</v>
      </c>
      <c r="AT30" s="366">
        <f t="shared" si="19"/>
        <v>205484.74772077586</v>
      </c>
      <c r="AU30" s="366">
        <f t="shared" si="19"/>
        <v>216389.26760576101</v>
      </c>
      <c r="AV30" s="366">
        <f t="shared" si="19"/>
        <v>323988.8234346137</v>
      </c>
      <c r="AW30" s="366">
        <f t="shared" si="19"/>
        <v>242134.7937703231</v>
      </c>
      <c r="AX30" s="366">
        <f t="shared" si="19"/>
        <v>257823.04270661547</v>
      </c>
      <c r="AY30" s="366">
        <f t="shared" si="19"/>
        <v>284378.44870602043</v>
      </c>
      <c r="AZ30" s="366">
        <f t="shared" si="19"/>
        <v>294658.27559049666</v>
      </c>
      <c r="BA30" s="366">
        <f t="shared" si="19"/>
        <v>304272.3121053339</v>
      </c>
      <c r="BB30" s="366">
        <f t="shared" si="19"/>
        <v>364143.72762769216</v>
      </c>
      <c r="BC30" s="366">
        <f t="shared" si="19"/>
        <v>285206.44387539866</v>
      </c>
      <c r="BD30" s="366">
        <f t="shared" si="19"/>
        <v>253037.88967844448</v>
      </c>
      <c r="BE30" s="366">
        <f t="shared" si="19"/>
        <v>249448.799811317</v>
      </c>
      <c r="BF30" s="366">
        <f t="shared" si="19"/>
        <v>213408.86134227441</v>
      </c>
      <c r="BG30" s="366">
        <f t="shared" si="19"/>
        <v>221263.8558118786</v>
      </c>
      <c r="BH30" s="366">
        <f t="shared" si="19"/>
        <v>330850.20323769131</v>
      </c>
      <c r="BI30" s="366">
        <f t="shared" si="19"/>
        <v>249547.62095860112</v>
      </c>
      <c r="BJ30" s="366">
        <f t="shared" si="19"/>
        <v>265046.18514426152</v>
      </c>
      <c r="BK30" s="366">
        <f t="shared" si="19"/>
        <v>291950.73772579565</v>
      </c>
      <c r="BL30" s="366">
        <f t="shared" si="19"/>
        <v>302939.29715755553</v>
      </c>
      <c r="BM30" s="366">
        <f t="shared" si="19"/>
        <v>304912.35433974105</v>
      </c>
      <c r="BN30" s="366">
        <f t="shared" si="19"/>
        <v>369658.42835511011</v>
      </c>
      <c r="BO30" s="366">
        <f t="shared" si="19"/>
        <v>291590.11080285907</v>
      </c>
      <c r="BP30" s="366">
        <f t="shared" si="19"/>
        <v>268670.47006092244</v>
      </c>
      <c r="BQ30" s="366">
        <f t="shared" si="19"/>
        <v>250964.01662474568</v>
      </c>
      <c r="BR30" s="366">
        <f t="shared" si="19"/>
        <v>226427.8040351184</v>
      </c>
      <c r="BS30" s="366">
        <f t="shared" ref="BS30:ED30" si="20">SUM(BS26:BS29)</f>
        <v>221868.51215449223</v>
      </c>
      <c r="BT30" s="366">
        <f t="shared" si="20"/>
        <v>336247.28463277861</v>
      </c>
      <c r="BU30" s="366">
        <f t="shared" si="20"/>
        <v>256863.89842285859</v>
      </c>
      <c r="BV30" s="366">
        <f t="shared" si="20"/>
        <v>271366.58630551153</v>
      </c>
      <c r="BW30" s="366">
        <f t="shared" si="20"/>
        <v>298971.43834173091</v>
      </c>
      <c r="BX30" s="366">
        <f t="shared" si="20"/>
        <v>310966.28454402933</v>
      </c>
      <c r="BY30" s="366">
        <f t="shared" si="20"/>
        <v>288034.43167686136</v>
      </c>
      <c r="BZ30" s="366">
        <f t="shared" si="20"/>
        <v>368262.80646952969</v>
      </c>
      <c r="CA30" s="366">
        <f t="shared" si="20"/>
        <v>293190.57938953978</v>
      </c>
      <c r="CB30" s="366">
        <f t="shared" si="20"/>
        <v>259178.0761357593</v>
      </c>
      <c r="CC30" s="366">
        <f t="shared" si="20"/>
        <v>259258.92963995389</v>
      </c>
      <c r="CD30" s="366">
        <f t="shared" si="20"/>
        <v>235136.24019848803</v>
      </c>
      <c r="CE30" s="366">
        <f t="shared" si="20"/>
        <v>227736.71102345263</v>
      </c>
      <c r="CF30" s="366">
        <f t="shared" si="20"/>
        <v>344495.86523988971</v>
      </c>
      <c r="CG30" s="366">
        <f t="shared" si="20"/>
        <v>265239.59465536854</v>
      </c>
      <c r="CH30" s="366">
        <f t="shared" si="20"/>
        <v>279466.35221085284</v>
      </c>
      <c r="CI30" s="366">
        <f t="shared" si="20"/>
        <v>307406.14131061896</v>
      </c>
      <c r="CJ30" s="366">
        <f t="shared" si="20"/>
        <v>320041.69391397788</v>
      </c>
      <c r="CK30" s="366">
        <f t="shared" si="20"/>
        <v>312482.50094384135</v>
      </c>
      <c r="CL30" s="366">
        <f t="shared" si="20"/>
        <v>383526.50833680411</v>
      </c>
      <c r="CM30" s="366">
        <f t="shared" si="20"/>
        <v>306558.72827491595</v>
      </c>
      <c r="CN30" s="366">
        <f t="shared" si="20"/>
        <v>273463.32172814535</v>
      </c>
      <c r="CO30" s="366">
        <f t="shared" si="20"/>
        <v>272175.92341877543</v>
      </c>
      <c r="CP30" s="366">
        <f t="shared" si="20"/>
        <v>243314.03478669174</v>
      </c>
      <c r="CQ30" s="366">
        <f t="shared" si="20"/>
        <v>238301.95785535942</v>
      </c>
      <c r="CR30" s="366">
        <f t="shared" si="20"/>
        <v>355445.27976564184</v>
      </c>
      <c r="CS30" s="366">
        <f t="shared" si="20"/>
        <v>275226.92218978686</v>
      </c>
      <c r="CT30" s="366">
        <f t="shared" si="20"/>
        <v>289444.62163314968</v>
      </c>
      <c r="CU30" s="366">
        <f t="shared" si="20"/>
        <v>317335.25483804732</v>
      </c>
      <c r="CV30" s="366">
        <f t="shared" si="20"/>
        <v>330310.82473481371</v>
      </c>
      <c r="CW30" s="366">
        <f t="shared" si="20"/>
        <v>329106.26575679251</v>
      </c>
      <c r="CX30" s="366">
        <f t="shared" si="20"/>
        <v>396224.18254252058</v>
      </c>
      <c r="CY30" s="366">
        <f t="shared" si="20"/>
        <v>301303.49072328664</v>
      </c>
      <c r="CZ30" s="366">
        <f t="shared" si="20"/>
        <v>305406.3679914347</v>
      </c>
      <c r="DA30" s="366">
        <f t="shared" si="20"/>
        <v>289398.28789049125</v>
      </c>
      <c r="DB30" s="366">
        <f t="shared" si="20"/>
        <v>248884.73815309259</v>
      </c>
      <c r="DC30" s="366">
        <f t="shared" si="20"/>
        <v>262168.81946590758</v>
      </c>
      <c r="DD30" s="366">
        <f t="shared" si="20"/>
        <v>372163.52439810021</v>
      </c>
      <c r="DE30" s="366">
        <f t="shared" si="20"/>
        <v>288694.02211974299</v>
      </c>
      <c r="DF30" s="366">
        <f t="shared" si="20"/>
        <v>303946.40690753749</v>
      </c>
      <c r="DG30" s="366">
        <f t="shared" si="20"/>
        <v>330572.18298759055</v>
      </c>
      <c r="DH30" s="366">
        <f t="shared" si="20"/>
        <v>343139.56175328075</v>
      </c>
      <c r="DI30" s="366">
        <f t="shared" si="20"/>
        <v>350741.72893053194</v>
      </c>
      <c r="DJ30" s="366">
        <f t="shared" si="20"/>
        <v>411877.61188584706</v>
      </c>
      <c r="DK30" s="366">
        <f t="shared" si="20"/>
        <v>332298.89840029029</v>
      </c>
      <c r="DL30" s="366">
        <f t="shared" si="20"/>
        <v>299727.53847179527</v>
      </c>
      <c r="DM30" s="366">
        <f t="shared" si="20"/>
        <v>296858.1539146264</v>
      </c>
      <c r="DN30" s="366">
        <f t="shared" si="20"/>
        <v>259534.80302584206</v>
      </c>
      <c r="DO30" s="366">
        <f t="shared" si="20"/>
        <v>269658.76605597645</v>
      </c>
      <c r="DP30" s="366">
        <f t="shared" si="20"/>
        <v>381428.97395682952</v>
      </c>
      <c r="DQ30" s="366">
        <f t="shared" si="20"/>
        <v>298268.62279421795</v>
      </c>
      <c r="DR30" s="366">
        <f t="shared" si="20"/>
        <v>313178.68149762624</v>
      </c>
      <c r="DS30" s="366">
        <f t="shared" si="20"/>
        <v>340027.0646200201</v>
      </c>
      <c r="DT30" s="366">
        <f t="shared" si="20"/>
        <v>353254.37503142044</v>
      </c>
      <c r="DU30" s="366">
        <f t="shared" si="20"/>
        <v>361394.16665320081</v>
      </c>
      <c r="DV30" s="366">
        <f t="shared" si="20"/>
        <v>422317.76005927165</v>
      </c>
      <c r="DW30" s="366">
        <f t="shared" si="20"/>
        <v>342558.77181452315</v>
      </c>
      <c r="DX30" s="366">
        <f t="shared" si="20"/>
        <v>319679.76757322846</v>
      </c>
      <c r="DY30" s="366">
        <f t="shared" si="20"/>
        <v>301846.4213833831</v>
      </c>
      <c r="DZ30" s="366">
        <f t="shared" si="20"/>
        <v>275526.66331409226</v>
      </c>
      <c r="EA30" s="366">
        <f t="shared" si="20"/>
        <v>273084.03096599574</v>
      </c>
      <c r="EB30" s="366">
        <f t="shared" si="20"/>
        <v>389406.82101831632</v>
      </c>
      <c r="EC30" s="366">
        <f t="shared" si="20"/>
        <v>307897.6424283146</v>
      </c>
      <c r="ED30" s="366">
        <f t="shared" si="20"/>
        <v>321638.03158870694</v>
      </c>
      <c r="EE30" s="366">
        <f t="shared" ref="EE30:GP30" si="21">SUM(EE26:EE29)</f>
        <v>349043.57401849149</v>
      </c>
      <c r="EF30" s="366">
        <f t="shared" si="21"/>
        <v>363215.95843429066</v>
      </c>
      <c r="EG30" s="366">
        <f t="shared" si="21"/>
        <v>338797.09515076567</v>
      </c>
      <c r="EH30" s="366">
        <f t="shared" si="21"/>
        <v>419729.3695995434</v>
      </c>
      <c r="EI30" s="366">
        <f t="shared" si="21"/>
        <v>326803.20849801286</v>
      </c>
      <c r="EJ30" s="366">
        <f t="shared" si="21"/>
        <v>329228.84476361691</v>
      </c>
      <c r="EK30" s="366">
        <f t="shared" si="21"/>
        <v>315745.87690028612</v>
      </c>
      <c r="EL30" s="366">
        <f t="shared" si="21"/>
        <v>275474.27422214596</v>
      </c>
      <c r="EM30" s="366">
        <f t="shared" si="21"/>
        <v>290632.10801383271</v>
      </c>
      <c r="EN30" s="366">
        <f t="shared" si="21"/>
        <v>402692.60078276077</v>
      </c>
      <c r="EO30" s="366">
        <f t="shared" si="21"/>
        <v>318526.02601884364</v>
      </c>
      <c r="EP30" s="366">
        <f t="shared" si="21"/>
        <v>333748.29643181921</v>
      </c>
      <c r="EQ30" s="366">
        <f t="shared" si="21"/>
        <v>360652.93353556644</v>
      </c>
      <c r="ER30" s="366">
        <f t="shared" si="21"/>
        <v>374916.8488353432</v>
      </c>
      <c r="ES30" s="366">
        <f t="shared" si="21"/>
        <v>376112.54454718676</v>
      </c>
      <c r="ET30" s="366">
        <f t="shared" si="21"/>
        <v>441391.5675941392</v>
      </c>
      <c r="EU30" s="366">
        <f t="shared" si="21"/>
        <v>362109.10001694935</v>
      </c>
      <c r="EV30" s="366">
        <f t="shared" si="21"/>
        <v>329043.0315751984</v>
      </c>
      <c r="EW30" s="366">
        <f t="shared" si="21"/>
        <v>327236.6050427421</v>
      </c>
      <c r="EX30" s="366">
        <f t="shared" si="21"/>
        <v>289398.45471064869</v>
      </c>
      <c r="EY30" s="366">
        <f t="shared" si="21"/>
        <v>301178.16652395163</v>
      </c>
      <c r="EZ30" s="366">
        <f t="shared" si="21"/>
        <v>414596.3578408584</v>
      </c>
      <c r="FA30" s="366">
        <f t="shared" si="21"/>
        <v>330370.79769354337</v>
      </c>
      <c r="FB30" s="366">
        <f t="shared" si="21"/>
        <v>345008.96845583798</v>
      </c>
      <c r="FC30" s="366">
        <f t="shared" si="21"/>
        <v>371922.25796508399</v>
      </c>
      <c r="FD30" s="366">
        <f t="shared" si="21"/>
        <v>386708.24473247235</v>
      </c>
      <c r="FE30" s="366">
        <f t="shared" si="21"/>
        <v>377230.83125744626</v>
      </c>
      <c r="FF30" s="366">
        <f t="shared" si="21"/>
        <v>448923.03505411133</v>
      </c>
      <c r="FG30" s="366">
        <f t="shared" si="21"/>
        <v>370662.39654788724</v>
      </c>
      <c r="FH30" s="366">
        <f t="shared" si="21"/>
        <v>346550.0997798022</v>
      </c>
      <c r="FI30" s="366">
        <f t="shared" si="21"/>
        <v>330832.62929017341</v>
      </c>
      <c r="FJ30" s="366">
        <f t="shared" si="21"/>
        <v>304515.09237567201</v>
      </c>
      <c r="FK30" s="366">
        <f t="shared" si="21"/>
        <v>303968.58286713151</v>
      </c>
      <c r="FL30" s="366">
        <f t="shared" si="21"/>
        <v>422305.09952145733</v>
      </c>
      <c r="FM30" s="366">
        <f t="shared" si="21"/>
        <v>339952.08229565941</v>
      </c>
      <c r="FN30" s="366">
        <f t="shared" si="21"/>
        <v>353585.84223569237</v>
      </c>
      <c r="FO30" s="366">
        <f t="shared" si="21"/>
        <v>381213.33109999419</v>
      </c>
      <c r="FP30" s="366">
        <f t="shared" si="21"/>
        <v>397107.83558922319</v>
      </c>
      <c r="FQ30" s="366">
        <f t="shared" si="21"/>
        <v>394134.76229500328</v>
      </c>
      <c r="FR30" s="366">
        <f t="shared" si="21"/>
        <v>462224.78951683105</v>
      </c>
      <c r="FS30" s="366">
        <f t="shared" si="21"/>
        <v>383225.77830260538</v>
      </c>
      <c r="FT30" s="366">
        <f t="shared" si="21"/>
        <v>349889.94609641208</v>
      </c>
      <c r="FU30" s="366">
        <f t="shared" si="21"/>
        <v>348853.461318549</v>
      </c>
      <c r="FV30" s="366">
        <f t="shared" si="21"/>
        <v>310681.30144298438</v>
      </c>
      <c r="FW30" s="366">
        <f t="shared" si="21"/>
        <v>323660.23665839323</v>
      </c>
      <c r="FX30" s="366">
        <f t="shared" si="21"/>
        <v>438261.82125660055</v>
      </c>
      <c r="FY30" s="366">
        <f t="shared" si="21"/>
        <v>353298.5111965384</v>
      </c>
      <c r="FZ30" s="366">
        <f t="shared" si="21"/>
        <v>367757.75065797562</v>
      </c>
      <c r="GA30" s="366">
        <f t="shared" si="21"/>
        <v>394727.26300881233</v>
      </c>
      <c r="GB30" s="366">
        <f t="shared" si="21"/>
        <v>410624.32540712185</v>
      </c>
      <c r="GC30" s="366">
        <f t="shared" si="21"/>
        <v>417347.80499526311</v>
      </c>
      <c r="GD30" s="366">
        <f t="shared" si="21"/>
        <v>479239.80053654755</v>
      </c>
      <c r="GE30" s="366">
        <f t="shared" si="21"/>
        <v>398663.72938498529</v>
      </c>
      <c r="GF30" s="366">
        <f t="shared" si="21"/>
        <v>365715.62948576116</v>
      </c>
      <c r="GG30" s="366">
        <f t="shared" si="21"/>
        <v>363706.12721499579</v>
      </c>
      <c r="GH30" s="366">
        <f t="shared" si="21"/>
        <v>324577.98552100541</v>
      </c>
      <c r="GI30" s="366">
        <f t="shared" si="21"/>
        <v>337800.78511534882</v>
      </c>
      <c r="GJ30" s="366">
        <f t="shared" si="21"/>
        <v>452527.56490530277</v>
      </c>
      <c r="GK30" s="366">
        <f t="shared" si="21"/>
        <v>366805.36993068166</v>
      </c>
      <c r="GL30" s="366">
        <f t="shared" si="21"/>
        <v>380897.88085510419</v>
      </c>
      <c r="GM30" s="366">
        <f t="shared" si="21"/>
        <v>407656.37237960065</v>
      </c>
      <c r="GN30" s="366">
        <f t="shared" si="21"/>
        <v>423934.64775312709</v>
      </c>
      <c r="GO30" s="366">
        <f t="shared" si="21"/>
        <v>422671.67680819595</v>
      </c>
      <c r="GP30" s="366">
        <f t="shared" si="21"/>
        <v>489228.41325345862</v>
      </c>
      <c r="GQ30" s="366">
        <f t="shared" ref="GQ30:JB30" si="22">SUM(GQ26:GQ29)</f>
        <v>392291.7821296514</v>
      </c>
      <c r="GR30" s="366">
        <f t="shared" si="22"/>
        <v>395634.17745826673</v>
      </c>
      <c r="GS30" s="366">
        <f t="shared" si="22"/>
        <v>380308.48966902954</v>
      </c>
      <c r="GT30" s="366">
        <f t="shared" si="22"/>
        <v>337051.1598316615</v>
      </c>
      <c r="GU30" s="366">
        <f t="shared" si="22"/>
        <v>354236.14724618464</v>
      </c>
      <c r="GV30" s="366">
        <f t="shared" si="22"/>
        <v>467960.28895608312</v>
      </c>
      <c r="GW30" s="366">
        <f t="shared" si="22"/>
        <v>380900.12959082623</v>
      </c>
      <c r="GX30" s="366">
        <f t="shared" si="22"/>
        <v>394926.19715867966</v>
      </c>
      <c r="GY30" s="366">
        <f t="shared" si="22"/>
        <v>421319.83298046218</v>
      </c>
      <c r="GZ30" s="366">
        <f t="shared" si="22"/>
        <v>437866.63097645983</v>
      </c>
      <c r="HA30" s="366">
        <f t="shared" si="22"/>
        <v>411327.1898885477</v>
      </c>
      <c r="HB30" s="366">
        <f t="shared" si="22"/>
        <v>493008.34449097625</v>
      </c>
      <c r="HC30" s="366">
        <f t="shared" si="22"/>
        <v>415647.83196593355</v>
      </c>
      <c r="HD30" s="366">
        <f t="shared" si="22"/>
        <v>380412.87460220425</v>
      </c>
      <c r="HE30" s="366">
        <f t="shared" si="22"/>
        <v>381800.88504006836</v>
      </c>
      <c r="HF30" s="366">
        <f t="shared" si="22"/>
        <v>343602.56553955027</v>
      </c>
      <c r="HG30" s="366">
        <f t="shared" si="22"/>
        <v>358569.32975087152</v>
      </c>
      <c r="HH30" s="366">
        <f t="shared" si="22"/>
        <v>475361.08507460746</v>
      </c>
      <c r="HI30" s="366">
        <f t="shared" si="22"/>
        <v>389443.57483540074</v>
      </c>
      <c r="HJ30" s="366">
        <f t="shared" si="22"/>
        <v>403755.13842067646</v>
      </c>
      <c r="HK30" s="366">
        <f t="shared" si="22"/>
        <v>430949.14621803601</v>
      </c>
      <c r="HL30" s="366">
        <f t="shared" si="22"/>
        <v>448723.72277855384</v>
      </c>
      <c r="HM30" s="366">
        <f t="shared" si="22"/>
        <v>448114.7491302659</v>
      </c>
      <c r="HN30" s="366">
        <f t="shared" si="22"/>
        <v>514676.42345218855</v>
      </c>
      <c r="HO30" s="366">
        <f t="shared" si="22"/>
        <v>434392.44327493891</v>
      </c>
      <c r="HP30" s="366">
        <f t="shared" si="22"/>
        <v>400853.13496205857</v>
      </c>
      <c r="HQ30" s="366">
        <f t="shared" si="22"/>
        <v>400033.35401723208</v>
      </c>
      <c r="HR30" s="366">
        <f t="shared" si="22"/>
        <v>367142.3333030736</v>
      </c>
      <c r="HS30" s="366">
        <f t="shared" si="22"/>
        <v>367536.19791902992</v>
      </c>
      <c r="HT30" s="366">
        <f t="shared" si="22"/>
        <v>489753.02928453829</v>
      </c>
      <c r="HU30" s="366">
        <f t="shared" si="22"/>
        <v>404443.28269141103</v>
      </c>
      <c r="HV30" s="366">
        <f t="shared" si="22"/>
        <v>416897.90660056111</v>
      </c>
      <c r="HW30" s="366">
        <f t="shared" si="22"/>
        <v>444410.83005354763</v>
      </c>
      <c r="HX30" s="366">
        <f t="shared" si="22"/>
        <v>462887.12337280822</v>
      </c>
      <c r="HY30" s="366">
        <f t="shared" si="22"/>
        <v>458066.00302898814</v>
      </c>
      <c r="HZ30" s="366">
        <f t="shared" si="22"/>
        <v>527036.81843934825</v>
      </c>
      <c r="IA30" s="366">
        <f t="shared" si="22"/>
        <v>429996.07819169329</v>
      </c>
      <c r="IB30" s="366">
        <f t="shared" si="22"/>
        <v>432998.1915389183</v>
      </c>
      <c r="IC30" s="366">
        <f t="shared" si="22"/>
        <v>418521.47599778872</v>
      </c>
      <c r="ID30" s="366">
        <f t="shared" si="22"/>
        <v>374445.30163274455</v>
      </c>
      <c r="IE30" s="366">
        <f t="shared" si="22"/>
        <v>393496.41050485801</v>
      </c>
      <c r="IF30" s="366">
        <f t="shared" si="22"/>
        <v>509033.15554157528</v>
      </c>
      <c r="IG30" s="366">
        <f t="shared" si="22"/>
        <v>420614.61522268213</v>
      </c>
      <c r="IH30" s="366">
        <f t="shared" si="22"/>
        <v>434248.2884162335</v>
      </c>
      <c r="II30" s="366">
        <f t="shared" si="22"/>
        <v>460654.49135654216</v>
      </c>
      <c r="IJ30" s="366">
        <f t="shared" si="22"/>
        <v>478990.04629392142</v>
      </c>
      <c r="IK30" s="366">
        <f t="shared" si="22"/>
        <v>482995.56286965701</v>
      </c>
      <c r="IL30" s="366">
        <f t="shared" si="22"/>
        <v>546125.61309715919</v>
      </c>
      <c r="IM30" s="366">
        <f t="shared" si="22"/>
        <v>464450.97115367657</v>
      </c>
      <c r="IN30" s="366">
        <f t="shared" si="22"/>
        <v>430813.58593384124</v>
      </c>
      <c r="IO30" s="366">
        <f t="shared" si="22"/>
        <v>429561.28703044791</v>
      </c>
      <c r="IP30" s="366">
        <f t="shared" si="22"/>
        <v>388629.66596011579</v>
      </c>
      <c r="IQ30" s="366">
        <f t="shared" si="22"/>
        <v>404691.14185704879</v>
      </c>
      <c r="IR30" s="366">
        <f t="shared" si="22"/>
        <v>522162.56476325309</v>
      </c>
      <c r="IS30" s="366">
        <f t="shared" si="22"/>
        <v>433955.6146835041</v>
      </c>
      <c r="IT30" s="366">
        <f t="shared" si="22"/>
        <v>447225.23735963454</v>
      </c>
      <c r="IU30" s="366">
        <f t="shared" si="22"/>
        <v>473862.58186153806</v>
      </c>
      <c r="IV30" s="366">
        <f t="shared" si="22"/>
        <v>493007.60603374609</v>
      </c>
      <c r="IW30" s="366">
        <f t="shared" si="22"/>
        <v>497473.91547259799</v>
      </c>
      <c r="IX30" s="366">
        <f t="shared" si="22"/>
        <v>560456.23866575689</v>
      </c>
      <c r="IY30" s="366">
        <f t="shared" si="22"/>
        <v>478560.52220111329</v>
      </c>
      <c r="IZ30" s="366">
        <f t="shared" si="22"/>
        <v>454598.37692032609</v>
      </c>
      <c r="JA30" s="366">
        <f t="shared" si="22"/>
        <v>438426.99545514199</v>
      </c>
      <c r="JB30" s="366">
        <f t="shared" si="22"/>
        <v>408417.37479802466</v>
      </c>
      <c r="JC30" s="366">
        <f t="shared" ref="JC30:LN30" si="23">SUM(JC26:JC29)</f>
        <v>412058.63177507534</v>
      </c>
      <c r="JD30" s="366">
        <f t="shared" si="23"/>
        <v>534222.63008459203</v>
      </c>
      <c r="JE30" s="366">
        <f t="shared" si="23"/>
        <v>447548.25011832808</v>
      </c>
      <c r="JF30" s="366">
        <f t="shared" si="23"/>
        <v>459610.77548092185</v>
      </c>
      <c r="JG30" s="366">
        <f t="shared" si="23"/>
        <v>486801.81165521045</v>
      </c>
      <c r="JH30" s="366">
        <f t="shared" si="23"/>
        <v>507035.30399060465</v>
      </c>
      <c r="JI30" s="366">
        <f t="shared" si="23"/>
        <v>503655.15392396017</v>
      </c>
      <c r="JJ30" s="366">
        <f t="shared" si="23"/>
        <v>571624.29658690945</v>
      </c>
      <c r="JK30" s="366">
        <f t="shared" si="23"/>
        <v>473588.42294201447</v>
      </c>
      <c r="JL30" s="366">
        <f t="shared" si="23"/>
        <v>476390.22754127509</v>
      </c>
      <c r="JM30" s="366">
        <f t="shared" si="23"/>
        <v>462138.31439575792</v>
      </c>
      <c r="JN30" s="366">
        <f t="shared" si="23"/>
        <v>416775.55847283464</v>
      </c>
      <c r="JO30" s="366">
        <f t="shared" si="23"/>
        <v>437617.23261683615</v>
      </c>
      <c r="JP30" s="366">
        <f t="shared" si="23"/>
        <v>554844.71996750543</v>
      </c>
      <c r="JQ30" s="366">
        <f t="shared" si="23"/>
        <v>464768.78802053339</v>
      </c>
      <c r="JR30" s="366">
        <f t="shared" si="23"/>
        <v>477834.12495614623</v>
      </c>
      <c r="JS30" s="366">
        <f t="shared" si="23"/>
        <v>504126.59213738941</v>
      </c>
      <c r="JT30" s="366">
        <f t="shared" si="23"/>
        <v>524279.46362710174</v>
      </c>
      <c r="JU30" s="366">
        <f t="shared" si="23"/>
        <v>521374.18604486075</v>
      </c>
      <c r="JV30" s="366">
        <f t="shared" si="23"/>
        <v>588625.84188351838</v>
      </c>
      <c r="JW30" s="366">
        <f t="shared" si="23"/>
        <v>506943.27709469228</v>
      </c>
      <c r="JX30" s="366">
        <f t="shared" si="23"/>
        <v>472614.50906879967</v>
      </c>
      <c r="JY30" s="366">
        <f t="shared" si="23"/>
        <v>472444.97085493983</v>
      </c>
      <c r="JZ30" s="366">
        <f t="shared" si="23"/>
        <v>430652.54887520411</v>
      </c>
      <c r="KA30" s="366">
        <f t="shared" si="23"/>
        <v>448741.91729705723</v>
      </c>
      <c r="KB30" s="366">
        <f t="shared" si="23"/>
        <v>568228.45207985421</v>
      </c>
      <c r="KC30" s="366">
        <f t="shared" si="23"/>
        <v>478540.56161320984</v>
      </c>
      <c r="KD30" s="366">
        <f t="shared" si="23"/>
        <v>491381.87909581576</v>
      </c>
      <c r="KE30" s="366">
        <f t="shared" si="23"/>
        <v>518039.81587795221</v>
      </c>
      <c r="KF30" s="366">
        <f t="shared" si="23"/>
        <v>539156.81445831049</v>
      </c>
      <c r="KG30" s="366">
        <f t="shared" si="23"/>
        <v>525716.35459536128</v>
      </c>
      <c r="KH30" s="366">
        <f t="shared" si="23"/>
        <v>599634.03715994174</v>
      </c>
      <c r="KI30" s="366">
        <f t="shared" si="23"/>
        <v>519078.40258979879</v>
      </c>
      <c r="KJ30" s="366">
        <f t="shared" si="23"/>
        <v>493805.12204822781</v>
      </c>
      <c r="KK30" s="366">
        <f t="shared" si="23"/>
        <v>479870.37628308806</v>
      </c>
      <c r="KL30" s="366">
        <f t="shared" si="23"/>
        <v>449590.21781599772</v>
      </c>
      <c r="KM30" s="366">
        <f t="shared" si="23"/>
        <v>455574.97771020996</v>
      </c>
      <c r="KN30" s="366">
        <f t="shared" si="23"/>
        <v>580182.41088399373</v>
      </c>
      <c r="KO30" s="366">
        <f t="shared" si="23"/>
        <v>492282.12073897303</v>
      </c>
      <c r="KP30" s="366">
        <f t="shared" si="23"/>
        <v>504113.31325285818</v>
      </c>
      <c r="KQ30" s="366">
        <f t="shared" si="23"/>
        <v>531509.67167690897</v>
      </c>
      <c r="KR30" s="366">
        <f t="shared" si="23"/>
        <v>553911.58138930344</v>
      </c>
      <c r="KS30" s="366">
        <f t="shared" si="23"/>
        <v>546900.4593643808</v>
      </c>
      <c r="KT30" s="366">
        <f t="shared" si="23"/>
        <v>617296.24366241612</v>
      </c>
      <c r="KU30" s="366">
        <f t="shared" si="23"/>
        <v>535964.62844798097</v>
      </c>
      <c r="KV30" s="366">
        <f t="shared" si="23"/>
        <v>501454.76045918436</v>
      </c>
      <c r="KW30" s="366">
        <f t="shared" si="23"/>
        <v>502254.82548567164</v>
      </c>
      <c r="KX30" s="366">
        <f t="shared" si="23"/>
        <v>460033.99599604798</v>
      </c>
      <c r="KY30" s="366">
        <f t="shared" si="23"/>
        <v>479708.09363394202</v>
      </c>
      <c r="KZ30" s="366">
        <f t="shared" si="23"/>
        <v>600736.92303326749</v>
      </c>
      <c r="LA30" s="366">
        <f t="shared" si="23"/>
        <v>510097.92189679423</v>
      </c>
      <c r="LB30" s="366">
        <f t="shared" si="23"/>
        <v>522715.03753635444</v>
      </c>
      <c r="LC30" s="366">
        <f t="shared" si="23"/>
        <v>549450.85041651584</v>
      </c>
      <c r="LD30" s="366">
        <f t="shared" si="23"/>
        <v>572014.02406296146</v>
      </c>
      <c r="LE30" s="366">
        <f t="shared" si="23"/>
        <v>573844.59280860075</v>
      </c>
      <c r="LF30" s="366">
        <f t="shared" si="23"/>
        <v>638572.42870979861</v>
      </c>
      <c r="LG30" s="366">
        <f t="shared" si="23"/>
        <v>555703.13201225467</v>
      </c>
      <c r="LH30" s="366">
        <f t="shared" si="23"/>
        <v>521512.80692287715</v>
      </c>
      <c r="LI30" s="366">
        <f t="shared" si="23"/>
        <v>521463.10341303865</v>
      </c>
      <c r="LJ30" s="366">
        <f t="shared" si="23"/>
        <v>478232.2468225201</v>
      </c>
      <c r="LK30" s="366">
        <f t="shared" si="23"/>
        <v>498329.75626265421</v>
      </c>
      <c r="LL30" s="366">
        <f t="shared" si="23"/>
        <v>619664.75180904171</v>
      </c>
      <c r="LM30" s="366">
        <f t="shared" si="23"/>
        <v>528150.79451673978</v>
      </c>
      <c r="LN30" s="366">
        <f t="shared" si="23"/>
        <v>540371.48763126309</v>
      </c>
      <c r="LO30" s="366">
        <f t="shared" ref="LO30:NA30" si="24">SUM(LO26:LO29)</f>
        <v>566903.53969833557</v>
      </c>
      <c r="LP30" s="366">
        <f t="shared" si="24"/>
        <v>590018.30975598888</v>
      </c>
      <c r="LQ30" s="366">
        <f t="shared" si="24"/>
        <v>584531.47466766788</v>
      </c>
      <c r="LR30" s="366">
        <f t="shared" si="24"/>
        <v>653537.10433274868</v>
      </c>
      <c r="LS30" s="366">
        <f t="shared" si="24"/>
        <v>554170.26829529274</v>
      </c>
      <c r="LT30" s="366">
        <f t="shared" si="24"/>
        <v>556296.05978566688</v>
      </c>
      <c r="LU30" s="366">
        <f t="shared" si="24"/>
        <v>542905.80166875944</v>
      </c>
      <c r="LV30" s="366">
        <f t="shared" si="24"/>
        <v>495411.15531050652</v>
      </c>
      <c r="LW30" s="366">
        <f t="shared" si="24"/>
        <v>519622.32082522719</v>
      </c>
      <c r="LX30" s="366">
        <f t="shared" si="24"/>
        <v>640091.07045227266</v>
      </c>
      <c r="LY30" s="366">
        <f t="shared" si="24"/>
        <v>547083.02734467015</v>
      </c>
      <c r="LZ30" s="366">
        <f t="shared" si="24"/>
        <v>559180.63387423661</v>
      </c>
      <c r="MA30" s="366">
        <f t="shared" si="24"/>
        <v>585331.66870174359</v>
      </c>
      <c r="MB30" s="366">
        <f t="shared" si="24"/>
        <v>608870.3532463779</v>
      </c>
      <c r="MC30" s="366">
        <f t="shared" si="24"/>
        <v>577999.00193551276</v>
      </c>
      <c r="MD30" s="366">
        <f t="shared" si="24"/>
        <v>662194.05178816861</v>
      </c>
      <c r="ME30" s="366">
        <f t="shared" si="24"/>
        <v>582344.89836046461</v>
      </c>
      <c r="MF30" s="366">
        <f t="shared" si="24"/>
        <v>545865.2312983704</v>
      </c>
      <c r="MG30" s="366">
        <f t="shared" si="24"/>
        <v>549234.76270592748</v>
      </c>
      <c r="MH30" s="366">
        <f t="shared" si="24"/>
        <v>506697.13061600411</v>
      </c>
      <c r="MI30" s="366">
        <f t="shared" si="24"/>
        <v>528858.5790806755</v>
      </c>
      <c r="MJ30" s="366">
        <f t="shared" si="24"/>
        <v>652556.39309418586</v>
      </c>
      <c r="MK30" s="366">
        <f t="shared" si="24"/>
        <v>560547.9630611171</v>
      </c>
      <c r="ML30" s="366">
        <f t="shared" si="24"/>
        <v>572884.20248948131</v>
      </c>
      <c r="MM30" s="366">
        <f t="shared" si="24"/>
        <v>599829.57707567257</v>
      </c>
      <c r="MN30" s="366">
        <f t="shared" si="24"/>
        <v>624763.41196090903</v>
      </c>
      <c r="MO30" s="366">
        <f t="shared" si="24"/>
        <v>619718.67253245995</v>
      </c>
      <c r="MP30" s="366">
        <f t="shared" si="24"/>
        <v>688866.69543538382</v>
      </c>
      <c r="MQ30" s="366">
        <f t="shared" si="24"/>
        <v>606039.0192549841</v>
      </c>
      <c r="MR30" s="366">
        <f t="shared" si="24"/>
        <v>571230.0004628126</v>
      </c>
      <c r="MS30" s="366">
        <f t="shared" si="24"/>
        <v>572441.71090976917</v>
      </c>
      <c r="MT30" s="366">
        <f t="shared" si="24"/>
        <v>528253.63135885354</v>
      </c>
      <c r="MU30" s="366">
        <f t="shared" si="24"/>
        <v>550735.63698950084</v>
      </c>
      <c r="MV30" s="366">
        <f t="shared" si="24"/>
        <v>674418.61068180669</v>
      </c>
      <c r="MW30" s="366">
        <f t="shared" si="24"/>
        <v>581218.62652533618</v>
      </c>
      <c r="MX30" s="366">
        <f t="shared" si="24"/>
        <v>592964.99877410999</v>
      </c>
      <c r="MY30" s="366">
        <f t="shared" si="24"/>
        <v>619535.37944055302</v>
      </c>
      <c r="MZ30" s="366">
        <f t="shared" si="24"/>
        <v>644935.23866904294</v>
      </c>
      <c r="NA30" s="366">
        <f t="shared" si="24"/>
        <v>628910.40092721861</v>
      </c>
    </row>
  </sheetData>
  <mergeCells count="33">
    <mergeCell ref="B1:E1"/>
    <mergeCell ref="B25:C25"/>
    <mergeCell ref="F23:Q23"/>
    <mergeCell ref="R23:AC23"/>
    <mergeCell ref="AD23:AO23"/>
    <mergeCell ref="FR23:GC23"/>
    <mergeCell ref="AP23:BA23"/>
    <mergeCell ref="BB23:BM23"/>
    <mergeCell ref="BN23:BY23"/>
    <mergeCell ref="BZ23:CK23"/>
    <mergeCell ref="CL23:CW23"/>
    <mergeCell ref="CX23:DI23"/>
    <mergeCell ref="DJ23:DU23"/>
    <mergeCell ref="DV23:EG23"/>
    <mergeCell ref="EH23:ES23"/>
    <mergeCell ref="ET23:FE23"/>
    <mergeCell ref="FF23:FQ23"/>
    <mergeCell ref="LR23:MC23"/>
    <mergeCell ref="MD23:MO23"/>
    <mergeCell ref="MP23:NA23"/>
    <mergeCell ref="F7:H13"/>
    <mergeCell ref="IX23:JI23"/>
    <mergeCell ref="JJ23:JU23"/>
    <mergeCell ref="JV23:KG23"/>
    <mergeCell ref="KH23:KS23"/>
    <mergeCell ref="KT23:LE23"/>
    <mergeCell ref="LF23:LQ23"/>
    <mergeCell ref="GD23:GO23"/>
    <mergeCell ref="GP23:HA23"/>
    <mergeCell ref="HB23:HM23"/>
    <mergeCell ref="HN23:HY23"/>
    <mergeCell ref="HZ23:IK23"/>
    <mergeCell ref="IL23:IW23"/>
  </mergeCells>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33FC5-10CF-459D-BA9F-947BFA4D894A}">
  <sheetPr>
    <tabColor theme="8" tint="0.59999389629810485"/>
  </sheetPr>
  <dimension ref="A1:NA22"/>
  <sheetViews>
    <sheetView workbookViewId="0">
      <selection activeCell="F3" sqref="F3:G3"/>
    </sheetView>
  </sheetViews>
  <sheetFormatPr defaultColWidth="9.140625" defaultRowHeight="12.75" x14ac:dyDescent="0.2"/>
  <cols>
    <col min="1" max="1" width="23" style="256" bestFit="1" customWidth="1"/>
    <col min="2" max="2" width="31.5703125" style="256" bestFit="1" customWidth="1"/>
    <col min="3" max="3" width="11" style="256" bestFit="1" customWidth="1"/>
    <col min="4" max="4" width="10.85546875" style="256" bestFit="1" customWidth="1"/>
    <col min="5" max="5" width="19.5703125" style="256" bestFit="1" customWidth="1"/>
    <col min="6" max="8" width="9" style="256" bestFit="1" customWidth="1"/>
    <col min="9" max="9" width="8.140625" style="256" bestFit="1" customWidth="1"/>
    <col min="10" max="10" width="8.42578125" style="256" bestFit="1" customWidth="1"/>
    <col min="11" max="11" width="8.7109375" style="256" bestFit="1" customWidth="1"/>
    <col min="12" max="12" width="8.140625" style="256" bestFit="1" customWidth="1"/>
    <col min="13" max="13" width="8.7109375" style="256" bestFit="1" customWidth="1"/>
    <col min="14" max="17" width="9" style="256" bestFit="1" customWidth="1"/>
    <col min="18" max="18" width="8.7109375" style="256" bestFit="1" customWidth="1"/>
    <col min="19" max="19" width="8.42578125" style="256" bestFit="1" customWidth="1"/>
    <col min="20" max="21" width="9" style="256" bestFit="1" customWidth="1"/>
    <col min="22" max="24" width="8.7109375" style="256" bestFit="1" customWidth="1"/>
    <col min="25" max="33" width="9" style="256" bestFit="1" customWidth="1"/>
    <col min="34" max="34" width="8.7109375" style="256" bestFit="1" customWidth="1"/>
    <col min="35" max="35" width="9" style="256" bestFit="1" customWidth="1"/>
    <col min="36" max="36" width="8.42578125" style="256" bestFit="1" customWidth="1"/>
    <col min="37" max="37" width="9" style="256" bestFit="1" customWidth="1"/>
    <col min="38" max="39" width="8.7109375" style="256" bestFit="1" customWidth="1"/>
    <col min="40" max="40" width="9" style="256" bestFit="1" customWidth="1"/>
    <col min="41" max="41" width="8.140625" style="256" bestFit="1" customWidth="1"/>
    <col min="42" max="44" width="9" style="256" bestFit="1" customWidth="1"/>
    <col min="45" max="45" width="8.7109375" style="256" bestFit="1" customWidth="1"/>
    <col min="46" max="46" width="8.42578125" style="256" bestFit="1" customWidth="1"/>
    <col min="47" max="48" width="9" style="256" bestFit="1" customWidth="1"/>
    <col min="49" max="49" width="8.42578125" style="256" bestFit="1" customWidth="1"/>
    <col min="50" max="51" width="9" style="256" bestFit="1" customWidth="1"/>
    <col min="52" max="52" width="8.7109375" style="256" bestFit="1" customWidth="1"/>
    <col min="53" max="53" width="8.42578125" style="256" bestFit="1" customWidth="1"/>
    <col min="54" max="57" width="9" style="256" bestFit="1" customWidth="1"/>
    <col min="58" max="58" width="8.7109375" style="256" bestFit="1" customWidth="1"/>
    <col min="59" max="60" width="9" style="256" bestFit="1" customWidth="1"/>
    <col min="61" max="61" width="8.7109375" style="256" bestFit="1" customWidth="1"/>
    <col min="62" max="62" width="9" style="256" bestFit="1" customWidth="1"/>
    <col min="63" max="63" width="8.7109375" style="256" bestFit="1" customWidth="1"/>
    <col min="64" max="64" width="9" style="256" bestFit="1" customWidth="1"/>
    <col min="65" max="65" width="8.7109375" style="256" bestFit="1" customWidth="1"/>
    <col min="66" max="66" width="9" style="256" bestFit="1" customWidth="1"/>
    <col min="67" max="67" width="8.7109375" style="256" bestFit="1" customWidth="1"/>
    <col min="68" max="76" width="9" style="256" bestFit="1" customWidth="1"/>
    <col min="77" max="79" width="8.7109375" style="256" bestFit="1" customWidth="1"/>
    <col min="80" max="80" width="9" style="256" bestFit="1" customWidth="1"/>
    <col min="81" max="81" width="8.7109375" style="256" bestFit="1" customWidth="1"/>
    <col min="82" max="82" width="9" style="256" bestFit="1" customWidth="1"/>
    <col min="83" max="84" width="8.7109375" style="256" bestFit="1" customWidth="1"/>
    <col min="85" max="85" width="9" style="256" bestFit="1" customWidth="1"/>
    <col min="86" max="86" width="8.7109375" style="256" bestFit="1" customWidth="1"/>
    <col min="87" max="87" width="8.42578125" style="256" bestFit="1" customWidth="1"/>
    <col min="88" max="90" width="8.7109375" style="256" bestFit="1" customWidth="1"/>
    <col min="91" max="93" width="9" style="256" bestFit="1" customWidth="1"/>
    <col min="94" max="94" width="8.7109375" style="256" bestFit="1" customWidth="1"/>
    <col min="95" max="95" width="8.42578125" style="256" bestFit="1" customWidth="1"/>
    <col min="96" max="96" width="8.7109375" style="256" bestFit="1" customWidth="1"/>
    <col min="97" max="97" width="9" style="256" bestFit="1" customWidth="1"/>
    <col min="98" max="98" width="8.42578125" style="256" bestFit="1" customWidth="1"/>
    <col min="99" max="104" width="9" style="256" bestFit="1" customWidth="1"/>
    <col min="105" max="105" width="8.140625" style="256" bestFit="1" customWidth="1"/>
    <col min="106" max="107" width="9" style="256" bestFit="1" customWidth="1"/>
    <col min="108" max="108" width="8.7109375" style="256" bestFit="1" customWidth="1"/>
    <col min="109" max="109" width="8.42578125" style="256" bestFit="1" customWidth="1"/>
    <col min="110" max="113" width="9" style="256" bestFit="1" customWidth="1"/>
    <col min="114" max="114" width="8.7109375" style="256" bestFit="1" customWidth="1"/>
    <col min="115" max="116" width="9" style="256" bestFit="1" customWidth="1"/>
    <col min="117" max="117" width="8.7109375" style="256" bestFit="1" customWidth="1"/>
    <col min="118" max="118" width="8.42578125" style="256" bestFit="1" customWidth="1"/>
    <col min="119" max="119" width="9" style="256" bestFit="1" customWidth="1"/>
    <col min="120" max="120" width="8.42578125" style="256" bestFit="1" customWidth="1"/>
    <col min="121" max="121" width="8.7109375" style="256" bestFit="1" customWidth="1"/>
    <col min="122" max="129" width="9" style="256" bestFit="1" customWidth="1"/>
    <col min="130" max="130" width="8.7109375" style="256" bestFit="1" customWidth="1"/>
    <col min="131" max="131" width="9" style="256" bestFit="1" customWidth="1"/>
    <col min="132" max="133" width="8.7109375" style="256" bestFit="1" customWidth="1"/>
    <col min="134" max="135" width="9" style="256" bestFit="1" customWidth="1"/>
    <col min="136" max="136" width="8.7109375" style="256" bestFit="1" customWidth="1"/>
    <col min="137" max="138" width="9" style="256" bestFit="1" customWidth="1"/>
    <col min="139" max="139" width="8.7109375" style="256" bestFit="1" customWidth="1"/>
    <col min="140" max="141" width="9" style="256" bestFit="1" customWidth="1"/>
    <col min="142" max="143" width="8.7109375" style="256" bestFit="1" customWidth="1"/>
    <col min="144" max="145" width="9" style="256" bestFit="1" customWidth="1"/>
    <col min="146" max="146" width="8.7109375" style="256" bestFit="1" customWidth="1"/>
    <col min="147" max="148" width="9" style="256" bestFit="1" customWidth="1"/>
    <col min="149" max="149" width="8.7109375" style="256" bestFit="1" customWidth="1"/>
    <col min="150" max="153" width="9" style="256" bestFit="1" customWidth="1"/>
    <col min="154" max="154" width="8.140625" style="256" bestFit="1" customWidth="1"/>
    <col min="155" max="155" width="9" style="256" bestFit="1" customWidth="1"/>
    <col min="156" max="156" width="8.7109375" style="256" bestFit="1" customWidth="1"/>
    <col min="157" max="158" width="9" style="256" bestFit="1" customWidth="1"/>
    <col min="159" max="159" width="8.42578125" style="256" bestFit="1" customWidth="1"/>
    <col min="160" max="160" width="8.7109375" style="256" bestFit="1" customWidth="1"/>
    <col min="161" max="161" width="9" style="256" bestFit="1" customWidth="1"/>
    <col min="162" max="162" width="8.7109375" style="256" bestFit="1" customWidth="1"/>
    <col min="163" max="169" width="9" style="256" bestFit="1" customWidth="1"/>
    <col min="170" max="170" width="8.7109375" style="256" bestFit="1" customWidth="1"/>
    <col min="171" max="171" width="8.140625" style="256" bestFit="1" customWidth="1"/>
    <col min="172" max="173" width="9" style="256" bestFit="1" customWidth="1"/>
    <col min="174" max="174" width="8.7109375" style="256" bestFit="1" customWidth="1"/>
    <col min="175" max="175" width="8.42578125" style="256" bestFit="1" customWidth="1"/>
    <col min="176" max="178" width="9" style="256" bestFit="1" customWidth="1"/>
    <col min="179" max="179" width="8.7109375" style="256" bestFit="1" customWidth="1"/>
    <col min="180" max="180" width="9" style="256" bestFit="1" customWidth="1"/>
    <col min="181" max="181" width="8.7109375" style="256" bestFit="1" customWidth="1"/>
    <col min="182" max="182" width="9" style="256" bestFit="1" customWidth="1"/>
    <col min="183" max="183" width="8.7109375" style="256" bestFit="1" customWidth="1"/>
    <col min="184" max="184" width="9" style="256" bestFit="1" customWidth="1"/>
    <col min="185" max="185" width="8.42578125" style="256" bestFit="1" customWidth="1"/>
    <col min="186" max="186" width="8.7109375" style="256" bestFit="1" customWidth="1"/>
    <col min="187" max="188" width="9" style="256" bestFit="1" customWidth="1"/>
    <col min="189" max="190" width="8.7109375" style="256" bestFit="1" customWidth="1"/>
    <col min="191" max="193" width="9" style="256" bestFit="1" customWidth="1"/>
    <col min="194" max="196" width="8.7109375" style="256" bestFit="1" customWidth="1"/>
    <col min="197" max="198" width="9" style="256" bestFit="1" customWidth="1"/>
    <col min="199" max="199" width="8.7109375" style="256" bestFit="1" customWidth="1"/>
    <col min="200" max="200" width="9" style="256" bestFit="1" customWidth="1"/>
    <col min="201" max="201" width="8.42578125" style="256" bestFit="1" customWidth="1"/>
    <col min="202" max="202" width="8.7109375" style="256" bestFit="1" customWidth="1"/>
    <col min="203" max="204" width="9" style="256" bestFit="1" customWidth="1"/>
    <col min="205" max="205" width="8.7109375" style="256" bestFit="1" customWidth="1"/>
    <col min="206" max="208" width="9" style="256" bestFit="1" customWidth="1"/>
    <col min="209" max="209" width="8.7109375" style="256" bestFit="1" customWidth="1"/>
    <col min="210" max="210" width="8.42578125" style="256" bestFit="1" customWidth="1"/>
    <col min="211" max="211" width="9" style="256" bestFit="1" customWidth="1"/>
    <col min="212" max="212" width="8.7109375" style="256" bestFit="1" customWidth="1"/>
    <col min="213" max="213" width="8.42578125" style="256" bestFit="1" customWidth="1"/>
    <col min="214" max="214" width="9" style="256" bestFit="1" customWidth="1"/>
    <col min="215" max="217" width="8.7109375" style="256" bestFit="1" customWidth="1"/>
    <col min="218" max="224" width="9" style="256" bestFit="1" customWidth="1"/>
    <col min="225" max="225" width="8.7109375" style="256" bestFit="1" customWidth="1"/>
    <col min="226" max="226" width="9" style="256" bestFit="1" customWidth="1"/>
    <col min="227" max="227" width="8.7109375" style="256" bestFit="1" customWidth="1"/>
    <col min="228" max="228" width="9" style="256" bestFit="1" customWidth="1"/>
    <col min="229" max="229" width="8.7109375" style="256" bestFit="1" customWidth="1"/>
    <col min="230" max="233" width="9" style="256" bestFit="1" customWidth="1"/>
    <col min="234" max="234" width="8.7109375" style="256" bestFit="1" customWidth="1"/>
    <col min="235" max="236" width="9" style="256" bestFit="1" customWidth="1"/>
    <col min="237" max="237" width="8.7109375" style="256" bestFit="1" customWidth="1"/>
    <col min="238" max="241" width="9" style="256" bestFit="1" customWidth="1"/>
    <col min="242" max="242" width="8.7109375" style="256" bestFit="1" customWidth="1"/>
    <col min="243" max="243" width="9" style="256" bestFit="1" customWidth="1"/>
    <col min="244" max="245" width="8.7109375" style="256" bestFit="1" customWidth="1"/>
    <col min="246" max="246" width="9" style="256" bestFit="1" customWidth="1"/>
    <col min="247" max="247" width="8.7109375" style="256" bestFit="1" customWidth="1"/>
    <col min="248" max="249" width="9" style="256" bestFit="1" customWidth="1"/>
    <col min="250" max="250" width="8.140625" style="256" bestFit="1" customWidth="1"/>
    <col min="251" max="251" width="9" style="256" bestFit="1" customWidth="1"/>
    <col min="252" max="252" width="8.7109375" style="256" bestFit="1" customWidth="1"/>
    <col min="253" max="254" width="9" style="256" bestFit="1" customWidth="1"/>
    <col min="255" max="256" width="8.42578125" style="256" bestFit="1" customWidth="1"/>
    <col min="257" max="257" width="8.7109375" style="256" bestFit="1" customWidth="1"/>
    <col min="258" max="258" width="9" style="256" bestFit="1" customWidth="1"/>
    <col min="259" max="259" width="8.42578125" style="256" bestFit="1" customWidth="1"/>
    <col min="260" max="263" width="9" style="256" bestFit="1" customWidth="1"/>
    <col min="264" max="264" width="8.7109375" style="256" bestFit="1" customWidth="1"/>
    <col min="265" max="266" width="9" style="256" bestFit="1" customWidth="1"/>
    <col min="267" max="267" width="8.7109375" style="256" bestFit="1" customWidth="1"/>
    <col min="268" max="268" width="9" style="256" bestFit="1" customWidth="1"/>
    <col min="269" max="273" width="8.7109375" style="256" bestFit="1" customWidth="1"/>
    <col min="274" max="274" width="9" style="256" bestFit="1" customWidth="1"/>
    <col min="275" max="275" width="8.7109375" style="256" bestFit="1" customWidth="1"/>
    <col min="276" max="276" width="9" style="256" bestFit="1" customWidth="1"/>
    <col min="277" max="278" width="8.7109375" style="256" bestFit="1" customWidth="1"/>
    <col min="279" max="279" width="9" style="256" bestFit="1" customWidth="1"/>
    <col min="280" max="280" width="8.7109375" style="256" bestFit="1" customWidth="1"/>
    <col min="281" max="283" width="9" style="256" bestFit="1" customWidth="1"/>
    <col min="284" max="284" width="8.7109375" style="256" bestFit="1" customWidth="1"/>
    <col min="285" max="287" width="9" style="256" bestFit="1" customWidth="1"/>
    <col min="288" max="288" width="8.7109375" style="256" bestFit="1" customWidth="1"/>
    <col min="289" max="289" width="7.85546875" style="256" bestFit="1" customWidth="1"/>
    <col min="290" max="290" width="9" style="256" bestFit="1" customWidth="1"/>
    <col min="291" max="291" width="8.42578125" style="256" bestFit="1" customWidth="1"/>
    <col min="292" max="292" width="8.7109375" style="256" bestFit="1" customWidth="1"/>
    <col min="293" max="293" width="9" style="256" bestFit="1" customWidth="1"/>
    <col min="294" max="294" width="8.42578125" style="256" bestFit="1" customWidth="1"/>
    <col min="295" max="295" width="8.7109375" style="256" bestFit="1" customWidth="1"/>
    <col min="296" max="296" width="9" style="256" bestFit="1" customWidth="1"/>
    <col min="297" max="297" width="8.7109375" style="256" bestFit="1" customWidth="1"/>
    <col min="298" max="298" width="9" style="256" bestFit="1" customWidth="1"/>
    <col min="299" max="299" width="8.7109375" style="256" bestFit="1" customWidth="1"/>
    <col min="300" max="300" width="9" style="256" bestFit="1" customWidth="1"/>
    <col min="301" max="302" width="8.7109375" style="256" bestFit="1" customWidth="1"/>
    <col min="303" max="308" width="9" style="256" bestFit="1" customWidth="1"/>
    <col min="309" max="309" width="8.7109375" style="256" bestFit="1" customWidth="1"/>
    <col min="310" max="310" width="8.42578125" style="256" bestFit="1" customWidth="1"/>
    <col min="311" max="313" width="8.7109375" style="256" bestFit="1" customWidth="1"/>
    <col min="314" max="315" width="9" style="256" bestFit="1" customWidth="1"/>
    <col min="316" max="317" width="8.7109375" style="256" bestFit="1" customWidth="1"/>
    <col min="318" max="318" width="9" style="256" bestFit="1" customWidth="1"/>
    <col min="319" max="319" width="8.7109375" style="256" bestFit="1" customWidth="1"/>
    <col min="320" max="321" width="9" style="256" bestFit="1" customWidth="1"/>
    <col min="322" max="322" width="8.7109375" style="256" bestFit="1" customWidth="1"/>
    <col min="323" max="323" width="9" style="256" bestFit="1" customWidth="1"/>
    <col min="324" max="325" width="8.7109375" style="256" bestFit="1" customWidth="1"/>
    <col min="326" max="326" width="9" style="256" bestFit="1" customWidth="1"/>
    <col min="327" max="327" width="7.85546875" style="256" bestFit="1" customWidth="1"/>
    <col min="328" max="328" width="8.7109375" style="256" bestFit="1" customWidth="1"/>
    <col min="329" max="331" width="9" style="256" bestFit="1" customWidth="1"/>
    <col min="332" max="332" width="8.7109375" style="256" bestFit="1" customWidth="1"/>
    <col min="333" max="334" width="9" style="256" bestFit="1" customWidth="1"/>
    <col min="335" max="335" width="8.7109375" style="256" bestFit="1" customWidth="1"/>
    <col min="336" max="338" width="9" style="256" bestFit="1" customWidth="1"/>
    <col min="339" max="339" width="8.7109375" style="256" bestFit="1" customWidth="1"/>
    <col min="340" max="341" width="9" style="256" bestFit="1" customWidth="1"/>
    <col min="342" max="342" width="8.42578125" style="256" bestFit="1" customWidth="1"/>
    <col min="343" max="343" width="9" style="256" bestFit="1" customWidth="1"/>
    <col min="344" max="344" width="8.7109375" style="256" bestFit="1" customWidth="1"/>
    <col min="345" max="349" width="9" style="256" bestFit="1" customWidth="1"/>
    <col min="350" max="350" width="8.42578125" style="256" bestFit="1" customWidth="1"/>
    <col min="351" max="351" width="9" style="256" bestFit="1" customWidth="1"/>
    <col min="352" max="352" width="8.7109375" style="256" bestFit="1" customWidth="1"/>
    <col min="353" max="354" width="9" style="256" bestFit="1" customWidth="1"/>
    <col min="355" max="357" width="8.7109375" style="256" bestFit="1" customWidth="1"/>
    <col min="358" max="361" width="9" style="256" bestFit="1" customWidth="1"/>
    <col min="362" max="363" width="8.7109375" style="256" bestFit="1" customWidth="1"/>
    <col min="364" max="365" width="9" style="256" bestFit="1" customWidth="1"/>
    <col min="366" max="16384" width="9.140625" style="256"/>
  </cols>
  <sheetData>
    <row r="1" spans="1:365" x14ac:dyDescent="0.2">
      <c r="B1" s="739" t="s">
        <v>0</v>
      </c>
      <c r="C1" s="740"/>
      <c r="D1" s="740"/>
      <c r="E1" s="740"/>
    </row>
    <row r="2" spans="1:365" x14ac:dyDescent="0.2">
      <c r="A2" s="257" t="s">
        <v>610</v>
      </c>
      <c r="B2" s="257" t="s">
        <v>591</v>
      </c>
      <c r="C2" s="257" t="s">
        <v>592</v>
      </c>
      <c r="D2" s="288" t="s">
        <v>623</v>
      </c>
      <c r="E2" s="288" t="s">
        <v>624</v>
      </c>
    </row>
    <row r="3" spans="1:365" x14ac:dyDescent="0.2">
      <c r="A3" s="260" t="s">
        <v>625</v>
      </c>
      <c r="B3" s="258" t="str">
        <f>'Cargos e Salários'!C41</f>
        <v>Caixa atendente</v>
      </c>
      <c r="C3" s="757">
        <f>1+1</f>
        <v>2</v>
      </c>
      <c r="D3" s="291">
        <f>'Cargos e Salários'!AC41</f>
        <v>3370.3818158888889</v>
      </c>
      <c r="E3" s="283">
        <f t="shared" ref="E3:E5" si="0">D3*C3</f>
        <v>6740.7636317777778</v>
      </c>
      <c r="F3" s="758" t="s">
        <v>1133</v>
      </c>
      <c r="G3" s="758"/>
    </row>
    <row r="4" spans="1:365" x14ac:dyDescent="0.2">
      <c r="A4" s="260" t="s">
        <v>625</v>
      </c>
      <c r="B4" s="258" t="str">
        <f>'Cargos e Salários'!C102</f>
        <v>Atendente de loja (cx. atendente)</v>
      </c>
      <c r="C4" s="259">
        <v>2</v>
      </c>
      <c r="D4" s="291">
        <f>'Cargos e Salários'!AC102</f>
        <v>3437.137659646889</v>
      </c>
      <c r="E4" s="283">
        <f t="shared" si="0"/>
        <v>6874.275319293778</v>
      </c>
    </row>
    <row r="5" spans="1:365" x14ac:dyDescent="0.2">
      <c r="A5" s="260" t="s">
        <v>625</v>
      </c>
      <c r="B5" s="258" t="str">
        <f>'Cargos e Salários'!C67</f>
        <v>Jovem aprendiz</v>
      </c>
      <c r="C5" s="259">
        <v>0</v>
      </c>
      <c r="D5" s="291">
        <f>'Cargos e Salários'!AC67</f>
        <v>1930.603186735043</v>
      </c>
      <c r="E5" s="283">
        <f t="shared" si="0"/>
        <v>0</v>
      </c>
    </row>
    <row r="6" spans="1:365" x14ac:dyDescent="0.2">
      <c r="C6" s="287">
        <f>SUM(C3:C5)</f>
        <v>4</v>
      </c>
      <c r="E6" s="285">
        <f>SUM(E3:E5)</f>
        <v>13615.038951071556</v>
      </c>
    </row>
    <row r="7" spans="1:365" x14ac:dyDescent="0.2">
      <c r="E7" s="286"/>
    </row>
    <row r="8" spans="1:365" x14ac:dyDescent="0.2">
      <c r="A8" s="257" t="s">
        <v>610</v>
      </c>
      <c r="B8" s="257" t="s">
        <v>595</v>
      </c>
      <c r="C8" s="257"/>
      <c r="D8" s="257"/>
      <c r="E8" s="284"/>
    </row>
    <row r="9" spans="1:365" x14ac:dyDescent="0.2">
      <c r="A9" s="260" t="s">
        <v>625</v>
      </c>
      <c r="B9" s="258" t="s">
        <v>607</v>
      </c>
      <c r="C9" s="261">
        <v>1000</v>
      </c>
      <c r="D9" s="262" t="s">
        <v>594</v>
      </c>
    </row>
    <row r="10" spans="1:365" x14ac:dyDescent="0.2">
      <c r="A10" s="263"/>
      <c r="B10" s="264"/>
      <c r="C10" s="339">
        <f>SUM(C9)</f>
        <v>1000</v>
      </c>
      <c r="D10" s="266"/>
      <c r="E10" s="263"/>
    </row>
    <row r="11" spans="1:365" x14ac:dyDescent="0.2">
      <c r="A11" s="263"/>
      <c r="B11" s="264"/>
      <c r="C11" s="265"/>
      <c r="D11" s="266"/>
      <c r="E11" s="263"/>
    </row>
    <row r="12" spans="1:365" x14ac:dyDescent="0.2">
      <c r="A12" s="257" t="s">
        <v>610</v>
      </c>
      <c r="B12" s="257" t="s">
        <v>565</v>
      </c>
      <c r="C12" s="257"/>
      <c r="D12" s="262"/>
      <c r="E12" s="263"/>
    </row>
    <row r="13" spans="1:365" x14ac:dyDescent="0.2">
      <c r="A13" s="260" t="s">
        <v>601</v>
      </c>
      <c r="B13" s="258" t="s">
        <v>603</v>
      </c>
      <c r="C13" s="261">
        <v>900</v>
      </c>
      <c r="D13" s="262" t="s">
        <v>594</v>
      </c>
      <c r="E13" s="263"/>
    </row>
    <row r="14" spans="1:365" x14ac:dyDescent="0.2">
      <c r="A14" s="260" t="s">
        <v>601</v>
      </c>
      <c r="B14" s="258" t="s">
        <v>606</v>
      </c>
      <c r="C14" s="270">
        <v>500</v>
      </c>
      <c r="D14" s="262" t="s">
        <v>594</v>
      </c>
      <c r="E14" s="263"/>
    </row>
    <row r="15" spans="1:365" x14ac:dyDescent="0.2">
      <c r="A15" s="271"/>
      <c r="B15" s="264"/>
      <c r="C15" s="340">
        <f>SUM(C13:C14)</f>
        <v>1400</v>
      </c>
      <c r="D15" s="266"/>
      <c r="E15" s="263"/>
      <c r="F15" s="705" t="s">
        <v>284</v>
      </c>
      <c r="G15" s="706"/>
      <c r="H15" s="706"/>
      <c r="I15" s="706"/>
      <c r="J15" s="706"/>
      <c r="K15" s="706"/>
      <c r="L15" s="706"/>
      <c r="M15" s="706"/>
      <c r="N15" s="706"/>
      <c r="O15" s="706"/>
      <c r="P15" s="706"/>
      <c r="Q15" s="707"/>
      <c r="R15" s="705" t="s">
        <v>285</v>
      </c>
      <c r="S15" s="706"/>
      <c r="T15" s="706"/>
      <c r="U15" s="706"/>
      <c r="V15" s="706"/>
      <c r="W15" s="706"/>
      <c r="X15" s="706"/>
      <c r="Y15" s="706"/>
      <c r="Z15" s="706"/>
      <c r="AA15" s="706"/>
      <c r="AB15" s="706"/>
      <c r="AC15" s="707"/>
      <c r="AD15" s="705" t="s">
        <v>286</v>
      </c>
      <c r="AE15" s="706"/>
      <c r="AF15" s="706"/>
      <c r="AG15" s="706"/>
      <c r="AH15" s="706"/>
      <c r="AI15" s="706"/>
      <c r="AJ15" s="706"/>
      <c r="AK15" s="706"/>
      <c r="AL15" s="706"/>
      <c r="AM15" s="706"/>
      <c r="AN15" s="706"/>
      <c r="AO15" s="707"/>
      <c r="AP15" s="705" t="s">
        <v>287</v>
      </c>
      <c r="AQ15" s="706"/>
      <c r="AR15" s="706"/>
      <c r="AS15" s="706"/>
      <c r="AT15" s="706"/>
      <c r="AU15" s="706"/>
      <c r="AV15" s="706"/>
      <c r="AW15" s="706"/>
      <c r="AX15" s="706"/>
      <c r="AY15" s="706"/>
      <c r="AZ15" s="706"/>
      <c r="BA15" s="707"/>
      <c r="BB15" s="705" t="s">
        <v>288</v>
      </c>
      <c r="BC15" s="706"/>
      <c r="BD15" s="706"/>
      <c r="BE15" s="706"/>
      <c r="BF15" s="706"/>
      <c r="BG15" s="706"/>
      <c r="BH15" s="706"/>
      <c r="BI15" s="706"/>
      <c r="BJ15" s="706"/>
      <c r="BK15" s="706"/>
      <c r="BL15" s="706"/>
      <c r="BM15" s="707"/>
      <c r="BN15" s="705" t="s">
        <v>289</v>
      </c>
      <c r="BO15" s="706"/>
      <c r="BP15" s="706"/>
      <c r="BQ15" s="706"/>
      <c r="BR15" s="706"/>
      <c r="BS15" s="706"/>
      <c r="BT15" s="706"/>
      <c r="BU15" s="706"/>
      <c r="BV15" s="706"/>
      <c r="BW15" s="706"/>
      <c r="BX15" s="706"/>
      <c r="BY15" s="707"/>
      <c r="BZ15" s="705" t="s">
        <v>290</v>
      </c>
      <c r="CA15" s="706"/>
      <c r="CB15" s="706"/>
      <c r="CC15" s="706"/>
      <c r="CD15" s="706"/>
      <c r="CE15" s="706"/>
      <c r="CF15" s="706"/>
      <c r="CG15" s="706"/>
      <c r="CH15" s="706"/>
      <c r="CI15" s="706"/>
      <c r="CJ15" s="706"/>
      <c r="CK15" s="707"/>
      <c r="CL15" s="705" t="s">
        <v>291</v>
      </c>
      <c r="CM15" s="706"/>
      <c r="CN15" s="706"/>
      <c r="CO15" s="706"/>
      <c r="CP15" s="706"/>
      <c r="CQ15" s="706"/>
      <c r="CR15" s="706"/>
      <c r="CS15" s="706"/>
      <c r="CT15" s="706"/>
      <c r="CU15" s="706"/>
      <c r="CV15" s="706"/>
      <c r="CW15" s="707"/>
      <c r="CX15" s="705" t="s">
        <v>292</v>
      </c>
      <c r="CY15" s="706"/>
      <c r="CZ15" s="706"/>
      <c r="DA15" s="706"/>
      <c r="DB15" s="706"/>
      <c r="DC15" s="706"/>
      <c r="DD15" s="706"/>
      <c r="DE15" s="706"/>
      <c r="DF15" s="706"/>
      <c r="DG15" s="706"/>
      <c r="DH15" s="706"/>
      <c r="DI15" s="707"/>
      <c r="DJ15" s="705" t="s">
        <v>293</v>
      </c>
      <c r="DK15" s="706"/>
      <c r="DL15" s="706"/>
      <c r="DM15" s="706"/>
      <c r="DN15" s="706"/>
      <c r="DO15" s="706"/>
      <c r="DP15" s="706"/>
      <c r="DQ15" s="706"/>
      <c r="DR15" s="706"/>
      <c r="DS15" s="706"/>
      <c r="DT15" s="706"/>
      <c r="DU15" s="707"/>
      <c r="DV15" s="705" t="s">
        <v>294</v>
      </c>
      <c r="DW15" s="706"/>
      <c r="DX15" s="706"/>
      <c r="DY15" s="706"/>
      <c r="DZ15" s="706"/>
      <c r="EA15" s="706"/>
      <c r="EB15" s="706"/>
      <c r="EC15" s="706"/>
      <c r="ED15" s="706"/>
      <c r="EE15" s="706"/>
      <c r="EF15" s="706"/>
      <c r="EG15" s="707"/>
      <c r="EH15" s="705" t="s">
        <v>295</v>
      </c>
      <c r="EI15" s="706"/>
      <c r="EJ15" s="706"/>
      <c r="EK15" s="706"/>
      <c r="EL15" s="706"/>
      <c r="EM15" s="706"/>
      <c r="EN15" s="706"/>
      <c r="EO15" s="706"/>
      <c r="EP15" s="706"/>
      <c r="EQ15" s="706"/>
      <c r="ER15" s="706"/>
      <c r="ES15" s="707"/>
      <c r="ET15" s="705" t="s">
        <v>296</v>
      </c>
      <c r="EU15" s="706"/>
      <c r="EV15" s="706"/>
      <c r="EW15" s="706"/>
      <c r="EX15" s="706"/>
      <c r="EY15" s="706"/>
      <c r="EZ15" s="706"/>
      <c r="FA15" s="706"/>
      <c r="FB15" s="706"/>
      <c r="FC15" s="706"/>
      <c r="FD15" s="706"/>
      <c r="FE15" s="707"/>
      <c r="FF15" s="705" t="s">
        <v>297</v>
      </c>
      <c r="FG15" s="706"/>
      <c r="FH15" s="706"/>
      <c r="FI15" s="706"/>
      <c r="FJ15" s="706"/>
      <c r="FK15" s="706"/>
      <c r="FL15" s="706"/>
      <c r="FM15" s="706"/>
      <c r="FN15" s="706"/>
      <c r="FO15" s="706"/>
      <c r="FP15" s="706"/>
      <c r="FQ15" s="707"/>
      <c r="FR15" s="705" t="s">
        <v>298</v>
      </c>
      <c r="FS15" s="706"/>
      <c r="FT15" s="706"/>
      <c r="FU15" s="706"/>
      <c r="FV15" s="706"/>
      <c r="FW15" s="706"/>
      <c r="FX15" s="706"/>
      <c r="FY15" s="706"/>
      <c r="FZ15" s="706"/>
      <c r="GA15" s="706"/>
      <c r="GB15" s="706"/>
      <c r="GC15" s="707"/>
      <c r="GD15" s="705" t="s">
        <v>299</v>
      </c>
      <c r="GE15" s="706"/>
      <c r="GF15" s="706"/>
      <c r="GG15" s="706"/>
      <c r="GH15" s="706"/>
      <c r="GI15" s="706"/>
      <c r="GJ15" s="706"/>
      <c r="GK15" s="706"/>
      <c r="GL15" s="706"/>
      <c r="GM15" s="706"/>
      <c r="GN15" s="706"/>
      <c r="GO15" s="707"/>
      <c r="GP15" s="705" t="s">
        <v>300</v>
      </c>
      <c r="GQ15" s="706"/>
      <c r="GR15" s="706"/>
      <c r="GS15" s="706"/>
      <c r="GT15" s="706"/>
      <c r="GU15" s="706"/>
      <c r="GV15" s="706"/>
      <c r="GW15" s="706"/>
      <c r="GX15" s="706"/>
      <c r="GY15" s="706"/>
      <c r="GZ15" s="706"/>
      <c r="HA15" s="707"/>
      <c r="HB15" s="705" t="s">
        <v>301</v>
      </c>
      <c r="HC15" s="706"/>
      <c r="HD15" s="706"/>
      <c r="HE15" s="706"/>
      <c r="HF15" s="706"/>
      <c r="HG15" s="706"/>
      <c r="HH15" s="706"/>
      <c r="HI15" s="706"/>
      <c r="HJ15" s="706"/>
      <c r="HK15" s="706"/>
      <c r="HL15" s="706"/>
      <c r="HM15" s="707"/>
      <c r="HN15" s="705" t="s">
        <v>302</v>
      </c>
      <c r="HO15" s="706"/>
      <c r="HP15" s="706"/>
      <c r="HQ15" s="706"/>
      <c r="HR15" s="706"/>
      <c r="HS15" s="706"/>
      <c r="HT15" s="706"/>
      <c r="HU15" s="706"/>
      <c r="HV15" s="706"/>
      <c r="HW15" s="706"/>
      <c r="HX15" s="706"/>
      <c r="HY15" s="707"/>
      <c r="HZ15" s="705" t="s">
        <v>303</v>
      </c>
      <c r="IA15" s="706"/>
      <c r="IB15" s="706"/>
      <c r="IC15" s="706"/>
      <c r="ID15" s="706"/>
      <c r="IE15" s="706"/>
      <c r="IF15" s="706"/>
      <c r="IG15" s="706"/>
      <c r="IH15" s="706"/>
      <c r="II15" s="706"/>
      <c r="IJ15" s="706"/>
      <c r="IK15" s="707"/>
      <c r="IL15" s="705" t="s">
        <v>304</v>
      </c>
      <c r="IM15" s="706"/>
      <c r="IN15" s="706"/>
      <c r="IO15" s="706"/>
      <c r="IP15" s="706"/>
      <c r="IQ15" s="706"/>
      <c r="IR15" s="706"/>
      <c r="IS15" s="706"/>
      <c r="IT15" s="706"/>
      <c r="IU15" s="706"/>
      <c r="IV15" s="706"/>
      <c r="IW15" s="707"/>
      <c r="IX15" s="705" t="s">
        <v>305</v>
      </c>
      <c r="IY15" s="706"/>
      <c r="IZ15" s="706"/>
      <c r="JA15" s="706"/>
      <c r="JB15" s="706"/>
      <c r="JC15" s="706"/>
      <c r="JD15" s="706"/>
      <c r="JE15" s="706"/>
      <c r="JF15" s="706"/>
      <c r="JG15" s="706"/>
      <c r="JH15" s="706"/>
      <c r="JI15" s="707"/>
      <c r="JJ15" s="705" t="s">
        <v>306</v>
      </c>
      <c r="JK15" s="706"/>
      <c r="JL15" s="706"/>
      <c r="JM15" s="706"/>
      <c r="JN15" s="706"/>
      <c r="JO15" s="706"/>
      <c r="JP15" s="706"/>
      <c r="JQ15" s="706"/>
      <c r="JR15" s="706"/>
      <c r="JS15" s="706"/>
      <c r="JT15" s="706"/>
      <c r="JU15" s="707"/>
      <c r="JV15" s="705" t="s">
        <v>307</v>
      </c>
      <c r="JW15" s="706"/>
      <c r="JX15" s="706"/>
      <c r="JY15" s="706"/>
      <c r="JZ15" s="706"/>
      <c r="KA15" s="706"/>
      <c r="KB15" s="706"/>
      <c r="KC15" s="706"/>
      <c r="KD15" s="706"/>
      <c r="KE15" s="706"/>
      <c r="KF15" s="706"/>
      <c r="KG15" s="707"/>
      <c r="KH15" s="705" t="s">
        <v>308</v>
      </c>
      <c r="KI15" s="706"/>
      <c r="KJ15" s="706"/>
      <c r="KK15" s="706"/>
      <c r="KL15" s="706"/>
      <c r="KM15" s="706"/>
      <c r="KN15" s="706"/>
      <c r="KO15" s="706"/>
      <c r="KP15" s="706"/>
      <c r="KQ15" s="706"/>
      <c r="KR15" s="706"/>
      <c r="KS15" s="707"/>
      <c r="KT15" s="705" t="s">
        <v>309</v>
      </c>
      <c r="KU15" s="706"/>
      <c r="KV15" s="706"/>
      <c r="KW15" s="706"/>
      <c r="KX15" s="706"/>
      <c r="KY15" s="706"/>
      <c r="KZ15" s="706"/>
      <c r="LA15" s="706"/>
      <c r="LB15" s="706"/>
      <c r="LC15" s="706"/>
      <c r="LD15" s="706"/>
      <c r="LE15" s="707"/>
      <c r="LF15" s="705" t="s">
        <v>310</v>
      </c>
      <c r="LG15" s="706"/>
      <c r="LH15" s="706"/>
      <c r="LI15" s="706"/>
      <c r="LJ15" s="706"/>
      <c r="LK15" s="706"/>
      <c r="LL15" s="706"/>
      <c r="LM15" s="706"/>
      <c r="LN15" s="706"/>
      <c r="LO15" s="706"/>
      <c r="LP15" s="706"/>
      <c r="LQ15" s="707"/>
      <c r="LR15" s="705" t="s">
        <v>311</v>
      </c>
      <c r="LS15" s="706"/>
      <c r="LT15" s="706"/>
      <c r="LU15" s="706"/>
      <c r="LV15" s="706"/>
      <c r="LW15" s="706"/>
      <c r="LX15" s="706"/>
      <c r="LY15" s="706"/>
      <c r="LZ15" s="706"/>
      <c r="MA15" s="706"/>
      <c r="MB15" s="706"/>
      <c r="MC15" s="707"/>
      <c r="MD15" s="705" t="s">
        <v>312</v>
      </c>
      <c r="ME15" s="706"/>
      <c r="MF15" s="706"/>
      <c r="MG15" s="706"/>
      <c r="MH15" s="706"/>
      <c r="MI15" s="706"/>
      <c r="MJ15" s="706"/>
      <c r="MK15" s="706"/>
      <c r="ML15" s="706"/>
      <c r="MM15" s="706"/>
      <c r="MN15" s="706"/>
      <c r="MO15" s="707"/>
      <c r="MP15" s="705" t="s">
        <v>313</v>
      </c>
      <c r="MQ15" s="706"/>
      <c r="MR15" s="706"/>
      <c r="MS15" s="706"/>
      <c r="MT15" s="706"/>
      <c r="MU15" s="706"/>
      <c r="MV15" s="706"/>
      <c r="MW15" s="706"/>
      <c r="MX15" s="706"/>
      <c r="MY15" s="706"/>
      <c r="MZ15" s="706"/>
      <c r="NA15" s="707"/>
    </row>
    <row r="16" spans="1:365" s="282" customFormat="1" x14ac:dyDescent="0.2">
      <c r="A16" s="278"/>
      <c r="B16" s="264"/>
      <c r="C16" s="279"/>
      <c r="D16" s="280"/>
      <c r="E16" s="343" t="s">
        <v>932</v>
      </c>
      <c r="F16" s="352">
        <v>1</v>
      </c>
      <c r="G16" s="344">
        <f>F16+1</f>
        <v>2</v>
      </c>
      <c r="H16" s="344">
        <f t="shared" ref="H16:BS16" si="1">G16+1</f>
        <v>3</v>
      </c>
      <c r="I16" s="344">
        <f t="shared" si="1"/>
        <v>4</v>
      </c>
      <c r="J16" s="344">
        <f t="shared" si="1"/>
        <v>5</v>
      </c>
      <c r="K16" s="344">
        <f t="shared" si="1"/>
        <v>6</v>
      </c>
      <c r="L16" s="344">
        <f t="shared" si="1"/>
        <v>7</v>
      </c>
      <c r="M16" s="344">
        <f t="shared" si="1"/>
        <v>8</v>
      </c>
      <c r="N16" s="344">
        <f t="shared" si="1"/>
        <v>9</v>
      </c>
      <c r="O16" s="344">
        <f t="shared" si="1"/>
        <v>10</v>
      </c>
      <c r="P16" s="344">
        <f t="shared" si="1"/>
        <v>11</v>
      </c>
      <c r="Q16" s="345">
        <f t="shared" si="1"/>
        <v>12</v>
      </c>
      <c r="R16" s="352">
        <f t="shared" si="1"/>
        <v>13</v>
      </c>
      <c r="S16" s="344">
        <f t="shared" si="1"/>
        <v>14</v>
      </c>
      <c r="T16" s="344">
        <f t="shared" si="1"/>
        <v>15</v>
      </c>
      <c r="U16" s="344">
        <f t="shared" si="1"/>
        <v>16</v>
      </c>
      <c r="V16" s="344">
        <f t="shared" si="1"/>
        <v>17</v>
      </c>
      <c r="W16" s="344">
        <f t="shared" si="1"/>
        <v>18</v>
      </c>
      <c r="X16" s="344">
        <f t="shared" si="1"/>
        <v>19</v>
      </c>
      <c r="Y16" s="344">
        <f t="shared" si="1"/>
        <v>20</v>
      </c>
      <c r="Z16" s="344">
        <f t="shared" si="1"/>
        <v>21</v>
      </c>
      <c r="AA16" s="344">
        <f t="shared" si="1"/>
        <v>22</v>
      </c>
      <c r="AB16" s="344">
        <f t="shared" si="1"/>
        <v>23</v>
      </c>
      <c r="AC16" s="345">
        <f t="shared" si="1"/>
        <v>24</v>
      </c>
      <c r="AD16" s="352">
        <f t="shared" si="1"/>
        <v>25</v>
      </c>
      <c r="AE16" s="344">
        <f t="shared" si="1"/>
        <v>26</v>
      </c>
      <c r="AF16" s="344">
        <f t="shared" si="1"/>
        <v>27</v>
      </c>
      <c r="AG16" s="344">
        <f t="shared" si="1"/>
        <v>28</v>
      </c>
      <c r="AH16" s="344">
        <f t="shared" si="1"/>
        <v>29</v>
      </c>
      <c r="AI16" s="344">
        <f t="shared" si="1"/>
        <v>30</v>
      </c>
      <c r="AJ16" s="344">
        <f t="shared" si="1"/>
        <v>31</v>
      </c>
      <c r="AK16" s="344">
        <f t="shared" si="1"/>
        <v>32</v>
      </c>
      <c r="AL16" s="344">
        <f t="shared" si="1"/>
        <v>33</v>
      </c>
      <c r="AM16" s="344">
        <f t="shared" si="1"/>
        <v>34</v>
      </c>
      <c r="AN16" s="344">
        <f t="shared" si="1"/>
        <v>35</v>
      </c>
      <c r="AO16" s="345">
        <f t="shared" si="1"/>
        <v>36</v>
      </c>
      <c r="AP16" s="352">
        <f t="shared" si="1"/>
        <v>37</v>
      </c>
      <c r="AQ16" s="344">
        <f t="shared" si="1"/>
        <v>38</v>
      </c>
      <c r="AR16" s="344">
        <f t="shared" si="1"/>
        <v>39</v>
      </c>
      <c r="AS16" s="344">
        <f t="shared" si="1"/>
        <v>40</v>
      </c>
      <c r="AT16" s="344">
        <f t="shared" si="1"/>
        <v>41</v>
      </c>
      <c r="AU16" s="344">
        <f t="shared" si="1"/>
        <v>42</v>
      </c>
      <c r="AV16" s="344">
        <f t="shared" si="1"/>
        <v>43</v>
      </c>
      <c r="AW16" s="344">
        <f t="shared" si="1"/>
        <v>44</v>
      </c>
      <c r="AX16" s="344">
        <f t="shared" si="1"/>
        <v>45</v>
      </c>
      <c r="AY16" s="344">
        <f t="shared" si="1"/>
        <v>46</v>
      </c>
      <c r="AZ16" s="344">
        <f t="shared" si="1"/>
        <v>47</v>
      </c>
      <c r="BA16" s="345">
        <f t="shared" si="1"/>
        <v>48</v>
      </c>
      <c r="BB16" s="352">
        <f t="shared" si="1"/>
        <v>49</v>
      </c>
      <c r="BC16" s="344">
        <f t="shared" si="1"/>
        <v>50</v>
      </c>
      <c r="BD16" s="344">
        <f t="shared" si="1"/>
        <v>51</v>
      </c>
      <c r="BE16" s="344">
        <f t="shared" si="1"/>
        <v>52</v>
      </c>
      <c r="BF16" s="344">
        <f t="shared" si="1"/>
        <v>53</v>
      </c>
      <c r="BG16" s="344">
        <f t="shared" si="1"/>
        <v>54</v>
      </c>
      <c r="BH16" s="344">
        <f t="shared" si="1"/>
        <v>55</v>
      </c>
      <c r="BI16" s="344">
        <f t="shared" si="1"/>
        <v>56</v>
      </c>
      <c r="BJ16" s="344">
        <f t="shared" si="1"/>
        <v>57</v>
      </c>
      <c r="BK16" s="344">
        <f t="shared" si="1"/>
        <v>58</v>
      </c>
      <c r="BL16" s="344">
        <f t="shared" si="1"/>
        <v>59</v>
      </c>
      <c r="BM16" s="345">
        <f t="shared" si="1"/>
        <v>60</v>
      </c>
      <c r="BN16" s="352">
        <f t="shared" si="1"/>
        <v>61</v>
      </c>
      <c r="BO16" s="344">
        <f t="shared" si="1"/>
        <v>62</v>
      </c>
      <c r="BP16" s="344">
        <f t="shared" si="1"/>
        <v>63</v>
      </c>
      <c r="BQ16" s="344">
        <f t="shared" si="1"/>
        <v>64</v>
      </c>
      <c r="BR16" s="344">
        <f t="shared" si="1"/>
        <v>65</v>
      </c>
      <c r="BS16" s="344">
        <f t="shared" si="1"/>
        <v>66</v>
      </c>
      <c r="BT16" s="344">
        <f t="shared" ref="BT16:EE16" si="2">BS16+1</f>
        <v>67</v>
      </c>
      <c r="BU16" s="344">
        <f t="shared" si="2"/>
        <v>68</v>
      </c>
      <c r="BV16" s="344">
        <f t="shared" si="2"/>
        <v>69</v>
      </c>
      <c r="BW16" s="344">
        <f t="shared" si="2"/>
        <v>70</v>
      </c>
      <c r="BX16" s="344">
        <f t="shared" si="2"/>
        <v>71</v>
      </c>
      <c r="BY16" s="345">
        <f t="shared" si="2"/>
        <v>72</v>
      </c>
      <c r="BZ16" s="352">
        <f t="shared" si="2"/>
        <v>73</v>
      </c>
      <c r="CA16" s="344">
        <f t="shared" si="2"/>
        <v>74</v>
      </c>
      <c r="CB16" s="344">
        <f t="shared" si="2"/>
        <v>75</v>
      </c>
      <c r="CC16" s="344">
        <f t="shared" si="2"/>
        <v>76</v>
      </c>
      <c r="CD16" s="344">
        <f t="shared" si="2"/>
        <v>77</v>
      </c>
      <c r="CE16" s="344">
        <f t="shared" si="2"/>
        <v>78</v>
      </c>
      <c r="CF16" s="344">
        <f t="shared" si="2"/>
        <v>79</v>
      </c>
      <c r="CG16" s="344">
        <f t="shared" si="2"/>
        <v>80</v>
      </c>
      <c r="CH16" s="344">
        <f t="shared" si="2"/>
        <v>81</v>
      </c>
      <c r="CI16" s="344">
        <f t="shared" si="2"/>
        <v>82</v>
      </c>
      <c r="CJ16" s="344">
        <f t="shared" si="2"/>
        <v>83</v>
      </c>
      <c r="CK16" s="345">
        <f t="shared" si="2"/>
        <v>84</v>
      </c>
      <c r="CL16" s="352">
        <f t="shared" si="2"/>
        <v>85</v>
      </c>
      <c r="CM16" s="344">
        <f t="shared" si="2"/>
        <v>86</v>
      </c>
      <c r="CN16" s="344">
        <f t="shared" si="2"/>
        <v>87</v>
      </c>
      <c r="CO16" s="344">
        <f t="shared" si="2"/>
        <v>88</v>
      </c>
      <c r="CP16" s="344">
        <f t="shared" si="2"/>
        <v>89</v>
      </c>
      <c r="CQ16" s="344">
        <f t="shared" si="2"/>
        <v>90</v>
      </c>
      <c r="CR16" s="344">
        <f t="shared" si="2"/>
        <v>91</v>
      </c>
      <c r="CS16" s="344">
        <f t="shared" si="2"/>
        <v>92</v>
      </c>
      <c r="CT16" s="344">
        <f t="shared" si="2"/>
        <v>93</v>
      </c>
      <c r="CU16" s="344">
        <f t="shared" si="2"/>
        <v>94</v>
      </c>
      <c r="CV16" s="344">
        <f t="shared" si="2"/>
        <v>95</v>
      </c>
      <c r="CW16" s="345">
        <f t="shared" si="2"/>
        <v>96</v>
      </c>
      <c r="CX16" s="352">
        <f t="shared" si="2"/>
        <v>97</v>
      </c>
      <c r="CY16" s="344">
        <f t="shared" si="2"/>
        <v>98</v>
      </c>
      <c r="CZ16" s="344">
        <f t="shared" si="2"/>
        <v>99</v>
      </c>
      <c r="DA16" s="344">
        <f t="shared" si="2"/>
        <v>100</v>
      </c>
      <c r="DB16" s="344">
        <f t="shared" si="2"/>
        <v>101</v>
      </c>
      <c r="DC16" s="344">
        <f t="shared" si="2"/>
        <v>102</v>
      </c>
      <c r="DD16" s="344">
        <f t="shared" si="2"/>
        <v>103</v>
      </c>
      <c r="DE16" s="344">
        <f t="shared" si="2"/>
        <v>104</v>
      </c>
      <c r="DF16" s="344">
        <f t="shared" si="2"/>
        <v>105</v>
      </c>
      <c r="DG16" s="344">
        <f t="shared" si="2"/>
        <v>106</v>
      </c>
      <c r="DH16" s="344">
        <f t="shared" si="2"/>
        <v>107</v>
      </c>
      <c r="DI16" s="345">
        <f t="shared" si="2"/>
        <v>108</v>
      </c>
      <c r="DJ16" s="352">
        <f t="shared" si="2"/>
        <v>109</v>
      </c>
      <c r="DK16" s="344">
        <f t="shared" si="2"/>
        <v>110</v>
      </c>
      <c r="DL16" s="344">
        <f t="shared" si="2"/>
        <v>111</v>
      </c>
      <c r="DM16" s="344">
        <f t="shared" si="2"/>
        <v>112</v>
      </c>
      <c r="DN16" s="344">
        <f t="shared" si="2"/>
        <v>113</v>
      </c>
      <c r="DO16" s="344">
        <f t="shared" si="2"/>
        <v>114</v>
      </c>
      <c r="DP16" s="344">
        <f t="shared" si="2"/>
        <v>115</v>
      </c>
      <c r="DQ16" s="344">
        <f t="shared" si="2"/>
        <v>116</v>
      </c>
      <c r="DR16" s="344">
        <f t="shared" si="2"/>
        <v>117</v>
      </c>
      <c r="DS16" s="344">
        <f t="shared" si="2"/>
        <v>118</v>
      </c>
      <c r="DT16" s="344">
        <f t="shared" si="2"/>
        <v>119</v>
      </c>
      <c r="DU16" s="345">
        <f t="shared" si="2"/>
        <v>120</v>
      </c>
      <c r="DV16" s="352">
        <f t="shared" si="2"/>
        <v>121</v>
      </c>
      <c r="DW16" s="344">
        <f t="shared" si="2"/>
        <v>122</v>
      </c>
      <c r="DX16" s="344">
        <f t="shared" si="2"/>
        <v>123</v>
      </c>
      <c r="DY16" s="344">
        <f t="shared" si="2"/>
        <v>124</v>
      </c>
      <c r="DZ16" s="344">
        <f t="shared" si="2"/>
        <v>125</v>
      </c>
      <c r="EA16" s="344">
        <f t="shared" si="2"/>
        <v>126</v>
      </c>
      <c r="EB16" s="344">
        <f t="shared" si="2"/>
        <v>127</v>
      </c>
      <c r="EC16" s="344">
        <f t="shared" si="2"/>
        <v>128</v>
      </c>
      <c r="ED16" s="344">
        <f t="shared" si="2"/>
        <v>129</v>
      </c>
      <c r="EE16" s="344">
        <f t="shared" si="2"/>
        <v>130</v>
      </c>
      <c r="EF16" s="344">
        <f t="shared" ref="EF16:GQ16" si="3">EE16+1</f>
        <v>131</v>
      </c>
      <c r="EG16" s="345">
        <f t="shared" si="3"/>
        <v>132</v>
      </c>
      <c r="EH16" s="352">
        <f t="shared" si="3"/>
        <v>133</v>
      </c>
      <c r="EI16" s="344">
        <f t="shared" si="3"/>
        <v>134</v>
      </c>
      <c r="EJ16" s="344">
        <f t="shared" si="3"/>
        <v>135</v>
      </c>
      <c r="EK16" s="344">
        <f t="shared" si="3"/>
        <v>136</v>
      </c>
      <c r="EL16" s="344">
        <f t="shared" si="3"/>
        <v>137</v>
      </c>
      <c r="EM16" s="344">
        <f t="shared" si="3"/>
        <v>138</v>
      </c>
      <c r="EN16" s="344">
        <f t="shared" si="3"/>
        <v>139</v>
      </c>
      <c r="EO16" s="344">
        <f t="shared" si="3"/>
        <v>140</v>
      </c>
      <c r="EP16" s="344">
        <f t="shared" si="3"/>
        <v>141</v>
      </c>
      <c r="EQ16" s="344">
        <f t="shared" si="3"/>
        <v>142</v>
      </c>
      <c r="ER16" s="344">
        <f t="shared" si="3"/>
        <v>143</v>
      </c>
      <c r="ES16" s="345">
        <f t="shared" si="3"/>
        <v>144</v>
      </c>
      <c r="ET16" s="352">
        <f t="shared" si="3"/>
        <v>145</v>
      </c>
      <c r="EU16" s="344">
        <f t="shared" si="3"/>
        <v>146</v>
      </c>
      <c r="EV16" s="344">
        <f t="shared" si="3"/>
        <v>147</v>
      </c>
      <c r="EW16" s="344">
        <f t="shared" si="3"/>
        <v>148</v>
      </c>
      <c r="EX16" s="344">
        <f t="shared" si="3"/>
        <v>149</v>
      </c>
      <c r="EY16" s="344">
        <f t="shared" si="3"/>
        <v>150</v>
      </c>
      <c r="EZ16" s="344">
        <f t="shared" si="3"/>
        <v>151</v>
      </c>
      <c r="FA16" s="344">
        <f t="shared" si="3"/>
        <v>152</v>
      </c>
      <c r="FB16" s="344">
        <f t="shared" si="3"/>
        <v>153</v>
      </c>
      <c r="FC16" s="344">
        <f t="shared" si="3"/>
        <v>154</v>
      </c>
      <c r="FD16" s="344">
        <f t="shared" si="3"/>
        <v>155</v>
      </c>
      <c r="FE16" s="345">
        <f t="shared" si="3"/>
        <v>156</v>
      </c>
      <c r="FF16" s="352">
        <f t="shared" si="3"/>
        <v>157</v>
      </c>
      <c r="FG16" s="344">
        <f t="shared" si="3"/>
        <v>158</v>
      </c>
      <c r="FH16" s="344">
        <f t="shared" si="3"/>
        <v>159</v>
      </c>
      <c r="FI16" s="344">
        <f t="shared" si="3"/>
        <v>160</v>
      </c>
      <c r="FJ16" s="344">
        <f t="shared" si="3"/>
        <v>161</v>
      </c>
      <c r="FK16" s="344">
        <f t="shared" si="3"/>
        <v>162</v>
      </c>
      <c r="FL16" s="344">
        <f t="shared" si="3"/>
        <v>163</v>
      </c>
      <c r="FM16" s="344">
        <f t="shared" si="3"/>
        <v>164</v>
      </c>
      <c r="FN16" s="344">
        <f t="shared" si="3"/>
        <v>165</v>
      </c>
      <c r="FO16" s="344">
        <f t="shared" si="3"/>
        <v>166</v>
      </c>
      <c r="FP16" s="344">
        <f t="shared" si="3"/>
        <v>167</v>
      </c>
      <c r="FQ16" s="345">
        <f t="shared" si="3"/>
        <v>168</v>
      </c>
      <c r="FR16" s="352">
        <f t="shared" si="3"/>
        <v>169</v>
      </c>
      <c r="FS16" s="344">
        <f t="shared" si="3"/>
        <v>170</v>
      </c>
      <c r="FT16" s="344">
        <f t="shared" si="3"/>
        <v>171</v>
      </c>
      <c r="FU16" s="344">
        <f t="shared" si="3"/>
        <v>172</v>
      </c>
      <c r="FV16" s="344">
        <f t="shared" si="3"/>
        <v>173</v>
      </c>
      <c r="FW16" s="344">
        <f t="shared" si="3"/>
        <v>174</v>
      </c>
      <c r="FX16" s="344">
        <f t="shared" si="3"/>
        <v>175</v>
      </c>
      <c r="FY16" s="344">
        <f t="shared" si="3"/>
        <v>176</v>
      </c>
      <c r="FZ16" s="344">
        <f t="shared" si="3"/>
        <v>177</v>
      </c>
      <c r="GA16" s="344">
        <f t="shared" si="3"/>
        <v>178</v>
      </c>
      <c r="GB16" s="344">
        <f t="shared" si="3"/>
        <v>179</v>
      </c>
      <c r="GC16" s="345">
        <f t="shared" si="3"/>
        <v>180</v>
      </c>
      <c r="GD16" s="352">
        <f t="shared" si="3"/>
        <v>181</v>
      </c>
      <c r="GE16" s="344">
        <f t="shared" si="3"/>
        <v>182</v>
      </c>
      <c r="GF16" s="344">
        <f t="shared" si="3"/>
        <v>183</v>
      </c>
      <c r="GG16" s="344">
        <f t="shared" si="3"/>
        <v>184</v>
      </c>
      <c r="GH16" s="344">
        <f t="shared" si="3"/>
        <v>185</v>
      </c>
      <c r="GI16" s="344">
        <f t="shared" si="3"/>
        <v>186</v>
      </c>
      <c r="GJ16" s="344">
        <f t="shared" si="3"/>
        <v>187</v>
      </c>
      <c r="GK16" s="344">
        <f t="shared" si="3"/>
        <v>188</v>
      </c>
      <c r="GL16" s="344">
        <f t="shared" si="3"/>
        <v>189</v>
      </c>
      <c r="GM16" s="344">
        <f t="shared" si="3"/>
        <v>190</v>
      </c>
      <c r="GN16" s="344">
        <f t="shared" si="3"/>
        <v>191</v>
      </c>
      <c r="GO16" s="345">
        <f t="shared" si="3"/>
        <v>192</v>
      </c>
      <c r="GP16" s="352">
        <f t="shared" si="3"/>
        <v>193</v>
      </c>
      <c r="GQ16" s="344">
        <f t="shared" si="3"/>
        <v>194</v>
      </c>
      <c r="GR16" s="344">
        <f t="shared" ref="GR16:HO16" si="4">GQ16+1</f>
        <v>195</v>
      </c>
      <c r="GS16" s="344">
        <f t="shared" si="4"/>
        <v>196</v>
      </c>
      <c r="GT16" s="344">
        <f t="shared" si="4"/>
        <v>197</v>
      </c>
      <c r="GU16" s="344">
        <f t="shared" si="4"/>
        <v>198</v>
      </c>
      <c r="GV16" s="344">
        <f t="shared" si="4"/>
        <v>199</v>
      </c>
      <c r="GW16" s="344">
        <f t="shared" si="4"/>
        <v>200</v>
      </c>
      <c r="GX16" s="344">
        <f t="shared" si="4"/>
        <v>201</v>
      </c>
      <c r="GY16" s="344">
        <f t="shared" si="4"/>
        <v>202</v>
      </c>
      <c r="GZ16" s="344">
        <f t="shared" si="4"/>
        <v>203</v>
      </c>
      <c r="HA16" s="345">
        <f t="shared" si="4"/>
        <v>204</v>
      </c>
      <c r="HB16" s="352">
        <f t="shared" si="4"/>
        <v>205</v>
      </c>
      <c r="HC16" s="344">
        <f t="shared" si="4"/>
        <v>206</v>
      </c>
      <c r="HD16" s="344">
        <f t="shared" si="4"/>
        <v>207</v>
      </c>
      <c r="HE16" s="344">
        <f t="shared" si="4"/>
        <v>208</v>
      </c>
      <c r="HF16" s="344">
        <f t="shared" si="4"/>
        <v>209</v>
      </c>
      <c r="HG16" s="344">
        <f t="shared" si="4"/>
        <v>210</v>
      </c>
      <c r="HH16" s="344">
        <f t="shared" si="4"/>
        <v>211</v>
      </c>
      <c r="HI16" s="344">
        <f t="shared" si="4"/>
        <v>212</v>
      </c>
      <c r="HJ16" s="344">
        <f t="shared" si="4"/>
        <v>213</v>
      </c>
      <c r="HK16" s="344">
        <f t="shared" si="4"/>
        <v>214</v>
      </c>
      <c r="HL16" s="344">
        <f t="shared" si="4"/>
        <v>215</v>
      </c>
      <c r="HM16" s="345">
        <f t="shared" si="4"/>
        <v>216</v>
      </c>
      <c r="HN16" s="352">
        <f t="shared" si="4"/>
        <v>217</v>
      </c>
      <c r="HO16" s="344">
        <f t="shared" si="4"/>
        <v>218</v>
      </c>
      <c r="HP16" s="344">
        <f>HO16+1</f>
        <v>219</v>
      </c>
      <c r="HQ16" s="344">
        <f t="shared" ref="HQ16:KB16" si="5">HP16+1</f>
        <v>220</v>
      </c>
      <c r="HR16" s="344">
        <f t="shared" si="5"/>
        <v>221</v>
      </c>
      <c r="HS16" s="344">
        <f t="shared" si="5"/>
        <v>222</v>
      </c>
      <c r="HT16" s="344">
        <f t="shared" si="5"/>
        <v>223</v>
      </c>
      <c r="HU16" s="344">
        <f t="shared" si="5"/>
        <v>224</v>
      </c>
      <c r="HV16" s="344">
        <f t="shared" si="5"/>
        <v>225</v>
      </c>
      <c r="HW16" s="344">
        <f t="shared" si="5"/>
        <v>226</v>
      </c>
      <c r="HX16" s="344">
        <f t="shared" si="5"/>
        <v>227</v>
      </c>
      <c r="HY16" s="345">
        <f t="shared" si="5"/>
        <v>228</v>
      </c>
      <c r="HZ16" s="352">
        <f t="shared" si="5"/>
        <v>229</v>
      </c>
      <c r="IA16" s="344">
        <f t="shared" si="5"/>
        <v>230</v>
      </c>
      <c r="IB16" s="344">
        <f t="shared" si="5"/>
        <v>231</v>
      </c>
      <c r="IC16" s="344">
        <f t="shared" si="5"/>
        <v>232</v>
      </c>
      <c r="ID16" s="344">
        <f t="shared" si="5"/>
        <v>233</v>
      </c>
      <c r="IE16" s="344">
        <f t="shared" si="5"/>
        <v>234</v>
      </c>
      <c r="IF16" s="344">
        <f t="shared" si="5"/>
        <v>235</v>
      </c>
      <c r="IG16" s="344">
        <f t="shared" si="5"/>
        <v>236</v>
      </c>
      <c r="IH16" s="344">
        <f t="shared" si="5"/>
        <v>237</v>
      </c>
      <c r="II16" s="344">
        <f t="shared" si="5"/>
        <v>238</v>
      </c>
      <c r="IJ16" s="344">
        <f t="shared" si="5"/>
        <v>239</v>
      </c>
      <c r="IK16" s="345">
        <f t="shared" si="5"/>
        <v>240</v>
      </c>
      <c r="IL16" s="352">
        <f t="shared" si="5"/>
        <v>241</v>
      </c>
      <c r="IM16" s="344">
        <f t="shared" si="5"/>
        <v>242</v>
      </c>
      <c r="IN16" s="344">
        <f t="shared" si="5"/>
        <v>243</v>
      </c>
      <c r="IO16" s="344">
        <f t="shared" si="5"/>
        <v>244</v>
      </c>
      <c r="IP16" s="344">
        <f t="shared" si="5"/>
        <v>245</v>
      </c>
      <c r="IQ16" s="344">
        <f t="shared" si="5"/>
        <v>246</v>
      </c>
      <c r="IR16" s="344">
        <f t="shared" si="5"/>
        <v>247</v>
      </c>
      <c r="IS16" s="344">
        <f t="shared" si="5"/>
        <v>248</v>
      </c>
      <c r="IT16" s="344">
        <f t="shared" si="5"/>
        <v>249</v>
      </c>
      <c r="IU16" s="344">
        <f t="shared" si="5"/>
        <v>250</v>
      </c>
      <c r="IV16" s="344">
        <f t="shared" si="5"/>
        <v>251</v>
      </c>
      <c r="IW16" s="345">
        <f t="shared" si="5"/>
        <v>252</v>
      </c>
      <c r="IX16" s="352">
        <f t="shared" si="5"/>
        <v>253</v>
      </c>
      <c r="IY16" s="344">
        <f t="shared" si="5"/>
        <v>254</v>
      </c>
      <c r="IZ16" s="344">
        <f t="shared" si="5"/>
        <v>255</v>
      </c>
      <c r="JA16" s="344">
        <f t="shared" si="5"/>
        <v>256</v>
      </c>
      <c r="JB16" s="344">
        <f t="shared" si="5"/>
        <v>257</v>
      </c>
      <c r="JC16" s="344">
        <f t="shared" si="5"/>
        <v>258</v>
      </c>
      <c r="JD16" s="344">
        <f t="shared" si="5"/>
        <v>259</v>
      </c>
      <c r="JE16" s="344">
        <f t="shared" si="5"/>
        <v>260</v>
      </c>
      <c r="JF16" s="344">
        <f t="shared" si="5"/>
        <v>261</v>
      </c>
      <c r="JG16" s="344">
        <f t="shared" si="5"/>
        <v>262</v>
      </c>
      <c r="JH16" s="344">
        <f t="shared" si="5"/>
        <v>263</v>
      </c>
      <c r="JI16" s="345">
        <f t="shared" si="5"/>
        <v>264</v>
      </c>
      <c r="JJ16" s="352">
        <f t="shared" si="5"/>
        <v>265</v>
      </c>
      <c r="JK16" s="344">
        <f t="shared" si="5"/>
        <v>266</v>
      </c>
      <c r="JL16" s="344">
        <f t="shared" si="5"/>
        <v>267</v>
      </c>
      <c r="JM16" s="344">
        <f t="shared" si="5"/>
        <v>268</v>
      </c>
      <c r="JN16" s="344">
        <f t="shared" si="5"/>
        <v>269</v>
      </c>
      <c r="JO16" s="344">
        <f t="shared" si="5"/>
        <v>270</v>
      </c>
      <c r="JP16" s="344">
        <f t="shared" si="5"/>
        <v>271</v>
      </c>
      <c r="JQ16" s="344">
        <f t="shared" si="5"/>
        <v>272</v>
      </c>
      <c r="JR16" s="344">
        <f t="shared" si="5"/>
        <v>273</v>
      </c>
      <c r="JS16" s="344">
        <f t="shared" si="5"/>
        <v>274</v>
      </c>
      <c r="JT16" s="344">
        <f t="shared" si="5"/>
        <v>275</v>
      </c>
      <c r="JU16" s="345">
        <f t="shared" si="5"/>
        <v>276</v>
      </c>
      <c r="JV16" s="352">
        <f t="shared" si="5"/>
        <v>277</v>
      </c>
      <c r="JW16" s="344">
        <f t="shared" si="5"/>
        <v>278</v>
      </c>
      <c r="JX16" s="344">
        <f t="shared" si="5"/>
        <v>279</v>
      </c>
      <c r="JY16" s="344">
        <f t="shared" si="5"/>
        <v>280</v>
      </c>
      <c r="JZ16" s="344">
        <f t="shared" si="5"/>
        <v>281</v>
      </c>
      <c r="KA16" s="344">
        <f t="shared" si="5"/>
        <v>282</v>
      </c>
      <c r="KB16" s="344">
        <f t="shared" si="5"/>
        <v>283</v>
      </c>
      <c r="KC16" s="344">
        <f t="shared" ref="KC16:LC16" si="6">KB16+1</f>
        <v>284</v>
      </c>
      <c r="KD16" s="344">
        <f t="shared" si="6"/>
        <v>285</v>
      </c>
      <c r="KE16" s="344">
        <f t="shared" si="6"/>
        <v>286</v>
      </c>
      <c r="KF16" s="344">
        <f t="shared" si="6"/>
        <v>287</v>
      </c>
      <c r="KG16" s="345">
        <f t="shared" si="6"/>
        <v>288</v>
      </c>
      <c r="KH16" s="352">
        <f t="shared" si="6"/>
        <v>289</v>
      </c>
      <c r="KI16" s="344">
        <f t="shared" si="6"/>
        <v>290</v>
      </c>
      <c r="KJ16" s="344">
        <f t="shared" si="6"/>
        <v>291</v>
      </c>
      <c r="KK16" s="344">
        <f t="shared" si="6"/>
        <v>292</v>
      </c>
      <c r="KL16" s="344">
        <f t="shared" si="6"/>
        <v>293</v>
      </c>
      <c r="KM16" s="344">
        <f t="shared" si="6"/>
        <v>294</v>
      </c>
      <c r="KN16" s="344">
        <f t="shared" si="6"/>
        <v>295</v>
      </c>
      <c r="KO16" s="344">
        <f t="shared" si="6"/>
        <v>296</v>
      </c>
      <c r="KP16" s="344">
        <f t="shared" si="6"/>
        <v>297</v>
      </c>
      <c r="KQ16" s="344">
        <f t="shared" si="6"/>
        <v>298</v>
      </c>
      <c r="KR16" s="344">
        <f t="shared" si="6"/>
        <v>299</v>
      </c>
      <c r="KS16" s="345">
        <f t="shared" si="6"/>
        <v>300</v>
      </c>
      <c r="KT16" s="352">
        <f t="shared" si="6"/>
        <v>301</v>
      </c>
      <c r="KU16" s="344">
        <f t="shared" si="6"/>
        <v>302</v>
      </c>
      <c r="KV16" s="344">
        <f t="shared" si="6"/>
        <v>303</v>
      </c>
      <c r="KW16" s="344">
        <f t="shared" si="6"/>
        <v>304</v>
      </c>
      <c r="KX16" s="344">
        <f t="shared" si="6"/>
        <v>305</v>
      </c>
      <c r="KY16" s="344">
        <f t="shared" si="6"/>
        <v>306</v>
      </c>
      <c r="KZ16" s="344">
        <f t="shared" si="6"/>
        <v>307</v>
      </c>
      <c r="LA16" s="344">
        <f t="shared" si="6"/>
        <v>308</v>
      </c>
      <c r="LB16" s="344">
        <f t="shared" si="6"/>
        <v>309</v>
      </c>
      <c r="LC16" s="344">
        <f t="shared" si="6"/>
        <v>310</v>
      </c>
      <c r="LD16" s="344">
        <f>LC16+1</f>
        <v>311</v>
      </c>
      <c r="LE16" s="345">
        <f t="shared" ref="LE16:NA16" si="7">LD16+1</f>
        <v>312</v>
      </c>
      <c r="LF16" s="352">
        <f t="shared" si="7"/>
        <v>313</v>
      </c>
      <c r="LG16" s="344">
        <f t="shared" si="7"/>
        <v>314</v>
      </c>
      <c r="LH16" s="344">
        <f t="shared" si="7"/>
        <v>315</v>
      </c>
      <c r="LI16" s="344">
        <f t="shared" si="7"/>
        <v>316</v>
      </c>
      <c r="LJ16" s="344">
        <f t="shared" si="7"/>
        <v>317</v>
      </c>
      <c r="LK16" s="344">
        <f t="shared" si="7"/>
        <v>318</v>
      </c>
      <c r="LL16" s="344">
        <f t="shared" si="7"/>
        <v>319</v>
      </c>
      <c r="LM16" s="344">
        <f t="shared" si="7"/>
        <v>320</v>
      </c>
      <c r="LN16" s="344">
        <f t="shared" si="7"/>
        <v>321</v>
      </c>
      <c r="LO16" s="344">
        <f t="shared" si="7"/>
        <v>322</v>
      </c>
      <c r="LP16" s="344">
        <f t="shared" si="7"/>
        <v>323</v>
      </c>
      <c r="LQ16" s="345">
        <f t="shared" si="7"/>
        <v>324</v>
      </c>
      <c r="LR16" s="352">
        <f t="shared" si="7"/>
        <v>325</v>
      </c>
      <c r="LS16" s="344">
        <f t="shared" si="7"/>
        <v>326</v>
      </c>
      <c r="LT16" s="344">
        <f t="shared" si="7"/>
        <v>327</v>
      </c>
      <c r="LU16" s="344">
        <f t="shared" si="7"/>
        <v>328</v>
      </c>
      <c r="LV16" s="344">
        <f t="shared" si="7"/>
        <v>329</v>
      </c>
      <c r="LW16" s="344">
        <f t="shared" si="7"/>
        <v>330</v>
      </c>
      <c r="LX16" s="344">
        <f t="shared" si="7"/>
        <v>331</v>
      </c>
      <c r="LY16" s="344">
        <f t="shared" si="7"/>
        <v>332</v>
      </c>
      <c r="LZ16" s="344">
        <f t="shared" si="7"/>
        <v>333</v>
      </c>
      <c r="MA16" s="344">
        <f t="shared" si="7"/>
        <v>334</v>
      </c>
      <c r="MB16" s="344">
        <f t="shared" si="7"/>
        <v>335</v>
      </c>
      <c r="MC16" s="345">
        <f t="shared" si="7"/>
        <v>336</v>
      </c>
      <c r="MD16" s="352">
        <f t="shared" si="7"/>
        <v>337</v>
      </c>
      <c r="ME16" s="344">
        <f t="shared" si="7"/>
        <v>338</v>
      </c>
      <c r="MF16" s="344">
        <f t="shared" si="7"/>
        <v>339</v>
      </c>
      <c r="MG16" s="344">
        <f t="shared" si="7"/>
        <v>340</v>
      </c>
      <c r="MH16" s="344">
        <f t="shared" si="7"/>
        <v>341</v>
      </c>
      <c r="MI16" s="344">
        <f t="shared" si="7"/>
        <v>342</v>
      </c>
      <c r="MJ16" s="344">
        <f t="shared" si="7"/>
        <v>343</v>
      </c>
      <c r="MK16" s="344">
        <f t="shared" si="7"/>
        <v>344</v>
      </c>
      <c r="ML16" s="344">
        <f t="shared" si="7"/>
        <v>345</v>
      </c>
      <c r="MM16" s="344">
        <f t="shared" si="7"/>
        <v>346</v>
      </c>
      <c r="MN16" s="344">
        <f t="shared" si="7"/>
        <v>347</v>
      </c>
      <c r="MO16" s="345">
        <f t="shared" si="7"/>
        <v>348</v>
      </c>
      <c r="MP16" s="352">
        <f t="shared" si="7"/>
        <v>349</v>
      </c>
      <c r="MQ16" s="344">
        <f t="shared" si="7"/>
        <v>350</v>
      </c>
      <c r="MR16" s="344">
        <f t="shared" si="7"/>
        <v>351</v>
      </c>
      <c r="MS16" s="344">
        <f t="shared" si="7"/>
        <v>352</v>
      </c>
      <c r="MT16" s="344">
        <f t="shared" si="7"/>
        <v>353</v>
      </c>
      <c r="MU16" s="344">
        <f t="shared" si="7"/>
        <v>354</v>
      </c>
      <c r="MV16" s="344">
        <f t="shared" si="7"/>
        <v>355</v>
      </c>
      <c r="MW16" s="344">
        <f t="shared" si="7"/>
        <v>356</v>
      </c>
      <c r="MX16" s="344">
        <f t="shared" si="7"/>
        <v>357</v>
      </c>
      <c r="MY16" s="344">
        <f t="shared" si="7"/>
        <v>358</v>
      </c>
      <c r="MZ16" s="344">
        <f t="shared" si="7"/>
        <v>359</v>
      </c>
      <c r="NA16" s="345">
        <f t="shared" si="7"/>
        <v>360</v>
      </c>
    </row>
    <row r="17" spans="1:365" x14ac:dyDescent="0.2">
      <c r="A17" s="257" t="s">
        <v>610</v>
      </c>
      <c r="B17" s="701" t="s">
        <v>611</v>
      </c>
      <c r="C17" s="701"/>
      <c r="D17" s="273"/>
      <c r="E17" s="343" t="s">
        <v>646</v>
      </c>
      <c r="F17" s="353">
        <f>'Receitas UGC'!F20</f>
        <v>858152.6878859729</v>
      </c>
      <c r="G17" s="353">
        <f>'Receitas UGC'!G20</f>
        <v>611909.41894238698</v>
      </c>
      <c r="H17" s="353">
        <f>'Receitas UGC'!H20</f>
        <v>620250.9807122678</v>
      </c>
      <c r="I17" s="353">
        <f>'Receitas UGC'!I20</f>
        <v>579888.46629727329</v>
      </c>
      <c r="J17" s="353">
        <f>'Receitas UGC'!J20</f>
        <v>478814.36155891401</v>
      </c>
      <c r="K17" s="353">
        <f>'Receitas UGC'!K20</f>
        <v>506486.24681177962</v>
      </c>
      <c r="L17" s="353">
        <f>'Receitas UGC'!L20</f>
        <v>796266.7352750554</v>
      </c>
      <c r="M17" s="353">
        <f>'Receitas UGC'!M20</f>
        <v>579923.21970280865</v>
      </c>
      <c r="N17" s="353">
        <f>'Receitas UGC'!N20</f>
        <v>624429.94324816589</v>
      </c>
      <c r="O17" s="353">
        <f>'Receitas UGC'!O20</f>
        <v>697373.27945858007</v>
      </c>
      <c r="P17" s="353">
        <f>'Receitas UGC'!P20</f>
        <v>722841.66263977066</v>
      </c>
      <c r="Q17" s="353">
        <f>'Receitas UGC'!Q20</f>
        <v>733993.29251854075</v>
      </c>
      <c r="R17" s="353">
        <f>'Receitas UGC'!R20</f>
        <v>905276.71364798385</v>
      </c>
      <c r="S17" s="353">
        <f>'Receitas UGC'!S20</f>
        <v>696014.39776819246</v>
      </c>
      <c r="T17" s="353">
        <f>'Receitas UGC'!T20</f>
        <v>608871.38727231976</v>
      </c>
      <c r="U17" s="353">
        <f>'Receitas UGC'!U20</f>
        <v>600150.9624719182</v>
      </c>
      <c r="V17" s="353">
        <f>'Receitas UGC'!V20</f>
        <v>505955.16833166196</v>
      </c>
      <c r="W17" s="353">
        <f>'Receitas UGC'!W20</f>
        <v>524353.81141486997</v>
      </c>
      <c r="X17" s="353">
        <f>'Receitas UGC'!X20</f>
        <v>817635.91200828622</v>
      </c>
      <c r="Y17" s="353">
        <f>'Receitas UGC'!Y20</f>
        <v>601477.8956197931</v>
      </c>
      <c r="Z17" s="353">
        <f>'Receitas UGC'!Z20</f>
        <v>644571.72104804835</v>
      </c>
      <c r="AA17" s="353">
        <f>'Receitas UGC'!AA20</f>
        <v>717618.98367715767</v>
      </c>
      <c r="AB17" s="353">
        <f>'Receitas UGC'!AB20</f>
        <v>744262.39554101136</v>
      </c>
      <c r="AC17" s="353">
        <f>'Receitas UGC'!AC20</f>
        <v>726840.379106523</v>
      </c>
      <c r="AD17" s="353">
        <f>'Receitas UGC'!AD20</f>
        <v>915724.96769033768</v>
      </c>
      <c r="AE17" s="353">
        <f>'Receitas UGC'!AE20</f>
        <v>709234.74620455655</v>
      </c>
      <c r="AF17" s="353">
        <f>'Receitas UGC'!AF20</f>
        <v>646578.5513116431</v>
      </c>
      <c r="AG17" s="353">
        <f>'Receitas UGC'!AG20</f>
        <v>600403.80358316819</v>
      </c>
      <c r="AH17" s="353">
        <f>'Receitas UGC'!AH20</f>
        <v>537584.82217299857</v>
      </c>
      <c r="AI17" s="353">
        <f>'Receitas UGC'!AI20</f>
        <v>522505.13532198098</v>
      </c>
      <c r="AJ17" s="353">
        <f>'Receitas UGC'!AJ20</f>
        <v>828847.18124764715</v>
      </c>
      <c r="AK17" s="353">
        <f>'Receitas UGC'!AK20</f>
        <v>618080.82961461681</v>
      </c>
      <c r="AL17" s="353">
        <f>'Receitas UGC'!AL20</f>
        <v>658610.65242792224</v>
      </c>
      <c r="AM17" s="353">
        <f>'Receitas UGC'!AM20</f>
        <v>733646.04783475725</v>
      </c>
      <c r="AN17" s="353">
        <f>'Receitas UGC'!AN20</f>
        <v>763003.74941982923</v>
      </c>
      <c r="AO17" s="353">
        <f>'Receitas UGC'!AO20</f>
        <v>788657.00261173234</v>
      </c>
      <c r="AP17" s="353">
        <f>'Receitas UGC'!AP20</f>
        <v>952486.60472013324</v>
      </c>
      <c r="AQ17" s="353">
        <f>'Receitas UGC'!AQ20</f>
        <v>695395.3095064644</v>
      </c>
      <c r="AR17" s="353">
        <f>'Receitas UGC'!AR20</f>
        <v>709064.63654535881</v>
      </c>
      <c r="AS17" s="353">
        <f>'Receitas UGC'!AS20</f>
        <v>661741.77409169299</v>
      </c>
      <c r="AT17" s="353">
        <f>'Receitas UGC'!AT20</f>
        <v>554627.18310710508</v>
      </c>
      <c r="AU17" s="353">
        <f>'Receitas UGC'!AU20</f>
        <v>584059.74787908024</v>
      </c>
      <c r="AV17" s="353">
        <f>'Receitas UGC'!AV20</f>
        <v>874483.43730066961</v>
      </c>
      <c r="AW17" s="353">
        <f>'Receitas UGC'!AW20</f>
        <v>653549.91107924469</v>
      </c>
      <c r="AX17" s="353">
        <f>'Receitas UGC'!AX20</f>
        <v>695894.3157707426</v>
      </c>
      <c r="AY17" s="353">
        <f>'Receitas UGC'!AY20</f>
        <v>767570.43864157086</v>
      </c>
      <c r="AZ17" s="353">
        <f>'Receitas UGC'!AZ20</f>
        <v>795316.88450193824</v>
      </c>
      <c r="BA17" s="353">
        <f>'Receitas UGC'!BA20</f>
        <v>821266.2848815649</v>
      </c>
      <c r="BB17" s="353">
        <f>'Receitas UGC'!BB20</f>
        <v>982866.18418369314</v>
      </c>
      <c r="BC17" s="353">
        <f>'Receitas UGC'!BC20</f>
        <v>769805.29370265093</v>
      </c>
      <c r="BD17" s="353">
        <f>'Receitas UGC'!BD20</f>
        <v>682978.63237239479</v>
      </c>
      <c r="BE17" s="353">
        <f>'Receitas UGC'!BE20</f>
        <v>673291.26226340688</v>
      </c>
      <c r="BF17" s="353">
        <f>'Receitas UGC'!BF20</f>
        <v>576015.28546146792</v>
      </c>
      <c r="BG17" s="353">
        <f>'Receitas UGC'!BG20</f>
        <v>597216.82720274804</v>
      </c>
      <c r="BH17" s="353">
        <f>'Receitas UGC'!BH20</f>
        <v>893003.09773590567</v>
      </c>
      <c r="BI17" s="353">
        <f>'Receitas UGC'!BI20</f>
        <v>673557.99200932495</v>
      </c>
      <c r="BJ17" s="353">
        <f>'Receitas UGC'!BJ20</f>
        <v>715390.41554364061</v>
      </c>
      <c r="BK17" s="353">
        <f>'Receitas UGC'!BK20</f>
        <v>788008.92556235089</v>
      </c>
      <c r="BL17" s="353">
        <f>'Receitas UGC'!BL20</f>
        <v>817668.32282488432</v>
      </c>
      <c r="BM17" s="353">
        <f>'Receitas UGC'!BM20</f>
        <v>822993.83315693017</v>
      </c>
      <c r="BN17" s="353">
        <f>'Receitas UGC'!BN20</f>
        <v>997751.00149520813</v>
      </c>
      <c r="BO17" s="353">
        <f>'Receitas UGC'!BO20</f>
        <v>787035.55164219637</v>
      </c>
      <c r="BP17" s="353">
        <f>'Receitas UGC'!BP20</f>
        <v>725172.78117613355</v>
      </c>
      <c r="BQ17" s="353">
        <f>'Receitas UGC'!BQ20</f>
        <v>677381.00830222457</v>
      </c>
      <c r="BR17" s="353">
        <f>'Receitas UGC'!BR20</f>
        <v>611154.92279638443</v>
      </c>
      <c r="BS17" s="353">
        <f>'Receitas UGC'!BS20</f>
        <v>598848.86484919838</v>
      </c>
      <c r="BT17" s="353">
        <f>'Receitas UGC'!BT20</f>
        <v>907570.44681830367</v>
      </c>
      <c r="BU17" s="353">
        <f>'Receitas UGC'!BU20</f>
        <v>693305.47402850189</v>
      </c>
      <c r="BV17" s="353">
        <f>'Receitas UGC'!BV20</f>
        <v>732449.91183742078</v>
      </c>
      <c r="BW17" s="353">
        <f>'Receitas UGC'!BW20</f>
        <v>806958.61136261118</v>
      </c>
      <c r="BX17" s="353">
        <f>'Receitas UGC'!BX20</f>
        <v>839334.09341066924</v>
      </c>
      <c r="BY17" s="353">
        <f>'Receitas UGC'!BY20</f>
        <v>777438.36100124125</v>
      </c>
      <c r="BZ17" s="353">
        <f>'Receitas UGC'!BZ20</f>
        <v>993984.05604710162</v>
      </c>
      <c r="CA17" s="353">
        <f>'Receitas UGC'!CA20</f>
        <v>791355.40211152821</v>
      </c>
      <c r="CB17" s="353">
        <f>'Receitas UGC'!CB20</f>
        <v>699551.70826414169</v>
      </c>
      <c r="CC17" s="353">
        <f>'Receitas UGC'!CC20</f>
        <v>699769.9412559974</v>
      </c>
      <c r="CD17" s="353">
        <f>'Receitas UGC'!CD20</f>
        <v>634660.00272144505</v>
      </c>
      <c r="CE17" s="353">
        <f>'Receitas UGC'!CE20</f>
        <v>614687.81467250315</v>
      </c>
      <c r="CF17" s="353">
        <f>'Receitas UGC'!CF20</f>
        <v>929834.3232251819</v>
      </c>
      <c r="CG17" s="353">
        <f>'Receitas UGC'!CG20</f>
        <v>715912.45026164886</v>
      </c>
      <c r="CH17" s="353">
        <f>'Receitas UGC'!CH20</f>
        <v>754312.12009246321</v>
      </c>
      <c r="CI17" s="353">
        <f>'Receitas UGC'!CI20</f>
        <v>829724.85362569313</v>
      </c>
      <c r="CJ17" s="353">
        <f>'Receitas UGC'!CJ20</f>
        <v>863829.67661199847</v>
      </c>
      <c r="CK17" s="353">
        <f>'Receitas UGC'!CK20</f>
        <v>843426.53744914965</v>
      </c>
      <c r="CL17" s="353">
        <f>'Receitas UGC'!CL20</f>
        <v>1035182.5589254596</v>
      </c>
      <c r="CM17" s="353">
        <f>'Receitas UGC'!CM20</f>
        <v>827437.58748972265</v>
      </c>
      <c r="CN17" s="353">
        <f>'Receitas UGC'!CN20</f>
        <v>738109.24409480346</v>
      </c>
      <c r="CO17" s="353">
        <f>'Receitas UGC'!CO20</f>
        <v>734634.40663955384</v>
      </c>
      <c r="CP17" s="353">
        <f>'Receitas UGC'!CP20</f>
        <v>656732.81944771227</v>
      </c>
      <c r="CQ17" s="353">
        <f>'Receitas UGC'!CQ20</f>
        <v>643204.64209744823</v>
      </c>
      <c r="CR17" s="353">
        <f>'Receitas UGC'!CR20</f>
        <v>959388.06384315738</v>
      </c>
      <c r="CS17" s="353">
        <f>'Receitas UGC'!CS20</f>
        <v>742869.40642809623</v>
      </c>
      <c r="CT17" s="353">
        <f>'Receitas UGC'!CT20</f>
        <v>781244.6273629904</v>
      </c>
      <c r="CU17" s="353">
        <f>'Receitas UGC'!CU20</f>
        <v>856524.6834308299</v>
      </c>
      <c r="CV17" s="353">
        <f>'Receitas UGC'!CV20</f>
        <v>891547.25255519152</v>
      </c>
      <c r="CW17" s="353">
        <f>'Receitas UGC'!CW20</f>
        <v>888296.00806976599</v>
      </c>
      <c r="CX17" s="353">
        <f>'Receitas UGC'!CX20</f>
        <v>1069455.0553264967</v>
      </c>
      <c r="CY17" s="353">
        <f>'Receitas UGC'!CY20</f>
        <v>813253.09140352393</v>
      </c>
      <c r="CZ17" s="353">
        <f>'Receitas UGC'!CZ20</f>
        <v>824327.23333915474</v>
      </c>
      <c r="DA17" s="353">
        <f>'Receitas UGC'!DA20</f>
        <v>781119.56721395976</v>
      </c>
      <c r="DB17" s="353">
        <f>'Receitas UGC'!DB20</f>
        <v>671768.79438163084</v>
      </c>
      <c r="DC17" s="353">
        <f>'Receitas UGC'!DC20</f>
        <v>707624.07162441663</v>
      </c>
      <c r="DD17" s="353">
        <f>'Receitas UGC'!DD20</f>
        <v>1004512.546462158</v>
      </c>
      <c r="DE17" s="353">
        <f>'Receitas UGC'!DE20</f>
        <v>779218.67216008645</v>
      </c>
      <c r="DF17" s="353">
        <f>'Receitas UGC'!DF20</f>
        <v>820386.62892744318</v>
      </c>
      <c r="DG17" s="353">
        <f>'Receitas UGC'!DG20</f>
        <v>892252.68881324609</v>
      </c>
      <c r="DH17" s="353">
        <f>'Receitas UGC'!DH20</f>
        <v>926173.50269927876</v>
      </c>
      <c r="DI17" s="353">
        <f>'Receitas UGC'!DI20</f>
        <v>946692.63423481025</v>
      </c>
      <c r="DJ17" s="353">
        <f>'Receitas UGC'!DJ20</f>
        <v>1111705.4778953416</v>
      </c>
      <c r="DK17" s="353">
        <f>'Receitas UGC'!DK20</f>
        <v>896913.29411848565</v>
      </c>
      <c r="DL17" s="353">
        <f>'Receitas UGC'!DL20</f>
        <v>808999.41336828761</v>
      </c>
      <c r="DM17" s="353">
        <f>'Receitas UGC'!DM20</f>
        <v>801254.61142144864</v>
      </c>
      <c r="DN17" s="353">
        <f>'Receitas UGC'!DN20</f>
        <v>700514.55554297741</v>
      </c>
      <c r="DO17" s="353">
        <f>'Receitas UGC'!DO20</f>
        <v>727840.30677057663</v>
      </c>
      <c r="DP17" s="353">
        <f>'Receitas UGC'!DP20</f>
        <v>1029521.0701894859</v>
      </c>
      <c r="DQ17" s="353">
        <f>'Receitas UGC'!DQ20</f>
        <v>805061.63062956568</v>
      </c>
      <c r="DR17" s="353">
        <f>'Receitas UGC'!DR20</f>
        <v>845305.60956405092</v>
      </c>
      <c r="DS17" s="353">
        <f>'Receitas UGC'!DS20</f>
        <v>917772.51169339125</v>
      </c>
      <c r="DT17" s="353">
        <f>'Receitas UGC'!DT20</f>
        <v>953474.55768430408</v>
      </c>
      <c r="DU17" s="353">
        <f>'Receitas UGC'!DU20</f>
        <v>975444.79999348731</v>
      </c>
      <c r="DV17" s="353">
        <f>'Receitas UGC'!DV20</f>
        <v>1139884.6495218195</v>
      </c>
      <c r="DW17" s="353">
        <f>'Receitas UGC'!DW20</f>
        <v>924605.88324682275</v>
      </c>
      <c r="DX17" s="353">
        <f>'Receitas UGC'!DX20</f>
        <v>862852.79541235371</v>
      </c>
      <c r="DY17" s="353">
        <f>'Receitas UGC'!DY20</f>
        <v>814718.524268843</v>
      </c>
      <c r="DZ17" s="353">
        <f>'Receitas UGC'!DZ20</f>
        <v>743678.44251120614</v>
      </c>
      <c r="EA17" s="353">
        <f>'Receitas UGC'!EA20</f>
        <v>737085.49430644698</v>
      </c>
      <c r="EB17" s="353">
        <f>'Receitas UGC'!EB20</f>
        <v>1051054.2053347973</v>
      </c>
      <c r="EC17" s="353">
        <f>'Receitas UGC'!EC20</f>
        <v>831051.47218704748</v>
      </c>
      <c r="ED17" s="353">
        <f>'Receitas UGC'!ED20</f>
        <v>868138.37727052998</v>
      </c>
      <c r="EE17" s="353">
        <f>'Receitas UGC'!EE20</f>
        <v>942109.11703564425</v>
      </c>
      <c r="EF17" s="353">
        <f>'Receitas UGC'!EF20</f>
        <v>980362.02745178295</v>
      </c>
      <c r="EG17" s="353">
        <f>'Receitas UGC'!EG20</f>
        <v>914452.68134293007</v>
      </c>
      <c r="EH17" s="353">
        <f>'Receitas UGC'!EH20</f>
        <v>1132898.2832567615</v>
      </c>
      <c r="EI17" s="353">
        <f>'Receitas UGC'!EI20</f>
        <v>882079.78923046298</v>
      </c>
      <c r="EJ17" s="353">
        <f>'Receitas UGC'!EJ20</f>
        <v>888626.86303597211</v>
      </c>
      <c r="EK17" s="353">
        <f>'Receitas UGC'!EK20</f>
        <v>852234.76791013684</v>
      </c>
      <c r="EL17" s="353">
        <f>'Receitas UGC'!EL20</f>
        <v>743537.03827165067</v>
      </c>
      <c r="EM17" s="353">
        <f>'Receitas UGC'!EM20</f>
        <v>784449.79092671769</v>
      </c>
      <c r="EN17" s="353">
        <f>'Receitas UGC'!EN20</f>
        <v>1086914.0668956572</v>
      </c>
      <c r="EO17" s="353">
        <f>'Receitas UGC'!EO20</f>
        <v>859738.71305130364</v>
      </c>
      <c r="EP17" s="353">
        <f>'Receitas UGC'!EP20</f>
        <v>900825.38762588403</v>
      </c>
      <c r="EQ17" s="353">
        <f>'Receitas UGC'!EQ20</f>
        <v>973444.12577985751</v>
      </c>
      <c r="ER17" s="353">
        <f>'Receitas UGC'!ER20</f>
        <v>1011944.088675126</v>
      </c>
      <c r="ES17" s="353">
        <f>'Receitas UGC'!ES20</f>
        <v>1015171.4101764483</v>
      </c>
      <c r="ET17" s="353">
        <f>'Receitas UGC'!ET20</f>
        <v>1191367.0698061991</v>
      </c>
      <c r="EU17" s="353">
        <f>'Receitas UGC'!EU20</f>
        <v>977374.48811897286</v>
      </c>
      <c r="EV17" s="353">
        <f>'Receitas UGC'!EV20</f>
        <v>888125.33167454624</v>
      </c>
      <c r="EW17" s="353">
        <f>'Receitas UGC'!EW20</f>
        <v>883249.57680563687</v>
      </c>
      <c r="EX17" s="353">
        <f>'Receitas UGC'!EX20</f>
        <v>781120.01748092636</v>
      </c>
      <c r="EY17" s="353">
        <f>'Receitas UGC'!EY20</f>
        <v>812914.82684411842</v>
      </c>
      <c r="EZ17" s="353">
        <f>'Receitas UGC'!EZ20</f>
        <v>1119043.6887715121</v>
      </c>
      <c r="FA17" s="353">
        <f>'Receitas UGC'!FA20</f>
        <v>891709.12653139571</v>
      </c>
      <c r="FB17" s="353">
        <f>'Receitas UGC'!FB20</f>
        <v>931219.2483569067</v>
      </c>
      <c r="FC17" s="353">
        <f>'Receitas UGC'!FC20</f>
        <v>1003861.3403575378</v>
      </c>
      <c r="FD17" s="353">
        <f>'Receitas UGC'!FD20</f>
        <v>1043770.4347366455</v>
      </c>
      <c r="FE17" s="353">
        <f>'Receitas UGC'!FE20</f>
        <v>1018189.7957982371</v>
      </c>
      <c r="FF17" s="353">
        <f>'Receitas UGC'!FF20</f>
        <v>1211695.3745992307</v>
      </c>
      <c r="FG17" s="353">
        <f>'Receitas UGC'!FG20</f>
        <v>1000460.8281702555</v>
      </c>
      <c r="FH17" s="353">
        <f>'Receitas UGC'!FH20</f>
        <v>935378.94066735439</v>
      </c>
      <c r="FI17" s="353">
        <f>'Receitas UGC'!FI20</f>
        <v>892955.66361188423</v>
      </c>
      <c r="FJ17" s="353">
        <f>'Receitas UGC'!FJ20</f>
        <v>821921.5770088163</v>
      </c>
      <c r="FK17" s="353">
        <f>'Receitas UGC'!FK20</f>
        <v>820446.48441617796</v>
      </c>
      <c r="FL17" s="353">
        <f>'Receitas UGC'!FL20</f>
        <v>1139850.477260849</v>
      </c>
      <c r="FM17" s="353">
        <f>'Receitas UGC'!FM20</f>
        <v>917570.12569732917</v>
      </c>
      <c r="FN17" s="353">
        <f>'Receitas UGC'!FN20</f>
        <v>954369.22613944183</v>
      </c>
      <c r="FO17" s="353">
        <f>'Receitas UGC'!FO20</f>
        <v>1028939.0250909063</v>
      </c>
      <c r="FP17" s="353">
        <f>'Receitas UGC'!FP20</f>
        <v>1071840.1374582499</v>
      </c>
      <c r="FQ17" s="353">
        <f>'Receitas UGC'!FQ20</f>
        <v>1063815.4675757689</v>
      </c>
      <c r="FR17" s="353">
        <f>'Receitas UGC'!FR20</f>
        <v>1247598.3537247938</v>
      </c>
      <c r="FS17" s="353">
        <f>'Receitas UGC'!FS20</f>
        <v>1034370.8536597728</v>
      </c>
      <c r="FT17" s="353">
        <f>'Receitas UGC'!FT20</f>
        <v>944393.57350574411</v>
      </c>
      <c r="FU17" s="353">
        <f>'Receitas UGC'!FU20</f>
        <v>941595.98079360405</v>
      </c>
      <c r="FV17" s="353">
        <f>'Receitas UGC'!FV20</f>
        <v>838564.89094518754</v>
      </c>
      <c r="FW17" s="353">
        <f>'Receitas UGC'!FW20</f>
        <v>873596.54345515149</v>
      </c>
      <c r="FX17" s="353">
        <f>'Receitas UGC'!FX20</f>
        <v>1182919.5211959849</v>
      </c>
      <c r="FY17" s="353">
        <f>'Receitas UGC'!FY20</f>
        <v>953593.68631649716</v>
      </c>
      <c r="FZ17" s="353">
        <f>'Receitas UGC'!FZ20</f>
        <v>992620.85179383634</v>
      </c>
      <c r="GA17" s="353">
        <f>'Receitas UGC'!GA20</f>
        <v>1065414.6957692667</v>
      </c>
      <c r="GB17" s="353">
        <f>'Receitas UGC'!GB20</f>
        <v>1108322.7122300954</v>
      </c>
      <c r="GC17" s="353">
        <f>'Receitas UGC'!GC20</f>
        <v>1126470.1639802183</v>
      </c>
      <c r="GD17" s="353">
        <f>'Receitas UGC'!GD20</f>
        <v>1293523.8432663593</v>
      </c>
      <c r="GE17" s="353">
        <f>'Receitas UGC'!GE20</f>
        <v>1076039.675393445</v>
      </c>
      <c r="GF17" s="353">
        <f>'Receitas UGC'!GF20</f>
        <v>987108.92973698501</v>
      </c>
      <c r="GG17" s="353">
        <f>'Receitas UGC'!GG20</f>
        <v>981685.04988096573</v>
      </c>
      <c r="GH17" s="353">
        <f>'Receitas UGC'!GH20</f>
        <v>876073.65415127971</v>
      </c>
      <c r="GI17" s="353">
        <f>'Receitas UGC'!GI20</f>
        <v>911763.52492342063</v>
      </c>
      <c r="GJ17" s="353">
        <f>'Receitas UGC'!GJ20</f>
        <v>1221424.4190172055</v>
      </c>
      <c r="GK17" s="353">
        <f>'Receitas UGC'!GK20</f>
        <v>990050.26567548199</v>
      </c>
      <c r="GL17" s="353">
        <f>'Receitas UGC'!GL20</f>
        <v>1028087.5882681034</v>
      </c>
      <c r="GM17" s="353">
        <f>'Receitas UGC'!GM20</f>
        <v>1100311.8625417035</v>
      </c>
      <c r="GN17" s="353">
        <f>'Receitas UGC'!GN20</f>
        <v>1144248.8170670534</v>
      </c>
      <c r="GO17" s="353">
        <f>'Receitas UGC'!GO20</f>
        <v>1140839.9119035173</v>
      </c>
      <c r="GP17" s="353">
        <f>'Receitas UGC'!GP20</f>
        <v>1320484.2682895157</v>
      </c>
      <c r="GQ17" s="353">
        <f>'Receitas UGC'!GQ20</f>
        <v>1058841.05020918</v>
      </c>
      <c r="GR17" s="353">
        <f>'Receitas UGC'!GR20</f>
        <v>1067862.5631268164</v>
      </c>
      <c r="GS17" s="353">
        <f>'Receitas UGC'!GS20</f>
        <v>1026496.7530508596</v>
      </c>
      <c r="GT17" s="353">
        <f>'Receitas UGC'!GT20</f>
        <v>909740.19927960041</v>
      </c>
      <c r="GU17" s="353">
        <f>'Receitas UGC'!GU20</f>
        <v>956124.47483858059</v>
      </c>
      <c r="GV17" s="353">
        <f>'Receitas UGC'!GV20</f>
        <v>1263079.13238593</v>
      </c>
      <c r="GW17" s="353">
        <f>'Receitas UGC'!GW20</f>
        <v>1028093.6578668106</v>
      </c>
      <c r="GX17" s="353">
        <f>'Receitas UGC'!GX20</f>
        <v>1065951.6421284906</v>
      </c>
      <c r="GY17" s="353">
        <f>'Receitas UGC'!GY20</f>
        <v>1137191.1285145159</v>
      </c>
      <c r="GZ17" s="353">
        <f>'Receitas UGC'!GZ20</f>
        <v>1181852.8567632379</v>
      </c>
      <c r="HA17" s="353">
        <f>'Receitas UGC'!HA20</f>
        <v>1110219.8250414513</v>
      </c>
      <c r="HB17" s="353">
        <f>'Receitas UGC'!HB20</f>
        <v>1330686.7414066528</v>
      </c>
      <c r="HC17" s="353">
        <f>'Receitas UGC'!HC20</f>
        <v>1121881.7394714742</v>
      </c>
      <c r="HD17" s="353">
        <f>'Receitas UGC'!HD20</f>
        <v>1026778.5001006413</v>
      </c>
      <c r="HE17" s="353">
        <f>'Receitas UGC'!HE20</f>
        <v>1030524.9013679603</v>
      </c>
      <c r="HF17" s="353">
        <f>'Receitas UGC'!HF20</f>
        <v>927423.20365565096</v>
      </c>
      <c r="HG17" s="353">
        <f>'Receitas UGC'!HG20</f>
        <v>967820.23733735853</v>
      </c>
      <c r="HH17" s="353">
        <f>'Receitas UGC'!HH20</f>
        <v>1283054.740062393</v>
      </c>
      <c r="HI17" s="353">
        <f>'Receitas UGC'!HI20</f>
        <v>1051153.4081528366</v>
      </c>
      <c r="HJ17" s="353">
        <f>'Receitas UGC'!HJ20</f>
        <v>1089781.9793008312</v>
      </c>
      <c r="HK17" s="353">
        <f>'Receitas UGC'!HK20</f>
        <v>1163181.7625418585</v>
      </c>
      <c r="HL17" s="353">
        <f>'Receitas UGC'!HL20</f>
        <v>1211157.4076348827</v>
      </c>
      <c r="HM17" s="353">
        <f>'Receitas UGC'!HM20</f>
        <v>1209513.7170793421</v>
      </c>
      <c r="HN17" s="353">
        <f>'Receitas UGC'!HN20</f>
        <v>1389171.4013675463</v>
      </c>
      <c r="HO17" s="353">
        <f>'Receitas UGC'!HO20</f>
        <v>1172475.6209350182</v>
      </c>
      <c r="HP17" s="353">
        <f>'Receitas UGC'!HP20</f>
        <v>1081949.1351531602</v>
      </c>
      <c r="HQ17" s="353">
        <f>'Receitas UGC'!HQ20</f>
        <v>1079736.4512375062</v>
      </c>
      <c r="HR17" s="353">
        <f>'Receitas UGC'!HR20</f>
        <v>990959.76892627298</v>
      </c>
      <c r="HS17" s="353">
        <f>'Receitas UGC'!HS20</f>
        <v>992022.85523752694</v>
      </c>
      <c r="HT17" s="353">
        <f>'Receitas UGC'!HT20</f>
        <v>1321900.2678454823</v>
      </c>
      <c r="HU17" s="353">
        <f>'Receitas UGC'!HU20</f>
        <v>1091639.3605550709</v>
      </c>
      <c r="HV17" s="353">
        <f>'Receitas UGC'!HV20</f>
        <v>1125255.835996727</v>
      </c>
      <c r="HW17" s="353">
        <f>'Receitas UGC'!HW20</f>
        <v>1199516.4096063396</v>
      </c>
      <c r="HX17" s="353">
        <f>'Receitas UGC'!HX20</f>
        <v>1249386.0696739906</v>
      </c>
      <c r="HY17" s="353">
        <f>'Receitas UGC'!HY20</f>
        <v>1236373.3063162607</v>
      </c>
      <c r="HZ17" s="353">
        <f>'Receitas UGC'!HZ20</f>
        <v>1422533.5420123355</v>
      </c>
      <c r="IA17" s="353">
        <f>'Receitas UGC'!IA20</f>
        <v>1160609.3213236025</v>
      </c>
      <c r="IB17" s="353">
        <f>'Receitas UGC'!IB20</f>
        <v>1168712.373679596</v>
      </c>
      <c r="IC17" s="353">
        <f>'Receitas UGC'!IC20</f>
        <v>1129638.0382348555</v>
      </c>
      <c r="ID17" s="353">
        <f>'Receitas UGC'!ID20</f>
        <v>1010671.3280465136</v>
      </c>
      <c r="IE17" s="353">
        <f>'Receitas UGC'!IE20</f>
        <v>1062092.4820056634</v>
      </c>
      <c r="IF17" s="353">
        <f>'Receitas UGC'!IF20</f>
        <v>1373939.566306799</v>
      </c>
      <c r="IG17" s="353">
        <f>'Receitas UGC'!IG20</f>
        <v>1135287.663937154</v>
      </c>
      <c r="IH17" s="353">
        <f>'Receitas UGC'!IH20</f>
        <v>1172086.5302404442</v>
      </c>
      <c r="II17" s="353">
        <f>'Receitas UGC'!II20</f>
        <v>1243359.9367379392</v>
      </c>
      <c r="IJ17" s="353">
        <f>'Receitas UGC'!IJ20</f>
        <v>1292849.7275784884</v>
      </c>
      <c r="IK17" s="353">
        <f>'Receitas UGC'!IK20</f>
        <v>1303661.081705403</v>
      </c>
      <c r="IL17" s="353">
        <f>'Receitas UGC'!IL20</f>
        <v>1474056.4142809773</v>
      </c>
      <c r="IM17" s="353">
        <f>'Receitas UGC'!IM20</f>
        <v>1253607.076338144</v>
      </c>
      <c r="IN17" s="353">
        <f>'Receitas UGC'!IN20</f>
        <v>1162815.8696013943</v>
      </c>
      <c r="IO17" s="353">
        <f>'Receitas UGC'!IO20</f>
        <v>1159435.7695165891</v>
      </c>
      <c r="IP17" s="353">
        <f>'Receitas UGC'!IP20</f>
        <v>1048956.5736344003</v>
      </c>
      <c r="IQ17" s="353">
        <f>'Receitas UGC'!IQ20</f>
        <v>1092308.3612102035</v>
      </c>
      <c r="IR17" s="353">
        <f>'Receitas UGC'!IR20</f>
        <v>1409377.3656240245</v>
      </c>
      <c r="IS17" s="353">
        <f>'Receitas UGC'!IS20</f>
        <v>1171296.5698674554</v>
      </c>
      <c r="IT17" s="353">
        <f>'Receitas UGC'!IT20</f>
        <v>1207112.8215717284</v>
      </c>
      <c r="IU17" s="353">
        <f>'Receitas UGC'!IU20</f>
        <v>1279010.105970762</v>
      </c>
      <c r="IV17" s="353">
        <f>'Receitas UGC'!IV20</f>
        <v>1330684.7482248817</v>
      </c>
      <c r="IW17" s="353">
        <f>'Receitas UGC'!IW20</f>
        <v>1342739.8357699739</v>
      </c>
      <c r="IX17" s="353">
        <f>'Receitas UGC'!IX20</f>
        <v>1512736.4359343336</v>
      </c>
      <c r="IY17" s="353">
        <f>'Receitas UGC'!IY20</f>
        <v>1291690.3922004947</v>
      </c>
      <c r="IZ17" s="353">
        <f>'Receitas UGC'!IZ20</f>
        <v>1227013.78098872</v>
      </c>
      <c r="JA17" s="353">
        <f>'Receitas UGC'!JA20</f>
        <v>1183365.3455283265</v>
      </c>
      <c r="JB17" s="353">
        <f>'Receitas UGC'!JB20</f>
        <v>1102365.896392633</v>
      </c>
      <c r="JC17" s="353">
        <f>'Receitas UGC'!JC20</f>
        <v>1112194.0715859325</v>
      </c>
      <c r="JD17" s="353">
        <f>'Receitas UGC'!JD20</f>
        <v>1441928.8816438462</v>
      </c>
      <c r="JE17" s="353">
        <f>'Receitas UGC'!JE20</f>
        <v>1207984.6704970086</v>
      </c>
      <c r="JF17" s="353">
        <f>'Receitas UGC'!JF20</f>
        <v>1240542.8264536951</v>
      </c>
      <c r="JG17" s="353">
        <f>'Receitas UGC'!JG20</f>
        <v>1313934.588939161</v>
      </c>
      <c r="JH17" s="353">
        <f>'Receitas UGC'!JH20</f>
        <v>1368547.1330957133</v>
      </c>
      <c r="JI17" s="353">
        <f>'Receitas UGC'!JI20</f>
        <v>1359423.7157582389</v>
      </c>
      <c r="JJ17" s="353">
        <f>'Receitas UGC'!JJ20</f>
        <v>1542880.3204527246</v>
      </c>
      <c r="JK17" s="353">
        <f>'Receitas UGC'!JK20</f>
        <v>1278270.1192274848</v>
      </c>
      <c r="JL17" s="353">
        <f>'Receitas UGC'!JL20</f>
        <v>1285832.5150244513</v>
      </c>
      <c r="JM17" s="353">
        <f>'Receitas UGC'!JM20</f>
        <v>1247364.9473365261</v>
      </c>
      <c r="JN17" s="353">
        <f>'Receitas UGC'!JN20</f>
        <v>1124925.6042000023</v>
      </c>
      <c r="JO17" s="353">
        <f>'Receitas UGC'!JO20</f>
        <v>1181179.7016448951</v>
      </c>
      <c r="JP17" s="353">
        <f>'Receitas UGC'!JP20</f>
        <v>1497590.2956826333</v>
      </c>
      <c r="JQ17" s="353">
        <f>'Receitas UGC'!JQ20</f>
        <v>1254464.9009483105</v>
      </c>
      <c r="JR17" s="353">
        <f>'Receitas UGC'!JR20</f>
        <v>1289729.7617290772</v>
      </c>
      <c r="JS17" s="353">
        <f>'Receitas UGC'!JS20</f>
        <v>1360696.1822124333</v>
      </c>
      <c r="JT17" s="353">
        <f>'Receitas UGC'!JT20</f>
        <v>1415091.121349459</v>
      </c>
      <c r="JU17" s="353">
        <f>'Receitas UGC'!JU20</f>
        <v>1407249.4399621272</v>
      </c>
      <c r="JV17" s="353">
        <f>'Receitas UGC'!JV20</f>
        <v>1588769.4644447612</v>
      </c>
      <c r="JW17" s="353">
        <f>'Receitas UGC'!JW20</f>
        <v>1368298.7418228034</v>
      </c>
      <c r="JX17" s="353">
        <f>'Receitas UGC'!JX20</f>
        <v>1275641.412649106</v>
      </c>
      <c r="JY17" s="353">
        <f>'Receitas UGC'!JY20</f>
        <v>1275183.809332923</v>
      </c>
      <c r="JZ17" s="353">
        <f>'Receitas UGC'!JZ20</f>
        <v>1162381.2118898197</v>
      </c>
      <c r="KA17" s="353">
        <f>'Receitas UGC'!KA20</f>
        <v>1211206.5167520193</v>
      </c>
      <c r="KB17" s="353">
        <f>'Receitas UGC'!KB20</f>
        <v>1533714.54199905</v>
      </c>
      <c r="KC17" s="353">
        <f>'Receitas UGC'!KC20</f>
        <v>1291636.5162570737</v>
      </c>
      <c r="KD17" s="353">
        <f>'Receitas UGC'!KD20</f>
        <v>1326296.7225339876</v>
      </c>
      <c r="KE17" s="353">
        <f>'Receitas UGC'!KE20</f>
        <v>1398249.5878873549</v>
      </c>
      <c r="KF17" s="353">
        <f>'Receitas UGC'!KF20</f>
        <v>1455246.8179407301</v>
      </c>
      <c r="KG17" s="353">
        <f>'Receitas UGC'!KG20</f>
        <v>1418969.4568414958</v>
      </c>
      <c r="KH17" s="353">
        <f>'Receitas UGC'!KH20</f>
        <v>1618481.8611310211</v>
      </c>
      <c r="KI17" s="353">
        <f>'Receitas UGC'!KI20</f>
        <v>1401052.8539632719</v>
      </c>
      <c r="KJ17" s="353">
        <f>'Receitas UGC'!KJ20</f>
        <v>1332837.3365094189</v>
      </c>
      <c r="KK17" s="353">
        <f>'Receitas UGC'!KK20</f>
        <v>1295225.8403922706</v>
      </c>
      <c r="KL17" s="353">
        <f>'Receitas UGC'!KL20</f>
        <v>1213496.1783082511</v>
      </c>
      <c r="KM17" s="353">
        <f>'Receitas UGC'!KM20</f>
        <v>1229649.7398670376</v>
      </c>
      <c r="KN17" s="353">
        <f>'Receitas UGC'!KN20</f>
        <v>1565979.6642139968</v>
      </c>
      <c r="KO17" s="353">
        <f>'Receitas UGC'!KO20</f>
        <v>1328726.5792128807</v>
      </c>
      <c r="KP17" s="353">
        <f>'Receitas UGC'!KP20</f>
        <v>1360660.3409619071</v>
      </c>
      <c r="KQ17" s="353">
        <f>'Receitas UGC'!KQ20</f>
        <v>1434606.2920296302</v>
      </c>
      <c r="KR17" s="353">
        <f>'Receitas UGC'!KR20</f>
        <v>1495071.6463579643</v>
      </c>
      <c r="KS17" s="353">
        <f>'Receitas UGC'!KS20</f>
        <v>1476147.8142865594</v>
      </c>
      <c r="KT17" s="353">
        <f>'Receitas UGC'!KT20</f>
        <v>1666154.2063954715</v>
      </c>
      <c r="KU17" s="353">
        <f>'Receitas UGC'!KU20</f>
        <v>1446630.7374067688</v>
      </c>
      <c r="KV17" s="353">
        <f>'Receitas UGC'!KV20</f>
        <v>1353484.5984143363</v>
      </c>
      <c r="KW17" s="353">
        <f>'Receitas UGC'!KW20</f>
        <v>1355644.0667781204</v>
      </c>
      <c r="KX17" s="353">
        <f>'Receitas UGC'!KX20</f>
        <v>1241685.147743918</v>
      </c>
      <c r="KY17" s="353">
        <f>'Receitas UGC'!KY20</f>
        <v>1294787.8206873469</v>
      </c>
      <c r="KZ17" s="353">
        <f>'Receitas UGC'!KZ20</f>
        <v>1621458.678106471</v>
      </c>
      <c r="LA17" s="353">
        <f>'Receitas UGC'!LA20</f>
        <v>1376813.4942786442</v>
      </c>
      <c r="LB17" s="353">
        <f>'Receitas UGC'!LB20</f>
        <v>1410868.5537598219</v>
      </c>
      <c r="LC17" s="353">
        <f>'Receitas UGC'!LC20</f>
        <v>1483031.6157402287</v>
      </c>
      <c r="LD17" s="353">
        <f>'Receitas UGC'!LD20</f>
        <v>1543932.2401432113</v>
      </c>
      <c r="LE17" s="353">
        <f>'Receitas UGC'!LE20</f>
        <v>1548873.1576474996</v>
      </c>
      <c r="LF17" s="353">
        <f>'Receitas UGC'!LF20</f>
        <v>1723581.0991988741</v>
      </c>
      <c r="LG17" s="353">
        <f>'Receitas UGC'!LG20</f>
        <v>1499907.2494205888</v>
      </c>
      <c r="LH17" s="353">
        <f>'Receitas UGC'!LH20</f>
        <v>1407623.5938005354</v>
      </c>
      <c r="LI17" s="353">
        <f>'Receitas UGC'!LI20</f>
        <v>1407489.4382587834</v>
      </c>
      <c r="LJ17" s="353">
        <f>'Receitas UGC'!LJ20</f>
        <v>1290804.3388533141</v>
      </c>
      <c r="LK17" s="353">
        <f>'Receitas UGC'!LK20</f>
        <v>1345049.8493930872</v>
      </c>
      <c r="LL17" s="353">
        <f>'Receitas UGC'!LL20</f>
        <v>1672547.0847774437</v>
      </c>
      <c r="LM17" s="353">
        <f>'Receitas UGC'!LM20</f>
        <v>1425540.2927357124</v>
      </c>
      <c r="LN17" s="353">
        <f>'Receitas UGC'!LN20</f>
        <v>1458525.3618121513</v>
      </c>
      <c r="LO17" s="353">
        <f>'Receitas UGC'!LO20</f>
        <v>1530138.449709106</v>
      </c>
      <c r="LP17" s="353">
        <f>'Receitas UGC'!LP20</f>
        <v>1592527.8968454229</v>
      </c>
      <c r="LQ17" s="353">
        <f>'Receitas UGC'!LQ20</f>
        <v>1577718.2921279771</v>
      </c>
      <c r="LR17" s="353">
        <f>'Receitas UGC'!LR20</f>
        <v>1763972.4955381618</v>
      </c>
      <c r="LS17" s="353">
        <f>'Receitas UGC'!LS20</f>
        <v>1495769.8723409967</v>
      </c>
      <c r="LT17" s="353">
        <f>'Receitas UGC'!LT20</f>
        <v>1501507.6302975209</v>
      </c>
      <c r="LU17" s="353">
        <f>'Receitas UGC'!LU20</f>
        <v>1465365.7695373779</v>
      </c>
      <c r="LV17" s="353">
        <f>'Receitas UGC'!LV20</f>
        <v>1337172.2066840383</v>
      </c>
      <c r="LW17" s="353">
        <f>'Receitas UGC'!LW20</f>
        <v>1402520.9524090318</v>
      </c>
      <c r="LX17" s="353">
        <f>'Receitas UGC'!LX20</f>
        <v>1727680.0895186898</v>
      </c>
      <c r="LY17" s="353">
        <f>'Receitas UGC'!LY20</f>
        <v>1476640.5864545985</v>
      </c>
      <c r="LZ17" s="353">
        <f>'Receitas UGC'!LZ20</f>
        <v>1509293.4305525413</v>
      </c>
      <c r="MA17" s="353">
        <f>'Receitas UGC'!MA20</f>
        <v>1579878.1086982151</v>
      </c>
      <c r="MB17" s="353">
        <f>'Receitas UGC'!MB20</f>
        <v>1643411.7502353352</v>
      </c>
      <c r="MC17" s="353">
        <f>'Receitas UGC'!MC20</f>
        <v>1560086.3900508343</v>
      </c>
      <c r="MD17" s="353">
        <f>'Receitas UGC'!MD20</f>
        <v>1787338.6014645742</v>
      </c>
      <c r="ME17" s="353">
        <f>'Receitas UGC'!ME20</f>
        <v>1571816.4688960125</v>
      </c>
      <c r="MF17" s="353">
        <f>'Receitas UGC'!MF20</f>
        <v>1473353.6135855662</v>
      </c>
      <c r="MG17" s="353">
        <f>'Receitas UGC'!MG20</f>
        <v>1482448.3699297388</v>
      </c>
      <c r="MH17" s="353">
        <f>'Receitas UGC'!MH20</f>
        <v>1367634.3639085258</v>
      </c>
      <c r="MI17" s="353">
        <f>'Receitas UGC'!MI20</f>
        <v>1427450.6854207974</v>
      </c>
      <c r="MJ17" s="353">
        <f>'Receitas UGC'!MJ20</f>
        <v>1761325.4420817918</v>
      </c>
      <c r="MK17" s="353">
        <f>'Receitas UGC'!MK20</f>
        <v>1512984.0107231445</v>
      </c>
      <c r="ML17" s="353">
        <f>'Receitas UGC'!ML20</f>
        <v>1546280.9527111978</v>
      </c>
      <c r="MM17" s="353">
        <f>'Receitas UGC'!MM20</f>
        <v>1619009.6460583683</v>
      </c>
      <c r="MN17" s="353">
        <f>'Receitas UGC'!MN20</f>
        <v>1686308.96028897</v>
      </c>
      <c r="MO17" s="353">
        <f>'Receitas UGC'!MO20</f>
        <v>1672692.6230681066</v>
      </c>
      <c r="MP17" s="353">
        <f>'Receitas UGC'!MP20</f>
        <v>1859331.1623537</v>
      </c>
      <c r="MQ17" s="353">
        <f>'Receitas UGC'!MQ20</f>
        <v>1635769.6511817544</v>
      </c>
      <c r="MR17" s="353">
        <f>'Receitas UGC'!MR20</f>
        <v>1541816.0694509174</v>
      </c>
      <c r="MS17" s="353">
        <f>'Receitas UGC'!MS20</f>
        <v>1545086.6165810151</v>
      </c>
      <c r="MT17" s="353">
        <f>'Receitas UGC'!MT20</f>
        <v>1425817.8613080459</v>
      </c>
      <c r="MU17" s="353">
        <f>'Receitas UGC'!MU20</f>
        <v>1486499.403815852</v>
      </c>
      <c r="MV17" s="353">
        <f>'Receitas UGC'!MV20</f>
        <v>1820334.1047275148</v>
      </c>
      <c r="MW17" s="353">
        <f>'Receitas UGC'!MW20</f>
        <v>1568776.530495431</v>
      </c>
      <c r="MX17" s="353">
        <f>'Receitas UGC'!MX20</f>
        <v>1600481.3525044962</v>
      </c>
      <c r="MY17" s="353">
        <f>'Receitas UGC'!MY20</f>
        <v>1672197.8937396533</v>
      </c>
      <c r="MZ17" s="353">
        <f>'Receitas UGC'!MZ20</f>
        <v>1740755.0617604991</v>
      </c>
      <c r="NA17" s="497">
        <f>'Receitas UGC'!NA20</f>
        <v>1697502.1648176385</v>
      </c>
    </row>
    <row r="18" spans="1:365" x14ac:dyDescent="0.2">
      <c r="A18" s="260" t="s">
        <v>625</v>
      </c>
      <c r="B18" s="267" t="s">
        <v>598</v>
      </c>
      <c r="C18" s="274">
        <v>0.36299999999999999</v>
      </c>
      <c r="E18" s="263"/>
      <c r="F18" s="354">
        <f>$C18*F17</f>
        <v>311509.42570260813</v>
      </c>
      <c r="G18" s="354">
        <f t="shared" ref="G18:BR18" si="8">$C18*G17</f>
        <v>222123.11907608647</v>
      </c>
      <c r="H18" s="354">
        <f t="shared" si="8"/>
        <v>225151.10599855322</v>
      </c>
      <c r="I18" s="354">
        <f t="shared" si="8"/>
        <v>210499.51326591021</v>
      </c>
      <c r="J18" s="354">
        <f t="shared" si="8"/>
        <v>173809.61324588579</v>
      </c>
      <c r="K18" s="354">
        <f t="shared" si="8"/>
        <v>183854.507592676</v>
      </c>
      <c r="L18" s="354">
        <f t="shared" si="8"/>
        <v>289044.8249048451</v>
      </c>
      <c r="M18" s="354">
        <f t="shared" si="8"/>
        <v>210512.12875211955</v>
      </c>
      <c r="N18" s="354">
        <f t="shared" si="8"/>
        <v>226668.0693990842</v>
      </c>
      <c r="O18" s="354">
        <f t="shared" si="8"/>
        <v>253146.50044346455</v>
      </c>
      <c r="P18" s="354">
        <f t="shared" si="8"/>
        <v>262391.52353823674</v>
      </c>
      <c r="Q18" s="354">
        <f t="shared" si="8"/>
        <v>266439.56518423028</v>
      </c>
      <c r="R18" s="354">
        <f t="shared" si="8"/>
        <v>328615.44705421815</v>
      </c>
      <c r="S18" s="354">
        <f t="shared" si="8"/>
        <v>252653.22638985387</v>
      </c>
      <c r="T18" s="354">
        <f t="shared" si="8"/>
        <v>221020.31357985205</v>
      </c>
      <c r="U18" s="354">
        <f t="shared" si="8"/>
        <v>217854.79937730631</v>
      </c>
      <c r="V18" s="354">
        <f t="shared" si="8"/>
        <v>183661.72610439328</v>
      </c>
      <c r="W18" s="354">
        <f t="shared" si="8"/>
        <v>190340.43354359778</v>
      </c>
      <c r="X18" s="354">
        <f t="shared" si="8"/>
        <v>296801.83605900791</v>
      </c>
      <c r="Y18" s="354">
        <f t="shared" si="8"/>
        <v>218336.47610998488</v>
      </c>
      <c r="Z18" s="354">
        <f t="shared" si="8"/>
        <v>233979.53474044154</v>
      </c>
      <c r="AA18" s="354">
        <f t="shared" si="8"/>
        <v>260495.69107480822</v>
      </c>
      <c r="AB18" s="354">
        <f t="shared" si="8"/>
        <v>270167.24958138709</v>
      </c>
      <c r="AC18" s="354">
        <f t="shared" si="8"/>
        <v>263843.05761566781</v>
      </c>
      <c r="AD18" s="354">
        <f t="shared" si="8"/>
        <v>332408.16327159258</v>
      </c>
      <c r="AE18" s="354">
        <f t="shared" si="8"/>
        <v>257452.21287225402</v>
      </c>
      <c r="AF18" s="354">
        <f t="shared" si="8"/>
        <v>234708.01412612645</v>
      </c>
      <c r="AG18" s="354">
        <f t="shared" si="8"/>
        <v>217946.58070069004</v>
      </c>
      <c r="AH18" s="354">
        <f t="shared" si="8"/>
        <v>195143.29044879848</v>
      </c>
      <c r="AI18" s="354">
        <f t="shared" si="8"/>
        <v>189669.3641218791</v>
      </c>
      <c r="AJ18" s="354">
        <f t="shared" si="8"/>
        <v>300871.52679289592</v>
      </c>
      <c r="AK18" s="354">
        <f t="shared" si="8"/>
        <v>224363.3411501059</v>
      </c>
      <c r="AL18" s="354">
        <f t="shared" si="8"/>
        <v>239075.66683133575</v>
      </c>
      <c r="AM18" s="354">
        <f t="shared" si="8"/>
        <v>266313.51536401687</v>
      </c>
      <c r="AN18" s="354">
        <f t="shared" si="8"/>
        <v>276970.36103939801</v>
      </c>
      <c r="AO18" s="354">
        <f t="shared" si="8"/>
        <v>286282.49194805883</v>
      </c>
      <c r="AP18" s="354">
        <f t="shared" si="8"/>
        <v>345752.63751340838</v>
      </c>
      <c r="AQ18" s="354">
        <f t="shared" si="8"/>
        <v>252428.49735084656</v>
      </c>
      <c r="AR18" s="354">
        <f t="shared" si="8"/>
        <v>257390.46306596525</v>
      </c>
      <c r="AS18" s="354">
        <f t="shared" si="8"/>
        <v>240212.26399528453</v>
      </c>
      <c r="AT18" s="354">
        <f t="shared" si="8"/>
        <v>201329.66746787913</v>
      </c>
      <c r="AU18" s="354">
        <f t="shared" si="8"/>
        <v>212013.68848010612</v>
      </c>
      <c r="AV18" s="354">
        <f t="shared" si="8"/>
        <v>317437.48774014309</v>
      </c>
      <c r="AW18" s="354">
        <f t="shared" si="8"/>
        <v>237238.61772176583</v>
      </c>
      <c r="AX18" s="354">
        <f t="shared" si="8"/>
        <v>252609.63662477955</v>
      </c>
      <c r="AY18" s="354">
        <f t="shared" si="8"/>
        <v>278628.06922689022</v>
      </c>
      <c r="AZ18" s="354">
        <f t="shared" si="8"/>
        <v>288700.02907420357</v>
      </c>
      <c r="BA18" s="354">
        <f t="shared" si="8"/>
        <v>298119.66141200805</v>
      </c>
      <c r="BB18" s="354">
        <f t="shared" si="8"/>
        <v>356780.42485868058</v>
      </c>
      <c r="BC18" s="354">
        <f t="shared" si="8"/>
        <v>279439.3216140623</v>
      </c>
      <c r="BD18" s="354">
        <f t="shared" si="8"/>
        <v>247921.2435511793</v>
      </c>
      <c r="BE18" s="354">
        <f t="shared" si="8"/>
        <v>244404.7282016167</v>
      </c>
      <c r="BF18" s="354">
        <f t="shared" si="8"/>
        <v>209093.54862251284</v>
      </c>
      <c r="BG18" s="354">
        <f t="shared" si="8"/>
        <v>216789.70827459753</v>
      </c>
      <c r="BH18" s="354">
        <f t="shared" si="8"/>
        <v>324160.12447813374</v>
      </c>
      <c r="BI18" s="354">
        <f t="shared" si="8"/>
        <v>244501.55109938496</v>
      </c>
      <c r="BJ18" s="354">
        <f t="shared" si="8"/>
        <v>259686.72084234154</v>
      </c>
      <c r="BK18" s="354">
        <f t="shared" si="8"/>
        <v>286047.23997913336</v>
      </c>
      <c r="BL18" s="354">
        <f t="shared" si="8"/>
        <v>296813.60118543298</v>
      </c>
      <c r="BM18" s="354">
        <f t="shared" si="8"/>
        <v>298746.76143596566</v>
      </c>
      <c r="BN18" s="354">
        <f t="shared" si="8"/>
        <v>362183.61354276055</v>
      </c>
      <c r="BO18" s="354">
        <f t="shared" si="8"/>
        <v>285693.90524611727</v>
      </c>
      <c r="BP18" s="354">
        <f t="shared" si="8"/>
        <v>263237.71956693649</v>
      </c>
      <c r="BQ18" s="354">
        <f t="shared" si="8"/>
        <v>245889.30601370751</v>
      </c>
      <c r="BR18" s="354">
        <f t="shared" si="8"/>
        <v>221849.23697508755</v>
      </c>
      <c r="BS18" s="354">
        <f t="shared" ref="BS18:ED18" si="9">$C18*BS17</f>
        <v>217382.13794025901</v>
      </c>
      <c r="BT18" s="354">
        <f t="shared" si="9"/>
        <v>329448.07219504419</v>
      </c>
      <c r="BU18" s="354">
        <f t="shared" si="9"/>
        <v>251669.88707234617</v>
      </c>
      <c r="BV18" s="354">
        <f t="shared" si="9"/>
        <v>265879.31799698371</v>
      </c>
      <c r="BW18" s="354">
        <f t="shared" si="9"/>
        <v>292925.97592462786</v>
      </c>
      <c r="BX18" s="354">
        <f t="shared" si="9"/>
        <v>304678.27590807294</v>
      </c>
      <c r="BY18" s="354">
        <f t="shared" si="9"/>
        <v>282210.12504345056</v>
      </c>
      <c r="BZ18" s="354">
        <f t="shared" si="9"/>
        <v>360816.21234509785</v>
      </c>
      <c r="CA18" s="354">
        <f t="shared" si="9"/>
        <v>287262.01096648473</v>
      </c>
      <c r="CB18" s="354">
        <f t="shared" si="9"/>
        <v>253937.27009988343</v>
      </c>
      <c r="CC18" s="354">
        <f t="shared" si="9"/>
        <v>254016.48867592704</v>
      </c>
      <c r="CD18" s="354">
        <f t="shared" si="9"/>
        <v>230381.58098788455</v>
      </c>
      <c r="CE18" s="354">
        <f t="shared" si="9"/>
        <v>223131.67672611863</v>
      </c>
      <c r="CF18" s="354">
        <f t="shared" si="9"/>
        <v>337529.85933074105</v>
      </c>
      <c r="CG18" s="354">
        <f t="shared" si="9"/>
        <v>259876.21944497852</v>
      </c>
      <c r="CH18" s="354">
        <f t="shared" si="9"/>
        <v>273815.29959356412</v>
      </c>
      <c r="CI18" s="354">
        <f t="shared" si="9"/>
        <v>301190.1218661266</v>
      </c>
      <c r="CJ18" s="354">
        <f t="shared" si="9"/>
        <v>313570.17261015542</v>
      </c>
      <c r="CK18" s="354">
        <f t="shared" si="9"/>
        <v>306163.83309404133</v>
      </c>
      <c r="CL18" s="354">
        <f t="shared" si="9"/>
        <v>375771.26888994186</v>
      </c>
      <c r="CM18" s="354">
        <f t="shared" si="9"/>
        <v>300359.8442587693</v>
      </c>
      <c r="CN18" s="354">
        <f t="shared" si="9"/>
        <v>267933.65560641367</v>
      </c>
      <c r="CO18" s="354">
        <f t="shared" si="9"/>
        <v>266672.28961015801</v>
      </c>
      <c r="CP18" s="354">
        <f t="shared" si="9"/>
        <v>238394.01345951954</v>
      </c>
      <c r="CQ18" s="354">
        <f t="shared" si="9"/>
        <v>233483.2850813737</v>
      </c>
      <c r="CR18" s="354">
        <f t="shared" si="9"/>
        <v>348257.86717506615</v>
      </c>
      <c r="CS18" s="354">
        <f t="shared" si="9"/>
        <v>269661.59453339892</v>
      </c>
      <c r="CT18" s="354">
        <f t="shared" si="9"/>
        <v>283591.79973276553</v>
      </c>
      <c r="CU18" s="354">
        <f t="shared" si="9"/>
        <v>310918.46008539124</v>
      </c>
      <c r="CV18" s="354">
        <f t="shared" si="9"/>
        <v>323631.6526775345</v>
      </c>
      <c r="CW18" s="354">
        <f t="shared" si="9"/>
        <v>322451.45092932502</v>
      </c>
      <c r="CX18" s="354">
        <f t="shared" si="9"/>
        <v>388212.18508351827</v>
      </c>
      <c r="CY18" s="354">
        <f t="shared" si="9"/>
        <v>295210.87217947916</v>
      </c>
      <c r="CZ18" s="354">
        <f t="shared" si="9"/>
        <v>299230.78570211318</v>
      </c>
      <c r="DA18" s="354">
        <f t="shared" si="9"/>
        <v>283546.40289866738</v>
      </c>
      <c r="DB18" s="354">
        <f t="shared" si="9"/>
        <v>243852.07236053198</v>
      </c>
      <c r="DC18" s="354">
        <f t="shared" si="9"/>
        <v>256867.53799966324</v>
      </c>
      <c r="DD18" s="354">
        <f t="shared" si="9"/>
        <v>364638.05436576332</v>
      </c>
      <c r="DE18" s="354">
        <f t="shared" si="9"/>
        <v>282856.37799411139</v>
      </c>
      <c r="DF18" s="354">
        <f t="shared" si="9"/>
        <v>297800.34630066185</v>
      </c>
      <c r="DG18" s="354">
        <f t="shared" si="9"/>
        <v>323887.7260392083</v>
      </c>
      <c r="DH18" s="354">
        <f t="shared" si="9"/>
        <v>336200.9814798382</v>
      </c>
      <c r="DI18" s="354">
        <f t="shared" si="9"/>
        <v>343649.42622723611</v>
      </c>
      <c r="DJ18" s="354">
        <f t="shared" si="9"/>
        <v>403549.08847600897</v>
      </c>
      <c r="DK18" s="354">
        <f t="shared" si="9"/>
        <v>325579.52576501027</v>
      </c>
      <c r="DL18" s="354">
        <f t="shared" si="9"/>
        <v>293666.78705268842</v>
      </c>
      <c r="DM18" s="354">
        <f t="shared" si="9"/>
        <v>290855.42394598585</v>
      </c>
      <c r="DN18" s="354">
        <f t="shared" si="9"/>
        <v>254286.78366210079</v>
      </c>
      <c r="DO18" s="354">
        <f t="shared" si="9"/>
        <v>264206.03135771933</v>
      </c>
      <c r="DP18" s="354">
        <f t="shared" si="9"/>
        <v>373716.14847878338</v>
      </c>
      <c r="DQ18" s="354">
        <f t="shared" si="9"/>
        <v>292237.37191853236</v>
      </c>
      <c r="DR18" s="354">
        <f t="shared" si="9"/>
        <v>306845.93627175048</v>
      </c>
      <c r="DS18" s="354">
        <f t="shared" si="9"/>
        <v>333151.42174470099</v>
      </c>
      <c r="DT18" s="354">
        <f t="shared" si="9"/>
        <v>346111.26443940238</v>
      </c>
      <c r="DU18" s="354">
        <f t="shared" si="9"/>
        <v>354086.46239763586</v>
      </c>
      <c r="DV18" s="354">
        <f t="shared" si="9"/>
        <v>413778.1277764205</v>
      </c>
      <c r="DW18" s="354">
        <f t="shared" si="9"/>
        <v>335631.93561859668</v>
      </c>
      <c r="DX18" s="354">
        <f t="shared" si="9"/>
        <v>313215.56473468436</v>
      </c>
      <c r="DY18" s="354">
        <f t="shared" si="9"/>
        <v>295742.82430958998</v>
      </c>
      <c r="DZ18" s="354">
        <f t="shared" si="9"/>
        <v>269955.27463156782</v>
      </c>
      <c r="EA18" s="354">
        <f t="shared" si="9"/>
        <v>267562.03443324025</v>
      </c>
      <c r="EB18" s="354">
        <f t="shared" si="9"/>
        <v>381532.67653653142</v>
      </c>
      <c r="EC18" s="354">
        <f t="shared" si="9"/>
        <v>301671.68440389825</v>
      </c>
      <c r="ED18" s="354">
        <f t="shared" si="9"/>
        <v>315134.23094920238</v>
      </c>
      <c r="EE18" s="354">
        <f t="shared" ref="EE18:GP18" si="10">$C18*EE17</f>
        <v>341985.60948393884</v>
      </c>
      <c r="EF18" s="354">
        <f t="shared" si="10"/>
        <v>355871.4159649972</v>
      </c>
      <c r="EG18" s="354">
        <f t="shared" si="10"/>
        <v>331946.32332748361</v>
      </c>
      <c r="EH18" s="354">
        <f t="shared" si="10"/>
        <v>411242.0768222044</v>
      </c>
      <c r="EI18" s="354">
        <f t="shared" si="10"/>
        <v>320194.96349065803</v>
      </c>
      <c r="EJ18" s="354">
        <f t="shared" si="10"/>
        <v>322571.55128205789</v>
      </c>
      <c r="EK18" s="354">
        <f t="shared" si="10"/>
        <v>309361.22075137967</v>
      </c>
      <c r="EL18" s="354">
        <f t="shared" si="10"/>
        <v>269903.9448926092</v>
      </c>
      <c r="EM18" s="354">
        <f t="shared" si="10"/>
        <v>284755.27410639852</v>
      </c>
      <c r="EN18" s="354">
        <f t="shared" si="10"/>
        <v>394549.80628312356</v>
      </c>
      <c r="EO18" s="354">
        <f t="shared" si="10"/>
        <v>312085.1528376232</v>
      </c>
      <c r="EP18" s="354">
        <f t="shared" si="10"/>
        <v>326999.6157081959</v>
      </c>
      <c r="EQ18" s="354">
        <f t="shared" si="10"/>
        <v>353360.21765808825</v>
      </c>
      <c r="ER18" s="354">
        <f t="shared" si="10"/>
        <v>367335.70418907073</v>
      </c>
      <c r="ES18" s="354">
        <f t="shared" si="10"/>
        <v>368507.22189405072</v>
      </c>
      <c r="ET18" s="354">
        <f t="shared" si="10"/>
        <v>432466.24633965024</v>
      </c>
      <c r="EU18" s="354">
        <f t="shared" si="10"/>
        <v>354786.93918718712</v>
      </c>
      <c r="EV18" s="354">
        <f t="shared" si="10"/>
        <v>322389.4953978603</v>
      </c>
      <c r="EW18" s="354">
        <f t="shared" si="10"/>
        <v>320619.59638044616</v>
      </c>
      <c r="EX18" s="354">
        <f t="shared" si="10"/>
        <v>283546.56634557626</v>
      </c>
      <c r="EY18" s="354">
        <f t="shared" si="10"/>
        <v>295088.08214441501</v>
      </c>
      <c r="EZ18" s="354">
        <f t="shared" si="10"/>
        <v>406212.85902405891</v>
      </c>
      <c r="FA18" s="354">
        <f t="shared" si="10"/>
        <v>323690.41293089662</v>
      </c>
      <c r="FB18" s="354">
        <f t="shared" si="10"/>
        <v>338032.58715355711</v>
      </c>
      <c r="FC18" s="354">
        <f t="shared" si="10"/>
        <v>364401.66654978623</v>
      </c>
      <c r="FD18" s="354">
        <f t="shared" si="10"/>
        <v>378888.66780940234</v>
      </c>
      <c r="FE18" s="354">
        <f t="shared" si="10"/>
        <v>369602.89587476006</v>
      </c>
      <c r="FF18" s="354">
        <f t="shared" si="10"/>
        <v>439845.42097952071</v>
      </c>
      <c r="FG18" s="354">
        <f t="shared" si="10"/>
        <v>363167.28062580276</v>
      </c>
      <c r="FH18" s="354">
        <f t="shared" si="10"/>
        <v>339542.55546224961</v>
      </c>
      <c r="FI18" s="354">
        <f t="shared" si="10"/>
        <v>324142.90589111397</v>
      </c>
      <c r="FJ18" s="354">
        <f t="shared" si="10"/>
        <v>298357.53245420032</v>
      </c>
      <c r="FK18" s="354">
        <f t="shared" si="10"/>
        <v>297822.07384307258</v>
      </c>
      <c r="FL18" s="354">
        <f t="shared" si="10"/>
        <v>413765.72324568819</v>
      </c>
      <c r="FM18" s="354">
        <f t="shared" si="10"/>
        <v>333077.95562813047</v>
      </c>
      <c r="FN18" s="354">
        <f t="shared" si="10"/>
        <v>346436.02908861736</v>
      </c>
      <c r="FO18" s="354">
        <f t="shared" si="10"/>
        <v>373504.866107999</v>
      </c>
      <c r="FP18" s="354">
        <f t="shared" si="10"/>
        <v>389077.96989734471</v>
      </c>
      <c r="FQ18" s="354">
        <f t="shared" si="10"/>
        <v>386165.01473000413</v>
      </c>
      <c r="FR18" s="354">
        <f t="shared" si="10"/>
        <v>452878.20240210014</v>
      </c>
      <c r="FS18" s="354">
        <f t="shared" si="10"/>
        <v>375476.6198784975</v>
      </c>
      <c r="FT18" s="354">
        <f t="shared" si="10"/>
        <v>342814.86718258512</v>
      </c>
      <c r="FU18" s="354">
        <f t="shared" si="10"/>
        <v>341799.34102807828</v>
      </c>
      <c r="FV18" s="354">
        <f t="shared" si="10"/>
        <v>304399.05541310308</v>
      </c>
      <c r="FW18" s="354">
        <f t="shared" si="10"/>
        <v>317115.54527422</v>
      </c>
      <c r="FX18" s="354">
        <f t="shared" si="10"/>
        <v>429399.78619414254</v>
      </c>
      <c r="FY18" s="354">
        <f t="shared" si="10"/>
        <v>346154.50813288847</v>
      </c>
      <c r="FZ18" s="354">
        <f t="shared" si="10"/>
        <v>360321.3692011626</v>
      </c>
      <c r="GA18" s="354">
        <f t="shared" si="10"/>
        <v>386745.5345642438</v>
      </c>
      <c r="GB18" s="354">
        <f t="shared" si="10"/>
        <v>402321.14453952463</v>
      </c>
      <c r="GC18" s="354">
        <f t="shared" si="10"/>
        <v>408908.66952481924</v>
      </c>
      <c r="GD18" s="354">
        <f t="shared" si="10"/>
        <v>469549.15510568843</v>
      </c>
      <c r="GE18" s="354">
        <f t="shared" si="10"/>
        <v>390602.40216782049</v>
      </c>
      <c r="GF18" s="354">
        <f t="shared" si="10"/>
        <v>358320.54149452556</v>
      </c>
      <c r="GG18" s="354">
        <f t="shared" si="10"/>
        <v>356351.67310679052</v>
      </c>
      <c r="GH18" s="354">
        <f t="shared" si="10"/>
        <v>318014.73645691451</v>
      </c>
      <c r="GI18" s="354">
        <f t="shared" si="10"/>
        <v>330970.15954720171</v>
      </c>
      <c r="GJ18" s="354">
        <f t="shared" si="10"/>
        <v>443377.06410324556</v>
      </c>
      <c r="GK18" s="354">
        <f t="shared" si="10"/>
        <v>359388.24644019996</v>
      </c>
      <c r="GL18" s="354">
        <f t="shared" si="10"/>
        <v>373195.79454132152</v>
      </c>
      <c r="GM18" s="354">
        <f t="shared" si="10"/>
        <v>399413.20610263839</v>
      </c>
      <c r="GN18" s="354">
        <f t="shared" si="10"/>
        <v>415362.3205953404</v>
      </c>
      <c r="GO18" s="354">
        <f t="shared" si="10"/>
        <v>414124.8880209768</v>
      </c>
      <c r="GP18" s="354">
        <f t="shared" si="10"/>
        <v>479335.78938909422</v>
      </c>
      <c r="GQ18" s="354">
        <f t="shared" ref="GQ18:JB18" si="11">$C18*GQ17</f>
        <v>384359.30122593231</v>
      </c>
      <c r="GR18" s="354">
        <f t="shared" si="11"/>
        <v>387634.11041503435</v>
      </c>
      <c r="GS18" s="354">
        <f t="shared" si="11"/>
        <v>372618.32135746203</v>
      </c>
      <c r="GT18" s="354">
        <f t="shared" si="11"/>
        <v>330235.69233849493</v>
      </c>
      <c r="GU18" s="354">
        <f t="shared" si="11"/>
        <v>347073.18436640472</v>
      </c>
      <c r="GV18" s="354">
        <f t="shared" si="11"/>
        <v>458497.7250560926</v>
      </c>
      <c r="GW18" s="354">
        <f t="shared" si="11"/>
        <v>373197.99780565221</v>
      </c>
      <c r="GX18" s="354">
        <f t="shared" si="11"/>
        <v>386940.44609264209</v>
      </c>
      <c r="GY18" s="354">
        <f t="shared" si="11"/>
        <v>412800.37965076929</v>
      </c>
      <c r="GZ18" s="354">
        <f t="shared" si="11"/>
        <v>429012.58700505533</v>
      </c>
      <c r="HA18" s="354">
        <f t="shared" si="11"/>
        <v>403009.79649004678</v>
      </c>
      <c r="HB18" s="354">
        <f t="shared" si="11"/>
        <v>483039.28713061498</v>
      </c>
      <c r="HC18" s="354">
        <f t="shared" si="11"/>
        <v>407243.07142814511</v>
      </c>
      <c r="HD18" s="354">
        <f t="shared" si="11"/>
        <v>372720.59553653275</v>
      </c>
      <c r="HE18" s="354">
        <f t="shared" si="11"/>
        <v>374080.53919656959</v>
      </c>
      <c r="HF18" s="354">
        <f t="shared" si="11"/>
        <v>336654.62292700127</v>
      </c>
      <c r="HG18" s="354">
        <f t="shared" si="11"/>
        <v>351318.74615346111</v>
      </c>
      <c r="HH18" s="354">
        <f t="shared" si="11"/>
        <v>465748.87064264866</v>
      </c>
      <c r="HI18" s="354">
        <f t="shared" si="11"/>
        <v>381568.68715947965</v>
      </c>
      <c r="HJ18" s="354">
        <f t="shared" si="11"/>
        <v>395590.85848620173</v>
      </c>
      <c r="HK18" s="354">
        <f t="shared" si="11"/>
        <v>422234.97980269464</v>
      </c>
      <c r="HL18" s="354">
        <f t="shared" si="11"/>
        <v>439650.13897146244</v>
      </c>
      <c r="HM18" s="354">
        <f t="shared" si="11"/>
        <v>439053.47929980117</v>
      </c>
      <c r="HN18" s="354">
        <f t="shared" si="11"/>
        <v>504269.21869641927</v>
      </c>
      <c r="HO18" s="354">
        <f t="shared" si="11"/>
        <v>425608.65039941156</v>
      </c>
      <c r="HP18" s="354">
        <f t="shared" si="11"/>
        <v>392747.53606059717</v>
      </c>
      <c r="HQ18" s="354">
        <f t="shared" si="11"/>
        <v>391944.33179921476</v>
      </c>
      <c r="HR18" s="354">
        <f t="shared" si="11"/>
        <v>359718.39612023707</v>
      </c>
      <c r="HS18" s="354">
        <f t="shared" si="11"/>
        <v>360104.29645122227</v>
      </c>
      <c r="HT18" s="354">
        <f t="shared" si="11"/>
        <v>479849.79722791008</v>
      </c>
      <c r="HU18" s="354">
        <f t="shared" si="11"/>
        <v>396265.0878814907</v>
      </c>
      <c r="HV18" s="354">
        <f t="shared" si="11"/>
        <v>408467.86846681189</v>
      </c>
      <c r="HW18" s="354">
        <f t="shared" si="11"/>
        <v>435424.45668710128</v>
      </c>
      <c r="HX18" s="354">
        <f t="shared" si="11"/>
        <v>453527.14329165855</v>
      </c>
      <c r="HY18" s="354">
        <f t="shared" si="11"/>
        <v>448803.51019280264</v>
      </c>
      <c r="HZ18" s="354">
        <f t="shared" si="11"/>
        <v>516379.67575047776</v>
      </c>
      <c r="IA18" s="354">
        <f t="shared" si="11"/>
        <v>421301.1836404677</v>
      </c>
      <c r="IB18" s="354">
        <f t="shared" si="11"/>
        <v>424242.59164569335</v>
      </c>
      <c r="IC18" s="354">
        <f t="shared" si="11"/>
        <v>410058.60787925252</v>
      </c>
      <c r="ID18" s="354">
        <f t="shared" si="11"/>
        <v>366873.69208088442</v>
      </c>
      <c r="IE18" s="354">
        <f t="shared" si="11"/>
        <v>385539.57096805581</v>
      </c>
      <c r="IF18" s="354">
        <f t="shared" si="11"/>
        <v>498740.06256936799</v>
      </c>
      <c r="IG18" s="354">
        <f t="shared" si="11"/>
        <v>412109.42200918688</v>
      </c>
      <c r="IH18" s="354">
        <f t="shared" si="11"/>
        <v>425467.41047728126</v>
      </c>
      <c r="II18" s="354">
        <f t="shared" si="11"/>
        <v>451339.65703587193</v>
      </c>
      <c r="IJ18" s="354">
        <f t="shared" si="11"/>
        <v>469304.4511109913</v>
      </c>
      <c r="IK18" s="354">
        <f t="shared" si="11"/>
        <v>473228.97265906131</v>
      </c>
      <c r="IL18" s="354">
        <f t="shared" si="11"/>
        <v>535082.47838399478</v>
      </c>
      <c r="IM18" s="354">
        <f t="shared" si="11"/>
        <v>455059.36871074629</v>
      </c>
      <c r="IN18" s="354">
        <f t="shared" si="11"/>
        <v>422102.16066530609</v>
      </c>
      <c r="IO18" s="354">
        <f t="shared" si="11"/>
        <v>420875.18433452182</v>
      </c>
      <c r="IP18" s="354">
        <f t="shared" si="11"/>
        <v>380771.23622928729</v>
      </c>
      <c r="IQ18" s="354">
        <f t="shared" si="11"/>
        <v>396507.93511930387</v>
      </c>
      <c r="IR18" s="354">
        <f t="shared" si="11"/>
        <v>511603.98372152087</v>
      </c>
      <c r="IS18" s="354">
        <f t="shared" si="11"/>
        <v>425180.65486188629</v>
      </c>
      <c r="IT18" s="354">
        <f t="shared" si="11"/>
        <v>438181.95423053741</v>
      </c>
      <c r="IU18" s="354">
        <f t="shared" si="11"/>
        <v>464280.66846738657</v>
      </c>
      <c r="IV18" s="354">
        <f t="shared" si="11"/>
        <v>483038.56360563205</v>
      </c>
      <c r="IW18" s="354">
        <f t="shared" si="11"/>
        <v>487414.56038450054</v>
      </c>
      <c r="IX18" s="354">
        <f t="shared" si="11"/>
        <v>549123.32624416309</v>
      </c>
      <c r="IY18" s="354">
        <f t="shared" si="11"/>
        <v>468883.61236877955</v>
      </c>
      <c r="IZ18" s="354">
        <f t="shared" si="11"/>
        <v>445406.00249890535</v>
      </c>
      <c r="JA18" s="354">
        <f t="shared" si="11"/>
        <v>429561.62042678247</v>
      </c>
      <c r="JB18" s="354">
        <f t="shared" si="11"/>
        <v>400158.82039052574</v>
      </c>
      <c r="JC18" s="354">
        <f t="shared" ref="JC18:LN18" si="12">$C18*JC17</f>
        <v>403726.44798569346</v>
      </c>
      <c r="JD18" s="354">
        <f t="shared" si="12"/>
        <v>523420.18403671612</v>
      </c>
      <c r="JE18" s="354">
        <f t="shared" si="12"/>
        <v>438498.43539041409</v>
      </c>
      <c r="JF18" s="354">
        <f t="shared" si="12"/>
        <v>450317.04600269132</v>
      </c>
      <c r="JG18" s="354">
        <f t="shared" si="12"/>
        <v>476958.25578491547</v>
      </c>
      <c r="JH18" s="354">
        <f t="shared" si="12"/>
        <v>496782.60931374395</v>
      </c>
      <c r="JI18" s="354">
        <f t="shared" si="12"/>
        <v>493470.80882024072</v>
      </c>
      <c r="JJ18" s="354">
        <f t="shared" si="12"/>
        <v>560065.55632433901</v>
      </c>
      <c r="JK18" s="354">
        <f t="shared" si="12"/>
        <v>464012.053279577</v>
      </c>
      <c r="JL18" s="354">
        <f t="shared" si="12"/>
        <v>466757.20295387582</v>
      </c>
      <c r="JM18" s="354">
        <f t="shared" si="12"/>
        <v>452793.47588315897</v>
      </c>
      <c r="JN18" s="354">
        <f t="shared" si="12"/>
        <v>408347.99432460079</v>
      </c>
      <c r="JO18" s="354">
        <f t="shared" si="12"/>
        <v>428768.2316970969</v>
      </c>
      <c r="JP18" s="354">
        <f t="shared" si="12"/>
        <v>543625.2773327959</v>
      </c>
      <c r="JQ18" s="354">
        <f t="shared" si="12"/>
        <v>455370.75904423668</v>
      </c>
      <c r="JR18" s="354">
        <f t="shared" si="12"/>
        <v>468171.90350765502</v>
      </c>
      <c r="JS18" s="354">
        <f t="shared" si="12"/>
        <v>493932.71414311329</v>
      </c>
      <c r="JT18" s="354">
        <f t="shared" si="12"/>
        <v>513678.07704985363</v>
      </c>
      <c r="JU18" s="354">
        <f t="shared" si="12"/>
        <v>510831.54670625215</v>
      </c>
      <c r="JV18" s="354">
        <f t="shared" si="12"/>
        <v>576723.31559344823</v>
      </c>
      <c r="JW18" s="354">
        <f t="shared" si="12"/>
        <v>496692.44328167761</v>
      </c>
      <c r="JX18" s="354">
        <f t="shared" si="12"/>
        <v>463057.83279162546</v>
      </c>
      <c r="JY18" s="354">
        <f t="shared" si="12"/>
        <v>462891.72278785106</v>
      </c>
      <c r="JZ18" s="354">
        <f t="shared" si="12"/>
        <v>421944.37991600455</v>
      </c>
      <c r="KA18" s="354">
        <f t="shared" si="12"/>
        <v>439667.96558098297</v>
      </c>
      <c r="KB18" s="354">
        <f t="shared" si="12"/>
        <v>556738.37874565506</v>
      </c>
      <c r="KC18" s="354">
        <f t="shared" si="12"/>
        <v>468864.05540131778</v>
      </c>
      <c r="KD18" s="354">
        <f t="shared" si="12"/>
        <v>481445.71027983748</v>
      </c>
      <c r="KE18" s="354">
        <f t="shared" si="12"/>
        <v>507564.6004031098</v>
      </c>
      <c r="KF18" s="354">
        <f t="shared" si="12"/>
        <v>528254.59491248499</v>
      </c>
      <c r="KG18" s="354">
        <f t="shared" si="12"/>
        <v>515085.91283346299</v>
      </c>
      <c r="KH18" s="354">
        <f t="shared" si="12"/>
        <v>587508.91559056065</v>
      </c>
      <c r="KI18" s="354">
        <f t="shared" si="12"/>
        <v>508582.18598866771</v>
      </c>
      <c r="KJ18" s="354">
        <f t="shared" si="12"/>
        <v>483819.95315291907</v>
      </c>
      <c r="KK18" s="354">
        <f t="shared" si="12"/>
        <v>470166.98006239423</v>
      </c>
      <c r="KL18" s="354">
        <f t="shared" si="12"/>
        <v>440499.11272589513</v>
      </c>
      <c r="KM18" s="354">
        <f t="shared" si="12"/>
        <v>446362.85557173466</v>
      </c>
      <c r="KN18" s="354">
        <f t="shared" si="12"/>
        <v>568450.61810968083</v>
      </c>
      <c r="KO18" s="354">
        <f t="shared" si="12"/>
        <v>482327.74825427571</v>
      </c>
      <c r="KP18" s="354">
        <f t="shared" si="12"/>
        <v>493919.70376917225</v>
      </c>
      <c r="KQ18" s="354">
        <f t="shared" si="12"/>
        <v>520762.08400675573</v>
      </c>
      <c r="KR18" s="354">
        <f t="shared" si="12"/>
        <v>542711.00762794097</v>
      </c>
      <c r="KS18" s="354">
        <f t="shared" si="12"/>
        <v>535841.65658602107</v>
      </c>
      <c r="KT18" s="354">
        <f t="shared" si="12"/>
        <v>604813.97692155617</v>
      </c>
      <c r="KU18" s="354">
        <f t="shared" si="12"/>
        <v>525126.95767865703</v>
      </c>
      <c r="KV18" s="354">
        <f t="shared" si="12"/>
        <v>491314.90922440408</v>
      </c>
      <c r="KW18" s="354">
        <f t="shared" si="12"/>
        <v>492098.79624045768</v>
      </c>
      <c r="KX18" s="354">
        <f t="shared" si="12"/>
        <v>450731.70863104222</v>
      </c>
      <c r="KY18" s="354">
        <f t="shared" si="12"/>
        <v>470007.97890950687</v>
      </c>
      <c r="KZ18" s="354">
        <f t="shared" si="12"/>
        <v>588589.50015264889</v>
      </c>
      <c r="LA18" s="354">
        <f t="shared" si="12"/>
        <v>499783.29842314782</v>
      </c>
      <c r="LB18" s="354">
        <f t="shared" si="12"/>
        <v>512145.28501481534</v>
      </c>
      <c r="LC18" s="354">
        <f t="shared" si="12"/>
        <v>538340.476513703</v>
      </c>
      <c r="LD18" s="354">
        <f t="shared" si="12"/>
        <v>560447.40317198564</v>
      </c>
      <c r="LE18" s="354">
        <f t="shared" si="12"/>
        <v>562240.95622604236</v>
      </c>
      <c r="LF18" s="354">
        <f t="shared" si="12"/>
        <v>625659.93900919124</v>
      </c>
      <c r="LG18" s="354">
        <f t="shared" si="12"/>
        <v>544466.33153967373</v>
      </c>
      <c r="LH18" s="354">
        <f t="shared" si="12"/>
        <v>510967.36454959435</v>
      </c>
      <c r="LI18" s="354">
        <f t="shared" si="12"/>
        <v>510918.66608793836</v>
      </c>
      <c r="LJ18" s="354">
        <f t="shared" si="12"/>
        <v>468561.97500375297</v>
      </c>
      <c r="LK18" s="354">
        <f t="shared" si="12"/>
        <v>488253.09532969067</v>
      </c>
      <c r="LL18" s="354">
        <f t="shared" si="12"/>
        <v>607134.59177421208</v>
      </c>
      <c r="LM18" s="354">
        <f t="shared" si="12"/>
        <v>517471.12626306358</v>
      </c>
      <c r="LN18" s="354">
        <f t="shared" si="12"/>
        <v>529444.70633781084</v>
      </c>
      <c r="LO18" s="354">
        <f t="shared" ref="LO18:NA18" si="13">$C18*LO17</f>
        <v>555440.25724440545</v>
      </c>
      <c r="LP18" s="354">
        <f t="shared" si="13"/>
        <v>578087.62655488856</v>
      </c>
      <c r="LQ18" s="354">
        <f t="shared" si="13"/>
        <v>572711.74004245573</v>
      </c>
      <c r="LR18" s="354">
        <f t="shared" si="13"/>
        <v>640322.0158803527</v>
      </c>
      <c r="LS18" s="354">
        <f t="shared" si="13"/>
        <v>542964.46365978185</v>
      </c>
      <c r="LT18" s="354">
        <f t="shared" si="13"/>
        <v>545047.26979800011</v>
      </c>
      <c r="LU18" s="354">
        <f t="shared" si="13"/>
        <v>531927.77434206812</v>
      </c>
      <c r="LV18" s="354">
        <f t="shared" si="13"/>
        <v>485393.5110263059</v>
      </c>
      <c r="LW18" s="354">
        <f t="shared" si="13"/>
        <v>509115.10572447855</v>
      </c>
      <c r="LX18" s="354">
        <f t="shared" si="13"/>
        <v>627147.87249528442</v>
      </c>
      <c r="LY18" s="354">
        <f t="shared" si="13"/>
        <v>536020.53288301919</v>
      </c>
      <c r="LZ18" s="354">
        <f t="shared" si="13"/>
        <v>547873.51529057242</v>
      </c>
      <c r="MA18" s="354">
        <f t="shared" si="13"/>
        <v>573495.75345745205</v>
      </c>
      <c r="MB18" s="354">
        <f t="shared" si="13"/>
        <v>596558.46533542662</v>
      </c>
      <c r="MC18" s="354">
        <f t="shared" si="13"/>
        <v>566311.35958845285</v>
      </c>
      <c r="MD18" s="354">
        <f t="shared" si="13"/>
        <v>648803.91233164037</v>
      </c>
      <c r="ME18" s="354">
        <f t="shared" si="13"/>
        <v>570569.37820925249</v>
      </c>
      <c r="MF18" s="354">
        <f t="shared" si="13"/>
        <v>534827.36173156055</v>
      </c>
      <c r="MG18" s="354">
        <f t="shared" si="13"/>
        <v>538128.75828449521</v>
      </c>
      <c r="MH18" s="354">
        <f t="shared" si="13"/>
        <v>496451.27409879485</v>
      </c>
      <c r="MI18" s="354">
        <f t="shared" si="13"/>
        <v>518164.59880774945</v>
      </c>
      <c r="MJ18" s="354">
        <f t="shared" si="13"/>
        <v>639361.13547569036</v>
      </c>
      <c r="MK18" s="354">
        <f t="shared" si="13"/>
        <v>549213.19589250139</v>
      </c>
      <c r="ML18" s="354">
        <f t="shared" si="13"/>
        <v>561299.98583416478</v>
      </c>
      <c r="MM18" s="354">
        <f t="shared" si="13"/>
        <v>587700.5015191877</v>
      </c>
      <c r="MN18" s="354">
        <f t="shared" si="13"/>
        <v>612130.15258489607</v>
      </c>
      <c r="MO18" s="354">
        <f t="shared" si="13"/>
        <v>607187.42217372265</v>
      </c>
      <c r="MP18" s="354">
        <f t="shared" si="13"/>
        <v>674937.21193439304</v>
      </c>
      <c r="MQ18" s="354">
        <f t="shared" si="13"/>
        <v>593784.38337897684</v>
      </c>
      <c r="MR18" s="354">
        <f t="shared" si="13"/>
        <v>559679.23321068299</v>
      </c>
      <c r="MS18" s="354">
        <f t="shared" si="13"/>
        <v>560866.44181890844</v>
      </c>
      <c r="MT18" s="354">
        <f t="shared" si="13"/>
        <v>517571.88365482067</v>
      </c>
      <c r="MU18" s="354">
        <f t="shared" si="13"/>
        <v>539599.28358515422</v>
      </c>
      <c r="MV18" s="354">
        <f t="shared" si="13"/>
        <v>660781.28001608781</v>
      </c>
      <c r="MW18" s="354">
        <f t="shared" si="13"/>
        <v>569465.88056984148</v>
      </c>
      <c r="MX18" s="354">
        <f t="shared" si="13"/>
        <v>580974.73095913208</v>
      </c>
      <c r="MY18" s="354">
        <f t="shared" si="13"/>
        <v>607007.83542749414</v>
      </c>
      <c r="MZ18" s="354">
        <f t="shared" si="13"/>
        <v>631894.08741906122</v>
      </c>
      <c r="NA18" s="478">
        <f t="shared" si="13"/>
        <v>616193.28582880273</v>
      </c>
    </row>
    <row r="19" spans="1:365" x14ac:dyDescent="0.2">
      <c r="A19" s="260" t="s">
        <v>625</v>
      </c>
      <c r="B19" s="258" t="s">
        <v>599</v>
      </c>
      <c r="C19" s="275">
        <f>50*0.22/18999</f>
        <v>5.7897784093899677E-4</v>
      </c>
      <c r="E19" s="263"/>
      <c r="F19" s="354">
        <f>$C19*F17</f>
        <v>496.85139042821737</v>
      </c>
      <c r="G19" s="354">
        <f t="shared" ref="G19:BR19" si="14">$C19*G17</f>
        <v>354.28199422949928</v>
      </c>
      <c r="H19" s="354">
        <f t="shared" si="14"/>
        <v>359.11157365308412</v>
      </c>
      <c r="I19" s="354">
        <f t="shared" si="14"/>
        <v>335.74257220222148</v>
      </c>
      <c r="J19" s="354">
        <f t="shared" si="14"/>
        <v>277.22290526596419</v>
      </c>
      <c r="K19" s="354">
        <f t="shared" si="14"/>
        <v>293.24431364437999</v>
      </c>
      <c r="L19" s="354">
        <f t="shared" si="14"/>
        <v>461.02079520109527</v>
      </c>
      <c r="M19" s="354">
        <f t="shared" si="14"/>
        <v>335.76269365392363</v>
      </c>
      <c r="N19" s="354">
        <f t="shared" si="14"/>
        <v>361.53110035948339</v>
      </c>
      <c r="O19" s="354">
        <f t="shared" si="14"/>
        <v>403.7636756694763</v>
      </c>
      <c r="P19" s="354">
        <f t="shared" si="14"/>
        <v>418.50930517592911</v>
      </c>
      <c r="Q19" s="354">
        <f t="shared" si="14"/>
        <v>424.96585176609022</v>
      </c>
      <c r="R19" s="354">
        <f t="shared" si="14"/>
        <v>524.13515712026015</v>
      </c>
      <c r="S19" s="354">
        <f t="shared" si="14"/>
        <v>402.97691328228416</v>
      </c>
      <c r="T19" s="354">
        <f t="shared" si="14"/>
        <v>352.52304121245947</v>
      </c>
      <c r="U19" s="354">
        <f t="shared" si="14"/>
        <v>347.47410848945208</v>
      </c>
      <c r="V19" s="354">
        <f t="shared" si="14"/>
        <v>292.9368309725923</v>
      </c>
      <c r="W19" s="354">
        <f t="shared" si="14"/>
        <v>303.58923762111527</v>
      </c>
      <c r="X19" s="354">
        <f t="shared" si="14"/>
        <v>473.39307500874509</v>
      </c>
      <c r="Y19" s="354">
        <f t="shared" si="14"/>
        <v>348.24237337847904</v>
      </c>
      <c r="Z19" s="354">
        <f t="shared" si="14"/>
        <v>373.19274338273232</v>
      </c>
      <c r="AA19" s="354">
        <f t="shared" si="14"/>
        <v>415.48548978623791</v>
      </c>
      <c r="AB19" s="354">
        <f t="shared" si="14"/>
        <v>430.91143486242038</v>
      </c>
      <c r="AC19" s="354">
        <f t="shared" si="14"/>
        <v>420.82447340237661</v>
      </c>
      <c r="AD19" s="354">
        <f t="shared" si="14"/>
        <v>530.18446468728428</v>
      </c>
      <c r="AE19" s="354">
        <f t="shared" si="14"/>
        <v>410.63120207643146</v>
      </c>
      <c r="AF19" s="354">
        <f t="shared" si="14"/>
        <v>374.35465363587946</v>
      </c>
      <c r="AG19" s="354">
        <f t="shared" si="14"/>
        <v>347.62049789014424</v>
      </c>
      <c r="AH19" s="354">
        <f t="shared" si="14"/>
        <v>311.24969966329724</v>
      </c>
      <c r="AI19" s="354">
        <f t="shared" si="14"/>
        <v>302.51889512825886</v>
      </c>
      <c r="AJ19" s="354">
        <f t="shared" si="14"/>
        <v>479.88415146713606</v>
      </c>
      <c r="AK19" s="354">
        <f t="shared" si="14"/>
        <v>357.8551042560548</v>
      </c>
      <c r="AL19" s="354">
        <f t="shared" si="14"/>
        <v>381.32097356214246</v>
      </c>
      <c r="AM19" s="354">
        <f t="shared" si="14"/>
        <v>424.76480478879569</v>
      </c>
      <c r="AN19" s="354">
        <f t="shared" si="14"/>
        <v>441.76226346745204</v>
      </c>
      <c r="AO19" s="354">
        <f t="shared" si="14"/>
        <v>456.61492861356152</v>
      </c>
      <c r="AP19" s="354">
        <f t="shared" si="14"/>
        <v>551.46863792417844</v>
      </c>
      <c r="AQ19" s="354">
        <f t="shared" si="14"/>
        <v>402.61847489715819</v>
      </c>
      <c r="AR19" s="354">
        <f t="shared" si="14"/>
        <v>410.53271235322632</v>
      </c>
      <c r="AS19" s="354">
        <f t="shared" si="14"/>
        <v>383.13382362274973</v>
      </c>
      <c r="AT19" s="354">
        <f t="shared" si="14"/>
        <v>321.11684900142933</v>
      </c>
      <c r="AU19" s="354">
        <f t="shared" si="14"/>
        <v>338.15765180640466</v>
      </c>
      <c r="AV19" s="354">
        <f t="shared" si="14"/>
        <v>506.30653246525424</v>
      </c>
      <c r="AW19" s="354">
        <f t="shared" si="14"/>
        <v>378.39091646253439</v>
      </c>
      <c r="AX19" s="354">
        <f t="shared" si="14"/>
        <v>402.907388466665</v>
      </c>
      <c r="AY19" s="354">
        <f t="shared" si="14"/>
        <v>444.40627533329541</v>
      </c>
      <c r="AZ19" s="354">
        <f t="shared" si="14"/>
        <v>460.47085265126168</v>
      </c>
      <c r="BA19" s="354">
        <f t="shared" si="14"/>
        <v>475.49498045671947</v>
      </c>
      <c r="BB19" s="354">
        <f t="shared" si="14"/>
        <v>569.05774125062499</v>
      </c>
      <c r="BC19" s="354">
        <f t="shared" si="14"/>
        <v>445.70020689137112</v>
      </c>
      <c r="BD19" s="354">
        <f t="shared" si="14"/>
        <v>395.42949397843796</v>
      </c>
      <c r="BE19" s="354">
        <f t="shared" si="14"/>
        <v>389.82072134835914</v>
      </c>
      <c r="BF19" s="354">
        <f t="shared" si="14"/>
        <v>333.5000863243406</v>
      </c>
      <c r="BG19" s="354">
        <f t="shared" si="14"/>
        <v>345.77530918628497</v>
      </c>
      <c r="BH19" s="354">
        <f t="shared" si="14"/>
        <v>517.02900547897059</v>
      </c>
      <c r="BI19" s="354">
        <f t="shared" si="14"/>
        <v>389.975151960765</v>
      </c>
      <c r="BJ19" s="354">
        <f t="shared" si="14"/>
        <v>414.19519821990878</v>
      </c>
      <c r="BK19" s="354">
        <f t="shared" si="14"/>
        <v>456.23970636274856</v>
      </c>
      <c r="BL19" s="354">
        <f t="shared" si="14"/>
        <v>473.41184015336211</v>
      </c>
      <c r="BM19" s="354">
        <f t="shared" si="14"/>
        <v>476.49519262730837</v>
      </c>
      <c r="BN19" s="354">
        <f t="shared" si="14"/>
        <v>577.67572064041735</v>
      </c>
      <c r="BO19" s="354">
        <f t="shared" si="14"/>
        <v>455.67614443203115</v>
      </c>
      <c r="BP19" s="354">
        <f t="shared" si="14"/>
        <v>419.85897115308535</v>
      </c>
      <c r="BQ19" s="354">
        <f t="shared" si="14"/>
        <v>392.18859367990262</v>
      </c>
      <c r="BR19" s="354">
        <f t="shared" si="14"/>
        <v>353.84515767988989</v>
      </c>
      <c r="BS19" s="354">
        <f t="shared" ref="BS19:ED19" si="15">$C19*BS17</f>
        <v>346.72022281915793</v>
      </c>
      <c r="BT19" s="354">
        <f t="shared" si="15"/>
        <v>525.46317779890205</v>
      </c>
      <c r="BU19" s="354">
        <f t="shared" si="15"/>
        <v>401.40850646420972</v>
      </c>
      <c r="BV19" s="354">
        <f t="shared" si="15"/>
        <v>424.07226855158842</v>
      </c>
      <c r="BW19" s="354">
        <f t="shared" si="15"/>
        <v>467.21115453385562</v>
      </c>
      <c r="BX19" s="354">
        <f t="shared" si="15"/>
        <v>485.95584122939954</v>
      </c>
      <c r="BY19" s="354">
        <f t="shared" si="15"/>
        <v>450.119583715651</v>
      </c>
      <c r="BZ19" s="354">
        <f t="shared" si="15"/>
        <v>575.49474269793768</v>
      </c>
      <c r="CA19" s="354">
        <f t="shared" si="15"/>
        <v>458.1772421299442</v>
      </c>
      <c r="CB19" s="354">
        <f t="shared" si="15"/>
        <v>405.02493767595968</v>
      </c>
      <c r="CC19" s="354">
        <f t="shared" si="15"/>
        <v>405.15128974240599</v>
      </c>
      <c r="CD19" s="354">
        <f t="shared" si="15"/>
        <v>367.45407810600005</v>
      </c>
      <c r="CE19" s="354">
        <f t="shared" si="15"/>
        <v>355.89062379059607</v>
      </c>
      <c r="CF19" s="354">
        <f t="shared" si="15"/>
        <v>538.35346889188907</v>
      </c>
      <c r="CG19" s="354">
        <f t="shared" si="15"/>
        <v>414.49744475383636</v>
      </c>
      <c r="CH19" s="354">
        <f t="shared" si="15"/>
        <v>436.73000268525158</v>
      </c>
      <c r="CI19" s="354">
        <f t="shared" si="15"/>
        <v>480.39230432562891</v>
      </c>
      <c r="CJ19" s="354">
        <f t="shared" si="15"/>
        <v>500.13824110384667</v>
      </c>
      <c r="CK19" s="354">
        <f t="shared" si="15"/>
        <v>488.32527564296254</v>
      </c>
      <c r="CL19" s="354">
        <f t="shared" si="15"/>
        <v>599.34776294436836</v>
      </c>
      <c r="CM19" s="354">
        <f t="shared" si="15"/>
        <v>479.06802791657185</v>
      </c>
      <c r="CN19" s="354">
        <f t="shared" si="15"/>
        <v>427.34889652312427</v>
      </c>
      <c r="CO19" s="354">
        <f t="shared" si="15"/>
        <v>425.33704263566989</v>
      </c>
      <c r="CP19" s="354">
        <f t="shared" si="15"/>
        <v>380.23374987761645</v>
      </c>
      <c r="CQ19" s="354">
        <f t="shared" si="15"/>
        <v>372.40123496352072</v>
      </c>
      <c r="CR19" s="354">
        <f t="shared" si="15"/>
        <v>555.4644298265556</v>
      </c>
      <c r="CS19" s="354">
        <f t="shared" si="15"/>
        <v>430.10492503337326</v>
      </c>
      <c r="CT19" s="354">
        <f t="shared" si="15"/>
        <v>452.32332759581527</v>
      </c>
      <c r="CU19" s="354">
        <f t="shared" si="15"/>
        <v>495.90881192373962</v>
      </c>
      <c r="CV19" s="354">
        <f t="shared" si="15"/>
        <v>516.18610337949929</v>
      </c>
      <c r="CW19" s="354">
        <f t="shared" si="15"/>
        <v>514.30370486696279</v>
      </c>
      <c r="CX19" s="354">
        <f t="shared" si="15"/>
        <v>619.19077891423035</v>
      </c>
      <c r="CY19" s="354">
        <f t="shared" si="15"/>
        <v>470.85551899777687</v>
      </c>
      <c r="CZ19" s="354">
        <f t="shared" si="15"/>
        <v>477.26720178592041</v>
      </c>
      <c r="DA19" s="354">
        <f t="shared" si="15"/>
        <v>452.25092054074196</v>
      </c>
      <c r="DB19" s="354">
        <f t="shared" si="15"/>
        <v>388.93924618126948</v>
      </c>
      <c r="DC19" s="354">
        <f t="shared" si="15"/>
        <v>409.69865718556673</v>
      </c>
      <c r="DD19" s="354">
        <f t="shared" si="15"/>
        <v>581.59050534679386</v>
      </c>
      <c r="DE19" s="354">
        <f t="shared" si="15"/>
        <v>451.15034442659879</v>
      </c>
      <c r="DF19" s="354">
        <f t="shared" si="15"/>
        <v>474.98567915163295</v>
      </c>
      <c r="DG19" s="354">
        <f t="shared" si="15"/>
        <v>516.59453534110776</v>
      </c>
      <c r="DH19" s="354">
        <f t="shared" si="15"/>
        <v>536.23393492773653</v>
      </c>
      <c r="DI19" s="354">
        <f t="shared" si="15"/>
        <v>548.11405740212183</v>
      </c>
      <c r="DJ19" s="354">
        <f t="shared" si="15"/>
        <v>643.65283735190042</v>
      </c>
      <c r="DK19" s="354">
        <f t="shared" si="15"/>
        <v>519.29292253820415</v>
      </c>
      <c r="DL19" s="354">
        <f t="shared" si="15"/>
        <v>468.3927336728861</v>
      </c>
      <c r="DM19" s="354">
        <f t="shared" si="15"/>
        <v>463.90866496320513</v>
      </c>
      <c r="DN19" s="354">
        <f t="shared" si="15"/>
        <v>405.58240491461402</v>
      </c>
      <c r="DO19" s="354">
        <f t="shared" si="15"/>
        <v>421.40340936240551</v>
      </c>
      <c r="DP19" s="354">
        <f t="shared" si="15"/>
        <v>596.06988641951386</v>
      </c>
      <c r="DQ19" s="354">
        <f t="shared" si="15"/>
        <v>466.11284472473403</v>
      </c>
      <c r="DR19" s="354">
        <f t="shared" si="15"/>
        <v>489.41321675901679</v>
      </c>
      <c r="DS19" s="354">
        <f t="shared" si="15"/>
        <v>531.36994729339983</v>
      </c>
      <c r="DT19" s="354">
        <f t="shared" si="15"/>
        <v>552.04064079832335</v>
      </c>
      <c r="DU19" s="354">
        <f t="shared" si="15"/>
        <v>564.76092425540082</v>
      </c>
      <c r="DV19" s="354">
        <f t="shared" si="15"/>
        <v>659.96795329964812</v>
      </c>
      <c r="DW19" s="354">
        <f t="shared" si="15"/>
        <v>535.32631800173954</v>
      </c>
      <c r="DX19" s="354">
        <f t="shared" si="15"/>
        <v>499.57264853602243</v>
      </c>
      <c r="DY19" s="354">
        <f t="shared" si="15"/>
        <v>471.70397215418035</v>
      </c>
      <c r="DZ19" s="354">
        <f t="shared" si="15"/>
        <v>430.57333899801398</v>
      </c>
      <c r="EA19" s="354">
        <f t="shared" si="15"/>
        <v>426.75616808099988</v>
      </c>
      <c r="EB19" s="354">
        <f t="shared" si="15"/>
        <v>608.53709451459395</v>
      </c>
      <c r="EC19" s="354">
        <f t="shared" si="15"/>
        <v>481.16038707603144</v>
      </c>
      <c r="ED19" s="354">
        <f t="shared" si="15"/>
        <v>502.63288330837565</v>
      </c>
      <c r="EE19" s="354">
        <f t="shared" ref="EE19:GP19" si="16">$C19*EE17</f>
        <v>545.46030251024195</v>
      </c>
      <c r="EF19" s="354">
        <f t="shared" si="16"/>
        <v>567.60788999261081</v>
      </c>
      <c r="EG19" s="354">
        <f t="shared" si="16"/>
        <v>529.44783908480611</v>
      </c>
      <c r="EH19" s="354">
        <f t="shared" si="16"/>
        <v>655.92300204349579</v>
      </c>
      <c r="EI19" s="354">
        <f t="shared" si="16"/>
        <v>510.70465190457878</v>
      </c>
      <c r="EJ19" s="354">
        <f t="shared" si="16"/>
        <v>514.49526256096078</v>
      </c>
      <c r="EK19" s="354">
        <f t="shared" si="16"/>
        <v>493.42504589775803</v>
      </c>
      <c r="EL19" s="354">
        <f t="shared" si="16"/>
        <v>430.49146907669649</v>
      </c>
      <c r="EM19" s="354">
        <f t="shared" si="16"/>
        <v>454.17904627579844</v>
      </c>
      <c r="EN19" s="354">
        <f t="shared" si="16"/>
        <v>629.29915973747188</v>
      </c>
      <c r="EO19" s="354">
        <f t="shared" si="16"/>
        <v>497.76966385411544</v>
      </c>
      <c r="EP19" s="354">
        <f t="shared" si="16"/>
        <v>521.55793799066919</v>
      </c>
      <c r="EQ19" s="354">
        <f t="shared" si="16"/>
        <v>563.6025782187711</v>
      </c>
      <c r="ER19" s="354">
        <f t="shared" si="16"/>
        <v>585.89320361210514</v>
      </c>
      <c r="ES19" s="354">
        <f t="shared" si="16"/>
        <v>587.76175124695669</v>
      </c>
      <c r="ET19" s="354">
        <f t="shared" si="16"/>
        <v>689.7751338422122</v>
      </c>
      <c r="EU19" s="354">
        <f t="shared" si="16"/>
        <v>565.87817091998011</v>
      </c>
      <c r="EV19" s="354">
        <f t="shared" si="16"/>
        <v>514.2048870161592</v>
      </c>
      <c r="EW19" s="354">
        <f t="shared" si="16"/>
        <v>511.38193298921021</v>
      </c>
      <c r="EX19" s="354">
        <f t="shared" si="16"/>
        <v>452.25118123533815</v>
      </c>
      <c r="EY19" s="354">
        <f t="shared" si="16"/>
        <v>470.65967131350607</v>
      </c>
      <c r="EZ19" s="354">
        <f t="shared" si="16"/>
        <v>647.90149884134075</v>
      </c>
      <c r="FA19" s="354">
        <f t="shared" si="16"/>
        <v>516.27982482474613</v>
      </c>
      <c r="FB19" s="354">
        <f t="shared" si="16"/>
        <v>539.15530985451721</v>
      </c>
      <c r="FC19" s="354">
        <f t="shared" si="16"/>
        <v>581.21347144233459</v>
      </c>
      <c r="FD19" s="354">
        <f t="shared" si="16"/>
        <v>604.31995273978112</v>
      </c>
      <c r="FE19" s="354">
        <f t="shared" si="16"/>
        <v>589.50932963738126</v>
      </c>
      <c r="FF19" s="354">
        <f t="shared" si="16"/>
        <v>701.54477186123154</v>
      </c>
      <c r="FG19" s="354">
        <f t="shared" si="16"/>
        <v>579.24465023805521</v>
      </c>
      <c r="FH19" s="354">
        <f t="shared" si="16"/>
        <v>541.56367952739083</v>
      </c>
      <c r="FI19" s="354">
        <f t="shared" si="16"/>
        <v>517.00154217225781</v>
      </c>
      <c r="FJ19" s="354">
        <f t="shared" si="16"/>
        <v>475.87438007773983</v>
      </c>
      <c r="FK19" s="354">
        <f t="shared" si="16"/>
        <v>475.02033415326895</v>
      </c>
      <c r="FL19" s="354">
        <f t="shared" si="16"/>
        <v>659.94816831777132</v>
      </c>
      <c r="FM19" s="354">
        <f t="shared" si="16"/>
        <v>531.25277028636356</v>
      </c>
      <c r="FN19" s="354">
        <f t="shared" si="16"/>
        <v>552.55863400883516</v>
      </c>
      <c r="FO19" s="354">
        <f t="shared" si="16"/>
        <v>595.73289520500919</v>
      </c>
      <c r="FP19" s="354">
        <f t="shared" si="16"/>
        <v>620.5716886173351</v>
      </c>
      <c r="FQ19" s="354">
        <f t="shared" si="16"/>
        <v>615.92558257452799</v>
      </c>
      <c r="FR19" s="354">
        <f t="shared" si="16"/>
        <v>722.33180119862789</v>
      </c>
      <c r="FS19" s="354">
        <f t="shared" si="16"/>
        <v>598.87780358216219</v>
      </c>
      <c r="FT19" s="354">
        <f t="shared" si="16"/>
        <v>546.78295218501944</v>
      </c>
      <c r="FU19" s="354">
        <f t="shared" si="16"/>
        <v>545.16320799671792</v>
      </c>
      <c r="FV19" s="354">
        <f t="shared" si="16"/>
        <v>485.51049004668994</v>
      </c>
      <c r="FW19" s="354">
        <f t="shared" si="16"/>
        <v>505.79304058143407</v>
      </c>
      <c r="FX19" s="354">
        <f t="shared" si="16"/>
        <v>684.88419038664313</v>
      </c>
      <c r="FY19" s="354">
        <f t="shared" si="16"/>
        <v>552.10961363658441</v>
      </c>
      <c r="FZ19" s="354">
        <f t="shared" si="16"/>
        <v>574.70547764262324</v>
      </c>
      <c r="GA19" s="354">
        <f t="shared" si="16"/>
        <v>616.8515002611681</v>
      </c>
      <c r="GB19" s="354">
        <f t="shared" si="16"/>
        <v>641.6942909906337</v>
      </c>
      <c r="GC19" s="354">
        <f t="shared" si="16"/>
        <v>652.20126342346441</v>
      </c>
      <c r="GD19" s="354">
        <f t="shared" si="16"/>
        <v>748.9216419774699</v>
      </c>
      <c r="GE19" s="354">
        <f t="shared" si="16"/>
        <v>623.00312802399571</v>
      </c>
      <c r="GF19" s="354">
        <f t="shared" si="16"/>
        <v>571.5141969107234</v>
      </c>
      <c r="GG19" s="354">
        <f t="shared" si="16"/>
        <v>568.37389066217293</v>
      </c>
      <c r="GH19" s="354">
        <f t="shared" si="16"/>
        <v>507.22723278404527</v>
      </c>
      <c r="GI19" s="354">
        <f t="shared" si="16"/>
        <v>527.89087710709123</v>
      </c>
      <c r="GJ19" s="354">
        <f t="shared" si="16"/>
        <v>707.1776729927501</v>
      </c>
      <c r="GK19" s="354">
        <f t="shared" si="16"/>
        <v>573.2171652418707</v>
      </c>
      <c r="GL19" s="354">
        <f t="shared" si="16"/>
        <v>595.23993215164683</v>
      </c>
      <c r="GM19" s="354">
        <f t="shared" si="16"/>
        <v>637.05618653396164</v>
      </c>
      <c r="GN19" s="354">
        <f t="shared" si="16"/>
        <v>662.49470960248368</v>
      </c>
      <c r="GO19" s="354">
        <f t="shared" si="16"/>
        <v>660.52102905093375</v>
      </c>
      <c r="GP19" s="354">
        <f t="shared" si="16"/>
        <v>764.53113064817478</v>
      </c>
      <c r="GQ19" s="354">
        <f t="shared" ref="GQ19:JB19" si="17">$C19*GQ17</f>
        <v>613.04550514769085</v>
      </c>
      <c r="GR19" s="354">
        <f t="shared" si="17"/>
        <v>618.26876121874727</v>
      </c>
      <c r="GS19" s="354">
        <f t="shared" si="17"/>
        <v>594.31887381227716</v>
      </c>
      <c r="GT19" s="354">
        <f t="shared" si="17"/>
        <v>526.71941639431566</v>
      </c>
      <c r="GU19" s="354">
        <f t="shared" si="17"/>
        <v>553.57488411097347</v>
      </c>
      <c r="GV19" s="354">
        <f t="shared" si="17"/>
        <v>731.29482900390701</v>
      </c>
      <c r="GW19" s="354">
        <f t="shared" si="17"/>
        <v>595.24344631480164</v>
      </c>
      <c r="GX19" s="354">
        <f t="shared" si="17"/>
        <v>617.16238030493162</v>
      </c>
      <c r="GY19" s="354">
        <f t="shared" si="17"/>
        <v>658.40846432231558</v>
      </c>
      <c r="GZ19" s="354">
        <f t="shared" si="17"/>
        <v>684.26661531636489</v>
      </c>
      <c r="HA19" s="354">
        <f t="shared" si="17"/>
        <v>642.7926772701702</v>
      </c>
      <c r="HB19" s="354">
        <f t="shared" si="17"/>
        <v>770.43813650577295</v>
      </c>
      <c r="HC19" s="354">
        <f t="shared" si="17"/>
        <v>649.54466730808019</v>
      </c>
      <c r="HD19" s="354">
        <f t="shared" si="17"/>
        <v>594.48199911085078</v>
      </c>
      <c r="HE19" s="354">
        <f t="shared" si="17"/>
        <v>596.65108242789427</v>
      </c>
      <c r="HF19" s="354">
        <f t="shared" si="17"/>
        <v>536.95748408927625</v>
      </c>
      <c r="HG19" s="354">
        <f t="shared" si="17"/>
        <v>560.34647143065126</v>
      </c>
      <c r="HH19" s="354">
        <f t="shared" si="17"/>
        <v>742.86026320787005</v>
      </c>
      <c r="HI19" s="354">
        <f t="shared" si="17"/>
        <v>608.5945307479974</v>
      </c>
      <c r="HJ19" s="354">
        <f t="shared" si="17"/>
        <v>630.95961746982175</v>
      </c>
      <c r="HK19" s="354">
        <f t="shared" si="17"/>
        <v>673.45646549610206</v>
      </c>
      <c r="HL19" s="354">
        <f t="shared" si="17"/>
        <v>701.23330090971683</v>
      </c>
      <c r="HM19" s="354">
        <f t="shared" si="17"/>
        <v>700.28164050069802</v>
      </c>
      <c r="HN19" s="354">
        <f t="shared" si="17"/>
        <v>804.29945865798243</v>
      </c>
      <c r="HO19" s="354">
        <f t="shared" si="17"/>
        <v>678.83740356256646</v>
      </c>
      <c r="HP19" s="354">
        <f t="shared" si="17"/>
        <v>626.42457427679153</v>
      </c>
      <c r="HQ19" s="354">
        <f t="shared" si="17"/>
        <v>625.14347932062572</v>
      </c>
      <c r="HR19" s="354">
        <f t="shared" si="17"/>
        <v>573.74374747034062</v>
      </c>
      <c r="HS19" s="354">
        <f t="shared" si="17"/>
        <v>574.35925088756233</v>
      </c>
      <c r="HT19" s="354">
        <f t="shared" si="17"/>
        <v>765.35096301385886</v>
      </c>
      <c r="HU19" s="354">
        <f t="shared" si="17"/>
        <v>632.03500005820194</v>
      </c>
      <c r="HV19" s="354">
        <f t="shared" si="17"/>
        <v>651.49819442939088</v>
      </c>
      <c r="HW19" s="354">
        <f t="shared" si="17"/>
        <v>694.49342100477577</v>
      </c>
      <c r="HX19" s="354">
        <f t="shared" si="17"/>
        <v>723.36684911910606</v>
      </c>
      <c r="HY19" s="354">
        <f t="shared" si="17"/>
        <v>715.83274748559757</v>
      </c>
      <c r="HZ19" s="354">
        <f t="shared" si="17"/>
        <v>823.61539881760564</v>
      </c>
      <c r="IA19" s="354">
        <f t="shared" si="17"/>
        <v>671.96707903361369</v>
      </c>
      <c r="IB19" s="354">
        <f t="shared" si="17"/>
        <v>676.65856679170247</v>
      </c>
      <c r="IC19" s="354">
        <f t="shared" si="17"/>
        <v>654.03539241978058</v>
      </c>
      <c r="ID19" s="354">
        <f t="shared" si="17"/>
        <v>585.15630341131896</v>
      </c>
      <c r="IE19" s="354">
        <f t="shared" si="17"/>
        <v>614.92801210917935</v>
      </c>
      <c r="IF19" s="354">
        <f t="shared" si="17"/>
        <v>795.48056368097207</v>
      </c>
      <c r="IG19" s="354">
        <f t="shared" si="17"/>
        <v>657.30640051101079</v>
      </c>
      <c r="IH19" s="354">
        <f t="shared" si="17"/>
        <v>678.61212867229256</v>
      </c>
      <c r="II19" s="354">
        <f t="shared" si="17"/>
        <v>719.87785168257972</v>
      </c>
      <c r="IJ19" s="354">
        <f t="shared" si="17"/>
        <v>748.53134393196342</v>
      </c>
      <c r="IK19" s="354">
        <f t="shared" si="17"/>
        <v>754.79087840199134</v>
      </c>
      <c r="IL19" s="354">
        <f t="shared" si="17"/>
        <v>853.44600016267964</v>
      </c>
      <c r="IM19" s="354">
        <f t="shared" si="17"/>
        <v>725.81071844410667</v>
      </c>
      <c r="IN19" s="354">
        <f t="shared" si="17"/>
        <v>673.24462159141729</v>
      </c>
      <c r="IO19" s="354">
        <f t="shared" si="17"/>
        <v>671.28761854215907</v>
      </c>
      <c r="IP19" s="354">
        <f t="shared" si="17"/>
        <v>607.32261224161289</v>
      </c>
      <c r="IQ19" s="354">
        <f t="shared" si="17"/>
        <v>632.4223366130974</v>
      </c>
      <c r="IR19" s="354">
        <f t="shared" si="17"/>
        <v>815.99826421728881</v>
      </c>
      <c r="IS19" s="354">
        <f t="shared" si="17"/>
        <v>678.15475912111208</v>
      </c>
      <c r="IT19" s="354">
        <f t="shared" si="17"/>
        <v>698.89157520337983</v>
      </c>
      <c r="IU19" s="354">
        <f t="shared" si="17"/>
        <v>740.51850969410918</v>
      </c>
      <c r="IV19" s="354">
        <f t="shared" si="17"/>
        <v>770.43698249769454</v>
      </c>
      <c r="IW19" s="354">
        <f t="shared" si="17"/>
        <v>777.41661105688263</v>
      </c>
      <c r="IX19" s="354">
        <f t="shared" si="17"/>
        <v>875.84087558701344</v>
      </c>
      <c r="IY19" s="354">
        <f t="shared" si="17"/>
        <v>747.86011443788834</v>
      </c>
      <c r="IZ19" s="354">
        <f t="shared" si="17"/>
        <v>710.41378971924416</v>
      </c>
      <c r="JA19" s="354">
        <f t="shared" si="17"/>
        <v>685.14231279602029</v>
      </c>
      <c r="JB19" s="354">
        <f t="shared" si="17"/>
        <v>638.24542661818839</v>
      </c>
      <c r="JC19" s="354">
        <f t="shared" ref="JC19:LN19" si="18">$C19*JC17</f>
        <v>643.93572227197524</v>
      </c>
      <c r="JD19" s="354">
        <f t="shared" si="18"/>
        <v>834.84487068173621</v>
      </c>
      <c r="JE19" s="354">
        <f t="shared" si="18"/>
        <v>699.39635641176346</v>
      </c>
      <c r="JF19" s="354">
        <f t="shared" si="18"/>
        <v>718.24680725252097</v>
      </c>
      <c r="JG19" s="354">
        <f t="shared" si="18"/>
        <v>760.73901143906369</v>
      </c>
      <c r="JH19" s="354">
        <f t="shared" si="18"/>
        <v>792.35846434300993</v>
      </c>
      <c r="JI19" s="354">
        <f t="shared" si="18"/>
        <v>787.07620787097358</v>
      </c>
      <c r="JJ19" s="354">
        <f t="shared" si="18"/>
        <v>893.29351676298597</v>
      </c>
      <c r="JK19" s="354">
        <f t="shared" si="18"/>
        <v>740.09007376716318</v>
      </c>
      <c r="JL19" s="354">
        <f t="shared" si="18"/>
        <v>744.46853335801688</v>
      </c>
      <c r="JM19" s="354">
        <f t="shared" si="18"/>
        <v>722.19666407188731</v>
      </c>
      <c r="JN19" s="354">
        <f t="shared" si="18"/>
        <v>651.30699753671377</v>
      </c>
      <c r="JO19" s="354">
        <f t="shared" si="18"/>
        <v>683.87687341932974</v>
      </c>
      <c r="JP19" s="354">
        <f t="shared" si="18"/>
        <v>867.07159600552484</v>
      </c>
      <c r="JQ19" s="354">
        <f t="shared" si="18"/>
        <v>726.3073798848053</v>
      </c>
      <c r="JR19" s="354">
        <f t="shared" si="18"/>
        <v>746.72495284066781</v>
      </c>
      <c r="JS19" s="354">
        <f t="shared" si="18"/>
        <v>787.81293775129041</v>
      </c>
      <c r="JT19" s="354">
        <f t="shared" si="18"/>
        <v>819.30640217085363</v>
      </c>
      <c r="JU19" s="354">
        <f t="shared" si="18"/>
        <v>814.76624241188483</v>
      </c>
      <c r="JV19" s="354">
        <f t="shared" si="18"/>
        <v>919.86231427403402</v>
      </c>
      <c r="JW19" s="354">
        <f t="shared" si="18"/>
        <v>792.21465130011245</v>
      </c>
      <c r="JX19" s="354">
        <f t="shared" si="18"/>
        <v>738.56811090795122</v>
      </c>
      <c r="JY19" s="354">
        <f t="shared" si="18"/>
        <v>738.30316872794106</v>
      </c>
      <c r="JZ19" s="354">
        <f t="shared" si="18"/>
        <v>672.99296440802232</v>
      </c>
      <c r="KA19" s="354">
        <f t="shared" si="18"/>
        <v>701.2617340003269</v>
      </c>
      <c r="KB19" s="354">
        <f t="shared" si="18"/>
        <v>887.98673414335224</v>
      </c>
      <c r="KC19" s="354">
        <f t="shared" si="18"/>
        <v>747.82892146048789</v>
      </c>
      <c r="KD19" s="354">
        <f t="shared" si="18"/>
        <v>767.89641285719586</v>
      </c>
      <c r="KE19" s="354">
        <f t="shared" si="18"/>
        <v>809.55552748886271</v>
      </c>
      <c r="KF19" s="354">
        <f t="shared" si="18"/>
        <v>842.55566068466919</v>
      </c>
      <c r="KG19" s="354">
        <f t="shared" si="18"/>
        <v>821.55187248047025</v>
      </c>
      <c r="KH19" s="354">
        <f t="shared" si="18"/>
        <v>937.06513355656773</v>
      </c>
      <c r="KI19" s="354">
        <f t="shared" si="18"/>
        <v>811.17855642907477</v>
      </c>
      <c r="KJ19" s="354">
        <f t="shared" si="18"/>
        <v>771.68328341510642</v>
      </c>
      <c r="KK19" s="354">
        <f t="shared" si="18"/>
        <v>749.90706059871445</v>
      </c>
      <c r="KL19" s="354">
        <f t="shared" si="18"/>
        <v>702.58739730463503</v>
      </c>
      <c r="KM19" s="354">
        <f t="shared" si="18"/>
        <v>711.93995149941645</v>
      </c>
      <c r="KN19" s="354">
        <f t="shared" si="18"/>
        <v>906.66752494099501</v>
      </c>
      <c r="KO19" s="354">
        <f t="shared" si="18"/>
        <v>769.30324603093254</v>
      </c>
      <c r="KP19" s="354">
        <f t="shared" si="18"/>
        <v>787.79218646144409</v>
      </c>
      <c r="KQ19" s="354">
        <f t="shared" si="18"/>
        <v>830.60525355681511</v>
      </c>
      <c r="KR19" s="354">
        <f t="shared" si="18"/>
        <v>865.61335385744542</v>
      </c>
      <c r="KS19" s="354">
        <f t="shared" si="18"/>
        <v>854.65687442245132</v>
      </c>
      <c r="KT19" s="354">
        <f t="shared" si="18"/>
        <v>964.66636509027762</v>
      </c>
      <c r="KU19" s="354">
        <f t="shared" si="18"/>
        <v>837.56714097975976</v>
      </c>
      <c r="KV19" s="354">
        <f t="shared" si="18"/>
        <v>783.63759053411752</v>
      </c>
      <c r="KW19" s="354">
        <f t="shared" si="18"/>
        <v>784.88787486495733</v>
      </c>
      <c r="KX19" s="354">
        <f t="shared" si="18"/>
        <v>718.90818596679287</v>
      </c>
      <c r="KY19" s="354">
        <f t="shared" si="18"/>
        <v>749.65345689566902</v>
      </c>
      <c r="KZ19" s="354">
        <f t="shared" si="18"/>
        <v>938.78864462188426</v>
      </c>
      <c r="LA19" s="354">
        <f t="shared" si="18"/>
        <v>797.14450429312524</v>
      </c>
      <c r="LB19" s="354">
        <f t="shared" si="18"/>
        <v>816.86162910458654</v>
      </c>
      <c r="LC19" s="354">
        <f t="shared" si="18"/>
        <v>858.64244292554952</v>
      </c>
      <c r="LD19" s="354">
        <f t="shared" si="18"/>
        <v>893.90255495422514</v>
      </c>
      <c r="LE19" s="354">
        <f t="shared" si="18"/>
        <v>896.76323670311569</v>
      </c>
      <c r="LF19" s="354">
        <f t="shared" si="18"/>
        <v>997.91526349742696</v>
      </c>
      <c r="LG19" s="354">
        <f t="shared" si="18"/>
        <v>868.41306087828184</v>
      </c>
      <c r="LH19" s="354">
        <f t="shared" si="18"/>
        <v>814.98286919342536</v>
      </c>
      <c r="LI19" s="354">
        <f t="shared" si="18"/>
        <v>814.90519610751187</v>
      </c>
      <c r="LJ19" s="354">
        <f t="shared" si="18"/>
        <v>747.34710918398093</v>
      </c>
      <c r="LK19" s="354">
        <f t="shared" si="18"/>
        <v>778.75405775693241</v>
      </c>
      <c r="LL19" s="354">
        <f t="shared" si="18"/>
        <v>968.36770001325749</v>
      </c>
      <c r="LM19" s="354">
        <f t="shared" si="18"/>
        <v>825.35624085966822</v>
      </c>
      <c r="LN19" s="354">
        <f t="shared" si="18"/>
        <v>844.45386493676847</v>
      </c>
      <c r="LO19" s="354">
        <f t="shared" ref="LO19:NA19" si="19">$C19*LO17</f>
        <v>885.9162559503219</v>
      </c>
      <c r="LP19" s="354">
        <f t="shared" si="19"/>
        <v>922.03836335068434</v>
      </c>
      <c r="LQ19" s="354">
        <f t="shared" si="19"/>
        <v>913.46393038621761</v>
      </c>
      <c r="LR19" s="354">
        <f t="shared" si="19"/>
        <v>1021.3009869424591</v>
      </c>
      <c r="LS19" s="354">
        <f t="shared" si="19"/>
        <v>866.01761122958908</v>
      </c>
      <c r="LT19" s="354">
        <f t="shared" si="19"/>
        <v>869.33964594308804</v>
      </c>
      <c r="LU19" s="354">
        <f t="shared" si="19"/>
        <v>848.41430943266255</v>
      </c>
      <c r="LV19" s="354">
        <f t="shared" si="19"/>
        <v>774.19307718955838</v>
      </c>
      <c r="LW19" s="354">
        <f t="shared" si="19"/>
        <v>812.02855289748663</v>
      </c>
      <c r="LX19" s="354">
        <f t="shared" si="19"/>
        <v>1000.2884880628237</v>
      </c>
      <c r="LY19" s="354">
        <f t="shared" si="19"/>
        <v>854.94217858837737</v>
      </c>
      <c r="LZ19" s="354">
        <f t="shared" si="19"/>
        <v>873.847451764722</v>
      </c>
      <c r="MA19" s="354">
        <f t="shared" si="19"/>
        <v>914.71441632087817</v>
      </c>
      <c r="MB19" s="354">
        <f t="shared" si="19"/>
        <v>951.49898692503223</v>
      </c>
      <c r="MC19" s="354">
        <f t="shared" si="19"/>
        <v>903.2554497899456</v>
      </c>
      <c r="MD19" s="354">
        <f t="shared" si="19"/>
        <v>1034.8294445028853</v>
      </c>
      <c r="ME19" s="354">
        <f t="shared" si="19"/>
        <v>910.04690551377109</v>
      </c>
      <c r="MF19" s="354">
        <f t="shared" si="19"/>
        <v>853.03909413344002</v>
      </c>
      <c r="MG19" s="354">
        <f t="shared" si="19"/>
        <v>858.30475652545533</v>
      </c>
      <c r="MH19" s="354">
        <f t="shared" si="19"/>
        <v>791.82999120973648</v>
      </c>
      <c r="MI19" s="354">
        <f t="shared" si="19"/>
        <v>826.46231589182435</v>
      </c>
      <c r="MJ19" s="354">
        <f t="shared" si="19"/>
        <v>1019.7684016474399</v>
      </c>
      <c r="MK19" s="354">
        <f t="shared" si="19"/>
        <v>875.98421590371015</v>
      </c>
      <c r="ML19" s="354">
        <f t="shared" si="19"/>
        <v>895.26240748582427</v>
      </c>
      <c r="MM19" s="354">
        <f t="shared" si="19"/>
        <v>937.37070933428345</v>
      </c>
      <c r="MN19" s="354">
        <f t="shared" si="19"/>
        <v>976.33552098419227</v>
      </c>
      <c r="MO19" s="354">
        <f t="shared" si="19"/>
        <v>968.45196345855948</v>
      </c>
      <c r="MP19" s="354">
        <f t="shared" si="19"/>
        <v>1076.5115419701406</v>
      </c>
      <c r="MQ19" s="354">
        <f t="shared" si="19"/>
        <v>947.07438091474808</v>
      </c>
      <c r="MR19" s="354">
        <f t="shared" si="19"/>
        <v>892.6773390157424</v>
      </c>
      <c r="MS19" s="354">
        <f t="shared" si="19"/>
        <v>894.57091333181563</v>
      </c>
      <c r="MT19" s="354">
        <f t="shared" si="19"/>
        <v>825.51694691239038</v>
      </c>
      <c r="MU19" s="354">
        <f t="shared" si="19"/>
        <v>860.65021537840789</v>
      </c>
      <c r="MV19" s="354">
        <f t="shared" si="19"/>
        <v>1053.9331097427582</v>
      </c>
      <c r="MW19" s="354">
        <f t="shared" si="19"/>
        <v>908.28684854201492</v>
      </c>
      <c r="MX19" s="354">
        <f t="shared" si="19"/>
        <v>926.64323793617859</v>
      </c>
      <c r="MY19" s="354">
        <f t="shared" si="19"/>
        <v>968.16552614012244</v>
      </c>
      <c r="MZ19" s="354">
        <f t="shared" si="19"/>
        <v>1007.8586072617238</v>
      </c>
      <c r="NA19" s="478">
        <f t="shared" si="19"/>
        <v>982.8161383753893</v>
      </c>
    </row>
    <row r="20" spans="1:365" x14ac:dyDescent="0.2">
      <c r="A20" s="260" t="s">
        <v>601</v>
      </c>
      <c r="B20" s="258" t="s">
        <v>596</v>
      </c>
      <c r="C20" s="275">
        <v>2.5000000000000001E-2</v>
      </c>
      <c r="E20" s="263"/>
      <c r="F20" s="354">
        <f>$C20*F17</f>
        <v>21453.817197149325</v>
      </c>
      <c r="G20" s="354">
        <f t="shared" ref="G20:BR20" si="20">$C20*G17</f>
        <v>15297.735473559675</v>
      </c>
      <c r="H20" s="354">
        <f t="shared" si="20"/>
        <v>15506.274517806696</v>
      </c>
      <c r="I20" s="354">
        <f t="shared" si="20"/>
        <v>14497.211657431833</v>
      </c>
      <c r="J20" s="354">
        <f t="shared" si="20"/>
        <v>11970.359038972851</v>
      </c>
      <c r="K20" s="354">
        <f t="shared" si="20"/>
        <v>12662.156170294491</v>
      </c>
      <c r="L20" s="354">
        <f t="shared" si="20"/>
        <v>19906.668381876385</v>
      </c>
      <c r="M20" s="354">
        <f t="shared" si="20"/>
        <v>14498.080492570218</v>
      </c>
      <c r="N20" s="354">
        <f t="shared" si="20"/>
        <v>15610.748581204149</v>
      </c>
      <c r="O20" s="354">
        <f t="shared" si="20"/>
        <v>17434.331986464502</v>
      </c>
      <c r="P20" s="354">
        <f t="shared" si="20"/>
        <v>18071.041565994266</v>
      </c>
      <c r="Q20" s="354">
        <f t="shared" si="20"/>
        <v>18349.832312963521</v>
      </c>
      <c r="R20" s="354">
        <f t="shared" si="20"/>
        <v>22631.917841199596</v>
      </c>
      <c r="S20" s="354">
        <f t="shared" si="20"/>
        <v>17400.359944204811</v>
      </c>
      <c r="T20" s="354">
        <f t="shared" si="20"/>
        <v>15221.784681807994</v>
      </c>
      <c r="U20" s="354">
        <f t="shared" si="20"/>
        <v>15003.774061797956</v>
      </c>
      <c r="V20" s="354">
        <f t="shared" si="20"/>
        <v>12648.87920829155</v>
      </c>
      <c r="W20" s="354">
        <f t="shared" si="20"/>
        <v>13108.84528537175</v>
      </c>
      <c r="X20" s="354">
        <f t="shared" si="20"/>
        <v>20440.897800207156</v>
      </c>
      <c r="Y20" s="354">
        <f t="shared" si="20"/>
        <v>15036.947390494828</v>
      </c>
      <c r="Z20" s="354">
        <f t="shared" si="20"/>
        <v>16114.293026201209</v>
      </c>
      <c r="AA20" s="354">
        <f t="shared" si="20"/>
        <v>17940.474591928942</v>
      </c>
      <c r="AB20" s="354">
        <f t="shared" si="20"/>
        <v>18606.559888525284</v>
      </c>
      <c r="AC20" s="354">
        <f t="shared" si="20"/>
        <v>18171.009477663076</v>
      </c>
      <c r="AD20" s="354">
        <f t="shared" si="20"/>
        <v>22893.124192258445</v>
      </c>
      <c r="AE20" s="354">
        <f t="shared" si="20"/>
        <v>17730.868655113914</v>
      </c>
      <c r="AF20" s="354">
        <f t="shared" si="20"/>
        <v>16164.463782791077</v>
      </c>
      <c r="AG20" s="354">
        <f t="shared" si="20"/>
        <v>15010.095089579205</v>
      </c>
      <c r="AH20" s="354">
        <f t="shared" si="20"/>
        <v>13439.620554324965</v>
      </c>
      <c r="AI20" s="354">
        <f t="shared" si="20"/>
        <v>13062.628383049525</v>
      </c>
      <c r="AJ20" s="354">
        <f t="shared" si="20"/>
        <v>20721.179531191181</v>
      </c>
      <c r="AK20" s="354">
        <f t="shared" si="20"/>
        <v>15452.02074036542</v>
      </c>
      <c r="AL20" s="354">
        <f t="shared" si="20"/>
        <v>16465.266310698058</v>
      </c>
      <c r="AM20" s="354">
        <f t="shared" si="20"/>
        <v>18341.151195868933</v>
      </c>
      <c r="AN20" s="354">
        <f t="shared" si="20"/>
        <v>19075.093735495731</v>
      </c>
      <c r="AO20" s="354">
        <f t="shared" si="20"/>
        <v>19716.425065293311</v>
      </c>
      <c r="AP20" s="354">
        <f t="shared" si="20"/>
        <v>23812.165118003333</v>
      </c>
      <c r="AQ20" s="354">
        <f t="shared" si="20"/>
        <v>17384.88273766161</v>
      </c>
      <c r="AR20" s="354">
        <f t="shared" si="20"/>
        <v>17726.61591363397</v>
      </c>
      <c r="AS20" s="354">
        <f t="shared" si="20"/>
        <v>16543.544352292327</v>
      </c>
      <c r="AT20" s="354">
        <f t="shared" si="20"/>
        <v>13865.679577677627</v>
      </c>
      <c r="AU20" s="354">
        <f t="shared" si="20"/>
        <v>14601.493696977006</v>
      </c>
      <c r="AV20" s="354">
        <f t="shared" si="20"/>
        <v>21862.08593251674</v>
      </c>
      <c r="AW20" s="354">
        <f t="shared" si="20"/>
        <v>16338.747776981118</v>
      </c>
      <c r="AX20" s="354">
        <f t="shared" si="20"/>
        <v>17397.357894268567</v>
      </c>
      <c r="AY20" s="354">
        <f t="shared" si="20"/>
        <v>19189.260966039274</v>
      </c>
      <c r="AZ20" s="354">
        <f t="shared" si="20"/>
        <v>19882.922112548458</v>
      </c>
      <c r="BA20" s="354">
        <f t="shared" si="20"/>
        <v>20531.657122039123</v>
      </c>
      <c r="BB20" s="354">
        <f t="shared" si="20"/>
        <v>24571.654604592331</v>
      </c>
      <c r="BC20" s="354">
        <f t="shared" si="20"/>
        <v>19245.132342566274</v>
      </c>
      <c r="BD20" s="354">
        <f t="shared" si="20"/>
        <v>17074.46580930987</v>
      </c>
      <c r="BE20" s="354">
        <f t="shared" si="20"/>
        <v>16832.281556585174</v>
      </c>
      <c r="BF20" s="354">
        <f t="shared" si="20"/>
        <v>14400.382136536698</v>
      </c>
      <c r="BG20" s="354">
        <f t="shared" si="20"/>
        <v>14930.420680068702</v>
      </c>
      <c r="BH20" s="354">
        <f t="shared" si="20"/>
        <v>22325.077443397644</v>
      </c>
      <c r="BI20" s="354">
        <f t="shared" si="20"/>
        <v>16838.949800233124</v>
      </c>
      <c r="BJ20" s="354">
        <f t="shared" si="20"/>
        <v>17884.760388591018</v>
      </c>
      <c r="BK20" s="354">
        <f t="shared" si="20"/>
        <v>19700.223139058773</v>
      </c>
      <c r="BL20" s="354">
        <f t="shared" si="20"/>
        <v>20441.70807062211</v>
      </c>
      <c r="BM20" s="354">
        <f t="shared" si="20"/>
        <v>20574.845828923255</v>
      </c>
      <c r="BN20" s="354">
        <f t="shared" si="20"/>
        <v>24943.775037380205</v>
      </c>
      <c r="BO20" s="354">
        <f t="shared" si="20"/>
        <v>19675.888791054909</v>
      </c>
      <c r="BP20" s="354">
        <f t="shared" si="20"/>
        <v>18129.319529403339</v>
      </c>
      <c r="BQ20" s="354">
        <f t="shared" si="20"/>
        <v>16934.525207555616</v>
      </c>
      <c r="BR20" s="354">
        <f t="shared" si="20"/>
        <v>15278.873069909612</v>
      </c>
      <c r="BS20" s="354">
        <f t="shared" ref="BS20:ED20" si="21">$C20*BS17</f>
        <v>14971.221621229961</v>
      </c>
      <c r="BT20" s="354">
        <f t="shared" si="21"/>
        <v>22689.261170457594</v>
      </c>
      <c r="BU20" s="354">
        <f t="shared" si="21"/>
        <v>17332.636850712548</v>
      </c>
      <c r="BV20" s="354">
        <f t="shared" si="21"/>
        <v>18311.24779593552</v>
      </c>
      <c r="BW20" s="354">
        <f t="shared" si="21"/>
        <v>20173.965284065282</v>
      </c>
      <c r="BX20" s="354">
        <f t="shared" si="21"/>
        <v>20983.352335266733</v>
      </c>
      <c r="BY20" s="354">
        <f t="shared" si="21"/>
        <v>19435.959025031032</v>
      </c>
      <c r="BZ20" s="354">
        <f t="shared" si="21"/>
        <v>24849.601401177541</v>
      </c>
      <c r="CA20" s="354">
        <f t="shared" si="21"/>
        <v>19783.885052788206</v>
      </c>
      <c r="CB20" s="354">
        <f t="shared" si="21"/>
        <v>17488.792706603545</v>
      </c>
      <c r="CC20" s="354">
        <f t="shared" si="21"/>
        <v>17494.248531399935</v>
      </c>
      <c r="CD20" s="354">
        <f t="shared" si="21"/>
        <v>15866.500068036126</v>
      </c>
      <c r="CE20" s="354">
        <f t="shared" si="21"/>
        <v>15367.195366812579</v>
      </c>
      <c r="CF20" s="354">
        <f t="shared" si="21"/>
        <v>23245.85808062955</v>
      </c>
      <c r="CG20" s="354">
        <f t="shared" si="21"/>
        <v>17897.811256541223</v>
      </c>
      <c r="CH20" s="354">
        <f t="shared" si="21"/>
        <v>18857.803002311583</v>
      </c>
      <c r="CI20" s="354">
        <f t="shared" si="21"/>
        <v>20743.12134064233</v>
      </c>
      <c r="CJ20" s="354">
        <f t="shared" si="21"/>
        <v>21595.741915299965</v>
      </c>
      <c r="CK20" s="354">
        <f t="shared" si="21"/>
        <v>21085.663436228744</v>
      </c>
      <c r="CL20" s="354">
        <f t="shared" si="21"/>
        <v>25879.563973136494</v>
      </c>
      <c r="CM20" s="354">
        <f t="shared" si="21"/>
        <v>20685.939687243066</v>
      </c>
      <c r="CN20" s="354">
        <f t="shared" si="21"/>
        <v>18452.731102370086</v>
      </c>
      <c r="CO20" s="354">
        <f t="shared" si="21"/>
        <v>18365.860165988848</v>
      </c>
      <c r="CP20" s="354">
        <f t="shared" si="21"/>
        <v>16418.320486192806</v>
      </c>
      <c r="CQ20" s="354">
        <f t="shared" si="21"/>
        <v>16080.116052436206</v>
      </c>
      <c r="CR20" s="354">
        <f t="shared" si="21"/>
        <v>23984.701596078936</v>
      </c>
      <c r="CS20" s="354">
        <f t="shared" si="21"/>
        <v>18571.735160702407</v>
      </c>
      <c r="CT20" s="354">
        <f t="shared" si="21"/>
        <v>19531.115684074761</v>
      </c>
      <c r="CU20" s="354">
        <f t="shared" si="21"/>
        <v>21413.117085770748</v>
      </c>
      <c r="CV20" s="354">
        <f t="shared" si="21"/>
        <v>22288.681313879788</v>
      </c>
      <c r="CW20" s="354">
        <f t="shared" si="21"/>
        <v>22207.400201744153</v>
      </c>
      <c r="CX20" s="354">
        <f t="shared" si="21"/>
        <v>26736.37638316242</v>
      </c>
      <c r="CY20" s="354">
        <f t="shared" si="21"/>
        <v>20331.3272850881</v>
      </c>
      <c r="CZ20" s="354">
        <f t="shared" si="21"/>
        <v>20608.180833478869</v>
      </c>
      <c r="DA20" s="354">
        <f t="shared" si="21"/>
        <v>19527.989180348995</v>
      </c>
      <c r="DB20" s="354">
        <f t="shared" si="21"/>
        <v>16794.219859540772</v>
      </c>
      <c r="DC20" s="354">
        <f t="shared" si="21"/>
        <v>17690.601790610417</v>
      </c>
      <c r="DD20" s="354">
        <f t="shared" si="21"/>
        <v>25112.813661553952</v>
      </c>
      <c r="DE20" s="354">
        <f t="shared" si="21"/>
        <v>19480.466804002161</v>
      </c>
      <c r="DF20" s="354">
        <f t="shared" si="21"/>
        <v>20509.665723186081</v>
      </c>
      <c r="DG20" s="354">
        <f t="shared" si="21"/>
        <v>22306.317220331155</v>
      </c>
      <c r="DH20" s="354">
        <f t="shared" si="21"/>
        <v>23154.337567481969</v>
      </c>
      <c r="DI20" s="354">
        <f t="shared" si="21"/>
        <v>23667.315855870256</v>
      </c>
      <c r="DJ20" s="354">
        <f t="shared" si="21"/>
        <v>27792.63694738354</v>
      </c>
      <c r="DK20" s="354">
        <f t="shared" si="21"/>
        <v>22422.832352962141</v>
      </c>
      <c r="DL20" s="354">
        <f t="shared" si="21"/>
        <v>20224.985334207191</v>
      </c>
      <c r="DM20" s="354">
        <f t="shared" si="21"/>
        <v>20031.365285536216</v>
      </c>
      <c r="DN20" s="354">
        <f t="shared" si="21"/>
        <v>17512.863888574437</v>
      </c>
      <c r="DO20" s="354">
        <f t="shared" si="21"/>
        <v>18196.007669264418</v>
      </c>
      <c r="DP20" s="354">
        <f t="shared" si="21"/>
        <v>25738.026754737148</v>
      </c>
      <c r="DQ20" s="354">
        <f t="shared" si="21"/>
        <v>20126.540765739144</v>
      </c>
      <c r="DR20" s="354">
        <f t="shared" si="21"/>
        <v>21132.640239101274</v>
      </c>
      <c r="DS20" s="354">
        <f t="shared" si="21"/>
        <v>22944.312792334782</v>
      </c>
      <c r="DT20" s="354">
        <f t="shared" si="21"/>
        <v>23836.863942107604</v>
      </c>
      <c r="DU20" s="354">
        <f t="shared" si="21"/>
        <v>24386.119999837185</v>
      </c>
      <c r="DV20" s="354">
        <f t="shared" si="21"/>
        <v>28497.116238045492</v>
      </c>
      <c r="DW20" s="354">
        <f t="shared" si="21"/>
        <v>23115.147081170569</v>
      </c>
      <c r="DX20" s="354">
        <f t="shared" si="21"/>
        <v>21571.319885308843</v>
      </c>
      <c r="DY20" s="354">
        <f t="shared" si="21"/>
        <v>20367.963106721076</v>
      </c>
      <c r="DZ20" s="354">
        <f t="shared" si="21"/>
        <v>18591.961062780156</v>
      </c>
      <c r="EA20" s="354">
        <f t="shared" si="21"/>
        <v>18427.137357661177</v>
      </c>
      <c r="EB20" s="354">
        <f t="shared" si="21"/>
        <v>26276.355133369932</v>
      </c>
      <c r="EC20" s="354">
        <f t="shared" si="21"/>
        <v>20776.286804676187</v>
      </c>
      <c r="ED20" s="354">
        <f t="shared" si="21"/>
        <v>21703.459431763251</v>
      </c>
      <c r="EE20" s="354">
        <f t="shared" ref="EE20:GP20" si="22">$C20*EE17</f>
        <v>23552.727925891108</v>
      </c>
      <c r="EF20" s="354">
        <f t="shared" si="22"/>
        <v>24509.050686294577</v>
      </c>
      <c r="EG20" s="354">
        <f t="shared" si="22"/>
        <v>22861.317033573254</v>
      </c>
      <c r="EH20" s="354">
        <f t="shared" si="22"/>
        <v>28322.457081419037</v>
      </c>
      <c r="EI20" s="354">
        <f t="shared" si="22"/>
        <v>22051.994730761577</v>
      </c>
      <c r="EJ20" s="354">
        <f t="shared" si="22"/>
        <v>22215.671575899305</v>
      </c>
      <c r="EK20" s="354">
        <f t="shared" si="22"/>
        <v>21305.869197753422</v>
      </c>
      <c r="EL20" s="354">
        <f t="shared" si="22"/>
        <v>18588.425956791267</v>
      </c>
      <c r="EM20" s="354">
        <f t="shared" si="22"/>
        <v>19611.244773167942</v>
      </c>
      <c r="EN20" s="354">
        <f t="shared" si="22"/>
        <v>27172.851672391433</v>
      </c>
      <c r="EO20" s="354">
        <f t="shared" si="22"/>
        <v>21493.467826282591</v>
      </c>
      <c r="EP20" s="354">
        <f t="shared" si="22"/>
        <v>22520.634690647101</v>
      </c>
      <c r="EQ20" s="354">
        <f t="shared" si="22"/>
        <v>24336.103144496439</v>
      </c>
      <c r="ER20" s="354">
        <f t="shared" si="22"/>
        <v>25298.602216878149</v>
      </c>
      <c r="ES20" s="354">
        <f t="shared" si="22"/>
        <v>25379.28525441121</v>
      </c>
      <c r="ET20" s="354">
        <f t="shared" si="22"/>
        <v>29784.176745154979</v>
      </c>
      <c r="EU20" s="354">
        <f t="shared" si="22"/>
        <v>24434.362202974324</v>
      </c>
      <c r="EV20" s="354">
        <f t="shared" si="22"/>
        <v>22203.133291863658</v>
      </c>
      <c r="EW20" s="354">
        <f t="shared" si="22"/>
        <v>22081.239420140922</v>
      </c>
      <c r="EX20" s="354">
        <f t="shared" si="22"/>
        <v>19528.000437023158</v>
      </c>
      <c r="EY20" s="354">
        <f t="shared" si="22"/>
        <v>20322.870671102963</v>
      </c>
      <c r="EZ20" s="354">
        <f t="shared" si="22"/>
        <v>27976.092219287806</v>
      </c>
      <c r="FA20" s="354">
        <f t="shared" si="22"/>
        <v>22292.728163284894</v>
      </c>
      <c r="FB20" s="354">
        <f t="shared" si="22"/>
        <v>23280.481208922669</v>
      </c>
      <c r="FC20" s="354">
        <f t="shared" si="22"/>
        <v>25096.533508938446</v>
      </c>
      <c r="FD20" s="354">
        <f t="shared" si="22"/>
        <v>26094.260868416139</v>
      </c>
      <c r="FE20" s="354">
        <f t="shared" si="22"/>
        <v>25454.744894955929</v>
      </c>
      <c r="FF20" s="354">
        <f t="shared" si="22"/>
        <v>30292.384364980768</v>
      </c>
      <c r="FG20" s="354">
        <f t="shared" si="22"/>
        <v>25011.520704256389</v>
      </c>
      <c r="FH20" s="354">
        <f t="shared" si="22"/>
        <v>23384.473516683862</v>
      </c>
      <c r="FI20" s="354">
        <f t="shared" si="22"/>
        <v>22323.891590297106</v>
      </c>
      <c r="FJ20" s="354">
        <f t="shared" si="22"/>
        <v>20548.03942522041</v>
      </c>
      <c r="FK20" s="354">
        <f t="shared" si="22"/>
        <v>20511.16211040445</v>
      </c>
      <c r="FL20" s="354">
        <f t="shared" si="22"/>
        <v>28496.261931521225</v>
      </c>
      <c r="FM20" s="354">
        <f t="shared" si="22"/>
        <v>22939.25314243323</v>
      </c>
      <c r="FN20" s="354">
        <f t="shared" si="22"/>
        <v>23859.230653486047</v>
      </c>
      <c r="FO20" s="354">
        <f t="shared" si="22"/>
        <v>25723.475627272659</v>
      </c>
      <c r="FP20" s="354">
        <f t="shared" si="22"/>
        <v>26796.003436456249</v>
      </c>
      <c r="FQ20" s="354">
        <f t="shared" si="22"/>
        <v>26595.386689394225</v>
      </c>
      <c r="FR20" s="354">
        <f t="shared" si="22"/>
        <v>31189.958843119846</v>
      </c>
      <c r="FS20" s="354">
        <f t="shared" si="22"/>
        <v>25859.271341494321</v>
      </c>
      <c r="FT20" s="354">
        <f t="shared" si="22"/>
        <v>23609.839337643603</v>
      </c>
      <c r="FU20" s="354">
        <f t="shared" si="22"/>
        <v>23539.899519840103</v>
      </c>
      <c r="FV20" s="354">
        <f t="shared" si="22"/>
        <v>20964.122273629691</v>
      </c>
      <c r="FW20" s="354">
        <f t="shared" si="22"/>
        <v>21839.913586378789</v>
      </c>
      <c r="FX20" s="354">
        <f t="shared" si="22"/>
        <v>29572.988029899625</v>
      </c>
      <c r="FY20" s="354">
        <f t="shared" si="22"/>
        <v>23839.84215791243</v>
      </c>
      <c r="FZ20" s="354">
        <f t="shared" si="22"/>
        <v>24815.521294845908</v>
      </c>
      <c r="GA20" s="354">
        <f t="shared" si="22"/>
        <v>26635.367394231667</v>
      </c>
      <c r="GB20" s="354">
        <f t="shared" si="22"/>
        <v>27708.067805752387</v>
      </c>
      <c r="GC20" s="354">
        <f t="shared" si="22"/>
        <v>28161.754099505459</v>
      </c>
      <c r="GD20" s="354">
        <f t="shared" si="22"/>
        <v>32338.096081658983</v>
      </c>
      <c r="GE20" s="354">
        <f t="shared" si="22"/>
        <v>26900.991884836127</v>
      </c>
      <c r="GF20" s="354">
        <f t="shared" si="22"/>
        <v>24677.723243424625</v>
      </c>
      <c r="GG20" s="354">
        <f t="shared" si="22"/>
        <v>24542.126247024145</v>
      </c>
      <c r="GH20" s="354">
        <f t="shared" si="22"/>
        <v>21901.841353781994</v>
      </c>
      <c r="GI20" s="354">
        <f t="shared" si="22"/>
        <v>22794.088123085516</v>
      </c>
      <c r="GJ20" s="354">
        <f t="shared" si="22"/>
        <v>30535.610475430138</v>
      </c>
      <c r="GK20" s="354">
        <f t="shared" si="22"/>
        <v>24751.256641887052</v>
      </c>
      <c r="GL20" s="354">
        <f t="shared" si="22"/>
        <v>25702.189706702586</v>
      </c>
      <c r="GM20" s="354">
        <f t="shared" si="22"/>
        <v>27507.79656354259</v>
      </c>
      <c r="GN20" s="354">
        <f t="shared" si="22"/>
        <v>28606.220426676337</v>
      </c>
      <c r="GO20" s="354">
        <f t="shared" si="22"/>
        <v>28520.997797587934</v>
      </c>
      <c r="GP20" s="354">
        <f t="shared" si="22"/>
        <v>33012.106707237894</v>
      </c>
      <c r="GQ20" s="354">
        <f t="shared" ref="GQ20:JB20" si="23">$C20*GQ17</f>
        <v>26471.026255229503</v>
      </c>
      <c r="GR20" s="354">
        <f t="shared" si="23"/>
        <v>26696.564078170413</v>
      </c>
      <c r="GS20" s="354">
        <f t="shared" si="23"/>
        <v>25662.418826271489</v>
      </c>
      <c r="GT20" s="354">
        <f t="shared" si="23"/>
        <v>22743.504981990012</v>
      </c>
      <c r="GU20" s="354">
        <f t="shared" si="23"/>
        <v>23903.111870964516</v>
      </c>
      <c r="GV20" s="354">
        <f t="shared" si="23"/>
        <v>31576.978309648253</v>
      </c>
      <c r="GW20" s="354">
        <f t="shared" si="23"/>
        <v>25702.341446670267</v>
      </c>
      <c r="GX20" s="354">
        <f t="shared" si="23"/>
        <v>26648.791053212266</v>
      </c>
      <c r="GY20" s="354">
        <f t="shared" si="23"/>
        <v>28429.778212862901</v>
      </c>
      <c r="GZ20" s="354">
        <f t="shared" si="23"/>
        <v>29546.321419080949</v>
      </c>
      <c r="HA20" s="354">
        <f t="shared" si="23"/>
        <v>27755.495626036281</v>
      </c>
      <c r="HB20" s="354">
        <f t="shared" si="23"/>
        <v>33267.168535166325</v>
      </c>
      <c r="HC20" s="354">
        <f t="shared" si="23"/>
        <v>28047.043486786857</v>
      </c>
      <c r="HD20" s="354">
        <f t="shared" si="23"/>
        <v>25669.462502516035</v>
      </c>
      <c r="HE20" s="354">
        <f t="shared" si="23"/>
        <v>25763.122534199007</v>
      </c>
      <c r="HF20" s="354">
        <f t="shared" si="23"/>
        <v>23185.580091391275</v>
      </c>
      <c r="HG20" s="354">
        <f t="shared" si="23"/>
        <v>24195.505933433964</v>
      </c>
      <c r="HH20" s="354">
        <f t="shared" si="23"/>
        <v>32076.368501559828</v>
      </c>
      <c r="HI20" s="354">
        <f t="shared" si="23"/>
        <v>26278.835203820916</v>
      </c>
      <c r="HJ20" s="354">
        <f t="shared" si="23"/>
        <v>27244.549482520782</v>
      </c>
      <c r="HK20" s="354">
        <f t="shared" si="23"/>
        <v>29079.544063546462</v>
      </c>
      <c r="HL20" s="354">
        <f t="shared" si="23"/>
        <v>30278.935190872071</v>
      </c>
      <c r="HM20" s="354">
        <f t="shared" si="23"/>
        <v>30237.842926983554</v>
      </c>
      <c r="HN20" s="354">
        <f t="shared" si="23"/>
        <v>34729.285034188659</v>
      </c>
      <c r="HO20" s="354">
        <f t="shared" si="23"/>
        <v>29311.890523375456</v>
      </c>
      <c r="HP20" s="354">
        <f t="shared" si="23"/>
        <v>27048.728378829008</v>
      </c>
      <c r="HQ20" s="354">
        <f t="shared" si="23"/>
        <v>26993.411280937657</v>
      </c>
      <c r="HR20" s="354">
        <f t="shared" si="23"/>
        <v>24773.994223156828</v>
      </c>
      <c r="HS20" s="354">
        <f t="shared" si="23"/>
        <v>24800.571380938174</v>
      </c>
      <c r="HT20" s="354">
        <f t="shared" si="23"/>
        <v>33047.506696137061</v>
      </c>
      <c r="HU20" s="354">
        <f t="shared" si="23"/>
        <v>27290.984013876776</v>
      </c>
      <c r="HV20" s="354">
        <f t="shared" si="23"/>
        <v>28131.395899918178</v>
      </c>
      <c r="HW20" s="354">
        <f t="shared" si="23"/>
        <v>29987.910240158493</v>
      </c>
      <c r="HX20" s="354">
        <f t="shared" si="23"/>
        <v>31234.651741849768</v>
      </c>
      <c r="HY20" s="354">
        <f t="shared" si="23"/>
        <v>30909.332657906518</v>
      </c>
      <c r="HZ20" s="354">
        <f t="shared" si="23"/>
        <v>35563.338550308392</v>
      </c>
      <c r="IA20" s="354">
        <f t="shared" si="23"/>
        <v>29015.233033090062</v>
      </c>
      <c r="IB20" s="354">
        <f t="shared" si="23"/>
        <v>29217.809341989901</v>
      </c>
      <c r="IC20" s="354">
        <f t="shared" si="23"/>
        <v>28240.950955871391</v>
      </c>
      <c r="ID20" s="354">
        <f t="shared" si="23"/>
        <v>25266.783201162842</v>
      </c>
      <c r="IE20" s="354">
        <f t="shared" si="23"/>
        <v>26552.312050141587</v>
      </c>
      <c r="IF20" s="354">
        <f t="shared" si="23"/>
        <v>34348.489157669974</v>
      </c>
      <c r="IG20" s="354">
        <f t="shared" si="23"/>
        <v>28382.19159842885</v>
      </c>
      <c r="IH20" s="354">
        <f t="shared" si="23"/>
        <v>29302.163256011107</v>
      </c>
      <c r="II20" s="354">
        <f t="shared" si="23"/>
        <v>31083.998418448482</v>
      </c>
      <c r="IJ20" s="354">
        <f t="shared" si="23"/>
        <v>32321.243189462213</v>
      </c>
      <c r="IK20" s="354">
        <f t="shared" si="23"/>
        <v>32591.527042635076</v>
      </c>
      <c r="IL20" s="354">
        <f t="shared" si="23"/>
        <v>36851.410357024433</v>
      </c>
      <c r="IM20" s="354">
        <f t="shared" si="23"/>
        <v>31340.176908453603</v>
      </c>
      <c r="IN20" s="354">
        <f t="shared" si="23"/>
        <v>29070.396740034859</v>
      </c>
      <c r="IO20" s="354">
        <f t="shared" si="23"/>
        <v>28985.89423791473</v>
      </c>
      <c r="IP20" s="354">
        <f t="shared" si="23"/>
        <v>26223.914340860007</v>
      </c>
      <c r="IQ20" s="354">
        <f t="shared" si="23"/>
        <v>27307.70903025509</v>
      </c>
      <c r="IR20" s="354">
        <f t="shared" si="23"/>
        <v>35234.434140600613</v>
      </c>
      <c r="IS20" s="354">
        <f t="shared" si="23"/>
        <v>29282.414246686385</v>
      </c>
      <c r="IT20" s="354">
        <f t="shared" si="23"/>
        <v>30177.820539293214</v>
      </c>
      <c r="IU20" s="354">
        <f t="shared" si="23"/>
        <v>31975.252649269052</v>
      </c>
      <c r="IV20" s="354">
        <f t="shared" si="23"/>
        <v>33267.118705622044</v>
      </c>
      <c r="IW20" s="354">
        <f t="shared" si="23"/>
        <v>33568.495894249347</v>
      </c>
      <c r="IX20" s="354">
        <f t="shared" si="23"/>
        <v>37818.410898358343</v>
      </c>
      <c r="IY20" s="354">
        <f t="shared" si="23"/>
        <v>32292.259805012367</v>
      </c>
      <c r="IZ20" s="354">
        <f t="shared" si="23"/>
        <v>30675.344524718003</v>
      </c>
      <c r="JA20" s="354">
        <f t="shared" si="23"/>
        <v>29584.133638208164</v>
      </c>
      <c r="JB20" s="354">
        <f t="shared" si="23"/>
        <v>27559.147409815825</v>
      </c>
      <c r="JC20" s="354">
        <f t="shared" ref="JC20:LN20" si="24">$C20*JC17</f>
        <v>27804.851789648314</v>
      </c>
      <c r="JD20" s="354">
        <f t="shared" si="24"/>
        <v>36048.222041096153</v>
      </c>
      <c r="JE20" s="354">
        <f t="shared" si="24"/>
        <v>30199.616762425216</v>
      </c>
      <c r="JF20" s="354">
        <f t="shared" si="24"/>
        <v>31013.570661342379</v>
      </c>
      <c r="JG20" s="354">
        <f t="shared" si="24"/>
        <v>32848.364723479026</v>
      </c>
      <c r="JH20" s="354">
        <f t="shared" si="24"/>
        <v>34213.678327392838</v>
      </c>
      <c r="JI20" s="354">
        <f t="shared" si="24"/>
        <v>33985.592893955974</v>
      </c>
      <c r="JJ20" s="354">
        <f t="shared" si="24"/>
        <v>38572.008011318117</v>
      </c>
      <c r="JK20" s="354">
        <f t="shared" si="24"/>
        <v>31956.752980687121</v>
      </c>
      <c r="JL20" s="354">
        <f t="shared" si="24"/>
        <v>32145.812875611286</v>
      </c>
      <c r="JM20" s="354">
        <f t="shared" si="24"/>
        <v>31184.123683413156</v>
      </c>
      <c r="JN20" s="354">
        <f t="shared" si="24"/>
        <v>28123.140105000057</v>
      </c>
      <c r="JO20" s="354">
        <f t="shared" si="24"/>
        <v>29529.492541122381</v>
      </c>
      <c r="JP20" s="354">
        <f t="shared" si="24"/>
        <v>37439.757392065832</v>
      </c>
      <c r="JQ20" s="354">
        <f t="shared" si="24"/>
        <v>31361.622523707763</v>
      </c>
      <c r="JR20" s="354">
        <f t="shared" si="24"/>
        <v>32243.244043226932</v>
      </c>
      <c r="JS20" s="354">
        <f t="shared" si="24"/>
        <v>34017.404555310837</v>
      </c>
      <c r="JT20" s="354">
        <f t="shared" si="24"/>
        <v>35377.278033736475</v>
      </c>
      <c r="JU20" s="354">
        <f t="shared" si="24"/>
        <v>35181.235999053184</v>
      </c>
      <c r="JV20" s="354">
        <f t="shared" si="24"/>
        <v>39719.236611119035</v>
      </c>
      <c r="JW20" s="354">
        <f t="shared" si="24"/>
        <v>34207.468545570089</v>
      </c>
      <c r="JX20" s="354">
        <f t="shared" si="24"/>
        <v>31891.035316227651</v>
      </c>
      <c r="JY20" s="354">
        <f t="shared" si="24"/>
        <v>31879.595233323078</v>
      </c>
      <c r="JZ20" s="354">
        <f t="shared" si="24"/>
        <v>29059.530297245496</v>
      </c>
      <c r="KA20" s="354">
        <f t="shared" si="24"/>
        <v>30280.162918800484</v>
      </c>
      <c r="KB20" s="354">
        <f t="shared" si="24"/>
        <v>38342.863549976253</v>
      </c>
      <c r="KC20" s="354">
        <f t="shared" si="24"/>
        <v>32290.912906426845</v>
      </c>
      <c r="KD20" s="354">
        <f t="shared" si="24"/>
        <v>33157.418063349694</v>
      </c>
      <c r="KE20" s="354">
        <f t="shared" si="24"/>
        <v>34956.239697183875</v>
      </c>
      <c r="KF20" s="354">
        <f t="shared" si="24"/>
        <v>36381.170448518256</v>
      </c>
      <c r="KG20" s="354">
        <f t="shared" si="24"/>
        <v>35474.2364210374</v>
      </c>
      <c r="KH20" s="354">
        <f t="shared" si="24"/>
        <v>40462.046528275532</v>
      </c>
      <c r="KI20" s="354">
        <f t="shared" si="24"/>
        <v>35026.321349081802</v>
      </c>
      <c r="KJ20" s="354">
        <f t="shared" si="24"/>
        <v>33320.933412735474</v>
      </c>
      <c r="KK20" s="354">
        <f t="shared" si="24"/>
        <v>32380.646009806766</v>
      </c>
      <c r="KL20" s="354">
        <f t="shared" si="24"/>
        <v>30337.404457706278</v>
      </c>
      <c r="KM20" s="354">
        <f t="shared" si="24"/>
        <v>30741.243496675943</v>
      </c>
      <c r="KN20" s="354">
        <f t="shared" si="24"/>
        <v>39149.491605349926</v>
      </c>
      <c r="KO20" s="354">
        <f t="shared" si="24"/>
        <v>33218.164480322019</v>
      </c>
      <c r="KP20" s="354">
        <f t="shared" si="24"/>
        <v>34016.508524047676</v>
      </c>
      <c r="KQ20" s="354">
        <f t="shared" si="24"/>
        <v>35865.157300740757</v>
      </c>
      <c r="KR20" s="354">
        <f t="shared" si="24"/>
        <v>37376.791158949105</v>
      </c>
      <c r="KS20" s="354">
        <f t="shared" si="24"/>
        <v>36903.695357163982</v>
      </c>
      <c r="KT20" s="354">
        <f t="shared" si="24"/>
        <v>41653.855159886793</v>
      </c>
      <c r="KU20" s="354">
        <f t="shared" si="24"/>
        <v>36165.768435169222</v>
      </c>
      <c r="KV20" s="354">
        <f t="shared" si="24"/>
        <v>33837.114960358413</v>
      </c>
      <c r="KW20" s="354">
        <f t="shared" si="24"/>
        <v>33891.101669453012</v>
      </c>
      <c r="KX20" s="354">
        <f t="shared" si="24"/>
        <v>31042.128693597951</v>
      </c>
      <c r="KY20" s="354">
        <f t="shared" si="24"/>
        <v>32369.695517183674</v>
      </c>
      <c r="KZ20" s="354">
        <f t="shared" si="24"/>
        <v>40536.46695266178</v>
      </c>
      <c r="LA20" s="354">
        <f t="shared" si="24"/>
        <v>34420.337356966105</v>
      </c>
      <c r="LB20" s="354">
        <f t="shared" si="24"/>
        <v>35271.713843995552</v>
      </c>
      <c r="LC20" s="354">
        <f t="shared" si="24"/>
        <v>37075.790393505718</v>
      </c>
      <c r="LD20" s="354">
        <f t="shared" si="24"/>
        <v>38598.306003580285</v>
      </c>
      <c r="LE20" s="354">
        <f t="shared" si="24"/>
        <v>38721.828941187494</v>
      </c>
      <c r="LF20" s="354">
        <f t="shared" si="24"/>
        <v>43089.527479971854</v>
      </c>
      <c r="LG20" s="354">
        <f t="shared" si="24"/>
        <v>37497.681235514719</v>
      </c>
      <c r="LH20" s="354">
        <f t="shared" si="24"/>
        <v>35190.58984501339</v>
      </c>
      <c r="LI20" s="354">
        <f t="shared" si="24"/>
        <v>35187.235956469587</v>
      </c>
      <c r="LJ20" s="354">
        <f t="shared" si="24"/>
        <v>32270.108471332853</v>
      </c>
      <c r="LK20" s="354">
        <f t="shared" si="24"/>
        <v>33626.24623482718</v>
      </c>
      <c r="LL20" s="354">
        <f t="shared" si="24"/>
        <v>41813.677119436092</v>
      </c>
      <c r="LM20" s="354">
        <f t="shared" si="24"/>
        <v>35638.507318392811</v>
      </c>
      <c r="LN20" s="354">
        <f t="shared" si="24"/>
        <v>36463.134045303785</v>
      </c>
      <c r="LO20" s="354">
        <f t="shared" ref="LO20:NA20" si="25">$C20*LO17</f>
        <v>38253.461242727652</v>
      </c>
      <c r="LP20" s="354">
        <f t="shared" si="25"/>
        <v>39813.197421135577</v>
      </c>
      <c r="LQ20" s="354">
        <f t="shared" si="25"/>
        <v>39442.95730319943</v>
      </c>
      <c r="LR20" s="354">
        <f t="shared" si="25"/>
        <v>44099.312388454047</v>
      </c>
      <c r="LS20" s="354">
        <f t="shared" si="25"/>
        <v>37394.24680852492</v>
      </c>
      <c r="LT20" s="354">
        <f t="shared" si="25"/>
        <v>37537.690757438024</v>
      </c>
      <c r="LU20" s="354">
        <f t="shared" si="25"/>
        <v>36634.144238434448</v>
      </c>
      <c r="LV20" s="354">
        <f t="shared" si="25"/>
        <v>33429.30516710096</v>
      </c>
      <c r="LW20" s="354">
        <f t="shared" si="25"/>
        <v>35063.023810225794</v>
      </c>
      <c r="LX20" s="354">
        <f t="shared" si="25"/>
        <v>43192.002237967245</v>
      </c>
      <c r="LY20" s="354">
        <f t="shared" si="25"/>
        <v>36916.014661364963</v>
      </c>
      <c r="LZ20" s="354">
        <f t="shared" si="25"/>
        <v>37732.335763813535</v>
      </c>
      <c r="MA20" s="354">
        <f t="shared" si="25"/>
        <v>39496.95271745538</v>
      </c>
      <c r="MB20" s="354">
        <f t="shared" si="25"/>
        <v>41085.29375588338</v>
      </c>
      <c r="MC20" s="354">
        <f t="shared" si="25"/>
        <v>39002.159751270861</v>
      </c>
      <c r="MD20" s="354">
        <f t="shared" si="25"/>
        <v>44683.465036614361</v>
      </c>
      <c r="ME20" s="354">
        <f t="shared" si="25"/>
        <v>39295.411722400313</v>
      </c>
      <c r="MF20" s="354">
        <f t="shared" si="25"/>
        <v>36833.840339639159</v>
      </c>
      <c r="MG20" s="354">
        <f t="shared" si="25"/>
        <v>37061.209248243475</v>
      </c>
      <c r="MH20" s="354">
        <f t="shared" si="25"/>
        <v>34190.859097713146</v>
      </c>
      <c r="MI20" s="354">
        <f t="shared" si="25"/>
        <v>35686.267135519935</v>
      </c>
      <c r="MJ20" s="354">
        <f t="shared" si="25"/>
        <v>44033.1360520448</v>
      </c>
      <c r="MK20" s="354">
        <f t="shared" si="25"/>
        <v>37824.600268078611</v>
      </c>
      <c r="ML20" s="354">
        <f t="shared" si="25"/>
        <v>38657.023817779947</v>
      </c>
      <c r="MM20" s="354">
        <f t="shared" si="25"/>
        <v>40475.24115145921</v>
      </c>
      <c r="MN20" s="354">
        <f t="shared" si="25"/>
        <v>42157.724007224257</v>
      </c>
      <c r="MO20" s="354">
        <f t="shared" si="25"/>
        <v>41817.315576702669</v>
      </c>
      <c r="MP20" s="354">
        <f t="shared" si="25"/>
        <v>46483.279058842505</v>
      </c>
      <c r="MQ20" s="354">
        <f t="shared" si="25"/>
        <v>40894.241279543865</v>
      </c>
      <c r="MR20" s="354">
        <f t="shared" si="25"/>
        <v>38545.401736272936</v>
      </c>
      <c r="MS20" s="354">
        <f t="shared" si="25"/>
        <v>38627.165414525378</v>
      </c>
      <c r="MT20" s="354">
        <f t="shared" si="25"/>
        <v>35645.446532701149</v>
      </c>
      <c r="MU20" s="354">
        <f t="shared" si="25"/>
        <v>37162.485095396303</v>
      </c>
      <c r="MV20" s="354">
        <f t="shared" si="25"/>
        <v>45508.35261818787</v>
      </c>
      <c r="MW20" s="354">
        <f t="shared" si="25"/>
        <v>39219.41326238578</v>
      </c>
      <c r="MX20" s="354">
        <f t="shared" si="25"/>
        <v>40012.033812612412</v>
      </c>
      <c r="MY20" s="354">
        <f t="shared" si="25"/>
        <v>41804.947343491338</v>
      </c>
      <c r="MZ20" s="354">
        <f t="shared" si="25"/>
        <v>43518.876544012484</v>
      </c>
      <c r="NA20" s="478">
        <f t="shared" si="25"/>
        <v>42437.554120440967</v>
      </c>
    </row>
    <row r="21" spans="1:365" x14ac:dyDescent="0.2">
      <c r="A21" s="260" t="s">
        <v>601</v>
      </c>
      <c r="B21" s="258" t="s">
        <v>597</v>
      </c>
      <c r="C21" s="275">
        <v>1.0999999999999999E-2</v>
      </c>
      <c r="E21" s="263"/>
      <c r="F21" s="355">
        <f>$C21*F17</f>
        <v>9439.6795667457009</v>
      </c>
      <c r="G21" s="355">
        <f t="shared" ref="G21:BR21" si="26">$C21*G17</f>
        <v>6731.0036083662562</v>
      </c>
      <c r="H21" s="355">
        <f t="shared" si="26"/>
        <v>6822.7607878349454</v>
      </c>
      <c r="I21" s="355">
        <f t="shared" si="26"/>
        <v>6378.7731292700055</v>
      </c>
      <c r="J21" s="355">
        <f t="shared" si="26"/>
        <v>5266.9579771480539</v>
      </c>
      <c r="K21" s="355">
        <f t="shared" si="26"/>
        <v>5571.3487149295752</v>
      </c>
      <c r="L21" s="355">
        <f t="shared" si="26"/>
        <v>8758.9340880256095</v>
      </c>
      <c r="M21" s="355">
        <f t="shared" si="26"/>
        <v>6379.155416730895</v>
      </c>
      <c r="N21" s="355">
        <f t="shared" si="26"/>
        <v>6868.7293757298239</v>
      </c>
      <c r="O21" s="355">
        <f t="shared" si="26"/>
        <v>7671.10607404438</v>
      </c>
      <c r="P21" s="355">
        <f t="shared" si="26"/>
        <v>7951.258289037477</v>
      </c>
      <c r="Q21" s="355">
        <f t="shared" si="26"/>
        <v>8073.9262177039482</v>
      </c>
      <c r="R21" s="355">
        <f t="shared" si="26"/>
        <v>9958.0438501278222</v>
      </c>
      <c r="S21" s="355">
        <f t="shared" si="26"/>
        <v>7656.1583754501162</v>
      </c>
      <c r="T21" s="355">
        <f t="shared" si="26"/>
        <v>6697.5852599955169</v>
      </c>
      <c r="U21" s="355">
        <f t="shared" si="26"/>
        <v>6601.6605871910997</v>
      </c>
      <c r="V21" s="355">
        <f t="shared" si="26"/>
        <v>5565.5068516482816</v>
      </c>
      <c r="W21" s="355">
        <f t="shared" si="26"/>
        <v>5767.8919255635692</v>
      </c>
      <c r="X21" s="355">
        <f t="shared" si="26"/>
        <v>8993.9950320911485</v>
      </c>
      <c r="Y21" s="355">
        <f t="shared" si="26"/>
        <v>6616.2568518177241</v>
      </c>
      <c r="Z21" s="355">
        <f t="shared" si="26"/>
        <v>7090.2889315285311</v>
      </c>
      <c r="AA21" s="355">
        <f t="shared" si="26"/>
        <v>7893.808820448734</v>
      </c>
      <c r="AB21" s="355">
        <f t="shared" si="26"/>
        <v>8186.8863509511248</v>
      </c>
      <c r="AC21" s="355">
        <f t="shared" si="26"/>
        <v>7995.2441701717526</v>
      </c>
      <c r="AD21" s="355">
        <f t="shared" si="26"/>
        <v>10072.974644593714</v>
      </c>
      <c r="AE21" s="355">
        <f t="shared" si="26"/>
        <v>7801.5822082501218</v>
      </c>
      <c r="AF21" s="355">
        <f t="shared" si="26"/>
        <v>7112.364064428074</v>
      </c>
      <c r="AG21" s="355">
        <f t="shared" si="26"/>
        <v>6604.4418394148497</v>
      </c>
      <c r="AH21" s="355">
        <f t="shared" si="26"/>
        <v>5913.4330439029836</v>
      </c>
      <c r="AI21" s="355">
        <f t="shared" si="26"/>
        <v>5747.5564885417907</v>
      </c>
      <c r="AJ21" s="355">
        <f t="shared" si="26"/>
        <v>9117.3189937241186</v>
      </c>
      <c r="AK21" s="355">
        <f t="shared" si="26"/>
        <v>6798.8891257607847</v>
      </c>
      <c r="AL21" s="355">
        <f t="shared" si="26"/>
        <v>7244.7171767071441</v>
      </c>
      <c r="AM21" s="355">
        <f t="shared" si="26"/>
        <v>8070.1065261823296</v>
      </c>
      <c r="AN21" s="355">
        <f t="shared" si="26"/>
        <v>8393.0412436181214</v>
      </c>
      <c r="AO21" s="355">
        <f t="shared" si="26"/>
        <v>8675.2270287290557</v>
      </c>
      <c r="AP21" s="355">
        <f t="shared" si="26"/>
        <v>10477.352651921465</v>
      </c>
      <c r="AQ21" s="355">
        <f t="shared" si="26"/>
        <v>7649.3484045711084</v>
      </c>
      <c r="AR21" s="355">
        <f t="shared" si="26"/>
        <v>7799.7110019989468</v>
      </c>
      <c r="AS21" s="355">
        <f t="shared" si="26"/>
        <v>7279.1595150086223</v>
      </c>
      <c r="AT21" s="355">
        <f t="shared" si="26"/>
        <v>6100.899014178156</v>
      </c>
      <c r="AU21" s="355">
        <f t="shared" si="26"/>
        <v>6424.6572266698822</v>
      </c>
      <c r="AV21" s="355">
        <f t="shared" si="26"/>
        <v>9619.317810307366</v>
      </c>
      <c r="AW21" s="355">
        <f t="shared" si="26"/>
        <v>7189.0490218716914</v>
      </c>
      <c r="AX21" s="355">
        <f t="shared" si="26"/>
        <v>7654.8374734781682</v>
      </c>
      <c r="AY21" s="355">
        <f t="shared" si="26"/>
        <v>8443.2748250572786</v>
      </c>
      <c r="AZ21" s="355">
        <f t="shared" si="26"/>
        <v>8748.4857295213205</v>
      </c>
      <c r="BA21" s="355">
        <f t="shared" si="26"/>
        <v>9033.9291336972128</v>
      </c>
      <c r="BB21" s="355">
        <f t="shared" si="26"/>
        <v>10811.528026020624</v>
      </c>
      <c r="BC21" s="355">
        <f t="shared" si="26"/>
        <v>8467.8582307291599</v>
      </c>
      <c r="BD21" s="355">
        <f t="shared" si="26"/>
        <v>7512.7649560963418</v>
      </c>
      <c r="BE21" s="355">
        <f t="shared" si="26"/>
        <v>7406.2038848974753</v>
      </c>
      <c r="BF21" s="355">
        <f t="shared" si="26"/>
        <v>6336.1681400761472</v>
      </c>
      <c r="BG21" s="355">
        <f t="shared" si="26"/>
        <v>6569.3850992302278</v>
      </c>
      <c r="BH21" s="355">
        <f t="shared" si="26"/>
        <v>9823.0340750949617</v>
      </c>
      <c r="BI21" s="355">
        <f t="shared" si="26"/>
        <v>7409.1379121025739</v>
      </c>
      <c r="BJ21" s="355">
        <f t="shared" si="26"/>
        <v>7869.294570980046</v>
      </c>
      <c r="BK21" s="355">
        <f t="shared" si="26"/>
        <v>8668.0981811858601</v>
      </c>
      <c r="BL21" s="355">
        <f t="shared" si="26"/>
        <v>8994.351551073727</v>
      </c>
      <c r="BM21" s="355">
        <f t="shared" si="26"/>
        <v>9052.9321647262313</v>
      </c>
      <c r="BN21" s="355">
        <f t="shared" si="26"/>
        <v>10975.261016447288</v>
      </c>
      <c r="BO21" s="355">
        <f t="shared" si="26"/>
        <v>8657.3910680641602</v>
      </c>
      <c r="BP21" s="355">
        <f t="shared" si="26"/>
        <v>7976.9005929374689</v>
      </c>
      <c r="BQ21" s="355">
        <f t="shared" si="26"/>
        <v>7451.1910913244701</v>
      </c>
      <c r="BR21" s="355">
        <f t="shared" si="26"/>
        <v>6722.704150760228</v>
      </c>
      <c r="BS21" s="355">
        <f t="shared" ref="BS21:ED21" si="27">$C21*BS17</f>
        <v>6587.3375133411819</v>
      </c>
      <c r="BT21" s="355">
        <f t="shared" si="27"/>
        <v>9983.2749150013406</v>
      </c>
      <c r="BU21" s="355">
        <f t="shared" si="27"/>
        <v>7626.3602143135204</v>
      </c>
      <c r="BV21" s="355">
        <f t="shared" si="27"/>
        <v>8056.9490302116283</v>
      </c>
      <c r="BW21" s="355">
        <f t="shared" si="27"/>
        <v>8876.544724988722</v>
      </c>
      <c r="BX21" s="355">
        <f t="shared" si="27"/>
        <v>9232.6750275173617</v>
      </c>
      <c r="BY21" s="355">
        <f t="shared" si="27"/>
        <v>8551.8219710136527</v>
      </c>
      <c r="BZ21" s="355">
        <f t="shared" si="27"/>
        <v>10933.824616518117</v>
      </c>
      <c r="CA21" s="355">
        <f t="shared" si="27"/>
        <v>8704.9094232268089</v>
      </c>
      <c r="CB21" s="355">
        <f t="shared" si="27"/>
        <v>7695.0687909055578</v>
      </c>
      <c r="CC21" s="355">
        <f t="shared" si="27"/>
        <v>7697.4693538159709</v>
      </c>
      <c r="CD21" s="355">
        <f t="shared" si="27"/>
        <v>6981.2600299358955</v>
      </c>
      <c r="CE21" s="355">
        <f t="shared" si="27"/>
        <v>6761.565961397534</v>
      </c>
      <c r="CF21" s="355">
        <f t="shared" si="27"/>
        <v>10228.177555477001</v>
      </c>
      <c r="CG21" s="355">
        <f t="shared" si="27"/>
        <v>7875.0369528781366</v>
      </c>
      <c r="CH21" s="355">
        <f t="shared" si="27"/>
        <v>8297.4333210170953</v>
      </c>
      <c r="CI21" s="355">
        <f t="shared" si="27"/>
        <v>9126.9733898826235</v>
      </c>
      <c r="CJ21" s="355">
        <f t="shared" si="27"/>
        <v>9502.126442731982</v>
      </c>
      <c r="CK21" s="355">
        <f t="shared" si="27"/>
        <v>9277.6919119406448</v>
      </c>
      <c r="CL21" s="355">
        <f t="shared" si="27"/>
        <v>11387.008148180055</v>
      </c>
      <c r="CM21" s="355">
        <f t="shared" si="27"/>
        <v>9101.8134623869482</v>
      </c>
      <c r="CN21" s="355">
        <f t="shared" si="27"/>
        <v>8119.2016850428372</v>
      </c>
      <c r="CO21" s="355">
        <f t="shared" si="27"/>
        <v>8080.9784730350921</v>
      </c>
      <c r="CP21" s="355">
        <f t="shared" si="27"/>
        <v>7224.0610139248347</v>
      </c>
      <c r="CQ21" s="355">
        <f t="shared" si="27"/>
        <v>7075.2510630719298</v>
      </c>
      <c r="CR21" s="355">
        <f t="shared" si="27"/>
        <v>10553.26870227473</v>
      </c>
      <c r="CS21" s="355">
        <f t="shared" si="27"/>
        <v>8171.5634707090585</v>
      </c>
      <c r="CT21" s="355">
        <f t="shared" si="27"/>
        <v>8593.6909009928931</v>
      </c>
      <c r="CU21" s="355">
        <f t="shared" si="27"/>
        <v>9421.7715177391292</v>
      </c>
      <c r="CV21" s="355">
        <f t="shared" si="27"/>
        <v>9807.0197781071056</v>
      </c>
      <c r="CW21" s="355">
        <f t="shared" si="27"/>
        <v>9771.2560887674244</v>
      </c>
      <c r="CX21" s="355">
        <f t="shared" si="27"/>
        <v>11764.005608591464</v>
      </c>
      <c r="CY21" s="355">
        <f t="shared" si="27"/>
        <v>8945.7840054387634</v>
      </c>
      <c r="CZ21" s="355">
        <f t="shared" si="27"/>
        <v>9067.5995667307016</v>
      </c>
      <c r="DA21" s="355">
        <f t="shared" si="27"/>
        <v>8592.3152393535565</v>
      </c>
      <c r="DB21" s="355">
        <f t="shared" si="27"/>
        <v>7389.4567381979386</v>
      </c>
      <c r="DC21" s="355">
        <f t="shared" si="27"/>
        <v>7783.8647878685824</v>
      </c>
      <c r="DD21" s="355">
        <f t="shared" si="27"/>
        <v>11049.638011083736</v>
      </c>
      <c r="DE21" s="355">
        <f t="shared" si="27"/>
        <v>8571.4053937609497</v>
      </c>
      <c r="DF21" s="355">
        <f t="shared" si="27"/>
        <v>9024.2529182018752</v>
      </c>
      <c r="DG21" s="355">
        <f t="shared" si="27"/>
        <v>9814.7795769457061</v>
      </c>
      <c r="DH21" s="355">
        <f t="shared" si="27"/>
        <v>10187.908529692066</v>
      </c>
      <c r="DI21" s="355">
        <f t="shared" si="27"/>
        <v>10413.618976582911</v>
      </c>
      <c r="DJ21" s="355">
        <f t="shared" si="27"/>
        <v>12228.760256848756</v>
      </c>
      <c r="DK21" s="355">
        <f t="shared" si="27"/>
        <v>9866.0462353033417</v>
      </c>
      <c r="DL21" s="355">
        <f t="shared" si="27"/>
        <v>8898.9935470511627</v>
      </c>
      <c r="DM21" s="355">
        <f t="shared" si="27"/>
        <v>8813.8007256359342</v>
      </c>
      <c r="DN21" s="355">
        <f t="shared" si="27"/>
        <v>7705.6601109727508</v>
      </c>
      <c r="DO21" s="355">
        <f t="shared" si="27"/>
        <v>8006.2433744763421</v>
      </c>
      <c r="DP21" s="355">
        <f t="shared" si="27"/>
        <v>11324.731772084344</v>
      </c>
      <c r="DQ21" s="355">
        <f t="shared" si="27"/>
        <v>8855.6779369252217</v>
      </c>
      <c r="DR21" s="355">
        <f t="shared" si="27"/>
        <v>9298.3617052045593</v>
      </c>
      <c r="DS21" s="355">
        <f t="shared" si="27"/>
        <v>10095.497628627303</v>
      </c>
      <c r="DT21" s="355">
        <f t="shared" si="27"/>
        <v>10488.220134527344</v>
      </c>
      <c r="DU21" s="355">
        <f t="shared" si="27"/>
        <v>10729.892799928361</v>
      </c>
      <c r="DV21" s="355">
        <f t="shared" si="27"/>
        <v>12538.731144740013</v>
      </c>
      <c r="DW21" s="355">
        <f t="shared" si="27"/>
        <v>10170.664715715049</v>
      </c>
      <c r="DX21" s="355">
        <f t="shared" si="27"/>
        <v>9491.3807495358906</v>
      </c>
      <c r="DY21" s="355">
        <f t="shared" si="27"/>
        <v>8961.9037669572717</v>
      </c>
      <c r="DZ21" s="355">
        <f t="shared" si="27"/>
        <v>8180.4628676232669</v>
      </c>
      <c r="EA21" s="355">
        <f t="shared" si="27"/>
        <v>8107.9404373709167</v>
      </c>
      <c r="EB21" s="355">
        <f t="shared" si="27"/>
        <v>11561.59625868277</v>
      </c>
      <c r="EC21" s="355">
        <f t="shared" si="27"/>
        <v>9141.566194057521</v>
      </c>
      <c r="ED21" s="355">
        <f t="shared" si="27"/>
        <v>9549.52214997583</v>
      </c>
      <c r="EE21" s="355">
        <f t="shared" ref="EE21:GP21" si="28">$C21*EE17</f>
        <v>10363.200287392086</v>
      </c>
      <c r="EF21" s="355">
        <f t="shared" si="28"/>
        <v>10783.982301969612</v>
      </c>
      <c r="EG21" s="355">
        <f t="shared" si="28"/>
        <v>10058.979494772229</v>
      </c>
      <c r="EH21" s="355">
        <f t="shared" si="28"/>
        <v>12461.881115824375</v>
      </c>
      <c r="EI21" s="355">
        <f t="shared" si="28"/>
        <v>9702.8776815350921</v>
      </c>
      <c r="EJ21" s="355">
        <f t="shared" si="28"/>
        <v>9774.895493395692</v>
      </c>
      <c r="EK21" s="355">
        <f t="shared" si="28"/>
        <v>9374.582447011504</v>
      </c>
      <c r="EL21" s="355">
        <f t="shared" si="28"/>
        <v>8178.9074209881574</v>
      </c>
      <c r="EM21" s="355">
        <f t="shared" si="28"/>
        <v>8628.947700193894</v>
      </c>
      <c r="EN21" s="355">
        <f t="shared" si="28"/>
        <v>11956.054735852229</v>
      </c>
      <c r="EO21" s="355">
        <f t="shared" si="28"/>
        <v>9457.1258435643394</v>
      </c>
      <c r="EP21" s="355">
        <f t="shared" si="28"/>
        <v>9909.0792638847233</v>
      </c>
      <c r="EQ21" s="355">
        <f t="shared" si="28"/>
        <v>10707.885383578432</v>
      </c>
      <c r="ER21" s="355">
        <f t="shared" si="28"/>
        <v>11131.384975426385</v>
      </c>
      <c r="ES21" s="355">
        <f t="shared" si="28"/>
        <v>11166.885511940931</v>
      </c>
      <c r="ET21" s="355">
        <f t="shared" si="28"/>
        <v>13105.037767868189</v>
      </c>
      <c r="EU21" s="355">
        <f t="shared" si="28"/>
        <v>10751.119369308701</v>
      </c>
      <c r="EV21" s="355">
        <f t="shared" si="28"/>
        <v>9769.3786484200082</v>
      </c>
      <c r="EW21" s="355">
        <f t="shared" si="28"/>
        <v>9715.7453448620054</v>
      </c>
      <c r="EX21" s="355">
        <f t="shared" si="28"/>
        <v>8592.3201922901899</v>
      </c>
      <c r="EY21" s="355">
        <f t="shared" si="28"/>
        <v>8942.0630952853026</v>
      </c>
      <c r="EZ21" s="355">
        <f t="shared" si="28"/>
        <v>12309.480576486632</v>
      </c>
      <c r="FA21" s="355">
        <f t="shared" si="28"/>
        <v>9808.8003918453524</v>
      </c>
      <c r="FB21" s="355">
        <f t="shared" si="28"/>
        <v>10243.411731925973</v>
      </c>
      <c r="FC21" s="355">
        <f t="shared" si="28"/>
        <v>11042.474743932915</v>
      </c>
      <c r="FD21" s="355">
        <f t="shared" si="28"/>
        <v>11481.4747821031</v>
      </c>
      <c r="FE21" s="355">
        <f t="shared" si="28"/>
        <v>11200.087753780608</v>
      </c>
      <c r="FF21" s="355">
        <f t="shared" si="28"/>
        <v>13328.649120591537</v>
      </c>
      <c r="FG21" s="355">
        <f t="shared" si="28"/>
        <v>11005.069109872809</v>
      </c>
      <c r="FH21" s="355">
        <f t="shared" si="28"/>
        <v>10289.168347340898</v>
      </c>
      <c r="FI21" s="355">
        <f t="shared" si="28"/>
        <v>9822.5122997307262</v>
      </c>
      <c r="FJ21" s="355">
        <f t="shared" si="28"/>
        <v>9041.1373470969793</v>
      </c>
      <c r="FK21" s="355">
        <f t="shared" si="28"/>
        <v>9024.9113285779567</v>
      </c>
      <c r="FL21" s="355">
        <f t="shared" si="28"/>
        <v>12538.355249869339</v>
      </c>
      <c r="FM21" s="355">
        <f t="shared" si="28"/>
        <v>10093.27138267062</v>
      </c>
      <c r="FN21" s="355">
        <f t="shared" si="28"/>
        <v>10498.06148753386</v>
      </c>
      <c r="FO21" s="355">
        <f t="shared" si="28"/>
        <v>11318.329275999969</v>
      </c>
      <c r="FP21" s="355">
        <f t="shared" si="28"/>
        <v>11790.241512040748</v>
      </c>
      <c r="FQ21" s="355">
        <f t="shared" si="28"/>
        <v>11701.970143333458</v>
      </c>
      <c r="FR21" s="355">
        <f t="shared" si="28"/>
        <v>13723.581890972731</v>
      </c>
      <c r="FS21" s="355">
        <f t="shared" si="28"/>
        <v>11378.079390257501</v>
      </c>
      <c r="FT21" s="355">
        <f t="shared" si="28"/>
        <v>10388.329308563185</v>
      </c>
      <c r="FU21" s="355">
        <f t="shared" si="28"/>
        <v>10357.555788729644</v>
      </c>
      <c r="FV21" s="355">
        <f t="shared" si="28"/>
        <v>9224.2138003970631</v>
      </c>
      <c r="FW21" s="355">
        <f t="shared" si="28"/>
        <v>9609.5619780066663</v>
      </c>
      <c r="FX21" s="355">
        <f t="shared" si="28"/>
        <v>13012.114733155833</v>
      </c>
      <c r="FY21" s="355">
        <f t="shared" si="28"/>
        <v>10489.530549481467</v>
      </c>
      <c r="FZ21" s="355">
        <f t="shared" si="28"/>
        <v>10918.829369732199</v>
      </c>
      <c r="GA21" s="355">
        <f t="shared" si="28"/>
        <v>11719.561653461933</v>
      </c>
      <c r="GB21" s="355">
        <f t="shared" si="28"/>
        <v>12191.549834531048</v>
      </c>
      <c r="GC21" s="355">
        <f t="shared" si="28"/>
        <v>12391.171803782401</v>
      </c>
      <c r="GD21" s="355">
        <f t="shared" si="28"/>
        <v>14228.762275929952</v>
      </c>
      <c r="GE21" s="355">
        <f t="shared" si="28"/>
        <v>11836.436429327894</v>
      </c>
      <c r="GF21" s="355">
        <f t="shared" si="28"/>
        <v>10858.198227106834</v>
      </c>
      <c r="GG21" s="355">
        <f t="shared" si="28"/>
        <v>10798.535548690623</v>
      </c>
      <c r="GH21" s="355">
        <f t="shared" si="28"/>
        <v>9636.8101956640767</v>
      </c>
      <c r="GI21" s="355">
        <f t="shared" si="28"/>
        <v>10029.398774157626</v>
      </c>
      <c r="GJ21" s="355">
        <f t="shared" si="28"/>
        <v>13435.668609189259</v>
      </c>
      <c r="GK21" s="355">
        <f t="shared" si="28"/>
        <v>10890.552922430301</v>
      </c>
      <c r="GL21" s="355">
        <f t="shared" si="28"/>
        <v>11308.963470949137</v>
      </c>
      <c r="GM21" s="355">
        <f t="shared" si="28"/>
        <v>12103.430487958738</v>
      </c>
      <c r="GN21" s="355">
        <f t="shared" si="28"/>
        <v>12586.736987737586</v>
      </c>
      <c r="GO21" s="355">
        <f t="shared" si="28"/>
        <v>12549.23903093869</v>
      </c>
      <c r="GP21" s="355">
        <f t="shared" si="28"/>
        <v>14525.326951184672</v>
      </c>
      <c r="GQ21" s="355">
        <f t="shared" ref="GQ21:JB21" si="29">$C21*GQ17</f>
        <v>11647.251552300979</v>
      </c>
      <c r="GR21" s="355">
        <f t="shared" si="29"/>
        <v>11746.48819439498</v>
      </c>
      <c r="GS21" s="355">
        <f t="shared" si="29"/>
        <v>11291.464283559455</v>
      </c>
      <c r="GT21" s="355">
        <f t="shared" si="29"/>
        <v>10007.142192075604</v>
      </c>
      <c r="GU21" s="355">
        <f t="shared" si="29"/>
        <v>10517.369223224387</v>
      </c>
      <c r="GV21" s="355">
        <f t="shared" si="29"/>
        <v>13893.870456245229</v>
      </c>
      <c r="GW21" s="355">
        <f t="shared" si="29"/>
        <v>11309.030236534916</v>
      </c>
      <c r="GX21" s="355">
        <f t="shared" si="29"/>
        <v>11725.468063413397</v>
      </c>
      <c r="GY21" s="355">
        <f t="shared" si="29"/>
        <v>12509.102413659675</v>
      </c>
      <c r="GZ21" s="355">
        <f t="shared" si="29"/>
        <v>13000.381424395615</v>
      </c>
      <c r="HA21" s="355">
        <f t="shared" si="29"/>
        <v>12212.418075455964</v>
      </c>
      <c r="HB21" s="355">
        <f t="shared" si="29"/>
        <v>14637.554155473181</v>
      </c>
      <c r="HC21" s="355">
        <f t="shared" si="29"/>
        <v>12340.699134186216</v>
      </c>
      <c r="HD21" s="355">
        <f t="shared" si="29"/>
        <v>11294.563501107054</v>
      </c>
      <c r="HE21" s="355">
        <f t="shared" si="29"/>
        <v>11335.773915047563</v>
      </c>
      <c r="HF21" s="355">
        <f t="shared" si="29"/>
        <v>10201.65524021216</v>
      </c>
      <c r="HG21" s="355">
        <f t="shared" si="29"/>
        <v>10646.022610710943</v>
      </c>
      <c r="HH21" s="355">
        <f t="shared" si="29"/>
        <v>14113.602140686322</v>
      </c>
      <c r="HI21" s="355">
        <f t="shared" si="29"/>
        <v>11562.687489681202</v>
      </c>
      <c r="HJ21" s="355">
        <f t="shared" si="29"/>
        <v>11987.601772309143</v>
      </c>
      <c r="HK21" s="355">
        <f t="shared" si="29"/>
        <v>12794.999387960443</v>
      </c>
      <c r="HL21" s="355">
        <f t="shared" si="29"/>
        <v>13322.731483983709</v>
      </c>
      <c r="HM21" s="355">
        <f t="shared" si="29"/>
        <v>13304.650887872762</v>
      </c>
      <c r="HN21" s="355">
        <f t="shared" si="29"/>
        <v>15280.885415043009</v>
      </c>
      <c r="HO21" s="355">
        <f t="shared" si="29"/>
        <v>12897.2318302852</v>
      </c>
      <c r="HP21" s="355">
        <f t="shared" si="29"/>
        <v>11901.440486684762</v>
      </c>
      <c r="HQ21" s="355">
        <f t="shared" si="29"/>
        <v>11877.100963612567</v>
      </c>
      <c r="HR21" s="355">
        <f t="shared" si="29"/>
        <v>10900.557458189001</v>
      </c>
      <c r="HS21" s="355">
        <f t="shared" si="29"/>
        <v>10912.251407612795</v>
      </c>
      <c r="HT21" s="355">
        <f t="shared" si="29"/>
        <v>14540.902946300304</v>
      </c>
      <c r="HU21" s="355">
        <f t="shared" si="29"/>
        <v>12008.032966105779</v>
      </c>
      <c r="HV21" s="355">
        <f t="shared" si="29"/>
        <v>12377.814195963996</v>
      </c>
      <c r="HW21" s="355">
        <f t="shared" si="29"/>
        <v>13194.680505669736</v>
      </c>
      <c r="HX21" s="355">
        <f t="shared" si="29"/>
        <v>13743.246766413895</v>
      </c>
      <c r="HY21" s="355">
        <f t="shared" si="29"/>
        <v>13600.106369478866</v>
      </c>
      <c r="HZ21" s="355">
        <f t="shared" si="29"/>
        <v>15647.86896213569</v>
      </c>
      <c r="IA21" s="355">
        <f t="shared" si="29"/>
        <v>12766.702534559627</v>
      </c>
      <c r="IB21" s="355">
        <f t="shared" si="29"/>
        <v>12855.836110475555</v>
      </c>
      <c r="IC21" s="355">
        <f t="shared" si="29"/>
        <v>12426.01842058341</v>
      </c>
      <c r="ID21" s="355">
        <f t="shared" si="29"/>
        <v>11117.384608511649</v>
      </c>
      <c r="IE21" s="355">
        <f t="shared" si="29"/>
        <v>11683.017302062297</v>
      </c>
      <c r="IF21" s="355">
        <f t="shared" si="29"/>
        <v>15113.335229374788</v>
      </c>
      <c r="IG21" s="355">
        <f t="shared" si="29"/>
        <v>12488.164303308693</v>
      </c>
      <c r="IH21" s="355">
        <f t="shared" si="29"/>
        <v>12892.951832644885</v>
      </c>
      <c r="II21" s="355">
        <f t="shared" si="29"/>
        <v>13676.95930411733</v>
      </c>
      <c r="IJ21" s="355">
        <f t="shared" si="29"/>
        <v>14221.347003363371</v>
      </c>
      <c r="IK21" s="355">
        <f t="shared" si="29"/>
        <v>14340.271898759433</v>
      </c>
      <c r="IL21" s="355">
        <f t="shared" si="29"/>
        <v>16214.62055709075</v>
      </c>
      <c r="IM21" s="355">
        <f t="shared" si="29"/>
        <v>13789.677839719583</v>
      </c>
      <c r="IN21" s="355">
        <f t="shared" si="29"/>
        <v>12790.974565615337</v>
      </c>
      <c r="IO21" s="355">
        <f t="shared" si="29"/>
        <v>12753.79346468248</v>
      </c>
      <c r="IP21" s="355">
        <f t="shared" si="29"/>
        <v>11538.522309978402</v>
      </c>
      <c r="IQ21" s="355">
        <f t="shared" si="29"/>
        <v>12015.391973312238</v>
      </c>
      <c r="IR21" s="355">
        <f t="shared" si="29"/>
        <v>15503.151021864269</v>
      </c>
      <c r="IS21" s="355">
        <f t="shared" si="29"/>
        <v>12884.262268542008</v>
      </c>
      <c r="IT21" s="355">
        <f t="shared" si="29"/>
        <v>13278.241037289012</v>
      </c>
      <c r="IU21" s="355">
        <f t="shared" si="29"/>
        <v>14069.111165678381</v>
      </c>
      <c r="IV21" s="355">
        <f t="shared" si="29"/>
        <v>14637.532230473698</v>
      </c>
      <c r="IW21" s="355">
        <f t="shared" si="29"/>
        <v>14770.138193469713</v>
      </c>
      <c r="IX21" s="355">
        <f t="shared" si="29"/>
        <v>16640.100795277667</v>
      </c>
      <c r="IY21" s="355">
        <f t="shared" si="29"/>
        <v>14208.59431420544</v>
      </c>
      <c r="IZ21" s="355">
        <f t="shared" si="29"/>
        <v>13497.151590875919</v>
      </c>
      <c r="JA21" s="355">
        <f t="shared" si="29"/>
        <v>13017.018800811591</v>
      </c>
      <c r="JB21" s="355">
        <f t="shared" si="29"/>
        <v>12126.024860318961</v>
      </c>
      <c r="JC21" s="355">
        <f t="shared" ref="JC21:LN21" si="30">$C21*JC17</f>
        <v>12234.134787445257</v>
      </c>
      <c r="JD21" s="355">
        <f t="shared" si="30"/>
        <v>15861.217698082306</v>
      </c>
      <c r="JE21" s="355">
        <f t="shared" si="30"/>
        <v>13287.831375467094</v>
      </c>
      <c r="JF21" s="355">
        <f t="shared" si="30"/>
        <v>13645.971090990644</v>
      </c>
      <c r="JG21" s="355">
        <f t="shared" si="30"/>
        <v>14453.280478330771</v>
      </c>
      <c r="JH21" s="355">
        <f t="shared" si="30"/>
        <v>15054.018464052846</v>
      </c>
      <c r="JI21" s="355">
        <f t="shared" si="30"/>
        <v>14953.660873340626</v>
      </c>
      <c r="JJ21" s="355">
        <f t="shared" si="30"/>
        <v>16971.68352497997</v>
      </c>
      <c r="JK21" s="355">
        <f t="shared" si="30"/>
        <v>14060.971311502331</v>
      </c>
      <c r="JL21" s="355">
        <f t="shared" si="30"/>
        <v>14144.157665268964</v>
      </c>
      <c r="JM21" s="355">
        <f t="shared" si="30"/>
        <v>13721.014420701786</v>
      </c>
      <c r="JN21" s="355">
        <f t="shared" si="30"/>
        <v>12374.181646200024</v>
      </c>
      <c r="JO21" s="355">
        <f t="shared" si="30"/>
        <v>12992.976718093845</v>
      </c>
      <c r="JP21" s="355">
        <f t="shared" si="30"/>
        <v>16473.493252508964</v>
      </c>
      <c r="JQ21" s="355">
        <f t="shared" si="30"/>
        <v>13799.113910431415</v>
      </c>
      <c r="JR21" s="355">
        <f t="shared" si="30"/>
        <v>14187.027379019848</v>
      </c>
      <c r="JS21" s="355">
        <f t="shared" si="30"/>
        <v>14967.658004336765</v>
      </c>
      <c r="JT21" s="355">
        <f t="shared" si="30"/>
        <v>15566.002334844048</v>
      </c>
      <c r="JU21" s="355">
        <f t="shared" si="30"/>
        <v>15479.7438395834</v>
      </c>
      <c r="JV21" s="355">
        <f t="shared" si="30"/>
        <v>17476.464108892371</v>
      </c>
      <c r="JW21" s="355">
        <f t="shared" si="30"/>
        <v>15051.286160050837</v>
      </c>
      <c r="JX21" s="355">
        <f t="shared" si="30"/>
        <v>14032.055539140165</v>
      </c>
      <c r="JY21" s="355">
        <f t="shared" si="30"/>
        <v>14027.021902662153</v>
      </c>
      <c r="JZ21" s="355">
        <f t="shared" si="30"/>
        <v>12786.193330788015</v>
      </c>
      <c r="KA21" s="355">
        <f t="shared" si="30"/>
        <v>13323.271684272211</v>
      </c>
      <c r="KB21" s="355">
        <f t="shared" si="30"/>
        <v>16870.859961989547</v>
      </c>
      <c r="KC21" s="355">
        <f t="shared" si="30"/>
        <v>14208.00167882781</v>
      </c>
      <c r="KD21" s="355">
        <f t="shared" si="30"/>
        <v>14589.263947873862</v>
      </c>
      <c r="KE21" s="355">
        <f t="shared" si="30"/>
        <v>15380.745466760904</v>
      </c>
      <c r="KF21" s="355">
        <f t="shared" si="30"/>
        <v>16007.71499734803</v>
      </c>
      <c r="KG21" s="355">
        <f t="shared" si="30"/>
        <v>15608.664025256454</v>
      </c>
      <c r="KH21" s="355">
        <f t="shared" si="30"/>
        <v>17803.300472441231</v>
      </c>
      <c r="KI21" s="355">
        <f t="shared" si="30"/>
        <v>15411.58139359599</v>
      </c>
      <c r="KJ21" s="355">
        <f t="shared" si="30"/>
        <v>14661.210701603608</v>
      </c>
      <c r="KK21" s="355">
        <f t="shared" si="30"/>
        <v>14247.484244314976</v>
      </c>
      <c r="KL21" s="355">
        <f t="shared" si="30"/>
        <v>13348.457961390761</v>
      </c>
      <c r="KM21" s="355">
        <f t="shared" si="30"/>
        <v>13526.147138537413</v>
      </c>
      <c r="KN21" s="355">
        <f t="shared" si="30"/>
        <v>17225.776306353964</v>
      </c>
      <c r="KO21" s="355">
        <f t="shared" si="30"/>
        <v>14615.992371341687</v>
      </c>
      <c r="KP21" s="355">
        <f t="shared" si="30"/>
        <v>14967.263750580976</v>
      </c>
      <c r="KQ21" s="355">
        <f t="shared" si="30"/>
        <v>15780.669212325931</v>
      </c>
      <c r="KR21" s="355">
        <f t="shared" si="30"/>
        <v>16445.788109937606</v>
      </c>
      <c r="KS21" s="355">
        <f t="shared" si="30"/>
        <v>16237.625957152151</v>
      </c>
      <c r="KT21" s="355">
        <f t="shared" si="30"/>
        <v>18327.696270350185</v>
      </c>
      <c r="KU21" s="355">
        <f t="shared" si="30"/>
        <v>15912.938111474456</v>
      </c>
      <c r="KV21" s="355">
        <f t="shared" si="30"/>
        <v>14888.330582557699</v>
      </c>
      <c r="KW21" s="355">
        <f t="shared" si="30"/>
        <v>14912.084734559323</v>
      </c>
      <c r="KX21" s="355">
        <f t="shared" si="30"/>
        <v>13658.536625183096</v>
      </c>
      <c r="KY21" s="355">
        <f t="shared" si="30"/>
        <v>14242.666027560814</v>
      </c>
      <c r="KZ21" s="355">
        <f t="shared" si="30"/>
        <v>17836.045459171179</v>
      </c>
      <c r="LA21" s="355">
        <f t="shared" si="30"/>
        <v>15144.948437065086</v>
      </c>
      <c r="LB21" s="355">
        <f t="shared" si="30"/>
        <v>15519.554091358041</v>
      </c>
      <c r="LC21" s="355">
        <f t="shared" si="30"/>
        <v>16313.347773142514</v>
      </c>
      <c r="LD21" s="355">
        <f t="shared" si="30"/>
        <v>16983.254641575324</v>
      </c>
      <c r="LE21" s="355">
        <f t="shared" si="30"/>
        <v>17037.604734122495</v>
      </c>
      <c r="LF21" s="355">
        <f t="shared" si="30"/>
        <v>18959.392091187612</v>
      </c>
      <c r="LG21" s="355">
        <f t="shared" si="30"/>
        <v>16498.979743626478</v>
      </c>
      <c r="LH21" s="355">
        <f t="shared" si="30"/>
        <v>15483.859531805889</v>
      </c>
      <c r="LI21" s="355">
        <f t="shared" si="30"/>
        <v>15482.383820846617</v>
      </c>
      <c r="LJ21" s="355">
        <f t="shared" si="30"/>
        <v>14198.847727386454</v>
      </c>
      <c r="LK21" s="355">
        <f t="shared" si="30"/>
        <v>14795.548343323959</v>
      </c>
      <c r="LL21" s="355">
        <f t="shared" si="30"/>
        <v>18398.01793255188</v>
      </c>
      <c r="LM21" s="355">
        <f t="shared" si="30"/>
        <v>15680.943220092835</v>
      </c>
      <c r="LN21" s="355">
        <f t="shared" si="30"/>
        <v>16043.778979933662</v>
      </c>
      <c r="LO21" s="355">
        <f t="shared" ref="LO21:NA21" si="31">$C21*LO17</f>
        <v>16831.522946800163</v>
      </c>
      <c r="LP21" s="355">
        <f t="shared" si="31"/>
        <v>17517.806865299652</v>
      </c>
      <c r="LQ21" s="355">
        <f t="shared" si="31"/>
        <v>17354.901213407746</v>
      </c>
      <c r="LR21" s="355">
        <f t="shared" si="31"/>
        <v>19403.697450919779</v>
      </c>
      <c r="LS21" s="355">
        <f t="shared" si="31"/>
        <v>16453.468595750965</v>
      </c>
      <c r="LT21" s="355">
        <f t="shared" si="31"/>
        <v>16516.58393327273</v>
      </c>
      <c r="LU21" s="355">
        <f t="shared" si="31"/>
        <v>16119.023464911155</v>
      </c>
      <c r="LV21" s="355">
        <f t="shared" si="31"/>
        <v>14708.89427352442</v>
      </c>
      <c r="LW21" s="355">
        <f t="shared" si="31"/>
        <v>15427.73047649935</v>
      </c>
      <c r="LX21" s="355">
        <f t="shared" si="31"/>
        <v>19004.480984705588</v>
      </c>
      <c r="LY21" s="355">
        <f t="shared" si="31"/>
        <v>16243.046451000582</v>
      </c>
      <c r="LZ21" s="355">
        <f t="shared" si="31"/>
        <v>16602.227736077952</v>
      </c>
      <c r="MA21" s="355">
        <f t="shared" si="31"/>
        <v>17378.659195680364</v>
      </c>
      <c r="MB21" s="355">
        <f t="shared" si="31"/>
        <v>18077.529252588687</v>
      </c>
      <c r="MC21" s="355">
        <f t="shared" si="31"/>
        <v>17160.950290559176</v>
      </c>
      <c r="MD21" s="355">
        <f t="shared" si="31"/>
        <v>19660.724616110314</v>
      </c>
      <c r="ME21" s="355">
        <f t="shared" si="31"/>
        <v>17289.981157856138</v>
      </c>
      <c r="MF21" s="355">
        <f t="shared" si="31"/>
        <v>16206.889749441227</v>
      </c>
      <c r="MG21" s="355">
        <f t="shared" si="31"/>
        <v>16306.932069227127</v>
      </c>
      <c r="MH21" s="355">
        <f t="shared" si="31"/>
        <v>15043.978002993783</v>
      </c>
      <c r="MI21" s="355">
        <f t="shared" si="31"/>
        <v>15701.957539628771</v>
      </c>
      <c r="MJ21" s="355">
        <f t="shared" si="31"/>
        <v>19374.579862899707</v>
      </c>
      <c r="MK21" s="355">
        <f t="shared" si="31"/>
        <v>16642.824117954588</v>
      </c>
      <c r="ML21" s="355">
        <f t="shared" si="31"/>
        <v>17009.090479823175</v>
      </c>
      <c r="MM21" s="355">
        <f t="shared" si="31"/>
        <v>17809.106106642052</v>
      </c>
      <c r="MN21" s="355">
        <f t="shared" si="31"/>
        <v>18549.398563178671</v>
      </c>
      <c r="MO21" s="355">
        <f t="shared" si="31"/>
        <v>18399.618853749173</v>
      </c>
      <c r="MP21" s="355">
        <f t="shared" si="31"/>
        <v>20452.642785890701</v>
      </c>
      <c r="MQ21" s="355">
        <f t="shared" si="31"/>
        <v>17993.466162999299</v>
      </c>
      <c r="MR21" s="355">
        <f t="shared" si="31"/>
        <v>16959.97676396009</v>
      </c>
      <c r="MS21" s="355">
        <f t="shared" si="31"/>
        <v>16995.952782391163</v>
      </c>
      <c r="MT21" s="355">
        <f t="shared" si="31"/>
        <v>15683.996474388505</v>
      </c>
      <c r="MU21" s="355">
        <f t="shared" si="31"/>
        <v>16351.493441974371</v>
      </c>
      <c r="MV21" s="355">
        <f t="shared" si="31"/>
        <v>20023.675152002663</v>
      </c>
      <c r="MW21" s="355">
        <f t="shared" si="31"/>
        <v>17256.541835449741</v>
      </c>
      <c r="MX21" s="355">
        <f t="shared" si="31"/>
        <v>17605.294877549459</v>
      </c>
      <c r="MY21" s="355">
        <f t="shared" si="31"/>
        <v>18394.176831136185</v>
      </c>
      <c r="MZ21" s="355">
        <f t="shared" si="31"/>
        <v>19148.305679365491</v>
      </c>
      <c r="NA21" s="479">
        <f t="shared" si="31"/>
        <v>18672.523812994023</v>
      </c>
    </row>
    <row r="22" spans="1:365" x14ac:dyDescent="0.2">
      <c r="C22" s="277">
        <f>SUM(C18:C21)</f>
        <v>0.39957897784093904</v>
      </c>
      <c r="E22" s="272"/>
      <c r="F22" s="366">
        <f>SUM(F18:F21)</f>
        <v>342899.77385693137</v>
      </c>
      <c r="G22" s="366">
        <f t="shared" ref="G22:BR22" si="32">SUM(G18:G21)</f>
        <v>244506.14015224192</v>
      </c>
      <c r="H22" s="366">
        <f t="shared" si="32"/>
        <v>247839.25287784793</v>
      </c>
      <c r="I22" s="366">
        <f t="shared" si="32"/>
        <v>231711.24062481427</v>
      </c>
      <c r="J22" s="366">
        <f t="shared" si="32"/>
        <v>191324.15316727266</v>
      </c>
      <c r="K22" s="366">
        <f t="shared" si="32"/>
        <v>202381.25679154447</v>
      </c>
      <c r="L22" s="366">
        <f t="shared" si="32"/>
        <v>318171.44816994813</v>
      </c>
      <c r="M22" s="366">
        <f t="shared" si="32"/>
        <v>231725.1273550746</v>
      </c>
      <c r="N22" s="366">
        <f t="shared" si="32"/>
        <v>249509.07845637767</v>
      </c>
      <c r="O22" s="366">
        <f t="shared" si="32"/>
        <v>278655.70217964286</v>
      </c>
      <c r="P22" s="366">
        <f t="shared" si="32"/>
        <v>288832.33269844443</v>
      </c>
      <c r="Q22" s="366">
        <f t="shared" si="32"/>
        <v>293288.28956666385</v>
      </c>
      <c r="R22" s="366">
        <f t="shared" si="32"/>
        <v>361729.54390266584</v>
      </c>
      <c r="S22" s="366">
        <f t="shared" si="32"/>
        <v>278112.72162279108</v>
      </c>
      <c r="T22" s="366">
        <f t="shared" si="32"/>
        <v>243292.20656286803</v>
      </c>
      <c r="U22" s="366">
        <f t="shared" si="32"/>
        <v>239807.7081347848</v>
      </c>
      <c r="V22" s="366">
        <f t="shared" si="32"/>
        <v>202169.0489953057</v>
      </c>
      <c r="W22" s="366">
        <f t="shared" si="32"/>
        <v>209520.75999215423</v>
      </c>
      <c r="X22" s="366">
        <f t="shared" si="32"/>
        <v>326710.12196631497</v>
      </c>
      <c r="Y22" s="366">
        <f t="shared" si="32"/>
        <v>240337.92272567592</v>
      </c>
      <c r="Z22" s="366">
        <f t="shared" si="32"/>
        <v>257557.30944155404</v>
      </c>
      <c r="AA22" s="366">
        <f t="shared" si="32"/>
        <v>286745.45997697214</v>
      </c>
      <c r="AB22" s="366">
        <f t="shared" si="32"/>
        <v>297391.60725572589</v>
      </c>
      <c r="AC22" s="366">
        <f t="shared" si="32"/>
        <v>290430.13573690504</v>
      </c>
      <c r="AD22" s="366">
        <f t="shared" si="32"/>
        <v>365904.44657313207</v>
      </c>
      <c r="AE22" s="366">
        <f t="shared" si="32"/>
        <v>283395.2949376945</v>
      </c>
      <c r="AF22" s="366">
        <f t="shared" si="32"/>
        <v>258359.19662698149</v>
      </c>
      <c r="AG22" s="366">
        <f t="shared" si="32"/>
        <v>239908.73812757424</v>
      </c>
      <c r="AH22" s="366">
        <f t="shared" si="32"/>
        <v>214807.5937466897</v>
      </c>
      <c r="AI22" s="366">
        <f t="shared" si="32"/>
        <v>208782.06788859869</v>
      </c>
      <c r="AJ22" s="366">
        <f t="shared" si="32"/>
        <v>331189.90946927835</v>
      </c>
      <c r="AK22" s="366">
        <f t="shared" si="32"/>
        <v>246972.10612048817</v>
      </c>
      <c r="AL22" s="366">
        <f t="shared" si="32"/>
        <v>263166.97129230312</v>
      </c>
      <c r="AM22" s="366">
        <f t="shared" si="32"/>
        <v>293149.53789085691</v>
      </c>
      <c r="AN22" s="366">
        <f t="shared" si="32"/>
        <v>304880.25828197936</v>
      </c>
      <c r="AO22" s="366">
        <f t="shared" si="32"/>
        <v>315130.75897069473</v>
      </c>
      <c r="AP22" s="366">
        <f t="shared" si="32"/>
        <v>380593.62392125733</v>
      </c>
      <c r="AQ22" s="366">
        <f t="shared" si="32"/>
        <v>277865.34696797648</v>
      </c>
      <c r="AR22" s="366">
        <f t="shared" si="32"/>
        <v>283327.32269395137</v>
      </c>
      <c r="AS22" s="366">
        <f t="shared" si="32"/>
        <v>264418.10168620822</v>
      </c>
      <c r="AT22" s="366">
        <f t="shared" si="32"/>
        <v>221617.36290873637</v>
      </c>
      <c r="AU22" s="366">
        <f t="shared" si="32"/>
        <v>233377.99705555942</v>
      </c>
      <c r="AV22" s="366">
        <f t="shared" si="32"/>
        <v>349425.19801543246</v>
      </c>
      <c r="AW22" s="366">
        <f t="shared" si="32"/>
        <v>261144.80543708117</v>
      </c>
      <c r="AX22" s="366">
        <f t="shared" si="32"/>
        <v>278064.73938099295</v>
      </c>
      <c r="AY22" s="366">
        <f t="shared" si="32"/>
        <v>306705.0112933201</v>
      </c>
      <c r="AZ22" s="366">
        <f t="shared" si="32"/>
        <v>317791.9077689246</v>
      </c>
      <c r="BA22" s="366">
        <f t="shared" si="32"/>
        <v>328160.74264820112</v>
      </c>
      <c r="BB22" s="366">
        <f t="shared" si="32"/>
        <v>392732.66523054417</v>
      </c>
      <c r="BC22" s="366">
        <f t="shared" si="32"/>
        <v>307598.01239424909</v>
      </c>
      <c r="BD22" s="366">
        <f t="shared" si="32"/>
        <v>272903.90381056396</v>
      </c>
      <c r="BE22" s="366">
        <f t="shared" si="32"/>
        <v>269033.0343644477</v>
      </c>
      <c r="BF22" s="366">
        <f t="shared" si="32"/>
        <v>230163.59898545005</v>
      </c>
      <c r="BG22" s="366">
        <f t="shared" si="32"/>
        <v>238635.28936308273</v>
      </c>
      <c r="BH22" s="366">
        <f t="shared" si="32"/>
        <v>356825.26500210533</v>
      </c>
      <c r="BI22" s="366">
        <f t="shared" si="32"/>
        <v>269139.61396368145</v>
      </c>
      <c r="BJ22" s="366">
        <f t="shared" si="32"/>
        <v>285854.97100013256</v>
      </c>
      <c r="BK22" s="366">
        <f t="shared" si="32"/>
        <v>314871.80100574077</v>
      </c>
      <c r="BL22" s="366">
        <f t="shared" si="32"/>
        <v>326723.07264728216</v>
      </c>
      <c r="BM22" s="366">
        <f t="shared" si="32"/>
        <v>328851.0346222425</v>
      </c>
      <c r="BN22" s="366">
        <f t="shared" si="32"/>
        <v>398680.32531722845</v>
      </c>
      <c r="BO22" s="366">
        <f t="shared" si="32"/>
        <v>314482.86124966835</v>
      </c>
      <c r="BP22" s="366">
        <f t="shared" si="32"/>
        <v>289763.79866043042</v>
      </c>
      <c r="BQ22" s="366">
        <f t="shared" si="32"/>
        <v>270667.21090626752</v>
      </c>
      <c r="BR22" s="366">
        <f t="shared" si="32"/>
        <v>244204.65935343728</v>
      </c>
      <c r="BS22" s="366">
        <f t="shared" ref="BS22:ED22" si="33">SUM(BS18:BS21)</f>
        <v>239287.41729764931</v>
      </c>
      <c r="BT22" s="366">
        <f t="shared" si="33"/>
        <v>362646.07145830203</v>
      </c>
      <c r="BU22" s="366">
        <f t="shared" si="33"/>
        <v>277030.29264383641</v>
      </c>
      <c r="BV22" s="366">
        <f t="shared" si="33"/>
        <v>292671.58709168242</v>
      </c>
      <c r="BW22" s="366">
        <f t="shared" si="33"/>
        <v>322443.69708821573</v>
      </c>
      <c r="BX22" s="366">
        <f t="shared" si="33"/>
        <v>335380.25911208644</v>
      </c>
      <c r="BY22" s="366">
        <f t="shared" si="33"/>
        <v>310648.02562321088</v>
      </c>
      <c r="BZ22" s="366">
        <f t="shared" si="33"/>
        <v>397175.1331054914</v>
      </c>
      <c r="CA22" s="366">
        <f t="shared" si="33"/>
        <v>316208.98268462962</v>
      </c>
      <c r="CB22" s="366">
        <f t="shared" si="33"/>
        <v>279526.15653506853</v>
      </c>
      <c r="CC22" s="366">
        <f t="shared" si="33"/>
        <v>279613.35785088531</v>
      </c>
      <c r="CD22" s="366">
        <f t="shared" si="33"/>
        <v>253596.79516396255</v>
      </c>
      <c r="CE22" s="366">
        <f t="shared" si="33"/>
        <v>245616.32867811935</v>
      </c>
      <c r="CF22" s="366">
        <f t="shared" si="33"/>
        <v>371542.24843573949</v>
      </c>
      <c r="CG22" s="366">
        <f t="shared" si="33"/>
        <v>286063.56509915169</v>
      </c>
      <c r="CH22" s="366">
        <f t="shared" si="33"/>
        <v>301407.26591957803</v>
      </c>
      <c r="CI22" s="366">
        <f t="shared" si="33"/>
        <v>331540.60890097718</v>
      </c>
      <c r="CJ22" s="366">
        <f t="shared" si="33"/>
        <v>345168.17920929124</v>
      </c>
      <c r="CK22" s="366">
        <f t="shared" si="33"/>
        <v>337015.5137178537</v>
      </c>
      <c r="CL22" s="366">
        <f t="shared" si="33"/>
        <v>413637.18877420272</v>
      </c>
      <c r="CM22" s="366">
        <f t="shared" si="33"/>
        <v>330626.66543631593</v>
      </c>
      <c r="CN22" s="366">
        <f t="shared" si="33"/>
        <v>294932.93729034968</v>
      </c>
      <c r="CO22" s="366">
        <f t="shared" si="33"/>
        <v>293544.46529181761</v>
      </c>
      <c r="CP22" s="366">
        <f t="shared" si="33"/>
        <v>262416.6287095148</v>
      </c>
      <c r="CQ22" s="366">
        <f t="shared" si="33"/>
        <v>257011.05343184536</v>
      </c>
      <c r="CR22" s="366">
        <f t="shared" si="33"/>
        <v>383351.30190324632</v>
      </c>
      <c r="CS22" s="366">
        <f t="shared" si="33"/>
        <v>296834.99808984378</v>
      </c>
      <c r="CT22" s="366">
        <f t="shared" si="33"/>
        <v>312168.92964542902</v>
      </c>
      <c r="CU22" s="366">
        <f t="shared" si="33"/>
        <v>342249.25750082487</v>
      </c>
      <c r="CV22" s="366">
        <f t="shared" si="33"/>
        <v>356243.53987290087</v>
      </c>
      <c r="CW22" s="366">
        <f t="shared" si="33"/>
        <v>354944.41092470358</v>
      </c>
      <c r="CX22" s="366">
        <f t="shared" si="33"/>
        <v>427331.75785418641</v>
      </c>
      <c r="CY22" s="366">
        <f t="shared" si="33"/>
        <v>324958.83898900379</v>
      </c>
      <c r="CZ22" s="366">
        <f t="shared" si="33"/>
        <v>329383.8333041087</v>
      </c>
      <c r="DA22" s="366">
        <f t="shared" si="33"/>
        <v>312118.95823891071</v>
      </c>
      <c r="DB22" s="366">
        <f t="shared" si="33"/>
        <v>268424.68820445199</v>
      </c>
      <c r="DC22" s="366">
        <f t="shared" si="33"/>
        <v>282751.70323532779</v>
      </c>
      <c r="DD22" s="366">
        <f t="shared" si="33"/>
        <v>401382.09654374782</v>
      </c>
      <c r="DE22" s="366">
        <f t="shared" si="33"/>
        <v>311359.40053630114</v>
      </c>
      <c r="DF22" s="366">
        <f t="shared" si="33"/>
        <v>327809.25062120141</v>
      </c>
      <c r="DG22" s="366">
        <f t="shared" si="33"/>
        <v>356525.41737182625</v>
      </c>
      <c r="DH22" s="366">
        <f t="shared" si="33"/>
        <v>370079.46151193994</v>
      </c>
      <c r="DI22" s="366">
        <f t="shared" si="33"/>
        <v>378278.47511709138</v>
      </c>
      <c r="DJ22" s="366">
        <f t="shared" si="33"/>
        <v>444214.13851759315</v>
      </c>
      <c r="DK22" s="366">
        <f t="shared" si="33"/>
        <v>358387.69727581396</v>
      </c>
      <c r="DL22" s="366">
        <f t="shared" si="33"/>
        <v>323259.15866761963</v>
      </c>
      <c r="DM22" s="366">
        <f t="shared" si="33"/>
        <v>320164.49862212123</v>
      </c>
      <c r="DN22" s="366">
        <f t="shared" si="33"/>
        <v>279910.89006656257</v>
      </c>
      <c r="DO22" s="366">
        <f t="shared" si="33"/>
        <v>290829.68581082247</v>
      </c>
      <c r="DP22" s="366">
        <f t="shared" si="33"/>
        <v>411374.9768920244</v>
      </c>
      <c r="DQ22" s="366">
        <f t="shared" si="33"/>
        <v>321685.70346592146</v>
      </c>
      <c r="DR22" s="366">
        <f t="shared" si="33"/>
        <v>337766.35143281531</v>
      </c>
      <c r="DS22" s="366">
        <f t="shared" si="33"/>
        <v>366722.60211295646</v>
      </c>
      <c r="DT22" s="366">
        <f t="shared" si="33"/>
        <v>380988.38915683568</v>
      </c>
      <c r="DU22" s="366">
        <f t="shared" si="33"/>
        <v>389767.23612165684</v>
      </c>
      <c r="DV22" s="366">
        <f t="shared" si="33"/>
        <v>455473.94311250566</v>
      </c>
      <c r="DW22" s="366">
        <f t="shared" si="33"/>
        <v>369453.07373348402</v>
      </c>
      <c r="DX22" s="366">
        <f t="shared" si="33"/>
        <v>344777.83801806509</v>
      </c>
      <c r="DY22" s="366">
        <f t="shared" si="33"/>
        <v>325544.39515542251</v>
      </c>
      <c r="DZ22" s="366">
        <f t="shared" si="33"/>
        <v>297158.27190096927</v>
      </c>
      <c r="EA22" s="366">
        <f t="shared" si="33"/>
        <v>294523.86839635333</v>
      </c>
      <c r="EB22" s="366">
        <f t="shared" si="33"/>
        <v>419979.1650230987</v>
      </c>
      <c r="EC22" s="366">
        <f t="shared" si="33"/>
        <v>332070.69778970798</v>
      </c>
      <c r="ED22" s="366">
        <f t="shared" si="33"/>
        <v>346889.84541424987</v>
      </c>
      <c r="EE22" s="366">
        <f t="shared" ref="EE22:GP22" si="34">SUM(EE18:EE21)</f>
        <v>376446.99799973227</v>
      </c>
      <c r="EF22" s="366">
        <f t="shared" si="34"/>
        <v>391732.05684325396</v>
      </c>
      <c r="EG22" s="366">
        <f t="shared" si="34"/>
        <v>365396.06769491383</v>
      </c>
      <c r="EH22" s="366">
        <f t="shared" si="34"/>
        <v>452682.33802149136</v>
      </c>
      <c r="EI22" s="366">
        <f t="shared" si="34"/>
        <v>352460.54055485927</v>
      </c>
      <c r="EJ22" s="366">
        <f t="shared" si="34"/>
        <v>355076.61361391383</v>
      </c>
      <c r="EK22" s="366">
        <f t="shared" si="34"/>
        <v>340535.09744204237</v>
      </c>
      <c r="EL22" s="366">
        <f t="shared" si="34"/>
        <v>297101.76973946532</v>
      </c>
      <c r="EM22" s="366">
        <f t="shared" si="34"/>
        <v>313449.64562603616</v>
      </c>
      <c r="EN22" s="366">
        <f t="shared" si="34"/>
        <v>434308.01185110467</v>
      </c>
      <c r="EO22" s="366">
        <f t="shared" si="34"/>
        <v>343533.51617132424</v>
      </c>
      <c r="EP22" s="366">
        <f t="shared" si="34"/>
        <v>359950.88760071836</v>
      </c>
      <c r="EQ22" s="366">
        <f t="shared" si="34"/>
        <v>388967.80876438192</v>
      </c>
      <c r="ER22" s="366">
        <f t="shared" si="34"/>
        <v>404351.58458498737</v>
      </c>
      <c r="ES22" s="366">
        <f t="shared" si="34"/>
        <v>405641.1544116498</v>
      </c>
      <c r="ET22" s="366">
        <f t="shared" si="34"/>
        <v>476045.23598651559</v>
      </c>
      <c r="EU22" s="366">
        <f t="shared" si="34"/>
        <v>390538.2989303901</v>
      </c>
      <c r="EV22" s="366">
        <f t="shared" si="34"/>
        <v>354876.2122251601</v>
      </c>
      <c r="EW22" s="366">
        <f t="shared" si="34"/>
        <v>352927.9630784383</v>
      </c>
      <c r="EX22" s="366">
        <f t="shared" si="34"/>
        <v>312119.13815612497</v>
      </c>
      <c r="EY22" s="366">
        <f t="shared" si="34"/>
        <v>324823.67558211676</v>
      </c>
      <c r="EZ22" s="366">
        <f t="shared" si="34"/>
        <v>447146.3333186747</v>
      </c>
      <c r="FA22" s="366">
        <f t="shared" si="34"/>
        <v>356308.22131085163</v>
      </c>
      <c r="FB22" s="366">
        <f t="shared" si="34"/>
        <v>372095.63540426031</v>
      </c>
      <c r="FC22" s="366">
        <f t="shared" si="34"/>
        <v>401121.88827409991</v>
      </c>
      <c r="FD22" s="366">
        <f t="shared" si="34"/>
        <v>417068.72341266135</v>
      </c>
      <c r="FE22" s="366">
        <f t="shared" si="34"/>
        <v>406847.23785313399</v>
      </c>
      <c r="FF22" s="366">
        <f t="shared" si="34"/>
        <v>484167.9992369542</v>
      </c>
      <c r="FG22" s="366">
        <f t="shared" si="34"/>
        <v>399763.11509017</v>
      </c>
      <c r="FH22" s="366">
        <f t="shared" si="34"/>
        <v>373757.76100580173</v>
      </c>
      <c r="FI22" s="366">
        <f t="shared" si="34"/>
        <v>356806.31132331409</v>
      </c>
      <c r="FJ22" s="366">
        <f t="shared" si="34"/>
        <v>328422.58360659546</v>
      </c>
      <c r="FK22" s="366">
        <f t="shared" si="34"/>
        <v>327833.16761620826</v>
      </c>
      <c r="FL22" s="366">
        <f t="shared" si="34"/>
        <v>455460.28859539656</v>
      </c>
      <c r="FM22" s="366">
        <f t="shared" si="34"/>
        <v>366641.73292352067</v>
      </c>
      <c r="FN22" s="366">
        <f t="shared" si="34"/>
        <v>381345.87986364611</v>
      </c>
      <c r="FO22" s="366">
        <f t="shared" si="34"/>
        <v>411142.40390647668</v>
      </c>
      <c r="FP22" s="366">
        <f t="shared" si="34"/>
        <v>428284.78653445904</v>
      </c>
      <c r="FQ22" s="366">
        <f t="shared" si="34"/>
        <v>425078.29714530637</v>
      </c>
      <c r="FR22" s="366">
        <f t="shared" si="34"/>
        <v>498514.07493739139</v>
      </c>
      <c r="FS22" s="366">
        <f t="shared" si="34"/>
        <v>413312.8484138315</v>
      </c>
      <c r="FT22" s="366">
        <f t="shared" si="34"/>
        <v>377359.81878097693</v>
      </c>
      <c r="FU22" s="366">
        <f t="shared" si="34"/>
        <v>376241.95954464469</v>
      </c>
      <c r="FV22" s="366">
        <f t="shared" si="34"/>
        <v>335072.90197717655</v>
      </c>
      <c r="FW22" s="366">
        <f t="shared" si="34"/>
        <v>349070.81387918693</v>
      </c>
      <c r="FX22" s="366">
        <f t="shared" si="34"/>
        <v>472669.77314758458</v>
      </c>
      <c r="FY22" s="366">
        <f t="shared" si="34"/>
        <v>381035.99045391893</v>
      </c>
      <c r="FZ22" s="366">
        <f t="shared" si="34"/>
        <v>396630.42534338334</v>
      </c>
      <c r="GA22" s="366">
        <f t="shared" si="34"/>
        <v>425717.31511219859</v>
      </c>
      <c r="GB22" s="366">
        <f t="shared" si="34"/>
        <v>442862.4564707987</v>
      </c>
      <c r="GC22" s="366">
        <f t="shared" si="34"/>
        <v>450113.79669153056</v>
      </c>
      <c r="GD22" s="366">
        <f t="shared" si="34"/>
        <v>516864.93510525482</v>
      </c>
      <c r="GE22" s="366">
        <f t="shared" si="34"/>
        <v>429962.83361000847</v>
      </c>
      <c r="GF22" s="366">
        <f t="shared" si="34"/>
        <v>394427.97716196772</v>
      </c>
      <c r="GG22" s="366">
        <f t="shared" si="34"/>
        <v>392260.70879316749</v>
      </c>
      <c r="GH22" s="366">
        <f t="shared" si="34"/>
        <v>350060.61523914459</v>
      </c>
      <c r="GI22" s="366">
        <f t="shared" si="34"/>
        <v>364321.53732155194</v>
      </c>
      <c r="GJ22" s="366">
        <f t="shared" si="34"/>
        <v>488055.52086085774</v>
      </c>
      <c r="GK22" s="366">
        <f t="shared" si="34"/>
        <v>395603.2731697592</v>
      </c>
      <c r="GL22" s="366">
        <f t="shared" si="34"/>
        <v>410802.1876511249</v>
      </c>
      <c r="GM22" s="366">
        <f t="shared" si="34"/>
        <v>439661.48934067361</v>
      </c>
      <c r="GN22" s="366">
        <f t="shared" si="34"/>
        <v>457217.77271935681</v>
      </c>
      <c r="GO22" s="366">
        <f t="shared" si="34"/>
        <v>455855.64587855438</v>
      </c>
      <c r="GP22" s="366">
        <f t="shared" si="34"/>
        <v>527637.75417816499</v>
      </c>
      <c r="GQ22" s="366">
        <f t="shared" ref="GQ22:JB22" si="35">SUM(GQ18:GQ21)</f>
        <v>423090.62453861051</v>
      </c>
      <c r="GR22" s="366">
        <f t="shared" si="35"/>
        <v>426695.43144881848</v>
      </c>
      <c r="GS22" s="366">
        <f t="shared" si="35"/>
        <v>410166.52334110526</v>
      </c>
      <c r="GT22" s="366">
        <f t="shared" si="35"/>
        <v>363513.05892895488</v>
      </c>
      <c r="GU22" s="366">
        <f t="shared" si="35"/>
        <v>382047.24034470459</v>
      </c>
      <c r="GV22" s="366">
        <f t="shared" si="35"/>
        <v>504699.86865098996</v>
      </c>
      <c r="GW22" s="366">
        <f t="shared" si="35"/>
        <v>410804.61293517216</v>
      </c>
      <c r="GX22" s="366">
        <f t="shared" si="35"/>
        <v>425931.86758957268</v>
      </c>
      <c r="GY22" s="366">
        <f t="shared" si="35"/>
        <v>454397.66874161421</v>
      </c>
      <c r="GZ22" s="366">
        <f t="shared" si="35"/>
        <v>472243.55646384828</v>
      </c>
      <c r="HA22" s="366">
        <f t="shared" si="35"/>
        <v>443620.50286880916</v>
      </c>
      <c r="HB22" s="366">
        <f t="shared" si="35"/>
        <v>531714.44795776019</v>
      </c>
      <c r="HC22" s="366">
        <f t="shared" si="35"/>
        <v>448280.35871642624</v>
      </c>
      <c r="HD22" s="366">
        <f t="shared" si="35"/>
        <v>410279.10353926668</v>
      </c>
      <c r="HE22" s="366">
        <f t="shared" si="35"/>
        <v>411776.08672824403</v>
      </c>
      <c r="HF22" s="366">
        <f t="shared" si="35"/>
        <v>370578.81574269402</v>
      </c>
      <c r="HG22" s="366">
        <f t="shared" si="35"/>
        <v>386720.62116903666</v>
      </c>
      <c r="HH22" s="366">
        <f t="shared" si="35"/>
        <v>512681.70154810266</v>
      </c>
      <c r="HI22" s="366">
        <f t="shared" si="35"/>
        <v>420018.8043837297</v>
      </c>
      <c r="HJ22" s="366">
        <f t="shared" si="35"/>
        <v>435453.96935850149</v>
      </c>
      <c r="HK22" s="366">
        <f t="shared" si="35"/>
        <v>464782.97971969761</v>
      </c>
      <c r="HL22" s="366">
        <f t="shared" si="35"/>
        <v>483953.03894722788</v>
      </c>
      <c r="HM22" s="366">
        <f t="shared" si="35"/>
        <v>483296.25475515821</v>
      </c>
      <c r="HN22" s="366">
        <f t="shared" si="35"/>
        <v>555083.68860430887</v>
      </c>
      <c r="HO22" s="366">
        <f t="shared" si="35"/>
        <v>468496.61015663482</v>
      </c>
      <c r="HP22" s="366">
        <f t="shared" si="35"/>
        <v>432324.1295003877</v>
      </c>
      <c r="HQ22" s="366">
        <f t="shared" si="35"/>
        <v>431439.98752308561</v>
      </c>
      <c r="HR22" s="366">
        <f t="shared" si="35"/>
        <v>395966.69154905324</v>
      </c>
      <c r="HS22" s="366">
        <f t="shared" si="35"/>
        <v>396391.47849066084</v>
      </c>
      <c r="HT22" s="366">
        <f t="shared" si="35"/>
        <v>528203.55783336132</v>
      </c>
      <c r="HU22" s="366">
        <f t="shared" si="35"/>
        <v>436196.13986153144</v>
      </c>
      <c r="HV22" s="366">
        <f t="shared" si="35"/>
        <v>449628.57675712346</v>
      </c>
      <c r="HW22" s="366">
        <f t="shared" si="35"/>
        <v>479301.5408539343</v>
      </c>
      <c r="HX22" s="366">
        <f t="shared" si="35"/>
        <v>499228.40864904138</v>
      </c>
      <c r="HY22" s="366">
        <f t="shared" si="35"/>
        <v>494028.78196767363</v>
      </c>
      <c r="HZ22" s="366">
        <f t="shared" si="35"/>
        <v>568414.49866173952</v>
      </c>
      <c r="IA22" s="366">
        <f t="shared" si="35"/>
        <v>463755.08628715103</v>
      </c>
      <c r="IB22" s="366">
        <f t="shared" si="35"/>
        <v>466992.89566495048</v>
      </c>
      <c r="IC22" s="366">
        <f t="shared" si="35"/>
        <v>451379.61264812708</v>
      </c>
      <c r="ID22" s="366">
        <f t="shared" si="35"/>
        <v>403843.01619397016</v>
      </c>
      <c r="IE22" s="366">
        <f t="shared" si="35"/>
        <v>424389.82833236887</v>
      </c>
      <c r="IF22" s="366">
        <f t="shared" si="35"/>
        <v>548997.3675200938</v>
      </c>
      <c r="IG22" s="366">
        <f t="shared" si="35"/>
        <v>453637.08431143546</v>
      </c>
      <c r="IH22" s="366">
        <f t="shared" si="35"/>
        <v>468341.13769460953</v>
      </c>
      <c r="II22" s="366">
        <f t="shared" si="35"/>
        <v>496820.49261012033</v>
      </c>
      <c r="IJ22" s="366">
        <f t="shared" si="35"/>
        <v>516595.57264774886</v>
      </c>
      <c r="IK22" s="366">
        <f t="shared" si="35"/>
        <v>520915.56247885781</v>
      </c>
      <c r="IL22" s="366">
        <f t="shared" si="35"/>
        <v>589001.95529827254</v>
      </c>
      <c r="IM22" s="366">
        <f t="shared" si="35"/>
        <v>500915.03417736356</v>
      </c>
      <c r="IN22" s="366">
        <f t="shared" si="35"/>
        <v>464636.77659254771</v>
      </c>
      <c r="IO22" s="366">
        <f t="shared" si="35"/>
        <v>463286.15965566115</v>
      </c>
      <c r="IP22" s="366">
        <f t="shared" si="35"/>
        <v>419140.99549236731</v>
      </c>
      <c r="IQ22" s="366">
        <f t="shared" si="35"/>
        <v>436463.45845948433</v>
      </c>
      <c r="IR22" s="366">
        <f t="shared" si="35"/>
        <v>563157.56714820303</v>
      </c>
      <c r="IS22" s="366">
        <f t="shared" si="35"/>
        <v>468025.48613623582</v>
      </c>
      <c r="IT22" s="366">
        <f t="shared" si="35"/>
        <v>482336.90738232306</v>
      </c>
      <c r="IU22" s="366">
        <f t="shared" si="35"/>
        <v>511065.55079202808</v>
      </c>
      <c r="IV22" s="366">
        <f t="shared" si="35"/>
        <v>531713.65152422548</v>
      </c>
      <c r="IW22" s="366">
        <f t="shared" si="35"/>
        <v>536530.61108327645</v>
      </c>
      <c r="IX22" s="366">
        <f t="shared" si="35"/>
        <v>604457.67881338601</v>
      </c>
      <c r="IY22" s="366">
        <f t="shared" si="35"/>
        <v>516132.32660243526</v>
      </c>
      <c r="IZ22" s="366">
        <f t="shared" si="35"/>
        <v>490288.91240421851</v>
      </c>
      <c r="JA22" s="366">
        <f t="shared" si="35"/>
        <v>472847.91517859825</v>
      </c>
      <c r="JB22" s="366">
        <f t="shared" si="35"/>
        <v>440482.23808727873</v>
      </c>
      <c r="JC22" s="366">
        <f t="shared" ref="JC22:LN22" si="36">SUM(JC18:JC21)</f>
        <v>444409.37028505898</v>
      </c>
      <c r="JD22" s="366">
        <f t="shared" si="36"/>
        <v>576164.4686465764</v>
      </c>
      <c r="JE22" s="366">
        <f t="shared" si="36"/>
        <v>482685.27988471813</v>
      </c>
      <c r="JF22" s="366">
        <f t="shared" si="36"/>
        <v>495694.83456227684</v>
      </c>
      <c r="JG22" s="366">
        <f t="shared" si="36"/>
        <v>525020.63999816438</v>
      </c>
      <c r="JH22" s="366">
        <f t="shared" si="36"/>
        <v>546842.66456953262</v>
      </c>
      <c r="JI22" s="366">
        <f t="shared" si="36"/>
        <v>543197.1387954083</v>
      </c>
      <c r="JJ22" s="366">
        <f t="shared" si="36"/>
        <v>616502.54137740016</v>
      </c>
      <c r="JK22" s="366">
        <f t="shared" si="36"/>
        <v>510769.86764553364</v>
      </c>
      <c r="JL22" s="366">
        <f t="shared" si="36"/>
        <v>513791.64202811412</v>
      </c>
      <c r="JM22" s="366">
        <f t="shared" si="36"/>
        <v>498420.81065134576</v>
      </c>
      <c r="JN22" s="366">
        <f t="shared" si="36"/>
        <v>449496.6230733376</v>
      </c>
      <c r="JO22" s="366">
        <f t="shared" si="36"/>
        <v>471974.57782973244</v>
      </c>
      <c r="JP22" s="366">
        <f t="shared" si="36"/>
        <v>598405.59957337624</v>
      </c>
      <c r="JQ22" s="366">
        <f t="shared" si="36"/>
        <v>501257.80285826063</v>
      </c>
      <c r="JR22" s="366">
        <f t="shared" si="36"/>
        <v>515348.89988274244</v>
      </c>
      <c r="JS22" s="366">
        <f t="shared" si="36"/>
        <v>543705.58964051213</v>
      </c>
      <c r="JT22" s="366">
        <f t="shared" si="36"/>
        <v>565440.66382060503</v>
      </c>
      <c r="JU22" s="366">
        <f t="shared" si="36"/>
        <v>562307.29278730054</v>
      </c>
      <c r="JV22" s="366">
        <f t="shared" si="36"/>
        <v>634838.87862773368</v>
      </c>
      <c r="JW22" s="366">
        <f t="shared" si="36"/>
        <v>546743.4126385987</v>
      </c>
      <c r="JX22" s="366">
        <f t="shared" si="36"/>
        <v>509719.49175790127</v>
      </c>
      <c r="JY22" s="366">
        <f t="shared" si="36"/>
        <v>509536.64309256425</v>
      </c>
      <c r="JZ22" s="366">
        <f t="shared" si="36"/>
        <v>464463.09650844603</v>
      </c>
      <c r="KA22" s="366">
        <f t="shared" si="36"/>
        <v>483972.66191805602</v>
      </c>
      <c r="KB22" s="366">
        <f t="shared" si="36"/>
        <v>612840.08899176423</v>
      </c>
      <c r="KC22" s="366">
        <f t="shared" si="36"/>
        <v>516110.79890803288</v>
      </c>
      <c r="KD22" s="366">
        <f t="shared" si="36"/>
        <v>529960.28870391822</v>
      </c>
      <c r="KE22" s="366">
        <f t="shared" si="36"/>
        <v>558711.14109454351</v>
      </c>
      <c r="KF22" s="366">
        <f t="shared" si="36"/>
        <v>581486.03601903596</v>
      </c>
      <c r="KG22" s="366">
        <f t="shared" si="36"/>
        <v>566990.36515223724</v>
      </c>
      <c r="KH22" s="366">
        <f t="shared" si="36"/>
        <v>646711.32772483409</v>
      </c>
      <c r="KI22" s="366">
        <f t="shared" si="36"/>
        <v>559831.26728777459</v>
      </c>
      <c r="KJ22" s="366">
        <f t="shared" si="36"/>
        <v>532573.78055067325</v>
      </c>
      <c r="KK22" s="366">
        <f t="shared" si="36"/>
        <v>517545.01737711468</v>
      </c>
      <c r="KL22" s="366">
        <f t="shared" si="36"/>
        <v>484887.56254229683</v>
      </c>
      <c r="KM22" s="366">
        <f t="shared" si="36"/>
        <v>491342.18615844741</v>
      </c>
      <c r="KN22" s="366">
        <f t="shared" si="36"/>
        <v>625732.55354632577</v>
      </c>
      <c r="KO22" s="366">
        <f t="shared" si="36"/>
        <v>530931.20835197042</v>
      </c>
      <c r="KP22" s="366">
        <f t="shared" si="36"/>
        <v>543691.26823026233</v>
      </c>
      <c r="KQ22" s="366">
        <f t="shared" si="36"/>
        <v>573238.51577337924</v>
      </c>
      <c r="KR22" s="366">
        <f t="shared" si="36"/>
        <v>597399.2002506851</v>
      </c>
      <c r="KS22" s="366">
        <f t="shared" si="36"/>
        <v>589837.63477475964</v>
      </c>
      <c r="KT22" s="366">
        <f t="shared" si="36"/>
        <v>665760.19471688336</v>
      </c>
      <c r="KU22" s="366">
        <f t="shared" si="36"/>
        <v>578043.23136628058</v>
      </c>
      <c r="KV22" s="366">
        <f t="shared" si="36"/>
        <v>540823.99235785427</v>
      </c>
      <c r="KW22" s="366">
        <f t="shared" si="36"/>
        <v>541686.87051933492</v>
      </c>
      <c r="KX22" s="366">
        <f t="shared" si="36"/>
        <v>496151.28213579004</v>
      </c>
      <c r="KY22" s="366">
        <f t="shared" si="36"/>
        <v>517369.99391114706</v>
      </c>
      <c r="KZ22" s="366">
        <f t="shared" si="36"/>
        <v>647900.80120910367</v>
      </c>
      <c r="LA22" s="366">
        <f t="shared" si="36"/>
        <v>550145.7287214722</v>
      </c>
      <c r="LB22" s="366">
        <f t="shared" si="36"/>
        <v>563753.41457927355</v>
      </c>
      <c r="LC22" s="366">
        <f t="shared" si="36"/>
        <v>592588.25712327682</v>
      </c>
      <c r="LD22" s="366">
        <f t="shared" si="36"/>
        <v>616922.86637209542</v>
      </c>
      <c r="LE22" s="366">
        <f t="shared" si="36"/>
        <v>618897.15313805547</v>
      </c>
      <c r="LF22" s="366">
        <f t="shared" si="36"/>
        <v>688706.77384384815</v>
      </c>
      <c r="LG22" s="366">
        <f t="shared" si="36"/>
        <v>599331.40557969315</v>
      </c>
      <c r="LH22" s="366">
        <f t="shared" si="36"/>
        <v>562456.79679560696</v>
      </c>
      <c r="LI22" s="366">
        <f t="shared" si="36"/>
        <v>562403.19106136204</v>
      </c>
      <c r="LJ22" s="366">
        <f t="shared" si="36"/>
        <v>515778.27831165626</v>
      </c>
      <c r="LK22" s="366">
        <f t="shared" si="36"/>
        <v>537453.64396559878</v>
      </c>
      <c r="LL22" s="366">
        <f t="shared" si="36"/>
        <v>668314.6545262133</v>
      </c>
      <c r="LM22" s="366">
        <f t="shared" si="36"/>
        <v>569615.9330424089</v>
      </c>
      <c r="LN22" s="366">
        <f t="shared" si="36"/>
        <v>582796.07322798506</v>
      </c>
      <c r="LO22" s="366">
        <f t="shared" ref="LO22:NA22" si="37">SUM(LO18:LO21)</f>
        <v>611411.15768988361</v>
      </c>
      <c r="LP22" s="366">
        <f t="shared" si="37"/>
        <v>636340.66920467454</v>
      </c>
      <c r="LQ22" s="366">
        <f t="shared" si="37"/>
        <v>630423.06248944916</v>
      </c>
      <c r="LR22" s="366">
        <f t="shared" si="37"/>
        <v>704846.32670666906</v>
      </c>
      <c r="LS22" s="366">
        <f t="shared" si="37"/>
        <v>597678.19667528733</v>
      </c>
      <c r="LT22" s="366">
        <f t="shared" si="37"/>
        <v>599970.88413465407</v>
      </c>
      <c r="LU22" s="366">
        <f t="shared" si="37"/>
        <v>585529.35635484639</v>
      </c>
      <c r="LV22" s="366">
        <f t="shared" si="37"/>
        <v>534305.90354412084</v>
      </c>
      <c r="LW22" s="366">
        <f t="shared" si="37"/>
        <v>560417.88856410119</v>
      </c>
      <c r="LX22" s="366">
        <f t="shared" si="37"/>
        <v>690344.64420602005</v>
      </c>
      <c r="LY22" s="366">
        <f t="shared" si="37"/>
        <v>590034.53617397312</v>
      </c>
      <c r="LZ22" s="366">
        <f t="shared" si="37"/>
        <v>603081.92624222871</v>
      </c>
      <c r="MA22" s="366">
        <f t="shared" si="37"/>
        <v>631286.0797869087</v>
      </c>
      <c r="MB22" s="366">
        <f t="shared" si="37"/>
        <v>656672.7873308236</v>
      </c>
      <c r="MC22" s="366">
        <f t="shared" si="37"/>
        <v>623377.72508007288</v>
      </c>
      <c r="MD22" s="366">
        <f t="shared" si="37"/>
        <v>714182.93142886786</v>
      </c>
      <c r="ME22" s="366">
        <f t="shared" si="37"/>
        <v>628064.81799502275</v>
      </c>
      <c r="MF22" s="366">
        <f t="shared" si="37"/>
        <v>588721.13091477426</v>
      </c>
      <c r="MG22" s="366">
        <f t="shared" si="37"/>
        <v>592355.20435849123</v>
      </c>
      <c r="MH22" s="366">
        <f t="shared" si="37"/>
        <v>546477.94119071146</v>
      </c>
      <c r="MI22" s="366">
        <f t="shared" si="37"/>
        <v>570379.28579878993</v>
      </c>
      <c r="MJ22" s="366">
        <f t="shared" si="37"/>
        <v>703788.61979228235</v>
      </c>
      <c r="MK22" s="366">
        <f t="shared" si="37"/>
        <v>604556.60449443827</v>
      </c>
      <c r="ML22" s="366">
        <f t="shared" si="37"/>
        <v>617861.36253925378</v>
      </c>
      <c r="MM22" s="366">
        <f t="shared" si="37"/>
        <v>646922.21948662319</v>
      </c>
      <c r="MN22" s="366">
        <f t="shared" si="37"/>
        <v>673813.61067628325</v>
      </c>
      <c r="MO22" s="366">
        <f t="shared" si="37"/>
        <v>668372.80856763304</v>
      </c>
      <c r="MP22" s="366">
        <f t="shared" si="37"/>
        <v>742949.64532109641</v>
      </c>
      <c r="MQ22" s="366">
        <f t="shared" si="37"/>
        <v>653619.16520243476</v>
      </c>
      <c r="MR22" s="366">
        <f t="shared" si="37"/>
        <v>616077.2890499318</v>
      </c>
      <c r="MS22" s="366">
        <f t="shared" si="37"/>
        <v>617384.13092915691</v>
      </c>
      <c r="MT22" s="366">
        <f t="shared" si="37"/>
        <v>569726.84360882279</v>
      </c>
      <c r="MU22" s="366">
        <f t="shared" si="37"/>
        <v>593973.91233790328</v>
      </c>
      <c r="MV22" s="366">
        <f t="shared" si="37"/>
        <v>727367.24089602113</v>
      </c>
      <c r="MW22" s="366">
        <f t="shared" si="37"/>
        <v>626850.12251621904</v>
      </c>
      <c r="MX22" s="366">
        <f t="shared" si="37"/>
        <v>639518.70288723009</v>
      </c>
      <c r="MY22" s="366">
        <f t="shared" si="37"/>
        <v>668175.12512826186</v>
      </c>
      <c r="MZ22" s="366">
        <f t="shared" si="37"/>
        <v>695569.12824970088</v>
      </c>
      <c r="NA22" s="366">
        <f t="shared" si="37"/>
        <v>678286.17990061315</v>
      </c>
    </row>
  </sheetData>
  <mergeCells count="32">
    <mergeCell ref="CX15:DI15"/>
    <mergeCell ref="B1:E1"/>
    <mergeCell ref="B17:C17"/>
    <mergeCell ref="F15:Q15"/>
    <mergeCell ref="R15:AC15"/>
    <mergeCell ref="AD15:AO15"/>
    <mergeCell ref="AP15:BA15"/>
    <mergeCell ref="BB15:BM15"/>
    <mergeCell ref="BN15:BY15"/>
    <mergeCell ref="BZ15:CK15"/>
    <mergeCell ref="CL15:CW15"/>
    <mergeCell ref="IL15:IW15"/>
    <mergeCell ref="DJ15:DU15"/>
    <mergeCell ref="DV15:EG15"/>
    <mergeCell ref="EH15:ES15"/>
    <mergeCell ref="ET15:FE15"/>
    <mergeCell ref="FF15:FQ15"/>
    <mergeCell ref="FR15:GC15"/>
    <mergeCell ref="GD15:GO15"/>
    <mergeCell ref="GP15:HA15"/>
    <mergeCell ref="HB15:HM15"/>
    <mergeCell ref="HN15:HY15"/>
    <mergeCell ref="HZ15:IK15"/>
    <mergeCell ref="LR15:MC15"/>
    <mergeCell ref="MD15:MO15"/>
    <mergeCell ref="MP15:NA15"/>
    <mergeCell ref="IX15:JI15"/>
    <mergeCell ref="JJ15:JU15"/>
    <mergeCell ref="JV15:KG15"/>
    <mergeCell ref="KH15:KS15"/>
    <mergeCell ref="KT15:LE15"/>
    <mergeCell ref="LF15:LQ15"/>
  </mergeCells>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ABC1D-395D-4226-8968-3A31C556F88D}">
  <sheetPr filterMode="1">
    <tabColor theme="1"/>
  </sheetPr>
  <dimension ref="A1:AAC264"/>
  <sheetViews>
    <sheetView zoomScale="80" zoomScaleNormal="80" workbookViewId="0">
      <pane xSplit="12" ySplit="4" topLeftCell="M181" activePane="bottomRight" state="frozen"/>
      <selection activeCell="C132" sqref="C132:C134"/>
      <selection pane="topRight" activeCell="C132" sqref="C132:C134"/>
      <selection pane="bottomLeft" activeCell="C132" sqref="C132:C134"/>
      <selection pane="bottomRight" activeCell="I194" sqref="I194"/>
    </sheetView>
  </sheetViews>
  <sheetFormatPr defaultColWidth="9.140625" defaultRowHeight="12.75" outlineLevelRow="1" x14ac:dyDescent="0.25"/>
  <cols>
    <col min="1" max="1" width="7" style="82" bestFit="1" customWidth="1"/>
    <col min="2" max="2" width="9.28515625" style="82" bestFit="1" customWidth="1"/>
    <col min="3" max="3" width="9.42578125" style="116" bestFit="1" customWidth="1"/>
    <col min="4" max="4" width="4.5703125" style="116" bestFit="1" customWidth="1"/>
    <col min="5" max="5" width="15" style="92" bestFit="1" customWidth="1"/>
    <col min="6" max="7" width="8.42578125" style="67" bestFit="1" customWidth="1"/>
    <col min="8" max="8" width="2" style="92" customWidth="1"/>
    <col min="9" max="9" width="50.28515625" style="84" bestFit="1" customWidth="1"/>
    <col min="10" max="10" width="14.28515625" style="67" bestFit="1" customWidth="1"/>
    <col min="11" max="11" width="16.7109375" style="82" hidden="1" customWidth="1"/>
    <col min="12" max="12" width="26.5703125" style="67" hidden="1" customWidth="1"/>
    <col min="13" max="13" width="11.28515625" style="82" customWidth="1"/>
    <col min="14" max="153" width="11.28515625" style="84" customWidth="1"/>
    <col min="154" max="154" width="9.140625" style="82"/>
    <col min="155" max="189" width="9.140625" style="84"/>
    <col min="190" max="190" width="9.140625" style="82"/>
    <col min="191" max="225" width="9.140625" style="84"/>
    <col min="226" max="226" width="9.140625" style="82"/>
    <col min="227" max="227" width="9.140625" style="255"/>
    <col min="228" max="704" width="9.140625" style="207"/>
    <col min="705" max="705" width="9.140625" style="199"/>
    <col min="706" max="16384" width="9.140625" style="84"/>
  </cols>
  <sheetData>
    <row r="1" spans="1:705" s="149" customFormat="1" ht="15.75" x14ac:dyDescent="0.25">
      <c r="A1" s="68" t="s">
        <v>280</v>
      </c>
      <c r="B1" s="68" t="s">
        <v>280</v>
      </c>
      <c r="C1" s="120"/>
      <c r="D1" s="120"/>
      <c r="E1" s="68"/>
      <c r="F1" s="155"/>
      <c r="G1" s="155"/>
      <c r="H1" s="68"/>
      <c r="I1" s="157"/>
      <c r="J1" s="68"/>
      <c r="K1" s="68"/>
      <c r="L1" s="68"/>
      <c r="M1" s="751" t="s">
        <v>0</v>
      </c>
      <c r="N1" s="752"/>
      <c r="O1" s="752"/>
      <c r="P1" s="752"/>
      <c r="Q1" s="752"/>
      <c r="R1" s="752"/>
      <c r="S1" s="752"/>
      <c r="T1" s="752"/>
      <c r="U1" s="752"/>
      <c r="V1" s="752"/>
      <c r="W1" s="752"/>
      <c r="X1" s="752"/>
      <c r="Y1" s="752"/>
      <c r="Z1" s="752"/>
      <c r="AA1" s="752"/>
      <c r="AB1" s="752"/>
      <c r="AC1" s="752"/>
      <c r="AD1" s="752"/>
      <c r="AE1" s="752"/>
      <c r="AF1" s="752"/>
      <c r="AG1" s="752"/>
      <c r="AH1" s="752"/>
      <c r="AI1" s="752"/>
      <c r="AJ1" s="752"/>
      <c r="AK1" s="752"/>
      <c r="AL1" s="752"/>
      <c r="AM1" s="752"/>
      <c r="AN1" s="752"/>
      <c r="AO1" s="752"/>
      <c r="AP1" s="752"/>
      <c r="AQ1" s="752"/>
      <c r="AR1" s="752"/>
      <c r="AS1" s="752"/>
      <c r="AT1" s="752"/>
      <c r="AU1" s="752"/>
      <c r="AV1" s="752"/>
      <c r="AW1" s="752"/>
      <c r="AX1" s="752"/>
      <c r="AY1" s="752"/>
      <c r="AZ1" s="752"/>
      <c r="BA1" s="752"/>
      <c r="BB1" s="752"/>
      <c r="BC1" s="752"/>
      <c r="BD1" s="752"/>
      <c r="BE1" s="752"/>
      <c r="BF1" s="752"/>
      <c r="BG1" s="752"/>
      <c r="BH1" s="752"/>
      <c r="BI1" s="752"/>
      <c r="BJ1" s="752"/>
      <c r="BK1" s="752"/>
      <c r="BL1" s="752"/>
      <c r="BM1" s="752"/>
      <c r="BN1" s="752"/>
      <c r="BO1" s="752"/>
      <c r="BP1" s="752"/>
      <c r="BQ1" s="752"/>
      <c r="BR1" s="752"/>
      <c r="BS1" s="752"/>
      <c r="BT1" s="752"/>
      <c r="BU1" s="752"/>
      <c r="BV1" s="752"/>
      <c r="BW1" s="752"/>
      <c r="BX1" s="752"/>
      <c r="BY1" s="752"/>
      <c r="BZ1" s="752"/>
      <c r="CA1" s="752"/>
      <c r="CB1" s="752"/>
      <c r="CC1" s="752"/>
      <c r="CD1" s="752"/>
      <c r="CE1" s="752"/>
      <c r="CF1" s="752"/>
      <c r="CG1" s="752"/>
      <c r="CH1" s="752"/>
      <c r="CI1" s="752"/>
      <c r="CJ1" s="752"/>
      <c r="CK1" s="752"/>
      <c r="CL1" s="752"/>
      <c r="CM1" s="752"/>
      <c r="CN1" s="752"/>
      <c r="CO1" s="752"/>
      <c r="CP1" s="752"/>
      <c r="CQ1" s="752"/>
      <c r="CR1" s="752"/>
      <c r="CS1" s="752"/>
      <c r="CT1" s="752"/>
      <c r="CU1" s="752"/>
      <c r="CV1" s="752"/>
      <c r="CW1" s="752"/>
      <c r="CX1" s="752"/>
      <c r="CY1" s="752"/>
      <c r="CZ1" s="752"/>
      <c r="DA1" s="752"/>
      <c r="DB1" s="752"/>
      <c r="DC1" s="752"/>
      <c r="DD1" s="752"/>
      <c r="DE1" s="752"/>
      <c r="DF1" s="752"/>
      <c r="DG1" s="752"/>
      <c r="DH1" s="752"/>
      <c r="DI1" s="752"/>
      <c r="DJ1" s="752"/>
      <c r="DK1" s="752"/>
      <c r="DL1" s="752"/>
      <c r="DM1" s="752"/>
      <c r="DN1" s="752"/>
      <c r="DO1" s="752"/>
      <c r="DP1" s="752"/>
      <c r="DQ1" s="752"/>
      <c r="DR1" s="752"/>
      <c r="DS1" s="752"/>
      <c r="DT1" s="752"/>
      <c r="DU1" s="752"/>
      <c r="DV1" s="752"/>
      <c r="DW1" s="752"/>
      <c r="DX1" s="752"/>
      <c r="DY1" s="752"/>
      <c r="DZ1" s="752"/>
      <c r="EA1" s="752"/>
      <c r="EB1" s="752"/>
      <c r="EC1" s="752"/>
      <c r="ED1" s="752"/>
      <c r="EE1" s="752"/>
      <c r="EF1" s="752"/>
      <c r="EG1" s="752"/>
      <c r="EH1" s="752"/>
      <c r="EI1" s="752"/>
      <c r="EJ1" s="752"/>
      <c r="EK1" s="752"/>
      <c r="EL1" s="752"/>
      <c r="EM1" s="752"/>
      <c r="EN1" s="752"/>
      <c r="EO1" s="752"/>
      <c r="EP1" s="752"/>
      <c r="EQ1" s="752"/>
      <c r="ER1" s="752"/>
      <c r="ES1" s="752"/>
      <c r="ET1" s="752"/>
      <c r="EU1" s="752"/>
      <c r="EV1" s="752"/>
      <c r="EW1" s="752"/>
      <c r="EX1" s="753"/>
      <c r="EY1" s="754" t="s">
        <v>1</v>
      </c>
      <c r="EZ1" s="755"/>
      <c r="FA1" s="755"/>
      <c r="FB1" s="755"/>
      <c r="FC1" s="755"/>
      <c r="FD1" s="755"/>
      <c r="FE1" s="755"/>
      <c r="FF1" s="755"/>
      <c r="FG1" s="755"/>
      <c r="FH1" s="755"/>
      <c r="FI1" s="755"/>
      <c r="FJ1" s="755"/>
      <c r="FK1" s="755"/>
      <c r="FL1" s="755"/>
      <c r="FM1" s="755"/>
      <c r="FN1" s="755"/>
      <c r="FO1" s="755"/>
      <c r="FP1" s="755"/>
      <c r="FQ1" s="755"/>
      <c r="FR1" s="755"/>
      <c r="FS1" s="755"/>
      <c r="FT1" s="755"/>
      <c r="FU1" s="755"/>
      <c r="FV1" s="755"/>
      <c r="FW1" s="755"/>
      <c r="FX1" s="755"/>
      <c r="FY1" s="755"/>
      <c r="FZ1" s="755"/>
      <c r="GA1" s="755"/>
      <c r="GB1" s="755"/>
      <c r="GC1" s="755"/>
      <c r="GD1" s="755"/>
      <c r="GE1" s="755"/>
      <c r="GF1" s="755"/>
      <c r="GG1" s="755"/>
      <c r="GH1" s="756"/>
      <c r="GI1" s="749" t="s">
        <v>565</v>
      </c>
      <c r="GJ1" s="750"/>
      <c r="GK1" s="750"/>
      <c r="GL1" s="750"/>
      <c r="GM1" s="750"/>
      <c r="GN1" s="750"/>
      <c r="GO1" s="750"/>
      <c r="GP1" s="750"/>
      <c r="GQ1" s="750"/>
      <c r="GR1" s="750"/>
      <c r="GS1" s="750"/>
      <c r="GT1" s="750"/>
      <c r="GU1" s="750"/>
      <c r="GV1" s="750"/>
      <c r="GW1" s="750"/>
      <c r="GX1" s="750"/>
      <c r="GY1" s="750"/>
      <c r="GZ1" s="750"/>
      <c r="HA1" s="750"/>
      <c r="HB1" s="750"/>
      <c r="HC1" s="750"/>
      <c r="HD1" s="750"/>
      <c r="HE1" s="750"/>
      <c r="HF1" s="750"/>
      <c r="HG1" s="750"/>
      <c r="HH1" s="750"/>
      <c r="HI1" s="750"/>
      <c r="HJ1" s="750"/>
      <c r="HK1" s="750"/>
      <c r="HL1" s="750"/>
      <c r="HM1" s="750"/>
      <c r="HN1" s="750"/>
      <c r="HO1" s="750"/>
      <c r="HP1" s="750"/>
      <c r="HQ1" s="750"/>
      <c r="HR1" s="750"/>
      <c r="HS1" s="246"/>
      <c r="HT1" s="205"/>
      <c r="HU1" s="205"/>
      <c r="HV1" s="205"/>
      <c r="HW1" s="205"/>
      <c r="HX1" s="205"/>
      <c r="HY1" s="205"/>
      <c r="HZ1" s="205"/>
      <c r="IA1" s="205"/>
      <c r="IB1" s="205"/>
      <c r="IC1" s="205"/>
      <c r="ID1" s="205"/>
      <c r="IE1" s="205"/>
      <c r="IF1" s="205"/>
      <c r="IG1" s="205"/>
      <c r="IH1" s="205"/>
      <c r="II1" s="205"/>
      <c r="IJ1" s="205"/>
      <c r="IK1" s="205"/>
      <c r="IL1" s="205"/>
      <c r="IM1" s="205"/>
      <c r="IN1" s="205"/>
      <c r="IO1" s="205"/>
      <c r="IP1" s="205"/>
      <c r="IQ1" s="205"/>
      <c r="IR1" s="205"/>
      <c r="IS1" s="205"/>
      <c r="IT1" s="205"/>
      <c r="IU1" s="205"/>
      <c r="IV1" s="205"/>
      <c r="IW1" s="205"/>
      <c r="IX1" s="205"/>
      <c r="IY1" s="205"/>
      <c r="IZ1" s="205"/>
      <c r="JA1" s="205"/>
      <c r="JB1" s="205"/>
      <c r="JC1" s="205"/>
      <c r="JD1" s="205"/>
      <c r="JE1" s="205"/>
      <c r="JF1" s="205"/>
      <c r="JG1" s="205"/>
      <c r="JH1" s="205"/>
      <c r="JI1" s="205"/>
      <c r="JJ1" s="205"/>
      <c r="JK1" s="205"/>
      <c r="JL1" s="205"/>
      <c r="JM1" s="205"/>
      <c r="JN1" s="205"/>
      <c r="JO1" s="205"/>
      <c r="JP1" s="205"/>
      <c r="JQ1" s="205"/>
      <c r="JR1" s="205"/>
      <c r="JS1" s="205"/>
      <c r="JT1" s="205"/>
      <c r="JU1" s="205"/>
      <c r="JV1" s="205"/>
      <c r="JW1" s="205"/>
      <c r="JX1" s="205"/>
      <c r="JY1" s="205"/>
      <c r="JZ1" s="205"/>
      <c r="KA1" s="205"/>
      <c r="KB1" s="205"/>
      <c r="KC1" s="205"/>
      <c r="KD1" s="205"/>
      <c r="KE1" s="205"/>
      <c r="KF1" s="205"/>
      <c r="KG1" s="205"/>
      <c r="KH1" s="205"/>
      <c r="KI1" s="205"/>
      <c r="KJ1" s="205"/>
      <c r="KK1" s="205"/>
      <c r="KL1" s="205"/>
      <c r="KM1" s="205"/>
      <c r="KN1" s="205"/>
      <c r="KO1" s="205"/>
      <c r="KP1" s="205"/>
      <c r="KQ1" s="205"/>
      <c r="KR1" s="205"/>
      <c r="KS1" s="205"/>
      <c r="KT1" s="205"/>
      <c r="KU1" s="205"/>
      <c r="KV1" s="205"/>
      <c r="KW1" s="205"/>
      <c r="KX1" s="205"/>
      <c r="KY1" s="205"/>
      <c r="KZ1" s="205"/>
      <c r="LA1" s="205"/>
      <c r="LB1" s="205"/>
      <c r="LC1" s="205"/>
      <c r="LD1" s="205"/>
      <c r="LE1" s="205"/>
      <c r="LF1" s="205"/>
      <c r="LG1" s="205"/>
      <c r="LH1" s="205"/>
      <c r="LI1" s="205"/>
      <c r="LJ1" s="205"/>
      <c r="LK1" s="205"/>
      <c r="LL1" s="205"/>
      <c r="LM1" s="205"/>
      <c r="LN1" s="205"/>
      <c r="LO1" s="205"/>
      <c r="LP1" s="205"/>
      <c r="LQ1" s="205"/>
      <c r="LR1" s="205"/>
      <c r="LS1" s="205"/>
      <c r="LT1" s="205"/>
      <c r="LU1" s="205"/>
      <c r="LV1" s="205"/>
      <c r="LW1" s="205"/>
      <c r="LX1" s="205"/>
      <c r="LY1" s="205"/>
      <c r="LZ1" s="205"/>
      <c r="MA1" s="205"/>
      <c r="MB1" s="205"/>
      <c r="MC1" s="205"/>
      <c r="MD1" s="205"/>
      <c r="ME1" s="205"/>
      <c r="MF1" s="205"/>
      <c r="MG1" s="205"/>
      <c r="MH1" s="205"/>
      <c r="MI1" s="205"/>
      <c r="MJ1" s="205"/>
      <c r="MK1" s="205"/>
      <c r="ML1" s="205"/>
      <c r="MM1" s="205"/>
      <c r="MN1" s="205"/>
      <c r="MO1" s="205"/>
      <c r="MP1" s="205"/>
      <c r="MQ1" s="205"/>
      <c r="MR1" s="205"/>
      <c r="MS1" s="205"/>
      <c r="MT1" s="205"/>
      <c r="MU1" s="205"/>
      <c r="MV1" s="205"/>
      <c r="MW1" s="205"/>
      <c r="MX1" s="205"/>
      <c r="MY1" s="205"/>
      <c r="MZ1" s="205"/>
      <c r="NA1" s="205"/>
      <c r="NB1" s="205"/>
      <c r="NC1" s="205"/>
      <c r="ND1" s="205"/>
      <c r="NE1" s="205"/>
      <c r="NF1" s="205"/>
      <c r="NG1" s="205"/>
      <c r="NH1" s="205"/>
      <c r="NI1" s="205"/>
      <c r="NJ1" s="205"/>
      <c r="NK1" s="205"/>
      <c r="NL1" s="205"/>
      <c r="NM1" s="205"/>
      <c r="NN1" s="205"/>
      <c r="NO1" s="205"/>
      <c r="NP1" s="205"/>
      <c r="NQ1" s="205"/>
      <c r="NR1" s="205"/>
      <c r="NS1" s="205"/>
      <c r="NT1" s="205"/>
      <c r="NU1" s="205"/>
      <c r="NV1" s="205"/>
      <c r="NW1" s="205"/>
      <c r="NX1" s="205"/>
      <c r="NY1" s="205"/>
      <c r="NZ1" s="205"/>
      <c r="OA1" s="205"/>
      <c r="OB1" s="205"/>
      <c r="OC1" s="205"/>
      <c r="OD1" s="205"/>
      <c r="OE1" s="205"/>
      <c r="OF1" s="205"/>
      <c r="OG1" s="205"/>
      <c r="OH1" s="205"/>
      <c r="OI1" s="205"/>
      <c r="OJ1" s="205"/>
      <c r="OK1" s="205"/>
      <c r="OL1" s="205"/>
      <c r="OM1" s="205"/>
      <c r="ON1" s="205"/>
      <c r="OO1" s="205"/>
      <c r="OP1" s="205"/>
      <c r="OQ1" s="205"/>
      <c r="OR1" s="205"/>
      <c r="OS1" s="205"/>
      <c r="OT1" s="205"/>
      <c r="OU1" s="205"/>
      <c r="OV1" s="205"/>
      <c r="OW1" s="205"/>
      <c r="OX1" s="205"/>
      <c r="OY1" s="205"/>
      <c r="OZ1" s="205"/>
      <c r="PA1" s="205"/>
      <c r="PB1" s="205"/>
      <c r="PC1" s="205"/>
      <c r="PD1" s="205"/>
      <c r="PE1" s="205"/>
      <c r="PF1" s="205"/>
      <c r="PG1" s="205"/>
      <c r="PH1" s="205"/>
      <c r="PI1" s="205"/>
      <c r="PJ1" s="205"/>
      <c r="PK1" s="205"/>
      <c r="PL1" s="205"/>
      <c r="PM1" s="205"/>
      <c r="PN1" s="205"/>
      <c r="PO1" s="205"/>
      <c r="PP1" s="205"/>
      <c r="PQ1" s="205"/>
      <c r="PR1" s="205"/>
      <c r="PS1" s="205"/>
      <c r="PT1" s="205"/>
      <c r="PU1" s="205"/>
      <c r="PV1" s="205"/>
      <c r="PW1" s="205"/>
      <c r="PX1" s="205"/>
      <c r="PY1" s="205"/>
      <c r="PZ1" s="205"/>
      <c r="QA1" s="205"/>
      <c r="QB1" s="205"/>
      <c r="QC1" s="205"/>
      <c r="QD1" s="205"/>
      <c r="QE1" s="205"/>
      <c r="QF1" s="205"/>
      <c r="QG1" s="205"/>
      <c r="QH1" s="205"/>
      <c r="QI1" s="205"/>
      <c r="QJ1" s="205"/>
      <c r="QK1" s="205"/>
      <c r="QL1" s="205"/>
      <c r="QM1" s="205"/>
      <c r="QN1" s="205"/>
      <c r="QO1" s="205"/>
      <c r="QP1" s="205"/>
      <c r="QQ1" s="205"/>
      <c r="QR1" s="205"/>
      <c r="QS1" s="205"/>
      <c r="QT1" s="205"/>
      <c r="QU1" s="205"/>
      <c r="QV1" s="205"/>
      <c r="QW1" s="205"/>
      <c r="QX1" s="205"/>
      <c r="QY1" s="205"/>
      <c r="QZ1" s="205"/>
      <c r="RA1" s="205"/>
      <c r="RB1" s="205"/>
      <c r="RC1" s="205"/>
      <c r="RD1" s="205"/>
      <c r="RE1" s="205"/>
      <c r="RF1" s="205"/>
      <c r="RG1" s="205"/>
      <c r="RH1" s="205"/>
      <c r="RI1" s="205"/>
      <c r="RJ1" s="205"/>
      <c r="RK1" s="205"/>
      <c r="RL1" s="205"/>
      <c r="RM1" s="205"/>
      <c r="RN1" s="205"/>
      <c r="RO1" s="205"/>
      <c r="RP1" s="205"/>
      <c r="RQ1" s="205"/>
      <c r="RR1" s="205"/>
      <c r="RS1" s="205"/>
      <c r="RT1" s="205"/>
      <c r="RU1" s="205"/>
      <c r="RV1" s="205"/>
      <c r="RW1" s="205"/>
      <c r="RX1" s="205"/>
      <c r="RY1" s="205"/>
      <c r="RZ1" s="205"/>
      <c r="SA1" s="205"/>
      <c r="SB1" s="205"/>
      <c r="SC1" s="205"/>
      <c r="SD1" s="205"/>
      <c r="SE1" s="205"/>
      <c r="SF1" s="205"/>
      <c r="SG1" s="205"/>
      <c r="SH1" s="205"/>
      <c r="SI1" s="205"/>
      <c r="SJ1" s="205"/>
      <c r="SK1" s="205"/>
      <c r="SL1" s="205"/>
      <c r="SM1" s="205"/>
      <c r="SN1" s="205"/>
      <c r="SO1" s="205"/>
      <c r="SP1" s="205"/>
      <c r="SQ1" s="205"/>
      <c r="SR1" s="205"/>
      <c r="SS1" s="205"/>
      <c r="ST1" s="205"/>
      <c r="SU1" s="205"/>
      <c r="SV1" s="205"/>
      <c r="SW1" s="205"/>
      <c r="SX1" s="205"/>
      <c r="SY1" s="205"/>
      <c r="SZ1" s="205"/>
      <c r="TA1" s="205"/>
      <c r="TB1" s="205"/>
      <c r="TC1" s="205"/>
      <c r="TD1" s="205"/>
      <c r="TE1" s="205"/>
      <c r="TF1" s="205"/>
      <c r="TG1" s="205"/>
      <c r="TH1" s="205"/>
      <c r="TI1" s="205"/>
      <c r="TJ1" s="205"/>
      <c r="TK1" s="205"/>
      <c r="TL1" s="205"/>
      <c r="TM1" s="205"/>
      <c r="TN1" s="205"/>
      <c r="TO1" s="205"/>
      <c r="TP1" s="205"/>
      <c r="TQ1" s="205"/>
      <c r="TR1" s="205"/>
      <c r="TS1" s="205"/>
      <c r="TT1" s="205"/>
      <c r="TU1" s="205"/>
      <c r="TV1" s="205"/>
      <c r="TW1" s="205"/>
      <c r="TX1" s="205"/>
      <c r="TY1" s="205"/>
      <c r="TZ1" s="205"/>
      <c r="UA1" s="205"/>
      <c r="UB1" s="205"/>
      <c r="UC1" s="205"/>
      <c r="UD1" s="205"/>
      <c r="UE1" s="205"/>
      <c r="UF1" s="205"/>
      <c r="UG1" s="205"/>
      <c r="UH1" s="205"/>
      <c r="UI1" s="205"/>
      <c r="UJ1" s="205"/>
      <c r="UK1" s="205"/>
      <c r="UL1" s="205"/>
      <c r="UM1" s="205"/>
      <c r="UN1" s="205"/>
      <c r="UO1" s="205"/>
      <c r="UP1" s="205"/>
      <c r="UQ1" s="205"/>
      <c r="UR1" s="205"/>
      <c r="US1" s="205"/>
      <c r="UT1" s="205"/>
      <c r="UU1" s="205"/>
      <c r="UV1" s="205"/>
      <c r="UW1" s="205"/>
      <c r="UX1" s="205"/>
      <c r="UY1" s="205"/>
      <c r="UZ1" s="205"/>
      <c r="VA1" s="205"/>
      <c r="VB1" s="205"/>
      <c r="VC1" s="205"/>
      <c r="VD1" s="205"/>
      <c r="VE1" s="205"/>
      <c r="VF1" s="205"/>
      <c r="VG1" s="205"/>
      <c r="VH1" s="205"/>
      <c r="VI1" s="205"/>
      <c r="VJ1" s="205"/>
      <c r="VK1" s="205"/>
      <c r="VL1" s="205"/>
      <c r="VM1" s="205"/>
      <c r="VN1" s="205"/>
      <c r="VO1" s="205"/>
      <c r="VP1" s="205"/>
      <c r="VQ1" s="205"/>
      <c r="VR1" s="205"/>
      <c r="VS1" s="205"/>
      <c r="VT1" s="205"/>
      <c r="VU1" s="205"/>
      <c r="VV1" s="205"/>
      <c r="VW1" s="205"/>
      <c r="VX1" s="205"/>
      <c r="VY1" s="205"/>
      <c r="VZ1" s="205"/>
      <c r="WA1" s="205"/>
      <c r="WB1" s="205"/>
      <c r="WC1" s="205"/>
      <c r="WD1" s="205"/>
      <c r="WE1" s="205"/>
      <c r="WF1" s="205"/>
      <c r="WG1" s="205"/>
      <c r="WH1" s="205"/>
      <c r="WI1" s="205"/>
      <c r="WJ1" s="205"/>
      <c r="WK1" s="205"/>
      <c r="WL1" s="205"/>
      <c r="WM1" s="205"/>
      <c r="WN1" s="205"/>
      <c r="WO1" s="205"/>
      <c r="WP1" s="205"/>
      <c r="WQ1" s="205"/>
      <c r="WR1" s="205"/>
      <c r="WS1" s="205"/>
      <c r="WT1" s="205"/>
      <c r="WU1" s="205"/>
      <c r="WV1" s="205"/>
      <c r="WW1" s="205"/>
      <c r="WX1" s="205"/>
      <c r="WY1" s="205"/>
      <c r="WZ1" s="205"/>
      <c r="XA1" s="205"/>
      <c r="XB1" s="205"/>
      <c r="XC1" s="205"/>
      <c r="XD1" s="205"/>
      <c r="XE1" s="205"/>
      <c r="XF1" s="205"/>
      <c r="XG1" s="205"/>
      <c r="XH1" s="205"/>
      <c r="XI1" s="205"/>
      <c r="XJ1" s="205"/>
      <c r="XK1" s="205"/>
      <c r="XL1" s="205"/>
      <c r="XM1" s="205"/>
      <c r="XN1" s="205"/>
      <c r="XO1" s="205"/>
      <c r="XP1" s="205"/>
      <c r="XQ1" s="205"/>
      <c r="XR1" s="205"/>
      <c r="XS1" s="205"/>
      <c r="XT1" s="205"/>
      <c r="XU1" s="205"/>
      <c r="XV1" s="205"/>
      <c r="XW1" s="205"/>
      <c r="XX1" s="205"/>
      <c r="XY1" s="205"/>
      <c r="XZ1" s="205"/>
      <c r="YA1" s="205"/>
      <c r="YB1" s="205"/>
      <c r="YC1" s="205"/>
      <c r="YD1" s="205"/>
      <c r="YE1" s="205"/>
      <c r="YF1" s="205"/>
      <c r="YG1" s="205"/>
      <c r="YH1" s="205"/>
      <c r="YI1" s="205"/>
      <c r="YJ1" s="205"/>
      <c r="YK1" s="205"/>
      <c r="YL1" s="205"/>
      <c r="YM1" s="205"/>
      <c r="YN1" s="205"/>
      <c r="YO1" s="205"/>
      <c r="YP1" s="205"/>
      <c r="YQ1" s="205"/>
      <c r="YR1" s="205"/>
      <c r="YS1" s="205"/>
      <c r="YT1" s="205"/>
      <c r="YU1" s="205"/>
      <c r="YV1" s="205"/>
      <c r="YW1" s="205"/>
      <c r="YX1" s="205"/>
      <c r="YY1" s="205"/>
      <c r="YZ1" s="205"/>
      <c r="ZA1" s="205"/>
      <c r="ZB1" s="205"/>
      <c r="ZC1" s="205"/>
      <c r="ZD1" s="205"/>
      <c r="ZE1" s="205"/>
      <c r="ZF1" s="205"/>
      <c r="ZG1" s="205"/>
      <c r="ZH1" s="205"/>
      <c r="ZI1" s="205"/>
      <c r="ZJ1" s="205"/>
      <c r="ZK1" s="205"/>
      <c r="ZL1" s="205"/>
      <c r="ZM1" s="205"/>
      <c r="ZN1" s="205"/>
      <c r="ZO1" s="205"/>
      <c r="ZP1" s="205"/>
      <c r="ZQ1" s="205"/>
      <c r="ZR1" s="205"/>
      <c r="ZS1" s="205"/>
      <c r="ZT1" s="205"/>
      <c r="ZU1" s="205"/>
      <c r="ZV1" s="205"/>
      <c r="ZW1" s="205"/>
      <c r="ZX1" s="205"/>
      <c r="ZY1" s="205"/>
      <c r="ZZ1" s="205"/>
      <c r="AAA1" s="205"/>
      <c r="AAB1" s="205"/>
      <c r="AAC1" s="194"/>
    </row>
    <row r="2" spans="1:705" s="153" customFormat="1" ht="33.75" x14ac:dyDescent="0.25">
      <c r="A2" s="150" t="s">
        <v>244</v>
      </c>
      <c r="B2" s="150" t="s">
        <v>314</v>
      </c>
      <c r="C2" s="151" t="s">
        <v>315</v>
      </c>
      <c r="D2" s="151"/>
      <c r="E2" s="151"/>
      <c r="F2" s="155" t="s">
        <v>527</v>
      </c>
      <c r="G2" s="155" t="s">
        <v>526</v>
      </c>
      <c r="H2" s="151"/>
      <c r="I2" s="70" t="s">
        <v>281</v>
      </c>
      <c r="J2" s="120" t="s">
        <v>2</v>
      </c>
      <c r="K2" s="120" t="s">
        <v>282</v>
      </c>
      <c r="L2" s="120" t="s">
        <v>283</v>
      </c>
      <c r="M2" s="152" t="str">
        <f>'Cargos e Salários'!$C11</f>
        <v>Advogado</v>
      </c>
      <c r="N2" s="152" t="str">
        <f>'Cargos e Salários'!$C12</f>
        <v>Analista ambiental</v>
      </c>
      <c r="O2" s="152" t="str">
        <f>'Cargos e Salários'!$C13</f>
        <v>Analista contábil</v>
      </c>
      <c r="P2" s="152" t="str">
        <f>'Cargos e Salários'!$C14</f>
        <v>Analista de controladoria</v>
      </c>
      <c r="Q2" s="152" t="str">
        <f>'Cargos e Salários'!$C16</f>
        <v>Analista de RH</v>
      </c>
      <c r="R2" s="152" t="str">
        <f>'Cargos e Salários'!$C17</f>
        <v>Analista de vendas</v>
      </c>
      <c r="S2" s="152" t="str">
        <f>'Cargos e Salários'!$C18</f>
        <v>Assistente Administrativo</v>
      </c>
      <c r="T2" s="152" t="str">
        <f>'Cargos e Salários'!$C19</f>
        <v>Assistente de bilheteria</v>
      </c>
      <c r="U2" s="152" t="str">
        <f>'Cargos e Salários'!$C20</f>
        <v>Assistente de operações</v>
      </c>
      <c r="V2" s="152" t="str">
        <f>'Cargos e Salários'!$C21</f>
        <v>Assistente de TI</v>
      </c>
      <c r="W2" s="152" t="str">
        <f>'Cargos e Salários'!$C23</f>
        <v>Assistente executivo</v>
      </c>
      <c r="X2" s="152" t="str">
        <f>'Cargos e Salários'!$C24</f>
        <v>Assistente financeiro</v>
      </c>
      <c r="Y2" s="152" t="str">
        <f>'Cargos e Salários'!$C25</f>
        <v>Assistente fiscal</v>
      </c>
      <c r="Z2" s="152" t="str">
        <f>'Cargos e Salários'!$C26</f>
        <v>Assistente jurídico</v>
      </c>
      <c r="AA2" s="152" t="str">
        <f>'Cargos e Salários'!$C27</f>
        <v>Assistente regulatório</v>
      </c>
      <c r="AB2" s="152" t="str">
        <f>'Cargos e Salários'!$C28</f>
        <v>Atendente online</v>
      </c>
      <c r="AC2" s="152" t="str">
        <f>'Cargos e Salários'!$C29</f>
        <v>Auxiliar administrativo</v>
      </c>
      <c r="AD2" s="152" t="str">
        <f>'Cargos e Salários'!$C30</f>
        <v>Auxiliar de almoxarifado</v>
      </c>
      <c r="AE2" s="152" t="str">
        <f>'Cargos e Salários'!$C31</f>
        <v>Auxiliar de compras</v>
      </c>
      <c r="AF2" s="152" t="str">
        <f>'Cargos e Salários'!$C32</f>
        <v>Auxiliar de enfermagem</v>
      </c>
      <c r="AG2" s="152" t="str">
        <f>'Cargos e Salários'!$C33</f>
        <v>Auxiliar de escritório</v>
      </c>
      <c r="AH2" s="152" t="str">
        <f>'Cargos e Salários'!$C34</f>
        <v>Auxiliar de marketing</v>
      </c>
      <c r="AI2" s="152" t="str">
        <f>'Cargos e Salários'!$C35</f>
        <v>Auxiliar de RH</v>
      </c>
      <c r="AJ2" s="152" t="str">
        <f>'Cargos e Salários'!$C36</f>
        <v>Auxiliar de TI</v>
      </c>
      <c r="AK2" s="152" t="str">
        <f>'Cargos e Salários'!$C37</f>
        <v>Auxiliar de vendas</v>
      </c>
      <c r="AL2" s="152" t="str">
        <f>'Cargos e Salários'!$C38</f>
        <v>Bilheteiro</v>
      </c>
      <c r="AM2" s="152" t="str">
        <f>'Cargos e Salários'!$C39</f>
        <v>Bilheteiro - SDF</v>
      </c>
      <c r="AN2" s="152" t="str">
        <f>'Cargos e Salários'!$C40</f>
        <v>Biólogo</v>
      </c>
      <c r="AO2" s="152" t="str">
        <f>'Cargos e Salários'!$C41</f>
        <v>Caixa atendente</v>
      </c>
      <c r="AP2" s="152" t="str">
        <f>'Cargos e Salários'!$C42</f>
        <v>Comprador</v>
      </c>
      <c r="AQ2" s="152" t="str">
        <f>'Cargos e Salários'!$C45</f>
        <v>Controlador de tráfego</v>
      </c>
      <c r="AR2" s="152" t="str">
        <f>'Cargos e Salários'!$C46</f>
        <v>Controller</v>
      </c>
      <c r="AS2" s="152" t="str">
        <f>'Cargos e Salários'!$C47</f>
        <v>Coordenador de RH</v>
      </c>
      <c r="AT2" s="152" t="str">
        <f>'Cargos e Salários'!$C48</f>
        <v>Coordenador de Eventos</v>
      </c>
      <c r="AU2" s="152" t="str">
        <f>'Cargos e Salários'!$C49</f>
        <v>Diretor SPE</v>
      </c>
      <c r="AV2" s="152" t="str">
        <f>'Cargos e Salários'!$C50</f>
        <v>Encarregado contábil</v>
      </c>
      <c r="AW2" s="152" t="str">
        <f>'Cargos e Salários'!$C51</f>
        <v>Encarregado de almoxarifado</v>
      </c>
      <c r="AX2" s="152" t="str">
        <f>'Cargos e Salários'!$C52</f>
        <v>Encarregado de controladoria</v>
      </c>
      <c r="AY2" s="152" t="str">
        <f>'Cargos e Salários'!$C53</f>
        <v>Encarregado de RH</v>
      </c>
      <c r="AZ2" s="152" t="str">
        <f>'Cargos e Salários'!$C54</f>
        <v>Encarregado financeiro</v>
      </c>
      <c r="BA2" s="152" t="str">
        <f>'Cargos e Salários'!$C55</f>
        <v>Encarregado fiscal</v>
      </c>
      <c r="BB2" s="152" t="str">
        <f>'Cargos e Salários'!$C56</f>
        <v>Encarregado regulatório</v>
      </c>
      <c r="BC2" s="152" t="str">
        <f>'Cargos e Salários'!$C57</f>
        <v>Engenheiro ambiental</v>
      </c>
      <c r="BD2" s="152" t="str">
        <f>'Cargos e Salários'!$C58</f>
        <v>Enfermeiro</v>
      </c>
      <c r="BE2" s="152" t="str">
        <f>'Cargos e Salários'!$C60</f>
        <v>Estagiário (n. sup.)</v>
      </c>
      <c r="BF2" s="152" t="str">
        <f>'Cargos e Salários'!$C61</f>
        <v>Gerente administrativo-financeiro</v>
      </c>
      <c r="BG2" s="152" t="str">
        <f>'Cargos e Salários'!$C62</f>
        <v>Gerente comercial</v>
      </c>
      <c r="BH2" s="152" t="str">
        <f>'Cargos e Salários'!$C63</f>
        <v>Gerente de operações</v>
      </c>
      <c r="BI2" s="152" t="str">
        <f>'Cargos e Salários'!$C64</f>
        <v>Gerente de marketing e vendas</v>
      </c>
      <c r="BJ2" s="152" t="str">
        <f>'Cargos e Salários'!$C65</f>
        <v>Guarda-vidas</v>
      </c>
      <c r="BK2" s="152" t="str">
        <f>'Cargos e Salários'!$C66</f>
        <v>Guarda-vidas - SDF</v>
      </c>
      <c r="BL2" s="152" t="str">
        <f>'Cargos e Salários'!$C67</f>
        <v>Jovem aprendiz</v>
      </c>
      <c r="BM2" s="152" t="str">
        <f>'Cargos e Salários'!$C68</f>
        <v>Monitor ambiental</v>
      </c>
      <c r="BN2" s="152" t="str">
        <f>'Cargos e Salários'!$C69</f>
        <v>Monitor ambiental - SDF</v>
      </c>
      <c r="BO2" s="152" t="str">
        <f>'Cargos e Salários'!$C70</f>
        <v>Monitor cultural</v>
      </c>
      <c r="BP2" s="152" t="str">
        <f>'Cargos e Salários'!$C71</f>
        <v>Monitor cultural - SDF</v>
      </c>
      <c r="BQ2" s="152" t="str">
        <f>'Cargos e Salários'!$C72</f>
        <v>Monitor turístico</v>
      </c>
      <c r="BR2" s="152" t="str">
        <f>'Cargos e Salários'!$C73</f>
        <v>Monitor turístico - SDF</v>
      </c>
      <c r="BS2" s="152" t="str">
        <f>'Cargos e Salários'!$C74</f>
        <v>Piloto de helicóptero</v>
      </c>
      <c r="BT2" s="152" t="str">
        <f>'Cargos e Salários'!$C75</f>
        <v>Piloto fluvial</v>
      </c>
      <c r="BU2" s="152" t="str">
        <f>'Cargos e Salários'!$C76</f>
        <v>Recepcionista</v>
      </c>
      <c r="BV2" s="152" t="str">
        <f>'Cargos e Salários'!$C77</f>
        <v>Recepcionista - SDF</v>
      </c>
      <c r="BW2" s="152" t="str">
        <f>'Cargos e Salários'!$C78</f>
        <v>Supervisor ambulatorial</v>
      </c>
      <c r="BX2" s="152" t="str">
        <f>'Cargos e Salários'!$C79</f>
        <v>Supervisor de bilheteria</v>
      </c>
      <c r="BY2" s="152" t="str">
        <f>'Cargos e Salários'!$C80</f>
        <v>Supervisor de marketing</v>
      </c>
      <c r="BZ2" s="152" t="str">
        <f>'Cargos e Salários'!$C81</f>
        <v>Supervisor de operações</v>
      </c>
      <c r="CA2" s="152" t="str">
        <f>'Cargos e Salários'!$C82</f>
        <v>Supervisor de transporte</v>
      </c>
      <c r="CB2" s="152" t="str">
        <f>'Cargos e Salários'!$C83</f>
        <v>Supervisor de vendas</v>
      </c>
      <c r="CC2" s="152" t="str">
        <f>'Cargos e Salários'!$C84</f>
        <v>Técnico em segurança do trabalho</v>
      </c>
      <c r="CD2" s="152" t="str">
        <f>'Cargos e Salários'!$C85</f>
        <v>Telefonista</v>
      </c>
      <c r="CE2" s="152" t="str">
        <f>'Cargos e Salários'!$C86</f>
        <v>Atendente de bar/lanchonete</v>
      </c>
      <c r="CF2" s="152" t="str">
        <f>'Cargos e Salários'!$C87</f>
        <v>Auxiliar de cozinha</v>
      </c>
      <c r="CG2" s="152" t="str">
        <f>'Cargos e Salários'!$C88</f>
        <v>Auxiliar de maitre</v>
      </c>
      <c r="CH2" s="152" t="str">
        <f>'Cargos e Salários'!$C89</f>
        <v>Barman</v>
      </c>
      <c r="CI2" s="152" t="str">
        <f>'Cargos e Salários'!$C90</f>
        <v>Chefe de cozinha</v>
      </c>
      <c r="CJ2" s="152" t="str">
        <f>'Cargos e Salários'!$C91</f>
        <v>Confeiteiro</v>
      </c>
      <c r="CK2" s="152" t="str">
        <f>'Cargos e Salários'!$C92</f>
        <v>Copeiro</v>
      </c>
      <c r="CL2" s="152" t="str">
        <f>'Cargos e Salários'!$C93</f>
        <v>Copeiro - SDF</v>
      </c>
      <c r="CM2" s="152" t="str">
        <f>'Cargos e Salários'!$C94</f>
        <v>Cozinheiro geral</v>
      </c>
      <c r="CN2" s="152" t="str">
        <f>'Cargos e Salários'!$C95</f>
        <v>Garçom</v>
      </c>
      <c r="CO2" s="152" t="str">
        <f>'Cargos e Salários'!$C96</f>
        <v>Gerente comercial A&amp;B</v>
      </c>
      <c r="CP2" s="152" t="str">
        <f>'Cargos e Salários'!$C97</f>
        <v>Maitre</v>
      </c>
      <c r="CQ2" s="152" t="str">
        <f>'Cargos e Salários'!$C98</f>
        <v>Sous chef</v>
      </c>
      <c r="CR2" s="152" t="str">
        <f>'Cargos e Salários'!$C99</f>
        <v>Supervisor de lanchonete</v>
      </c>
      <c r="CS2" s="152" t="str">
        <f>'Cargos e Salários'!$C100</f>
        <v>Supervisor de quiosque</v>
      </c>
      <c r="CT2" s="152" t="str">
        <f>'Cargos e Salários'!$C101</f>
        <v>Assistente comercial (loja)</v>
      </c>
      <c r="CU2" s="152" t="str">
        <f>'Cargos e Salários'!$C102</f>
        <v>Atendente de loja (cx. atendente)</v>
      </c>
      <c r="CV2" s="152" t="str">
        <f>'Cargos e Salários'!$C103</f>
        <v>Balconista</v>
      </c>
      <c r="CW2" s="152" t="str">
        <f>'Cargos e Salários'!$C104</f>
        <v>Fotógrafo</v>
      </c>
      <c r="CX2" s="152" t="str">
        <f>'Cargos e Salários'!$C105</f>
        <v>Gerente comercial Loja</v>
      </c>
      <c r="CY2" s="152" t="str">
        <f>'Cargos e Salários'!$C106</f>
        <v>Impressor de fotos</v>
      </c>
      <c r="CZ2" s="152" t="str">
        <f>'Cargos e Salários'!$C107</f>
        <v>Repositor de mercadoria</v>
      </c>
      <c r="DA2" s="152" t="str">
        <f>'Cargos e Salários'!$C108</f>
        <v>Supervisor de fotos</v>
      </c>
      <c r="DB2" s="152" t="str">
        <f>'Cargos e Salários'!$C109</f>
        <v>Supervisor de loja</v>
      </c>
      <c r="DC2" s="152" t="str">
        <f>'Cargos e Salários'!$C110</f>
        <v>Camareira</v>
      </c>
      <c r="DD2" s="152" t="str">
        <f>'Cargos e Salários'!$C111</f>
        <v>Camareira - SDF</v>
      </c>
      <c r="DE2" s="152" t="str">
        <f>'Cargos e Salários'!$C112</f>
        <v>Jardineiro</v>
      </c>
      <c r="DF2" s="152" t="str">
        <f>'Cargos e Salários'!$C113</f>
        <v>Operador de motosserra</v>
      </c>
      <c r="DG2" s="152" t="str">
        <f>'Cargos e Salários'!$C114</f>
        <v>Operador de roçadeira</v>
      </c>
      <c r="DH2" s="152" t="str">
        <f>'Cargos e Salários'!$C115</f>
        <v>Tratorista</v>
      </c>
      <c r="DI2" s="152" t="str">
        <f>'Cargos e Salários'!$C116</f>
        <v>Auxiliar de limpeza</v>
      </c>
      <c r="DJ2" s="152" t="str">
        <f>'Cargos e Salários'!$C117</f>
        <v>Auxiliar de limpeza - SDF</v>
      </c>
      <c r="DK2" s="152" t="str">
        <f>'Cargos e Salários'!$C118</f>
        <v>Coletor de lixo</v>
      </c>
      <c r="DL2" s="152" t="str">
        <f>'Cargos e Salários'!$C119</f>
        <v>Coletor de lixo - SDF</v>
      </c>
      <c r="DM2" s="152" t="str">
        <f>'Cargos e Salários'!$C120</f>
        <v>Encarregado de serviços de limpeza</v>
      </c>
      <c r="DN2" s="152" t="str">
        <f>'Cargos e Salários'!$C121</f>
        <v>Limpador de vidros</v>
      </c>
      <c r="DO2" s="152" t="str">
        <f>'Cargos e Salários'!$C122</f>
        <v>Supervisor de limpeza e manutenção</v>
      </c>
      <c r="DP2" s="152" t="str">
        <f>'Cargos e Salários'!$C123</f>
        <v>Varredor</v>
      </c>
      <c r="DQ2" s="152" t="str">
        <f>'Cargos e Salários'!$C124</f>
        <v>Ajudante de eletricista</v>
      </c>
      <c r="DR2" s="152" t="str">
        <f>'Cargos e Salários'!$C127</f>
        <v>Auxiliar de manutenção predial</v>
      </c>
      <c r="DS2" s="152" t="str">
        <f>'Cargos e Salários'!$C128</f>
        <v>Auxiliar de serviços gerais</v>
      </c>
      <c r="DT2" s="152" t="str">
        <f>'Cargos e Salários'!$C129</f>
        <v>Eletricista</v>
      </c>
      <c r="DU2" s="152" t="str">
        <f>'Cargos e Salários'!$C130</f>
        <v>Encanador (bombeiro hidráulico)</v>
      </c>
      <c r="DV2" s="152" t="str">
        <f>'Cargos e Salários'!$C133</f>
        <v>Marceneiro</v>
      </c>
      <c r="DW2" s="152" t="str">
        <f>'Cargos e Salários'!$C134</f>
        <v>Mecânico</v>
      </c>
      <c r="DX2" s="152" t="str">
        <f>'Cargos e Salários'!$C135</f>
        <v>Operador de máquina</v>
      </c>
      <c r="DY2" s="152" t="str">
        <f>'Cargos e Salários'!$C138</f>
        <v>Pintor</v>
      </c>
      <c r="DZ2" s="152" t="str">
        <f>'Cargos e Salários'!$C139</f>
        <v>Serralheiro</v>
      </c>
      <c r="EA2" s="152" t="str">
        <f>'Cargos e Salários'!$C140</f>
        <v>Supervisor de manutenção de áreas verdes</v>
      </c>
      <c r="EB2" s="152" t="str">
        <f>'Cargos e Salários'!$C141</f>
        <v>Supervisor de manutenção máq. e equip.</v>
      </c>
      <c r="EC2" s="152" t="str">
        <f>'Cargos e Salários'!$C142</f>
        <v>Supervisor de TI</v>
      </c>
      <c r="ED2" s="152" t="str">
        <f>'Cargos e Salários'!$C143</f>
        <v>Oficial de manutenção predial</v>
      </c>
      <c r="EE2" s="152" t="str">
        <f>'Cargos e Salários'!$C145</f>
        <v>Técnico em manutenção de equip. TI</v>
      </c>
      <c r="EF2" s="152" t="str">
        <f>'Cargos e Salários'!$C146</f>
        <v>Técnico em eletrônica</v>
      </c>
      <c r="EG2" s="152" t="str">
        <f>'Cargos e Salários'!$C148</f>
        <v>Controlador de acesso (Porteiro)</v>
      </c>
      <c r="EH2" s="152" t="str">
        <f>'Cargos e Salários'!$C149</f>
        <v>Controlador de acesso (Porteiro) - SDF</v>
      </c>
      <c r="EI2" s="152" t="str">
        <f>'Cargos e Salários'!$C150</f>
        <v>Vigilante líder - D</v>
      </c>
      <c r="EJ2" s="152" t="str">
        <f>'Cargos e Salários'!$C152</f>
        <v>Vigilante líder - N</v>
      </c>
      <c r="EK2" s="152" t="str">
        <f>'Cargos e Salários'!$C153</f>
        <v>Vigilante - D</v>
      </c>
      <c r="EL2" s="152" t="str">
        <f>'Cargos e Salários'!$C155</f>
        <v>Vigilante - N</v>
      </c>
      <c r="EM2" s="152" t="str">
        <f>'Cargos e Salários'!$C156</f>
        <v>Vigilante - D - 40h/sem</v>
      </c>
      <c r="EN2" s="152" t="str">
        <f>'Cargos e Salários'!$C158</f>
        <v>Vigilante - N - 40h/sem</v>
      </c>
      <c r="EO2" s="152" t="str">
        <f>'Cargos e Salários'!$C159</f>
        <v>Vigilante - Rondista - D</v>
      </c>
      <c r="EP2" s="152" t="str">
        <f>'Cargos e Salários'!$C160</f>
        <v>Vigilante - Rondista - N</v>
      </c>
      <c r="EQ2" s="152" t="str">
        <f>'Cargos e Salários'!$C161</f>
        <v>Vigilante - D - SDF</v>
      </c>
      <c r="ER2" s="152" t="str">
        <f>'Cargos e Salários'!$C162</f>
        <v>Vigilante op. monitoramento eletrônico - D</v>
      </c>
      <c r="ES2" s="152" t="str">
        <f>'Cargos e Salários'!$C163</f>
        <v>Vigilante op. monitoramento eletrônico - N</v>
      </c>
      <c r="ET2" s="152" t="str">
        <f>'Cargos e Salários'!$C164</f>
        <v>Vigilante operador de drone ou VANT</v>
      </c>
      <c r="EU2" s="152" t="str">
        <f>'Cargos e Salários'!$C165</f>
        <v>Motorista de ônibus urbano</v>
      </c>
      <c r="EV2" s="152" t="str">
        <f>'Cargos e Salários'!$C166</f>
        <v>Motorista de ônibus urbano - SDF</v>
      </c>
      <c r="EW2" s="152" t="str">
        <f>'Cargos e Salários'!$C167</f>
        <v>Motorista de ambulância</v>
      </c>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c r="GF2" s="152"/>
      <c r="GG2" s="152"/>
      <c r="GH2" s="152"/>
      <c r="GI2" s="152"/>
      <c r="GJ2" s="152"/>
      <c r="GK2" s="152"/>
      <c r="GL2" s="152"/>
      <c r="GM2" s="152"/>
      <c r="GN2" s="152"/>
      <c r="GO2" s="152"/>
      <c r="GP2" s="152"/>
      <c r="GQ2" s="152"/>
      <c r="GR2" s="152"/>
      <c r="GS2" s="152"/>
      <c r="HR2" s="240"/>
      <c r="HS2" s="746" t="s">
        <v>67</v>
      </c>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c r="JA2" s="206"/>
      <c r="JB2" s="206"/>
      <c r="JC2" s="206"/>
      <c r="JD2" s="206"/>
      <c r="JE2" s="206"/>
      <c r="JF2" s="206"/>
      <c r="JG2" s="206"/>
      <c r="JH2" s="206"/>
      <c r="JI2" s="206"/>
      <c r="JJ2" s="206"/>
      <c r="JK2" s="206"/>
      <c r="JL2" s="206"/>
      <c r="JM2" s="206"/>
      <c r="JN2" s="206"/>
      <c r="JO2" s="206"/>
      <c r="JP2" s="206"/>
      <c r="JQ2" s="206"/>
      <c r="JR2" s="206"/>
      <c r="JS2" s="206"/>
      <c r="JT2" s="206"/>
      <c r="JU2" s="206"/>
      <c r="JV2" s="206"/>
      <c r="JW2" s="206"/>
      <c r="JX2" s="206"/>
      <c r="JY2" s="206"/>
      <c r="JZ2" s="206"/>
      <c r="KA2" s="206"/>
      <c r="KB2" s="206"/>
      <c r="KC2" s="206"/>
      <c r="KD2" s="206"/>
      <c r="KE2" s="206"/>
      <c r="KF2" s="206"/>
      <c r="KG2" s="206"/>
      <c r="KH2" s="206"/>
      <c r="KI2" s="206"/>
      <c r="KJ2" s="206"/>
      <c r="KK2" s="206"/>
      <c r="KL2" s="206"/>
      <c r="KM2" s="206"/>
      <c r="KN2" s="206"/>
      <c r="KO2" s="206"/>
      <c r="KP2" s="206"/>
      <c r="KQ2" s="206"/>
      <c r="KR2" s="206"/>
      <c r="KS2" s="206"/>
      <c r="KT2" s="206"/>
      <c r="KU2" s="206"/>
      <c r="KV2" s="206"/>
      <c r="KW2" s="206"/>
      <c r="KX2" s="206"/>
      <c r="KY2" s="206"/>
      <c r="KZ2" s="206"/>
      <c r="LA2" s="206"/>
      <c r="LB2" s="206"/>
      <c r="LC2" s="206"/>
      <c r="LD2" s="206"/>
      <c r="LE2" s="206"/>
      <c r="LF2" s="206"/>
      <c r="LG2" s="206"/>
      <c r="LH2" s="206"/>
      <c r="LI2" s="206"/>
      <c r="LJ2" s="206"/>
      <c r="LK2" s="206"/>
      <c r="LL2" s="206"/>
      <c r="LM2" s="206"/>
      <c r="LN2" s="206"/>
      <c r="LO2" s="206"/>
      <c r="LP2" s="206"/>
      <c r="LQ2" s="206"/>
      <c r="LR2" s="206"/>
      <c r="LS2" s="206"/>
      <c r="LT2" s="206"/>
      <c r="LU2" s="206"/>
      <c r="LV2" s="206"/>
      <c r="LW2" s="206"/>
      <c r="LX2" s="206"/>
      <c r="LY2" s="206"/>
      <c r="LZ2" s="206"/>
      <c r="MA2" s="206"/>
      <c r="MB2" s="206"/>
      <c r="MC2" s="206"/>
      <c r="MD2" s="206"/>
      <c r="ME2" s="206"/>
      <c r="MF2" s="206"/>
      <c r="MG2" s="206"/>
      <c r="MH2" s="206"/>
      <c r="MI2" s="206"/>
      <c r="MJ2" s="206"/>
      <c r="MK2" s="206"/>
      <c r="ML2" s="206"/>
      <c r="MM2" s="206"/>
      <c r="MN2" s="206"/>
      <c r="MO2" s="206"/>
      <c r="MP2" s="206"/>
      <c r="MQ2" s="206"/>
      <c r="MR2" s="206"/>
      <c r="MS2" s="206"/>
      <c r="MT2" s="206"/>
      <c r="MU2" s="206"/>
      <c r="MV2" s="206"/>
      <c r="MW2" s="206"/>
      <c r="MX2" s="206"/>
      <c r="MY2" s="206"/>
      <c r="MZ2" s="206"/>
      <c r="NA2" s="206"/>
      <c r="NB2" s="206"/>
      <c r="NC2" s="206"/>
      <c r="ND2" s="206"/>
      <c r="NE2" s="206"/>
      <c r="NF2" s="206"/>
      <c r="NG2" s="206"/>
      <c r="NH2" s="206"/>
      <c r="NI2" s="206"/>
      <c r="NJ2" s="206"/>
      <c r="NK2" s="206"/>
      <c r="NL2" s="206"/>
      <c r="NM2" s="206"/>
      <c r="NN2" s="206"/>
      <c r="NO2" s="206"/>
      <c r="NP2" s="206"/>
      <c r="NQ2" s="206"/>
      <c r="NR2" s="206"/>
      <c r="NS2" s="206"/>
      <c r="NT2" s="206"/>
      <c r="NU2" s="206"/>
      <c r="NV2" s="206"/>
      <c r="NW2" s="206"/>
      <c r="NX2" s="206"/>
      <c r="NY2" s="206"/>
      <c r="NZ2" s="206"/>
      <c r="OA2" s="206"/>
      <c r="OB2" s="206"/>
      <c r="OC2" s="206"/>
      <c r="OD2" s="206"/>
      <c r="OE2" s="206"/>
      <c r="OF2" s="206"/>
      <c r="OG2" s="206"/>
      <c r="OH2" s="206"/>
      <c r="OI2" s="206"/>
      <c r="OJ2" s="206"/>
      <c r="OK2" s="206"/>
      <c r="OL2" s="206"/>
      <c r="OM2" s="206"/>
      <c r="ON2" s="206"/>
      <c r="OO2" s="206"/>
      <c r="OP2" s="206"/>
      <c r="OQ2" s="206"/>
      <c r="OR2" s="206"/>
      <c r="OS2" s="206"/>
      <c r="OT2" s="206"/>
      <c r="OU2" s="206"/>
      <c r="OV2" s="206"/>
      <c r="OW2" s="206"/>
      <c r="OX2" s="206"/>
      <c r="OY2" s="206"/>
      <c r="OZ2" s="206"/>
      <c r="PA2" s="206"/>
      <c r="PB2" s="206"/>
      <c r="PC2" s="206"/>
      <c r="PD2" s="206"/>
      <c r="PE2" s="206"/>
      <c r="PF2" s="206"/>
      <c r="PG2" s="206"/>
      <c r="PH2" s="206"/>
      <c r="PI2" s="206"/>
      <c r="PJ2" s="206"/>
      <c r="PK2" s="206"/>
      <c r="PL2" s="206"/>
      <c r="PM2" s="206"/>
      <c r="PN2" s="206"/>
      <c r="PO2" s="206"/>
      <c r="PP2" s="206"/>
      <c r="PQ2" s="206"/>
      <c r="PR2" s="206"/>
      <c r="PS2" s="206"/>
      <c r="PT2" s="206"/>
      <c r="PU2" s="206"/>
      <c r="PV2" s="206"/>
      <c r="PW2" s="206"/>
      <c r="PX2" s="206"/>
      <c r="PY2" s="206"/>
      <c r="PZ2" s="206"/>
      <c r="QA2" s="206"/>
      <c r="QB2" s="206"/>
      <c r="QC2" s="206"/>
      <c r="QD2" s="206"/>
      <c r="QE2" s="206"/>
      <c r="QF2" s="206"/>
      <c r="QG2" s="206"/>
      <c r="QH2" s="206"/>
      <c r="QI2" s="206"/>
      <c r="QJ2" s="206"/>
      <c r="QK2" s="206"/>
      <c r="QL2" s="206"/>
      <c r="QM2" s="206"/>
      <c r="QN2" s="206"/>
      <c r="QO2" s="206"/>
      <c r="QP2" s="206"/>
      <c r="QQ2" s="206"/>
      <c r="QR2" s="206"/>
      <c r="QS2" s="206"/>
      <c r="QT2" s="206"/>
      <c r="QU2" s="206"/>
      <c r="QV2" s="206"/>
      <c r="QW2" s="206"/>
      <c r="QX2" s="206"/>
      <c r="QY2" s="206"/>
      <c r="QZ2" s="206"/>
      <c r="RA2" s="206"/>
      <c r="RB2" s="206"/>
      <c r="RC2" s="206"/>
      <c r="RD2" s="206"/>
      <c r="RE2" s="206"/>
      <c r="RF2" s="206"/>
      <c r="RG2" s="206"/>
      <c r="RH2" s="206"/>
      <c r="RI2" s="206"/>
      <c r="RJ2" s="206"/>
      <c r="RK2" s="206"/>
      <c r="RL2" s="206"/>
      <c r="RM2" s="206"/>
      <c r="RN2" s="206"/>
      <c r="RO2" s="206"/>
      <c r="RP2" s="206"/>
      <c r="RQ2" s="206"/>
      <c r="RR2" s="206"/>
      <c r="RS2" s="206"/>
      <c r="RT2" s="206"/>
      <c r="RU2" s="206"/>
      <c r="RV2" s="206"/>
      <c r="RW2" s="206"/>
      <c r="RX2" s="206"/>
      <c r="RY2" s="206"/>
      <c r="RZ2" s="206"/>
      <c r="SA2" s="206"/>
      <c r="SB2" s="206"/>
      <c r="SC2" s="206"/>
      <c r="SD2" s="206"/>
      <c r="SE2" s="206"/>
      <c r="SF2" s="206"/>
      <c r="SG2" s="206"/>
      <c r="SH2" s="206"/>
      <c r="SI2" s="206"/>
      <c r="SJ2" s="206"/>
      <c r="SK2" s="206"/>
      <c r="SL2" s="206"/>
      <c r="SM2" s="206"/>
      <c r="SN2" s="206"/>
      <c r="SO2" s="206"/>
      <c r="SP2" s="206"/>
      <c r="SQ2" s="206"/>
      <c r="SR2" s="206"/>
      <c r="SS2" s="206"/>
      <c r="ST2" s="206"/>
      <c r="SU2" s="206"/>
      <c r="SV2" s="206"/>
      <c r="SW2" s="206"/>
      <c r="SX2" s="206"/>
      <c r="SY2" s="206"/>
      <c r="SZ2" s="206"/>
      <c r="TA2" s="206"/>
      <c r="TB2" s="206"/>
      <c r="TC2" s="206"/>
      <c r="TD2" s="206"/>
      <c r="TE2" s="206"/>
      <c r="TF2" s="206"/>
      <c r="TG2" s="206"/>
      <c r="TH2" s="206"/>
      <c r="TI2" s="206"/>
      <c r="TJ2" s="206"/>
      <c r="TK2" s="206"/>
      <c r="TL2" s="206"/>
      <c r="TM2" s="206"/>
      <c r="TN2" s="206"/>
      <c r="TO2" s="206"/>
      <c r="TP2" s="206"/>
      <c r="TQ2" s="206"/>
      <c r="TR2" s="206"/>
      <c r="TS2" s="206"/>
      <c r="TT2" s="206"/>
      <c r="TU2" s="206"/>
      <c r="TV2" s="206"/>
      <c r="TW2" s="206"/>
      <c r="TX2" s="206"/>
      <c r="TY2" s="206"/>
      <c r="TZ2" s="206"/>
      <c r="UA2" s="206"/>
      <c r="UB2" s="206"/>
      <c r="UC2" s="206"/>
      <c r="UD2" s="206"/>
      <c r="UE2" s="206"/>
      <c r="UF2" s="206"/>
      <c r="UG2" s="206"/>
      <c r="UH2" s="206"/>
      <c r="UI2" s="206"/>
      <c r="UJ2" s="206"/>
      <c r="UK2" s="206"/>
      <c r="UL2" s="206"/>
      <c r="UM2" s="206"/>
      <c r="UN2" s="206"/>
      <c r="UO2" s="206"/>
      <c r="UP2" s="206"/>
      <c r="UQ2" s="206"/>
      <c r="UR2" s="206"/>
      <c r="US2" s="206"/>
      <c r="UT2" s="206"/>
      <c r="UU2" s="206"/>
      <c r="UV2" s="206"/>
      <c r="UW2" s="206"/>
      <c r="UX2" s="206"/>
      <c r="UY2" s="206"/>
      <c r="UZ2" s="206"/>
      <c r="VA2" s="206"/>
      <c r="VB2" s="206"/>
      <c r="VC2" s="206"/>
      <c r="VD2" s="206"/>
      <c r="VE2" s="206"/>
      <c r="VF2" s="206"/>
      <c r="VG2" s="206"/>
      <c r="VH2" s="206"/>
      <c r="VI2" s="206"/>
      <c r="VJ2" s="206"/>
      <c r="VK2" s="206"/>
      <c r="VL2" s="206"/>
      <c r="VM2" s="206"/>
      <c r="VN2" s="206"/>
      <c r="VO2" s="206"/>
      <c r="VP2" s="206"/>
      <c r="VQ2" s="206"/>
      <c r="VR2" s="206"/>
      <c r="VS2" s="206"/>
      <c r="VT2" s="206"/>
      <c r="VU2" s="206"/>
      <c r="VV2" s="206"/>
      <c r="VW2" s="206"/>
      <c r="VX2" s="206"/>
      <c r="VY2" s="206"/>
      <c r="VZ2" s="206"/>
      <c r="WA2" s="206"/>
      <c r="WB2" s="206"/>
      <c r="WC2" s="206"/>
      <c r="WD2" s="206"/>
      <c r="WE2" s="206"/>
      <c r="WF2" s="206"/>
      <c r="WG2" s="206"/>
      <c r="WH2" s="206"/>
      <c r="WI2" s="206"/>
      <c r="WJ2" s="206"/>
      <c r="WK2" s="206"/>
      <c r="WL2" s="206"/>
      <c r="WM2" s="206"/>
      <c r="WN2" s="206"/>
      <c r="WO2" s="206"/>
      <c r="WP2" s="206"/>
      <c r="WQ2" s="206"/>
      <c r="WR2" s="206"/>
      <c r="WS2" s="206"/>
      <c r="WT2" s="206"/>
      <c r="WU2" s="206"/>
      <c r="WV2" s="206"/>
      <c r="WW2" s="206"/>
      <c r="WX2" s="206"/>
      <c r="WY2" s="206"/>
      <c r="WZ2" s="206"/>
      <c r="XA2" s="206"/>
      <c r="XB2" s="206"/>
      <c r="XC2" s="206"/>
      <c r="XD2" s="206"/>
      <c r="XE2" s="206"/>
      <c r="XF2" s="206"/>
      <c r="XG2" s="206"/>
      <c r="XH2" s="206"/>
      <c r="XI2" s="206"/>
      <c r="XJ2" s="206"/>
      <c r="XK2" s="206"/>
      <c r="XL2" s="206"/>
      <c r="XM2" s="206"/>
      <c r="XN2" s="206"/>
      <c r="XO2" s="206"/>
      <c r="XP2" s="206"/>
      <c r="XQ2" s="206"/>
      <c r="XR2" s="206"/>
      <c r="XS2" s="206"/>
      <c r="XT2" s="206"/>
      <c r="XU2" s="206"/>
      <c r="XV2" s="206"/>
      <c r="XW2" s="206"/>
      <c r="XX2" s="206"/>
      <c r="XY2" s="206"/>
      <c r="XZ2" s="206"/>
      <c r="YA2" s="206"/>
      <c r="YB2" s="206"/>
      <c r="YC2" s="206"/>
      <c r="YD2" s="206"/>
      <c r="YE2" s="206"/>
      <c r="YF2" s="206"/>
      <c r="YG2" s="206"/>
      <c r="YH2" s="206"/>
      <c r="YI2" s="206"/>
      <c r="YJ2" s="206"/>
      <c r="YK2" s="206"/>
      <c r="YL2" s="206"/>
      <c r="YM2" s="206"/>
      <c r="YN2" s="206"/>
      <c r="YO2" s="206"/>
      <c r="YP2" s="206"/>
      <c r="YQ2" s="206"/>
      <c r="YR2" s="206"/>
      <c r="YS2" s="206"/>
      <c r="YT2" s="206"/>
      <c r="YU2" s="206"/>
      <c r="YV2" s="206"/>
      <c r="YW2" s="206"/>
      <c r="YX2" s="206"/>
      <c r="YY2" s="206"/>
      <c r="YZ2" s="206"/>
      <c r="ZA2" s="206"/>
      <c r="ZB2" s="206"/>
      <c r="ZC2" s="206"/>
      <c r="ZD2" s="206"/>
      <c r="ZE2" s="206"/>
      <c r="ZF2" s="206"/>
      <c r="ZG2" s="206"/>
      <c r="ZH2" s="206"/>
      <c r="ZI2" s="206"/>
      <c r="ZJ2" s="206"/>
      <c r="ZK2" s="206"/>
      <c r="ZL2" s="206"/>
      <c r="ZM2" s="206"/>
      <c r="ZN2" s="206"/>
      <c r="ZO2" s="206"/>
      <c r="ZP2" s="206"/>
      <c r="ZQ2" s="206"/>
      <c r="ZR2" s="206"/>
      <c r="ZS2" s="206"/>
      <c r="ZT2" s="206"/>
      <c r="ZU2" s="206"/>
      <c r="ZV2" s="206"/>
      <c r="ZW2" s="206"/>
      <c r="ZX2" s="206"/>
      <c r="ZY2" s="206"/>
      <c r="ZZ2" s="206"/>
      <c r="AAA2" s="206"/>
      <c r="AAB2" s="206"/>
      <c r="AAC2" s="195"/>
    </row>
    <row r="3" spans="1:705" s="74" customFormat="1" ht="22.5" x14ac:dyDescent="0.25">
      <c r="A3" s="156"/>
      <c r="B3" s="156"/>
      <c r="C3" s="70"/>
      <c r="D3" s="70"/>
      <c r="E3" s="70"/>
      <c r="F3" s="158"/>
      <c r="G3" s="156"/>
      <c r="H3" s="159"/>
      <c r="I3" s="69"/>
      <c r="J3" s="68"/>
      <c r="K3" s="68"/>
      <c r="L3" s="68"/>
      <c r="M3" s="154">
        <f>'Cargos e Salários'!$AC12</f>
        <v>6626.4077281470427</v>
      </c>
      <c r="N3" s="154">
        <f>'Cargos e Salários'!$AC13</f>
        <v>9644.7610944850421</v>
      </c>
      <c r="O3" s="154">
        <f>'Cargos e Salários'!$AC14</f>
        <v>9668.6024600979417</v>
      </c>
      <c r="P3" s="154">
        <f>'Cargos e Salários'!$AC16</f>
        <v>9647.902769735043</v>
      </c>
      <c r="Q3" s="154">
        <f>'Cargos e Salários'!$AC17</f>
        <v>6955.0382697350433</v>
      </c>
      <c r="R3" s="154">
        <f>'Cargos e Salários'!$AC18</f>
        <v>5235.650959931043</v>
      </c>
      <c r="S3" s="154">
        <f>'Cargos e Salários'!$AC19</f>
        <v>5279.1491158888894</v>
      </c>
      <c r="T3" s="154">
        <f>'Cargos e Salários'!$AC20</f>
        <v>5194.5952697350431</v>
      </c>
      <c r="U3" s="154">
        <f>'Cargos e Salários'!$AC21</f>
        <v>6146.7706158888896</v>
      </c>
      <c r="V3" s="154">
        <f>'Cargos e Salários'!$AC23</f>
        <v>6955.0382697350433</v>
      </c>
      <c r="W3" s="154">
        <f>'Cargos e Salários'!$AC24</f>
        <v>6062.2167697350433</v>
      </c>
      <c r="X3" s="154">
        <f>'Cargos e Salários'!$AC25</f>
        <v>6062.2167697350433</v>
      </c>
      <c r="Y3" s="154">
        <f>'Cargos e Salários'!$AC26</f>
        <v>6062.2167697350433</v>
      </c>
      <c r="Z3" s="154">
        <f>'Cargos e Salários'!$AC27</f>
        <v>6062.2167697350433</v>
      </c>
      <c r="AA3" s="154">
        <f>'Cargos e Salários'!$AC28</f>
        <v>4411.5276158888892</v>
      </c>
      <c r="AB3" s="154">
        <f>'Cargos e Salários'!$AC29</f>
        <v>3948.9755787225422</v>
      </c>
      <c r="AC3" s="154">
        <f>'Cargos e Salários'!$AC30</f>
        <v>3591.7339582050427</v>
      </c>
      <c r="AD3" s="154">
        <f>'Cargos e Salários'!$AC31</f>
        <v>3533.5339079850428</v>
      </c>
      <c r="AE3" s="154">
        <f>'Cargos e Salários'!$AC32</f>
        <v>3889.5363277450429</v>
      </c>
      <c r="AF3" s="154">
        <f>'Cargos e Salários'!$AC33</f>
        <v>5195.3005909350422</v>
      </c>
      <c r="AG3" s="154">
        <f>'Cargos e Salários'!$AC34</f>
        <v>5867.811394735043</v>
      </c>
      <c r="AH3" s="154">
        <f>'Cargos e Salários'!$AC35</f>
        <v>6870.0761197350421</v>
      </c>
      <c r="AI3" s="154">
        <f>'Cargos e Salários'!$AC36</f>
        <v>4411.5276158888892</v>
      </c>
      <c r="AJ3" s="154">
        <f>'Cargos e Salários'!$AC37</f>
        <v>4411.5276158888892</v>
      </c>
      <c r="AK3" s="154">
        <f>'Cargos e Salários'!$AC38</f>
        <v>4177.0666951138892</v>
      </c>
      <c r="AL3" s="154">
        <f>'Cargos e Salários'!$AC39</f>
        <v>2514.9934505875567</v>
      </c>
      <c r="AM3" s="154">
        <f>'Cargos e Salários'!$AC40</f>
        <v>9637.8494089350424</v>
      </c>
      <c r="AN3" s="154">
        <f>'Cargos e Salários'!$AC41</f>
        <v>3370.3818158888889</v>
      </c>
      <c r="AO3" s="154">
        <f>'Cargos e Salários'!$AC42</f>
        <v>6955.0382697350433</v>
      </c>
      <c r="AP3" s="154">
        <f>'Cargos e Salários'!$AC45</f>
        <v>4411.5276158888892</v>
      </c>
      <c r="AQ3" s="154">
        <f>'Cargos e Salários'!$AC46</f>
        <v>22214.603769735044</v>
      </c>
      <c r="AR3" s="154">
        <f>'Cargos e Salários'!$AC47</f>
        <v>15031.550903573743</v>
      </c>
      <c r="AS3" s="154">
        <f>'Cargos e Salários'!$AC48</f>
        <v>9623.6897914788897</v>
      </c>
      <c r="AT3" s="154">
        <f>'Cargos e Salários'!$AC49</f>
        <v>72481.407769735044</v>
      </c>
      <c r="AU3" s="154">
        <f>'Cargos e Salários'!$AC50</f>
        <v>9647.902769735043</v>
      </c>
      <c r="AV3" s="154">
        <f>'Cargos e Salários'!$AC51</f>
        <v>6955.0382697350433</v>
      </c>
      <c r="AW3" s="154">
        <f>'Cargos e Salários'!$AC52</f>
        <v>9647.902769735043</v>
      </c>
      <c r="AX3" s="154">
        <f>'Cargos e Salários'!$AC53</f>
        <v>15033.631769735042</v>
      </c>
      <c r="AY3" s="154">
        <f>'Cargos e Salários'!$AC54</f>
        <v>9647.902769735043</v>
      </c>
      <c r="AZ3" s="154">
        <f>'Cargos e Salários'!$AC55</f>
        <v>9647.902769735043</v>
      </c>
      <c r="BA3" s="154">
        <f>'Cargos e Salários'!$AC56</f>
        <v>9647.902769735043</v>
      </c>
      <c r="BB3" s="154">
        <f>'Cargos e Salários'!$AC57</f>
        <v>15084.585615888889</v>
      </c>
      <c r="BC3" s="154">
        <f>'Cargos e Salários'!$AC58</f>
        <v>6999.9552495950429</v>
      </c>
      <c r="BD3" s="152" t="str">
        <f>'Cargos e Salários'!$C60</f>
        <v>Estagiário (n. sup.)</v>
      </c>
      <c r="BE3" s="154">
        <f>'Cargos e Salários'!$AC61</f>
        <v>32986.061769735039</v>
      </c>
      <c r="BF3" s="154">
        <f>'Cargos e Salários'!$AC62</f>
        <v>9833.560436515043</v>
      </c>
      <c r="BG3" s="154">
        <f>'Cargos e Salários'!$AC63</f>
        <v>22265.557615888891</v>
      </c>
      <c r="BH3" s="154">
        <f>'Cargos e Salários'!$AC64</f>
        <v>32986.061769735039</v>
      </c>
      <c r="BI3" s="154">
        <f>'Cargos e Salários'!$AC65</f>
        <v>4692.6566500897661</v>
      </c>
      <c r="BJ3" s="154">
        <f>'Cargos e Salários'!$AC66</f>
        <v>3273.6439183854723</v>
      </c>
      <c r="BK3" s="154">
        <f>'Cargos e Salários'!$AC67</f>
        <v>1930.603186735043</v>
      </c>
      <c r="BL3" s="154">
        <f>'Cargos e Salários'!$AC68</f>
        <v>5492.2113270309728</v>
      </c>
      <c r="BM3" s="154">
        <f>'Cargos e Salários'!$AC69</f>
        <v>3759.8667179109384</v>
      </c>
      <c r="BN3" s="154">
        <f>'Cargos e Salários'!$AC70</f>
        <v>5492.2113270309728</v>
      </c>
      <c r="BO3" s="154">
        <f>'Cargos e Salários'!$AC71</f>
        <v>3759.8667179109384</v>
      </c>
      <c r="BP3" s="154">
        <f>'Cargos e Salários'!$AC72</f>
        <v>5492.2113270309728</v>
      </c>
      <c r="BQ3" s="154">
        <f>'Cargos e Salários'!$AC73</f>
        <v>3759.8667179109384</v>
      </c>
      <c r="BR3" s="154">
        <f>'Cargos e Salários'!$AC74</f>
        <v>12957.079041448891</v>
      </c>
      <c r="BS3" s="154">
        <f>'Cargos e Salários'!$AC75</f>
        <v>5047.4074132388887</v>
      </c>
      <c r="BT3" s="154">
        <f>'Cargos e Salários'!$AC76</f>
        <v>4589.8718860613571</v>
      </c>
      <c r="BU3" s="154">
        <f>'Cargos e Salários'!$AC77</f>
        <v>3119.2057148225103</v>
      </c>
      <c r="BV3" s="154">
        <f>'Cargos e Salários'!$AC78</f>
        <v>7852.6597697350426</v>
      </c>
      <c r="BW3" s="154">
        <f>'Cargos e Salários'!$AC79</f>
        <v>7014.3921158888897</v>
      </c>
      <c r="BX3" s="154">
        <f>'Cargos e Salários'!$AC80</f>
        <v>15033.631769735042</v>
      </c>
      <c r="BY3" s="154">
        <f>'Cargos e Salários'!$AC81</f>
        <v>7014.3921158888897</v>
      </c>
      <c r="BZ3" s="154">
        <f>'Cargos e Salários'!$AC82</f>
        <v>6955.0382697350433</v>
      </c>
      <c r="CA3" s="154">
        <f>'Cargos e Salários'!$AC83</f>
        <v>15033.631769735042</v>
      </c>
      <c r="CB3" s="154">
        <f>'Cargos e Salários'!$AC84</f>
        <v>5744.713241210542</v>
      </c>
      <c r="CC3" s="154">
        <f>'Cargos e Salários'!$AC85</f>
        <v>3955.3541288550423</v>
      </c>
      <c r="CD3" s="154">
        <f>'Cargos e Salários'!$AC86</f>
        <v>3600.0585793688888</v>
      </c>
      <c r="CE3" s="154">
        <f>'Cargos e Salários'!$AC87</f>
        <v>3216.3963520688885</v>
      </c>
      <c r="CF3" s="154">
        <f>'Cargos e Salários'!$AC88</f>
        <v>3543.906115888889</v>
      </c>
      <c r="CG3" s="154">
        <f>'Cargos e Salários'!$AC89</f>
        <v>3600.0585793688888</v>
      </c>
      <c r="CH3" s="154">
        <f>'Cargos e Salários'!$AC90</f>
        <v>6902.8673596450426</v>
      </c>
      <c r="CI3" s="154">
        <f>'Cargos e Salários'!$AC91</f>
        <v>4427.338719399042</v>
      </c>
      <c r="CJ3" s="154">
        <f>'Cargos e Salários'!$AC92</f>
        <v>3216.3963520688885</v>
      </c>
      <c r="CK3" s="154">
        <f>'Cargos e Salários'!$AC93</f>
        <v>2218.3280939613041</v>
      </c>
      <c r="CL3" s="154">
        <f>'Cargos e Salários'!$AC94</f>
        <v>3680.278863258889</v>
      </c>
      <c r="CM3" s="154">
        <f>'Cargos e Salários'!$AC95</f>
        <v>3505.3535616650424</v>
      </c>
      <c r="CN3" s="154">
        <f>'Cargos e Salários'!$AC96</f>
        <v>9698.8566158888898</v>
      </c>
      <c r="CO3" s="154">
        <f>'Cargos e Salários'!$AC97</f>
        <v>6062.2167697350433</v>
      </c>
      <c r="CP3" s="154">
        <f>'Cargos e Salários'!$AC98</f>
        <v>5279.1491158888894</v>
      </c>
      <c r="CQ3" s="154">
        <f>'Cargos e Salários'!$AC99</f>
        <v>5279.1491158888894</v>
      </c>
      <c r="CR3" s="154">
        <f>'Cargos e Salários'!$AC100</f>
        <v>5279.1491158888894</v>
      </c>
      <c r="CS3" s="154">
        <f>'Cargos e Salários'!$AC101</f>
        <v>5194.5952697350431</v>
      </c>
      <c r="CT3" s="154">
        <f>'Cargos e Salários'!$AC102</f>
        <v>3437.137659646889</v>
      </c>
      <c r="CU3" s="154">
        <f>'Cargos e Salários'!$AC103</f>
        <v>3314.3681718488888</v>
      </c>
      <c r="CV3" s="154">
        <f>'Cargos e Salários'!$AC104</f>
        <v>5279.1491158888894</v>
      </c>
      <c r="CW3" s="154">
        <f>'Cargos e Salários'!$AC105</f>
        <v>9698.8566158888898</v>
      </c>
      <c r="CX3" s="154">
        <f>'Cargos e Salários'!$AC106</f>
        <v>3459.3522697350427</v>
      </c>
      <c r="CY3" s="154">
        <f>'Cargos e Salários'!$AC107</f>
        <v>5279.1491158888894</v>
      </c>
      <c r="CZ3" s="154">
        <f>'Cargos e Salários'!$AC108</f>
        <v>6146.7706158888896</v>
      </c>
      <c r="DA3" s="154">
        <f>'Cargos e Salários'!$AC109</f>
        <v>6146.7706158888896</v>
      </c>
      <c r="DB3" s="154">
        <f>'Cargos e Salários'!$AC110</f>
        <v>3131.8425059150422</v>
      </c>
      <c r="DC3" s="154">
        <f>'Cargos e Salários'!$AC111</f>
        <v>2200.9948833438048</v>
      </c>
      <c r="DD3" s="154">
        <f>'Cargos e Salários'!$AC112</f>
        <v>3628.5515461400428</v>
      </c>
      <c r="DE3" s="154">
        <f>'Cargos e Salários'!$AC113</f>
        <v>4132.4119451107426</v>
      </c>
      <c r="DF3" s="154">
        <f>'Cargos e Salários'!$AC114</f>
        <v>4132.4119451107426</v>
      </c>
      <c r="DG3" s="154">
        <f>'Cargos e Salários'!$AC115</f>
        <v>4511.6175356771928</v>
      </c>
      <c r="DH3" s="154">
        <f>'Cargos e Salários'!$AC116</f>
        <v>4299.9038647988891</v>
      </c>
      <c r="DI3" s="154">
        <f>'Cargos e Salários'!$AC117</f>
        <v>2970.3479223558538</v>
      </c>
      <c r="DJ3" s="154">
        <f>'Cargos e Salários'!$AC118</f>
        <v>3272.8611592888888</v>
      </c>
      <c r="DK3" s="154">
        <f>'Cargos e Salários'!$AC119</f>
        <v>2345.990268519904</v>
      </c>
      <c r="DL3" s="154">
        <f>'Cargos e Salários'!$AC120</f>
        <v>4221.778759718889</v>
      </c>
      <c r="DM3" s="154">
        <f>'Cargos e Salários'!$AC121</f>
        <v>3188.3073131350425</v>
      </c>
      <c r="DN3" s="154">
        <f>'Cargos e Salários'!$AC122</f>
        <v>7014.3921158888897</v>
      </c>
      <c r="DO3" s="154">
        <f>'Cargos e Salários'!$AC123</f>
        <v>3272.8611592888888</v>
      </c>
      <c r="DP3" s="154">
        <f>'Cargos e Salários'!$AC124</f>
        <v>3812.9080309850424</v>
      </c>
      <c r="DQ3" s="154">
        <f>'Cargos e Salários'!$AC127</f>
        <v>3647.2790866350424</v>
      </c>
      <c r="DR3" s="154">
        <f>'Cargos e Salários'!$AC128</f>
        <v>3359.9228458350431</v>
      </c>
      <c r="DS3" s="154">
        <f>'Cargos e Salários'!$AC129</f>
        <v>5319.6016078600423</v>
      </c>
      <c r="DT3" s="154">
        <f>'Cargos e Salários'!$AC130</f>
        <v>4356.0506355250427</v>
      </c>
      <c r="DU3" s="154">
        <f>'Cargos e Salários'!$AC133</f>
        <v>3622.2568825750432</v>
      </c>
      <c r="DV3" s="154">
        <f>'Cargos e Salários'!$AC134</f>
        <v>6062.2167697350433</v>
      </c>
      <c r="DW3" s="154">
        <f>'Cargos e Salários'!$AC135</f>
        <v>3638.5983263988887</v>
      </c>
      <c r="DX3" s="154">
        <f>'Cargos e Salários'!$AC138</f>
        <v>3807.0255572150427</v>
      </c>
      <c r="DY3" s="154">
        <f>'Cargos e Salários'!$AC139</f>
        <v>4142.2918572450426</v>
      </c>
      <c r="DZ3" s="154">
        <f>'Cargos e Salários'!$AC140</f>
        <v>7014.3921158888897</v>
      </c>
      <c r="EA3" s="154">
        <f>'Cargos e Salários'!$AC141</f>
        <v>7904.8474837450431</v>
      </c>
      <c r="EB3" s="154">
        <f>'Cargos e Salários'!$AC142</f>
        <v>15033.631769735042</v>
      </c>
      <c r="EC3" s="154">
        <f>'Cargos e Salários'!$AC143</f>
        <v>4346.4902130008895</v>
      </c>
      <c r="ED3" s="154">
        <f>'Cargos e Salários'!$AC145</f>
        <v>3844.957969195043</v>
      </c>
      <c r="EE3" s="154">
        <f>'Cargos e Salários'!$AC146</f>
        <v>4619.6051492550423</v>
      </c>
      <c r="EF3" s="154">
        <f>'Cargos e Salários'!$AC148</f>
        <v>4490.8658778888885</v>
      </c>
      <c r="EG3" s="154">
        <f>'Cargos e Salários'!$AC149</f>
        <v>3139.0761876215042</v>
      </c>
      <c r="EH3" s="154">
        <f>'Cargos e Salários'!$AC150</f>
        <v>8887.2954030920573</v>
      </c>
      <c r="EI3" s="154">
        <f>'Cargos e Salários'!$AC152</f>
        <v>9867.5852756865424</v>
      </c>
      <c r="EJ3" s="154">
        <f>'Cargos e Salários'!$AC153</f>
        <v>10112.657743835165</v>
      </c>
      <c r="EK3" s="154">
        <f>'Cargos e Salários'!$AC155</f>
        <v>9867.5852756865424</v>
      </c>
      <c r="EL3" s="154">
        <f>'Cargos e Salários'!$AC156</f>
        <v>9369.2495911262449</v>
      </c>
      <c r="EM3" s="154">
        <f>'Cargos e Salários'!$AC158</f>
        <v>9369.2495911262449</v>
      </c>
      <c r="EN3" s="154">
        <f>'Cargos e Salários'!$AC159</f>
        <v>9377.440339389299</v>
      </c>
      <c r="EO3" s="154">
        <f>'Cargos e Salários'!$AC160</f>
        <v>10357.730211983786</v>
      </c>
      <c r="EP3" s="154">
        <f>'Cargos e Salários'!$AC161</f>
        <v>8655.478684871021</v>
      </c>
      <c r="EQ3" s="154">
        <f>'Cargos e Salários'!$AC162</f>
        <v>6534.5997088652957</v>
      </c>
      <c r="ER3" s="154">
        <f>'Cargos e Salários'!$AC163</f>
        <v>7514.889581459779</v>
      </c>
      <c r="ES3" s="154">
        <f>'Cargos e Salários'!$AC164</f>
        <v>9957.423514682936</v>
      </c>
      <c r="ET3" s="154">
        <f>'Cargos e Salários'!$AC164</f>
        <v>9957.423514682936</v>
      </c>
      <c r="EU3" s="154">
        <f>'Cargos e Salários'!$AC165</f>
        <v>7758.3758832092908</v>
      </c>
      <c r="EV3" s="154">
        <f>'Cargos e Salários'!$AC166</f>
        <v>4393.0697078286703</v>
      </c>
      <c r="EW3" s="154">
        <f>'Cargos e Salários'!$AC167</f>
        <v>6110.3410246035437</v>
      </c>
      <c r="EX3" s="154"/>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241"/>
      <c r="HS3" s="747"/>
      <c r="HT3" s="206"/>
      <c r="HU3" s="207"/>
      <c r="HV3" s="207"/>
      <c r="HW3" s="207"/>
      <c r="HX3" s="207"/>
      <c r="HY3" s="207"/>
      <c r="HZ3" s="207"/>
      <c r="IA3" s="207"/>
      <c r="IB3" s="207"/>
      <c r="IC3" s="207"/>
      <c r="ID3" s="207"/>
      <c r="IE3" s="207"/>
      <c r="IF3" s="207"/>
      <c r="IG3" s="207"/>
      <c r="IH3" s="207"/>
      <c r="II3" s="207"/>
      <c r="IJ3" s="207"/>
      <c r="IK3" s="207"/>
      <c r="IL3" s="207"/>
      <c r="IM3" s="207"/>
      <c r="IN3" s="207"/>
      <c r="IO3" s="207"/>
      <c r="IP3" s="207"/>
      <c r="IQ3" s="207"/>
      <c r="IR3" s="207"/>
      <c r="IS3" s="207"/>
      <c r="IT3" s="207"/>
      <c r="IU3" s="207"/>
      <c r="IV3" s="207"/>
      <c r="IW3" s="207"/>
      <c r="IX3" s="207"/>
      <c r="IY3" s="207"/>
      <c r="IZ3" s="207"/>
      <c r="JA3" s="207"/>
      <c r="JB3" s="207"/>
      <c r="JC3" s="207"/>
      <c r="JD3" s="207"/>
      <c r="JE3" s="207"/>
      <c r="JF3" s="207"/>
      <c r="JG3" s="207"/>
      <c r="JH3" s="207"/>
      <c r="JI3" s="207"/>
      <c r="JJ3" s="207"/>
      <c r="JK3" s="207"/>
      <c r="JL3" s="207"/>
      <c r="JM3" s="207"/>
      <c r="JN3" s="207"/>
      <c r="JO3" s="207"/>
      <c r="JP3" s="207"/>
      <c r="JQ3" s="207"/>
      <c r="JR3" s="207"/>
      <c r="JS3" s="207"/>
      <c r="JT3" s="207"/>
      <c r="JU3" s="207"/>
      <c r="JV3" s="207"/>
      <c r="JW3" s="207"/>
      <c r="JX3" s="207"/>
      <c r="JY3" s="207"/>
      <c r="JZ3" s="207"/>
      <c r="KA3" s="207"/>
      <c r="KB3" s="207"/>
      <c r="KC3" s="207"/>
      <c r="KD3" s="207"/>
      <c r="KE3" s="207"/>
      <c r="KF3" s="207"/>
      <c r="KG3" s="207"/>
      <c r="KH3" s="207"/>
      <c r="KI3" s="207"/>
      <c r="KJ3" s="207"/>
      <c r="KK3" s="207"/>
      <c r="KL3" s="207"/>
      <c r="KM3" s="207"/>
      <c r="KN3" s="207"/>
      <c r="KO3" s="207"/>
      <c r="KP3" s="207"/>
      <c r="KQ3" s="207"/>
      <c r="KR3" s="207"/>
      <c r="KS3" s="207"/>
      <c r="KT3" s="207"/>
      <c r="KU3" s="207"/>
      <c r="KV3" s="207"/>
      <c r="KW3" s="207"/>
      <c r="KX3" s="207"/>
      <c r="KY3" s="207"/>
      <c r="KZ3" s="207"/>
      <c r="LA3" s="207"/>
      <c r="LB3" s="207"/>
      <c r="LC3" s="207"/>
      <c r="LD3" s="207"/>
      <c r="LE3" s="207"/>
      <c r="LF3" s="207"/>
      <c r="LG3" s="207"/>
      <c r="LH3" s="207"/>
      <c r="LI3" s="207"/>
      <c r="LJ3" s="207"/>
      <c r="LK3" s="207"/>
      <c r="LL3" s="207"/>
      <c r="LM3" s="207"/>
      <c r="LN3" s="207"/>
      <c r="LO3" s="207"/>
      <c r="LP3" s="207"/>
      <c r="LQ3" s="207"/>
      <c r="LR3" s="207"/>
      <c r="LS3" s="207"/>
      <c r="LT3" s="207"/>
      <c r="LU3" s="207"/>
      <c r="LV3" s="207"/>
      <c r="LW3" s="207"/>
      <c r="LX3" s="207"/>
      <c r="LY3" s="207"/>
      <c r="LZ3" s="207"/>
      <c r="MA3" s="207"/>
      <c r="MB3" s="207"/>
      <c r="MC3" s="207"/>
      <c r="MD3" s="207"/>
      <c r="ME3" s="207"/>
      <c r="MF3" s="207"/>
      <c r="MG3" s="207"/>
      <c r="MH3" s="207"/>
      <c r="MI3" s="207"/>
      <c r="MJ3" s="207"/>
      <c r="MK3" s="207"/>
      <c r="ML3" s="207"/>
      <c r="MM3" s="207"/>
      <c r="MN3" s="207"/>
      <c r="MO3" s="207"/>
      <c r="MP3" s="207"/>
      <c r="MQ3" s="207"/>
      <c r="MR3" s="207"/>
      <c r="MS3" s="207"/>
      <c r="MT3" s="207"/>
      <c r="MU3" s="207"/>
      <c r="MV3" s="207"/>
      <c r="MW3" s="207"/>
      <c r="MX3" s="207"/>
      <c r="MY3" s="207"/>
      <c r="MZ3" s="207"/>
      <c r="NA3" s="207"/>
      <c r="NB3" s="207"/>
      <c r="NC3" s="207"/>
      <c r="ND3" s="207"/>
      <c r="NE3" s="207"/>
      <c r="NF3" s="207"/>
      <c r="NG3" s="207"/>
      <c r="NH3" s="207"/>
      <c r="NI3" s="207"/>
      <c r="NJ3" s="207"/>
      <c r="NK3" s="207"/>
      <c r="NL3" s="207"/>
      <c r="NM3" s="207"/>
      <c r="NN3" s="207"/>
      <c r="NO3" s="207"/>
      <c r="NP3" s="207"/>
      <c r="NQ3" s="207"/>
      <c r="NR3" s="207"/>
      <c r="NS3" s="207"/>
      <c r="NT3" s="207"/>
      <c r="NU3" s="207"/>
      <c r="NV3" s="207"/>
      <c r="NW3" s="207"/>
      <c r="NX3" s="207"/>
      <c r="NY3" s="207"/>
      <c r="NZ3" s="207"/>
      <c r="OA3" s="207"/>
      <c r="OB3" s="207"/>
      <c r="OC3" s="207"/>
      <c r="OD3" s="207"/>
      <c r="OE3" s="207"/>
      <c r="OF3" s="207"/>
      <c r="OG3" s="207"/>
      <c r="OH3" s="207"/>
      <c r="OI3" s="207"/>
      <c r="OJ3" s="207"/>
      <c r="OK3" s="207"/>
      <c r="OL3" s="207"/>
      <c r="OM3" s="207"/>
      <c r="ON3" s="207"/>
      <c r="OO3" s="207"/>
      <c r="OP3" s="207"/>
      <c r="OQ3" s="207"/>
      <c r="OR3" s="207"/>
      <c r="OS3" s="207"/>
      <c r="OT3" s="207"/>
      <c r="OU3" s="207"/>
      <c r="OV3" s="207"/>
      <c r="OW3" s="207"/>
      <c r="OX3" s="207"/>
      <c r="OY3" s="207"/>
      <c r="OZ3" s="207"/>
      <c r="PA3" s="207"/>
      <c r="PB3" s="207"/>
      <c r="PC3" s="207"/>
      <c r="PD3" s="207"/>
      <c r="PE3" s="207"/>
      <c r="PF3" s="207"/>
      <c r="PG3" s="207"/>
      <c r="PH3" s="207"/>
      <c r="PI3" s="207"/>
      <c r="PJ3" s="207"/>
      <c r="PK3" s="207"/>
      <c r="PL3" s="207"/>
      <c r="PM3" s="207"/>
      <c r="PN3" s="207"/>
      <c r="PO3" s="207"/>
      <c r="PP3" s="207"/>
      <c r="PQ3" s="207"/>
      <c r="PR3" s="207"/>
      <c r="PS3" s="207"/>
      <c r="PT3" s="207"/>
      <c r="PU3" s="207"/>
      <c r="PV3" s="207"/>
      <c r="PW3" s="207"/>
      <c r="PX3" s="207"/>
      <c r="PY3" s="207"/>
      <c r="PZ3" s="207"/>
      <c r="QA3" s="207"/>
      <c r="QB3" s="207"/>
      <c r="QC3" s="207"/>
      <c r="QD3" s="207"/>
      <c r="QE3" s="207"/>
      <c r="QF3" s="207"/>
      <c r="QG3" s="207"/>
      <c r="QH3" s="207"/>
      <c r="QI3" s="207"/>
      <c r="QJ3" s="207"/>
      <c r="QK3" s="207"/>
      <c r="QL3" s="207"/>
      <c r="QM3" s="207"/>
      <c r="QN3" s="207"/>
      <c r="QO3" s="207"/>
      <c r="QP3" s="207"/>
      <c r="QQ3" s="207"/>
      <c r="QR3" s="207"/>
      <c r="QS3" s="207"/>
      <c r="QT3" s="207"/>
      <c r="QU3" s="207"/>
      <c r="QV3" s="207"/>
      <c r="QW3" s="207"/>
      <c r="QX3" s="207"/>
      <c r="QY3" s="207"/>
      <c r="QZ3" s="207"/>
      <c r="RA3" s="207"/>
      <c r="RB3" s="207"/>
      <c r="RC3" s="207"/>
      <c r="RD3" s="207"/>
      <c r="RE3" s="207"/>
      <c r="RF3" s="207"/>
      <c r="RG3" s="207"/>
      <c r="RH3" s="207"/>
      <c r="RI3" s="207"/>
      <c r="RJ3" s="207"/>
      <c r="RK3" s="207"/>
      <c r="RL3" s="207"/>
      <c r="RM3" s="207"/>
      <c r="RN3" s="207"/>
      <c r="RO3" s="207"/>
      <c r="RP3" s="207"/>
      <c r="RQ3" s="207"/>
      <c r="RR3" s="207"/>
      <c r="RS3" s="207"/>
      <c r="RT3" s="207"/>
      <c r="RU3" s="207"/>
      <c r="RV3" s="207"/>
      <c r="RW3" s="207"/>
      <c r="RX3" s="207"/>
      <c r="RY3" s="207"/>
      <c r="RZ3" s="207"/>
      <c r="SA3" s="207"/>
      <c r="SB3" s="207"/>
      <c r="SC3" s="207"/>
      <c r="SD3" s="207"/>
      <c r="SE3" s="207"/>
      <c r="SF3" s="207"/>
      <c r="SG3" s="207"/>
      <c r="SH3" s="207"/>
      <c r="SI3" s="207"/>
      <c r="SJ3" s="207"/>
      <c r="SK3" s="207"/>
      <c r="SL3" s="207"/>
      <c r="SM3" s="207"/>
      <c r="SN3" s="207"/>
      <c r="SO3" s="207"/>
      <c r="SP3" s="207"/>
      <c r="SQ3" s="207"/>
      <c r="SR3" s="207"/>
      <c r="SS3" s="207"/>
      <c r="ST3" s="207"/>
      <c r="SU3" s="207"/>
      <c r="SV3" s="207"/>
      <c r="SW3" s="207"/>
      <c r="SX3" s="207"/>
      <c r="SY3" s="207"/>
      <c r="SZ3" s="207"/>
      <c r="TA3" s="207"/>
      <c r="TB3" s="207"/>
      <c r="TC3" s="207"/>
      <c r="TD3" s="207"/>
      <c r="TE3" s="207"/>
      <c r="TF3" s="207"/>
      <c r="TG3" s="207"/>
      <c r="TH3" s="207"/>
      <c r="TI3" s="207"/>
      <c r="TJ3" s="207"/>
      <c r="TK3" s="207"/>
      <c r="TL3" s="207"/>
      <c r="TM3" s="207"/>
      <c r="TN3" s="207"/>
      <c r="TO3" s="207"/>
      <c r="TP3" s="207"/>
      <c r="TQ3" s="207"/>
      <c r="TR3" s="207"/>
      <c r="TS3" s="207"/>
      <c r="TT3" s="207"/>
      <c r="TU3" s="207"/>
      <c r="TV3" s="207"/>
      <c r="TW3" s="207"/>
      <c r="TX3" s="207"/>
      <c r="TY3" s="207"/>
      <c r="TZ3" s="207"/>
      <c r="UA3" s="207"/>
      <c r="UB3" s="207"/>
      <c r="UC3" s="207"/>
      <c r="UD3" s="207"/>
      <c r="UE3" s="207"/>
      <c r="UF3" s="207"/>
      <c r="UG3" s="207"/>
      <c r="UH3" s="207"/>
      <c r="UI3" s="207"/>
      <c r="UJ3" s="207"/>
      <c r="UK3" s="207"/>
      <c r="UL3" s="207"/>
      <c r="UM3" s="207"/>
      <c r="UN3" s="207"/>
      <c r="UO3" s="207"/>
      <c r="UP3" s="207"/>
      <c r="UQ3" s="207"/>
      <c r="UR3" s="207"/>
      <c r="US3" s="207"/>
      <c r="UT3" s="207"/>
      <c r="UU3" s="207"/>
      <c r="UV3" s="207"/>
      <c r="UW3" s="207"/>
      <c r="UX3" s="207"/>
      <c r="UY3" s="207"/>
      <c r="UZ3" s="207"/>
      <c r="VA3" s="207"/>
      <c r="VB3" s="207"/>
      <c r="VC3" s="207"/>
      <c r="VD3" s="207"/>
      <c r="VE3" s="207"/>
      <c r="VF3" s="207"/>
      <c r="VG3" s="207"/>
      <c r="VH3" s="207"/>
      <c r="VI3" s="207"/>
      <c r="VJ3" s="207"/>
      <c r="VK3" s="207"/>
      <c r="VL3" s="207"/>
      <c r="VM3" s="207"/>
      <c r="VN3" s="207"/>
      <c r="VO3" s="207"/>
      <c r="VP3" s="207"/>
      <c r="VQ3" s="207"/>
      <c r="VR3" s="207"/>
      <c r="VS3" s="207"/>
      <c r="VT3" s="207"/>
      <c r="VU3" s="207"/>
      <c r="VV3" s="207"/>
      <c r="VW3" s="207"/>
      <c r="VX3" s="207"/>
      <c r="VY3" s="207"/>
      <c r="VZ3" s="207"/>
      <c r="WA3" s="207"/>
      <c r="WB3" s="207"/>
      <c r="WC3" s="207"/>
      <c r="WD3" s="207"/>
      <c r="WE3" s="207"/>
      <c r="WF3" s="207"/>
      <c r="WG3" s="207"/>
      <c r="WH3" s="207"/>
      <c r="WI3" s="207"/>
      <c r="WJ3" s="207"/>
      <c r="WK3" s="207"/>
      <c r="WL3" s="207"/>
      <c r="WM3" s="207"/>
      <c r="WN3" s="207"/>
      <c r="WO3" s="207"/>
      <c r="WP3" s="207"/>
      <c r="WQ3" s="207"/>
      <c r="WR3" s="207"/>
      <c r="WS3" s="207"/>
      <c r="WT3" s="207"/>
      <c r="WU3" s="207"/>
      <c r="WV3" s="207"/>
      <c r="WW3" s="207"/>
      <c r="WX3" s="207"/>
      <c r="WY3" s="207"/>
      <c r="WZ3" s="207"/>
      <c r="XA3" s="207"/>
      <c r="XB3" s="207"/>
      <c r="XC3" s="207"/>
      <c r="XD3" s="207"/>
      <c r="XE3" s="207"/>
      <c r="XF3" s="207"/>
      <c r="XG3" s="207"/>
      <c r="XH3" s="207"/>
      <c r="XI3" s="207"/>
      <c r="XJ3" s="207"/>
      <c r="XK3" s="207"/>
      <c r="XL3" s="207"/>
      <c r="XM3" s="207"/>
      <c r="XN3" s="207"/>
      <c r="XO3" s="207"/>
      <c r="XP3" s="207"/>
      <c r="XQ3" s="207"/>
      <c r="XR3" s="207"/>
      <c r="XS3" s="207"/>
      <c r="XT3" s="207"/>
      <c r="XU3" s="207"/>
      <c r="XV3" s="207"/>
      <c r="XW3" s="207"/>
      <c r="XX3" s="207"/>
      <c r="XY3" s="207"/>
      <c r="XZ3" s="207"/>
      <c r="YA3" s="207"/>
      <c r="YB3" s="207"/>
      <c r="YC3" s="207"/>
      <c r="YD3" s="207"/>
      <c r="YE3" s="207"/>
      <c r="YF3" s="207"/>
      <c r="YG3" s="207"/>
      <c r="YH3" s="207"/>
      <c r="YI3" s="207"/>
      <c r="YJ3" s="207"/>
      <c r="YK3" s="207"/>
      <c r="YL3" s="207"/>
      <c r="YM3" s="207"/>
      <c r="YN3" s="207"/>
      <c r="YO3" s="207"/>
      <c r="YP3" s="207"/>
      <c r="YQ3" s="207"/>
      <c r="YR3" s="207"/>
      <c r="YS3" s="207"/>
      <c r="YT3" s="207"/>
      <c r="YU3" s="207"/>
      <c r="YV3" s="207"/>
      <c r="YW3" s="207"/>
      <c r="YX3" s="207"/>
      <c r="YY3" s="207"/>
      <c r="YZ3" s="207"/>
      <c r="ZA3" s="207"/>
      <c r="ZB3" s="207"/>
      <c r="ZC3" s="207"/>
      <c r="ZD3" s="207"/>
      <c r="ZE3" s="207"/>
      <c r="ZF3" s="207"/>
      <c r="ZG3" s="207"/>
      <c r="ZH3" s="207"/>
      <c r="ZI3" s="207"/>
      <c r="ZJ3" s="207"/>
      <c r="ZK3" s="207"/>
      <c r="ZL3" s="207"/>
      <c r="ZM3" s="207"/>
      <c r="ZN3" s="207"/>
      <c r="ZO3" s="207"/>
      <c r="ZP3" s="207"/>
      <c r="ZQ3" s="207"/>
      <c r="ZR3" s="207"/>
      <c r="ZS3" s="207"/>
      <c r="ZT3" s="207"/>
      <c r="ZU3" s="207"/>
      <c r="ZV3" s="207"/>
      <c r="ZW3" s="207"/>
      <c r="ZX3" s="207"/>
      <c r="ZY3" s="207"/>
      <c r="ZZ3" s="207"/>
      <c r="AAA3" s="207"/>
      <c r="AAB3" s="207"/>
      <c r="AAC3" s="196"/>
    </row>
    <row r="4" spans="1:705" s="74" customFormat="1" x14ac:dyDescent="0.25">
      <c r="A4" s="112" t="s">
        <v>271</v>
      </c>
      <c r="B4" s="71"/>
      <c r="C4" s="112" t="s">
        <v>518</v>
      </c>
      <c r="D4" s="112" t="s">
        <v>519</v>
      </c>
      <c r="E4" s="112" t="s">
        <v>522</v>
      </c>
      <c r="F4" s="75"/>
      <c r="G4" s="71"/>
      <c r="H4" s="72"/>
      <c r="I4" s="73" t="s">
        <v>316</v>
      </c>
      <c r="J4" s="75"/>
      <c r="K4" s="75"/>
      <c r="L4" s="75"/>
      <c r="M4" s="176">
        <f t="shared" ref="M4:BX4" si="0">M5+M23+M26+M78+M82+M96+M103+M119+M131+M181+M219</f>
        <v>0</v>
      </c>
      <c r="N4" s="176">
        <f t="shared" si="0"/>
        <v>0</v>
      </c>
      <c r="O4" s="176">
        <f t="shared" si="0"/>
        <v>0</v>
      </c>
      <c r="P4" s="176">
        <f t="shared" si="0"/>
        <v>0</v>
      </c>
      <c r="Q4" s="176">
        <f t="shared" si="0"/>
        <v>0</v>
      </c>
      <c r="R4" s="176">
        <f t="shared" si="0"/>
        <v>0</v>
      </c>
      <c r="S4" s="176">
        <f t="shared" si="0"/>
        <v>0</v>
      </c>
      <c r="T4" s="176">
        <f t="shared" si="0"/>
        <v>0</v>
      </c>
      <c r="U4" s="176">
        <f t="shared" si="0"/>
        <v>0</v>
      </c>
      <c r="V4" s="176">
        <f t="shared" si="0"/>
        <v>0</v>
      </c>
      <c r="W4" s="176">
        <f t="shared" si="0"/>
        <v>0</v>
      </c>
      <c r="X4" s="176">
        <f t="shared" si="0"/>
        <v>0</v>
      </c>
      <c r="Y4" s="176">
        <f t="shared" si="0"/>
        <v>0</v>
      </c>
      <c r="Z4" s="176">
        <f t="shared" si="0"/>
        <v>0</v>
      </c>
      <c r="AA4" s="176">
        <f t="shared" si="0"/>
        <v>0</v>
      </c>
      <c r="AB4" s="176">
        <f t="shared" si="0"/>
        <v>0</v>
      </c>
      <c r="AC4" s="176">
        <f t="shared" si="0"/>
        <v>0</v>
      </c>
      <c r="AD4" s="176">
        <f t="shared" si="0"/>
        <v>0</v>
      </c>
      <c r="AE4" s="176">
        <f t="shared" si="0"/>
        <v>0</v>
      </c>
      <c r="AF4" s="176">
        <f t="shared" si="0"/>
        <v>0</v>
      </c>
      <c r="AG4" s="176">
        <f t="shared" si="0"/>
        <v>0</v>
      </c>
      <c r="AH4" s="176">
        <f t="shared" si="0"/>
        <v>0</v>
      </c>
      <c r="AI4" s="176">
        <f t="shared" si="0"/>
        <v>0</v>
      </c>
      <c r="AJ4" s="176">
        <f t="shared" si="0"/>
        <v>0</v>
      </c>
      <c r="AK4" s="176">
        <f t="shared" si="0"/>
        <v>0</v>
      </c>
      <c r="AL4" s="176">
        <f t="shared" si="0"/>
        <v>0</v>
      </c>
      <c r="AM4" s="176">
        <f t="shared" si="0"/>
        <v>0</v>
      </c>
      <c r="AN4" s="176">
        <f t="shared" si="0"/>
        <v>0</v>
      </c>
      <c r="AO4" s="176">
        <f t="shared" si="0"/>
        <v>0</v>
      </c>
      <c r="AP4" s="176">
        <f t="shared" si="0"/>
        <v>0</v>
      </c>
      <c r="AQ4" s="176">
        <f t="shared" si="0"/>
        <v>0</v>
      </c>
      <c r="AR4" s="176">
        <f t="shared" si="0"/>
        <v>0</v>
      </c>
      <c r="AS4" s="176">
        <f t="shared" si="0"/>
        <v>0</v>
      </c>
      <c r="AT4" s="176">
        <f t="shared" si="0"/>
        <v>0</v>
      </c>
      <c r="AU4" s="176">
        <f t="shared" si="0"/>
        <v>0</v>
      </c>
      <c r="AV4" s="176">
        <f t="shared" si="0"/>
        <v>0</v>
      </c>
      <c r="AW4" s="176">
        <f t="shared" si="0"/>
        <v>0</v>
      </c>
      <c r="AX4" s="176">
        <f t="shared" si="0"/>
        <v>0</v>
      </c>
      <c r="AY4" s="176">
        <f t="shared" si="0"/>
        <v>0</v>
      </c>
      <c r="AZ4" s="176">
        <f t="shared" si="0"/>
        <v>0</v>
      </c>
      <c r="BA4" s="176">
        <f t="shared" si="0"/>
        <v>0</v>
      </c>
      <c r="BB4" s="176">
        <f t="shared" si="0"/>
        <v>0</v>
      </c>
      <c r="BC4" s="176">
        <f t="shared" si="0"/>
        <v>0</v>
      </c>
      <c r="BD4" s="176">
        <f t="shared" si="0"/>
        <v>0</v>
      </c>
      <c r="BE4" s="176">
        <f t="shared" si="0"/>
        <v>0</v>
      </c>
      <c r="BF4" s="176">
        <f t="shared" si="0"/>
        <v>0</v>
      </c>
      <c r="BG4" s="176">
        <f t="shared" si="0"/>
        <v>0</v>
      </c>
      <c r="BH4" s="176">
        <f t="shared" si="0"/>
        <v>0</v>
      </c>
      <c r="BI4" s="176">
        <f t="shared" si="0"/>
        <v>0</v>
      </c>
      <c r="BJ4" s="176">
        <f t="shared" si="0"/>
        <v>0</v>
      </c>
      <c r="BK4" s="176">
        <f t="shared" si="0"/>
        <v>0</v>
      </c>
      <c r="BL4" s="176">
        <f t="shared" si="0"/>
        <v>0</v>
      </c>
      <c r="BM4" s="176">
        <f t="shared" si="0"/>
        <v>0</v>
      </c>
      <c r="BN4" s="176">
        <f t="shared" si="0"/>
        <v>0</v>
      </c>
      <c r="BO4" s="176">
        <f t="shared" si="0"/>
        <v>0</v>
      </c>
      <c r="BP4" s="176">
        <f t="shared" si="0"/>
        <v>0</v>
      </c>
      <c r="BQ4" s="176">
        <f t="shared" si="0"/>
        <v>0</v>
      </c>
      <c r="BR4" s="176">
        <f t="shared" si="0"/>
        <v>0</v>
      </c>
      <c r="BS4" s="176">
        <f t="shared" si="0"/>
        <v>0</v>
      </c>
      <c r="BT4" s="176">
        <f t="shared" si="0"/>
        <v>0</v>
      </c>
      <c r="BU4" s="176">
        <f t="shared" si="0"/>
        <v>0</v>
      </c>
      <c r="BV4" s="176">
        <f t="shared" si="0"/>
        <v>0</v>
      </c>
      <c r="BW4" s="176">
        <f t="shared" si="0"/>
        <v>0</v>
      </c>
      <c r="BX4" s="176">
        <f t="shared" si="0"/>
        <v>0</v>
      </c>
      <c r="BY4" s="176">
        <f t="shared" ref="BY4:EJ4" si="1">BY5+BY23+BY26+BY78+BY82+BY96+BY103+BY119+BY131+BY181+BY219</f>
        <v>0</v>
      </c>
      <c r="BZ4" s="176">
        <f t="shared" si="1"/>
        <v>0</v>
      </c>
      <c r="CA4" s="176">
        <f t="shared" si="1"/>
        <v>0</v>
      </c>
      <c r="CB4" s="176">
        <f t="shared" si="1"/>
        <v>0</v>
      </c>
      <c r="CC4" s="176">
        <f t="shared" si="1"/>
        <v>0</v>
      </c>
      <c r="CD4" s="176">
        <f t="shared" si="1"/>
        <v>0</v>
      </c>
      <c r="CE4" s="176">
        <f t="shared" si="1"/>
        <v>0</v>
      </c>
      <c r="CF4" s="176">
        <f t="shared" si="1"/>
        <v>0</v>
      </c>
      <c r="CG4" s="176">
        <f t="shared" si="1"/>
        <v>0</v>
      </c>
      <c r="CH4" s="176">
        <f t="shared" si="1"/>
        <v>0</v>
      </c>
      <c r="CI4" s="176">
        <f t="shared" si="1"/>
        <v>0</v>
      </c>
      <c r="CJ4" s="176">
        <f t="shared" si="1"/>
        <v>0</v>
      </c>
      <c r="CK4" s="176">
        <f t="shared" si="1"/>
        <v>0</v>
      </c>
      <c r="CL4" s="176">
        <f t="shared" si="1"/>
        <v>0</v>
      </c>
      <c r="CM4" s="176">
        <f t="shared" si="1"/>
        <v>0</v>
      </c>
      <c r="CN4" s="176">
        <f t="shared" si="1"/>
        <v>0</v>
      </c>
      <c r="CO4" s="176">
        <f t="shared" si="1"/>
        <v>0</v>
      </c>
      <c r="CP4" s="176">
        <f t="shared" si="1"/>
        <v>0</v>
      </c>
      <c r="CQ4" s="176">
        <f t="shared" si="1"/>
        <v>0</v>
      </c>
      <c r="CR4" s="176">
        <f t="shared" si="1"/>
        <v>0</v>
      </c>
      <c r="CS4" s="176">
        <f t="shared" si="1"/>
        <v>0</v>
      </c>
      <c r="CT4" s="176">
        <f t="shared" si="1"/>
        <v>0</v>
      </c>
      <c r="CU4" s="176">
        <f t="shared" si="1"/>
        <v>0</v>
      </c>
      <c r="CV4" s="176">
        <f t="shared" si="1"/>
        <v>0</v>
      </c>
      <c r="CW4" s="176">
        <f t="shared" si="1"/>
        <v>0</v>
      </c>
      <c r="CX4" s="176">
        <f t="shared" si="1"/>
        <v>0</v>
      </c>
      <c r="CY4" s="176">
        <f t="shared" si="1"/>
        <v>0</v>
      </c>
      <c r="CZ4" s="176">
        <f t="shared" si="1"/>
        <v>0</v>
      </c>
      <c r="DA4" s="176">
        <f t="shared" si="1"/>
        <v>0</v>
      </c>
      <c r="DB4" s="176">
        <f t="shared" si="1"/>
        <v>0</v>
      </c>
      <c r="DC4" s="176">
        <f t="shared" si="1"/>
        <v>0</v>
      </c>
      <c r="DD4" s="176">
        <f t="shared" si="1"/>
        <v>0</v>
      </c>
      <c r="DE4" s="176">
        <f t="shared" si="1"/>
        <v>0</v>
      </c>
      <c r="DF4" s="176">
        <f t="shared" si="1"/>
        <v>0</v>
      </c>
      <c r="DG4" s="176">
        <f t="shared" si="1"/>
        <v>0</v>
      </c>
      <c r="DH4" s="176">
        <f t="shared" si="1"/>
        <v>0</v>
      </c>
      <c r="DI4" s="176">
        <f t="shared" si="1"/>
        <v>0</v>
      </c>
      <c r="DJ4" s="176">
        <f t="shared" si="1"/>
        <v>0</v>
      </c>
      <c r="DK4" s="176">
        <f t="shared" si="1"/>
        <v>0</v>
      </c>
      <c r="DL4" s="176">
        <f t="shared" si="1"/>
        <v>0</v>
      </c>
      <c r="DM4" s="176">
        <f t="shared" si="1"/>
        <v>0</v>
      </c>
      <c r="DN4" s="176">
        <f t="shared" si="1"/>
        <v>0</v>
      </c>
      <c r="DO4" s="176">
        <f t="shared" si="1"/>
        <v>0</v>
      </c>
      <c r="DP4" s="176">
        <f t="shared" si="1"/>
        <v>0</v>
      </c>
      <c r="DQ4" s="176">
        <f t="shared" si="1"/>
        <v>0</v>
      </c>
      <c r="DR4" s="176">
        <f t="shared" si="1"/>
        <v>0</v>
      </c>
      <c r="DS4" s="176">
        <f t="shared" si="1"/>
        <v>0</v>
      </c>
      <c r="DT4" s="176">
        <f t="shared" si="1"/>
        <v>0</v>
      </c>
      <c r="DU4" s="176">
        <f t="shared" si="1"/>
        <v>0</v>
      </c>
      <c r="DV4" s="176">
        <f t="shared" si="1"/>
        <v>0</v>
      </c>
      <c r="DW4" s="176">
        <f t="shared" si="1"/>
        <v>0</v>
      </c>
      <c r="DX4" s="176">
        <f t="shared" si="1"/>
        <v>0</v>
      </c>
      <c r="DY4" s="176">
        <f t="shared" si="1"/>
        <v>0</v>
      </c>
      <c r="DZ4" s="176">
        <f t="shared" si="1"/>
        <v>0</v>
      </c>
      <c r="EA4" s="176">
        <f t="shared" si="1"/>
        <v>0</v>
      </c>
      <c r="EB4" s="176">
        <f t="shared" si="1"/>
        <v>0</v>
      </c>
      <c r="EC4" s="176">
        <f t="shared" si="1"/>
        <v>0</v>
      </c>
      <c r="ED4" s="176">
        <f t="shared" si="1"/>
        <v>0</v>
      </c>
      <c r="EE4" s="176">
        <f t="shared" si="1"/>
        <v>0</v>
      </c>
      <c r="EF4" s="176">
        <f t="shared" si="1"/>
        <v>0</v>
      </c>
      <c r="EG4" s="176">
        <f t="shared" si="1"/>
        <v>0</v>
      </c>
      <c r="EH4" s="176">
        <f t="shared" si="1"/>
        <v>0</v>
      </c>
      <c r="EI4" s="176">
        <f t="shared" si="1"/>
        <v>0</v>
      </c>
      <c r="EJ4" s="176">
        <f t="shared" si="1"/>
        <v>0</v>
      </c>
      <c r="EK4" s="176">
        <f t="shared" ref="EK4:GV4" si="2">EK5+EK23+EK26+EK78+EK82+EK96+EK103+EK119+EK131+EK181+EK219</f>
        <v>0</v>
      </c>
      <c r="EL4" s="176">
        <f t="shared" si="2"/>
        <v>0</v>
      </c>
      <c r="EM4" s="176">
        <f t="shared" si="2"/>
        <v>0</v>
      </c>
      <c r="EN4" s="176">
        <f t="shared" si="2"/>
        <v>0</v>
      </c>
      <c r="EO4" s="176">
        <f t="shared" si="2"/>
        <v>0</v>
      </c>
      <c r="EP4" s="176">
        <f t="shared" si="2"/>
        <v>0</v>
      </c>
      <c r="EQ4" s="176">
        <f t="shared" si="2"/>
        <v>0</v>
      </c>
      <c r="ER4" s="176">
        <f t="shared" si="2"/>
        <v>0</v>
      </c>
      <c r="ES4" s="176">
        <f t="shared" si="2"/>
        <v>0</v>
      </c>
      <c r="ET4" s="176">
        <f t="shared" si="2"/>
        <v>0</v>
      </c>
      <c r="EU4" s="176">
        <f t="shared" si="2"/>
        <v>0</v>
      </c>
      <c r="EV4" s="176">
        <f t="shared" si="2"/>
        <v>0</v>
      </c>
      <c r="EW4" s="176">
        <f t="shared" si="2"/>
        <v>0</v>
      </c>
      <c r="EX4" s="176" t="e">
        <f t="shared" si="2"/>
        <v>#REF!</v>
      </c>
      <c r="EY4" s="177">
        <f t="shared" si="2"/>
        <v>0</v>
      </c>
      <c r="EZ4" s="177">
        <f t="shared" si="2"/>
        <v>0</v>
      </c>
      <c r="FA4" s="177">
        <f t="shared" si="2"/>
        <v>0</v>
      </c>
      <c r="FB4" s="177">
        <f t="shared" si="2"/>
        <v>0</v>
      </c>
      <c r="FC4" s="177">
        <f t="shared" si="2"/>
        <v>0</v>
      </c>
      <c r="FD4" s="177">
        <f t="shared" si="2"/>
        <v>0</v>
      </c>
      <c r="FE4" s="177">
        <f t="shared" si="2"/>
        <v>0</v>
      </c>
      <c r="FF4" s="177">
        <f t="shared" si="2"/>
        <v>0</v>
      </c>
      <c r="FG4" s="177">
        <f t="shared" si="2"/>
        <v>0</v>
      </c>
      <c r="FH4" s="177">
        <f t="shared" si="2"/>
        <v>0</v>
      </c>
      <c r="FI4" s="177">
        <f t="shared" si="2"/>
        <v>0</v>
      </c>
      <c r="FJ4" s="177">
        <f t="shared" si="2"/>
        <v>0</v>
      </c>
      <c r="FK4" s="177">
        <f t="shared" si="2"/>
        <v>0</v>
      </c>
      <c r="FL4" s="177">
        <f t="shared" si="2"/>
        <v>0</v>
      </c>
      <c r="FM4" s="177">
        <f t="shared" si="2"/>
        <v>0</v>
      </c>
      <c r="FN4" s="177">
        <f t="shared" si="2"/>
        <v>0</v>
      </c>
      <c r="FO4" s="177">
        <f t="shared" si="2"/>
        <v>0</v>
      </c>
      <c r="FP4" s="177">
        <f t="shared" si="2"/>
        <v>0</v>
      </c>
      <c r="FQ4" s="177">
        <f t="shared" si="2"/>
        <v>0</v>
      </c>
      <c r="FR4" s="177">
        <f t="shared" si="2"/>
        <v>0</v>
      </c>
      <c r="FS4" s="177">
        <f t="shared" si="2"/>
        <v>0</v>
      </c>
      <c r="FT4" s="177">
        <f t="shared" si="2"/>
        <v>0</v>
      </c>
      <c r="FU4" s="177">
        <f t="shared" si="2"/>
        <v>0</v>
      </c>
      <c r="FV4" s="177">
        <f t="shared" si="2"/>
        <v>0</v>
      </c>
      <c r="FW4" s="177">
        <f t="shared" si="2"/>
        <v>0</v>
      </c>
      <c r="FX4" s="177">
        <f t="shared" si="2"/>
        <v>0</v>
      </c>
      <c r="FY4" s="177">
        <f t="shared" si="2"/>
        <v>0</v>
      </c>
      <c r="FZ4" s="177">
        <f t="shared" si="2"/>
        <v>0</v>
      </c>
      <c r="GA4" s="177">
        <f t="shared" si="2"/>
        <v>0</v>
      </c>
      <c r="GB4" s="177">
        <f t="shared" si="2"/>
        <v>0</v>
      </c>
      <c r="GC4" s="177">
        <f t="shared" si="2"/>
        <v>0</v>
      </c>
      <c r="GD4" s="177">
        <f t="shared" si="2"/>
        <v>0</v>
      </c>
      <c r="GE4" s="177">
        <f t="shared" si="2"/>
        <v>0</v>
      </c>
      <c r="GF4" s="177">
        <f t="shared" si="2"/>
        <v>0</v>
      </c>
      <c r="GG4" s="177">
        <f t="shared" si="2"/>
        <v>0</v>
      </c>
      <c r="GH4" s="177">
        <f t="shared" si="2"/>
        <v>0</v>
      </c>
      <c r="GI4" s="178">
        <f t="shared" si="2"/>
        <v>0</v>
      </c>
      <c r="GJ4" s="178">
        <f t="shared" si="2"/>
        <v>0</v>
      </c>
      <c r="GK4" s="178">
        <f t="shared" si="2"/>
        <v>0</v>
      </c>
      <c r="GL4" s="178">
        <f t="shared" si="2"/>
        <v>0</v>
      </c>
      <c r="GM4" s="178">
        <f t="shared" si="2"/>
        <v>0</v>
      </c>
      <c r="GN4" s="178">
        <f t="shared" si="2"/>
        <v>0</v>
      </c>
      <c r="GO4" s="178">
        <f t="shared" si="2"/>
        <v>0</v>
      </c>
      <c r="GP4" s="178">
        <f t="shared" si="2"/>
        <v>0</v>
      </c>
      <c r="GQ4" s="178">
        <f t="shared" si="2"/>
        <v>0</v>
      </c>
      <c r="GR4" s="178">
        <f t="shared" si="2"/>
        <v>0</v>
      </c>
      <c r="GS4" s="178">
        <f t="shared" si="2"/>
        <v>0</v>
      </c>
      <c r="GT4" s="178">
        <f t="shared" si="2"/>
        <v>0</v>
      </c>
      <c r="GU4" s="178">
        <f t="shared" si="2"/>
        <v>0</v>
      </c>
      <c r="GV4" s="178">
        <f t="shared" si="2"/>
        <v>0</v>
      </c>
      <c r="GW4" s="178">
        <f t="shared" ref="GW4:HR4" si="3">GW5+GW23+GW26+GW78+GW82+GW96+GW103+GW119+GW131+GW181+GW219</f>
        <v>0</v>
      </c>
      <c r="GX4" s="178">
        <f t="shared" si="3"/>
        <v>0</v>
      </c>
      <c r="GY4" s="178">
        <f t="shared" si="3"/>
        <v>0</v>
      </c>
      <c r="GZ4" s="178">
        <f t="shared" si="3"/>
        <v>0</v>
      </c>
      <c r="HA4" s="178">
        <f t="shared" si="3"/>
        <v>0</v>
      </c>
      <c r="HB4" s="178">
        <f t="shared" si="3"/>
        <v>0</v>
      </c>
      <c r="HC4" s="178">
        <f t="shared" si="3"/>
        <v>0</v>
      </c>
      <c r="HD4" s="178">
        <f t="shared" si="3"/>
        <v>0</v>
      </c>
      <c r="HE4" s="178">
        <f t="shared" si="3"/>
        <v>0</v>
      </c>
      <c r="HF4" s="178">
        <f t="shared" si="3"/>
        <v>0</v>
      </c>
      <c r="HG4" s="178">
        <f t="shared" si="3"/>
        <v>0</v>
      </c>
      <c r="HH4" s="178">
        <f t="shared" si="3"/>
        <v>0</v>
      </c>
      <c r="HI4" s="178">
        <f t="shared" si="3"/>
        <v>0</v>
      </c>
      <c r="HJ4" s="178">
        <f t="shared" si="3"/>
        <v>0</v>
      </c>
      <c r="HK4" s="178">
        <f t="shared" si="3"/>
        <v>0</v>
      </c>
      <c r="HL4" s="178">
        <f t="shared" si="3"/>
        <v>0</v>
      </c>
      <c r="HM4" s="178">
        <f t="shared" si="3"/>
        <v>0</v>
      </c>
      <c r="HN4" s="178">
        <f t="shared" si="3"/>
        <v>0</v>
      </c>
      <c r="HO4" s="178">
        <f t="shared" si="3"/>
        <v>0</v>
      </c>
      <c r="HP4" s="178">
        <f t="shared" si="3"/>
        <v>0</v>
      </c>
      <c r="HQ4" s="178">
        <f t="shared" si="3"/>
        <v>0</v>
      </c>
      <c r="HR4" s="178">
        <f t="shared" si="3"/>
        <v>0</v>
      </c>
      <c r="HS4" s="748"/>
      <c r="HT4" s="206"/>
      <c r="HU4" s="207"/>
      <c r="HV4" s="207"/>
      <c r="HW4" s="207"/>
      <c r="HX4" s="207"/>
      <c r="HY4" s="207"/>
      <c r="HZ4" s="207"/>
      <c r="IA4" s="207"/>
      <c r="IB4" s="207"/>
      <c r="IC4" s="207"/>
      <c r="ID4" s="207"/>
      <c r="IE4" s="207"/>
      <c r="IF4" s="207"/>
      <c r="IG4" s="207"/>
      <c r="IH4" s="207"/>
      <c r="II4" s="207"/>
      <c r="IJ4" s="207"/>
      <c r="IK4" s="207"/>
      <c r="IL4" s="207"/>
      <c r="IM4" s="207"/>
      <c r="IN4" s="207"/>
      <c r="IO4" s="207"/>
      <c r="IP4" s="207"/>
      <c r="IQ4" s="207"/>
      <c r="IR4" s="207"/>
      <c r="IS4" s="207"/>
      <c r="IT4" s="207"/>
      <c r="IU4" s="207"/>
      <c r="IV4" s="207"/>
      <c r="IW4" s="207"/>
      <c r="IX4" s="207"/>
      <c r="IY4" s="207"/>
      <c r="IZ4" s="207"/>
      <c r="JA4" s="207"/>
      <c r="JB4" s="207"/>
      <c r="JC4" s="207"/>
      <c r="JD4" s="207"/>
      <c r="JE4" s="207"/>
      <c r="JF4" s="207"/>
      <c r="JG4" s="207"/>
      <c r="JH4" s="207"/>
      <c r="JI4" s="207"/>
      <c r="JJ4" s="207"/>
      <c r="JK4" s="207"/>
      <c r="JL4" s="207"/>
      <c r="JM4" s="207"/>
      <c r="JN4" s="207"/>
      <c r="JO4" s="207"/>
      <c r="JP4" s="207"/>
      <c r="JQ4" s="207"/>
      <c r="JR4" s="207"/>
      <c r="JS4" s="207"/>
      <c r="JT4" s="207"/>
      <c r="JU4" s="207"/>
      <c r="JV4" s="207"/>
      <c r="JW4" s="207"/>
      <c r="JX4" s="207"/>
      <c r="JY4" s="207"/>
      <c r="JZ4" s="207"/>
      <c r="KA4" s="207"/>
      <c r="KB4" s="207"/>
      <c r="KC4" s="207"/>
      <c r="KD4" s="207"/>
      <c r="KE4" s="207"/>
      <c r="KF4" s="207"/>
      <c r="KG4" s="207"/>
      <c r="KH4" s="207"/>
      <c r="KI4" s="207"/>
      <c r="KJ4" s="207"/>
      <c r="KK4" s="207"/>
      <c r="KL4" s="207"/>
      <c r="KM4" s="207"/>
      <c r="KN4" s="207"/>
      <c r="KO4" s="207"/>
      <c r="KP4" s="207"/>
      <c r="KQ4" s="207"/>
      <c r="KR4" s="207"/>
      <c r="KS4" s="207"/>
      <c r="KT4" s="207"/>
      <c r="KU4" s="207"/>
      <c r="KV4" s="207"/>
      <c r="KW4" s="207"/>
      <c r="KX4" s="207"/>
      <c r="KY4" s="207"/>
      <c r="KZ4" s="207"/>
      <c r="LA4" s="207"/>
      <c r="LB4" s="207"/>
      <c r="LC4" s="207"/>
      <c r="LD4" s="207"/>
      <c r="LE4" s="207"/>
      <c r="LF4" s="207"/>
      <c r="LG4" s="207"/>
      <c r="LH4" s="207"/>
      <c r="LI4" s="207"/>
      <c r="LJ4" s="207"/>
      <c r="LK4" s="207"/>
      <c r="LL4" s="207"/>
      <c r="LM4" s="207"/>
      <c r="LN4" s="207"/>
      <c r="LO4" s="207"/>
      <c r="LP4" s="207"/>
      <c r="LQ4" s="207"/>
      <c r="LR4" s="207"/>
      <c r="LS4" s="207"/>
      <c r="LT4" s="207"/>
      <c r="LU4" s="207"/>
      <c r="LV4" s="207"/>
      <c r="LW4" s="207"/>
      <c r="LX4" s="207"/>
      <c r="LY4" s="207"/>
      <c r="LZ4" s="207"/>
      <c r="MA4" s="207"/>
      <c r="MB4" s="207"/>
      <c r="MC4" s="207"/>
      <c r="MD4" s="207"/>
      <c r="ME4" s="207"/>
      <c r="MF4" s="207"/>
      <c r="MG4" s="207"/>
      <c r="MH4" s="207"/>
      <c r="MI4" s="207"/>
      <c r="MJ4" s="207"/>
      <c r="MK4" s="207"/>
      <c r="ML4" s="207"/>
      <c r="MM4" s="207"/>
      <c r="MN4" s="207"/>
      <c r="MO4" s="207"/>
      <c r="MP4" s="207"/>
      <c r="MQ4" s="207"/>
      <c r="MR4" s="207"/>
      <c r="MS4" s="207"/>
      <c r="MT4" s="207"/>
      <c r="MU4" s="207"/>
      <c r="MV4" s="207"/>
      <c r="MW4" s="207"/>
      <c r="MX4" s="207"/>
      <c r="MY4" s="207"/>
      <c r="MZ4" s="207"/>
      <c r="NA4" s="207"/>
      <c r="NB4" s="207"/>
      <c r="NC4" s="207"/>
      <c r="ND4" s="207"/>
      <c r="NE4" s="207"/>
      <c r="NF4" s="207"/>
      <c r="NG4" s="207"/>
      <c r="NH4" s="207"/>
      <c r="NI4" s="207"/>
      <c r="NJ4" s="207"/>
      <c r="NK4" s="207"/>
      <c r="NL4" s="207"/>
      <c r="NM4" s="207"/>
      <c r="NN4" s="207"/>
      <c r="NO4" s="207"/>
      <c r="NP4" s="207"/>
      <c r="NQ4" s="207"/>
      <c r="NR4" s="207"/>
      <c r="NS4" s="207"/>
      <c r="NT4" s="207"/>
      <c r="NU4" s="207"/>
      <c r="NV4" s="207"/>
      <c r="NW4" s="207"/>
      <c r="NX4" s="207"/>
      <c r="NY4" s="207"/>
      <c r="NZ4" s="207"/>
      <c r="OA4" s="207"/>
      <c r="OB4" s="207"/>
      <c r="OC4" s="207"/>
      <c r="OD4" s="207"/>
      <c r="OE4" s="207"/>
      <c r="OF4" s="207"/>
      <c r="OG4" s="207"/>
      <c r="OH4" s="207"/>
      <c r="OI4" s="207"/>
      <c r="OJ4" s="207"/>
      <c r="OK4" s="207"/>
      <c r="OL4" s="207"/>
      <c r="OM4" s="207"/>
      <c r="ON4" s="207"/>
      <c r="OO4" s="207"/>
      <c r="OP4" s="207"/>
      <c r="OQ4" s="207"/>
      <c r="OR4" s="207"/>
      <c r="OS4" s="207"/>
      <c r="OT4" s="207"/>
      <c r="OU4" s="207"/>
      <c r="OV4" s="207"/>
      <c r="OW4" s="207"/>
      <c r="OX4" s="207"/>
      <c r="OY4" s="207"/>
      <c r="OZ4" s="207"/>
      <c r="PA4" s="207"/>
      <c r="PB4" s="207"/>
      <c r="PC4" s="207"/>
      <c r="PD4" s="207"/>
      <c r="PE4" s="207"/>
      <c r="PF4" s="207"/>
      <c r="PG4" s="207"/>
      <c r="PH4" s="207"/>
      <c r="PI4" s="207"/>
      <c r="PJ4" s="207"/>
      <c r="PK4" s="207"/>
      <c r="PL4" s="207"/>
      <c r="PM4" s="207"/>
      <c r="PN4" s="207"/>
      <c r="PO4" s="207"/>
      <c r="PP4" s="207"/>
      <c r="PQ4" s="207"/>
      <c r="PR4" s="207"/>
      <c r="PS4" s="207"/>
      <c r="PT4" s="207"/>
      <c r="PU4" s="207"/>
      <c r="PV4" s="207"/>
      <c r="PW4" s="207"/>
      <c r="PX4" s="207"/>
      <c r="PY4" s="207"/>
      <c r="PZ4" s="207"/>
      <c r="QA4" s="207"/>
      <c r="QB4" s="207"/>
      <c r="QC4" s="207"/>
      <c r="QD4" s="207"/>
      <c r="QE4" s="207"/>
      <c r="QF4" s="207"/>
      <c r="QG4" s="207"/>
      <c r="QH4" s="207"/>
      <c r="QI4" s="207"/>
      <c r="QJ4" s="207"/>
      <c r="QK4" s="207"/>
      <c r="QL4" s="207"/>
      <c r="QM4" s="207"/>
      <c r="QN4" s="207"/>
      <c r="QO4" s="207"/>
      <c r="QP4" s="207"/>
      <c r="QQ4" s="207"/>
      <c r="QR4" s="207"/>
      <c r="QS4" s="207"/>
      <c r="QT4" s="207"/>
      <c r="QU4" s="207"/>
      <c r="QV4" s="207"/>
      <c r="QW4" s="207"/>
      <c r="QX4" s="207"/>
      <c r="QY4" s="207"/>
      <c r="QZ4" s="207"/>
      <c r="RA4" s="207"/>
      <c r="RB4" s="207"/>
      <c r="RC4" s="207"/>
      <c r="RD4" s="207"/>
      <c r="RE4" s="207"/>
      <c r="RF4" s="207"/>
      <c r="RG4" s="207"/>
      <c r="RH4" s="207"/>
      <c r="RI4" s="207"/>
      <c r="RJ4" s="207"/>
      <c r="RK4" s="207"/>
      <c r="RL4" s="207"/>
      <c r="RM4" s="207"/>
      <c r="RN4" s="207"/>
      <c r="RO4" s="207"/>
      <c r="RP4" s="207"/>
      <c r="RQ4" s="207"/>
      <c r="RR4" s="207"/>
      <c r="RS4" s="207"/>
      <c r="RT4" s="207"/>
      <c r="RU4" s="207"/>
      <c r="RV4" s="207"/>
      <c r="RW4" s="207"/>
      <c r="RX4" s="207"/>
      <c r="RY4" s="207"/>
      <c r="RZ4" s="207"/>
      <c r="SA4" s="207"/>
      <c r="SB4" s="207"/>
      <c r="SC4" s="207"/>
      <c r="SD4" s="207"/>
      <c r="SE4" s="207"/>
      <c r="SF4" s="207"/>
      <c r="SG4" s="207"/>
      <c r="SH4" s="207"/>
      <c r="SI4" s="207"/>
      <c r="SJ4" s="207"/>
      <c r="SK4" s="207"/>
      <c r="SL4" s="207"/>
      <c r="SM4" s="207"/>
      <c r="SN4" s="207"/>
      <c r="SO4" s="207"/>
      <c r="SP4" s="207"/>
      <c r="SQ4" s="207"/>
      <c r="SR4" s="207"/>
      <c r="SS4" s="207"/>
      <c r="ST4" s="207"/>
      <c r="SU4" s="207"/>
      <c r="SV4" s="207"/>
      <c r="SW4" s="207"/>
      <c r="SX4" s="207"/>
      <c r="SY4" s="207"/>
      <c r="SZ4" s="207"/>
      <c r="TA4" s="207"/>
      <c r="TB4" s="207"/>
      <c r="TC4" s="207"/>
      <c r="TD4" s="207"/>
      <c r="TE4" s="207"/>
      <c r="TF4" s="207"/>
      <c r="TG4" s="207"/>
      <c r="TH4" s="207"/>
      <c r="TI4" s="207"/>
      <c r="TJ4" s="207"/>
      <c r="TK4" s="207"/>
      <c r="TL4" s="207"/>
      <c r="TM4" s="207"/>
      <c r="TN4" s="207"/>
      <c r="TO4" s="207"/>
      <c r="TP4" s="207"/>
      <c r="TQ4" s="207"/>
      <c r="TR4" s="207"/>
      <c r="TS4" s="207"/>
      <c r="TT4" s="207"/>
      <c r="TU4" s="207"/>
      <c r="TV4" s="207"/>
      <c r="TW4" s="207"/>
      <c r="TX4" s="207"/>
      <c r="TY4" s="207"/>
      <c r="TZ4" s="207"/>
      <c r="UA4" s="207"/>
      <c r="UB4" s="207"/>
      <c r="UC4" s="207"/>
      <c r="UD4" s="207"/>
      <c r="UE4" s="207"/>
      <c r="UF4" s="207"/>
      <c r="UG4" s="207"/>
      <c r="UH4" s="207"/>
      <c r="UI4" s="207"/>
      <c r="UJ4" s="207"/>
      <c r="UK4" s="207"/>
      <c r="UL4" s="207"/>
      <c r="UM4" s="207"/>
      <c r="UN4" s="207"/>
      <c r="UO4" s="207"/>
      <c r="UP4" s="207"/>
      <c r="UQ4" s="207"/>
      <c r="UR4" s="207"/>
      <c r="US4" s="207"/>
      <c r="UT4" s="207"/>
      <c r="UU4" s="207"/>
      <c r="UV4" s="207"/>
      <c r="UW4" s="207"/>
      <c r="UX4" s="207"/>
      <c r="UY4" s="207"/>
      <c r="UZ4" s="207"/>
      <c r="VA4" s="207"/>
      <c r="VB4" s="207"/>
      <c r="VC4" s="207"/>
      <c r="VD4" s="207"/>
      <c r="VE4" s="207"/>
      <c r="VF4" s="207"/>
      <c r="VG4" s="207"/>
      <c r="VH4" s="207"/>
      <c r="VI4" s="207"/>
      <c r="VJ4" s="207"/>
      <c r="VK4" s="207"/>
      <c r="VL4" s="207"/>
      <c r="VM4" s="207"/>
      <c r="VN4" s="207"/>
      <c r="VO4" s="207"/>
      <c r="VP4" s="207"/>
      <c r="VQ4" s="207"/>
      <c r="VR4" s="207"/>
      <c r="VS4" s="207"/>
      <c r="VT4" s="207"/>
      <c r="VU4" s="207"/>
      <c r="VV4" s="207"/>
      <c r="VW4" s="207"/>
      <c r="VX4" s="207"/>
      <c r="VY4" s="207"/>
      <c r="VZ4" s="207"/>
      <c r="WA4" s="207"/>
      <c r="WB4" s="207"/>
      <c r="WC4" s="207"/>
      <c r="WD4" s="207"/>
      <c r="WE4" s="207"/>
      <c r="WF4" s="207"/>
      <c r="WG4" s="207"/>
      <c r="WH4" s="207"/>
      <c r="WI4" s="207"/>
      <c r="WJ4" s="207"/>
      <c r="WK4" s="207"/>
      <c r="WL4" s="207"/>
      <c r="WM4" s="207"/>
      <c r="WN4" s="207"/>
      <c r="WO4" s="207"/>
      <c r="WP4" s="207"/>
      <c r="WQ4" s="207"/>
      <c r="WR4" s="207"/>
      <c r="WS4" s="207"/>
      <c r="WT4" s="207"/>
      <c r="WU4" s="207"/>
      <c r="WV4" s="207"/>
      <c r="WW4" s="207"/>
      <c r="WX4" s="207"/>
      <c r="WY4" s="207"/>
      <c r="WZ4" s="207"/>
      <c r="XA4" s="207"/>
      <c r="XB4" s="207"/>
      <c r="XC4" s="207"/>
      <c r="XD4" s="207"/>
      <c r="XE4" s="207"/>
      <c r="XF4" s="207"/>
      <c r="XG4" s="207"/>
      <c r="XH4" s="207"/>
      <c r="XI4" s="207"/>
      <c r="XJ4" s="207"/>
      <c r="XK4" s="207"/>
      <c r="XL4" s="207"/>
      <c r="XM4" s="207"/>
      <c r="XN4" s="207"/>
      <c r="XO4" s="207"/>
      <c r="XP4" s="207"/>
      <c r="XQ4" s="207"/>
      <c r="XR4" s="207"/>
      <c r="XS4" s="207"/>
      <c r="XT4" s="207"/>
      <c r="XU4" s="207"/>
      <c r="XV4" s="207"/>
      <c r="XW4" s="207"/>
      <c r="XX4" s="207"/>
      <c r="XY4" s="207"/>
      <c r="XZ4" s="207"/>
      <c r="YA4" s="207"/>
      <c r="YB4" s="207"/>
      <c r="YC4" s="207"/>
      <c r="YD4" s="207"/>
      <c r="YE4" s="207"/>
      <c r="YF4" s="207"/>
      <c r="YG4" s="207"/>
      <c r="YH4" s="207"/>
      <c r="YI4" s="207"/>
      <c r="YJ4" s="207"/>
      <c r="YK4" s="207"/>
      <c r="YL4" s="207"/>
      <c r="YM4" s="207"/>
      <c r="YN4" s="207"/>
      <c r="YO4" s="207"/>
      <c r="YP4" s="207"/>
      <c r="YQ4" s="207"/>
      <c r="YR4" s="207"/>
      <c r="YS4" s="207"/>
      <c r="YT4" s="207"/>
      <c r="YU4" s="207"/>
      <c r="YV4" s="207"/>
      <c r="YW4" s="207"/>
      <c r="YX4" s="207"/>
      <c r="YY4" s="207"/>
      <c r="YZ4" s="207"/>
      <c r="ZA4" s="207"/>
      <c r="ZB4" s="207"/>
      <c r="ZC4" s="207"/>
      <c r="ZD4" s="207"/>
      <c r="ZE4" s="207"/>
      <c r="ZF4" s="207"/>
      <c r="ZG4" s="207"/>
      <c r="ZH4" s="207"/>
      <c r="ZI4" s="207"/>
      <c r="ZJ4" s="207"/>
      <c r="ZK4" s="207"/>
      <c r="ZL4" s="207"/>
      <c r="ZM4" s="207"/>
      <c r="ZN4" s="207"/>
      <c r="ZO4" s="207"/>
      <c r="ZP4" s="207"/>
      <c r="ZQ4" s="207"/>
      <c r="ZR4" s="207"/>
      <c r="ZS4" s="207"/>
      <c r="ZT4" s="207"/>
      <c r="ZU4" s="207"/>
      <c r="ZV4" s="207"/>
      <c r="ZW4" s="207"/>
      <c r="ZX4" s="207"/>
      <c r="ZY4" s="207"/>
      <c r="ZZ4" s="207"/>
      <c r="AAA4" s="207"/>
      <c r="AAB4" s="207"/>
      <c r="AAC4" s="196"/>
    </row>
    <row r="5" spans="1:705" s="81" customFormat="1" ht="15" hidden="1" x14ac:dyDescent="0.25">
      <c r="A5" s="76" t="s">
        <v>271</v>
      </c>
      <c r="B5" s="76" t="s">
        <v>317</v>
      </c>
      <c r="C5" s="100"/>
      <c r="D5" s="100"/>
      <c r="E5" s="77"/>
      <c r="F5" s="79"/>
      <c r="G5" s="79"/>
      <c r="H5" s="77"/>
      <c r="I5" s="78" t="s">
        <v>318</v>
      </c>
      <c r="J5" s="79"/>
      <c r="K5" s="80"/>
      <c r="L5" s="79"/>
      <c r="M5" s="80">
        <f>M6+M9+M15+M20</f>
        <v>0</v>
      </c>
      <c r="N5" s="80">
        <f t="shared" ref="N5:BY5" si="4">N6+N9+N15+N20</f>
        <v>0</v>
      </c>
      <c r="O5" s="80">
        <f t="shared" si="4"/>
        <v>0</v>
      </c>
      <c r="P5" s="80">
        <f t="shared" si="4"/>
        <v>0</v>
      </c>
      <c r="Q5" s="80">
        <f t="shared" si="4"/>
        <v>0</v>
      </c>
      <c r="R5" s="80">
        <f t="shared" si="4"/>
        <v>0</v>
      </c>
      <c r="S5" s="80">
        <f t="shared" si="4"/>
        <v>0</v>
      </c>
      <c r="T5" s="80">
        <f t="shared" si="4"/>
        <v>0</v>
      </c>
      <c r="U5" s="80">
        <f t="shared" si="4"/>
        <v>0</v>
      </c>
      <c r="V5" s="80">
        <f t="shared" si="4"/>
        <v>0</v>
      </c>
      <c r="W5" s="80">
        <f t="shared" si="4"/>
        <v>0</v>
      </c>
      <c r="X5" s="80">
        <f t="shared" si="4"/>
        <v>0</v>
      </c>
      <c r="Y5" s="80">
        <f t="shared" si="4"/>
        <v>0</v>
      </c>
      <c r="Z5" s="80">
        <f t="shared" si="4"/>
        <v>0</v>
      </c>
      <c r="AA5" s="80">
        <f t="shared" si="4"/>
        <v>0</v>
      </c>
      <c r="AB5" s="80">
        <f t="shared" si="4"/>
        <v>0</v>
      </c>
      <c r="AC5" s="80">
        <f t="shared" si="4"/>
        <v>0</v>
      </c>
      <c r="AD5" s="80">
        <f t="shared" si="4"/>
        <v>0</v>
      </c>
      <c r="AE5" s="80">
        <f t="shared" si="4"/>
        <v>0</v>
      </c>
      <c r="AF5" s="80">
        <f t="shared" si="4"/>
        <v>0</v>
      </c>
      <c r="AG5" s="80">
        <f t="shared" si="4"/>
        <v>0</v>
      </c>
      <c r="AH5" s="80">
        <f t="shared" si="4"/>
        <v>0</v>
      </c>
      <c r="AI5" s="80">
        <f t="shared" si="4"/>
        <v>0</v>
      </c>
      <c r="AJ5" s="80">
        <f t="shared" si="4"/>
        <v>0</v>
      </c>
      <c r="AK5" s="80">
        <f t="shared" si="4"/>
        <v>0</v>
      </c>
      <c r="AL5" s="80">
        <f t="shared" si="4"/>
        <v>0</v>
      </c>
      <c r="AM5" s="80">
        <f t="shared" si="4"/>
        <v>0</v>
      </c>
      <c r="AN5" s="80">
        <f t="shared" si="4"/>
        <v>0</v>
      </c>
      <c r="AO5" s="80">
        <f t="shared" si="4"/>
        <v>0</v>
      </c>
      <c r="AP5" s="80">
        <f t="shared" si="4"/>
        <v>0</v>
      </c>
      <c r="AQ5" s="80">
        <f t="shared" si="4"/>
        <v>0</v>
      </c>
      <c r="AR5" s="80">
        <f t="shared" si="4"/>
        <v>0</v>
      </c>
      <c r="AS5" s="80">
        <f t="shared" si="4"/>
        <v>0</v>
      </c>
      <c r="AT5" s="80">
        <f t="shared" si="4"/>
        <v>0</v>
      </c>
      <c r="AU5" s="80">
        <f t="shared" si="4"/>
        <v>0</v>
      </c>
      <c r="AV5" s="80">
        <f t="shared" si="4"/>
        <v>0</v>
      </c>
      <c r="AW5" s="80">
        <f t="shared" si="4"/>
        <v>0</v>
      </c>
      <c r="AX5" s="80">
        <f t="shared" si="4"/>
        <v>0</v>
      </c>
      <c r="AY5" s="80">
        <f t="shared" si="4"/>
        <v>0</v>
      </c>
      <c r="AZ5" s="80">
        <f t="shared" si="4"/>
        <v>0</v>
      </c>
      <c r="BA5" s="80">
        <f t="shared" si="4"/>
        <v>0</v>
      </c>
      <c r="BB5" s="80">
        <f t="shared" si="4"/>
        <v>0</v>
      </c>
      <c r="BC5" s="80">
        <f t="shared" si="4"/>
        <v>0</v>
      </c>
      <c r="BD5" s="80">
        <f t="shared" si="4"/>
        <v>0</v>
      </c>
      <c r="BE5" s="80">
        <f t="shared" si="4"/>
        <v>0</v>
      </c>
      <c r="BF5" s="80">
        <f t="shared" si="4"/>
        <v>0</v>
      </c>
      <c r="BG5" s="80">
        <f t="shared" si="4"/>
        <v>0</v>
      </c>
      <c r="BH5" s="80">
        <f t="shared" si="4"/>
        <v>0</v>
      </c>
      <c r="BI5" s="80">
        <f t="shared" si="4"/>
        <v>0</v>
      </c>
      <c r="BJ5" s="80">
        <f t="shared" si="4"/>
        <v>0</v>
      </c>
      <c r="BK5" s="80">
        <f t="shared" si="4"/>
        <v>0</v>
      </c>
      <c r="BL5" s="80">
        <f t="shared" si="4"/>
        <v>0</v>
      </c>
      <c r="BM5" s="80">
        <f t="shared" si="4"/>
        <v>0</v>
      </c>
      <c r="BN5" s="80">
        <f t="shared" si="4"/>
        <v>0</v>
      </c>
      <c r="BO5" s="80">
        <f t="shared" si="4"/>
        <v>0</v>
      </c>
      <c r="BP5" s="80">
        <f t="shared" si="4"/>
        <v>0</v>
      </c>
      <c r="BQ5" s="80">
        <f t="shared" si="4"/>
        <v>0</v>
      </c>
      <c r="BR5" s="80">
        <f t="shared" si="4"/>
        <v>0</v>
      </c>
      <c r="BS5" s="80">
        <f t="shared" si="4"/>
        <v>0</v>
      </c>
      <c r="BT5" s="80">
        <f t="shared" si="4"/>
        <v>0</v>
      </c>
      <c r="BU5" s="80">
        <f t="shared" si="4"/>
        <v>0</v>
      </c>
      <c r="BV5" s="80">
        <f t="shared" si="4"/>
        <v>0</v>
      </c>
      <c r="BW5" s="80">
        <f t="shared" si="4"/>
        <v>0</v>
      </c>
      <c r="BX5" s="80">
        <f t="shared" si="4"/>
        <v>0</v>
      </c>
      <c r="BY5" s="80">
        <f t="shared" si="4"/>
        <v>0</v>
      </c>
      <c r="BZ5" s="80">
        <f t="shared" ref="BZ5:EK5" si="5">BZ6+BZ9+BZ15+BZ20</f>
        <v>0</v>
      </c>
      <c r="CA5" s="80">
        <f t="shared" si="5"/>
        <v>0</v>
      </c>
      <c r="CB5" s="80">
        <f t="shared" si="5"/>
        <v>0</v>
      </c>
      <c r="CC5" s="80">
        <f t="shared" si="5"/>
        <v>0</v>
      </c>
      <c r="CD5" s="80">
        <f t="shared" si="5"/>
        <v>0</v>
      </c>
      <c r="CE5" s="80">
        <f t="shared" si="5"/>
        <v>0</v>
      </c>
      <c r="CF5" s="80">
        <f t="shared" si="5"/>
        <v>0</v>
      </c>
      <c r="CG5" s="80">
        <f t="shared" si="5"/>
        <v>0</v>
      </c>
      <c r="CH5" s="80">
        <f t="shared" si="5"/>
        <v>0</v>
      </c>
      <c r="CI5" s="80">
        <f t="shared" si="5"/>
        <v>0</v>
      </c>
      <c r="CJ5" s="80">
        <f t="shared" si="5"/>
        <v>0</v>
      </c>
      <c r="CK5" s="80">
        <f t="shared" si="5"/>
        <v>0</v>
      </c>
      <c r="CL5" s="80">
        <f t="shared" si="5"/>
        <v>0</v>
      </c>
      <c r="CM5" s="80">
        <f t="shared" si="5"/>
        <v>0</v>
      </c>
      <c r="CN5" s="80">
        <f t="shared" si="5"/>
        <v>0</v>
      </c>
      <c r="CO5" s="80">
        <f t="shared" si="5"/>
        <v>0</v>
      </c>
      <c r="CP5" s="80">
        <f t="shared" si="5"/>
        <v>0</v>
      </c>
      <c r="CQ5" s="80">
        <f t="shared" si="5"/>
        <v>0</v>
      </c>
      <c r="CR5" s="80">
        <f t="shared" si="5"/>
        <v>0</v>
      </c>
      <c r="CS5" s="80">
        <f t="shared" si="5"/>
        <v>0</v>
      </c>
      <c r="CT5" s="80">
        <f t="shared" si="5"/>
        <v>0</v>
      </c>
      <c r="CU5" s="80">
        <f t="shared" si="5"/>
        <v>0</v>
      </c>
      <c r="CV5" s="80">
        <f t="shared" si="5"/>
        <v>0</v>
      </c>
      <c r="CW5" s="80">
        <f t="shared" si="5"/>
        <v>0</v>
      </c>
      <c r="CX5" s="80">
        <f t="shared" si="5"/>
        <v>0</v>
      </c>
      <c r="CY5" s="80">
        <f t="shared" si="5"/>
        <v>0</v>
      </c>
      <c r="CZ5" s="80">
        <f t="shared" si="5"/>
        <v>0</v>
      </c>
      <c r="DA5" s="80">
        <f t="shared" si="5"/>
        <v>0</v>
      </c>
      <c r="DB5" s="80">
        <f t="shared" si="5"/>
        <v>0</v>
      </c>
      <c r="DC5" s="80">
        <f t="shared" si="5"/>
        <v>0</v>
      </c>
      <c r="DD5" s="80">
        <f t="shared" si="5"/>
        <v>0</v>
      </c>
      <c r="DE5" s="80">
        <f t="shared" si="5"/>
        <v>0</v>
      </c>
      <c r="DF5" s="80">
        <f t="shared" si="5"/>
        <v>0</v>
      </c>
      <c r="DG5" s="80">
        <f t="shared" si="5"/>
        <v>0</v>
      </c>
      <c r="DH5" s="80">
        <f t="shared" si="5"/>
        <v>0</v>
      </c>
      <c r="DI5" s="80">
        <f t="shared" si="5"/>
        <v>0</v>
      </c>
      <c r="DJ5" s="80">
        <f t="shared" si="5"/>
        <v>0</v>
      </c>
      <c r="DK5" s="80">
        <f t="shared" si="5"/>
        <v>0</v>
      </c>
      <c r="DL5" s="80">
        <f t="shared" si="5"/>
        <v>0</v>
      </c>
      <c r="DM5" s="80">
        <f t="shared" si="5"/>
        <v>0</v>
      </c>
      <c r="DN5" s="80">
        <f t="shared" si="5"/>
        <v>0</v>
      </c>
      <c r="DO5" s="80">
        <f t="shared" si="5"/>
        <v>0</v>
      </c>
      <c r="DP5" s="80">
        <f t="shared" si="5"/>
        <v>0</v>
      </c>
      <c r="DQ5" s="80">
        <f t="shared" si="5"/>
        <v>0</v>
      </c>
      <c r="DR5" s="80">
        <f t="shared" si="5"/>
        <v>0</v>
      </c>
      <c r="DS5" s="80">
        <f t="shared" si="5"/>
        <v>0</v>
      </c>
      <c r="DT5" s="80">
        <f t="shared" si="5"/>
        <v>0</v>
      </c>
      <c r="DU5" s="80">
        <f t="shared" si="5"/>
        <v>0</v>
      </c>
      <c r="DV5" s="80">
        <f t="shared" si="5"/>
        <v>0</v>
      </c>
      <c r="DW5" s="80">
        <f t="shared" si="5"/>
        <v>0</v>
      </c>
      <c r="DX5" s="80">
        <f t="shared" si="5"/>
        <v>0</v>
      </c>
      <c r="DY5" s="80">
        <f t="shared" si="5"/>
        <v>0</v>
      </c>
      <c r="DZ5" s="80">
        <f t="shared" si="5"/>
        <v>0</v>
      </c>
      <c r="EA5" s="80">
        <f t="shared" si="5"/>
        <v>0</v>
      </c>
      <c r="EB5" s="80">
        <f t="shared" si="5"/>
        <v>0</v>
      </c>
      <c r="EC5" s="80">
        <f t="shared" si="5"/>
        <v>0</v>
      </c>
      <c r="ED5" s="80">
        <f t="shared" si="5"/>
        <v>0</v>
      </c>
      <c r="EE5" s="80">
        <f t="shared" si="5"/>
        <v>0</v>
      </c>
      <c r="EF5" s="80">
        <f t="shared" si="5"/>
        <v>0</v>
      </c>
      <c r="EG5" s="80">
        <f t="shared" si="5"/>
        <v>0</v>
      </c>
      <c r="EH5" s="80">
        <f t="shared" si="5"/>
        <v>0</v>
      </c>
      <c r="EI5" s="80">
        <f t="shared" si="5"/>
        <v>0</v>
      </c>
      <c r="EJ5" s="80">
        <f t="shared" si="5"/>
        <v>0</v>
      </c>
      <c r="EK5" s="80">
        <f t="shared" si="5"/>
        <v>0</v>
      </c>
      <c r="EL5" s="80">
        <f t="shared" ref="EL5:EX5" si="6">EL6+EL9+EL15+EL20</f>
        <v>0</v>
      </c>
      <c r="EM5" s="80">
        <f t="shared" si="6"/>
        <v>0</v>
      </c>
      <c r="EN5" s="80">
        <f t="shared" si="6"/>
        <v>0</v>
      </c>
      <c r="EO5" s="80">
        <f t="shared" si="6"/>
        <v>0</v>
      </c>
      <c r="EP5" s="80">
        <f t="shared" si="6"/>
        <v>0</v>
      </c>
      <c r="EQ5" s="80">
        <f t="shared" si="6"/>
        <v>0</v>
      </c>
      <c r="ER5" s="80">
        <f t="shared" si="6"/>
        <v>0</v>
      </c>
      <c r="ES5" s="80">
        <f t="shared" si="6"/>
        <v>0</v>
      </c>
      <c r="ET5" s="80">
        <f t="shared" si="6"/>
        <v>0</v>
      </c>
      <c r="EU5" s="80">
        <f t="shared" si="6"/>
        <v>0</v>
      </c>
      <c r="EV5" s="80">
        <f t="shared" si="6"/>
        <v>0</v>
      </c>
      <c r="EW5" s="80">
        <f t="shared" si="6"/>
        <v>0</v>
      </c>
      <c r="EX5" s="80">
        <f t="shared" si="6"/>
        <v>0</v>
      </c>
      <c r="EY5" s="80">
        <f t="shared" ref="EY5" si="7">EY6+EY9+EY15+EY20</f>
        <v>0</v>
      </c>
      <c r="EZ5" s="80">
        <f t="shared" ref="EZ5" si="8">EZ6+EZ9+EZ15+EZ20</f>
        <v>0</v>
      </c>
      <c r="FA5" s="80">
        <f t="shared" ref="FA5" si="9">FA6+FA9+FA15+FA20</f>
        <v>0</v>
      </c>
      <c r="FB5" s="80">
        <f t="shared" ref="FB5" si="10">FB6+FB9+FB15+FB20</f>
        <v>0</v>
      </c>
      <c r="FC5" s="80">
        <f t="shared" ref="FC5" si="11">FC6+FC9+FC15+FC20</f>
        <v>0</v>
      </c>
      <c r="FD5" s="80">
        <f t="shared" ref="FD5" si="12">FD6+FD9+FD15+FD20</f>
        <v>0</v>
      </c>
      <c r="FE5" s="80">
        <f t="shared" ref="FE5" si="13">FE6+FE9+FE15+FE20</f>
        <v>0</v>
      </c>
      <c r="FF5" s="80">
        <f t="shared" ref="FF5" si="14">FF6+FF9+FF15+FF20</f>
        <v>0</v>
      </c>
      <c r="FG5" s="80">
        <f t="shared" ref="FG5" si="15">FG6+FG9+FG15+FG20</f>
        <v>0</v>
      </c>
      <c r="FH5" s="80">
        <f t="shared" ref="FH5" si="16">FH6+FH9+FH15+FH20</f>
        <v>0</v>
      </c>
      <c r="FI5" s="80">
        <f t="shared" ref="FI5" si="17">FI6+FI9+FI15+FI20</f>
        <v>0</v>
      </c>
      <c r="FJ5" s="80">
        <f t="shared" ref="FJ5" si="18">FJ6+FJ9+FJ15+FJ20</f>
        <v>0</v>
      </c>
      <c r="FK5" s="80">
        <f t="shared" ref="FK5" si="19">FK6+FK9+FK15+FK20</f>
        <v>0</v>
      </c>
      <c r="FL5" s="80">
        <f t="shared" ref="FL5" si="20">FL6+FL9+FL15+FL20</f>
        <v>0</v>
      </c>
      <c r="FM5" s="80">
        <f t="shared" ref="FM5" si="21">FM6+FM9+FM15+FM20</f>
        <v>0</v>
      </c>
      <c r="FN5" s="80">
        <f t="shared" ref="FN5" si="22">FN6+FN9+FN15+FN20</f>
        <v>0</v>
      </c>
      <c r="FO5" s="80">
        <f t="shared" ref="FO5" si="23">FO6+FO9+FO15+FO20</f>
        <v>0</v>
      </c>
      <c r="FP5" s="80">
        <f t="shared" ref="FP5" si="24">FP6+FP9+FP15+FP20</f>
        <v>0</v>
      </c>
      <c r="FQ5" s="80">
        <f t="shared" ref="FQ5" si="25">FQ6+FQ9+FQ15+FQ20</f>
        <v>0</v>
      </c>
      <c r="FR5" s="80">
        <f t="shared" ref="FR5" si="26">FR6+FR9+FR15+FR20</f>
        <v>0</v>
      </c>
      <c r="FS5" s="80">
        <f t="shared" ref="FS5" si="27">FS6+FS9+FS15+FS20</f>
        <v>0</v>
      </c>
      <c r="FT5" s="80">
        <f t="shared" ref="FT5" si="28">FT6+FT9+FT15+FT20</f>
        <v>0</v>
      </c>
      <c r="FU5" s="80">
        <f t="shared" ref="FU5" si="29">FU6+FU9+FU15+FU20</f>
        <v>0</v>
      </c>
      <c r="FV5" s="80">
        <f t="shared" ref="FV5" si="30">FV6+FV9+FV15+FV20</f>
        <v>0</v>
      </c>
      <c r="FW5" s="80">
        <f t="shared" ref="FW5" si="31">FW6+FW9+FW15+FW20</f>
        <v>0</v>
      </c>
      <c r="FX5" s="80">
        <f t="shared" ref="FX5" si="32">FX6+FX9+FX15+FX20</f>
        <v>0</v>
      </c>
      <c r="FY5" s="80">
        <f t="shared" ref="FY5" si="33">FY6+FY9+FY15+FY20</f>
        <v>0</v>
      </c>
      <c r="FZ5" s="80">
        <f t="shared" ref="FZ5" si="34">FZ6+FZ9+FZ15+FZ20</f>
        <v>0</v>
      </c>
      <c r="GA5" s="80">
        <f t="shared" ref="GA5" si="35">GA6+GA9+GA15+GA20</f>
        <v>0</v>
      </c>
      <c r="GB5" s="80">
        <f t="shared" ref="GB5" si="36">GB6+GB9+GB15+GB20</f>
        <v>0</v>
      </c>
      <c r="GC5" s="80">
        <f t="shared" ref="GC5" si="37">GC6+GC9+GC15+GC20</f>
        <v>0</v>
      </c>
      <c r="GD5" s="80">
        <f t="shared" ref="GD5" si="38">GD6+GD9+GD15+GD20</f>
        <v>0</v>
      </c>
      <c r="GE5" s="80">
        <f t="shared" ref="GE5" si="39">GE6+GE9+GE15+GE20</f>
        <v>0</v>
      </c>
      <c r="GF5" s="80">
        <f t="shared" ref="GF5" si="40">GF6+GF9+GF15+GF20</f>
        <v>0</v>
      </c>
      <c r="GG5" s="80">
        <f t="shared" ref="GG5:GH5" si="41">GG6+GG9+GG15+GG20</f>
        <v>0</v>
      </c>
      <c r="GH5" s="80">
        <f t="shared" si="41"/>
        <v>0</v>
      </c>
      <c r="GI5" s="80">
        <f t="shared" ref="GI5" si="42">GI6+GI9+GI15+GI20</f>
        <v>0</v>
      </c>
      <c r="GJ5" s="80">
        <f t="shared" ref="GJ5" si="43">GJ6+GJ9+GJ15+GJ20</f>
        <v>0</v>
      </c>
      <c r="GK5" s="80">
        <f t="shared" ref="GK5" si="44">GK6+GK9+GK15+GK20</f>
        <v>0</v>
      </c>
      <c r="GL5" s="80">
        <f t="shared" ref="GL5" si="45">GL6+GL9+GL15+GL20</f>
        <v>0</v>
      </c>
      <c r="GM5" s="80">
        <f t="shared" ref="GM5" si="46">GM6+GM9+GM15+GM20</f>
        <v>0</v>
      </c>
      <c r="GN5" s="80">
        <f t="shared" ref="GN5" si="47">GN6+GN9+GN15+GN20</f>
        <v>0</v>
      </c>
      <c r="GO5" s="80">
        <f t="shared" ref="GO5" si="48">GO6+GO9+GO15+GO20</f>
        <v>0</v>
      </c>
      <c r="GP5" s="80">
        <f t="shared" ref="GP5" si="49">GP6+GP9+GP15+GP20</f>
        <v>0</v>
      </c>
      <c r="GQ5" s="80">
        <f t="shared" ref="GQ5" si="50">GQ6+GQ9+GQ15+GQ20</f>
        <v>0</v>
      </c>
      <c r="GR5" s="80">
        <f t="shared" ref="GR5" si="51">GR6+GR9+GR15+GR20</f>
        <v>0</v>
      </c>
      <c r="GS5" s="80">
        <f t="shared" ref="GS5" si="52">GS6+GS9+GS15+GS20</f>
        <v>0</v>
      </c>
      <c r="GT5" s="80">
        <f t="shared" ref="GT5" si="53">GT6+GT9+GT15+GT20</f>
        <v>0</v>
      </c>
      <c r="GU5" s="80">
        <f t="shared" ref="GU5" si="54">GU6+GU9+GU15+GU20</f>
        <v>0</v>
      </c>
      <c r="GV5" s="80">
        <f t="shared" ref="GV5" si="55">GV6+GV9+GV15+GV20</f>
        <v>0</v>
      </c>
      <c r="GW5" s="80">
        <f t="shared" ref="GW5" si="56">GW6+GW9+GW15+GW20</f>
        <v>0</v>
      </c>
      <c r="GX5" s="80">
        <f t="shared" ref="GX5" si="57">GX6+GX9+GX15+GX20</f>
        <v>0</v>
      </c>
      <c r="GY5" s="80">
        <f t="shared" ref="GY5" si="58">GY6+GY9+GY15+GY20</f>
        <v>0</v>
      </c>
      <c r="GZ5" s="80">
        <f t="shared" ref="GZ5" si="59">GZ6+GZ9+GZ15+GZ20</f>
        <v>0</v>
      </c>
      <c r="HA5" s="80">
        <f t="shared" ref="HA5" si="60">HA6+HA9+HA15+HA20</f>
        <v>0</v>
      </c>
      <c r="HB5" s="80">
        <f t="shared" ref="HB5" si="61">HB6+HB9+HB15+HB20</f>
        <v>0</v>
      </c>
      <c r="HC5" s="80">
        <f t="shared" ref="HC5" si="62">HC6+HC9+HC15+HC20</f>
        <v>0</v>
      </c>
      <c r="HD5" s="80">
        <f t="shared" ref="HD5" si="63">HD6+HD9+HD15+HD20</f>
        <v>0</v>
      </c>
      <c r="HE5" s="80">
        <f t="shared" ref="HE5" si="64">HE6+HE9+HE15+HE20</f>
        <v>0</v>
      </c>
      <c r="HF5" s="80">
        <f t="shared" ref="HF5" si="65">HF6+HF9+HF15+HF20</f>
        <v>0</v>
      </c>
      <c r="HG5" s="80">
        <f t="shared" ref="HG5" si="66">HG6+HG9+HG15+HG20</f>
        <v>0</v>
      </c>
      <c r="HH5" s="80">
        <f t="shared" ref="HH5" si="67">HH6+HH9+HH15+HH20</f>
        <v>0</v>
      </c>
      <c r="HI5" s="80">
        <f t="shared" ref="HI5" si="68">HI6+HI9+HI15+HI20</f>
        <v>0</v>
      </c>
      <c r="HJ5" s="80">
        <f t="shared" ref="HJ5" si="69">HJ6+HJ9+HJ15+HJ20</f>
        <v>0</v>
      </c>
      <c r="HK5" s="80">
        <f t="shared" ref="HK5" si="70">HK6+HK9+HK15+HK20</f>
        <v>0</v>
      </c>
      <c r="HL5" s="80">
        <f t="shared" ref="HL5" si="71">HL6+HL9+HL15+HL20</f>
        <v>0</v>
      </c>
      <c r="HM5" s="80">
        <f t="shared" ref="HM5" si="72">HM6+HM9+HM15+HM20</f>
        <v>0</v>
      </c>
      <c r="HN5" s="80">
        <f t="shared" ref="HN5" si="73">HN6+HN9+HN15+HN20</f>
        <v>0</v>
      </c>
      <c r="HO5" s="80">
        <f t="shared" ref="HO5" si="74">HO6+HO9+HO15+HO20</f>
        <v>0</v>
      </c>
      <c r="HP5" s="80">
        <f t="shared" ref="HP5" si="75">HP6+HP9+HP15+HP20</f>
        <v>0</v>
      </c>
      <c r="HQ5" s="80">
        <f t="shared" ref="HQ5" si="76">HQ6+HQ9+HQ15+HQ20</f>
        <v>0</v>
      </c>
      <c r="HR5" s="239">
        <f t="shared" ref="HR5" si="77">HR6+HR9+HR15+HR20</f>
        <v>0</v>
      </c>
      <c r="HS5" s="248">
        <v>0</v>
      </c>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208"/>
      <c r="OF5" s="208"/>
      <c r="OG5" s="208"/>
      <c r="OH5" s="208"/>
      <c r="OI5" s="208"/>
      <c r="OJ5" s="208"/>
      <c r="OK5" s="208"/>
      <c r="OL5" s="208"/>
      <c r="OM5" s="208"/>
      <c r="ON5" s="208"/>
      <c r="OO5" s="208"/>
      <c r="OP5" s="208"/>
      <c r="OQ5" s="208"/>
      <c r="OR5" s="208"/>
      <c r="OS5" s="208"/>
      <c r="OT5" s="208"/>
      <c r="OU5" s="208"/>
      <c r="OV5" s="208"/>
      <c r="OW5" s="208"/>
      <c r="OX5" s="208"/>
      <c r="OY5" s="208"/>
      <c r="OZ5" s="208"/>
      <c r="PA5" s="208"/>
      <c r="PB5" s="208"/>
      <c r="PC5" s="208"/>
      <c r="PD5" s="208"/>
      <c r="PE5" s="208"/>
      <c r="PF5" s="208"/>
      <c r="PG5" s="208"/>
      <c r="PH5" s="208"/>
      <c r="PI5" s="208"/>
      <c r="PJ5" s="208"/>
      <c r="PK5" s="208"/>
      <c r="PL5" s="208"/>
      <c r="PM5" s="208"/>
      <c r="PN5" s="208"/>
      <c r="PO5" s="208"/>
      <c r="PP5" s="208"/>
      <c r="PQ5" s="208"/>
      <c r="PR5" s="208"/>
      <c r="PS5" s="208"/>
      <c r="PT5" s="208"/>
      <c r="PU5" s="208"/>
      <c r="PV5" s="208"/>
      <c r="PW5" s="208"/>
      <c r="PX5" s="208"/>
      <c r="PY5" s="208"/>
      <c r="PZ5" s="208"/>
      <c r="QA5" s="208"/>
      <c r="QB5" s="208"/>
      <c r="QC5" s="208"/>
      <c r="QD5" s="208"/>
      <c r="QE5" s="208"/>
      <c r="QF5" s="208"/>
      <c r="QG5" s="208"/>
      <c r="QH5" s="208"/>
      <c r="QI5" s="208"/>
      <c r="QJ5" s="208"/>
      <c r="QK5" s="208"/>
      <c r="QL5" s="208"/>
      <c r="QM5" s="208"/>
      <c r="QN5" s="208"/>
      <c r="QO5" s="208"/>
      <c r="QP5" s="208"/>
      <c r="QQ5" s="208"/>
      <c r="QR5" s="208"/>
      <c r="QS5" s="208"/>
      <c r="QT5" s="208"/>
      <c r="QU5" s="208"/>
      <c r="QV5" s="208"/>
      <c r="QW5" s="208"/>
      <c r="QX5" s="208"/>
      <c r="QY5" s="208"/>
      <c r="QZ5" s="208"/>
      <c r="RA5" s="208"/>
      <c r="RB5" s="208"/>
      <c r="RC5" s="208"/>
      <c r="RD5" s="208"/>
      <c r="RE5" s="208"/>
      <c r="RF5" s="208"/>
      <c r="RG5" s="208"/>
      <c r="RH5" s="208"/>
      <c r="RI5" s="208"/>
      <c r="RJ5" s="208"/>
      <c r="RK5" s="208"/>
      <c r="RL5" s="208"/>
      <c r="RM5" s="208"/>
      <c r="RN5" s="208"/>
      <c r="RO5" s="208"/>
      <c r="RP5" s="208"/>
      <c r="RQ5" s="208"/>
      <c r="RR5" s="208"/>
      <c r="RS5" s="208"/>
      <c r="RT5" s="208"/>
      <c r="RU5" s="208"/>
      <c r="RV5" s="208"/>
      <c r="RW5" s="208"/>
      <c r="RX5" s="208"/>
      <c r="RY5" s="208"/>
      <c r="RZ5" s="208"/>
      <c r="SA5" s="208"/>
      <c r="SB5" s="208"/>
      <c r="SC5" s="208"/>
      <c r="SD5" s="208"/>
      <c r="SE5" s="208"/>
      <c r="SF5" s="208"/>
      <c r="SG5" s="208"/>
      <c r="SH5" s="208"/>
      <c r="SI5" s="208"/>
      <c r="SJ5" s="208"/>
      <c r="SK5" s="208"/>
      <c r="SL5" s="208"/>
      <c r="SM5" s="208"/>
      <c r="SN5" s="208"/>
      <c r="SO5" s="208"/>
      <c r="SP5" s="208"/>
      <c r="SQ5" s="208"/>
      <c r="SR5" s="208"/>
      <c r="SS5" s="208"/>
      <c r="ST5" s="208"/>
      <c r="SU5" s="208"/>
      <c r="SV5" s="208"/>
      <c r="SW5" s="208"/>
      <c r="SX5" s="208"/>
      <c r="SY5" s="208"/>
      <c r="SZ5" s="208"/>
      <c r="TA5" s="208"/>
      <c r="TB5" s="208"/>
      <c r="TC5" s="208"/>
      <c r="TD5" s="208"/>
      <c r="TE5" s="208"/>
      <c r="TF5" s="208"/>
      <c r="TG5" s="208"/>
      <c r="TH5" s="208"/>
      <c r="TI5" s="208"/>
      <c r="TJ5" s="208"/>
      <c r="TK5" s="208"/>
      <c r="TL5" s="208"/>
      <c r="TM5" s="208"/>
      <c r="TN5" s="208"/>
      <c r="TO5" s="208"/>
      <c r="TP5" s="208"/>
      <c r="TQ5" s="208"/>
      <c r="TR5" s="208"/>
      <c r="TS5" s="208"/>
      <c r="TT5" s="208"/>
      <c r="TU5" s="208"/>
      <c r="TV5" s="208"/>
      <c r="TW5" s="208"/>
      <c r="TX5" s="208"/>
      <c r="TY5" s="208"/>
      <c r="TZ5" s="208"/>
      <c r="UA5" s="208"/>
      <c r="UB5" s="208"/>
      <c r="UC5" s="208"/>
      <c r="UD5" s="208"/>
      <c r="UE5" s="208"/>
      <c r="UF5" s="208"/>
      <c r="UG5" s="208"/>
      <c r="UH5" s="208"/>
      <c r="UI5" s="208"/>
      <c r="UJ5" s="208"/>
      <c r="UK5" s="208"/>
      <c r="UL5" s="208"/>
      <c r="UM5" s="208"/>
      <c r="UN5" s="208"/>
      <c r="UO5" s="208"/>
      <c r="UP5" s="208"/>
      <c r="UQ5" s="208"/>
      <c r="UR5" s="208"/>
      <c r="US5" s="208"/>
      <c r="UT5" s="208"/>
      <c r="UU5" s="208"/>
      <c r="UV5" s="208"/>
      <c r="UW5" s="208"/>
      <c r="UX5" s="208"/>
      <c r="UY5" s="208"/>
      <c r="UZ5" s="208"/>
      <c r="VA5" s="208"/>
      <c r="VB5" s="208"/>
      <c r="VC5" s="208"/>
      <c r="VD5" s="208"/>
      <c r="VE5" s="208"/>
      <c r="VF5" s="208"/>
      <c r="VG5" s="208"/>
      <c r="VH5" s="208"/>
      <c r="VI5" s="208"/>
      <c r="VJ5" s="208"/>
      <c r="VK5" s="208"/>
      <c r="VL5" s="208"/>
      <c r="VM5" s="208"/>
      <c r="VN5" s="208"/>
      <c r="VO5" s="208"/>
      <c r="VP5" s="208"/>
      <c r="VQ5" s="208"/>
      <c r="VR5" s="208"/>
      <c r="VS5" s="208"/>
      <c r="VT5" s="208"/>
      <c r="VU5" s="208"/>
      <c r="VV5" s="208"/>
      <c r="VW5" s="208"/>
      <c r="VX5" s="208"/>
      <c r="VY5" s="208"/>
      <c r="VZ5" s="208"/>
      <c r="WA5" s="208"/>
      <c r="WB5" s="208"/>
      <c r="WC5" s="208"/>
      <c r="WD5" s="208"/>
      <c r="WE5" s="208"/>
      <c r="WF5" s="208"/>
      <c r="WG5" s="208"/>
      <c r="WH5" s="208"/>
      <c r="WI5" s="208"/>
      <c r="WJ5" s="208"/>
      <c r="WK5" s="208"/>
      <c r="WL5" s="208"/>
      <c r="WM5" s="208"/>
      <c r="WN5" s="208"/>
      <c r="WO5" s="208"/>
      <c r="WP5" s="208"/>
      <c r="WQ5" s="208"/>
      <c r="WR5" s="208"/>
      <c r="WS5" s="208"/>
      <c r="WT5" s="208"/>
      <c r="WU5" s="208"/>
      <c r="WV5" s="208"/>
      <c r="WW5" s="208"/>
      <c r="WX5" s="208"/>
      <c r="WY5" s="208"/>
      <c r="WZ5" s="208"/>
      <c r="XA5" s="208"/>
      <c r="XB5" s="208"/>
      <c r="XC5" s="208"/>
      <c r="XD5" s="208"/>
      <c r="XE5" s="208"/>
      <c r="XF5" s="208"/>
      <c r="XG5" s="208"/>
      <c r="XH5" s="208"/>
      <c r="XI5" s="208"/>
      <c r="XJ5" s="208"/>
      <c r="XK5" s="208"/>
      <c r="XL5" s="208"/>
      <c r="XM5" s="208"/>
      <c r="XN5" s="208"/>
      <c r="XO5" s="208"/>
      <c r="XP5" s="208"/>
      <c r="XQ5" s="208"/>
      <c r="XR5" s="208"/>
      <c r="XS5" s="208"/>
      <c r="XT5" s="208"/>
      <c r="XU5" s="208"/>
      <c r="XV5" s="208"/>
      <c r="XW5" s="208"/>
      <c r="XX5" s="208"/>
      <c r="XY5" s="208"/>
      <c r="XZ5" s="208"/>
      <c r="YA5" s="208"/>
      <c r="YB5" s="208"/>
      <c r="YC5" s="208"/>
      <c r="YD5" s="208"/>
      <c r="YE5" s="208"/>
      <c r="YF5" s="208"/>
      <c r="YG5" s="208"/>
      <c r="YH5" s="208"/>
      <c r="YI5" s="208"/>
      <c r="YJ5" s="208"/>
      <c r="YK5" s="208"/>
      <c r="YL5" s="208"/>
      <c r="YM5" s="208"/>
      <c r="YN5" s="208"/>
      <c r="YO5" s="208"/>
      <c r="YP5" s="208"/>
      <c r="YQ5" s="208"/>
      <c r="YR5" s="208"/>
      <c r="YS5" s="208"/>
      <c r="YT5" s="208"/>
      <c r="YU5" s="208"/>
      <c r="YV5" s="208"/>
      <c r="YW5" s="208"/>
      <c r="YX5" s="208"/>
      <c r="YY5" s="208"/>
      <c r="YZ5" s="208"/>
      <c r="ZA5" s="208"/>
      <c r="ZB5" s="208"/>
      <c r="ZC5" s="208"/>
      <c r="ZD5" s="208"/>
      <c r="ZE5" s="208"/>
      <c r="ZF5" s="208"/>
      <c r="ZG5" s="208"/>
      <c r="ZH5" s="208"/>
      <c r="ZI5" s="208"/>
      <c r="ZJ5" s="208"/>
      <c r="ZK5" s="208"/>
      <c r="ZL5" s="208"/>
      <c r="ZM5" s="208"/>
      <c r="ZN5" s="208"/>
      <c r="ZO5" s="208"/>
      <c r="ZP5" s="208"/>
      <c r="ZQ5" s="208"/>
      <c r="ZR5" s="208"/>
      <c r="ZS5" s="208"/>
      <c r="ZT5" s="208"/>
      <c r="ZU5" s="208"/>
      <c r="ZV5" s="208"/>
      <c r="ZW5" s="208"/>
      <c r="ZX5" s="208"/>
      <c r="ZY5" s="208"/>
      <c r="ZZ5" s="208"/>
      <c r="AAA5" s="208"/>
      <c r="AAB5" s="208"/>
      <c r="AAC5" s="197"/>
    </row>
    <row r="6" spans="1:705" s="87" customFormat="1" ht="15" hidden="1" outlineLevel="1" x14ac:dyDescent="0.25">
      <c r="A6" s="85" t="s">
        <v>271</v>
      </c>
      <c r="B6" s="85" t="s">
        <v>317</v>
      </c>
      <c r="C6" s="102"/>
      <c r="D6" s="102"/>
      <c r="E6" s="86"/>
      <c r="F6" s="88"/>
      <c r="G6" s="88"/>
      <c r="H6" s="86"/>
      <c r="I6" s="87" t="s">
        <v>319</v>
      </c>
      <c r="J6" s="88"/>
      <c r="K6" s="85"/>
      <c r="L6" s="88"/>
      <c r="M6" s="85">
        <f>SUM(M7:M8)</f>
        <v>0</v>
      </c>
      <c r="N6" s="85">
        <f t="shared" ref="N6:BY6" si="78">SUM(N7:N8)</f>
        <v>0</v>
      </c>
      <c r="O6" s="85">
        <f t="shared" si="78"/>
        <v>0</v>
      </c>
      <c r="P6" s="85">
        <f t="shared" si="78"/>
        <v>0</v>
      </c>
      <c r="Q6" s="85">
        <f t="shared" si="78"/>
        <v>0</v>
      </c>
      <c r="R6" s="85">
        <f t="shared" si="78"/>
        <v>0</v>
      </c>
      <c r="S6" s="85">
        <f t="shared" si="78"/>
        <v>0</v>
      </c>
      <c r="T6" s="85">
        <f t="shared" si="78"/>
        <v>0</v>
      </c>
      <c r="U6" s="85">
        <f t="shared" si="78"/>
        <v>0</v>
      </c>
      <c r="V6" s="85">
        <f t="shared" si="78"/>
        <v>0</v>
      </c>
      <c r="W6" s="85">
        <f t="shared" si="78"/>
        <v>0</v>
      </c>
      <c r="X6" s="85">
        <f t="shared" si="78"/>
        <v>0</v>
      </c>
      <c r="Y6" s="85">
        <f t="shared" si="78"/>
        <v>0</v>
      </c>
      <c r="Z6" s="85">
        <f t="shared" si="78"/>
        <v>0</v>
      </c>
      <c r="AA6" s="85">
        <f t="shared" si="78"/>
        <v>0</v>
      </c>
      <c r="AB6" s="85">
        <f t="shared" si="78"/>
        <v>0</v>
      </c>
      <c r="AC6" s="85">
        <f t="shared" si="78"/>
        <v>0</v>
      </c>
      <c r="AD6" s="85">
        <f t="shared" si="78"/>
        <v>0</v>
      </c>
      <c r="AE6" s="85">
        <f t="shared" si="78"/>
        <v>0</v>
      </c>
      <c r="AF6" s="85">
        <f t="shared" si="78"/>
        <v>0</v>
      </c>
      <c r="AG6" s="85">
        <f t="shared" si="78"/>
        <v>0</v>
      </c>
      <c r="AH6" s="85">
        <f t="shared" si="78"/>
        <v>0</v>
      </c>
      <c r="AI6" s="85">
        <f t="shared" si="78"/>
        <v>0</v>
      </c>
      <c r="AJ6" s="85">
        <f t="shared" si="78"/>
        <v>0</v>
      </c>
      <c r="AK6" s="85">
        <f t="shared" si="78"/>
        <v>0</v>
      </c>
      <c r="AL6" s="85">
        <f t="shared" si="78"/>
        <v>0</v>
      </c>
      <c r="AM6" s="85">
        <f t="shared" si="78"/>
        <v>0</v>
      </c>
      <c r="AN6" s="85">
        <f t="shared" si="78"/>
        <v>0</v>
      </c>
      <c r="AO6" s="85">
        <f t="shared" si="78"/>
        <v>0</v>
      </c>
      <c r="AP6" s="85">
        <f t="shared" si="78"/>
        <v>0</v>
      </c>
      <c r="AQ6" s="85">
        <f t="shared" si="78"/>
        <v>0</v>
      </c>
      <c r="AR6" s="85">
        <f t="shared" si="78"/>
        <v>0</v>
      </c>
      <c r="AS6" s="85">
        <f t="shared" si="78"/>
        <v>0</v>
      </c>
      <c r="AT6" s="85">
        <f t="shared" si="78"/>
        <v>0</v>
      </c>
      <c r="AU6" s="85">
        <f t="shared" si="78"/>
        <v>0</v>
      </c>
      <c r="AV6" s="85">
        <f t="shared" si="78"/>
        <v>0</v>
      </c>
      <c r="AW6" s="85">
        <f t="shared" si="78"/>
        <v>0</v>
      </c>
      <c r="AX6" s="85">
        <f t="shared" si="78"/>
        <v>0</v>
      </c>
      <c r="AY6" s="85">
        <f t="shared" si="78"/>
        <v>0</v>
      </c>
      <c r="AZ6" s="85">
        <f t="shared" si="78"/>
        <v>0</v>
      </c>
      <c r="BA6" s="85">
        <f t="shared" si="78"/>
        <v>0</v>
      </c>
      <c r="BB6" s="85">
        <f t="shared" si="78"/>
        <v>0</v>
      </c>
      <c r="BC6" s="85">
        <f t="shared" si="78"/>
        <v>0</v>
      </c>
      <c r="BD6" s="85">
        <f t="shared" si="78"/>
        <v>0</v>
      </c>
      <c r="BE6" s="85">
        <f t="shared" si="78"/>
        <v>0</v>
      </c>
      <c r="BF6" s="85">
        <f t="shared" si="78"/>
        <v>0</v>
      </c>
      <c r="BG6" s="85">
        <f t="shared" si="78"/>
        <v>0</v>
      </c>
      <c r="BH6" s="85">
        <f t="shared" si="78"/>
        <v>0</v>
      </c>
      <c r="BI6" s="85">
        <f t="shared" si="78"/>
        <v>0</v>
      </c>
      <c r="BJ6" s="85">
        <f t="shared" si="78"/>
        <v>0</v>
      </c>
      <c r="BK6" s="85">
        <f t="shared" si="78"/>
        <v>0</v>
      </c>
      <c r="BL6" s="85">
        <f t="shared" si="78"/>
        <v>0</v>
      </c>
      <c r="BM6" s="85">
        <f t="shared" si="78"/>
        <v>0</v>
      </c>
      <c r="BN6" s="85">
        <f t="shared" si="78"/>
        <v>0</v>
      </c>
      <c r="BO6" s="85">
        <f t="shared" si="78"/>
        <v>0</v>
      </c>
      <c r="BP6" s="85">
        <f t="shared" si="78"/>
        <v>0</v>
      </c>
      <c r="BQ6" s="85">
        <f t="shared" si="78"/>
        <v>0</v>
      </c>
      <c r="BR6" s="85">
        <f t="shared" si="78"/>
        <v>0</v>
      </c>
      <c r="BS6" s="85">
        <f t="shared" si="78"/>
        <v>0</v>
      </c>
      <c r="BT6" s="85">
        <f t="shared" si="78"/>
        <v>0</v>
      </c>
      <c r="BU6" s="85">
        <f t="shared" si="78"/>
        <v>0</v>
      </c>
      <c r="BV6" s="85">
        <f t="shared" si="78"/>
        <v>0</v>
      </c>
      <c r="BW6" s="85">
        <f t="shared" si="78"/>
        <v>0</v>
      </c>
      <c r="BX6" s="85">
        <f t="shared" si="78"/>
        <v>0</v>
      </c>
      <c r="BY6" s="85">
        <f t="shared" si="78"/>
        <v>0</v>
      </c>
      <c r="BZ6" s="85">
        <f t="shared" ref="BZ6:EK6" si="79">SUM(BZ7:BZ8)</f>
        <v>0</v>
      </c>
      <c r="CA6" s="85">
        <f t="shared" si="79"/>
        <v>0</v>
      </c>
      <c r="CB6" s="85">
        <f t="shared" si="79"/>
        <v>0</v>
      </c>
      <c r="CC6" s="85">
        <f t="shared" si="79"/>
        <v>0</v>
      </c>
      <c r="CD6" s="85">
        <f t="shared" si="79"/>
        <v>0</v>
      </c>
      <c r="CE6" s="85">
        <f t="shared" si="79"/>
        <v>0</v>
      </c>
      <c r="CF6" s="85">
        <f t="shared" si="79"/>
        <v>0</v>
      </c>
      <c r="CG6" s="85">
        <f t="shared" si="79"/>
        <v>0</v>
      </c>
      <c r="CH6" s="85">
        <f t="shared" si="79"/>
        <v>0</v>
      </c>
      <c r="CI6" s="85">
        <f t="shared" si="79"/>
        <v>0</v>
      </c>
      <c r="CJ6" s="85">
        <f t="shared" si="79"/>
        <v>0</v>
      </c>
      <c r="CK6" s="85">
        <f t="shared" si="79"/>
        <v>0</v>
      </c>
      <c r="CL6" s="85">
        <f t="shared" si="79"/>
        <v>0</v>
      </c>
      <c r="CM6" s="85">
        <f t="shared" si="79"/>
        <v>0</v>
      </c>
      <c r="CN6" s="85">
        <f t="shared" si="79"/>
        <v>0</v>
      </c>
      <c r="CO6" s="85">
        <f t="shared" si="79"/>
        <v>0</v>
      </c>
      <c r="CP6" s="85">
        <f t="shared" si="79"/>
        <v>0</v>
      </c>
      <c r="CQ6" s="85">
        <f t="shared" si="79"/>
        <v>0</v>
      </c>
      <c r="CR6" s="85">
        <f t="shared" si="79"/>
        <v>0</v>
      </c>
      <c r="CS6" s="85">
        <f t="shared" si="79"/>
        <v>0</v>
      </c>
      <c r="CT6" s="85">
        <f t="shared" si="79"/>
        <v>0</v>
      </c>
      <c r="CU6" s="85">
        <f t="shared" si="79"/>
        <v>0</v>
      </c>
      <c r="CV6" s="85">
        <f t="shared" si="79"/>
        <v>0</v>
      </c>
      <c r="CW6" s="85">
        <f t="shared" si="79"/>
        <v>0</v>
      </c>
      <c r="CX6" s="85">
        <f t="shared" si="79"/>
        <v>0</v>
      </c>
      <c r="CY6" s="85">
        <f t="shared" si="79"/>
        <v>0</v>
      </c>
      <c r="CZ6" s="85">
        <f t="shared" si="79"/>
        <v>0</v>
      </c>
      <c r="DA6" s="85">
        <f t="shared" si="79"/>
        <v>0</v>
      </c>
      <c r="DB6" s="85">
        <f t="shared" si="79"/>
        <v>0</v>
      </c>
      <c r="DC6" s="85">
        <f t="shared" si="79"/>
        <v>0</v>
      </c>
      <c r="DD6" s="85">
        <f t="shared" si="79"/>
        <v>0</v>
      </c>
      <c r="DE6" s="85">
        <f t="shared" si="79"/>
        <v>0</v>
      </c>
      <c r="DF6" s="85">
        <f t="shared" si="79"/>
        <v>0</v>
      </c>
      <c r="DG6" s="85">
        <f t="shared" si="79"/>
        <v>0</v>
      </c>
      <c r="DH6" s="85">
        <f t="shared" si="79"/>
        <v>0</v>
      </c>
      <c r="DI6" s="85">
        <f t="shared" si="79"/>
        <v>0</v>
      </c>
      <c r="DJ6" s="85">
        <f t="shared" si="79"/>
        <v>0</v>
      </c>
      <c r="DK6" s="85">
        <f t="shared" si="79"/>
        <v>0</v>
      </c>
      <c r="DL6" s="85">
        <f t="shared" si="79"/>
        <v>0</v>
      </c>
      <c r="DM6" s="85">
        <f t="shared" si="79"/>
        <v>0</v>
      </c>
      <c r="DN6" s="85">
        <f t="shared" si="79"/>
        <v>0</v>
      </c>
      <c r="DO6" s="85">
        <f t="shared" si="79"/>
        <v>0</v>
      </c>
      <c r="DP6" s="85">
        <f t="shared" si="79"/>
        <v>0</v>
      </c>
      <c r="DQ6" s="85">
        <f t="shared" si="79"/>
        <v>0</v>
      </c>
      <c r="DR6" s="85">
        <f t="shared" si="79"/>
        <v>0</v>
      </c>
      <c r="DS6" s="85">
        <f t="shared" si="79"/>
        <v>0</v>
      </c>
      <c r="DT6" s="85">
        <f t="shared" si="79"/>
        <v>0</v>
      </c>
      <c r="DU6" s="85">
        <f t="shared" si="79"/>
        <v>0</v>
      </c>
      <c r="DV6" s="85">
        <f t="shared" si="79"/>
        <v>0</v>
      </c>
      <c r="DW6" s="85">
        <f t="shared" si="79"/>
        <v>0</v>
      </c>
      <c r="DX6" s="85">
        <f t="shared" si="79"/>
        <v>0</v>
      </c>
      <c r="DY6" s="85">
        <f t="shared" si="79"/>
        <v>0</v>
      </c>
      <c r="DZ6" s="85">
        <f t="shared" si="79"/>
        <v>0</v>
      </c>
      <c r="EA6" s="85">
        <f t="shared" si="79"/>
        <v>0</v>
      </c>
      <c r="EB6" s="85">
        <f t="shared" si="79"/>
        <v>0</v>
      </c>
      <c r="EC6" s="85">
        <f t="shared" si="79"/>
        <v>0</v>
      </c>
      <c r="ED6" s="85">
        <f t="shared" si="79"/>
        <v>0</v>
      </c>
      <c r="EE6" s="85">
        <f t="shared" si="79"/>
        <v>0</v>
      </c>
      <c r="EF6" s="85">
        <f t="shared" si="79"/>
        <v>0</v>
      </c>
      <c r="EG6" s="85">
        <f t="shared" si="79"/>
        <v>0</v>
      </c>
      <c r="EH6" s="85">
        <f t="shared" si="79"/>
        <v>0</v>
      </c>
      <c r="EI6" s="85">
        <f t="shared" si="79"/>
        <v>0</v>
      </c>
      <c r="EJ6" s="85">
        <f t="shared" si="79"/>
        <v>0</v>
      </c>
      <c r="EK6" s="85">
        <f t="shared" si="79"/>
        <v>0</v>
      </c>
      <c r="EL6" s="85">
        <f t="shared" ref="EL6:EX6" si="80">SUM(EL7:EL8)</f>
        <v>0</v>
      </c>
      <c r="EM6" s="85">
        <f t="shared" si="80"/>
        <v>0</v>
      </c>
      <c r="EN6" s="85">
        <f t="shared" si="80"/>
        <v>0</v>
      </c>
      <c r="EO6" s="85">
        <f t="shared" si="80"/>
        <v>0</v>
      </c>
      <c r="EP6" s="85">
        <f t="shared" si="80"/>
        <v>0</v>
      </c>
      <c r="EQ6" s="85">
        <f t="shared" si="80"/>
        <v>0</v>
      </c>
      <c r="ER6" s="85">
        <f t="shared" si="80"/>
        <v>0</v>
      </c>
      <c r="ES6" s="85">
        <f t="shared" si="80"/>
        <v>0</v>
      </c>
      <c r="ET6" s="85">
        <f t="shared" si="80"/>
        <v>0</v>
      </c>
      <c r="EU6" s="85">
        <f t="shared" si="80"/>
        <v>0</v>
      </c>
      <c r="EV6" s="85">
        <f t="shared" si="80"/>
        <v>0</v>
      </c>
      <c r="EW6" s="85">
        <f t="shared" si="80"/>
        <v>0</v>
      </c>
      <c r="EX6" s="85">
        <f t="shared" si="80"/>
        <v>0</v>
      </c>
      <c r="EY6" s="85">
        <f t="shared" ref="EY6" si="81">SUM(EY7:EY8)</f>
        <v>0</v>
      </c>
      <c r="EZ6" s="85">
        <f t="shared" ref="EZ6" si="82">SUM(EZ7:EZ8)</f>
        <v>0</v>
      </c>
      <c r="FA6" s="85">
        <f t="shared" ref="FA6" si="83">SUM(FA7:FA8)</f>
        <v>0</v>
      </c>
      <c r="FB6" s="85">
        <f t="shared" ref="FB6" si="84">SUM(FB7:FB8)</f>
        <v>0</v>
      </c>
      <c r="FC6" s="85">
        <f t="shared" ref="FC6" si="85">SUM(FC7:FC8)</f>
        <v>0</v>
      </c>
      <c r="FD6" s="85">
        <f t="shared" ref="FD6" si="86">SUM(FD7:FD8)</f>
        <v>0</v>
      </c>
      <c r="FE6" s="85">
        <f t="shared" ref="FE6" si="87">SUM(FE7:FE8)</f>
        <v>0</v>
      </c>
      <c r="FF6" s="85">
        <f t="shared" ref="FF6" si="88">SUM(FF7:FF8)</f>
        <v>0</v>
      </c>
      <c r="FG6" s="85">
        <f t="shared" ref="FG6" si="89">SUM(FG7:FG8)</f>
        <v>0</v>
      </c>
      <c r="FH6" s="85">
        <f t="shared" ref="FH6" si="90">SUM(FH7:FH8)</f>
        <v>0</v>
      </c>
      <c r="FI6" s="85">
        <f t="shared" ref="FI6" si="91">SUM(FI7:FI8)</f>
        <v>0</v>
      </c>
      <c r="FJ6" s="85">
        <f t="shared" ref="FJ6" si="92">SUM(FJ7:FJ8)</f>
        <v>0</v>
      </c>
      <c r="FK6" s="85">
        <f t="shared" ref="FK6" si="93">SUM(FK7:FK8)</f>
        <v>0</v>
      </c>
      <c r="FL6" s="85">
        <f t="shared" ref="FL6" si="94">SUM(FL7:FL8)</f>
        <v>0</v>
      </c>
      <c r="FM6" s="85">
        <f t="shared" ref="FM6" si="95">SUM(FM7:FM8)</f>
        <v>0</v>
      </c>
      <c r="FN6" s="85">
        <f t="shared" ref="FN6" si="96">SUM(FN7:FN8)</f>
        <v>0</v>
      </c>
      <c r="FO6" s="85">
        <f t="shared" ref="FO6" si="97">SUM(FO7:FO8)</f>
        <v>0</v>
      </c>
      <c r="FP6" s="85">
        <f t="shared" ref="FP6" si="98">SUM(FP7:FP8)</f>
        <v>0</v>
      </c>
      <c r="FQ6" s="85">
        <f t="shared" ref="FQ6" si="99">SUM(FQ7:FQ8)</f>
        <v>0</v>
      </c>
      <c r="FR6" s="85">
        <f t="shared" ref="FR6" si="100">SUM(FR7:FR8)</f>
        <v>0</v>
      </c>
      <c r="FS6" s="85">
        <f t="shared" ref="FS6" si="101">SUM(FS7:FS8)</f>
        <v>0</v>
      </c>
      <c r="FT6" s="85">
        <f t="shared" ref="FT6" si="102">SUM(FT7:FT8)</f>
        <v>0</v>
      </c>
      <c r="FU6" s="85">
        <f t="shared" ref="FU6" si="103">SUM(FU7:FU8)</f>
        <v>0</v>
      </c>
      <c r="FV6" s="85">
        <f t="shared" ref="FV6" si="104">SUM(FV7:FV8)</f>
        <v>0</v>
      </c>
      <c r="FW6" s="85">
        <f t="shared" ref="FW6" si="105">SUM(FW7:FW8)</f>
        <v>0</v>
      </c>
      <c r="FX6" s="85">
        <f t="shared" ref="FX6" si="106">SUM(FX7:FX8)</f>
        <v>0</v>
      </c>
      <c r="FY6" s="85">
        <f t="shared" ref="FY6" si="107">SUM(FY7:FY8)</f>
        <v>0</v>
      </c>
      <c r="FZ6" s="85">
        <f t="shared" ref="FZ6" si="108">SUM(FZ7:FZ8)</f>
        <v>0</v>
      </c>
      <c r="GA6" s="85">
        <f t="shared" ref="GA6" si="109">SUM(GA7:GA8)</f>
        <v>0</v>
      </c>
      <c r="GB6" s="85">
        <f t="shared" ref="GB6" si="110">SUM(GB7:GB8)</f>
        <v>0</v>
      </c>
      <c r="GC6" s="85">
        <f t="shared" ref="GC6" si="111">SUM(GC7:GC8)</f>
        <v>0</v>
      </c>
      <c r="GD6" s="85">
        <f t="shared" ref="GD6" si="112">SUM(GD7:GD8)</f>
        <v>0</v>
      </c>
      <c r="GE6" s="85">
        <f t="shared" ref="GE6" si="113">SUM(GE7:GE8)</f>
        <v>0</v>
      </c>
      <c r="GF6" s="85">
        <f t="shared" ref="GF6" si="114">SUM(GF7:GF8)</f>
        <v>0</v>
      </c>
      <c r="GG6" s="85">
        <f t="shared" ref="GG6:GH6" si="115">SUM(GG7:GG8)</f>
        <v>0</v>
      </c>
      <c r="GH6" s="85">
        <f t="shared" si="115"/>
        <v>0</v>
      </c>
      <c r="GI6" s="85">
        <f t="shared" ref="GI6" si="116">SUM(GI7:GI8)</f>
        <v>0</v>
      </c>
      <c r="GJ6" s="85">
        <f t="shared" ref="GJ6" si="117">SUM(GJ7:GJ8)</f>
        <v>0</v>
      </c>
      <c r="GK6" s="85">
        <f t="shared" ref="GK6" si="118">SUM(GK7:GK8)</f>
        <v>0</v>
      </c>
      <c r="GL6" s="85">
        <f t="shared" ref="GL6" si="119">SUM(GL7:GL8)</f>
        <v>0</v>
      </c>
      <c r="GM6" s="85">
        <f t="shared" ref="GM6" si="120">SUM(GM7:GM8)</f>
        <v>0</v>
      </c>
      <c r="GN6" s="85">
        <f t="shared" ref="GN6" si="121">SUM(GN7:GN8)</f>
        <v>0</v>
      </c>
      <c r="GO6" s="85">
        <f t="shared" ref="GO6" si="122">SUM(GO7:GO8)</f>
        <v>0</v>
      </c>
      <c r="GP6" s="85">
        <f t="shared" ref="GP6" si="123">SUM(GP7:GP8)</f>
        <v>0</v>
      </c>
      <c r="GQ6" s="85">
        <f t="shared" ref="GQ6" si="124">SUM(GQ7:GQ8)</f>
        <v>0</v>
      </c>
      <c r="GR6" s="85">
        <f t="shared" ref="GR6" si="125">SUM(GR7:GR8)</f>
        <v>0</v>
      </c>
      <c r="GS6" s="85">
        <f t="shared" ref="GS6" si="126">SUM(GS7:GS8)</f>
        <v>0</v>
      </c>
      <c r="GT6" s="85">
        <f t="shared" ref="GT6" si="127">SUM(GT7:GT8)</f>
        <v>0</v>
      </c>
      <c r="GU6" s="85">
        <f t="shared" ref="GU6" si="128">SUM(GU7:GU8)</f>
        <v>0</v>
      </c>
      <c r="GV6" s="85">
        <f t="shared" ref="GV6" si="129">SUM(GV7:GV8)</f>
        <v>0</v>
      </c>
      <c r="GW6" s="85">
        <f t="shared" ref="GW6" si="130">SUM(GW7:GW8)</f>
        <v>0</v>
      </c>
      <c r="GX6" s="85">
        <f t="shared" ref="GX6" si="131">SUM(GX7:GX8)</f>
        <v>0</v>
      </c>
      <c r="GY6" s="85">
        <f t="shared" ref="GY6" si="132">SUM(GY7:GY8)</f>
        <v>0</v>
      </c>
      <c r="GZ6" s="85">
        <f t="shared" ref="GZ6" si="133">SUM(GZ7:GZ8)</f>
        <v>0</v>
      </c>
      <c r="HA6" s="85">
        <f t="shared" ref="HA6" si="134">SUM(HA7:HA8)</f>
        <v>0</v>
      </c>
      <c r="HB6" s="85">
        <f t="shared" ref="HB6" si="135">SUM(HB7:HB8)</f>
        <v>0</v>
      </c>
      <c r="HC6" s="85">
        <f t="shared" ref="HC6" si="136">SUM(HC7:HC8)</f>
        <v>0</v>
      </c>
      <c r="HD6" s="85">
        <f t="shared" ref="HD6" si="137">SUM(HD7:HD8)</f>
        <v>0</v>
      </c>
      <c r="HE6" s="85">
        <f t="shared" ref="HE6" si="138">SUM(HE7:HE8)</f>
        <v>0</v>
      </c>
      <c r="HF6" s="85">
        <f t="shared" ref="HF6" si="139">SUM(HF7:HF8)</f>
        <v>0</v>
      </c>
      <c r="HG6" s="85">
        <f t="shared" ref="HG6" si="140">SUM(HG7:HG8)</f>
        <v>0</v>
      </c>
      <c r="HH6" s="85">
        <f t="shared" ref="HH6" si="141">SUM(HH7:HH8)</f>
        <v>0</v>
      </c>
      <c r="HI6" s="85">
        <f t="shared" ref="HI6" si="142">SUM(HI7:HI8)</f>
        <v>0</v>
      </c>
      <c r="HJ6" s="85">
        <f t="shared" ref="HJ6" si="143">SUM(HJ7:HJ8)</f>
        <v>0</v>
      </c>
      <c r="HK6" s="85">
        <f t="shared" ref="HK6" si="144">SUM(HK7:HK8)</f>
        <v>0</v>
      </c>
      <c r="HL6" s="85">
        <f t="shared" ref="HL6" si="145">SUM(HL7:HL8)</f>
        <v>0</v>
      </c>
      <c r="HM6" s="85">
        <f t="shared" ref="HM6" si="146">SUM(HM7:HM8)</f>
        <v>0</v>
      </c>
      <c r="HN6" s="85">
        <f t="shared" ref="HN6" si="147">SUM(HN7:HN8)</f>
        <v>0</v>
      </c>
      <c r="HO6" s="85">
        <f t="shared" ref="HO6" si="148">SUM(HO7:HO8)</f>
        <v>0</v>
      </c>
      <c r="HP6" s="85">
        <f t="shared" ref="HP6" si="149">SUM(HP7:HP8)</f>
        <v>0</v>
      </c>
      <c r="HQ6" s="85">
        <f t="shared" ref="HQ6" si="150">SUM(HQ7:HQ8)</f>
        <v>0</v>
      </c>
      <c r="HR6" s="187">
        <f t="shared" ref="HR6" si="151">SUM(HR7:HR8)</f>
        <v>0</v>
      </c>
      <c r="HS6" s="249">
        <v>0</v>
      </c>
      <c r="HT6" s="207"/>
      <c r="HU6" s="207"/>
      <c r="HV6" s="207"/>
      <c r="HW6" s="207"/>
      <c r="HX6" s="207"/>
      <c r="HY6" s="207"/>
      <c r="HZ6" s="207"/>
      <c r="IA6" s="207"/>
      <c r="IB6" s="207"/>
      <c r="IC6" s="207"/>
      <c r="ID6" s="207"/>
      <c r="IE6" s="207"/>
      <c r="IF6" s="207"/>
      <c r="IG6" s="207"/>
      <c r="IH6" s="207"/>
      <c r="II6" s="207"/>
      <c r="IJ6" s="207"/>
      <c r="IK6" s="207"/>
      <c r="IL6" s="207"/>
      <c r="IM6" s="207"/>
      <c r="IN6" s="207"/>
      <c r="IO6" s="207"/>
      <c r="IP6" s="207"/>
      <c r="IQ6" s="207"/>
      <c r="IR6" s="207"/>
      <c r="IS6" s="207"/>
      <c r="IT6" s="207"/>
      <c r="IU6" s="207"/>
      <c r="IV6" s="207"/>
      <c r="IW6" s="207"/>
      <c r="IX6" s="207"/>
      <c r="IY6" s="207"/>
      <c r="IZ6" s="207"/>
      <c r="JA6" s="207"/>
      <c r="JB6" s="207"/>
      <c r="JC6" s="207"/>
      <c r="JD6" s="207"/>
      <c r="JE6" s="207"/>
      <c r="JF6" s="207"/>
      <c r="JG6" s="207"/>
      <c r="JH6" s="207"/>
      <c r="JI6" s="207"/>
      <c r="JJ6" s="207"/>
      <c r="JK6" s="207"/>
      <c r="JL6" s="207"/>
      <c r="JM6" s="207"/>
      <c r="JN6" s="207"/>
      <c r="JO6" s="207"/>
      <c r="JP6" s="207"/>
      <c r="JQ6" s="207"/>
      <c r="JR6" s="207"/>
      <c r="JS6" s="207"/>
      <c r="JT6" s="207"/>
      <c r="JU6" s="207"/>
      <c r="JV6" s="207"/>
      <c r="JW6" s="207"/>
      <c r="JX6" s="207"/>
      <c r="JY6" s="207"/>
      <c r="JZ6" s="207"/>
      <c r="KA6" s="207"/>
      <c r="KB6" s="207"/>
      <c r="KC6" s="207"/>
      <c r="KD6" s="207"/>
      <c r="KE6" s="207"/>
      <c r="KF6" s="207"/>
      <c r="KG6" s="207"/>
      <c r="KH6" s="207"/>
      <c r="KI6" s="207"/>
      <c r="KJ6" s="207"/>
      <c r="KK6" s="207"/>
      <c r="KL6" s="207"/>
      <c r="KM6" s="207"/>
      <c r="KN6" s="207"/>
      <c r="KO6" s="207"/>
      <c r="KP6" s="207"/>
      <c r="KQ6" s="207"/>
      <c r="KR6" s="207"/>
      <c r="KS6" s="207"/>
      <c r="KT6" s="207"/>
      <c r="KU6" s="207"/>
      <c r="KV6" s="207"/>
      <c r="KW6" s="207"/>
      <c r="KX6" s="207"/>
      <c r="KY6" s="207"/>
      <c r="KZ6" s="207"/>
      <c r="LA6" s="207"/>
      <c r="LB6" s="207"/>
      <c r="LC6" s="207"/>
      <c r="LD6" s="207"/>
      <c r="LE6" s="207"/>
      <c r="LF6" s="207"/>
      <c r="LG6" s="207"/>
      <c r="LH6" s="207"/>
      <c r="LI6" s="207"/>
      <c r="LJ6" s="207"/>
      <c r="LK6" s="207"/>
      <c r="LL6" s="207"/>
      <c r="LM6" s="207"/>
      <c r="LN6" s="207"/>
      <c r="LO6" s="207"/>
      <c r="LP6" s="207"/>
      <c r="LQ6" s="207"/>
      <c r="LR6" s="207"/>
      <c r="LS6" s="207"/>
      <c r="LT6" s="207"/>
      <c r="LU6" s="207"/>
      <c r="LV6" s="207"/>
      <c r="LW6" s="207"/>
      <c r="LX6" s="207"/>
      <c r="LY6" s="207"/>
      <c r="LZ6" s="207"/>
      <c r="MA6" s="207"/>
      <c r="MB6" s="207"/>
      <c r="MC6" s="207"/>
      <c r="MD6" s="207"/>
      <c r="ME6" s="207"/>
      <c r="MF6" s="207"/>
      <c r="MG6" s="207"/>
      <c r="MH6" s="207"/>
      <c r="MI6" s="207"/>
      <c r="MJ6" s="207"/>
      <c r="MK6" s="207"/>
      <c r="ML6" s="207"/>
      <c r="MM6" s="207"/>
      <c r="MN6" s="207"/>
      <c r="MO6" s="207"/>
      <c r="MP6" s="207"/>
      <c r="MQ6" s="207"/>
      <c r="MR6" s="207"/>
      <c r="MS6" s="207"/>
      <c r="MT6" s="207"/>
      <c r="MU6" s="207"/>
      <c r="MV6" s="207"/>
      <c r="MW6" s="207"/>
      <c r="MX6" s="207"/>
      <c r="MY6" s="207"/>
      <c r="MZ6" s="207"/>
      <c r="NA6" s="207"/>
      <c r="NB6" s="207"/>
      <c r="NC6" s="207"/>
      <c r="ND6" s="207"/>
      <c r="NE6" s="207"/>
      <c r="NF6" s="207"/>
      <c r="NG6" s="207"/>
      <c r="NH6" s="207"/>
      <c r="NI6" s="207"/>
      <c r="NJ6" s="207"/>
      <c r="NK6" s="207"/>
      <c r="NL6" s="207"/>
      <c r="NM6" s="207"/>
      <c r="NN6" s="207"/>
      <c r="NO6" s="207"/>
      <c r="NP6" s="207"/>
      <c r="NQ6" s="207"/>
      <c r="NR6" s="207"/>
      <c r="NS6" s="207"/>
      <c r="NT6" s="207"/>
      <c r="NU6" s="207"/>
      <c r="NV6" s="207"/>
      <c r="NW6" s="207"/>
      <c r="NX6" s="207"/>
      <c r="NY6" s="207"/>
      <c r="NZ6" s="207"/>
      <c r="OA6" s="207"/>
      <c r="OB6" s="207"/>
      <c r="OC6" s="207"/>
      <c r="OD6" s="207"/>
      <c r="OE6" s="207"/>
      <c r="OF6" s="207"/>
      <c r="OG6" s="207"/>
      <c r="OH6" s="207"/>
      <c r="OI6" s="207"/>
      <c r="OJ6" s="207"/>
      <c r="OK6" s="207"/>
      <c r="OL6" s="207"/>
      <c r="OM6" s="207"/>
      <c r="ON6" s="207"/>
      <c r="OO6" s="207"/>
      <c r="OP6" s="207"/>
      <c r="OQ6" s="207"/>
      <c r="OR6" s="207"/>
      <c r="OS6" s="207"/>
      <c r="OT6" s="207"/>
      <c r="OU6" s="207"/>
      <c r="OV6" s="207"/>
      <c r="OW6" s="207"/>
      <c r="OX6" s="207"/>
      <c r="OY6" s="207"/>
      <c r="OZ6" s="207"/>
      <c r="PA6" s="207"/>
      <c r="PB6" s="207"/>
      <c r="PC6" s="207"/>
      <c r="PD6" s="207"/>
      <c r="PE6" s="207"/>
      <c r="PF6" s="207"/>
      <c r="PG6" s="207"/>
      <c r="PH6" s="207"/>
      <c r="PI6" s="207"/>
      <c r="PJ6" s="207"/>
      <c r="PK6" s="207"/>
      <c r="PL6" s="207"/>
      <c r="PM6" s="207"/>
      <c r="PN6" s="207"/>
      <c r="PO6" s="207"/>
      <c r="PP6" s="207"/>
      <c r="PQ6" s="207"/>
      <c r="PR6" s="207"/>
      <c r="PS6" s="207"/>
      <c r="PT6" s="207"/>
      <c r="PU6" s="207"/>
      <c r="PV6" s="207"/>
      <c r="PW6" s="207"/>
      <c r="PX6" s="207"/>
      <c r="PY6" s="207"/>
      <c r="PZ6" s="207"/>
      <c r="QA6" s="207"/>
      <c r="QB6" s="207"/>
      <c r="QC6" s="207"/>
      <c r="QD6" s="207"/>
      <c r="QE6" s="207"/>
      <c r="QF6" s="207"/>
      <c r="QG6" s="207"/>
      <c r="QH6" s="207"/>
      <c r="QI6" s="207"/>
      <c r="QJ6" s="207"/>
      <c r="QK6" s="207"/>
      <c r="QL6" s="207"/>
      <c r="QM6" s="207"/>
      <c r="QN6" s="207"/>
      <c r="QO6" s="207"/>
      <c r="QP6" s="207"/>
      <c r="QQ6" s="207"/>
      <c r="QR6" s="207"/>
      <c r="QS6" s="207"/>
      <c r="QT6" s="207"/>
      <c r="QU6" s="207"/>
      <c r="QV6" s="207"/>
      <c r="QW6" s="207"/>
      <c r="QX6" s="207"/>
      <c r="QY6" s="207"/>
      <c r="QZ6" s="207"/>
      <c r="RA6" s="207"/>
      <c r="RB6" s="207"/>
      <c r="RC6" s="207"/>
      <c r="RD6" s="207"/>
      <c r="RE6" s="207"/>
      <c r="RF6" s="207"/>
      <c r="RG6" s="207"/>
      <c r="RH6" s="207"/>
      <c r="RI6" s="207"/>
      <c r="RJ6" s="207"/>
      <c r="RK6" s="207"/>
      <c r="RL6" s="207"/>
      <c r="RM6" s="207"/>
      <c r="RN6" s="207"/>
      <c r="RO6" s="207"/>
      <c r="RP6" s="207"/>
      <c r="RQ6" s="207"/>
      <c r="RR6" s="207"/>
      <c r="RS6" s="207"/>
      <c r="RT6" s="207"/>
      <c r="RU6" s="207"/>
      <c r="RV6" s="207"/>
      <c r="RW6" s="207"/>
      <c r="RX6" s="207"/>
      <c r="RY6" s="207"/>
      <c r="RZ6" s="207"/>
      <c r="SA6" s="207"/>
      <c r="SB6" s="207"/>
      <c r="SC6" s="207"/>
      <c r="SD6" s="207"/>
      <c r="SE6" s="207"/>
      <c r="SF6" s="207"/>
      <c r="SG6" s="207"/>
      <c r="SH6" s="207"/>
      <c r="SI6" s="207"/>
      <c r="SJ6" s="207"/>
      <c r="SK6" s="207"/>
      <c r="SL6" s="207"/>
      <c r="SM6" s="207"/>
      <c r="SN6" s="207"/>
      <c r="SO6" s="207"/>
      <c r="SP6" s="207"/>
      <c r="SQ6" s="207"/>
      <c r="SR6" s="207"/>
      <c r="SS6" s="207"/>
      <c r="ST6" s="207"/>
      <c r="SU6" s="207"/>
      <c r="SV6" s="207"/>
      <c r="SW6" s="207"/>
      <c r="SX6" s="207"/>
      <c r="SY6" s="207"/>
      <c r="SZ6" s="207"/>
      <c r="TA6" s="207"/>
      <c r="TB6" s="207"/>
      <c r="TC6" s="207"/>
      <c r="TD6" s="207"/>
      <c r="TE6" s="207"/>
      <c r="TF6" s="207"/>
      <c r="TG6" s="207"/>
      <c r="TH6" s="207"/>
      <c r="TI6" s="207"/>
      <c r="TJ6" s="207"/>
      <c r="TK6" s="207"/>
      <c r="TL6" s="207"/>
      <c r="TM6" s="207"/>
      <c r="TN6" s="207"/>
      <c r="TO6" s="207"/>
      <c r="TP6" s="207"/>
      <c r="TQ6" s="207"/>
      <c r="TR6" s="207"/>
      <c r="TS6" s="207"/>
      <c r="TT6" s="207"/>
      <c r="TU6" s="207"/>
      <c r="TV6" s="207"/>
      <c r="TW6" s="207"/>
      <c r="TX6" s="207"/>
      <c r="TY6" s="207"/>
      <c r="TZ6" s="207"/>
      <c r="UA6" s="207"/>
      <c r="UB6" s="207"/>
      <c r="UC6" s="207"/>
      <c r="UD6" s="207"/>
      <c r="UE6" s="207"/>
      <c r="UF6" s="207"/>
      <c r="UG6" s="207"/>
      <c r="UH6" s="207"/>
      <c r="UI6" s="207"/>
      <c r="UJ6" s="207"/>
      <c r="UK6" s="207"/>
      <c r="UL6" s="207"/>
      <c r="UM6" s="207"/>
      <c r="UN6" s="207"/>
      <c r="UO6" s="207"/>
      <c r="UP6" s="207"/>
      <c r="UQ6" s="207"/>
      <c r="UR6" s="207"/>
      <c r="US6" s="207"/>
      <c r="UT6" s="207"/>
      <c r="UU6" s="207"/>
      <c r="UV6" s="207"/>
      <c r="UW6" s="207"/>
      <c r="UX6" s="207"/>
      <c r="UY6" s="207"/>
      <c r="UZ6" s="207"/>
      <c r="VA6" s="207"/>
      <c r="VB6" s="207"/>
      <c r="VC6" s="207"/>
      <c r="VD6" s="207"/>
      <c r="VE6" s="207"/>
      <c r="VF6" s="207"/>
      <c r="VG6" s="207"/>
      <c r="VH6" s="207"/>
      <c r="VI6" s="207"/>
      <c r="VJ6" s="207"/>
      <c r="VK6" s="207"/>
      <c r="VL6" s="207"/>
      <c r="VM6" s="207"/>
      <c r="VN6" s="207"/>
      <c r="VO6" s="207"/>
      <c r="VP6" s="207"/>
      <c r="VQ6" s="207"/>
      <c r="VR6" s="207"/>
      <c r="VS6" s="207"/>
      <c r="VT6" s="207"/>
      <c r="VU6" s="207"/>
      <c r="VV6" s="207"/>
      <c r="VW6" s="207"/>
      <c r="VX6" s="207"/>
      <c r="VY6" s="207"/>
      <c r="VZ6" s="207"/>
      <c r="WA6" s="207"/>
      <c r="WB6" s="207"/>
      <c r="WC6" s="207"/>
      <c r="WD6" s="207"/>
      <c r="WE6" s="207"/>
      <c r="WF6" s="207"/>
      <c r="WG6" s="207"/>
      <c r="WH6" s="207"/>
      <c r="WI6" s="207"/>
      <c r="WJ6" s="207"/>
      <c r="WK6" s="207"/>
      <c r="WL6" s="207"/>
      <c r="WM6" s="207"/>
      <c r="WN6" s="207"/>
      <c r="WO6" s="207"/>
      <c r="WP6" s="207"/>
      <c r="WQ6" s="207"/>
      <c r="WR6" s="207"/>
      <c r="WS6" s="207"/>
      <c r="WT6" s="207"/>
      <c r="WU6" s="207"/>
      <c r="WV6" s="207"/>
      <c r="WW6" s="207"/>
      <c r="WX6" s="207"/>
      <c r="WY6" s="207"/>
      <c r="WZ6" s="207"/>
      <c r="XA6" s="207"/>
      <c r="XB6" s="207"/>
      <c r="XC6" s="207"/>
      <c r="XD6" s="207"/>
      <c r="XE6" s="207"/>
      <c r="XF6" s="207"/>
      <c r="XG6" s="207"/>
      <c r="XH6" s="207"/>
      <c r="XI6" s="207"/>
      <c r="XJ6" s="207"/>
      <c r="XK6" s="207"/>
      <c r="XL6" s="207"/>
      <c r="XM6" s="207"/>
      <c r="XN6" s="207"/>
      <c r="XO6" s="207"/>
      <c r="XP6" s="207"/>
      <c r="XQ6" s="207"/>
      <c r="XR6" s="207"/>
      <c r="XS6" s="207"/>
      <c r="XT6" s="207"/>
      <c r="XU6" s="207"/>
      <c r="XV6" s="207"/>
      <c r="XW6" s="207"/>
      <c r="XX6" s="207"/>
      <c r="XY6" s="207"/>
      <c r="XZ6" s="207"/>
      <c r="YA6" s="207"/>
      <c r="YB6" s="207"/>
      <c r="YC6" s="207"/>
      <c r="YD6" s="207"/>
      <c r="YE6" s="207"/>
      <c r="YF6" s="207"/>
      <c r="YG6" s="207"/>
      <c r="YH6" s="207"/>
      <c r="YI6" s="207"/>
      <c r="YJ6" s="207"/>
      <c r="YK6" s="207"/>
      <c r="YL6" s="207"/>
      <c r="YM6" s="207"/>
      <c r="YN6" s="207"/>
      <c r="YO6" s="207"/>
      <c r="YP6" s="207"/>
      <c r="YQ6" s="207"/>
      <c r="YR6" s="207"/>
      <c r="YS6" s="207"/>
      <c r="YT6" s="207"/>
      <c r="YU6" s="207"/>
      <c r="YV6" s="207"/>
      <c r="YW6" s="207"/>
      <c r="YX6" s="207"/>
      <c r="YY6" s="207"/>
      <c r="YZ6" s="207"/>
      <c r="ZA6" s="207"/>
      <c r="ZB6" s="207"/>
      <c r="ZC6" s="207"/>
      <c r="ZD6" s="207"/>
      <c r="ZE6" s="207"/>
      <c r="ZF6" s="207"/>
      <c r="ZG6" s="207"/>
      <c r="ZH6" s="207"/>
      <c r="ZI6" s="207"/>
      <c r="ZJ6" s="207"/>
      <c r="ZK6" s="207"/>
      <c r="ZL6" s="207"/>
      <c r="ZM6" s="207"/>
      <c r="ZN6" s="207"/>
      <c r="ZO6" s="207"/>
      <c r="ZP6" s="207"/>
      <c r="ZQ6" s="207"/>
      <c r="ZR6" s="207"/>
      <c r="ZS6" s="207"/>
      <c r="ZT6" s="207"/>
      <c r="ZU6" s="207"/>
      <c r="ZV6" s="207"/>
      <c r="ZW6" s="207"/>
      <c r="ZX6" s="207"/>
      <c r="ZY6" s="207"/>
      <c r="ZZ6" s="207"/>
      <c r="AAA6" s="207"/>
      <c r="AAB6" s="207"/>
      <c r="AAC6" s="198"/>
    </row>
    <row r="7" spans="1:705" ht="25.5" hidden="1" outlineLevel="1" x14ac:dyDescent="0.25">
      <c r="A7" s="82" t="s">
        <v>271</v>
      </c>
      <c r="B7" s="143" t="s">
        <v>317</v>
      </c>
      <c r="C7" s="83">
        <v>18</v>
      </c>
      <c r="D7" s="83" t="s">
        <v>519</v>
      </c>
      <c r="E7" s="130">
        <f>C7*600000/1000</f>
        <v>10800</v>
      </c>
      <c r="F7" s="67">
        <v>1</v>
      </c>
      <c r="G7" s="67" t="s">
        <v>15</v>
      </c>
      <c r="H7" s="121"/>
      <c r="I7" s="142" t="s">
        <v>528</v>
      </c>
      <c r="J7" s="67" t="s">
        <v>279</v>
      </c>
      <c r="K7" s="67" t="s">
        <v>320</v>
      </c>
      <c r="L7" s="67" t="s">
        <v>5</v>
      </c>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174">
        <f t="shared" ref="EX7:EX8" si="152">SUM(M10:EW10)</f>
        <v>0</v>
      </c>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181">
        <f t="shared" ref="GH7:GH8" si="153">SUM(EY7:GG7)</f>
        <v>0</v>
      </c>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242">
        <f t="shared" ref="HR7:HR8" si="154">SUM(GI7:HQ7)</f>
        <v>0</v>
      </c>
      <c r="HS7" s="247">
        <v>0</v>
      </c>
    </row>
    <row r="8" spans="1:705" ht="25.5" hidden="1" outlineLevel="1" x14ac:dyDescent="0.25">
      <c r="A8" s="82" t="s">
        <v>271</v>
      </c>
      <c r="B8" s="82" t="s">
        <v>317</v>
      </c>
      <c r="C8" s="83">
        <v>15</v>
      </c>
      <c r="D8" s="83" t="s">
        <v>519</v>
      </c>
      <c r="E8" s="130">
        <v>25000</v>
      </c>
      <c r="F8" s="67" t="s">
        <v>15</v>
      </c>
      <c r="G8" s="67">
        <v>19</v>
      </c>
      <c r="H8" s="121"/>
      <c r="I8" s="128" t="s">
        <v>512</v>
      </c>
      <c r="J8" s="67" t="s">
        <v>279</v>
      </c>
      <c r="K8" s="67" t="s">
        <v>320</v>
      </c>
      <c r="L8" s="67" t="s">
        <v>5</v>
      </c>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174">
        <f t="shared" si="152"/>
        <v>0</v>
      </c>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181">
        <f t="shared" si="153"/>
        <v>0</v>
      </c>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242">
        <f t="shared" si="154"/>
        <v>0</v>
      </c>
      <c r="HS8" s="247">
        <v>0</v>
      </c>
    </row>
    <row r="9" spans="1:705" s="87" customFormat="1" ht="15" hidden="1" outlineLevel="1" x14ac:dyDescent="0.25">
      <c r="A9" s="85" t="s">
        <v>271</v>
      </c>
      <c r="B9" s="85"/>
      <c r="C9" s="102"/>
      <c r="D9" s="102"/>
      <c r="E9" s="86"/>
      <c r="F9" s="88"/>
      <c r="G9" s="88"/>
      <c r="H9" s="86"/>
      <c r="I9" s="87" t="s">
        <v>321</v>
      </c>
      <c r="J9" s="88"/>
      <c r="K9" s="85"/>
      <c r="L9" s="88"/>
      <c r="M9" s="85">
        <f>SUM(M10:M14)</f>
        <v>0</v>
      </c>
      <c r="N9" s="85">
        <f t="shared" ref="N9:BY9" si="155">SUM(N10:N14)</f>
        <v>0</v>
      </c>
      <c r="O9" s="85">
        <f t="shared" si="155"/>
        <v>0</v>
      </c>
      <c r="P9" s="85">
        <f t="shared" si="155"/>
        <v>0</v>
      </c>
      <c r="Q9" s="85">
        <f t="shared" si="155"/>
        <v>0</v>
      </c>
      <c r="R9" s="85">
        <f t="shared" si="155"/>
        <v>0</v>
      </c>
      <c r="S9" s="85">
        <f t="shared" si="155"/>
        <v>0</v>
      </c>
      <c r="T9" s="85">
        <f t="shared" si="155"/>
        <v>0</v>
      </c>
      <c r="U9" s="85">
        <f t="shared" si="155"/>
        <v>0</v>
      </c>
      <c r="V9" s="85">
        <f t="shared" si="155"/>
        <v>0</v>
      </c>
      <c r="W9" s="85">
        <f t="shared" si="155"/>
        <v>0</v>
      </c>
      <c r="X9" s="85">
        <f t="shared" si="155"/>
        <v>0</v>
      </c>
      <c r="Y9" s="85">
        <f t="shared" si="155"/>
        <v>0</v>
      </c>
      <c r="Z9" s="85">
        <f t="shared" si="155"/>
        <v>0</v>
      </c>
      <c r="AA9" s="85">
        <f t="shared" si="155"/>
        <v>0</v>
      </c>
      <c r="AB9" s="85">
        <f t="shared" si="155"/>
        <v>0</v>
      </c>
      <c r="AC9" s="85">
        <f t="shared" si="155"/>
        <v>0</v>
      </c>
      <c r="AD9" s="85">
        <f t="shared" si="155"/>
        <v>0</v>
      </c>
      <c r="AE9" s="85">
        <f t="shared" si="155"/>
        <v>0</v>
      </c>
      <c r="AF9" s="85">
        <f t="shared" si="155"/>
        <v>0</v>
      </c>
      <c r="AG9" s="85">
        <f t="shared" si="155"/>
        <v>0</v>
      </c>
      <c r="AH9" s="85">
        <f t="shared" si="155"/>
        <v>0</v>
      </c>
      <c r="AI9" s="85">
        <f t="shared" si="155"/>
        <v>0</v>
      </c>
      <c r="AJ9" s="85">
        <f t="shared" si="155"/>
        <v>0</v>
      </c>
      <c r="AK9" s="85">
        <f t="shared" si="155"/>
        <v>0</v>
      </c>
      <c r="AL9" s="85">
        <f t="shared" si="155"/>
        <v>0</v>
      </c>
      <c r="AM9" s="85">
        <f t="shared" si="155"/>
        <v>0</v>
      </c>
      <c r="AN9" s="85">
        <f t="shared" si="155"/>
        <v>0</v>
      </c>
      <c r="AO9" s="85">
        <f t="shared" si="155"/>
        <v>0</v>
      </c>
      <c r="AP9" s="85">
        <f t="shared" si="155"/>
        <v>0</v>
      </c>
      <c r="AQ9" s="85">
        <f t="shared" si="155"/>
        <v>0</v>
      </c>
      <c r="AR9" s="85">
        <f t="shared" si="155"/>
        <v>0</v>
      </c>
      <c r="AS9" s="85">
        <f t="shared" si="155"/>
        <v>0</v>
      </c>
      <c r="AT9" s="85">
        <f t="shared" si="155"/>
        <v>0</v>
      </c>
      <c r="AU9" s="85">
        <f t="shared" si="155"/>
        <v>0</v>
      </c>
      <c r="AV9" s="85">
        <f t="shared" si="155"/>
        <v>0</v>
      </c>
      <c r="AW9" s="85">
        <f t="shared" si="155"/>
        <v>0</v>
      </c>
      <c r="AX9" s="85">
        <f t="shared" si="155"/>
        <v>0</v>
      </c>
      <c r="AY9" s="85">
        <f t="shared" si="155"/>
        <v>0</v>
      </c>
      <c r="AZ9" s="85">
        <f t="shared" si="155"/>
        <v>0</v>
      </c>
      <c r="BA9" s="85">
        <f t="shared" si="155"/>
        <v>0</v>
      </c>
      <c r="BB9" s="85">
        <f t="shared" si="155"/>
        <v>0</v>
      </c>
      <c r="BC9" s="85">
        <f t="shared" si="155"/>
        <v>0</v>
      </c>
      <c r="BD9" s="85">
        <f t="shared" si="155"/>
        <v>0</v>
      </c>
      <c r="BE9" s="85">
        <f t="shared" si="155"/>
        <v>0</v>
      </c>
      <c r="BF9" s="85">
        <f t="shared" si="155"/>
        <v>0</v>
      </c>
      <c r="BG9" s="85">
        <f t="shared" si="155"/>
        <v>0</v>
      </c>
      <c r="BH9" s="85">
        <f t="shared" si="155"/>
        <v>0</v>
      </c>
      <c r="BI9" s="85">
        <f t="shared" si="155"/>
        <v>0</v>
      </c>
      <c r="BJ9" s="85">
        <f t="shared" si="155"/>
        <v>0</v>
      </c>
      <c r="BK9" s="85">
        <f t="shared" si="155"/>
        <v>0</v>
      </c>
      <c r="BL9" s="85">
        <f t="shared" si="155"/>
        <v>0</v>
      </c>
      <c r="BM9" s="85">
        <f t="shared" si="155"/>
        <v>0</v>
      </c>
      <c r="BN9" s="85">
        <f t="shared" si="155"/>
        <v>0</v>
      </c>
      <c r="BO9" s="85">
        <f t="shared" si="155"/>
        <v>0</v>
      </c>
      <c r="BP9" s="85">
        <f t="shared" si="155"/>
        <v>0</v>
      </c>
      <c r="BQ9" s="85">
        <f t="shared" si="155"/>
        <v>0</v>
      </c>
      <c r="BR9" s="85">
        <f t="shared" si="155"/>
        <v>0</v>
      </c>
      <c r="BS9" s="85">
        <f t="shared" si="155"/>
        <v>0</v>
      </c>
      <c r="BT9" s="85">
        <f t="shared" si="155"/>
        <v>0</v>
      </c>
      <c r="BU9" s="85">
        <f t="shared" si="155"/>
        <v>0</v>
      </c>
      <c r="BV9" s="85">
        <f t="shared" si="155"/>
        <v>0</v>
      </c>
      <c r="BW9" s="85">
        <f t="shared" si="155"/>
        <v>0</v>
      </c>
      <c r="BX9" s="85">
        <f t="shared" si="155"/>
        <v>0</v>
      </c>
      <c r="BY9" s="85">
        <f t="shared" si="155"/>
        <v>0</v>
      </c>
      <c r="BZ9" s="85">
        <f t="shared" ref="BZ9:EK9" si="156">SUM(BZ10:BZ14)</f>
        <v>0</v>
      </c>
      <c r="CA9" s="85">
        <f t="shared" si="156"/>
        <v>0</v>
      </c>
      <c r="CB9" s="85">
        <f t="shared" si="156"/>
        <v>0</v>
      </c>
      <c r="CC9" s="85">
        <f t="shared" si="156"/>
        <v>0</v>
      </c>
      <c r="CD9" s="85">
        <f t="shared" si="156"/>
        <v>0</v>
      </c>
      <c r="CE9" s="85">
        <f t="shared" si="156"/>
        <v>0</v>
      </c>
      <c r="CF9" s="85">
        <f t="shared" si="156"/>
        <v>0</v>
      </c>
      <c r="CG9" s="85">
        <f t="shared" si="156"/>
        <v>0</v>
      </c>
      <c r="CH9" s="85">
        <f t="shared" si="156"/>
        <v>0</v>
      </c>
      <c r="CI9" s="85">
        <f t="shared" si="156"/>
        <v>0</v>
      </c>
      <c r="CJ9" s="85">
        <f t="shared" si="156"/>
        <v>0</v>
      </c>
      <c r="CK9" s="85">
        <f t="shared" si="156"/>
        <v>0</v>
      </c>
      <c r="CL9" s="85">
        <f t="shared" si="156"/>
        <v>0</v>
      </c>
      <c r="CM9" s="85">
        <f t="shared" si="156"/>
        <v>0</v>
      </c>
      <c r="CN9" s="85">
        <f t="shared" si="156"/>
        <v>0</v>
      </c>
      <c r="CO9" s="85">
        <f t="shared" si="156"/>
        <v>0</v>
      </c>
      <c r="CP9" s="85">
        <f t="shared" si="156"/>
        <v>0</v>
      </c>
      <c r="CQ9" s="85">
        <f t="shared" si="156"/>
        <v>0</v>
      </c>
      <c r="CR9" s="85">
        <f t="shared" si="156"/>
        <v>0</v>
      </c>
      <c r="CS9" s="85">
        <f t="shared" si="156"/>
        <v>0</v>
      </c>
      <c r="CT9" s="85">
        <f t="shared" si="156"/>
        <v>0</v>
      </c>
      <c r="CU9" s="85">
        <f t="shared" si="156"/>
        <v>0</v>
      </c>
      <c r="CV9" s="85">
        <f t="shared" si="156"/>
        <v>0</v>
      </c>
      <c r="CW9" s="85">
        <f t="shared" si="156"/>
        <v>0</v>
      </c>
      <c r="CX9" s="85">
        <f t="shared" si="156"/>
        <v>0</v>
      </c>
      <c r="CY9" s="85">
        <f t="shared" si="156"/>
        <v>0</v>
      </c>
      <c r="CZ9" s="85">
        <f t="shared" si="156"/>
        <v>0</v>
      </c>
      <c r="DA9" s="85">
        <f t="shared" si="156"/>
        <v>0</v>
      </c>
      <c r="DB9" s="85">
        <f t="shared" si="156"/>
        <v>0</v>
      </c>
      <c r="DC9" s="85">
        <f t="shared" si="156"/>
        <v>0</v>
      </c>
      <c r="DD9" s="85">
        <f t="shared" si="156"/>
        <v>0</v>
      </c>
      <c r="DE9" s="85">
        <f t="shared" si="156"/>
        <v>0</v>
      </c>
      <c r="DF9" s="85">
        <f t="shared" si="156"/>
        <v>0</v>
      </c>
      <c r="DG9" s="85">
        <f t="shared" si="156"/>
        <v>0</v>
      </c>
      <c r="DH9" s="85">
        <f t="shared" si="156"/>
        <v>0</v>
      </c>
      <c r="DI9" s="85">
        <f t="shared" si="156"/>
        <v>0</v>
      </c>
      <c r="DJ9" s="85">
        <f t="shared" si="156"/>
        <v>0</v>
      </c>
      <c r="DK9" s="85">
        <f t="shared" si="156"/>
        <v>0</v>
      </c>
      <c r="DL9" s="85">
        <f t="shared" si="156"/>
        <v>0</v>
      </c>
      <c r="DM9" s="85">
        <f t="shared" si="156"/>
        <v>0</v>
      </c>
      <c r="DN9" s="85">
        <f t="shared" si="156"/>
        <v>0</v>
      </c>
      <c r="DO9" s="85">
        <f t="shared" si="156"/>
        <v>0</v>
      </c>
      <c r="DP9" s="85">
        <f t="shared" si="156"/>
        <v>0</v>
      </c>
      <c r="DQ9" s="85">
        <f t="shared" si="156"/>
        <v>0</v>
      </c>
      <c r="DR9" s="85">
        <f t="shared" si="156"/>
        <v>0</v>
      </c>
      <c r="DS9" s="85">
        <f t="shared" si="156"/>
        <v>0</v>
      </c>
      <c r="DT9" s="85">
        <f t="shared" si="156"/>
        <v>0</v>
      </c>
      <c r="DU9" s="85">
        <f t="shared" si="156"/>
        <v>0</v>
      </c>
      <c r="DV9" s="85">
        <f t="shared" si="156"/>
        <v>0</v>
      </c>
      <c r="DW9" s="85">
        <f t="shared" si="156"/>
        <v>0</v>
      </c>
      <c r="DX9" s="85">
        <f t="shared" si="156"/>
        <v>0</v>
      </c>
      <c r="DY9" s="85">
        <f t="shared" si="156"/>
        <v>0</v>
      </c>
      <c r="DZ9" s="85">
        <f t="shared" si="156"/>
        <v>0</v>
      </c>
      <c r="EA9" s="85">
        <f t="shared" si="156"/>
        <v>0</v>
      </c>
      <c r="EB9" s="85">
        <f t="shared" si="156"/>
        <v>0</v>
      </c>
      <c r="EC9" s="85">
        <f t="shared" si="156"/>
        <v>0</v>
      </c>
      <c r="ED9" s="85">
        <f t="shared" si="156"/>
        <v>0</v>
      </c>
      <c r="EE9" s="85">
        <f t="shared" si="156"/>
        <v>0</v>
      </c>
      <c r="EF9" s="85">
        <f t="shared" si="156"/>
        <v>0</v>
      </c>
      <c r="EG9" s="85">
        <f t="shared" si="156"/>
        <v>0</v>
      </c>
      <c r="EH9" s="85">
        <f t="shared" si="156"/>
        <v>0</v>
      </c>
      <c r="EI9" s="85">
        <f t="shared" si="156"/>
        <v>0</v>
      </c>
      <c r="EJ9" s="85">
        <f t="shared" si="156"/>
        <v>0</v>
      </c>
      <c r="EK9" s="85">
        <f t="shared" si="156"/>
        <v>0</v>
      </c>
      <c r="EL9" s="85">
        <f t="shared" ref="EL9:EX9" si="157">SUM(EL10:EL14)</f>
        <v>0</v>
      </c>
      <c r="EM9" s="85">
        <f t="shared" si="157"/>
        <v>0</v>
      </c>
      <c r="EN9" s="85">
        <f t="shared" si="157"/>
        <v>0</v>
      </c>
      <c r="EO9" s="85">
        <f t="shared" si="157"/>
        <v>0</v>
      </c>
      <c r="EP9" s="85">
        <f t="shared" si="157"/>
        <v>0</v>
      </c>
      <c r="EQ9" s="85">
        <f t="shared" si="157"/>
        <v>0</v>
      </c>
      <c r="ER9" s="85">
        <f t="shared" si="157"/>
        <v>0</v>
      </c>
      <c r="ES9" s="85">
        <f t="shared" si="157"/>
        <v>0</v>
      </c>
      <c r="ET9" s="85">
        <f t="shared" si="157"/>
        <v>0</v>
      </c>
      <c r="EU9" s="85">
        <f t="shared" si="157"/>
        <v>0</v>
      </c>
      <c r="EV9" s="85">
        <f t="shared" si="157"/>
        <v>0</v>
      </c>
      <c r="EW9" s="85">
        <f t="shared" si="157"/>
        <v>0</v>
      </c>
      <c r="EX9" s="85">
        <f t="shared" si="157"/>
        <v>0</v>
      </c>
      <c r="EY9" s="85">
        <f t="shared" ref="EY9" si="158">SUM(EY10:EY14)</f>
        <v>0</v>
      </c>
      <c r="EZ9" s="85">
        <f t="shared" ref="EZ9" si="159">SUM(EZ10:EZ14)</f>
        <v>0</v>
      </c>
      <c r="FA9" s="85">
        <f t="shared" ref="FA9" si="160">SUM(FA10:FA14)</f>
        <v>0</v>
      </c>
      <c r="FB9" s="85">
        <f t="shared" ref="FB9" si="161">SUM(FB10:FB14)</f>
        <v>0</v>
      </c>
      <c r="FC9" s="85">
        <f t="shared" ref="FC9" si="162">SUM(FC10:FC14)</f>
        <v>0</v>
      </c>
      <c r="FD9" s="85">
        <f t="shared" ref="FD9" si="163">SUM(FD10:FD14)</f>
        <v>0</v>
      </c>
      <c r="FE9" s="85">
        <f t="shared" ref="FE9" si="164">SUM(FE10:FE14)</f>
        <v>0</v>
      </c>
      <c r="FF9" s="85">
        <f t="shared" ref="FF9" si="165">SUM(FF10:FF14)</f>
        <v>0</v>
      </c>
      <c r="FG9" s="85">
        <f t="shared" ref="FG9" si="166">SUM(FG10:FG14)</f>
        <v>0</v>
      </c>
      <c r="FH9" s="85">
        <f t="shared" ref="FH9" si="167">SUM(FH10:FH14)</f>
        <v>0</v>
      </c>
      <c r="FI9" s="85">
        <f t="shared" ref="FI9" si="168">SUM(FI10:FI14)</f>
        <v>0</v>
      </c>
      <c r="FJ9" s="85">
        <f t="shared" ref="FJ9" si="169">SUM(FJ10:FJ14)</f>
        <v>0</v>
      </c>
      <c r="FK9" s="85">
        <f t="shared" ref="FK9" si="170">SUM(FK10:FK14)</f>
        <v>0</v>
      </c>
      <c r="FL9" s="85">
        <f t="shared" ref="FL9" si="171">SUM(FL10:FL14)</f>
        <v>0</v>
      </c>
      <c r="FM9" s="85">
        <f t="shared" ref="FM9" si="172">SUM(FM10:FM14)</f>
        <v>0</v>
      </c>
      <c r="FN9" s="85">
        <f t="shared" ref="FN9" si="173">SUM(FN10:FN14)</f>
        <v>0</v>
      </c>
      <c r="FO9" s="85">
        <f t="shared" ref="FO9" si="174">SUM(FO10:FO14)</f>
        <v>0</v>
      </c>
      <c r="FP9" s="85">
        <f t="shared" ref="FP9" si="175">SUM(FP10:FP14)</f>
        <v>0</v>
      </c>
      <c r="FQ9" s="85">
        <f t="shared" ref="FQ9" si="176">SUM(FQ10:FQ14)</f>
        <v>0</v>
      </c>
      <c r="FR9" s="85">
        <f t="shared" ref="FR9" si="177">SUM(FR10:FR14)</f>
        <v>0</v>
      </c>
      <c r="FS9" s="85">
        <f t="shared" ref="FS9" si="178">SUM(FS10:FS14)</f>
        <v>0</v>
      </c>
      <c r="FT9" s="85">
        <f t="shared" ref="FT9" si="179">SUM(FT10:FT14)</f>
        <v>0</v>
      </c>
      <c r="FU9" s="85">
        <f t="shared" ref="FU9" si="180">SUM(FU10:FU14)</f>
        <v>0</v>
      </c>
      <c r="FV9" s="85">
        <f t="shared" ref="FV9" si="181">SUM(FV10:FV14)</f>
        <v>0</v>
      </c>
      <c r="FW9" s="85">
        <f t="shared" ref="FW9" si="182">SUM(FW10:FW14)</f>
        <v>0</v>
      </c>
      <c r="FX9" s="85">
        <f t="shared" ref="FX9" si="183">SUM(FX10:FX14)</f>
        <v>0</v>
      </c>
      <c r="FY9" s="85">
        <f t="shared" ref="FY9" si="184">SUM(FY10:FY14)</f>
        <v>0</v>
      </c>
      <c r="FZ9" s="85">
        <f t="shared" ref="FZ9" si="185">SUM(FZ10:FZ14)</f>
        <v>0</v>
      </c>
      <c r="GA9" s="85">
        <f t="shared" ref="GA9" si="186">SUM(GA10:GA14)</f>
        <v>0</v>
      </c>
      <c r="GB9" s="85">
        <f t="shared" ref="GB9" si="187">SUM(GB10:GB14)</f>
        <v>0</v>
      </c>
      <c r="GC9" s="85">
        <f t="shared" ref="GC9" si="188">SUM(GC10:GC14)</f>
        <v>0</v>
      </c>
      <c r="GD9" s="85">
        <f t="shared" ref="GD9" si="189">SUM(GD10:GD14)</f>
        <v>0</v>
      </c>
      <c r="GE9" s="85">
        <f t="shared" ref="GE9" si="190">SUM(GE10:GE14)</f>
        <v>0</v>
      </c>
      <c r="GF9" s="85">
        <f t="shared" ref="GF9" si="191">SUM(GF10:GF14)</f>
        <v>0</v>
      </c>
      <c r="GG9" s="85">
        <f t="shared" ref="GG9:GH9" si="192">SUM(GG10:GG14)</f>
        <v>0</v>
      </c>
      <c r="GH9" s="85">
        <f t="shared" si="192"/>
        <v>0</v>
      </c>
      <c r="GI9" s="85">
        <f t="shared" ref="GI9" si="193">SUM(GI10:GI14)</f>
        <v>0</v>
      </c>
      <c r="GJ9" s="85">
        <f t="shared" ref="GJ9" si="194">SUM(GJ10:GJ14)</f>
        <v>0</v>
      </c>
      <c r="GK9" s="85">
        <f t="shared" ref="GK9" si="195">SUM(GK10:GK14)</f>
        <v>0</v>
      </c>
      <c r="GL9" s="85">
        <f t="shared" ref="GL9" si="196">SUM(GL10:GL14)</f>
        <v>0</v>
      </c>
      <c r="GM9" s="85">
        <f t="shared" ref="GM9" si="197">SUM(GM10:GM14)</f>
        <v>0</v>
      </c>
      <c r="GN9" s="85">
        <f t="shared" ref="GN9" si="198">SUM(GN10:GN14)</f>
        <v>0</v>
      </c>
      <c r="GO9" s="85">
        <f t="shared" ref="GO9" si="199">SUM(GO10:GO14)</f>
        <v>0</v>
      </c>
      <c r="GP9" s="85">
        <f t="shared" ref="GP9" si="200">SUM(GP10:GP14)</f>
        <v>0</v>
      </c>
      <c r="GQ9" s="85">
        <f t="shared" ref="GQ9" si="201">SUM(GQ10:GQ14)</f>
        <v>0</v>
      </c>
      <c r="GR9" s="85">
        <f t="shared" ref="GR9" si="202">SUM(GR10:GR14)</f>
        <v>0</v>
      </c>
      <c r="GS9" s="85">
        <f t="shared" ref="GS9" si="203">SUM(GS10:GS14)</f>
        <v>0</v>
      </c>
      <c r="GT9" s="85">
        <f t="shared" ref="GT9" si="204">SUM(GT10:GT14)</f>
        <v>0</v>
      </c>
      <c r="GU9" s="85">
        <f t="shared" ref="GU9" si="205">SUM(GU10:GU14)</f>
        <v>0</v>
      </c>
      <c r="GV9" s="85">
        <f t="shared" ref="GV9" si="206">SUM(GV10:GV14)</f>
        <v>0</v>
      </c>
      <c r="GW9" s="85">
        <f t="shared" ref="GW9" si="207">SUM(GW10:GW14)</f>
        <v>0</v>
      </c>
      <c r="GX9" s="85">
        <f t="shared" ref="GX9" si="208">SUM(GX10:GX14)</f>
        <v>0</v>
      </c>
      <c r="GY9" s="85">
        <f t="shared" ref="GY9" si="209">SUM(GY10:GY14)</f>
        <v>0</v>
      </c>
      <c r="GZ9" s="85">
        <f t="shared" ref="GZ9" si="210">SUM(GZ10:GZ14)</f>
        <v>0</v>
      </c>
      <c r="HA9" s="85">
        <f t="shared" ref="HA9" si="211">SUM(HA10:HA14)</f>
        <v>0</v>
      </c>
      <c r="HB9" s="85">
        <f t="shared" ref="HB9" si="212">SUM(HB10:HB14)</f>
        <v>0</v>
      </c>
      <c r="HC9" s="85">
        <f t="shared" ref="HC9" si="213">SUM(HC10:HC14)</f>
        <v>0</v>
      </c>
      <c r="HD9" s="85">
        <f t="shared" ref="HD9" si="214">SUM(HD10:HD14)</f>
        <v>0</v>
      </c>
      <c r="HE9" s="85">
        <f t="shared" ref="HE9" si="215">SUM(HE10:HE14)</f>
        <v>0</v>
      </c>
      <c r="HF9" s="85">
        <f t="shared" ref="HF9" si="216">SUM(HF10:HF14)</f>
        <v>0</v>
      </c>
      <c r="HG9" s="85">
        <f t="shared" ref="HG9" si="217">SUM(HG10:HG14)</f>
        <v>0</v>
      </c>
      <c r="HH9" s="85">
        <f t="shared" ref="HH9" si="218">SUM(HH10:HH14)</f>
        <v>0</v>
      </c>
      <c r="HI9" s="85">
        <f t="shared" ref="HI9" si="219">SUM(HI10:HI14)</f>
        <v>0</v>
      </c>
      <c r="HJ9" s="85">
        <f t="shared" ref="HJ9" si="220">SUM(HJ10:HJ14)</f>
        <v>0</v>
      </c>
      <c r="HK9" s="85">
        <f t="shared" ref="HK9" si="221">SUM(HK10:HK14)</f>
        <v>0</v>
      </c>
      <c r="HL9" s="85">
        <f t="shared" ref="HL9" si="222">SUM(HL10:HL14)</f>
        <v>0</v>
      </c>
      <c r="HM9" s="85">
        <f t="shared" ref="HM9" si="223">SUM(HM10:HM14)</f>
        <v>0</v>
      </c>
      <c r="HN9" s="85">
        <f t="shared" ref="HN9" si="224">SUM(HN10:HN14)</f>
        <v>0</v>
      </c>
      <c r="HO9" s="85">
        <f t="shared" ref="HO9" si="225">SUM(HO10:HO14)</f>
        <v>0</v>
      </c>
      <c r="HP9" s="85">
        <f t="shared" ref="HP9" si="226">SUM(HP10:HP14)</f>
        <v>0</v>
      </c>
      <c r="HQ9" s="85">
        <f t="shared" ref="HQ9" si="227">SUM(HQ10:HQ14)</f>
        <v>0</v>
      </c>
      <c r="HR9" s="187">
        <f t="shared" ref="HR9" si="228">SUM(HR10:HR14)</f>
        <v>0</v>
      </c>
      <c r="HS9" s="249">
        <v>0</v>
      </c>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207"/>
      <c r="OF9" s="207"/>
      <c r="OG9" s="207"/>
      <c r="OH9" s="207"/>
      <c r="OI9" s="207"/>
      <c r="OJ9" s="207"/>
      <c r="OK9" s="207"/>
      <c r="OL9" s="207"/>
      <c r="OM9" s="207"/>
      <c r="ON9" s="207"/>
      <c r="OO9" s="207"/>
      <c r="OP9" s="207"/>
      <c r="OQ9" s="207"/>
      <c r="OR9" s="207"/>
      <c r="OS9" s="207"/>
      <c r="OT9" s="207"/>
      <c r="OU9" s="207"/>
      <c r="OV9" s="207"/>
      <c r="OW9" s="207"/>
      <c r="OX9" s="207"/>
      <c r="OY9" s="207"/>
      <c r="OZ9" s="207"/>
      <c r="PA9" s="207"/>
      <c r="PB9" s="207"/>
      <c r="PC9" s="207"/>
      <c r="PD9" s="207"/>
      <c r="PE9" s="207"/>
      <c r="PF9" s="207"/>
      <c r="PG9" s="207"/>
      <c r="PH9" s="207"/>
      <c r="PI9" s="207"/>
      <c r="PJ9" s="207"/>
      <c r="PK9" s="207"/>
      <c r="PL9" s="207"/>
      <c r="PM9" s="207"/>
      <c r="PN9" s="207"/>
      <c r="PO9" s="207"/>
      <c r="PP9" s="207"/>
      <c r="PQ9" s="207"/>
      <c r="PR9" s="207"/>
      <c r="PS9" s="207"/>
      <c r="PT9" s="207"/>
      <c r="PU9" s="207"/>
      <c r="PV9" s="207"/>
      <c r="PW9" s="207"/>
      <c r="PX9" s="207"/>
      <c r="PY9" s="207"/>
      <c r="PZ9" s="207"/>
      <c r="QA9" s="207"/>
      <c r="QB9" s="207"/>
      <c r="QC9" s="207"/>
      <c r="QD9" s="207"/>
      <c r="QE9" s="207"/>
      <c r="QF9" s="207"/>
      <c r="QG9" s="207"/>
      <c r="QH9" s="207"/>
      <c r="QI9" s="207"/>
      <c r="QJ9" s="207"/>
      <c r="QK9" s="207"/>
      <c r="QL9" s="207"/>
      <c r="QM9" s="207"/>
      <c r="QN9" s="207"/>
      <c r="QO9" s="207"/>
      <c r="QP9" s="207"/>
      <c r="QQ9" s="207"/>
      <c r="QR9" s="207"/>
      <c r="QS9" s="207"/>
      <c r="QT9" s="207"/>
      <c r="QU9" s="207"/>
      <c r="QV9" s="207"/>
      <c r="QW9" s="207"/>
      <c r="QX9" s="207"/>
      <c r="QY9" s="207"/>
      <c r="QZ9" s="207"/>
      <c r="RA9" s="207"/>
      <c r="RB9" s="207"/>
      <c r="RC9" s="207"/>
      <c r="RD9" s="207"/>
      <c r="RE9" s="207"/>
      <c r="RF9" s="207"/>
      <c r="RG9" s="207"/>
      <c r="RH9" s="207"/>
      <c r="RI9" s="207"/>
      <c r="RJ9" s="207"/>
      <c r="RK9" s="207"/>
      <c r="RL9" s="207"/>
      <c r="RM9" s="207"/>
      <c r="RN9" s="207"/>
      <c r="RO9" s="207"/>
      <c r="RP9" s="207"/>
      <c r="RQ9" s="207"/>
      <c r="RR9" s="207"/>
      <c r="RS9" s="207"/>
      <c r="RT9" s="207"/>
      <c r="RU9" s="207"/>
      <c r="RV9" s="207"/>
      <c r="RW9" s="207"/>
      <c r="RX9" s="207"/>
      <c r="RY9" s="207"/>
      <c r="RZ9" s="207"/>
      <c r="SA9" s="207"/>
      <c r="SB9" s="207"/>
      <c r="SC9" s="207"/>
      <c r="SD9" s="207"/>
      <c r="SE9" s="207"/>
      <c r="SF9" s="207"/>
      <c r="SG9" s="207"/>
      <c r="SH9" s="207"/>
      <c r="SI9" s="207"/>
      <c r="SJ9" s="207"/>
      <c r="SK9" s="207"/>
      <c r="SL9" s="207"/>
      <c r="SM9" s="207"/>
      <c r="SN9" s="207"/>
      <c r="SO9" s="207"/>
      <c r="SP9" s="207"/>
      <c r="SQ9" s="207"/>
      <c r="SR9" s="207"/>
      <c r="SS9" s="207"/>
      <c r="ST9" s="207"/>
      <c r="SU9" s="207"/>
      <c r="SV9" s="207"/>
      <c r="SW9" s="207"/>
      <c r="SX9" s="207"/>
      <c r="SY9" s="207"/>
      <c r="SZ9" s="207"/>
      <c r="TA9" s="207"/>
      <c r="TB9" s="207"/>
      <c r="TC9" s="207"/>
      <c r="TD9" s="207"/>
      <c r="TE9" s="207"/>
      <c r="TF9" s="207"/>
      <c r="TG9" s="207"/>
      <c r="TH9" s="207"/>
      <c r="TI9" s="207"/>
      <c r="TJ9" s="207"/>
      <c r="TK9" s="207"/>
      <c r="TL9" s="207"/>
      <c r="TM9" s="207"/>
      <c r="TN9" s="207"/>
      <c r="TO9" s="207"/>
      <c r="TP9" s="207"/>
      <c r="TQ9" s="207"/>
      <c r="TR9" s="207"/>
      <c r="TS9" s="207"/>
      <c r="TT9" s="207"/>
      <c r="TU9" s="207"/>
      <c r="TV9" s="207"/>
      <c r="TW9" s="207"/>
      <c r="TX9" s="207"/>
      <c r="TY9" s="207"/>
      <c r="TZ9" s="207"/>
      <c r="UA9" s="207"/>
      <c r="UB9" s="207"/>
      <c r="UC9" s="207"/>
      <c r="UD9" s="207"/>
      <c r="UE9" s="207"/>
      <c r="UF9" s="207"/>
      <c r="UG9" s="207"/>
      <c r="UH9" s="207"/>
      <c r="UI9" s="207"/>
      <c r="UJ9" s="207"/>
      <c r="UK9" s="207"/>
      <c r="UL9" s="207"/>
      <c r="UM9" s="207"/>
      <c r="UN9" s="207"/>
      <c r="UO9" s="207"/>
      <c r="UP9" s="207"/>
      <c r="UQ9" s="207"/>
      <c r="UR9" s="207"/>
      <c r="US9" s="207"/>
      <c r="UT9" s="207"/>
      <c r="UU9" s="207"/>
      <c r="UV9" s="207"/>
      <c r="UW9" s="207"/>
      <c r="UX9" s="207"/>
      <c r="UY9" s="207"/>
      <c r="UZ9" s="207"/>
      <c r="VA9" s="207"/>
      <c r="VB9" s="207"/>
      <c r="VC9" s="207"/>
      <c r="VD9" s="207"/>
      <c r="VE9" s="207"/>
      <c r="VF9" s="207"/>
      <c r="VG9" s="207"/>
      <c r="VH9" s="207"/>
      <c r="VI9" s="207"/>
      <c r="VJ9" s="207"/>
      <c r="VK9" s="207"/>
      <c r="VL9" s="207"/>
      <c r="VM9" s="207"/>
      <c r="VN9" s="207"/>
      <c r="VO9" s="207"/>
      <c r="VP9" s="207"/>
      <c r="VQ9" s="207"/>
      <c r="VR9" s="207"/>
      <c r="VS9" s="207"/>
      <c r="VT9" s="207"/>
      <c r="VU9" s="207"/>
      <c r="VV9" s="207"/>
      <c r="VW9" s="207"/>
      <c r="VX9" s="207"/>
      <c r="VY9" s="207"/>
      <c r="VZ9" s="207"/>
      <c r="WA9" s="207"/>
      <c r="WB9" s="207"/>
      <c r="WC9" s="207"/>
      <c r="WD9" s="207"/>
      <c r="WE9" s="207"/>
      <c r="WF9" s="207"/>
      <c r="WG9" s="207"/>
      <c r="WH9" s="207"/>
      <c r="WI9" s="207"/>
      <c r="WJ9" s="207"/>
      <c r="WK9" s="207"/>
      <c r="WL9" s="207"/>
      <c r="WM9" s="207"/>
      <c r="WN9" s="207"/>
      <c r="WO9" s="207"/>
      <c r="WP9" s="207"/>
      <c r="WQ9" s="207"/>
      <c r="WR9" s="207"/>
      <c r="WS9" s="207"/>
      <c r="WT9" s="207"/>
      <c r="WU9" s="207"/>
      <c r="WV9" s="207"/>
      <c r="WW9" s="207"/>
      <c r="WX9" s="207"/>
      <c r="WY9" s="207"/>
      <c r="WZ9" s="207"/>
      <c r="XA9" s="207"/>
      <c r="XB9" s="207"/>
      <c r="XC9" s="207"/>
      <c r="XD9" s="207"/>
      <c r="XE9" s="207"/>
      <c r="XF9" s="207"/>
      <c r="XG9" s="207"/>
      <c r="XH9" s="207"/>
      <c r="XI9" s="207"/>
      <c r="XJ9" s="207"/>
      <c r="XK9" s="207"/>
      <c r="XL9" s="207"/>
      <c r="XM9" s="207"/>
      <c r="XN9" s="207"/>
      <c r="XO9" s="207"/>
      <c r="XP9" s="207"/>
      <c r="XQ9" s="207"/>
      <c r="XR9" s="207"/>
      <c r="XS9" s="207"/>
      <c r="XT9" s="207"/>
      <c r="XU9" s="207"/>
      <c r="XV9" s="207"/>
      <c r="XW9" s="207"/>
      <c r="XX9" s="207"/>
      <c r="XY9" s="207"/>
      <c r="XZ9" s="207"/>
      <c r="YA9" s="207"/>
      <c r="YB9" s="207"/>
      <c r="YC9" s="207"/>
      <c r="YD9" s="207"/>
      <c r="YE9" s="207"/>
      <c r="YF9" s="207"/>
      <c r="YG9" s="207"/>
      <c r="YH9" s="207"/>
      <c r="YI9" s="207"/>
      <c r="YJ9" s="207"/>
      <c r="YK9" s="207"/>
      <c r="YL9" s="207"/>
      <c r="YM9" s="207"/>
      <c r="YN9" s="207"/>
      <c r="YO9" s="207"/>
      <c r="YP9" s="207"/>
      <c r="YQ9" s="207"/>
      <c r="YR9" s="207"/>
      <c r="YS9" s="207"/>
      <c r="YT9" s="207"/>
      <c r="YU9" s="207"/>
      <c r="YV9" s="207"/>
      <c r="YW9" s="207"/>
      <c r="YX9" s="207"/>
      <c r="YY9" s="207"/>
      <c r="YZ9" s="207"/>
      <c r="ZA9" s="207"/>
      <c r="ZB9" s="207"/>
      <c r="ZC9" s="207"/>
      <c r="ZD9" s="207"/>
      <c r="ZE9" s="207"/>
      <c r="ZF9" s="207"/>
      <c r="ZG9" s="207"/>
      <c r="ZH9" s="207"/>
      <c r="ZI9" s="207"/>
      <c r="ZJ9" s="207"/>
      <c r="ZK9" s="207"/>
      <c r="ZL9" s="207"/>
      <c r="ZM9" s="207"/>
      <c r="ZN9" s="207"/>
      <c r="ZO9" s="207"/>
      <c r="ZP9" s="207"/>
      <c r="ZQ9" s="207"/>
      <c r="ZR9" s="207"/>
      <c r="ZS9" s="207"/>
      <c r="ZT9" s="207"/>
      <c r="ZU9" s="207"/>
      <c r="ZV9" s="207"/>
      <c r="ZW9" s="207"/>
      <c r="ZX9" s="207"/>
      <c r="ZY9" s="207"/>
      <c r="ZZ9" s="207"/>
      <c r="AAA9" s="207"/>
      <c r="AAB9" s="207"/>
      <c r="AAC9" s="198"/>
    </row>
    <row r="10" spans="1:705" ht="15" hidden="1" outlineLevel="1" x14ac:dyDescent="0.25">
      <c r="A10" s="82" t="s">
        <v>271</v>
      </c>
      <c r="B10" s="134" t="s">
        <v>317</v>
      </c>
      <c r="C10" s="137">
        <v>55000</v>
      </c>
      <c r="D10" s="83" t="s">
        <v>324</v>
      </c>
      <c r="E10" s="130">
        <v>8364.8122199999998</v>
      </c>
      <c r="F10" s="67" t="s">
        <v>15</v>
      </c>
      <c r="G10" s="67">
        <v>19</v>
      </c>
      <c r="H10" s="121"/>
      <c r="I10" s="84" t="s">
        <v>513</v>
      </c>
      <c r="J10" s="67" t="s">
        <v>279</v>
      </c>
      <c r="K10" s="82" t="s">
        <v>322</v>
      </c>
      <c r="L10" s="67" t="s">
        <v>323</v>
      </c>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174">
        <f t="shared" ref="EX10:EX14" si="229">SUM(M13:EW13)</f>
        <v>0</v>
      </c>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181">
        <f t="shared" ref="GH10:GH14" si="230">SUM(EY10:GG10)</f>
        <v>0</v>
      </c>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242">
        <f t="shared" ref="HR10:HR14" si="231">SUM(GI10:HQ10)</f>
        <v>0</v>
      </c>
      <c r="HS10" s="247">
        <v>0</v>
      </c>
    </row>
    <row r="11" spans="1:705" ht="25.5" hidden="1" outlineLevel="1" x14ac:dyDescent="0.25">
      <c r="A11" s="82" t="s">
        <v>271</v>
      </c>
      <c r="B11" s="143" t="s">
        <v>317</v>
      </c>
      <c r="C11" s="137">
        <v>1</v>
      </c>
      <c r="D11" s="83" t="s">
        <v>519</v>
      </c>
      <c r="E11" s="136">
        <v>1227.1090783996001</v>
      </c>
      <c r="F11" s="67">
        <v>1</v>
      </c>
      <c r="G11" s="67" t="s">
        <v>15</v>
      </c>
      <c r="H11" s="121"/>
      <c r="I11" s="91" t="s">
        <v>325</v>
      </c>
      <c r="J11" s="67" t="s">
        <v>279</v>
      </c>
      <c r="K11" s="67" t="s">
        <v>320</v>
      </c>
      <c r="L11" s="67" t="s">
        <v>323</v>
      </c>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174">
        <f t="shared" si="229"/>
        <v>0</v>
      </c>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181">
        <f t="shared" si="230"/>
        <v>0</v>
      </c>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242">
        <f t="shared" si="231"/>
        <v>0</v>
      </c>
      <c r="HS11" s="247">
        <v>0</v>
      </c>
    </row>
    <row r="12" spans="1:705" ht="15" hidden="1" outlineLevel="1" x14ac:dyDescent="0.25">
      <c r="A12" s="82" t="s">
        <v>271</v>
      </c>
      <c r="B12" s="143" t="s">
        <v>317</v>
      </c>
      <c r="C12" s="137">
        <f>11500*8</f>
        <v>92000</v>
      </c>
      <c r="D12" s="90" t="s">
        <v>324</v>
      </c>
      <c r="E12" s="136">
        <v>4476.3608634365501</v>
      </c>
      <c r="F12" s="67">
        <v>1</v>
      </c>
      <c r="G12" s="67">
        <v>19</v>
      </c>
      <c r="H12" s="121"/>
      <c r="I12" s="84" t="s">
        <v>326</v>
      </c>
      <c r="J12" s="67" t="s">
        <v>279</v>
      </c>
      <c r="K12" s="82" t="s">
        <v>322</v>
      </c>
      <c r="L12" s="67" t="s">
        <v>323</v>
      </c>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174">
        <f t="shared" si="229"/>
        <v>0</v>
      </c>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181">
        <f t="shared" si="230"/>
        <v>0</v>
      </c>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242">
        <f t="shared" si="231"/>
        <v>0</v>
      </c>
      <c r="HS12" s="247">
        <v>0</v>
      </c>
    </row>
    <row r="13" spans="1:705" ht="15" hidden="1" outlineLevel="1" x14ac:dyDescent="0.25">
      <c r="A13" s="82" t="s">
        <v>271</v>
      </c>
      <c r="B13" s="143" t="s">
        <v>317</v>
      </c>
      <c r="C13" s="137">
        <v>500</v>
      </c>
      <c r="D13" s="90" t="s">
        <v>324</v>
      </c>
      <c r="E13" s="136">
        <v>88.916072894579898</v>
      </c>
      <c r="F13" s="67">
        <v>1</v>
      </c>
      <c r="G13" s="67">
        <v>19</v>
      </c>
      <c r="H13" s="122"/>
      <c r="I13" s="84" t="s">
        <v>327</v>
      </c>
      <c r="J13" s="67" t="s">
        <v>279</v>
      </c>
      <c r="K13" s="82" t="s">
        <v>322</v>
      </c>
      <c r="L13" s="67" t="s">
        <v>7</v>
      </c>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174">
        <f t="shared" si="229"/>
        <v>0</v>
      </c>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181">
        <f t="shared" si="230"/>
        <v>0</v>
      </c>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242">
        <f t="shared" si="231"/>
        <v>0</v>
      </c>
      <c r="HS13" s="247">
        <v>0</v>
      </c>
    </row>
    <row r="14" spans="1:705" ht="15" hidden="1" outlineLevel="1" x14ac:dyDescent="0.25">
      <c r="A14" s="82" t="s">
        <v>271</v>
      </c>
      <c r="B14" s="143" t="s">
        <v>317</v>
      </c>
      <c r="C14" s="83">
        <v>200</v>
      </c>
      <c r="D14" s="90" t="s">
        <v>324</v>
      </c>
      <c r="E14" s="136">
        <v>615.80428531886901</v>
      </c>
      <c r="F14" s="67">
        <v>1</v>
      </c>
      <c r="G14" s="67">
        <v>19</v>
      </c>
      <c r="H14" s="121"/>
      <c r="I14" s="84" t="s">
        <v>328</v>
      </c>
      <c r="J14" s="67" t="s">
        <v>329</v>
      </c>
      <c r="K14" s="82" t="s">
        <v>330</v>
      </c>
      <c r="L14" s="67" t="s">
        <v>331</v>
      </c>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174">
        <f t="shared" si="229"/>
        <v>0</v>
      </c>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181">
        <f t="shared" si="230"/>
        <v>0</v>
      </c>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242">
        <f t="shared" si="231"/>
        <v>0</v>
      </c>
      <c r="HS14" s="247">
        <v>0</v>
      </c>
    </row>
    <row r="15" spans="1:705" s="87" customFormat="1" ht="15" hidden="1" outlineLevel="1" x14ac:dyDescent="0.25">
      <c r="A15" s="85" t="s">
        <v>271</v>
      </c>
      <c r="B15" s="85"/>
      <c r="C15" s="102"/>
      <c r="D15" s="102"/>
      <c r="E15" s="86"/>
      <c r="F15" s="88"/>
      <c r="G15" s="88"/>
      <c r="H15" s="86"/>
      <c r="I15" s="87" t="s">
        <v>332</v>
      </c>
      <c r="J15" s="88"/>
      <c r="K15" s="85"/>
      <c r="L15" s="88"/>
      <c r="M15" s="85">
        <f>SUM(M16:M19)</f>
        <v>0</v>
      </c>
      <c r="N15" s="85">
        <f t="shared" ref="N15:BY15" si="232">SUM(N16:N19)</f>
        <v>0</v>
      </c>
      <c r="O15" s="85">
        <f t="shared" si="232"/>
        <v>0</v>
      </c>
      <c r="P15" s="85">
        <f t="shared" si="232"/>
        <v>0</v>
      </c>
      <c r="Q15" s="85">
        <f t="shared" si="232"/>
        <v>0</v>
      </c>
      <c r="R15" s="85">
        <f t="shared" si="232"/>
        <v>0</v>
      </c>
      <c r="S15" s="85">
        <f t="shared" si="232"/>
        <v>0</v>
      </c>
      <c r="T15" s="85">
        <f t="shared" si="232"/>
        <v>0</v>
      </c>
      <c r="U15" s="85">
        <f t="shared" si="232"/>
        <v>0</v>
      </c>
      <c r="V15" s="85">
        <f t="shared" si="232"/>
        <v>0</v>
      </c>
      <c r="W15" s="85">
        <f t="shared" si="232"/>
        <v>0</v>
      </c>
      <c r="X15" s="85">
        <f t="shared" si="232"/>
        <v>0</v>
      </c>
      <c r="Y15" s="85">
        <f t="shared" si="232"/>
        <v>0</v>
      </c>
      <c r="Z15" s="85">
        <f t="shared" si="232"/>
        <v>0</v>
      </c>
      <c r="AA15" s="85">
        <f t="shared" si="232"/>
        <v>0</v>
      </c>
      <c r="AB15" s="85">
        <f t="shared" si="232"/>
        <v>0</v>
      </c>
      <c r="AC15" s="85">
        <f t="shared" si="232"/>
        <v>0</v>
      </c>
      <c r="AD15" s="85">
        <f t="shared" si="232"/>
        <v>0</v>
      </c>
      <c r="AE15" s="85">
        <f t="shared" si="232"/>
        <v>0</v>
      </c>
      <c r="AF15" s="85">
        <f t="shared" si="232"/>
        <v>0</v>
      </c>
      <c r="AG15" s="85">
        <f t="shared" si="232"/>
        <v>0</v>
      </c>
      <c r="AH15" s="85">
        <f t="shared" si="232"/>
        <v>0</v>
      </c>
      <c r="AI15" s="85">
        <f t="shared" si="232"/>
        <v>0</v>
      </c>
      <c r="AJ15" s="85">
        <f t="shared" si="232"/>
        <v>0</v>
      </c>
      <c r="AK15" s="85">
        <f t="shared" si="232"/>
        <v>0</v>
      </c>
      <c r="AL15" s="85">
        <f t="shared" si="232"/>
        <v>0</v>
      </c>
      <c r="AM15" s="85">
        <f t="shared" si="232"/>
        <v>0</v>
      </c>
      <c r="AN15" s="85">
        <f t="shared" si="232"/>
        <v>0</v>
      </c>
      <c r="AO15" s="85">
        <f t="shared" si="232"/>
        <v>0</v>
      </c>
      <c r="AP15" s="85">
        <f t="shared" si="232"/>
        <v>0</v>
      </c>
      <c r="AQ15" s="85">
        <f t="shared" si="232"/>
        <v>0</v>
      </c>
      <c r="AR15" s="85">
        <f t="shared" si="232"/>
        <v>0</v>
      </c>
      <c r="AS15" s="85">
        <f t="shared" si="232"/>
        <v>0</v>
      </c>
      <c r="AT15" s="85">
        <f t="shared" si="232"/>
        <v>0</v>
      </c>
      <c r="AU15" s="85">
        <f t="shared" si="232"/>
        <v>0</v>
      </c>
      <c r="AV15" s="85">
        <f t="shared" si="232"/>
        <v>0</v>
      </c>
      <c r="AW15" s="85">
        <f t="shared" si="232"/>
        <v>0</v>
      </c>
      <c r="AX15" s="85">
        <f t="shared" si="232"/>
        <v>0</v>
      </c>
      <c r="AY15" s="85">
        <f t="shared" si="232"/>
        <v>0</v>
      </c>
      <c r="AZ15" s="85">
        <f t="shared" si="232"/>
        <v>0</v>
      </c>
      <c r="BA15" s="85">
        <f t="shared" si="232"/>
        <v>0</v>
      </c>
      <c r="BB15" s="85">
        <f t="shared" si="232"/>
        <v>0</v>
      </c>
      <c r="BC15" s="85">
        <f t="shared" si="232"/>
        <v>0</v>
      </c>
      <c r="BD15" s="85">
        <f t="shared" si="232"/>
        <v>0</v>
      </c>
      <c r="BE15" s="85">
        <f t="shared" si="232"/>
        <v>0</v>
      </c>
      <c r="BF15" s="85">
        <f t="shared" si="232"/>
        <v>0</v>
      </c>
      <c r="BG15" s="85">
        <f t="shared" si="232"/>
        <v>0</v>
      </c>
      <c r="BH15" s="85">
        <f t="shared" si="232"/>
        <v>0</v>
      </c>
      <c r="BI15" s="85">
        <f t="shared" si="232"/>
        <v>0</v>
      </c>
      <c r="BJ15" s="85">
        <f t="shared" si="232"/>
        <v>0</v>
      </c>
      <c r="BK15" s="85">
        <f t="shared" si="232"/>
        <v>0</v>
      </c>
      <c r="BL15" s="85">
        <f t="shared" si="232"/>
        <v>0</v>
      </c>
      <c r="BM15" s="85">
        <f t="shared" si="232"/>
        <v>0</v>
      </c>
      <c r="BN15" s="85">
        <f t="shared" si="232"/>
        <v>0</v>
      </c>
      <c r="BO15" s="85">
        <f t="shared" si="232"/>
        <v>0</v>
      </c>
      <c r="BP15" s="85">
        <f t="shared" si="232"/>
        <v>0</v>
      </c>
      <c r="BQ15" s="85">
        <f t="shared" si="232"/>
        <v>0</v>
      </c>
      <c r="BR15" s="85">
        <f t="shared" si="232"/>
        <v>0</v>
      </c>
      <c r="BS15" s="85">
        <f t="shared" si="232"/>
        <v>0</v>
      </c>
      <c r="BT15" s="85">
        <f t="shared" si="232"/>
        <v>0</v>
      </c>
      <c r="BU15" s="85">
        <f t="shared" si="232"/>
        <v>0</v>
      </c>
      <c r="BV15" s="85">
        <f t="shared" si="232"/>
        <v>0</v>
      </c>
      <c r="BW15" s="85">
        <f t="shared" si="232"/>
        <v>0</v>
      </c>
      <c r="BX15" s="85">
        <f t="shared" si="232"/>
        <v>0</v>
      </c>
      <c r="BY15" s="85">
        <f t="shared" si="232"/>
        <v>0</v>
      </c>
      <c r="BZ15" s="85">
        <f t="shared" ref="BZ15:EK15" si="233">SUM(BZ16:BZ19)</f>
        <v>0</v>
      </c>
      <c r="CA15" s="85">
        <f t="shared" si="233"/>
        <v>0</v>
      </c>
      <c r="CB15" s="85">
        <f t="shared" si="233"/>
        <v>0</v>
      </c>
      <c r="CC15" s="85">
        <f t="shared" si="233"/>
        <v>0</v>
      </c>
      <c r="CD15" s="85">
        <f t="shared" si="233"/>
        <v>0</v>
      </c>
      <c r="CE15" s="85">
        <f t="shared" si="233"/>
        <v>0</v>
      </c>
      <c r="CF15" s="85">
        <f t="shared" si="233"/>
        <v>0</v>
      </c>
      <c r="CG15" s="85">
        <f t="shared" si="233"/>
        <v>0</v>
      </c>
      <c r="CH15" s="85">
        <f t="shared" si="233"/>
        <v>0</v>
      </c>
      <c r="CI15" s="85">
        <f t="shared" si="233"/>
        <v>0</v>
      </c>
      <c r="CJ15" s="85">
        <f t="shared" si="233"/>
        <v>0</v>
      </c>
      <c r="CK15" s="85">
        <f t="shared" si="233"/>
        <v>0</v>
      </c>
      <c r="CL15" s="85">
        <f t="shared" si="233"/>
        <v>0</v>
      </c>
      <c r="CM15" s="85">
        <f t="shared" si="233"/>
        <v>0</v>
      </c>
      <c r="CN15" s="85">
        <f t="shared" si="233"/>
        <v>0</v>
      </c>
      <c r="CO15" s="85">
        <f t="shared" si="233"/>
        <v>0</v>
      </c>
      <c r="CP15" s="85">
        <f t="shared" si="233"/>
        <v>0</v>
      </c>
      <c r="CQ15" s="85">
        <f t="shared" si="233"/>
        <v>0</v>
      </c>
      <c r="CR15" s="85">
        <f t="shared" si="233"/>
        <v>0</v>
      </c>
      <c r="CS15" s="85">
        <f t="shared" si="233"/>
        <v>0</v>
      </c>
      <c r="CT15" s="85">
        <f t="shared" si="233"/>
        <v>0</v>
      </c>
      <c r="CU15" s="85">
        <f t="shared" si="233"/>
        <v>0</v>
      </c>
      <c r="CV15" s="85">
        <f t="shared" si="233"/>
        <v>0</v>
      </c>
      <c r="CW15" s="85">
        <f t="shared" si="233"/>
        <v>0</v>
      </c>
      <c r="CX15" s="85">
        <f t="shared" si="233"/>
        <v>0</v>
      </c>
      <c r="CY15" s="85">
        <f t="shared" si="233"/>
        <v>0</v>
      </c>
      <c r="CZ15" s="85">
        <f t="shared" si="233"/>
        <v>0</v>
      </c>
      <c r="DA15" s="85">
        <f t="shared" si="233"/>
        <v>0</v>
      </c>
      <c r="DB15" s="85">
        <f t="shared" si="233"/>
        <v>0</v>
      </c>
      <c r="DC15" s="85">
        <f t="shared" si="233"/>
        <v>0</v>
      </c>
      <c r="DD15" s="85">
        <f t="shared" si="233"/>
        <v>0</v>
      </c>
      <c r="DE15" s="85">
        <f t="shared" si="233"/>
        <v>0</v>
      </c>
      <c r="DF15" s="85">
        <f t="shared" si="233"/>
        <v>0</v>
      </c>
      <c r="DG15" s="85">
        <f t="shared" si="233"/>
        <v>0</v>
      </c>
      <c r="DH15" s="85">
        <f t="shared" si="233"/>
        <v>0</v>
      </c>
      <c r="DI15" s="85">
        <f t="shared" si="233"/>
        <v>0</v>
      </c>
      <c r="DJ15" s="85">
        <f t="shared" si="233"/>
        <v>0</v>
      </c>
      <c r="DK15" s="85">
        <f t="shared" si="233"/>
        <v>0</v>
      </c>
      <c r="DL15" s="85">
        <f t="shared" si="233"/>
        <v>0</v>
      </c>
      <c r="DM15" s="85">
        <f t="shared" si="233"/>
        <v>0</v>
      </c>
      <c r="DN15" s="85">
        <f t="shared" si="233"/>
        <v>0</v>
      </c>
      <c r="DO15" s="85">
        <f t="shared" si="233"/>
        <v>0</v>
      </c>
      <c r="DP15" s="85">
        <f t="shared" si="233"/>
        <v>0</v>
      </c>
      <c r="DQ15" s="85">
        <f t="shared" si="233"/>
        <v>0</v>
      </c>
      <c r="DR15" s="85">
        <f t="shared" si="233"/>
        <v>0</v>
      </c>
      <c r="DS15" s="85">
        <f t="shared" si="233"/>
        <v>0</v>
      </c>
      <c r="DT15" s="85">
        <f t="shared" si="233"/>
        <v>0</v>
      </c>
      <c r="DU15" s="85">
        <f t="shared" si="233"/>
        <v>0</v>
      </c>
      <c r="DV15" s="85">
        <f t="shared" si="233"/>
        <v>0</v>
      </c>
      <c r="DW15" s="85">
        <f t="shared" si="233"/>
        <v>0</v>
      </c>
      <c r="DX15" s="85">
        <f t="shared" si="233"/>
        <v>0</v>
      </c>
      <c r="DY15" s="85">
        <f t="shared" si="233"/>
        <v>0</v>
      </c>
      <c r="DZ15" s="85">
        <f t="shared" si="233"/>
        <v>0</v>
      </c>
      <c r="EA15" s="85">
        <f t="shared" si="233"/>
        <v>0</v>
      </c>
      <c r="EB15" s="85">
        <f t="shared" si="233"/>
        <v>0</v>
      </c>
      <c r="EC15" s="85">
        <f t="shared" si="233"/>
        <v>0</v>
      </c>
      <c r="ED15" s="85">
        <f t="shared" si="233"/>
        <v>0</v>
      </c>
      <c r="EE15" s="85">
        <f t="shared" si="233"/>
        <v>0</v>
      </c>
      <c r="EF15" s="85">
        <f t="shared" si="233"/>
        <v>0</v>
      </c>
      <c r="EG15" s="85">
        <f t="shared" si="233"/>
        <v>0</v>
      </c>
      <c r="EH15" s="85">
        <f t="shared" si="233"/>
        <v>0</v>
      </c>
      <c r="EI15" s="85">
        <f t="shared" si="233"/>
        <v>0</v>
      </c>
      <c r="EJ15" s="85">
        <f t="shared" si="233"/>
        <v>0</v>
      </c>
      <c r="EK15" s="85">
        <f t="shared" si="233"/>
        <v>0</v>
      </c>
      <c r="EL15" s="85">
        <f t="shared" ref="EL15:EX15" si="234">SUM(EL16:EL19)</f>
        <v>0</v>
      </c>
      <c r="EM15" s="85">
        <f t="shared" si="234"/>
        <v>0</v>
      </c>
      <c r="EN15" s="85">
        <f t="shared" si="234"/>
        <v>0</v>
      </c>
      <c r="EO15" s="85">
        <f t="shared" si="234"/>
        <v>0</v>
      </c>
      <c r="EP15" s="85">
        <f t="shared" si="234"/>
        <v>0</v>
      </c>
      <c r="EQ15" s="85">
        <f t="shared" si="234"/>
        <v>0</v>
      </c>
      <c r="ER15" s="85">
        <f t="shared" si="234"/>
        <v>0</v>
      </c>
      <c r="ES15" s="85">
        <f t="shared" si="234"/>
        <v>0</v>
      </c>
      <c r="ET15" s="85">
        <f t="shared" si="234"/>
        <v>0</v>
      </c>
      <c r="EU15" s="85">
        <f t="shared" si="234"/>
        <v>0</v>
      </c>
      <c r="EV15" s="85">
        <f t="shared" si="234"/>
        <v>0</v>
      </c>
      <c r="EW15" s="85">
        <f t="shared" si="234"/>
        <v>0</v>
      </c>
      <c r="EX15" s="85">
        <f t="shared" si="234"/>
        <v>0</v>
      </c>
      <c r="EY15" s="85">
        <f t="shared" ref="EY15" si="235">SUM(EY16:EY19)</f>
        <v>0</v>
      </c>
      <c r="EZ15" s="85">
        <f t="shared" ref="EZ15" si="236">SUM(EZ16:EZ19)</f>
        <v>0</v>
      </c>
      <c r="FA15" s="85">
        <f t="shared" ref="FA15" si="237">SUM(FA16:FA19)</f>
        <v>0</v>
      </c>
      <c r="FB15" s="85">
        <f t="shared" ref="FB15" si="238">SUM(FB16:FB19)</f>
        <v>0</v>
      </c>
      <c r="FC15" s="85">
        <f t="shared" ref="FC15" si="239">SUM(FC16:FC19)</f>
        <v>0</v>
      </c>
      <c r="FD15" s="85">
        <f t="shared" ref="FD15" si="240">SUM(FD16:FD19)</f>
        <v>0</v>
      </c>
      <c r="FE15" s="85">
        <f t="shared" ref="FE15" si="241">SUM(FE16:FE19)</f>
        <v>0</v>
      </c>
      <c r="FF15" s="85">
        <f t="shared" ref="FF15" si="242">SUM(FF16:FF19)</f>
        <v>0</v>
      </c>
      <c r="FG15" s="85">
        <f t="shared" ref="FG15" si="243">SUM(FG16:FG19)</f>
        <v>0</v>
      </c>
      <c r="FH15" s="85">
        <f t="shared" ref="FH15" si="244">SUM(FH16:FH19)</f>
        <v>0</v>
      </c>
      <c r="FI15" s="85">
        <f t="shared" ref="FI15" si="245">SUM(FI16:FI19)</f>
        <v>0</v>
      </c>
      <c r="FJ15" s="85">
        <f t="shared" ref="FJ15" si="246">SUM(FJ16:FJ19)</f>
        <v>0</v>
      </c>
      <c r="FK15" s="85">
        <f t="shared" ref="FK15" si="247">SUM(FK16:FK19)</f>
        <v>0</v>
      </c>
      <c r="FL15" s="85">
        <f t="shared" ref="FL15" si="248">SUM(FL16:FL19)</f>
        <v>0</v>
      </c>
      <c r="FM15" s="85">
        <f t="shared" ref="FM15" si="249">SUM(FM16:FM19)</f>
        <v>0</v>
      </c>
      <c r="FN15" s="85">
        <f t="shared" ref="FN15" si="250">SUM(FN16:FN19)</f>
        <v>0</v>
      </c>
      <c r="FO15" s="85">
        <f t="shared" ref="FO15" si="251">SUM(FO16:FO19)</f>
        <v>0</v>
      </c>
      <c r="FP15" s="85">
        <f t="shared" ref="FP15" si="252">SUM(FP16:FP19)</f>
        <v>0</v>
      </c>
      <c r="FQ15" s="85">
        <f t="shared" ref="FQ15" si="253">SUM(FQ16:FQ19)</f>
        <v>0</v>
      </c>
      <c r="FR15" s="85">
        <f t="shared" ref="FR15" si="254">SUM(FR16:FR19)</f>
        <v>0</v>
      </c>
      <c r="FS15" s="85">
        <f t="shared" ref="FS15" si="255">SUM(FS16:FS19)</f>
        <v>0</v>
      </c>
      <c r="FT15" s="85">
        <f t="shared" ref="FT15" si="256">SUM(FT16:FT19)</f>
        <v>0</v>
      </c>
      <c r="FU15" s="85">
        <f t="shared" ref="FU15" si="257">SUM(FU16:FU19)</f>
        <v>0</v>
      </c>
      <c r="FV15" s="85">
        <f t="shared" ref="FV15" si="258">SUM(FV16:FV19)</f>
        <v>0</v>
      </c>
      <c r="FW15" s="85">
        <f t="shared" ref="FW15" si="259">SUM(FW16:FW19)</f>
        <v>0</v>
      </c>
      <c r="FX15" s="85">
        <f t="shared" ref="FX15" si="260">SUM(FX16:FX19)</f>
        <v>0</v>
      </c>
      <c r="FY15" s="85">
        <f t="shared" ref="FY15" si="261">SUM(FY16:FY19)</f>
        <v>0</v>
      </c>
      <c r="FZ15" s="85">
        <f t="shared" ref="FZ15" si="262">SUM(FZ16:FZ19)</f>
        <v>0</v>
      </c>
      <c r="GA15" s="85">
        <f t="shared" ref="GA15" si="263">SUM(GA16:GA19)</f>
        <v>0</v>
      </c>
      <c r="GB15" s="85">
        <f t="shared" ref="GB15" si="264">SUM(GB16:GB19)</f>
        <v>0</v>
      </c>
      <c r="GC15" s="85">
        <f t="shared" ref="GC15" si="265">SUM(GC16:GC19)</f>
        <v>0</v>
      </c>
      <c r="GD15" s="85">
        <f t="shared" ref="GD15" si="266">SUM(GD16:GD19)</f>
        <v>0</v>
      </c>
      <c r="GE15" s="85">
        <f t="shared" ref="GE15" si="267">SUM(GE16:GE19)</f>
        <v>0</v>
      </c>
      <c r="GF15" s="85">
        <f t="shared" ref="GF15" si="268">SUM(GF16:GF19)</f>
        <v>0</v>
      </c>
      <c r="GG15" s="85">
        <f t="shared" ref="GG15:GH15" si="269">SUM(GG16:GG19)</f>
        <v>0</v>
      </c>
      <c r="GH15" s="85">
        <f t="shared" si="269"/>
        <v>0</v>
      </c>
      <c r="GI15" s="85">
        <f t="shared" ref="GI15" si="270">SUM(GI16:GI19)</f>
        <v>0</v>
      </c>
      <c r="GJ15" s="85">
        <f t="shared" ref="GJ15" si="271">SUM(GJ16:GJ19)</f>
        <v>0</v>
      </c>
      <c r="GK15" s="85">
        <f t="shared" ref="GK15" si="272">SUM(GK16:GK19)</f>
        <v>0</v>
      </c>
      <c r="GL15" s="85">
        <f t="shared" ref="GL15" si="273">SUM(GL16:GL19)</f>
        <v>0</v>
      </c>
      <c r="GM15" s="85">
        <f t="shared" ref="GM15" si="274">SUM(GM16:GM19)</f>
        <v>0</v>
      </c>
      <c r="GN15" s="85">
        <f t="shared" ref="GN15" si="275">SUM(GN16:GN19)</f>
        <v>0</v>
      </c>
      <c r="GO15" s="85">
        <f t="shared" ref="GO15" si="276">SUM(GO16:GO19)</f>
        <v>0</v>
      </c>
      <c r="GP15" s="85">
        <f t="shared" ref="GP15" si="277">SUM(GP16:GP19)</f>
        <v>0</v>
      </c>
      <c r="GQ15" s="85">
        <f t="shared" ref="GQ15" si="278">SUM(GQ16:GQ19)</f>
        <v>0</v>
      </c>
      <c r="GR15" s="85">
        <f t="shared" ref="GR15" si="279">SUM(GR16:GR19)</f>
        <v>0</v>
      </c>
      <c r="GS15" s="85">
        <f t="shared" ref="GS15" si="280">SUM(GS16:GS19)</f>
        <v>0</v>
      </c>
      <c r="GT15" s="85">
        <f t="shared" ref="GT15" si="281">SUM(GT16:GT19)</f>
        <v>0</v>
      </c>
      <c r="GU15" s="85">
        <f t="shared" ref="GU15" si="282">SUM(GU16:GU19)</f>
        <v>0</v>
      </c>
      <c r="GV15" s="85">
        <f t="shared" ref="GV15" si="283">SUM(GV16:GV19)</f>
        <v>0</v>
      </c>
      <c r="GW15" s="85">
        <f t="shared" ref="GW15" si="284">SUM(GW16:GW19)</f>
        <v>0</v>
      </c>
      <c r="GX15" s="85">
        <f t="shared" ref="GX15" si="285">SUM(GX16:GX19)</f>
        <v>0</v>
      </c>
      <c r="GY15" s="85">
        <f t="shared" ref="GY15" si="286">SUM(GY16:GY19)</f>
        <v>0</v>
      </c>
      <c r="GZ15" s="85">
        <f t="shared" ref="GZ15" si="287">SUM(GZ16:GZ19)</f>
        <v>0</v>
      </c>
      <c r="HA15" s="85">
        <f t="shared" ref="HA15" si="288">SUM(HA16:HA19)</f>
        <v>0</v>
      </c>
      <c r="HB15" s="85">
        <f t="shared" ref="HB15" si="289">SUM(HB16:HB19)</f>
        <v>0</v>
      </c>
      <c r="HC15" s="85">
        <f t="shared" ref="HC15" si="290">SUM(HC16:HC19)</f>
        <v>0</v>
      </c>
      <c r="HD15" s="85">
        <f t="shared" ref="HD15" si="291">SUM(HD16:HD19)</f>
        <v>0</v>
      </c>
      <c r="HE15" s="85">
        <f t="shared" ref="HE15" si="292">SUM(HE16:HE19)</f>
        <v>0</v>
      </c>
      <c r="HF15" s="85">
        <f t="shared" ref="HF15" si="293">SUM(HF16:HF19)</f>
        <v>0</v>
      </c>
      <c r="HG15" s="85">
        <f t="shared" ref="HG15" si="294">SUM(HG16:HG19)</f>
        <v>0</v>
      </c>
      <c r="HH15" s="85">
        <f t="shared" ref="HH15" si="295">SUM(HH16:HH19)</f>
        <v>0</v>
      </c>
      <c r="HI15" s="85">
        <f t="shared" ref="HI15" si="296">SUM(HI16:HI19)</f>
        <v>0</v>
      </c>
      <c r="HJ15" s="85">
        <f t="shared" ref="HJ15" si="297">SUM(HJ16:HJ19)</f>
        <v>0</v>
      </c>
      <c r="HK15" s="85">
        <f t="shared" ref="HK15" si="298">SUM(HK16:HK19)</f>
        <v>0</v>
      </c>
      <c r="HL15" s="85">
        <f t="shared" ref="HL15" si="299">SUM(HL16:HL19)</f>
        <v>0</v>
      </c>
      <c r="HM15" s="85">
        <f t="shared" ref="HM15" si="300">SUM(HM16:HM19)</f>
        <v>0</v>
      </c>
      <c r="HN15" s="85">
        <f t="shared" ref="HN15" si="301">SUM(HN16:HN19)</f>
        <v>0</v>
      </c>
      <c r="HO15" s="85">
        <f t="shared" ref="HO15" si="302">SUM(HO16:HO19)</f>
        <v>0</v>
      </c>
      <c r="HP15" s="85">
        <f t="shared" ref="HP15" si="303">SUM(HP16:HP19)</f>
        <v>0</v>
      </c>
      <c r="HQ15" s="85">
        <f t="shared" ref="HQ15" si="304">SUM(HQ16:HQ19)</f>
        <v>0</v>
      </c>
      <c r="HR15" s="187">
        <f t="shared" ref="HR15" si="305">SUM(HR16:HR19)</f>
        <v>0</v>
      </c>
      <c r="HS15" s="249">
        <v>0</v>
      </c>
      <c r="HT15" s="207"/>
      <c r="HU15" s="207"/>
      <c r="HV15" s="207"/>
      <c r="HW15" s="207"/>
      <c r="HX15" s="207"/>
      <c r="HY15" s="207"/>
      <c r="HZ15" s="207"/>
      <c r="IA15" s="207"/>
      <c r="IB15" s="207"/>
      <c r="IC15" s="207"/>
      <c r="ID15" s="207"/>
      <c r="IE15" s="207"/>
      <c r="IF15" s="207"/>
      <c r="IG15" s="207"/>
      <c r="IH15" s="207"/>
      <c r="II15" s="207"/>
      <c r="IJ15" s="207"/>
      <c r="IK15" s="207"/>
      <c r="IL15" s="207"/>
      <c r="IM15" s="207"/>
      <c r="IN15" s="207"/>
      <c r="IO15" s="207"/>
      <c r="IP15" s="207"/>
      <c r="IQ15" s="207"/>
      <c r="IR15" s="207"/>
      <c r="IS15" s="207"/>
      <c r="IT15" s="207"/>
      <c r="IU15" s="207"/>
      <c r="IV15" s="207"/>
      <c r="IW15" s="207"/>
      <c r="IX15" s="207"/>
      <c r="IY15" s="207"/>
      <c r="IZ15" s="207"/>
      <c r="JA15" s="207"/>
      <c r="JB15" s="207"/>
      <c r="JC15" s="207"/>
      <c r="JD15" s="207"/>
      <c r="JE15" s="207"/>
      <c r="JF15" s="207"/>
      <c r="JG15" s="207"/>
      <c r="JH15" s="207"/>
      <c r="JI15" s="207"/>
      <c r="JJ15" s="207"/>
      <c r="JK15" s="207"/>
      <c r="JL15" s="207"/>
      <c r="JM15" s="207"/>
      <c r="JN15" s="207"/>
      <c r="JO15" s="207"/>
      <c r="JP15" s="207"/>
      <c r="JQ15" s="207"/>
      <c r="JR15" s="207"/>
      <c r="JS15" s="207"/>
      <c r="JT15" s="207"/>
      <c r="JU15" s="207"/>
      <c r="JV15" s="207"/>
      <c r="JW15" s="207"/>
      <c r="JX15" s="207"/>
      <c r="JY15" s="207"/>
      <c r="JZ15" s="207"/>
      <c r="KA15" s="207"/>
      <c r="KB15" s="207"/>
      <c r="KC15" s="207"/>
      <c r="KD15" s="207"/>
      <c r="KE15" s="207"/>
      <c r="KF15" s="207"/>
      <c r="KG15" s="207"/>
      <c r="KH15" s="207"/>
      <c r="KI15" s="207"/>
      <c r="KJ15" s="207"/>
      <c r="KK15" s="207"/>
      <c r="KL15" s="207"/>
      <c r="KM15" s="207"/>
      <c r="KN15" s="207"/>
      <c r="KO15" s="207"/>
      <c r="KP15" s="207"/>
      <c r="KQ15" s="207"/>
      <c r="KR15" s="207"/>
      <c r="KS15" s="207"/>
      <c r="KT15" s="207"/>
      <c r="KU15" s="207"/>
      <c r="KV15" s="207"/>
      <c r="KW15" s="207"/>
      <c r="KX15" s="207"/>
      <c r="KY15" s="207"/>
      <c r="KZ15" s="207"/>
      <c r="LA15" s="207"/>
      <c r="LB15" s="207"/>
      <c r="LC15" s="207"/>
      <c r="LD15" s="207"/>
      <c r="LE15" s="207"/>
      <c r="LF15" s="207"/>
      <c r="LG15" s="207"/>
      <c r="LH15" s="207"/>
      <c r="LI15" s="207"/>
      <c r="LJ15" s="207"/>
      <c r="LK15" s="207"/>
      <c r="LL15" s="207"/>
      <c r="LM15" s="207"/>
      <c r="LN15" s="207"/>
      <c r="LO15" s="207"/>
      <c r="LP15" s="207"/>
      <c r="LQ15" s="207"/>
      <c r="LR15" s="207"/>
      <c r="LS15" s="207"/>
      <c r="LT15" s="207"/>
      <c r="LU15" s="207"/>
      <c r="LV15" s="207"/>
      <c r="LW15" s="207"/>
      <c r="LX15" s="207"/>
      <c r="LY15" s="207"/>
      <c r="LZ15" s="207"/>
      <c r="MA15" s="207"/>
      <c r="MB15" s="207"/>
      <c r="MC15" s="207"/>
      <c r="MD15" s="207"/>
      <c r="ME15" s="207"/>
      <c r="MF15" s="207"/>
      <c r="MG15" s="207"/>
      <c r="MH15" s="207"/>
      <c r="MI15" s="207"/>
      <c r="MJ15" s="207"/>
      <c r="MK15" s="207"/>
      <c r="ML15" s="207"/>
      <c r="MM15" s="207"/>
      <c r="MN15" s="207"/>
      <c r="MO15" s="207"/>
      <c r="MP15" s="207"/>
      <c r="MQ15" s="207"/>
      <c r="MR15" s="207"/>
      <c r="MS15" s="207"/>
      <c r="MT15" s="207"/>
      <c r="MU15" s="207"/>
      <c r="MV15" s="207"/>
      <c r="MW15" s="207"/>
      <c r="MX15" s="207"/>
      <c r="MY15" s="207"/>
      <c r="MZ15" s="207"/>
      <c r="NA15" s="207"/>
      <c r="NB15" s="207"/>
      <c r="NC15" s="207"/>
      <c r="ND15" s="207"/>
      <c r="NE15" s="207"/>
      <c r="NF15" s="207"/>
      <c r="NG15" s="207"/>
      <c r="NH15" s="207"/>
      <c r="NI15" s="207"/>
      <c r="NJ15" s="207"/>
      <c r="NK15" s="207"/>
      <c r="NL15" s="207"/>
      <c r="NM15" s="207"/>
      <c r="NN15" s="207"/>
      <c r="NO15" s="207"/>
      <c r="NP15" s="207"/>
      <c r="NQ15" s="207"/>
      <c r="NR15" s="207"/>
      <c r="NS15" s="207"/>
      <c r="NT15" s="207"/>
      <c r="NU15" s="207"/>
      <c r="NV15" s="207"/>
      <c r="NW15" s="207"/>
      <c r="NX15" s="207"/>
      <c r="NY15" s="207"/>
      <c r="NZ15" s="207"/>
      <c r="OA15" s="207"/>
      <c r="OB15" s="207"/>
      <c r="OC15" s="207"/>
      <c r="OD15" s="207"/>
      <c r="OE15" s="207"/>
      <c r="OF15" s="207"/>
      <c r="OG15" s="207"/>
      <c r="OH15" s="207"/>
      <c r="OI15" s="207"/>
      <c r="OJ15" s="207"/>
      <c r="OK15" s="207"/>
      <c r="OL15" s="207"/>
      <c r="OM15" s="207"/>
      <c r="ON15" s="207"/>
      <c r="OO15" s="207"/>
      <c r="OP15" s="207"/>
      <c r="OQ15" s="207"/>
      <c r="OR15" s="207"/>
      <c r="OS15" s="207"/>
      <c r="OT15" s="207"/>
      <c r="OU15" s="207"/>
      <c r="OV15" s="207"/>
      <c r="OW15" s="207"/>
      <c r="OX15" s="207"/>
      <c r="OY15" s="207"/>
      <c r="OZ15" s="207"/>
      <c r="PA15" s="207"/>
      <c r="PB15" s="207"/>
      <c r="PC15" s="207"/>
      <c r="PD15" s="207"/>
      <c r="PE15" s="207"/>
      <c r="PF15" s="207"/>
      <c r="PG15" s="207"/>
      <c r="PH15" s="207"/>
      <c r="PI15" s="207"/>
      <c r="PJ15" s="207"/>
      <c r="PK15" s="207"/>
      <c r="PL15" s="207"/>
      <c r="PM15" s="207"/>
      <c r="PN15" s="207"/>
      <c r="PO15" s="207"/>
      <c r="PP15" s="207"/>
      <c r="PQ15" s="207"/>
      <c r="PR15" s="207"/>
      <c r="PS15" s="207"/>
      <c r="PT15" s="207"/>
      <c r="PU15" s="207"/>
      <c r="PV15" s="207"/>
      <c r="PW15" s="207"/>
      <c r="PX15" s="207"/>
      <c r="PY15" s="207"/>
      <c r="PZ15" s="207"/>
      <c r="QA15" s="207"/>
      <c r="QB15" s="207"/>
      <c r="QC15" s="207"/>
      <c r="QD15" s="207"/>
      <c r="QE15" s="207"/>
      <c r="QF15" s="207"/>
      <c r="QG15" s="207"/>
      <c r="QH15" s="207"/>
      <c r="QI15" s="207"/>
      <c r="QJ15" s="207"/>
      <c r="QK15" s="207"/>
      <c r="QL15" s="207"/>
      <c r="QM15" s="207"/>
      <c r="QN15" s="207"/>
      <c r="QO15" s="207"/>
      <c r="QP15" s="207"/>
      <c r="QQ15" s="207"/>
      <c r="QR15" s="207"/>
      <c r="QS15" s="207"/>
      <c r="QT15" s="207"/>
      <c r="QU15" s="207"/>
      <c r="QV15" s="207"/>
      <c r="QW15" s="207"/>
      <c r="QX15" s="207"/>
      <c r="QY15" s="207"/>
      <c r="QZ15" s="207"/>
      <c r="RA15" s="207"/>
      <c r="RB15" s="207"/>
      <c r="RC15" s="207"/>
      <c r="RD15" s="207"/>
      <c r="RE15" s="207"/>
      <c r="RF15" s="207"/>
      <c r="RG15" s="207"/>
      <c r="RH15" s="207"/>
      <c r="RI15" s="207"/>
      <c r="RJ15" s="207"/>
      <c r="RK15" s="207"/>
      <c r="RL15" s="207"/>
      <c r="RM15" s="207"/>
      <c r="RN15" s="207"/>
      <c r="RO15" s="207"/>
      <c r="RP15" s="207"/>
      <c r="RQ15" s="207"/>
      <c r="RR15" s="207"/>
      <c r="RS15" s="207"/>
      <c r="RT15" s="207"/>
      <c r="RU15" s="207"/>
      <c r="RV15" s="207"/>
      <c r="RW15" s="207"/>
      <c r="RX15" s="207"/>
      <c r="RY15" s="207"/>
      <c r="RZ15" s="207"/>
      <c r="SA15" s="207"/>
      <c r="SB15" s="207"/>
      <c r="SC15" s="207"/>
      <c r="SD15" s="207"/>
      <c r="SE15" s="207"/>
      <c r="SF15" s="207"/>
      <c r="SG15" s="207"/>
      <c r="SH15" s="207"/>
      <c r="SI15" s="207"/>
      <c r="SJ15" s="207"/>
      <c r="SK15" s="207"/>
      <c r="SL15" s="207"/>
      <c r="SM15" s="207"/>
      <c r="SN15" s="207"/>
      <c r="SO15" s="207"/>
      <c r="SP15" s="207"/>
      <c r="SQ15" s="207"/>
      <c r="SR15" s="207"/>
      <c r="SS15" s="207"/>
      <c r="ST15" s="207"/>
      <c r="SU15" s="207"/>
      <c r="SV15" s="207"/>
      <c r="SW15" s="207"/>
      <c r="SX15" s="207"/>
      <c r="SY15" s="207"/>
      <c r="SZ15" s="207"/>
      <c r="TA15" s="207"/>
      <c r="TB15" s="207"/>
      <c r="TC15" s="207"/>
      <c r="TD15" s="207"/>
      <c r="TE15" s="207"/>
      <c r="TF15" s="207"/>
      <c r="TG15" s="207"/>
      <c r="TH15" s="207"/>
      <c r="TI15" s="207"/>
      <c r="TJ15" s="207"/>
      <c r="TK15" s="207"/>
      <c r="TL15" s="207"/>
      <c r="TM15" s="207"/>
      <c r="TN15" s="207"/>
      <c r="TO15" s="207"/>
      <c r="TP15" s="207"/>
      <c r="TQ15" s="207"/>
      <c r="TR15" s="207"/>
      <c r="TS15" s="207"/>
      <c r="TT15" s="207"/>
      <c r="TU15" s="207"/>
      <c r="TV15" s="207"/>
      <c r="TW15" s="207"/>
      <c r="TX15" s="207"/>
      <c r="TY15" s="207"/>
      <c r="TZ15" s="207"/>
      <c r="UA15" s="207"/>
      <c r="UB15" s="207"/>
      <c r="UC15" s="207"/>
      <c r="UD15" s="207"/>
      <c r="UE15" s="207"/>
      <c r="UF15" s="207"/>
      <c r="UG15" s="207"/>
      <c r="UH15" s="207"/>
      <c r="UI15" s="207"/>
      <c r="UJ15" s="207"/>
      <c r="UK15" s="207"/>
      <c r="UL15" s="207"/>
      <c r="UM15" s="207"/>
      <c r="UN15" s="207"/>
      <c r="UO15" s="207"/>
      <c r="UP15" s="207"/>
      <c r="UQ15" s="207"/>
      <c r="UR15" s="207"/>
      <c r="US15" s="207"/>
      <c r="UT15" s="207"/>
      <c r="UU15" s="207"/>
      <c r="UV15" s="207"/>
      <c r="UW15" s="207"/>
      <c r="UX15" s="207"/>
      <c r="UY15" s="207"/>
      <c r="UZ15" s="207"/>
      <c r="VA15" s="207"/>
      <c r="VB15" s="207"/>
      <c r="VC15" s="207"/>
      <c r="VD15" s="207"/>
      <c r="VE15" s="207"/>
      <c r="VF15" s="207"/>
      <c r="VG15" s="207"/>
      <c r="VH15" s="207"/>
      <c r="VI15" s="207"/>
      <c r="VJ15" s="207"/>
      <c r="VK15" s="207"/>
      <c r="VL15" s="207"/>
      <c r="VM15" s="207"/>
      <c r="VN15" s="207"/>
      <c r="VO15" s="207"/>
      <c r="VP15" s="207"/>
      <c r="VQ15" s="207"/>
      <c r="VR15" s="207"/>
      <c r="VS15" s="207"/>
      <c r="VT15" s="207"/>
      <c r="VU15" s="207"/>
      <c r="VV15" s="207"/>
      <c r="VW15" s="207"/>
      <c r="VX15" s="207"/>
      <c r="VY15" s="207"/>
      <c r="VZ15" s="207"/>
      <c r="WA15" s="207"/>
      <c r="WB15" s="207"/>
      <c r="WC15" s="207"/>
      <c r="WD15" s="207"/>
      <c r="WE15" s="207"/>
      <c r="WF15" s="207"/>
      <c r="WG15" s="207"/>
      <c r="WH15" s="207"/>
      <c r="WI15" s="207"/>
      <c r="WJ15" s="207"/>
      <c r="WK15" s="207"/>
      <c r="WL15" s="207"/>
      <c r="WM15" s="207"/>
      <c r="WN15" s="207"/>
      <c r="WO15" s="207"/>
      <c r="WP15" s="207"/>
      <c r="WQ15" s="207"/>
      <c r="WR15" s="207"/>
      <c r="WS15" s="207"/>
      <c r="WT15" s="207"/>
      <c r="WU15" s="207"/>
      <c r="WV15" s="207"/>
      <c r="WW15" s="207"/>
      <c r="WX15" s="207"/>
      <c r="WY15" s="207"/>
      <c r="WZ15" s="207"/>
      <c r="XA15" s="207"/>
      <c r="XB15" s="207"/>
      <c r="XC15" s="207"/>
      <c r="XD15" s="207"/>
      <c r="XE15" s="207"/>
      <c r="XF15" s="207"/>
      <c r="XG15" s="207"/>
      <c r="XH15" s="207"/>
      <c r="XI15" s="207"/>
      <c r="XJ15" s="207"/>
      <c r="XK15" s="207"/>
      <c r="XL15" s="207"/>
      <c r="XM15" s="207"/>
      <c r="XN15" s="207"/>
      <c r="XO15" s="207"/>
      <c r="XP15" s="207"/>
      <c r="XQ15" s="207"/>
      <c r="XR15" s="207"/>
      <c r="XS15" s="207"/>
      <c r="XT15" s="207"/>
      <c r="XU15" s="207"/>
      <c r="XV15" s="207"/>
      <c r="XW15" s="207"/>
      <c r="XX15" s="207"/>
      <c r="XY15" s="207"/>
      <c r="XZ15" s="207"/>
      <c r="YA15" s="207"/>
      <c r="YB15" s="207"/>
      <c r="YC15" s="207"/>
      <c r="YD15" s="207"/>
      <c r="YE15" s="207"/>
      <c r="YF15" s="207"/>
      <c r="YG15" s="207"/>
      <c r="YH15" s="207"/>
      <c r="YI15" s="207"/>
      <c r="YJ15" s="207"/>
      <c r="YK15" s="207"/>
      <c r="YL15" s="207"/>
      <c r="YM15" s="207"/>
      <c r="YN15" s="207"/>
      <c r="YO15" s="207"/>
      <c r="YP15" s="207"/>
      <c r="YQ15" s="207"/>
      <c r="YR15" s="207"/>
      <c r="YS15" s="207"/>
      <c r="YT15" s="207"/>
      <c r="YU15" s="207"/>
      <c r="YV15" s="207"/>
      <c r="YW15" s="207"/>
      <c r="YX15" s="207"/>
      <c r="YY15" s="207"/>
      <c r="YZ15" s="207"/>
      <c r="ZA15" s="207"/>
      <c r="ZB15" s="207"/>
      <c r="ZC15" s="207"/>
      <c r="ZD15" s="207"/>
      <c r="ZE15" s="207"/>
      <c r="ZF15" s="207"/>
      <c r="ZG15" s="207"/>
      <c r="ZH15" s="207"/>
      <c r="ZI15" s="207"/>
      <c r="ZJ15" s="207"/>
      <c r="ZK15" s="207"/>
      <c r="ZL15" s="207"/>
      <c r="ZM15" s="207"/>
      <c r="ZN15" s="207"/>
      <c r="ZO15" s="207"/>
      <c r="ZP15" s="207"/>
      <c r="ZQ15" s="207"/>
      <c r="ZR15" s="207"/>
      <c r="ZS15" s="207"/>
      <c r="ZT15" s="207"/>
      <c r="ZU15" s="207"/>
      <c r="ZV15" s="207"/>
      <c r="ZW15" s="207"/>
      <c r="ZX15" s="207"/>
      <c r="ZY15" s="207"/>
      <c r="ZZ15" s="207"/>
      <c r="AAA15" s="207"/>
      <c r="AAB15" s="207"/>
      <c r="AAC15" s="198"/>
    </row>
    <row r="16" spans="1:705" ht="15" hidden="1" outlineLevel="1" x14ac:dyDescent="0.25">
      <c r="A16" s="82" t="s">
        <v>271</v>
      </c>
      <c r="B16" s="82" t="s">
        <v>317</v>
      </c>
      <c r="C16" s="137">
        <v>1136.19</v>
      </c>
      <c r="D16" s="90" t="s">
        <v>324</v>
      </c>
      <c r="E16" s="136">
        <v>27.3105597581505</v>
      </c>
      <c r="F16" s="67" t="s">
        <v>15</v>
      </c>
      <c r="G16" s="67">
        <v>13</v>
      </c>
      <c r="H16" s="121"/>
      <c r="I16" s="84" t="s">
        <v>260</v>
      </c>
      <c r="J16" s="67" t="s">
        <v>329</v>
      </c>
      <c r="K16" s="82" t="s">
        <v>322</v>
      </c>
      <c r="L16" s="67" t="s">
        <v>257</v>
      </c>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174">
        <f t="shared" ref="EX16:EX18" si="306">SUM(M19:EW19)</f>
        <v>0</v>
      </c>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181">
        <f t="shared" ref="GH16:GH19" si="307">SUM(EY16:GG16)</f>
        <v>0</v>
      </c>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242">
        <f t="shared" ref="HR16:HR19" si="308">SUM(GI16:HQ16)</f>
        <v>0</v>
      </c>
      <c r="HS16" s="247">
        <v>0</v>
      </c>
    </row>
    <row r="17" spans="1:705" ht="15" hidden="1" outlineLevel="1" x14ac:dyDescent="0.25">
      <c r="A17" s="82" t="s">
        <v>271</v>
      </c>
      <c r="B17" s="82" t="s">
        <v>317</v>
      </c>
      <c r="C17" s="137">
        <v>3800</v>
      </c>
      <c r="D17" s="90" t="s">
        <v>324</v>
      </c>
      <c r="E17" s="136">
        <v>91.340468654865802</v>
      </c>
      <c r="F17" s="67" t="s">
        <v>15</v>
      </c>
      <c r="G17" s="67">
        <v>13</v>
      </c>
      <c r="H17" s="121"/>
      <c r="I17" s="84" t="s">
        <v>333</v>
      </c>
      <c r="J17" s="67" t="s">
        <v>329</v>
      </c>
      <c r="K17" s="82" t="s">
        <v>322</v>
      </c>
      <c r="L17" s="67" t="s">
        <v>257</v>
      </c>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174">
        <f t="shared" si="306"/>
        <v>0</v>
      </c>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181">
        <f t="shared" si="307"/>
        <v>0</v>
      </c>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242">
        <f t="shared" si="308"/>
        <v>0</v>
      </c>
      <c r="HS17" s="247">
        <v>0</v>
      </c>
    </row>
    <row r="18" spans="1:705" ht="15" hidden="1" outlineLevel="1" x14ac:dyDescent="0.25">
      <c r="A18" s="82" t="s">
        <v>271</v>
      </c>
      <c r="B18" s="82" t="s">
        <v>317</v>
      </c>
      <c r="C18" s="137">
        <v>4600</v>
      </c>
      <c r="D18" s="90" t="s">
        <v>324</v>
      </c>
      <c r="E18" s="136">
        <v>110.57004100325901</v>
      </c>
      <c r="F18" s="67" t="s">
        <v>15</v>
      </c>
      <c r="G18" s="67">
        <v>13</v>
      </c>
      <c r="H18" s="121"/>
      <c r="I18" s="84" t="s">
        <v>334</v>
      </c>
      <c r="J18" s="67" t="s">
        <v>329</v>
      </c>
      <c r="K18" s="82" t="s">
        <v>322</v>
      </c>
      <c r="L18" s="67" t="s">
        <v>257</v>
      </c>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174">
        <f t="shared" si="306"/>
        <v>0</v>
      </c>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181">
        <f t="shared" si="307"/>
        <v>0</v>
      </c>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242">
        <f t="shared" si="308"/>
        <v>0</v>
      </c>
      <c r="HS18" s="247">
        <v>0</v>
      </c>
    </row>
    <row r="19" spans="1:705" ht="15" hidden="1" outlineLevel="1" x14ac:dyDescent="0.25">
      <c r="A19" s="82" t="s">
        <v>271</v>
      </c>
      <c r="B19" s="82" t="s">
        <v>317</v>
      </c>
      <c r="C19" s="137">
        <f>4250+830</f>
        <v>5080</v>
      </c>
      <c r="D19" s="90" t="s">
        <v>324</v>
      </c>
      <c r="E19" s="136">
        <v>122.107784412294</v>
      </c>
      <c r="F19" s="67" t="s">
        <v>15</v>
      </c>
      <c r="G19" s="67">
        <v>13</v>
      </c>
      <c r="H19" s="121"/>
      <c r="I19" s="84" t="s">
        <v>335</v>
      </c>
      <c r="J19" s="67" t="s">
        <v>329</v>
      </c>
      <c r="K19" s="82" t="s">
        <v>322</v>
      </c>
      <c r="L19" s="67" t="s">
        <v>257</v>
      </c>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174">
        <f>SUM(M23:EW23)</f>
        <v>0</v>
      </c>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181">
        <f t="shared" si="307"/>
        <v>0</v>
      </c>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242">
        <f t="shared" si="308"/>
        <v>0</v>
      </c>
      <c r="HS19" s="247">
        <v>0</v>
      </c>
    </row>
    <row r="20" spans="1:705" s="87" customFormat="1" ht="15" hidden="1" outlineLevel="1" x14ac:dyDescent="0.25">
      <c r="A20" s="85" t="s">
        <v>271</v>
      </c>
      <c r="B20" s="85"/>
      <c r="C20" s="102"/>
      <c r="D20" s="102"/>
      <c r="E20" s="86"/>
      <c r="F20" s="88"/>
      <c r="G20" s="88"/>
      <c r="H20" s="86"/>
      <c r="I20" s="87" t="s">
        <v>336</v>
      </c>
      <c r="J20" s="88"/>
      <c r="K20" s="85"/>
      <c r="L20" s="88"/>
      <c r="M20" s="85">
        <f>SUM(M21)</f>
        <v>0</v>
      </c>
      <c r="N20" s="85">
        <f t="shared" ref="N20:BY20" si="309">SUM(N21)</f>
        <v>0</v>
      </c>
      <c r="O20" s="85">
        <f t="shared" si="309"/>
        <v>0</v>
      </c>
      <c r="P20" s="85">
        <f t="shared" si="309"/>
        <v>0</v>
      </c>
      <c r="Q20" s="85">
        <f t="shared" si="309"/>
        <v>0</v>
      </c>
      <c r="R20" s="85">
        <f t="shared" si="309"/>
        <v>0</v>
      </c>
      <c r="S20" s="85">
        <f t="shared" si="309"/>
        <v>0</v>
      </c>
      <c r="T20" s="85">
        <f t="shared" si="309"/>
        <v>0</v>
      </c>
      <c r="U20" s="85">
        <f t="shared" si="309"/>
        <v>0</v>
      </c>
      <c r="V20" s="85">
        <f t="shared" si="309"/>
        <v>0</v>
      </c>
      <c r="W20" s="85">
        <f t="shared" si="309"/>
        <v>0</v>
      </c>
      <c r="X20" s="85">
        <f t="shared" si="309"/>
        <v>0</v>
      </c>
      <c r="Y20" s="85">
        <f t="shared" si="309"/>
        <v>0</v>
      </c>
      <c r="Z20" s="85">
        <f t="shared" si="309"/>
        <v>0</v>
      </c>
      <c r="AA20" s="85">
        <f t="shared" si="309"/>
        <v>0</v>
      </c>
      <c r="AB20" s="85">
        <f t="shared" si="309"/>
        <v>0</v>
      </c>
      <c r="AC20" s="85">
        <f t="shared" si="309"/>
        <v>0</v>
      </c>
      <c r="AD20" s="85">
        <f t="shared" si="309"/>
        <v>0</v>
      </c>
      <c r="AE20" s="85">
        <f t="shared" si="309"/>
        <v>0</v>
      </c>
      <c r="AF20" s="85">
        <f t="shared" si="309"/>
        <v>0</v>
      </c>
      <c r="AG20" s="85">
        <f t="shared" si="309"/>
        <v>0</v>
      </c>
      <c r="AH20" s="85">
        <f t="shared" si="309"/>
        <v>0</v>
      </c>
      <c r="AI20" s="85">
        <f t="shared" si="309"/>
        <v>0</v>
      </c>
      <c r="AJ20" s="85">
        <f t="shared" si="309"/>
        <v>0</v>
      </c>
      <c r="AK20" s="85">
        <f t="shared" si="309"/>
        <v>0</v>
      </c>
      <c r="AL20" s="85">
        <f t="shared" si="309"/>
        <v>0</v>
      </c>
      <c r="AM20" s="85">
        <f t="shared" si="309"/>
        <v>0</v>
      </c>
      <c r="AN20" s="85">
        <f t="shared" si="309"/>
        <v>0</v>
      </c>
      <c r="AO20" s="85">
        <f t="shared" si="309"/>
        <v>0</v>
      </c>
      <c r="AP20" s="85">
        <f t="shared" si="309"/>
        <v>0</v>
      </c>
      <c r="AQ20" s="85">
        <f t="shared" si="309"/>
        <v>0</v>
      </c>
      <c r="AR20" s="85">
        <f t="shared" si="309"/>
        <v>0</v>
      </c>
      <c r="AS20" s="85">
        <f t="shared" si="309"/>
        <v>0</v>
      </c>
      <c r="AT20" s="85">
        <f t="shared" si="309"/>
        <v>0</v>
      </c>
      <c r="AU20" s="85">
        <f t="shared" si="309"/>
        <v>0</v>
      </c>
      <c r="AV20" s="85">
        <f t="shared" si="309"/>
        <v>0</v>
      </c>
      <c r="AW20" s="85">
        <f t="shared" si="309"/>
        <v>0</v>
      </c>
      <c r="AX20" s="85">
        <f t="shared" si="309"/>
        <v>0</v>
      </c>
      <c r="AY20" s="85">
        <f t="shared" si="309"/>
        <v>0</v>
      </c>
      <c r="AZ20" s="85">
        <f t="shared" si="309"/>
        <v>0</v>
      </c>
      <c r="BA20" s="85">
        <f t="shared" si="309"/>
        <v>0</v>
      </c>
      <c r="BB20" s="85">
        <f t="shared" si="309"/>
        <v>0</v>
      </c>
      <c r="BC20" s="85">
        <f t="shared" si="309"/>
        <v>0</v>
      </c>
      <c r="BD20" s="85">
        <f t="shared" si="309"/>
        <v>0</v>
      </c>
      <c r="BE20" s="85">
        <f t="shared" si="309"/>
        <v>0</v>
      </c>
      <c r="BF20" s="85">
        <f t="shared" si="309"/>
        <v>0</v>
      </c>
      <c r="BG20" s="85">
        <f t="shared" si="309"/>
        <v>0</v>
      </c>
      <c r="BH20" s="85">
        <f t="shared" si="309"/>
        <v>0</v>
      </c>
      <c r="BI20" s="85">
        <f t="shared" si="309"/>
        <v>0</v>
      </c>
      <c r="BJ20" s="85">
        <f t="shared" si="309"/>
        <v>0</v>
      </c>
      <c r="BK20" s="85">
        <f t="shared" si="309"/>
        <v>0</v>
      </c>
      <c r="BL20" s="85">
        <f t="shared" si="309"/>
        <v>0</v>
      </c>
      <c r="BM20" s="85">
        <f t="shared" si="309"/>
        <v>0</v>
      </c>
      <c r="BN20" s="85">
        <f t="shared" si="309"/>
        <v>0</v>
      </c>
      <c r="BO20" s="85">
        <f t="shared" si="309"/>
        <v>0</v>
      </c>
      <c r="BP20" s="85">
        <f t="shared" si="309"/>
        <v>0</v>
      </c>
      <c r="BQ20" s="85">
        <f t="shared" si="309"/>
        <v>0</v>
      </c>
      <c r="BR20" s="85">
        <f t="shared" si="309"/>
        <v>0</v>
      </c>
      <c r="BS20" s="85">
        <f t="shared" si="309"/>
        <v>0</v>
      </c>
      <c r="BT20" s="85">
        <f t="shared" si="309"/>
        <v>0</v>
      </c>
      <c r="BU20" s="85">
        <f t="shared" si="309"/>
        <v>0</v>
      </c>
      <c r="BV20" s="85">
        <f t="shared" si="309"/>
        <v>0</v>
      </c>
      <c r="BW20" s="85">
        <f t="shared" si="309"/>
        <v>0</v>
      </c>
      <c r="BX20" s="85">
        <f t="shared" si="309"/>
        <v>0</v>
      </c>
      <c r="BY20" s="85">
        <f t="shared" si="309"/>
        <v>0</v>
      </c>
      <c r="BZ20" s="85">
        <f t="shared" ref="BZ20:EK20" si="310">SUM(BZ21)</f>
        <v>0</v>
      </c>
      <c r="CA20" s="85">
        <f t="shared" si="310"/>
        <v>0</v>
      </c>
      <c r="CB20" s="85">
        <f t="shared" si="310"/>
        <v>0</v>
      </c>
      <c r="CC20" s="85">
        <f t="shared" si="310"/>
        <v>0</v>
      </c>
      <c r="CD20" s="85">
        <f t="shared" si="310"/>
        <v>0</v>
      </c>
      <c r="CE20" s="85">
        <f t="shared" si="310"/>
        <v>0</v>
      </c>
      <c r="CF20" s="85">
        <f t="shared" si="310"/>
        <v>0</v>
      </c>
      <c r="CG20" s="85">
        <f t="shared" si="310"/>
        <v>0</v>
      </c>
      <c r="CH20" s="85">
        <f t="shared" si="310"/>
        <v>0</v>
      </c>
      <c r="CI20" s="85">
        <f t="shared" si="310"/>
        <v>0</v>
      </c>
      <c r="CJ20" s="85">
        <f t="shared" si="310"/>
        <v>0</v>
      </c>
      <c r="CK20" s="85">
        <f t="shared" si="310"/>
        <v>0</v>
      </c>
      <c r="CL20" s="85">
        <f t="shared" si="310"/>
        <v>0</v>
      </c>
      <c r="CM20" s="85">
        <f t="shared" si="310"/>
        <v>0</v>
      </c>
      <c r="CN20" s="85">
        <f t="shared" si="310"/>
        <v>0</v>
      </c>
      <c r="CO20" s="85">
        <f t="shared" si="310"/>
        <v>0</v>
      </c>
      <c r="CP20" s="85">
        <f t="shared" si="310"/>
        <v>0</v>
      </c>
      <c r="CQ20" s="85">
        <f t="shared" si="310"/>
        <v>0</v>
      </c>
      <c r="CR20" s="85">
        <f t="shared" si="310"/>
        <v>0</v>
      </c>
      <c r="CS20" s="85">
        <f t="shared" si="310"/>
        <v>0</v>
      </c>
      <c r="CT20" s="85">
        <f t="shared" si="310"/>
        <v>0</v>
      </c>
      <c r="CU20" s="85">
        <f t="shared" si="310"/>
        <v>0</v>
      </c>
      <c r="CV20" s="85">
        <f t="shared" si="310"/>
        <v>0</v>
      </c>
      <c r="CW20" s="85">
        <f t="shared" si="310"/>
        <v>0</v>
      </c>
      <c r="CX20" s="85">
        <f t="shared" si="310"/>
        <v>0</v>
      </c>
      <c r="CY20" s="85">
        <f t="shared" si="310"/>
        <v>0</v>
      </c>
      <c r="CZ20" s="85">
        <f t="shared" si="310"/>
        <v>0</v>
      </c>
      <c r="DA20" s="85">
        <f t="shared" si="310"/>
        <v>0</v>
      </c>
      <c r="DB20" s="85">
        <f t="shared" si="310"/>
        <v>0</v>
      </c>
      <c r="DC20" s="85">
        <f t="shared" si="310"/>
        <v>0</v>
      </c>
      <c r="DD20" s="85">
        <f t="shared" si="310"/>
        <v>0</v>
      </c>
      <c r="DE20" s="85">
        <f t="shared" si="310"/>
        <v>0</v>
      </c>
      <c r="DF20" s="85">
        <f t="shared" si="310"/>
        <v>0</v>
      </c>
      <c r="DG20" s="85">
        <f t="shared" si="310"/>
        <v>0</v>
      </c>
      <c r="DH20" s="85">
        <f t="shared" si="310"/>
        <v>0</v>
      </c>
      <c r="DI20" s="85">
        <f t="shared" si="310"/>
        <v>0</v>
      </c>
      <c r="DJ20" s="85">
        <f t="shared" si="310"/>
        <v>0</v>
      </c>
      <c r="DK20" s="85">
        <f t="shared" si="310"/>
        <v>0</v>
      </c>
      <c r="DL20" s="85">
        <f t="shared" si="310"/>
        <v>0</v>
      </c>
      <c r="DM20" s="85">
        <f t="shared" si="310"/>
        <v>0</v>
      </c>
      <c r="DN20" s="85">
        <f t="shared" si="310"/>
        <v>0</v>
      </c>
      <c r="DO20" s="85">
        <f t="shared" si="310"/>
        <v>0</v>
      </c>
      <c r="DP20" s="85">
        <f t="shared" si="310"/>
        <v>0</v>
      </c>
      <c r="DQ20" s="85">
        <f t="shared" si="310"/>
        <v>0</v>
      </c>
      <c r="DR20" s="85">
        <f t="shared" si="310"/>
        <v>0</v>
      </c>
      <c r="DS20" s="85">
        <f t="shared" si="310"/>
        <v>0</v>
      </c>
      <c r="DT20" s="85">
        <f t="shared" si="310"/>
        <v>0</v>
      </c>
      <c r="DU20" s="85">
        <f t="shared" si="310"/>
        <v>0</v>
      </c>
      <c r="DV20" s="85">
        <f t="shared" si="310"/>
        <v>0</v>
      </c>
      <c r="DW20" s="85">
        <f t="shared" si="310"/>
        <v>0</v>
      </c>
      <c r="DX20" s="85">
        <f t="shared" si="310"/>
        <v>0</v>
      </c>
      <c r="DY20" s="85">
        <f t="shared" si="310"/>
        <v>0</v>
      </c>
      <c r="DZ20" s="85">
        <f t="shared" si="310"/>
        <v>0</v>
      </c>
      <c r="EA20" s="85">
        <f t="shared" si="310"/>
        <v>0</v>
      </c>
      <c r="EB20" s="85">
        <f t="shared" si="310"/>
        <v>0</v>
      </c>
      <c r="EC20" s="85">
        <f t="shared" si="310"/>
        <v>0</v>
      </c>
      <c r="ED20" s="85">
        <f t="shared" si="310"/>
        <v>0</v>
      </c>
      <c r="EE20" s="85">
        <f t="shared" si="310"/>
        <v>0</v>
      </c>
      <c r="EF20" s="85">
        <f t="shared" si="310"/>
        <v>0</v>
      </c>
      <c r="EG20" s="85">
        <f t="shared" si="310"/>
        <v>0</v>
      </c>
      <c r="EH20" s="85">
        <f t="shared" si="310"/>
        <v>0</v>
      </c>
      <c r="EI20" s="85">
        <f t="shared" si="310"/>
        <v>0</v>
      </c>
      <c r="EJ20" s="85">
        <f t="shared" si="310"/>
        <v>0</v>
      </c>
      <c r="EK20" s="85">
        <f t="shared" si="310"/>
        <v>0</v>
      </c>
      <c r="EL20" s="85">
        <f t="shared" ref="EL20:EX20" si="311">SUM(EL21)</f>
        <v>0</v>
      </c>
      <c r="EM20" s="85">
        <f t="shared" si="311"/>
        <v>0</v>
      </c>
      <c r="EN20" s="85">
        <f t="shared" si="311"/>
        <v>0</v>
      </c>
      <c r="EO20" s="85">
        <f t="shared" si="311"/>
        <v>0</v>
      </c>
      <c r="EP20" s="85">
        <f t="shared" si="311"/>
        <v>0</v>
      </c>
      <c r="EQ20" s="85">
        <f t="shared" si="311"/>
        <v>0</v>
      </c>
      <c r="ER20" s="85">
        <f t="shared" si="311"/>
        <v>0</v>
      </c>
      <c r="ES20" s="85">
        <f t="shared" si="311"/>
        <v>0</v>
      </c>
      <c r="ET20" s="85">
        <f t="shared" si="311"/>
        <v>0</v>
      </c>
      <c r="EU20" s="85">
        <f t="shared" si="311"/>
        <v>0</v>
      </c>
      <c r="EV20" s="85">
        <f t="shared" si="311"/>
        <v>0</v>
      </c>
      <c r="EW20" s="85">
        <f t="shared" si="311"/>
        <v>0</v>
      </c>
      <c r="EX20" s="85">
        <f t="shared" si="311"/>
        <v>0</v>
      </c>
      <c r="EY20" s="85">
        <f t="shared" ref="EY20" si="312">SUM(EY21)</f>
        <v>0</v>
      </c>
      <c r="EZ20" s="85">
        <f t="shared" ref="EZ20" si="313">SUM(EZ21)</f>
        <v>0</v>
      </c>
      <c r="FA20" s="85">
        <f t="shared" ref="FA20" si="314">SUM(FA21)</f>
        <v>0</v>
      </c>
      <c r="FB20" s="85">
        <f t="shared" ref="FB20" si="315">SUM(FB21)</f>
        <v>0</v>
      </c>
      <c r="FC20" s="85">
        <f t="shared" ref="FC20" si="316">SUM(FC21)</f>
        <v>0</v>
      </c>
      <c r="FD20" s="85">
        <f t="shared" ref="FD20" si="317">SUM(FD21)</f>
        <v>0</v>
      </c>
      <c r="FE20" s="85">
        <f t="shared" ref="FE20" si="318">SUM(FE21)</f>
        <v>0</v>
      </c>
      <c r="FF20" s="85">
        <f t="shared" ref="FF20" si="319">SUM(FF21)</f>
        <v>0</v>
      </c>
      <c r="FG20" s="85">
        <f t="shared" ref="FG20" si="320">SUM(FG21)</f>
        <v>0</v>
      </c>
      <c r="FH20" s="85">
        <f t="shared" ref="FH20" si="321">SUM(FH21)</f>
        <v>0</v>
      </c>
      <c r="FI20" s="85">
        <f t="shared" ref="FI20" si="322">SUM(FI21)</f>
        <v>0</v>
      </c>
      <c r="FJ20" s="85">
        <f t="shared" ref="FJ20" si="323">SUM(FJ21)</f>
        <v>0</v>
      </c>
      <c r="FK20" s="85">
        <f t="shared" ref="FK20" si="324">SUM(FK21)</f>
        <v>0</v>
      </c>
      <c r="FL20" s="85">
        <f t="shared" ref="FL20" si="325">SUM(FL21)</f>
        <v>0</v>
      </c>
      <c r="FM20" s="85">
        <f t="shared" ref="FM20" si="326">SUM(FM21)</f>
        <v>0</v>
      </c>
      <c r="FN20" s="85">
        <f t="shared" ref="FN20" si="327">SUM(FN21)</f>
        <v>0</v>
      </c>
      <c r="FO20" s="85">
        <f t="shared" ref="FO20" si="328">SUM(FO21)</f>
        <v>0</v>
      </c>
      <c r="FP20" s="85">
        <f t="shared" ref="FP20" si="329">SUM(FP21)</f>
        <v>0</v>
      </c>
      <c r="FQ20" s="85">
        <f t="shared" ref="FQ20" si="330">SUM(FQ21)</f>
        <v>0</v>
      </c>
      <c r="FR20" s="85">
        <f t="shared" ref="FR20" si="331">SUM(FR21)</f>
        <v>0</v>
      </c>
      <c r="FS20" s="85">
        <f t="shared" ref="FS20" si="332">SUM(FS21)</f>
        <v>0</v>
      </c>
      <c r="FT20" s="85">
        <f t="shared" ref="FT20" si="333">SUM(FT21)</f>
        <v>0</v>
      </c>
      <c r="FU20" s="85">
        <f t="shared" ref="FU20" si="334">SUM(FU21)</f>
        <v>0</v>
      </c>
      <c r="FV20" s="85">
        <f t="shared" ref="FV20" si="335">SUM(FV21)</f>
        <v>0</v>
      </c>
      <c r="FW20" s="85">
        <f t="shared" ref="FW20" si="336">SUM(FW21)</f>
        <v>0</v>
      </c>
      <c r="FX20" s="85">
        <f t="shared" ref="FX20" si="337">SUM(FX21)</f>
        <v>0</v>
      </c>
      <c r="FY20" s="85">
        <f t="shared" ref="FY20" si="338">SUM(FY21)</f>
        <v>0</v>
      </c>
      <c r="FZ20" s="85">
        <f t="shared" ref="FZ20" si="339">SUM(FZ21)</f>
        <v>0</v>
      </c>
      <c r="GA20" s="85">
        <f t="shared" ref="GA20" si="340">SUM(GA21)</f>
        <v>0</v>
      </c>
      <c r="GB20" s="85">
        <f t="shared" ref="GB20" si="341">SUM(GB21)</f>
        <v>0</v>
      </c>
      <c r="GC20" s="85">
        <f t="shared" ref="GC20" si="342">SUM(GC21)</f>
        <v>0</v>
      </c>
      <c r="GD20" s="85">
        <f t="shared" ref="GD20" si="343">SUM(GD21)</f>
        <v>0</v>
      </c>
      <c r="GE20" s="85">
        <f t="shared" ref="GE20" si="344">SUM(GE21)</f>
        <v>0</v>
      </c>
      <c r="GF20" s="85">
        <f t="shared" ref="GF20" si="345">SUM(GF21)</f>
        <v>0</v>
      </c>
      <c r="GG20" s="85">
        <f t="shared" ref="GG20:GH20" si="346">SUM(GG21)</f>
        <v>0</v>
      </c>
      <c r="GH20" s="85">
        <f t="shared" si="346"/>
        <v>0</v>
      </c>
      <c r="GI20" s="85">
        <f t="shared" ref="GI20" si="347">SUM(GI21)</f>
        <v>0</v>
      </c>
      <c r="GJ20" s="85">
        <f t="shared" ref="GJ20" si="348">SUM(GJ21)</f>
        <v>0</v>
      </c>
      <c r="GK20" s="85">
        <f t="shared" ref="GK20" si="349">SUM(GK21)</f>
        <v>0</v>
      </c>
      <c r="GL20" s="85">
        <f t="shared" ref="GL20" si="350">SUM(GL21)</f>
        <v>0</v>
      </c>
      <c r="GM20" s="85">
        <f t="shared" ref="GM20" si="351">SUM(GM21)</f>
        <v>0</v>
      </c>
      <c r="GN20" s="85">
        <f t="shared" ref="GN20" si="352">SUM(GN21)</f>
        <v>0</v>
      </c>
      <c r="GO20" s="85">
        <f t="shared" ref="GO20" si="353">SUM(GO21)</f>
        <v>0</v>
      </c>
      <c r="GP20" s="85">
        <f t="shared" ref="GP20" si="354">SUM(GP21)</f>
        <v>0</v>
      </c>
      <c r="GQ20" s="85">
        <f t="shared" ref="GQ20" si="355">SUM(GQ21)</f>
        <v>0</v>
      </c>
      <c r="GR20" s="85">
        <f t="shared" ref="GR20" si="356">SUM(GR21)</f>
        <v>0</v>
      </c>
      <c r="GS20" s="85">
        <f t="shared" ref="GS20" si="357">SUM(GS21)</f>
        <v>0</v>
      </c>
      <c r="GT20" s="85">
        <f t="shared" ref="GT20" si="358">SUM(GT21)</f>
        <v>0</v>
      </c>
      <c r="GU20" s="85">
        <f t="shared" ref="GU20" si="359">SUM(GU21)</f>
        <v>0</v>
      </c>
      <c r="GV20" s="85">
        <f t="shared" ref="GV20" si="360">SUM(GV21)</f>
        <v>0</v>
      </c>
      <c r="GW20" s="85">
        <f t="shared" ref="GW20" si="361">SUM(GW21)</f>
        <v>0</v>
      </c>
      <c r="GX20" s="85">
        <f t="shared" ref="GX20" si="362">SUM(GX21)</f>
        <v>0</v>
      </c>
      <c r="GY20" s="85">
        <f t="shared" ref="GY20" si="363">SUM(GY21)</f>
        <v>0</v>
      </c>
      <c r="GZ20" s="85">
        <f t="shared" ref="GZ20" si="364">SUM(GZ21)</f>
        <v>0</v>
      </c>
      <c r="HA20" s="85">
        <f t="shared" ref="HA20" si="365">SUM(HA21)</f>
        <v>0</v>
      </c>
      <c r="HB20" s="85">
        <f t="shared" ref="HB20" si="366">SUM(HB21)</f>
        <v>0</v>
      </c>
      <c r="HC20" s="85">
        <f t="shared" ref="HC20" si="367">SUM(HC21)</f>
        <v>0</v>
      </c>
      <c r="HD20" s="85">
        <f t="shared" ref="HD20" si="368">SUM(HD21)</f>
        <v>0</v>
      </c>
      <c r="HE20" s="85">
        <f t="shared" ref="HE20" si="369">SUM(HE21)</f>
        <v>0</v>
      </c>
      <c r="HF20" s="85">
        <f t="shared" ref="HF20" si="370">SUM(HF21)</f>
        <v>0</v>
      </c>
      <c r="HG20" s="85">
        <f t="shared" ref="HG20" si="371">SUM(HG21)</f>
        <v>0</v>
      </c>
      <c r="HH20" s="85">
        <f t="shared" ref="HH20" si="372">SUM(HH21)</f>
        <v>0</v>
      </c>
      <c r="HI20" s="85">
        <f t="shared" ref="HI20" si="373">SUM(HI21)</f>
        <v>0</v>
      </c>
      <c r="HJ20" s="85">
        <f t="shared" ref="HJ20" si="374">SUM(HJ21)</f>
        <v>0</v>
      </c>
      <c r="HK20" s="85">
        <f t="shared" ref="HK20" si="375">SUM(HK21)</f>
        <v>0</v>
      </c>
      <c r="HL20" s="85">
        <f t="shared" ref="HL20" si="376">SUM(HL21)</f>
        <v>0</v>
      </c>
      <c r="HM20" s="85">
        <f t="shared" ref="HM20" si="377">SUM(HM21)</f>
        <v>0</v>
      </c>
      <c r="HN20" s="85">
        <f t="shared" ref="HN20" si="378">SUM(HN21)</f>
        <v>0</v>
      </c>
      <c r="HO20" s="85">
        <f t="shared" ref="HO20" si="379">SUM(HO21)</f>
        <v>0</v>
      </c>
      <c r="HP20" s="85">
        <f t="shared" ref="HP20" si="380">SUM(HP21)</f>
        <v>0</v>
      </c>
      <c r="HQ20" s="85">
        <f t="shared" ref="HQ20" si="381">SUM(HQ21)</f>
        <v>0</v>
      </c>
      <c r="HR20" s="187">
        <f t="shared" ref="HR20" si="382">SUM(HR21)</f>
        <v>0</v>
      </c>
      <c r="HS20" s="249">
        <v>0</v>
      </c>
      <c r="HT20" s="207"/>
      <c r="HU20" s="207"/>
      <c r="HV20" s="207"/>
      <c r="HW20" s="207"/>
      <c r="HX20" s="207"/>
      <c r="HY20" s="207"/>
      <c r="HZ20" s="207"/>
      <c r="IA20" s="207"/>
      <c r="IB20" s="207"/>
      <c r="IC20" s="207"/>
      <c r="ID20" s="207"/>
      <c r="IE20" s="207"/>
      <c r="IF20" s="207"/>
      <c r="IG20" s="207"/>
      <c r="IH20" s="207"/>
      <c r="II20" s="207"/>
      <c r="IJ20" s="207"/>
      <c r="IK20" s="207"/>
      <c r="IL20" s="207"/>
      <c r="IM20" s="207"/>
      <c r="IN20" s="207"/>
      <c r="IO20" s="207"/>
      <c r="IP20" s="207"/>
      <c r="IQ20" s="207"/>
      <c r="IR20" s="207"/>
      <c r="IS20" s="207"/>
      <c r="IT20" s="207"/>
      <c r="IU20" s="207"/>
      <c r="IV20" s="207"/>
      <c r="IW20" s="207"/>
      <c r="IX20" s="207"/>
      <c r="IY20" s="207"/>
      <c r="IZ20" s="207"/>
      <c r="JA20" s="207"/>
      <c r="JB20" s="207"/>
      <c r="JC20" s="207"/>
      <c r="JD20" s="207"/>
      <c r="JE20" s="207"/>
      <c r="JF20" s="207"/>
      <c r="JG20" s="207"/>
      <c r="JH20" s="207"/>
      <c r="JI20" s="207"/>
      <c r="JJ20" s="207"/>
      <c r="JK20" s="207"/>
      <c r="JL20" s="207"/>
      <c r="JM20" s="207"/>
      <c r="JN20" s="207"/>
      <c r="JO20" s="207"/>
      <c r="JP20" s="207"/>
      <c r="JQ20" s="207"/>
      <c r="JR20" s="207"/>
      <c r="JS20" s="207"/>
      <c r="JT20" s="207"/>
      <c r="JU20" s="207"/>
      <c r="JV20" s="207"/>
      <c r="JW20" s="207"/>
      <c r="JX20" s="207"/>
      <c r="JY20" s="207"/>
      <c r="JZ20" s="207"/>
      <c r="KA20" s="207"/>
      <c r="KB20" s="207"/>
      <c r="KC20" s="207"/>
      <c r="KD20" s="207"/>
      <c r="KE20" s="207"/>
      <c r="KF20" s="207"/>
      <c r="KG20" s="207"/>
      <c r="KH20" s="207"/>
      <c r="KI20" s="207"/>
      <c r="KJ20" s="207"/>
      <c r="KK20" s="207"/>
      <c r="KL20" s="207"/>
      <c r="KM20" s="207"/>
      <c r="KN20" s="207"/>
      <c r="KO20" s="207"/>
      <c r="KP20" s="207"/>
      <c r="KQ20" s="207"/>
      <c r="KR20" s="207"/>
      <c r="KS20" s="207"/>
      <c r="KT20" s="207"/>
      <c r="KU20" s="207"/>
      <c r="KV20" s="207"/>
      <c r="KW20" s="207"/>
      <c r="KX20" s="207"/>
      <c r="KY20" s="207"/>
      <c r="KZ20" s="207"/>
      <c r="LA20" s="207"/>
      <c r="LB20" s="207"/>
      <c r="LC20" s="207"/>
      <c r="LD20" s="207"/>
      <c r="LE20" s="207"/>
      <c r="LF20" s="207"/>
      <c r="LG20" s="207"/>
      <c r="LH20" s="207"/>
      <c r="LI20" s="207"/>
      <c r="LJ20" s="207"/>
      <c r="LK20" s="207"/>
      <c r="LL20" s="207"/>
      <c r="LM20" s="207"/>
      <c r="LN20" s="207"/>
      <c r="LO20" s="207"/>
      <c r="LP20" s="207"/>
      <c r="LQ20" s="207"/>
      <c r="LR20" s="207"/>
      <c r="LS20" s="207"/>
      <c r="LT20" s="207"/>
      <c r="LU20" s="207"/>
      <c r="LV20" s="207"/>
      <c r="LW20" s="207"/>
      <c r="LX20" s="207"/>
      <c r="LY20" s="207"/>
      <c r="LZ20" s="207"/>
      <c r="MA20" s="207"/>
      <c r="MB20" s="207"/>
      <c r="MC20" s="207"/>
      <c r="MD20" s="207"/>
      <c r="ME20" s="207"/>
      <c r="MF20" s="207"/>
      <c r="MG20" s="207"/>
      <c r="MH20" s="207"/>
      <c r="MI20" s="207"/>
      <c r="MJ20" s="207"/>
      <c r="MK20" s="207"/>
      <c r="ML20" s="207"/>
      <c r="MM20" s="207"/>
      <c r="MN20" s="207"/>
      <c r="MO20" s="207"/>
      <c r="MP20" s="207"/>
      <c r="MQ20" s="207"/>
      <c r="MR20" s="207"/>
      <c r="MS20" s="207"/>
      <c r="MT20" s="207"/>
      <c r="MU20" s="207"/>
      <c r="MV20" s="207"/>
      <c r="MW20" s="207"/>
      <c r="MX20" s="207"/>
      <c r="MY20" s="207"/>
      <c r="MZ20" s="207"/>
      <c r="NA20" s="207"/>
      <c r="NB20" s="207"/>
      <c r="NC20" s="207"/>
      <c r="ND20" s="207"/>
      <c r="NE20" s="207"/>
      <c r="NF20" s="207"/>
      <c r="NG20" s="207"/>
      <c r="NH20" s="207"/>
      <c r="NI20" s="207"/>
      <c r="NJ20" s="207"/>
      <c r="NK20" s="207"/>
      <c r="NL20" s="207"/>
      <c r="NM20" s="207"/>
      <c r="NN20" s="207"/>
      <c r="NO20" s="207"/>
      <c r="NP20" s="207"/>
      <c r="NQ20" s="207"/>
      <c r="NR20" s="207"/>
      <c r="NS20" s="207"/>
      <c r="NT20" s="207"/>
      <c r="NU20" s="207"/>
      <c r="NV20" s="207"/>
      <c r="NW20" s="207"/>
      <c r="NX20" s="207"/>
      <c r="NY20" s="207"/>
      <c r="NZ20" s="207"/>
      <c r="OA20" s="207"/>
      <c r="OB20" s="207"/>
      <c r="OC20" s="207"/>
      <c r="OD20" s="207"/>
      <c r="OE20" s="207"/>
      <c r="OF20" s="207"/>
      <c r="OG20" s="207"/>
      <c r="OH20" s="207"/>
      <c r="OI20" s="207"/>
      <c r="OJ20" s="207"/>
      <c r="OK20" s="207"/>
      <c r="OL20" s="207"/>
      <c r="OM20" s="207"/>
      <c r="ON20" s="207"/>
      <c r="OO20" s="207"/>
      <c r="OP20" s="207"/>
      <c r="OQ20" s="207"/>
      <c r="OR20" s="207"/>
      <c r="OS20" s="207"/>
      <c r="OT20" s="207"/>
      <c r="OU20" s="207"/>
      <c r="OV20" s="207"/>
      <c r="OW20" s="207"/>
      <c r="OX20" s="207"/>
      <c r="OY20" s="207"/>
      <c r="OZ20" s="207"/>
      <c r="PA20" s="207"/>
      <c r="PB20" s="207"/>
      <c r="PC20" s="207"/>
      <c r="PD20" s="207"/>
      <c r="PE20" s="207"/>
      <c r="PF20" s="207"/>
      <c r="PG20" s="207"/>
      <c r="PH20" s="207"/>
      <c r="PI20" s="207"/>
      <c r="PJ20" s="207"/>
      <c r="PK20" s="207"/>
      <c r="PL20" s="207"/>
      <c r="PM20" s="207"/>
      <c r="PN20" s="207"/>
      <c r="PO20" s="207"/>
      <c r="PP20" s="207"/>
      <c r="PQ20" s="207"/>
      <c r="PR20" s="207"/>
      <c r="PS20" s="207"/>
      <c r="PT20" s="207"/>
      <c r="PU20" s="207"/>
      <c r="PV20" s="207"/>
      <c r="PW20" s="207"/>
      <c r="PX20" s="207"/>
      <c r="PY20" s="207"/>
      <c r="PZ20" s="207"/>
      <c r="QA20" s="207"/>
      <c r="QB20" s="207"/>
      <c r="QC20" s="207"/>
      <c r="QD20" s="207"/>
      <c r="QE20" s="207"/>
      <c r="QF20" s="207"/>
      <c r="QG20" s="207"/>
      <c r="QH20" s="207"/>
      <c r="QI20" s="207"/>
      <c r="QJ20" s="207"/>
      <c r="QK20" s="207"/>
      <c r="QL20" s="207"/>
      <c r="QM20" s="207"/>
      <c r="QN20" s="207"/>
      <c r="QO20" s="207"/>
      <c r="QP20" s="207"/>
      <c r="QQ20" s="207"/>
      <c r="QR20" s="207"/>
      <c r="QS20" s="207"/>
      <c r="QT20" s="207"/>
      <c r="QU20" s="207"/>
      <c r="QV20" s="207"/>
      <c r="QW20" s="207"/>
      <c r="QX20" s="207"/>
      <c r="QY20" s="207"/>
      <c r="QZ20" s="207"/>
      <c r="RA20" s="207"/>
      <c r="RB20" s="207"/>
      <c r="RC20" s="207"/>
      <c r="RD20" s="207"/>
      <c r="RE20" s="207"/>
      <c r="RF20" s="207"/>
      <c r="RG20" s="207"/>
      <c r="RH20" s="207"/>
      <c r="RI20" s="207"/>
      <c r="RJ20" s="207"/>
      <c r="RK20" s="207"/>
      <c r="RL20" s="207"/>
      <c r="RM20" s="207"/>
      <c r="RN20" s="207"/>
      <c r="RO20" s="207"/>
      <c r="RP20" s="207"/>
      <c r="RQ20" s="207"/>
      <c r="RR20" s="207"/>
      <c r="RS20" s="207"/>
      <c r="RT20" s="207"/>
      <c r="RU20" s="207"/>
      <c r="RV20" s="207"/>
      <c r="RW20" s="207"/>
      <c r="RX20" s="207"/>
      <c r="RY20" s="207"/>
      <c r="RZ20" s="207"/>
      <c r="SA20" s="207"/>
      <c r="SB20" s="207"/>
      <c r="SC20" s="207"/>
      <c r="SD20" s="207"/>
      <c r="SE20" s="207"/>
      <c r="SF20" s="207"/>
      <c r="SG20" s="207"/>
      <c r="SH20" s="207"/>
      <c r="SI20" s="207"/>
      <c r="SJ20" s="207"/>
      <c r="SK20" s="207"/>
      <c r="SL20" s="207"/>
      <c r="SM20" s="207"/>
      <c r="SN20" s="207"/>
      <c r="SO20" s="207"/>
      <c r="SP20" s="207"/>
      <c r="SQ20" s="207"/>
      <c r="SR20" s="207"/>
      <c r="SS20" s="207"/>
      <c r="ST20" s="207"/>
      <c r="SU20" s="207"/>
      <c r="SV20" s="207"/>
      <c r="SW20" s="207"/>
      <c r="SX20" s="207"/>
      <c r="SY20" s="207"/>
      <c r="SZ20" s="207"/>
      <c r="TA20" s="207"/>
      <c r="TB20" s="207"/>
      <c r="TC20" s="207"/>
      <c r="TD20" s="207"/>
      <c r="TE20" s="207"/>
      <c r="TF20" s="207"/>
      <c r="TG20" s="207"/>
      <c r="TH20" s="207"/>
      <c r="TI20" s="207"/>
      <c r="TJ20" s="207"/>
      <c r="TK20" s="207"/>
      <c r="TL20" s="207"/>
      <c r="TM20" s="207"/>
      <c r="TN20" s="207"/>
      <c r="TO20" s="207"/>
      <c r="TP20" s="207"/>
      <c r="TQ20" s="207"/>
      <c r="TR20" s="207"/>
      <c r="TS20" s="207"/>
      <c r="TT20" s="207"/>
      <c r="TU20" s="207"/>
      <c r="TV20" s="207"/>
      <c r="TW20" s="207"/>
      <c r="TX20" s="207"/>
      <c r="TY20" s="207"/>
      <c r="TZ20" s="207"/>
      <c r="UA20" s="207"/>
      <c r="UB20" s="207"/>
      <c r="UC20" s="207"/>
      <c r="UD20" s="207"/>
      <c r="UE20" s="207"/>
      <c r="UF20" s="207"/>
      <c r="UG20" s="207"/>
      <c r="UH20" s="207"/>
      <c r="UI20" s="207"/>
      <c r="UJ20" s="207"/>
      <c r="UK20" s="207"/>
      <c r="UL20" s="207"/>
      <c r="UM20" s="207"/>
      <c r="UN20" s="207"/>
      <c r="UO20" s="207"/>
      <c r="UP20" s="207"/>
      <c r="UQ20" s="207"/>
      <c r="UR20" s="207"/>
      <c r="US20" s="207"/>
      <c r="UT20" s="207"/>
      <c r="UU20" s="207"/>
      <c r="UV20" s="207"/>
      <c r="UW20" s="207"/>
      <c r="UX20" s="207"/>
      <c r="UY20" s="207"/>
      <c r="UZ20" s="207"/>
      <c r="VA20" s="207"/>
      <c r="VB20" s="207"/>
      <c r="VC20" s="207"/>
      <c r="VD20" s="207"/>
      <c r="VE20" s="207"/>
      <c r="VF20" s="207"/>
      <c r="VG20" s="207"/>
      <c r="VH20" s="207"/>
      <c r="VI20" s="207"/>
      <c r="VJ20" s="207"/>
      <c r="VK20" s="207"/>
      <c r="VL20" s="207"/>
      <c r="VM20" s="207"/>
      <c r="VN20" s="207"/>
      <c r="VO20" s="207"/>
      <c r="VP20" s="207"/>
      <c r="VQ20" s="207"/>
      <c r="VR20" s="207"/>
      <c r="VS20" s="207"/>
      <c r="VT20" s="207"/>
      <c r="VU20" s="207"/>
      <c r="VV20" s="207"/>
      <c r="VW20" s="207"/>
      <c r="VX20" s="207"/>
      <c r="VY20" s="207"/>
      <c r="VZ20" s="207"/>
      <c r="WA20" s="207"/>
      <c r="WB20" s="207"/>
      <c r="WC20" s="207"/>
      <c r="WD20" s="207"/>
      <c r="WE20" s="207"/>
      <c r="WF20" s="207"/>
      <c r="WG20" s="207"/>
      <c r="WH20" s="207"/>
      <c r="WI20" s="207"/>
      <c r="WJ20" s="207"/>
      <c r="WK20" s="207"/>
      <c r="WL20" s="207"/>
      <c r="WM20" s="207"/>
      <c r="WN20" s="207"/>
      <c r="WO20" s="207"/>
      <c r="WP20" s="207"/>
      <c r="WQ20" s="207"/>
      <c r="WR20" s="207"/>
      <c r="WS20" s="207"/>
      <c r="WT20" s="207"/>
      <c r="WU20" s="207"/>
      <c r="WV20" s="207"/>
      <c r="WW20" s="207"/>
      <c r="WX20" s="207"/>
      <c r="WY20" s="207"/>
      <c r="WZ20" s="207"/>
      <c r="XA20" s="207"/>
      <c r="XB20" s="207"/>
      <c r="XC20" s="207"/>
      <c r="XD20" s="207"/>
      <c r="XE20" s="207"/>
      <c r="XF20" s="207"/>
      <c r="XG20" s="207"/>
      <c r="XH20" s="207"/>
      <c r="XI20" s="207"/>
      <c r="XJ20" s="207"/>
      <c r="XK20" s="207"/>
      <c r="XL20" s="207"/>
      <c r="XM20" s="207"/>
      <c r="XN20" s="207"/>
      <c r="XO20" s="207"/>
      <c r="XP20" s="207"/>
      <c r="XQ20" s="207"/>
      <c r="XR20" s="207"/>
      <c r="XS20" s="207"/>
      <c r="XT20" s="207"/>
      <c r="XU20" s="207"/>
      <c r="XV20" s="207"/>
      <c r="XW20" s="207"/>
      <c r="XX20" s="207"/>
      <c r="XY20" s="207"/>
      <c r="XZ20" s="207"/>
      <c r="YA20" s="207"/>
      <c r="YB20" s="207"/>
      <c r="YC20" s="207"/>
      <c r="YD20" s="207"/>
      <c r="YE20" s="207"/>
      <c r="YF20" s="207"/>
      <c r="YG20" s="207"/>
      <c r="YH20" s="207"/>
      <c r="YI20" s="207"/>
      <c r="YJ20" s="207"/>
      <c r="YK20" s="207"/>
      <c r="YL20" s="207"/>
      <c r="YM20" s="207"/>
      <c r="YN20" s="207"/>
      <c r="YO20" s="207"/>
      <c r="YP20" s="207"/>
      <c r="YQ20" s="207"/>
      <c r="YR20" s="207"/>
      <c r="YS20" s="207"/>
      <c r="YT20" s="207"/>
      <c r="YU20" s="207"/>
      <c r="YV20" s="207"/>
      <c r="YW20" s="207"/>
      <c r="YX20" s="207"/>
      <c r="YY20" s="207"/>
      <c r="YZ20" s="207"/>
      <c r="ZA20" s="207"/>
      <c r="ZB20" s="207"/>
      <c r="ZC20" s="207"/>
      <c r="ZD20" s="207"/>
      <c r="ZE20" s="207"/>
      <c r="ZF20" s="207"/>
      <c r="ZG20" s="207"/>
      <c r="ZH20" s="207"/>
      <c r="ZI20" s="207"/>
      <c r="ZJ20" s="207"/>
      <c r="ZK20" s="207"/>
      <c r="ZL20" s="207"/>
      <c r="ZM20" s="207"/>
      <c r="ZN20" s="207"/>
      <c r="ZO20" s="207"/>
      <c r="ZP20" s="207"/>
      <c r="ZQ20" s="207"/>
      <c r="ZR20" s="207"/>
      <c r="ZS20" s="207"/>
      <c r="ZT20" s="207"/>
      <c r="ZU20" s="207"/>
      <c r="ZV20" s="207"/>
      <c r="ZW20" s="207"/>
      <c r="ZX20" s="207"/>
      <c r="ZY20" s="207"/>
      <c r="ZZ20" s="207"/>
      <c r="AAA20" s="207"/>
      <c r="AAB20" s="207"/>
      <c r="AAC20" s="198"/>
    </row>
    <row r="21" spans="1:705" ht="15" hidden="1" outlineLevel="1" x14ac:dyDescent="0.25">
      <c r="A21" s="82" t="s">
        <v>271</v>
      </c>
      <c r="B21" s="134" t="s">
        <v>317</v>
      </c>
      <c r="C21" s="83">
        <v>11500</v>
      </c>
      <c r="D21" s="83" t="s">
        <v>324</v>
      </c>
      <c r="E21" s="136">
        <v>2306.6172170539799</v>
      </c>
      <c r="F21" s="67" t="s">
        <v>15</v>
      </c>
      <c r="G21" s="67">
        <v>13</v>
      </c>
      <c r="H21" s="121"/>
      <c r="I21" s="84" t="s">
        <v>337</v>
      </c>
      <c r="J21" s="67" t="s">
        <v>279</v>
      </c>
      <c r="K21" s="82" t="s">
        <v>322</v>
      </c>
      <c r="L21" s="67" t="s">
        <v>323</v>
      </c>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174">
        <f t="shared" ref="EX21" si="383">SUM(M25:EW25)</f>
        <v>0</v>
      </c>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181">
        <f>SUM(EY21:GG21)</f>
        <v>0</v>
      </c>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242">
        <f>SUM(GI21:HQ21)</f>
        <v>0</v>
      </c>
      <c r="HS21" s="247">
        <v>0</v>
      </c>
    </row>
    <row r="22" spans="1:705" ht="25.5" hidden="1" outlineLevel="1" x14ac:dyDescent="0.25">
      <c r="A22" s="82" t="s">
        <v>271</v>
      </c>
      <c r="B22" s="134" t="s">
        <v>317</v>
      </c>
      <c r="C22" s="83">
        <v>100</v>
      </c>
      <c r="D22" s="83" t="s">
        <v>524</v>
      </c>
      <c r="E22" s="136">
        <v>222.40957628437999</v>
      </c>
      <c r="F22" s="67" t="s">
        <v>15</v>
      </c>
      <c r="G22" s="67">
        <v>13</v>
      </c>
      <c r="H22" s="89"/>
      <c r="I22" s="84" t="s">
        <v>582</v>
      </c>
      <c r="J22" s="67" t="s">
        <v>279</v>
      </c>
      <c r="K22" s="67" t="s">
        <v>320</v>
      </c>
      <c r="L22" s="67" t="s">
        <v>323</v>
      </c>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174">
        <f t="shared" ref="EX22" si="384">SUM(M26:EW26)</f>
        <v>0</v>
      </c>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181">
        <f>SUM(EY22:GG22)</f>
        <v>0</v>
      </c>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242">
        <f>SUM(GI22:HQ22)</f>
        <v>0</v>
      </c>
      <c r="HS22" s="247">
        <v>0</v>
      </c>
    </row>
    <row r="23" spans="1:705" s="78" customFormat="1" ht="15" hidden="1" collapsed="1" x14ac:dyDescent="0.25">
      <c r="A23" s="76" t="s">
        <v>271</v>
      </c>
      <c r="B23" s="76" t="s">
        <v>338</v>
      </c>
      <c r="C23" s="101"/>
      <c r="D23" s="101"/>
      <c r="E23" s="94"/>
      <c r="F23" s="95"/>
      <c r="G23" s="95"/>
      <c r="H23" s="94"/>
      <c r="I23" s="78" t="s">
        <v>339</v>
      </c>
      <c r="J23" s="95"/>
      <c r="K23" s="76"/>
      <c r="L23" s="95"/>
      <c r="M23" s="76">
        <f t="shared" ref="M23:BX23" si="385">SUM(M25:M25)</f>
        <v>0</v>
      </c>
      <c r="N23" s="76">
        <f t="shared" si="385"/>
        <v>0</v>
      </c>
      <c r="O23" s="76">
        <f t="shared" si="385"/>
        <v>0</v>
      </c>
      <c r="P23" s="76">
        <f t="shared" si="385"/>
        <v>0</v>
      </c>
      <c r="Q23" s="76">
        <f t="shared" si="385"/>
        <v>0</v>
      </c>
      <c r="R23" s="76">
        <f t="shared" si="385"/>
        <v>0</v>
      </c>
      <c r="S23" s="76">
        <f t="shared" si="385"/>
        <v>0</v>
      </c>
      <c r="T23" s="76">
        <f t="shared" si="385"/>
        <v>0</v>
      </c>
      <c r="U23" s="76">
        <f t="shared" si="385"/>
        <v>0</v>
      </c>
      <c r="V23" s="76">
        <f t="shared" si="385"/>
        <v>0</v>
      </c>
      <c r="W23" s="76">
        <f t="shared" si="385"/>
        <v>0</v>
      </c>
      <c r="X23" s="76">
        <f t="shared" si="385"/>
        <v>0</v>
      </c>
      <c r="Y23" s="76">
        <f t="shared" si="385"/>
        <v>0</v>
      </c>
      <c r="Z23" s="76">
        <f t="shared" si="385"/>
        <v>0</v>
      </c>
      <c r="AA23" s="76">
        <f t="shared" si="385"/>
        <v>0</v>
      </c>
      <c r="AB23" s="76">
        <f t="shared" si="385"/>
        <v>0</v>
      </c>
      <c r="AC23" s="76">
        <f t="shared" si="385"/>
        <v>0</v>
      </c>
      <c r="AD23" s="76">
        <f t="shared" si="385"/>
        <v>0</v>
      </c>
      <c r="AE23" s="76">
        <f t="shared" si="385"/>
        <v>0</v>
      </c>
      <c r="AF23" s="76">
        <f t="shared" si="385"/>
        <v>0</v>
      </c>
      <c r="AG23" s="76">
        <f t="shared" si="385"/>
        <v>0</v>
      </c>
      <c r="AH23" s="76">
        <f t="shared" si="385"/>
        <v>0</v>
      </c>
      <c r="AI23" s="76">
        <f t="shared" si="385"/>
        <v>0</v>
      </c>
      <c r="AJ23" s="76">
        <f t="shared" si="385"/>
        <v>0</v>
      </c>
      <c r="AK23" s="76">
        <f t="shared" si="385"/>
        <v>0</v>
      </c>
      <c r="AL23" s="76">
        <f t="shared" si="385"/>
        <v>0</v>
      </c>
      <c r="AM23" s="76">
        <f t="shared" si="385"/>
        <v>0</v>
      </c>
      <c r="AN23" s="76">
        <f t="shared" si="385"/>
        <v>0</v>
      </c>
      <c r="AO23" s="76">
        <f t="shared" si="385"/>
        <v>0</v>
      </c>
      <c r="AP23" s="76">
        <f t="shared" si="385"/>
        <v>0</v>
      </c>
      <c r="AQ23" s="76">
        <f t="shared" si="385"/>
        <v>0</v>
      </c>
      <c r="AR23" s="76">
        <f t="shared" si="385"/>
        <v>0</v>
      </c>
      <c r="AS23" s="76">
        <f t="shared" si="385"/>
        <v>0</v>
      </c>
      <c r="AT23" s="76">
        <f t="shared" si="385"/>
        <v>0</v>
      </c>
      <c r="AU23" s="76">
        <f t="shared" si="385"/>
        <v>0</v>
      </c>
      <c r="AV23" s="76">
        <f t="shared" si="385"/>
        <v>0</v>
      </c>
      <c r="AW23" s="76">
        <f t="shared" si="385"/>
        <v>0</v>
      </c>
      <c r="AX23" s="76">
        <f t="shared" si="385"/>
        <v>0</v>
      </c>
      <c r="AY23" s="76">
        <f t="shared" si="385"/>
        <v>0</v>
      </c>
      <c r="AZ23" s="76">
        <f t="shared" si="385"/>
        <v>0</v>
      </c>
      <c r="BA23" s="76">
        <f t="shared" si="385"/>
        <v>0</v>
      </c>
      <c r="BB23" s="76">
        <f t="shared" si="385"/>
        <v>0</v>
      </c>
      <c r="BC23" s="76">
        <f t="shared" si="385"/>
        <v>0</v>
      </c>
      <c r="BD23" s="76">
        <f t="shared" si="385"/>
        <v>0</v>
      </c>
      <c r="BE23" s="76">
        <f t="shared" si="385"/>
        <v>0</v>
      </c>
      <c r="BF23" s="76">
        <f t="shared" si="385"/>
        <v>0</v>
      </c>
      <c r="BG23" s="76">
        <f t="shared" si="385"/>
        <v>0</v>
      </c>
      <c r="BH23" s="76">
        <f t="shared" si="385"/>
        <v>0</v>
      </c>
      <c r="BI23" s="76">
        <f t="shared" si="385"/>
        <v>0</v>
      </c>
      <c r="BJ23" s="76">
        <f t="shared" si="385"/>
        <v>0</v>
      </c>
      <c r="BK23" s="76">
        <f t="shared" si="385"/>
        <v>0</v>
      </c>
      <c r="BL23" s="76">
        <f t="shared" si="385"/>
        <v>0</v>
      </c>
      <c r="BM23" s="76">
        <f t="shared" si="385"/>
        <v>0</v>
      </c>
      <c r="BN23" s="76">
        <f t="shared" si="385"/>
        <v>0</v>
      </c>
      <c r="BO23" s="76">
        <f t="shared" si="385"/>
        <v>0</v>
      </c>
      <c r="BP23" s="76">
        <f t="shared" si="385"/>
        <v>0</v>
      </c>
      <c r="BQ23" s="76">
        <f t="shared" si="385"/>
        <v>0</v>
      </c>
      <c r="BR23" s="76">
        <f t="shared" si="385"/>
        <v>0</v>
      </c>
      <c r="BS23" s="76">
        <f t="shared" si="385"/>
        <v>0</v>
      </c>
      <c r="BT23" s="76">
        <f t="shared" si="385"/>
        <v>0</v>
      </c>
      <c r="BU23" s="76">
        <f t="shared" si="385"/>
        <v>0</v>
      </c>
      <c r="BV23" s="76">
        <f t="shared" si="385"/>
        <v>0</v>
      </c>
      <c r="BW23" s="76">
        <f t="shared" si="385"/>
        <v>0</v>
      </c>
      <c r="BX23" s="76">
        <f t="shared" si="385"/>
        <v>0</v>
      </c>
      <c r="BY23" s="76">
        <f t="shared" ref="BY23:EJ23" si="386">SUM(BY25:BY25)</f>
        <v>0</v>
      </c>
      <c r="BZ23" s="76">
        <f t="shared" si="386"/>
        <v>0</v>
      </c>
      <c r="CA23" s="76">
        <f t="shared" si="386"/>
        <v>0</v>
      </c>
      <c r="CB23" s="76">
        <f t="shared" si="386"/>
        <v>0</v>
      </c>
      <c r="CC23" s="76">
        <f t="shared" si="386"/>
        <v>0</v>
      </c>
      <c r="CD23" s="76">
        <f t="shared" si="386"/>
        <v>0</v>
      </c>
      <c r="CE23" s="76">
        <f t="shared" si="386"/>
        <v>0</v>
      </c>
      <c r="CF23" s="76">
        <f t="shared" si="386"/>
        <v>0</v>
      </c>
      <c r="CG23" s="76">
        <f t="shared" si="386"/>
        <v>0</v>
      </c>
      <c r="CH23" s="76">
        <f t="shared" si="386"/>
        <v>0</v>
      </c>
      <c r="CI23" s="76">
        <f t="shared" si="386"/>
        <v>0</v>
      </c>
      <c r="CJ23" s="76">
        <f t="shared" si="386"/>
        <v>0</v>
      </c>
      <c r="CK23" s="76">
        <f t="shared" si="386"/>
        <v>0</v>
      </c>
      <c r="CL23" s="76">
        <f t="shared" si="386"/>
        <v>0</v>
      </c>
      <c r="CM23" s="76">
        <f t="shared" si="386"/>
        <v>0</v>
      </c>
      <c r="CN23" s="76">
        <f t="shared" si="386"/>
        <v>0</v>
      </c>
      <c r="CO23" s="76">
        <f t="shared" si="386"/>
        <v>0</v>
      </c>
      <c r="CP23" s="76">
        <f t="shared" si="386"/>
        <v>0</v>
      </c>
      <c r="CQ23" s="76">
        <f t="shared" si="386"/>
        <v>0</v>
      </c>
      <c r="CR23" s="76">
        <f t="shared" si="386"/>
        <v>0</v>
      </c>
      <c r="CS23" s="76">
        <f t="shared" si="386"/>
        <v>0</v>
      </c>
      <c r="CT23" s="76">
        <f t="shared" si="386"/>
        <v>0</v>
      </c>
      <c r="CU23" s="76">
        <f t="shared" si="386"/>
        <v>0</v>
      </c>
      <c r="CV23" s="76">
        <f t="shared" si="386"/>
        <v>0</v>
      </c>
      <c r="CW23" s="76">
        <f t="shared" si="386"/>
        <v>0</v>
      </c>
      <c r="CX23" s="76">
        <f t="shared" si="386"/>
        <v>0</v>
      </c>
      <c r="CY23" s="76">
        <f t="shared" si="386"/>
        <v>0</v>
      </c>
      <c r="CZ23" s="76">
        <f t="shared" si="386"/>
        <v>0</v>
      </c>
      <c r="DA23" s="76">
        <f t="shared" si="386"/>
        <v>0</v>
      </c>
      <c r="DB23" s="76">
        <f t="shared" si="386"/>
        <v>0</v>
      </c>
      <c r="DC23" s="76">
        <f t="shared" si="386"/>
        <v>0</v>
      </c>
      <c r="DD23" s="76">
        <f t="shared" si="386"/>
        <v>0</v>
      </c>
      <c r="DE23" s="76">
        <f t="shared" si="386"/>
        <v>0</v>
      </c>
      <c r="DF23" s="76">
        <f t="shared" si="386"/>
        <v>0</v>
      </c>
      <c r="DG23" s="76">
        <f t="shared" si="386"/>
        <v>0</v>
      </c>
      <c r="DH23" s="76">
        <f t="shared" si="386"/>
        <v>0</v>
      </c>
      <c r="DI23" s="76">
        <f t="shared" si="386"/>
        <v>0</v>
      </c>
      <c r="DJ23" s="76">
        <f t="shared" si="386"/>
        <v>0</v>
      </c>
      <c r="DK23" s="76">
        <f t="shared" si="386"/>
        <v>0</v>
      </c>
      <c r="DL23" s="76">
        <f t="shared" si="386"/>
        <v>0</v>
      </c>
      <c r="DM23" s="76">
        <f t="shared" si="386"/>
        <v>0</v>
      </c>
      <c r="DN23" s="76">
        <f t="shared" si="386"/>
        <v>0</v>
      </c>
      <c r="DO23" s="76">
        <f t="shared" si="386"/>
        <v>0</v>
      </c>
      <c r="DP23" s="76">
        <f t="shared" si="386"/>
        <v>0</v>
      </c>
      <c r="DQ23" s="76">
        <f t="shared" si="386"/>
        <v>0</v>
      </c>
      <c r="DR23" s="76">
        <f t="shared" si="386"/>
        <v>0</v>
      </c>
      <c r="DS23" s="76">
        <f t="shared" si="386"/>
        <v>0</v>
      </c>
      <c r="DT23" s="76">
        <f t="shared" si="386"/>
        <v>0</v>
      </c>
      <c r="DU23" s="76">
        <f t="shared" si="386"/>
        <v>0</v>
      </c>
      <c r="DV23" s="76">
        <f t="shared" si="386"/>
        <v>0</v>
      </c>
      <c r="DW23" s="76">
        <f t="shared" si="386"/>
        <v>0</v>
      </c>
      <c r="DX23" s="76">
        <f t="shared" si="386"/>
        <v>0</v>
      </c>
      <c r="DY23" s="76">
        <f t="shared" si="386"/>
        <v>0</v>
      </c>
      <c r="DZ23" s="76">
        <f t="shared" si="386"/>
        <v>0</v>
      </c>
      <c r="EA23" s="76">
        <f t="shared" si="386"/>
        <v>0</v>
      </c>
      <c r="EB23" s="76">
        <f t="shared" si="386"/>
        <v>0</v>
      </c>
      <c r="EC23" s="76">
        <f t="shared" si="386"/>
        <v>0</v>
      </c>
      <c r="ED23" s="76">
        <f t="shared" si="386"/>
        <v>0</v>
      </c>
      <c r="EE23" s="76">
        <f t="shared" si="386"/>
        <v>0</v>
      </c>
      <c r="EF23" s="76">
        <f t="shared" si="386"/>
        <v>0</v>
      </c>
      <c r="EG23" s="76">
        <f t="shared" si="386"/>
        <v>0</v>
      </c>
      <c r="EH23" s="76">
        <f t="shared" si="386"/>
        <v>0</v>
      </c>
      <c r="EI23" s="76">
        <f t="shared" si="386"/>
        <v>0</v>
      </c>
      <c r="EJ23" s="76">
        <f t="shared" si="386"/>
        <v>0</v>
      </c>
      <c r="EK23" s="76">
        <f t="shared" ref="EK23:GV23" si="387">SUM(EK25:EK25)</f>
        <v>0</v>
      </c>
      <c r="EL23" s="76">
        <f t="shared" si="387"/>
        <v>0</v>
      </c>
      <c r="EM23" s="76">
        <f t="shared" si="387"/>
        <v>0</v>
      </c>
      <c r="EN23" s="76">
        <f t="shared" si="387"/>
        <v>0</v>
      </c>
      <c r="EO23" s="76">
        <f t="shared" si="387"/>
        <v>0</v>
      </c>
      <c r="EP23" s="76">
        <f t="shared" si="387"/>
        <v>0</v>
      </c>
      <c r="EQ23" s="76">
        <f t="shared" si="387"/>
        <v>0</v>
      </c>
      <c r="ER23" s="76">
        <f t="shared" si="387"/>
        <v>0</v>
      </c>
      <c r="ES23" s="76">
        <f t="shared" si="387"/>
        <v>0</v>
      </c>
      <c r="ET23" s="76">
        <f t="shared" si="387"/>
        <v>0</v>
      </c>
      <c r="EU23" s="76">
        <f t="shared" si="387"/>
        <v>0</v>
      </c>
      <c r="EV23" s="76">
        <f t="shared" si="387"/>
        <v>0</v>
      </c>
      <c r="EW23" s="76">
        <f t="shared" si="387"/>
        <v>0</v>
      </c>
      <c r="EX23" s="76">
        <f t="shared" si="387"/>
        <v>0</v>
      </c>
      <c r="EY23" s="76">
        <f t="shared" si="387"/>
        <v>0</v>
      </c>
      <c r="EZ23" s="76">
        <f t="shared" si="387"/>
        <v>0</v>
      </c>
      <c r="FA23" s="76">
        <f t="shared" si="387"/>
        <v>0</v>
      </c>
      <c r="FB23" s="76">
        <f t="shared" si="387"/>
        <v>0</v>
      </c>
      <c r="FC23" s="76">
        <f t="shared" si="387"/>
        <v>0</v>
      </c>
      <c r="FD23" s="76">
        <f t="shared" si="387"/>
        <v>0</v>
      </c>
      <c r="FE23" s="76">
        <f t="shared" si="387"/>
        <v>0</v>
      </c>
      <c r="FF23" s="76">
        <f t="shared" si="387"/>
        <v>0</v>
      </c>
      <c r="FG23" s="76">
        <f t="shared" si="387"/>
        <v>0</v>
      </c>
      <c r="FH23" s="76">
        <f t="shared" si="387"/>
        <v>0</v>
      </c>
      <c r="FI23" s="76">
        <f t="shared" si="387"/>
        <v>0</v>
      </c>
      <c r="FJ23" s="76">
        <f t="shared" si="387"/>
        <v>0</v>
      </c>
      <c r="FK23" s="76">
        <f t="shared" si="387"/>
        <v>0</v>
      </c>
      <c r="FL23" s="76">
        <f t="shared" si="387"/>
        <v>0</v>
      </c>
      <c r="FM23" s="76">
        <f t="shared" si="387"/>
        <v>0</v>
      </c>
      <c r="FN23" s="76">
        <f t="shared" si="387"/>
        <v>0</v>
      </c>
      <c r="FO23" s="76">
        <f t="shared" si="387"/>
        <v>0</v>
      </c>
      <c r="FP23" s="76">
        <f t="shared" si="387"/>
        <v>0</v>
      </c>
      <c r="FQ23" s="76">
        <f t="shared" si="387"/>
        <v>0</v>
      </c>
      <c r="FR23" s="76">
        <f t="shared" si="387"/>
        <v>0</v>
      </c>
      <c r="FS23" s="76">
        <f t="shared" si="387"/>
        <v>0</v>
      </c>
      <c r="FT23" s="76">
        <f t="shared" si="387"/>
        <v>0</v>
      </c>
      <c r="FU23" s="76">
        <f t="shared" si="387"/>
        <v>0</v>
      </c>
      <c r="FV23" s="76">
        <f t="shared" si="387"/>
        <v>0</v>
      </c>
      <c r="FW23" s="76">
        <f t="shared" si="387"/>
        <v>0</v>
      </c>
      <c r="FX23" s="76">
        <f t="shared" si="387"/>
        <v>0</v>
      </c>
      <c r="FY23" s="76">
        <f t="shared" si="387"/>
        <v>0</v>
      </c>
      <c r="FZ23" s="76">
        <f t="shared" si="387"/>
        <v>0</v>
      </c>
      <c r="GA23" s="76">
        <f t="shared" si="387"/>
        <v>0</v>
      </c>
      <c r="GB23" s="76">
        <f t="shared" si="387"/>
        <v>0</v>
      </c>
      <c r="GC23" s="76">
        <f t="shared" si="387"/>
        <v>0</v>
      </c>
      <c r="GD23" s="76">
        <f t="shared" si="387"/>
        <v>0</v>
      </c>
      <c r="GE23" s="76">
        <f t="shared" si="387"/>
        <v>0</v>
      </c>
      <c r="GF23" s="76">
        <f t="shared" si="387"/>
        <v>0</v>
      </c>
      <c r="GG23" s="76">
        <f t="shared" si="387"/>
        <v>0</v>
      </c>
      <c r="GH23" s="76">
        <f t="shared" si="387"/>
        <v>0</v>
      </c>
      <c r="GI23" s="76">
        <f t="shared" si="387"/>
        <v>0</v>
      </c>
      <c r="GJ23" s="76">
        <f t="shared" si="387"/>
        <v>0</v>
      </c>
      <c r="GK23" s="76">
        <f t="shared" si="387"/>
        <v>0</v>
      </c>
      <c r="GL23" s="76">
        <f t="shared" si="387"/>
        <v>0</v>
      </c>
      <c r="GM23" s="76">
        <f t="shared" si="387"/>
        <v>0</v>
      </c>
      <c r="GN23" s="76">
        <f t="shared" si="387"/>
        <v>0</v>
      </c>
      <c r="GO23" s="76">
        <f t="shared" si="387"/>
        <v>0</v>
      </c>
      <c r="GP23" s="76">
        <f t="shared" si="387"/>
        <v>0</v>
      </c>
      <c r="GQ23" s="76">
        <f t="shared" si="387"/>
        <v>0</v>
      </c>
      <c r="GR23" s="76">
        <f t="shared" si="387"/>
        <v>0</v>
      </c>
      <c r="GS23" s="76">
        <f t="shared" si="387"/>
        <v>0</v>
      </c>
      <c r="GT23" s="76">
        <f t="shared" si="387"/>
        <v>0</v>
      </c>
      <c r="GU23" s="76">
        <f t="shared" si="387"/>
        <v>0</v>
      </c>
      <c r="GV23" s="76">
        <f t="shared" si="387"/>
        <v>0</v>
      </c>
      <c r="GW23" s="76">
        <f t="shared" ref="GW23:HR23" si="388">SUM(GW25:GW25)</f>
        <v>0</v>
      </c>
      <c r="GX23" s="76">
        <f t="shared" si="388"/>
        <v>0</v>
      </c>
      <c r="GY23" s="76">
        <f t="shared" si="388"/>
        <v>0</v>
      </c>
      <c r="GZ23" s="76">
        <f t="shared" si="388"/>
        <v>0</v>
      </c>
      <c r="HA23" s="76">
        <f t="shared" si="388"/>
        <v>0</v>
      </c>
      <c r="HB23" s="76">
        <f t="shared" si="388"/>
        <v>0</v>
      </c>
      <c r="HC23" s="76">
        <f t="shared" si="388"/>
        <v>0</v>
      </c>
      <c r="HD23" s="76">
        <f t="shared" si="388"/>
        <v>0</v>
      </c>
      <c r="HE23" s="76">
        <f t="shared" si="388"/>
        <v>0</v>
      </c>
      <c r="HF23" s="76">
        <f t="shared" si="388"/>
        <v>0</v>
      </c>
      <c r="HG23" s="76">
        <f t="shared" si="388"/>
        <v>0</v>
      </c>
      <c r="HH23" s="76">
        <f t="shared" si="388"/>
        <v>0</v>
      </c>
      <c r="HI23" s="76">
        <f t="shared" si="388"/>
        <v>0</v>
      </c>
      <c r="HJ23" s="76">
        <f t="shared" si="388"/>
        <v>0</v>
      </c>
      <c r="HK23" s="76">
        <f t="shared" si="388"/>
        <v>0</v>
      </c>
      <c r="HL23" s="76">
        <f t="shared" si="388"/>
        <v>0</v>
      </c>
      <c r="HM23" s="76">
        <f t="shared" si="388"/>
        <v>0</v>
      </c>
      <c r="HN23" s="76">
        <f t="shared" si="388"/>
        <v>0</v>
      </c>
      <c r="HO23" s="76">
        <f t="shared" si="388"/>
        <v>0</v>
      </c>
      <c r="HP23" s="76">
        <f t="shared" si="388"/>
        <v>0</v>
      </c>
      <c r="HQ23" s="76">
        <f t="shared" si="388"/>
        <v>0</v>
      </c>
      <c r="HR23" s="243">
        <f t="shared" si="388"/>
        <v>0</v>
      </c>
      <c r="HS23" s="248">
        <v>0</v>
      </c>
      <c r="HT23" s="207"/>
      <c r="HU23" s="207"/>
      <c r="HV23" s="207"/>
      <c r="HW23" s="207"/>
      <c r="HX23" s="207"/>
      <c r="HY23" s="207"/>
      <c r="HZ23" s="207"/>
      <c r="IA23" s="207"/>
      <c r="IB23" s="207"/>
      <c r="IC23" s="207"/>
      <c r="ID23" s="207"/>
      <c r="IE23" s="207"/>
      <c r="IF23" s="207"/>
      <c r="IG23" s="207"/>
      <c r="IH23" s="207"/>
      <c r="II23" s="207"/>
      <c r="IJ23" s="207"/>
      <c r="IK23" s="207"/>
      <c r="IL23" s="207"/>
      <c r="IM23" s="207"/>
      <c r="IN23" s="207"/>
      <c r="IO23" s="207"/>
      <c r="IP23" s="207"/>
      <c r="IQ23" s="207"/>
      <c r="IR23" s="207"/>
      <c r="IS23" s="207"/>
      <c r="IT23" s="207"/>
      <c r="IU23" s="207"/>
      <c r="IV23" s="207"/>
      <c r="IW23" s="207"/>
      <c r="IX23" s="207"/>
      <c r="IY23" s="207"/>
      <c r="IZ23" s="207"/>
      <c r="JA23" s="207"/>
      <c r="JB23" s="207"/>
      <c r="JC23" s="207"/>
      <c r="JD23" s="207"/>
      <c r="JE23" s="207"/>
      <c r="JF23" s="207"/>
      <c r="JG23" s="207"/>
      <c r="JH23" s="207"/>
      <c r="JI23" s="207"/>
      <c r="JJ23" s="207"/>
      <c r="JK23" s="207"/>
      <c r="JL23" s="207"/>
      <c r="JM23" s="207"/>
      <c r="JN23" s="207"/>
      <c r="JO23" s="207"/>
      <c r="JP23" s="207"/>
      <c r="JQ23" s="207"/>
      <c r="JR23" s="207"/>
      <c r="JS23" s="207"/>
      <c r="JT23" s="207"/>
      <c r="JU23" s="207"/>
      <c r="JV23" s="207"/>
      <c r="JW23" s="207"/>
      <c r="JX23" s="207"/>
      <c r="JY23" s="207"/>
      <c r="JZ23" s="207"/>
      <c r="KA23" s="207"/>
      <c r="KB23" s="207"/>
      <c r="KC23" s="207"/>
      <c r="KD23" s="207"/>
      <c r="KE23" s="207"/>
      <c r="KF23" s="207"/>
      <c r="KG23" s="207"/>
      <c r="KH23" s="207"/>
      <c r="KI23" s="207"/>
      <c r="KJ23" s="207"/>
      <c r="KK23" s="207"/>
      <c r="KL23" s="207"/>
      <c r="KM23" s="207"/>
      <c r="KN23" s="207"/>
      <c r="KO23" s="207"/>
      <c r="KP23" s="207"/>
      <c r="KQ23" s="207"/>
      <c r="KR23" s="207"/>
      <c r="KS23" s="207"/>
      <c r="KT23" s="207"/>
      <c r="KU23" s="207"/>
      <c r="KV23" s="207"/>
      <c r="KW23" s="207"/>
      <c r="KX23" s="207"/>
      <c r="KY23" s="207"/>
      <c r="KZ23" s="207"/>
      <c r="LA23" s="207"/>
      <c r="LB23" s="207"/>
      <c r="LC23" s="207"/>
      <c r="LD23" s="207"/>
      <c r="LE23" s="207"/>
      <c r="LF23" s="207"/>
      <c r="LG23" s="207"/>
      <c r="LH23" s="207"/>
      <c r="LI23" s="207"/>
      <c r="LJ23" s="207"/>
      <c r="LK23" s="207"/>
      <c r="LL23" s="207"/>
      <c r="LM23" s="207"/>
      <c r="LN23" s="207"/>
      <c r="LO23" s="207"/>
      <c r="LP23" s="207"/>
      <c r="LQ23" s="207"/>
      <c r="LR23" s="207"/>
      <c r="LS23" s="207"/>
      <c r="LT23" s="207"/>
      <c r="LU23" s="207"/>
      <c r="LV23" s="207"/>
      <c r="LW23" s="207"/>
      <c r="LX23" s="207"/>
      <c r="LY23" s="207"/>
      <c r="LZ23" s="207"/>
      <c r="MA23" s="207"/>
      <c r="MB23" s="207"/>
      <c r="MC23" s="207"/>
      <c r="MD23" s="207"/>
      <c r="ME23" s="207"/>
      <c r="MF23" s="207"/>
      <c r="MG23" s="207"/>
      <c r="MH23" s="207"/>
      <c r="MI23" s="207"/>
      <c r="MJ23" s="207"/>
      <c r="MK23" s="207"/>
      <c r="ML23" s="207"/>
      <c r="MM23" s="207"/>
      <c r="MN23" s="207"/>
      <c r="MO23" s="207"/>
      <c r="MP23" s="207"/>
      <c r="MQ23" s="207"/>
      <c r="MR23" s="207"/>
      <c r="MS23" s="207"/>
      <c r="MT23" s="207"/>
      <c r="MU23" s="207"/>
      <c r="MV23" s="207"/>
      <c r="MW23" s="207"/>
      <c r="MX23" s="207"/>
      <c r="MY23" s="207"/>
      <c r="MZ23" s="207"/>
      <c r="NA23" s="207"/>
      <c r="NB23" s="207"/>
      <c r="NC23" s="207"/>
      <c r="ND23" s="207"/>
      <c r="NE23" s="207"/>
      <c r="NF23" s="207"/>
      <c r="NG23" s="207"/>
      <c r="NH23" s="207"/>
      <c r="NI23" s="207"/>
      <c r="NJ23" s="207"/>
      <c r="NK23" s="207"/>
      <c r="NL23" s="207"/>
      <c r="NM23" s="207"/>
      <c r="NN23" s="207"/>
      <c r="NO23" s="207"/>
      <c r="NP23" s="207"/>
      <c r="NQ23" s="207"/>
      <c r="NR23" s="207"/>
      <c r="NS23" s="207"/>
      <c r="NT23" s="207"/>
      <c r="NU23" s="207"/>
      <c r="NV23" s="207"/>
      <c r="NW23" s="207"/>
      <c r="NX23" s="207"/>
      <c r="NY23" s="207"/>
      <c r="NZ23" s="207"/>
      <c r="OA23" s="207"/>
      <c r="OB23" s="207"/>
      <c r="OC23" s="207"/>
      <c r="OD23" s="207"/>
      <c r="OE23" s="207"/>
      <c r="OF23" s="207"/>
      <c r="OG23" s="207"/>
      <c r="OH23" s="207"/>
      <c r="OI23" s="207"/>
      <c r="OJ23" s="207"/>
      <c r="OK23" s="207"/>
      <c r="OL23" s="207"/>
      <c r="OM23" s="207"/>
      <c r="ON23" s="207"/>
      <c r="OO23" s="207"/>
      <c r="OP23" s="207"/>
      <c r="OQ23" s="207"/>
      <c r="OR23" s="207"/>
      <c r="OS23" s="207"/>
      <c r="OT23" s="207"/>
      <c r="OU23" s="207"/>
      <c r="OV23" s="207"/>
      <c r="OW23" s="207"/>
      <c r="OX23" s="207"/>
      <c r="OY23" s="207"/>
      <c r="OZ23" s="207"/>
      <c r="PA23" s="207"/>
      <c r="PB23" s="207"/>
      <c r="PC23" s="207"/>
      <c r="PD23" s="207"/>
      <c r="PE23" s="207"/>
      <c r="PF23" s="207"/>
      <c r="PG23" s="207"/>
      <c r="PH23" s="207"/>
      <c r="PI23" s="207"/>
      <c r="PJ23" s="207"/>
      <c r="PK23" s="207"/>
      <c r="PL23" s="207"/>
      <c r="PM23" s="207"/>
      <c r="PN23" s="207"/>
      <c r="PO23" s="207"/>
      <c r="PP23" s="207"/>
      <c r="PQ23" s="207"/>
      <c r="PR23" s="207"/>
      <c r="PS23" s="207"/>
      <c r="PT23" s="207"/>
      <c r="PU23" s="207"/>
      <c r="PV23" s="207"/>
      <c r="PW23" s="207"/>
      <c r="PX23" s="207"/>
      <c r="PY23" s="207"/>
      <c r="PZ23" s="207"/>
      <c r="QA23" s="207"/>
      <c r="QB23" s="207"/>
      <c r="QC23" s="207"/>
      <c r="QD23" s="207"/>
      <c r="QE23" s="207"/>
      <c r="QF23" s="207"/>
      <c r="QG23" s="207"/>
      <c r="QH23" s="207"/>
      <c r="QI23" s="207"/>
      <c r="QJ23" s="207"/>
      <c r="QK23" s="207"/>
      <c r="QL23" s="207"/>
      <c r="QM23" s="207"/>
      <c r="QN23" s="207"/>
      <c r="QO23" s="207"/>
      <c r="QP23" s="207"/>
      <c r="QQ23" s="207"/>
      <c r="QR23" s="207"/>
      <c r="QS23" s="207"/>
      <c r="QT23" s="207"/>
      <c r="QU23" s="207"/>
      <c r="QV23" s="207"/>
      <c r="QW23" s="207"/>
      <c r="QX23" s="207"/>
      <c r="QY23" s="207"/>
      <c r="QZ23" s="207"/>
      <c r="RA23" s="207"/>
      <c r="RB23" s="207"/>
      <c r="RC23" s="207"/>
      <c r="RD23" s="207"/>
      <c r="RE23" s="207"/>
      <c r="RF23" s="207"/>
      <c r="RG23" s="207"/>
      <c r="RH23" s="207"/>
      <c r="RI23" s="207"/>
      <c r="RJ23" s="207"/>
      <c r="RK23" s="207"/>
      <c r="RL23" s="207"/>
      <c r="RM23" s="207"/>
      <c r="RN23" s="207"/>
      <c r="RO23" s="207"/>
      <c r="RP23" s="207"/>
      <c r="RQ23" s="207"/>
      <c r="RR23" s="207"/>
      <c r="RS23" s="207"/>
      <c r="RT23" s="207"/>
      <c r="RU23" s="207"/>
      <c r="RV23" s="207"/>
      <c r="RW23" s="207"/>
      <c r="RX23" s="207"/>
      <c r="RY23" s="207"/>
      <c r="RZ23" s="207"/>
      <c r="SA23" s="207"/>
      <c r="SB23" s="207"/>
      <c r="SC23" s="207"/>
      <c r="SD23" s="207"/>
      <c r="SE23" s="207"/>
      <c r="SF23" s="207"/>
      <c r="SG23" s="207"/>
      <c r="SH23" s="207"/>
      <c r="SI23" s="207"/>
      <c r="SJ23" s="207"/>
      <c r="SK23" s="207"/>
      <c r="SL23" s="207"/>
      <c r="SM23" s="207"/>
      <c r="SN23" s="207"/>
      <c r="SO23" s="207"/>
      <c r="SP23" s="207"/>
      <c r="SQ23" s="207"/>
      <c r="SR23" s="207"/>
      <c r="SS23" s="207"/>
      <c r="ST23" s="207"/>
      <c r="SU23" s="207"/>
      <c r="SV23" s="207"/>
      <c r="SW23" s="207"/>
      <c r="SX23" s="207"/>
      <c r="SY23" s="207"/>
      <c r="SZ23" s="207"/>
      <c r="TA23" s="207"/>
      <c r="TB23" s="207"/>
      <c r="TC23" s="207"/>
      <c r="TD23" s="207"/>
      <c r="TE23" s="207"/>
      <c r="TF23" s="207"/>
      <c r="TG23" s="207"/>
      <c r="TH23" s="207"/>
      <c r="TI23" s="207"/>
      <c r="TJ23" s="207"/>
      <c r="TK23" s="207"/>
      <c r="TL23" s="207"/>
      <c r="TM23" s="207"/>
      <c r="TN23" s="207"/>
      <c r="TO23" s="207"/>
      <c r="TP23" s="207"/>
      <c r="TQ23" s="207"/>
      <c r="TR23" s="207"/>
      <c r="TS23" s="207"/>
      <c r="TT23" s="207"/>
      <c r="TU23" s="207"/>
      <c r="TV23" s="207"/>
      <c r="TW23" s="207"/>
      <c r="TX23" s="207"/>
      <c r="TY23" s="207"/>
      <c r="TZ23" s="207"/>
      <c r="UA23" s="207"/>
      <c r="UB23" s="207"/>
      <c r="UC23" s="207"/>
      <c r="UD23" s="207"/>
      <c r="UE23" s="207"/>
      <c r="UF23" s="207"/>
      <c r="UG23" s="207"/>
      <c r="UH23" s="207"/>
      <c r="UI23" s="207"/>
      <c r="UJ23" s="207"/>
      <c r="UK23" s="207"/>
      <c r="UL23" s="207"/>
      <c r="UM23" s="207"/>
      <c r="UN23" s="207"/>
      <c r="UO23" s="207"/>
      <c r="UP23" s="207"/>
      <c r="UQ23" s="207"/>
      <c r="UR23" s="207"/>
      <c r="US23" s="207"/>
      <c r="UT23" s="207"/>
      <c r="UU23" s="207"/>
      <c r="UV23" s="207"/>
      <c r="UW23" s="207"/>
      <c r="UX23" s="207"/>
      <c r="UY23" s="207"/>
      <c r="UZ23" s="207"/>
      <c r="VA23" s="207"/>
      <c r="VB23" s="207"/>
      <c r="VC23" s="207"/>
      <c r="VD23" s="207"/>
      <c r="VE23" s="207"/>
      <c r="VF23" s="207"/>
      <c r="VG23" s="207"/>
      <c r="VH23" s="207"/>
      <c r="VI23" s="207"/>
      <c r="VJ23" s="207"/>
      <c r="VK23" s="207"/>
      <c r="VL23" s="207"/>
      <c r="VM23" s="207"/>
      <c r="VN23" s="207"/>
      <c r="VO23" s="207"/>
      <c r="VP23" s="207"/>
      <c r="VQ23" s="207"/>
      <c r="VR23" s="207"/>
      <c r="VS23" s="207"/>
      <c r="VT23" s="207"/>
      <c r="VU23" s="207"/>
      <c r="VV23" s="207"/>
      <c r="VW23" s="207"/>
      <c r="VX23" s="207"/>
      <c r="VY23" s="207"/>
      <c r="VZ23" s="207"/>
      <c r="WA23" s="207"/>
      <c r="WB23" s="207"/>
      <c r="WC23" s="207"/>
      <c r="WD23" s="207"/>
      <c r="WE23" s="207"/>
      <c r="WF23" s="207"/>
      <c r="WG23" s="207"/>
      <c r="WH23" s="207"/>
      <c r="WI23" s="207"/>
      <c r="WJ23" s="207"/>
      <c r="WK23" s="207"/>
      <c r="WL23" s="207"/>
      <c r="WM23" s="207"/>
      <c r="WN23" s="207"/>
      <c r="WO23" s="207"/>
      <c r="WP23" s="207"/>
      <c r="WQ23" s="207"/>
      <c r="WR23" s="207"/>
      <c r="WS23" s="207"/>
      <c r="WT23" s="207"/>
      <c r="WU23" s="207"/>
      <c r="WV23" s="207"/>
      <c r="WW23" s="207"/>
      <c r="WX23" s="207"/>
      <c r="WY23" s="207"/>
      <c r="WZ23" s="207"/>
      <c r="XA23" s="207"/>
      <c r="XB23" s="207"/>
      <c r="XC23" s="207"/>
      <c r="XD23" s="207"/>
      <c r="XE23" s="207"/>
      <c r="XF23" s="207"/>
      <c r="XG23" s="207"/>
      <c r="XH23" s="207"/>
      <c r="XI23" s="207"/>
      <c r="XJ23" s="207"/>
      <c r="XK23" s="207"/>
      <c r="XL23" s="207"/>
      <c r="XM23" s="207"/>
      <c r="XN23" s="207"/>
      <c r="XO23" s="207"/>
      <c r="XP23" s="207"/>
      <c r="XQ23" s="207"/>
      <c r="XR23" s="207"/>
      <c r="XS23" s="207"/>
      <c r="XT23" s="207"/>
      <c r="XU23" s="207"/>
      <c r="XV23" s="207"/>
      <c r="XW23" s="207"/>
      <c r="XX23" s="207"/>
      <c r="XY23" s="207"/>
      <c r="XZ23" s="207"/>
      <c r="YA23" s="207"/>
      <c r="YB23" s="207"/>
      <c r="YC23" s="207"/>
      <c r="YD23" s="207"/>
      <c r="YE23" s="207"/>
      <c r="YF23" s="207"/>
      <c r="YG23" s="207"/>
      <c r="YH23" s="207"/>
      <c r="YI23" s="207"/>
      <c r="YJ23" s="207"/>
      <c r="YK23" s="207"/>
      <c r="YL23" s="207"/>
      <c r="YM23" s="207"/>
      <c r="YN23" s="207"/>
      <c r="YO23" s="207"/>
      <c r="YP23" s="207"/>
      <c r="YQ23" s="207"/>
      <c r="YR23" s="207"/>
      <c r="YS23" s="207"/>
      <c r="YT23" s="207"/>
      <c r="YU23" s="207"/>
      <c r="YV23" s="207"/>
      <c r="YW23" s="207"/>
      <c r="YX23" s="207"/>
      <c r="YY23" s="207"/>
      <c r="YZ23" s="207"/>
      <c r="ZA23" s="207"/>
      <c r="ZB23" s="207"/>
      <c r="ZC23" s="207"/>
      <c r="ZD23" s="207"/>
      <c r="ZE23" s="207"/>
      <c r="ZF23" s="207"/>
      <c r="ZG23" s="207"/>
      <c r="ZH23" s="207"/>
      <c r="ZI23" s="207"/>
      <c r="ZJ23" s="207"/>
      <c r="ZK23" s="207"/>
      <c r="ZL23" s="207"/>
      <c r="ZM23" s="207"/>
      <c r="ZN23" s="207"/>
      <c r="ZO23" s="207"/>
      <c r="ZP23" s="207"/>
      <c r="ZQ23" s="207"/>
      <c r="ZR23" s="207"/>
      <c r="ZS23" s="207"/>
      <c r="ZT23" s="207"/>
      <c r="ZU23" s="207"/>
      <c r="ZV23" s="207"/>
      <c r="ZW23" s="207"/>
      <c r="ZX23" s="207"/>
      <c r="ZY23" s="207"/>
      <c r="ZZ23" s="207"/>
      <c r="AAA23" s="207"/>
      <c r="AAB23" s="207"/>
      <c r="AAC23" s="200"/>
    </row>
    <row r="24" spans="1:705" ht="15" hidden="1" outlineLevel="1" x14ac:dyDescent="0.25">
      <c r="A24" s="82" t="s">
        <v>271</v>
      </c>
      <c r="B24" s="143" t="s">
        <v>338</v>
      </c>
      <c r="C24" s="137">
        <v>110.69</v>
      </c>
      <c r="D24" s="90" t="s">
        <v>324</v>
      </c>
      <c r="E24" s="136">
        <v>412.21066689999998</v>
      </c>
      <c r="F24" s="67">
        <v>1</v>
      </c>
      <c r="G24" s="67">
        <v>19</v>
      </c>
      <c r="H24" s="121"/>
      <c r="I24" s="84" t="s">
        <v>583</v>
      </c>
      <c r="J24" s="67" t="s">
        <v>329</v>
      </c>
      <c r="K24" s="82" t="s">
        <v>330</v>
      </c>
      <c r="L24" s="67" t="s">
        <v>331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174">
        <f t="shared" ref="EX24" si="389">SUM(M27:EW27)</f>
        <v>0</v>
      </c>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181">
        <f t="shared" ref="GH24" si="390">SUM(EY24:GG24)</f>
        <v>0</v>
      </c>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242">
        <f t="shared" ref="HR24" si="391">SUM(GI24:HQ24)</f>
        <v>0</v>
      </c>
      <c r="HS24" s="247">
        <v>0</v>
      </c>
    </row>
    <row r="25" spans="1:705" ht="15" hidden="1" outlineLevel="1" x14ac:dyDescent="0.25">
      <c r="A25" s="82" t="s">
        <v>271</v>
      </c>
      <c r="B25" s="143" t="s">
        <v>338</v>
      </c>
      <c r="C25" s="137">
        <v>434.98</v>
      </c>
      <c r="D25" s="90" t="s">
        <v>324</v>
      </c>
      <c r="E25" s="136">
        <v>1150.0218729999999</v>
      </c>
      <c r="F25" s="67">
        <v>1</v>
      </c>
      <c r="G25" s="67">
        <v>19</v>
      </c>
      <c r="H25" s="121"/>
      <c r="I25" s="84" t="s">
        <v>341</v>
      </c>
      <c r="J25" s="67" t="s">
        <v>329</v>
      </c>
      <c r="K25" s="82" t="s">
        <v>330</v>
      </c>
      <c r="L25" s="67" t="s">
        <v>331</v>
      </c>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174">
        <f t="shared" ref="EX25" si="392">SUM(M28:EW28)</f>
        <v>0</v>
      </c>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181">
        <f t="shared" ref="GH25" si="393">SUM(EY25:GG25)</f>
        <v>0</v>
      </c>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242">
        <f t="shared" ref="HR25" si="394">SUM(GI25:HQ25)</f>
        <v>0</v>
      </c>
      <c r="HS25" s="247">
        <v>0</v>
      </c>
    </row>
    <row r="26" spans="1:705" s="78" customFormat="1" ht="15" hidden="1" collapsed="1" x14ac:dyDescent="0.25">
      <c r="A26" s="76" t="s">
        <v>271</v>
      </c>
      <c r="B26" s="76" t="s">
        <v>4</v>
      </c>
      <c r="C26" s="101"/>
      <c r="D26" s="101"/>
      <c r="E26" s="94"/>
      <c r="F26" s="95"/>
      <c r="G26" s="95"/>
      <c r="H26" s="94"/>
      <c r="I26" s="78" t="s">
        <v>342</v>
      </c>
      <c r="J26" s="95"/>
      <c r="K26" s="76"/>
      <c r="L26" s="95"/>
      <c r="M26" s="76">
        <f>M27+M33+M45+M63+M72</f>
        <v>0</v>
      </c>
      <c r="N26" s="76">
        <f t="shared" ref="N26:BY26" si="395">N27+N33+N45+N63+N72</f>
        <v>0</v>
      </c>
      <c r="O26" s="76">
        <f t="shared" si="395"/>
        <v>0</v>
      </c>
      <c r="P26" s="76">
        <f t="shared" si="395"/>
        <v>0</v>
      </c>
      <c r="Q26" s="76">
        <f t="shared" si="395"/>
        <v>0</v>
      </c>
      <c r="R26" s="76">
        <f t="shared" si="395"/>
        <v>0</v>
      </c>
      <c r="S26" s="76">
        <f t="shared" si="395"/>
        <v>0</v>
      </c>
      <c r="T26" s="76">
        <f t="shared" si="395"/>
        <v>0</v>
      </c>
      <c r="U26" s="76">
        <f t="shared" si="395"/>
        <v>0</v>
      </c>
      <c r="V26" s="76">
        <f t="shared" si="395"/>
        <v>0</v>
      </c>
      <c r="W26" s="76">
        <f t="shared" si="395"/>
        <v>0</v>
      </c>
      <c r="X26" s="76">
        <f t="shared" si="395"/>
        <v>0</v>
      </c>
      <c r="Y26" s="76">
        <f t="shared" si="395"/>
        <v>0</v>
      </c>
      <c r="Z26" s="76">
        <f t="shared" si="395"/>
        <v>0</v>
      </c>
      <c r="AA26" s="76">
        <f t="shared" si="395"/>
        <v>0</v>
      </c>
      <c r="AB26" s="76">
        <f t="shared" si="395"/>
        <v>0</v>
      </c>
      <c r="AC26" s="76">
        <f t="shared" si="395"/>
        <v>0</v>
      </c>
      <c r="AD26" s="76">
        <f t="shared" si="395"/>
        <v>0</v>
      </c>
      <c r="AE26" s="76">
        <f t="shared" si="395"/>
        <v>0</v>
      </c>
      <c r="AF26" s="76">
        <f t="shared" si="395"/>
        <v>0</v>
      </c>
      <c r="AG26" s="76">
        <f t="shared" si="395"/>
        <v>0</v>
      </c>
      <c r="AH26" s="76">
        <f t="shared" si="395"/>
        <v>0</v>
      </c>
      <c r="AI26" s="76">
        <f t="shared" si="395"/>
        <v>0</v>
      </c>
      <c r="AJ26" s="76">
        <f t="shared" si="395"/>
        <v>0</v>
      </c>
      <c r="AK26" s="76">
        <f t="shared" si="395"/>
        <v>0</v>
      </c>
      <c r="AL26" s="76">
        <f t="shared" si="395"/>
        <v>0</v>
      </c>
      <c r="AM26" s="76">
        <f t="shared" si="395"/>
        <v>0</v>
      </c>
      <c r="AN26" s="76">
        <f t="shared" si="395"/>
        <v>0</v>
      </c>
      <c r="AO26" s="76">
        <f t="shared" si="395"/>
        <v>0</v>
      </c>
      <c r="AP26" s="76">
        <f t="shared" si="395"/>
        <v>0</v>
      </c>
      <c r="AQ26" s="76">
        <f t="shared" si="395"/>
        <v>0</v>
      </c>
      <c r="AR26" s="76">
        <f t="shared" si="395"/>
        <v>0</v>
      </c>
      <c r="AS26" s="76">
        <f t="shared" si="395"/>
        <v>0</v>
      </c>
      <c r="AT26" s="76">
        <f t="shared" si="395"/>
        <v>0</v>
      </c>
      <c r="AU26" s="76">
        <f t="shared" si="395"/>
        <v>0</v>
      </c>
      <c r="AV26" s="76">
        <f t="shared" si="395"/>
        <v>0</v>
      </c>
      <c r="AW26" s="76">
        <f t="shared" si="395"/>
        <v>0</v>
      </c>
      <c r="AX26" s="76">
        <f t="shared" si="395"/>
        <v>0</v>
      </c>
      <c r="AY26" s="76">
        <f t="shared" si="395"/>
        <v>0</v>
      </c>
      <c r="AZ26" s="76">
        <f t="shared" si="395"/>
        <v>0</v>
      </c>
      <c r="BA26" s="76">
        <f t="shared" si="395"/>
        <v>0</v>
      </c>
      <c r="BB26" s="76">
        <f t="shared" si="395"/>
        <v>0</v>
      </c>
      <c r="BC26" s="76">
        <f t="shared" si="395"/>
        <v>0</v>
      </c>
      <c r="BD26" s="76">
        <f t="shared" si="395"/>
        <v>0</v>
      </c>
      <c r="BE26" s="76">
        <f t="shared" si="395"/>
        <v>0</v>
      </c>
      <c r="BF26" s="76">
        <f t="shared" si="395"/>
        <v>0</v>
      </c>
      <c r="BG26" s="76">
        <f t="shared" si="395"/>
        <v>0</v>
      </c>
      <c r="BH26" s="76">
        <f t="shared" si="395"/>
        <v>0</v>
      </c>
      <c r="BI26" s="76">
        <f t="shared" si="395"/>
        <v>0</v>
      </c>
      <c r="BJ26" s="76">
        <f t="shared" si="395"/>
        <v>0</v>
      </c>
      <c r="BK26" s="76">
        <f t="shared" si="395"/>
        <v>0</v>
      </c>
      <c r="BL26" s="76">
        <f t="shared" si="395"/>
        <v>0</v>
      </c>
      <c r="BM26" s="76">
        <f t="shared" si="395"/>
        <v>0</v>
      </c>
      <c r="BN26" s="76">
        <f t="shared" si="395"/>
        <v>0</v>
      </c>
      <c r="BO26" s="76">
        <f t="shared" si="395"/>
        <v>0</v>
      </c>
      <c r="BP26" s="76">
        <f t="shared" si="395"/>
        <v>0</v>
      </c>
      <c r="BQ26" s="76">
        <f t="shared" si="395"/>
        <v>0</v>
      </c>
      <c r="BR26" s="76">
        <f t="shared" si="395"/>
        <v>0</v>
      </c>
      <c r="BS26" s="76">
        <f t="shared" si="395"/>
        <v>0</v>
      </c>
      <c r="BT26" s="76">
        <f t="shared" si="395"/>
        <v>0</v>
      </c>
      <c r="BU26" s="76">
        <f t="shared" si="395"/>
        <v>0</v>
      </c>
      <c r="BV26" s="76">
        <f t="shared" si="395"/>
        <v>0</v>
      </c>
      <c r="BW26" s="76">
        <f t="shared" si="395"/>
        <v>0</v>
      </c>
      <c r="BX26" s="76">
        <f t="shared" si="395"/>
        <v>0</v>
      </c>
      <c r="BY26" s="76">
        <f t="shared" si="395"/>
        <v>0</v>
      </c>
      <c r="BZ26" s="76">
        <f t="shared" ref="BZ26:EK26" si="396">BZ27+BZ33+BZ45+BZ63+BZ72</f>
        <v>0</v>
      </c>
      <c r="CA26" s="76">
        <f t="shared" si="396"/>
        <v>0</v>
      </c>
      <c r="CB26" s="76">
        <f t="shared" si="396"/>
        <v>0</v>
      </c>
      <c r="CC26" s="76">
        <f t="shared" si="396"/>
        <v>0</v>
      </c>
      <c r="CD26" s="76">
        <f t="shared" si="396"/>
        <v>0</v>
      </c>
      <c r="CE26" s="76">
        <f t="shared" si="396"/>
        <v>0</v>
      </c>
      <c r="CF26" s="76">
        <f t="shared" si="396"/>
        <v>0</v>
      </c>
      <c r="CG26" s="76">
        <f t="shared" si="396"/>
        <v>0</v>
      </c>
      <c r="CH26" s="76">
        <f t="shared" si="396"/>
        <v>0</v>
      </c>
      <c r="CI26" s="76">
        <f t="shared" si="396"/>
        <v>0</v>
      </c>
      <c r="CJ26" s="76">
        <f t="shared" si="396"/>
        <v>0</v>
      </c>
      <c r="CK26" s="76">
        <f t="shared" si="396"/>
        <v>0</v>
      </c>
      <c r="CL26" s="76">
        <f t="shared" si="396"/>
        <v>0</v>
      </c>
      <c r="CM26" s="76">
        <f t="shared" si="396"/>
        <v>0</v>
      </c>
      <c r="CN26" s="76">
        <f t="shared" si="396"/>
        <v>0</v>
      </c>
      <c r="CO26" s="76">
        <f t="shared" si="396"/>
        <v>0</v>
      </c>
      <c r="CP26" s="76">
        <f t="shared" si="396"/>
        <v>0</v>
      </c>
      <c r="CQ26" s="76">
        <f t="shared" si="396"/>
        <v>0</v>
      </c>
      <c r="CR26" s="76">
        <f t="shared" si="396"/>
        <v>0</v>
      </c>
      <c r="CS26" s="76">
        <f t="shared" si="396"/>
        <v>0</v>
      </c>
      <c r="CT26" s="76">
        <f t="shared" si="396"/>
        <v>0</v>
      </c>
      <c r="CU26" s="76">
        <f t="shared" si="396"/>
        <v>0</v>
      </c>
      <c r="CV26" s="76">
        <f t="shared" si="396"/>
        <v>0</v>
      </c>
      <c r="CW26" s="76">
        <f t="shared" si="396"/>
        <v>0</v>
      </c>
      <c r="CX26" s="76">
        <f t="shared" si="396"/>
        <v>0</v>
      </c>
      <c r="CY26" s="76">
        <f t="shared" si="396"/>
        <v>0</v>
      </c>
      <c r="CZ26" s="76">
        <f t="shared" si="396"/>
        <v>0</v>
      </c>
      <c r="DA26" s="76">
        <f t="shared" si="396"/>
        <v>0</v>
      </c>
      <c r="DB26" s="76">
        <f t="shared" si="396"/>
        <v>0</v>
      </c>
      <c r="DC26" s="76">
        <f t="shared" si="396"/>
        <v>0</v>
      </c>
      <c r="DD26" s="76">
        <f t="shared" si="396"/>
        <v>0</v>
      </c>
      <c r="DE26" s="76">
        <f t="shared" si="396"/>
        <v>0</v>
      </c>
      <c r="DF26" s="76">
        <f t="shared" si="396"/>
        <v>0</v>
      </c>
      <c r="DG26" s="76">
        <f t="shared" si="396"/>
        <v>0</v>
      </c>
      <c r="DH26" s="76">
        <f t="shared" si="396"/>
        <v>0</v>
      </c>
      <c r="DI26" s="76">
        <f t="shared" si="396"/>
        <v>0</v>
      </c>
      <c r="DJ26" s="76">
        <f t="shared" si="396"/>
        <v>0</v>
      </c>
      <c r="DK26" s="76">
        <f t="shared" si="396"/>
        <v>0</v>
      </c>
      <c r="DL26" s="76">
        <f t="shared" si="396"/>
        <v>0</v>
      </c>
      <c r="DM26" s="76">
        <f t="shared" si="396"/>
        <v>0</v>
      </c>
      <c r="DN26" s="76">
        <f t="shared" si="396"/>
        <v>0</v>
      </c>
      <c r="DO26" s="76">
        <f t="shared" si="396"/>
        <v>0</v>
      </c>
      <c r="DP26" s="76">
        <f t="shared" si="396"/>
        <v>0</v>
      </c>
      <c r="DQ26" s="76">
        <f t="shared" si="396"/>
        <v>0</v>
      </c>
      <c r="DR26" s="76">
        <f t="shared" si="396"/>
        <v>0</v>
      </c>
      <c r="DS26" s="76">
        <f t="shared" si="396"/>
        <v>0</v>
      </c>
      <c r="DT26" s="76">
        <f t="shared" si="396"/>
        <v>0</v>
      </c>
      <c r="DU26" s="76">
        <f t="shared" si="396"/>
        <v>0</v>
      </c>
      <c r="DV26" s="76">
        <f t="shared" si="396"/>
        <v>0</v>
      </c>
      <c r="DW26" s="76">
        <f t="shared" si="396"/>
        <v>0</v>
      </c>
      <c r="DX26" s="76">
        <f t="shared" si="396"/>
        <v>0</v>
      </c>
      <c r="DY26" s="76">
        <f t="shared" si="396"/>
        <v>0</v>
      </c>
      <c r="DZ26" s="76">
        <f t="shared" si="396"/>
        <v>0</v>
      </c>
      <c r="EA26" s="76">
        <f t="shared" si="396"/>
        <v>0</v>
      </c>
      <c r="EB26" s="76">
        <f t="shared" si="396"/>
        <v>0</v>
      </c>
      <c r="EC26" s="76">
        <f t="shared" si="396"/>
        <v>0</v>
      </c>
      <c r="ED26" s="76">
        <f t="shared" si="396"/>
        <v>0</v>
      </c>
      <c r="EE26" s="76">
        <f t="shared" si="396"/>
        <v>0</v>
      </c>
      <c r="EF26" s="76">
        <f t="shared" si="396"/>
        <v>0</v>
      </c>
      <c r="EG26" s="76">
        <f t="shared" si="396"/>
        <v>0</v>
      </c>
      <c r="EH26" s="76">
        <f t="shared" si="396"/>
        <v>0</v>
      </c>
      <c r="EI26" s="76">
        <f t="shared" si="396"/>
        <v>0</v>
      </c>
      <c r="EJ26" s="76">
        <f t="shared" si="396"/>
        <v>0</v>
      </c>
      <c r="EK26" s="76">
        <f t="shared" si="396"/>
        <v>0</v>
      </c>
      <c r="EL26" s="76">
        <f t="shared" ref="EL26:EX26" si="397">EL27+EL33+EL45+EL63+EL72</f>
        <v>0</v>
      </c>
      <c r="EM26" s="76">
        <f t="shared" si="397"/>
        <v>0</v>
      </c>
      <c r="EN26" s="76">
        <f t="shared" si="397"/>
        <v>0</v>
      </c>
      <c r="EO26" s="76">
        <f t="shared" si="397"/>
        <v>0</v>
      </c>
      <c r="EP26" s="76">
        <f t="shared" si="397"/>
        <v>0</v>
      </c>
      <c r="EQ26" s="76">
        <f t="shared" si="397"/>
        <v>0</v>
      </c>
      <c r="ER26" s="76">
        <f t="shared" si="397"/>
        <v>0</v>
      </c>
      <c r="ES26" s="76">
        <f t="shared" si="397"/>
        <v>0</v>
      </c>
      <c r="ET26" s="76">
        <f t="shared" si="397"/>
        <v>0</v>
      </c>
      <c r="EU26" s="76">
        <f t="shared" si="397"/>
        <v>0</v>
      </c>
      <c r="EV26" s="76">
        <f t="shared" si="397"/>
        <v>0</v>
      </c>
      <c r="EW26" s="76">
        <f t="shared" si="397"/>
        <v>0</v>
      </c>
      <c r="EX26" s="76">
        <f t="shared" si="397"/>
        <v>0</v>
      </c>
      <c r="EY26" s="76">
        <f t="shared" ref="EY26" si="398">EY27+EY33+EY45+EY63+EY72</f>
        <v>0</v>
      </c>
      <c r="EZ26" s="76">
        <f t="shared" ref="EZ26" si="399">EZ27+EZ33+EZ45+EZ63+EZ72</f>
        <v>0</v>
      </c>
      <c r="FA26" s="76">
        <f t="shared" ref="FA26" si="400">FA27+FA33+FA45+FA63+FA72</f>
        <v>0</v>
      </c>
      <c r="FB26" s="76">
        <f t="shared" ref="FB26" si="401">FB27+FB33+FB45+FB63+FB72</f>
        <v>0</v>
      </c>
      <c r="FC26" s="76">
        <f t="shared" ref="FC26" si="402">FC27+FC33+FC45+FC63+FC72</f>
        <v>0</v>
      </c>
      <c r="FD26" s="76">
        <f t="shared" ref="FD26" si="403">FD27+FD33+FD45+FD63+FD72</f>
        <v>0</v>
      </c>
      <c r="FE26" s="76">
        <f t="shared" ref="FE26" si="404">FE27+FE33+FE45+FE63+FE72</f>
        <v>0</v>
      </c>
      <c r="FF26" s="76">
        <f t="shared" ref="FF26" si="405">FF27+FF33+FF45+FF63+FF72</f>
        <v>0</v>
      </c>
      <c r="FG26" s="76">
        <f t="shared" ref="FG26" si="406">FG27+FG33+FG45+FG63+FG72</f>
        <v>0</v>
      </c>
      <c r="FH26" s="76">
        <f t="shared" ref="FH26" si="407">FH27+FH33+FH45+FH63+FH72</f>
        <v>0</v>
      </c>
      <c r="FI26" s="76">
        <f t="shared" ref="FI26" si="408">FI27+FI33+FI45+FI63+FI72</f>
        <v>0</v>
      </c>
      <c r="FJ26" s="76">
        <f t="shared" ref="FJ26" si="409">FJ27+FJ33+FJ45+FJ63+FJ72</f>
        <v>0</v>
      </c>
      <c r="FK26" s="76">
        <f t="shared" ref="FK26" si="410">FK27+FK33+FK45+FK63+FK72</f>
        <v>0</v>
      </c>
      <c r="FL26" s="76">
        <f t="shared" ref="FL26" si="411">FL27+FL33+FL45+FL63+FL72</f>
        <v>0</v>
      </c>
      <c r="FM26" s="76">
        <f t="shared" ref="FM26" si="412">FM27+FM33+FM45+FM63+FM72</f>
        <v>0</v>
      </c>
      <c r="FN26" s="76">
        <f t="shared" ref="FN26" si="413">FN27+FN33+FN45+FN63+FN72</f>
        <v>0</v>
      </c>
      <c r="FO26" s="76">
        <f t="shared" ref="FO26" si="414">FO27+FO33+FO45+FO63+FO72</f>
        <v>0</v>
      </c>
      <c r="FP26" s="76">
        <f t="shared" ref="FP26" si="415">FP27+FP33+FP45+FP63+FP72</f>
        <v>0</v>
      </c>
      <c r="FQ26" s="76">
        <f t="shared" ref="FQ26" si="416">FQ27+FQ33+FQ45+FQ63+FQ72</f>
        <v>0</v>
      </c>
      <c r="FR26" s="76">
        <f t="shared" ref="FR26" si="417">FR27+FR33+FR45+FR63+FR72</f>
        <v>0</v>
      </c>
      <c r="FS26" s="76">
        <f t="shared" ref="FS26" si="418">FS27+FS33+FS45+FS63+FS72</f>
        <v>0</v>
      </c>
      <c r="FT26" s="76">
        <f t="shared" ref="FT26" si="419">FT27+FT33+FT45+FT63+FT72</f>
        <v>0</v>
      </c>
      <c r="FU26" s="76">
        <f t="shared" ref="FU26" si="420">FU27+FU33+FU45+FU63+FU72</f>
        <v>0</v>
      </c>
      <c r="FV26" s="76">
        <f t="shared" ref="FV26" si="421">FV27+FV33+FV45+FV63+FV72</f>
        <v>0</v>
      </c>
      <c r="FW26" s="76">
        <f t="shared" ref="FW26" si="422">FW27+FW33+FW45+FW63+FW72</f>
        <v>0</v>
      </c>
      <c r="FX26" s="76">
        <f t="shared" ref="FX26" si="423">FX27+FX33+FX45+FX63+FX72</f>
        <v>0</v>
      </c>
      <c r="FY26" s="76">
        <f t="shared" ref="FY26" si="424">FY27+FY33+FY45+FY63+FY72</f>
        <v>0</v>
      </c>
      <c r="FZ26" s="76">
        <f t="shared" ref="FZ26" si="425">FZ27+FZ33+FZ45+FZ63+FZ72</f>
        <v>0</v>
      </c>
      <c r="GA26" s="76">
        <f t="shared" ref="GA26" si="426">GA27+GA33+GA45+GA63+GA72</f>
        <v>0</v>
      </c>
      <c r="GB26" s="76">
        <f t="shared" ref="GB26" si="427">GB27+GB33+GB45+GB63+GB72</f>
        <v>0</v>
      </c>
      <c r="GC26" s="76">
        <f t="shared" ref="GC26" si="428">GC27+GC33+GC45+GC63+GC72</f>
        <v>0</v>
      </c>
      <c r="GD26" s="76">
        <f t="shared" ref="GD26" si="429">GD27+GD33+GD45+GD63+GD72</f>
        <v>0</v>
      </c>
      <c r="GE26" s="76">
        <f t="shared" ref="GE26" si="430">GE27+GE33+GE45+GE63+GE72</f>
        <v>0</v>
      </c>
      <c r="GF26" s="76">
        <f t="shared" ref="GF26" si="431">GF27+GF33+GF45+GF63+GF72</f>
        <v>0</v>
      </c>
      <c r="GG26" s="76">
        <f t="shared" ref="GG26:GH26" si="432">GG27+GG33+GG45+GG63+GG72</f>
        <v>0</v>
      </c>
      <c r="GH26" s="76">
        <f t="shared" si="432"/>
        <v>0</v>
      </c>
      <c r="GI26" s="76">
        <f t="shared" ref="GI26" si="433">GI27+GI33+GI45+GI63+GI72</f>
        <v>0</v>
      </c>
      <c r="GJ26" s="76">
        <f t="shared" ref="GJ26" si="434">GJ27+GJ33+GJ45+GJ63+GJ72</f>
        <v>0</v>
      </c>
      <c r="GK26" s="76">
        <f t="shared" ref="GK26" si="435">GK27+GK33+GK45+GK63+GK72</f>
        <v>0</v>
      </c>
      <c r="GL26" s="76">
        <f t="shared" ref="GL26" si="436">GL27+GL33+GL45+GL63+GL72</f>
        <v>0</v>
      </c>
      <c r="GM26" s="76">
        <f t="shared" ref="GM26" si="437">GM27+GM33+GM45+GM63+GM72</f>
        <v>0</v>
      </c>
      <c r="GN26" s="76">
        <f t="shared" ref="GN26" si="438">GN27+GN33+GN45+GN63+GN72</f>
        <v>0</v>
      </c>
      <c r="GO26" s="76">
        <f t="shared" ref="GO26" si="439">GO27+GO33+GO45+GO63+GO72</f>
        <v>0</v>
      </c>
      <c r="GP26" s="76">
        <f t="shared" ref="GP26" si="440">GP27+GP33+GP45+GP63+GP72</f>
        <v>0</v>
      </c>
      <c r="GQ26" s="76">
        <f t="shared" ref="GQ26" si="441">GQ27+GQ33+GQ45+GQ63+GQ72</f>
        <v>0</v>
      </c>
      <c r="GR26" s="76">
        <f t="shared" ref="GR26" si="442">GR27+GR33+GR45+GR63+GR72</f>
        <v>0</v>
      </c>
      <c r="GS26" s="76">
        <f t="shared" ref="GS26" si="443">GS27+GS33+GS45+GS63+GS72</f>
        <v>0</v>
      </c>
      <c r="GT26" s="76">
        <f t="shared" ref="GT26" si="444">GT27+GT33+GT45+GT63+GT72</f>
        <v>0</v>
      </c>
      <c r="GU26" s="76">
        <f t="shared" ref="GU26" si="445">GU27+GU33+GU45+GU63+GU72</f>
        <v>0</v>
      </c>
      <c r="GV26" s="76">
        <f t="shared" ref="GV26" si="446">GV27+GV33+GV45+GV63+GV72</f>
        <v>0</v>
      </c>
      <c r="GW26" s="76">
        <f t="shared" ref="GW26" si="447">GW27+GW33+GW45+GW63+GW72</f>
        <v>0</v>
      </c>
      <c r="GX26" s="76">
        <f t="shared" ref="GX26" si="448">GX27+GX33+GX45+GX63+GX72</f>
        <v>0</v>
      </c>
      <c r="GY26" s="76">
        <f t="shared" ref="GY26" si="449">GY27+GY33+GY45+GY63+GY72</f>
        <v>0</v>
      </c>
      <c r="GZ26" s="76">
        <f t="shared" ref="GZ26" si="450">GZ27+GZ33+GZ45+GZ63+GZ72</f>
        <v>0</v>
      </c>
      <c r="HA26" s="76">
        <f t="shared" ref="HA26" si="451">HA27+HA33+HA45+HA63+HA72</f>
        <v>0</v>
      </c>
      <c r="HB26" s="76">
        <f t="shared" ref="HB26" si="452">HB27+HB33+HB45+HB63+HB72</f>
        <v>0</v>
      </c>
      <c r="HC26" s="76">
        <f t="shared" ref="HC26" si="453">HC27+HC33+HC45+HC63+HC72</f>
        <v>0</v>
      </c>
      <c r="HD26" s="76">
        <f t="shared" ref="HD26" si="454">HD27+HD33+HD45+HD63+HD72</f>
        <v>0</v>
      </c>
      <c r="HE26" s="76">
        <f t="shared" ref="HE26" si="455">HE27+HE33+HE45+HE63+HE72</f>
        <v>0</v>
      </c>
      <c r="HF26" s="76">
        <f t="shared" ref="HF26" si="456">HF27+HF33+HF45+HF63+HF72</f>
        <v>0</v>
      </c>
      <c r="HG26" s="76">
        <f t="shared" ref="HG26" si="457">HG27+HG33+HG45+HG63+HG72</f>
        <v>0</v>
      </c>
      <c r="HH26" s="76">
        <f t="shared" ref="HH26" si="458">HH27+HH33+HH45+HH63+HH72</f>
        <v>0</v>
      </c>
      <c r="HI26" s="76">
        <f t="shared" ref="HI26" si="459">HI27+HI33+HI45+HI63+HI72</f>
        <v>0</v>
      </c>
      <c r="HJ26" s="76">
        <f t="shared" ref="HJ26" si="460">HJ27+HJ33+HJ45+HJ63+HJ72</f>
        <v>0</v>
      </c>
      <c r="HK26" s="76">
        <f t="shared" ref="HK26" si="461">HK27+HK33+HK45+HK63+HK72</f>
        <v>0</v>
      </c>
      <c r="HL26" s="76">
        <f t="shared" ref="HL26" si="462">HL27+HL33+HL45+HL63+HL72</f>
        <v>0</v>
      </c>
      <c r="HM26" s="76">
        <f t="shared" ref="HM26" si="463">HM27+HM33+HM45+HM63+HM72</f>
        <v>0</v>
      </c>
      <c r="HN26" s="76">
        <f t="shared" ref="HN26" si="464">HN27+HN33+HN45+HN63+HN72</f>
        <v>0</v>
      </c>
      <c r="HO26" s="76">
        <f t="shared" ref="HO26" si="465">HO27+HO33+HO45+HO63+HO72</f>
        <v>0</v>
      </c>
      <c r="HP26" s="76">
        <f t="shared" ref="HP26" si="466">HP27+HP33+HP45+HP63+HP72</f>
        <v>0</v>
      </c>
      <c r="HQ26" s="76">
        <f t="shared" ref="HQ26" si="467">HQ27+HQ33+HQ45+HQ63+HQ72</f>
        <v>0</v>
      </c>
      <c r="HR26" s="243">
        <f t="shared" ref="HR26" si="468">HR27+HR33+HR45+HR63+HR72</f>
        <v>0</v>
      </c>
      <c r="HS26" s="248">
        <v>0</v>
      </c>
      <c r="HT26" s="207"/>
      <c r="HU26" s="207"/>
      <c r="HV26" s="207"/>
      <c r="HW26" s="207"/>
      <c r="HX26" s="207"/>
      <c r="HY26" s="207"/>
      <c r="HZ26" s="207"/>
      <c r="IA26" s="207"/>
      <c r="IB26" s="207"/>
      <c r="IC26" s="207"/>
      <c r="ID26" s="207"/>
      <c r="IE26" s="207"/>
      <c r="IF26" s="207"/>
      <c r="IG26" s="207"/>
      <c r="IH26" s="207"/>
      <c r="II26" s="207"/>
      <c r="IJ26" s="207"/>
      <c r="IK26" s="207"/>
      <c r="IL26" s="207"/>
      <c r="IM26" s="207"/>
      <c r="IN26" s="207"/>
      <c r="IO26" s="207"/>
      <c r="IP26" s="207"/>
      <c r="IQ26" s="207"/>
      <c r="IR26" s="207"/>
      <c r="IS26" s="207"/>
      <c r="IT26" s="207"/>
      <c r="IU26" s="207"/>
      <c r="IV26" s="207"/>
      <c r="IW26" s="207"/>
      <c r="IX26" s="207"/>
      <c r="IY26" s="207"/>
      <c r="IZ26" s="207"/>
      <c r="JA26" s="207"/>
      <c r="JB26" s="207"/>
      <c r="JC26" s="207"/>
      <c r="JD26" s="207"/>
      <c r="JE26" s="207"/>
      <c r="JF26" s="207"/>
      <c r="JG26" s="207"/>
      <c r="JH26" s="207"/>
      <c r="JI26" s="207"/>
      <c r="JJ26" s="207"/>
      <c r="JK26" s="207"/>
      <c r="JL26" s="207"/>
      <c r="JM26" s="207"/>
      <c r="JN26" s="207"/>
      <c r="JO26" s="207"/>
      <c r="JP26" s="207"/>
      <c r="JQ26" s="207"/>
      <c r="JR26" s="207"/>
      <c r="JS26" s="207"/>
      <c r="JT26" s="207"/>
      <c r="JU26" s="207"/>
      <c r="JV26" s="207"/>
      <c r="JW26" s="207"/>
      <c r="JX26" s="207"/>
      <c r="JY26" s="207"/>
      <c r="JZ26" s="207"/>
      <c r="KA26" s="207"/>
      <c r="KB26" s="207"/>
      <c r="KC26" s="207"/>
      <c r="KD26" s="207"/>
      <c r="KE26" s="207"/>
      <c r="KF26" s="207"/>
      <c r="KG26" s="207"/>
      <c r="KH26" s="207"/>
      <c r="KI26" s="207"/>
      <c r="KJ26" s="207"/>
      <c r="KK26" s="207"/>
      <c r="KL26" s="207"/>
      <c r="KM26" s="207"/>
      <c r="KN26" s="207"/>
      <c r="KO26" s="207"/>
      <c r="KP26" s="207"/>
      <c r="KQ26" s="207"/>
      <c r="KR26" s="207"/>
      <c r="KS26" s="207"/>
      <c r="KT26" s="207"/>
      <c r="KU26" s="207"/>
      <c r="KV26" s="207"/>
      <c r="KW26" s="207"/>
      <c r="KX26" s="207"/>
      <c r="KY26" s="207"/>
      <c r="KZ26" s="207"/>
      <c r="LA26" s="207"/>
      <c r="LB26" s="207"/>
      <c r="LC26" s="207"/>
      <c r="LD26" s="207"/>
      <c r="LE26" s="207"/>
      <c r="LF26" s="207"/>
      <c r="LG26" s="207"/>
      <c r="LH26" s="207"/>
      <c r="LI26" s="207"/>
      <c r="LJ26" s="207"/>
      <c r="LK26" s="207"/>
      <c r="LL26" s="207"/>
      <c r="LM26" s="207"/>
      <c r="LN26" s="207"/>
      <c r="LO26" s="207"/>
      <c r="LP26" s="207"/>
      <c r="LQ26" s="207"/>
      <c r="LR26" s="207"/>
      <c r="LS26" s="207"/>
      <c r="LT26" s="207"/>
      <c r="LU26" s="207"/>
      <c r="LV26" s="207"/>
      <c r="LW26" s="207"/>
      <c r="LX26" s="207"/>
      <c r="LY26" s="207"/>
      <c r="LZ26" s="207"/>
      <c r="MA26" s="207"/>
      <c r="MB26" s="207"/>
      <c r="MC26" s="207"/>
      <c r="MD26" s="207"/>
      <c r="ME26" s="207"/>
      <c r="MF26" s="207"/>
      <c r="MG26" s="207"/>
      <c r="MH26" s="207"/>
      <c r="MI26" s="207"/>
      <c r="MJ26" s="207"/>
      <c r="MK26" s="207"/>
      <c r="ML26" s="207"/>
      <c r="MM26" s="207"/>
      <c r="MN26" s="207"/>
      <c r="MO26" s="207"/>
      <c r="MP26" s="207"/>
      <c r="MQ26" s="207"/>
      <c r="MR26" s="207"/>
      <c r="MS26" s="207"/>
      <c r="MT26" s="207"/>
      <c r="MU26" s="207"/>
      <c r="MV26" s="207"/>
      <c r="MW26" s="207"/>
      <c r="MX26" s="207"/>
      <c r="MY26" s="207"/>
      <c r="MZ26" s="207"/>
      <c r="NA26" s="207"/>
      <c r="NB26" s="207"/>
      <c r="NC26" s="207"/>
      <c r="ND26" s="207"/>
      <c r="NE26" s="207"/>
      <c r="NF26" s="207"/>
      <c r="NG26" s="207"/>
      <c r="NH26" s="207"/>
      <c r="NI26" s="207"/>
      <c r="NJ26" s="207"/>
      <c r="NK26" s="207"/>
      <c r="NL26" s="207"/>
      <c r="NM26" s="207"/>
      <c r="NN26" s="207"/>
      <c r="NO26" s="207"/>
      <c r="NP26" s="207"/>
      <c r="NQ26" s="207"/>
      <c r="NR26" s="207"/>
      <c r="NS26" s="207"/>
      <c r="NT26" s="207"/>
      <c r="NU26" s="207"/>
      <c r="NV26" s="207"/>
      <c r="NW26" s="207"/>
      <c r="NX26" s="207"/>
      <c r="NY26" s="207"/>
      <c r="NZ26" s="207"/>
      <c r="OA26" s="207"/>
      <c r="OB26" s="207"/>
      <c r="OC26" s="207"/>
      <c r="OD26" s="207"/>
      <c r="OE26" s="207"/>
      <c r="OF26" s="207"/>
      <c r="OG26" s="207"/>
      <c r="OH26" s="207"/>
      <c r="OI26" s="207"/>
      <c r="OJ26" s="207"/>
      <c r="OK26" s="207"/>
      <c r="OL26" s="207"/>
      <c r="OM26" s="207"/>
      <c r="ON26" s="207"/>
      <c r="OO26" s="207"/>
      <c r="OP26" s="207"/>
      <c r="OQ26" s="207"/>
      <c r="OR26" s="207"/>
      <c r="OS26" s="207"/>
      <c r="OT26" s="207"/>
      <c r="OU26" s="207"/>
      <c r="OV26" s="207"/>
      <c r="OW26" s="207"/>
      <c r="OX26" s="207"/>
      <c r="OY26" s="207"/>
      <c r="OZ26" s="207"/>
      <c r="PA26" s="207"/>
      <c r="PB26" s="207"/>
      <c r="PC26" s="207"/>
      <c r="PD26" s="207"/>
      <c r="PE26" s="207"/>
      <c r="PF26" s="207"/>
      <c r="PG26" s="207"/>
      <c r="PH26" s="207"/>
      <c r="PI26" s="207"/>
      <c r="PJ26" s="207"/>
      <c r="PK26" s="207"/>
      <c r="PL26" s="207"/>
      <c r="PM26" s="207"/>
      <c r="PN26" s="207"/>
      <c r="PO26" s="207"/>
      <c r="PP26" s="207"/>
      <c r="PQ26" s="207"/>
      <c r="PR26" s="207"/>
      <c r="PS26" s="207"/>
      <c r="PT26" s="207"/>
      <c r="PU26" s="207"/>
      <c r="PV26" s="207"/>
      <c r="PW26" s="207"/>
      <c r="PX26" s="207"/>
      <c r="PY26" s="207"/>
      <c r="PZ26" s="207"/>
      <c r="QA26" s="207"/>
      <c r="QB26" s="207"/>
      <c r="QC26" s="207"/>
      <c r="QD26" s="207"/>
      <c r="QE26" s="207"/>
      <c r="QF26" s="207"/>
      <c r="QG26" s="207"/>
      <c r="QH26" s="207"/>
      <c r="QI26" s="207"/>
      <c r="QJ26" s="207"/>
      <c r="QK26" s="207"/>
      <c r="QL26" s="207"/>
      <c r="QM26" s="207"/>
      <c r="QN26" s="207"/>
      <c r="QO26" s="207"/>
      <c r="QP26" s="207"/>
      <c r="QQ26" s="207"/>
      <c r="QR26" s="207"/>
      <c r="QS26" s="207"/>
      <c r="QT26" s="207"/>
      <c r="QU26" s="207"/>
      <c r="QV26" s="207"/>
      <c r="QW26" s="207"/>
      <c r="QX26" s="207"/>
      <c r="QY26" s="207"/>
      <c r="QZ26" s="207"/>
      <c r="RA26" s="207"/>
      <c r="RB26" s="207"/>
      <c r="RC26" s="207"/>
      <c r="RD26" s="207"/>
      <c r="RE26" s="207"/>
      <c r="RF26" s="207"/>
      <c r="RG26" s="207"/>
      <c r="RH26" s="207"/>
      <c r="RI26" s="207"/>
      <c r="RJ26" s="207"/>
      <c r="RK26" s="207"/>
      <c r="RL26" s="207"/>
      <c r="RM26" s="207"/>
      <c r="RN26" s="207"/>
      <c r="RO26" s="207"/>
      <c r="RP26" s="207"/>
      <c r="RQ26" s="207"/>
      <c r="RR26" s="207"/>
      <c r="RS26" s="207"/>
      <c r="RT26" s="207"/>
      <c r="RU26" s="207"/>
      <c r="RV26" s="207"/>
      <c r="RW26" s="207"/>
      <c r="RX26" s="207"/>
      <c r="RY26" s="207"/>
      <c r="RZ26" s="207"/>
      <c r="SA26" s="207"/>
      <c r="SB26" s="207"/>
      <c r="SC26" s="207"/>
      <c r="SD26" s="207"/>
      <c r="SE26" s="207"/>
      <c r="SF26" s="207"/>
      <c r="SG26" s="207"/>
      <c r="SH26" s="207"/>
      <c r="SI26" s="207"/>
      <c r="SJ26" s="207"/>
      <c r="SK26" s="207"/>
      <c r="SL26" s="207"/>
      <c r="SM26" s="207"/>
      <c r="SN26" s="207"/>
      <c r="SO26" s="207"/>
      <c r="SP26" s="207"/>
      <c r="SQ26" s="207"/>
      <c r="SR26" s="207"/>
      <c r="SS26" s="207"/>
      <c r="ST26" s="207"/>
      <c r="SU26" s="207"/>
      <c r="SV26" s="207"/>
      <c r="SW26" s="207"/>
      <c r="SX26" s="207"/>
      <c r="SY26" s="207"/>
      <c r="SZ26" s="207"/>
      <c r="TA26" s="207"/>
      <c r="TB26" s="207"/>
      <c r="TC26" s="207"/>
      <c r="TD26" s="207"/>
      <c r="TE26" s="207"/>
      <c r="TF26" s="207"/>
      <c r="TG26" s="207"/>
      <c r="TH26" s="207"/>
      <c r="TI26" s="207"/>
      <c r="TJ26" s="207"/>
      <c r="TK26" s="207"/>
      <c r="TL26" s="207"/>
      <c r="TM26" s="207"/>
      <c r="TN26" s="207"/>
      <c r="TO26" s="207"/>
      <c r="TP26" s="207"/>
      <c r="TQ26" s="207"/>
      <c r="TR26" s="207"/>
      <c r="TS26" s="207"/>
      <c r="TT26" s="207"/>
      <c r="TU26" s="207"/>
      <c r="TV26" s="207"/>
      <c r="TW26" s="207"/>
      <c r="TX26" s="207"/>
      <c r="TY26" s="207"/>
      <c r="TZ26" s="207"/>
      <c r="UA26" s="207"/>
      <c r="UB26" s="207"/>
      <c r="UC26" s="207"/>
      <c r="UD26" s="207"/>
      <c r="UE26" s="207"/>
      <c r="UF26" s="207"/>
      <c r="UG26" s="207"/>
      <c r="UH26" s="207"/>
      <c r="UI26" s="207"/>
      <c r="UJ26" s="207"/>
      <c r="UK26" s="207"/>
      <c r="UL26" s="207"/>
      <c r="UM26" s="207"/>
      <c r="UN26" s="207"/>
      <c r="UO26" s="207"/>
      <c r="UP26" s="207"/>
      <c r="UQ26" s="207"/>
      <c r="UR26" s="207"/>
      <c r="US26" s="207"/>
      <c r="UT26" s="207"/>
      <c r="UU26" s="207"/>
      <c r="UV26" s="207"/>
      <c r="UW26" s="207"/>
      <c r="UX26" s="207"/>
      <c r="UY26" s="207"/>
      <c r="UZ26" s="207"/>
      <c r="VA26" s="207"/>
      <c r="VB26" s="207"/>
      <c r="VC26" s="207"/>
      <c r="VD26" s="207"/>
      <c r="VE26" s="207"/>
      <c r="VF26" s="207"/>
      <c r="VG26" s="207"/>
      <c r="VH26" s="207"/>
      <c r="VI26" s="207"/>
      <c r="VJ26" s="207"/>
      <c r="VK26" s="207"/>
      <c r="VL26" s="207"/>
      <c r="VM26" s="207"/>
      <c r="VN26" s="207"/>
      <c r="VO26" s="207"/>
      <c r="VP26" s="207"/>
      <c r="VQ26" s="207"/>
      <c r="VR26" s="207"/>
      <c r="VS26" s="207"/>
      <c r="VT26" s="207"/>
      <c r="VU26" s="207"/>
      <c r="VV26" s="207"/>
      <c r="VW26" s="207"/>
      <c r="VX26" s="207"/>
      <c r="VY26" s="207"/>
      <c r="VZ26" s="207"/>
      <c r="WA26" s="207"/>
      <c r="WB26" s="207"/>
      <c r="WC26" s="207"/>
      <c r="WD26" s="207"/>
      <c r="WE26" s="207"/>
      <c r="WF26" s="207"/>
      <c r="WG26" s="207"/>
      <c r="WH26" s="207"/>
      <c r="WI26" s="207"/>
      <c r="WJ26" s="207"/>
      <c r="WK26" s="207"/>
      <c r="WL26" s="207"/>
      <c r="WM26" s="207"/>
      <c r="WN26" s="207"/>
      <c r="WO26" s="207"/>
      <c r="WP26" s="207"/>
      <c r="WQ26" s="207"/>
      <c r="WR26" s="207"/>
      <c r="WS26" s="207"/>
      <c r="WT26" s="207"/>
      <c r="WU26" s="207"/>
      <c r="WV26" s="207"/>
      <c r="WW26" s="207"/>
      <c r="WX26" s="207"/>
      <c r="WY26" s="207"/>
      <c r="WZ26" s="207"/>
      <c r="XA26" s="207"/>
      <c r="XB26" s="207"/>
      <c r="XC26" s="207"/>
      <c r="XD26" s="207"/>
      <c r="XE26" s="207"/>
      <c r="XF26" s="207"/>
      <c r="XG26" s="207"/>
      <c r="XH26" s="207"/>
      <c r="XI26" s="207"/>
      <c r="XJ26" s="207"/>
      <c r="XK26" s="207"/>
      <c r="XL26" s="207"/>
      <c r="XM26" s="207"/>
      <c r="XN26" s="207"/>
      <c r="XO26" s="207"/>
      <c r="XP26" s="207"/>
      <c r="XQ26" s="207"/>
      <c r="XR26" s="207"/>
      <c r="XS26" s="207"/>
      <c r="XT26" s="207"/>
      <c r="XU26" s="207"/>
      <c r="XV26" s="207"/>
      <c r="XW26" s="207"/>
      <c r="XX26" s="207"/>
      <c r="XY26" s="207"/>
      <c r="XZ26" s="207"/>
      <c r="YA26" s="207"/>
      <c r="YB26" s="207"/>
      <c r="YC26" s="207"/>
      <c r="YD26" s="207"/>
      <c r="YE26" s="207"/>
      <c r="YF26" s="207"/>
      <c r="YG26" s="207"/>
      <c r="YH26" s="207"/>
      <c r="YI26" s="207"/>
      <c r="YJ26" s="207"/>
      <c r="YK26" s="207"/>
      <c r="YL26" s="207"/>
      <c r="YM26" s="207"/>
      <c r="YN26" s="207"/>
      <c r="YO26" s="207"/>
      <c r="YP26" s="207"/>
      <c r="YQ26" s="207"/>
      <c r="YR26" s="207"/>
      <c r="YS26" s="207"/>
      <c r="YT26" s="207"/>
      <c r="YU26" s="207"/>
      <c r="YV26" s="207"/>
      <c r="YW26" s="207"/>
      <c r="YX26" s="207"/>
      <c r="YY26" s="207"/>
      <c r="YZ26" s="207"/>
      <c r="ZA26" s="207"/>
      <c r="ZB26" s="207"/>
      <c r="ZC26" s="207"/>
      <c r="ZD26" s="207"/>
      <c r="ZE26" s="207"/>
      <c r="ZF26" s="207"/>
      <c r="ZG26" s="207"/>
      <c r="ZH26" s="207"/>
      <c r="ZI26" s="207"/>
      <c r="ZJ26" s="207"/>
      <c r="ZK26" s="207"/>
      <c r="ZL26" s="207"/>
      <c r="ZM26" s="207"/>
      <c r="ZN26" s="207"/>
      <c r="ZO26" s="207"/>
      <c r="ZP26" s="207"/>
      <c r="ZQ26" s="207"/>
      <c r="ZR26" s="207"/>
      <c r="ZS26" s="207"/>
      <c r="ZT26" s="207"/>
      <c r="ZU26" s="207"/>
      <c r="ZV26" s="207"/>
      <c r="ZW26" s="207"/>
      <c r="ZX26" s="207"/>
      <c r="ZY26" s="207"/>
      <c r="ZZ26" s="207"/>
      <c r="AAA26" s="207"/>
      <c r="AAB26" s="207"/>
      <c r="AAC26" s="200"/>
    </row>
    <row r="27" spans="1:705" s="87" customFormat="1" ht="15" hidden="1" outlineLevel="1" x14ac:dyDescent="0.25">
      <c r="A27" s="85" t="s">
        <v>271</v>
      </c>
      <c r="B27" s="85" t="s">
        <v>4</v>
      </c>
      <c r="C27" s="133"/>
      <c r="D27" s="133"/>
      <c r="E27" s="97"/>
      <c r="F27" s="88"/>
      <c r="G27" s="88"/>
      <c r="H27" s="97"/>
      <c r="I27" s="98" t="s">
        <v>343</v>
      </c>
      <c r="J27" s="88"/>
      <c r="K27" s="85"/>
      <c r="L27" s="88"/>
      <c r="M27" s="85">
        <f>SUM(M28:M32)</f>
        <v>0</v>
      </c>
      <c r="N27" s="85">
        <f t="shared" ref="N27:BY27" si="469">SUM(N28:N32)</f>
        <v>0</v>
      </c>
      <c r="O27" s="85">
        <f t="shared" si="469"/>
        <v>0</v>
      </c>
      <c r="P27" s="85">
        <f t="shared" si="469"/>
        <v>0</v>
      </c>
      <c r="Q27" s="85">
        <f t="shared" si="469"/>
        <v>0</v>
      </c>
      <c r="R27" s="85">
        <f t="shared" si="469"/>
        <v>0</v>
      </c>
      <c r="S27" s="85">
        <f t="shared" si="469"/>
        <v>0</v>
      </c>
      <c r="T27" s="85">
        <f t="shared" si="469"/>
        <v>0</v>
      </c>
      <c r="U27" s="85">
        <f t="shared" si="469"/>
        <v>0</v>
      </c>
      <c r="V27" s="85">
        <f t="shared" si="469"/>
        <v>0</v>
      </c>
      <c r="W27" s="85">
        <f t="shared" si="469"/>
        <v>0</v>
      </c>
      <c r="X27" s="85">
        <f t="shared" si="469"/>
        <v>0</v>
      </c>
      <c r="Y27" s="85">
        <f t="shared" si="469"/>
        <v>0</v>
      </c>
      <c r="Z27" s="85">
        <f t="shared" si="469"/>
        <v>0</v>
      </c>
      <c r="AA27" s="85">
        <f t="shared" si="469"/>
        <v>0</v>
      </c>
      <c r="AB27" s="85">
        <f t="shared" si="469"/>
        <v>0</v>
      </c>
      <c r="AC27" s="85">
        <f t="shared" si="469"/>
        <v>0</v>
      </c>
      <c r="AD27" s="85">
        <f t="shared" si="469"/>
        <v>0</v>
      </c>
      <c r="AE27" s="85">
        <f t="shared" si="469"/>
        <v>0</v>
      </c>
      <c r="AF27" s="85">
        <f t="shared" si="469"/>
        <v>0</v>
      </c>
      <c r="AG27" s="85">
        <f t="shared" si="469"/>
        <v>0</v>
      </c>
      <c r="AH27" s="85">
        <f t="shared" si="469"/>
        <v>0</v>
      </c>
      <c r="AI27" s="85">
        <f t="shared" si="469"/>
        <v>0</v>
      </c>
      <c r="AJ27" s="85">
        <f t="shared" si="469"/>
        <v>0</v>
      </c>
      <c r="AK27" s="85">
        <f t="shared" si="469"/>
        <v>0</v>
      </c>
      <c r="AL27" s="85">
        <f t="shared" si="469"/>
        <v>0</v>
      </c>
      <c r="AM27" s="85">
        <f t="shared" si="469"/>
        <v>0</v>
      </c>
      <c r="AN27" s="85">
        <f t="shared" si="469"/>
        <v>0</v>
      </c>
      <c r="AO27" s="85">
        <f t="shared" si="469"/>
        <v>0</v>
      </c>
      <c r="AP27" s="85">
        <f t="shared" si="469"/>
        <v>0</v>
      </c>
      <c r="AQ27" s="85">
        <f t="shared" si="469"/>
        <v>0</v>
      </c>
      <c r="AR27" s="85">
        <f t="shared" si="469"/>
        <v>0</v>
      </c>
      <c r="AS27" s="85">
        <f t="shared" si="469"/>
        <v>0</v>
      </c>
      <c r="AT27" s="85">
        <f t="shared" si="469"/>
        <v>0</v>
      </c>
      <c r="AU27" s="85">
        <f t="shared" si="469"/>
        <v>0</v>
      </c>
      <c r="AV27" s="85">
        <f t="shared" si="469"/>
        <v>0</v>
      </c>
      <c r="AW27" s="85">
        <f t="shared" si="469"/>
        <v>0</v>
      </c>
      <c r="AX27" s="85">
        <f t="shared" si="469"/>
        <v>0</v>
      </c>
      <c r="AY27" s="85">
        <f t="shared" si="469"/>
        <v>0</v>
      </c>
      <c r="AZ27" s="85">
        <f t="shared" si="469"/>
        <v>0</v>
      </c>
      <c r="BA27" s="85">
        <f t="shared" si="469"/>
        <v>0</v>
      </c>
      <c r="BB27" s="85">
        <f t="shared" si="469"/>
        <v>0</v>
      </c>
      <c r="BC27" s="85">
        <f t="shared" si="469"/>
        <v>0</v>
      </c>
      <c r="BD27" s="85">
        <f t="shared" si="469"/>
        <v>0</v>
      </c>
      <c r="BE27" s="85">
        <f t="shared" si="469"/>
        <v>0</v>
      </c>
      <c r="BF27" s="85">
        <f t="shared" si="469"/>
        <v>0</v>
      </c>
      <c r="BG27" s="85">
        <f t="shared" si="469"/>
        <v>0</v>
      </c>
      <c r="BH27" s="85">
        <f t="shared" si="469"/>
        <v>0</v>
      </c>
      <c r="BI27" s="85">
        <f t="shared" si="469"/>
        <v>0</v>
      </c>
      <c r="BJ27" s="85">
        <f t="shared" si="469"/>
        <v>0</v>
      </c>
      <c r="BK27" s="85">
        <f t="shared" si="469"/>
        <v>0</v>
      </c>
      <c r="BL27" s="85">
        <f t="shared" si="469"/>
        <v>0</v>
      </c>
      <c r="BM27" s="85">
        <f t="shared" si="469"/>
        <v>0</v>
      </c>
      <c r="BN27" s="85">
        <f t="shared" si="469"/>
        <v>0</v>
      </c>
      <c r="BO27" s="85">
        <f t="shared" si="469"/>
        <v>0</v>
      </c>
      <c r="BP27" s="85">
        <f t="shared" si="469"/>
        <v>0</v>
      </c>
      <c r="BQ27" s="85">
        <f t="shared" si="469"/>
        <v>0</v>
      </c>
      <c r="BR27" s="85">
        <f t="shared" si="469"/>
        <v>0</v>
      </c>
      <c r="BS27" s="85">
        <f t="shared" si="469"/>
        <v>0</v>
      </c>
      <c r="BT27" s="85">
        <f t="shared" si="469"/>
        <v>0</v>
      </c>
      <c r="BU27" s="85">
        <f t="shared" si="469"/>
        <v>0</v>
      </c>
      <c r="BV27" s="85">
        <f t="shared" si="469"/>
        <v>0</v>
      </c>
      <c r="BW27" s="85">
        <f t="shared" si="469"/>
        <v>0</v>
      </c>
      <c r="BX27" s="85">
        <f t="shared" si="469"/>
        <v>0</v>
      </c>
      <c r="BY27" s="85">
        <f t="shared" si="469"/>
        <v>0</v>
      </c>
      <c r="BZ27" s="85">
        <f t="shared" ref="BZ27:EK27" si="470">SUM(BZ28:BZ32)</f>
        <v>0</v>
      </c>
      <c r="CA27" s="85">
        <f t="shared" si="470"/>
        <v>0</v>
      </c>
      <c r="CB27" s="85">
        <f t="shared" si="470"/>
        <v>0</v>
      </c>
      <c r="CC27" s="85">
        <f t="shared" si="470"/>
        <v>0</v>
      </c>
      <c r="CD27" s="85">
        <f t="shared" si="470"/>
        <v>0</v>
      </c>
      <c r="CE27" s="85">
        <f t="shared" si="470"/>
        <v>0</v>
      </c>
      <c r="CF27" s="85">
        <f t="shared" si="470"/>
        <v>0</v>
      </c>
      <c r="CG27" s="85">
        <f t="shared" si="470"/>
        <v>0</v>
      </c>
      <c r="CH27" s="85">
        <f t="shared" si="470"/>
        <v>0</v>
      </c>
      <c r="CI27" s="85">
        <f t="shared" si="470"/>
        <v>0</v>
      </c>
      <c r="CJ27" s="85">
        <f t="shared" si="470"/>
        <v>0</v>
      </c>
      <c r="CK27" s="85">
        <f t="shared" si="470"/>
        <v>0</v>
      </c>
      <c r="CL27" s="85">
        <f t="shared" si="470"/>
        <v>0</v>
      </c>
      <c r="CM27" s="85">
        <f t="shared" si="470"/>
        <v>0</v>
      </c>
      <c r="CN27" s="85">
        <f t="shared" si="470"/>
        <v>0</v>
      </c>
      <c r="CO27" s="85">
        <f t="shared" si="470"/>
        <v>0</v>
      </c>
      <c r="CP27" s="85">
        <f t="shared" si="470"/>
        <v>0</v>
      </c>
      <c r="CQ27" s="85">
        <f t="shared" si="470"/>
        <v>0</v>
      </c>
      <c r="CR27" s="85">
        <f t="shared" si="470"/>
        <v>0</v>
      </c>
      <c r="CS27" s="85">
        <f t="shared" si="470"/>
        <v>0</v>
      </c>
      <c r="CT27" s="85">
        <f t="shared" si="470"/>
        <v>0</v>
      </c>
      <c r="CU27" s="85">
        <f t="shared" si="470"/>
        <v>0</v>
      </c>
      <c r="CV27" s="85">
        <f t="shared" si="470"/>
        <v>0</v>
      </c>
      <c r="CW27" s="85">
        <f t="shared" si="470"/>
        <v>0</v>
      </c>
      <c r="CX27" s="85">
        <f t="shared" si="470"/>
        <v>0</v>
      </c>
      <c r="CY27" s="85">
        <f t="shared" si="470"/>
        <v>0</v>
      </c>
      <c r="CZ27" s="85">
        <f t="shared" si="470"/>
        <v>0</v>
      </c>
      <c r="DA27" s="85">
        <f t="shared" si="470"/>
        <v>0</v>
      </c>
      <c r="DB27" s="85">
        <f t="shared" si="470"/>
        <v>0</v>
      </c>
      <c r="DC27" s="85">
        <f t="shared" si="470"/>
        <v>0</v>
      </c>
      <c r="DD27" s="85">
        <f t="shared" si="470"/>
        <v>0</v>
      </c>
      <c r="DE27" s="85">
        <f t="shared" si="470"/>
        <v>0</v>
      </c>
      <c r="DF27" s="85">
        <f t="shared" si="470"/>
        <v>0</v>
      </c>
      <c r="DG27" s="85">
        <f t="shared" si="470"/>
        <v>0</v>
      </c>
      <c r="DH27" s="85">
        <f t="shared" si="470"/>
        <v>0</v>
      </c>
      <c r="DI27" s="85">
        <f t="shared" si="470"/>
        <v>0</v>
      </c>
      <c r="DJ27" s="85">
        <f t="shared" si="470"/>
        <v>0</v>
      </c>
      <c r="DK27" s="85">
        <f t="shared" si="470"/>
        <v>0</v>
      </c>
      <c r="DL27" s="85">
        <f t="shared" si="470"/>
        <v>0</v>
      </c>
      <c r="DM27" s="85">
        <f t="shared" si="470"/>
        <v>0</v>
      </c>
      <c r="DN27" s="85">
        <f t="shared" si="470"/>
        <v>0</v>
      </c>
      <c r="DO27" s="85">
        <f t="shared" si="470"/>
        <v>0</v>
      </c>
      <c r="DP27" s="85">
        <f t="shared" si="470"/>
        <v>0</v>
      </c>
      <c r="DQ27" s="85">
        <f t="shared" si="470"/>
        <v>0</v>
      </c>
      <c r="DR27" s="85">
        <f t="shared" si="470"/>
        <v>0</v>
      </c>
      <c r="DS27" s="85">
        <f t="shared" si="470"/>
        <v>0</v>
      </c>
      <c r="DT27" s="85">
        <f t="shared" si="470"/>
        <v>0</v>
      </c>
      <c r="DU27" s="85">
        <f t="shared" si="470"/>
        <v>0</v>
      </c>
      <c r="DV27" s="85">
        <f t="shared" si="470"/>
        <v>0</v>
      </c>
      <c r="DW27" s="85">
        <f t="shared" si="470"/>
        <v>0</v>
      </c>
      <c r="DX27" s="85">
        <f t="shared" si="470"/>
        <v>0</v>
      </c>
      <c r="DY27" s="85">
        <f t="shared" si="470"/>
        <v>0</v>
      </c>
      <c r="DZ27" s="85">
        <f t="shared" si="470"/>
        <v>0</v>
      </c>
      <c r="EA27" s="85">
        <f t="shared" si="470"/>
        <v>0</v>
      </c>
      <c r="EB27" s="85">
        <f t="shared" si="470"/>
        <v>0</v>
      </c>
      <c r="EC27" s="85">
        <f t="shared" si="470"/>
        <v>0</v>
      </c>
      <c r="ED27" s="85">
        <f t="shared" si="470"/>
        <v>0</v>
      </c>
      <c r="EE27" s="85">
        <f t="shared" si="470"/>
        <v>0</v>
      </c>
      <c r="EF27" s="85">
        <f t="shared" si="470"/>
        <v>0</v>
      </c>
      <c r="EG27" s="85">
        <f t="shared" si="470"/>
        <v>0</v>
      </c>
      <c r="EH27" s="85">
        <f t="shared" si="470"/>
        <v>0</v>
      </c>
      <c r="EI27" s="85">
        <f t="shared" si="470"/>
        <v>0</v>
      </c>
      <c r="EJ27" s="85">
        <f t="shared" si="470"/>
        <v>0</v>
      </c>
      <c r="EK27" s="85">
        <f t="shared" si="470"/>
        <v>0</v>
      </c>
      <c r="EL27" s="85">
        <f t="shared" ref="EL27:EX27" si="471">SUM(EL28:EL32)</f>
        <v>0</v>
      </c>
      <c r="EM27" s="85">
        <f t="shared" si="471"/>
        <v>0</v>
      </c>
      <c r="EN27" s="85">
        <f t="shared" si="471"/>
        <v>0</v>
      </c>
      <c r="EO27" s="85">
        <f t="shared" si="471"/>
        <v>0</v>
      </c>
      <c r="EP27" s="85">
        <f t="shared" si="471"/>
        <v>0</v>
      </c>
      <c r="EQ27" s="85">
        <f t="shared" si="471"/>
        <v>0</v>
      </c>
      <c r="ER27" s="85">
        <f t="shared" si="471"/>
        <v>0</v>
      </c>
      <c r="ES27" s="85">
        <f t="shared" si="471"/>
        <v>0</v>
      </c>
      <c r="ET27" s="85">
        <f t="shared" si="471"/>
        <v>0</v>
      </c>
      <c r="EU27" s="85">
        <f t="shared" si="471"/>
        <v>0</v>
      </c>
      <c r="EV27" s="85">
        <f t="shared" si="471"/>
        <v>0</v>
      </c>
      <c r="EW27" s="85">
        <f t="shared" si="471"/>
        <v>0</v>
      </c>
      <c r="EX27" s="85">
        <f t="shared" si="471"/>
        <v>0</v>
      </c>
      <c r="EY27" s="85">
        <f t="shared" ref="EY27" si="472">SUM(EY28:EY32)</f>
        <v>0</v>
      </c>
      <c r="EZ27" s="85">
        <f t="shared" ref="EZ27" si="473">SUM(EZ28:EZ32)</f>
        <v>0</v>
      </c>
      <c r="FA27" s="85">
        <f t="shared" ref="FA27" si="474">SUM(FA28:FA32)</f>
        <v>0</v>
      </c>
      <c r="FB27" s="85">
        <f t="shared" ref="FB27" si="475">SUM(FB28:FB32)</f>
        <v>0</v>
      </c>
      <c r="FC27" s="85">
        <f t="shared" ref="FC27" si="476">SUM(FC28:FC32)</f>
        <v>0</v>
      </c>
      <c r="FD27" s="85">
        <f t="shared" ref="FD27" si="477">SUM(FD28:FD32)</f>
        <v>0</v>
      </c>
      <c r="FE27" s="85">
        <f t="shared" ref="FE27" si="478">SUM(FE28:FE32)</f>
        <v>0</v>
      </c>
      <c r="FF27" s="85">
        <f t="shared" ref="FF27" si="479">SUM(FF28:FF32)</f>
        <v>0</v>
      </c>
      <c r="FG27" s="85">
        <f t="shared" ref="FG27" si="480">SUM(FG28:FG32)</f>
        <v>0</v>
      </c>
      <c r="FH27" s="85">
        <f t="shared" ref="FH27" si="481">SUM(FH28:FH32)</f>
        <v>0</v>
      </c>
      <c r="FI27" s="85">
        <f t="shared" ref="FI27" si="482">SUM(FI28:FI32)</f>
        <v>0</v>
      </c>
      <c r="FJ27" s="85">
        <f t="shared" ref="FJ27" si="483">SUM(FJ28:FJ32)</f>
        <v>0</v>
      </c>
      <c r="FK27" s="85">
        <f t="shared" ref="FK27" si="484">SUM(FK28:FK32)</f>
        <v>0</v>
      </c>
      <c r="FL27" s="85">
        <f t="shared" ref="FL27" si="485">SUM(FL28:FL32)</f>
        <v>0</v>
      </c>
      <c r="FM27" s="85">
        <f t="shared" ref="FM27" si="486">SUM(FM28:FM32)</f>
        <v>0</v>
      </c>
      <c r="FN27" s="85">
        <f t="shared" ref="FN27" si="487">SUM(FN28:FN32)</f>
        <v>0</v>
      </c>
      <c r="FO27" s="85">
        <f t="shared" ref="FO27" si="488">SUM(FO28:FO32)</f>
        <v>0</v>
      </c>
      <c r="FP27" s="85">
        <f t="shared" ref="FP27" si="489">SUM(FP28:FP32)</f>
        <v>0</v>
      </c>
      <c r="FQ27" s="85">
        <f t="shared" ref="FQ27" si="490">SUM(FQ28:FQ32)</f>
        <v>0</v>
      </c>
      <c r="FR27" s="85">
        <f t="shared" ref="FR27" si="491">SUM(FR28:FR32)</f>
        <v>0</v>
      </c>
      <c r="FS27" s="85">
        <f t="shared" ref="FS27" si="492">SUM(FS28:FS32)</f>
        <v>0</v>
      </c>
      <c r="FT27" s="85">
        <f t="shared" ref="FT27" si="493">SUM(FT28:FT32)</f>
        <v>0</v>
      </c>
      <c r="FU27" s="85">
        <f t="shared" ref="FU27" si="494">SUM(FU28:FU32)</f>
        <v>0</v>
      </c>
      <c r="FV27" s="85">
        <f t="shared" ref="FV27" si="495">SUM(FV28:FV32)</f>
        <v>0</v>
      </c>
      <c r="FW27" s="85">
        <f t="shared" ref="FW27" si="496">SUM(FW28:FW32)</f>
        <v>0</v>
      </c>
      <c r="FX27" s="85">
        <f t="shared" ref="FX27" si="497">SUM(FX28:FX32)</f>
        <v>0</v>
      </c>
      <c r="FY27" s="85">
        <f t="shared" ref="FY27" si="498">SUM(FY28:FY32)</f>
        <v>0</v>
      </c>
      <c r="FZ27" s="85">
        <f t="shared" ref="FZ27" si="499">SUM(FZ28:FZ32)</f>
        <v>0</v>
      </c>
      <c r="GA27" s="85">
        <f t="shared" ref="GA27" si="500">SUM(GA28:GA32)</f>
        <v>0</v>
      </c>
      <c r="GB27" s="85">
        <f t="shared" ref="GB27" si="501">SUM(GB28:GB32)</f>
        <v>0</v>
      </c>
      <c r="GC27" s="85">
        <f t="shared" ref="GC27" si="502">SUM(GC28:GC32)</f>
        <v>0</v>
      </c>
      <c r="GD27" s="85">
        <f t="shared" ref="GD27" si="503">SUM(GD28:GD32)</f>
        <v>0</v>
      </c>
      <c r="GE27" s="85">
        <f t="shared" ref="GE27" si="504">SUM(GE28:GE32)</f>
        <v>0</v>
      </c>
      <c r="GF27" s="85">
        <f t="shared" ref="GF27" si="505">SUM(GF28:GF32)</f>
        <v>0</v>
      </c>
      <c r="GG27" s="85">
        <f t="shared" ref="GG27:GH27" si="506">SUM(GG28:GG32)</f>
        <v>0</v>
      </c>
      <c r="GH27" s="85">
        <f t="shared" si="506"/>
        <v>0</v>
      </c>
      <c r="GI27" s="85">
        <f t="shared" ref="GI27" si="507">SUM(GI28:GI32)</f>
        <v>0</v>
      </c>
      <c r="GJ27" s="85">
        <f t="shared" ref="GJ27" si="508">SUM(GJ28:GJ32)</f>
        <v>0</v>
      </c>
      <c r="GK27" s="85">
        <f t="shared" ref="GK27" si="509">SUM(GK28:GK32)</f>
        <v>0</v>
      </c>
      <c r="GL27" s="85">
        <f t="shared" ref="GL27" si="510">SUM(GL28:GL32)</f>
        <v>0</v>
      </c>
      <c r="GM27" s="85">
        <f t="shared" ref="GM27" si="511">SUM(GM28:GM32)</f>
        <v>0</v>
      </c>
      <c r="GN27" s="85">
        <f t="shared" ref="GN27" si="512">SUM(GN28:GN32)</f>
        <v>0</v>
      </c>
      <c r="GO27" s="85">
        <f t="shared" ref="GO27" si="513">SUM(GO28:GO32)</f>
        <v>0</v>
      </c>
      <c r="GP27" s="85">
        <f t="shared" ref="GP27" si="514">SUM(GP28:GP32)</f>
        <v>0</v>
      </c>
      <c r="GQ27" s="85">
        <f t="shared" ref="GQ27" si="515">SUM(GQ28:GQ32)</f>
        <v>0</v>
      </c>
      <c r="GR27" s="85">
        <f t="shared" ref="GR27" si="516">SUM(GR28:GR32)</f>
        <v>0</v>
      </c>
      <c r="GS27" s="85">
        <f t="shared" ref="GS27" si="517">SUM(GS28:GS32)</f>
        <v>0</v>
      </c>
      <c r="GT27" s="85">
        <f t="shared" ref="GT27" si="518">SUM(GT28:GT32)</f>
        <v>0</v>
      </c>
      <c r="GU27" s="85">
        <f t="shared" ref="GU27" si="519">SUM(GU28:GU32)</f>
        <v>0</v>
      </c>
      <c r="GV27" s="85">
        <f t="shared" ref="GV27" si="520">SUM(GV28:GV32)</f>
        <v>0</v>
      </c>
      <c r="GW27" s="85">
        <f t="shared" ref="GW27" si="521">SUM(GW28:GW32)</f>
        <v>0</v>
      </c>
      <c r="GX27" s="85">
        <f t="shared" ref="GX27" si="522">SUM(GX28:GX32)</f>
        <v>0</v>
      </c>
      <c r="GY27" s="85">
        <f t="shared" ref="GY27" si="523">SUM(GY28:GY32)</f>
        <v>0</v>
      </c>
      <c r="GZ27" s="85">
        <f t="shared" ref="GZ27" si="524">SUM(GZ28:GZ32)</f>
        <v>0</v>
      </c>
      <c r="HA27" s="85">
        <f t="shared" ref="HA27" si="525">SUM(HA28:HA32)</f>
        <v>0</v>
      </c>
      <c r="HB27" s="85">
        <f t="shared" ref="HB27" si="526">SUM(HB28:HB32)</f>
        <v>0</v>
      </c>
      <c r="HC27" s="85">
        <f t="shared" ref="HC27" si="527">SUM(HC28:HC32)</f>
        <v>0</v>
      </c>
      <c r="HD27" s="85">
        <f t="shared" ref="HD27" si="528">SUM(HD28:HD32)</f>
        <v>0</v>
      </c>
      <c r="HE27" s="85">
        <f t="shared" ref="HE27" si="529">SUM(HE28:HE32)</f>
        <v>0</v>
      </c>
      <c r="HF27" s="85">
        <f t="shared" ref="HF27" si="530">SUM(HF28:HF32)</f>
        <v>0</v>
      </c>
      <c r="HG27" s="85">
        <f t="shared" ref="HG27" si="531">SUM(HG28:HG32)</f>
        <v>0</v>
      </c>
      <c r="HH27" s="85">
        <f t="shared" ref="HH27" si="532">SUM(HH28:HH32)</f>
        <v>0</v>
      </c>
      <c r="HI27" s="85">
        <f t="shared" ref="HI27" si="533">SUM(HI28:HI32)</f>
        <v>0</v>
      </c>
      <c r="HJ27" s="85">
        <f t="shared" ref="HJ27" si="534">SUM(HJ28:HJ32)</f>
        <v>0</v>
      </c>
      <c r="HK27" s="85">
        <f t="shared" ref="HK27" si="535">SUM(HK28:HK32)</f>
        <v>0</v>
      </c>
      <c r="HL27" s="85">
        <f t="shared" ref="HL27" si="536">SUM(HL28:HL32)</f>
        <v>0</v>
      </c>
      <c r="HM27" s="85">
        <f t="shared" ref="HM27" si="537">SUM(HM28:HM32)</f>
        <v>0</v>
      </c>
      <c r="HN27" s="85">
        <f t="shared" ref="HN27" si="538">SUM(HN28:HN32)</f>
        <v>0</v>
      </c>
      <c r="HO27" s="85">
        <f t="shared" ref="HO27" si="539">SUM(HO28:HO32)</f>
        <v>0</v>
      </c>
      <c r="HP27" s="85">
        <f t="shared" ref="HP27" si="540">SUM(HP28:HP32)</f>
        <v>0</v>
      </c>
      <c r="HQ27" s="85">
        <f t="shared" ref="HQ27" si="541">SUM(HQ28:HQ32)</f>
        <v>0</v>
      </c>
      <c r="HR27" s="187">
        <f t="shared" ref="HR27" si="542">SUM(HR28:HR32)</f>
        <v>0</v>
      </c>
      <c r="HS27" s="249">
        <v>0</v>
      </c>
      <c r="HT27" s="207"/>
      <c r="HU27" s="207"/>
      <c r="HV27" s="207"/>
      <c r="HW27" s="207"/>
      <c r="HX27" s="207"/>
      <c r="HY27" s="207"/>
      <c r="HZ27" s="207"/>
      <c r="IA27" s="207"/>
      <c r="IB27" s="207"/>
      <c r="IC27" s="207"/>
      <c r="ID27" s="207"/>
      <c r="IE27" s="207"/>
      <c r="IF27" s="207"/>
      <c r="IG27" s="207"/>
      <c r="IH27" s="207"/>
      <c r="II27" s="207"/>
      <c r="IJ27" s="207"/>
      <c r="IK27" s="207"/>
      <c r="IL27" s="207"/>
      <c r="IM27" s="207"/>
      <c r="IN27" s="207"/>
      <c r="IO27" s="207"/>
      <c r="IP27" s="207"/>
      <c r="IQ27" s="207"/>
      <c r="IR27" s="207"/>
      <c r="IS27" s="207"/>
      <c r="IT27" s="207"/>
      <c r="IU27" s="207"/>
      <c r="IV27" s="207"/>
      <c r="IW27" s="207"/>
      <c r="IX27" s="207"/>
      <c r="IY27" s="207"/>
      <c r="IZ27" s="207"/>
      <c r="JA27" s="207"/>
      <c r="JB27" s="207"/>
      <c r="JC27" s="207"/>
      <c r="JD27" s="207"/>
      <c r="JE27" s="207"/>
      <c r="JF27" s="207"/>
      <c r="JG27" s="207"/>
      <c r="JH27" s="207"/>
      <c r="JI27" s="207"/>
      <c r="JJ27" s="207"/>
      <c r="JK27" s="207"/>
      <c r="JL27" s="207"/>
      <c r="JM27" s="207"/>
      <c r="JN27" s="207"/>
      <c r="JO27" s="207"/>
      <c r="JP27" s="207"/>
      <c r="JQ27" s="207"/>
      <c r="JR27" s="207"/>
      <c r="JS27" s="207"/>
      <c r="JT27" s="207"/>
      <c r="JU27" s="207"/>
      <c r="JV27" s="207"/>
      <c r="JW27" s="207"/>
      <c r="JX27" s="207"/>
      <c r="JY27" s="207"/>
      <c r="JZ27" s="207"/>
      <c r="KA27" s="207"/>
      <c r="KB27" s="207"/>
      <c r="KC27" s="207"/>
      <c r="KD27" s="207"/>
      <c r="KE27" s="207"/>
      <c r="KF27" s="207"/>
      <c r="KG27" s="207"/>
      <c r="KH27" s="207"/>
      <c r="KI27" s="207"/>
      <c r="KJ27" s="207"/>
      <c r="KK27" s="207"/>
      <c r="KL27" s="207"/>
      <c r="KM27" s="207"/>
      <c r="KN27" s="207"/>
      <c r="KO27" s="207"/>
      <c r="KP27" s="207"/>
      <c r="KQ27" s="207"/>
      <c r="KR27" s="207"/>
      <c r="KS27" s="207"/>
      <c r="KT27" s="207"/>
      <c r="KU27" s="207"/>
      <c r="KV27" s="207"/>
      <c r="KW27" s="207"/>
      <c r="KX27" s="207"/>
      <c r="KY27" s="207"/>
      <c r="KZ27" s="207"/>
      <c r="LA27" s="207"/>
      <c r="LB27" s="207"/>
      <c r="LC27" s="207"/>
      <c r="LD27" s="207"/>
      <c r="LE27" s="207"/>
      <c r="LF27" s="207"/>
      <c r="LG27" s="207"/>
      <c r="LH27" s="207"/>
      <c r="LI27" s="207"/>
      <c r="LJ27" s="207"/>
      <c r="LK27" s="207"/>
      <c r="LL27" s="207"/>
      <c r="LM27" s="207"/>
      <c r="LN27" s="207"/>
      <c r="LO27" s="207"/>
      <c r="LP27" s="207"/>
      <c r="LQ27" s="207"/>
      <c r="LR27" s="207"/>
      <c r="LS27" s="207"/>
      <c r="LT27" s="207"/>
      <c r="LU27" s="207"/>
      <c r="LV27" s="207"/>
      <c r="LW27" s="207"/>
      <c r="LX27" s="207"/>
      <c r="LY27" s="207"/>
      <c r="LZ27" s="207"/>
      <c r="MA27" s="207"/>
      <c r="MB27" s="207"/>
      <c r="MC27" s="207"/>
      <c r="MD27" s="207"/>
      <c r="ME27" s="207"/>
      <c r="MF27" s="207"/>
      <c r="MG27" s="207"/>
      <c r="MH27" s="207"/>
      <c r="MI27" s="207"/>
      <c r="MJ27" s="207"/>
      <c r="MK27" s="207"/>
      <c r="ML27" s="207"/>
      <c r="MM27" s="207"/>
      <c r="MN27" s="207"/>
      <c r="MO27" s="207"/>
      <c r="MP27" s="207"/>
      <c r="MQ27" s="207"/>
      <c r="MR27" s="207"/>
      <c r="MS27" s="207"/>
      <c r="MT27" s="207"/>
      <c r="MU27" s="207"/>
      <c r="MV27" s="207"/>
      <c r="MW27" s="207"/>
      <c r="MX27" s="207"/>
      <c r="MY27" s="207"/>
      <c r="MZ27" s="207"/>
      <c r="NA27" s="207"/>
      <c r="NB27" s="207"/>
      <c r="NC27" s="207"/>
      <c r="ND27" s="207"/>
      <c r="NE27" s="207"/>
      <c r="NF27" s="207"/>
      <c r="NG27" s="207"/>
      <c r="NH27" s="207"/>
      <c r="NI27" s="207"/>
      <c r="NJ27" s="207"/>
      <c r="NK27" s="207"/>
      <c r="NL27" s="207"/>
      <c r="NM27" s="207"/>
      <c r="NN27" s="207"/>
      <c r="NO27" s="207"/>
      <c r="NP27" s="207"/>
      <c r="NQ27" s="207"/>
      <c r="NR27" s="207"/>
      <c r="NS27" s="207"/>
      <c r="NT27" s="207"/>
      <c r="NU27" s="207"/>
      <c r="NV27" s="207"/>
      <c r="NW27" s="207"/>
      <c r="NX27" s="207"/>
      <c r="NY27" s="207"/>
      <c r="NZ27" s="207"/>
      <c r="OA27" s="207"/>
      <c r="OB27" s="207"/>
      <c r="OC27" s="207"/>
      <c r="OD27" s="207"/>
      <c r="OE27" s="207"/>
      <c r="OF27" s="207"/>
      <c r="OG27" s="207"/>
      <c r="OH27" s="207"/>
      <c r="OI27" s="207"/>
      <c r="OJ27" s="207"/>
      <c r="OK27" s="207"/>
      <c r="OL27" s="207"/>
      <c r="OM27" s="207"/>
      <c r="ON27" s="207"/>
      <c r="OO27" s="207"/>
      <c r="OP27" s="207"/>
      <c r="OQ27" s="207"/>
      <c r="OR27" s="207"/>
      <c r="OS27" s="207"/>
      <c r="OT27" s="207"/>
      <c r="OU27" s="207"/>
      <c r="OV27" s="207"/>
      <c r="OW27" s="207"/>
      <c r="OX27" s="207"/>
      <c r="OY27" s="207"/>
      <c r="OZ27" s="207"/>
      <c r="PA27" s="207"/>
      <c r="PB27" s="207"/>
      <c r="PC27" s="207"/>
      <c r="PD27" s="207"/>
      <c r="PE27" s="207"/>
      <c r="PF27" s="207"/>
      <c r="PG27" s="207"/>
      <c r="PH27" s="207"/>
      <c r="PI27" s="207"/>
      <c r="PJ27" s="207"/>
      <c r="PK27" s="207"/>
      <c r="PL27" s="207"/>
      <c r="PM27" s="207"/>
      <c r="PN27" s="207"/>
      <c r="PO27" s="207"/>
      <c r="PP27" s="207"/>
      <c r="PQ27" s="207"/>
      <c r="PR27" s="207"/>
      <c r="PS27" s="207"/>
      <c r="PT27" s="207"/>
      <c r="PU27" s="207"/>
      <c r="PV27" s="207"/>
      <c r="PW27" s="207"/>
      <c r="PX27" s="207"/>
      <c r="PY27" s="207"/>
      <c r="PZ27" s="207"/>
      <c r="QA27" s="207"/>
      <c r="QB27" s="207"/>
      <c r="QC27" s="207"/>
      <c r="QD27" s="207"/>
      <c r="QE27" s="207"/>
      <c r="QF27" s="207"/>
      <c r="QG27" s="207"/>
      <c r="QH27" s="207"/>
      <c r="QI27" s="207"/>
      <c r="QJ27" s="207"/>
      <c r="QK27" s="207"/>
      <c r="QL27" s="207"/>
      <c r="QM27" s="207"/>
      <c r="QN27" s="207"/>
      <c r="QO27" s="207"/>
      <c r="QP27" s="207"/>
      <c r="QQ27" s="207"/>
      <c r="QR27" s="207"/>
      <c r="QS27" s="207"/>
      <c r="QT27" s="207"/>
      <c r="QU27" s="207"/>
      <c r="QV27" s="207"/>
      <c r="QW27" s="207"/>
      <c r="QX27" s="207"/>
      <c r="QY27" s="207"/>
      <c r="QZ27" s="207"/>
      <c r="RA27" s="207"/>
      <c r="RB27" s="207"/>
      <c r="RC27" s="207"/>
      <c r="RD27" s="207"/>
      <c r="RE27" s="207"/>
      <c r="RF27" s="207"/>
      <c r="RG27" s="207"/>
      <c r="RH27" s="207"/>
      <c r="RI27" s="207"/>
      <c r="RJ27" s="207"/>
      <c r="RK27" s="207"/>
      <c r="RL27" s="207"/>
      <c r="RM27" s="207"/>
      <c r="RN27" s="207"/>
      <c r="RO27" s="207"/>
      <c r="RP27" s="207"/>
      <c r="RQ27" s="207"/>
      <c r="RR27" s="207"/>
      <c r="RS27" s="207"/>
      <c r="RT27" s="207"/>
      <c r="RU27" s="207"/>
      <c r="RV27" s="207"/>
      <c r="RW27" s="207"/>
      <c r="RX27" s="207"/>
      <c r="RY27" s="207"/>
      <c r="RZ27" s="207"/>
      <c r="SA27" s="207"/>
      <c r="SB27" s="207"/>
      <c r="SC27" s="207"/>
      <c r="SD27" s="207"/>
      <c r="SE27" s="207"/>
      <c r="SF27" s="207"/>
      <c r="SG27" s="207"/>
      <c r="SH27" s="207"/>
      <c r="SI27" s="207"/>
      <c r="SJ27" s="207"/>
      <c r="SK27" s="207"/>
      <c r="SL27" s="207"/>
      <c r="SM27" s="207"/>
      <c r="SN27" s="207"/>
      <c r="SO27" s="207"/>
      <c r="SP27" s="207"/>
      <c r="SQ27" s="207"/>
      <c r="SR27" s="207"/>
      <c r="SS27" s="207"/>
      <c r="ST27" s="207"/>
      <c r="SU27" s="207"/>
      <c r="SV27" s="207"/>
      <c r="SW27" s="207"/>
      <c r="SX27" s="207"/>
      <c r="SY27" s="207"/>
      <c r="SZ27" s="207"/>
      <c r="TA27" s="207"/>
      <c r="TB27" s="207"/>
      <c r="TC27" s="207"/>
      <c r="TD27" s="207"/>
      <c r="TE27" s="207"/>
      <c r="TF27" s="207"/>
      <c r="TG27" s="207"/>
      <c r="TH27" s="207"/>
      <c r="TI27" s="207"/>
      <c r="TJ27" s="207"/>
      <c r="TK27" s="207"/>
      <c r="TL27" s="207"/>
      <c r="TM27" s="207"/>
      <c r="TN27" s="207"/>
      <c r="TO27" s="207"/>
      <c r="TP27" s="207"/>
      <c r="TQ27" s="207"/>
      <c r="TR27" s="207"/>
      <c r="TS27" s="207"/>
      <c r="TT27" s="207"/>
      <c r="TU27" s="207"/>
      <c r="TV27" s="207"/>
      <c r="TW27" s="207"/>
      <c r="TX27" s="207"/>
      <c r="TY27" s="207"/>
      <c r="TZ27" s="207"/>
      <c r="UA27" s="207"/>
      <c r="UB27" s="207"/>
      <c r="UC27" s="207"/>
      <c r="UD27" s="207"/>
      <c r="UE27" s="207"/>
      <c r="UF27" s="207"/>
      <c r="UG27" s="207"/>
      <c r="UH27" s="207"/>
      <c r="UI27" s="207"/>
      <c r="UJ27" s="207"/>
      <c r="UK27" s="207"/>
      <c r="UL27" s="207"/>
      <c r="UM27" s="207"/>
      <c r="UN27" s="207"/>
      <c r="UO27" s="207"/>
      <c r="UP27" s="207"/>
      <c r="UQ27" s="207"/>
      <c r="UR27" s="207"/>
      <c r="US27" s="207"/>
      <c r="UT27" s="207"/>
      <c r="UU27" s="207"/>
      <c r="UV27" s="207"/>
      <c r="UW27" s="207"/>
      <c r="UX27" s="207"/>
      <c r="UY27" s="207"/>
      <c r="UZ27" s="207"/>
      <c r="VA27" s="207"/>
      <c r="VB27" s="207"/>
      <c r="VC27" s="207"/>
      <c r="VD27" s="207"/>
      <c r="VE27" s="207"/>
      <c r="VF27" s="207"/>
      <c r="VG27" s="207"/>
      <c r="VH27" s="207"/>
      <c r="VI27" s="207"/>
      <c r="VJ27" s="207"/>
      <c r="VK27" s="207"/>
      <c r="VL27" s="207"/>
      <c r="VM27" s="207"/>
      <c r="VN27" s="207"/>
      <c r="VO27" s="207"/>
      <c r="VP27" s="207"/>
      <c r="VQ27" s="207"/>
      <c r="VR27" s="207"/>
      <c r="VS27" s="207"/>
      <c r="VT27" s="207"/>
      <c r="VU27" s="207"/>
      <c r="VV27" s="207"/>
      <c r="VW27" s="207"/>
      <c r="VX27" s="207"/>
      <c r="VY27" s="207"/>
      <c r="VZ27" s="207"/>
      <c r="WA27" s="207"/>
      <c r="WB27" s="207"/>
      <c r="WC27" s="207"/>
      <c r="WD27" s="207"/>
      <c r="WE27" s="207"/>
      <c r="WF27" s="207"/>
      <c r="WG27" s="207"/>
      <c r="WH27" s="207"/>
      <c r="WI27" s="207"/>
      <c r="WJ27" s="207"/>
      <c r="WK27" s="207"/>
      <c r="WL27" s="207"/>
      <c r="WM27" s="207"/>
      <c r="WN27" s="207"/>
      <c r="WO27" s="207"/>
      <c r="WP27" s="207"/>
      <c r="WQ27" s="207"/>
      <c r="WR27" s="207"/>
      <c r="WS27" s="207"/>
      <c r="WT27" s="207"/>
      <c r="WU27" s="207"/>
      <c r="WV27" s="207"/>
      <c r="WW27" s="207"/>
      <c r="WX27" s="207"/>
      <c r="WY27" s="207"/>
      <c r="WZ27" s="207"/>
      <c r="XA27" s="207"/>
      <c r="XB27" s="207"/>
      <c r="XC27" s="207"/>
      <c r="XD27" s="207"/>
      <c r="XE27" s="207"/>
      <c r="XF27" s="207"/>
      <c r="XG27" s="207"/>
      <c r="XH27" s="207"/>
      <c r="XI27" s="207"/>
      <c r="XJ27" s="207"/>
      <c r="XK27" s="207"/>
      <c r="XL27" s="207"/>
      <c r="XM27" s="207"/>
      <c r="XN27" s="207"/>
      <c r="XO27" s="207"/>
      <c r="XP27" s="207"/>
      <c r="XQ27" s="207"/>
      <c r="XR27" s="207"/>
      <c r="XS27" s="207"/>
      <c r="XT27" s="207"/>
      <c r="XU27" s="207"/>
      <c r="XV27" s="207"/>
      <c r="XW27" s="207"/>
      <c r="XX27" s="207"/>
      <c r="XY27" s="207"/>
      <c r="XZ27" s="207"/>
      <c r="YA27" s="207"/>
      <c r="YB27" s="207"/>
      <c r="YC27" s="207"/>
      <c r="YD27" s="207"/>
      <c r="YE27" s="207"/>
      <c r="YF27" s="207"/>
      <c r="YG27" s="207"/>
      <c r="YH27" s="207"/>
      <c r="YI27" s="207"/>
      <c r="YJ27" s="207"/>
      <c r="YK27" s="207"/>
      <c r="YL27" s="207"/>
      <c r="YM27" s="207"/>
      <c r="YN27" s="207"/>
      <c r="YO27" s="207"/>
      <c r="YP27" s="207"/>
      <c r="YQ27" s="207"/>
      <c r="YR27" s="207"/>
      <c r="YS27" s="207"/>
      <c r="YT27" s="207"/>
      <c r="YU27" s="207"/>
      <c r="YV27" s="207"/>
      <c r="YW27" s="207"/>
      <c r="YX27" s="207"/>
      <c r="YY27" s="207"/>
      <c r="YZ27" s="207"/>
      <c r="ZA27" s="207"/>
      <c r="ZB27" s="207"/>
      <c r="ZC27" s="207"/>
      <c r="ZD27" s="207"/>
      <c r="ZE27" s="207"/>
      <c r="ZF27" s="207"/>
      <c r="ZG27" s="207"/>
      <c r="ZH27" s="207"/>
      <c r="ZI27" s="207"/>
      <c r="ZJ27" s="207"/>
      <c r="ZK27" s="207"/>
      <c r="ZL27" s="207"/>
      <c r="ZM27" s="207"/>
      <c r="ZN27" s="207"/>
      <c r="ZO27" s="207"/>
      <c r="ZP27" s="207"/>
      <c r="ZQ27" s="207"/>
      <c r="ZR27" s="207"/>
      <c r="ZS27" s="207"/>
      <c r="ZT27" s="207"/>
      <c r="ZU27" s="207"/>
      <c r="ZV27" s="207"/>
      <c r="ZW27" s="207"/>
      <c r="ZX27" s="207"/>
      <c r="ZY27" s="207"/>
      <c r="ZZ27" s="207"/>
      <c r="AAA27" s="207"/>
      <c r="AAB27" s="207"/>
      <c r="AAC27" s="198"/>
    </row>
    <row r="28" spans="1:705" ht="15" hidden="1" outlineLevel="1" x14ac:dyDescent="0.25">
      <c r="A28" s="82" t="s">
        <v>271</v>
      </c>
      <c r="B28" s="143" t="s">
        <v>4</v>
      </c>
      <c r="C28" s="137">
        <v>23939.919999999998</v>
      </c>
      <c r="D28" s="90" t="s">
        <v>324</v>
      </c>
      <c r="E28" s="93">
        <v>1196.7232864652201</v>
      </c>
      <c r="F28" s="67">
        <v>1</v>
      </c>
      <c r="G28" s="67">
        <v>13</v>
      </c>
      <c r="H28" s="93"/>
      <c r="I28" s="128" t="s">
        <v>343</v>
      </c>
      <c r="J28" s="67" t="s">
        <v>344</v>
      </c>
      <c r="K28" s="82" t="s">
        <v>322</v>
      </c>
      <c r="L28" s="67" t="s">
        <v>7</v>
      </c>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174">
        <f t="shared" ref="EX28:EX32" si="543">SUM(M31:EW31)</f>
        <v>0</v>
      </c>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181">
        <f t="shared" ref="GH28:GH32" si="544">SUM(EY28:GG28)</f>
        <v>0</v>
      </c>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242">
        <f t="shared" ref="HR28:HR32" si="545">SUM(GI28:HQ28)</f>
        <v>0</v>
      </c>
      <c r="HS28" s="247">
        <v>0</v>
      </c>
    </row>
    <row r="29" spans="1:705" ht="15" hidden="1" outlineLevel="1" x14ac:dyDescent="0.25">
      <c r="A29" s="82" t="s">
        <v>271</v>
      </c>
      <c r="B29" s="134" t="s">
        <v>4</v>
      </c>
      <c r="C29" s="137">
        <v>20</v>
      </c>
      <c r="D29" s="90" t="s">
        <v>324</v>
      </c>
      <c r="E29" s="130">
        <v>7.6982974445873404</v>
      </c>
      <c r="F29" s="67" t="s">
        <v>15</v>
      </c>
      <c r="G29" s="67">
        <v>13</v>
      </c>
      <c r="H29" s="122"/>
      <c r="I29" s="128" t="s">
        <v>345</v>
      </c>
      <c r="J29" s="67" t="s">
        <v>344</v>
      </c>
      <c r="K29" s="82" t="s">
        <v>330</v>
      </c>
      <c r="L29" s="67" t="s">
        <v>340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174">
        <f t="shared" si="543"/>
        <v>0</v>
      </c>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181">
        <f t="shared" si="544"/>
        <v>0</v>
      </c>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242">
        <f t="shared" si="545"/>
        <v>0</v>
      </c>
      <c r="HS29" s="247">
        <v>0</v>
      </c>
    </row>
    <row r="30" spans="1:705" ht="15" hidden="1" outlineLevel="1" x14ac:dyDescent="0.25">
      <c r="A30" s="82" t="s">
        <v>271</v>
      </c>
      <c r="B30" s="143" t="s">
        <v>4</v>
      </c>
      <c r="C30" s="137">
        <v>25</v>
      </c>
      <c r="D30" s="90" t="s">
        <v>324</v>
      </c>
      <c r="E30" s="130">
        <v>85.508787764562499</v>
      </c>
      <c r="F30" s="67">
        <v>1</v>
      </c>
      <c r="G30" s="67">
        <v>13</v>
      </c>
      <c r="H30" s="93"/>
      <c r="I30" s="128" t="s">
        <v>346</v>
      </c>
      <c r="J30" s="67" t="s">
        <v>344</v>
      </c>
      <c r="K30" s="82" t="s">
        <v>330</v>
      </c>
      <c r="L30" s="67" t="s">
        <v>331</v>
      </c>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174">
        <f t="shared" si="543"/>
        <v>0</v>
      </c>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181">
        <f t="shared" si="544"/>
        <v>0</v>
      </c>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242">
        <f t="shared" si="545"/>
        <v>0</v>
      </c>
      <c r="HS30" s="247">
        <v>0</v>
      </c>
    </row>
    <row r="31" spans="1:705" ht="15" hidden="1" outlineLevel="1" x14ac:dyDescent="0.25">
      <c r="A31" s="82" t="s">
        <v>271</v>
      </c>
      <c r="B31" s="134" t="s">
        <v>4</v>
      </c>
      <c r="C31" s="137">
        <v>50</v>
      </c>
      <c r="D31" s="90" t="s">
        <v>324</v>
      </c>
      <c r="E31" s="130">
        <v>171.017575529125</v>
      </c>
      <c r="F31" s="67" t="s">
        <v>15</v>
      </c>
      <c r="G31" s="67">
        <v>13</v>
      </c>
      <c r="H31" s="93"/>
      <c r="I31" s="128" t="s">
        <v>347</v>
      </c>
      <c r="J31" s="67" t="s">
        <v>344</v>
      </c>
      <c r="K31" s="82" t="s">
        <v>330</v>
      </c>
      <c r="L31" s="67" t="s">
        <v>331</v>
      </c>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174">
        <f t="shared" si="543"/>
        <v>0</v>
      </c>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181">
        <f t="shared" si="544"/>
        <v>0</v>
      </c>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242">
        <f t="shared" si="545"/>
        <v>0</v>
      </c>
      <c r="HS31" s="247">
        <v>0</v>
      </c>
    </row>
    <row r="32" spans="1:705" ht="15" hidden="1" outlineLevel="1" x14ac:dyDescent="0.25">
      <c r="A32" s="82" t="s">
        <v>271</v>
      </c>
      <c r="B32" s="143" t="s">
        <v>4</v>
      </c>
      <c r="C32" s="137">
        <v>7207.13</v>
      </c>
      <c r="D32" s="90" t="s">
        <v>324</v>
      </c>
      <c r="E32" s="130">
        <v>350.67081162716801</v>
      </c>
      <c r="F32" s="67">
        <v>1</v>
      </c>
      <c r="G32" s="67">
        <v>13</v>
      </c>
      <c r="H32" s="122"/>
      <c r="I32" s="84" t="s">
        <v>348</v>
      </c>
      <c r="J32" s="67" t="s">
        <v>344</v>
      </c>
      <c r="K32" s="82" t="s">
        <v>322</v>
      </c>
      <c r="L32" s="67" t="s">
        <v>323</v>
      </c>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174">
        <f t="shared" si="543"/>
        <v>0</v>
      </c>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181">
        <f t="shared" si="544"/>
        <v>0</v>
      </c>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242">
        <f t="shared" si="545"/>
        <v>0</v>
      </c>
      <c r="HS32" s="247">
        <v>0</v>
      </c>
    </row>
    <row r="33" spans="1:705" s="87" customFormat="1" ht="15" hidden="1" outlineLevel="1" x14ac:dyDescent="0.25">
      <c r="A33" s="85" t="s">
        <v>271</v>
      </c>
      <c r="B33" s="85" t="s">
        <v>4</v>
      </c>
      <c r="C33" s="133"/>
      <c r="D33" s="133"/>
      <c r="E33" s="97"/>
      <c r="F33" s="88"/>
      <c r="G33" s="88"/>
      <c r="H33" s="97"/>
      <c r="I33" s="98" t="s">
        <v>349</v>
      </c>
      <c r="J33" s="88"/>
      <c r="K33" s="85"/>
      <c r="L33" s="88"/>
      <c r="M33" s="85">
        <f>SUM(M34:M44)</f>
        <v>0</v>
      </c>
      <c r="N33" s="85">
        <f t="shared" ref="N33:BY33" si="546">SUM(N34:N44)</f>
        <v>0</v>
      </c>
      <c r="O33" s="85">
        <f t="shared" si="546"/>
        <v>0</v>
      </c>
      <c r="P33" s="85">
        <f t="shared" si="546"/>
        <v>0</v>
      </c>
      <c r="Q33" s="85">
        <f t="shared" si="546"/>
        <v>0</v>
      </c>
      <c r="R33" s="85">
        <f t="shared" si="546"/>
        <v>0</v>
      </c>
      <c r="S33" s="85">
        <f t="shared" si="546"/>
        <v>0</v>
      </c>
      <c r="T33" s="85">
        <f t="shared" si="546"/>
        <v>0</v>
      </c>
      <c r="U33" s="85">
        <f t="shared" si="546"/>
        <v>0</v>
      </c>
      <c r="V33" s="85">
        <f t="shared" si="546"/>
        <v>0</v>
      </c>
      <c r="W33" s="85">
        <f t="shared" si="546"/>
        <v>0</v>
      </c>
      <c r="X33" s="85">
        <f t="shared" si="546"/>
        <v>0</v>
      </c>
      <c r="Y33" s="85">
        <f t="shared" si="546"/>
        <v>0</v>
      </c>
      <c r="Z33" s="85">
        <f t="shared" si="546"/>
        <v>0</v>
      </c>
      <c r="AA33" s="85">
        <f t="shared" si="546"/>
        <v>0</v>
      </c>
      <c r="AB33" s="85">
        <f t="shared" si="546"/>
        <v>0</v>
      </c>
      <c r="AC33" s="85">
        <f t="shared" si="546"/>
        <v>0</v>
      </c>
      <c r="AD33" s="85">
        <f t="shared" si="546"/>
        <v>0</v>
      </c>
      <c r="AE33" s="85">
        <f t="shared" si="546"/>
        <v>0</v>
      </c>
      <c r="AF33" s="85">
        <f t="shared" si="546"/>
        <v>0</v>
      </c>
      <c r="AG33" s="85">
        <f t="shared" si="546"/>
        <v>0</v>
      </c>
      <c r="AH33" s="85">
        <f t="shared" si="546"/>
        <v>0</v>
      </c>
      <c r="AI33" s="85">
        <f t="shared" si="546"/>
        <v>0</v>
      </c>
      <c r="AJ33" s="85">
        <f t="shared" si="546"/>
        <v>0</v>
      </c>
      <c r="AK33" s="85">
        <f t="shared" si="546"/>
        <v>0</v>
      </c>
      <c r="AL33" s="85">
        <f t="shared" si="546"/>
        <v>0</v>
      </c>
      <c r="AM33" s="85">
        <f t="shared" si="546"/>
        <v>0</v>
      </c>
      <c r="AN33" s="85">
        <f t="shared" si="546"/>
        <v>0</v>
      </c>
      <c r="AO33" s="85">
        <f t="shared" si="546"/>
        <v>0</v>
      </c>
      <c r="AP33" s="85">
        <f t="shared" si="546"/>
        <v>0</v>
      </c>
      <c r="AQ33" s="85">
        <f t="shared" si="546"/>
        <v>0</v>
      </c>
      <c r="AR33" s="85">
        <f t="shared" si="546"/>
        <v>0</v>
      </c>
      <c r="AS33" s="85">
        <f t="shared" si="546"/>
        <v>0</v>
      </c>
      <c r="AT33" s="85">
        <f t="shared" si="546"/>
        <v>0</v>
      </c>
      <c r="AU33" s="85">
        <f t="shared" si="546"/>
        <v>0</v>
      </c>
      <c r="AV33" s="85">
        <f t="shared" si="546"/>
        <v>0</v>
      </c>
      <c r="AW33" s="85">
        <f t="shared" si="546"/>
        <v>0</v>
      </c>
      <c r="AX33" s="85">
        <f t="shared" si="546"/>
        <v>0</v>
      </c>
      <c r="AY33" s="85">
        <f t="shared" si="546"/>
        <v>0</v>
      </c>
      <c r="AZ33" s="85">
        <f t="shared" si="546"/>
        <v>0</v>
      </c>
      <c r="BA33" s="85">
        <f t="shared" si="546"/>
        <v>0</v>
      </c>
      <c r="BB33" s="85">
        <f t="shared" si="546"/>
        <v>0</v>
      </c>
      <c r="BC33" s="85">
        <f t="shared" si="546"/>
        <v>0</v>
      </c>
      <c r="BD33" s="85">
        <f t="shared" si="546"/>
        <v>0</v>
      </c>
      <c r="BE33" s="85">
        <f t="shared" si="546"/>
        <v>0</v>
      </c>
      <c r="BF33" s="85">
        <f t="shared" si="546"/>
        <v>0</v>
      </c>
      <c r="BG33" s="85">
        <f t="shared" si="546"/>
        <v>0</v>
      </c>
      <c r="BH33" s="85">
        <f t="shared" si="546"/>
        <v>0</v>
      </c>
      <c r="BI33" s="85">
        <f t="shared" si="546"/>
        <v>0</v>
      </c>
      <c r="BJ33" s="85">
        <f t="shared" si="546"/>
        <v>0</v>
      </c>
      <c r="BK33" s="85">
        <f t="shared" si="546"/>
        <v>0</v>
      </c>
      <c r="BL33" s="85">
        <f t="shared" si="546"/>
        <v>0</v>
      </c>
      <c r="BM33" s="85">
        <f t="shared" si="546"/>
        <v>0</v>
      </c>
      <c r="BN33" s="85">
        <f t="shared" si="546"/>
        <v>0</v>
      </c>
      <c r="BO33" s="85">
        <f t="shared" si="546"/>
        <v>0</v>
      </c>
      <c r="BP33" s="85">
        <f t="shared" si="546"/>
        <v>0</v>
      </c>
      <c r="BQ33" s="85">
        <f t="shared" si="546"/>
        <v>0</v>
      </c>
      <c r="BR33" s="85">
        <f t="shared" si="546"/>
        <v>0</v>
      </c>
      <c r="BS33" s="85">
        <f t="shared" si="546"/>
        <v>0</v>
      </c>
      <c r="BT33" s="85">
        <f t="shared" si="546"/>
        <v>0</v>
      </c>
      <c r="BU33" s="85">
        <f t="shared" si="546"/>
        <v>0</v>
      </c>
      <c r="BV33" s="85">
        <f t="shared" si="546"/>
        <v>0</v>
      </c>
      <c r="BW33" s="85">
        <f t="shared" si="546"/>
        <v>0</v>
      </c>
      <c r="BX33" s="85">
        <f t="shared" si="546"/>
        <v>0</v>
      </c>
      <c r="BY33" s="85">
        <f t="shared" si="546"/>
        <v>0</v>
      </c>
      <c r="BZ33" s="85">
        <f t="shared" ref="BZ33:EK33" si="547">SUM(BZ34:BZ44)</f>
        <v>0</v>
      </c>
      <c r="CA33" s="85">
        <f t="shared" si="547"/>
        <v>0</v>
      </c>
      <c r="CB33" s="85">
        <f t="shared" si="547"/>
        <v>0</v>
      </c>
      <c r="CC33" s="85">
        <f t="shared" si="547"/>
        <v>0</v>
      </c>
      <c r="CD33" s="85">
        <f t="shared" si="547"/>
        <v>0</v>
      </c>
      <c r="CE33" s="85">
        <f t="shared" si="547"/>
        <v>0</v>
      </c>
      <c r="CF33" s="85">
        <f t="shared" si="547"/>
        <v>0</v>
      </c>
      <c r="CG33" s="85">
        <f t="shared" si="547"/>
        <v>0</v>
      </c>
      <c r="CH33" s="85">
        <f t="shared" si="547"/>
        <v>0</v>
      </c>
      <c r="CI33" s="85">
        <f t="shared" si="547"/>
        <v>0</v>
      </c>
      <c r="CJ33" s="85">
        <f t="shared" si="547"/>
        <v>0</v>
      </c>
      <c r="CK33" s="85">
        <f t="shared" si="547"/>
        <v>0</v>
      </c>
      <c r="CL33" s="85">
        <f t="shared" si="547"/>
        <v>0</v>
      </c>
      <c r="CM33" s="85">
        <f t="shared" si="547"/>
        <v>0</v>
      </c>
      <c r="CN33" s="85">
        <f t="shared" si="547"/>
        <v>0</v>
      </c>
      <c r="CO33" s="85">
        <f t="shared" si="547"/>
        <v>0</v>
      </c>
      <c r="CP33" s="85">
        <f t="shared" si="547"/>
        <v>0</v>
      </c>
      <c r="CQ33" s="85">
        <f t="shared" si="547"/>
        <v>0</v>
      </c>
      <c r="CR33" s="85">
        <f t="shared" si="547"/>
        <v>0</v>
      </c>
      <c r="CS33" s="85">
        <f t="shared" si="547"/>
        <v>0</v>
      </c>
      <c r="CT33" s="85">
        <f t="shared" si="547"/>
        <v>0</v>
      </c>
      <c r="CU33" s="85">
        <f t="shared" si="547"/>
        <v>0</v>
      </c>
      <c r="CV33" s="85">
        <f t="shared" si="547"/>
        <v>0</v>
      </c>
      <c r="CW33" s="85">
        <f t="shared" si="547"/>
        <v>0</v>
      </c>
      <c r="CX33" s="85">
        <f t="shared" si="547"/>
        <v>0</v>
      </c>
      <c r="CY33" s="85">
        <f t="shared" si="547"/>
        <v>0</v>
      </c>
      <c r="CZ33" s="85">
        <f t="shared" si="547"/>
        <v>0</v>
      </c>
      <c r="DA33" s="85">
        <f t="shared" si="547"/>
        <v>0</v>
      </c>
      <c r="DB33" s="85">
        <f t="shared" si="547"/>
        <v>0</v>
      </c>
      <c r="DC33" s="85">
        <f t="shared" si="547"/>
        <v>0</v>
      </c>
      <c r="DD33" s="85">
        <f t="shared" si="547"/>
        <v>0</v>
      </c>
      <c r="DE33" s="85">
        <f t="shared" si="547"/>
        <v>0</v>
      </c>
      <c r="DF33" s="85">
        <f t="shared" si="547"/>
        <v>0</v>
      </c>
      <c r="DG33" s="85">
        <f t="shared" si="547"/>
        <v>0</v>
      </c>
      <c r="DH33" s="85">
        <f t="shared" si="547"/>
        <v>0</v>
      </c>
      <c r="DI33" s="85">
        <f t="shared" si="547"/>
        <v>0</v>
      </c>
      <c r="DJ33" s="85">
        <f t="shared" si="547"/>
        <v>0</v>
      </c>
      <c r="DK33" s="85">
        <f t="shared" si="547"/>
        <v>0</v>
      </c>
      <c r="DL33" s="85">
        <f t="shared" si="547"/>
        <v>0</v>
      </c>
      <c r="DM33" s="85">
        <f t="shared" si="547"/>
        <v>0</v>
      </c>
      <c r="DN33" s="85">
        <f t="shared" si="547"/>
        <v>0</v>
      </c>
      <c r="DO33" s="85">
        <f t="shared" si="547"/>
        <v>0</v>
      </c>
      <c r="DP33" s="85">
        <f t="shared" si="547"/>
        <v>0</v>
      </c>
      <c r="DQ33" s="85">
        <f t="shared" si="547"/>
        <v>0</v>
      </c>
      <c r="DR33" s="85">
        <f t="shared" si="547"/>
        <v>0</v>
      </c>
      <c r="DS33" s="85">
        <f t="shared" si="547"/>
        <v>0</v>
      </c>
      <c r="DT33" s="85">
        <f t="shared" si="547"/>
        <v>0</v>
      </c>
      <c r="DU33" s="85">
        <f t="shared" si="547"/>
        <v>0</v>
      </c>
      <c r="DV33" s="85">
        <f t="shared" si="547"/>
        <v>0</v>
      </c>
      <c r="DW33" s="85">
        <f t="shared" si="547"/>
        <v>0</v>
      </c>
      <c r="DX33" s="85">
        <f t="shared" si="547"/>
        <v>0</v>
      </c>
      <c r="DY33" s="85">
        <f t="shared" si="547"/>
        <v>0</v>
      </c>
      <c r="DZ33" s="85">
        <f t="shared" si="547"/>
        <v>0</v>
      </c>
      <c r="EA33" s="85">
        <f t="shared" si="547"/>
        <v>0</v>
      </c>
      <c r="EB33" s="85">
        <f t="shared" si="547"/>
        <v>0</v>
      </c>
      <c r="EC33" s="85">
        <f t="shared" si="547"/>
        <v>0</v>
      </c>
      <c r="ED33" s="85">
        <f t="shared" si="547"/>
        <v>0</v>
      </c>
      <c r="EE33" s="85">
        <f t="shared" si="547"/>
        <v>0</v>
      </c>
      <c r="EF33" s="85">
        <f t="shared" si="547"/>
        <v>0</v>
      </c>
      <c r="EG33" s="85">
        <f t="shared" si="547"/>
        <v>0</v>
      </c>
      <c r="EH33" s="85">
        <f t="shared" si="547"/>
        <v>0</v>
      </c>
      <c r="EI33" s="85">
        <f t="shared" si="547"/>
        <v>0</v>
      </c>
      <c r="EJ33" s="85">
        <f t="shared" si="547"/>
        <v>0</v>
      </c>
      <c r="EK33" s="85">
        <f t="shared" si="547"/>
        <v>0</v>
      </c>
      <c r="EL33" s="85">
        <f t="shared" ref="EL33:EX33" si="548">SUM(EL34:EL44)</f>
        <v>0</v>
      </c>
      <c r="EM33" s="85">
        <f t="shared" si="548"/>
        <v>0</v>
      </c>
      <c r="EN33" s="85">
        <f t="shared" si="548"/>
        <v>0</v>
      </c>
      <c r="EO33" s="85">
        <f t="shared" si="548"/>
        <v>0</v>
      </c>
      <c r="EP33" s="85">
        <f t="shared" si="548"/>
        <v>0</v>
      </c>
      <c r="EQ33" s="85">
        <f t="shared" si="548"/>
        <v>0</v>
      </c>
      <c r="ER33" s="85">
        <f t="shared" si="548"/>
        <v>0</v>
      </c>
      <c r="ES33" s="85">
        <f t="shared" si="548"/>
        <v>0</v>
      </c>
      <c r="ET33" s="85">
        <f t="shared" si="548"/>
        <v>0</v>
      </c>
      <c r="EU33" s="85">
        <f t="shared" si="548"/>
        <v>0</v>
      </c>
      <c r="EV33" s="85">
        <f t="shared" si="548"/>
        <v>0</v>
      </c>
      <c r="EW33" s="85">
        <f t="shared" si="548"/>
        <v>0</v>
      </c>
      <c r="EX33" s="85">
        <f t="shared" si="548"/>
        <v>0</v>
      </c>
      <c r="EY33" s="85">
        <f t="shared" ref="EY33" si="549">SUM(EY34:EY44)</f>
        <v>0</v>
      </c>
      <c r="EZ33" s="85">
        <f t="shared" ref="EZ33" si="550">SUM(EZ34:EZ44)</f>
        <v>0</v>
      </c>
      <c r="FA33" s="85">
        <f t="shared" ref="FA33" si="551">SUM(FA34:FA44)</f>
        <v>0</v>
      </c>
      <c r="FB33" s="85">
        <f t="shared" ref="FB33" si="552">SUM(FB34:FB44)</f>
        <v>0</v>
      </c>
      <c r="FC33" s="85">
        <f t="shared" ref="FC33" si="553">SUM(FC34:FC44)</f>
        <v>0</v>
      </c>
      <c r="FD33" s="85">
        <f t="shared" ref="FD33" si="554">SUM(FD34:FD44)</f>
        <v>0</v>
      </c>
      <c r="FE33" s="85">
        <f t="shared" ref="FE33" si="555">SUM(FE34:FE44)</f>
        <v>0</v>
      </c>
      <c r="FF33" s="85">
        <f t="shared" ref="FF33" si="556">SUM(FF34:FF44)</f>
        <v>0</v>
      </c>
      <c r="FG33" s="85">
        <f t="shared" ref="FG33" si="557">SUM(FG34:FG44)</f>
        <v>0</v>
      </c>
      <c r="FH33" s="85">
        <f t="shared" ref="FH33" si="558">SUM(FH34:FH44)</f>
        <v>0</v>
      </c>
      <c r="FI33" s="85">
        <f t="shared" ref="FI33" si="559">SUM(FI34:FI44)</f>
        <v>0</v>
      </c>
      <c r="FJ33" s="85">
        <f t="shared" ref="FJ33" si="560">SUM(FJ34:FJ44)</f>
        <v>0</v>
      </c>
      <c r="FK33" s="85">
        <f t="shared" ref="FK33" si="561">SUM(FK34:FK44)</f>
        <v>0</v>
      </c>
      <c r="FL33" s="85">
        <f t="shared" ref="FL33" si="562">SUM(FL34:FL44)</f>
        <v>0</v>
      </c>
      <c r="FM33" s="85">
        <f t="shared" ref="FM33" si="563">SUM(FM34:FM44)</f>
        <v>0</v>
      </c>
      <c r="FN33" s="85">
        <f t="shared" ref="FN33" si="564">SUM(FN34:FN44)</f>
        <v>0</v>
      </c>
      <c r="FO33" s="85">
        <f t="shared" ref="FO33" si="565">SUM(FO34:FO44)</f>
        <v>0</v>
      </c>
      <c r="FP33" s="85">
        <f t="shared" ref="FP33" si="566">SUM(FP34:FP44)</f>
        <v>0</v>
      </c>
      <c r="FQ33" s="85">
        <f t="shared" ref="FQ33" si="567">SUM(FQ34:FQ44)</f>
        <v>0</v>
      </c>
      <c r="FR33" s="85">
        <f t="shared" ref="FR33" si="568">SUM(FR34:FR44)</f>
        <v>0</v>
      </c>
      <c r="FS33" s="85">
        <f t="shared" ref="FS33" si="569">SUM(FS34:FS44)</f>
        <v>0</v>
      </c>
      <c r="FT33" s="85">
        <f t="shared" ref="FT33" si="570">SUM(FT34:FT44)</f>
        <v>0</v>
      </c>
      <c r="FU33" s="85">
        <f t="shared" ref="FU33" si="571">SUM(FU34:FU44)</f>
        <v>0</v>
      </c>
      <c r="FV33" s="85">
        <f t="shared" ref="FV33" si="572">SUM(FV34:FV44)</f>
        <v>0</v>
      </c>
      <c r="FW33" s="85">
        <f t="shared" ref="FW33" si="573">SUM(FW34:FW44)</f>
        <v>0</v>
      </c>
      <c r="FX33" s="85">
        <f t="shared" ref="FX33" si="574">SUM(FX34:FX44)</f>
        <v>0</v>
      </c>
      <c r="FY33" s="85">
        <f t="shared" ref="FY33" si="575">SUM(FY34:FY44)</f>
        <v>0</v>
      </c>
      <c r="FZ33" s="85">
        <f t="shared" ref="FZ33" si="576">SUM(FZ34:FZ44)</f>
        <v>0</v>
      </c>
      <c r="GA33" s="85">
        <f t="shared" ref="GA33" si="577">SUM(GA34:GA44)</f>
        <v>0</v>
      </c>
      <c r="GB33" s="85">
        <f t="shared" ref="GB33" si="578">SUM(GB34:GB44)</f>
        <v>0</v>
      </c>
      <c r="GC33" s="85">
        <f t="shared" ref="GC33" si="579">SUM(GC34:GC44)</f>
        <v>0</v>
      </c>
      <c r="GD33" s="85">
        <f t="shared" ref="GD33" si="580">SUM(GD34:GD44)</f>
        <v>0</v>
      </c>
      <c r="GE33" s="85">
        <f t="shared" ref="GE33" si="581">SUM(GE34:GE44)</f>
        <v>0</v>
      </c>
      <c r="GF33" s="85">
        <f t="shared" ref="GF33" si="582">SUM(GF34:GF44)</f>
        <v>0</v>
      </c>
      <c r="GG33" s="85">
        <f t="shared" ref="GG33:GH33" si="583">SUM(GG34:GG44)</f>
        <v>0</v>
      </c>
      <c r="GH33" s="85">
        <f t="shared" si="583"/>
        <v>0</v>
      </c>
      <c r="GI33" s="85">
        <f t="shared" ref="GI33" si="584">SUM(GI34:GI44)</f>
        <v>0</v>
      </c>
      <c r="GJ33" s="85">
        <f t="shared" ref="GJ33" si="585">SUM(GJ34:GJ44)</f>
        <v>0</v>
      </c>
      <c r="GK33" s="85">
        <f t="shared" ref="GK33" si="586">SUM(GK34:GK44)</f>
        <v>0</v>
      </c>
      <c r="GL33" s="85">
        <f t="shared" ref="GL33" si="587">SUM(GL34:GL44)</f>
        <v>0</v>
      </c>
      <c r="GM33" s="85">
        <f t="shared" ref="GM33" si="588">SUM(GM34:GM44)</f>
        <v>0</v>
      </c>
      <c r="GN33" s="85">
        <f t="shared" ref="GN33" si="589">SUM(GN34:GN44)</f>
        <v>0</v>
      </c>
      <c r="GO33" s="85">
        <f t="shared" ref="GO33" si="590">SUM(GO34:GO44)</f>
        <v>0</v>
      </c>
      <c r="GP33" s="85">
        <f t="shared" ref="GP33" si="591">SUM(GP34:GP44)</f>
        <v>0</v>
      </c>
      <c r="GQ33" s="85">
        <f t="shared" ref="GQ33" si="592">SUM(GQ34:GQ44)</f>
        <v>0</v>
      </c>
      <c r="GR33" s="85">
        <f t="shared" ref="GR33" si="593">SUM(GR34:GR44)</f>
        <v>0</v>
      </c>
      <c r="GS33" s="85">
        <f t="shared" ref="GS33" si="594">SUM(GS34:GS44)</f>
        <v>0</v>
      </c>
      <c r="GT33" s="85">
        <f t="shared" ref="GT33" si="595">SUM(GT34:GT44)</f>
        <v>0</v>
      </c>
      <c r="GU33" s="85">
        <f t="shared" ref="GU33" si="596">SUM(GU34:GU44)</f>
        <v>0</v>
      </c>
      <c r="GV33" s="85">
        <f t="shared" ref="GV33" si="597">SUM(GV34:GV44)</f>
        <v>0</v>
      </c>
      <c r="GW33" s="85">
        <f t="shared" ref="GW33" si="598">SUM(GW34:GW44)</f>
        <v>0</v>
      </c>
      <c r="GX33" s="85">
        <f t="shared" ref="GX33" si="599">SUM(GX34:GX44)</f>
        <v>0</v>
      </c>
      <c r="GY33" s="85">
        <f t="shared" ref="GY33" si="600">SUM(GY34:GY44)</f>
        <v>0</v>
      </c>
      <c r="GZ33" s="85">
        <f t="shared" ref="GZ33" si="601">SUM(GZ34:GZ44)</f>
        <v>0</v>
      </c>
      <c r="HA33" s="85">
        <f t="shared" ref="HA33" si="602">SUM(HA34:HA44)</f>
        <v>0</v>
      </c>
      <c r="HB33" s="85">
        <f t="shared" ref="HB33" si="603">SUM(HB34:HB44)</f>
        <v>0</v>
      </c>
      <c r="HC33" s="85">
        <f t="shared" ref="HC33" si="604">SUM(HC34:HC44)</f>
        <v>0</v>
      </c>
      <c r="HD33" s="85">
        <f t="shared" ref="HD33" si="605">SUM(HD34:HD44)</f>
        <v>0</v>
      </c>
      <c r="HE33" s="85">
        <f t="shared" ref="HE33" si="606">SUM(HE34:HE44)</f>
        <v>0</v>
      </c>
      <c r="HF33" s="85">
        <f t="shared" ref="HF33" si="607">SUM(HF34:HF44)</f>
        <v>0</v>
      </c>
      <c r="HG33" s="85">
        <f t="shared" ref="HG33" si="608">SUM(HG34:HG44)</f>
        <v>0</v>
      </c>
      <c r="HH33" s="85">
        <f t="shared" ref="HH33" si="609">SUM(HH34:HH44)</f>
        <v>0</v>
      </c>
      <c r="HI33" s="85">
        <f t="shared" ref="HI33" si="610">SUM(HI34:HI44)</f>
        <v>0</v>
      </c>
      <c r="HJ33" s="85">
        <f t="shared" ref="HJ33" si="611">SUM(HJ34:HJ44)</f>
        <v>0</v>
      </c>
      <c r="HK33" s="85">
        <f t="shared" ref="HK33" si="612">SUM(HK34:HK44)</f>
        <v>0</v>
      </c>
      <c r="HL33" s="85">
        <f t="shared" ref="HL33" si="613">SUM(HL34:HL44)</f>
        <v>0</v>
      </c>
      <c r="HM33" s="85">
        <f t="shared" ref="HM33" si="614">SUM(HM34:HM44)</f>
        <v>0</v>
      </c>
      <c r="HN33" s="85">
        <f t="shared" ref="HN33" si="615">SUM(HN34:HN44)</f>
        <v>0</v>
      </c>
      <c r="HO33" s="85">
        <f t="shared" ref="HO33" si="616">SUM(HO34:HO44)</f>
        <v>0</v>
      </c>
      <c r="HP33" s="85">
        <f t="shared" ref="HP33" si="617">SUM(HP34:HP44)</f>
        <v>0</v>
      </c>
      <c r="HQ33" s="85">
        <f t="shared" ref="HQ33" si="618">SUM(HQ34:HQ44)</f>
        <v>0</v>
      </c>
      <c r="HR33" s="187">
        <f t="shared" ref="HR33" si="619">SUM(HR34:HR44)</f>
        <v>0</v>
      </c>
      <c r="HS33" s="249">
        <v>0</v>
      </c>
      <c r="HT33" s="207"/>
      <c r="HU33" s="207"/>
      <c r="HV33" s="207"/>
      <c r="HW33" s="207"/>
      <c r="HX33" s="207"/>
      <c r="HY33" s="207"/>
      <c r="HZ33" s="207"/>
      <c r="IA33" s="207"/>
      <c r="IB33" s="207"/>
      <c r="IC33" s="207"/>
      <c r="ID33" s="207"/>
      <c r="IE33" s="207"/>
      <c r="IF33" s="207"/>
      <c r="IG33" s="207"/>
      <c r="IH33" s="207"/>
      <c r="II33" s="207"/>
      <c r="IJ33" s="207"/>
      <c r="IK33" s="207"/>
      <c r="IL33" s="207"/>
      <c r="IM33" s="207"/>
      <c r="IN33" s="207"/>
      <c r="IO33" s="207"/>
      <c r="IP33" s="207"/>
      <c r="IQ33" s="207"/>
      <c r="IR33" s="207"/>
      <c r="IS33" s="207"/>
      <c r="IT33" s="207"/>
      <c r="IU33" s="207"/>
      <c r="IV33" s="207"/>
      <c r="IW33" s="207"/>
      <c r="IX33" s="207"/>
      <c r="IY33" s="207"/>
      <c r="IZ33" s="207"/>
      <c r="JA33" s="207"/>
      <c r="JB33" s="207"/>
      <c r="JC33" s="207"/>
      <c r="JD33" s="207"/>
      <c r="JE33" s="207"/>
      <c r="JF33" s="207"/>
      <c r="JG33" s="207"/>
      <c r="JH33" s="207"/>
      <c r="JI33" s="207"/>
      <c r="JJ33" s="207"/>
      <c r="JK33" s="207"/>
      <c r="JL33" s="207"/>
      <c r="JM33" s="207"/>
      <c r="JN33" s="207"/>
      <c r="JO33" s="207"/>
      <c r="JP33" s="207"/>
      <c r="JQ33" s="207"/>
      <c r="JR33" s="207"/>
      <c r="JS33" s="207"/>
      <c r="JT33" s="207"/>
      <c r="JU33" s="207"/>
      <c r="JV33" s="207"/>
      <c r="JW33" s="207"/>
      <c r="JX33" s="207"/>
      <c r="JY33" s="207"/>
      <c r="JZ33" s="207"/>
      <c r="KA33" s="207"/>
      <c r="KB33" s="207"/>
      <c r="KC33" s="207"/>
      <c r="KD33" s="207"/>
      <c r="KE33" s="207"/>
      <c r="KF33" s="207"/>
      <c r="KG33" s="207"/>
      <c r="KH33" s="207"/>
      <c r="KI33" s="207"/>
      <c r="KJ33" s="207"/>
      <c r="KK33" s="207"/>
      <c r="KL33" s="207"/>
      <c r="KM33" s="207"/>
      <c r="KN33" s="207"/>
      <c r="KO33" s="207"/>
      <c r="KP33" s="207"/>
      <c r="KQ33" s="207"/>
      <c r="KR33" s="207"/>
      <c r="KS33" s="207"/>
      <c r="KT33" s="207"/>
      <c r="KU33" s="207"/>
      <c r="KV33" s="207"/>
      <c r="KW33" s="207"/>
      <c r="KX33" s="207"/>
      <c r="KY33" s="207"/>
      <c r="KZ33" s="207"/>
      <c r="LA33" s="207"/>
      <c r="LB33" s="207"/>
      <c r="LC33" s="207"/>
      <c r="LD33" s="207"/>
      <c r="LE33" s="207"/>
      <c r="LF33" s="207"/>
      <c r="LG33" s="207"/>
      <c r="LH33" s="207"/>
      <c r="LI33" s="207"/>
      <c r="LJ33" s="207"/>
      <c r="LK33" s="207"/>
      <c r="LL33" s="207"/>
      <c r="LM33" s="207"/>
      <c r="LN33" s="207"/>
      <c r="LO33" s="207"/>
      <c r="LP33" s="207"/>
      <c r="LQ33" s="207"/>
      <c r="LR33" s="207"/>
      <c r="LS33" s="207"/>
      <c r="LT33" s="207"/>
      <c r="LU33" s="207"/>
      <c r="LV33" s="207"/>
      <c r="LW33" s="207"/>
      <c r="LX33" s="207"/>
      <c r="LY33" s="207"/>
      <c r="LZ33" s="207"/>
      <c r="MA33" s="207"/>
      <c r="MB33" s="207"/>
      <c r="MC33" s="207"/>
      <c r="MD33" s="207"/>
      <c r="ME33" s="207"/>
      <c r="MF33" s="207"/>
      <c r="MG33" s="207"/>
      <c r="MH33" s="207"/>
      <c r="MI33" s="207"/>
      <c r="MJ33" s="207"/>
      <c r="MK33" s="207"/>
      <c r="ML33" s="207"/>
      <c r="MM33" s="207"/>
      <c r="MN33" s="207"/>
      <c r="MO33" s="207"/>
      <c r="MP33" s="207"/>
      <c r="MQ33" s="207"/>
      <c r="MR33" s="207"/>
      <c r="MS33" s="207"/>
      <c r="MT33" s="207"/>
      <c r="MU33" s="207"/>
      <c r="MV33" s="207"/>
      <c r="MW33" s="207"/>
      <c r="MX33" s="207"/>
      <c r="MY33" s="207"/>
      <c r="MZ33" s="207"/>
      <c r="NA33" s="207"/>
      <c r="NB33" s="207"/>
      <c r="NC33" s="207"/>
      <c r="ND33" s="207"/>
      <c r="NE33" s="207"/>
      <c r="NF33" s="207"/>
      <c r="NG33" s="207"/>
      <c r="NH33" s="207"/>
      <c r="NI33" s="207"/>
      <c r="NJ33" s="207"/>
      <c r="NK33" s="207"/>
      <c r="NL33" s="207"/>
      <c r="NM33" s="207"/>
      <c r="NN33" s="207"/>
      <c r="NO33" s="207"/>
      <c r="NP33" s="207"/>
      <c r="NQ33" s="207"/>
      <c r="NR33" s="207"/>
      <c r="NS33" s="207"/>
      <c r="NT33" s="207"/>
      <c r="NU33" s="207"/>
      <c r="NV33" s="207"/>
      <c r="NW33" s="207"/>
      <c r="NX33" s="207"/>
      <c r="NY33" s="207"/>
      <c r="NZ33" s="207"/>
      <c r="OA33" s="207"/>
      <c r="OB33" s="207"/>
      <c r="OC33" s="207"/>
      <c r="OD33" s="207"/>
      <c r="OE33" s="207"/>
      <c r="OF33" s="207"/>
      <c r="OG33" s="207"/>
      <c r="OH33" s="207"/>
      <c r="OI33" s="207"/>
      <c r="OJ33" s="207"/>
      <c r="OK33" s="207"/>
      <c r="OL33" s="207"/>
      <c r="OM33" s="207"/>
      <c r="ON33" s="207"/>
      <c r="OO33" s="207"/>
      <c r="OP33" s="207"/>
      <c r="OQ33" s="207"/>
      <c r="OR33" s="207"/>
      <c r="OS33" s="207"/>
      <c r="OT33" s="207"/>
      <c r="OU33" s="207"/>
      <c r="OV33" s="207"/>
      <c r="OW33" s="207"/>
      <c r="OX33" s="207"/>
      <c r="OY33" s="207"/>
      <c r="OZ33" s="207"/>
      <c r="PA33" s="207"/>
      <c r="PB33" s="207"/>
      <c r="PC33" s="207"/>
      <c r="PD33" s="207"/>
      <c r="PE33" s="207"/>
      <c r="PF33" s="207"/>
      <c r="PG33" s="207"/>
      <c r="PH33" s="207"/>
      <c r="PI33" s="207"/>
      <c r="PJ33" s="207"/>
      <c r="PK33" s="207"/>
      <c r="PL33" s="207"/>
      <c r="PM33" s="207"/>
      <c r="PN33" s="207"/>
      <c r="PO33" s="207"/>
      <c r="PP33" s="207"/>
      <c r="PQ33" s="207"/>
      <c r="PR33" s="207"/>
      <c r="PS33" s="207"/>
      <c r="PT33" s="207"/>
      <c r="PU33" s="207"/>
      <c r="PV33" s="207"/>
      <c r="PW33" s="207"/>
      <c r="PX33" s="207"/>
      <c r="PY33" s="207"/>
      <c r="PZ33" s="207"/>
      <c r="QA33" s="207"/>
      <c r="QB33" s="207"/>
      <c r="QC33" s="207"/>
      <c r="QD33" s="207"/>
      <c r="QE33" s="207"/>
      <c r="QF33" s="207"/>
      <c r="QG33" s="207"/>
      <c r="QH33" s="207"/>
      <c r="QI33" s="207"/>
      <c r="QJ33" s="207"/>
      <c r="QK33" s="207"/>
      <c r="QL33" s="207"/>
      <c r="QM33" s="207"/>
      <c r="QN33" s="207"/>
      <c r="QO33" s="207"/>
      <c r="QP33" s="207"/>
      <c r="QQ33" s="207"/>
      <c r="QR33" s="207"/>
      <c r="QS33" s="207"/>
      <c r="QT33" s="207"/>
      <c r="QU33" s="207"/>
      <c r="QV33" s="207"/>
      <c r="QW33" s="207"/>
      <c r="QX33" s="207"/>
      <c r="QY33" s="207"/>
      <c r="QZ33" s="207"/>
      <c r="RA33" s="207"/>
      <c r="RB33" s="207"/>
      <c r="RC33" s="207"/>
      <c r="RD33" s="207"/>
      <c r="RE33" s="207"/>
      <c r="RF33" s="207"/>
      <c r="RG33" s="207"/>
      <c r="RH33" s="207"/>
      <c r="RI33" s="207"/>
      <c r="RJ33" s="207"/>
      <c r="RK33" s="207"/>
      <c r="RL33" s="207"/>
      <c r="RM33" s="207"/>
      <c r="RN33" s="207"/>
      <c r="RO33" s="207"/>
      <c r="RP33" s="207"/>
      <c r="RQ33" s="207"/>
      <c r="RR33" s="207"/>
      <c r="RS33" s="207"/>
      <c r="RT33" s="207"/>
      <c r="RU33" s="207"/>
      <c r="RV33" s="207"/>
      <c r="RW33" s="207"/>
      <c r="RX33" s="207"/>
      <c r="RY33" s="207"/>
      <c r="RZ33" s="207"/>
      <c r="SA33" s="207"/>
      <c r="SB33" s="207"/>
      <c r="SC33" s="207"/>
      <c r="SD33" s="207"/>
      <c r="SE33" s="207"/>
      <c r="SF33" s="207"/>
      <c r="SG33" s="207"/>
      <c r="SH33" s="207"/>
      <c r="SI33" s="207"/>
      <c r="SJ33" s="207"/>
      <c r="SK33" s="207"/>
      <c r="SL33" s="207"/>
      <c r="SM33" s="207"/>
      <c r="SN33" s="207"/>
      <c r="SO33" s="207"/>
      <c r="SP33" s="207"/>
      <c r="SQ33" s="207"/>
      <c r="SR33" s="207"/>
      <c r="SS33" s="207"/>
      <c r="ST33" s="207"/>
      <c r="SU33" s="207"/>
      <c r="SV33" s="207"/>
      <c r="SW33" s="207"/>
      <c r="SX33" s="207"/>
      <c r="SY33" s="207"/>
      <c r="SZ33" s="207"/>
      <c r="TA33" s="207"/>
      <c r="TB33" s="207"/>
      <c r="TC33" s="207"/>
      <c r="TD33" s="207"/>
      <c r="TE33" s="207"/>
      <c r="TF33" s="207"/>
      <c r="TG33" s="207"/>
      <c r="TH33" s="207"/>
      <c r="TI33" s="207"/>
      <c r="TJ33" s="207"/>
      <c r="TK33" s="207"/>
      <c r="TL33" s="207"/>
      <c r="TM33" s="207"/>
      <c r="TN33" s="207"/>
      <c r="TO33" s="207"/>
      <c r="TP33" s="207"/>
      <c r="TQ33" s="207"/>
      <c r="TR33" s="207"/>
      <c r="TS33" s="207"/>
      <c r="TT33" s="207"/>
      <c r="TU33" s="207"/>
      <c r="TV33" s="207"/>
      <c r="TW33" s="207"/>
      <c r="TX33" s="207"/>
      <c r="TY33" s="207"/>
      <c r="TZ33" s="207"/>
      <c r="UA33" s="207"/>
      <c r="UB33" s="207"/>
      <c r="UC33" s="207"/>
      <c r="UD33" s="207"/>
      <c r="UE33" s="207"/>
      <c r="UF33" s="207"/>
      <c r="UG33" s="207"/>
      <c r="UH33" s="207"/>
      <c r="UI33" s="207"/>
      <c r="UJ33" s="207"/>
      <c r="UK33" s="207"/>
      <c r="UL33" s="207"/>
      <c r="UM33" s="207"/>
      <c r="UN33" s="207"/>
      <c r="UO33" s="207"/>
      <c r="UP33" s="207"/>
      <c r="UQ33" s="207"/>
      <c r="UR33" s="207"/>
      <c r="US33" s="207"/>
      <c r="UT33" s="207"/>
      <c r="UU33" s="207"/>
      <c r="UV33" s="207"/>
      <c r="UW33" s="207"/>
      <c r="UX33" s="207"/>
      <c r="UY33" s="207"/>
      <c r="UZ33" s="207"/>
      <c r="VA33" s="207"/>
      <c r="VB33" s="207"/>
      <c r="VC33" s="207"/>
      <c r="VD33" s="207"/>
      <c r="VE33" s="207"/>
      <c r="VF33" s="207"/>
      <c r="VG33" s="207"/>
      <c r="VH33" s="207"/>
      <c r="VI33" s="207"/>
      <c r="VJ33" s="207"/>
      <c r="VK33" s="207"/>
      <c r="VL33" s="207"/>
      <c r="VM33" s="207"/>
      <c r="VN33" s="207"/>
      <c r="VO33" s="207"/>
      <c r="VP33" s="207"/>
      <c r="VQ33" s="207"/>
      <c r="VR33" s="207"/>
      <c r="VS33" s="207"/>
      <c r="VT33" s="207"/>
      <c r="VU33" s="207"/>
      <c r="VV33" s="207"/>
      <c r="VW33" s="207"/>
      <c r="VX33" s="207"/>
      <c r="VY33" s="207"/>
      <c r="VZ33" s="207"/>
      <c r="WA33" s="207"/>
      <c r="WB33" s="207"/>
      <c r="WC33" s="207"/>
      <c r="WD33" s="207"/>
      <c r="WE33" s="207"/>
      <c r="WF33" s="207"/>
      <c r="WG33" s="207"/>
      <c r="WH33" s="207"/>
      <c r="WI33" s="207"/>
      <c r="WJ33" s="207"/>
      <c r="WK33" s="207"/>
      <c r="WL33" s="207"/>
      <c r="WM33" s="207"/>
      <c r="WN33" s="207"/>
      <c r="WO33" s="207"/>
      <c r="WP33" s="207"/>
      <c r="WQ33" s="207"/>
      <c r="WR33" s="207"/>
      <c r="WS33" s="207"/>
      <c r="WT33" s="207"/>
      <c r="WU33" s="207"/>
      <c r="WV33" s="207"/>
      <c r="WW33" s="207"/>
      <c r="WX33" s="207"/>
      <c r="WY33" s="207"/>
      <c r="WZ33" s="207"/>
      <c r="XA33" s="207"/>
      <c r="XB33" s="207"/>
      <c r="XC33" s="207"/>
      <c r="XD33" s="207"/>
      <c r="XE33" s="207"/>
      <c r="XF33" s="207"/>
      <c r="XG33" s="207"/>
      <c r="XH33" s="207"/>
      <c r="XI33" s="207"/>
      <c r="XJ33" s="207"/>
      <c r="XK33" s="207"/>
      <c r="XL33" s="207"/>
      <c r="XM33" s="207"/>
      <c r="XN33" s="207"/>
      <c r="XO33" s="207"/>
      <c r="XP33" s="207"/>
      <c r="XQ33" s="207"/>
      <c r="XR33" s="207"/>
      <c r="XS33" s="207"/>
      <c r="XT33" s="207"/>
      <c r="XU33" s="207"/>
      <c r="XV33" s="207"/>
      <c r="XW33" s="207"/>
      <c r="XX33" s="207"/>
      <c r="XY33" s="207"/>
      <c r="XZ33" s="207"/>
      <c r="YA33" s="207"/>
      <c r="YB33" s="207"/>
      <c r="YC33" s="207"/>
      <c r="YD33" s="207"/>
      <c r="YE33" s="207"/>
      <c r="YF33" s="207"/>
      <c r="YG33" s="207"/>
      <c r="YH33" s="207"/>
      <c r="YI33" s="207"/>
      <c r="YJ33" s="207"/>
      <c r="YK33" s="207"/>
      <c r="YL33" s="207"/>
      <c r="YM33" s="207"/>
      <c r="YN33" s="207"/>
      <c r="YO33" s="207"/>
      <c r="YP33" s="207"/>
      <c r="YQ33" s="207"/>
      <c r="YR33" s="207"/>
      <c r="YS33" s="207"/>
      <c r="YT33" s="207"/>
      <c r="YU33" s="207"/>
      <c r="YV33" s="207"/>
      <c r="YW33" s="207"/>
      <c r="YX33" s="207"/>
      <c r="YY33" s="207"/>
      <c r="YZ33" s="207"/>
      <c r="ZA33" s="207"/>
      <c r="ZB33" s="207"/>
      <c r="ZC33" s="207"/>
      <c r="ZD33" s="207"/>
      <c r="ZE33" s="207"/>
      <c r="ZF33" s="207"/>
      <c r="ZG33" s="207"/>
      <c r="ZH33" s="207"/>
      <c r="ZI33" s="207"/>
      <c r="ZJ33" s="207"/>
      <c r="ZK33" s="207"/>
      <c r="ZL33" s="207"/>
      <c r="ZM33" s="207"/>
      <c r="ZN33" s="207"/>
      <c r="ZO33" s="207"/>
      <c r="ZP33" s="207"/>
      <c r="ZQ33" s="207"/>
      <c r="ZR33" s="207"/>
      <c r="ZS33" s="207"/>
      <c r="ZT33" s="207"/>
      <c r="ZU33" s="207"/>
      <c r="ZV33" s="207"/>
      <c r="ZW33" s="207"/>
      <c r="ZX33" s="207"/>
      <c r="ZY33" s="207"/>
      <c r="ZZ33" s="207"/>
      <c r="AAA33" s="207"/>
      <c r="AAB33" s="207"/>
      <c r="AAC33" s="198"/>
    </row>
    <row r="34" spans="1:705" ht="15" hidden="1" outlineLevel="1" x14ac:dyDescent="0.25">
      <c r="A34" s="82" t="s">
        <v>271</v>
      </c>
      <c r="B34" s="143" t="s">
        <v>4</v>
      </c>
      <c r="C34" s="137">
        <v>6854.17</v>
      </c>
      <c r="D34" s="90" t="s">
        <v>324</v>
      </c>
      <c r="E34" s="130">
        <v>1885.1766906765899</v>
      </c>
      <c r="F34" s="67">
        <v>1</v>
      </c>
      <c r="G34" s="67">
        <v>13</v>
      </c>
      <c r="H34" s="122"/>
      <c r="I34" s="91" t="s">
        <v>350</v>
      </c>
      <c r="J34" s="67" t="s">
        <v>329</v>
      </c>
      <c r="K34" s="82" t="s">
        <v>322</v>
      </c>
      <c r="L34" s="67" t="s">
        <v>351</v>
      </c>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174">
        <f t="shared" ref="EX34:EX44" si="620">SUM(M37:EW37)</f>
        <v>0</v>
      </c>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181">
        <f t="shared" ref="GH34:GH44" si="621">SUM(EY34:GG34)</f>
        <v>0</v>
      </c>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242">
        <f t="shared" ref="HR34:HR44" si="622">SUM(GI34:HQ34)</f>
        <v>0</v>
      </c>
      <c r="HS34" s="247">
        <v>0</v>
      </c>
    </row>
    <row r="35" spans="1:705" ht="15" hidden="1" outlineLevel="1" x14ac:dyDescent="0.25">
      <c r="A35" s="82" t="s">
        <v>271</v>
      </c>
      <c r="B35" s="143" t="s">
        <v>4</v>
      </c>
      <c r="C35" s="137">
        <v>1349.36</v>
      </c>
      <c r="D35" s="90" t="s">
        <v>324</v>
      </c>
      <c r="E35" s="130">
        <v>441.77631299387701</v>
      </c>
      <c r="F35" s="67">
        <v>1</v>
      </c>
      <c r="G35" s="67">
        <v>13</v>
      </c>
      <c r="H35" s="122"/>
      <c r="I35" s="91" t="s">
        <v>352</v>
      </c>
      <c r="J35" s="67" t="s">
        <v>329</v>
      </c>
      <c r="K35" s="82" t="s">
        <v>322</v>
      </c>
      <c r="L35" s="67" t="s">
        <v>351</v>
      </c>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174">
        <f t="shared" si="620"/>
        <v>0</v>
      </c>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181">
        <f t="shared" si="621"/>
        <v>0</v>
      </c>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242">
        <f t="shared" si="622"/>
        <v>0</v>
      </c>
      <c r="HS35" s="247">
        <v>0</v>
      </c>
    </row>
    <row r="36" spans="1:705" ht="15" hidden="1" outlineLevel="1" x14ac:dyDescent="0.25">
      <c r="A36" s="82" t="s">
        <v>271</v>
      </c>
      <c r="B36" s="143" t="s">
        <v>4</v>
      </c>
      <c r="C36" s="137">
        <f>C34*50%</f>
        <v>3427.085</v>
      </c>
      <c r="D36" s="90" t="s">
        <v>324</v>
      </c>
      <c r="E36" s="130">
        <v>773.64977058166198</v>
      </c>
      <c r="F36" s="67">
        <v>1</v>
      </c>
      <c r="G36" s="67">
        <v>13</v>
      </c>
      <c r="H36" s="122"/>
      <c r="I36" s="91" t="s">
        <v>353</v>
      </c>
      <c r="J36" s="67" t="s">
        <v>329</v>
      </c>
      <c r="K36" s="82" t="s">
        <v>322</v>
      </c>
      <c r="L36" s="67" t="s">
        <v>351</v>
      </c>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174">
        <f t="shared" si="620"/>
        <v>0</v>
      </c>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181">
        <f t="shared" si="621"/>
        <v>0</v>
      </c>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242">
        <f t="shared" si="622"/>
        <v>0</v>
      </c>
      <c r="HS36" s="247">
        <v>0</v>
      </c>
    </row>
    <row r="37" spans="1:705" ht="15" hidden="1" outlineLevel="1" x14ac:dyDescent="0.25">
      <c r="A37" s="82" t="s">
        <v>271</v>
      </c>
      <c r="B37" s="143" t="s">
        <v>4</v>
      </c>
      <c r="C37" s="137">
        <f>C36</f>
        <v>3427.085</v>
      </c>
      <c r="D37" s="90" t="s">
        <v>324</v>
      </c>
      <c r="E37" s="130">
        <v>95.620062777802502</v>
      </c>
      <c r="F37" s="67">
        <v>1</v>
      </c>
      <c r="G37" s="67">
        <v>13</v>
      </c>
      <c r="H37" s="122"/>
      <c r="I37" s="91" t="s">
        <v>354</v>
      </c>
      <c r="J37" s="67" t="s">
        <v>329</v>
      </c>
      <c r="K37" s="82" t="s">
        <v>322</v>
      </c>
      <c r="L37" s="67" t="s">
        <v>351</v>
      </c>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174">
        <f t="shared" si="620"/>
        <v>0</v>
      </c>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181">
        <f t="shared" si="621"/>
        <v>0</v>
      </c>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242">
        <f t="shared" si="622"/>
        <v>0</v>
      </c>
      <c r="HS37" s="247">
        <v>0</v>
      </c>
    </row>
    <row r="38" spans="1:705" ht="15" hidden="1" outlineLevel="1" x14ac:dyDescent="0.25">
      <c r="A38" s="82" t="s">
        <v>271</v>
      </c>
      <c r="B38" s="143" t="s">
        <v>4</v>
      </c>
      <c r="C38" s="137">
        <v>557.12</v>
      </c>
      <c r="D38" s="90" t="s">
        <v>324</v>
      </c>
      <c r="E38" s="130">
        <v>322.23421693657298</v>
      </c>
      <c r="F38" s="67">
        <v>1</v>
      </c>
      <c r="G38" s="67">
        <v>13</v>
      </c>
      <c r="H38" s="122"/>
      <c r="I38" s="139" t="s">
        <v>355</v>
      </c>
      <c r="J38" s="138" t="s">
        <v>3</v>
      </c>
      <c r="K38" s="82" t="s">
        <v>330</v>
      </c>
      <c r="L38" s="67" t="s">
        <v>340</v>
      </c>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174">
        <f t="shared" si="620"/>
        <v>0</v>
      </c>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181">
        <f t="shared" si="621"/>
        <v>0</v>
      </c>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242">
        <f t="shared" si="622"/>
        <v>0</v>
      </c>
      <c r="HS38" s="247">
        <v>0</v>
      </c>
    </row>
    <row r="39" spans="1:705" ht="15" hidden="1" outlineLevel="1" x14ac:dyDescent="0.25">
      <c r="A39" s="82" t="s">
        <v>271</v>
      </c>
      <c r="B39" s="134" t="s">
        <v>4</v>
      </c>
      <c r="C39" s="137">
        <v>75.03</v>
      </c>
      <c r="D39" s="90" t="s">
        <v>324</v>
      </c>
      <c r="E39" s="130">
        <v>361.47620510475002</v>
      </c>
      <c r="F39" s="67" t="s">
        <v>15</v>
      </c>
      <c r="G39" s="67">
        <v>13</v>
      </c>
      <c r="I39" s="84" t="s">
        <v>3</v>
      </c>
      <c r="J39" s="67" t="s">
        <v>356</v>
      </c>
      <c r="K39" s="82" t="s">
        <v>330</v>
      </c>
      <c r="L39" s="67" t="s">
        <v>331</v>
      </c>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174">
        <f t="shared" si="620"/>
        <v>0</v>
      </c>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181">
        <f t="shared" si="621"/>
        <v>0</v>
      </c>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242">
        <f t="shared" si="622"/>
        <v>0</v>
      </c>
      <c r="HS39" s="247">
        <v>0</v>
      </c>
    </row>
    <row r="40" spans="1:705" ht="15" hidden="1" outlineLevel="1" x14ac:dyDescent="0.25">
      <c r="A40" s="82" t="s">
        <v>271</v>
      </c>
      <c r="B40" s="82" t="s">
        <v>4</v>
      </c>
      <c r="C40" s="137">
        <v>1802.05</v>
      </c>
      <c r="D40" s="90" t="s">
        <v>324</v>
      </c>
      <c r="E40" s="130">
        <v>6163.6444396451898</v>
      </c>
      <c r="F40" s="67" t="s">
        <v>15</v>
      </c>
      <c r="G40" s="67">
        <v>13</v>
      </c>
      <c r="H40" s="122"/>
      <c r="I40" s="84" t="s">
        <v>357</v>
      </c>
      <c r="J40" s="67" t="s">
        <v>329</v>
      </c>
      <c r="K40" s="82" t="s">
        <v>330</v>
      </c>
      <c r="L40" s="67" t="s">
        <v>331</v>
      </c>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174">
        <f t="shared" si="620"/>
        <v>0</v>
      </c>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181">
        <f t="shared" si="621"/>
        <v>0</v>
      </c>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242">
        <f t="shared" si="622"/>
        <v>0</v>
      </c>
      <c r="HS40" s="247">
        <v>0</v>
      </c>
    </row>
    <row r="41" spans="1:705" ht="15" hidden="1" outlineLevel="1" x14ac:dyDescent="0.25">
      <c r="A41" s="82" t="s">
        <v>271</v>
      </c>
      <c r="B41" s="82" t="s">
        <v>4</v>
      </c>
      <c r="C41" s="137">
        <v>18</v>
      </c>
      <c r="D41" s="90" t="s">
        <v>324</v>
      </c>
      <c r="E41" s="130">
        <v>86.719601384586099</v>
      </c>
      <c r="F41" s="67" t="s">
        <v>15</v>
      </c>
      <c r="G41" s="67">
        <v>13</v>
      </c>
      <c r="I41" s="84" t="s">
        <v>358</v>
      </c>
      <c r="J41" s="67" t="s">
        <v>356</v>
      </c>
      <c r="K41" s="82" t="s">
        <v>330</v>
      </c>
      <c r="L41" s="67" t="s">
        <v>331</v>
      </c>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174">
        <f t="shared" si="620"/>
        <v>0</v>
      </c>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181">
        <f t="shared" si="621"/>
        <v>0</v>
      </c>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242">
        <f t="shared" si="622"/>
        <v>0</v>
      </c>
      <c r="HS41" s="247">
        <v>0</v>
      </c>
    </row>
    <row r="42" spans="1:705" ht="15" hidden="1" outlineLevel="1" x14ac:dyDescent="0.25">
      <c r="A42" s="82" t="s">
        <v>271</v>
      </c>
      <c r="B42" s="82" t="s">
        <v>4</v>
      </c>
      <c r="C42" s="137">
        <v>72.239999999999995</v>
      </c>
      <c r="D42" s="90" t="s">
        <v>324</v>
      </c>
      <c r="E42" s="130">
        <v>247.08619312447999</v>
      </c>
      <c r="F42" s="67" t="s">
        <v>15</v>
      </c>
      <c r="G42" s="67">
        <v>13</v>
      </c>
      <c r="H42" s="122"/>
      <c r="I42" s="84" t="s">
        <v>278</v>
      </c>
      <c r="J42" s="67" t="s">
        <v>329</v>
      </c>
      <c r="K42" s="82" t="s">
        <v>330</v>
      </c>
      <c r="L42" s="67" t="s">
        <v>331</v>
      </c>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174">
        <f t="shared" si="620"/>
        <v>0</v>
      </c>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181">
        <f t="shared" si="621"/>
        <v>0</v>
      </c>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242">
        <f t="shared" si="622"/>
        <v>0</v>
      </c>
      <c r="HS42" s="247">
        <v>0</v>
      </c>
    </row>
    <row r="43" spans="1:705" ht="15" hidden="1" outlineLevel="1" x14ac:dyDescent="0.25">
      <c r="A43" s="82" t="s">
        <v>271</v>
      </c>
      <c r="B43" s="82" t="s">
        <v>4</v>
      </c>
      <c r="C43" s="137">
        <v>18</v>
      </c>
      <c r="D43" s="90" t="s">
        <v>324</v>
      </c>
      <c r="E43" s="130">
        <v>86.719601384586099</v>
      </c>
      <c r="F43" s="67" t="s">
        <v>15</v>
      </c>
      <c r="G43" s="67">
        <v>13</v>
      </c>
      <c r="I43" s="84" t="s">
        <v>359</v>
      </c>
      <c r="J43" s="67" t="s">
        <v>360</v>
      </c>
      <c r="K43" s="82" t="s">
        <v>330</v>
      </c>
      <c r="L43" s="67" t="s">
        <v>331</v>
      </c>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174">
        <f t="shared" si="620"/>
        <v>0</v>
      </c>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181">
        <f t="shared" si="621"/>
        <v>0</v>
      </c>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242">
        <f t="shared" si="622"/>
        <v>0</v>
      </c>
      <c r="HS43" s="247">
        <v>0</v>
      </c>
    </row>
    <row r="44" spans="1:705" ht="15" hidden="1" outlineLevel="1" x14ac:dyDescent="0.25">
      <c r="A44" s="82" t="s">
        <v>271</v>
      </c>
      <c r="B44" s="82" t="s">
        <v>4</v>
      </c>
      <c r="C44" s="137">
        <v>81.45</v>
      </c>
      <c r="D44" s="90" t="s">
        <v>324</v>
      </c>
      <c r="E44" s="130">
        <v>278.58763053694503</v>
      </c>
      <c r="F44" s="67" t="s">
        <v>15</v>
      </c>
      <c r="G44" s="67">
        <v>13</v>
      </c>
      <c r="H44" s="122"/>
      <c r="I44" s="84" t="s">
        <v>361</v>
      </c>
      <c r="J44" s="67" t="s">
        <v>360</v>
      </c>
      <c r="K44" s="82" t="s">
        <v>330</v>
      </c>
      <c r="L44" s="67" t="s">
        <v>331</v>
      </c>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174">
        <f t="shared" si="620"/>
        <v>0</v>
      </c>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181">
        <f t="shared" si="621"/>
        <v>0</v>
      </c>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242">
        <f t="shared" si="622"/>
        <v>0</v>
      </c>
      <c r="HS44" s="247">
        <v>0</v>
      </c>
    </row>
    <row r="45" spans="1:705" s="87" customFormat="1" ht="15" hidden="1" outlineLevel="1" x14ac:dyDescent="0.25">
      <c r="A45" s="85" t="s">
        <v>271</v>
      </c>
      <c r="B45" s="85" t="s">
        <v>4</v>
      </c>
      <c r="C45" s="102"/>
      <c r="D45" s="102"/>
      <c r="E45" s="86"/>
      <c r="F45" s="88"/>
      <c r="G45" s="88"/>
      <c r="H45" s="86"/>
      <c r="I45" s="87" t="s">
        <v>362</v>
      </c>
      <c r="J45" s="88"/>
      <c r="K45" s="85"/>
      <c r="L45" s="88"/>
      <c r="M45" s="85">
        <f>SUM(M46:M62)</f>
        <v>0</v>
      </c>
      <c r="N45" s="85">
        <f t="shared" ref="N45:BY45" si="623">SUM(N46:N62)</f>
        <v>0</v>
      </c>
      <c r="O45" s="85">
        <f t="shared" si="623"/>
        <v>0</v>
      </c>
      <c r="P45" s="85">
        <f t="shared" si="623"/>
        <v>0</v>
      </c>
      <c r="Q45" s="85">
        <f t="shared" si="623"/>
        <v>0</v>
      </c>
      <c r="R45" s="85">
        <f t="shared" si="623"/>
        <v>0</v>
      </c>
      <c r="S45" s="85">
        <f t="shared" si="623"/>
        <v>0</v>
      </c>
      <c r="T45" s="85">
        <f t="shared" si="623"/>
        <v>0</v>
      </c>
      <c r="U45" s="85">
        <f t="shared" si="623"/>
        <v>0</v>
      </c>
      <c r="V45" s="85">
        <f t="shared" si="623"/>
        <v>0</v>
      </c>
      <c r="W45" s="85">
        <f t="shared" si="623"/>
        <v>0</v>
      </c>
      <c r="X45" s="85">
        <f t="shared" si="623"/>
        <v>0</v>
      </c>
      <c r="Y45" s="85">
        <f t="shared" si="623"/>
        <v>0</v>
      </c>
      <c r="Z45" s="85">
        <f t="shared" si="623"/>
        <v>0</v>
      </c>
      <c r="AA45" s="85">
        <f t="shared" si="623"/>
        <v>0</v>
      </c>
      <c r="AB45" s="85">
        <f t="shared" si="623"/>
        <v>0</v>
      </c>
      <c r="AC45" s="85">
        <f t="shared" si="623"/>
        <v>0</v>
      </c>
      <c r="AD45" s="85">
        <f t="shared" si="623"/>
        <v>0</v>
      </c>
      <c r="AE45" s="85">
        <f t="shared" si="623"/>
        <v>0</v>
      </c>
      <c r="AF45" s="85">
        <f t="shared" si="623"/>
        <v>0</v>
      </c>
      <c r="AG45" s="85">
        <f t="shared" si="623"/>
        <v>0</v>
      </c>
      <c r="AH45" s="85">
        <f t="shared" si="623"/>
        <v>0</v>
      </c>
      <c r="AI45" s="85">
        <f t="shared" si="623"/>
        <v>0</v>
      </c>
      <c r="AJ45" s="85">
        <f t="shared" si="623"/>
        <v>0</v>
      </c>
      <c r="AK45" s="85">
        <f t="shared" si="623"/>
        <v>0</v>
      </c>
      <c r="AL45" s="85">
        <f t="shared" si="623"/>
        <v>0</v>
      </c>
      <c r="AM45" s="85">
        <f t="shared" si="623"/>
        <v>0</v>
      </c>
      <c r="AN45" s="85">
        <f t="shared" si="623"/>
        <v>0</v>
      </c>
      <c r="AO45" s="85">
        <f t="shared" si="623"/>
        <v>0</v>
      </c>
      <c r="AP45" s="85">
        <f t="shared" si="623"/>
        <v>0</v>
      </c>
      <c r="AQ45" s="85">
        <f t="shared" si="623"/>
        <v>0</v>
      </c>
      <c r="AR45" s="85">
        <f t="shared" si="623"/>
        <v>0</v>
      </c>
      <c r="AS45" s="85">
        <f t="shared" si="623"/>
        <v>0</v>
      </c>
      <c r="AT45" s="85">
        <f t="shared" si="623"/>
        <v>0</v>
      </c>
      <c r="AU45" s="85">
        <f t="shared" si="623"/>
        <v>0</v>
      </c>
      <c r="AV45" s="85">
        <f t="shared" si="623"/>
        <v>0</v>
      </c>
      <c r="AW45" s="85">
        <f t="shared" si="623"/>
        <v>0</v>
      </c>
      <c r="AX45" s="85">
        <f t="shared" si="623"/>
        <v>0</v>
      </c>
      <c r="AY45" s="85">
        <f t="shared" si="623"/>
        <v>0</v>
      </c>
      <c r="AZ45" s="85">
        <f t="shared" si="623"/>
        <v>0</v>
      </c>
      <c r="BA45" s="85">
        <f t="shared" si="623"/>
        <v>0</v>
      </c>
      <c r="BB45" s="85">
        <f t="shared" si="623"/>
        <v>0</v>
      </c>
      <c r="BC45" s="85">
        <f t="shared" si="623"/>
        <v>0</v>
      </c>
      <c r="BD45" s="85">
        <f t="shared" si="623"/>
        <v>0</v>
      </c>
      <c r="BE45" s="85">
        <f t="shared" si="623"/>
        <v>0</v>
      </c>
      <c r="BF45" s="85">
        <f t="shared" si="623"/>
        <v>0</v>
      </c>
      <c r="BG45" s="85">
        <f t="shared" si="623"/>
        <v>0</v>
      </c>
      <c r="BH45" s="85">
        <f t="shared" si="623"/>
        <v>0</v>
      </c>
      <c r="BI45" s="85">
        <f t="shared" si="623"/>
        <v>0</v>
      </c>
      <c r="BJ45" s="85">
        <f t="shared" si="623"/>
        <v>0</v>
      </c>
      <c r="BK45" s="85">
        <f t="shared" si="623"/>
        <v>0</v>
      </c>
      <c r="BL45" s="85">
        <f t="shared" si="623"/>
        <v>0</v>
      </c>
      <c r="BM45" s="85">
        <f t="shared" si="623"/>
        <v>0</v>
      </c>
      <c r="BN45" s="85">
        <f t="shared" si="623"/>
        <v>0</v>
      </c>
      <c r="BO45" s="85">
        <f t="shared" si="623"/>
        <v>0</v>
      </c>
      <c r="BP45" s="85">
        <f t="shared" si="623"/>
        <v>0</v>
      </c>
      <c r="BQ45" s="85">
        <f t="shared" si="623"/>
        <v>0</v>
      </c>
      <c r="BR45" s="85">
        <f t="shared" si="623"/>
        <v>0</v>
      </c>
      <c r="BS45" s="85">
        <f t="shared" si="623"/>
        <v>0</v>
      </c>
      <c r="BT45" s="85">
        <f t="shared" si="623"/>
        <v>0</v>
      </c>
      <c r="BU45" s="85">
        <f t="shared" si="623"/>
        <v>0</v>
      </c>
      <c r="BV45" s="85">
        <f t="shared" si="623"/>
        <v>0</v>
      </c>
      <c r="BW45" s="85">
        <f t="shared" si="623"/>
        <v>0</v>
      </c>
      <c r="BX45" s="85">
        <f t="shared" si="623"/>
        <v>0</v>
      </c>
      <c r="BY45" s="85">
        <f t="shared" si="623"/>
        <v>0</v>
      </c>
      <c r="BZ45" s="85">
        <f t="shared" ref="BZ45:EK45" si="624">SUM(BZ46:BZ62)</f>
        <v>0</v>
      </c>
      <c r="CA45" s="85">
        <f t="shared" si="624"/>
        <v>0</v>
      </c>
      <c r="CB45" s="85">
        <f t="shared" si="624"/>
        <v>0</v>
      </c>
      <c r="CC45" s="85">
        <f t="shared" si="624"/>
        <v>0</v>
      </c>
      <c r="CD45" s="85">
        <f t="shared" si="624"/>
        <v>0</v>
      </c>
      <c r="CE45" s="85">
        <f t="shared" si="624"/>
        <v>0</v>
      </c>
      <c r="CF45" s="85">
        <f t="shared" si="624"/>
        <v>0</v>
      </c>
      <c r="CG45" s="85">
        <f t="shared" si="624"/>
        <v>0</v>
      </c>
      <c r="CH45" s="85">
        <f t="shared" si="624"/>
        <v>0</v>
      </c>
      <c r="CI45" s="85">
        <f t="shared" si="624"/>
        <v>0</v>
      </c>
      <c r="CJ45" s="85">
        <f t="shared" si="624"/>
        <v>0</v>
      </c>
      <c r="CK45" s="85">
        <f t="shared" si="624"/>
        <v>0</v>
      </c>
      <c r="CL45" s="85">
        <f t="shared" si="624"/>
        <v>0</v>
      </c>
      <c r="CM45" s="85">
        <f t="shared" si="624"/>
        <v>0</v>
      </c>
      <c r="CN45" s="85">
        <f t="shared" si="624"/>
        <v>0</v>
      </c>
      <c r="CO45" s="85">
        <f t="shared" si="624"/>
        <v>0</v>
      </c>
      <c r="CP45" s="85">
        <f t="shared" si="624"/>
        <v>0</v>
      </c>
      <c r="CQ45" s="85">
        <f t="shared" si="624"/>
        <v>0</v>
      </c>
      <c r="CR45" s="85">
        <f t="shared" si="624"/>
        <v>0</v>
      </c>
      <c r="CS45" s="85">
        <f t="shared" si="624"/>
        <v>0</v>
      </c>
      <c r="CT45" s="85">
        <f t="shared" si="624"/>
        <v>0</v>
      </c>
      <c r="CU45" s="85">
        <f t="shared" si="624"/>
        <v>0</v>
      </c>
      <c r="CV45" s="85">
        <f t="shared" si="624"/>
        <v>0</v>
      </c>
      <c r="CW45" s="85">
        <f t="shared" si="624"/>
        <v>0</v>
      </c>
      <c r="CX45" s="85">
        <f t="shared" si="624"/>
        <v>0</v>
      </c>
      <c r="CY45" s="85">
        <f t="shared" si="624"/>
        <v>0</v>
      </c>
      <c r="CZ45" s="85">
        <f t="shared" si="624"/>
        <v>0</v>
      </c>
      <c r="DA45" s="85">
        <f t="shared" si="624"/>
        <v>0</v>
      </c>
      <c r="DB45" s="85">
        <f t="shared" si="624"/>
        <v>0</v>
      </c>
      <c r="DC45" s="85">
        <f t="shared" si="624"/>
        <v>0</v>
      </c>
      <c r="DD45" s="85">
        <f t="shared" si="624"/>
        <v>0</v>
      </c>
      <c r="DE45" s="85">
        <f t="shared" si="624"/>
        <v>0</v>
      </c>
      <c r="DF45" s="85">
        <f t="shared" si="624"/>
        <v>0</v>
      </c>
      <c r="DG45" s="85">
        <f t="shared" si="624"/>
        <v>0</v>
      </c>
      <c r="DH45" s="85">
        <f t="shared" si="624"/>
        <v>0</v>
      </c>
      <c r="DI45" s="85">
        <f t="shared" si="624"/>
        <v>0</v>
      </c>
      <c r="DJ45" s="85">
        <f t="shared" si="624"/>
        <v>0</v>
      </c>
      <c r="DK45" s="85">
        <f t="shared" si="624"/>
        <v>0</v>
      </c>
      <c r="DL45" s="85">
        <f t="shared" si="624"/>
        <v>0</v>
      </c>
      <c r="DM45" s="85">
        <f t="shared" si="624"/>
        <v>0</v>
      </c>
      <c r="DN45" s="85">
        <f t="shared" si="624"/>
        <v>0</v>
      </c>
      <c r="DO45" s="85">
        <f t="shared" si="624"/>
        <v>0</v>
      </c>
      <c r="DP45" s="85">
        <f t="shared" si="624"/>
        <v>0</v>
      </c>
      <c r="DQ45" s="85">
        <f t="shared" si="624"/>
        <v>0</v>
      </c>
      <c r="DR45" s="85">
        <f t="shared" si="624"/>
        <v>0</v>
      </c>
      <c r="DS45" s="85">
        <f t="shared" si="624"/>
        <v>0</v>
      </c>
      <c r="DT45" s="85">
        <f t="shared" si="624"/>
        <v>0</v>
      </c>
      <c r="DU45" s="85">
        <f t="shared" si="624"/>
        <v>0</v>
      </c>
      <c r="DV45" s="85">
        <f t="shared" si="624"/>
        <v>0</v>
      </c>
      <c r="DW45" s="85">
        <f t="shared" si="624"/>
        <v>0</v>
      </c>
      <c r="DX45" s="85">
        <f t="shared" si="624"/>
        <v>0</v>
      </c>
      <c r="DY45" s="85">
        <f t="shared" si="624"/>
        <v>0</v>
      </c>
      <c r="DZ45" s="85">
        <f t="shared" si="624"/>
        <v>0</v>
      </c>
      <c r="EA45" s="85">
        <f t="shared" si="624"/>
        <v>0</v>
      </c>
      <c r="EB45" s="85">
        <f t="shared" si="624"/>
        <v>0</v>
      </c>
      <c r="EC45" s="85">
        <f t="shared" si="624"/>
        <v>0</v>
      </c>
      <c r="ED45" s="85">
        <f t="shared" si="624"/>
        <v>0</v>
      </c>
      <c r="EE45" s="85">
        <f t="shared" si="624"/>
        <v>0</v>
      </c>
      <c r="EF45" s="85">
        <f t="shared" si="624"/>
        <v>0</v>
      </c>
      <c r="EG45" s="85">
        <f t="shared" si="624"/>
        <v>0</v>
      </c>
      <c r="EH45" s="85">
        <f t="shared" si="624"/>
        <v>0</v>
      </c>
      <c r="EI45" s="85">
        <f t="shared" si="624"/>
        <v>0</v>
      </c>
      <c r="EJ45" s="85">
        <f t="shared" si="624"/>
        <v>0</v>
      </c>
      <c r="EK45" s="85">
        <f t="shared" si="624"/>
        <v>0</v>
      </c>
      <c r="EL45" s="85">
        <f t="shared" ref="EL45:EX45" si="625">SUM(EL46:EL62)</f>
        <v>0</v>
      </c>
      <c r="EM45" s="85">
        <f t="shared" si="625"/>
        <v>0</v>
      </c>
      <c r="EN45" s="85">
        <f t="shared" si="625"/>
        <v>0</v>
      </c>
      <c r="EO45" s="85">
        <f t="shared" si="625"/>
        <v>0</v>
      </c>
      <c r="EP45" s="85">
        <f t="shared" si="625"/>
        <v>0</v>
      </c>
      <c r="EQ45" s="85">
        <f t="shared" si="625"/>
        <v>0</v>
      </c>
      <c r="ER45" s="85">
        <f t="shared" si="625"/>
        <v>0</v>
      </c>
      <c r="ES45" s="85">
        <f t="shared" si="625"/>
        <v>0</v>
      </c>
      <c r="ET45" s="85">
        <f t="shared" si="625"/>
        <v>0</v>
      </c>
      <c r="EU45" s="85">
        <f t="shared" si="625"/>
        <v>0</v>
      </c>
      <c r="EV45" s="85">
        <f t="shared" si="625"/>
        <v>0</v>
      </c>
      <c r="EW45" s="85">
        <f t="shared" si="625"/>
        <v>0</v>
      </c>
      <c r="EX45" s="85">
        <f t="shared" si="625"/>
        <v>0</v>
      </c>
      <c r="EY45" s="85">
        <f t="shared" ref="EY45" si="626">SUM(EY46:EY62)</f>
        <v>0</v>
      </c>
      <c r="EZ45" s="85">
        <f t="shared" ref="EZ45" si="627">SUM(EZ46:EZ62)</f>
        <v>0</v>
      </c>
      <c r="FA45" s="85">
        <f t="shared" ref="FA45" si="628">SUM(FA46:FA62)</f>
        <v>0</v>
      </c>
      <c r="FB45" s="85">
        <f t="shared" ref="FB45" si="629">SUM(FB46:FB62)</f>
        <v>0</v>
      </c>
      <c r="FC45" s="85">
        <f t="shared" ref="FC45" si="630">SUM(FC46:FC62)</f>
        <v>0</v>
      </c>
      <c r="FD45" s="85">
        <f t="shared" ref="FD45" si="631">SUM(FD46:FD62)</f>
        <v>0</v>
      </c>
      <c r="FE45" s="85">
        <f t="shared" ref="FE45" si="632">SUM(FE46:FE62)</f>
        <v>0</v>
      </c>
      <c r="FF45" s="85">
        <f t="shared" ref="FF45" si="633">SUM(FF46:FF62)</f>
        <v>0</v>
      </c>
      <c r="FG45" s="85">
        <f t="shared" ref="FG45" si="634">SUM(FG46:FG62)</f>
        <v>0</v>
      </c>
      <c r="FH45" s="85">
        <f t="shared" ref="FH45" si="635">SUM(FH46:FH62)</f>
        <v>0</v>
      </c>
      <c r="FI45" s="85">
        <f t="shared" ref="FI45" si="636">SUM(FI46:FI62)</f>
        <v>0</v>
      </c>
      <c r="FJ45" s="85">
        <f t="shared" ref="FJ45" si="637">SUM(FJ46:FJ62)</f>
        <v>0</v>
      </c>
      <c r="FK45" s="85">
        <f t="shared" ref="FK45" si="638">SUM(FK46:FK62)</f>
        <v>0</v>
      </c>
      <c r="FL45" s="85">
        <f t="shared" ref="FL45" si="639">SUM(FL46:FL62)</f>
        <v>0</v>
      </c>
      <c r="FM45" s="85">
        <f t="shared" ref="FM45" si="640">SUM(FM46:FM62)</f>
        <v>0</v>
      </c>
      <c r="FN45" s="85">
        <f t="shared" ref="FN45" si="641">SUM(FN46:FN62)</f>
        <v>0</v>
      </c>
      <c r="FO45" s="85">
        <f t="shared" ref="FO45" si="642">SUM(FO46:FO62)</f>
        <v>0</v>
      </c>
      <c r="FP45" s="85">
        <f t="shared" ref="FP45" si="643">SUM(FP46:FP62)</f>
        <v>0</v>
      </c>
      <c r="FQ45" s="85">
        <f t="shared" ref="FQ45" si="644">SUM(FQ46:FQ62)</f>
        <v>0</v>
      </c>
      <c r="FR45" s="85">
        <f t="shared" ref="FR45" si="645">SUM(FR46:FR62)</f>
        <v>0</v>
      </c>
      <c r="FS45" s="85">
        <f t="shared" ref="FS45" si="646">SUM(FS46:FS62)</f>
        <v>0</v>
      </c>
      <c r="FT45" s="85">
        <f t="shared" ref="FT45" si="647">SUM(FT46:FT62)</f>
        <v>0</v>
      </c>
      <c r="FU45" s="85">
        <f t="shared" ref="FU45" si="648">SUM(FU46:FU62)</f>
        <v>0</v>
      </c>
      <c r="FV45" s="85">
        <f t="shared" ref="FV45" si="649">SUM(FV46:FV62)</f>
        <v>0</v>
      </c>
      <c r="FW45" s="85">
        <f t="shared" ref="FW45" si="650">SUM(FW46:FW62)</f>
        <v>0</v>
      </c>
      <c r="FX45" s="85">
        <f t="shared" ref="FX45" si="651">SUM(FX46:FX62)</f>
        <v>0</v>
      </c>
      <c r="FY45" s="85">
        <f t="shared" ref="FY45" si="652">SUM(FY46:FY62)</f>
        <v>0</v>
      </c>
      <c r="FZ45" s="85">
        <f t="shared" ref="FZ45" si="653">SUM(FZ46:FZ62)</f>
        <v>0</v>
      </c>
      <c r="GA45" s="85">
        <f t="shared" ref="GA45" si="654">SUM(GA46:GA62)</f>
        <v>0</v>
      </c>
      <c r="GB45" s="85">
        <f t="shared" ref="GB45" si="655">SUM(GB46:GB62)</f>
        <v>0</v>
      </c>
      <c r="GC45" s="85">
        <f t="shared" ref="GC45" si="656">SUM(GC46:GC62)</f>
        <v>0</v>
      </c>
      <c r="GD45" s="85">
        <f t="shared" ref="GD45" si="657">SUM(GD46:GD62)</f>
        <v>0</v>
      </c>
      <c r="GE45" s="85">
        <f t="shared" ref="GE45" si="658">SUM(GE46:GE62)</f>
        <v>0</v>
      </c>
      <c r="GF45" s="85">
        <f t="shared" ref="GF45" si="659">SUM(GF46:GF62)</f>
        <v>0</v>
      </c>
      <c r="GG45" s="85">
        <f t="shared" ref="GG45:GH45" si="660">SUM(GG46:GG62)</f>
        <v>0</v>
      </c>
      <c r="GH45" s="85">
        <f t="shared" si="660"/>
        <v>0</v>
      </c>
      <c r="GI45" s="85">
        <f t="shared" ref="GI45" si="661">SUM(GI46:GI62)</f>
        <v>0</v>
      </c>
      <c r="GJ45" s="85">
        <f t="shared" ref="GJ45" si="662">SUM(GJ46:GJ62)</f>
        <v>0</v>
      </c>
      <c r="GK45" s="85">
        <f t="shared" ref="GK45" si="663">SUM(GK46:GK62)</f>
        <v>0</v>
      </c>
      <c r="GL45" s="85">
        <f t="shared" ref="GL45" si="664">SUM(GL46:GL62)</f>
        <v>0</v>
      </c>
      <c r="GM45" s="85">
        <f t="shared" ref="GM45" si="665">SUM(GM46:GM62)</f>
        <v>0</v>
      </c>
      <c r="GN45" s="85">
        <f t="shared" ref="GN45" si="666">SUM(GN46:GN62)</f>
        <v>0</v>
      </c>
      <c r="GO45" s="85">
        <f t="shared" ref="GO45" si="667">SUM(GO46:GO62)</f>
        <v>0</v>
      </c>
      <c r="GP45" s="85">
        <f t="shared" ref="GP45" si="668">SUM(GP46:GP62)</f>
        <v>0</v>
      </c>
      <c r="GQ45" s="85">
        <f t="shared" ref="GQ45" si="669">SUM(GQ46:GQ62)</f>
        <v>0</v>
      </c>
      <c r="GR45" s="85">
        <f t="shared" ref="GR45" si="670">SUM(GR46:GR62)</f>
        <v>0</v>
      </c>
      <c r="GS45" s="85">
        <f t="shared" ref="GS45" si="671">SUM(GS46:GS62)</f>
        <v>0</v>
      </c>
      <c r="GT45" s="85">
        <f t="shared" ref="GT45" si="672">SUM(GT46:GT62)</f>
        <v>0</v>
      </c>
      <c r="GU45" s="85">
        <f t="shared" ref="GU45" si="673">SUM(GU46:GU62)</f>
        <v>0</v>
      </c>
      <c r="GV45" s="85">
        <f t="shared" ref="GV45" si="674">SUM(GV46:GV62)</f>
        <v>0</v>
      </c>
      <c r="GW45" s="85">
        <f t="shared" ref="GW45" si="675">SUM(GW46:GW62)</f>
        <v>0</v>
      </c>
      <c r="GX45" s="85">
        <f t="shared" ref="GX45" si="676">SUM(GX46:GX62)</f>
        <v>0</v>
      </c>
      <c r="GY45" s="85">
        <f t="shared" ref="GY45" si="677">SUM(GY46:GY62)</f>
        <v>0</v>
      </c>
      <c r="GZ45" s="85">
        <f t="shared" ref="GZ45" si="678">SUM(GZ46:GZ62)</f>
        <v>0</v>
      </c>
      <c r="HA45" s="85">
        <f t="shared" ref="HA45" si="679">SUM(HA46:HA62)</f>
        <v>0</v>
      </c>
      <c r="HB45" s="85">
        <f t="shared" ref="HB45" si="680">SUM(HB46:HB62)</f>
        <v>0</v>
      </c>
      <c r="HC45" s="85">
        <f t="shared" ref="HC45" si="681">SUM(HC46:HC62)</f>
        <v>0</v>
      </c>
      <c r="HD45" s="85">
        <f t="shared" ref="HD45" si="682">SUM(HD46:HD62)</f>
        <v>0</v>
      </c>
      <c r="HE45" s="85">
        <f t="shared" ref="HE45" si="683">SUM(HE46:HE62)</f>
        <v>0</v>
      </c>
      <c r="HF45" s="85">
        <f t="shared" ref="HF45" si="684">SUM(HF46:HF62)</f>
        <v>0</v>
      </c>
      <c r="HG45" s="85">
        <f t="shared" ref="HG45" si="685">SUM(HG46:HG62)</f>
        <v>0</v>
      </c>
      <c r="HH45" s="85">
        <f t="shared" ref="HH45" si="686">SUM(HH46:HH62)</f>
        <v>0</v>
      </c>
      <c r="HI45" s="85">
        <f t="shared" ref="HI45" si="687">SUM(HI46:HI62)</f>
        <v>0</v>
      </c>
      <c r="HJ45" s="85">
        <f t="shared" ref="HJ45" si="688">SUM(HJ46:HJ62)</f>
        <v>0</v>
      </c>
      <c r="HK45" s="85">
        <f t="shared" ref="HK45" si="689">SUM(HK46:HK62)</f>
        <v>0</v>
      </c>
      <c r="HL45" s="85">
        <f t="shared" ref="HL45" si="690">SUM(HL46:HL62)</f>
        <v>0</v>
      </c>
      <c r="HM45" s="85">
        <f t="shared" ref="HM45" si="691">SUM(HM46:HM62)</f>
        <v>0</v>
      </c>
      <c r="HN45" s="85">
        <f t="shared" ref="HN45" si="692">SUM(HN46:HN62)</f>
        <v>0</v>
      </c>
      <c r="HO45" s="85">
        <f t="shared" ref="HO45" si="693">SUM(HO46:HO62)</f>
        <v>0</v>
      </c>
      <c r="HP45" s="85">
        <f t="shared" ref="HP45" si="694">SUM(HP46:HP62)</f>
        <v>0</v>
      </c>
      <c r="HQ45" s="85">
        <f t="shared" ref="HQ45" si="695">SUM(HQ46:HQ62)</f>
        <v>0</v>
      </c>
      <c r="HR45" s="187">
        <f t="shared" ref="HR45" si="696">SUM(HR46:HR62)</f>
        <v>0</v>
      </c>
      <c r="HS45" s="249">
        <v>0</v>
      </c>
      <c r="HT45" s="207"/>
      <c r="HU45" s="207"/>
      <c r="HV45" s="207"/>
      <c r="HW45" s="207"/>
      <c r="HX45" s="207"/>
      <c r="HY45" s="207"/>
      <c r="HZ45" s="207"/>
      <c r="IA45" s="207"/>
      <c r="IB45" s="207"/>
      <c r="IC45" s="207"/>
      <c r="ID45" s="207"/>
      <c r="IE45" s="207"/>
      <c r="IF45" s="207"/>
      <c r="IG45" s="207"/>
      <c r="IH45" s="207"/>
      <c r="II45" s="207"/>
      <c r="IJ45" s="207"/>
      <c r="IK45" s="207"/>
      <c r="IL45" s="207"/>
      <c r="IM45" s="207"/>
      <c r="IN45" s="207"/>
      <c r="IO45" s="207"/>
      <c r="IP45" s="207"/>
      <c r="IQ45" s="207"/>
      <c r="IR45" s="207"/>
      <c r="IS45" s="207"/>
      <c r="IT45" s="207"/>
      <c r="IU45" s="207"/>
      <c r="IV45" s="207"/>
      <c r="IW45" s="207"/>
      <c r="IX45" s="207"/>
      <c r="IY45" s="207"/>
      <c r="IZ45" s="207"/>
      <c r="JA45" s="207"/>
      <c r="JB45" s="207"/>
      <c r="JC45" s="207"/>
      <c r="JD45" s="207"/>
      <c r="JE45" s="207"/>
      <c r="JF45" s="207"/>
      <c r="JG45" s="207"/>
      <c r="JH45" s="207"/>
      <c r="JI45" s="207"/>
      <c r="JJ45" s="207"/>
      <c r="JK45" s="207"/>
      <c r="JL45" s="207"/>
      <c r="JM45" s="207"/>
      <c r="JN45" s="207"/>
      <c r="JO45" s="207"/>
      <c r="JP45" s="207"/>
      <c r="JQ45" s="207"/>
      <c r="JR45" s="207"/>
      <c r="JS45" s="207"/>
      <c r="JT45" s="207"/>
      <c r="JU45" s="207"/>
      <c r="JV45" s="207"/>
      <c r="JW45" s="207"/>
      <c r="JX45" s="207"/>
      <c r="JY45" s="207"/>
      <c r="JZ45" s="207"/>
      <c r="KA45" s="207"/>
      <c r="KB45" s="207"/>
      <c r="KC45" s="207"/>
      <c r="KD45" s="207"/>
      <c r="KE45" s="207"/>
      <c r="KF45" s="207"/>
      <c r="KG45" s="207"/>
      <c r="KH45" s="207"/>
      <c r="KI45" s="207"/>
      <c r="KJ45" s="207"/>
      <c r="KK45" s="207"/>
      <c r="KL45" s="207"/>
      <c r="KM45" s="207"/>
      <c r="KN45" s="207"/>
      <c r="KO45" s="207"/>
      <c r="KP45" s="207"/>
      <c r="KQ45" s="207"/>
      <c r="KR45" s="207"/>
      <c r="KS45" s="207"/>
      <c r="KT45" s="207"/>
      <c r="KU45" s="207"/>
      <c r="KV45" s="207"/>
      <c r="KW45" s="207"/>
      <c r="KX45" s="207"/>
      <c r="KY45" s="207"/>
      <c r="KZ45" s="207"/>
      <c r="LA45" s="207"/>
      <c r="LB45" s="207"/>
      <c r="LC45" s="207"/>
      <c r="LD45" s="207"/>
      <c r="LE45" s="207"/>
      <c r="LF45" s="207"/>
      <c r="LG45" s="207"/>
      <c r="LH45" s="207"/>
      <c r="LI45" s="207"/>
      <c r="LJ45" s="207"/>
      <c r="LK45" s="207"/>
      <c r="LL45" s="207"/>
      <c r="LM45" s="207"/>
      <c r="LN45" s="207"/>
      <c r="LO45" s="207"/>
      <c r="LP45" s="207"/>
      <c r="LQ45" s="207"/>
      <c r="LR45" s="207"/>
      <c r="LS45" s="207"/>
      <c r="LT45" s="207"/>
      <c r="LU45" s="207"/>
      <c r="LV45" s="207"/>
      <c r="LW45" s="207"/>
      <c r="LX45" s="207"/>
      <c r="LY45" s="207"/>
      <c r="LZ45" s="207"/>
      <c r="MA45" s="207"/>
      <c r="MB45" s="207"/>
      <c r="MC45" s="207"/>
      <c r="MD45" s="207"/>
      <c r="ME45" s="207"/>
      <c r="MF45" s="207"/>
      <c r="MG45" s="207"/>
      <c r="MH45" s="207"/>
      <c r="MI45" s="207"/>
      <c r="MJ45" s="207"/>
      <c r="MK45" s="207"/>
      <c r="ML45" s="207"/>
      <c r="MM45" s="207"/>
      <c r="MN45" s="207"/>
      <c r="MO45" s="207"/>
      <c r="MP45" s="207"/>
      <c r="MQ45" s="207"/>
      <c r="MR45" s="207"/>
      <c r="MS45" s="207"/>
      <c r="MT45" s="207"/>
      <c r="MU45" s="207"/>
      <c r="MV45" s="207"/>
      <c r="MW45" s="207"/>
      <c r="MX45" s="207"/>
      <c r="MY45" s="207"/>
      <c r="MZ45" s="207"/>
      <c r="NA45" s="207"/>
      <c r="NB45" s="207"/>
      <c r="NC45" s="207"/>
      <c r="ND45" s="207"/>
      <c r="NE45" s="207"/>
      <c r="NF45" s="207"/>
      <c r="NG45" s="207"/>
      <c r="NH45" s="207"/>
      <c r="NI45" s="207"/>
      <c r="NJ45" s="207"/>
      <c r="NK45" s="207"/>
      <c r="NL45" s="207"/>
      <c r="NM45" s="207"/>
      <c r="NN45" s="207"/>
      <c r="NO45" s="207"/>
      <c r="NP45" s="207"/>
      <c r="NQ45" s="207"/>
      <c r="NR45" s="207"/>
      <c r="NS45" s="207"/>
      <c r="NT45" s="207"/>
      <c r="NU45" s="207"/>
      <c r="NV45" s="207"/>
      <c r="NW45" s="207"/>
      <c r="NX45" s="207"/>
      <c r="NY45" s="207"/>
      <c r="NZ45" s="207"/>
      <c r="OA45" s="207"/>
      <c r="OB45" s="207"/>
      <c r="OC45" s="207"/>
      <c r="OD45" s="207"/>
      <c r="OE45" s="207"/>
      <c r="OF45" s="207"/>
      <c r="OG45" s="207"/>
      <c r="OH45" s="207"/>
      <c r="OI45" s="207"/>
      <c r="OJ45" s="207"/>
      <c r="OK45" s="207"/>
      <c r="OL45" s="207"/>
      <c r="OM45" s="207"/>
      <c r="ON45" s="207"/>
      <c r="OO45" s="207"/>
      <c r="OP45" s="207"/>
      <c r="OQ45" s="207"/>
      <c r="OR45" s="207"/>
      <c r="OS45" s="207"/>
      <c r="OT45" s="207"/>
      <c r="OU45" s="207"/>
      <c r="OV45" s="207"/>
      <c r="OW45" s="207"/>
      <c r="OX45" s="207"/>
      <c r="OY45" s="207"/>
      <c r="OZ45" s="207"/>
      <c r="PA45" s="207"/>
      <c r="PB45" s="207"/>
      <c r="PC45" s="207"/>
      <c r="PD45" s="207"/>
      <c r="PE45" s="207"/>
      <c r="PF45" s="207"/>
      <c r="PG45" s="207"/>
      <c r="PH45" s="207"/>
      <c r="PI45" s="207"/>
      <c r="PJ45" s="207"/>
      <c r="PK45" s="207"/>
      <c r="PL45" s="207"/>
      <c r="PM45" s="207"/>
      <c r="PN45" s="207"/>
      <c r="PO45" s="207"/>
      <c r="PP45" s="207"/>
      <c r="PQ45" s="207"/>
      <c r="PR45" s="207"/>
      <c r="PS45" s="207"/>
      <c r="PT45" s="207"/>
      <c r="PU45" s="207"/>
      <c r="PV45" s="207"/>
      <c r="PW45" s="207"/>
      <c r="PX45" s="207"/>
      <c r="PY45" s="207"/>
      <c r="PZ45" s="207"/>
      <c r="QA45" s="207"/>
      <c r="QB45" s="207"/>
      <c r="QC45" s="207"/>
      <c r="QD45" s="207"/>
      <c r="QE45" s="207"/>
      <c r="QF45" s="207"/>
      <c r="QG45" s="207"/>
      <c r="QH45" s="207"/>
      <c r="QI45" s="207"/>
      <c r="QJ45" s="207"/>
      <c r="QK45" s="207"/>
      <c r="QL45" s="207"/>
      <c r="QM45" s="207"/>
      <c r="QN45" s="207"/>
      <c r="QO45" s="207"/>
      <c r="QP45" s="207"/>
      <c r="QQ45" s="207"/>
      <c r="QR45" s="207"/>
      <c r="QS45" s="207"/>
      <c r="QT45" s="207"/>
      <c r="QU45" s="207"/>
      <c r="QV45" s="207"/>
      <c r="QW45" s="207"/>
      <c r="QX45" s="207"/>
      <c r="QY45" s="207"/>
      <c r="QZ45" s="207"/>
      <c r="RA45" s="207"/>
      <c r="RB45" s="207"/>
      <c r="RC45" s="207"/>
      <c r="RD45" s="207"/>
      <c r="RE45" s="207"/>
      <c r="RF45" s="207"/>
      <c r="RG45" s="207"/>
      <c r="RH45" s="207"/>
      <c r="RI45" s="207"/>
      <c r="RJ45" s="207"/>
      <c r="RK45" s="207"/>
      <c r="RL45" s="207"/>
      <c r="RM45" s="207"/>
      <c r="RN45" s="207"/>
      <c r="RO45" s="207"/>
      <c r="RP45" s="207"/>
      <c r="RQ45" s="207"/>
      <c r="RR45" s="207"/>
      <c r="RS45" s="207"/>
      <c r="RT45" s="207"/>
      <c r="RU45" s="207"/>
      <c r="RV45" s="207"/>
      <c r="RW45" s="207"/>
      <c r="RX45" s="207"/>
      <c r="RY45" s="207"/>
      <c r="RZ45" s="207"/>
      <c r="SA45" s="207"/>
      <c r="SB45" s="207"/>
      <c r="SC45" s="207"/>
      <c r="SD45" s="207"/>
      <c r="SE45" s="207"/>
      <c r="SF45" s="207"/>
      <c r="SG45" s="207"/>
      <c r="SH45" s="207"/>
      <c r="SI45" s="207"/>
      <c r="SJ45" s="207"/>
      <c r="SK45" s="207"/>
      <c r="SL45" s="207"/>
      <c r="SM45" s="207"/>
      <c r="SN45" s="207"/>
      <c r="SO45" s="207"/>
      <c r="SP45" s="207"/>
      <c r="SQ45" s="207"/>
      <c r="SR45" s="207"/>
      <c r="SS45" s="207"/>
      <c r="ST45" s="207"/>
      <c r="SU45" s="207"/>
      <c r="SV45" s="207"/>
      <c r="SW45" s="207"/>
      <c r="SX45" s="207"/>
      <c r="SY45" s="207"/>
      <c r="SZ45" s="207"/>
      <c r="TA45" s="207"/>
      <c r="TB45" s="207"/>
      <c r="TC45" s="207"/>
      <c r="TD45" s="207"/>
      <c r="TE45" s="207"/>
      <c r="TF45" s="207"/>
      <c r="TG45" s="207"/>
      <c r="TH45" s="207"/>
      <c r="TI45" s="207"/>
      <c r="TJ45" s="207"/>
      <c r="TK45" s="207"/>
      <c r="TL45" s="207"/>
      <c r="TM45" s="207"/>
      <c r="TN45" s="207"/>
      <c r="TO45" s="207"/>
      <c r="TP45" s="207"/>
      <c r="TQ45" s="207"/>
      <c r="TR45" s="207"/>
      <c r="TS45" s="207"/>
      <c r="TT45" s="207"/>
      <c r="TU45" s="207"/>
      <c r="TV45" s="207"/>
      <c r="TW45" s="207"/>
      <c r="TX45" s="207"/>
      <c r="TY45" s="207"/>
      <c r="TZ45" s="207"/>
      <c r="UA45" s="207"/>
      <c r="UB45" s="207"/>
      <c r="UC45" s="207"/>
      <c r="UD45" s="207"/>
      <c r="UE45" s="207"/>
      <c r="UF45" s="207"/>
      <c r="UG45" s="207"/>
      <c r="UH45" s="207"/>
      <c r="UI45" s="207"/>
      <c r="UJ45" s="207"/>
      <c r="UK45" s="207"/>
      <c r="UL45" s="207"/>
      <c r="UM45" s="207"/>
      <c r="UN45" s="207"/>
      <c r="UO45" s="207"/>
      <c r="UP45" s="207"/>
      <c r="UQ45" s="207"/>
      <c r="UR45" s="207"/>
      <c r="US45" s="207"/>
      <c r="UT45" s="207"/>
      <c r="UU45" s="207"/>
      <c r="UV45" s="207"/>
      <c r="UW45" s="207"/>
      <c r="UX45" s="207"/>
      <c r="UY45" s="207"/>
      <c r="UZ45" s="207"/>
      <c r="VA45" s="207"/>
      <c r="VB45" s="207"/>
      <c r="VC45" s="207"/>
      <c r="VD45" s="207"/>
      <c r="VE45" s="207"/>
      <c r="VF45" s="207"/>
      <c r="VG45" s="207"/>
      <c r="VH45" s="207"/>
      <c r="VI45" s="207"/>
      <c r="VJ45" s="207"/>
      <c r="VK45" s="207"/>
      <c r="VL45" s="207"/>
      <c r="VM45" s="207"/>
      <c r="VN45" s="207"/>
      <c r="VO45" s="207"/>
      <c r="VP45" s="207"/>
      <c r="VQ45" s="207"/>
      <c r="VR45" s="207"/>
      <c r="VS45" s="207"/>
      <c r="VT45" s="207"/>
      <c r="VU45" s="207"/>
      <c r="VV45" s="207"/>
      <c r="VW45" s="207"/>
      <c r="VX45" s="207"/>
      <c r="VY45" s="207"/>
      <c r="VZ45" s="207"/>
      <c r="WA45" s="207"/>
      <c r="WB45" s="207"/>
      <c r="WC45" s="207"/>
      <c r="WD45" s="207"/>
      <c r="WE45" s="207"/>
      <c r="WF45" s="207"/>
      <c r="WG45" s="207"/>
      <c r="WH45" s="207"/>
      <c r="WI45" s="207"/>
      <c r="WJ45" s="207"/>
      <c r="WK45" s="207"/>
      <c r="WL45" s="207"/>
      <c r="WM45" s="207"/>
      <c r="WN45" s="207"/>
      <c r="WO45" s="207"/>
      <c r="WP45" s="207"/>
      <c r="WQ45" s="207"/>
      <c r="WR45" s="207"/>
      <c r="WS45" s="207"/>
      <c r="WT45" s="207"/>
      <c r="WU45" s="207"/>
      <c r="WV45" s="207"/>
      <c r="WW45" s="207"/>
      <c r="WX45" s="207"/>
      <c r="WY45" s="207"/>
      <c r="WZ45" s="207"/>
      <c r="XA45" s="207"/>
      <c r="XB45" s="207"/>
      <c r="XC45" s="207"/>
      <c r="XD45" s="207"/>
      <c r="XE45" s="207"/>
      <c r="XF45" s="207"/>
      <c r="XG45" s="207"/>
      <c r="XH45" s="207"/>
      <c r="XI45" s="207"/>
      <c r="XJ45" s="207"/>
      <c r="XK45" s="207"/>
      <c r="XL45" s="207"/>
      <c r="XM45" s="207"/>
      <c r="XN45" s="207"/>
      <c r="XO45" s="207"/>
      <c r="XP45" s="207"/>
      <c r="XQ45" s="207"/>
      <c r="XR45" s="207"/>
      <c r="XS45" s="207"/>
      <c r="XT45" s="207"/>
      <c r="XU45" s="207"/>
      <c r="XV45" s="207"/>
      <c r="XW45" s="207"/>
      <c r="XX45" s="207"/>
      <c r="XY45" s="207"/>
      <c r="XZ45" s="207"/>
      <c r="YA45" s="207"/>
      <c r="YB45" s="207"/>
      <c r="YC45" s="207"/>
      <c r="YD45" s="207"/>
      <c r="YE45" s="207"/>
      <c r="YF45" s="207"/>
      <c r="YG45" s="207"/>
      <c r="YH45" s="207"/>
      <c r="YI45" s="207"/>
      <c r="YJ45" s="207"/>
      <c r="YK45" s="207"/>
      <c r="YL45" s="207"/>
      <c r="YM45" s="207"/>
      <c r="YN45" s="207"/>
      <c r="YO45" s="207"/>
      <c r="YP45" s="207"/>
      <c r="YQ45" s="207"/>
      <c r="YR45" s="207"/>
      <c r="YS45" s="207"/>
      <c r="YT45" s="207"/>
      <c r="YU45" s="207"/>
      <c r="YV45" s="207"/>
      <c r="YW45" s="207"/>
      <c r="YX45" s="207"/>
      <c r="YY45" s="207"/>
      <c r="YZ45" s="207"/>
      <c r="ZA45" s="207"/>
      <c r="ZB45" s="207"/>
      <c r="ZC45" s="207"/>
      <c r="ZD45" s="207"/>
      <c r="ZE45" s="207"/>
      <c r="ZF45" s="207"/>
      <c r="ZG45" s="207"/>
      <c r="ZH45" s="207"/>
      <c r="ZI45" s="207"/>
      <c r="ZJ45" s="207"/>
      <c r="ZK45" s="207"/>
      <c r="ZL45" s="207"/>
      <c r="ZM45" s="207"/>
      <c r="ZN45" s="207"/>
      <c r="ZO45" s="207"/>
      <c r="ZP45" s="207"/>
      <c r="ZQ45" s="207"/>
      <c r="ZR45" s="207"/>
      <c r="ZS45" s="207"/>
      <c r="ZT45" s="207"/>
      <c r="ZU45" s="207"/>
      <c r="ZV45" s="207"/>
      <c r="ZW45" s="207"/>
      <c r="ZX45" s="207"/>
      <c r="ZY45" s="207"/>
      <c r="ZZ45" s="207"/>
      <c r="AAA45" s="207"/>
      <c r="AAB45" s="207"/>
      <c r="AAC45" s="198"/>
    </row>
    <row r="46" spans="1:705" ht="15" hidden="1" outlineLevel="1" x14ac:dyDescent="0.25">
      <c r="A46" s="82" t="s">
        <v>271</v>
      </c>
      <c r="B46" s="143" t="s">
        <v>4</v>
      </c>
      <c r="C46" s="99">
        <v>2974.59</v>
      </c>
      <c r="D46" s="90" t="s">
        <v>324</v>
      </c>
      <c r="E46" s="130">
        <v>4033.8303368341699</v>
      </c>
      <c r="F46" s="67">
        <v>1</v>
      </c>
      <c r="G46" s="67">
        <v>13</v>
      </c>
      <c r="H46" s="121"/>
      <c r="I46" s="84" t="s">
        <v>342</v>
      </c>
      <c r="J46" s="67" t="s">
        <v>329</v>
      </c>
      <c r="K46" s="82" t="s">
        <v>330</v>
      </c>
      <c r="L46" s="67" t="s">
        <v>340</v>
      </c>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174">
        <f t="shared" ref="EX46:EX62" si="697">SUM(M49:EW49)</f>
        <v>0</v>
      </c>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181">
        <f t="shared" ref="GH46:GH62" si="698">SUM(EY46:GG46)</f>
        <v>0</v>
      </c>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242">
        <f t="shared" ref="HR46:HR62" si="699">SUM(GI46:HQ46)</f>
        <v>0</v>
      </c>
      <c r="HS46" s="247">
        <v>0</v>
      </c>
    </row>
    <row r="47" spans="1:705" ht="15" hidden="1" outlineLevel="1" x14ac:dyDescent="0.25">
      <c r="A47" s="129" t="s">
        <v>271</v>
      </c>
      <c r="B47" s="144" t="s">
        <v>4</v>
      </c>
      <c r="C47" s="140" t="s">
        <v>523</v>
      </c>
      <c r="D47" s="140" t="s">
        <v>523</v>
      </c>
      <c r="E47" s="141" t="s">
        <v>523</v>
      </c>
      <c r="F47" s="67" t="s">
        <v>15</v>
      </c>
      <c r="G47" s="67">
        <v>13</v>
      </c>
      <c r="H47" s="121"/>
      <c r="I47" s="127" t="s">
        <v>525</v>
      </c>
      <c r="J47" s="138" t="s">
        <v>3</v>
      </c>
      <c r="K47" s="82" t="s">
        <v>330</v>
      </c>
      <c r="L47" s="67" t="s">
        <v>340</v>
      </c>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174">
        <f t="shared" si="697"/>
        <v>0</v>
      </c>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181">
        <f t="shared" si="698"/>
        <v>0</v>
      </c>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242">
        <f t="shared" si="699"/>
        <v>0</v>
      </c>
      <c r="HS47" s="247">
        <v>0</v>
      </c>
    </row>
    <row r="48" spans="1:705" ht="15" hidden="1" outlineLevel="1" x14ac:dyDescent="0.25">
      <c r="A48" s="129" t="s">
        <v>271</v>
      </c>
      <c r="B48" s="144" t="s">
        <v>4</v>
      </c>
      <c r="C48" s="140" t="s">
        <v>523</v>
      </c>
      <c r="D48" s="140" t="s">
        <v>523</v>
      </c>
      <c r="E48" s="141" t="s">
        <v>523</v>
      </c>
      <c r="F48" s="67">
        <v>1</v>
      </c>
      <c r="G48" s="67" t="s">
        <v>15</v>
      </c>
      <c r="H48" s="121"/>
      <c r="I48" s="127" t="s">
        <v>530</v>
      </c>
      <c r="J48" s="138" t="s">
        <v>3</v>
      </c>
      <c r="K48" s="82" t="s">
        <v>330</v>
      </c>
      <c r="L48" s="67" t="s">
        <v>340</v>
      </c>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174">
        <f t="shared" si="697"/>
        <v>0</v>
      </c>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181">
        <f t="shared" si="698"/>
        <v>0</v>
      </c>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242">
        <f t="shared" si="699"/>
        <v>0</v>
      </c>
      <c r="HS48" s="247">
        <v>0</v>
      </c>
    </row>
    <row r="49" spans="1:705" ht="15" hidden="1" outlineLevel="1" x14ac:dyDescent="0.25">
      <c r="A49" s="129" t="s">
        <v>271</v>
      </c>
      <c r="B49" s="144" t="s">
        <v>4</v>
      </c>
      <c r="C49" s="140" t="s">
        <v>523</v>
      </c>
      <c r="D49" s="140" t="s">
        <v>523</v>
      </c>
      <c r="E49" s="141" t="s">
        <v>523</v>
      </c>
      <c r="F49" s="67">
        <v>1</v>
      </c>
      <c r="G49" s="67">
        <v>13</v>
      </c>
      <c r="H49" s="121"/>
      <c r="I49" s="127" t="s">
        <v>10</v>
      </c>
      <c r="J49" s="67" t="s">
        <v>329</v>
      </c>
      <c r="K49" s="82" t="s">
        <v>330</v>
      </c>
      <c r="L49" s="67" t="s">
        <v>340</v>
      </c>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174">
        <f t="shared" si="697"/>
        <v>0</v>
      </c>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82"/>
      <c r="GF49" s="82"/>
      <c r="GG49" s="82"/>
      <c r="GH49" s="181">
        <f t="shared" si="698"/>
        <v>0</v>
      </c>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242">
        <f t="shared" si="699"/>
        <v>0</v>
      </c>
      <c r="HS49" s="247">
        <v>0</v>
      </c>
    </row>
    <row r="50" spans="1:705" ht="15" hidden="1" outlineLevel="1" x14ac:dyDescent="0.25">
      <c r="A50" s="129" t="s">
        <v>271</v>
      </c>
      <c r="B50" s="144" t="s">
        <v>4</v>
      </c>
      <c r="C50" s="140" t="s">
        <v>523</v>
      </c>
      <c r="D50" s="140" t="s">
        <v>523</v>
      </c>
      <c r="E50" s="141" t="s">
        <v>523</v>
      </c>
      <c r="F50" s="67">
        <v>1</v>
      </c>
      <c r="G50" s="67">
        <v>13</v>
      </c>
      <c r="H50" s="121"/>
      <c r="I50" s="127" t="s">
        <v>11</v>
      </c>
      <c r="J50" s="67" t="s">
        <v>329</v>
      </c>
      <c r="K50" s="82" t="s">
        <v>330</v>
      </c>
      <c r="L50" s="67" t="s">
        <v>340</v>
      </c>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174">
        <f t="shared" si="697"/>
        <v>0</v>
      </c>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181">
        <f t="shared" si="698"/>
        <v>0</v>
      </c>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242">
        <f t="shared" si="699"/>
        <v>0</v>
      </c>
      <c r="HS50" s="247">
        <v>0</v>
      </c>
    </row>
    <row r="51" spans="1:705" ht="25.5" hidden="1" outlineLevel="1" x14ac:dyDescent="0.25">
      <c r="A51" s="129" t="s">
        <v>271</v>
      </c>
      <c r="B51" s="144" t="s">
        <v>4</v>
      </c>
      <c r="C51" s="140" t="s">
        <v>523</v>
      </c>
      <c r="D51" s="140" t="s">
        <v>523</v>
      </c>
      <c r="E51" s="141" t="s">
        <v>523</v>
      </c>
      <c r="F51" s="132">
        <v>1</v>
      </c>
      <c r="G51" s="132">
        <v>13</v>
      </c>
      <c r="H51" s="121"/>
      <c r="I51" s="127" t="s">
        <v>516</v>
      </c>
      <c r="J51" s="67" t="s">
        <v>329</v>
      </c>
      <c r="K51" s="67" t="s">
        <v>320</v>
      </c>
      <c r="L51" s="67" t="s">
        <v>351</v>
      </c>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174">
        <f t="shared" si="697"/>
        <v>0</v>
      </c>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82"/>
      <c r="GF51" s="82"/>
      <c r="GG51" s="82"/>
      <c r="GH51" s="181">
        <f t="shared" si="698"/>
        <v>0</v>
      </c>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242">
        <f t="shared" si="699"/>
        <v>0</v>
      </c>
      <c r="HS51" s="247">
        <v>0</v>
      </c>
    </row>
    <row r="52" spans="1:705" ht="15" hidden="1" outlineLevel="1" x14ac:dyDescent="0.25">
      <c r="A52" s="129" t="s">
        <v>271</v>
      </c>
      <c r="B52" s="145" t="s">
        <v>4</v>
      </c>
      <c r="C52" s="140" t="s">
        <v>523</v>
      </c>
      <c r="D52" s="140" t="s">
        <v>523</v>
      </c>
      <c r="E52" s="141" t="s">
        <v>523</v>
      </c>
      <c r="F52" s="132">
        <v>1</v>
      </c>
      <c r="G52" s="132">
        <v>13</v>
      </c>
      <c r="H52" s="121"/>
      <c r="I52" s="127" t="s">
        <v>243</v>
      </c>
      <c r="J52" s="67" t="s">
        <v>329</v>
      </c>
      <c r="K52" s="82" t="s">
        <v>330</v>
      </c>
      <c r="L52" s="67" t="s">
        <v>340</v>
      </c>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174">
        <f t="shared" si="697"/>
        <v>0</v>
      </c>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82"/>
      <c r="GF52" s="82"/>
      <c r="GG52" s="82"/>
      <c r="GH52" s="181">
        <f t="shared" si="698"/>
        <v>0</v>
      </c>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242">
        <f t="shared" si="699"/>
        <v>0</v>
      </c>
      <c r="HS52" s="247">
        <v>0</v>
      </c>
    </row>
    <row r="53" spans="1:705" ht="15" hidden="1" outlineLevel="1" x14ac:dyDescent="0.25">
      <c r="A53" s="129" t="s">
        <v>271</v>
      </c>
      <c r="B53" s="145" t="s">
        <v>4</v>
      </c>
      <c r="C53" s="140" t="s">
        <v>523</v>
      </c>
      <c r="D53" s="140" t="s">
        <v>523</v>
      </c>
      <c r="E53" s="141" t="s">
        <v>523</v>
      </c>
      <c r="F53" s="132">
        <v>1</v>
      </c>
      <c r="G53" s="132">
        <v>13</v>
      </c>
      <c r="H53" s="121"/>
      <c r="I53" s="127" t="s">
        <v>517</v>
      </c>
      <c r="J53" s="67" t="s">
        <v>329</v>
      </c>
      <c r="K53" s="82" t="s">
        <v>330</v>
      </c>
      <c r="L53" s="67" t="s">
        <v>340</v>
      </c>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174">
        <f t="shared" si="697"/>
        <v>0</v>
      </c>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181">
        <f t="shared" si="698"/>
        <v>0</v>
      </c>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242">
        <f t="shared" si="699"/>
        <v>0</v>
      </c>
      <c r="HS53" s="247">
        <v>0</v>
      </c>
    </row>
    <row r="54" spans="1:705" ht="15" hidden="1" outlineLevel="1" x14ac:dyDescent="0.25">
      <c r="A54" s="82" t="s">
        <v>271</v>
      </c>
      <c r="B54" s="143" t="s">
        <v>4</v>
      </c>
      <c r="C54" s="137">
        <v>182.08</v>
      </c>
      <c r="D54" s="116" t="s">
        <v>324</v>
      </c>
      <c r="E54" s="130">
        <v>246.91800474376799</v>
      </c>
      <c r="F54" s="67">
        <v>1</v>
      </c>
      <c r="G54" s="67">
        <v>13</v>
      </c>
      <c r="I54" s="128" t="s">
        <v>363</v>
      </c>
      <c r="J54" s="67" t="s">
        <v>356</v>
      </c>
      <c r="K54" s="82" t="s">
        <v>330</v>
      </c>
      <c r="L54" s="67" t="s">
        <v>340</v>
      </c>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174">
        <f t="shared" si="697"/>
        <v>0</v>
      </c>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181">
        <f t="shared" si="698"/>
        <v>0</v>
      </c>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242">
        <f t="shared" si="699"/>
        <v>0</v>
      </c>
      <c r="HS54" s="247">
        <v>0</v>
      </c>
    </row>
    <row r="55" spans="1:705" ht="15" hidden="1" outlineLevel="1" x14ac:dyDescent="0.25">
      <c r="A55" s="82" t="s">
        <v>271</v>
      </c>
      <c r="B55" s="143" t="s">
        <v>4</v>
      </c>
      <c r="C55" s="137">
        <v>453.21</v>
      </c>
      <c r="D55" s="116" t="s">
        <v>324</v>
      </c>
      <c r="E55" s="130">
        <v>614.59638032690702</v>
      </c>
      <c r="F55" s="67">
        <v>1</v>
      </c>
      <c r="G55" s="67">
        <v>13</v>
      </c>
      <c r="I55" s="84" t="s">
        <v>364</v>
      </c>
      <c r="J55" s="67" t="s">
        <v>360</v>
      </c>
      <c r="K55" s="82" t="s">
        <v>330</v>
      </c>
      <c r="L55" s="67" t="s">
        <v>340</v>
      </c>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174">
        <f t="shared" si="697"/>
        <v>0</v>
      </c>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181">
        <f t="shared" si="698"/>
        <v>0</v>
      </c>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242">
        <f t="shared" si="699"/>
        <v>0</v>
      </c>
      <c r="HS55" s="247">
        <v>0</v>
      </c>
    </row>
    <row r="56" spans="1:705" ht="15" hidden="1" outlineLevel="1" x14ac:dyDescent="0.25">
      <c r="A56" s="82" t="s">
        <v>271</v>
      </c>
      <c r="B56" s="143" t="s">
        <v>4</v>
      </c>
      <c r="C56" s="137">
        <v>651.65</v>
      </c>
      <c r="D56" s="83" t="s">
        <v>324</v>
      </c>
      <c r="E56" s="130">
        <v>262.69142569911003</v>
      </c>
      <c r="F56" s="67">
        <v>1</v>
      </c>
      <c r="G56" s="67">
        <v>13</v>
      </c>
      <c r="H56" s="121"/>
      <c r="I56" s="84" t="s">
        <v>365</v>
      </c>
      <c r="J56" s="67" t="s">
        <v>329</v>
      </c>
      <c r="K56" s="82" t="s">
        <v>330</v>
      </c>
      <c r="L56" s="67" t="s">
        <v>340</v>
      </c>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174">
        <f t="shared" si="697"/>
        <v>0</v>
      </c>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181">
        <f t="shared" si="698"/>
        <v>0</v>
      </c>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242">
        <f t="shared" si="699"/>
        <v>0</v>
      </c>
      <c r="HS56" s="247">
        <v>0</v>
      </c>
    </row>
    <row r="57" spans="1:705" ht="15" hidden="1" outlineLevel="1" x14ac:dyDescent="0.25">
      <c r="A57" s="82" t="s">
        <v>271</v>
      </c>
      <c r="B57" s="134" t="s">
        <v>4</v>
      </c>
      <c r="C57" s="137">
        <v>626.42999999999995</v>
      </c>
      <c r="D57" s="83" t="s">
        <v>324</v>
      </c>
      <c r="E57" s="130">
        <v>1928.79139226149</v>
      </c>
      <c r="F57" s="67" t="s">
        <v>15</v>
      </c>
      <c r="G57" s="67">
        <v>13</v>
      </c>
      <c r="H57" s="121"/>
      <c r="I57" s="84" t="s">
        <v>366</v>
      </c>
      <c r="J57" s="67" t="s">
        <v>329</v>
      </c>
      <c r="K57" s="82" t="s">
        <v>330</v>
      </c>
      <c r="L57" s="67" t="s">
        <v>331</v>
      </c>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174">
        <f t="shared" si="697"/>
        <v>0</v>
      </c>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181">
        <f t="shared" si="698"/>
        <v>0</v>
      </c>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242">
        <f t="shared" si="699"/>
        <v>0</v>
      </c>
      <c r="HS57" s="247">
        <v>0</v>
      </c>
    </row>
    <row r="58" spans="1:705" ht="15" hidden="1" outlineLevel="1" x14ac:dyDescent="0.25">
      <c r="A58" s="129" t="s">
        <v>271</v>
      </c>
      <c r="B58" s="144" t="s">
        <v>4</v>
      </c>
      <c r="C58" s="140" t="s">
        <v>523</v>
      </c>
      <c r="D58" s="140" t="s">
        <v>523</v>
      </c>
      <c r="E58" s="141" t="s">
        <v>523</v>
      </c>
      <c r="F58" s="132">
        <v>1</v>
      </c>
      <c r="G58" s="132" t="s">
        <v>15</v>
      </c>
      <c r="H58" s="121"/>
      <c r="I58" s="127" t="s">
        <v>531</v>
      </c>
      <c r="J58" s="67" t="s">
        <v>329</v>
      </c>
      <c r="K58" s="82" t="s">
        <v>330</v>
      </c>
      <c r="L58" s="67" t="s">
        <v>340</v>
      </c>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174">
        <f t="shared" si="697"/>
        <v>0</v>
      </c>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82"/>
      <c r="GF58" s="82"/>
      <c r="GG58" s="82"/>
      <c r="GH58" s="181">
        <f t="shared" si="698"/>
        <v>0</v>
      </c>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242">
        <f t="shared" si="699"/>
        <v>0</v>
      </c>
      <c r="HS58" s="247">
        <v>0</v>
      </c>
    </row>
    <row r="59" spans="1:705" ht="15" hidden="1" outlineLevel="1" x14ac:dyDescent="0.25">
      <c r="A59" s="129" t="s">
        <v>271</v>
      </c>
      <c r="B59" s="144" t="s">
        <v>4</v>
      </c>
      <c r="C59" s="140" t="s">
        <v>523</v>
      </c>
      <c r="D59" s="140" t="s">
        <v>523</v>
      </c>
      <c r="E59" s="141" t="s">
        <v>523</v>
      </c>
      <c r="F59" s="132">
        <v>1</v>
      </c>
      <c r="G59" s="132" t="s">
        <v>15</v>
      </c>
      <c r="H59" s="121"/>
      <c r="I59" s="127" t="s">
        <v>13</v>
      </c>
      <c r="J59" s="67" t="s">
        <v>329</v>
      </c>
      <c r="K59" s="82" t="s">
        <v>330</v>
      </c>
      <c r="L59" s="67" t="s">
        <v>340</v>
      </c>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174">
        <f t="shared" si="697"/>
        <v>0</v>
      </c>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181">
        <f t="shared" si="698"/>
        <v>0</v>
      </c>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242">
        <f t="shared" si="699"/>
        <v>0</v>
      </c>
      <c r="HS59" s="247">
        <v>0</v>
      </c>
    </row>
    <row r="60" spans="1:705" ht="15" hidden="1" outlineLevel="1" x14ac:dyDescent="0.25">
      <c r="A60" s="129" t="s">
        <v>271</v>
      </c>
      <c r="B60" s="144" t="s">
        <v>4</v>
      </c>
      <c r="C60" s="140" t="s">
        <v>523</v>
      </c>
      <c r="D60" s="140" t="s">
        <v>523</v>
      </c>
      <c r="E60" s="141" t="s">
        <v>523</v>
      </c>
      <c r="F60" s="132">
        <v>1</v>
      </c>
      <c r="G60" s="132" t="s">
        <v>15</v>
      </c>
      <c r="H60" s="121"/>
      <c r="I60" s="127" t="s">
        <v>14</v>
      </c>
      <c r="J60" s="67" t="s">
        <v>329</v>
      </c>
      <c r="K60" s="82" t="s">
        <v>330</v>
      </c>
      <c r="L60" s="67" t="s">
        <v>340</v>
      </c>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174">
        <f t="shared" si="697"/>
        <v>0</v>
      </c>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82"/>
      <c r="GF60" s="82"/>
      <c r="GG60" s="82"/>
      <c r="GH60" s="181">
        <f t="shared" si="698"/>
        <v>0</v>
      </c>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242">
        <f t="shared" si="699"/>
        <v>0</v>
      </c>
      <c r="HS60" s="247">
        <v>0</v>
      </c>
    </row>
    <row r="61" spans="1:705" ht="15" hidden="1" outlineLevel="1" x14ac:dyDescent="0.25">
      <c r="A61" s="129" t="s">
        <v>271</v>
      </c>
      <c r="B61" s="144" t="s">
        <v>4</v>
      </c>
      <c r="C61" s="140" t="s">
        <v>523</v>
      </c>
      <c r="D61" s="140" t="s">
        <v>523</v>
      </c>
      <c r="E61" s="141" t="s">
        <v>523</v>
      </c>
      <c r="F61" s="132">
        <v>1</v>
      </c>
      <c r="G61" s="132" t="s">
        <v>15</v>
      </c>
      <c r="H61" s="121"/>
      <c r="I61" s="127" t="s">
        <v>12</v>
      </c>
      <c r="J61" s="67" t="s">
        <v>329</v>
      </c>
      <c r="K61" s="82" t="s">
        <v>330</v>
      </c>
      <c r="L61" s="67" t="s">
        <v>340</v>
      </c>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174">
        <f t="shared" si="697"/>
        <v>0</v>
      </c>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82"/>
      <c r="GF61" s="82"/>
      <c r="GG61" s="82"/>
      <c r="GH61" s="181">
        <f t="shared" si="698"/>
        <v>0</v>
      </c>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242">
        <f t="shared" si="699"/>
        <v>0</v>
      </c>
      <c r="HS61" s="247">
        <v>0</v>
      </c>
    </row>
    <row r="62" spans="1:705" ht="15" hidden="1" outlineLevel="1" x14ac:dyDescent="0.25">
      <c r="A62" s="82" t="s">
        <v>271</v>
      </c>
      <c r="B62" s="143" t="s">
        <v>4</v>
      </c>
      <c r="C62" s="137">
        <v>469.26</v>
      </c>
      <c r="D62" s="83" t="s">
        <v>324</v>
      </c>
      <c r="E62" s="130">
        <v>129065.66569940568</v>
      </c>
      <c r="F62" s="67" t="s">
        <v>15</v>
      </c>
      <c r="G62" s="67">
        <v>13</v>
      </c>
      <c r="H62" s="121"/>
      <c r="I62" s="84" t="s">
        <v>367</v>
      </c>
      <c r="J62" s="67" t="s">
        <v>329</v>
      </c>
      <c r="K62" s="82" t="s">
        <v>322</v>
      </c>
      <c r="L62" s="67" t="s">
        <v>351</v>
      </c>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174">
        <f t="shared" si="697"/>
        <v>0</v>
      </c>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181">
        <f t="shared" si="698"/>
        <v>0</v>
      </c>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242">
        <f t="shared" si="699"/>
        <v>0</v>
      </c>
      <c r="HS62" s="247">
        <v>0</v>
      </c>
    </row>
    <row r="63" spans="1:705" s="87" customFormat="1" ht="15" hidden="1" outlineLevel="1" x14ac:dyDescent="0.25">
      <c r="A63" s="85" t="s">
        <v>271</v>
      </c>
      <c r="B63" s="85" t="s">
        <v>4</v>
      </c>
      <c r="C63" s="102"/>
      <c r="D63" s="102"/>
      <c r="E63" s="86"/>
      <c r="F63" s="88"/>
      <c r="G63" s="88"/>
      <c r="H63" s="86"/>
      <c r="I63" s="87" t="s">
        <v>368</v>
      </c>
      <c r="J63" s="88"/>
      <c r="K63" s="85"/>
      <c r="L63" s="88"/>
      <c r="M63" s="85">
        <f>SUM(M64:M71)</f>
        <v>0</v>
      </c>
      <c r="N63" s="85">
        <f t="shared" ref="N63:BY63" si="700">SUM(N64:N71)</f>
        <v>0</v>
      </c>
      <c r="O63" s="85">
        <f t="shared" si="700"/>
        <v>0</v>
      </c>
      <c r="P63" s="85">
        <f t="shared" si="700"/>
        <v>0</v>
      </c>
      <c r="Q63" s="85">
        <f t="shared" si="700"/>
        <v>0</v>
      </c>
      <c r="R63" s="85">
        <f t="shared" si="700"/>
        <v>0</v>
      </c>
      <c r="S63" s="85">
        <f t="shared" si="700"/>
        <v>0</v>
      </c>
      <c r="T63" s="85">
        <f t="shared" si="700"/>
        <v>0</v>
      </c>
      <c r="U63" s="85">
        <f t="shared" si="700"/>
        <v>0</v>
      </c>
      <c r="V63" s="85">
        <f t="shared" si="700"/>
        <v>0</v>
      </c>
      <c r="W63" s="85">
        <f t="shared" si="700"/>
        <v>0</v>
      </c>
      <c r="X63" s="85">
        <f t="shared" si="700"/>
        <v>0</v>
      </c>
      <c r="Y63" s="85">
        <f t="shared" si="700"/>
        <v>0</v>
      </c>
      <c r="Z63" s="85">
        <f t="shared" si="700"/>
        <v>0</v>
      </c>
      <c r="AA63" s="85">
        <f t="shared" si="700"/>
        <v>0</v>
      </c>
      <c r="AB63" s="85">
        <f t="shared" si="700"/>
        <v>0</v>
      </c>
      <c r="AC63" s="85">
        <f t="shared" si="700"/>
        <v>0</v>
      </c>
      <c r="AD63" s="85">
        <f t="shared" si="700"/>
        <v>0</v>
      </c>
      <c r="AE63" s="85">
        <f t="shared" si="700"/>
        <v>0</v>
      </c>
      <c r="AF63" s="85">
        <f t="shared" si="700"/>
        <v>0</v>
      </c>
      <c r="AG63" s="85">
        <f t="shared" si="700"/>
        <v>0</v>
      </c>
      <c r="AH63" s="85">
        <f t="shared" si="700"/>
        <v>0</v>
      </c>
      <c r="AI63" s="85">
        <f t="shared" si="700"/>
        <v>0</v>
      </c>
      <c r="AJ63" s="85">
        <f t="shared" si="700"/>
        <v>0</v>
      </c>
      <c r="AK63" s="85">
        <f t="shared" si="700"/>
        <v>0</v>
      </c>
      <c r="AL63" s="85">
        <f t="shared" si="700"/>
        <v>0</v>
      </c>
      <c r="AM63" s="85">
        <f t="shared" si="700"/>
        <v>0</v>
      </c>
      <c r="AN63" s="85">
        <f t="shared" si="700"/>
        <v>0</v>
      </c>
      <c r="AO63" s="85">
        <f t="shared" si="700"/>
        <v>0</v>
      </c>
      <c r="AP63" s="85">
        <f t="shared" si="700"/>
        <v>0</v>
      </c>
      <c r="AQ63" s="85">
        <f t="shared" si="700"/>
        <v>0</v>
      </c>
      <c r="AR63" s="85">
        <f t="shared" si="700"/>
        <v>0</v>
      </c>
      <c r="AS63" s="85">
        <f t="shared" si="700"/>
        <v>0</v>
      </c>
      <c r="AT63" s="85">
        <f t="shared" si="700"/>
        <v>0</v>
      </c>
      <c r="AU63" s="85">
        <f t="shared" si="700"/>
        <v>0</v>
      </c>
      <c r="AV63" s="85">
        <f t="shared" si="700"/>
        <v>0</v>
      </c>
      <c r="AW63" s="85">
        <f t="shared" si="700"/>
        <v>0</v>
      </c>
      <c r="AX63" s="85">
        <f t="shared" si="700"/>
        <v>0</v>
      </c>
      <c r="AY63" s="85">
        <f t="shared" si="700"/>
        <v>0</v>
      </c>
      <c r="AZ63" s="85">
        <f t="shared" si="700"/>
        <v>0</v>
      </c>
      <c r="BA63" s="85">
        <f t="shared" si="700"/>
        <v>0</v>
      </c>
      <c r="BB63" s="85">
        <f t="shared" si="700"/>
        <v>0</v>
      </c>
      <c r="BC63" s="85">
        <f t="shared" si="700"/>
        <v>0</v>
      </c>
      <c r="BD63" s="85">
        <f t="shared" si="700"/>
        <v>0</v>
      </c>
      <c r="BE63" s="85">
        <f t="shared" si="700"/>
        <v>0</v>
      </c>
      <c r="BF63" s="85">
        <f t="shared" si="700"/>
        <v>0</v>
      </c>
      <c r="BG63" s="85">
        <f t="shared" si="700"/>
        <v>0</v>
      </c>
      <c r="BH63" s="85">
        <f t="shared" si="700"/>
        <v>0</v>
      </c>
      <c r="BI63" s="85">
        <f t="shared" si="700"/>
        <v>0</v>
      </c>
      <c r="BJ63" s="85">
        <f t="shared" si="700"/>
        <v>0</v>
      </c>
      <c r="BK63" s="85">
        <f t="shared" si="700"/>
        <v>0</v>
      </c>
      <c r="BL63" s="85">
        <f t="shared" si="700"/>
        <v>0</v>
      </c>
      <c r="BM63" s="85">
        <f t="shared" si="700"/>
        <v>0</v>
      </c>
      <c r="BN63" s="85">
        <f t="shared" si="700"/>
        <v>0</v>
      </c>
      <c r="BO63" s="85">
        <f t="shared" si="700"/>
        <v>0</v>
      </c>
      <c r="BP63" s="85">
        <f t="shared" si="700"/>
        <v>0</v>
      </c>
      <c r="BQ63" s="85">
        <f t="shared" si="700"/>
        <v>0</v>
      </c>
      <c r="BR63" s="85">
        <f t="shared" si="700"/>
        <v>0</v>
      </c>
      <c r="BS63" s="85">
        <f t="shared" si="700"/>
        <v>0</v>
      </c>
      <c r="BT63" s="85">
        <f t="shared" si="700"/>
        <v>0</v>
      </c>
      <c r="BU63" s="85">
        <f t="shared" si="700"/>
        <v>0</v>
      </c>
      <c r="BV63" s="85">
        <f t="shared" si="700"/>
        <v>0</v>
      </c>
      <c r="BW63" s="85">
        <f t="shared" si="700"/>
        <v>0</v>
      </c>
      <c r="BX63" s="85">
        <f t="shared" si="700"/>
        <v>0</v>
      </c>
      <c r="BY63" s="85">
        <f t="shared" si="700"/>
        <v>0</v>
      </c>
      <c r="BZ63" s="85">
        <f t="shared" ref="BZ63:EK63" si="701">SUM(BZ64:BZ71)</f>
        <v>0</v>
      </c>
      <c r="CA63" s="85">
        <f t="shared" si="701"/>
        <v>0</v>
      </c>
      <c r="CB63" s="85">
        <f t="shared" si="701"/>
        <v>0</v>
      </c>
      <c r="CC63" s="85">
        <f t="shared" si="701"/>
        <v>0</v>
      </c>
      <c r="CD63" s="85">
        <f t="shared" si="701"/>
        <v>0</v>
      </c>
      <c r="CE63" s="85">
        <f t="shared" si="701"/>
        <v>0</v>
      </c>
      <c r="CF63" s="85">
        <f t="shared" si="701"/>
        <v>0</v>
      </c>
      <c r="CG63" s="85">
        <f t="shared" si="701"/>
        <v>0</v>
      </c>
      <c r="CH63" s="85">
        <f t="shared" si="701"/>
        <v>0</v>
      </c>
      <c r="CI63" s="85">
        <f t="shared" si="701"/>
        <v>0</v>
      </c>
      <c r="CJ63" s="85">
        <f t="shared" si="701"/>
        <v>0</v>
      </c>
      <c r="CK63" s="85">
        <f t="shared" si="701"/>
        <v>0</v>
      </c>
      <c r="CL63" s="85">
        <f t="shared" si="701"/>
        <v>0</v>
      </c>
      <c r="CM63" s="85">
        <f t="shared" si="701"/>
        <v>0</v>
      </c>
      <c r="CN63" s="85">
        <f t="shared" si="701"/>
        <v>0</v>
      </c>
      <c r="CO63" s="85">
        <f t="shared" si="701"/>
        <v>0</v>
      </c>
      <c r="CP63" s="85">
        <f t="shared" si="701"/>
        <v>0</v>
      </c>
      <c r="CQ63" s="85">
        <f t="shared" si="701"/>
        <v>0</v>
      </c>
      <c r="CR63" s="85">
        <f t="shared" si="701"/>
        <v>0</v>
      </c>
      <c r="CS63" s="85">
        <f t="shared" si="701"/>
        <v>0</v>
      </c>
      <c r="CT63" s="85">
        <f t="shared" si="701"/>
        <v>0</v>
      </c>
      <c r="CU63" s="85">
        <f t="shared" si="701"/>
        <v>0</v>
      </c>
      <c r="CV63" s="85">
        <f t="shared" si="701"/>
        <v>0</v>
      </c>
      <c r="CW63" s="85">
        <f t="shared" si="701"/>
        <v>0</v>
      </c>
      <c r="CX63" s="85">
        <f t="shared" si="701"/>
        <v>0</v>
      </c>
      <c r="CY63" s="85">
        <f t="shared" si="701"/>
        <v>0</v>
      </c>
      <c r="CZ63" s="85">
        <f t="shared" si="701"/>
        <v>0</v>
      </c>
      <c r="DA63" s="85">
        <f t="shared" si="701"/>
        <v>0</v>
      </c>
      <c r="DB63" s="85">
        <f t="shared" si="701"/>
        <v>0</v>
      </c>
      <c r="DC63" s="85">
        <f t="shared" si="701"/>
        <v>0</v>
      </c>
      <c r="DD63" s="85">
        <f t="shared" si="701"/>
        <v>0</v>
      </c>
      <c r="DE63" s="85">
        <f t="shared" si="701"/>
        <v>0</v>
      </c>
      <c r="DF63" s="85">
        <f t="shared" si="701"/>
        <v>0</v>
      </c>
      <c r="DG63" s="85">
        <f t="shared" si="701"/>
        <v>0</v>
      </c>
      <c r="DH63" s="85">
        <f t="shared" si="701"/>
        <v>0</v>
      </c>
      <c r="DI63" s="85">
        <f t="shared" si="701"/>
        <v>0</v>
      </c>
      <c r="DJ63" s="85">
        <f t="shared" si="701"/>
        <v>0</v>
      </c>
      <c r="DK63" s="85">
        <f t="shared" si="701"/>
        <v>0</v>
      </c>
      <c r="DL63" s="85">
        <f t="shared" si="701"/>
        <v>0</v>
      </c>
      <c r="DM63" s="85">
        <f t="shared" si="701"/>
        <v>0</v>
      </c>
      <c r="DN63" s="85">
        <f t="shared" si="701"/>
        <v>0</v>
      </c>
      <c r="DO63" s="85">
        <f t="shared" si="701"/>
        <v>0</v>
      </c>
      <c r="DP63" s="85">
        <f t="shared" si="701"/>
        <v>0</v>
      </c>
      <c r="DQ63" s="85">
        <f t="shared" si="701"/>
        <v>0</v>
      </c>
      <c r="DR63" s="85">
        <f t="shared" si="701"/>
        <v>0</v>
      </c>
      <c r="DS63" s="85">
        <f t="shared" si="701"/>
        <v>0</v>
      </c>
      <c r="DT63" s="85">
        <f t="shared" si="701"/>
        <v>0</v>
      </c>
      <c r="DU63" s="85">
        <f t="shared" si="701"/>
        <v>0</v>
      </c>
      <c r="DV63" s="85">
        <f t="shared" si="701"/>
        <v>0</v>
      </c>
      <c r="DW63" s="85">
        <f t="shared" si="701"/>
        <v>0</v>
      </c>
      <c r="DX63" s="85">
        <f t="shared" si="701"/>
        <v>0</v>
      </c>
      <c r="DY63" s="85">
        <f t="shared" si="701"/>
        <v>0</v>
      </c>
      <c r="DZ63" s="85">
        <f t="shared" si="701"/>
        <v>0</v>
      </c>
      <c r="EA63" s="85">
        <f t="shared" si="701"/>
        <v>0</v>
      </c>
      <c r="EB63" s="85">
        <f t="shared" si="701"/>
        <v>0</v>
      </c>
      <c r="EC63" s="85">
        <f t="shared" si="701"/>
        <v>0</v>
      </c>
      <c r="ED63" s="85">
        <f t="shared" si="701"/>
        <v>0</v>
      </c>
      <c r="EE63" s="85">
        <f t="shared" si="701"/>
        <v>0</v>
      </c>
      <c r="EF63" s="85">
        <f t="shared" si="701"/>
        <v>0</v>
      </c>
      <c r="EG63" s="85">
        <f t="shared" si="701"/>
        <v>0</v>
      </c>
      <c r="EH63" s="85">
        <f t="shared" si="701"/>
        <v>0</v>
      </c>
      <c r="EI63" s="85">
        <f t="shared" si="701"/>
        <v>0</v>
      </c>
      <c r="EJ63" s="85">
        <f t="shared" si="701"/>
        <v>0</v>
      </c>
      <c r="EK63" s="85">
        <f t="shared" si="701"/>
        <v>0</v>
      </c>
      <c r="EL63" s="85">
        <f t="shared" ref="EL63:EX63" si="702">SUM(EL64:EL71)</f>
        <v>0</v>
      </c>
      <c r="EM63" s="85">
        <f t="shared" si="702"/>
        <v>0</v>
      </c>
      <c r="EN63" s="85">
        <f t="shared" si="702"/>
        <v>0</v>
      </c>
      <c r="EO63" s="85">
        <f t="shared" si="702"/>
        <v>0</v>
      </c>
      <c r="EP63" s="85">
        <f t="shared" si="702"/>
        <v>0</v>
      </c>
      <c r="EQ63" s="85">
        <f t="shared" si="702"/>
        <v>0</v>
      </c>
      <c r="ER63" s="85">
        <f t="shared" si="702"/>
        <v>0</v>
      </c>
      <c r="ES63" s="85">
        <f t="shared" si="702"/>
        <v>0</v>
      </c>
      <c r="ET63" s="85">
        <f t="shared" si="702"/>
        <v>0</v>
      </c>
      <c r="EU63" s="85">
        <f t="shared" si="702"/>
        <v>0</v>
      </c>
      <c r="EV63" s="85">
        <f t="shared" si="702"/>
        <v>0</v>
      </c>
      <c r="EW63" s="85">
        <f t="shared" si="702"/>
        <v>0</v>
      </c>
      <c r="EX63" s="85">
        <f t="shared" si="702"/>
        <v>0</v>
      </c>
      <c r="EY63" s="85">
        <f t="shared" ref="EY63" si="703">SUM(EY64:EY71)</f>
        <v>0</v>
      </c>
      <c r="EZ63" s="85">
        <f t="shared" ref="EZ63" si="704">SUM(EZ64:EZ71)</f>
        <v>0</v>
      </c>
      <c r="FA63" s="85">
        <f t="shared" ref="FA63" si="705">SUM(FA64:FA71)</f>
        <v>0</v>
      </c>
      <c r="FB63" s="85">
        <f t="shared" ref="FB63" si="706">SUM(FB64:FB71)</f>
        <v>0</v>
      </c>
      <c r="FC63" s="85">
        <f t="shared" ref="FC63" si="707">SUM(FC64:FC71)</f>
        <v>0</v>
      </c>
      <c r="FD63" s="85">
        <f t="shared" ref="FD63" si="708">SUM(FD64:FD71)</f>
        <v>0</v>
      </c>
      <c r="FE63" s="85">
        <f t="shared" ref="FE63" si="709">SUM(FE64:FE71)</f>
        <v>0</v>
      </c>
      <c r="FF63" s="85">
        <f t="shared" ref="FF63" si="710">SUM(FF64:FF71)</f>
        <v>0</v>
      </c>
      <c r="FG63" s="85">
        <f t="shared" ref="FG63" si="711">SUM(FG64:FG71)</f>
        <v>0</v>
      </c>
      <c r="FH63" s="85">
        <f t="shared" ref="FH63" si="712">SUM(FH64:FH71)</f>
        <v>0</v>
      </c>
      <c r="FI63" s="85">
        <f t="shared" ref="FI63" si="713">SUM(FI64:FI71)</f>
        <v>0</v>
      </c>
      <c r="FJ63" s="85">
        <f t="shared" ref="FJ63" si="714">SUM(FJ64:FJ71)</f>
        <v>0</v>
      </c>
      <c r="FK63" s="85">
        <f t="shared" ref="FK63" si="715">SUM(FK64:FK71)</f>
        <v>0</v>
      </c>
      <c r="FL63" s="85">
        <f t="shared" ref="FL63" si="716">SUM(FL64:FL71)</f>
        <v>0</v>
      </c>
      <c r="FM63" s="85">
        <f t="shared" ref="FM63" si="717">SUM(FM64:FM71)</f>
        <v>0</v>
      </c>
      <c r="FN63" s="85">
        <f t="shared" ref="FN63" si="718">SUM(FN64:FN71)</f>
        <v>0</v>
      </c>
      <c r="FO63" s="85">
        <f t="shared" ref="FO63" si="719">SUM(FO64:FO71)</f>
        <v>0</v>
      </c>
      <c r="FP63" s="85">
        <f t="shared" ref="FP63" si="720">SUM(FP64:FP71)</f>
        <v>0</v>
      </c>
      <c r="FQ63" s="85">
        <f t="shared" ref="FQ63" si="721">SUM(FQ64:FQ71)</f>
        <v>0</v>
      </c>
      <c r="FR63" s="85">
        <f t="shared" ref="FR63" si="722">SUM(FR64:FR71)</f>
        <v>0</v>
      </c>
      <c r="FS63" s="85">
        <f t="shared" ref="FS63" si="723">SUM(FS64:FS71)</f>
        <v>0</v>
      </c>
      <c r="FT63" s="85">
        <f t="shared" ref="FT63" si="724">SUM(FT64:FT71)</f>
        <v>0</v>
      </c>
      <c r="FU63" s="85">
        <f t="shared" ref="FU63" si="725">SUM(FU64:FU71)</f>
        <v>0</v>
      </c>
      <c r="FV63" s="85">
        <f t="shared" ref="FV63" si="726">SUM(FV64:FV71)</f>
        <v>0</v>
      </c>
      <c r="FW63" s="85">
        <f t="shared" ref="FW63" si="727">SUM(FW64:FW71)</f>
        <v>0</v>
      </c>
      <c r="FX63" s="85">
        <f t="shared" ref="FX63" si="728">SUM(FX64:FX71)</f>
        <v>0</v>
      </c>
      <c r="FY63" s="85">
        <f t="shared" ref="FY63" si="729">SUM(FY64:FY71)</f>
        <v>0</v>
      </c>
      <c r="FZ63" s="85">
        <f t="shared" ref="FZ63" si="730">SUM(FZ64:FZ71)</f>
        <v>0</v>
      </c>
      <c r="GA63" s="85">
        <f t="shared" ref="GA63" si="731">SUM(GA64:GA71)</f>
        <v>0</v>
      </c>
      <c r="GB63" s="85">
        <f t="shared" ref="GB63" si="732">SUM(GB64:GB71)</f>
        <v>0</v>
      </c>
      <c r="GC63" s="85">
        <f t="shared" ref="GC63" si="733">SUM(GC64:GC71)</f>
        <v>0</v>
      </c>
      <c r="GD63" s="85">
        <f t="shared" ref="GD63" si="734">SUM(GD64:GD71)</f>
        <v>0</v>
      </c>
      <c r="GE63" s="85">
        <f t="shared" ref="GE63" si="735">SUM(GE64:GE71)</f>
        <v>0</v>
      </c>
      <c r="GF63" s="85">
        <f t="shared" ref="GF63" si="736">SUM(GF64:GF71)</f>
        <v>0</v>
      </c>
      <c r="GG63" s="85">
        <f t="shared" ref="GG63:GH63" si="737">SUM(GG64:GG71)</f>
        <v>0</v>
      </c>
      <c r="GH63" s="85">
        <f t="shared" si="737"/>
        <v>0</v>
      </c>
      <c r="GI63" s="85">
        <f t="shared" ref="GI63" si="738">SUM(GI64:GI71)</f>
        <v>0</v>
      </c>
      <c r="GJ63" s="85">
        <f t="shared" ref="GJ63" si="739">SUM(GJ64:GJ71)</f>
        <v>0</v>
      </c>
      <c r="GK63" s="85">
        <f t="shared" ref="GK63" si="740">SUM(GK64:GK71)</f>
        <v>0</v>
      </c>
      <c r="GL63" s="85">
        <f t="shared" ref="GL63" si="741">SUM(GL64:GL71)</f>
        <v>0</v>
      </c>
      <c r="GM63" s="85">
        <f t="shared" ref="GM63" si="742">SUM(GM64:GM71)</f>
        <v>0</v>
      </c>
      <c r="GN63" s="85">
        <f t="shared" ref="GN63" si="743">SUM(GN64:GN71)</f>
        <v>0</v>
      </c>
      <c r="GO63" s="85">
        <f t="shared" ref="GO63" si="744">SUM(GO64:GO71)</f>
        <v>0</v>
      </c>
      <c r="GP63" s="85">
        <f t="shared" ref="GP63" si="745">SUM(GP64:GP71)</f>
        <v>0</v>
      </c>
      <c r="GQ63" s="85">
        <f t="shared" ref="GQ63" si="746">SUM(GQ64:GQ71)</f>
        <v>0</v>
      </c>
      <c r="GR63" s="85">
        <f t="shared" ref="GR63" si="747">SUM(GR64:GR71)</f>
        <v>0</v>
      </c>
      <c r="GS63" s="85">
        <f t="shared" ref="GS63" si="748">SUM(GS64:GS71)</f>
        <v>0</v>
      </c>
      <c r="GT63" s="85">
        <f t="shared" ref="GT63" si="749">SUM(GT64:GT71)</f>
        <v>0</v>
      </c>
      <c r="GU63" s="85">
        <f t="shared" ref="GU63" si="750">SUM(GU64:GU71)</f>
        <v>0</v>
      </c>
      <c r="GV63" s="85">
        <f t="shared" ref="GV63" si="751">SUM(GV64:GV71)</f>
        <v>0</v>
      </c>
      <c r="GW63" s="85">
        <f t="shared" ref="GW63" si="752">SUM(GW64:GW71)</f>
        <v>0</v>
      </c>
      <c r="GX63" s="85">
        <f t="shared" ref="GX63" si="753">SUM(GX64:GX71)</f>
        <v>0</v>
      </c>
      <c r="GY63" s="85">
        <f t="shared" ref="GY63" si="754">SUM(GY64:GY71)</f>
        <v>0</v>
      </c>
      <c r="GZ63" s="85">
        <f t="shared" ref="GZ63" si="755">SUM(GZ64:GZ71)</f>
        <v>0</v>
      </c>
      <c r="HA63" s="85">
        <f t="shared" ref="HA63" si="756">SUM(HA64:HA71)</f>
        <v>0</v>
      </c>
      <c r="HB63" s="85">
        <f t="shared" ref="HB63" si="757">SUM(HB64:HB71)</f>
        <v>0</v>
      </c>
      <c r="HC63" s="85">
        <f t="shared" ref="HC63" si="758">SUM(HC64:HC71)</f>
        <v>0</v>
      </c>
      <c r="HD63" s="85">
        <f t="shared" ref="HD63" si="759">SUM(HD64:HD71)</f>
        <v>0</v>
      </c>
      <c r="HE63" s="85">
        <f t="shared" ref="HE63" si="760">SUM(HE64:HE71)</f>
        <v>0</v>
      </c>
      <c r="HF63" s="85">
        <f t="shared" ref="HF63" si="761">SUM(HF64:HF71)</f>
        <v>0</v>
      </c>
      <c r="HG63" s="85">
        <f t="shared" ref="HG63" si="762">SUM(HG64:HG71)</f>
        <v>0</v>
      </c>
      <c r="HH63" s="85">
        <f t="shared" ref="HH63" si="763">SUM(HH64:HH71)</f>
        <v>0</v>
      </c>
      <c r="HI63" s="85">
        <f t="shared" ref="HI63" si="764">SUM(HI64:HI71)</f>
        <v>0</v>
      </c>
      <c r="HJ63" s="85">
        <f t="shared" ref="HJ63" si="765">SUM(HJ64:HJ71)</f>
        <v>0</v>
      </c>
      <c r="HK63" s="85">
        <f t="shared" ref="HK63" si="766">SUM(HK64:HK71)</f>
        <v>0</v>
      </c>
      <c r="HL63" s="85">
        <f t="shared" ref="HL63" si="767">SUM(HL64:HL71)</f>
        <v>0</v>
      </c>
      <c r="HM63" s="85">
        <f t="shared" ref="HM63" si="768">SUM(HM64:HM71)</f>
        <v>0</v>
      </c>
      <c r="HN63" s="85">
        <f t="shared" ref="HN63" si="769">SUM(HN64:HN71)</f>
        <v>0</v>
      </c>
      <c r="HO63" s="85">
        <f t="shared" ref="HO63" si="770">SUM(HO64:HO71)</f>
        <v>0</v>
      </c>
      <c r="HP63" s="85">
        <f t="shared" ref="HP63" si="771">SUM(HP64:HP71)</f>
        <v>0</v>
      </c>
      <c r="HQ63" s="85">
        <f t="shared" ref="HQ63" si="772">SUM(HQ64:HQ71)</f>
        <v>0</v>
      </c>
      <c r="HR63" s="187">
        <f t="shared" ref="HR63" si="773">SUM(HR64:HR71)</f>
        <v>0</v>
      </c>
      <c r="HS63" s="249">
        <v>0</v>
      </c>
      <c r="HT63" s="207"/>
      <c r="HU63" s="207"/>
      <c r="HV63" s="207"/>
      <c r="HW63" s="207"/>
      <c r="HX63" s="207"/>
      <c r="HY63" s="207"/>
      <c r="HZ63" s="207"/>
      <c r="IA63" s="207"/>
      <c r="IB63" s="207"/>
      <c r="IC63" s="207"/>
      <c r="ID63" s="207"/>
      <c r="IE63" s="207"/>
      <c r="IF63" s="207"/>
      <c r="IG63" s="207"/>
      <c r="IH63" s="207"/>
      <c r="II63" s="207"/>
      <c r="IJ63" s="207"/>
      <c r="IK63" s="207"/>
      <c r="IL63" s="207"/>
      <c r="IM63" s="207"/>
      <c r="IN63" s="207"/>
      <c r="IO63" s="207"/>
      <c r="IP63" s="207"/>
      <c r="IQ63" s="207"/>
      <c r="IR63" s="207"/>
      <c r="IS63" s="207"/>
      <c r="IT63" s="207"/>
      <c r="IU63" s="207"/>
      <c r="IV63" s="207"/>
      <c r="IW63" s="207"/>
      <c r="IX63" s="207"/>
      <c r="IY63" s="207"/>
      <c r="IZ63" s="207"/>
      <c r="JA63" s="207"/>
      <c r="JB63" s="207"/>
      <c r="JC63" s="207"/>
      <c r="JD63" s="207"/>
      <c r="JE63" s="207"/>
      <c r="JF63" s="207"/>
      <c r="JG63" s="207"/>
      <c r="JH63" s="207"/>
      <c r="JI63" s="207"/>
      <c r="JJ63" s="207"/>
      <c r="JK63" s="207"/>
      <c r="JL63" s="207"/>
      <c r="JM63" s="207"/>
      <c r="JN63" s="207"/>
      <c r="JO63" s="207"/>
      <c r="JP63" s="207"/>
      <c r="JQ63" s="207"/>
      <c r="JR63" s="207"/>
      <c r="JS63" s="207"/>
      <c r="JT63" s="207"/>
      <c r="JU63" s="207"/>
      <c r="JV63" s="207"/>
      <c r="JW63" s="207"/>
      <c r="JX63" s="207"/>
      <c r="JY63" s="207"/>
      <c r="JZ63" s="207"/>
      <c r="KA63" s="207"/>
      <c r="KB63" s="207"/>
      <c r="KC63" s="207"/>
      <c r="KD63" s="207"/>
      <c r="KE63" s="207"/>
      <c r="KF63" s="207"/>
      <c r="KG63" s="207"/>
      <c r="KH63" s="207"/>
      <c r="KI63" s="207"/>
      <c r="KJ63" s="207"/>
      <c r="KK63" s="207"/>
      <c r="KL63" s="207"/>
      <c r="KM63" s="207"/>
      <c r="KN63" s="207"/>
      <c r="KO63" s="207"/>
      <c r="KP63" s="207"/>
      <c r="KQ63" s="207"/>
      <c r="KR63" s="207"/>
      <c r="KS63" s="207"/>
      <c r="KT63" s="207"/>
      <c r="KU63" s="207"/>
      <c r="KV63" s="207"/>
      <c r="KW63" s="207"/>
      <c r="KX63" s="207"/>
      <c r="KY63" s="207"/>
      <c r="KZ63" s="207"/>
      <c r="LA63" s="207"/>
      <c r="LB63" s="207"/>
      <c r="LC63" s="207"/>
      <c r="LD63" s="207"/>
      <c r="LE63" s="207"/>
      <c r="LF63" s="207"/>
      <c r="LG63" s="207"/>
      <c r="LH63" s="207"/>
      <c r="LI63" s="207"/>
      <c r="LJ63" s="207"/>
      <c r="LK63" s="207"/>
      <c r="LL63" s="207"/>
      <c r="LM63" s="207"/>
      <c r="LN63" s="207"/>
      <c r="LO63" s="207"/>
      <c r="LP63" s="207"/>
      <c r="LQ63" s="207"/>
      <c r="LR63" s="207"/>
      <c r="LS63" s="207"/>
      <c r="LT63" s="207"/>
      <c r="LU63" s="207"/>
      <c r="LV63" s="207"/>
      <c r="LW63" s="207"/>
      <c r="LX63" s="207"/>
      <c r="LY63" s="207"/>
      <c r="LZ63" s="207"/>
      <c r="MA63" s="207"/>
      <c r="MB63" s="207"/>
      <c r="MC63" s="207"/>
      <c r="MD63" s="207"/>
      <c r="ME63" s="207"/>
      <c r="MF63" s="207"/>
      <c r="MG63" s="207"/>
      <c r="MH63" s="207"/>
      <c r="MI63" s="207"/>
      <c r="MJ63" s="207"/>
      <c r="MK63" s="207"/>
      <c r="ML63" s="207"/>
      <c r="MM63" s="207"/>
      <c r="MN63" s="207"/>
      <c r="MO63" s="207"/>
      <c r="MP63" s="207"/>
      <c r="MQ63" s="207"/>
      <c r="MR63" s="207"/>
      <c r="MS63" s="207"/>
      <c r="MT63" s="207"/>
      <c r="MU63" s="207"/>
      <c r="MV63" s="207"/>
      <c r="MW63" s="207"/>
      <c r="MX63" s="207"/>
      <c r="MY63" s="207"/>
      <c r="MZ63" s="207"/>
      <c r="NA63" s="207"/>
      <c r="NB63" s="207"/>
      <c r="NC63" s="207"/>
      <c r="ND63" s="207"/>
      <c r="NE63" s="207"/>
      <c r="NF63" s="207"/>
      <c r="NG63" s="207"/>
      <c r="NH63" s="207"/>
      <c r="NI63" s="207"/>
      <c r="NJ63" s="207"/>
      <c r="NK63" s="207"/>
      <c r="NL63" s="207"/>
      <c r="NM63" s="207"/>
      <c r="NN63" s="207"/>
      <c r="NO63" s="207"/>
      <c r="NP63" s="207"/>
      <c r="NQ63" s="207"/>
      <c r="NR63" s="207"/>
      <c r="NS63" s="207"/>
      <c r="NT63" s="207"/>
      <c r="NU63" s="207"/>
      <c r="NV63" s="207"/>
      <c r="NW63" s="207"/>
      <c r="NX63" s="207"/>
      <c r="NY63" s="207"/>
      <c r="NZ63" s="207"/>
      <c r="OA63" s="207"/>
      <c r="OB63" s="207"/>
      <c r="OC63" s="207"/>
      <c r="OD63" s="207"/>
      <c r="OE63" s="207"/>
      <c r="OF63" s="207"/>
      <c r="OG63" s="207"/>
      <c r="OH63" s="207"/>
      <c r="OI63" s="207"/>
      <c r="OJ63" s="207"/>
      <c r="OK63" s="207"/>
      <c r="OL63" s="207"/>
      <c r="OM63" s="207"/>
      <c r="ON63" s="207"/>
      <c r="OO63" s="207"/>
      <c r="OP63" s="207"/>
      <c r="OQ63" s="207"/>
      <c r="OR63" s="207"/>
      <c r="OS63" s="207"/>
      <c r="OT63" s="207"/>
      <c r="OU63" s="207"/>
      <c r="OV63" s="207"/>
      <c r="OW63" s="207"/>
      <c r="OX63" s="207"/>
      <c r="OY63" s="207"/>
      <c r="OZ63" s="207"/>
      <c r="PA63" s="207"/>
      <c r="PB63" s="207"/>
      <c r="PC63" s="207"/>
      <c r="PD63" s="207"/>
      <c r="PE63" s="207"/>
      <c r="PF63" s="207"/>
      <c r="PG63" s="207"/>
      <c r="PH63" s="207"/>
      <c r="PI63" s="207"/>
      <c r="PJ63" s="207"/>
      <c r="PK63" s="207"/>
      <c r="PL63" s="207"/>
      <c r="PM63" s="207"/>
      <c r="PN63" s="207"/>
      <c r="PO63" s="207"/>
      <c r="PP63" s="207"/>
      <c r="PQ63" s="207"/>
      <c r="PR63" s="207"/>
      <c r="PS63" s="207"/>
      <c r="PT63" s="207"/>
      <c r="PU63" s="207"/>
      <c r="PV63" s="207"/>
      <c r="PW63" s="207"/>
      <c r="PX63" s="207"/>
      <c r="PY63" s="207"/>
      <c r="PZ63" s="207"/>
      <c r="QA63" s="207"/>
      <c r="QB63" s="207"/>
      <c r="QC63" s="207"/>
      <c r="QD63" s="207"/>
      <c r="QE63" s="207"/>
      <c r="QF63" s="207"/>
      <c r="QG63" s="207"/>
      <c r="QH63" s="207"/>
      <c r="QI63" s="207"/>
      <c r="QJ63" s="207"/>
      <c r="QK63" s="207"/>
      <c r="QL63" s="207"/>
      <c r="QM63" s="207"/>
      <c r="QN63" s="207"/>
      <c r="QO63" s="207"/>
      <c r="QP63" s="207"/>
      <c r="QQ63" s="207"/>
      <c r="QR63" s="207"/>
      <c r="QS63" s="207"/>
      <c r="QT63" s="207"/>
      <c r="QU63" s="207"/>
      <c r="QV63" s="207"/>
      <c r="QW63" s="207"/>
      <c r="QX63" s="207"/>
      <c r="QY63" s="207"/>
      <c r="QZ63" s="207"/>
      <c r="RA63" s="207"/>
      <c r="RB63" s="207"/>
      <c r="RC63" s="207"/>
      <c r="RD63" s="207"/>
      <c r="RE63" s="207"/>
      <c r="RF63" s="207"/>
      <c r="RG63" s="207"/>
      <c r="RH63" s="207"/>
      <c r="RI63" s="207"/>
      <c r="RJ63" s="207"/>
      <c r="RK63" s="207"/>
      <c r="RL63" s="207"/>
      <c r="RM63" s="207"/>
      <c r="RN63" s="207"/>
      <c r="RO63" s="207"/>
      <c r="RP63" s="207"/>
      <c r="RQ63" s="207"/>
      <c r="RR63" s="207"/>
      <c r="RS63" s="207"/>
      <c r="RT63" s="207"/>
      <c r="RU63" s="207"/>
      <c r="RV63" s="207"/>
      <c r="RW63" s="207"/>
      <c r="RX63" s="207"/>
      <c r="RY63" s="207"/>
      <c r="RZ63" s="207"/>
      <c r="SA63" s="207"/>
      <c r="SB63" s="207"/>
      <c r="SC63" s="207"/>
      <c r="SD63" s="207"/>
      <c r="SE63" s="207"/>
      <c r="SF63" s="207"/>
      <c r="SG63" s="207"/>
      <c r="SH63" s="207"/>
      <c r="SI63" s="207"/>
      <c r="SJ63" s="207"/>
      <c r="SK63" s="207"/>
      <c r="SL63" s="207"/>
      <c r="SM63" s="207"/>
      <c r="SN63" s="207"/>
      <c r="SO63" s="207"/>
      <c r="SP63" s="207"/>
      <c r="SQ63" s="207"/>
      <c r="SR63" s="207"/>
      <c r="SS63" s="207"/>
      <c r="ST63" s="207"/>
      <c r="SU63" s="207"/>
      <c r="SV63" s="207"/>
      <c r="SW63" s="207"/>
      <c r="SX63" s="207"/>
      <c r="SY63" s="207"/>
      <c r="SZ63" s="207"/>
      <c r="TA63" s="207"/>
      <c r="TB63" s="207"/>
      <c r="TC63" s="207"/>
      <c r="TD63" s="207"/>
      <c r="TE63" s="207"/>
      <c r="TF63" s="207"/>
      <c r="TG63" s="207"/>
      <c r="TH63" s="207"/>
      <c r="TI63" s="207"/>
      <c r="TJ63" s="207"/>
      <c r="TK63" s="207"/>
      <c r="TL63" s="207"/>
      <c r="TM63" s="207"/>
      <c r="TN63" s="207"/>
      <c r="TO63" s="207"/>
      <c r="TP63" s="207"/>
      <c r="TQ63" s="207"/>
      <c r="TR63" s="207"/>
      <c r="TS63" s="207"/>
      <c r="TT63" s="207"/>
      <c r="TU63" s="207"/>
      <c r="TV63" s="207"/>
      <c r="TW63" s="207"/>
      <c r="TX63" s="207"/>
      <c r="TY63" s="207"/>
      <c r="TZ63" s="207"/>
      <c r="UA63" s="207"/>
      <c r="UB63" s="207"/>
      <c r="UC63" s="207"/>
      <c r="UD63" s="207"/>
      <c r="UE63" s="207"/>
      <c r="UF63" s="207"/>
      <c r="UG63" s="207"/>
      <c r="UH63" s="207"/>
      <c r="UI63" s="207"/>
      <c r="UJ63" s="207"/>
      <c r="UK63" s="207"/>
      <c r="UL63" s="207"/>
      <c r="UM63" s="207"/>
      <c r="UN63" s="207"/>
      <c r="UO63" s="207"/>
      <c r="UP63" s="207"/>
      <c r="UQ63" s="207"/>
      <c r="UR63" s="207"/>
      <c r="US63" s="207"/>
      <c r="UT63" s="207"/>
      <c r="UU63" s="207"/>
      <c r="UV63" s="207"/>
      <c r="UW63" s="207"/>
      <c r="UX63" s="207"/>
      <c r="UY63" s="207"/>
      <c r="UZ63" s="207"/>
      <c r="VA63" s="207"/>
      <c r="VB63" s="207"/>
      <c r="VC63" s="207"/>
      <c r="VD63" s="207"/>
      <c r="VE63" s="207"/>
      <c r="VF63" s="207"/>
      <c r="VG63" s="207"/>
      <c r="VH63" s="207"/>
      <c r="VI63" s="207"/>
      <c r="VJ63" s="207"/>
      <c r="VK63" s="207"/>
      <c r="VL63" s="207"/>
      <c r="VM63" s="207"/>
      <c r="VN63" s="207"/>
      <c r="VO63" s="207"/>
      <c r="VP63" s="207"/>
      <c r="VQ63" s="207"/>
      <c r="VR63" s="207"/>
      <c r="VS63" s="207"/>
      <c r="VT63" s="207"/>
      <c r="VU63" s="207"/>
      <c r="VV63" s="207"/>
      <c r="VW63" s="207"/>
      <c r="VX63" s="207"/>
      <c r="VY63" s="207"/>
      <c r="VZ63" s="207"/>
      <c r="WA63" s="207"/>
      <c r="WB63" s="207"/>
      <c r="WC63" s="207"/>
      <c r="WD63" s="207"/>
      <c r="WE63" s="207"/>
      <c r="WF63" s="207"/>
      <c r="WG63" s="207"/>
      <c r="WH63" s="207"/>
      <c r="WI63" s="207"/>
      <c r="WJ63" s="207"/>
      <c r="WK63" s="207"/>
      <c r="WL63" s="207"/>
      <c r="WM63" s="207"/>
      <c r="WN63" s="207"/>
      <c r="WO63" s="207"/>
      <c r="WP63" s="207"/>
      <c r="WQ63" s="207"/>
      <c r="WR63" s="207"/>
      <c r="WS63" s="207"/>
      <c r="WT63" s="207"/>
      <c r="WU63" s="207"/>
      <c r="WV63" s="207"/>
      <c r="WW63" s="207"/>
      <c r="WX63" s="207"/>
      <c r="WY63" s="207"/>
      <c r="WZ63" s="207"/>
      <c r="XA63" s="207"/>
      <c r="XB63" s="207"/>
      <c r="XC63" s="207"/>
      <c r="XD63" s="207"/>
      <c r="XE63" s="207"/>
      <c r="XF63" s="207"/>
      <c r="XG63" s="207"/>
      <c r="XH63" s="207"/>
      <c r="XI63" s="207"/>
      <c r="XJ63" s="207"/>
      <c r="XK63" s="207"/>
      <c r="XL63" s="207"/>
      <c r="XM63" s="207"/>
      <c r="XN63" s="207"/>
      <c r="XO63" s="207"/>
      <c r="XP63" s="207"/>
      <c r="XQ63" s="207"/>
      <c r="XR63" s="207"/>
      <c r="XS63" s="207"/>
      <c r="XT63" s="207"/>
      <c r="XU63" s="207"/>
      <c r="XV63" s="207"/>
      <c r="XW63" s="207"/>
      <c r="XX63" s="207"/>
      <c r="XY63" s="207"/>
      <c r="XZ63" s="207"/>
      <c r="YA63" s="207"/>
      <c r="YB63" s="207"/>
      <c r="YC63" s="207"/>
      <c r="YD63" s="207"/>
      <c r="YE63" s="207"/>
      <c r="YF63" s="207"/>
      <c r="YG63" s="207"/>
      <c r="YH63" s="207"/>
      <c r="YI63" s="207"/>
      <c r="YJ63" s="207"/>
      <c r="YK63" s="207"/>
      <c r="YL63" s="207"/>
      <c r="YM63" s="207"/>
      <c r="YN63" s="207"/>
      <c r="YO63" s="207"/>
      <c r="YP63" s="207"/>
      <c r="YQ63" s="207"/>
      <c r="YR63" s="207"/>
      <c r="YS63" s="207"/>
      <c r="YT63" s="207"/>
      <c r="YU63" s="207"/>
      <c r="YV63" s="207"/>
      <c r="YW63" s="207"/>
      <c r="YX63" s="207"/>
      <c r="YY63" s="207"/>
      <c r="YZ63" s="207"/>
      <c r="ZA63" s="207"/>
      <c r="ZB63" s="207"/>
      <c r="ZC63" s="207"/>
      <c r="ZD63" s="207"/>
      <c r="ZE63" s="207"/>
      <c r="ZF63" s="207"/>
      <c r="ZG63" s="207"/>
      <c r="ZH63" s="207"/>
      <c r="ZI63" s="207"/>
      <c r="ZJ63" s="207"/>
      <c r="ZK63" s="207"/>
      <c r="ZL63" s="207"/>
      <c r="ZM63" s="207"/>
      <c r="ZN63" s="207"/>
      <c r="ZO63" s="207"/>
      <c r="ZP63" s="207"/>
      <c r="ZQ63" s="207"/>
      <c r="ZR63" s="207"/>
      <c r="ZS63" s="207"/>
      <c r="ZT63" s="207"/>
      <c r="ZU63" s="207"/>
      <c r="ZV63" s="207"/>
      <c r="ZW63" s="207"/>
      <c r="ZX63" s="207"/>
      <c r="ZY63" s="207"/>
      <c r="ZZ63" s="207"/>
      <c r="AAA63" s="207"/>
      <c r="AAB63" s="207"/>
      <c r="AAC63" s="198"/>
    </row>
    <row r="64" spans="1:705" ht="15" hidden="1" outlineLevel="1" x14ac:dyDescent="0.25">
      <c r="A64" s="82" t="s">
        <v>271</v>
      </c>
      <c r="B64" s="143" t="s">
        <v>4</v>
      </c>
      <c r="C64" s="137">
        <v>2343.64</v>
      </c>
      <c r="D64" s="90" t="s">
        <v>324</v>
      </c>
      <c r="E64" s="130">
        <v>644.59671985627404</v>
      </c>
      <c r="F64" s="67">
        <v>1</v>
      </c>
      <c r="G64" s="67">
        <v>13</v>
      </c>
      <c r="H64" s="121"/>
      <c r="I64" s="91" t="s">
        <v>369</v>
      </c>
      <c r="J64" s="67" t="s">
        <v>329</v>
      </c>
      <c r="K64" s="82" t="s">
        <v>322</v>
      </c>
      <c r="L64" s="67" t="s">
        <v>351</v>
      </c>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174">
        <f t="shared" ref="EX64:EX71" si="774">SUM(M67:EW67)</f>
        <v>0</v>
      </c>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181">
        <f t="shared" ref="GH64:GH71" si="775">SUM(EY64:GG64)</f>
        <v>0</v>
      </c>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242">
        <f t="shared" ref="HR64:HR71" si="776">SUM(GI64:HQ64)</f>
        <v>0</v>
      </c>
      <c r="HS64" s="247">
        <v>0</v>
      </c>
    </row>
    <row r="65" spans="1:705" ht="15" hidden="1" outlineLevel="1" x14ac:dyDescent="0.25">
      <c r="A65" s="82" t="s">
        <v>271</v>
      </c>
      <c r="B65" s="143" t="s">
        <v>4</v>
      </c>
      <c r="C65" s="137">
        <v>308.83</v>
      </c>
      <c r="D65" s="90" t="s">
        <v>324</v>
      </c>
      <c r="E65" s="130">
        <v>101.109991953147</v>
      </c>
      <c r="F65" s="67">
        <v>1</v>
      </c>
      <c r="G65" s="67">
        <v>13</v>
      </c>
      <c r="H65" s="121"/>
      <c r="I65" s="91" t="s">
        <v>370</v>
      </c>
      <c r="J65" s="67" t="s">
        <v>329</v>
      </c>
      <c r="K65" s="82" t="s">
        <v>322</v>
      </c>
      <c r="L65" s="67" t="s">
        <v>351</v>
      </c>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174">
        <f t="shared" si="774"/>
        <v>0</v>
      </c>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181">
        <f t="shared" si="775"/>
        <v>0</v>
      </c>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242">
        <f t="shared" si="776"/>
        <v>0</v>
      </c>
      <c r="HS65" s="247">
        <v>0</v>
      </c>
    </row>
    <row r="66" spans="1:705" ht="15" hidden="1" outlineLevel="1" x14ac:dyDescent="0.25">
      <c r="A66" s="82" t="s">
        <v>271</v>
      </c>
      <c r="B66" s="143" t="s">
        <v>4</v>
      </c>
      <c r="C66" s="137">
        <f>C64</f>
        <v>2343.64</v>
      </c>
      <c r="D66" s="90" t="s">
        <v>324</v>
      </c>
      <c r="E66" s="130">
        <v>77.144700945742301</v>
      </c>
      <c r="F66" s="67">
        <v>1</v>
      </c>
      <c r="G66" s="67">
        <v>13</v>
      </c>
      <c r="H66" s="122"/>
      <c r="I66" s="91" t="s">
        <v>371</v>
      </c>
      <c r="J66" s="67" t="s">
        <v>329</v>
      </c>
      <c r="K66" s="82" t="s">
        <v>322</v>
      </c>
      <c r="L66" s="67" t="s">
        <v>351</v>
      </c>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174">
        <f t="shared" si="774"/>
        <v>0</v>
      </c>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181">
        <f t="shared" si="775"/>
        <v>0</v>
      </c>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242">
        <f t="shared" si="776"/>
        <v>0</v>
      </c>
      <c r="HS66" s="247">
        <v>0</v>
      </c>
    </row>
    <row r="67" spans="1:705" ht="15" hidden="1" outlineLevel="1" x14ac:dyDescent="0.25">
      <c r="A67" s="82" t="s">
        <v>271</v>
      </c>
      <c r="B67" s="143" t="s">
        <v>4</v>
      </c>
      <c r="C67" s="137">
        <f>C64</f>
        <v>2343.64</v>
      </c>
      <c r="D67" s="90" t="s">
        <v>324</v>
      </c>
      <c r="E67" s="130">
        <v>65.390559011103903</v>
      </c>
      <c r="F67" s="67">
        <v>1</v>
      </c>
      <c r="G67" s="67">
        <v>13</v>
      </c>
      <c r="H67" s="122"/>
      <c r="I67" s="91" t="s">
        <v>372</v>
      </c>
      <c r="J67" s="67" t="s">
        <v>329</v>
      </c>
      <c r="K67" s="82" t="s">
        <v>322</v>
      </c>
      <c r="L67" s="67" t="s">
        <v>351</v>
      </c>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174">
        <f t="shared" si="774"/>
        <v>0</v>
      </c>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181">
        <f t="shared" si="775"/>
        <v>0</v>
      </c>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242">
        <f t="shared" si="776"/>
        <v>0</v>
      </c>
      <c r="HS67" s="247">
        <v>0</v>
      </c>
    </row>
    <row r="68" spans="1:705" ht="15" hidden="1" outlineLevel="1" x14ac:dyDescent="0.25">
      <c r="A68" s="82" t="s">
        <v>271</v>
      </c>
      <c r="B68" s="82" t="s">
        <v>4</v>
      </c>
      <c r="C68" s="137">
        <v>50</v>
      </c>
      <c r="D68" s="90" t="s">
        <v>324</v>
      </c>
      <c r="E68" s="130">
        <v>240.88778162385</v>
      </c>
      <c r="F68" s="67" t="s">
        <v>15</v>
      </c>
      <c r="G68" s="67">
        <v>13</v>
      </c>
      <c r="H68" s="121"/>
      <c r="I68" s="128" t="s">
        <v>373</v>
      </c>
      <c r="J68" s="67" t="s">
        <v>279</v>
      </c>
      <c r="K68" s="82" t="s">
        <v>330</v>
      </c>
      <c r="L68" s="67" t="s">
        <v>331</v>
      </c>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174">
        <f t="shared" si="774"/>
        <v>0</v>
      </c>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181">
        <f t="shared" si="775"/>
        <v>0</v>
      </c>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242">
        <f t="shared" si="776"/>
        <v>0</v>
      </c>
      <c r="HS68" s="247">
        <v>0</v>
      </c>
    </row>
    <row r="69" spans="1:705" ht="15" hidden="1" outlineLevel="1" x14ac:dyDescent="0.25">
      <c r="A69" s="82" t="s">
        <v>271</v>
      </c>
      <c r="B69" s="82" t="s">
        <v>4</v>
      </c>
      <c r="C69" s="137">
        <v>132.32</v>
      </c>
      <c r="D69" s="90" t="s">
        <v>324</v>
      </c>
      <c r="E69" s="130">
        <v>452.58091188027601</v>
      </c>
      <c r="F69" s="67" t="s">
        <v>15</v>
      </c>
      <c r="G69" s="67">
        <v>13</v>
      </c>
      <c r="H69" s="121"/>
      <c r="I69" s="128" t="s">
        <v>374</v>
      </c>
      <c r="J69" s="67" t="s">
        <v>279</v>
      </c>
      <c r="K69" s="82" t="s">
        <v>330</v>
      </c>
      <c r="L69" s="67" t="s">
        <v>331</v>
      </c>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174">
        <f t="shared" si="774"/>
        <v>0</v>
      </c>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181">
        <f t="shared" si="775"/>
        <v>0</v>
      </c>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242">
        <f t="shared" si="776"/>
        <v>0</v>
      </c>
      <c r="HS69" s="247">
        <v>0</v>
      </c>
    </row>
    <row r="70" spans="1:705" ht="15" hidden="1" outlineLevel="1" x14ac:dyDescent="0.25">
      <c r="A70" s="82" t="s">
        <v>271</v>
      </c>
      <c r="B70" s="82" t="s">
        <v>4</v>
      </c>
      <c r="C70" s="137">
        <v>309.42</v>
      </c>
      <c r="D70" s="90" t="s">
        <v>324</v>
      </c>
      <c r="E70" s="130">
        <v>1058.3251644044401</v>
      </c>
      <c r="F70" s="67" t="s">
        <v>15</v>
      </c>
      <c r="G70" s="67">
        <v>13</v>
      </c>
      <c r="H70" s="121"/>
      <c r="I70" s="84" t="s">
        <v>375</v>
      </c>
      <c r="J70" s="67" t="s">
        <v>329</v>
      </c>
      <c r="K70" s="82" t="s">
        <v>330</v>
      </c>
      <c r="L70" s="67" t="s">
        <v>331</v>
      </c>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174">
        <f t="shared" si="774"/>
        <v>0</v>
      </c>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181">
        <f t="shared" si="775"/>
        <v>0</v>
      </c>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242">
        <f t="shared" si="776"/>
        <v>0</v>
      </c>
      <c r="HS70" s="247">
        <v>0</v>
      </c>
    </row>
    <row r="71" spans="1:705" ht="25.5" hidden="1" outlineLevel="1" x14ac:dyDescent="0.25">
      <c r="A71" s="82" t="s">
        <v>271</v>
      </c>
      <c r="B71" s="82" t="s">
        <v>4</v>
      </c>
      <c r="C71" s="137">
        <v>1</v>
      </c>
      <c r="D71" s="90" t="s">
        <v>524</v>
      </c>
      <c r="E71" s="130">
        <v>56.186074642616802</v>
      </c>
      <c r="F71" s="67" t="s">
        <v>15</v>
      </c>
      <c r="G71" s="67">
        <v>13</v>
      </c>
      <c r="H71" s="121"/>
      <c r="I71" s="84" t="s">
        <v>277</v>
      </c>
      <c r="J71" s="67" t="s">
        <v>329</v>
      </c>
      <c r="K71" s="67" t="s">
        <v>320</v>
      </c>
      <c r="L71" s="67" t="s">
        <v>376</v>
      </c>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174">
        <f t="shared" si="774"/>
        <v>0</v>
      </c>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82"/>
      <c r="GF71" s="82"/>
      <c r="GG71" s="82"/>
      <c r="GH71" s="181">
        <f t="shared" si="775"/>
        <v>0</v>
      </c>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242">
        <f t="shared" si="776"/>
        <v>0</v>
      </c>
      <c r="HS71" s="247">
        <v>0</v>
      </c>
    </row>
    <row r="72" spans="1:705" s="87" customFormat="1" ht="15" hidden="1" outlineLevel="1" x14ac:dyDescent="0.25">
      <c r="A72" s="85"/>
      <c r="B72" s="85"/>
      <c r="C72" s="102"/>
      <c r="D72" s="102"/>
      <c r="E72" s="86"/>
      <c r="F72" s="88"/>
      <c r="G72" s="88"/>
      <c r="H72" s="86"/>
      <c r="I72" s="87" t="s">
        <v>377</v>
      </c>
      <c r="J72" s="88"/>
      <c r="K72" s="85"/>
      <c r="L72" s="88"/>
      <c r="M72" s="85">
        <f>SUM(M73:M77)</f>
        <v>0</v>
      </c>
      <c r="N72" s="85">
        <f t="shared" ref="N72:BY72" si="777">SUM(N73:N77)</f>
        <v>0</v>
      </c>
      <c r="O72" s="85">
        <f t="shared" si="777"/>
        <v>0</v>
      </c>
      <c r="P72" s="85">
        <f t="shared" si="777"/>
        <v>0</v>
      </c>
      <c r="Q72" s="85">
        <f t="shared" si="777"/>
        <v>0</v>
      </c>
      <c r="R72" s="85">
        <f t="shared" si="777"/>
        <v>0</v>
      </c>
      <c r="S72" s="85">
        <f t="shared" si="777"/>
        <v>0</v>
      </c>
      <c r="T72" s="85">
        <f t="shared" si="777"/>
        <v>0</v>
      </c>
      <c r="U72" s="85">
        <f t="shared" si="777"/>
        <v>0</v>
      </c>
      <c r="V72" s="85">
        <f t="shared" si="777"/>
        <v>0</v>
      </c>
      <c r="W72" s="85">
        <f t="shared" si="777"/>
        <v>0</v>
      </c>
      <c r="X72" s="85">
        <f t="shared" si="777"/>
        <v>0</v>
      </c>
      <c r="Y72" s="85">
        <f t="shared" si="777"/>
        <v>0</v>
      </c>
      <c r="Z72" s="85">
        <f t="shared" si="777"/>
        <v>0</v>
      </c>
      <c r="AA72" s="85">
        <f t="shared" si="777"/>
        <v>0</v>
      </c>
      <c r="AB72" s="85">
        <f t="shared" si="777"/>
        <v>0</v>
      </c>
      <c r="AC72" s="85">
        <f t="shared" si="777"/>
        <v>0</v>
      </c>
      <c r="AD72" s="85">
        <f t="shared" si="777"/>
        <v>0</v>
      </c>
      <c r="AE72" s="85">
        <f t="shared" si="777"/>
        <v>0</v>
      </c>
      <c r="AF72" s="85">
        <f t="shared" si="777"/>
        <v>0</v>
      </c>
      <c r="AG72" s="85">
        <f t="shared" si="777"/>
        <v>0</v>
      </c>
      <c r="AH72" s="85">
        <f t="shared" si="777"/>
        <v>0</v>
      </c>
      <c r="AI72" s="85">
        <f t="shared" si="777"/>
        <v>0</v>
      </c>
      <c r="AJ72" s="85">
        <f t="shared" si="777"/>
        <v>0</v>
      </c>
      <c r="AK72" s="85">
        <f t="shared" si="777"/>
        <v>0</v>
      </c>
      <c r="AL72" s="85">
        <f t="shared" si="777"/>
        <v>0</v>
      </c>
      <c r="AM72" s="85">
        <f t="shared" si="777"/>
        <v>0</v>
      </c>
      <c r="AN72" s="85">
        <f t="shared" si="777"/>
        <v>0</v>
      </c>
      <c r="AO72" s="85">
        <f t="shared" si="777"/>
        <v>0</v>
      </c>
      <c r="AP72" s="85">
        <f t="shared" si="777"/>
        <v>0</v>
      </c>
      <c r="AQ72" s="85">
        <f t="shared" si="777"/>
        <v>0</v>
      </c>
      <c r="AR72" s="85">
        <f t="shared" si="777"/>
        <v>0</v>
      </c>
      <c r="AS72" s="85">
        <f t="shared" si="777"/>
        <v>0</v>
      </c>
      <c r="AT72" s="85">
        <f t="shared" si="777"/>
        <v>0</v>
      </c>
      <c r="AU72" s="85">
        <f t="shared" si="777"/>
        <v>0</v>
      </c>
      <c r="AV72" s="85">
        <f t="shared" si="777"/>
        <v>0</v>
      </c>
      <c r="AW72" s="85">
        <f t="shared" si="777"/>
        <v>0</v>
      </c>
      <c r="AX72" s="85">
        <f t="shared" si="777"/>
        <v>0</v>
      </c>
      <c r="AY72" s="85">
        <f t="shared" si="777"/>
        <v>0</v>
      </c>
      <c r="AZ72" s="85">
        <f t="shared" si="777"/>
        <v>0</v>
      </c>
      <c r="BA72" s="85">
        <f t="shared" si="777"/>
        <v>0</v>
      </c>
      <c r="BB72" s="85">
        <f t="shared" si="777"/>
        <v>0</v>
      </c>
      <c r="BC72" s="85">
        <f t="shared" si="777"/>
        <v>0</v>
      </c>
      <c r="BD72" s="85">
        <f t="shared" si="777"/>
        <v>0</v>
      </c>
      <c r="BE72" s="85">
        <f t="shared" si="777"/>
        <v>0</v>
      </c>
      <c r="BF72" s="85">
        <f t="shared" si="777"/>
        <v>0</v>
      </c>
      <c r="BG72" s="85">
        <f t="shared" si="777"/>
        <v>0</v>
      </c>
      <c r="BH72" s="85">
        <f t="shared" si="777"/>
        <v>0</v>
      </c>
      <c r="BI72" s="85">
        <f t="shared" si="777"/>
        <v>0</v>
      </c>
      <c r="BJ72" s="85">
        <f t="shared" si="777"/>
        <v>0</v>
      </c>
      <c r="BK72" s="85">
        <f t="shared" si="777"/>
        <v>0</v>
      </c>
      <c r="BL72" s="85">
        <f t="shared" si="777"/>
        <v>0</v>
      </c>
      <c r="BM72" s="85">
        <f t="shared" si="777"/>
        <v>0</v>
      </c>
      <c r="BN72" s="85">
        <f t="shared" si="777"/>
        <v>0</v>
      </c>
      <c r="BO72" s="85">
        <f t="shared" si="777"/>
        <v>0</v>
      </c>
      <c r="BP72" s="85">
        <f t="shared" si="777"/>
        <v>0</v>
      </c>
      <c r="BQ72" s="85">
        <f t="shared" si="777"/>
        <v>0</v>
      </c>
      <c r="BR72" s="85">
        <f t="shared" si="777"/>
        <v>0</v>
      </c>
      <c r="BS72" s="85">
        <f t="shared" si="777"/>
        <v>0</v>
      </c>
      <c r="BT72" s="85">
        <f t="shared" si="777"/>
        <v>0</v>
      </c>
      <c r="BU72" s="85">
        <f t="shared" si="777"/>
        <v>0</v>
      </c>
      <c r="BV72" s="85">
        <f t="shared" si="777"/>
        <v>0</v>
      </c>
      <c r="BW72" s="85">
        <f t="shared" si="777"/>
        <v>0</v>
      </c>
      <c r="BX72" s="85">
        <f t="shared" si="777"/>
        <v>0</v>
      </c>
      <c r="BY72" s="85">
        <f t="shared" si="777"/>
        <v>0</v>
      </c>
      <c r="BZ72" s="85">
        <f t="shared" ref="BZ72:EK72" si="778">SUM(BZ73:BZ77)</f>
        <v>0</v>
      </c>
      <c r="CA72" s="85">
        <f t="shared" si="778"/>
        <v>0</v>
      </c>
      <c r="CB72" s="85">
        <f t="shared" si="778"/>
        <v>0</v>
      </c>
      <c r="CC72" s="85">
        <f t="shared" si="778"/>
        <v>0</v>
      </c>
      <c r="CD72" s="85">
        <f t="shared" si="778"/>
        <v>0</v>
      </c>
      <c r="CE72" s="85">
        <f t="shared" si="778"/>
        <v>0</v>
      </c>
      <c r="CF72" s="85">
        <f t="shared" si="778"/>
        <v>0</v>
      </c>
      <c r="CG72" s="85">
        <f t="shared" si="778"/>
        <v>0</v>
      </c>
      <c r="CH72" s="85">
        <f t="shared" si="778"/>
        <v>0</v>
      </c>
      <c r="CI72" s="85">
        <f t="shared" si="778"/>
        <v>0</v>
      </c>
      <c r="CJ72" s="85">
        <f t="shared" si="778"/>
        <v>0</v>
      </c>
      <c r="CK72" s="85">
        <f t="shared" si="778"/>
        <v>0</v>
      </c>
      <c r="CL72" s="85">
        <f t="shared" si="778"/>
        <v>0</v>
      </c>
      <c r="CM72" s="85">
        <f t="shared" si="778"/>
        <v>0</v>
      </c>
      <c r="CN72" s="85">
        <f t="shared" si="778"/>
        <v>0</v>
      </c>
      <c r="CO72" s="85">
        <f t="shared" si="778"/>
        <v>0</v>
      </c>
      <c r="CP72" s="85">
        <f t="shared" si="778"/>
        <v>0</v>
      </c>
      <c r="CQ72" s="85">
        <f t="shared" si="778"/>
        <v>0</v>
      </c>
      <c r="CR72" s="85">
        <f t="shared" si="778"/>
        <v>0</v>
      </c>
      <c r="CS72" s="85">
        <f t="shared" si="778"/>
        <v>0</v>
      </c>
      <c r="CT72" s="85">
        <f t="shared" si="778"/>
        <v>0</v>
      </c>
      <c r="CU72" s="85">
        <f t="shared" si="778"/>
        <v>0</v>
      </c>
      <c r="CV72" s="85">
        <f t="shared" si="778"/>
        <v>0</v>
      </c>
      <c r="CW72" s="85">
        <f t="shared" si="778"/>
        <v>0</v>
      </c>
      <c r="CX72" s="85">
        <f t="shared" si="778"/>
        <v>0</v>
      </c>
      <c r="CY72" s="85">
        <f t="shared" si="778"/>
        <v>0</v>
      </c>
      <c r="CZ72" s="85">
        <f t="shared" si="778"/>
        <v>0</v>
      </c>
      <c r="DA72" s="85">
        <f t="shared" si="778"/>
        <v>0</v>
      </c>
      <c r="DB72" s="85">
        <f t="shared" si="778"/>
        <v>0</v>
      </c>
      <c r="DC72" s="85">
        <f t="shared" si="778"/>
        <v>0</v>
      </c>
      <c r="DD72" s="85">
        <f t="shared" si="778"/>
        <v>0</v>
      </c>
      <c r="DE72" s="85">
        <f t="shared" si="778"/>
        <v>0</v>
      </c>
      <c r="DF72" s="85">
        <f t="shared" si="778"/>
        <v>0</v>
      </c>
      <c r="DG72" s="85">
        <f t="shared" si="778"/>
        <v>0</v>
      </c>
      <c r="DH72" s="85">
        <f t="shared" si="778"/>
        <v>0</v>
      </c>
      <c r="DI72" s="85">
        <f t="shared" si="778"/>
        <v>0</v>
      </c>
      <c r="DJ72" s="85">
        <f t="shared" si="778"/>
        <v>0</v>
      </c>
      <c r="DK72" s="85">
        <f t="shared" si="778"/>
        <v>0</v>
      </c>
      <c r="DL72" s="85">
        <f t="shared" si="778"/>
        <v>0</v>
      </c>
      <c r="DM72" s="85">
        <f t="shared" si="778"/>
        <v>0</v>
      </c>
      <c r="DN72" s="85">
        <f t="shared" si="778"/>
        <v>0</v>
      </c>
      <c r="DO72" s="85">
        <f t="shared" si="778"/>
        <v>0</v>
      </c>
      <c r="DP72" s="85">
        <f t="shared" si="778"/>
        <v>0</v>
      </c>
      <c r="DQ72" s="85">
        <f t="shared" si="778"/>
        <v>0</v>
      </c>
      <c r="DR72" s="85">
        <f t="shared" si="778"/>
        <v>0</v>
      </c>
      <c r="DS72" s="85">
        <f t="shared" si="778"/>
        <v>0</v>
      </c>
      <c r="DT72" s="85">
        <f t="shared" si="778"/>
        <v>0</v>
      </c>
      <c r="DU72" s="85">
        <f t="shared" si="778"/>
        <v>0</v>
      </c>
      <c r="DV72" s="85">
        <f t="shared" si="778"/>
        <v>0</v>
      </c>
      <c r="DW72" s="85">
        <f t="shared" si="778"/>
        <v>0</v>
      </c>
      <c r="DX72" s="85">
        <f t="shared" si="778"/>
        <v>0</v>
      </c>
      <c r="DY72" s="85">
        <f t="shared" si="778"/>
        <v>0</v>
      </c>
      <c r="DZ72" s="85">
        <f t="shared" si="778"/>
        <v>0</v>
      </c>
      <c r="EA72" s="85">
        <f t="shared" si="778"/>
        <v>0</v>
      </c>
      <c r="EB72" s="85">
        <f t="shared" si="778"/>
        <v>0</v>
      </c>
      <c r="EC72" s="85">
        <f t="shared" si="778"/>
        <v>0</v>
      </c>
      <c r="ED72" s="85">
        <f t="shared" si="778"/>
        <v>0</v>
      </c>
      <c r="EE72" s="85">
        <f t="shared" si="778"/>
        <v>0</v>
      </c>
      <c r="EF72" s="85">
        <f t="shared" si="778"/>
        <v>0</v>
      </c>
      <c r="EG72" s="85">
        <f t="shared" si="778"/>
        <v>0</v>
      </c>
      <c r="EH72" s="85">
        <f t="shared" si="778"/>
        <v>0</v>
      </c>
      <c r="EI72" s="85">
        <f t="shared" si="778"/>
        <v>0</v>
      </c>
      <c r="EJ72" s="85">
        <f t="shared" si="778"/>
        <v>0</v>
      </c>
      <c r="EK72" s="85">
        <f t="shared" si="778"/>
        <v>0</v>
      </c>
      <c r="EL72" s="85">
        <f t="shared" ref="EL72:EX72" si="779">SUM(EL73:EL77)</f>
        <v>0</v>
      </c>
      <c r="EM72" s="85">
        <f t="shared" si="779"/>
        <v>0</v>
      </c>
      <c r="EN72" s="85">
        <f t="shared" si="779"/>
        <v>0</v>
      </c>
      <c r="EO72" s="85">
        <f t="shared" si="779"/>
        <v>0</v>
      </c>
      <c r="EP72" s="85">
        <f t="shared" si="779"/>
        <v>0</v>
      </c>
      <c r="EQ72" s="85">
        <f t="shared" si="779"/>
        <v>0</v>
      </c>
      <c r="ER72" s="85">
        <f t="shared" si="779"/>
        <v>0</v>
      </c>
      <c r="ES72" s="85">
        <f t="shared" si="779"/>
        <v>0</v>
      </c>
      <c r="ET72" s="85">
        <f t="shared" si="779"/>
        <v>0</v>
      </c>
      <c r="EU72" s="85">
        <f t="shared" si="779"/>
        <v>0</v>
      </c>
      <c r="EV72" s="85">
        <f t="shared" si="779"/>
        <v>0</v>
      </c>
      <c r="EW72" s="85">
        <f t="shared" si="779"/>
        <v>0</v>
      </c>
      <c r="EX72" s="85">
        <f t="shared" si="779"/>
        <v>0</v>
      </c>
      <c r="EY72" s="85">
        <f t="shared" ref="EY72" si="780">SUM(EY73:EY77)</f>
        <v>0</v>
      </c>
      <c r="EZ72" s="85">
        <f t="shared" ref="EZ72" si="781">SUM(EZ73:EZ77)</f>
        <v>0</v>
      </c>
      <c r="FA72" s="85">
        <f t="shared" ref="FA72" si="782">SUM(FA73:FA77)</f>
        <v>0</v>
      </c>
      <c r="FB72" s="85">
        <f t="shared" ref="FB72" si="783">SUM(FB73:FB77)</f>
        <v>0</v>
      </c>
      <c r="FC72" s="85">
        <f t="shared" ref="FC72" si="784">SUM(FC73:FC77)</f>
        <v>0</v>
      </c>
      <c r="FD72" s="85">
        <f t="shared" ref="FD72" si="785">SUM(FD73:FD77)</f>
        <v>0</v>
      </c>
      <c r="FE72" s="85">
        <f t="shared" ref="FE72" si="786">SUM(FE73:FE77)</f>
        <v>0</v>
      </c>
      <c r="FF72" s="85">
        <f t="shared" ref="FF72" si="787">SUM(FF73:FF77)</f>
        <v>0</v>
      </c>
      <c r="FG72" s="85">
        <f t="shared" ref="FG72" si="788">SUM(FG73:FG77)</f>
        <v>0</v>
      </c>
      <c r="FH72" s="85">
        <f t="shared" ref="FH72" si="789">SUM(FH73:FH77)</f>
        <v>0</v>
      </c>
      <c r="FI72" s="85">
        <f t="shared" ref="FI72" si="790">SUM(FI73:FI77)</f>
        <v>0</v>
      </c>
      <c r="FJ72" s="85">
        <f t="shared" ref="FJ72" si="791">SUM(FJ73:FJ77)</f>
        <v>0</v>
      </c>
      <c r="FK72" s="85">
        <f t="shared" ref="FK72" si="792">SUM(FK73:FK77)</f>
        <v>0</v>
      </c>
      <c r="FL72" s="85">
        <f t="shared" ref="FL72" si="793">SUM(FL73:FL77)</f>
        <v>0</v>
      </c>
      <c r="FM72" s="85">
        <f t="shared" ref="FM72" si="794">SUM(FM73:FM77)</f>
        <v>0</v>
      </c>
      <c r="FN72" s="85">
        <f t="shared" ref="FN72" si="795">SUM(FN73:FN77)</f>
        <v>0</v>
      </c>
      <c r="FO72" s="85">
        <f t="shared" ref="FO72" si="796">SUM(FO73:FO77)</f>
        <v>0</v>
      </c>
      <c r="FP72" s="85">
        <f t="shared" ref="FP72" si="797">SUM(FP73:FP77)</f>
        <v>0</v>
      </c>
      <c r="FQ72" s="85">
        <f t="shared" ref="FQ72" si="798">SUM(FQ73:FQ77)</f>
        <v>0</v>
      </c>
      <c r="FR72" s="85">
        <f t="shared" ref="FR72" si="799">SUM(FR73:FR77)</f>
        <v>0</v>
      </c>
      <c r="FS72" s="85">
        <f t="shared" ref="FS72" si="800">SUM(FS73:FS77)</f>
        <v>0</v>
      </c>
      <c r="FT72" s="85">
        <f t="shared" ref="FT72" si="801">SUM(FT73:FT77)</f>
        <v>0</v>
      </c>
      <c r="FU72" s="85">
        <f t="shared" ref="FU72" si="802">SUM(FU73:FU77)</f>
        <v>0</v>
      </c>
      <c r="FV72" s="85">
        <f t="shared" ref="FV72" si="803">SUM(FV73:FV77)</f>
        <v>0</v>
      </c>
      <c r="FW72" s="85">
        <f t="shared" ref="FW72" si="804">SUM(FW73:FW77)</f>
        <v>0</v>
      </c>
      <c r="FX72" s="85">
        <f t="shared" ref="FX72" si="805">SUM(FX73:FX77)</f>
        <v>0</v>
      </c>
      <c r="FY72" s="85">
        <f t="shared" ref="FY72" si="806">SUM(FY73:FY77)</f>
        <v>0</v>
      </c>
      <c r="FZ72" s="85">
        <f t="shared" ref="FZ72" si="807">SUM(FZ73:FZ77)</f>
        <v>0</v>
      </c>
      <c r="GA72" s="85">
        <f t="shared" ref="GA72" si="808">SUM(GA73:GA77)</f>
        <v>0</v>
      </c>
      <c r="GB72" s="85">
        <f t="shared" ref="GB72" si="809">SUM(GB73:GB77)</f>
        <v>0</v>
      </c>
      <c r="GC72" s="85">
        <f t="shared" ref="GC72" si="810">SUM(GC73:GC77)</f>
        <v>0</v>
      </c>
      <c r="GD72" s="85">
        <f t="shared" ref="GD72" si="811">SUM(GD73:GD77)</f>
        <v>0</v>
      </c>
      <c r="GE72" s="85">
        <f t="shared" ref="GE72" si="812">SUM(GE73:GE77)</f>
        <v>0</v>
      </c>
      <c r="GF72" s="85">
        <f t="shared" ref="GF72" si="813">SUM(GF73:GF77)</f>
        <v>0</v>
      </c>
      <c r="GG72" s="85">
        <f t="shared" ref="GG72:GH72" si="814">SUM(GG73:GG77)</f>
        <v>0</v>
      </c>
      <c r="GH72" s="85">
        <f t="shared" si="814"/>
        <v>0</v>
      </c>
      <c r="GI72" s="85">
        <f t="shared" ref="GI72" si="815">SUM(GI73:GI77)</f>
        <v>0</v>
      </c>
      <c r="GJ72" s="85">
        <f t="shared" ref="GJ72" si="816">SUM(GJ73:GJ77)</f>
        <v>0</v>
      </c>
      <c r="GK72" s="85">
        <f t="shared" ref="GK72" si="817">SUM(GK73:GK77)</f>
        <v>0</v>
      </c>
      <c r="GL72" s="85">
        <f t="shared" ref="GL72" si="818">SUM(GL73:GL77)</f>
        <v>0</v>
      </c>
      <c r="GM72" s="85">
        <f t="shared" ref="GM72" si="819">SUM(GM73:GM77)</f>
        <v>0</v>
      </c>
      <c r="GN72" s="85">
        <f t="shared" ref="GN72" si="820">SUM(GN73:GN77)</f>
        <v>0</v>
      </c>
      <c r="GO72" s="85">
        <f t="shared" ref="GO72" si="821">SUM(GO73:GO77)</f>
        <v>0</v>
      </c>
      <c r="GP72" s="85">
        <f t="shared" ref="GP72" si="822">SUM(GP73:GP77)</f>
        <v>0</v>
      </c>
      <c r="GQ72" s="85">
        <f t="shared" ref="GQ72" si="823">SUM(GQ73:GQ77)</f>
        <v>0</v>
      </c>
      <c r="GR72" s="85">
        <f t="shared" ref="GR72" si="824">SUM(GR73:GR77)</f>
        <v>0</v>
      </c>
      <c r="GS72" s="85">
        <f t="shared" ref="GS72" si="825">SUM(GS73:GS77)</f>
        <v>0</v>
      </c>
      <c r="GT72" s="85">
        <f t="shared" ref="GT72" si="826">SUM(GT73:GT77)</f>
        <v>0</v>
      </c>
      <c r="GU72" s="85">
        <f t="shared" ref="GU72" si="827">SUM(GU73:GU77)</f>
        <v>0</v>
      </c>
      <c r="GV72" s="85">
        <f t="shared" ref="GV72" si="828">SUM(GV73:GV77)</f>
        <v>0</v>
      </c>
      <c r="GW72" s="85">
        <f t="shared" ref="GW72" si="829">SUM(GW73:GW77)</f>
        <v>0</v>
      </c>
      <c r="GX72" s="85">
        <f t="shared" ref="GX72" si="830">SUM(GX73:GX77)</f>
        <v>0</v>
      </c>
      <c r="GY72" s="85">
        <f t="shared" ref="GY72" si="831">SUM(GY73:GY77)</f>
        <v>0</v>
      </c>
      <c r="GZ72" s="85">
        <f t="shared" ref="GZ72" si="832">SUM(GZ73:GZ77)</f>
        <v>0</v>
      </c>
      <c r="HA72" s="85">
        <f t="shared" ref="HA72" si="833">SUM(HA73:HA77)</f>
        <v>0</v>
      </c>
      <c r="HB72" s="85">
        <f t="shared" ref="HB72" si="834">SUM(HB73:HB77)</f>
        <v>0</v>
      </c>
      <c r="HC72" s="85">
        <f t="shared" ref="HC72" si="835">SUM(HC73:HC77)</f>
        <v>0</v>
      </c>
      <c r="HD72" s="85">
        <f t="shared" ref="HD72" si="836">SUM(HD73:HD77)</f>
        <v>0</v>
      </c>
      <c r="HE72" s="85">
        <f t="shared" ref="HE72" si="837">SUM(HE73:HE77)</f>
        <v>0</v>
      </c>
      <c r="HF72" s="85">
        <f t="shared" ref="HF72" si="838">SUM(HF73:HF77)</f>
        <v>0</v>
      </c>
      <c r="HG72" s="85">
        <f t="shared" ref="HG72" si="839">SUM(HG73:HG77)</f>
        <v>0</v>
      </c>
      <c r="HH72" s="85">
        <f t="shared" ref="HH72" si="840">SUM(HH73:HH77)</f>
        <v>0</v>
      </c>
      <c r="HI72" s="85">
        <f t="shared" ref="HI72" si="841">SUM(HI73:HI77)</f>
        <v>0</v>
      </c>
      <c r="HJ72" s="85">
        <f t="shared" ref="HJ72" si="842">SUM(HJ73:HJ77)</f>
        <v>0</v>
      </c>
      <c r="HK72" s="85">
        <f t="shared" ref="HK72" si="843">SUM(HK73:HK77)</f>
        <v>0</v>
      </c>
      <c r="HL72" s="85">
        <f t="shared" ref="HL72" si="844">SUM(HL73:HL77)</f>
        <v>0</v>
      </c>
      <c r="HM72" s="85">
        <f t="shared" ref="HM72" si="845">SUM(HM73:HM77)</f>
        <v>0</v>
      </c>
      <c r="HN72" s="85">
        <f t="shared" ref="HN72" si="846">SUM(HN73:HN77)</f>
        <v>0</v>
      </c>
      <c r="HO72" s="85">
        <f t="shared" ref="HO72" si="847">SUM(HO73:HO77)</f>
        <v>0</v>
      </c>
      <c r="HP72" s="85">
        <f t="shared" ref="HP72" si="848">SUM(HP73:HP77)</f>
        <v>0</v>
      </c>
      <c r="HQ72" s="85">
        <f t="shared" ref="HQ72" si="849">SUM(HQ73:HQ77)</f>
        <v>0</v>
      </c>
      <c r="HR72" s="187">
        <f t="shared" ref="HR72" si="850">SUM(HR73:HR77)</f>
        <v>0</v>
      </c>
      <c r="HS72" s="249">
        <v>0</v>
      </c>
      <c r="HT72" s="207"/>
      <c r="HU72" s="207"/>
      <c r="HV72" s="207"/>
      <c r="HW72" s="207"/>
      <c r="HX72" s="207"/>
      <c r="HY72" s="207"/>
      <c r="HZ72" s="207"/>
      <c r="IA72" s="207"/>
      <c r="IB72" s="207"/>
      <c r="IC72" s="207"/>
      <c r="ID72" s="207"/>
      <c r="IE72" s="207"/>
      <c r="IF72" s="207"/>
      <c r="IG72" s="207"/>
      <c r="IH72" s="207"/>
      <c r="II72" s="207"/>
      <c r="IJ72" s="207"/>
      <c r="IK72" s="207"/>
      <c r="IL72" s="207"/>
      <c r="IM72" s="207"/>
      <c r="IN72" s="207"/>
      <c r="IO72" s="207"/>
      <c r="IP72" s="207"/>
      <c r="IQ72" s="207"/>
      <c r="IR72" s="207"/>
      <c r="IS72" s="207"/>
      <c r="IT72" s="207"/>
      <c r="IU72" s="207"/>
      <c r="IV72" s="207"/>
      <c r="IW72" s="207"/>
      <c r="IX72" s="207"/>
      <c r="IY72" s="207"/>
      <c r="IZ72" s="207"/>
      <c r="JA72" s="207"/>
      <c r="JB72" s="207"/>
      <c r="JC72" s="207"/>
      <c r="JD72" s="207"/>
      <c r="JE72" s="207"/>
      <c r="JF72" s="207"/>
      <c r="JG72" s="207"/>
      <c r="JH72" s="207"/>
      <c r="JI72" s="207"/>
      <c r="JJ72" s="207"/>
      <c r="JK72" s="207"/>
      <c r="JL72" s="207"/>
      <c r="JM72" s="207"/>
      <c r="JN72" s="207"/>
      <c r="JO72" s="207"/>
      <c r="JP72" s="207"/>
      <c r="JQ72" s="207"/>
      <c r="JR72" s="207"/>
      <c r="JS72" s="207"/>
      <c r="JT72" s="207"/>
      <c r="JU72" s="207"/>
      <c r="JV72" s="207"/>
      <c r="JW72" s="207"/>
      <c r="JX72" s="207"/>
      <c r="JY72" s="207"/>
      <c r="JZ72" s="207"/>
      <c r="KA72" s="207"/>
      <c r="KB72" s="207"/>
      <c r="KC72" s="207"/>
      <c r="KD72" s="207"/>
      <c r="KE72" s="207"/>
      <c r="KF72" s="207"/>
      <c r="KG72" s="207"/>
      <c r="KH72" s="207"/>
      <c r="KI72" s="207"/>
      <c r="KJ72" s="207"/>
      <c r="KK72" s="207"/>
      <c r="KL72" s="207"/>
      <c r="KM72" s="207"/>
      <c r="KN72" s="207"/>
      <c r="KO72" s="207"/>
      <c r="KP72" s="207"/>
      <c r="KQ72" s="207"/>
      <c r="KR72" s="207"/>
      <c r="KS72" s="207"/>
      <c r="KT72" s="207"/>
      <c r="KU72" s="207"/>
      <c r="KV72" s="207"/>
      <c r="KW72" s="207"/>
      <c r="KX72" s="207"/>
      <c r="KY72" s="207"/>
      <c r="KZ72" s="207"/>
      <c r="LA72" s="207"/>
      <c r="LB72" s="207"/>
      <c r="LC72" s="207"/>
      <c r="LD72" s="207"/>
      <c r="LE72" s="207"/>
      <c r="LF72" s="207"/>
      <c r="LG72" s="207"/>
      <c r="LH72" s="207"/>
      <c r="LI72" s="207"/>
      <c r="LJ72" s="207"/>
      <c r="LK72" s="207"/>
      <c r="LL72" s="207"/>
      <c r="LM72" s="207"/>
      <c r="LN72" s="207"/>
      <c r="LO72" s="207"/>
      <c r="LP72" s="207"/>
      <c r="LQ72" s="207"/>
      <c r="LR72" s="207"/>
      <c r="LS72" s="207"/>
      <c r="LT72" s="207"/>
      <c r="LU72" s="207"/>
      <c r="LV72" s="207"/>
      <c r="LW72" s="207"/>
      <c r="LX72" s="207"/>
      <c r="LY72" s="207"/>
      <c r="LZ72" s="207"/>
      <c r="MA72" s="207"/>
      <c r="MB72" s="207"/>
      <c r="MC72" s="207"/>
      <c r="MD72" s="207"/>
      <c r="ME72" s="207"/>
      <c r="MF72" s="207"/>
      <c r="MG72" s="207"/>
      <c r="MH72" s="207"/>
      <c r="MI72" s="207"/>
      <c r="MJ72" s="207"/>
      <c r="MK72" s="207"/>
      <c r="ML72" s="207"/>
      <c r="MM72" s="207"/>
      <c r="MN72" s="207"/>
      <c r="MO72" s="207"/>
      <c r="MP72" s="207"/>
      <c r="MQ72" s="207"/>
      <c r="MR72" s="207"/>
      <c r="MS72" s="207"/>
      <c r="MT72" s="207"/>
      <c r="MU72" s="207"/>
      <c r="MV72" s="207"/>
      <c r="MW72" s="207"/>
      <c r="MX72" s="207"/>
      <c r="MY72" s="207"/>
      <c r="MZ72" s="207"/>
      <c r="NA72" s="207"/>
      <c r="NB72" s="207"/>
      <c r="NC72" s="207"/>
      <c r="ND72" s="207"/>
      <c r="NE72" s="207"/>
      <c r="NF72" s="207"/>
      <c r="NG72" s="207"/>
      <c r="NH72" s="207"/>
      <c r="NI72" s="207"/>
      <c r="NJ72" s="207"/>
      <c r="NK72" s="207"/>
      <c r="NL72" s="207"/>
      <c r="NM72" s="207"/>
      <c r="NN72" s="207"/>
      <c r="NO72" s="207"/>
      <c r="NP72" s="207"/>
      <c r="NQ72" s="207"/>
      <c r="NR72" s="207"/>
      <c r="NS72" s="207"/>
      <c r="NT72" s="207"/>
      <c r="NU72" s="207"/>
      <c r="NV72" s="207"/>
      <c r="NW72" s="207"/>
      <c r="NX72" s="207"/>
      <c r="NY72" s="207"/>
      <c r="NZ72" s="207"/>
      <c r="OA72" s="207"/>
      <c r="OB72" s="207"/>
      <c r="OC72" s="207"/>
      <c r="OD72" s="207"/>
      <c r="OE72" s="207"/>
      <c r="OF72" s="207"/>
      <c r="OG72" s="207"/>
      <c r="OH72" s="207"/>
      <c r="OI72" s="207"/>
      <c r="OJ72" s="207"/>
      <c r="OK72" s="207"/>
      <c r="OL72" s="207"/>
      <c r="OM72" s="207"/>
      <c r="ON72" s="207"/>
      <c r="OO72" s="207"/>
      <c r="OP72" s="207"/>
      <c r="OQ72" s="207"/>
      <c r="OR72" s="207"/>
      <c r="OS72" s="207"/>
      <c r="OT72" s="207"/>
      <c r="OU72" s="207"/>
      <c r="OV72" s="207"/>
      <c r="OW72" s="207"/>
      <c r="OX72" s="207"/>
      <c r="OY72" s="207"/>
      <c r="OZ72" s="207"/>
      <c r="PA72" s="207"/>
      <c r="PB72" s="207"/>
      <c r="PC72" s="207"/>
      <c r="PD72" s="207"/>
      <c r="PE72" s="207"/>
      <c r="PF72" s="207"/>
      <c r="PG72" s="207"/>
      <c r="PH72" s="207"/>
      <c r="PI72" s="207"/>
      <c r="PJ72" s="207"/>
      <c r="PK72" s="207"/>
      <c r="PL72" s="207"/>
      <c r="PM72" s="207"/>
      <c r="PN72" s="207"/>
      <c r="PO72" s="207"/>
      <c r="PP72" s="207"/>
      <c r="PQ72" s="207"/>
      <c r="PR72" s="207"/>
      <c r="PS72" s="207"/>
      <c r="PT72" s="207"/>
      <c r="PU72" s="207"/>
      <c r="PV72" s="207"/>
      <c r="PW72" s="207"/>
      <c r="PX72" s="207"/>
      <c r="PY72" s="207"/>
      <c r="PZ72" s="207"/>
      <c r="QA72" s="207"/>
      <c r="QB72" s="207"/>
      <c r="QC72" s="207"/>
      <c r="QD72" s="207"/>
      <c r="QE72" s="207"/>
      <c r="QF72" s="207"/>
      <c r="QG72" s="207"/>
      <c r="QH72" s="207"/>
      <c r="QI72" s="207"/>
      <c r="QJ72" s="207"/>
      <c r="QK72" s="207"/>
      <c r="QL72" s="207"/>
      <c r="QM72" s="207"/>
      <c r="QN72" s="207"/>
      <c r="QO72" s="207"/>
      <c r="QP72" s="207"/>
      <c r="QQ72" s="207"/>
      <c r="QR72" s="207"/>
      <c r="QS72" s="207"/>
      <c r="QT72" s="207"/>
      <c r="QU72" s="207"/>
      <c r="QV72" s="207"/>
      <c r="QW72" s="207"/>
      <c r="QX72" s="207"/>
      <c r="QY72" s="207"/>
      <c r="QZ72" s="207"/>
      <c r="RA72" s="207"/>
      <c r="RB72" s="207"/>
      <c r="RC72" s="207"/>
      <c r="RD72" s="207"/>
      <c r="RE72" s="207"/>
      <c r="RF72" s="207"/>
      <c r="RG72" s="207"/>
      <c r="RH72" s="207"/>
      <c r="RI72" s="207"/>
      <c r="RJ72" s="207"/>
      <c r="RK72" s="207"/>
      <c r="RL72" s="207"/>
      <c r="RM72" s="207"/>
      <c r="RN72" s="207"/>
      <c r="RO72" s="207"/>
      <c r="RP72" s="207"/>
      <c r="RQ72" s="207"/>
      <c r="RR72" s="207"/>
      <c r="RS72" s="207"/>
      <c r="RT72" s="207"/>
      <c r="RU72" s="207"/>
      <c r="RV72" s="207"/>
      <c r="RW72" s="207"/>
      <c r="RX72" s="207"/>
      <c r="RY72" s="207"/>
      <c r="RZ72" s="207"/>
      <c r="SA72" s="207"/>
      <c r="SB72" s="207"/>
      <c r="SC72" s="207"/>
      <c r="SD72" s="207"/>
      <c r="SE72" s="207"/>
      <c r="SF72" s="207"/>
      <c r="SG72" s="207"/>
      <c r="SH72" s="207"/>
      <c r="SI72" s="207"/>
      <c r="SJ72" s="207"/>
      <c r="SK72" s="207"/>
      <c r="SL72" s="207"/>
      <c r="SM72" s="207"/>
      <c r="SN72" s="207"/>
      <c r="SO72" s="207"/>
      <c r="SP72" s="207"/>
      <c r="SQ72" s="207"/>
      <c r="SR72" s="207"/>
      <c r="SS72" s="207"/>
      <c r="ST72" s="207"/>
      <c r="SU72" s="207"/>
      <c r="SV72" s="207"/>
      <c r="SW72" s="207"/>
      <c r="SX72" s="207"/>
      <c r="SY72" s="207"/>
      <c r="SZ72" s="207"/>
      <c r="TA72" s="207"/>
      <c r="TB72" s="207"/>
      <c r="TC72" s="207"/>
      <c r="TD72" s="207"/>
      <c r="TE72" s="207"/>
      <c r="TF72" s="207"/>
      <c r="TG72" s="207"/>
      <c r="TH72" s="207"/>
      <c r="TI72" s="207"/>
      <c r="TJ72" s="207"/>
      <c r="TK72" s="207"/>
      <c r="TL72" s="207"/>
      <c r="TM72" s="207"/>
      <c r="TN72" s="207"/>
      <c r="TO72" s="207"/>
      <c r="TP72" s="207"/>
      <c r="TQ72" s="207"/>
      <c r="TR72" s="207"/>
      <c r="TS72" s="207"/>
      <c r="TT72" s="207"/>
      <c r="TU72" s="207"/>
      <c r="TV72" s="207"/>
      <c r="TW72" s="207"/>
      <c r="TX72" s="207"/>
      <c r="TY72" s="207"/>
      <c r="TZ72" s="207"/>
      <c r="UA72" s="207"/>
      <c r="UB72" s="207"/>
      <c r="UC72" s="207"/>
      <c r="UD72" s="207"/>
      <c r="UE72" s="207"/>
      <c r="UF72" s="207"/>
      <c r="UG72" s="207"/>
      <c r="UH72" s="207"/>
      <c r="UI72" s="207"/>
      <c r="UJ72" s="207"/>
      <c r="UK72" s="207"/>
      <c r="UL72" s="207"/>
      <c r="UM72" s="207"/>
      <c r="UN72" s="207"/>
      <c r="UO72" s="207"/>
      <c r="UP72" s="207"/>
      <c r="UQ72" s="207"/>
      <c r="UR72" s="207"/>
      <c r="US72" s="207"/>
      <c r="UT72" s="207"/>
      <c r="UU72" s="207"/>
      <c r="UV72" s="207"/>
      <c r="UW72" s="207"/>
      <c r="UX72" s="207"/>
      <c r="UY72" s="207"/>
      <c r="UZ72" s="207"/>
      <c r="VA72" s="207"/>
      <c r="VB72" s="207"/>
      <c r="VC72" s="207"/>
      <c r="VD72" s="207"/>
      <c r="VE72" s="207"/>
      <c r="VF72" s="207"/>
      <c r="VG72" s="207"/>
      <c r="VH72" s="207"/>
      <c r="VI72" s="207"/>
      <c r="VJ72" s="207"/>
      <c r="VK72" s="207"/>
      <c r="VL72" s="207"/>
      <c r="VM72" s="207"/>
      <c r="VN72" s="207"/>
      <c r="VO72" s="207"/>
      <c r="VP72" s="207"/>
      <c r="VQ72" s="207"/>
      <c r="VR72" s="207"/>
      <c r="VS72" s="207"/>
      <c r="VT72" s="207"/>
      <c r="VU72" s="207"/>
      <c r="VV72" s="207"/>
      <c r="VW72" s="207"/>
      <c r="VX72" s="207"/>
      <c r="VY72" s="207"/>
      <c r="VZ72" s="207"/>
      <c r="WA72" s="207"/>
      <c r="WB72" s="207"/>
      <c r="WC72" s="207"/>
      <c r="WD72" s="207"/>
      <c r="WE72" s="207"/>
      <c r="WF72" s="207"/>
      <c r="WG72" s="207"/>
      <c r="WH72" s="207"/>
      <c r="WI72" s="207"/>
      <c r="WJ72" s="207"/>
      <c r="WK72" s="207"/>
      <c r="WL72" s="207"/>
      <c r="WM72" s="207"/>
      <c r="WN72" s="207"/>
      <c r="WO72" s="207"/>
      <c r="WP72" s="207"/>
      <c r="WQ72" s="207"/>
      <c r="WR72" s="207"/>
      <c r="WS72" s="207"/>
      <c r="WT72" s="207"/>
      <c r="WU72" s="207"/>
      <c r="WV72" s="207"/>
      <c r="WW72" s="207"/>
      <c r="WX72" s="207"/>
      <c r="WY72" s="207"/>
      <c r="WZ72" s="207"/>
      <c r="XA72" s="207"/>
      <c r="XB72" s="207"/>
      <c r="XC72" s="207"/>
      <c r="XD72" s="207"/>
      <c r="XE72" s="207"/>
      <c r="XF72" s="207"/>
      <c r="XG72" s="207"/>
      <c r="XH72" s="207"/>
      <c r="XI72" s="207"/>
      <c r="XJ72" s="207"/>
      <c r="XK72" s="207"/>
      <c r="XL72" s="207"/>
      <c r="XM72" s="207"/>
      <c r="XN72" s="207"/>
      <c r="XO72" s="207"/>
      <c r="XP72" s="207"/>
      <c r="XQ72" s="207"/>
      <c r="XR72" s="207"/>
      <c r="XS72" s="207"/>
      <c r="XT72" s="207"/>
      <c r="XU72" s="207"/>
      <c r="XV72" s="207"/>
      <c r="XW72" s="207"/>
      <c r="XX72" s="207"/>
      <c r="XY72" s="207"/>
      <c r="XZ72" s="207"/>
      <c r="YA72" s="207"/>
      <c r="YB72" s="207"/>
      <c r="YC72" s="207"/>
      <c r="YD72" s="207"/>
      <c r="YE72" s="207"/>
      <c r="YF72" s="207"/>
      <c r="YG72" s="207"/>
      <c r="YH72" s="207"/>
      <c r="YI72" s="207"/>
      <c r="YJ72" s="207"/>
      <c r="YK72" s="207"/>
      <c r="YL72" s="207"/>
      <c r="YM72" s="207"/>
      <c r="YN72" s="207"/>
      <c r="YO72" s="207"/>
      <c r="YP72" s="207"/>
      <c r="YQ72" s="207"/>
      <c r="YR72" s="207"/>
      <c r="YS72" s="207"/>
      <c r="YT72" s="207"/>
      <c r="YU72" s="207"/>
      <c r="YV72" s="207"/>
      <c r="YW72" s="207"/>
      <c r="YX72" s="207"/>
      <c r="YY72" s="207"/>
      <c r="YZ72" s="207"/>
      <c r="ZA72" s="207"/>
      <c r="ZB72" s="207"/>
      <c r="ZC72" s="207"/>
      <c r="ZD72" s="207"/>
      <c r="ZE72" s="207"/>
      <c r="ZF72" s="207"/>
      <c r="ZG72" s="207"/>
      <c r="ZH72" s="207"/>
      <c r="ZI72" s="207"/>
      <c r="ZJ72" s="207"/>
      <c r="ZK72" s="207"/>
      <c r="ZL72" s="207"/>
      <c r="ZM72" s="207"/>
      <c r="ZN72" s="207"/>
      <c r="ZO72" s="207"/>
      <c r="ZP72" s="207"/>
      <c r="ZQ72" s="207"/>
      <c r="ZR72" s="207"/>
      <c r="ZS72" s="207"/>
      <c r="ZT72" s="207"/>
      <c r="ZU72" s="207"/>
      <c r="ZV72" s="207"/>
      <c r="ZW72" s="207"/>
      <c r="ZX72" s="207"/>
      <c r="ZY72" s="207"/>
      <c r="ZZ72" s="207"/>
      <c r="AAA72" s="207"/>
      <c r="AAB72" s="207"/>
      <c r="AAC72" s="198"/>
    </row>
    <row r="73" spans="1:705" ht="15" hidden="1" outlineLevel="1" x14ac:dyDescent="0.25">
      <c r="A73" s="82" t="s">
        <v>271</v>
      </c>
      <c r="B73" s="82" t="s">
        <v>4</v>
      </c>
      <c r="C73" s="137">
        <v>2522.84</v>
      </c>
      <c r="D73" s="83" t="s">
        <v>324</v>
      </c>
      <c r="E73" s="130">
        <v>652.10738925075202</v>
      </c>
      <c r="F73" s="67" t="s">
        <v>15</v>
      </c>
      <c r="G73" s="67">
        <v>19</v>
      </c>
      <c r="H73" s="121"/>
      <c r="I73" s="84" t="s">
        <v>259</v>
      </c>
      <c r="J73" s="67" t="s">
        <v>279</v>
      </c>
      <c r="K73" s="82" t="s">
        <v>322</v>
      </c>
      <c r="L73" s="67" t="s">
        <v>257</v>
      </c>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174">
        <f t="shared" ref="EX73:EX77" si="851">SUM(M76:EW76)</f>
        <v>0</v>
      </c>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82"/>
      <c r="GF73" s="82"/>
      <c r="GG73" s="82"/>
      <c r="GH73" s="181">
        <f t="shared" ref="GH73:GH77" si="852">SUM(EY73:GG73)</f>
        <v>0</v>
      </c>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242">
        <f t="shared" ref="HR73:HR77" si="853">SUM(GI73:HQ73)</f>
        <v>0</v>
      </c>
      <c r="HS73" s="247">
        <v>0</v>
      </c>
    </row>
    <row r="74" spans="1:705" ht="15" hidden="1" outlineLevel="1" x14ac:dyDescent="0.25">
      <c r="A74" s="82" t="s">
        <v>271</v>
      </c>
      <c r="B74" s="82" t="s">
        <v>4</v>
      </c>
      <c r="C74" s="137">
        <v>2778.58</v>
      </c>
      <c r="D74" s="83" t="s">
        <v>324</v>
      </c>
      <c r="E74" s="130">
        <v>135.194856173125</v>
      </c>
      <c r="F74" s="67" t="s">
        <v>15</v>
      </c>
      <c r="G74" s="67">
        <v>19</v>
      </c>
      <c r="H74" s="121"/>
      <c r="I74" s="84" t="s">
        <v>378</v>
      </c>
      <c r="J74" s="67" t="s">
        <v>279</v>
      </c>
      <c r="K74" s="82" t="s">
        <v>322</v>
      </c>
      <c r="L74" s="67" t="s">
        <v>323</v>
      </c>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174">
        <f t="shared" si="851"/>
        <v>0</v>
      </c>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82"/>
      <c r="GF74" s="82"/>
      <c r="GG74" s="82"/>
      <c r="GH74" s="181">
        <f t="shared" si="852"/>
        <v>0</v>
      </c>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242">
        <f t="shared" si="853"/>
        <v>0</v>
      </c>
      <c r="HS74" s="247">
        <v>0</v>
      </c>
    </row>
    <row r="75" spans="1:705" ht="15" hidden="1" outlineLevel="1" x14ac:dyDescent="0.25">
      <c r="A75" s="82" t="s">
        <v>271</v>
      </c>
      <c r="B75" s="82" t="s">
        <v>4</v>
      </c>
      <c r="C75" s="137">
        <v>704.98</v>
      </c>
      <c r="D75" s="83" t="s">
        <v>324</v>
      </c>
      <c r="E75" s="130">
        <v>230.80828328572301</v>
      </c>
      <c r="F75" s="67" t="s">
        <v>15</v>
      </c>
      <c r="G75" s="67">
        <v>19</v>
      </c>
      <c r="H75" s="121"/>
      <c r="I75" s="84" t="s">
        <v>379</v>
      </c>
      <c r="J75" s="67" t="s">
        <v>279</v>
      </c>
      <c r="K75" s="82" t="s">
        <v>322</v>
      </c>
      <c r="L75" s="67" t="s">
        <v>351</v>
      </c>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174">
        <f t="shared" si="851"/>
        <v>0</v>
      </c>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82"/>
      <c r="GF75" s="82"/>
      <c r="GG75" s="82"/>
      <c r="GH75" s="181">
        <f t="shared" si="852"/>
        <v>0</v>
      </c>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242">
        <f t="shared" si="853"/>
        <v>0</v>
      </c>
      <c r="HS75" s="247">
        <v>0</v>
      </c>
    </row>
    <row r="76" spans="1:705" ht="15" hidden="1" outlineLevel="1" x14ac:dyDescent="0.25">
      <c r="A76" s="82" t="s">
        <v>271</v>
      </c>
      <c r="B76" s="143" t="s">
        <v>4</v>
      </c>
      <c r="C76" s="137">
        <v>344.78</v>
      </c>
      <c r="D76" s="83" t="s">
        <v>324</v>
      </c>
      <c r="E76" s="130">
        <v>1179.26879381863</v>
      </c>
      <c r="F76" s="67">
        <v>1</v>
      </c>
      <c r="G76" s="67">
        <v>19</v>
      </c>
      <c r="H76" s="121"/>
      <c r="I76" s="128" t="s">
        <v>380</v>
      </c>
      <c r="J76" s="67" t="s">
        <v>279</v>
      </c>
      <c r="K76" s="82" t="s">
        <v>330</v>
      </c>
      <c r="L76" s="67" t="s">
        <v>331</v>
      </c>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174">
        <f t="shared" si="851"/>
        <v>0</v>
      </c>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82"/>
      <c r="GF76" s="82"/>
      <c r="GG76" s="82"/>
      <c r="GH76" s="181">
        <f t="shared" si="852"/>
        <v>0</v>
      </c>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242">
        <f t="shared" si="853"/>
        <v>0</v>
      </c>
      <c r="HS76" s="247">
        <v>0</v>
      </c>
    </row>
    <row r="77" spans="1:705" ht="15" hidden="1" outlineLevel="1" x14ac:dyDescent="0.25">
      <c r="A77" s="82" t="s">
        <v>271</v>
      </c>
      <c r="B77" s="143" t="s">
        <v>4</v>
      </c>
      <c r="C77" s="137">
        <v>344.78</v>
      </c>
      <c r="D77" s="83" t="s">
        <v>324</v>
      </c>
      <c r="E77" s="130">
        <v>1179.26879381863</v>
      </c>
      <c r="F77" s="67">
        <v>1</v>
      </c>
      <c r="G77" s="67">
        <v>19</v>
      </c>
      <c r="H77" s="121"/>
      <c r="I77" s="128" t="s">
        <v>381</v>
      </c>
      <c r="J77" s="67" t="s">
        <v>279</v>
      </c>
      <c r="K77" s="82" t="s">
        <v>330</v>
      </c>
      <c r="L77" s="67" t="s">
        <v>331</v>
      </c>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174">
        <f t="shared" si="851"/>
        <v>0</v>
      </c>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181">
        <f t="shared" si="852"/>
        <v>0</v>
      </c>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242">
        <f t="shared" si="853"/>
        <v>0</v>
      </c>
      <c r="HS77" s="247">
        <v>0</v>
      </c>
    </row>
    <row r="78" spans="1:705" s="78" customFormat="1" ht="15" hidden="1" collapsed="1" x14ac:dyDescent="0.25">
      <c r="A78" s="76" t="s">
        <v>271</v>
      </c>
      <c r="B78" s="76" t="s">
        <v>258</v>
      </c>
      <c r="C78" s="100"/>
      <c r="D78" s="100"/>
      <c r="E78" s="77"/>
      <c r="F78" s="95"/>
      <c r="G78" s="95"/>
      <c r="H78" s="77"/>
      <c r="I78" s="78" t="s">
        <v>382</v>
      </c>
      <c r="J78" s="95"/>
      <c r="K78" s="76"/>
      <c r="L78" s="95"/>
      <c r="M78" s="80">
        <f>SUM(M79:M81)</f>
        <v>0</v>
      </c>
      <c r="N78" s="80">
        <f t="shared" ref="N78:BY78" si="854">SUM(N79:N81)</f>
        <v>0</v>
      </c>
      <c r="O78" s="80">
        <f t="shared" si="854"/>
        <v>0</v>
      </c>
      <c r="P78" s="80">
        <f t="shared" si="854"/>
        <v>0</v>
      </c>
      <c r="Q78" s="80">
        <f t="shared" si="854"/>
        <v>0</v>
      </c>
      <c r="R78" s="80">
        <f t="shared" si="854"/>
        <v>0</v>
      </c>
      <c r="S78" s="80">
        <f t="shared" si="854"/>
        <v>0</v>
      </c>
      <c r="T78" s="80">
        <f t="shared" si="854"/>
        <v>0</v>
      </c>
      <c r="U78" s="80">
        <f t="shared" si="854"/>
        <v>0</v>
      </c>
      <c r="V78" s="80">
        <f t="shared" si="854"/>
        <v>0</v>
      </c>
      <c r="W78" s="80">
        <f t="shared" si="854"/>
        <v>0</v>
      </c>
      <c r="X78" s="80">
        <f t="shared" si="854"/>
        <v>0</v>
      </c>
      <c r="Y78" s="80">
        <f t="shared" si="854"/>
        <v>0</v>
      </c>
      <c r="Z78" s="80">
        <f t="shared" si="854"/>
        <v>0</v>
      </c>
      <c r="AA78" s="80">
        <f t="shared" si="854"/>
        <v>0</v>
      </c>
      <c r="AB78" s="80">
        <f t="shared" si="854"/>
        <v>0</v>
      </c>
      <c r="AC78" s="80">
        <f t="shared" si="854"/>
        <v>0</v>
      </c>
      <c r="AD78" s="80">
        <f t="shared" si="854"/>
        <v>0</v>
      </c>
      <c r="AE78" s="80">
        <f t="shared" si="854"/>
        <v>0</v>
      </c>
      <c r="AF78" s="80">
        <f t="shared" si="854"/>
        <v>0</v>
      </c>
      <c r="AG78" s="80">
        <f t="shared" si="854"/>
        <v>0</v>
      </c>
      <c r="AH78" s="80">
        <f t="shared" si="854"/>
        <v>0</v>
      </c>
      <c r="AI78" s="80">
        <f t="shared" si="854"/>
        <v>0</v>
      </c>
      <c r="AJ78" s="80">
        <f t="shared" si="854"/>
        <v>0</v>
      </c>
      <c r="AK78" s="80">
        <f t="shared" si="854"/>
        <v>0</v>
      </c>
      <c r="AL78" s="80">
        <f t="shared" si="854"/>
        <v>0</v>
      </c>
      <c r="AM78" s="80">
        <f t="shared" si="854"/>
        <v>0</v>
      </c>
      <c r="AN78" s="80">
        <f t="shared" si="854"/>
        <v>0</v>
      </c>
      <c r="AO78" s="80">
        <f t="shared" si="854"/>
        <v>0</v>
      </c>
      <c r="AP78" s="80">
        <f t="shared" si="854"/>
        <v>0</v>
      </c>
      <c r="AQ78" s="80">
        <f t="shared" si="854"/>
        <v>0</v>
      </c>
      <c r="AR78" s="80">
        <f t="shared" si="854"/>
        <v>0</v>
      </c>
      <c r="AS78" s="80">
        <f t="shared" si="854"/>
        <v>0</v>
      </c>
      <c r="AT78" s="80">
        <f t="shared" si="854"/>
        <v>0</v>
      </c>
      <c r="AU78" s="80">
        <f t="shared" si="854"/>
        <v>0</v>
      </c>
      <c r="AV78" s="80">
        <f t="shared" si="854"/>
        <v>0</v>
      </c>
      <c r="AW78" s="80">
        <f t="shared" si="854"/>
        <v>0</v>
      </c>
      <c r="AX78" s="80">
        <f t="shared" si="854"/>
        <v>0</v>
      </c>
      <c r="AY78" s="80">
        <f t="shared" si="854"/>
        <v>0</v>
      </c>
      <c r="AZ78" s="80">
        <f t="shared" si="854"/>
        <v>0</v>
      </c>
      <c r="BA78" s="80">
        <f t="shared" si="854"/>
        <v>0</v>
      </c>
      <c r="BB78" s="80">
        <f t="shared" si="854"/>
        <v>0</v>
      </c>
      <c r="BC78" s="80">
        <f t="shared" si="854"/>
        <v>0</v>
      </c>
      <c r="BD78" s="80">
        <f t="shared" si="854"/>
        <v>0</v>
      </c>
      <c r="BE78" s="80">
        <f t="shared" si="854"/>
        <v>0</v>
      </c>
      <c r="BF78" s="80">
        <f t="shared" si="854"/>
        <v>0</v>
      </c>
      <c r="BG78" s="80">
        <f t="shared" si="854"/>
        <v>0</v>
      </c>
      <c r="BH78" s="80">
        <f t="shared" si="854"/>
        <v>0</v>
      </c>
      <c r="BI78" s="80">
        <f t="shared" si="854"/>
        <v>0</v>
      </c>
      <c r="BJ78" s="80">
        <f t="shared" si="854"/>
        <v>0</v>
      </c>
      <c r="BK78" s="80">
        <f t="shared" si="854"/>
        <v>0</v>
      </c>
      <c r="BL78" s="80">
        <f t="shared" si="854"/>
        <v>0</v>
      </c>
      <c r="BM78" s="80">
        <f t="shared" si="854"/>
        <v>0</v>
      </c>
      <c r="BN78" s="80">
        <f t="shared" si="854"/>
        <v>0</v>
      </c>
      <c r="BO78" s="80">
        <f t="shared" si="854"/>
        <v>0</v>
      </c>
      <c r="BP78" s="80">
        <f t="shared" si="854"/>
        <v>0</v>
      </c>
      <c r="BQ78" s="80">
        <f t="shared" si="854"/>
        <v>0</v>
      </c>
      <c r="BR78" s="80">
        <f t="shared" si="854"/>
        <v>0</v>
      </c>
      <c r="BS78" s="80">
        <f t="shared" si="854"/>
        <v>0</v>
      </c>
      <c r="BT78" s="80">
        <f t="shared" si="854"/>
        <v>0</v>
      </c>
      <c r="BU78" s="80">
        <f t="shared" si="854"/>
        <v>0</v>
      </c>
      <c r="BV78" s="80">
        <f t="shared" si="854"/>
        <v>0</v>
      </c>
      <c r="BW78" s="80">
        <f t="shared" si="854"/>
        <v>0</v>
      </c>
      <c r="BX78" s="80">
        <f t="shared" si="854"/>
        <v>0</v>
      </c>
      <c r="BY78" s="80">
        <f t="shared" si="854"/>
        <v>0</v>
      </c>
      <c r="BZ78" s="80">
        <f t="shared" ref="BZ78:EK78" si="855">SUM(BZ79:BZ81)</f>
        <v>0</v>
      </c>
      <c r="CA78" s="80">
        <f t="shared" si="855"/>
        <v>0</v>
      </c>
      <c r="CB78" s="80">
        <f t="shared" si="855"/>
        <v>0</v>
      </c>
      <c r="CC78" s="80">
        <f t="shared" si="855"/>
        <v>0</v>
      </c>
      <c r="CD78" s="80">
        <f t="shared" si="855"/>
        <v>0</v>
      </c>
      <c r="CE78" s="80">
        <f t="shared" si="855"/>
        <v>0</v>
      </c>
      <c r="CF78" s="80">
        <f t="shared" si="855"/>
        <v>0</v>
      </c>
      <c r="CG78" s="80">
        <f t="shared" si="855"/>
        <v>0</v>
      </c>
      <c r="CH78" s="80">
        <f t="shared" si="855"/>
        <v>0</v>
      </c>
      <c r="CI78" s="80">
        <f t="shared" si="855"/>
        <v>0</v>
      </c>
      <c r="CJ78" s="80">
        <f t="shared" si="855"/>
        <v>0</v>
      </c>
      <c r="CK78" s="80">
        <f t="shared" si="855"/>
        <v>0</v>
      </c>
      <c r="CL78" s="80">
        <f t="shared" si="855"/>
        <v>0</v>
      </c>
      <c r="CM78" s="80">
        <f t="shared" si="855"/>
        <v>0</v>
      </c>
      <c r="CN78" s="80">
        <f t="shared" si="855"/>
        <v>0</v>
      </c>
      <c r="CO78" s="80">
        <f t="shared" si="855"/>
        <v>0</v>
      </c>
      <c r="CP78" s="80">
        <f t="shared" si="855"/>
        <v>0</v>
      </c>
      <c r="CQ78" s="80">
        <f t="shared" si="855"/>
        <v>0</v>
      </c>
      <c r="CR78" s="80">
        <f t="shared" si="855"/>
        <v>0</v>
      </c>
      <c r="CS78" s="80">
        <f t="shared" si="855"/>
        <v>0</v>
      </c>
      <c r="CT78" s="80">
        <f t="shared" si="855"/>
        <v>0</v>
      </c>
      <c r="CU78" s="80">
        <f t="shared" si="855"/>
        <v>0</v>
      </c>
      <c r="CV78" s="80">
        <f t="shared" si="855"/>
        <v>0</v>
      </c>
      <c r="CW78" s="80">
        <f t="shared" si="855"/>
        <v>0</v>
      </c>
      <c r="CX78" s="80">
        <f t="shared" si="855"/>
        <v>0</v>
      </c>
      <c r="CY78" s="80">
        <f t="shared" si="855"/>
        <v>0</v>
      </c>
      <c r="CZ78" s="80">
        <f t="shared" si="855"/>
        <v>0</v>
      </c>
      <c r="DA78" s="80">
        <f t="shared" si="855"/>
        <v>0</v>
      </c>
      <c r="DB78" s="80">
        <f t="shared" si="855"/>
        <v>0</v>
      </c>
      <c r="DC78" s="80">
        <f t="shared" si="855"/>
        <v>0</v>
      </c>
      <c r="DD78" s="80">
        <f t="shared" si="855"/>
        <v>0</v>
      </c>
      <c r="DE78" s="80">
        <f t="shared" si="855"/>
        <v>0</v>
      </c>
      <c r="DF78" s="80">
        <f t="shared" si="855"/>
        <v>0</v>
      </c>
      <c r="DG78" s="80">
        <f t="shared" si="855"/>
        <v>0</v>
      </c>
      <c r="DH78" s="80">
        <f t="shared" si="855"/>
        <v>0</v>
      </c>
      <c r="DI78" s="80">
        <f t="shared" si="855"/>
        <v>0</v>
      </c>
      <c r="DJ78" s="80">
        <f t="shared" si="855"/>
        <v>0</v>
      </c>
      <c r="DK78" s="80">
        <f t="shared" si="855"/>
        <v>0</v>
      </c>
      <c r="DL78" s="80">
        <f t="shared" si="855"/>
        <v>0</v>
      </c>
      <c r="DM78" s="80">
        <f t="shared" si="855"/>
        <v>0</v>
      </c>
      <c r="DN78" s="80">
        <f t="shared" si="855"/>
        <v>0</v>
      </c>
      <c r="DO78" s="80">
        <f t="shared" si="855"/>
        <v>0</v>
      </c>
      <c r="DP78" s="80">
        <f t="shared" si="855"/>
        <v>0</v>
      </c>
      <c r="DQ78" s="80">
        <f t="shared" si="855"/>
        <v>0</v>
      </c>
      <c r="DR78" s="80">
        <f t="shared" si="855"/>
        <v>0</v>
      </c>
      <c r="DS78" s="80">
        <f t="shared" si="855"/>
        <v>0</v>
      </c>
      <c r="DT78" s="80">
        <f t="shared" si="855"/>
        <v>0</v>
      </c>
      <c r="DU78" s="80">
        <f t="shared" si="855"/>
        <v>0</v>
      </c>
      <c r="DV78" s="80">
        <f t="shared" si="855"/>
        <v>0</v>
      </c>
      <c r="DW78" s="80">
        <f t="shared" si="855"/>
        <v>0</v>
      </c>
      <c r="DX78" s="80">
        <f t="shared" si="855"/>
        <v>0</v>
      </c>
      <c r="DY78" s="80">
        <f t="shared" si="855"/>
        <v>0</v>
      </c>
      <c r="DZ78" s="80">
        <f t="shared" si="855"/>
        <v>0</v>
      </c>
      <c r="EA78" s="80">
        <f t="shared" si="855"/>
        <v>0</v>
      </c>
      <c r="EB78" s="80">
        <f t="shared" si="855"/>
        <v>0</v>
      </c>
      <c r="EC78" s="80">
        <f t="shared" si="855"/>
        <v>0</v>
      </c>
      <c r="ED78" s="80">
        <f t="shared" si="855"/>
        <v>0</v>
      </c>
      <c r="EE78" s="80">
        <f t="shared" si="855"/>
        <v>0</v>
      </c>
      <c r="EF78" s="80">
        <f t="shared" si="855"/>
        <v>0</v>
      </c>
      <c r="EG78" s="80">
        <f t="shared" si="855"/>
        <v>0</v>
      </c>
      <c r="EH78" s="80">
        <f t="shared" si="855"/>
        <v>0</v>
      </c>
      <c r="EI78" s="80">
        <f t="shared" si="855"/>
        <v>0</v>
      </c>
      <c r="EJ78" s="80">
        <f t="shared" si="855"/>
        <v>0</v>
      </c>
      <c r="EK78" s="80">
        <f t="shared" si="855"/>
        <v>0</v>
      </c>
      <c r="EL78" s="80">
        <f t="shared" ref="EL78:EX78" si="856">SUM(EL79:EL81)</f>
        <v>0</v>
      </c>
      <c r="EM78" s="80">
        <f t="shared" si="856"/>
        <v>0</v>
      </c>
      <c r="EN78" s="80">
        <f t="shared" si="856"/>
        <v>0</v>
      </c>
      <c r="EO78" s="80">
        <f t="shared" si="856"/>
        <v>0</v>
      </c>
      <c r="EP78" s="80">
        <f t="shared" si="856"/>
        <v>0</v>
      </c>
      <c r="EQ78" s="80">
        <f t="shared" si="856"/>
        <v>0</v>
      </c>
      <c r="ER78" s="80">
        <f t="shared" si="856"/>
        <v>0</v>
      </c>
      <c r="ES78" s="80">
        <f t="shared" si="856"/>
        <v>0</v>
      </c>
      <c r="ET78" s="80">
        <f t="shared" si="856"/>
        <v>0</v>
      </c>
      <c r="EU78" s="80">
        <f t="shared" si="856"/>
        <v>0</v>
      </c>
      <c r="EV78" s="80">
        <f t="shared" si="856"/>
        <v>0</v>
      </c>
      <c r="EW78" s="80">
        <f t="shared" si="856"/>
        <v>0</v>
      </c>
      <c r="EX78" s="80">
        <f t="shared" si="856"/>
        <v>0</v>
      </c>
      <c r="EY78" s="80">
        <f t="shared" ref="EY78" si="857">SUM(EY79:EY81)</f>
        <v>0</v>
      </c>
      <c r="EZ78" s="80">
        <f t="shared" ref="EZ78" si="858">SUM(EZ79:EZ81)</f>
        <v>0</v>
      </c>
      <c r="FA78" s="80">
        <f t="shared" ref="FA78" si="859">SUM(FA79:FA81)</f>
        <v>0</v>
      </c>
      <c r="FB78" s="80">
        <f t="shared" ref="FB78" si="860">SUM(FB79:FB81)</f>
        <v>0</v>
      </c>
      <c r="FC78" s="80">
        <f t="shared" ref="FC78" si="861">SUM(FC79:FC81)</f>
        <v>0</v>
      </c>
      <c r="FD78" s="80">
        <f t="shared" ref="FD78" si="862">SUM(FD79:FD81)</f>
        <v>0</v>
      </c>
      <c r="FE78" s="80">
        <f t="shared" ref="FE78" si="863">SUM(FE79:FE81)</f>
        <v>0</v>
      </c>
      <c r="FF78" s="80">
        <f t="shared" ref="FF78" si="864">SUM(FF79:FF81)</f>
        <v>0</v>
      </c>
      <c r="FG78" s="80">
        <f t="shared" ref="FG78" si="865">SUM(FG79:FG81)</f>
        <v>0</v>
      </c>
      <c r="FH78" s="80">
        <f t="shared" ref="FH78" si="866">SUM(FH79:FH81)</f>
        <v>0</v>
      </c>
      <c r="FI78" s="80">
        <f t="shared" ref="FI78" si="867">SUM(FI79:FI81)</f>
        <v>0</v>
      </c>
      <c r="FJ78" s="80">
        <f t="shared" ref="FJ78" si="868">SUM(FJ79:FJ81)</f>
        <v>0</v>
      </c>
      <c r="FK78" s="80">
        <f t="shared" ref="FK78" si="869">SUM(FK79:FK81)</f>
        <v>0</v>
      </c>
      <c r="FL78" s="80">
        <f t="shared" ref="FL78" si="870">SUM(FL79:FL81)</f>
        <v>0</v>
      </c>
      <c r="FM78" s="80">
        <f t="shared" ref="FM78" si="871">SUM(FM79:FM81)</f>
        <v>0</v>
      </c>
      <c r="FN78" s="80">
        <f t="shared" ref="FN78" si="872">SUM(FN79:FN81)</f>
        <v>0</v>
      </c>
      <c r="FO78" s="80">
        <f t="shared" ref="FO78" si="873">SUM(FO79:FO81)</f>
        <v>0</v>
      </c>
      <c r="FP78" s="80">
        <f t="shared" ref="FP78" si="874">SUM(FP79:FP81)</f>
        <v>0</v>
      </c>
      <c r="FQ78" s="80">
        <f t="shared" ref="FQ78" si="875">SUM(FQ79:FQ81)</f>
        <v>0</v>
      </c>
      <c r="FR78" s="80">
        <f t="shared" ref="FR78" si="876">SUM(FR79:FR81)</f>
        <v>0</v>
      </c>
      <c r="FS78" s="80">
        <f t="shared" ref="FS78" si="877">SUM(FS79:FS81)</f>
        <v>0</v>
      </c>
      <c r="FT78" s="80">
        <f t="shared" ref="FT78" si="878">SUM(FT79:FT81)</f>
        <v>0</v>
      </c>
      <c r="FU78" s="80">
        <f t="shared" ref="FU78" si="879">SUM(FU79:FU81)</f>
        <v>0</v>
      </c>
      <c r="FV78" s="80">
        <f t="shared" ref="FV78" si="880">SUM(FV79:FV81)</f>
        <v>0</v>
      </c>
      <c r="FW78" s="80">
        <f t="shared" ref="FW78" si="881">SUM(FW79:FW81)</f>
        <v>0</v>
      </c>
      <c r="FX78" s="80">
        <f t="shared" ref="FX78" si="882">SUM(FX79:FX81)</f>
        <v>0</v>
      </c>
      <c r="FY78" s="80">
        <f t="shared" ref="FY78" si="883">SUM(FY79:FY81)</f>
        <v>0</v>
      </c>
      <c r="FZ78" s="80">
        <f t="shared" ref="FZ78" si="884">SUM(FZ79:FZ81)</f>
        <v>0</v>
      </c>
      <c r="GA78" s="80">
        <f t="shared" ref="GA78" si="885">SUM(GA79:GA81)</f>
        <v>0</v>
      </c>
      <c r="GB78" s="80">
        <f t="shared" ref="GB78" si="886">SUM(GB79:GB81)</f>
        <v>0</v>
      </c>
      <c r="GC78" s="80">
        <f t="shared" ref="GC78" si="887">SUM(GC79:GC81)</f>
        <v>0</v>
      </c>
      <c r="GD78" s="80">
        <f t="shared" ref="GD78" si="888">SUM(GD79:GD81)</f>
        <v>0</v>
      </c>
      <c r="GE78" s="80">
        <f t="shared" ref="GE78" si="889">SUM(GE79:GE81)</f>
        <v>0</v>
      </c>
      <c r="GF78" s="80">
        <f t="shared" ref="GF78" si="890">SUM(GF79:GF81)</f>
        <v>0</v>
      </c>
      <c r="GG78" s="80">
        <f t="shared" ref="GG78:GH78" si="891">SUM(GG79:GG81)</f>
        <v>0</v>
      </c>
      <c r="GH78" s="80">
        <f t="shared" si="891"/>
        <v>0</v>
      </c>
      <c r="GI78" s="80">
        <f t="shared" ref="GI78" si="892">SUM(GI79:GI81)</f>
        <v>0</v>
      </c>
      <c r="GJ78" s="80">
        <f t="shared" ref="GJ78" si="893">SUM(GJ79:GJ81)</f>
        <v>0</v>
      </c>
      <c r="GK78" s="80">
        <f t="shared" ref="GK78" si="894">SUM(GK79:GK81)</f>
        <v>0</v>
      </c>
      <c r="GL78" s="80">
        <f t="shared" ref="GL78" si="895">SUM(GL79:GL81)</f>
        <v>0</v>
      </c>
      <c r="GM78" s="80">
        <f t="shared" ref="GM78" si="896">SUM(GM79:GM81)</f>
        <v>0</v>
      </c>
      <c r="GN78" s="80">
        <f t="shared" ref="GN78" si="897">SUM(GN79:GN81)</f>
        <v>0</v>
      </c>
      <c r="GO78" s="80">
        <f t="shared" ref="GO78" si="898">SUM(GO79:GO81)</f>
        <v>0</v>
      </c>
      <c r="GP78" s="80">
        <f t="shared" ref="GP78" si="899">SUM(GP79:GP81)</f>
        <v>0</v>
      </c>
      <c r="GQ78" s="80">
        <f t="shared" ref="GQ78" si="900">SUM(GQ79:GQ81)</f>
        <v>0</v>
      </c>
      <c r="GR78" s="80">
        <f t="shared" ref="GR78" si="901">SUM(GR79:GR81)</f>
        <v>0</v>
      </c>
      <c r="GS78" s="80">
        <f t="shared" ref="GS78" si="902">SUM(GS79:GS81)</f>
        <v>0</v>
      </c>
      <c r="GT78" s="80">
        <f t="shared" ref="GT78" si="903">SUM(GT79:GT81)</f>
        <v>0</v>
      </c>
      <c r="GU78" s="80">
        <f t="shared" ref="GU78" si="904">SUM(GU79:GU81)</f>
        <v>0</v>
      </c>
      <c r="GV78" s="80">
        <f t="shared" ref="GV78" si="905">SUM(GV79:GV81)</f>
        <v>0</v>
      </c>
      <c r="GW78" s="80">
        <f t="shared" ref="GW78" si="906">SUM(GW79:GW81)</f>
        <v>0</v>
      </c>
      <c r="GX78" s="80">
        <f t="shared" ref="GX78" si="907">SUM(GX79:GX81)</f>
        <v>0</v>
      </c>
      <c r="GY78" s="80">
        <f t="shared" ref="GY78" si="908">SUM(GY79:GY81)</f>
        <v>0</v>
      </c>
      <c r="GZ78" s="80">
        <f t="shared" ref="GZ78" si="909">SUM(GZ79:GZ81)</f>
        <v>0</v>
      </c>
      <c r="HA78" s="80">
        <f t="shared" ref="HA78" si="910">SUM(HA79:HA81)</f>
        <v>0</v>
      </c>
      <c r="HB78" s="80">
        <f t="shared" ref="HB78" si="911">SUM(HB79:HB81)</f>
        <v>0</v>
      </c>
      <c r="HC78" s="80">
        <f t="shared" ref="HC78" si="912">SUM(HC79:HC81)</f>
        <v>0</v>
      </c>
      <c r="HD78" s="80">
        <f t="shared" ref="HD78" si="913">SUM(HD79:HD81)</f>
        <v>0</v>
      </c>
      <c r="HE78" s="80">
        <f t="shared" ref="HE78" si="914">SUM(HE79:HE81)</f>
        <v>0</v>
      </c>
      <c r="HF78" s="80">
        <f t="shared" ref="HF78" si="915">SUM(HF79:HF81)</f>
        <v>0</v>
      </c>
      <c r="HG78" s="80">
        <f t="shared" ref="HG78" si="916">SUM(HG79:HG81)</f>
        <v>0</v>
      </c>
      <c r="HH78" s="80">
        <f t="shared" ref="HH78" si="917">SUM(HH79:HH81)</f>
        <v>0</v>
      </c>
      <c r="HI78" s="80">
        <f t="shared" ref="HI78" si="918">SUM(HI79:HI81)</f>
        <v>0</v>
      </c>
      <c r="HJ78" s="80">
        <f t="shared" ref="HJ78" si="919">SUM(HJ79:HJ81)</f>
        <v>0</v>
      </c>
      <c r="HK78" s="80">
        <f t="shared" ref="HK78" si="920">SUM(HK79:HK81)</f>
        <v>0</v>
      </c>
      <c r="HL78" s="80">
        <f t="shared" ref="HL78" si="921">SUM(HL79:HL81)</f>
        <v>0</v>
      </c>
      <c r="HM78" s="80">
        <f t="shared" ref="HM78" si="922">SUM(HM79:HM81)</f>
        <v>0</v>
      </c>
      <c r="HN78" s="80">
        <f t="shared" ref="HN78" si="923">SUM(HN79:HN81)</f>
        <v>0</v>
      </c>
      <c r="HO78" s="80">
        <f t="shared" ref="HO78" si="924">SUM(HO79:HO81)</f>
        <v>0</v>
      </c>
      <c r="HP78" s="80">
        <f t="shared" ref="HP78" si="925">SUM(HP79:HP81)</f>
        <v>0</v>
      </c>
      <c r="HQ78" s="80">
        <f t="shared" ref="HQ78" si="926">SUM(HQ79:HQ81)</f>
        <v>0</v>
      </c>
      <c r="HR78" s="239">
        <f t="shared" ref="HR78" si="927">SUM(HR79:HR81)</f>
        <v>0</v>
      </c>
      <c r="HS78" s="248">
        <v>0</v>
      </c>
      <c r="HT78" s="207"/>
      <c r="HU78" s="207"/>
      <c r="HV78" s="207"/>
      <c r="HW78" s="207"/>
      <c r="HX78" s="207"/>
      <c r="HY78" s="207"/>
      <c r="HZ78" s="207"/>
      <c r="IA78" s="207"/>
      <c r="IB78" s="207"/>
      <c r="IC78" s="207"/>
      <c r="ID78" s="207"/>
      <c r="IE78" s="207"/>
      <c r="IF78" s="207"/>
      <c r="IG78" s="207"/>
      <c r="IH78" s="207"/>
      <c r="II78" s="207"/>
      <c r="IJ78" s="207"/>
      <c r="IK78" s="207"/>
      <c r="IL78" s="207"/>
      <c r="IM78" s="207"/>
      <c r="IN78" s="207"/>
      <c r="IO78" s="207"/>
      <c r="IP78" s="207"/>
      <c r="IQ78" s="207"/>
      <c r="IR78" s="207"/>
      <c r="IS78" s="207"/>
      <c r="IT78" s="207"/>
      <c r="IU78" s="207"/>
      <c r="IV78" s="207"/>
      <c r="IW78" s="207"/>
      <c r="IX78" s="207"/>
      <c r="IY78" s="207"/>
      <c r="IZ78" s="207"/>
      <c r="JA78" s="207"/>
      <c r="JB78" s="207"/>
      <c r="JC78" s="207"/>
      <c r="JD78" s="207"/>
      <c r="JE78" s="207"/>
      <c r="JF78" s="207"/>
      <c r="JG78" s="207"/>
      <c r="JH78" s="207"/>
      <c r="JI78" s="207"/>
      <c r="JJ78" s="207"/>
      <c r="JK78" s="207"/>
      <c r="JL78" s="207"/>
      <c r="JM78" s="207"/>
      <c r="JN78" s="207"/>
      <c r="JO78" s="207"/>
      <c r="JP78" s="207"/>
      <c r="JQ78" s="207"/>
      <c r="JR78" s="207"/>
      <c r="JS78" s="207"/>
      <c r="JT78" s="207"/>
      <c r="JU78" s="207"/>
      <c r="JV78" s="207"/>
      <c r="JW78" s="207"/>
      <c r="JX78" s="207"/>
      <c r="JY78" s="207"/>
      <c r="JZ78" s="207"/>
      <c r="KA78" s="207"/>
      <c r="KB78" s="207"/>
      <c r="KC78" s="207"/>
      <c r="KD78" s="207"/>
      <c r="KE78" s="207"/>
      <c r="KF78" s="207"/>
      <c r="KG78" s="207"/>
      <c r="KH78" s="207"/>
      <c r="KI78" s="207"/>
      <c r="KJ78" s="207"/>
      <c r="KK78" s="207"/>
      <c r="KL78" s="207"/>
      <c r="KM78" s="207"/>
      <c r="KN78" s="207"/>
      <c r="KO78" s="207"/>
      <c r="KP78" s="207"/>
      <c r="KQ78" s="207"/>
      <c r="KR78" s="207"/>
      <c r="KS78" s="207"/>
      <c r="KT78" s="207"/>
      <c r="KU78" s="207"/>
      <c r="KV78" s="207"/>
      <c r="KW78" s="207"/>
      <c r="KX78" s="207"/>
      <c r="KY78" s="207"/>
      <c r="KZ78" s="207"/>
      <c r="LA78" s="207"/>
      <c r="LB78" s="207"/>
      <c r="LC78" s="207"/>
      <c r="LD78" s="207"/>
      <c r="LE78" s="207"/>
      <c r="LF78" s="207"/>
      <c r="LG78" s="207"/>
      <c r="LH78" s="207"/>
      <c r="LI78" s="207"/>
      <c r="LJ78" s="207"/>
      <c r="LK78" s="207"/>
      <c r="LL78" s="207"/>
      <c r="LM78" s="207"/>
      <c r="LN78" s="207"/>
      <c r="LO78" s="207"/>
      <c r="LP78" s="207"/>
      <c r="LQ78" s="207"/>
      <c r="LR78" s="207"/>
      <c r="LS78" s="207"/>
      <c r="LT78" s="207"/>
      <c r="LU78" s="207"/>
      <c r="LV78" s="207"/>
      <c r="LW78" s="207"/>
      <c r="LX78" s="207"/>
      <c r="LY78" s="207"/>
      <c r="LZ78" s="207"/>
      <c r="MA78" s="207"/>
      <c r="MB78" s="207"/>
      <c r="MC78" s="207"/>
      <c r="MD78" s="207"/>
      <c r="ME78" s="207"/>
      <c r="MF78" s="207"/>
      <c r="MG78" s="207"/>
      <c r="MH78" s="207"/>
      <c r="MI78" s="207"/>
      <c r="MJ78" s="207"/>
      <c r="MK78" s="207"/>
      <c r="ML78" s="207"/>
      <c r="MM78" s="207"/>
      <c r="MN78" s="207"/>
      <c r="MO78" s="207"/>
      <c r="MP78" s="207"/>
      <c r="MQ78" s="207"/>
      <c r="MR78" s="207"/>
      <c r="MS78" s="207"/>
      <c r="MT78" s="207"/>
      <c r="MU78" s="207"/>
      <c r="MV78" s="207"/>
      <c r="MW78" s="207"/>
      <c r="MX78" s="207"/>
      <c r="MY78" s="207"/>
      <c r="MZ78" s="207"/>
      <c r="NA78" s="207"/>
      <c r="NB78" s="207"/>
      <c r="NC78" s="207"/>
      <c r="ND78" s="207"/>
      <c r="NE78" s="207"/>
      <c r="NF78" s="207"/>
      <c r="NG78" s="207"/>
      <c r="NH78" s="207"/>
      <c r="NI78" s="207"/>
      <c r="NJ78" s="207"/>
      <c r="NK78" s="207"/>
      <c r="NL78" s="207"/>
      <c r="NM78" s="207"/>
      <c r="NN78" s="207"/>
      <c r="NO78" s="207"/>
      <c r="NP78" s="207"/>
      <c r="NQ78" s="207"/>
      <c r="NR78" s="207"/>
      <c r="NS78" s="207"/>
      <c r="NT78" s="207"/>
      <c r="NU78" s="207"/>
      <c r="NV78" s="207"/>
      <c r="NW78" s="207"/>
      <c r="NX78" s="207"/>
      <c r="NY78" s="207"/>
      <c r="NZ78" s="207"/>
      <c r="OA78" s="207"/>
      <c r="OB78" s="207"/>
      <c r="OC78" s="207"/>
      <c r="OD78" s="207"/>
      <c r="OE78" s="207"/>
      <c r="OF78" s="207"/>
      <c r="OG78" s="207"/>
      <c r="OH78" s="207"/>
      <c r="OI78" s="207"/>
      <c r="OJ78" s="207"/>
      <c r="OK78" s="207"/>
      <c r="OL78" s="207"/>
      <c r="OM78" s="207"/>
      <c r="ON78" s="207"/>
      <c r="OO78" s="207"/>
      <c r="OP78" s="207"/>
      <c r="OQ78" s="207"/>
      <c r="OR78" s="207"/>
      <c r="OS78" s="207"/>
      <c r="OT78" s="207"/>
      <c r="OU78" s="207"/>
      <c r="OV78" s="207"/>
      <c r="OW78" s="207"/>
      <c r="OX78" s="207"/>
      <c r="OY78" s="207"/>
      <c r="OZ78" s="207"/>
      <c r="PA78" s="207"/>
      <c r="PB78" s="207"/>
      <c r="PC78" s="207"/>
      <c r="PD78" s="207"/>
      <c r="PE78" s="207"/>
      <c r="PF78" s="207"/>
      <c r="PG78" s="207"/>
      <c r="PH78" s="207"/>
      <c r="PI78" s="207"/>
      <c r="PJ78" s="207"/>
      <c r="PK78" s="207"/>
      <c r="PL78" s="207"/>
      <c r="PM78" s="207"/>
      <c r="PN78" s="207"/>
      <c r="PO78" s="207"/>
      <c r="PP78" s="207"/>
      <c r="PQ78" s="207"/>
      <c r="PR78" s="207"/>
      <c r="PS78" s="207"/>
      <c r="PT78" s="207"/>
      <c r="PU78" s="207"/>
      <c r="PV78" s="207"/>
      <c r="PW78" s="207"/>
      <c r="PX78" s="207"/>
      <c r="PY78" s="207"/>
      <c r="PZ78" s="207"/>
      <c r="QA78" s="207"/>
      <c r="QB78" s="207"/>
      <c r="QC78" s="207"/>
      <c r="QD78" s="207"/>
      <c r="QE78" s="207"/>
      <c r="QF78" s="207"/>
      <c r="QG78" s="207"/>
      <c r="QH78" s="207"/>
      <c r="QI78" s="207"/>
      <c r="QJ78" s="207"/>
      <c r="QK78" s="207"/>
      <c r="QL78" s="207"/>
      <c r="QM78" s="207"/>
      <c r="QN78" s="207"/>
      <c r="QO78" s="207"/>
      <c r="QP78" s="207"/>
      <c r="QQ78" s="207"/>
      <c r="QR78" s="207"/>
      <c r="QS78" s="207"/>
      <c r="QT78" s="207"/>
      <c r="QU78" s="207"/>
      <c r="QV78" s="207"/>
      <c r="QW78" s="207"/>
      <c r="QX78" s="207"/>
      <c r="QY78" s="207"/>
      <c r="QZ78" s="207"/>
      <c r="RA78" s="207"/>
      <c r="RB78" s="207"/>
      <c r="RC78" s="207"/>
      <c r="RD78" s="207"/>
      <c r="RE78" s="207"/>
      <c r="RF78" s="207"/>
      <c r="RG78" s="207"/>
      <c r="RH78" s="207"/>
      <c r="RI78" s="207"/>
      <c r="RJ78" s="207"/>
      <c r="RK78" s="207"/>
      <c r="RL78" s="207"/>
      <c r="RM78" s="207"/>
      <c r="RN78" s="207"/>
      <c r="RO78" s="207"/>
      <c r="RP78" s="207"/>
      <c r="RQ78" s="207"/>
      <c r="RR78" s="207"/>
      <c r="RS78" s="207"/>
      <c r="RT78" s="207"/>
      <c r="RU78" s="207"/>
      <c r="RV78" s="207"/>
      <c r="RW78" s="207"/>
      <c r="RX78" s="207"/>
      <c r="RY78" s="207"/>
      <c r="RZ78" s="207"/>
      <c r="SA78" s="207"/>
      <c r="SB78" s="207"/>
      <c r="SC78" s="207"/>
      <c r="SD78" s="207"/>
      <c r="SE78" s="207"/>
      <c r="SF78" s="207"/>
      <c r="SG78" s="207"/>
      <c r="SH78" s="207"/>
      <c r="SI78" s="207"/>
      <c r="SJ78" s="207"/>
      <c r="SK78" s="207"/>
      <c r="SL78" s="207"/>
      <c r="SM78" s="207"/>
      <c r="SN78" s="207"/>
      <c r="SO78" s="207"/>
      <c r="SP78" s="207"/>
      <c r="SQ78" s="207"/>
      <c r="SR78" s="207"/>
      <c r="SS78" s="207"/>
      <c r="ST78" s="207"/>
      <c r="SU78" s="207"/>
      <c r="SV78" s="207"/>
      <c r="SW78" s="207"/>
      <c r="SX78" s="207"/>
      <c r="SY78" s="207"/>
      <c r="SZ78" s="207"/>
      <c r="TA78" s="207"/>
      <c r="TB78" s="207"/>
      <c r="TC78" s="207"/>
      <c r="TD78" s="207"/>
      <c r="TE78" s="207"/>
      <c r="TF78" s="207"/>
      <c r="TG78" s="207"/>
      <c r="TH78" s="207"/>
      <c r="TI78" s="207"/>
      <c r="TJ78" s="207"/>
      <c r="TK78" s="207"/>
      <c r="TL78" s="207"/>
      <c r="TM78" s="207"/>
      <c r="TN78" s="207"/>
      <c r="TO78" s="207"/>
      <c r="TP78" s="207"/>
      <c r="TQ78" s="207"/>
      <c r="TR78" s="207"/>
      <c r="TS78" s="207"/>
      <c r="TT78" s="207"/>
      <c r="TU78" s="207"/>
      <c r="TV78" s="207"/>
      <c r="TW78" s="207"/>
      <c r="TX78" s="207"/>
      <c r="TY78" s="207"/>
      <c r="TZ78" s="207"/>
      <c r="UA78" s="207"/>
      <c r="UB78" s="207"/>
      <c r="UC78" s="207"/>
      <c r="UD78" s="207"/>
      <c r="UE78" s="207"/>
      <c r="UF78" s="207"/>
      <c r="UG78" s="207"/>
      <c r="UH78" s="207"/>
      <c r="UI78" s="207"/>
      <c r="UJ78" s="207"/>
      <c r="UK78" s="207"/>
      <c r="UL78" s="207"/>
      <c r="UM78" s="207"/>
      <c r="UN78" s="207"/>
      <c r="UO78" s="207"/>
      <c r="UP78" s="207"/>
      <c r="UQ78" s="207"/>
      <c r="UR78" s="207"/>
      <c r="US78" s="207"/>
      <c r="UT78" s="207"/>
      <c r="UU78" s="207"/>
      <c r="UV78" s="207"/>
      <c r="UW78" s="207"/>
      <c r="UX78" s="207"/>
      <c r="UY78" s="207"/>
      <c r="UZ78" s="207"/>
      <c r="VA78" s="207"/>
      <c r="VB78" s="207"/>
      <c r="VC78" s="207"/>
      <c r="VD78" s="207"/>
      <c r="VE78" s="207"/>
      <c r="VF78" s="207"/>
      <c r="VG78" s="207"/>
      <c r="VH78" s="207"/>
      <c r="VI78" s="207"/>
      <c r="VJ78" s="207"/>
      <c r="VK78" s="207"/>
      <c r="VL78" s="207"/>
      <c r="VM78" s="207"/>
      <c r="VN78" s="207"/>
      <c r="VO78" s="207"/>
      <c r="VP78" s="207"/>
      <c r="VQ78" s="207"/>
      <c r="VR78" s="207"/>
      <c r="VS78" s="207"/>
      <c r="VT78" s="207"/>
      <c r="VU78" s="207"/>
      <c r="VV78" s="207"/>
      <c r="VW78" s="207"/>
      <c r="VX78" s="207"/>
      <c r="VY78" s="207"/>
      <c r="VZ78" s="207"/>
      <c r="WA78" s="207"/>
      <c r="WB78" s="207"/>
      <c r="WC78" s="207"/>
      <c r="WD78" s="207"/>
      <c r="WE78" s="207"/>
      <c r="WF78" s="207"/>
      <c r="WG78" s="207"/>
      <c r="WH78" s="207"/>
      <c r="WI78" s="207"/>
      <c r="WJ78" s="207"/>
      <c r="WK78" s="207"/>
      <c r="WL78" s="207"/>
      <c r="WM78" s="207"/>
      <c r="WN78" s="207"/>
      <c r="WO78" s="207"/>
      <c r="WP78" s="207"/>
      <c r="WQ78" s="207"/>
      <c r="WR78" s="207"/>
      <c r="WS78" s="207"/>
      <c r="WT78" s="207"/>
      <c r="WU78" s="207"/>
      <c r="WV78" s="207"/>
      <c r="WW78" s="207"/>
      <c r="WX78" s="207"/>
      <c r="WY78" s="207"/>
      <c r="WZ78" s="207"/>
      <c r="XA78" s="207"/>
      <c r="XB78" s="207"/>
      <c r="XC78" s="207"/>
      <c r="XD78" s="207"/>
      <c r="XE78" s="207"/>
      <c r="XF78" s="207"/>
      <c r="XG78" s="207"/>
      <c r="XH78" s="207"/>
      <c r="XI78" s="207"/>
      <c r="XJ78" s="207"/>
      <c r="XK78" s="207"/>
      <c r="XL78" s="207"/>
      <c r="XM78" s="207"/>
      <c r="XN78" s="207"/>
      <c r="XO78" s="207"/>
      <c r="XP78" s="207"/>
      <c r="XQ78" s="207"/>
      <c r="XR78" s="207"/>
      <c r="XS78" s="207"/>
      <c r="XT78" s="207"/>
      <c r="XU78" s="207"/>
      <c r="XV78" s="207"/>
      <c r="XW78" s="207"/>
      <c r="XX78" s="207"/>
      <c r="XY78" s="207"/>
      <c r="XZ78" s="207"/>
      <c r="YA78" s="207"/>
      <c r="YB78" s="207"/>
      <c r="YC78" s="207"/>
      <c r="YD78" s="207"/>
      <c r="YE78" s="207"/>
      <c r="YF78" s="207"/>
      <c r="YG78" s="207"/>
      <c r="YH78" s="207"/>
      <c r="YI78" s="207"/>
      <c r="YJ78" s="207"/>
      <c r="YK78" s="207"/>
      <c r="YL78" s="207"/>
      <c r="YM78" s="207"/>
      <c r="YN78" s="207"/>
      <c r="YO78" s="207"/>
      <c r="YP78" s="207"/>
      <c r="YQ78" s="207"/>
      <c r="YR78" s="207"/>
      <c r="YS78" s="207"/>
      <c r="YT78" s="207"/>
      <c r="YU78" s="207"/>
      <c r="YV78" s="207"/>
      <c r="YW78" s="207"/>
      <c r="YX78" s="207"/>
      <c r="YY78" s="207"/>
      <c r="YZ78" s="207"/>
      <c r="ZA78" s="207"/>
      <c r="ZB78" s="207"/>
      <c r="ZC78" s="207"/>
      <c r="ZD78" s="207"/>
      <c r="ZE78" s="207"/>
      <c r="ZF78" s="207"/>
      <c r="ZG78" s="207"/>
      <c r="ZH78" s="207"/>
      <c r="ZI78" s="207"/>
      <c r="ZJ78" s="207"/>
      <c r="ZK78" s="207"/>
      <c r="ZL78" s="207"/>
      <c r="ZM78" s="207"/>
      <c r="ZN78" s="207"/>
      <c r="ZO78" s="207"/>
      <c r="ZP78" s="207"/>
      <c r="ZQ78" s="207"/>
      <c r="ZR78" s="207"/>
      <c r="ZS78" s="207"/>
      <c r="ZT78" s="207"/>
      <c r="ZU78" s="207"/>
      <c r="ZV78" s="207"/>
      <c r="ZW78" s="207"/>
      <c r="ZX78" s="207"/>
      <c r="ZY78" s="207"/>
      <c r="ZZ78" s="207"/>
      <c r="AAA78" s="207"/>
      <c r="AAB78" s="207"/>
      <c r="AAC78" s="200"/>
    </row>
    <row r="79" spans="1:705" ht="15" hidden="1" outlineLevel="1" x14ac:dyDescent="0.25">
      <c r="A79" s="82" t="s">
        <v>271</v>
      </c>
      <c r="B79" s="134" t="s">
        <v>258</v>
      </c>
      <c r="C79" s="137">
        <f>2000*3</f>
        <v>6000</v>
      </c>
      <c r="D79" s="90" t="s">
        <v>324</v>
      </c>
      <c r="E79" s="130">
        <v>1550.88881399713</v>
      </c>
      <c r="F79" s="67">
        <v>1</v>
      </c>
      <c r="G79" s="67">
        <v>13</v>
      </c>
      <c r="H79" s="122"/>
      <c r="I79" s="84" t="s">
        <v>383</v>
      </c>
      <c r="J79" s="67" t="s">
        <v>329</v>
      </c>
      <c r="K79" s="82" t="s">
        <v>322</v>
      </c>
      <c r="L79" s="67" t="s">
        <v>257</v>
      </c>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174">
        <f t="shared" ref="EX79:EX81" si="928">SUM(M82:EW82)</f>
        <v>0</v>
      </c>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181">
        <f t="shared" ref="GH79:GH81" si="929">SUM(EY79:GG79)</f>
        <v>0</v>
      </c>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242">
        <f t="shared" ref="HR79:HR81" si="930">SUM(GI79:HQ79)</f>
        <v>0</v>
      </c>
      <c r="HS79" s="247">
        <v>0</v>
      </c>
    </row>
    <row r="80" spans="1:705" ht="25.5" hidden="1" outlineLevel="1" x14ac:dyDescent="0.25">
      <c r="A80" s="82" t="s">
        <v>271</v>
      </c>
      <c r="B80" s="134" t="s">
        <v>258</v>
      </c>
      <c r="C80" s="137">
        <v>1</v>
      </c>
      <c r="D80" s="90" t="s">
        <v>524</v>
      </c>
      <c r="E80" s="130">
        <v>312.37317347456099</v>
      </c>
      <c r="F80" s="67" t="s">
        <v>15</v>
      </c>
      <c r="G80" s="67">
        <v>13</v>
      </c>
      <c r="H80" s="122"/>
      <c r="I80" s="84" t="s">
        <v>276</v>
      </c>
      <c r="J80" s="67" t="s">
        <v>329</v>
      </c>
      <c r="K80" s="67" t="s">
        <v>320</v>
      </c>
      <c r="L80" s="67" t="s">
        <v>340</v>
      </c>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174">
        <f t="shared" si="928"/>
        <v>0</v>
      </c>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181">
        <f t="shared" si="929"/>
        <v>0</v>
      </c>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242">
        <f t="shared" si="930"/>
        <v>0</v>
      </c>
      <c r="HS80" s="247">
        <v>0</v>
      </c>
    </row>
    <row r="81" spans="1:705" ht="15" hidden="1" outlineLevel="1" x14ac:dyDescent="0.25">
      <c r="A81" s="82" t="s">
        <v>271</v>
      </c>
      <c r="B81" s="134" t="s">
        <v>258</v>
      </c>
      <c r="C81" s="137">
        <v>631.89499999999998</v>
      </c>
      <c r="D81" s="90" t="s">
        <v>324</v>
      </c>
      <c r="E81" s="130">
        <v>243.22578318737601</v>
      </c>
      <c r="F81" s="67" t="s">
        <v>15</v>
      </c>
      <c r="G81" s="67">
        <v>13</v>
      </c>
      <c r="H81" s="121"/>
      <c r="I81" s="84" t="s">
        <v>384</v>
      </c>
      <c r="J81" s="67" t="s">
        <v>329</v>
      </c>
      <c r="K81" s="82" t="s">
        <v>330</v>
      </c>
      <c r="L81" s="67" t="s">
        <v>340</v>
      </c>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174">
        <f t="shared" si="928"/>
        <v>0</v>
      </c>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181">
        <f t="shared" si="929"/>
        <v>0</v>
      </c>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242">
        <f t="shared" si="930"/>
        <v>0</v>
      </c>
      <c r="HS81" s="247">
        <v>0</v>
      </c>
    </row>
    <row r="82" spans="1:705" s="81" customFormat="1" ht="15" hidden="1" collapsed="1" x14ac:dyDescent="0.25">
      <c r="A82" s="76" t="s">
        <v>271</v>
      </c>
      <c r="B82" s="76" t="s">
        <v>272</v>
      </c>
      <c r="C82" s="100"/>
      <c r="D82" s="100"/>
      <c r="E82" s="77"/>
      <c r="F82" s="79"/>
      <c r="G82" s="79"/>
      <c r="H82" s="77"/>
      <c r="I82" s="78" t="s">
        <v>385</v>
      </c>
      <c r="J82" s="79"/>
      <c r="K82" s="80"/>
      <c r="L82" s="79"/>
      <c r="M82" s="80">
        <f>M83+M86</f>
        <v>0</v>
      </c>
      <c r="N82" s="80">
        <f t="shared" ref="N82:BY82" si="931">N83+N86</f>
        <v>0</v>
      </c>
      <c r="O82" s="80">
        <f t="shared" si="931"/>
        <v>0</v>
      </c>
      <c r="P82" s="80">
        <f t="shared" si="931"/>
        <v>0</v>
      </c>
      <c r="Q82" s="80">
        <f t="shared" si="931"/>
        <v>0</v>
      </c>
      <c r="R82" s="80">
        <f t="shared" si="931"/>
        <v>0</v>
      </c>
      <c r="S82" s="80">
        <f t="shared" si="931"/>
        <v>0</v>
      </c>
      <c r="T82" s="80">
        <f t="shared" si="931"/>
        <v>0</v>
      </c>
      <c r="U82" s="80">
        <f t="shared" si="931"/>
        <v>0</v>
      </c>
      <c r="V82" s="80">
        <f t="shared" si="931"/>
        <v>0</v>
      </c>
      <c r="W82" s="80">
        <f t="shared" si="931"/>
        <v>0</v>
      </c>
      <c r="X82" s="80">
        <f t="shared" si="931"/>
        <v>0</v>
      </c>
      <c r="Y82" s="80">
        <f t="shared" si="931"/>
        <v>0</v>
      </c>
      <c r="Z82" s="80">
        <f t="shared" si="931"/>
        <v>0</v>
      </c>
      <c r="AA82" s="80">
        <f t="shared" si="931"/>
        <v>0</v>
      </c>
      <c r="AB82" s="80">
        <f t="shared" si="931"/>
        <v>0</v>
      </c>
      <c r="AC82" s="80">
        <f t="shared" si="931"/>
        <v>0</v>
      </c>
      <c r="AD82" s="80">
        <f t="shared" si="931"/>
        <v>0</v>
      </c>
      <c r="AE82" s="80">
        <f t="shared" si="931"/>
        <v>0</v>
      </c>
      <c r="AF82" s="80">
        <f t="shared" si="931"/>
        <v>0</v>
      </c>
      <c r="AG82" s="80">
        <f t="shared" si="931"/>
        <v>0</v>
      </c>
      <c r="AH82" s="80">
        <f t="shared" si="931"/>
        <v>0</v>
      </c>
      <c r="AI82" s="80">
        <f t="shared" si="931"/>
        <v>0</v>
      </c>
      <c r="AJ82" s="80">
        <f t="shared" si="931"/>
        <v>0</v>
      </c>
      <c r="AK82" s="80">
        <f t="shared" si="931"/>
        <v>0</v>
      </c>
      <c r="AL82" s="80">
        <f t="shared" si="931"/>
        <v>0</v>
      </c>
      <c r="AM82" s="80">
        <f t="shared" si="931"/>
        <v>0</v>
      </c>
      <c r="AN82" s="80">
        <f t="shared" si="931"/>
        <v>0</v>
      </c>
      <c r="AO82" s="80">
        <f t="shared" si="931"/>
        <v>0</v>
      </c>
      <c r="AP82" s="80">
        <f t="shared" si="931"/>
        <v>0</v>
      </c>
      <c r="AQ82" s="80">
        <f t="shared" si="931"/>
        <v>0</v>
      </c>
      <c r="AR82" s="80">
        <f t="shared" si="931"/>
        <v>0</v>
      </c>
      <c r="AS82" s="80">
        <f t="shared" si="931"/>
        <v>0</v>
      </c>
      <c r="AT82" s="80">
        <f t="shared" si="931"/>
        <v>0</v>
      </c>
      <c r="AU82" s="80">
        <f t="shared" si="931"/>
        <v>0</v>
      </c>
      <c r="AV82" s="80">
        <f t="shared" si="931"/>
        <v>0</v>
      </c>
      <c r="AW82" s="80">
        <f t="shared" si="931"/>
        <v>0</v>
      </c>
      <c r="AX82" s="80">
        <f t="shared" si="931"/>
        <v>0</v>
      </c>
      <c r="AY82" s="80">
        <f t="shared" si="931"/>
        <v>0</v>
      </c>
      <c r="AZ82" s="80">
        <f t="shared" si="931"/>
        <v>0</v>
      </c>
      <c r="BA82" s="80">
        <f t="shared" si="931"/>
        <v>0</v>
      </c>
      <c r="BB82" s="80">
        <f t="shared" si="931"/>
        <v>0</v>
      </c>
      <c r="BC82" s="80">
        <f t="shared" si="931"/>
        <v>0</v>
      </c>
      <c r="BD82" s="80">
        <f t="shared" si="931"/>
        <v>0</v>
      </c>
      <c r="BE82" s="80">
        <f t="shared" si="931"/>
        <v>0</v>
      </c>
      <c r="BF82" s="80">
        <f t="shared" si="931"/>
        <v>0</v>
      </c>
      <c r="BG82" s="80">
        <f t="shared" si="931"/>
        <v>0</v>
      </c>
      <c r="BH82" s="80">
        <f t="shared" si="931"/>
        <v>0</v>
      </c>
      <c r="BI82" s="80">
        <f t="shared" si="931"/>
        <v>0</v>
      </c>
      <c r="BJ82" s="80">
        <f t="shared" si="931"/>
        <v>0</v>
      </c>
      <c r="BK82" s="80">
        <f t="shared" si="931"/>
        <v>0</v>
      </c>
      <c r="BL82" s="80">
        <f t="shared" si="931"/>
        <v>0</v>
      </c>
      <c r="BM82" s="80">
        <f t="shared" si="931"/>
        <v>0</v>
      </c>
      <c r="BN82" s="80">
        <f t="shared" si="931"/>
        <v>0</v>
      </c>
      <c r="BO82" s="80">
        <f t="shared" si="931"/>
        <v>0</v>
      </c>
      <c r="BP82" s="80">
        <f t="shared" si="931"/>
        <v>0</v>
      </c>
      <c r="BQ82" s="80">
        <f t="shared" si="931"/>
        <v>0</v>
      </c>
      <c r="BR82" s="80">
        <f t="shared" si="931"/>
        <v>0</v>
      </c>
      <c r="BS82" s="80">
        <f t="shared" si="931"/>
        <v>0</v>
      </c>
      <c r="BT82" s="80">
        <f t="shared" si="931"/>
        <v>0</v>
      </c>
      <c r="BU82" s="80">
        <f t="shared" si="931"/>
        <v>0</v>
      </c>
      <c r="BV82" s="80">
        <f t="shared" si="931"/>
        <v>0</v>
      </c>
      <c r="BW82" s="80">
        <f t="shared" si="931"/>
        <v>0</v>
      </c>
      <c r="BX82" s="80">
        <f t="shared" si="931"/>
        <v>0</v>
      </c>
      <c r="BY82" s="80">
        <f t="shared" si="931"/>
        <v>0</v>
      </c>
      <c r="BZ82" s="80">
        <f t="shared" ref="BZ82:EK82" si="932">BZ83+BZ86</f>
        <v>0</v>
      </c>
      <c r="CA82" s="80">
        <f t="shared" si="932"/>
        <v>0</v>
      </c>
      <c r="CB82" s="80">
        <f t="shared" si="932"/>
        <v>0</v>
      </c>
      <c r="CC82" s="80">
        <f t="shared" si="932"/>
        <v>0</v>
      </c>
      <c r="CD82" s="80">
        <f t="shared" si="932"/>
        <v>0</v>
      </c>
      <c r="CE82" s="80">
        <f t="shared" si="932"/>
        <v>0</v>
      </c>
      <c r="CF82" s="80">
        <f t="shared" si="932"/>
        <v>0</v>
      </c>
      <c r="CG82" s="80">
        <f t="shared" si="932"/>
        <v>0</v>
      </c>
      <c r="CH82" s="80">
        <f t="shared" si="932"/>
        <v>0</v>
      </c>
      <c r="CI82" s="80">
        <f t="shared" si="932"/>
        <v>0</v>
      </c>
      <c r="CJ82" s="80">
        <f t="shared" si="932"/>
        <v>0</v>
      </c>
      <c r="CK82" s="80">
        <f t="shared" si="932"/>
        <v>0</v>
      </c>
      <c r="CL82" s="80">
        <f t="shared" si="932"/>
        <v>0</v>
      </c>
      <c r="CM82" s="80">
        <f t="shared" si="932"/>
        <v>0</v>
      </c>
      <c r="CN82" s="80">
        <f t="shared" si="932"/>
        <v>0</v>
      </c>
      <c r="CO82" s="80">
        <f t="shared" si="932"/>
        <v>0</v>
      </c>
      <c r="CP82" s="80">
        <f t="shared" si="932"/>
        <v>0</v>
      </c>
      <c r="CQ82" s="80">
        <f t="shared" si="932"/>
        <v>0</v>
      </c>
      <c r="CR82" s="80">
        <f t="shared" si="932"/>
        <v>0</v>
      </c>
      <c r="CS82" s="80">
        <f t="shared" si="932"/>
        <v>0</v>
      </c>
      <c r="CT82" s="80">
        <f t="shared" si="932"/>
        <v>0</v>
      </c>
      <c r="CU82" s="80">
        <f t="shared" si="932"/>
        <v>0</v>
      </c>
      <c r="CV82" s="80">
        <f t="shared" si="932"/>
        <v>0</v>
      </c>
      <c r="CW82" s="80">
        <f t="shared" si="932"/>
        <v>0</v>
      </c>
      <c r="CX82" s="80">
        <f t="shared" si="932"/>
        <v>0</v>
      </c>
      <c r="CY82" s="80">
        <f t="shared" si="932"/>
        <v>0</v>
      </c>
      <c r="CZ82" s="80">
        <f t="shared" si="932"/>
        <v>0</v>
      </c>
      <c r="DA82" s="80">
        <f t="shared" si="932"/>
        <v>0</v>
      </c>
      <c r="DB82" s="80">
        <f t="shared" si="932"/>
        <v>0</v>
      </c>
      <c r="DC82" s="80">
        <f t="shared" si="932"/>
        <v>0</v>
      </c>
      <c r="DD82" s="80">
        <f t="shared" si="932"/>
        <v>0</v>
      </c>
      <c r="DE82" s="80">
        <f t="shared" si="932"/>
        <v>0</v>
      </c>
      <c r="DF82" s="80">
        <f t="shared" si="932"/>
        <v>0</v>
      </c>
      <c r="DG82" s="80">
        <f t="shared" si="932"/>
        <v>0</v>
      </c>
      <c r="DH82" s="80">
        <f t="shared" si="932"/>
        <v>0</v>
      </c>
      <c r="DI82" s="80">
        <f t="shared" si="932"/>
        <v>0</v>
      </c>
      <c r="DJ82" s="80">
        <f t="shared" si="932"/>
        <v>0</v>
      </c>
      <c r="DK82" s="80">
        <f t="shared" si="932"/>
        <v>0</v>
      </c>
      <c r="DL82" s="80">
        <f t="shared" si="932"/>
        <v>0</v>
      </c>
      <c r="DM82" s="80">
        <f t="shared" si="932"/>
        <v>0</v>
      </c>
      <c r="DN82" s="80">
        <f t="shared" si="932"/>
        <v>0</v>
      </c>
      <c r="DO82" s="80">
        <f t="shared" si="932"/>
        <v>0</v>
      </c>
      <c r="DP82" s="80">
        <f t="shared" si="932"/>
        <v>0</v>
      </c>
      <c r="DQ82" s="80">
        <f t="shared" si="932"/>
        <v>0</v>
      </c>
      <c r="DR82" s="80">
        <f t="shared" si="932"/>
        <v>0</v>
      </c>
      <c r="DS82" s="80">
        <f t="shared" si="932"/>
        <v>0</v>
      </c>
      <c r="DT82" s="80">
        <f t="shared" si="932"/>
        <v>0</v>
      </c>
      <c r="DU82" s="80">
        <f t="shared" si="932"/>
        <v>0</v>
      </c>
      <c r="DV82" s="80">
        <f t="shared" si="932"/>
        <v>0</v>
      </c>
      <c r="DW82" s="80">
        <f t="shared" si="932"/>
        <v>0</v>
      </c>
      <c r="DX82" s="80">
        <f t="shared" si="932"/>
        <v>0</v>
      </c>
      <c r="DY82" s="80">
        <f t="shared" si="932"/>
        <v>0</v>
      </c>
      <c r="DZ82" s="80">
        <f t="shared" si="932"/>
        <v>0</v>
      </c>
      <c r="EA82" s="80">
        <f t="shared" si="932"/>
        <v>0</v>
      </c>
      <c r="EB82" s="80">
        <f t="shared" si="932"/>
        <v>0</v>
      </c>
      <c r="EC82" s="80">
        <f t="shared" si="932"/>
        <v>0</v>
      </c>
      <c r="ED82" s="80">
        <f t="shared" si="932"/>
        <v>0</v>
      </c>
      <c r="EE82" s="80">
        <f t="shared" si="932"/>
        <v>0</v>
      </c>
      <c r="EF82" s="80">
        <f t="shared" si="932"/>
        <v>0</v>
      </c>
      <c r="EG82" s="80">
        <f t="shared" si="932"/>
        <v>0</v>
      </c>
      <c r="EH82" s="80">
        <f t="shared" si="932"/>
        <v>0</v>
      </c>
      <c r="EI82" s="80">
        <f t="shared" si="932"/>
        <v>0</v>
      </c>
      <c r="EJ82" s="80">
        <f t="shared" si="932"/>
        <v>0</v>
      </c>
      <c r="EK82" s="80">
        <f t="shared" si="932"/>
        <v>0</v>
      </c>
      <c r="EL82" s="80">
        <f t="shared" ref="EL82:EW82" si="933">EL83+EL86</f>
        <v>0</v>
      </c>
      <c r="EM82" s="80">
        <f t="shared" si="933"/>
        <v>0</v>
      </c>
      <c r="EN82" s="80">
        <f t="shared" si="933"/>
        <v>0</v>
      </c>
      <c r="EO82" s="80">
        <f t="shared" si="933"/>
        <v>0</v>
      </c>
      <c r="EP82" s="80">
        <f t="shared" si="933"/>
        <v>0</v>
      </c>
      <c r="EQ82" s="80">
        <f t="shared" si="933"/>
        <v>0</v>
      </c>
      <c r="ER82" s="80">
        <f t="shared" si="933"/>
        <v>0</v>
      </c>
      <c r="ES82" s="80">
        <f t="shared" si="933"/>
        <v>0</v>
      </c>
      <c r="ET82" s="80">
        <f t="shared" si="933"/>
        <v>0</v>
      </c>
      <c r="EU82" s="80">
        <f t="shared" si="933"/>
        <v>0</v>
      </c>
      <c r="EV82" s="80">
        <f t="shared" si="933"/>
        <v>0</v>
      </c>
      <c r="EW82" s="80">
        <f t="shared" si="933"/>
        <v>0</v>
      </c>
      <c r="EX82" s="80">
        <f>EX83+EX86</f>
        <v>0</v>
      </c>
      <c r="EY82" s="80">
        <f t="shared" ref="EY82" si="934">EY83+EY86</f>
        <v>0</v>
      </c>
      <c r="EZ82" s="80">
        <f t="shared" ref="EZ82" si="935">EZ83+EZ86</f>
        <v>0</v>
      </c>
      <c r="FA82" s="80">
        <f t="shared" ref="FA82" si="936">FA83+FA86</f>
        <v>0</v>
      </c>
      <c r="FB82" s="80">
        <f t="shared" ref="FB82" si="937">FB83+FB86</f>
        <v>0</v>
      </c>
      <c r="FC82" s="80">
        <f t="shared" ref="FC82" si="938">FC83+FC86</f>
        <v>0</v>
      </c>
      <c r="FD82" s="80">
        <f t="shared" ref="FD82" si="939">FD83+FD86</f>
        <v>0</v>
      </c>
      <c r="FE82" s="80">
        <f t="shared" ref="FE82" si="940">FE83+FE86</f>
        <v>0</v>
      </c>
      <c r="FF82" s="80">
        <f t="shared" ref="FF82" si="941">FF83+FF86</f>
        <v>0</v>
      </c>
      <c r="FG82" s="80">
        <f t="shared" ref="FG82" si="942">FG83+FG86</f>
        <v>0</v>
      </c>
      <c r="FH82" s="80">
        <f t="shared" ref="FH82" si="943">FH83+FH86</f>
        <v>0</v>
      </c>
      <c r="FI82" s="80">
        <f t="shared" ref="FI82" si="944">FI83+FI86</f>
        <v>0</v>
      </c>
      <c r="FJ82" s="80">
        <f t="shared" ref="FJ82" si="945">FJ83+FJ86</f>
        <v>0</v>
      </c>
      <c r="FK82" s="80">
        <f t="shared" ref="FK82" si="946">FK83+FK86</f>
        <v>0</v>
      </c>
      <c r="FL82" s="80">
        <f t="shared" ref="FL82" si="947">FL83+FL86</f>
        <v>0</v>
      </c>
      <c r="FM82" s="80">
        <f t="shared" ref="FM82" si="948">FM83+FM86</f>
        <v>0</v>
      </c>
      <c r="FN82" s="80">
        <f t="shared" ref="FN82" si="949">FN83+FN86</f>
        <v>0</v>
      </c>
      <c r="FO82" s="80">
        <f t="shared" ref="FO82" si="950">FO83+FO86</f>
        <v>0</v>
      </c>
      <c r="FP82" s="80">
        <f t="shared" ref="FP82" si="951">FP83+FP86</f>
        <v>0</v>
      </c>
      <c r="FQ82" s="80">
        <f t="shared" ref="FQ82" si="952">FQ83+FQ86</f>
        <v>0</v>
      </c>
      <c r="FR82" s="80">
        <f t="shared" ref="FR82" si="953">FR83+FR86</f>
        <v>0</v>
      </c>
      <c r="FS82" s="80">
        <f t="shared" ref="FS82" si="954">FS83+FS86</f>
        <v>0</v>
      </c>
      <c r="FT82" s="80">
        <f t="shared" ref="FT82" si="955">FT83+FT86</f>
        <v>0</v>
      </c>
      <c r="FU82" s="80">
        <f t="shared" ref="FU82" si="956">FU83+FU86</f>
        <v>0</v>
      </c>
      <c r="FV82" s="80">
        <f t="shared" ref="FV82" si="957">FV83+FV86</f>
        <v>0</v>
      </c>
      <c r="FW82" s="80">
        <f t="shared" ref="FW82" si="958">FW83+FW86</f>
        <v>0</v>
      </c>
      <c r="FX82" s="80">
        <f t="shared" ref="FX82" si="959">FX83+FX86</f>
        <v>0</v>
      </c>
      <c r="FY82" s="80">
        <f t="shared" ref="FY82" si="960">FY83+FY86</f>
        <v>0</v>
      </c>
      <c r="FZ82" s="80">
        <f t="shared" ref="FZ82" si="961">FZ83+FZ86</f>
        <v>0</v>
      </c>
      <c r="GA82" s="80">
        <f t="shared" ref="GA82" si="962">GA83+GA86</f>
        <v>0</v>
      </c>
      <c r="GB82" s="80">
        <f t="shared" ref="GB82" si="963">GB83+GB86</f>
        <v>0</v>
      </c>
      <c r="GC82" s="80">
        <f t="shared" ref="GC82" si="964">GC83+GC86</f>
        <v>0</v>
      </c>
      <c r="GD82" s="80">
        <f t="shared" ref="GD82" si="965">GD83+GD86</f>
        <v>0</v>
      </c>
      <c r="GE82" s="80">
        <f t="shared" ref="GE82" si="966">GE83+GE86</f>
        <v>0</v>
      </c>
      <c r="GF82" s="80">
        <f t="shared" ref="GF82" si="967">GF83+GF86</f>
        <v>0</v>
      </c>
      <c r="GG82" s="80">
        <f t="shared" ref="GG82:GH82" si="968">GG83+GG86</f>
        <v>0</v>
      </c>
      <c r="GH82" s="80">
        <f t="shared" si="968"/>
        <v>0</v>
      </c>
      <c r="GI82" s="80">
        <f t="shared" ref="GI82" si="969">GI83+GI86</f>
        <v>0</v>
      </c>
      <c r="GJ82" s="80">
        <f t="shared" ref="GJ82" si="970">GJ83+GJ86</f>
        <v>0</v>
      </c>
      <c r="GK82" s="80">
        <f t="shared" ref="GK82" si="971">GK83+GK86</f>
        <v>0</v>
      </c>
      <c r="GL82" s="80">
        <f t="shared" ref="GL82" si="972">GL83+GL86</f>
        <v>0</v>
      </c>
      <c r="GM82" s="80">
        <f t="shared" ref="GM82" si="973">GM83+GM86</f>
        <v>0</v>
      </c>
      <c r="GN82" s="80">
        <f t="shared" ref="GN82" si="974">GN83+GN86</f>
        <v>0</v>
      </c>
      <c r="GO82" s="80">
        <f t="shared" ref="GO82" si="975">GO83+GO86</f>
        <v>0</v>
      </c>
      <c r="GP82" s="80">
        <f t="shared" ref="GP82" si="976">GP83+GP86</f>
        <v>0</v>
      </c>
      <c r="GQ82" s="80">
        <f t="shared" ref="GQ82" si="977">GQ83+GQ86</f>
        <v>0</v>
      </c>
      <c r="GR82" s="80">
        <f t="shared" ref="GR82" si="978">GR83+GR86</f>
        <v>0</v>
      </c>
      <c r="GS82" s="80">
        <f t="shared" ref="GS82" si="979">GS83+GS86</f>
        <v>0</v>
      </c>
      <c r="GT82" s="80">
        <f t="shared" ref="GT82" si="980">GT83+GT86</f>
        <v>0</v>
      </c>
      <c r="GU82" s="80">
        <f t="shared" ref="GU82" si="981">GU83+GU86</f>
        <v>0</v>
      </c>
      <c r="GV82" s="80">
        <f t="shared" ref="GV82" si="982">GV83+GV86</f>
        <v>0</v>
      </c>
      <c r="GW82" s="80">
        <f t="shared" ref="GW82" si="983">GW83+GW86</f>
        <v>0</v>
      </c>
      <c r="GX82" s="80">
        <f t="shared" ref="GX82" si="984">GX83+GX86</f>
        <v>0</v>
      </c>
      <c r="GY82" s="80">
        <f t="shared" ref="GY82" si="985">GY83+GY86</f>
        <v>0</v>
      </c>
      <c r="GZ82" s="80">
        <f t="shared" ref="GZ82" si="986">GZ83+GZ86</f>
        <v>0</v>
      </c>
      <c r="HA82" s="80">
        <f t="shared" ref="HA82" si="987">HA83+HA86</f>
        <v>0</v>
      </c>
      <c r="HB82" s="80">
        <f t="shared" ref="HB82" si="988">HB83+HB86</f>
        <v>0</v>
      </c>
      <c r="HC82" s="80">
        <f t="shared" ref="HC82" si="989">HC83+HC86</f>
        <v>0</v>
      </c>
      <c r="HD82" s="80">
        <f t="shared" ref="HD82" si="990">HD83+HD86</f>
        <v>0</v>
      </c>
      <c r="HE82" s="80">
        <f t="shared" ref="HE82" si="991">HE83+HE86</f>
        <v>0</v>
      </c>
      <c r="HF82" s="80">
        <f t="shared" ref="HF82" si="992">HF83+HF86</f>
        <v>0</v>
      </c>
      <c r="HG82" s="80">
        <f t="shared" ref="HG82" si="993">HG83+HG86</f>
        <v>0</v>
      </c>
      <c r="HH82" s="80">
        <f t="shared" ref="HH82" si="994">HH83+HH86</f>
        <v>0</v>
      </c>
      <c r="HI82" s="80">
        <f t="shared" ref="HI82" si="995">HI83+HI86</f>
        <v>0</v>
      </c>
      <c r="HJ82" s="80">
        <f t="shared" ref="HJ82" si="996">HJ83+HJ86</f>
        <v>0</v>
      </c>
      <c r="HK82" s="80">
        <f t="shared" ref="HK82" si="997">HK83+HK86</f>
        <v>0</v>
      </c>
      <c r="HL82" s="80">
        <f t="shared" ref="HL82" si="998">HL83+HL86</f>
        <v>0</v>
      </c>
      <c r="HM82" s="80">
        <f t="shared" ref="HM82" si="999">HM83+HM86</f>
        <v>0</v>
      </c>
      <c r="HN82" s="80">
        <f t="shared" ref="HN82" si="1000">HN83+HN86</f>
        <v>0</v>
      </c>
      <c r="HO82" s="80">
        <f t="shared" ref="HO82" si="1001">HO83+HO86</f>
        <v>0</v>
      </c>
      <c r="HP82" s="80">
        <f t="shared" ref="HP82" si="1002">HP83+HP86</f>
        <v>0</v>
      </c>
      <c r="HQ82" s="80">
        <f t="shared" ref="HQ82" si="1003">HQ83+HQ86</f>
        <v>0</v>
      </c>
      <c r="HR82" s="239">
        <f t="shared" ref="HR82" si="1004">HR83+HR86</f>
        <v>0</v>
      </c>
      <c r="HS82" s="248">
        <v>0</v>
      </c>
      <c r="HT82" s="208"/>
      <c r="HU82" s="208"/>
      <c r="HV82" s="208"/>
      <c r="HW82" s="208"/>
      <c r="HX82" s="208"/>
      <c r="HY82" s="208"/>
      <c r="HZ82" s="208"/>
      <c r="IA82" s="208"/>
      <c r="IB82" s="208"/>
      <c r="IC82" s="208"/>
      <c r="ID82" s="208"/>
      <c r="IE82" s="208"/>
      <c r="IF82" s="208"/>
      <c r="IG82" s="208"/>
      <c r="IH82" s="208"/>
      <c r="II82" s="208"/>
      <c r="IJ82" s="208"/>
      <c r="IK82" s="208"/>
      <c r="IL82" s="208"/>
      <c r="IM82" s="208"/>
      <c r="IN82" s="208"/>
      <c r="IO82" s="208"/>
      <c r="IP82" s="208"/>
      <c r="IQ82" s="208"/>
      <c r="IR82" s="208"/>
      <c r="IS82" s="208"/>
      <c r="IT82" s="208"/>
      <c r="IU82" s="208"/>
      <c r="IV82" s="208"/>
      <c r="IW82" s="208"/>
      <c r="IX82" s="208"/>
      <c r="IY82" s="208"/>
      <c r="IZ82" s="208"/>
      <c r="JA82" s="208"/>
      <c r="JB82" s="208"/>
      <c r="JC82" s="208"/>
      <c r="JD82" s="208"/>
      <c r="JE82" s="208"/>
      <c r="JF82" s="208"/>
      <c r="JG82" s="208"/>
      <c r="JH82" s="208"/>
      <c r="JI82" s="208"/>
      <c r="JJ82" s="208"/>
      <c r="JK82" s="208"/>
      <c r="JL82" s="208"/>
      <c r="JM82" s="208"/>
      <c r="JN82" s="208"/>
      <c r="JO82" s="208"/>
      <c r="JP82" s="208"/>
      <c r="JQ82" s="208"/>
      <c r="JR82" s="208"/>
      <c r="JS82" s="208"/>
      <c r="JT82" s="208"/>
      <c r="JU82" s="208"/>
      <c r="JV82" s="208"/>
      <c r="JW82" s="208"/>
      <c r="JX82" s="208"/>
      <c r="JY82" s="208"/>
      <c r="JZ82" s="208"/>
      <c r="KA82" s="208"/>
      <c r="KB82" s="208"/>
      <c r="KC82" s="208"/>
      <c r="KD82" s="208"/>
      <c r="KE82" s="208"/>
      <c r="KF82" s="208"/>
      <c r="KG82" s="208"/>
      <c r="KH82" s="208"/>
      <c r="KI82" s="208"/>
      <c r="KJ82" s="208"/>
      <c r="KK82" s="208"/>
      <c r="KL82" s="208"/>
      <c r="KM82" s="208"/>
      <c r="KN82" s="208"/>
      <c r="KO82" s="208"/>
      <c r="KP82" s="208"/>
      <c r="KQ82" s="208"/>
      <c r="KR82" s="208"/>
      <c r="KS82" s="208"/>
      <c r="KT82" s="208"/>
      <c r="KU82" s="208"/>
      <c r="KV82" s="208"/>
      <c r="KW82" s="208"/>
      <c r="KX82" s="208"/>
      <c r="KY82" s="208"/>
      <c r="KZ82" s="208"/>
      <c r="LA82" s="208"/>
      <c r="LB82" s="208"/>
      <c r="LC82" s="208"/>
      <c r="LD82" s="208"/>
      <c r="LE82" s="208"/>
      <c r="LF82" s="208"/>
      <c r="LG82" s="208"/>
      <c r="LH82" s="208"/>
      <c r="LI82" s="208"/>
      <c r="LJ82" s="208"/>
      <c r="LK82" s="208"/>
      <c r="LL82" s="208"/>
      <c r="LM82" s="208"/>
      <c r="LN82" s="208"/>
      <c r="LO82" s="208"/>
      <c r="LP82" s="208"/>
      <c r="LQ82" s="208"/>
      <c r="LR82" s="208"/>
      <c r="LS82" s="208"/>
      <c r="LT82" s="208"/>
      <c r="LU82" s="208"/>
      <c r="LV82" s="208"/>
      <c r="LW82" s="208"/>
      <c r="LX82" s="208"/>
      <c r="LY82" s="208"/>
      <c r="LZ82" s="208"/>
      <c r="MA82" s="208"/>
      <c r="MB82" s="208"/>
      <c r="MC82" s="208"/>
      <c r="MD82" s="208"/>
      <c r="ME82" s="208"/>
      <c r="MF82" s="208"/>
      <c r="MG82" s="208"/>
      <c r="MH82" s="208"/>
      <c r="MI82" s="208"/>
      <c r="MJ82" s="208"/>
      <c r="MK82" s="208"/>
      <c r="ML82" s="208"/>
      <c r="MM82" s="208"/>
      <c r="MN82" s="208"/>
      <c r="MO82" s="208"/>
      <c r="MP82" s="208"/>
      <c r="MQ82" s="208"/>
      <c r="MR82" s="208"/>
      <c r="MS82" s="208"/>
      <c r="MT82" s="208"/>
      <c r="MU82" s="208"/>
      <c r="MV82" s="208"/>
      <c r="MW82" s="208"/>
      <c r="MX82" s="208"/>
      <c r="MY82" s="208"/>
      <c r="MZ82" s="208"/>
      <c r="NA82" s="208"/>
      <c r="NB82" s="208"/>
      <c r="NC82" s="208"/>
      <c r="ND82" s="208"/>
      <c r="NE82" s="208"/>
      <c r="NF82" s="208"/>
      <c r="NG82" s="208"/>
      <c r="NH82" s="208"/>
      <c r="NI82" s="208"/>
      <c r="NJ82" s="208"/>
      <c r="NK82" s="208"/>
      <c r="NL82" s="208"/>
      <c r="NM82" s="208"/>
      <c r="NN82" s="208"/>
      <c r="NO82" s="208"/>
      <c r="NP82" s="208"/>
      <c r="NQ82" s="208"/>
      <c r="NR82" s="208"/>
      <c r="NS82" s="208"/>
      <c r="NT82" s="208"/>
      <c r="NU82" s="208"/>
      <c r="NV82" s="208"/>
      <c r="NW82" s="208"/>
      <c r="NX82" s="208"/>
      <c r="NY82" s="208"/>
      <c r="NZ82" s="208"/>
      <c r="OA82" s="208"/>
      <c r="OB82" s="208"/>
      <c r="OC82" s="208"/>
      <c r="OD82" s="208"/>
      <c r="OE82" s="208"/>
      <c r="OF82" s="208"/>
      <c r="OG82" s="208"/>
      <c r="OH82" s="208"/>
      <c r="OI82" s="208"/>
      <c r="OJ82" s="208"/>
      <c r="OK82" s="208"/>
      <c r="OL82" s="208"/>
      <c r="OM82" s="208"/>
      <c r="ON82" s="208"/>
      <c r="OO82" s="208"/>
      <c r="OP82" s="208"/>
      <c r="OQ82" s="208"/>
      <c r="OR82" s="208"/>
      <c r="OS82" s="208"/>
      <c r="OT82" s="208"/>
      <c r="OU82" s="208"/>
      <c r="OV82" s="208"/>
      <c r="OW82" s="208"/>
      <c r="OX82" s="208"/>
      <c r="OY82" s="208"/>
      <c r="OZ82" s="208"/>
      <c r="PA82" s="208"/>
      <c r="PB82" s="208"/>
      <c r="PC82" s="208"/>
      <c r="PD82" s="208"/>
      <c r="PE82" s="208"/>
      <c r="PF82" s="208"/>
      <c r="PG82" s="208"/>
      <c r="PH82" s="208"/>
      <c r="PI82" s="208"/>
      <c r="PJ82" s="208"/>
      <c r="PK82" s="208"/>
      <c r="PL82" s="208"/>
      <c r="PM82" s="208"/>
      <c r="PN82" s="208"/>
      <c r="PO82" s="208"/>
      <c r="PP82" s="208"/>
      <c r="PQ82" s="208"/>
      <c r="PR82" s="208"/>
      <c r="PS82" s="208"/>
      <c r="PT82" s="208"/>
      <c r="PU82" s="208"/>
      <c r="PV82" s="208"/>
      <c r="PW82" s="208"/>
      <c r="PX82" s="208"/>
      <c r="PY82" s="208"/>
      <c r="PZ82" s="208"/>
      <c r="QA82" s="208"/>
      <c r="QB82" s="208"/>
      <c r="QC82" s="208"/>
      <c r="QD82" s="208"/>
      <c r="QE82" s="208"/>
      <c r="QF82" s="208"/>
      <c r="QG82" s="208"/>
      <c r="QH82" s="208"/>
      <c r="QI82" s="208"/>
      <c r="QJ82" s="208"/>
      <c r="QK82" s="208"/>
      <c r="QL82" s="208"/>
      <c r="QM82" s="208"/>
      <c r="QN82" s="208"/>
      <c r="QO82" s="208"/>
      <c r="QP82" s="208"/>
      <c r="QQ82" s="208"/>
      <c r="QR82" s="208"/>
      <c r="QS82" s="208"/>
      <c r="QT82" s="208"/>
      <c r="QU82" s="208"/>
      <c r="QV82" s="208"/>
      <c r="QW82" s="208"/>
      <c r="QX82" s="208"/>
      <c r="QY82" s="208"/>
      <c r="QZ82" s="208"/>
      <c r="RA82" s="208"/>
      <c r="RB82" s="208"/>
      <c r="RC82" s="208"/>
      <c r="RD82" s="208"/>
      <c r="RE82" s="208"/>
      <c r="RF82" s="208"/>
      <c r="RG82" s="208"/>
      <c r="RH82" s="208"/>
      <c r="RI82" s="208"/>
      <c r="RJ82" s="208"/>
      <c r="RK82" s="208"/>
      <c r="RL82" s="208"/>
      <c r="RM82" s="208"/>
      <c r="RN82" s="208"/>
      <c r="RO82" s="208"/>
      <c r="RP82" s="208"/>
      <c r="RQ82" s="208"/>
      <c r="RR82" s="208"/>
      <c r="RS82" s="208"/>
      <c r="RT82" s="208"/>
      <c r="RU82" s="208"/>
      <c r="RV82" s="208"/>
      <c r="RW82" s="208"/>
      <c r="RX82" s="208"/>
      <c r="RY82" s="208"/>
      <c r="RZ82" s="208"/>
      <c r="SA82" s="208"/>
      <c r="SB82" s="208"/>
      <c r="SC82" s="208"/>
      <c r="SD82" s="208"/>
      <c r="SE82" s="208"/>
      <c r="SF82" s="208"/>
      <c r="SG82" s="208"/>
      <c r="SH82" s="208"/>
      <c r="SI82" s="208"/>
      <c r="SJ82" s="208"/>
      <c r="SK82" s="208"/>
      <c r="SL82" s="208"/>
      <c r="SM82" s="208"/>
      <c r="SN82" s="208"/>
      <c r="SO82" s="208"/>
      <c r="SP82" s="208"/>
      <c r="SQ82" s="208"/>
      <c r="SR82" s="208"/>
      <c r="SS82" s="208"/>
      <c r="ST82" s="208"/>
      <c r="SU82" s="208"/>
      <c r="SV82" s="208"/>
      <c r="SW82" s="208"/>
      <c r="SX82" s="208"/>
      <c r="SY82" s="208"/>
      <c r="SZ82" s="208"/>
      <c r="TA82" s="208"/>
      <c r="TB82" s="208"/>
      <c r="TC82" s="208"/>
      <c r="TD82" s="208"/>
      <c r="TE82" s="208"/>
      <c r="TF82" s="208"/>
      <c r="TG82" s="208"/>
      <c r="TH82" s="208"/>
      <c r="TI82" s="208"/>
      <c r="TJ82" s="208"/>
      <c r="TK82" s="208"/>
      <c r="TL82" s="208"/>
      <c r="TM82" s="208"/>
      <c r="TN82" s="208"/>
      <c r="TO82" s="208"/>
      <c r="TP82" s="208"/>
      <c r="TQ82" s="208"/>
      <c r="TR82" s="208"/>
      <c r="TS82" s="208"/>
      <c r="TT82" s="208"/>
      <c r="TU82" s="208"/>
      <c r="TV82" s="208"/>
      <c r="TW82" s="208"/>
      <c r="TX82" s="208"/>
      <c r="TY82" s="208"/>
      <c r="TZ82" s="208"/>
      <c r="UA82" s="208"/>
      <c r="UB82" s="208"/>
      <c r="UC82" s="208"/>
      <c r="UD82" s="208"/>
      <c r="UE82" s="208"/>
      <c r="UF82" s="208"/>
      <c r="UG82" s="208"/>
      <c r="UH82" s="208"/>
      <c r="UI82" s="208"/>
      <c r="UJ82" s="208"/>
      <c r="UK82" s="208"/>
      <c r="UL82" s="208"/>
      <c r="UM82" s="208"/>
      <c r="UN82" s="208"/>
      <c r="UO82" s="208"/>
      <c r="UP82" s="208"/>
      <c r="UQ82" s="208"/>
      <c r="UR82" s="208"/>
      <c r="US82" s="208"/>
      <c r="UT82" s="208"/>
      <c r="UU82" s="208"/>
      <c r="UV82" s="208"/>
      <c r="UW82" s="208"/>
      <c r="UX82" s="208"/>
      <c r="UY82" s="208"/>
      <c r="UZ82" s="208"/>
      <c r="VA82" s="208"/>
      <c r="VB82" s="208"/>
      <c r="VC82" s="208"/>
      <c r="VD82" s="208"/>
      <c r="VE82" s="208"/>
      <c r="VF82" s="208"/>
      <c r="VG82" s="208"/>
      <c r="VH82" s="208"/>
      <c r="VI82" s="208"/>
      <c r="VJ82" s="208"/>
      <c r="VK82" s="208"/>
      <c r="VL82" s="208"/>
      <c r="VM82" s="208"/>
      <c r="VN82" s="208"/>
      <c r="VO82" s="208"/>
      <c r="VP82" s="208"/>
      <c r="VQ82" s="208"/>
      <c r="VR82" s="208"/>
      <c r="VS82" s="208"/>
      <c r="VT82" s="208"/>
      <c r="VU82" s="208"/>
      <c r="VV82" s="208"/>
      <c r="VW82" s="208"/>
      <c r="VX82" s="208"/>
      <c r="VY82" s="208"/>
      <c r="VZ82" s="208"/>
      <c r="WA82" s="208"/>
      <c r="WB82" s="208"/>
      <c r="WC82" s="208"/>
      <c r="WD82" s="208"/>
      <c r="WE82" s="208"/>
      <c r="WF82" s="208"/>
      <c r="WG82" s="208"/>
      <c r="WH82" s="208"/>
      <c r="WI82" s="208"/>
      <c r="WJ82" s="208"/>
      <c r="WK82" s="208"/>
      <c r="WL82" s="208"/>
      <c r="WM82" s="208"/>
      <c r="WN82" s="208"/>
      <c r="WO82" s="208"/>
      <c r="WP82" s="208"/>
      <c r="WQ82" s="208"/>
      <c r="WR82" s="208"/>
      <c r="WS82" s="208"/>
      <c r="WT82" s="208"/>
      <c r="WU82" s="208"/>
      <c r="WV82" s="208"/>
      <c r="WW82" s="208"/>
      <c r="WX82" s="208"/>
      <c r="WY82" s="208"/>
      <c r="WZ82" s="208"/>
      <c r="XA82" s="208"/>
      <c r="XB82" s="208"/>
      <c r="XC82" s="208"/>
      <c r="XD82" s="208"/>
      <c r="XE82" s="208"/>
      <c r="XF82" s="208"/>
      <c r="XG82" s="208"/>
      <c r="XH82" s="208"/>
      <c r="XI82" s="208"/>
      <c r="XJ82" s="208"/>
      <c r="XK82" s="208"/>
      <c r="XL82" s="208"/>
      <c r="XM82" s="208"/>
      <c r="XN82" s="208"/>
      <c r="XO82" s="208"/>
      <c r="XP82" s="208"/>
      <c r="XQ82" s="208"/>
      <c r="XR82" s="208"/>
      <c r="XS82" s="208"/>
      <c r="XT82" s="208"/>
      <c r="XU82" s="208"/>
      <c r="XV82" s="208"/>
      <c r="XW82" s="208"/>
      <c r="XX82" s="208"/>
      <c r="XY82" s="208"/>
      <c r="XZ82" s="208"/>
      <c r="YA82" s="208"/>
      <c r="YB82" s="208"/>
      <c r="YC82" s="208"/>
      <c r="YD82" s="208"/>
      <c r="YE82" s="208"/>
      <c r="YF82" s="208"/>
      <c r="YG82" s="208"/>
      <c r="YH82" s="208"/>
      <c r="YI82" s="208"/>
      <c r="YJ82" s="208"/>
      <c r="YK82" s="208"/>
      <c r="YL82" s="208"/>
      <c r="YM82" s="208"/>
      <c r="YN82" s="208"/>
      <c r="YO82" s="208"/>
      <c r="YP82" s="208"/>
      <c r="YQ82" s="208"/>
      <c r="YR82" s="208"/>
      <c r="YS82" s="208"/>
      <c r="YT82" s="208"/>
      <c r="YU82" s="208"/>
      <c r="YV82" s="208"/>
      <c r="YW82" s="208"/>
      <c r="YX82" s="208"/>
      <c r="YY82" s="208"/>
      <c r="YZ82" s="208"/>
      <c r="ZA82" s="208"/>
      <c r="ZB82" s="208"/>
      <c r="ZC82" s="208"/>
      <c r="ZD82" s="208"/>
      <c r="ZE82" s="208"/>
      <c r="ZF82" s="208"/>
      <c r="ZG82" s="208"/>
      <c r="ZH82" s="208"/>
      <c r="ZI82" s="208"/>
      <c r="ZJ82" s="208"/>
      <c r="ZK82" s="208"/>
      <c r="ZL82" s="208"/>
      <c r="ZM82" s="208"/>
      <c r="ZN82" s="208"/>
      <c r="ZO82" s="208"/>
      <c r="ZP82" s="208"/>
      <c r="ZQ82" s="208"/>
      <c r="ZR82" s="208"/>
      <c r="ZS82" s="208"/>
      <c r="ZT82" s="208"/>
      <c r="ZU82" s="208"/>
      <c r="ZV82" s="208"/>
      <c r="ZW82" s="208"/>
      <c r="ZX82" s="208"/>
      <c r="ZY82" s="208"/>
      <c r="ZZ82" s="208"/>
      <c r="AAA82" s="208"/>
      <c r="AAB82" s="208"/>
      <c r="AAC82" s="197"/>
    </row>
    <row r="83" spans="1:705" s="87" customFormat="1" ht="15" hidden="1" outlineLevel="1" x14ac:dyDescent="0.25">
      <c r="A83" s="85" t="s">
        <v>271</v>
      </c>
      <c r="B83" s="85" t="s">
        <v>272</v>
      </c>
      <c r="C83" s="102"/>
      <c r="D83" s="102"/>
      <c r="E83" s="86"/>
      <c r="F83" s="88"/>
      <c r="G83" s="88"/>
      <c r="H83" s="86"/>
      <c r="I83" s="87" t="s">
        <v>386</v>
      </c>
      <c r="J83" s="88"/>
      <c r="K83" s="85"/>
      <c r="L83" s="88"/>
      <c r="M83" s="85">
        <f>SUM(M84:M85)</f>
        <v>0</v>
      </c>
      <c r="N83" s="85">
        <f t="shared" ref="N83:BY83" si="1005">SUM(N84:N85)</f>
        <v>0</v>
      </c>
      <c r="O83" s="85">
        <f t="shared" si="1005"/>
        <v>0</v>
      </c>
      <c r="P83" s="85">
        <f t="shared" si="1005"/>
        <v>0</v>
      </c>
      <c r="Q83" s="85">
        <f t="shared" si="1005"/>
        <v>0</v>
      </c>
      <c r="R83" s="85">
        <f t="shared" si="1005"/>
        <v>0</v>
      </c>
      <c r="S83" s="85">
        <f t="shared" si="1005"/>
        <v>0</v>
      </c>
      <c r="T83" s="85">
        <f t="shared" si="1005"/>
        <v>0</v>
      </c>
      <c r="U83" s="85">
        <f t="shared" si="1005"/>
        <v>0</v>
      </c>
      <c r="V83" s="85">
        <f t="shared" si="1005"/>
        <v>0</v>
      </c>
      <c r="W83" s="85">
        <f t="shared" si="1005"/>
        <v>0</v>
      </c>
      <c r="X83" s="85">
        <f t="shared" si="1005"/>
        <v>0</v>
      </c>
      <c r="Y83" s="85">
        <f t="shared" si="1005"/>
        <v>0</v>
      </c>
      <c r="Z83" s="85">
        <f t="shared" si="1005"/>
        <v>0</v>
      </c>
      <c r="AA83" s="85">
        <f t="shared" si="1005"/>
        <v>0</v>
      </c>
      <c r="AB83" s="85">
        <f t="shared" si="1005"/>
        <v>0</v>
      </c>
      <c r="AC83" s="85">
        <f t="shared" si="1005"/>
        <v>0</v>
      </c>
      <c r="AD83" s="85">
        <f t="shared" si="1005"/>
        <v>0</v>
      </c>
      <c r="AE83" s="85">
        <f t="shared" si="1005"/>
        <v>0</v>
      </c>
      <c r="AF83" s="85">
        <f t="shared" si="1005"/>
        <v>0</v>
      </c>
      <c r="AG83" s="85">
        <f t="shared" si="1005"/>
        <v>0</v>
      </c>
      <c r="AH83" s="85">
        <f t="shared" si="1005"/>
        <v>0</v>
      </c>
      <c r="AI83" s="85">
        <f t="shared" si="1005"/>
        <v>0</v>
      </c>
      <c r="AJ83" s="85">
        <f t="shared" si="1005"/>
        <v>0</v>
      </c>
      <c r="AK83" s="85">
        <f t="shared" si="1005"/>
        <v>0</v>
      </c>
      <c r="AL83" s="85">
        <f t="shared" si="1005"/>
        <v>0</v>
      </c>
      <c r="AM83" s="85">
        <f t="shared" si="1005"/>
        <v>0</v>
      </c>
      <c r="AN83" s="85">
        <f t="shared" si="1005"/>
        <v>0</v>
      </c>
      <c r="AO83" s="85">
        <f t="shared" si="1005"/>
        <v>0</v>
      </c>
      <c r="AP83" s="85">
        <f t="shared" si="1005"/>
        <v>0</v>
      </c>
      <c r="AQ83" s="85">
        <f t="shared" si="1005"/>
        <v>0</v>
      </c>
      <c r="AR83" s="85">
        <f t="shared" si="1005"/>
        <v>0</v>
      </c>
      <c r="AS83" s="85">
        <f t="shared" si="1005"/>
        <v>0</v>
      </c>
      <c r="AT83" s="85">
        <f t="shared" si="1005"/>
        <v>0</v>
      </c>
      <c r="AU83" s="85">
        <f t="shared" si="1005"/>
        <v>0</v>
      </c>
      <c r="AV83" s="85">
        <f t="shared" si="1005"/>
        <v>0</v>
      </c>
      <c r="AW83" s="85">
        <f t="shared" si="1005"/>
        <v>0</v>
      </c>
      <c r="AX83" s="85">
        <f t="shared" si="1005"/>
        <v>0</v>
      </c>
      <c r="AY83" s="85">
        <f t="shared" si="1005"/>
        <v>0</v>
      </c>
      <c r="AZ83" s="85">
        <f t="shared" si="1005"/>
        <v>0</v>
      </c>
      <c r="BA83" s="85">
        <f t="shared" si="1005"/>
        <v>0</v>
      </c>
      <c r="BB83" s="85">
        <f t="shared" si="1005"/>
        <v>0</v>
      </c>
      <c r="BC83" s="85">
        <f t="shared" si="1005"/>
        <v>0</v>
      </c>
      <c r="BD83" s="85">
        <f t="shared" si="1005"/>
        <v>0</v>
      </c>
      <c r="BE83" s="85">
        <f t="shared" si="1005"/>
        <v>0</v>
      </c>
      <c r="BF83" s="85">
        <f t="shared" si="1005"/>
        <v>0</v>
      </c>
      <c r="BG83" s="85">
        <f t="shared" si="1005"/>
        <v>0</v>
      </c>
      <c r="BH83" s="85">
        <f t="shared" si="1005"/>
        <v>0</v>
      </c>
      <c r="BI83" s="85">
        <f t="shared" si="1005"/>
        <v>0</v>
      </c>
      <c r="BJ83" s="85">
        <f t="shared" si="1005"/>
        <v>0</v>
      </c>
      <c r="BK83" s="85">
        <f t="shared" si="1005"/>
        <v>0</v>
      </c>
      <c r="BL83" s="85">
        <f t="shared" si="1005"/>
        <v>0</v>
      </c>
      <c r="BM83" s="85">
        <f t="shared" si="1005"/>
        <v>0</v>
      </c>
      <c r="BN83" s="85">
        <f t="shared" si="1005"/>
        <v>0</v>
      </c>
      <c r="BO83" s="85">
        <f t="shared" si="1005"/>
        <v>0</v>
      </c>
      <c r="BP83" s="85">
        <f t="shared" si="1005"/>
        <v>0</v>
      </c>
      <c r="BQ83" s="85">
        <f t="shared" si="1005"/>
        <v>0</v>
      </c>
      <c r="BR83" s="85">
        <f t="shared" si="1005"/>
        <v>0</v>
      </c>
      <c r="BS83" s="85">
        <f t="shared" si="1005"/>
        <v>0</v>
      </c>
      <c r="BT83" s="85">
        <f t="shared" si="1005"/>
        <v>0</v>
      </c>
      <c r="BU83" s="85">
        <f t="shared" si="1005"/>
        <v>0</v>
      </c>
      <c r="BV83" s="85">
        <f t="shared" si="1005"/>
        <v>0</v>
      </c>
      <c r="BW83" s="85">
        <f t="shared" si="1005"/>
        <v>0</v>
      </c>
      <c r="BX83" s="85">
        <f t="shared" si="1005"/>
        <v>0</v>
      </c>
      <c r="BY83" s="85">
        <f t="shared" si="1005"/>
        <v>0</v>
      </c>
      <c r="BZ83" s="85">
        <f t="shared" ref="BZ83:EK83" si="1006">SUM(BZ84:BZ85)</f>
        <v>0</v>
      </c>
      <c r="CA83" s="85">
        <f t="shared" si="1006"/>
        <v>0</v>
      </c>
      <c r="CB83" s="85">
        <f t="shared" si="1006"/>
        <v>0</v>
      </c>
      <c r="CC83" s="85">
        <f t="shared" si="1006"/>
        <v>0</v>
      </c>
      <c r="CD83" s="85">
        <f t="shared" si="1006"/>
        <v>0</v>
      </c>
      <c r="CE83" s="85">
        <f t="shared" si="1006"/>
        <v>0</v>
      </c>
      <c r="CF83" s="85">
        <f t="shared" si="1006"/>
        <v>0</v>
      </c>
      <c r="CG83" s="85">
        <f t="shared" si="1006"/>
        <v>0</v>
      </c>
      <c r="CH83" s="85">
        <f t="shared" si="1006"/>
        <v>0</v>
      </c>
      <c r="CI83" s="85">
        <f t="shared" si="1006"/>
        <v>0</v>
      </c>
      <c r="CJ83" s="85">
        <f t="shared" si="1006"/>
        <v>0</v>
      </c>
      <c r="CK83" s="85">
        <f t="shared" si="1006"/>
        <v>0</v>
      </c>
      <c r="CL83" s="85">
        <f t="shared" si="1006"/>
        <v>0</v>
      </c>
      <c r="CM83" s="85">
        <f t="shared" si="1006"/>
        <v>0</v>
      </c>
      <c r="CN83" s="85">
        <f t="shared" si="1006"/>
        <v>0</v>
      </c>
      <c r="CO83" s="85">
        <f t="shared" si="1006"/>
        <v>0</v>
      </c>
      <c r="CP83" s="85">
        <f t="shared" si="1006"/>
        <v>0</v>
      </c>
      <c r="CQ83" s="85">
        <f t="shared" si="1006"/>
        <v>0</v>
      </c>
      <c r="CR83" s="85">
        <f t="shared" si="1006"/>
        <v>0</v>
      </c>
      <c r="CS83" s="85">
        <f t="shared" si="1006"/>
        <v>0</v>
      </c>
      <c r="CT83" s="85">
        <f t="shared" si="1006"/>
        <v>0</v>
      </c>
      <c r="CU83" s="85">
        <f t="shared" si="1006"/>
        <v>0</v>
      </c>
      <c r="CV83" s="85">
        <f t="shared" si="1006"/>
        <v>0</v>
      </c>
      <c r="CW83" s="85">
        <f t="shared" si="1006"/>
        <v>0</v>
      </c>
      <c r="CX83" s="85">
        <f t="shared" si="1006"/>
        <v>0</v>
      </c>
      <c r="CY83" s="85">
        <f t="shared" si="1006"/>
        <v>0</v>
      </c>
      <c r="CZ83" s="85">
        <f t="shared" si="1006"/>
        <v>0</v>
      </c>
      <c r="DA83" s="85">
        <f t="shared" si="1006"/>
        <v>0</v>
      </c>
      <c r="DB83" s="85">
        <f t="shared" si="1006"/>
        <v>0</v>
      </c>
      <c r="DC83" s="85">
        <f t="shared" si="1006"/>
        <v>0</v>
      </c>
      <c r="DD83" s="85">
        <f t="shared" si="1006"/>
        <v>0</v>
      </c>
      <c r="DE83" s="85">
        <f t="shared" si="1006"/>
        <v>0</v>
      </c>
      <c r="DF83" s="85">
        <f t="shared" si="1006"/>
        <v>0</v>
      </c>
      <c r="DG83" s="85">
        <f t="shared" si="1006"/>
        <v>0</v>
      </c>
      <c r="DH83" s="85">
        <f t="shared" si="1006"/>
        <v>0</v>
      </c>
      <c r="DI83" s="85">
        <f t="shared" si="1006"/>
        <v>0</v>
      </c>
      <c r="DJ83" s="85">
        <f t="shared" si="1006"/>
        <v>0</v>
      </c>
      <c r="DK83" s="85">
        <f t="shared" si="1006"/>
        <v>0</v>
      </c>
      <c r="DL83" s="85">
        <f t="shared" si="1006"/>
        <v>0</v>
      </c>
      <c r="DM83" s="85">
        <f t="shared" si="1006"/>
        <v>0</v>
      </c>
      <c r="DN83" s="85">
        <f t="shared" si="1006"/>
        <v>0</v>
      </c>
      <c r="DO83" s="85">
        <f t="shared" si="1006"/>
        <v>0</v>
      </c>
      <c r="DP83" s="85">
        <f t="shared" si="1006"/>
        <v>0</v>
      </c>
      <c r="DQ83" s="85">
        <f t="shared" si="1006"/>
        <v>0</v>
      </c>
      <c r="DR83" s="85">
        <f t="shared" si="1006"/>
        <v>0</v>
      </c>
      <c r="DS83" s="85">
        <f t="shared" si="1006"/>
        <v>0</v>
      </c>
      <c r="DT83" s="85">
        <f t="shared" si="1006"/>
        <v>0</v>
      </c>
      <c r="DU83" s="85">
        <f t="shared" si="1006"/>
        <v>0</v>
      </c>
      <c r="DV83" s="85">
        <f t="shared" si="1006"/>
        <v>0</v>
      </c>
      <c r="DW83" s="85">
        <f t="shared" si="1006"/>
        <v>0</v>
      </c>
      <c r="DX83" s="85">
        <f t="shared" si="1006"/>
        <v>0</v>
      </c>
      <c r="DY83" s="85">
        <f t="shared" si="1006"/>
        <v>0</v>
      </c>
      <c r="DZ83" s="85">
        <f t="shared" si="1006"/>
        <v>0</v>
      </c>
      <c r="EA83" s="85">
        <f t="shared" si="1006"/>
        <v>0</v>
      </c>
      <c r="EB83" s="85">
        <f t="shared" si="1006"/>
        <v>0</v>
      </c>
      <c r="EC83" s="85">
        <f t="shared" si="1006"/>
        <v>0</v>
      </c>
      <c r="ED83" s="85">
        <f t="shared" si="1006"/>
        <v>0</v>
      </c>
      <c r="EE83" s="85">
        <f t="shared" si="1006"/>
        <v>0</v>
      </c>
      <c r="EF83" s="85">
        <f t="shared" si="1006"/>
        <v>0</v>
      </c>
      <c r="EG83" s="85">
        <f t="shared" si="1006"/>
        <v>0</v>
      </c>
      <c r="EH83" s="85">
        <f t="shared" si="1006"/>
        <v>0</v>
      </c>
      <c r="EI83" s="85">
        <f t="shared" si="1006"/>
        <v>0</v>
      </c>
      <c r="EJ83" s="85">
        <f t="shared" si="1006"/>
        <v>0</v>
      </c>
      <c r="EK83" s="85">
        <f t="shared" si="1006"/>
        <v>0</v>
      </c>
      <c r="EL83" s="85">
        <f t="shared" ref="EL83:EW83" si="1007">SUM(EL84:EL85)</f>
        <v>0</v>
      </c>
      <c r="EM83" s="85">
        <f t="shared" si="1007"/>
        <v>0</v>
      </c>
      <c r="EN83" s="85">
        <f t="shared" si="1007"/>
        <v>0</v>
      </c>
      <c r="EO83" s="85">
        <f t="shared" si="1007"/>
        <v>0</v>
      </c>
      <c r="EP83" s="85">
        <f t="shared" si="1007"/>
        <v>0</v>
      </c>
      <c r="EQ83" s="85">
        <f t="shared" si="1007"/>
        <v>0</v>
      </c>
      <c r="ER83" s="85">
        <f t="shared" si="1007"/>
        <v>0</v>
      </c>
      <c r="ES83" s="85">
        <f t="shared" si="1007"/>
        <v>0</v>
      </c>
      <c r="ET83" s="85">
        <f t="shared" si="1007"/>
        <v>0</v>
      </c>
      <c r="EU83" s="85">
        <f t="shared" si="1007"/>
        <v>0</v>
      </c>
      <c r="EV83" s="85">
        <f t="shared" si="1007"/>
        <v>0</v>
      </c>
      <c r="EW83" s="85">
        <f t="shared" si="1007"/>
        <v>0</v>
      </c>
      <c r="EX83" s="85">
        <f>SUM(EX84:EX85)</f>
        <v>0</v>
      </c>
      <c r="EY83" s="85">
        <f t="shared" ref="EY83" si="1008">SUM(EY84:EY85)</f>
        <v>0</v>
      </c>
      <c r="EZ83" s="85">
        <f t="shared" ref="EZ83" si="1009">SUM(EZ84:EZ85)</f>
        <v>0</v>
      </c>
      <c r="FA83" s="85">
        <f t="shared" ref="FA83" si="1010">SUM(FA84:FA85)</f>
        <v>0</v>
      </c>
      <c r="FB83" s="85">
        <f t="shared" ref="FB83" si="1011">SUM(FB84:FB85)</f>
        <v>0</v>
      </c>
      <c r="FC83" s="85">
        <f t="shared" ref="FC83" si="1012">SUM(FC84:FC85)</f>
        <v>0</v>
      </c>
      <c r="FD83" s="85">
        <f t="shared" ref="FD83" si="1013">SUM(FD84:FD85)</f>
        <v>0</v>
      </c>
      <c r="FE83" s="85">
        <f t="shared" ref="FE83" si="1014">SUM(FE84:FE85)</f>
        <v>0</v>
      </c>
      <c r="FF83" s="85">
        <f t="shared" ref="FF83" si="1015">SUM(FF84:FF85)</f>
        <v>0</v>
      </c>
      <c r="FG83" s="85">
        <f t="shared" ref="FG83" si="1016">SUM(FG84:FG85)</f>
        <v>0</v>
      </c>
      <c r="FH83" s="85">
        <f t="shared" ref="FH83" si="1017">SUM(FH84:FH85)</f>
        <v>0</v>
      </c>
      <c r="FI83" s="85">
        <f t="shared" ref="FI83" si="1018">SUM(FI84:FI85)</f>
        <v>0</v>
      </c>
      <c r="FJ83" s="85">
        <f t="shared" ref="FJ83" si="1019">SUM(FJ84:FJ85)</f>
        <v>0</v>
      </c>
      <c r="FK83" s="85">
        <f t="shared" ref="FK83" si="1020">SUM(FK84:FK85)</f>
        <v>0</v>
      </c>
      <c r="FL83" s="85">
        <f t="shared" ref="FL83" si="1021">SUM(FL84:FL85)</f>
        <v>0</v>
      </c>
      <c r="FM83" s="85">
        <f t="shared" ref="FM83" si="1022">SUM(FM84:FM85)</f>
        <v>0</v>
      </c>
      <c r="FN83" s="85">
        <f t="shared" ref="FN83" si="1023">SUM(FN84:FN85)</f>
        <v>0</v>
      </c>
      <c r="FO83" s="85">
        <f t="shared" ref="FO83" si="1024">SUM(FO84:FO85)</f>
        <v>0</v>
      </c>
      <c r="FP83" s="85">
        <f t="shared" ref="FP83" si="1025">SUM(FP84:FP85)</f>
        <v>0</v>
      </c>
      <c r="FQ83" s="85">
        <f t="shared" ref="FQ83" si="1026">SUM(FQ84:FQ85)</f>
        <v>0</v>
      </c>
      <c r="FR83" s="85">
        <f t="shared" ref="FR83" si="1027">SUM(FR84:FR85)</f>
        <v>0</v>
      </c>
      <c r="FS83" s="85">
        <f t="shared" ref="FS83" si="1028">SUM(FS84:FS85)</f>
        <v>0</v>
      </c>
      <c r="FT83" s="85">
        <f t="shared" ref="FT83" si="1029">SUM(FT84:FT85)</f>
        <v>0</v>
      </c>
      <c r="FU83" s="85">
        <f t="shared" ref="FU83" si="1030">SUM(FU84:FU85)</f>
        <v>0</v>
      </c>
      <c r="FV83" s="85">
        <f t="shared" ref="FV83" si="1031">SUM(FV84:FV85)</f>
        <v>0</v>
      </c>
      <c r="FW83" s="85">
        <f t="shared" ref="FW83" si="1032">SUM(FW84:FW85)</f>
        <v>0</v>
      </c>
      <c r="FX83" s="85">
        <f t="shared" ref="FX83" si="1033">SUM(FX84:FX85)</f>
        <v>0</v>
      </c>
      <c r="FY83" s="85">
        <f t="shared" ref="FY83" si="1034">SUM(FY84:FY85)</f>
        <v>0</v>
      </c>
      <c r="FZ83" s="85">
        <f t="shared" ref="FZ83" si="1035">SUM(FZ84:FZ85)</f>
        <v>0</v>
      </c>
      <c r="GA83" s="85">
        <f t="shared" ref="GA83" si="1036">SUM(GA84:GA85)</f>
        <v>0</v>
      </c>
      <c r="GB83" s="85">
        <f t="shared" ref="GB83" si="1037">SUM(GB84:GB85)</f>
        <v>0</v>
      </c>
      <c r="GC83" s="85">
        <f t="shared" ref="GC83" si="1038">SUM(GC84:GC85)</f>
        <v>0</v>
      </c>
      <c r="GD83" s="85">
        <f t="shared" ref="GD83" si="1039">SUM(GD84:GD85)</f>
        <v>0</v>
      </c>
      <c r="GE83" s="85">
        <f t="shared" ref="GE83" si="1040">SUM(GE84:GE85)</f>
        <v>0</v>
      </c>
      <c r="GF83" s="85">
        <f t="shared" ref="GF83" si="1041">SUM(GF84:GF85)</f>
        <v>0</v>
      </c>
      <c r="GG83" s="85">
        <f t="shared" ref="GG83:GH83" si="1042">SUM(GG84:GG85)</f>
        <v>0</v>
      </c>
      <c r="GH83" s="85">
        <f t="shared" si="1042"/>
        <v>0</v>
      </c>
      <c r="GI83" s="85">
        <f t="shared" ref="GI83" si="1043">SUM(GI84:GI85)</f>
        <v>0</v>
      </c>
      <c r="GJ83" s="85">
        <f t="shared" ref="GJ83" si="1044">SUM(GJ84:GJ85)</f>
        <v>0</v>
      </c>
      <c r="GK83" s="85">
        <f t="shared" ref="GK83" si="1045">SUM(GK84:GK85)</f>
        <v>0</v>
      </c>
      <c r="GL83" s="85">
        <f t="shared" ref="GL83" si="1046">SUM(GL84:GL85)</f>
        <v>0</v>
      </c>
      <c r="GM83" s="85">
        <f t="shared" ref="GM83" si="1047">SUM(GM84:GM85)</f>
        <v>0</v>
      </c>
      <c r="GN83" s="85">
        <f t="shared" ref="GN83" si="1048">SUM(GN84:GN85)</f>
        <v>0</v>
      </c>
      <c r="GO83" s="85">
        <f t="shared" ref="GO83" si="1049">SUM(GO84:GO85)</f>
        <v>0</v>
      </c>
      <c r="GP83" s="85">
        <f t="shared" ref="GP83" si="1050">SUM(GP84:GP85)</f>
        <v>0</v>
      </c>
      <c r="GQ83" s="85">
        <f t="shared" ref="GQ83" si="1051">SUM(GQ84:GQ85)</f>
        <v>0</v>
      </c>
      <c r="GR83" s="85">
        <f t="shared" ref="GR83" si="1052">SUM(GR84:GR85)</f>
        <v>0</v>
      </c>
      <c r="GS83" s="85">
        <f t="shared" ref="GS83" si="1053">SUM(GS84:GS85)</f>
        <v>0</v>
      </c>
      <c r="GT83" s="85">
        <f t="shared" ref="GT83" si="1054">SUM(GT84:GT85)</f>
        <v>0</v>
      </c>
      <c r="GU83" s="85">
        <f t="shared" ref="GU83" si="1055">SUM(GU84:GU85)</f>
        <v>0</v>
      </c>
      <c r="GV83" s="85">
        <f t="shared" ref="GV83" si="1056">SUM(GV84:GV85)</f>
        <v>0</v>
      </c>
      <c r="GW83" s="85">
        <f t="shared" ref="GW83" si="1057">SUM(GW84:GW85)</f>
        <v>0</v>
      </c>
      <c r="GX83" s="85">
        <f t="shared" ref="GX83" si="1058">SUM(GX84:GX85)</f>
        <v>0</v>
      </c>
      <c r="GY83" s="85">
        <f t="shared" ref="GY83" si="1059">SUM(GY84:GY85)</f>
        <v>0</v>
      </c>
      <c r="GZ83" s="85">
        <f t="shared" ref="GZ83" si="1060">SUM(GZ84:GZ85)</f>
        <v>0</v>
      </c>
      <c r="HA83" s="85">
        <f t="shared" ref="HA83" si="1061">SUM(HA84:HA85)</f>
        <v>0</v>
      </c>
      <c r="HB83" s="85">
        <f t="shared" ref="HB83" si="1062">SUM(HB84:HB85)</f>
        <v>0</v>
      </c>
      <c r="HC83" s="85">
        <f t="shared" ref="HC83" si="1063">SUM(HC84:HC85)</f>
        <v>0</v>
      </c>
      <c r="HD83" s="85">
        <f t="shared" ref="HD83" si="1064">SUM(HD84:HD85)</f>
        <v>0</v>
      </c>
      <c r="HE83" s="85">
        <f t="shared" ref="HE83" si="1065">SUM(HE84:HE85)</f>
        <v>0</v>
      </c>
      <c r="HF83" s="85">
        <f t="shared" ref="HF83" si="1066">SUM(HF84:HF85)</f>
        <v>0</v>
      </c>
      <c r="HG83" s="85">
        <f t="shared" ref="HG83" si="1067">SUM(HG84:HG85)</f>
        <v>0</v>
      </c>
      <c r="HH83" s="85">
        <f t="shared" ref="HH83" si="1068">SUM(HH84:HH85)</f>
        <v>0</v>
      </c>
      <c r="HI83" s="85">
        <f t="shared" ref="HI83" si="1069">SUM(HI84:HI85)</f>
        <v>0</v>
      </c>
      <c r="HJ83" s="85">
        <f t="shared" ref="HJ83" si="1070">SUM(HJ84:HJ85)</f>
        <v>0</v>
      </c>
      <c r="HK83" s="85">
        <f t="shared" ref="HK83" si="1071">SUM(HK84:HK85)</f>
        <v>0</v>
      </c>
      <c r="HL83" s="85">
        <f t="shared" ref="HL83" si="1072">SUM(HL84:HL85)</f>
        <v>0</v>
      </c>
      <c r="HM83" s="85">
        <f t="shared" ref="HM83" si="1073">SUM(HM84:HM85)</f>
        <v>0</v>
      </c>
      <c r="HN83" s="85">
        <f t="shared" ref="HN83" si="1074">SUM(HN84:HN85)</f>
        <v>0</v>
      </c>
      <c r="HO83" s="85">
        <f t="shared" ref="HO83" si="1075">SUM(HO84:HO85)</f>
        <v>0</v>
      </c>
      <c r="HP83" s="85">
        <f t="shared" ref="HP83" si="1076">SUM(HP84:HP85)</f>
        <v>0</v>
      </c>
      <c r="HQ83" s="85">
        <f t="shared" ref="HQ83" si="1077">SUM(HQ84:HQ85)</f>
        <v>0</v>
      </c>
      <c r="HR83" s="187">
        <f t="shared" ref="HR83" si="1078">SUM(HR84:HR85)</f>
        <v>0</v>
      </c>
      <c r="HS83" s="249">
        <v>0</v>
      </c>
      <c r="HT83" s="207"/>
      <c r="HU83" s="207"/>
      <c r="HV83" s="207"/>
      <c r="HW83" s="207"/>
      <c r="HX83" s="207"/>
      <c r="HY83" s="207"/>
      <c r="HZ83" s="207"/>
      <c r="IA83" s="207"/>
      <c r="IB83" s="207"/>
      <c r="IC83" s="207"/>
      <c r="ID83" s="207"/>
      <c r="IE83" s="207"/>
      <c r="IF83" s="207"/>
      <c r="IG83" s="207"/>
      <c r="IH83" s="207"/>
      <c r="II83" s="207"/>
      <c r="IJ83" s="207"/>
      <c r="IK83" s="207"/>
      <c r="IL83" s="207"/>
      <c r="IM83" s="207"/>
      <c r="IN83" s="207"/>
      <c r="IO83" s="207"/>
      <c r="IP83" s="207"/>
      <c r="IQ83" s="207"/>
      <c r="IR83" s="207"/>
      <c r="IS83" s="207"/>
      <c r="IT83" s="207"/>
      <c r="IU83" s="207"/>
      <c r="IV83" s="207"/>
      <c r="IW83" s="207"/>
      <c r="IX83" s="207"/>
      <c r="IY83" s="207"/>
      <c r="IZ83" s="207"/>
      <c r="JA83" s="207"/>
      <c r="JB83" s="207"/>
      <c r="JC83" s="207"/>
      <c r="JD83" s="207"/>
      <c r="JE83" s="207"/>
      <c r="JF83" s="207"/>
      <c r="JG83" s="207"/>
      <c r="JH83" s="207"/>
      <c r="JI83" s="207"/>
      <c r="JJ83" s="207"/>
      <c r="JK83" s="207"/>
      <c r="JL83" s="207"/>
      <c r="JM83" s="207"/>
      <c r="JN83" s="207"/>
      <c r="JO83" s="207"/>
      <c r="JP83" s="207"/>
      <c r="JQ83" s="207"/>
      <c r="JR83" s="207"/>
      <c r="JS83" s="207"/>
      <c r="JT83" s="207"/>
      <c r="JU83" s="207"/>
      <c r="JV83" s="207"/>
      <c r="JW83" s="207"/>
      <c r="JX83" s="207"/>
      <c r="JY83" s="207"/>
      <c r="JZ83" s="207"/>
      <c r="KA83" s="207"/>
      <c r="KB83" s="207"/>
      <c r="KC83" s="207"/>
      <c r="KD83" s="207"/>
      <c r="KE83" s="207"/>
      <c r="KF83" s="207"/>
      <c r="KG83" s="207"/>
      <c r="KH83" s="207"/>
      <c r="KI83" s="207"/>
      <c r="KJ83" s="207"/>
      <c r="KK83" s="207"/>
      <c r="KL83" s="207"/>
      <c r="KM83" s="207"/>
      <c r="KN83" s="207"/>
      <c r="KO83" s="207"/>
      <c r="KP83" s="207"/>
      <c r="KQ83" s="207"/>
      <c r="KR83" s="207"/>
      <c r="KS83" s="207"/>
      <c r="KT83" s="207"/>
      <c r="KU83" s="207"/>
      <c r="KV83" s="207"/>
      <c r="KW83" s="207"/>
      <c r="KX83" s="207"/>
      <c r="KY83" s="207"/>
      <c r="KZ83" s="207"/>
      <c r="LA83" s="207"/>
      <c r="LB83" s="207"/>
      <c r="LC83" s="207"/>
      <c r="LD83" s="207"/>
      <c r="LE83" s="207"/>
      <c r="LF83" s="207"/>
      <c r="LG83" s="207"/>
      <c r="LH83" s="207"/>
      <c r="LI83" s="207"/>
      <c r="LJ83" s="207"/>
      <c r="LK83" s="207"/>
      <c r="LL83" s="207"/>
      <c r="LM83" s="207"/>
      <c r="LN83" s="207"/>
      <c r="LO83" s="207"/>
      <c r="LP83" s="207"/>
      <c r="LQ83" s="207"/>
      <c r="LR83" s="207"/>
      <c r="LS83" s="207"/>
      <c r="LT83" s="207"/>
      <c r="LU83" s="207"/>
      <c r="LV83" s="207"/>
      <c r="LW83" s="207"/>
      <c r="LX83" s="207"/>
      <c r="LY83" s="207"/>
      <c r="LZ83" s="207"/>
      <c r="MA83" s="207"/>
      <c r="MB83" s="207"/>
      <c r="MC83" s="207"/>
      <c r="MD83" s="207"/>
      <c r="ME83" s="207"/>
      <c r="MF83" s="207"/>
      <c r="MG83" s="207"/>
      <c r="MH83" s="207"/>
      <c r="MI83" s="207"/>
      <c r="MJ83" s="207"/>
      <c r="MK83" s="207"/>
      <c r="ML83" s="207"/>
      <c r="MM83" s="207"/>
      <c r="MN83" s="207"/>
      <c r="MO83" s="207"/>
      <c r="MP83" s="207"/>
      <c r="MQ83" s="207"/>
      <c r="MR83" s="207"/>
      <c r="MS83" s="207"/>
      <c r="MT83" s="207"/>
      <c r="MU83" s="207"/>
      <c r="MV83" s="207"/>
      <c r="MW83" s="207"/>
      <c r="MX83" s="207"/>
      <c r="MY83" s="207"/>
      <c r="MZ83" s="207"/>
      <c r="NA83" s="207"/>
      <c r="NB83" s="207"/>
      <c r="NC83" s="207"/>
      <c r="ND83" s="207"/>
      <c r="NE83" s="207"/>
      <c r="NF83" s="207"/>
      <c r="NG83" s="207"/>
      <c r="NH83" s="207"/>
      <c r="NI83" s="207"/>
      <c r="NJ83" s="207"/>
      <c r="NK83" s="207"/>
      <c r="NL83" s="207"/>
      <c r="NM83" s="207"/>
      <c r="NN83" s="207"/>
      <c r="NO83" s="207"/>
      <c r="NP83" s="207"/>
      <c r="NQ83" s="207"/>
      <c r="NR83" s="207"/>
      <c r="NS83" s="207"/>
      <c r="NT83" s="207"/>
      <c r="NU83" s="207"/>
      <c r="NV83" s="207"/>
      <c r="NW83" s="207"/>
      <c r="NX83" s="207"/>
      <c r="NY83" s="207"/>
      <c r="NZ83" s="207"/>
      <c r="OA83" s="207"/>
      <c r="OB83" s="207"/>
      <c r="OC83" s="207"/>
      <c r="OD83" s="207"/>
      <c r="OE83" s="207"/>
      <c r="OF83" s="207"/>
      <c r="OG83" s="207"/>
      <c r="OH83" s="207"/>
      <c r="OI83" s="207"/>
      <c r="OJ83" s="207"/>
      <c r="OK83" s="207"/>
      <c r="OL83" s="207"/>
      <c r="OM83" s="207"/>
      <c r="ON83" s="207"/>
      <c r="OO83" s="207"/>
      <c r="OP83" s="207"/>
      <c r="OQ83" s="207"/>
      <c r="OR83" s="207"/>
      <c r="OS83" s="207"/>
      <c r="OT83" s="207"/>
      <c r="OU83" s="207"/>
      <c r="OV83" s="207"/>
      <c r="OW83" s="207"/>
      <c r="OX83" s="207"/>
      <c r="OY83" s="207"/>
      <c r="OZ83" s="207"/>
      <c r="PA83" s="207"/>
      <c r="PB83" s="207"/>
      <c r="PC83" s="207"/>
      <c r="PD83" s="207"/>
      <c r="PE83" s="207"/>
      <c r="PF83" s="207"/>
      <c r="PG83" s="207"/>
      <c r="PH83" s="207"/>
      <c r="PI83" s="207"/>
      <c r="PJ83" s="207"/>
      <c r="PK83" s="207"/>
      <c r="PL83" s="207"/>
      <c r="PM83" s="207"/>
      <c r="PN83" s="207"/>
      <c r="PO83" s="207"/>
      <c r="PP83" s="207"/>
      <c r="PQ83" s="207"/>
      <c r="PR83" s="207"/>
      <c r="PS83" s="207"/>
      <c r="PT83" s="207"/>
      <c r="PU83" s="207"/>
      <c r="PV83" s="207"/>
      <c r="PW83" s="207"/>
      <c r="PX83" s="207"/>
      <c r="PY83" s="207"/>
      <c r="PZ83" s="207"/>
      <c r="QA83" s="207"/>
      <c r="QB83" s="207"/>
      <c r="QC83" s="207"/>
      <c r="QD83" s="207"/>
      <c r="QE83" s="207"/>
      <c r="QF83" s="207"/>
      <c r="QG83" s="207"/>
      <c r="QH83" s="207"/>
      <c r="QI83" s="207"/>
      <c r="QJ83" s="207"/>
      <c r="QK83" s="207"/>
      <c r="QL83" s="207"/>
      <c r="QM83" s="207"/>
      <c r="QN83" s="207"/>
      <c r="QO83" s="207"/>
      <c r="QP83" s="207"/>
      <c r="QQ83" s="207"/>
      <c r="QR83" s="207"/>
      <c r="QS83" s="207"/>
      <c r="QT83" s="207"/>
      <c r="QU83" s="207"/>
      <c r="QV83" s="207"/>
      <c r="QW83" s="207"/>
      <c r="QX83" s="207"/>
      <c r="QY83" s="207"/>
      <c r="QZ83" s="207"/>
      <c r="RA83" s="207"/>
      <c r="RB83" s="207"/>
      <c r="RC83" s="207"/>
      <c r="RD83" s="207"/>
      <c r="RE83" s="207"/>
      <c r="RF83" s="207"/>
      <c r="RG83" s="207"/>
      <c r="RH83" s="207"/>
      <c r="RI83" s="207"/>
      <c r="RJ83" s="207"/>
      <c r="RK83" s="207"/>
      <c r="RL83" s="207"/>
      <c r="RM83" s="207"/>
      <c r="RN83" s="207"/>
      <c r="RO83" s="207"/>
      <c r="RP83" s="207"/>
      <c r="RQ83" s="207"/>
      <c r="RR83" s="207"/>
      <c r="RS83" s="207"/>
      <c r="RT83" s="207"/>
      <c r="RU83" s="207"/>
      <c r="RV83" s="207"/>
      <c r="RW83" s="207"/>
      <c r="RX83" s="207"/>
      <c r="RY83" s="207"/>
      <c r="RZ83" s="207"/>
      <c r="SA83" s="207"/>
      <c r="SB83" s="207"/>
      <c r="SC83" s="207"/>
      <c r="SD83" s="207"/>
      <c r="SE83" s="207"/>
      <c r="SF83" s="207"/>
      <c r="SG83" s="207"/>
      <c r="SH83" s="207"/>
      <c r="SI83" s="207"/>
      <c r="SJ83" s="207"/>
      <c r="SK83" s="207"/>
      <c r="SL83" s="207"/>
      <c r="SM83" s="207"/>
      <c r="SN83" s="207"/>
      <c r="SO83" s="207"/>
      <c r="SP83" s="207"/>
      <c r="SQ83" s="207"/>
      <c r="SR83" s="207"/>
      <c r="SS83" s="207"/>
      <c r="ST83" s="207"/>
      <c r="SU83" s="207"/>
      <c r="SV83" s="207"/>
      <c r="SW83" s="207"/>
      <c r="SX83" s="207"/>
      <c r="SY83" s="207"/>
      <c r="SZ83" s="207"/>
      <c r="TA83" s="207"/>
      <c r="TB83" s="207"/>
      <c r="TC83" s="207"/>
      <c r="TD83" s="207"/>
      <c r="TE83" s="207"/>
      <c r="TF83" s="207"/>
      <c r="TG83" s="207"/>
      <c r="TH83" s="207"/>
      <c r="TI83" s="207"/>
      <c r="TJ83" s="207"/>
      <c r="TK83" s="207"/>
      <c r="TL83" s="207"/>
      <c r="TM83" s="207"/>
      <c r="TN83" s="207"/>
      <c r="TO83" s="207"/>
      <c r="TP83" s="207"/>
      <c r="TQ83" s="207"/>
      <c r="TR83" s="207"/>
      <c r="TS83" s="207"/>
      <c r="TT83" s="207"/>
      <c r="TU83" s="207"/>
      <c r="TV83" s="207"/>
      <c r="TW83" s="207"/>
      <c r="TX83" s="207"/>
      <c r="TY83" s="207"/>
      <c r="TZ83" s="207"/>
      <c r="UA83" s="207"/>
      <c r="UB83" s="207"/>
      <c r="UC83" s="207"/>
      <c r="UD83" s="207"/>
      <c r="UE83" s="207"/>
      <c r="UF83" s="207"/>
      <c r="UG83" s="207"/>
      <c r="UH83" s="207"/>
      <c r="UI83" s="207"/>
      <c r="UJ83" s="207"/>
      <c r="UK83" s="207"/>
      <c r="UL83" s="207"/>
      <c r="UM83" s="207"/>
      <c r="UN83" s="207"/>
      <c r="UO83" s="207"/>
      <c r="UP83" s="207"/>
      <c r="UQ83" s="207"/>
      <c r="UR83" s="207"/>
      <c r="US83" s="207"/>
      <c r="UT83" s="207"/>
      <c r="UU83" s="207"/>
      <c r="UV83" s="207"/>
      <c r="UW83" s="207"/>
      <c r="UX83" s="207"/>
      <c r="UY83" s="207"/>
      <c r="UZ83" s="207"/>
      <c r="VA83" s="207"/>
      <c r="VB83" s="207"/>
      <c r="VC83" s="207"/>
      <c r="VD83" s="207"/>
      <c r="VE83" s="207"/>
      <c r="VF83" s="207"/>
      <c r="VG83" s="207"/>
      <c r="VH83" s="207"/>
      <c r="VI83" s="207"/>
      <c r="VJ83" s="207"/>
      <c r="VK83" s="207"/>
      <c r="VL83" s="207"/>
      <c r="VM83" s="207"/>
      <c r="VN83" s="207"/>
      <c r="VO83" s="207"/>
      <c r="VP83" s="207"/>
      <c r="VQ83" s="207"/>
      <c r="VR83" s="207"/>
      <c r="VS83" s="207"/>
      <c r="VT83" s="207"/>
      <c r="VU83" s="207"/>
      <c r="VV83" s="207"/>
      <c r="VW83" s="207"/>
      <c r="VX83" s="207"/>
      <c r="VY83" s="207"/>
      <c r="VZ83" s="207"/>
      <c r="WA83" s="207"/>
      <c r="WB83" s="207"/>
      <c r="WC83" s="207"/>
      <c r="WD83" s="207"/>
      <c r="WE83" s="207"/>
      <c r="WF83" s="207"/>
      <c r="WG83" s="207"/>
      <c r="WH83" s="207"/>
      <c r="WI83" s="207"/>
      <c r="WJ83" s="207"/>
      <c r="WK83" s="207"/>
      <c r="WL83" s="207"/>
      <c r="WM83" s="207"/>
      <c r="WN83" s="207"/>
      <c r="WO83" s="207"/>
      <c r="WP83" s="207"/>
      <c r="WQ83" s="207"/>
      <c r="WR83" s="207"/>
      <c r="WS83" s="207"/>
      <c r="WT83" s="207"/>
      <c r="WU83" s="207"/>
      <c r="WV83" s="207"/>
      <c r="WW83" s="207"/>
      <c r="WX83" s="207"/>
      <c r="WY83" s="207"/>
      <c r="WZ83" s="207"/>
      <c r="XA83" s="207"/>
      <c r="XB83" s="207"/>
      <c r="XC83" s="207"/>
      <c r="XD83" s="207"/>
      <c r="XE83" s="207"/>
      <c r="XF83" s="207"/>
      <c r="XG83" s="207"/>
      <c r="XH83" s="207"/>
      <c r="XI83" s="207"/>
      <c r="XJ83" s="207"/>
      <c r="XK83" s="207"/>
      <c r="XL83" s="207"/>
      <c r="XM83" s="207"/>
      <c r="XN83" s="207"/>
      <c r="XO83" s="207"/>
      <c r="XP83" s="207"/>
      <c r="XQ83" s="207"/>
      <c r="XR83" s="207"/>
      <c r="XS83" s="207"/>
      <c r="XT83" s="207"/>
      <c r="XU83" s="207"/>
      <c r="XV83" s="207"/>
      <c r="XW83" s="207"/>
      <c r="XX83" s="207"/>
      <c r="XY83" s="207"/>
      <c r="XZ83" s="207"/>
      <c r="YA83" s="207"/>
      <c r="YB83" s="207"/>
      <c r="YC83" s="207"/>
      <c r="YD83" s="207"/>
      <c r="YE83" s="207"/>
      <c r="YF83" s="207"/>
      <c r="YG83" s="207"/>
      <c r="YH83" s="207"/>
      <c r="YI83" s="207"/>
      <c r="YJ83" s="207"/>
      <c r="YK83" s="207"/>
      <c r="YL83" s="207"/>
      <c r="YM83" s="207"/>
      <c r="YN83" s="207"/>
      <c r="YO83" s="207"/>
      <c r="YP83" s="207"/>
      <c r="YQ83" s="207"/>
      <c r="YR83" s="207"/>
      <c r="YS83" s="207"/>
      <c r="YT83" s="207"/>
      <c r="YU83" s="207"/>
      <c r="YV83" s="207"/>
      <c r="YW83" s="207"/>
      <c r="YX83" s="207"/>
      <c r="YY83" s="207"/>
      <c r="YZ83" s="207"/>
      <c r="ZA83" s="207"/>
      <c r="ZB83" s="207"/>
      <c r="ZC83" s="207"/>
      <c r="ZD83" s="207"/>
      <c r="ZE83" s="207"/>
      <c r="ZF83" s="207"/>
      <c r="ZG83" s="207"/>
      <c r="ZH83" s="207"/>
      <c r="ZI83" s="207"/>
      <c r="ZJ83" s="207"/>
      <c r="ZK83" s="207"/>
      <c r="ZL83" s="207"/>
      <c r="ZM83" s="207"/>
      <c r="ZN83" s="207"/>
      <c r="ZO83" s="207"/>
      <c r="ZP83" s="207"/>
      <c r="ZQ83" s="207"/>
      <c r="ZR83" s="207"/>
      <c r="ZS83" s="207"/>
      <c r="ZT83" s="207"/>
      <c r="ZU83" s="207"/>
      <c r="ZV83" s="207"/>
      <c r="ZW83" s="207"/>
      <c r="ZX83" s="207"/>
      <c r="ZY83" s="207"/>
      <c r="ZZ83" s="207"/>
      <c r="AAA83" s="207"/>
      <c r="AAB83" s="207"/>
      <c r="AAC83" s="198"/>
    </row>
    <row r="84" spans="1:705" ht="15" hidden="1" outlineLevel="1" x14ac:dyDescent="0.25">
      <c r="A84" s="82" t="s">
        <v>271</v>
      </c>
      <c r="B84" s="82" t="s">
        <v>272</v>
      </c>
      <c r="C84" s="137">
        <v>344.78</v>
      </c>
      <c r="D84" s="90" t="s">
        <v>324</v>
      </c>
      <c r="E84" s="130">
        <v>1179.26879381863</v>
      </c>
      <c r="F84" s="67" t="s">
        <v>15</v>
      </c>
      <c r="G84" s="67">
        <v>19</v>
      </c>
      <c r="H84" s="121"/>
      <c r="I84" s="84" t="s">
        <v>251</v>
      </c>
      <c r="J84" s="67" t="s">
        <v>279</v>
      </c>
      <c r="K84" s="82" t="s">
        <v>330</v>
      </c>
      <c r="L84" s="67" t="s">
        <v>331</v>
      </c>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174">
        <f t="shared" ref="EX84:EX85" si="1079">SUM(M87:EW87)</f>
        <v>0</v>
      </c>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181">
        <f t="shared" ref="GH84:GH85" si="1080">SUM(EY84:GG84)</f>
        <v>0</v>
      </c>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242">
        <f t="shared" ref="HR84:HR85" si="1081">SUM(GI84:HQ84)</f>
        <v>0</v>
      </c>
      <c r="HS84" s="247">
        <v>0</v>
      </c>
    </row>
    <row r="85" spans="1:705" ht="15" hidden="1" outlineLevel="1" x14ac:dyDescent="0.25">
      <c r="A85" s="82" t="s">
        <v>271</v>
      </c>
      <c r="B85" s="82" t="s">
        <v>272</v>
      </c>
      <c r="C85" s="137">
        <v>344.78</v>
      </c>
      <c r="D85" s="90" t="s">
        <v>324</v>
      </c>
      <c r="E85" s="130">
        <v>1179.26879381863</v>
      </c>
      <c r="F85" s="67" t="s">
        <v>15</v>
      </c>
      <c r="G85" s="67">
        <v>19</v>
      </c>
      <c r="H85" s="121"/>
      <c r="I85" s="84" t="s">
        <v>252</v>
      </c>
      <c r="J85" s="67" t="s">
        <v>279</v>
      </c>
      <c r="K85" s="82" t="s">
        <v>330</v>
      </c>
      <c r="L85" s="67" t="s">
        <v>331</v>
      </c>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174">
        <f t="shared" si="1079"/>
        <v>0</v>
      </c>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181">
        <f t="shared" si="1080"/>
        <v>0</v>
      </c>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242">
        <f t="shared" si="1081"/>
        <v>0</v>
      </c>
      <c r="HS85" s="247">
        <v>0</v>
      </c>
    </row>
    <row r="86" spans="1:705" s="87" customFormat="1" ht="15" hidden="1" outlineLevel="1" x14ac:dyDescent="0.25">
      <c r="A86" s="85" t="s">
        <v>271</v>
      </c>
      <c r="B86" s="85" t="s">
        <v>272</v>
      </c>
      <c r="C86" s="102"/>
      <c r="D86" s="102"/>
      <c r="E86" s="86"/>
      <c r="F86" s="88"/>
      <c r="G86" s="88"/>
      <c r="H86" s="86"/>
      <c r="I86" s="87" t="s">
        <v>387</v>
      </c>
      <c r="J86" s="88"/>
      <c r="K86" s="85"/>
      <c r="L86" s="88"/>
      <c r="M86" s="85">
        <f>SUM(M87:M95)</f>
        <v>0</v>
      </c>
      <c r="N86" s="85">
        <f t="shared" ref="N86:BY86" si="1082">SUM(N87:N95)</f>
        <v>0</v>
      </c>
      <c r="O86" s="85">
        <f t="shared" si="1082"/>
        <v>0</v>
      </c>
      <c r="P86" s="85">
        <f t="shared" si="1082"/>
        <v>0</v>
      </c>
      <c r="Q86" s="85">
        <f t="shared" si="1082"/>
        <v>0</v>
      </c>
      <c r="R86" s="85">
        <f t="shared" si="1082"/>
        <v>0</v>
      </c>
      <c r="S86" s="85">
        <f t="shared" si="1082"/>
        <v>0</v>
      </c>
      <c r="T86" s="85">
        <f t="shared" si="1082"/>
        <v>0</v>
      </c>
      <c r="U86" s="85">
        <f t="shared" si="1082"/>
        <v>0</v>
      </c>
      <c r="V86" s="85">
        <f t="shared" si="1082"/>
        <v>0</v>
      </c>
      <c r="W86" s="85">
        <f t="shared" si="1082"/>
        <v>0</v>
      </c>
      <c r="X86" s="85">
        <f t="shared" si="1082"/>
        <v>0</v>
      </c>
      <c r="Y86" s="85">
        <f t="shared" si="1082"/>
        <v>0</v>
      </c>
      <c r="Z86" s="85">
        <f t="shared" si="1082"/>
        <v>0</v>
      </c>
      <c r="AA86" s="85">
        <f t="shared" si="1082"/>
        <v>0</v>
      </c>
      <c r="AB86" s="85">
        <f t="shared" si="1082"/>
        <v>0</v>
      </c>
      <c r="AC86" s="85">
        <f t="shared" si="1082"/>
        <v>0</v>
      </c>
      <c r="AD86" s="85">
        <f t="shared" si="1082"/>
        <v>0</v>
      </c>
      <c r="AE86" s="85">
        <f t="shared" si="1082"/>
        <v>0</v>
      </c>
      <c r="AF86" s="85">
        <f t="shared" si="1082"/>
        <v>0</v>
      </c>
      <c r="AG86" s="85">
        <f t="shared" si="1082"/>
        <v>0</v>
      </c>
      <c r="AH86" s="85">
        <f t="shared" si="1082"/>
        <v>0</v>
      </c>
      <c r="AI86" s="85">
        <f t="shared" si="1082"/>
        <v>0</v>
      </c>
      <c r="AJ86" s="85">
        <f t="shared" si="1082"/>
        <v>0</v>
      </c>
      <c r="AK86" s="85">
        <f t="shared" si="1082"/>
        <v>0</v>
      </c>
      <c r="AL86" s="85">
        <f t="shared" si="1082"/>
        <v>0</v>
      </c>
      <c r="AM86" s="85">
        <f t="shared" si="1082"/>
        <v>0</v>
      </c>
      <c r="AN86" s="85">
        <f t="shared" si="1082"/>
        <v>0</v>
      </c>
      <c r="AO86" s="85">
        <f t="shared" si="1082"/>
        <v>0</v>
      </c>
      <c r="AP86" s="85">
        <f t="shared" si="1082"/>
        <v>0</v>
      </c>
      <c r="AQ86" s="85">
        <f t="shared" si="1082"/>
        <v>0</v>
      </c>
      <c r="AR86" s="85">
        <f t="shared" si="1082"/>
        <v>0</v>
      </c>
      <c r="AS86" s="85">
        <f t="shared" si="1082"/>
        <v>0</v>
      </c>
      <c r="AT86" s="85">
        <f t="shared" si="1082"/>
        <v>0</v>
      </c>
      <c r="AU86" s="85">
        <f t="shared" si="1082"/>
        <v>0</v>
      </c>
      <c r="AV86" s="85">
        <f t="shared" si="1082"/>
        <v>0</v>
      </c>
      <c r="AW86" s="85">
        <f t="shared" si="1082"/>
        <v>0</v>
      </c>
      <c r="AX86" s="85">
        <f t="shared" si="1082"/>
        <v>0</v>
      </c>
      <c r="AY86" s="85">
        <f t="shared" si="1082"/>
        <v>0</v>
      </c>
      <c r="AZ86" s="85">
        <f t="shared" si="1082"/>
        <v>0</v>
      </c>
      <c r="BA86" s="85">
        <f t="shared" si="1082"/>
        <v>0</v>
      </c>
      <c r="BB86" s="85">
        <f t="shared" si="1082"/>
        <v>0</v>
      </c>
      <c r="BC86" s="85">
        <f t="shared" si="1082"/>
        <v>0</v>
      </c>
      <c r="BD86" s="85">
        <f t="shared" si="1082"/>
        <v>0</v>
      </c>
      <c r="BE86" s="85">
        <f t="shared" si="1082"/>
        <v>0</v>
      </c>
      <c r="BF86" s="85">
        <f t="shared" si="1082"/>
        <v>0</v>
      </c>
      <c r="BG86" s="85">
        <f t="shared" si="1082"/>
        <v>0</v>
      </c>
      <c r="BH86" s="85">
        <f t="shared" si="1082"/>
        <v>0</v>
      </c>
      <c r="BI86" s="85">
        <f t="shared" si="1082"/>
        <v>0</v>
      </c>
      <c r="BJ86" s="85">
        <f t="shared" si="1082"/>
        <v>0</v>
      </c>
      <c r="BK86" s="85">
        <f t="shared" si="1082"/>
        <v>0</v>
      </c>
      <c r="BL86" s="85">
        <f t="shared" si="1082"/>
        <v>0</v>
      </c>
      <c r="BM86" s="85">
        <f t="shared" si="1082"/>
        <v>0</v>
      </c>
      <c r="BN86" s="85">
        <f t="shared" si="1082"/>
        <v>0</v>
      </c>
      <c r="BO86" s="85">
        <f t="shared" si="1082"/>
        <v>0</v>
      </c>
      <c r="BP86" s="85">
        <f t="shared" si="1082"/>
        <v>0</v>
      </c>
      <c r="BQ86" s="85">
        <f t="shared" si="1082"/>
        <v>0</v>
      </c>
      <c r="BR86" s="85">
        <f t="shared" si="1082"/>
        <v>0</v>
      </c>
      <c r="BS86" s="85">
        <f t="shared" si="1082"/>
        <v>0</v>
      </c>
      <c r="BT86" s="85">
        <f t="shared" si="1082"/>
        <v>0</v>
      </c>
      <c r="BU86" s="85">
        <f t="shared" si="1082"/>
        <v>0</v>
      </c>
      <c r="BV86" s="85">
        <f t="shared" si="1082"/>
        <v>0</v>
      </c>
      <c r="BW86" s="85">
        <f t="shared" si="1082"/>
        <v>0</v>
      </c>
      <c r="BX86" s="85">
        <f t="shared" si="1082"/>
        <v>0</v>
      </c>
      <c r="BY86" s="85">
        <f t="shared" si="1082"/>
        <v>0</v>
      </c>
      <c r="BZ86" s="85">
        <f t="shared" ref="BZ86:EK86" si="1083">SUM(BZ87:BZ95)</f>
        <v>0</v>
      </c>
      <c r="CA86" s="85">
        <f t="shared" si="1083"/>
        <v>0</v>
      </c>
      <c r="CB86" s="85">
        <f t="shared" si="1083"/>
        <v>0</v>
      </c>
      <c r="CC86" s="85">
        <f t="shared" si="1083"/>
        <v>0</v>
      </c>
      <c r="CD86" s="85">
        <f t="shared" si="1083"/>
        <v>0</v>
      </c>
      <c r="CE86" s="85">
        <f t="shared" si="1083"/>
        <v>0</v>
      </c>
      <c r="CF86" s="85">
        <f t="shared" si="1083"/>
        <v>0</v>
      </c>
      <c r="CG86" s="85">
        <f t="shared" si="1083"/>
        <v>0</v>
      </c>
      <c r="CH86" s="85">
        <f t="shared" si="1083"/>
        <v>0</v>
      </c>
      <c r="CI86" s="85">
        <f t="shared" si="1083"/>
        <v>0</v>
      </c>
      <c r="CJ86" s="85">
        <f t="shared" si="1083"/>
        <v>0</v>
      </c>
      <c r="CK86" s="85">
        <f t="shared" si="1083"/>
        <v>0</v>
      </c>
      <c r="CL86" s="85">
        <f t="shared" si="1083"/>
        <v>0</v>
      </c>
      <c r="CM86" s="85">
        <f t="shared" si="1083"/>
        <v>0</v>
      </c>
      <c r="CN86" s="85">
        <f t="shared" si="1083"/>
        <v>0</v>
      </c>
      <c r="CO86" s="85">
        <f t="shared" si="1083"/>
        <v>0</v>
      </c>
      <c r="CP86" s="85">
        <f t="shared" si="1083"/>
        <v>0</v>
      </c>
      <c r="CQ86" s="85">
        <f t="shared" si="1083"/>
        <v>0</v>
      </c>
      <c r="CR86" s="85">
        <f t="shared" si="1083"/>
        <v>0</v>
      </c>
      <c r="CS86" s="85">
        <f t="shared" si="1083"/>
        <v>0</v>
      </c>
      <c r="CT86" s="85">
        <f t="shared" si="1083"/>
        <v>0</v>
      </c>
      <c r="CU86" s="85">
        <f t="shared" si="1083"/>
        <v>0</v>
      </c>
      <c r="CV86" s="85">
        <f t="shared" si="1083"/>
        <v>0</v>
      </c>
      <c r="CW86" s="85">
        <f t="shared" si="1083"/>
        <v>0</v>
      </c>
      <c r="CX86" s="85">
        <f t="shared" si="1083"/>
        <v>0</v>
      </c>
      <c r="CY86" s="85">
        <f t="shared" si="1083"/>
        <v>0</v>
      </c>
      <c r="CZ86" s="85">
        <f t="shared" si="1083"/>
        <v>0</v>
      </c>
      <c r="DA86" s="85">
        <f t="shared" si="1083"/>
        <v>0</v>
      </c>
      <c r="DB86" s="85">
        <f t="shared" si="1083"/>
        <v>0</v>
      </c>
      <c r="DC86" s="85">
        <f t="shared" si="1083"/>
        <v>0</v>
      </c>
      <c r="DD86" s="85">
        <f t="shared" si="1083"/>
        <v>0</v>
      </c>
      <c r="DE86" s="85">
        <f t="shared" si="1083"/>
        <v>0</v>
      </c>
      <c r="DF86" s="85">
        <f t="shared" si="1083"/>
        <v>0</v>
      </c>
      <c r="DG86" s="85">
        <f t="shared" si="1083"/>
        <v>0</v>
      </c>
      <c r="DH86" s="85">
        <f t="shared" si="1083"/>
        <v>0</v>
      </c>
      <c r="DI86" s="85">
        <f t="shared" si="1083"/>
        <v>0</v>
      </c>
      <c r="DJ86" s="85">
        <f t="shared" si="1083"/>
        <v>0</v>
      </c>
      <c r="DK86" s="85">
        <f t="shared" si="1083"/>
        <v>0</v>
      </c>
      <c r="DL86" s="85">
        <f t="shared" si="1083"/>
        <v>0</v>
      </c>
      <c r="DM86" s="85">
        <f t="shared" si="1083"/>
        <v>0</v>
      </c>
      <c r="DN86" s="85">
        <f t="shared" si="1083"/>
        <v>0</v>
      </c>
      <c r="DO86" s="85">
        <f t="shared" si="1083"/>
        <v>0</v>
      </c>
      <c r="DP86" s="85">
        <f t="shared" si="1083"/>
        <v>0</v>
      </c>
      <c r="DQ86" s="85">
        <f t="shared" si="1083"/>
        <v>0</v>
      </c>
      <c r="DR86" s="85">
        <f t="shared" si="1083"/>
        <v>0</v>
      </c>
      <c r="DS86" s="85">
        <f t="shared" si="1083"/>
        <v>0</v>
      </c>
      <c r="DT86" s="85">
        <f t="shared" si="1083"/>
        <v>0</v>
      </c>
      <c r="DU86" s="85">
        <f t="shared" si="1083"/>
        <v>0</v>
      </c>
      <c r="DV86" s="85">
        <f t="shared" si="1083"/>
        <v>0</v>
      </c>
      <c r="DW86" s="85">
        <f t="shared" si="1083"/>
        <v>0</v>
      </c>
      <c r="DX86" s="85">
        <f t="shared" si="1083"/>
        <v>0</v>
      </c>
      <c r="DY86" s="85">
        <f t="shared" si="1083"/>
        <v>0</v>
      </c>
      <c r="DZ86" s="85">
        <f t="shared" si="1083"/>
        <v>0</v>
      </c>
      <c r="EA86" s="85">
        <f t="shared" si="1083"/>
        <v>0</v>
      </c>
      <c r="EB86" s="85">
        <f t="shared" si="1083"/>
        <v>0</v>
      </c>
      <c r="EC86" s="85">
        <f t="shared" si="1083"/>
        <v>0</v>
      </c>
      <c r="ED86" s="85">
        <f t="shared" si="1083"/>
        <v>0</v>
      </c>
      <c r="EE86" s="85">
        <f t="shared" si="1083"/>
        <v>0</v>
      </c>
      <c r="EF86" s="85">
        <f t="shared" si="1083"/>
        <v>0</v>
      </c>
      <c r="EG86" s="85">
        <f t="shared" si="1083"/>
        <v>0</v>
      </c>
      <c r="EH86" s="85">
        <f t="shared" si="1083"/>
        <v>0</v>
      </c>
      <c r="EI86" s="85">
        <f t="shared" si="1083"/>
        <v>0</v>
      </c>
      <c r="EJ86" s="85">
        <f t="shared" si="1083"/>
        <v>0</v>
      </c>
      <c r="EK86" s="85">
        <f t="shared" si="1083"/>
        <v>0</v>
      </c>
      <c r="EL86" s="85">
        <f t="shared" ref="EL86:EW86" si="1084">SUM(EL87:EL95)</f>
        <v>0</v>
      </c>
      <c r="EM86" s="85">
        <f t="shared" si="1084"/>
        <v>0</v>
      </c>
      <c r="EN86" s="85">
        <f t="shared" si="1084"/>
        <v>0</v>
      </c>
      <c r="EO86" s="85">
        <f t="shared" si="1084"/>
        <v>0</v>
      </c>
      <c r="EP86" s="85">
        <f t="shared" si="1084"/>
        <v>0</v>
      </c>
      <c r="EQ86" s="85">
        <f t="shared" si="1084"/>
        <v>0</v>
      </c>
      <c r="ER86" s="85">
        <f t="shared" si="1084"/>
        <v>0</v>
      </c>
      <c r="ES86" s="85">
        <f t="shared" si="1084"/>
        <v>0</v>
      </c>
      <c r="ET86" s="85">
        <f t="shared" si="1084"/>
        <v>0</v>
      </c>
      <c r="EU86" s="85">
        <f t="shared" si="1084"/>
        <v>0</v>
      </c>
      <c r="EV86" s="85">
        <f t="shared" si="1084"/>
        <v>0</v>
      </c>
      <c r="EW86" s="85">
        <f t="shared" si="1084"/>
        <v>0</v>
      </c>
      <c r="EX86" s="85">
        <f>SUM(EX87:EX95)</f>
        <v>0</v>
      </c>
      <c r="EY86" s="85">
        <f t="shared" ref="EY86" si="1085">SUM(EY87:EY95)</f>
        <v>0</v>
      </c>
      <c r="EZ86" s="85">
        <f t="shared" ref="EZ86" si="1086">SUM(EZ87:EZ95)</f>
        <v>0</v>
      </c>
      <c r="FA86" s="85">
        <f t="shared" ref="FA86" si="1087">SUM(FA87:FA95)</f>
        <v>0</v>
      </c>
      <c r="FB86" s="85">
        <f t="shared" ref="FB86" si="1088">SUM(FB87:FB95)</f>
        <v>0</v>
      </c>
      <c r="FC86" s="85">
        <f t="shared" ref="FC86" si="1089">SUM(FC87:FC95)</f>
        <v>0</v>
      </c>
      <c r="FD86" s="85">
        <f t="shared" ref="FD86" si="1090">SUM(FD87:FD95)</f>
        <v>0</v>
      </c>
      <c r="FE86" s="85">
        <f t="shared" ref="FE86" si="1091">SUM(FE87:FE95)</f>
        <v>0</v>
      </c>
      <c r="FF86" s="85">
        <f t="shared" ref="FF86" si="1092">SUM(FF87:FF95)</f>
        <v>0</v>
      </c>
      <c r="FG86" s="85">
        <f t="shared" ref="FG86" si="1093">SUM(FG87:FG95)</f>
        <v>0</v>
      </c>
      <c r="FH86" s="85">
        <f t="shared" ref="FH86" si="1094">SUM(FH87:FH95)</f>
        <v>0</v>
      </c>
      <c r="FI86" s="85">
        <f t="shared" ref="FI86" si="1095">SUM(FI87:FI95)</f>
        <v>0</v>
      </c>
      <c r="FJ86" s="85">
        <f t="shared" ref="FJ86" si="1096">SUM(FJ87:FJ95)</f>
        <v>0</v>
      </c>
      <c r="FK86" s="85">
        <f t="shared" ref="FK86" si="1097">SUM(FK87:FK95)</f>
        <v>0</v>
      </c>
      <c r="FL86" s="85">
        <f t="shared" ref="FL86" si="1098">SUM(FL87:FL95)</f>
        <v>0</v>
      </c>
      <c r="FM86" s="85">
        <f t="shared" ref="FM86" si="1099">SUM(FM87:FM95)</f>
        <v>0</v>
      </c>
      <c r="FN86" s="85">
        <f t="shared" ref="FN86" si="1100">SUM(FN87:FN95)</f>
        <v>0</v>
      </c>
      <c r="FO86" s="85">
        <f t="shared" ref="FO86" si="1101">SUM(FO87:FO95)</f>
        <v>0</v>
      </c>
      <c r="FP86" s="85">
        <f t="shared" ref="FP86" si="1102">SUM(FP87:FP95)</f>
        <v>0</v>
      </c>
      <c r="FQ86" s="85">
        <f t="shared" ref="FQ86" si="1103">SUM(FQ87:FQ95)</f>
        <v>0</v>
      </c>
      <c r="FR86" s="85">
        <f t="shared" ref="FR86" si="1104">SUM(FR87:FR95)</f>
        <v>0</v>
      </c>
      <c r="FS86" s="85">
        <f t="shared" ref="FS86" si="1105">SUM(FS87:FS95)</f>
        <v>0</v>
      </c>
      <c r="FT86" s="85">
        <f t="shared" ref="FT86" si="1106">SUM(FT87:FT95)</f>
        <v>0</v>
      </c>
      <c r="FU86" s="85">
        <f t="shared" ref="FU86" si="1107">SUM(FU87:FU95)</f>
        <v>0</v>
      </c>
      <c r="FV86" s="85">
        <f t="shared" ref="FV86" si="1108">SUM(FV87:FV95)</f>
        <v>0</v>
      </c>
      <c r="FW86" s="85">
        <f t="shared" ref="FW86" si="1109">SUM(FW87:FW95)</f>
        <v>0</v>
      </c>
      <c r="FX86" s="85">
        <f t="shared" ref="FX86" si="1110">SUM(FX87:FX95)</f>
        <v>0</v>
      </c>
      <c r="FY86" s="85">
        <f t="shared" ref="FY86" si="1111">SUM(FY87:FY95)</f>
        <v>0</v>
      </c>
      <c r="FZ86" s="85">
        <f t="shared" ref="FZ86" si="1112">SUM(FZ87:FZ95)</f>
        <v>0</v>
      </c>
      <c r="GA86" s="85">
        <f t="shared" ref="GA86" si="1113">SUM(GA87:GA95)</f>
        <v>0</v>
      </c>
      <c r="GB86" s="85">
        <f t="shared" ref="GB86" si="1114">SUM(GB87:GB95)</f>
        <v>0</v>
      </c>
      <c r="GC86" s="85">
        <f t="shared" ref="GC86" si="1115">SUM(GC87:GC95)</f>
        <v>0</v>
      </c>
      <c r="GD86" s="85">
        <f t="shared" ref="GD86" si="1116">SUM(GD87:GD95)</f>
        <v>0</v>
      </c>
      <c r="GE86" s="85">
        <f t="shared" ref="GE86" si="1117">SUM(GE87:GE95)</f>
        <v>0</v>
      </c>
      <c r="GF86" s="85">
        <f t="shared" ref="GF86" si="1118">SUM(GF87:GF95)</f>
        <v>0</v>
      </c>
      <c r="GG86" s="85">
        <f t="shared" ref="GG86:GH86" si="1119">SUM(GG87:GG95)</f>
        <v>0</v>
      </c>
      <c r="GH86" s="85">
        <f t="shared" si="1119"/>
        <v>0</v>
      </c>
      <c r="GI86" s="85">
        <f t="shared" ref="GI86" si="1120">SUM(GI87:GI95)</f>
        <v>0</v>
      </c>
      <c r="GJ86" s="85">
        <f t="shared" ref="GJ86" si="1121">SUM(GJ87:GJ95)</f>
        <v>0</v>
      </c>
      <c r="GK86" s="85">
        <f t="shared" ref="GK86" si="1122">SUM(GK87:GK95)</f>
        <v>0</v>
      </c>
      <c r="GL86" s="85">
        <f t="shared" ref="GL86" si="1123">SUM(GL87:GL95)</f>
        <v>0</v>
      </c>
      <c r="GM86" s="85">
        <f t="shared" ref="GM86" si="1124">SUM(GM87:GM95)</f>
        <v>0</v>
      </c>
      <c r="GN86" s="85">
        <f t="shared" ref="GN86" si="1125">SUM(GN87:GN95)</f>
        <v>0</v>
      </c>
      <c r="GO86" s="85">
        <f t="shared" ref="GO86" si="1126">SUM(GO87:GO95)</f>
        <v>0</v>
      </c>
      <c r="GP86" s="85">
        <f t="shared" ref="GP86" si="1127">SUM(GP87:GP95)</f>
        <v>0</v>
      </c>
      <c r="GQ86" s="85">
        <f t="shared" ref="GQ86" si="1128">SUM(GQ87:GQ95)</f>
        <v>0</v>
      </c>
      <c r="GR86" s="85">
        <f t="shared" ref="GR86" si="1129">SUM(GR87:GR95)</f>
        <v>0</v>
      </c>
      <c r="GS86" s="85">
        <f t="shared" ref="GS86" si="1130">SUM(GS87:GS95)</f>
        <v>0</v>
      </c>
      <c r="GT86" s="85">
        <f t="shared" ref="GT86" si="1131">SUM(GT87:GT95)</f>
        <v>0</v>
      </c>
      <c r="GU86" s="85">
        <f t="shared" ref="GU86" si="1132">SUM(GU87:GU95)</f>
        <v>0</v>
      </c>
      <c r="GV86" s="85">
        <f t="shared" ref="GV86" si="1133">SUM(GV87:GV95)</f>
        <v>0</v>
      </c>
      <c r="GW86" s="85">
        <f t="shared" ref="GW86" si="1134">SUM(GW87:GW95)</f>
        <v>0</v>
      </c>
      <c r="GX86" s="85">
        <f t="shared" ref="GX86" si="1135">SUM(GX87:GX95)</f>
        <v>0</v>
      </c>
      <c r="GY86" s="85">
        <f t="shared" ref="GY86" si="1136">SUM(GY87:GY95)</f>
        <v>0</v>
      </c>
      <c r="GZ86" s="85">
        <f t="shared" ref="GZ86" si="1137">SUM(GZ87:GZ95)</f>
        <v>0</v>
      </c>
      <c r="HA86" s="85">
        <f t="shared" ref="HA86" si="1138">SUM(HA87:HA95)</f>
        <v>0</v>
      </c>
      <c r="HB86" s="85">
        <f t="shared" ref="HB86" si="1139">SUM(HB87:HB95)</f>
        <v>0</v>
      </c>
      <c r="HC86" s="85">
        <f t="shared" ref="HC86" si="1140">SUM(HC87:HC95)</f>
        <v>0</v>
      </c>
      <c r="HD86" s="85">
        <f t="shared" ref="HD86" si="1141">SUM(HD87:HD95)</f>
        <v>0</v>
      </c>
      <c r="HE86" s="85">
        <f t="shared" ref="HE86" si="1142">SUM(HE87:HE95)</f>
        <v>0</v>
      </c>
      <c r="HF86" s="85">
        <f t="shared" ref="HF86" si="1143">SUM(HF87:HF95)</f>
        <v>0</v>
      </c>
      <c r="HG86" s="85">
        <f t="shared" ref="HG86" si="1144">SUM(HG87:HG95)</f>
        <v>0</v>
      </c>
      <c r="HH86" s="85">
        <f t="shared" ref="HH86" si="1145">SUM(HH87:HH95)</f>
        <v>0</v>
      </c>
      <c r="HI86" s="85">
        <f t="shared" ref="HI86" si="1146">SUM(HI87:HI95)</f>
        <v>0</v>
      </c>
      <c r="HJ86" s="85">
        <f t="shared" ref="HJ86" si="1147">SUM(HJ87:HJ95)</f>
        <v>0</v>
      </c>
      <c r="HK86" s="85">
        <f t="shared" ref="HK86" si="1148">SUM(HK87:HK95)</f>
        <v>0</v>
      </c>
      <c r="HL86" s="85">
        <f t="shared" ref="HL86" si="1149">SUM(HL87:HL95)</f>
        <v>0</v>
      </c>
      <c r="HM86" s="85">
        <f t="shared" ref="HM86" si="1150">SUM(HM87:HM95)</f>
        <v>0</v>
      </c>
      <c r="HN86" s="85">
        <f t="shared" ref="HN86" si="1151">SUM(HN87:HN95)</f>
        <v>0</v>
      </c>
      <c r="HO86" s="85">
        <f t="shared" ref="HO86" si="1152">SUM(HO87:HO95)</f>
        <v>0</v>
      </c>
      <c r="HP86" s="85">
        <f t="shared" ref="HP86" si="1153">SUM(HP87:HP95)</f>
        <v>0</v>
      </c>
      <c r="HQ86" s="85">
        <f t="shared" ref="HQ86" si="1154">SUM(HQ87:HQ95)</f>
        <v>0</v>
      </c>
      <c r="HR86" s="187">
        <f t="shared" ref="HR86" si="1155">SUM(HR87:HR95)</f>
        <v>0</v>
      </c>
      <c r="HS86" s="249">
        <v>0</v>
      </c>
      <c r="HT86" s="207"/>
      <c r="HU86" s="207"/>
      <c r="HV86" s="207"/>
      <c r="HW86" s="207"/>
      <c r="HX86" s="207"/>
      <c r="HY86" s="207"/>
      <c r="HZ86" s="207"/>
      <c r="IA86" s="207"/>
      <c r="IB86" s="207"/>
      <c r="IC86" s="207"/>
      <c r="ID86" s="207"/>
      <c r="IE86" s="207"/>
      <c r="IF86" s="207"/>
      <c r="IG86" s="207"/>
      <c r="IH86" s="207"/>
      <c r="II86" s="207"/>
      <c r="IJ86" s="207"/>
      <c r="IK86" s="207"/>
      <c r="IL86" s="207"/>
      <c r="IM86" s="207"/>
      <c r="IN86" s="207"/>
      <c r="IO86" s="207"/>
      <c r="IP86" s="207"/>
      <c r="IQ86" s="207"/>
      <c r="IR86" s="207"/>
      <c r="IS86" s="207"/>
      <c r="IT86" s="207"/>
      <c r="IU86" s="207"/>
      <c r="IV86" s="207"/>
      <c r="IW86" s="207"/>
      <c r="IX86" s="207"/>
      <c r="IY86" s="207"/>
      <c r="IZ86" s="207"/>
      <c r="JA86" s="207"/>
      <c r="JB86" s="207"/>
      <c r="JC86" s="207"/>
      <c r="JD86" s="207"/>
      <c r="JE86" s="207"/>
      <c r="JF86" s="207"/>
      <c r="JG86" s="207"/>
      <c r="JH86" s="207"/>
      <c r="JI86" s="207"/>
      <c r="JJ86" s="207"/>
      <c r="JK86" s="207"/>
      <c r="JL86" s="207"/>
      <c r="JM86" s="207"/>
      <c r="JN86" s="207"/>
      <c r="JO86" s="207"/>
      <c r="JP86" s="207"/>
      <c r="JQ86" s="207"/>
      <c r="JR86" s="207"/>
      <c r="JS86" s="207"/>
      <c r="JT86" s="207"/>
      <c r="JU86" s="207"/>
      <c r="JV86" s="207"/>
      <c r="JW86" s="207"/>
      <c r="JX86" s="207"/>
      <c r="JY86" s="207"/>
      <c r="JZ86" s="207"/>
      <c r="KA86" s="207"/>
      <c r="KB86" s="207"/>
      <c r="KC86" s="207"/>
      <c r="KD86" s="207"/>
      <c r="KE86" s="207"/>
      <c r="KF86" s="207"/>
      <c r="KG86" s="207"/>
      <c r="KH86" s="207"/>
      <c r="KI86" s="207"/>
      <c r="KJ86" s="207"/>
      <c r="KK86" s="207"/>
      <c r="KL86" s="207"/>
      <c r="KM86" s="207"/>
      <c r="KN86" s="207"/>
      <c r="KO86" s="207"/>
      <c r="KP86" s="207"/>
      <c r="KQ86" s="207"/>
      <c r="KR86" s="207"/>
      <c r="KS86" s="207"/>
      <c r="KT86" s="207"/>
      <c r="KU86" s="207"/>
      <c r="KV86" s="207"/>
      <c r="KW86" s="207"/>
      <c r="KX86" s="207"/>
      <c r="KY86" s="207"/>
      <c r="KZ86" s="207"/>
      <c r="LA86" s="207"/>
      <c r="LB86" s="207"/>
      <c r="LC86" s="207"/>
      <c r="LD86" s="207"/>
      <c r="LE86" s="207"/>
      <c r="LF86" s="207"/>
      <c r="LG86" s="207"/>
      <c r="LH86" s="207"/>
      <c r="LI86" s="207"/>
      <c r="LJ86" s="207"/>
      <c r="LK86" s="207"/>
      <c r="LL86" s="207"/>
      <c r="LM86" s="207"/>
      <c r="LN86" s="207"/>
      <c r="LO86" s="207"/>
      <c r="LP86" s="207"/>
      <c r="LQ86" s="207"/>
      <c r="LR86" s="207"/>
      <c r="LS86" s="207"/>
      <c r="LT86" s="207"/>
      <c r="LU86" s="207"/>
      <c r="LV86" s="207"/>
      <c r="LW86" s="207"/>
      <c r="LX86" s="207"/>
      <c r="LY86" s="207"/>
      <c r="LZ86" s="207"/>
      <c r="MA86" s="207"/>
      <c r="MB86" s="207"/>
      <c r="MC86" s="207"/>
      <c r="MD86" s="207"/>
      <c r="ME86" s="207"/>
      <c r="MF86" s="207"/>
      <c r="MG86" s="207"/>
      <c r="MH86" s="207"/>
      <c r="MI86" s="207"/>
      <c r="MJ86" s="207"/>
      <c r="MK86" s="207"/>
      <c r="ML86" s="207"/>
      <c r="MM86" s="207"/>
      <c r="MN86" s="207"/>
      <c r="MO86" s="207"/>
      <c r="MP86" s="207"/>
      <c r="MQ86" s="207"/>
      <c r="MR86" s="207"/>
      <c r="MS86" s="207"/>
      <c r="MT86" s="207"/>
      <c r="MU86" s="207"/>
      <c r="MV86" s="207"/>
      <c r="MW86" s="207"/>
      <c r="MX86" s="207"/>
      <c r="MY86" s="207"/>
      <c r="MZ86" s="207"/>
      <c r="NA86" s="207"/>
      <c r="NB86" s="207"/>
      <c r="NC86" s="207"/>
      <c r="ND86" s="207"/>
      <c r="NE86" s="207"/>
      <c r="NF86" s="207"/>
      <c r="NG86" s="207"/>
      <c r="NH86" s="207"/>
      <c r="NI86" s="207"/>
      <c r="NJ86" s="207"/>
      <c r="NK86" s="207"/>
      <c r="NL86" s="207"/>
      <c r="NM86" s="207"/>
      <c r="NN86" s="207"/>
      <c r="NO86" s="207"/>
      <c r="NP86" s="207"/>
      <c r="NQ86" s="207"/>
      <c r="NR86" s="207"/>
      <c r="NS86" s="207"/>
      <c r="NT86" s="207"/>
      <c r="NU86" s="207"/>
      <c r="NV86" s="207"/>
      <c r="NW86" s="207"/>
      <c r="NX86" s="207"/>
      <c r="NY86" s="207"/>
      <c r="NZ86" s="207"/>
      <c r="OA86" s="207"/>
      <c r="OB86" s="207"/>
      <c r="OC86" s="207"/>
      <c r="OD86" s="207"/>
      <c r="OE86" s="207"/>
      <c r="OF86" s="207"/>
      <c r="OG86" s="207"/>
      <c r="OH86" s="207"/>
      <c r="OI86" s="207"/>
      <c r="OJ86" s="207"/>
      <c r="OK86" s="207"/>
      <c r="OL86" s="207"/>
      <c r="OM86" s="207"/>
      <c r="ON86" s="207"/>
      <c r="OO86" s="207"/>
      <c r="OP86" s="207"/>
      <c r="OQ86" s="207"/>
      <c r="OR86" s="207"/>
      <c r="OS86" s="207"/>
      <c r="OT86" s="207"/>
      <c r="OU86" s="207"/>
      <c r="OV86" s="207"/>
      <c r="OW86" s="207"/>
      <c r="OX86" s="207"/>
      <c r="OY86" s="207"/>
      <c r="OZ86" s="207"/>
      <c r="PA86" s="207"/>
      <c r="PB86" s="207"/>
      <c r="PC86" s="207"/>
      <c r="PD86" s="207"/>
      <c r="PE86" s="207"/>
      <c r="PF86" s="207"/>
      <c r="PG86" s="207"/>
      <c r="PH86" s="207"/>
      <c r="PI86" s="207"/>
      <c r="PJ86" s="207"/>
      <c r="PK86" s="207"/>
      <c r="PL86" s="207"/>
      <c r="PM86" s="207"/>
      <c r="PN86" s="207"/>
      <c r="PO86" s="207"/>
      <c r="PP86" s="207"/>
      <c r="PQ86" s="207"/>
      <c r="PR86" s="207"/>
      <c r="PS86" s="207"/>
      <c r="PT86" s="207"/>
      <c r="PU86" s="207"/>
      <c r="PV86" s="207"/>
      <c r="PW86" s="207"/>
      <c r="PX86" s="207"/>
      <c r="PY86" s="207"/>
      <c r="PZ86" s="207"/>
      <c r="QA86" s="207"/>
      <c r="QB86" s="207"/>
      <c r="QC86" s="207"/>
      <c r="QD86" s="207"/>
      <c r="QE86" s="207"/>
      <c r="QF86" s="207"/>
      <c r="QG86" s="207"/>
      <c r="QH86" s="207"/>
      <c r="QI86" s="207"/>
      <c r="QJ86" s="207"/>
      <c r="QK86" s="207"/>
      <c r="QL86" s="207"/>
      <c r="QM86" s="207"/>
      <c r="QN86" s="207"/>
      <c r="QO86" s="207"/>
      <c r="QP86" s="207"/>
      <c r="QQ86" s="207"/>
      <c r="QR86" s="207"/>
      <c r="QS86" s="207"/>
      <c r="QT86" s="207"/>
      <c r="QU86" s="207"/>
      <c r="QV86" s="207"/>
      <c r="QW86" s="207"/>
      <c r="QX86" s="207"/>
      <c r="QY86" s="207"/>
      <c r="QZ86" s="207"/>
      <c r="RA86" s="207"/>
      <c r="RB86" s="207"/>
      <c r="RC86" s="207"/>
      <c r="RD86" s="207"/>
      <c r="RE86" s="207"/>
      <c r="RF86" s="207"/>
      <c r="RG86" s="207"/>
      <c r="RH86" s="207"/>
      <c r="RI86" s="207"/>
      <c r="RJ86" s="207"/>
      <c r="RK86" s="207"/>
      <c r="RL86" s="207"/>
      <c r="RM86" s="207"/>
      <c r="RN86" s="207"/>
      <c r="RO86" s="207"/>
      <c r="RP86" s="207"/>
      <c r="RQ86" s="207"/>
      <c r="RR86" s="207"/>
      <c r="RS86" s="207"/>
      <c r="RT86" s="207"/>
      <c r="RU86" s="207"/>
      <c r="RV86" s="207"/>
      <c r="RW86" s="207"/>
      <c r="RX86" s="207"/>
      <c r="RY86" s="207"/>
      <c r="RZ86" s="207"/>
      <c r="SA86" s="207"/>
      <c r="SB86" s="207"/>
      <c r="SC86" s="207"/>
      <c r="SD86" s="207"/>
      <c r="SE86" s="207"/>
      <c r="SF86" s="207"/>
      <c r="SG86" s="207"/>
      <c r="SH86" s="207"/>
      <c r="SI86" s="207"/>
      <c r="SJ86" s="207"/>
      <c r="SK86" s="207"/>
      <c r="SL86" s="207"/>
      <c r="SM86" s="207"/>
      <c r="SN86" s="207"/>
      <c r="SO86" s="207"/>
      <c r="SP86" s="207"/>
      <c r="SQ86" s="207"/>
      <c r="SR86" s="207"/>
      <c r="SS86" s="207"/>
      <c r="ST86" s="207"/>
      <c r="SU86" s="207"/>
      <c r="SV86" s="207"/>
      <c r="SW86" s="207"/>
      <c r="SX86" s="207"/>
      <c r="SY86" s="207"/>
      <c r="SZ86" s="207"/>
      <c r="TA86" s="207"/>
      <c r="TB86" s="207"/>
      <c r="TC86" s="207"/>
      <c r="TD86" s="207"/>
      <c r="TE86" s="207"/>
      <c r="TF86" s="207"/>
      <c r="TG86" s="207"/>
      <c r="TH86" s="207"/>
      <c r="TI86" s="207"/>
      <c r="TJ86" s="207"/>
      <c r="TK86" s="207"/>
      <c r="TL86" s="207"/>
      <c r="TM86" s="207"/>
      <c r="TN86" s="207"/>
      <c r="TO86" s="207"/>
      <c r="TP86" s="207"/>
      <c r="TQ86" s="207"/>
      <c r="TR86" s="207"/>
      <c r="TS86" s="207"/>
      <c r="TT86" s="207"/>
      <c r="TU86" s="207"/>
      <c r="TV86" s="207"/>
      <c r="TW86" s="207"/>
      <c r="TX86" s="207"/>
      <c r="TY86" s="207"/>
      <c r="TZ86" s="207"/>
      <c r="UA86" s="207"/>
      <c r="UB86" s="207"/>
      <c r="UC86" s="207"/>
      <c r="UD86" s="207"/>
      <c r="UE86" s="207"/>
      <c r="UF86" s="207"/>
      <c r="UG86" s="207"/>
      <c r="UH86" s="207"/>
      <c r="UI86" s="207"/>
      <c r="UJ86" s="207"/>
      <c r="UK86" s="207"/>
      <c r="UL86" s="207"/>
      <c r="UM86" s="207"/>
      <c r="UN86" s="207"/>
      <c r="UO86" s="207"/>
      <c r="UP86" s="207"/>
      <c r="UQ86" s="207"/>
      <c r="UR86" s="207"/>
      <c r="US86" s="207"/>
      <c r="UT86" s="207"/>
      <c r="UU86" s="207"/>
      <c r="UV86" s="207"/>
      <c r="UW86" s="207"/>
      <c r="UX86" s="207"/>
      <c r="UY86" s="207"/>
      <c r="UZ86" s="207"/>
      <c r="VA86" s="207"/>
      <c r="VB86" s="207"/>
      <c r="VC86" s="207"/>
      <c r="VD86" s="207"/>
      <c r="VE86" s="207"/>
      <c r="VF86" s="207"/>
      <c r="VG86" s="207"/>
      <c r="VH86" s="207"/>
      <c r="VI86" s="207"/>
      <c r="VJ86" s="207"/>
      <c r="VK86" s="207"/>
      <c r="VL86" s="207"/>
      <c r="VM86" s="207"/>
      <c r="VN86" s="207"/>
      <c r="VO86" s="207"/>
      <c r="VP86" s="207"/>
      <c r="VQ86" s="207"/>
      <c r="VR86" s="207"/>
      <c r="VS86" s="207"/>
      <c r="VT86" s="207"/>
      <c r="VU86" s="207"/>
      <c r="VV86" s="207"/>
      <c r="VW86" s="207"/>
      <c r="VX86" s="207"/>
      <c r="VY86" s="207"/>
      <c r="VZ86" s="207"/>
      <c r="WA86" s="207"/>
      <c r="WB86" s="207"/>
      <c r="WC86" s="207"/>
      <c r="WD86" s="207"/>
      <c r="WE86" s="207"/>
      <c r="WF86" s="207"/>
      <c r="WG86" s="207"/>
      <c r="WH86" s="207"/>
      <c r="WI86" s="207"/>
      <c r="WJ86" s="207"/>
      <c r="WK86" s="207"/>
      <c r="WL86" s="207"/>
      <c r="WM86" s="207"/>
      <c r="WN86" s="207"/>
      <c r="WO86" s="207"/>
      <c r="WP86" s="207"/>
      <c r="WQ86" s="207"/>
      <c r="WR86" s="207"/>
      <c r="WS86" s="207"/>
      <c r="WT86" s="207"/>
      <c r="WU86" s="207"/>
      <c r="WV86" s="207"/>
      <c r="WW86" s="207"/>
      <c r="WX86" s="207"/>
      <c r="WY86" s="207"/>
      <c r="WZ86" s="207"/>
      <c r="XA86" s="207"/>
      <c r="XB86" s="207"/>
      <c r="XC86" s="207"/>
      <c r="XD86" s="207"/>
      <c r="XE86" s="207"/>
      <c r="XF86" s="207"/>
      <c r="XG86" s="207"/>
      <c r="XH86" s="207"/>
      <c r="XI86" s="207"/>
      <c r="XJ86" s="207"/>
      <c r="XK86" s="207"/>
      <c r="XL86" s="207"/>
      <c r="XM86" s="207"/>
      <c r="XN86" s="207"/>
      <c r="XO86" s="207"/>
      <c r="XP86" s="207"/>
      <c r="XQ86" s="207"/>
      <c r="XR86" s="207"/>
      <c r="XS86" s="207"/>
      <c r="XT86" s="207"/>
      <c r="XU86" s="207"/>
      <c r="XV86" s="207"/>
      <c r="XW86" s="207"/>
      <c r="XX86" s="207"/>
      <c r="XY86" s="207"/>
      <c r="XZ86" s="207"/>
      <c r="YA86" s="207"/>
      <c r="YB86" s="207"/>
      <c r="YC86" s="207"/>
      <c r="YD86" s="207"/>
      <c r="YE86" s="207"/>
      <c r="YF86" s="207"/>
      <c r="YG86" s="207"/>
      <c r="YH86" s="207"/>
      <c r="YI86" s="207"/>
      <c r="YJ86" s="207"/>
      <c r="YK86" s="207"/>
      <c r="YL86" s="207"/>
      <c r="YM86" s="207"/>
      <c r="YN86" s="207"/>
      <c r="YO86" s="207"/>
      <c r="YP86" s="207"/>
      <c r="YQ86" s="207"/>
      <c r="YR86" s="207"/>
      <c r="YS86" s="207"/>
      <c r="YT86" s="207"/>
      <c r="YU86" s="207"/>
      <c r="YV86" s="207"/>
      <c r="YW86" s="207"/>
      <c r="YX86" s="207"/>
      <c r="YY86" s="207"/>
      <c r="YZ86" s="207"/>
      <c r="ZA86" s="207"/>
      <c r="ZB86" s="207"/>
      <c r="ZC86" s="207"/>
      <c r="ZD86" s="207"/>
      <c r="ZE86" s="207"/>
      <c r="ZF86" s="207"/>
      <c r="ZG86" s="207"/>
      <c r="ZH86" s="207"/>
      <c r="ZI86" s="207"/>
      <c r="ZJ86" s="207"/>
      <c r="ZK86" s="207"/>
      <c r="ZL86" s="207"/>
      <c r="ZM86" s="207"/>
      <c r="ZN86" s="207"/>
      <c r="ZO86" s="207"/>
      <c r="ZP86" s="207"/>
      <c r="ZQ86" s="207"/>
      <c r="ZR86" s="207"/>
      <c r="ZS86" s="207"/>
      <c r="ZT86" s="207"/>
      <c r="ZU86" s="207"/>
      <c r="ZV86" s="207"/>
      <c r="ZW86" s="207"/>
      <c r="ZX86" s="207"/>
      <c r="ZY86" s="207"/>
      <c r="ZZ86" s="207"/>
      <c r="AAA86" s="207"/>
      <c r="AAB86" s="207"/>
      <c r="AAC86" s="198"/>
    </row>
    <row r="87" spans="1:705" ht="15" hidden="1" outlineLevel="1" x14ac:dyDescent="0.25">
      <c r="A87" s="82" t="s">
        <v>271</v>
      </c>
      <c r="B87" s="82" t="s">
        <v>272</v>
      </c>
      <c r="C87" s="137">
        <v>1500</v>
      </c>
      <c r="D87" s="90" t="s">
        <v>324</v>
      </c>
      <c r="E87" s="130">
        <v>508.482727642226</v>
      </c>
      <c r="F87" s="67" t="s">
        <v>15</v>
      </c>
      <c r="G87" s="67">
        <v>13</v>
      </c>
      <c r="H87" s="121"/>
      <c r="I87" s="91" t="s">
        <v>261</v>
      </c>
      <c r="J87" s="67" t="s">
        <v>329</v>
      </c>
      <c r="K87" s="82" t="s">
        <v>322</v>
      </c>
      <c r="L87" s="67" t="s">
        <v>257</v>
      </c>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174">
        <f t="shared" ref="EX87:EX95" si="1156">SUM(M90:EW90)</f>
        <v>0</v>
      </c>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181">
        <f t="shared" ref="GH87:GH95" si="1157">SUM(EY87:GG87)</f>
        <v>0</v>
      </c>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242">
        <f t="shared" ref="HR87:HR95" si="1158">SUM(GI87:HQ87)</f>
        <v>0</v>
      </c>
      <c r="HS87" s="247">
        <v>0</v>
      </c>
    </row>
    <row r="88" spans="1:705" ht="15" hidden="1" outlineLevel="1" x14ac:dyDescent="0.25">
      <c r="A88" s="82" t="s">
        <v>271</v>
      </c>
      <c r="B88" s="82" t="s">
        <v>272</v>
      </c>
      <c r="C88" s="137">
        <v>500</v>
      </c>
      <c r="D88" s="90" t="s">
        <v>324</v>
      </c>
      <c r="E88" s="130">
        <v>23.306024344476299</v>
      </c>
      <c r="F88" s="67" t="s">
        <v>15</v>
      </c>
      <c r="G88" s="67">
        <v>13</v>
      </c>
      <c r="H88" s="121"/>
      <c r="I88" s="91" t="s">
        <v>262</v>
      </c>
      <c r="J88" s="67" t="s">
        <v>329</v>
      </c>
      <c r="K88" s="82" t="s">
        <v>322</v>
      </c>
      <c r="L88" s="67" t="s">
        <v>257</v>
      </c>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174">
        <f t="shared" si="1156"/>
        <v>0</v>
      </c>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181">
        <f t="shared" si="1157"/>
        <v>0</v>
      </c>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242">
        <f t="shared" si="1158"/>
        <v>0</v>
      </c>
      <c r="HS88" s="247">
        <v>0</v>
      </c>
    </row>
    <row r="89" spans="1:705" ht="15" hidden="1" outlineLevel="1" x14ac:dyDescent="0.25">
      <c r="A89" s="82" t="s">
        <v>271</v>
      </c>
      <c r="B89" s="82" t="s">
        <v>272</v>
      </c>
      <c r="C89" s="137">
        <v>500</v>
      </c>
      <c r="D89" s="90" t="s">
        <v>324</v>
      </c>
      <c r="E89" s="130">
        <v>23.306024344476299</v>
      </c>
      <c r="F89" s="67" t="s">
        <v>15</v>
      </c>
      <c r="G89" s="67">
        <v>13</v>
      </c>
      <c r="H89" s="121"/>
      <c r="I89" s="91" t="s">
        <v>263</v>
      </c>
      <c r="J89" s="67" t="s">
        <v>329</v>
      </c>
      <c r="K89" s="82" t="s">
        <v>322</v>
      </c>
      <c r="L89" s="67" t="s">
        <v>257</v>
      </c>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174">
        <f t="shared" si="1156"/>
        <v>0</v>
      </c>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181">
        <f t="shared" si="1157"/>
        <v>0</v>
      </c>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242">
        <f t="shared" si="1158"/>
        <v>0</v>
      </c>
      <c r="HS89" s="247">
        <v>0</v>
      </c>
    </row>
    <row r="90" spans="1:705" ht="15" hidden="1" outlineLevel="1" x14ac:dyDescent="0.25">
      <c r="A90" s="82" t="s">
        <v>271</v>
      </c>
      <c r="B90" s="110" t="s">
        <v>272</v>
      </c>
      <c r="C90" s="137">
        <f>800*3</f>
        <v>2400</v>
      </c>
      <c r="D90" s="90" t="s">
        <v>324</v>
      </c>
      <c r="E90" s="130">
        <v>116.774631220084</v>
      </c>
      <c r="F90" s="67" t="s">
        <v>15</v>
      </c>
      <c r="G90" s="67">
        <v>13</v>
      </c>
      <c r="H90" s="121"/>
      <c r="I90" s="84" t="s">
        <v>388</v>
      </c>
      <c r="J90" s="67" t="s">
        <v>329</v>
      </c>
      <c r="K90" s="82" t="s">
        <v>322</v>
      </c>
      <c r="L90" s="67" t="s">
        <v>323</v>
      </c>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174">
        <f t="shared" si="1156"/>
        <v>0</v>
      </c>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181">
        <f t="shared" si="1157"/>
        <v>0</v>
      </c>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242">
        <f t="shared" si="1158"/>
        <v>0</v>
      </c>
      <c r="HS90" s="247">
        <v>0</v>
      </c>
    </row>
    <row r="91" spans="1:705" ht="15" hidden="1" outlineLevel="1" x14ac:dyDescent="0.25">
      <c r="A91" s="82" t="s">
        <v>271</v>
      </c>
      <c r="B91" s="110" t="s">
        <v>272</v>
      </c>
      <c r="C91" s="137">
        <v>1753.37</v>
      </c>
      <c r="D91" s="90" t="s">
        <v>324</v>
      </c>
      <c r="E91" s="130">
        <v>313.52948528069601</v>
      </c>
      <c r="F91" s="67" t="s">
        <v>15</v>
      </c>
      <c r="G91" s="67">
        <v>13</v>
      </c>
      <c r="H91" s="121"/>
      <c r="I91" s="84" t="s">
        <v>389</v>
      </c>
      <c r="J91" s="67" t="s">
        <v>329</v>
      </c>
      <c r="K91" s="82" t="s">
        <v>330</v>
      </c>
      <c r="L91" s="67" t="s">
        <v>340</v>
      </c>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174">
        <f>SUM(M95:EW95)</f>
        <v>0</v>
      </c>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181">
        <f t="shared" si="1157"/>
        <v>0</v>
      </c>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242">
        <f t="shared" si="1158"/>
        <v>0</v>
      </c>
      <c r="HS91" s="247">
        <v>0</v>
      </c>
    </row>
    <row r="92" spans="1:705" ht="15" hidden="1" outlineLevel="1" x14ac:dyDescent="0.25">
      <c r="A92" s="82" t="s">
        <v>271</v>
      </c>
      <c r="B92" s="134" t="s">
        <v>272</v>
      </c>
      <c r="C92" s="137">
        <v>289.39999999999998</v>
      </c>
      <c r="D92" s="90" t="s">
        <v>324</v>
      </c>
      <c r="E92" s="130">
        <v>392.45425402486001</v>
      </c>
      <c r="F92" s="67" t="s">
        <v>15</v>
      </c>
      <c r="G92" s="67">
        <v>13</v>
      </c>
      <c r="I92" s="84" t="s">
        <v>390</v>
      </c>
      <c r="J92" s="67" t="s">
        <v>356</v>
      </c>
      <c r="K92" s="82" t="s">
        <v>330</v>
      </c>
      <c r="L92" s="67" t="s">
        <v>340</v>
      </c>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174">
        <f>SUM(M96:EW96)</f>
        <v>0</v>
      </c>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181">
        <f t="shared" si="1157"/>
        <v>0</v>
      </c>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242">
        <f t="shared" si="1158"/>
        <v>0</v>
      </c>
      <c r="HS92" s="247">
        <v>0</v>
      </c>
    </row>
    <row r="93" spans="1:705" ht="15" hidden="1" outlineLevel="1" x14ac:dyDescent="0.25">
      <c r="A93" s="82" t="s">
        <v>271</v>
      </c>
      <c r="B93" s="134" t="s">
        <v>272</v>
      </c>
      <c r="C93" s="137">
        <f>C92</f>
        <v>289.39999999999998</v>
      </c>
      <c r="D93" s="90" t="s">
        <v>324</v>
      </c>
      <c r="E93" s="130">
        <v>161.05439307582699</v>
      </c>
      <c r="F93" s="67" t="s">
        <v>15</v>
      </c>
      <c r="G93" s="67">
        <v>13</v>
      </c>
      <c r="I93" s="84" t="s">
        <v>390</v>
      </c>
      <c r="J93" s="67" t="s">
        <v>356</v>
      </c>
      <c r="K93" s="82" t="s">
        <v>330</v>
      </c>
      <c r="L93" s="67" t="s">
        <v>340</v>
      </c>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174">
        <f>SUM(M97:EW97)</f>
        <v>0</v>
      </c>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181">
        <f t="shared" si="1157"/>
        <v>0</v>
      </c>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242">
        <f t="shared" si="1158"/>
        <v>0</v>
      </c>
      <c r="HS93" s="247">
        <v>0</v>
      </c>
    </row>
    <row r="94" spans="1:705" ht="15" hidden="1" outlineLevel="1" x14ac:dyDescent="0.25">
      <c r="A94" s="82" t="s">
        <v>271</v>
      </c>
      <c r="B94" s="82" t="s">
        <v>272</v>
      </c>
      <c r="C94" s="137">
        <v>65.260000000000005</v>
      </c>
      <c r="D94" s="90" t="s">
        <v>324</v>
      </c>
      <c r="E94" s="130">
        <v>23.423771800000001</v>
      </c>
      <c r="F94" s="67" t="s">
        <v>15</v>
      </c>
      <c r="G94" s="67">
        <v>13</v>
      </c>
      <c r="H94" s="121"/>
      <c r="I94" s="84" t="s">
        <v>391</v>
      </c>
      <c r="J94" s="67" t="s">
        <v>329</v>
      </c>
      <c r="K94" s="82" t="s">
        <v>322</v>
      </c>
      <c r="L94" s="67" t="s">
        <v>351</v>
      </c>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174">
        <f t="shared" ref="EX94" si="1159">SUM(M97:EW97)</f>
        <v>0</v>
      </c>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181">
        <f t="shared" ref="GH94" si="1160">SUM(EY94:GG94)</f>
        <v>0</v>
      </c>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242">
        <f t="shared" ref="HR94" si="1161">SUM(GI94:HQ94)</f>
        <v>0</v>
      </c>
      <c r="HS94" s="247">
        <v>0</v>
      </c>
    </row>
    <row r="95" spans="1:705" ht="15" hidden="1" outlineLevel="1" x14ac:dyDescent="0.25">
      <c r="A95" s="82" t="s">
        <v>271</v>
      </c>
      <c r="B95" s="82" t="s">
        <v>272</v>
      </c>
      <c r="C95" s="137">
        <v>65.260000000000005</v>
      </c>
      <c r="D95" s="90" t="s">
        <v>324</v>
      </c>
      <c r="E95" s="130">
        <v>13.247780000000001</v>
      </c>
      <c r="F95" s="67" t="s">
        <v>15</v>
      </c>
      <c r="G95" s="67">
        <v>13</v>
      </c>
      <c r="H95" s="121"/>
      <c r="I95" s="84" t="s">
        <v>584</v>
      </c>
      <c r="J95" s="67" t="s">
        <v>329</v>
      </c>
      <c r="K95" s="82" t="s">
        <v>322</v>
      </c>
      <c r="L95" s="67" t="s">
        <v>351</v>
      </c>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174">
        <f t="shared" si="1156"/>
        <v>0</v>
      </c>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181">
        <f t="shared" si="1157"/>
        <v>0</v>
      </c>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242">
        <f t="shared" si="1158"/>
        <v>0</v>
      </c>
      <c r="HS95" s="247">
        <v>0</v>
      </c>
    </row>
    <row r="96" spans="1:705" s="81" customFormat="1" ht="15" hidden="1" collapsed="1" x14ac:dyDescent="0.25">
      <c r="A96" s="76" t="s">
        <v>271</v>
      </c>
      <c r="B96" s="76" t="s">
        <v>267</v>
      </c>
      <c r="C96" s="100"/>
      <c r="D96" s="100"/>
      <c r="E96" s="77"/>
      <c r="F96" s="79"/>
      <c r="G96" s="79"/>
      <c r="H96" s="77"/>
      <c r="I96" s="94" t="s">
        <v>392</v>
      </c>
      <c r="J96" s="79"/>
      <c r="K96" s="100"/>
      <c r="L96" s="79"/>
      <c r="M96" s="80">
        <f>SUM(M97:M102)</f>
        <v>0</v>
      </c>
      <c r="N96" s="80">
        <f t="shared" ref="N96:BY96" si="1162">SUM(N97:N102)</f>
        <v>0</v>
      </c>
      <c r="O96" s="80">
        <f t="shared" si="1162"/>
        <v>0</v>
      </c>
      <c r="P96" s="80">
        <f t="shared" si="1162"/>
        <v>0</v>
      </c>
      <c r="Q96" s="80">
        <f t="shared" si="1162"/>
        <v>0</v>
      </c>
      <c r="R96" s="80">
        <f t="shared" si="1162"/>
        <v>0</v>
      </c>
      <c r="S96" s="80">
        <f t="shared" si="1162"/>
        <v>0</v>
      </c>
      <c r="T96" s="80">
        <f t="shared" si="1162"/>
        <v>0</v>
      </c>
      <c r="U96" s="80">
        <f t="shared" si="1162"/>
        <v>0</v>
      </c>
      <c r="V96" s="80">
        <f t="shared" si="1162"/>
        <v>0</v>
      </c>
      <c r="W96" s="80">
        <f t="shared" si="1162"/>
        <v>0</v>
      </c>
      <c r="X96" s="80">
        <f t="shared" si="1162"/>
        <v>0</v>
      </c>
      <c r="Y96" s="80">
        <f t="shared" si="1162"/>
        <v>0</v>
      </c>
      <c r="Z96" s="80">
        <f t="shared" si="1162"/>
        <v>0</v>
      </c>
      <c r="AA96" s="80">
        <f t="shared" si="1162"/>
        <v>0</v>
      </c>
      <c r="AB96" s="80">
        <f t="shared" si="1162"/>
        <v>0</v>
      </c>
      <c r="AC96" s="80">
        <f t="shared" si="1162"/>
        <v>0</v>
      </c>
      <c r="AD96" s="80">
        <f t="shared" si="1162"/>
        <v>0</v>
      </c>
      <c r="AE96" s="80">
        <f t="shared" si="1162"/>
        <v>0</v>
      </c>
      <c r="AF96" s="80">
        <f t="shared" si="1162"/>
        <v>0</v>
      </c>
      <c r="AG96" s="80">
        <f t="shared" si="1162"/>
        <v>0</v>
      </c>
      <c r="AH96" s="80">
        <f t="shared" si="1162"/>
        <v>0</v>
      </c>
      <c r="AI96" s="80">
        <f t="shared" si="1162"/>
        <v>0</v>
      </c>
      <c r="AJ96" s="80">
        <f t="shared" si="1162"/>
        <v>0</v>
      </c>
      <c r="AK96" s="80">
        <f t="shared" si="1162"/>
        <v>0</v>
      </c>
      <c r="AL96" s="80">
        <f t="shared" si="1162"/>
        <v>0</v>
      </c>
      <c r="AM96" s="80">
        <f t="shared" si="1162"/>
        <v>0</v>
      </c>
      <c r="AN96" s="80">
        <f t="shared" si="1162"/>
        <v>0</v>
      </c>
      <c r="AO96" s="80">
        <f t="shared" si="1162"/>
        <v>0</v>
      </c>
      <c r="AP96" s="80">
        <f t="shared" si="1162"/>
        <v>0</v>
      </c>
      <c r="AQ96" s="80">
        <f t="shared" si="1162"/>
        <v>0</v>
      </c>
      <c r="AR96" s="80">
        <f t="shared" si="1162"/>
        <v>0</v>
      </c>
      <c r="AS96" s="80">
        <f t="shared" si="1162"/>
        <v>0</v>
      </c>
      <c r="AT96" s="80">
        <f t="shared" si="1162"/>
        <v>0</v>
      </c>
      <c r="AU96" s="80">
        <f t="shared" si="1162"/>
        <v>0</v>
      </c>
      <c r="AV96" s="80">
        <f t="shared" si="1162"/>
        <v>0</v>
      </c>
      <c r="AW96" s="80">
        <f t="shared" si="1162"/>
        <v>0</v>
      </c>
      <c r="AX96" s="80">
        <f t="shared" si="1162"/>
        <v>0</v>
      </c>
      <c r="AY96" s="80">
        <f t="shared" si="1162"/>
        <v>0</v>
      </c>
      <c r="AZ96" s="80">
        <f t="shared" si="1162"/>
        <v>0</v>
      </c>
      <c r="BA96" s="80">
        <f t="shared" si="1162"/>
        <v>0</v>
      </c>
      <c r="BB96" s="80">
        <f t="shared" si="1162"/>
        <v>0</v>
      </c>
      <c r="BC96" s="80">
        <f t="shared" si="1162"/>
        <v>0</v>
      </c>
      <c r="BD96" s="80">
        <f t="shared" si="1162"/>
        <v>0</v>
      </c>
      <c r="BE96" s="80">
        <f t="shared" si="1162"/>
        <v>0</v>
      </c>
      <c r="BF96" s="80">
        <f t="shared" si="1162"/>
        <v>0</v>
      </c>
      <c r="BG96" s="80">
        <f t="shared" si="1162"/>
        <v>0</v>
      </c>
      <c r="BH96" s="80">
        <f t="shared" si="1162"/>
        <v>0</v>
      </c>
      <c r="BI96" s="80">
        <f t="shared" si="1162"/>
        <v>0</v>
      </c>
      <c r="BJ96" s="80">
        <f t="shared" si="1162"/>
        <v>0</v>
      </c>
      <c r="BK96" s="80">
        <f t="shared" si="1162"/>
        <v>0</v>
      </c>
      <c r="BL96" s="80">
        <f t="shared" si="1162"/>
        <v>0</v>
      </c>
      <c r="BM96" s="80">
        <f t="shared" si="1162"/>
        <v>0</v>
      </c>
      <c r="BN96" s="80">
        <f t="shared" si="1162"/>
        <v>0</v>
      </c>
      <c r="BO96" s="80">
        <f t="shared" si="1162"/>
        <v>0</v>
      </c>
      <c r="BP96" s="80">
        <f t="shared" si="1162"/>
        <v>0</v>
      </c>
      <c r="BQ96" s="80">
        <f t="shared" si="1162"/>
        <v>0</v>
      </c>
      <c r="BR96" s="80">
        <f t="shared" si="1162"/>
        <v>0</v>
      </c>
      <c r="BS96" s="80">
        <f t="shared" si="1162"/>
        <v>0</v>
      </c>
      <c r="BT96" s="80">
        <f t="shared" si="1162"/>
        <v>0</v>
      </c>
      <c r="BU96" s="80">
        <f t="shared" si="1162"/>
        <v>0</v>
      </c>
      <c r="BV96" s="80">
        <f t="shared" si="1162"/>
        <v>0</v>
      </c>
      <c r="BW96" s="80">
        <f t="shared" si="1162"/>
        <v>0</v>
      </c>
      <c r="BX96" s="80">
        <f t="shared" si="1162"/>
        <v>0</v>
      </c>
      <c r="BY96" s="80">
        <f t="shared" si="1162"/>
        <v>0</v>
      </c>
      <c r="BZ96" s="80">
        <f t="shared" ref="BZ96:EK96" si="1163">SUM(BZ97:BZ102)</f>
        <v>0</v>
      </c>
      <c r="CA96" s="80">
        <f t="shared" si="1163"/>
        <v>0</v>
      </c>
      <c r="CB96" s="80">
        <f t="shared" si="1163"/>
        <v>0</v>
      </c>
      <c r="CC96" s="80">
        <f t="shared" si="1163"/>
        <v>0</v>
      </c>
      <c r="CD96" s="80">
        <f t="shared" si="1163"/>
        <v>0</v>
      </c>
      <c r="CE96" s="80">
        <f t="shared" si="1163"/>
        <v>0</v>
      </c>
      <c r="CF96" s="80">
        <f t="shared" si="1163"/>
        <v>0</v>
      </c>
      <c r="CG96" s="80">
        <f t="shared" si="1163"/>
        <v>0</v>
      </c>
      <c r="CH96" s="80">
        <f t="shared" si="1163"/>
        <v>0</v>
      </c>
      <c r="CI96" s="80">
        <f t="shared" si="1163"/>
        <v>0</v>
      </c>
      <c r="CJ96" s="80">
        <f t="shared" si="1163"/>
        <v>0</v>
      </c>
      <c r="CK96" s="80">
        <f t="shared" si="1163"/>
        <v>0</v>
      </c>
      <c r="CL96" s="80">
        <f t="shared" si="1163"/>
        <v>0</v>
      </c>
      <c r="CM96" s="80">
        <f t="shared" si="1163"/>
        <v>0</v>
      </c>
      <c r="CN96" s="80">
        <f t="shared" si="1163"/>
        <v>0</v>
      </c>
      <c r="CO96" s="80">
        <f t="shared" si="1163"/>
        <v>0</v>
      </c>
      <c r="CP96" s="80">
        <f t="shared" si="1163"/>
        <v>0</v>
      </c>
      <c r="CQ96" s="80">
        <f t="shared" si="1163"/>
        <v>0</v>
      </c>
      <c r="CR96" s="80">
        <f t="shared" si="1163"/>
        <v>0</v>
      </c>
      <c r="CS96" s="80">
        <f t="shared" si="1163"/>
        <v>0</v>
      </c>
      <c r="CT96" s="80">
        <f t="shared" si="1163"/>
        <v>0</v>
      </c>
      <c r="CU96" s="80">
        <f t="shared" si="1163"/>
        <v>0</v>
      </c>
      <c r="CV96" s="80">
        <f t="shared" si="1163"/>
        <v>0</v>
      </c>
      <c r="CW96" s="80">
        <f t="shared" si="1163"/>
        <v>0</v>
      </c>
      <c r="CX96" s="80">
        <f t="shared" si="1163"/>
        <v>0</v>
      </c>
      <c r="CY96" s="80">
        <f t="shared" si="1163"/>
        <v>0</v>
      </c>
      <c r="CZ96" s="80">
        <f t="shared" si="1163"/>
        <v>0</v>
      </c>
      <c r="DA96" s="80">
        <f t="shared" si="1163"/>
        <v>0</v>
      </c>
      <c r="DB96" s="80">
        <f t="shared" si="1163"/>
        <v>0</v>
      </c>
      <c r="DC96" s="80">
        <f t="shared" si="1163"/>
        <v>0</v>
      </c>
      <c r="DD96" s="80">
        <f t="shared" si="1163"/>
        <v>0</v>
      </c>
      <c r="DE96" s="80">
        <f t="shared" si="1163"/>
        <v>0</v>
      </c>
      <c r="DF96" s="80">
        <f t="shared" si="1163"/>
        <v>0</v>
      </c>
      <c r="DG96" s="80">
        <f t="shared" si="1163"/>
        <v>0</v>
      </c>
      <c r="DH96" s="80">
        <f t="shared" si="1163"/>
        <v>0</v>
      </c>
      <c r="DI96" s="80">
        <f t="shared" si="1163"/>
        <v>0</v>
      </c>
      <c r="DJ96" s="80">
        <f t="shared" si="1163"/>
        <v>0</v>
      </c>
      <c r="DK96" s="80">
        <f t="shared" si="1163"/>
        <v>0</v>
      </c>
      <c r="DL96" s="80">
        <f t="shared" si="1163"/>
        <v>0</v>
      </c>
      <c r="DM96" s="80">
        <f t="shared" si="1163"/>
        <v>0</v>
      </c>
      <c r="DN96" s="80">
        <f t="shared" si="1163"/>
        <v>0</v>
      </c>
      <c r="DO96" s="80">
        <f t="shared" si="1163"/>
        <v>0</v>
      </c>
      <c r="DP96" s="80">
        <f t="shared" si="1163"/>
        <v>0</v>
      </c>
      <c r="DQ96" s="80">
        <f t="shared" si="1163"/>
        <v>0</v>
      </c>
      <c r="DR96" s="80">
        <f t="shared" si="1163"/>
        <v>0</v>
      </c>
      <c r="DS96" s="80">
        <f t="shared" si="1163"/>
        <v>0</v>
      </c>
      <c r="DT96" s="80">
        <f t="shared" si="1163"/>
        <v>0</v>
      </c>
      <c r="DU96" s="80">
        <f t="shared" si="1163"/>
        <v>0</v>
      </c>
      <c r="DV96" s="80">
        <f t="shared" si="1163"/>
        <v>0</v>
      </c>
      <c r="DW96" s="80">
        <f t="shared" si="1163"/>
        <v>0</v>
      </c>
      <c r="DX96" s="80">
        <f t="shared" si="1163"/>
        <v>0</v>
      </c>
      <c r="DY96" s="80">
        <f t="shared" si="1163"/>
        <v>0</v>
      </c>
      <c r="DZ96" s="80">
        <f t="shared" si="1163"/>
        <v>0</v>
      </c>
      <c r="EA96" s="80">
        <f t="shared" si="1163"/>
        <v>0</v>
      </c>
      <c r="EB96" s="80">
        <f t="shared" si="1163"/>
        <v>0</v>
      </c>
      <c r="EC96" s="80">
        <f t="shared" si="1163"/>
        <v>0</v>
      </c>
      <c r="ED96" s="80">
        <f t="shared" si="1163"/>
        <v>0</v>
      </c>
      <c r="EE96" s="80">
        <f t="shared" si="1163"/>
        <v>0</v>
      </c>
      <c r="EF96" s="80">
        <f t="shared" si="1163"/>
        <v>0</v>
      </c>
      <c r="EG96" s="80">
        <f t="shared" si="1163"/>
        <v>0</v>
      </c>
      <c r="EH96" s="80">
        <f t="shared" si="1163"/>
        <v>0</v>
      </c>
      <c r="EI96" s="80">
        <f t="shared" si="1163"/>
        <v>0</v>
      </c>
      <c r="EJ96" s="80">
        <f t="shared" si="1163"/>
        <v>0</v>
      </c>
      <c r="EK96" s="80">
        <f t="shared" si="1163"/>
        <v>0</v>
      </c>
      <c r="EL96" s="80">
        <f t="shared" ref="EL96:EU96" si="1164">SUM(EL97:EL102)</f>
        <v>0</v>
      </c>
      <c r="EM96" s="80">
        <f t="shared" si="1164"/>
        <v>0</v>
      </c>
      <c r="EN96" s="80">
        <f t="shared" si="1164"/>
        <v>0</v>
      </c>
      <c r="EO96" s="80">
        <f t="shared" si="1164"/>
        <v>0</v>
      </c>
      <c r="EP96" s="80">
        <f t="shared" si="1164"/>
        <v>0</v>
      </c>
      <c r="EQ96" s="80">
        <f t="shared" si="1164"/>
        <v>0</v>
      </c>
      <c r="ER96" s="80">
        <f t="shared" si="1164"/>
        <v>0</v>
      </c>
      <c r="ES96" s="80">
        <f t="shared" si="1164"/>
        <v>0</v>
      </c>
      <c r="ET96" s="80">
        <f t="shared" si="1164"/>
        <v>0</v>
      </c>
      <c r="EU96" s="80">
        <f t="shared" si="1164"/>
        <v>0</v>
      </c>
      <c r="EV96" s="80">
        <f>SUM(EV97:EV102)</f>
        <v>0</v>
      </c>
      <c r="EW96" s="80">
        <f>SUM(EW97:EW102)</f>
        <v>0</v>
      </c>
      <c r="EX96" s="80">
        <f>SUM(EX97:EX102)</f>
        <v>0</v>
      </c>
      <c r="EY96" s="80">
        <f t="shared" ref="EY96" si="1165">SUM(EY97:EY102)</f>
        <v>0</v>
      </c>
      <c r="EZ96" s="80">
        <f t="shared" ref="EZ96" si="1166">SUM(EZ97:EZ102)</f>
        <v>0</v>
      </c>
      <c r="FA96" s="80">
        <f t="shared" ref="FA96" si="1167">SUM(FA97:FA102)</f>
        <v>0</v>
      </c>
      <c r="FB96" s="80">
        <f t="shared" ref="FB96" si="1168">SUM(FB97:FB102)</f>
        <v>0</v>
      </c>
      <c r="FC96" s="80">
        <f t="shared" ref="FC96" si="1169">SUM(FC97:FC102)</f>
        <v>0</v>
      </c>
      <c r="FD96" s="80">
        <f t="shared" ref="FD96" si="1170">SUM(FD97:FD102)</f>
        <v>0</v>
      </c>
      <c r="FE96" s="80">
        <f t="shared" ref="FE96" si="1171">SUM(FE97:FE102)</f>
        <v>0</v>
      </c>
      <c r="FF96" s="80">
        <f t="shared" ref="FF96" si="1172">SUM(FF97:FF102)</f>
        <v>0</v>
      </c>
      <c r="FG96" s="80">
        <f t="shared" ref="FG96" si="1173">SUM(FG97:FG102)</f>
        <v>0</v>
      </c>
      <c r="FH96" s="80">
        <f t="shared" ref="FH96" si="1174">SUM(FH97:FH102)</f>
        <v>0</v>
      </c>
      <c r="FI96" s="80">
        <f t="shared" ref="FI96" si="1175">SUM(FI97:FI102)</f>
        <v>0</v>
      </c>
      <c r="FJ96" s="80">
        <f t="shared" ref="FJ96" si="1176">SUM(FJ97:FJ102)</f>
        <v>0</v>
      </c>
      <c r="FK96" s="80">
        <f t="shared" ref="FK96" si="1177">SUM(FK97:FK102)</f>
        <v>0</v>
      </c>
      <c r="FL96" s="80">
        <f t="shared" ref="FL96" si="1178">SUM(FL97:FL102)</f>
        <v>0</v>
      </c>
      <c r="FM96" s="80">
        <f t="shared" ref="FM96" si="1179">SUM(FM97:FM102)</f>
        <v>0</v>
      </c>
      <c r="FN96" s="80">
        <f t="shared" ref="FN96" si="1180">SUM(FN97:FN102)</f>
        <v>0</v>
      </c>
      <c r="FO96" s="80">
        <f t="shared" ref="FO96" si="1181">SUM(FO97:FO102)</f>
        <v>0</v>
      </c>
      <c r="FP96" s="80">
        <f t="shared" ref="FP96" si="1182">SUM(FP97:FP102)</f>
        <v>0</v>
      </c>
      <c r="FQ96" s="80">
        <f t="shared" ref="FQ96" si="1183">SUM(FQ97:FQ102)</f>
        <v>0</v>
      </c>
      <c r="FR96" s="80">
        <f t="shared" ref="FR96" si="1184">SUM(FR97:FR102)</f>
        <v>0</v>
      </c>
      <c r="FS96" s="80">
        <f t="shared" ref="FS96" si="1185">SUM(FS97:FS102)</f>
        <v>0</v>
      </c>
      <c r="FT96" s="80">
        <f t="shared" ref="FT96" si="1186">SUM(FT97:FT102)</f>
        <v>0</v>
      </c>
      <c r="FU96" s="80">
        <f t="shared" ref="FU96" si="1187">SUM(FU97:FU102)</f>
        <v>0</v>
      </c>
      <c r="FV96" s="80">
        <f t="shared" ref="FV96" si="1188">SUM(FV97:FV102)</f>
        <v>0</v>
      </c>
      <c r="FW96" s="80">
        <f t="shared" ref="FW96" si="1189">SUM(FW97:FW102)</f>
        <v>0</v>
      </c>
      <c r="FX96" s="80">
        <f t="shared" ref="FX96" si="1190">SUM(FX97:FX102)</f>
        <v>0</v>
      </c>
      <c r="FY96" s="80">
        <f t="shared" ref="FY96" si="1191">SUM(FY97:FY102)</f>
        <v>0</v>
      </c>
      <c r="FZ96" s="80">
        <f t="shared" ref="FZ96" si="1192">SUM(FZ97:FZ102)</f>
        <v>0</v>
      </c>
      <c r="GA96" s="80">
        <f t="shared" ref="GA96" si="1193">SUM(GA97:GA102)</f>
        <v>0</v>
      </c>
      <c r="GB96" s="80">
        <f t="shared" ref="GB96" si="1194">SUM(GB97:GB102)</f>
        <v>0</v>
      </c>
      <c r="GC96" s="80">
        <f t="shared" ref="GC96" si="1195">SUM(GC97:GC102)</f>
        <v>0</v>
      </c>
      <c r="GD96" s="80">
        <f t="shared" ref="GD96" si="1196">SUM(GD97:GD102)</f>
        <v>0</v>
      </c>
      <c r="GE96" s="80">
        <f t="shared" ref="GE96" si="1197">SUM(GE97:GE102)</f>
        <v>0</v>
      </c>
      <c r="GF96" s="80">
        <f t="shared" ref="GF96" si="1198">SUM(GF97:GF102)</f>
        <v>0</v>
      </c>
      <c r="GG96" s="80">
        <f t="shared" ref="GG96:GH96" si="1199">SUM(GG97:GG102)</f>
        <v>0</v>
      </c>
      <c r="GH96" s="80">
        <f t="shared" si="1199"/>
        <v>0</v>
      </c>
      <c r="GI96" s="80">
        <f t="shared" ref="GI96" si="1200">SUM(GI97:GI102)</f>
        <v>0</v>
      </c>
      <c r="GJ96" s="80">
        <f t="shared" ref="GJ96" si="1201">SUM(GJ97:GJ102)</f>
        <v>0</v>
      </c>
      <c r="GK96" s="80">
        <f t="shared" ref="GK96" si="1202">SUM(GK97:GK102)</f>
        <v>0</v>
      </c>
      <c r="GL96" s="80">
        <f t="shared" ref="GL96" si="1203">SUM(GL97:GL102)</f>
        <v>0</v>
      </c>
      <c r="GM96" s="80">
        <f t="shared" ref="GM96" si="1204">SUM(GM97:GM102)</f>
        <v>0</v>
      </c>
      <c r="GN96" s="80">
        <f t="shared" ref="GN96" si="1205">SUM(GN97:GN102)</f>
        <v>0</v>
      </c>
      <c r="GO96" s="80">
        <f t="shared" ref="GO96" si="1206">SUM(GO97:GO102)</f>
        <v>0</v>
      </c>
      <c r="GP96" s="80">
        <f t="shared" ref="GP96" si="1207">SUM(GP97:GP102)</f>
        <v>0</v>
      </c>
      <c r="GQ96" s="80">
        <f t="shared" ref="GQ96" si="1208">SUM(GQ97:GQ102)</f>
        <v>0</v>
      </c>
      <c r="GR96" s="80">
        <f t="shared" ref="GR96" si="1209">SUM(GR97:GR102)</f>
        <v>0</v>
      </c>
      <c r="GS96" s="80">
        <f t="shared" ref="GS96" si="1210">SUM(GS97:GS102)</f>
        <v>0</v>
      </c>
      <c r="GT96" s="80">
        <f t="shared" ref="GT96" si="1211">SUM(GT97:GT102)</f>
        <v>0</v>
      </c>
      <c r="GU96" s="80">
        <f t="shared" ref="GU96" si="1212">SUM(GU97:GU102)</f>
        <v>0</v>
      </c>
      <c r="GV96" s="80">
        <f t="shared" ref="GV96" si="1213">SUM(GV97:GV102)</f>
        <v>0</v>
      </c>
      <c r="GW96" s="80">
        <f t="shared" ref="GW96" si="1214">SUM(GW97:GW102)</f>
        <v>0</v>
      </c>
      <c r="GX96" s="80">
        <f t="shared" ref="GX96" si="1215">SUM(GX97:GX102)</f>
        <v>0</v>
      </c>
      <c r="GY96" s="80">
        <f t="shared" ref="GY96" si="1216">SUM(GY97:GY102)</f>
        <v>0</v>
      </c>
      <c r="GZ96" s="80">
        <f t="shared" ref="GZ96" si="1217">SUM(GZ97:GZ102)</f>
        <v>0</v>
      </c>
      <c r="HA96" s="80">
        <f t="shared" ref="HA96" si="1218">SUM(HA97:HA102)</f>
        <v>0</v>
      </c>
      <c r="HB96" s="80">
        <f t="shared" ref="HB96" si="1219">SUM(HB97:HB102)</f>
        <v>0</v>
      </c>
      <c r="HC96" s="80">
        <f t="shared" ref="HC96" si="1220">SUM(HC97:HC102)</f>
        <v>0</v>
      </c>
      <c r="HD96" s="80">
        <f t="shared" ref="HD96" si="1221">SUM(HD97:HD102)</f>
        <v>0</v>
      </c>
      <c r="HE96" s="80">
        <f t="shared" ref="HE96" si="1222">SUM(HE97:HE102)</f>
        <v>0</v>
      </c>
      <c r="HF96" s="80">
        <f t="shared" ref="HF96" si="1223">SUM(HF97:HF102)</f>
        <v>0</v>
      </c>
      <c r="HG96" s="80">
        <f t="shared" ref="HG96" si="1224">SUM(HG97:HG102)</f>
        <v>0</v>
      </c>
      <c r="HH96" s="80">
        <f t="shared" ref="HH96" si="1225">SUM(HH97:HH102)</f>
        <v>0</v>
      </c>
      <c r="HI96" s="80">
        <f t="shared" ref="HI96" si="1226">SUM(HI97:HI102)</f>
        <v>0</v>
      </c>
      <c r="HJ96" s="80">
        <f t="shared" ref="HJ96" si="1227">SUM(HJ97:HJ102)</f>
        <v>0</v>
      </c>
      <c r="HK96" s="80">
        <f t="shared" ref="HK96" si="1228">SUM(HK97:HK102)</f>
        <v>0</v>
      </c>
      <c r="HL96" s="80">
        <f t="shared" ref="HL96" si="1229">SUM(HL97:HL102)</f>
        <v>0</v>
      </c>
      <c r="HM96" s="80">
        <f t="shared" ref="HM96" si="1230">SUM(HM97:HM102)</f>
        <v>0</v>
      </c>
      <c r="HN96" s="80">
        <f t="shared" ref="HN96" si="1231">SUM(HN97:HN102)</f>
        <v>0</v>
      </c>
      <c r="HO96" s="80">
        <f t="shared" ref="HO96" si="1232">SUM(HO97:HO102)</f>
        <v>0</v>
      </c>
      <c r="HP96" s="80">
        <f t="shared" ref="HP96" si="1233">SUM(HP97:HP102)</f>
        <v>0</v>
      </c>
      <c r="HQ96" s="80">
        <f t="shared" ref="HQ96" si="1234">SUM(HQ97:HQ102)</f>
        <v>0</v>
      </c>
      <c r="HR96" s="239">
        <f t="shared" ref="HR96" si="1235">SUM(HR97:HR102)</f>
        <v>0</v>
      </c>
      <c r="HS96" s="248">
        <v>0</v>
      </c>
      <c r="HT96" s="208"/>
      <c r="HU96" s="208"/>
      <c r="HV96" s="208"/>
      <c r="HW96" s="208"/>
      <c r="HX96" s="208"/>
      <c r="HY96" s="208"/>
      <c r="HZ96" s="208"/>
      <c r="IA96" s="208"/>
      <c r="IB96" s="208"/>
      <c r="IC96" s="208"/>
      <c r="ID96" s="208"/>
      <c r="IE96" s="208"/>
      <c r="IF96" s="208"/>
      <c r="IG96" s="208"/>
      <c r="IH96" s="208"/>
      <c r="II96" s="208"/>
      <c r="IJ96" s="208"/>
      <c r="IK96" s="208"/>
      <c r="IL96" s="208"/>
      <c r="IM96" s="208"/>
      <c r="IN96" s="208"/>
      <c r="IO96" s="208"/>
      <c r="IP96" s="208"/>
      <c r="IQ96" s="208"/>
      <c r="IR96" s="208"/>
      <c r="IS96" s="208"/>
      <c r="IT96" s="208"/>
      <c r="IU96" s="208"/>
      <c r="IV96" s="208"/>
      <c r="IW96" s="208"/>
      <c r="IX96" s="208"/>
      <c r="IY96" s="208"/>
      <c r="IZ96" s="208"/>
      <c r="JA96" s="208"/>
      <c r="JB96" s="208"/>
      <c r="JC96" s="208"/>
      <c r="JD96" s="208"/>
      <c r="JE96" s="208"/>
      <c r="JF96" s="208"/>
      <c r="JG96" s="208"/>
      <c r="JH96" s="208"/>
      <c r="JI96" s="208"/>
      <c r="JJ96" s="208"/>
      <c r="JK96" s="208"/>
      <c r="JL96" s="208"/>
      <c r="JM96" s="208"/>
      <c r="JN96" s="208"/>
      <c r="JO96" s="208"/>
      <c r="JP96" s="208"/>
      <c r="JQ96" s="208"/>
      <c r="JR96" s="208"/>
      <c r="JS96" s="208"/>
      <c r="JT96" s="208"/>
      <c r="JU96" s="208"/>
      <c r="JV96" s="208"/>
      <c r="JW96" s="208"/>
      <c r="JX96" s="208"/>
      <c r="JY96" s="208"/>
      <c r="JZ96" s="208"/>
      <c r="KA96" s="208"/>
      <c r="KB96" s="208"/>
      <c r="KC96" s="208"/>
      <c r="KD96" s="208"/>
      <c r="KE96" s="208"/>
      <c r="KF96" s="208"/>
      <c r="KG96" s="208"/>
      <c r="KH96" s="208"/>
      <c r="KI96" s="208"/>
      <c r="KJ96" s="208"/>
      <c r="KK96" s="208"/>
      <c r="KL96" s="208"/>
      <c r="KM96" s="208"/>
      <c r="KN96" s="208"/>
      <c r="KO96" s="208"/>
      <c r="KP96" s="208"/>
      <c r="KQ96" s="208"/>
      <c r="KR96" s="208"/>
      <c r="KS96" s="208"/>
      <c r="KT96" s="208"/>
      <c r="KU96" s="208"/>
      <c r="KV96" s="208"/>
      <c r="KW96" s="208"/>
      <c r="KX96" s="208"/>
      <c r="KY96" s="208"/>
      <c r="KZ96" s="208"/>
      <c r="LA96" s="208"/>
      <c r="LB96" s="208"/>
      <c r="LC96" s="208"/>
      <c r="LD96" s="208"/>
      <c r="LE96" s="208"/>
      <c r="LF96" s="208"/>
      <c r="LG96" s="208"/>
      <c r="LH96" s="208"/>
      <c r="LI96" s="208"/>
      <c r="LJ96" s="208"/>
      <c r="LK96" s="208"/>
      <c r="LL96" s="208"/>
      <c r="LM96" s="208"/>
      <c r="LN96" s="208"/>
      <c r="LO96" s="208"/>
      <c r="LP96" s="208"/>
      <c r="LQ96" s="208"/>
      <c r="LR96" s="208"/>
      <c r="LS96" s="208"/>
      <c r="LT96" s="208"/>
      <c r="LU96" s="208"/>
      <c r="LV96" s="208"/>
      <c r="LW96" s="208"/>
      <c r="LX96" s="208"/>
      <c r="LY96" s="208"/>
      <c r="LZ96" s="208"/>
      <c r="MA96" s="208"/>
      <c r="MB96" s="208"/>
      <c r="MC96" s="208"/>
      <c r="MD96" s="208"/>
      <c r="ME96" s="208"/>
      <c r="MF96" s="208"/>
      <c r="MG96" s="208"/>
      <c r="MH96" s="208"/>
      <c r="MI96" s="208"/>
      <c r="MJ96" s="208"/>
      <c r="MK96" s="208"/>
      <c r="ML96" s="208"/>
      <c r="MM96" s="208"/>
      <c r="MN96" s="208"/>
      <c r="MO96" s="208"/>
      <c r="MP96" s="208"/>
      <c r="MQ96" s="208"/>
      <c r="MR96" s="208"/>
      <c r="MS96" s="208"/>
      <c r="MT96" s="208"/>
      <c r="MU96" s="208"/>
      <c r="MV96" s="208"/>
      <c r="MW96" s="208"/>
      <c r="MX96" s="208"/>
      <c r="MY96" s="208"/>
      <c r="MZ96" s="208"/>
      <c r="NA96" s="208"/>
      <c r="NB96" s="208"/>
      <c r="NC96" s="208"/>
      <c r="ND96" s="208"/>
      <c r="NE96" s="208"/>
      <c r="NF96" s="208"/>
      <c r="NG96" s="208"/>
      <c r="NH96" s="208"/>
      <c r="NI96" s="208"/>
      <c r="NJ96" s="208"/>
      <c r="NK96" s="208"/>
      <c r="NL96" s="208"/>
      <c r="NM96" s="208"/>
      <c r="NN96" s="208"/>
      <c r="NO96" s="208"/>
      <c r="NP96" s="208"/>
      <c r="NQ96" s="208"/>
      <c r="NR96" s="208"/>
      <c r="NS96" s="208"/>
      <c r="NT96" s="208"/>
      <c r="NU96" s="208"/>
      <c r="NV96" s="208"/>
      <c r="NW96" s="208"/>
      <c r="NX96" s="208"/>
      <c r="NY96" s="208"/>
      <c r="NZ96" s="208"/>
      <c r="OA96" s="208"/>
      <c r="OB96" s="208"/>
      <c r="OC96" s="208"/>
      <c r="OD96" s="208"/>
      <c r="OE96" s="208"/>
      <c r="OF96" s="208"/>
      <c r="OG96" s="208"/>
      <c r="OH96" s="208"/>
      <c r="OI96" s="208"/>
      <c r="OJ96" s="208"/>
      <c r="OK96" s="208"/>
      <c r="OL96" s="208"/>
      <c r="OM96" s="208"/>
      <c r="ON96" s="208"/>
      <c r="OO96" s="208"/>
      <c r="OP96" s="208"/>
      <c r="OQ96" s="208"/>
      <c r="OR96" s="208"/>
      <c r="OS96" s="208"/>
      <c r="OT96" s="208"/>
      <c r="OU96" s="208"/>
      <c r="OV96" s="208"/>
      <c r="OW96" s="208"/>
      <c r="OX96" s="208"/>
      <c r="OY96" s="208"/>
      <c r="OZ96" s="208"/>
      <c r="PA96" s="208"/>
      <c r="PB96" s="208"/>
      <c r="PC96" s="208"/>
      <c r="PD96" s="208"/>
      <c r="PE96" s="208"/>
      <c r="PF96" s="208"/>
      <c r="PG96" s="208"/>
      <c r="PH96" s="208"/>
      <c r="PI96" s="208"/>
      <c r="PJ96" s="208"/>
      <c r="PK96" s="208"/>
      <c r="PL96" s="208"/>
      <c r="PM96" s="208"/>
      <c r="PN96" s="208"/>
      <c r="PO96" s="208"/>
      <c r="PP96" s="208"/>
      <c r="PQ96" s="208"/>
      <c r="PR96" s="208"/>
      <c r="PS96" s="208"/>
      <c r="PT96" s="208"/>
      <c r="PU96" s="208"/>
      <c r="PV96" s="208"/>
      <c r="PW96" s="208"/>
      <c r="PX96" s="208"/>
      <c r="PY96" s="208"/>
      <c r="PZ96" s="208"/>
      <c r="QA96" s="208"/>
      <c r="QB96" s="208"/>
      <c r="QC96" s="208"/>
      <c r="QD96" s="208"/>
      <c r="QE96" s="208"/>
      <c r="QF96" s="208"/>
      <c r="QG96" s="208"/>
      <c r="QH96" s="208"/>
      <c r="QI96" s="208"/>
      <c r="QJ96" s="208"/>
      <c r="QK96" s="208"/>
      <c r="QL96" s="208"/>
      <c r="QM96" s="208"/>
      <c r="QN96" s="208"/>
      <c r="QO96" s="208"/>
      <c r="QP96" s="208"/>
      <c r="QQ96" s="208"/>
      <c r="QR96" s="208"/>
      <c r="QS96" s="208"/>
      <c r="QT96" s="208"/>
      <c r="QU96" s="208"/>
      <c r="QV96" s="208"/>
      <c r="QW96" s="208"/>
      <c r="QX96" s="208"/>
      <c r="QY96" s="208"/>
      <c r="QZ96" s="208"/>
      <c r="RA96" s="208"/>
      <c r="RB96" s="208"/>
      <c r="RC96" s="208"/>
      <c r="RD96" s="208"/>
      <c r="RE96" s="208"/>
      <c r="RF96" s="208"/>
      <c r="RG96" s="208"/>
      <c r="RH96" s="208"/>
      <c r="RI96" s="208"/>
      <c r="RJ96" s="208"/>
      <c r="RK96" s="208"/>
      <c r="RL96" s="208"/>
      <c r="RM96" s="208"/>
      <c r="RN96" s="208"/>
      <c r="RO96" s="208"/>
      <c r="RP96" s="208"/>
      <c r="RQ96" s="208"/>
      <c r="RR96" s="208"/>
      <c r="RS96" s="208"/>
      <c r="RT96" s="208"/>
      <c r="RU96" s="208"/>
      <c r="RV96" s="208"/>
      <c r="RW96" s="208"/>
      <c r="RX96" s="208"/>
      <c r="RY96" s="208"/>
      <c r="RZ96" s="208"/>
      <c r="SA96" s="208"/>
      <c r="SB96" s="208"/>
      <c r="SC96" s="208"/>
      <c r="SD96" s="208"/>
      <c r="SE96" s="208"/>
      <c r="SF96" s="208"/>
      <c r="SG96" s="208"/>
      <c r="SH96" s="208"/>
      <c r="SI96" s="208"/>
      <c r="SJ96" s="208"/>
      <c r="SK96" s="208"/>
      <c r="SL96" s="208"/>
      <c r="SM96" s="208"/>
      <c r="SN96" s="208"/>
      <c r="SO96" s="208"/>
      <c r="SP96" s="208"/>
      <c r="SQ96" s="208"/>
      <c r="SR96" s="208"/>
      <c r="SS96" s="208"/>
      <c r="ST96" s="208"/>
      <c r="SU96" s="208"/>
      <c r="SV96" s="208"/>
      <c r="SW96" s="208"/>
      <c r="SX96" s="208"/>
      <c r="SY96" s="208"/>
      <c r="SZ96" s="208"/>
      <c r="TA96" s="208"/>
      <c r="TB96" s="208"/>
      <c r="TC96" s="208"/>
      <c r="TD96" s="208"/>
      <c r="TE96" s="208"/>
      <c r="TF96" s="208"/>
      <c r="TG96" s="208"/>
      <c r="TH96" s="208"/>
      <c r="TI96" s="208"/>
      <c r="TJ96" s="208"/>
      <c r="TK96" s="208"/>
      <c r="TL96" s="208"/>
      <c r="TM96" s="208"/>
      <c r="TN96" s="208"/>
      <c r="TO96" s="208"/>
      <c r="TP96" s="208"/>
      <c r="TQ96" s="208"/>
      <c r="TR96" s="208"/>
      <c r="TS96" s="208"/>
      <c r="TT96" s="208"/>
      <c r="TU96" s="208"/>
      <c r="TV96" s="208"/>
      <c r="TW96" s="208"/>
      <c r="TX96" s="208"/>
      <c r="TY96" s="208"/>
      <c r="TZ96" s="208"/>
      <c r="UA96" s="208"/>
      <c r="UB96" s="208"/>
      <c r="UC96" s="208"/>
      <c r="UD96" s="208"/>
      <c r="UE96" s="208"/>
      <c r="UF96" s="208"/>
      <c r="UG96" s="208"/>
      <c r="UH96" s="208"/>
      <c r="UI96" s="208"/>
      <c r="UJ96" s="208"/>
      <c r="UK96" s="208"/>
      <c r="UL96" s="208"/>
      <c r="UM96" s="208"/>
      <c r="UN96" s="208"/>
      <c r="UO96" s="208"/>
      <c r="UP96" s="208"/>
      <c r="UQ96" s="208"/>
      <c r="UR96" s="208"/>
      <c r="US96" s="208"/>
      <c r="UT96" s="208"/>
      <c r="UU96" s="208"/>
      <c r="UV96" s="208"/>
      <c r="UW96" s="208"/>
      <c r="UX96" s="208"/>
      <c r="UY96" s="208"/>
      <c r="UZ96" s="208"/>
      <c r="VA96" s="208"/>
      <c r="VB96" s="208"/>
      <c r="VC96" s="208"/>
      <c r="VD96" s="208"/>
      <c r="VE96" s="208"/>
      <c r="VF96" s="208"/>
      <c r="VG96" s="208"/>
      <c r="VH96" s="208"/>
      <c r="VI96" s="208"/>
      <c r="VJ96" s="208"/>
      <c r="VK96" s="208"/>
      <c r="VL96" s="208"/>
      <c r="VM96" s="208"/>
      <c r="VN96" s="208"/>
      <c r="VO96" s="208"/>
      <c r="VP96" s="208"/>
      <c r="VQ96" s="208"/>
      <c r="VR96" s="208"/>
      <c r="VS96" s="208"/>
      <c r="VT96" s="208"/>
      <c r="VU96" s="208"/>
      <c r="VV96" s="208"/>
      <c r="VW96" s="208"/>
      <c r="VX96" s="208"/>
      <c r="VY96" s="208"/>
      <c r="VZ96" s="208"/>
      <c r="WA96" s="208"/>
      <c r="WB96" s="208"/>
      <c r="WC96" s="208"/>
      <c r="WD96" s="208"/>
      <c r="WE96" s="208"/>
      <c r="WF96" s="208"/>
      <c r="WG96" s="208"/>
      <c r="WH96" s="208"/>
      <c r="WI96" s="208"/>
      <c r="WJ96" s="208"/>
      <c r="WK96" s="208"/>
      <c r="WL96" s="208"/>
      <c r="WM96" s="208"/>
      <c r="WN96" s="208"/>
      <c r="WO96" s="208"/>
      <c r="WP96" s="208"/>
      <c r="WQ96" s="208"/>
      <c r="WR96" s="208"/>
      <c r="WS96" s="208"/>
      <c r="WT96" s="208"/>
      <c r="WU96" s="208"/>
      <c r="WV96" s="208"/>
      <c r="WW96" s="208"/>
      <c r="WX96" s="208"/>
      <c r="WY96" s="208"/>
      <c r="WZ96" s="208"/>
      <c r="XA96" s="208"/>
      <c r="XB96" s="208"/>
      <c r="XC96" s="208"/>
      <c r="XD96" s="208"/>
      <c r="XE96" s="208"/>
      <c r="XF96" s="208"/>
      <c r="XG96" s="208"/>
      <c r="XH96" s="208"/>
      <c r="XI96" s="208"/>
      <c r="XJ96" s="208"/>
      <c r="XK96" s="208"/>
      <c r="XL96" s="208"/>
      <c r="XM96" s="208"/>
      <c r="XN96" s="208"/>
      <c r="XO96" s="208"/>
      <c r="XP96" s="208"/>
      <c r="XQ96" s="208"/>
      <c r="XR96" s="208"/>
      <c r="XS96" s="208"/>
      <c r="XT96" s="208"/>
      <c r="XU96" s="208"/>
      <c r="XV96" s="208"/>
      <c r="XW96" s="208"/>
      <c r="XX96" s="208"/>
      <c r="XY96" s="208"/>
      <c r="XZ96" s="208"/>
      <c r="YA96" s="208"/>
      <c r="YB96" s="208"/>
      <c r="YC96" s="208"/>
      <c r="YD96" s="208"/>
      <c r="YE96" s="208"/>
      <c r="YF96" s="208"/>
      <c r="YG96" s="208"/>
      <c r="YH96" s="208"/>
      <c r="YI96" s="208"/>
      <c r="YJ96" s="208"/>
      <c r="YK96" s="208"/>
      <c r="YL96" s="208"/>
      <c r="YM96" s="208"/>
      <c r="YN96" s="208"/>
      <c r="YO96" s="208"/>
      <c r="YP96" s="208"/>
      <c r="YQ96" s="208"/>
      <c r="YR96" s="208"/>
      <c r="YS96" s="208"/>
      <c r="YT96" s="208"/>
      <c r="YU96" s="208"/>
      <c r="YV96" s="208"/>
      <c r="YW96" s="208"/>
      <c r="YX96" s="208"/>
      <c r="YY96" s="208"/>
      <c r="YZ96" s="208"/>
      <c r="ZA96" s="208"/>
      <c r="ZB96" s="208"/>
      <c r="ZC96" s="208"/>
      <c r="ZD96" s="208"/>
      <c r="ZE96" s="208"/>
      <c r="ZF96" s="208"/>
      <c r="ZG96" s="208"/>
      <c r="ZH96" s="208"/>
      <c r="ZI96" s="208"/>
      <c r="ZJ96" s="208"/>
      <c r="ZK96" s="208"/>
      <c r="ZL96" s="208"/>
      <c r="ZM96" s="208"/>
      <c r="ZN96" s="208"/>
      <c r="ZO96" s="208"/>
      <c r="ZP96" s="208"/>
      <c r="ZQ96" s="208"/>
      <c r="ZR96" s="208"/>
      <c r="ZS96" s="208"/>
      <c r="ZT96" s="208"/>
      <c r="ZU96" s="208"/>
      <c r="ZV96" s="208"/>
      <c r="ZW96" s="208"/>
      <c r="ZX96" s="208"/>
      <c r="ZY96" s="208"/>
      <c r="ZZ96" s="208"/>
      <c r="AAA96" s="208"/>
      <c r="AAB96" s="208"/>
      <c r="AAC96" s="197"/>
    </row>
    <row r="97" spans="1:705" ht="15" hidden="1" outlineLevel="1" x14ac:dyDescent="0.25">
      <c r="A97" s="82" t="s">
        <v>271</v>
      </c>
      <c r="B97" s="110" t="s">
        <v>267</v>
      </c>
      <c r="C97" s="137">
        <f>64.29+72.07</f>
        <v>136.36000000000001</v>
      </c>
      <c r="D97" s="90" t="s">
        <v>324</v>
      </c>
      <c r="E97" s="130">
        <v>656.94915804456502</v>
      </c>
      <c r="F97" s="67" t="s">
        <v>15</v>
      </c>
      <c r="G97" s="67">
        <v>19</v>
      </c>
      <c r="H97" s="121"/>
      <c r="I97" s="84" t="s">
        <v>393</v>
      </c>
      <c r="J97" s="67" t="s">
        <v>329</v>
      </c>
      <c r="K97" s="82" t="s">
        <v>330</v>
      </c>
      <c r="L97" s="67" t="s">
        <v>331</v>
      </c>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174">
        <f t="shared" ref="EX97:EX102" si="1236">SUM(M100:EW100)</f>
        <v>0</v>
      </c>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181">
        <f t="shared" ref="GH97:GH102" si="1237">SUM(EY97:GG97)</f>
        <v>0</v>
      </c>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242">
        <f t="shared" ref="HR97:HR102" si="1238">SUM(GI97:HQ97)</f>
        <v>0</v>
      </c>
      <c r="HS97" s="247">
        <v>0</v>
      </c>
    </row>
    <row r="98" spans="1:705" ht="15" hidden="1" outlineLevel="1" x14ac:dyDescent="0.25">
      <c r="A98" s="82" t="s">
        <v>271</v>
      </c>
      <c r="B98" s="110" t="s">
        <v>267</v>
      </c>
      <c r="C98" s="137">
        <v>281.08</v>
      </c>
      <c r="D98" s="90" t="s">
        <v>324</v>
      </c>
      <c r="E98" s="130">
        <v>961.39240259452902</v>
      </c>
      <c r="F98" s="67" t="s">
        <v>15</v>
      </c>
      <c r="G98" s="67">
        <v>19</v>
      </c>
      <c r="H98" s="121"/>
      <c r="I98" s="84" t="s">
        <v>394</v>
      </c>
      <c r="J98" s="67" t="s">
        <v>329</v>
      </c>
      <c r="K98" s="82" t="s">
        <v>330</v>
      </c>
      <c r="L98" s="67" t="s">
        <v>331</v>
      </c>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174">
        <f t="shared" si="1236"/>
        <v>0</v>
      </c>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181">
        <f t="shared" si="1237"/>
        <v>0</v>
      </c>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242">
        <f t="shared" si="1238"/>
        <v>0</v>
      </c>
      <c r="HS98" s="247">
        <v>0</v>
      </c>
    </row>
    <row r="99" spans="1:705" ht="15" hidden="1" outlineLevel="1" x14ac:dyDescent="0.25">
      <c r="A99" s="82" t="s">
        <v>271</v>
      </c>
      <c r="B99" s="110" t="s">
        <v>267</v>
      </c>
      <c r="C99" s="137">
        <v>193.26</v>
      </c>
      <c r="D99" s="90" t="s">
        <v>324</v>
      </c>
      <c r="E99" s="130">
        <v>2343.1636294115201</v>
      </c>
      <c r="F99" s="67" t="s">
        <v>15</v>
      </c>
      <c r="G99" s="67">
        <v>19</v>
      </c>
      <c r="H99" s="121"/>
      <c r="I99" s="84" t="s">
        <v>395</v>
      </c>
      <c r="J99" s="67" t="s">
        <v>329</v>
      </c>
      <c r="K99" s="82" t="s">
        <v>330</v>
      </c>
      <c r="L99" s="67" t="s">
        <v>331</v>
      </c>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174">
        <f t="shared" si="1236"/>
        <v>0</v>
      </c>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181">
        <f t="shared" si="1237"/>
        <v>0</v>
      </c>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242">
        <f t="shared" si="1238"/>
        <v>0</v>
      </c>
      <c r="HS99" s="247">
        <v>0</v>
      </c>
    </row>
    <row r="100" spans="1:705" ht="15" hidden="1" outlineLevel="1" x14ac:dyDescent="0.25">
      <c r="A100" s="82" t="s">
        <v>271</v>
      </c>
      <c r="B100" s="110" t="s">
        <v>267</v>
      </c>
      <c r="C100" s="137">
        <v>486.36</v>
      </c>
      <c r="D100" s="90" t="s">
        <v>324</v>
      </c>
      <c r="E100" s="130">
        <v>3959.6383332560399</v>
      </c>
      <c r="F100" s="67" t="s">
        <v>15</v>
      </c>
      <c r="G100" s="67">
        <v>19</v>
      </c>
      <c r="H100" s="121"/>
      <c r="I100" s="84" t="s">
        <v>396</v>
      </c>
      <c r="J100" s="67" t="s">
        <v>329</v>
      </c>
      <c r="K100" s="82" t="s">
        <v>330</v>
      </c>
      <c r="L100" s="67" t="s">
        <v>331</v>
      </c>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174">
        <f t="shared" si="1236"/>
        <v>0</v>
      </c>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181">
        <f t="shared" si="1237"/>
        <v>0</v>
      </c>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242">
        <f t="shared" si="1238"/>
        <v>0</v>
      </c>
      <c r="HS100" s="247">
        <v>0</v>
      </c>
    </row>
    <row r="101" spans="1:705" ht="15" hidden="1" outlineLevel="1" x14ac:dyDescent="0.25">
      <c r="A101" s="82" t="s">
        <v>271</v>
      </c>
      <c r="B101" s="82" t="s">
        <v>267</v>
      </c>
      <c r="C101" s="137">
        <v>1157.67</v>
      </c>
      <c r="D101" s="90" t="s">
        <v>324</v>
      </c>
      <c r="E101" s="130">
        <v>537.56188397813503</v>
      </c>
      <c r="F101" s="67" t="s">
        <v>15</v>
      </c>
      <c r="G101" s="67">
        <v>19</v>
      </c>
      <c r="H101" s="121"/>
      <c r="I101" s="84" t="s">
        <v>397</v>
      </c>
      <c r="J101" s="67" t="s">
        <v>329</v>
      </c>
      <c r="K101" s="82" t="s">
        <v>322</v>
      </c>
      <c r="L101" s="67" t="s">
        <v>351</v>
      </c>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174">
        <f t="shared" si="1236"/>
        <v>0</v>
      </c>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181">
        <f t="shared" si="1237"/>
        <v>0</v>
      </c>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242">
        <f t="shared" si="1238"/>
        <v>0</v>
      </c>
      <c r="HS101" s="247">
        <v>0</v>
      </c>
    </row>
    <row r="102" spans="1:705" ht="15" hidden="1" outlineLevel="1" x14ac:dyDescent="0.25">
      <c r="A102" s="82" t="s">
        <v>271</v>
      </c>
      <c r="B102" s="110" t="s">
        <v>267</v>
      </c>
      <c r="C102" s="137">
        <v>69</v>
      </c>
      <c r="D102" s="90" t="s">
        <v>324</v>
      </c>
      <c r="E102" s="130">
        <v>93.570641077109002</v>
      </c>
      <c r="F102" s="67" t="s">
        <v>15</v>
      </c>
      <c r="G102" s="67">
        <v>19</v>
      </c>
      <c r="H102" s="121"/>
      <c r="I102" s="84" t="s">
        <v>266</v>
      </c>
      <c r="J102" s="67" t="s">
        <v>329</v>
      </c>
      <c r="K102" s="82" t="s">
        <v>330</v>
      </c>
      <c r="L102" s="67" t="s">
        <v>340</v>
      </c>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174">
        <f t="shared" si="1236"/>
        <v>0</v>
      </c>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181">
        <f t="shared" si="1237"/>
        <v>0</v>
      </c>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242">
        <f t="shared" si="1238"/>
        <v>0</v>
      </c>
      <c r="HS102" s="247">
        <v>0</v>
      </c>
    </row>
    <row r="103" spans="1:705" s="78" customFormat="1" ht="15" hidden="1" collapsed="1" x14ac:dyDescent="0.25">
      <c r="A103" s="76" t="s">
        <v>271</v>
      </c>
      <c r="B103" s="76" t="s">
        <v>268</v>
      </c>
      <c r="C103" s="101"/>
      <c r="D103" s="101"/>
      <c r="E103" s="94"/>
      <c r="F103" s="95"/>
      <c r="G103" s="95"/>
      <c r="H103" s="94"/>
      <c r="I103" s="94" t="s">
        <v>398</v>
      </c>
      <c r="J103" s="95"/>
      <c r="K103" s="101"/>
      <c r="L103" s="95"/>
      <c r="M103" s="80">
        <f>M104+M107</f>
        <v>0</v>
      </c>
      <c r="N103" s="80">
        <f t="shared" ref="N103:BY103" si="1239">N104+N107</f>
        <v>0</v>
      </c>
      <c r="O103" s="80">
        <f t="shared" si="1239"/>
        <v>0</v>
      </c>
      <c r="P103" s="80">
        <f t="shared" si="1239"/>
        <v>0</v>
      </c>
      <c r="Q103" s="80">
        <f t="shared" si="1239"/>
        <v>0</v>
      </c>
      <c r="R103" s="80">
        <f t="shared" si="1239"/>
        <v>0</v>
      </c>
      <c r="S103" s="80">
        <f t="shared" si="1239"/>
        <v>0</v>
      </c>
      <c r="T103" s="80">
        <f t="shared" si="1239"/>
        <v>0</v>
      </c>
      <c r="U103" s="80">
        <f t="shared" si="1239"/>
        <v>0</v>
      </c>
      <c r="V103" s="80">
        <f t="shared" si="1239"/>
        <v>0</v>
      </c>
      <c r="W103" s="80">
        <f t="shared" si="1239"/>
        <v>0</v>
      </c>
      <c r="X103" s="80">
        <f t="shared" si="1239"/>
        <v>0</v>
      </c>
      <c r="Y103" s="80">
        <f t="shared" si="1239"/>
        <v>0</v>
      </c>
      <c r="Z103" s="80">
        <f t="shared" si="1239"/>
        <v>0</v>
      </c>
      <c r="AA103" s="80">
        <f t="shared" si="1239"/>
        <v>0</v>
      </c>
      <c r="AB103" s="80">
        <f t="shared" si="1239"/>
        <v>0</v>
      </c>
      <c r="AC103" s="80">
        <f t="shared" si="1239"/>
        <v>0</v>
      </c>
      <c r="AD103" s="80">
        <f t="shared" si="1239"/>
        <v>0</v>
      </c>
      <c r="AE103" s="80">
        <f t="shared" si="1239"/>
        <v>0</v>
      </c>
      <c r="AF103" s="80">
        <f t="shared" si="1239"/>
        <v>0</v>
      </c>
      <c r="AG103" s="80">
        <f t="shared" si="1239"/>
        <v>0</v>
      </c>
      <c r="AH103" s="80">
        <f t="shared" si="1239"/>
        <v>0</v>
      </c>
      <c r="AI103" s="80">
        <f t="shared" si="1239"/>
        <v>0</v>
      </c>
      <c r="AJ103" s="80">
        <f t="shared" si="1239"/>
        <v>0</v>
      </c>
      <c r="AK103" s="80">
        <f t="shared" si="1239"/>
        <v>0</v>
      </c>
      <c r="AL103" s="80">
        <f t="shared" si="1239"/>
        <v>0</v>
      </c>
      <c r="AM103" s="80">
        <f t="shared" si="1239"/>
        <v>0</v>
      </c>
      <c r="AN103" s="80">
        <f t="shared" si="1239"/>
        <v>0</v>
      </c>
      <c r="AO103" s="80">
        <f t="shared" si="1239"/>
        <v>0</v>
      </c>
      <c r="AP103" s="80">
        <f t="shared" si="1239"/>
        <v>0</v>
      </c>
      <c r="AQ103" s="80">
        <f t="shared" si="1239"/>
        <v>0</v>
      </c>
      <c r="AR103" s="80">
        <f t="shared" si="1239"/>
        <v>0</v>
      </c>
      <c r="AS103" s="80">
        <f t="shared" si="1239"/>
        <v>0</v>
      </c>
      <c r="AT103" s="80">
        <f t="shared" si="1239"/>
        <v>0</v>
      </c>
      <c r="AU103" s="80">
        <f t="shared" si="1239"/>
        <v>0</v>
      </c>
      <c r="AV103" s="80">
        <f t="shared" si="1239"/>
        <v>0</v>
      </c>
      <c r="AW103" s="80">
        <f t="shared" si="1239"/>
        <v>0</v>
      </c>
      <c r="AX103" s="80">
        <f t="shared" si="1239"/>
        <v>0</v>
      </c>
      <c r="AY103" s="80">
        <f t="shared" si="1239"/>
        <v>0</v>
      </c>
      <c r="AZ103" s="80">
        <f t="shared" si="1239"/>
        <v>0</v>
      </c>
      <c r="BA103" s="80">
        <f t="shared" si="1239"/>
        <v>0</v>
      </c>
      <c r="BB103" s="80">
        <f t="shared" si="1239"/>
        <v>0</v>
      </c>
      <c r="BC103" s="80">
        <f t="shared" si="1239"/>
        <v>0</v>
      </c>
      <c r="BD103" s="80">
        <f t="shared" si="1239"/>
        <v>0</v>
      </c>
      <c r="BE103" s="80">
        <f t="shared" si="1239"/>
        <v>0</v>
      </c>
      <c r="BF103" s="80">
        <f t="shared" si="1239"/>
        <v>0</v>
      </c>
      <c r="BG103" s="80">
        <f t="shared" si="1239"/>
        <v>0</v>
      </c>
      <c r="BH103" s="80">
        <f t="shared" si="1239"/>
        <v>0</v>
      </c>
      <c r="BI103" s="80">
        <f t="shared" si="1239"/>
        <v>0</v>
      </c>
      <c r="BJ103" s="80">
        <f t="shared" si="1239"/>
        <v>0</v>
      </c>
      <c r="BK103" s="80">
        <f t="shared" si="1239"/>
        <v>0</v>
      </c>
      <c r="BL103" s="80">
        <f t="shared" si="1239"/>
        <v>0</v>
      </c>
      <c r="BM103" s="80">
        <f t="shared" si="1239"/>
        <v>0</v>
      </c>
      <c r="BN103" s="80">
        <f t="shared" si="1239"/>
        <v>0</v>
      </c>
      <c r="BO103" s="80">
        <f t="shared" si="1239"/>
        <v>0</v>
      </c>
      <c r="BP103" s="80">
        <f t="shared" si="1239"/>
        <v>0</v>
      </c>
      <c r="BQ103" s="80">
        <f t="shared" si="1239"/>
        <v>0</v>
      </c>
      <c r="BR103" s="80">
        <f t="shared" si="1239"/>
        <v>0</v>
      </c>
      <c r="BS103" s="80">
        <f t="shared" si="1239"/>
        <v>0</v>
      </c>
      <c r="BT103" s="80">
        <f t="shared" si="1239"/>
        <v>0</v>
      </c>
      <c r="BU103" s="80">
        <f t="shared" si="1239"/>
        <v>0</v>
      </c>
      <c r="BV103" s="80">
        <f t="shared" si="1239"/>
        <v>0</v>
      </c>
      <c r="BW103" s="80">
        <f t="shared" si="1239"/>
        <v>0</v>
      </c>
      <c r="BX103" s="80">
        <f t="shared" si="1239"/>
        <v>0</v>
      </c>
      <c r="BY103" s="80">
        <f t="shared" si="1239"/>
        <v>0</v>
      </c>
      <c r="BZ103" s="80">
        <f t="shared" ref="BZ103:EK103" si="1240">BZ104+BZ107</f>
        <v>0</v>
      </c>
      <c r="CA103" s="80">
        <f t="shared" si="1240"/>
        <v>0</v>
      </c>
      <c r="CB103" s="80">
        <f t="shared" si="1240"/>
        <v>0</v>
      </c>
      <c r="CC103" s="80">
        <f t="shared" si="1240"/>
        <v>0</v>
      </c>
      <c r="CD103" s="80">
        <f t="shared" si="1240"/>
        <v>0</v>
      </c>
      <c r="CE103" s="80">
        <f t="shared" si="1240"/>
        <v>0</v>
      </c>
      <c r="CF103" s="80">
        <f t="shared" si="1240"/>
        <v>0</v>
      </c>
      <c r="CG103" s="80">
        <f t="shared" si="1240"/>
        <v>0</v>
      </c>
      <c r="CH103" s="80">
        <f t="shared" si="1240"/>
        <v>0</v>
      </c>
      <c r="CI103" s="80">
        <f t="shared" si="1240"/>
        <v>0</v>
      </c>
      <c r="CJ103" s="80">
        <f t="shared" si="1240"/>
        <v>0</v>
      </c>
      <c r="CK103" s="80">
        <f t="shared" si="1240"/>
        <v>0</v>
      </c>
      <c r="CL103" s="80">
        <f t="shared" si="1240"/>
        <v>0</v>
      </c>
      <c r="CM103" s="80">
        <f t="shared" si="1240"/>
        <v>0</v>
      </c>
      <c r="CN103" s="80">
        <f t="shared" si="1240"/>
        <v>0</v>
      </c>
      <c r="CO103" s="80">
        <f t="shared" si="1240"/>
        <v>0</v>
      </c>
      <c r="CP103" s="80">
        <f t="shared" si="1240"/>
        <v>0</v>
      </c>
      <c r="CQ103" s="80">
        <f t="shared" si="1240"/>
        <v>0</v>
      </c>
      <c r="CR103" s="80">
        <f t="shared" si="1240"/>
        <v>0</v>
      </c>
      <c r="CS103" s="80">
        <f t="shared" si="1240"/>
        <v>0</v>
      </c>
      <c r="CT103" s="80">
        <f t="shared" si="1240"/>
        <v>0</v>
      </c>
      <c r="CU103" s="80">
        <f t="shared" si="1240"/>
        <v>0</v>
      </c>
      <c r="CV103" s="80">
        <f t="shared" si="1240"/>
        <v>0</v>
      </c>
      <c r="CW103" s="80">
        <f t="shared" si="1240"/>
        <v>0</v>
      </c>
      <c r="CX103" s="80">
        <f t="shared" si="1240"/>
        <v>0</v>
      </c>
      <c r="CY103" s="80">
        <f t="shared" si="1240"/>
        <v>0</v>
      </c>
      <c r="CZ103" s="80">
        <f t="shared" si="1240"/>
        <v>0</v>
      </c>
      <c r="DA103" s="80">
        <f t="shared" si="1240"/>
        <v>0</v>
      </c>
      <c r="DB103" s="80">
        <f t="shared" si="1240"/>
        <v>0</v>
      </c>
      <c r="DC103" s="80">
        <f t="shared" si="1240"/>
        <v>0</v>
      </c>
      <c r="DD103" s="80">
        <f t="shared" si="1240"/>
        <v>0</v>
      </c>
      <c r="DE103" s="80">
        <f t="shared" si="1240"/>
        <v>0</v>
      </c>
      <c r="DF103" s="80">
        <f t="shared" si="1240"/>
        <v>0</v>
      </c>
      <c r="DG103" s="80">
        <f t="shared" si="1240"/>
        <v>0</v>
      </c>
      <c r="DH103" s="80">
        <f t="shared" si="1240"/>
        <v>0</v>
      </c>
      <c r="DI103" s="80">
        <f t="shared" si="1240"/>
        <v>0</v>
      </c>
      <c r="DJ103" s="80">
        <f t="shared" si="1240"/>
        <v>0</v>
      </c>
      <c r="DK103" s="80">
        <f t="shared" si="1240"/>
        <v>0</v>
      </c>
      <c r="DL103" s="80">
        <f t="shared" si="1240"/>
        <v>0</v>
      </c>
      <c r="DM103" s="80">
        <f t="shared" si="1240"/>
        <v>0</v>
      </c>
      <c r="DN103" s="80">
        <f t="shared" si="1240"/>
        <v>0</v>
      </c>
      <c r="DO103" s="80">
        <f t="shared" si="1240"/>
        <v>0</v>
      </c>
      <c r="DP103" s="80">
        <f t="shared" si="1240"/>
        <v>0</v>
      </c>
      <c r="DQ103" s="80">
        <f t="shared" si="1240"/>
        <v>0</v>
      </c>
      <c r="DR103" s="80">
        <f t="shared" si="1240"/>
        <v>0</v>
      </c>
      <c r="DS103" s="80">
        <f t="shared" si="1240"/>
        <v>0</v>
      </c>
      <c r="DT103" s="80">
        <f t="shared" si="1240"/>
        <v>0</v>
      </c>
      <c r="DU103" s="80">
        <f t="shared" si="1240"/>
        <v>0</v>
      </c>
      <c r="DV103" s="80">
        <f t="shared" si="1240"/>
        <v>0</v>
      </c>
      <c r="DW103" s="80">
        <f t="shared" si="1240"/>
        <v>0</v>
      </c>
      <c r="DX103" s="80">
        <f t="shared" si="1240"/>
        <v>0</v>
      </c>
      <c r="DY103" s="80">
        <f t="shared" si="1240"/>
        <v>0</v>
      </c>
      <c r="DZ103" s="80">
        <f t="shared" si="1240"/>
        <v>0</v>
      </c>
      <c r="EA103" s="80">
        <f t="shared" si="1240"/>
        <v>0</v>
      </c>
      <c r="EB103" s="80">
        <f t="shared" si="1240"/>
        <v>0</v>
      </c>
      <c r="EC103" s="80">
        <f t="shared" si="1240"/>
        <v>0</v>
      </c>
      <c r="ED103" s="80">
        <f t="shared" si="1240"/>
        <v>0</v>
      </c>
      <c r="EE103" s="80">
        <f t="shared" si="1240"/>
        <v>0</v>
      </c>
      <c r="EF103" s="80">
        <f t="shared" si="1240"/>
        <v>0</v>
      </c>
      <c r="EG103" s="80">
        <f t="shared" si="1240"/>
        <v>0</v>
      </c>
      <c r="EH103" s="80">
        <f t="shared" si="1240"/>
        <v>0</v>
      </c>
      <c r="EI103" s="80">
        <f t="shared" si="1240"/>
        <v>0</v>
      </c>
      <c r="EJ103" s="80">
        <f t="shared" si="1240"/>
        <v>0</v>
      </c>
      <c r="EK103" s="80">
        <f t="shared" si="1240"/>
        <v>0</v>
      </c>
      <c r="EL103" s="80">
        <f t="shared" ref="EL103:EX103" si="1241">EL104+EL107</f>
        <v>0</v>
      </c>
      <c r="EM103" s="80">
        <f t="shared" si="1241"/>
        <v>0</v>
      </c>
      <c r="EN103" s="80">
        <f t="shared" si="1241"/>
        <v>0</v>
      </c>
      <c r="EO103" s="80">
        <f t="shared" si="1241"/>
        <v>0</v>
      </c>
      <c r="EP103" s="80">
        <f t="shared" si="1241"/>
        <v>0</v>
      </c>
      <c r="EQ103" s="80">
        <f t="shared" si="1241"/>
        <v>0</v>
      </c>
      <c r="ER103" s="80">
        <f t="shared" si="1241"/>
        <v>0</v>
      </c>
      <c r="ES103" s="80">
        <f t="shared" si="1241"/>
        <v>0</v>
      </c>
      <c r="ET103" s="80">
        <f t="shared" si="1241"/>
        <v>0</v>
      </c>
      <c r="EU103" s="80">
        <f t="shared" si="1241"/>
        <v>0</v>
      </c>
      <c r="EV103" s="80">
        <f t="shared" si="1241"/>
        <v>0</v>
      </c>
      <c r="EW103" s="80">
        <f t="shared" si="1241"/>
        <v>0</v>
      </c>
      <c r="EX103" s="80">
        <f t="shared" si="1241"/>
        <v>0</v>
      </c>
      <c r="EY103" s="80">
        <f t="shared" ref="EY103" si="1242">EY104+EY107</f>
        <v>0</v>
      </c>
      <c r="EZ103" s="80">
        <f t="shared" ref="EZ103" si="1243">EZ104+EZ107</f>
        <v>0</v>
      </c>
      <c r="FA103" s="80">
        <f t="shared" ref="FA103" si="1244">FA104+FA107</f>
        <v>0</v>
      </c>
      <c r="FB103" s="80">
        <f t="shared" ref="FB103" si="1245">FB104+FB107</f>
        <v>0</v>
      </c>
      <c r="FC103" s="80">
        <f t="shared" ref="FC103" si="1246">FC104+FC107</f>
        <v>0</v>
      </c>
      <c r="FD103" s="80">
        <f t="shared" ref="FD103" si="1247">FD104+FD107</f>
        <v>0</v>
      </c>
      <c r="FE103" s="80">
        <f t="shared" ref="FE103" si="1248">FE104+FE107</f>
        <v>0</v>
      </c>
      <c r="FF103" s="80">
        <f t="shared" ref="FF103" si="1249">FF104+FF107</f>
        <v>0</v>
      </c>
      <c r="FG103" s="80">
        <f t="shared" ref="FG103" si="1250">FG104+FG107</f>
        <v>0</v>
      </c>
      <c r="FH103" s="80">
        <f t="shared" ref="FH103" si="1251">FH104+FH107</f>
        <v>0</v>
      </c>
      <c r="FI103" s="80">
        <f t="shared" ref="FI103" si="1252">FI104+FI107</f>
        <v>0</v>
      </c>
      <c r="FJ103" s="80">
        <f t="shared" ref="FJ103" si="1253">FJ104+FJ107</f>
        <v>0</v>
      </c>
      <c r="FK103" s="80">
        <f t="shared" ref="FK103" si="1254">FK104+FK107</f>
        <v>0</v>
      </c>
      <c r="FL103" s="80">
        <f t="shared" ref="FL103" si="1255">FL104+FL107</f>
        <v>0</v>
      </c>
      <c r="FM103" s="80">
        <f t="shared" ref="FM103" si="1256">FM104+FM107</f>
        <v>0</v>
      </c>
      <c r="FN103" s="80">
        <f t="shared" ref="FN103" si="1257">FN104+FN107</f>
        <v>0</v>
      </c>
      <c r="FO103" s="80">
        <f t="shared" ref="FO103" si="1258">FO104+FO107</f>
        <v>0</v>
      </c>
      <c r="FP103" s="80">
        <f t="shared" ref="FP103" si="1259">FP104+FP107</f>
        <v>0</v>
      </c>
      <c r="FQ103" s="80">
        <f t="shared" ref="FQ103" si="1260">FQ104+FQ107</f>
        <v>0</v>
      </c>
      <c r="FR103" s="80">
        <f t="shared" ref="FR103" si="1261">FR104+FR107</f>
        <v>0</v>
      </c>
      <c r="FS103" s="80">
        <f t="shared" ref="FS103" si="1262">FS104+FS107</f>
        <v>0</v>
      </c>
      <c r="FT103" s="80">
        <f t="shared" ref="FT103" si="1263">FT104+FT107</f>
        <v>0</v>
      </c>
      <c r="FU103" s="80">
        <f t="shared" ref="FU103" si="1264">FU104+FU107</f>
        <v>0</v>
      </c>
      <c r="FV103" s="80">
        <f t="shared" ref="FV103" si="1265">FV104+FV107</f>
        <v>0</v>
      </c>
      <c r="FW103" s="80">
        <f t="shared" ref="FW103" si="1266">FW104+FW107</f>
        <v>0</v>
      </c>
      <c r="FX103" s="80">
        <f t="shared" ref="FX103" si="1267">FX104+FX107</f>
        <v>0</v>
      </c>
      <c r="FY103" s="80">
        <f t="shared" ref="FY103" si="1268">FY104+FY107</f>
        <v>0</v>
      </c>
      <c r="FZ103" s="80">
        <f t="shared" ref="FZ103" si="1269">FZ104+FZ107</f>
        <v>0</v>
      </c>
      <c r="GA103" s="80">
        <f t="shared" ref="GA103" si="1270">GA104+GA107</f>
        <v>0</v>
      </c>
      <c r="GB103" s="80">
        <f t="shared" ref="GB103" si="1271">GB104+GB107</f>
        <v>0</v>
      </c>
      <c r="GC103" s="80">
        <f t="shared" ref="GC103" si="1272">GC104+GC107</f>
        <v>0</v>
      </c>
      <c r="GD103" s="80">
        <f t="shared" ref="GD103" si="1273">GD104+GD107</f>
        <v>0</v>
      </c>
      <c r="GE103" s="80">
        <f t="shared" ref="GE103" si="1274">GE104+GE107</f>
        <v>0</v>
      </c>
      <c r="GF103" s="80">
        <f t="shared" ref="GF103" si="1275">GF104+GF107</f>
        <v>0</v>
      </c>
      <c r="GG103" s="80">
        <f t="shared" ref="GG103:GH103" si="1276">GG104+GG107</f>
        <v>0</v>
      </c>
      <c r="GH103" s="80">
        <f t="shared" si="1276"/>
        <v>0</v>
      </c>
      <c r="GI103" s="80">
        <f t="shared" ref="GI103" si="1277">GI104+GI107</f>
        <v>0</v>
      </c>
      <c r="GJ103" s="80">
        <f t="shared" ref="GJ103" si="1278">GJ104+GJ107</f>
        <v>0</v>
      </c>
      <c r="GK103" s="80">
        <f t="shared" ref="GK103" si="1279">GK104+GK107</f>
        <v>0</v>
      </c>
      <c r="GL103" s="80">
        <f t="shared" ref="GL103" si="1280">GL104+GL107</f>
        <v>0</v>
      </c>
      <c r="GM103" s="80">
        <f t="shared" ref="GM103" si="1281">GM104+GM107</f>
        <v>0</v>
      </c>
      <c r="GN103" s="80">
        <f t="shared" ref="GN103" si="1282">GN104+GN107</f>
        <v>0</v>
      </c>
      <c r="GO103" s="80">
        <f t="shared" ref="GO103" si="1283">GO104+GO107</f>
        <v>0</v>
      </c>
      <c r="GP103" s="80">
        <f t="shared" ref="GP103" si="1284">GP104+GP107</f>
        <v>0</v>
      </c>
      <c r="GQ103" s="80">
        <f t="shared" ref="GQ103" si="1285">GQ104+GQ107</f>
        <v>0</v>
      </c>
      <c r="GR103" s="80">
        <f t="shared" ref="GR103" si="1286">GR104+GR107</f>
        <v>0</v>
      </c>
      <c r="GS103" s="80">
        <f t="shared" ref="GS103" si="1287">GS104+GS107</f>
        <v>0</v>
      </c>
      <c r="GT103" s="80">
        <f t="shared" ref="GT103" si="1288">GT104+GT107</f>
        <v>0</v>
      </c>
      <c r="GU103" s="80">
        <f t="shared" ref="GU103" si="1289">GU104+GU107</f>
        <v>0</v>
      </c>
      <c r="GV103" s="80">
        <f t="shared" ref="GV103" si="1290">GV104+GV107</f>
        <v>0</v>
      </c>
      <c r="GW103" s="80">
        <f t="shared" ref="GW103" si="1291">GW104+GW107</f>
        <v>0</v>
      </c>
      <c r="GX103" s="80">
        <f t="shared" ref="GX103" si="1292">GX104+GX107</f>
        <v>0</v>
      </c>
      <c r="GY103" s="80">
        <f t="shared" ref="GY103" si="1293">GY104+GY107</f>
        <v>0</v>
      </c>
      <c r="GZ103" s="80">
        <f t="shared" ref="GZ103" si="1294">GZ104+GZ107</f>
        <v>0</v>
      </c>
      <c r="HA103" s="80">
        <f t="shared" ref="HA103" si="1295">HA104+HA107</f>
        <v>0</v>
      </c>
      <c r="HB103" s="80">
        <f t="shared" ref="HB103" si="1296">HB104+HB107</f>
        <v>0</v>
      </c>
      <c r="HC103" s="80">
        <f t="shared" ref="HC103" si="1297">HC104+HC107</f>
        <v>0</v>
      </c>
      <c r="HD103" s="80">
        <f t="shared" ref="HD103" si="1298">HD104+HD107</f>
        <v>0</v>
      </c>
      <c r="HE103" s="80">
        <f t="shared" ref="HE103" si="1299">HE104+HE107</f>
        <v>0</v>
      </c>
      <c r="HF103" s="80">
        <f t="shared" ref="HF103" si="1300">HF104+HF107</f>
        <v>0</v>
      </c>
      <c r="HG103" s="80">
        <f t="shared" ref="HG103" si="1301">HG104+HG107</f>
        <v>0</v>
      </c>
      <c r="HH103" s="80">
        <f t="shared" ref="HH103" si="1302">HH104+HH107</f>
        <v>0</v>
      </c>
      <c r="HI103" s="80">
        <f t="shared" ref="HI103" si="1303">HI104+HI107</f>
        <v>0</v>
      </c>
      <c r="HJ103" s="80">
        <f t="shared" ref="HJ103" si="1304">HJ104+HJ107</f>
        <v>0</v>
      </c>
      <c r="HK103" s="80">
        <f t="shared" ref="HK103" si="1305">HK104+HK107</f>
        <v>0</v>
      </c>
      <c r="HL103" s="80">
        <f t="shared" ref="HL103" si="1306">HL104+HL107</f>
        <v>0</v>
      </c>
      <c r="HM103" s="80">
        <f t="shared" ref="HM103" si="1307">HM104+HM107</f>
        <v>0</v>
      </c>
      <c r="HN103" s="80">
        <f t="shared" ref="HN103" si="1308">HN104+HN107</f>
        <v>0</v>
      </c>
      <c r="HO103" s="80">
        <f t="shared" ref="HO103" si="1309">HO104+HO107</f>
        <v>0</v>
      </c>
      <c r="HP103" s="80">
        <f t="shared" ref="HP103" si="1310">HP104+HP107</f>
        <v>0</v>
      </c>
      <c r="HQ103" s="80">
        <f t="shared" ref="HQ103" si="1311">HQ104+HQ107</f>
        <v>0</v>
      </c>
      <c r="HR103" s="239">
        <f t="shared" ref="HR103" si="1312">HR104+HR107</f>
        <v>0</v>
      </c>
      <c r="HS103" s="248">
        <v>0</v>
      </c>
      <c r="HT103" s="207"/>
      <c r="HU103" s="207"/>
      <c r="HV103" s="207"/>
      <c r="HW103" s="207"/>
      <c r="HX103" s="207"/>
      <c r="HY103" s="207"/>
      <c r="HZ103" s="207"/>
      <c r="IA103" s="207"/>
      <c r="IB103" s="207"/>
      <c r="IC103" s="207"/>
      <c r="ID103" s="207"/>
      <c r="IE103" s="207"/>
      <c r="IF103" s="207"/>
      <c r="IG103" s="207"/>
      <c r="IH103" s="207"/>
      <c r="II103" s="207"/>
      <c r="IJ103" s="207"/>
      <c r="IK103" s="207"/>
      <c r="IL103" s="207"/>
      <c r="IM103" s="207"/>
      <c r="IN103" s="207"/>
      <c r="IO103" s="207"/>
      <c r="IP103" s="207"/>
      <c r="IQ103" s="207"/>
      <c r="IR103" s="207"/>
      <c r="IS103" s="207"/>
      <c r="IT103" s="207"/>
      <c r="IU103" s="207"/>
      <c r="IV103" s="207"/>
      <c r="IW103" s="207"/>
      <c r="IX103" s="207"/>
      <c r="IY103" s="207"/>
      <c r="IZ103" s="207"/>
      <c r="JA103" s="207"/>
      <c r="JB103" s="207"/>
      <c r="JC103" s="207"/>
      <c r="JD103" s="207"/>
      <c r="JE103" s="207"/>
      <c r="JF103" s="207"/>
      <c r="JG103" s="207"/>
      <c r="JH103" s="207"/>
      <c r="JI103" s="207"/>
      <c r="JJ103" s="207"/>
      <c r="JK103" s="207"/>
      <c r="JL103" s="207"/>
      <c r="JM103" s="207"/>
      <c r="JN103" s="207"/>
      <c r="JO103" s="207"/>
      <c r="JP103" s="207"/>
      <c r="JQ103" s="207"/>
      <c r="JR103" s="207"/>
      <c r="JS103" s="207"/>
      <c r="JT103" s="207"/>
      <c r="JU103" s="207"/>
      <c r="JV103" s="207"/>
      <c r="JW103" s="207"/>
      <c r="JX103" s="207"/>
      <c r="JY103" s="207"/>
      <c r="JZ103" s="207"/>
      <c r="KA103" s="207"/>
      <c r="KB103" s="207"/>
      <c r="KC103" s="207"/>
      <c r="KD103" s="207"/>
      <c r="KE103" s="207"/>
      <c r="KF103" s="207"/>
      <c r="KG103" s="207"/>
      <c r="KH103" s="207"/>
      <c r="KI103" s="207"/>
      <c r="KJ103" s="207"/>
      <c r="KK103" s="207"/>
      <c r="KL103" s="207"/>
      <c r="KM103" s="207"/>
      <c r="KN103" s="207"/>
      <c r="KO103" s="207"/>
      <c r="KP103" s="207"/>
      <c r="KQ103" s="207"/>
      <c r="KR103" s="207"/>
      <c r="KS103" s="207"/>
      <c r="KT103" s="207"/>
      <c r="KU103" s="207"/>
      <c r="KV103" s="207"/>
      <c r="KW103" s="207"/>
      <c r="KX103" s="207"/>
      <c r="KY103" s="207"/>
      <c r="KZ103" s="207"/>
      <c r="LA103" s="207"/>
      <c r="LB103" s="207"/>
      <c r="LC103" s="207"/>
      <c r="LD103" s="207"/>
      <c r="LE103" s="207"/>
      <c r="LF103" s="207"/>
      <c r="LG103" s="207"/>
      <c r="LH103" s="207"/>
      <c r="LI103" s="207"/>
      <c r="LJ103" s="207"/>
      <c r="LK103" s="207"/>
      <c r="LL103" s="207"/>
      <c r="LM103" s="207"/>
      <c r="LN103" s="207"/>
      <c r="LO103" s="207"/>
      <c r="LP103" s="207"/>
      <c r="LQ103" s="207"/>
      <c r="LR103" s="207"/>
      <c r="LS103" s="207"/>
      <c r="LT103" s="207"/>
      <c r="LU103" s="207"/>
      <c r="LV103" s="207"/>
      <c r="LW103" s="207"/>
      <c r="LX103" s="207"/>
      <c r="LY103" s="207"/>
      <c r="LZ103" s="207"/>
      <c r="MA103" s="207"/>
      <c r="MB103" s="207"/>
      <c r="MC103" s="207"/>
      <c r="MD103" s="207"/>
      <c r="ME103" s="207"/>
      <c r="MF103" s="207"/>
      <c r="MG103" s="207"/>
      <c r="MH103" s="207"/>
      <c r="MI103" s="207"/>
      <c r="MJ103" s="207"/>
      <c r="MK103" s="207"/>
      <c r="ML103" s="207"/>
      <c r="MM103" s="207"/>
      <c r="MN103" s="207"/>
      <c r="MO103" s="207"/>
      <c r="MP103" s="207"/>
      <c r="MQ103" s="207"/>
      <c r="MR103" s="207"/>
      <c r="MS103" s="207"/>
      <c r="MT103" s="207"/>
      <c r="MU103" s="207"/>
      <c r="MV103" s="207"/>
      <c r="MW103" s="207"/>
      <c r="MX103" s="207"/>
      <c r="MY103" s="207"/>
      <c r="MZ103" s="207"/>
      <c r="NA103" s="207"/>
      <c r="NB103" s="207"/>
      <c r="NC103" s="207"/>
      <c r="ND103" s="207"/>
      <c r="NE103" s="207"/>
      <c r="NF103" s="207"/>
      <c r="NG103" s="207"/>
      <c r="NH103" s="207"/>
      <c r="NI103" s="207"/>
      <c r="NJ103" s="207"/>
      <c r="NK103" s="207"/>
      <c r="NL103" s="207"/>
      <c r="NM103" s="207"/>
      <c r="NN103" s="207"/>
      <c r="NO103" s="207"/>
      <c r="NP103" s="207"/>
      <c r="NQ103" s="207"/>
      <c r="NR103" s="207"/>
      <c r="NS103" s="207"/>
      <c r="NT103" s="207"/>
      <c r="NU103" s="207"/>
      <c r="NV103" s="207"/>
      <c r="NW103" s="207"/>
      <c r="NX103" s="207"/>
      <c r="NY103" s="207"/>
      <c r="NZ103" s="207"/>
      <c r="OA103" s="207"/>
      <c r="OB103" s="207"/>
      <c r="OC103" s="207"/>
      <c r="OD103" s="207"/>
      <c r="OE103" s="207"/>
      <c r="OF103" s="207"/>
      <c r="OG103" s="207"/>
      <c r="OH103" s="207"/>
      <c r="OI103" s="207"/>
      <c r="OJ103" s="207"/>
      <c r="OK103" s="207"/>
      <c r="OL103" s="207"/>
      <c r="OM103" s="207"/>
      <c r="ON103" s="207"/>
      <c r="OO103" s="207"/>
      <c r="OP103" s="207"/>
      <c r="OQ103" s="207"/>
      <c r="OR103" s="207"/>
      <c r="OS103" s="207"/>
      <c r="OT103" s="207"/>
      <c r="OU103" s="207"/>
      <c r="OV103" s="207"/>
      <c r="OW103" s="207"/>
      <c r="OX103" s="207"/>
      <c r="OY103" s="207"/>
      <c r="OZ103" s="207"/>
      <c r="PA103" s="207"/>
      <c r="PB103" s="207"/>
      <c r="PC103" s="207"/>
      <c r="PD103" s="207"/>
      <c r="PE103" s="207"/>
      <c r="PF103" s="207"/>
      <c r="PG103" s="207"/>
      <c r="PH103" s="207"/>
      <c r="PI103" s="207"/>
      <c r="PJ103" s="207"/>
      <c r="PK103" s="207"/>
      <c r="PL103" s="207"/>
      <c r="PM103" s="207"/>
      <c r="PN103" s="207"/>
      <c r="PO103" s="207"/>
      <c r="PP103" s="207"/>
      <c r="PQ103" s="207"/>
      <c r="PR103" s="207"/>
      <c r="PS103" s="207"/>
      <c r="PT103" s="207"/>
      <c r="PU103" s="207"/>
      <c r="PV103" s="207"/>
      <c r="PW103" s="207"/>
      <c r="PX103" s="207"/>
      <c r="PY103" s="207"/>
      <c r="PZ103" s="207"/>
      <c r="QA103" s="207"/>
      <c r="QB103" s="207"/>
      <c r="QC103" s="207"/>
      <c r="QD103" s="207"/>
      <c r="QE103" s="207"/>
      <c r="QF103" s="207"/>
      <c r="QG103" s="207"/>
      <c r="QH103" s="207"/>
      <c r="QI103" s="207"/>
      <c r="QJ103" s="207"/>
      <c r="QK103" s="207"/>
      <c r="QL103" s="207"/>
      <c r="QM103" s="207"/>
      <c r="QN103" s="207"/>
      <c r="QO103" s="207"/>
      <c r="QP103" s="207"/>
      <c r="QQ103" s="207"/>
      <c r="QR103" s="207"/>
      <c r="QS103" s="207"/>
      <c r="QT103" s="207"/>
      <c r="QU103" s="207"/>
      <c r="QV103" s="207"/>
      <c r="QW103" s="207"/>
      <c r="QX103" s="207"/>
      <c r="QY103" s="207"/>
      <c r="QZ103" s="207"/>
      <c r="RA103" s="207"/>
      <c r="RB103" s="207"/>
      <c r="RC103" s="207"/>
      <c r="RD103" s="207"/>
      <c r="RE103" s="207"/>
      <c r="RF103" s="207"/>
      <c r="RG103" s="207"/>
      <c r="RH103" s="207"/>
      <c r="RI103" s="207"/>
      <c r="RJ103" s="207"/>
      <c r="RK103" s="207"/>
      <c r="RL103" s="207"/>
      <c r="RM103" s="207"/>
      <c r="RN103" s="207"/>
      <c r="RO103" s="207"/>
      <c r="RP103" s="207"/>
      <c r="RQ103" s="207"/>
      <c r="RR103" s="207"/>
      <c r="RS103" s="207"/>
      <c r="RT103" s="207"/>
      <c r="RU103" s="207"/>
      <c r="RV103" s="207"/>
      <c r="RW103" s="207"/>
      <c r="RX103" s="207"/>
      <c r="RY103" s="207"/>
      <c r="RZ103" s="207"/>
      <c r="SA103" s="207"/>
      <c r="SB103" s="207"/>
      <c r="SC103" s="207"/>
      <c r="SD103" s="207"/>
      <c r="SE103" s="207"/>
      <c r="SF103" s="207"/>
      <c r="SG103" s="207"/>
      <c r="SH103" s="207"/>
      <c r="SI103" s="207"/>
      <c r="SJ103" s="207"/>
      <c r="SK103" s="207"/>
      <c r="SL103" s="207"/>
      <c r="SM103" s="207"/>
      <c r="SN103" s="207"/>
      <c r="SO103" s="207"/>
      <c r="SP103" s="207"/>
      <c r="SQ103" s="207"/>
      <c r="SR103" s="207"/>
      <c r="SS103" s="207"/>
      <c r="ST103" s="207"/>
      <c r="SU103" s="207"/>
      <c r="SV103" s="207"/>
      <c r="SW103" s="207"/>
      <c r="SX103" s="207"/>
      <c r="SY103" s="207"/>
      <c r="SZ103" s="207"/>
      <c r="TA103" s="207"/>
      <c r="TB103" s="207"/>
      <c r="TC103" s="207"/>
      <c r="TD103" s="207"/>
      <c r="TE103" s="207"/>
      <c r="TF103" s="207"/>
      <c r="TG103" s="207"/>
      <c r="TH103" s="207"/>
      <c r="TI103" s="207"/>
      <c r="TJ103" s="207"/>
      <c r="TK103" s="207"/>
      <c r="TL103" s="207"/>
      <c r="TM103" s="207"/>
      <c r="TN103" s="207"/>
      <c r="TO103" s="207"/>
      <c r="TP103" s="207"/>
      <c r="TQ103" s="207"/>
      <c r="TR103" s="207"/>
      <c r="TS103" s="207"/>
      <c r="TT103" s="207"/>
      <c r="TU103" s="207"/>
      <c r="TV103" s="207"/>
      <c r="TW103" s="207"/>
      <c r="TX103" s="207"/>
      <c r="TY103" s="207"/>
      <c r="TZ103" s="207"/>
      <c r="UA103" s="207"/>
      <c r="UB103" s="207"/>
      <c r="UC103" s="207"/>
      <c r="UD103" s="207"/>
      <c r="UE103" s="207"/>
      <c r="UF103" s="207"/>
      <c r="UG103" s="207"/>
      <c r="UH103" s="207"/>
      <c r="UI103" s="207"/>
      <c r="UJ103" s="207"/>
      <c r="UK103" s="207"/>
      <c r="UL103" s="207"/>
      <c r="UM103" s="207"/>
      <c r="UN103" s="207"/>
      <c r="UO103" s="207"/>
      <c r="UP103" s="207"/>
      <c r="UQ103" s="207"/>
      <c r="UR103" s="207"/>
      <c r="US103" s="207"/>
      <c r="UT103" s="207"/>
      <c r="UU103" s="207"/>
      <c r="UV103" s="207"/>
      <c r="UW103" s="207"/>
      <c r="UX103" s="207"/>
      <c r="UY103" s="207"/>
      <c r="UZ103" s="207"/>
      <c r="VA103" s="207"/>
      <c r="VB103" s="207"/>
      <c r="VC103" s="207"/>
      <c r="VD103" s="207"/>
      <c r="VE103" s="207"/>
      <c r="VF103" s="207"/>
      <c r="VG103" s="207"/>
      <c r="VH103" s="207"/>
      <c r="VI103" s="207"/>
      <c r="VJ103" s="207"/>
      <c r="VK103" s="207"/>
      <c r="VL103" s="207"/>
      <c r="VM103" s="207"/>
      <c r="VN103" s="207"/>
      <c r="VO103" s="207"/>
      <c r="VP103" s="207"/>
      <c r="VQ103" s="207"/>
      <c r="VR103" s="207"/>
      <c r="VS103" s="207"/>
      <c r="VT103" s="207"/>
      <c r="VU103" s="207"/>
      <c r="VV103" s="207"/>
      <c r="VW103" s="207"/>
      <c r="VX103" s="207"/>
      <c r="VY103" s="207"/>
      <c r="VZ103" s="207"/>
      <c r="WA103" s="207"/>
      <c r="WB103" s="207"/>
      <c r="WC103" s="207"/>
      <c r="WD103" s="207"/>
      <c r="WE103" s="207"/>
      <c r="WF103" s="207"/>
      <c r="WG103" s="207"/>
      <c r="WH103" s="207"/>
      <c r="WI103" s="207"/>
      <c r="WJ103" s="207"/>
      <c r="WK103" s="207"/>
      <c r="WL103" s="207"/>
      <c r="WM103" s="207"/>
      <c r="WN103" s="207"/>
      <c r="WO103" s="207"/>
      <c r="WP103" s="207"/>
      <c r="WQ103" s="207"/>
      <c r="WR103" s="207"/>
      <c r="WS103" s="207"/>
      <c r="WT103" s="207"/>
      <c r="WU103" s="207"/>
      <c r="WV103" s="207"/>
      <c r="WW103" s="207"/>
      <c r="WX103" s="207"/>
      <c r="WY103" s="207"/>
      <c r="WZ103" s="207"/>
      <c r="XA103" s="207"/>
      <c r="XB103" s="207"/>
      <c r="XC103" s="207"/>
      <c r="XD103" s="207"/>
      <c r="XE103" s="207"/>
      <c r="XF103" s="207"/>
      <c r="XG103" s="207"/>
      <c r="XH103" s="207"/>
      <c r="XI103" s="207"/>
      <c r="XJ103" s="207"/>
      <c r="XK103" s="207"/>
      <c r="XL103" s="207"/>
      <c r="XM103" s="207"/>
      <c r="XN103" s="207"/>
      <c r="XO103" s="207"/>
      <c r="XP103" s="207"/>
      <c r="XQ103" s="207"/>
      <c r="XR103" s="207"/>
      <c r="XS103" s="207"/>
      <c r="XT103" s="207"/>
      <c r="XU103" s="207"/>
      <c r="XV103" s="207"/>
      <c r="XW103" s="207"/>
      <c r="XX103" s="207"/>
      <c r="XY103" s="207"/>
      <c r="XZ103" s="207"/>
      <c r="YA103" s="207"/>
      <c r="YB103" s="207"/>
      <c r="YC103" s="207"/>
      <c r="YD103" s="207"/>
      <c r="YE103" s="207"/>
      <c r="YF103" s="207"/>
      <c r="YG103" s="207"/>
      <c r="YH103" s="207"/>
      <c r="YI103" s="207"/>
      <c r="YJ103" s="207"/>
      <c r="YK103" s="207"/>
      <c r="YL103" s="207"/>
      <c r="YM103" s="207"/>
      <c r="YN103" s="207"/>
      <c r="YO103" s="207"/>
      <c r="YP103" s="207"/>
      <c r="YQ103" s="207"/>
      <c r="YR103" s="207"/>
      <c r="YS103" s="207"/>
      <c r="YT103" s="207"/>
      <c r="YU103" s="207"/>
      <c r="YV103" s="207"/>
      <c r="YW103" s="207"/>
      <c r="YX103" s="207"/>
      <c r="YY103" s="207"/>
      <c r="YZ103" s="207"/>
      <c r="ZA103" s="207"/>
      <c r="ZB103" s="207"/>
      <c r="ZC103" s="207"/>
      <c r="ZD103" s="207"/>
      <c r="ZE103" s="207"/>
      <c r="ZF103" s="207"/>
      <c r="ZG103" s="207"/>
      <c r="ZH103" s="207"/>
      <c r="ZI103" s="207"/>
      <c r="ZJ103" s="207"/>
      <c r="ZK103" s="207"/>
      <c r="ZL103" s="207"/>
      <c r="ZM103" s="207"/>
      <c r="ZN103" s="207"/>
      <c r="ZO103" s="207"/>
      <c r="ZP103" s="207"/>
      <c r="ZQ103" s="207"/>
      <c r="ZR103" s="207"/>
      <c r="ZS103" s="207"/>
      <c r="ZT103" s="207"/>
      <c r="ZU103" s="207"/>
      <c r="ZV103" s="207"/>
      <c r="ZW103" s="207"/>
      <c r="ZX103" s="207"/>
      <c r="ZY103" s="207"/>
      <c r="ZZ103" s="207"/>
      <c r="AAA103" s="207"/>
      <c r="AAB103" s="207"/>
      <c r="AAC103" s="200"/>
    </row>
    <row r="104" spans="1:705" s="87" customFormat="1" ht="15" hidden="1" outlineLevel="1" x14ac:dyDescent="0.25">
      <c r="A104" s="85" t="s">
        <v>271</v>
      </c>
      <c r="B104" s="85" t="s">
        <v>268</v>
      </c>
      <c r="C104" s="102"/>
      <c r="D104" s="102"/>
      <c r="E104" s="86"/>
      <c r="F104" s="88"/>
      <c r="G104" s="88"/>
      <c r="H104" s="86"/>
      <c r="I104" s="87" t="s">
        <v>399</v>
      </c>
      <c r="J104" s="88"/>
      <c r="K104" s="85"/>
      <c r="L104" s="88"/>
      <c r="M104" s="85">
        <f>SUM(M105:M106)</f>
        <v>0</v>
      </c>
      <c r="N104" s="85">
        <f t="shared" ref="N104:BY104" si="1313">SUM(N105:N106)</f>
        <v>0</v>
      </c>
      <c r="O104" s="85">
        <f t="shared" si="1313"/>
        <v>0</v>
      </c>
      <c r="P104" s="85">
        <f t="shared" si="1313"/>
        <v>0</v>
      </c>
      <c r="Q104" s="85">
        <f t="shared" si="1313"/>
        <v>0</v>
      </c>
      <c r="R104" s="85">
        <f t="shared" si="1313"/>
        <v>0</v>
      </c>
      <c r="S104" s="85">
        <f t="shared" si="1313"/>
        <v>0</v>
      </c>
      <c r="T104" s="85">
        <f t="shared" si="1313"/>
        <v>0</v>
      </c>
      <c r="U104" s="85">
        <f t="shared" si="1313"/>
        <v>0</v>
      </c>
      <c r="V104" s="85">
        <f t="shared" si="1313"/>
        <v>0</v>
      </c>
      <c r="W104" s="85">
        <f t="shared" si="1313"/>
        <v>0</v>
      </c>
      <c r="X104" s="85">
        <f t="shared" si="1313"/>
        <v>0</v>
      </c>
      <c r="Y104" s="85">
        <f t="shared" si="1313"/>
        <v>0</v>
      </c>
      <c r="Z104" s="85">
        <f t="shared" si="1313"/>
        <v>0</v>
      </c>
      <c r="AA104" s="85">
        <f t="shared" si="1313"/>
        <v>0</v>
      </c>
      <c r="AB104" s="85">
        <f t="shared" si="1313"/>
        <v>0</v>
      </c>
      <c r="AC104" s="85">
        <f t="shared" si="1313"/>
        <v>0</v>
      </c>
      <c r="AD104" s="85">
        <f t="shared" si="1313"/>
        <v>0</v>
      </c>
      <c r="AE104" s="85">
        <f t="shared" si="1313"/>
        <v>0</v>
      </c>
      <c r="AF104" s="85">
        <f t="shared" si="1313"/>
        <v>0</v>
      </c>
      <c r="AG104" s="85">
        <f t="shared" si="1313"/>
        <v>0</v>
      </c>
      <c r="AH104" s="85">
        <f t="shared" si="1313"/>
        <v>0</v>
      </c>
      <c r="AI104" s="85">
        <f t="shared" si="1313"/>
        <v>0</v>
      </c>
      <c r="AJ104" s="85">
        <f t="shared" si="1313"/>
        <v>0</v>
      </c>
      <c r="AK104" s="85">
        <f t="shared" si="1313"/>
        <v>0</v>
      </c>
      <c r="AL104" s="85">
        <f t="shared" si="1313"/>
        <v>0</v>
      </c>
      <c r="AM104" s="85">
        <f t="shared" si="1313"/>
        <v>0</v>
      </c>
      <c r="AN104" s="85">
        <f t="shared" si="1313"/>
        <v>0</v>
      </c>
      <c r="AO104" s="85">
        <f t="shared" si="1313"/>
        <v>0</v>
      </c>
      <c r="AP104" s="85">
        <f t="shared" si="1313"/>
        <v>0</v>
      </c>
      <c r="AQ104" s="85">
        <f t="shared" si="1313"/>
        <v>0</v>
      </c>
      <c r="AR104" s="85">
        <f t="shared" si="1313"/>
        <v>0</v>
      </c>
      <c r="AS104" s="85">
        <f t="shared" si="1313"/>
        <v>0</v>
      </c>
      <c r="AT104" s="85">
        <f t="shared" si="1313"/>
        <v>0</v>
      </c>
      <c r="AU104" s="85">
        <f t="shared" si="1313"/>
        <v>0</v>
      </c>
      <c r="AV104" s="85">
        <f t="shared" si="1313"/>
        <v>0</v>
      </c>
      <c r="AW104" s="85">
        <f t="shared" si="1313"/>
        <v>0</v>
      </c>
      <c r="AX104" s="85">
        <f t="shared" si="1313"/>
        <v>0</v>
      </c>
      <c r="AY104" s="85">
        <f t="shared" si="1313"/>
        <v>0</v>
      </c>
      <c r="AZ104" s="85">
        <f t="shared" si="1313"/>
        <v>0</v>
      </c>
      <c r="BA104" s="85">
        <f t="shared" si="1313"/>
        <v>0</v>
      </c>
      <c r="BB104" s="85">
        <f t="shared" si="1313"/>
        <v>0</v>
      </c>
      <c r="BC104" s="85">
        <f t="shared" si="1313"/>
        <v>0</v>
      </c>
      <c r="BD104" s="85">
        <f t="shared" si="1313"/>
        <v>0</v>
      </c>
      <c r="BE104" s="85">
        <f t="shared" si="1313"/>
        <v>0</v>
      </c>
      <c r="BF104" s="85">
        <f t="shared" si="1313"/>
        <v>0</v>
      </c>
      <c r="BG104" s="85">
        <f t="shared" si="1313"/>
        <v>0</v>
      </c>
      <c r="BH104" s="85">
        <f t="shared" si="1313"/>
        <v>0</v>
      </c>
      <c r="BI104" s="85">
        <f t="shared" si="1313"/>
        <v>0</v>
      </c>
      <c r="BJ104" s="85">
        <f t="shared" si="1313"/>
        <v>0</v>
      </c>
      <c r="BK104" s="85">
        <f t="shared" si="1313"/>
        <v>0</v>
      </c>
      <c r="BL104" s="85">
        <f t="shared" si="1313"/>
        <v>0</v>
      </c>
      <c r="BM104" s="85">
        <f t="shared" si="1313"/>
        <v>0</v>
      </c>
      <c r="BN104" s="85">
        <f t="shared" si="1313"/>
        <v>0</v>
      </c>
      <c r="BO104" s="85">
        <f t="shared" si="1313"/>
        <v>0</v>
      </c>
      <c r="BP104" s="85">
        <f t="shared" si="1313"/>
        <v>0</v>
      </c>
      <c r="BQ104" s="85">
        <f t="shared" si="1313"/>
        <v>0</v>
      </c>
      <c r="BR104" s="85">
        <f t="shared" si="1313"/>
        <v>0</v>
      </c>
      <c r="BS104" s="85">
        <f t="shared" si="1313"/>
        <v>0</v>
      </c>
      <c r="BT104" s="85">
        <f t="shared" si="1313"/>
        <v>0</v>
      </c>
      <c r="BU104" s="85">
        <f t="shared" si="1313"/>
        <v>0</v>
      </c>
      <c r="BV104" s="85">
        <f t="shared" si="1313"/>
        <v>0</v>
      </c>
      <c r="BW104" s="85">
        <f t="shared" si="1313"/>
        <v>0</v>
      </c>
      <c r="BX104" s="85">
        <f t="shared" si="1313"/>
        <v>0</v>
      </c>
      <c r="BY104" s="85">
        <f t="shared" si="1313"/>
        <v>0</v>
      </c>
      <c r="BZ104" s="85">
        <f t="shared" ref="BZ104:EK104" si="1314">SUM(BZ105:BZ106)</f>
        <v>0</v>
      </c>
      <c r="CA104" s="85">
        <f t="shared" si="1314"/>
        <v>0</v>
      </c>
      <c r="CB104" s="85">
        <f t="shared" si="1314"/>
        <v>0</v>
      </c>
      <c r="CC104" s="85">
        <f t="shared" si="1314"/>
        <v>0</v>
      </c>
      <c r="CD104" s="85">
        <f t="shared" si="1314"/>
        <v>0</v>
      </c>
      <c r="CE104" s="85">
        <f t="shared" si="1314"/>
        <v>0</v>
      </c>
      <c r="CF104" s="85">
        <f t="shared" si="1314"/>
        <v>0</v>
      </c>
      <c r="CG104" s="85">
        <f t="shared" si="1314"/>
        <v>0</v>
      </c>
      <c r="CH104" s="85">
        <f t="shared" si="1314"/>
        <v>0</v>
      </c>
      <c r="CI104" s="85">
        <f t="shared" si="1314"/>
        <v>0</v>
      </c>
      <c r="CJ104" s="85">
        <f t="shared" si="1314"/>
        <v>0</v>
      </c>
      <c r="CK104" s="85">
        <f t="shared" si="1314"/>
        <v>0</v>
      </c>
      <c r="CL104" s="85">
        <f t="shared" si="1314"/>
        <v>0</v>
      </c>
      <c r="CM104" s="85">
        <f t="shared" si="1314"/>
        <v>0</v>
      </c>
      <c r="CN104" s="85">
        <f t="shared" si="1314"/>
        <v>0</v>
      </c>
      <c r="CO104" s="85">
        <f t="shared" si="1314"/>
        <v>0</v>
      </c>
      <c r="CP104" s="85">
        <f t="shared" si="1314"/>
        <v>0</v>
      </c>
      <c r="CQ104" s="85">
        <f t="shared" si="1314"/>
        <v>0</v>
      </c>
      <c r="CR104" s="85">
        <f t="shared" si="1314"/>
        <v>0</v>
      </c>
      <c r="CS104" s="85">
        <f t="shared" si="1314"/>
        <v>0</v>
      </c>
      <c r="CT104" s="85">
        <f t="shared" si="1314"/>
        <v>0</v>
      </c>
      <c r="CU104" s="85">
        <f t="shared" si="1314"/>
        <v>0</v>
      </c>
      <c r="CV104" s="85">
        <f t="shared" si="1314"/>
        <v>0</v>
      </c>
      <c r="CW104" s="85">
        <f t="shared" si="1314"/>
        <v>0</v>
      </c>
      <c r="CX104" s="85">
        <f t="shared" si="1314"/>
        <v>0</v>
      </c>
      <c r="CY104" s="85">
        <f t="shared" si="1314"/>
        <v>0</v>
      </c>
      <c r="CZ104" s="85">
        <f t="shared" si="1314"/>
        <v>0</v>
      </c>
      <c r="DA104" s="85">
        <f t="shared" si="1314"/>
        <v>0</v>
      </c>
      <c r="DB104" s="85">
        <f t="shared" si="1314"/>
        <v>0</v>
      </c>
      <c r="DC104" s="85">
        <f t="shared" si="1314"/>
        <v>0</v>
      </c>
      <c r="DD104" s="85">
        <f t="shared" si="1314"/>
        <v>0</v>
      </c>
      <c r="DE104" s="85">
        <f t="shared" si="1314"/>
        <v>0</v>
      </c>
      <c r="DF104" s="85">
        <f t="shared" si="1314"/>
        <v>0</v>
      </c>
      <c r="DG104" s="85">
        <f t="shared" si="1314"/>
        <v>0</v>
      </c>
      <c r="DH104" s="85">
        <f t="shared" si="1314"/>
        <v>0</v>
      </c>
      <c r="DI104" s="85">
        <f t="shared" si="1314"/>
        <v>0</v>
      </c>
      <c r="DJ104" s="85">
        <f t="shared" si="1314"/>
        <v>0</v>
      </c>
      <c r="DK104" s="85">
        <f t="shared" si="1314"/>
        <v>0</v>
      </c>
      <c r="DL104" s="85">
        <f t="shared" si="1314"/>
        <v>0</v>
      </c>
      <c r="DM104" s="85">
        <f t="shared" si="1314"/>
        <v>0</v>
      </c>
      <c r="DN104" s="85">
        <f t="shared" si="1314"/>
        <v>0</v>
      </c>
      <c r="DO104" s="85">
        <f t="shared" si="1314"/>
        <v>0</v>
      </c>
      <c r="DP104" s="85">
        <f t="shared" si="1314"/>
        <v>0</v>
      </c>
      <c r="DQ104" s="85">
        <f t="shared" si="1314"/>
        <v>0</v>
      </c>
      <c r="DR104" s="85">
        <f t="shared" si="1314"/>
        <v>0</v>
      </c>
      <c r="DS104" s="85">
        <f t="shared" si="1314"/>
        <v>0</v>
      </c>
      <c r="DT104" s="85">
        <f t="shared" si="1314"/>
        <v>0</v>
      </c>
      <c r="DU104" s="85">
        <f t="shared" si="1314"/>
        <v>0</v>
      </c>
      <c r="DV104" s="85">
        <f t="shared" si="1314"/>
        <v>0</v>
      </c>
      <c r="DW104" s="85">
        <f t="shared" si="1314"/>
        <v>0</v>
      </c>
      <c r="DX104" s="85">
        <f t="shared" si="1314"/>
        <v>0</v>
      </c>
      <c r="DY104" s="85">
        <f t="shared" si="1314"/>
        <v>0</v>
      </c>
      <c r="DZ104" s="85">
        <f t="shared" si="1314"/>
        <v>0</v>
      </c>
      <c r="EA104" s="85">
        <f t="shared" si="1314"/>
        <v>0</v>
      </c>
      <c r="EB104" s="85">
        <f t="shared" si="1314"/>
        <v>0</v>
      </c>
      <c r="EC104" s="85">
        <f t="shared" si="1314"/>
        <v>0</v>
      </c>
      <c r="ED104" s="85">
        <f t="shared" si="1314"/>
        <v>0</v>
      </c>
      <c r="EE104" s="85">
        <f t="shared" si="1314"/>
        <v>0</v>
      </c>
      <c r="EF104" s="85">
        <f t="shared" si="1314"/>
        <v>0</v>
      </c>
      <c r="EG104" s="85">
        <f t="shared" si="1314"/>
        <v>0</v>
      </c>
      <c r="EH104" s="85">
        <f t="shared" si="1314"/>
        <v>0</v>
      </c>
      <c r="EI104" s="85">
        <f t="shared" si="1314"/>
        <v>0</v>
      </c>
      <c r="EJ104" s="85">
        <f t="shared" si="1314"/>
        <v>0</v>
      </c>
      <c r="EK104" s="85">
        <f t="shared" si="1314"/>
        <v>0</v>
      </c>
      <c r="EL104" s="85">
        <f t="shared" ref="EL104:EX104" si="1315">SUM(EL105:EL106)</f>
        <v>0</v>
      </c>
      <c r="EM104" s="85">
        <f t="shared" si="1315"/>
        <v>0</v>
      </c>
      <c r="EN104" s="85">
        <f t="shared" si="1315"/>
        <v>0</v>
      </c>
      <c r="EO104" s="85">
        <f t="shared" si="1315"/>
        <v>0</v>
      </c>
      <c r="EP104" s="85">
        <f t="shared" si="1315"/>
        <v>0</v>
      </c>
      <c r="EQ104" s="85">
        <f t="shared" si="1315"/>
        <v>0</v>
      </c>
      <c r="ER104" s="85">
        <f t="shared" si="1315"/>
        <v>0</v>
      </c>
      <c r="ES104" s="85">
        <f t="shared" si="1315"/>
        <v>0</v>
      </c>
      <c r="ET104" s="85">
        <f t="shared" si="1315"/>
        <v>0</v>
      </c>
      <c r="EU104" s="85">
        <f t="shared" si="1315"/>
        <v>0</v>
      </c>
      <c r="EV104" s="85">
        <f t="shared" si="1315"/>
        <v>0</v>
      </c>
      <c r="EW104" s="85">
        <f t="shared" si="1315"/>
        <v>0</v>
      </c>
      <c r="EX104" s="85">
        <f t="shared" si="1315"/>
        <v>0</v>
      </c>
      <c r="EY104" s="85">
        <f t="shared" ref="EY104" si="1316">SUM(EY105:EY106)</f>
        <v>0</v>
      </c>
      <c r="EZ104" s="85">
        <f t="shared" ref="EZ104" si="1317">SUM(EZ105:EZ106)</f>
        <v>0</v>
      </c>
      <c r="FA104" s="85">
        <f t="shared" ref="FA104" si="1318">SUM(FA105:FA106)</f>
        <v>0</v>
      </c>
      <c r="FB104" s="85">
        <f t="shared" ref="FB104" si="1319">SUM(FB105:FB106)</f>
        <v>0</v>
      </c>
      <c r="FC104" s="85">
        <f t="shared" ref="FC104" si="1320">SUM(FC105:FC106)</f>
        <v>0</v>
      </c>
      <c r="FD104" s="85">
        <f t="shared" ref="FD104" si="1321">SUM(FD105:FD106)</f>
        <v>0</v>
      </c>
      <c r="FE104" s="85">
        <f t="shared" ref="FE104" si="1322">SUM(FE105:FE106)</f>
        <v>0</v>
      </c>
      <c r="FF104" s="85">
        <f t="shared" ref="FF104" si="1323">SUM(FF105:FF106)</f>
        <v>0</v>
      </c>
      <c r="FG104" s="85">
        <f t="shared" ref="FG104" si="1324">SUM(FG105:FG106)</f>
        <v>0</v>
      </c>
      <c r="FH104" s="85">
        <f t="shared" ref="FH104" si="1325">SUM(FH105:FH106)</f>
        <v>0</v>
      </c>
      <c r="FI104" s="85">
        <f t="shared" ref="FI104" si="1326">SUM(FI105:FI106)</f>
        <v>0</v>
      </c>
      <c r="FJ104" s="85">
        <f t="shared" ref="FJ104" si="1327">SUM(FJ105:FJ106)</f>
        <v>0</v>
      </c>
      <c r="FK104" s="85">
        <f t="shared" ref="FK104" si="1328">SUM(FK105:FK106)</f>
        <v>0</v>
      </c>
      <c r="FL104" s="85">
        <f t="shared" ref="FL104" si="1329">SUM(FL105:FL106)</f>
        <v>0</v>
      </c>
      <c r="FM104" s="85">
        <f t="shared" ref="FM104" si="1330">SUM(FM105:FM106)</f>
        <v>0</v>
      </c>
      <c r="FN104" s="85">
        <f t="shared" ref="FN104" si="1331">SUM(FN105:FN106)</f>
        <v>0</v>
      </c>
      <c r="FO104" s="85">
        <f t="shared" ref="FO104" si="1332">SUM(FO105:FO106)</f>
        <v>0</v>
      </c>
      <c r="FP104" s="85">
        <f t="shared" ref="FP104" si="1333">SUM(FP105:FP106)</f>
        <v>0</v>
      </c>
      <c r="FQ104" s="85">
        <f t="shared" ref="FQ104" si="1334">SUM(FQ105:FQ106)</f>
        <v>0</v>
      </c>
      <c r="FR104" s="85">
        <f t="shared" ref="FR104" si="1335">SUM(FR105:FR106)</f>
        <v>0</v>
      </c>
      <c r="FS104" s="85">
        <f t="shared" ref="FS104" si="1336">SUM(FS105:FS106)</f>
        <v>0</v>
      </c>
      <c r="FT104" s="85">
        <f t="shared" ref="FT104" si="1337">SUM(FT105:FT106)</f>
        <v>0</v>
      </c>
      <c r="FU104" s="85">
        <f t="shared" ref="FU104" si="1338">SUM(FU105:FU106)</f>
        <v>0</v>
      </c>
      <c r="FV104" s="85">
        <f t="shared" ref="FV104" si="1339">SUM(FV105:FV106)</f>
        <v>0</v>
      </c>
      <c r="FW104" s="85">
        <f t="shared" ref="FW104" si="1340">SUM(FW105:FW106)</f>
        <v>0</v>
      </c>
      <c r="FX104" s="85">
        <f t="shared" ref="FX104" si="1341">SUM(FX105:FX106)</f>
        <v>0</v>
      </c>
      <c r="FY104" s="85">
        <f t="shared" ref="FY104" si="1342">SUM(FY105:FY106)</f>
        <v>0</v>
      </c>
      <c r="FZ104" s="85">
        <f t="shared" ref="FZ104" si="1343">SUM(FZ105:FZ106)</f>
        <v>0</v>
      </c>
      <c r="GA104" s="85">
        <f t="shared" ref="GA104" si="1344">SUM(GA105:GA106)</f>
        <v>0</v>
      </c>
      <c r="GB104" s="85">
        <f t="shared" ref="GB104" si="1345">SUM(GB105:GB106)</f>
        <v>0</v>
      </c>
      <c r="GC104" s="85">
        <f t="shared" ref="GC104" si="1346">SUM(GC105:GC106)</f>
        <v>0</v>
      </c>
      <c r="GD104" s="85">
        <f t="shared" ref="GD104" si="1347">SUM(GD105:GD106)</f>
        <v>0</v>
      </c>
      <c r="GE104" s="85">
        <f t="shared" ref="GE104" si="1348">SUM(GE105:GE106)</f>
        <v>0</v>
      </c>
      <c r="GF104" s="85">
        <f t="shared" ref="GF104" si="1349">SUM(GF105:GF106)</f>
        <v>0</v>
      </c>
      <c r="GG104" s="85">
        <f t="shared" ref="GG104:GH104" si="1350">SUM(GG105:GG106)</f>
        <v>0</v>
      </c>
      <c r="GH104" s="85">
        <f t="shared" si="1350"/>
        <v>0</v>
      </c>
      <c r="GI104" s="85">
        <f t="shared" ref="GI104" si="1351">SUM(GI105:GI106)</f>
        <v>0</v>
      </c>
      <c r="GJ104" s="85">
        <f t="shared" ref="GJ104" si="1352">SUM(GJ105:GJ106)</f>
        <v>0</v>
      </c>
      <c r="GK104" s="85">
        <f t="shared" ref="GK104" si="1353">SUM(GK105:GK106)</f>
        <v>0</v>
      </c>
      <c r="GL104" s="85">
        <f t="shared" ref="GL104" si="1354">SUM(GL105:GL106)</f>
        <v>0</v>
      </c>
      <c r="GM104" s="85">
        <f t="shared" ref="GM104" si="1355">SUM(GM105:GM106)</f>
        <v>0</v>
      </c>
      <c r="GN104" s="85">
        <f t="shared" ref="GN104" si="1356">SUM(GN105:GN106)</f>
        <v>0</v>
      </c>
      <c r="GO104" s="85">
        <f t="shared" ref="GO104" si="1357">SUM(GO105:GO106)</f>
        <v>0</v>
      </c>
      <c r="GP104" s="85">
        <f t="shared" ref="GP104" si="1358">SUM(GP105:GP106)</f>
        <v>0</v>
      </c>
      <c r="GQ104" s="85">
        <f t="shared" ref="GQ104" si="1359">SUM(GQ105:GQ106)</f>
        <v>0</v>
      </c>
      <c r="GR104" s="85">
        <f t="shared" ref="GR104" si="1360">SUM(GR105:GR106)</f>
        <v>0</v>
      </c>
      <c r="GS104" s="85">
        <f t="shared" ref="GS104" si="1361">SUM(GS105:GS106)</f>
        <v>0</v>
      </c>
      <c r="GT104" s="85">
        <f t="shared" ref="GT104" si="1362">SUM(GT105:GT106)</f>
        <v>0</v>
      </c>
      <c r="GU104" s="85">
        <f t="shared" ref="GU104" si="1363">SUM(GU105:GU106)</f>
        <v>0</v>
      </c>
      <c r="GV104" s="85">
        <f t="shared" ref="GV104" si="1364">SUM(GV105:GV106)</f>
        <v>0</v>
      </c>
      <c r="GW104" s="85">
        <f t="shared" ref="GW104" si="1365">SUM(GW105:GW106)</f>
        <v>0</v>
      </c>
      <c r="GX104" s="85">
        <f t="shared" ref="GX104" si="1366">SUM(GX105:GX106)</f>
        <v>0</v>
      </c>
      <c r="GY104" s="85">
        <f t="shared" ref="GY104" si="1367">SUM(GY105:GY106)</f>
        <v>0</v>
      </c>
      <c r="GZ104" s="85">
        <f t="shared" ref="GZ104" si="1368">SUM(GZ105:GZ106)</f>
        <v>0</v>
      </c>
      <c r="HA104" s="85">
        <f t="shared" ref="HA104" si="1369">SUM(HA105:HA106)</f>
        <v>0</v>
      </c>
      <c r="HB104" s="85">
        <f t="shared" ref="HB104" si="1370">SUM(HB105:HB106)</f>
        <v>0</v>
      </c>
      <c r="HC104" s="85">
        <f t="shared" ref="HC104" si="1371">SUM(HC105:HC106)</f>
        <v>0</v>
      </c>
      <c r="HD104" s="85">
        <f t="shared" ref="HD104" si="1372">SUM(HD105:HD106)</f>
        <v>0</v>
      </c>
      <c r="HE104" s="85">
        <f t="shared" ref="HE104" si="1373">SUM(HE105:HE106)</f>
        <v>0</v>
      </c>
      <c r="HF104" s="85">
        <f t="shared" ref="HF104" si="1374">SUM(HF105:HF106)</f>
        <v>0</v>
      </c>
      <c r="HG104" s="85">
        <f t="shared" ref="HG104" si="1375">SUM(HG105:HG106)</f>
        <v>0</v>
      </c>
      <c r="HH104" s="85">
        <f t="shared" ref="HH104" si="1376">SUM(HH105:HH106)</f>
        <v>0</v>
      </c>
      <c r="HI104" s="85">
        <f t="shared" ref="HI104" si="1377">SUM(HI105:HI106)</f>
        <v>0</v>
      </c>
      <c r="HJ104" s="85">
        <f t="shared" ref="HJ104" si="1378">SUM(HJ105:HJ106)</f>
        <v>0</v>
      </c>
      <c r="HK104" s="85">
        <f t="shared" ref="HK104" si="1379">SUM(HK105:HK106)</f>
        <v>0</v>
      </c>
      <c r="HL104" s="85">
        <f t="shared" ref="HL104" si="1380">SUM(HL105:HL106)</f>
        <v>0</v>
      </c>
      <c r="HM104" s="85">
        <f t="shared" ref="HM104" si="1381">SUM(HM105:HM106)</f>
        <v>0</v>
      </c>
      <c r="HN104" s="85">
        <f t="shared" ref="HN104" si="1382">SUM(HN105:HN106)</f>
        <v>0</v>
      </c>
      <c r="HO104" s="85">
        <f t="shared" ref="HO104" si="1383">SUM(HO105:HO106)</f>
        <v>0</v>
      </c>
      <c r="HP104" s="85">
        <f t="shared" ref="HP104" si="1384">SUM(HP105:HP106)</f>
        <v>0</v>
      </c>
      <c r="HQ104" s="85">
        <f t="shared" ref="HQ104" si="1385">SUM(HQ105:HQ106)</f>
        <v>0</v>
      </c>
      <c r="HR104" s="187">
        <f t="shared" ref="HR104" si="1386">SUM(HR105:HR106)</f>
        <v>0</v>
      </c>
      <c r="HS104" s="249">
        <v>0</v>
      </c>
      <c r="HT104" s="207"/>
      <c r="HU104" s="207"/>
      <c r="HV104" s="207"/>
      <c r="HW104" s="207"/>
      <c r="HX104" s="207"/>
      <c r="HY104" s="207"/>
      <c r="HZ104" s="207"/>
      <c r="IA104" s="207"/>
      <c r="IB104" s="207"/>
      <c r="IC104" s="207"/>
      <c r="ID104" s="207"/>
      <c r="IE104" s="207"/>
      <c r="IF104" s="207"/>
      <c r="IG104" s="207"/>
      <c r="IH104" s="207"/>
      <c r="II104" s="207"/>
      <c r="IJ104" s="207"/>
      <c r="IK104" s="207"/>
      <c r="IL104" s="207"/>
      <c r="IM104" s="207"/>
      <c r="IN104" s="207"/>
      <c r="IO104" s="207"/>
      <c r="IP104" s="207"/>
      <c r="IQ104" s="207"/>
      <c r="IR104" s="207"/>
      <c r="IS104" s="207"/>
      <c r="IT104" s="207"/>
      <c r="IU104" s="207"/>
      <c r="IV104" s="207"/>
      <c r="IW104" s="207"/>
      <c r="IX104" s="207"/>
      <c r="IY104" s="207"/>
      <c r="IZ104" s="207"/>
      <c r="JA104" s="207"/>
      <c r="JB104" s="207"/>
      <c r="JC104" s="207"/>
      <c r="JD104" s="207"/>
      <c r="JE104" s="207"/>
      <c r="JF104" s="207"/>
      <c r="JG104" s="207"/>
      <c r="JH104" s="207"/>
      <c r="JI104" s="207"/>
      <c r="JJ104" s="207"/>
      <c r="JK104" s="207"/>
      <c r="JL104" s="207"/>
      <c r="JM104" s="207"/>
      <c r="JN104" s="207"/>
      <c r="JO104" s="207"/>
      <c r="JP104" s="207"/>
      <c r="JQ104" s="207"/>
      <c r="JR104" s="207"/>
      <c r="JS104" s="207"/>
      <c r="JT104" s="207"/>
      <c r="JU104" s="207"/>
      <c r="JV104" s="207"/>
      <c r="JW104" s="207"/>
      <c r="JX104" s="207"/>
      <c r="JY104" s="207"/>
      <c r="JZ104" s="207"/>
      <c r="KA104" s="207"/>
      <c r="KB104" s="207"/>
      <c r="KC104" s="207"/>
      <c r="KD104" s="207"/>
      <c r="KE104" s="207"/>
      <c r="KF104" s="207"/>
      <c r="KG104" s="207"/>
      <c r="KH104" s="207"/>
      <c r="KI104" s="207"/>
      <c r="KJ104" s="207"/>
      <c r="KK104" s="207"/>
      <c r="KL104" s="207"/>
      <c r="KM104" s="207"/>
      <c r="KN104" s="207"/>
      <c r="KO104" s="207"/>
      <c r="KP104" s="207"/>
      <c r="KQ104" s="207"/>
      <c r="KR104" s="207"/>
      <c r="KS104" s="207"/>
      <c r="KT104" s="207"/>
      <c r="KU104" s="207"/>
      <c r="KV104" s="207"/>
      <c r="KW104" s="207"/>
      <c r="KX104" s="207"/>
      <c r="KY104" s="207"/>
      <c r="KZ104" s="207"/>
      <c r="LA104" s="207"/>
      <c r="LB104" s="207"/>
      <c r="LC104" s="207"/>
      <c r="LD104" s="207"/>
      <c r="LE104" s="207"/>
      <c r="LF104" s="207"/>
      <c r="LG104" s="207"/>
      <c r="LH104" s="207"/>
      <c r="LI104" s="207"/>
      <c r="LJ104" s="207"/>
      <c r="LK104" s="207"/>
      <c r="LL104" s="207"/>
      <c r="LM104" s="207"/>
      <c r="LN104" s="207"/>
      <c r="LO104" s="207"/>
      <c r="LP104" s="207"/>
      <c r="LQ104" s="207"/>
      <c r="LR104" s="207"/>
      <c r="LS104" s="207"/>
      <c r="LT104" s="207"/>
      <c r="LU104" s="207"/>
      <c r="LV104" s="207"/>
      <c r="LW104" s="207"/>
      <c r="LX104" s="207"/>
      <c r="LY104" s="207"/>
      <c r="LZ104" s="207"/>
      <c r="MA104" s="207"/>
      <c r="MB104" s="207"/>
      <c r="MC104" s="207"/>
      <c r="MD104" s="207"/>
      <c r="ME104" s="207"/>
      <c r="MF104" s="207"/>
      <c r="MG104" s="207"/>
      <c r="MH104" s="207"/>
      <c r="MI104" s="207"/>
      <c r="MJ104" s="207"/>
      <c r="MK104" s="207"/>
      <c r="ML104" s="207"/>
      <c r="MM104" s="207"/>
      <c r="MN104" s="207"/>
      <c r="MO104" s="207"/>
      <c r="MP104" s="207"/>
      <c r="MQ104" s="207"/>
      <c r="MR104" s="207"/>
      <c r="MS104" s="207"/>
      <c r="MT104" s="207"/>
      <c r="MU104" s="207"/>
      <c r="MV104" s="207"/>
      <c r="MW104" s="207"/>
      <c r="MX104" s="207"/>
      <c r="MY104" s="207"/>
      <c r="MZ104" s="207"/>
      <c r="NA104" s="207"/>
      <c r="NB104" s="207"/>
      <c r="NC104" s="207"/>
      <c r="ND104" s="207"/>
      <c r="NE104" s="207"/>
      <c r="NF104" s="207"/>
      <c r="NG104" s="207"/>
      <c r="NH104" s="207"/>
      <c r="NI104" s="207"/>
      <c r="NJ104" s="207"/>
      <c r="NK104" s="207"/>
      <c r="NL104" s="207"/>
      <c r="NM104" s="207"/>
      <c r="NN104" s="207"/>
      <c r="NO104" s="207"/>
      <c r="NP104" s="207"/>
      <c r="NQ104" s="207"/>
      <c r="NR104" s="207"/>
      <c r="NS104" s="207"/>
      <c r="NT104" s="207"/>
      <c r="NU104" s="207"/>
      <c r="NV104" s="207"/>
      <c r="NW104" s="207"/>
      <c r="NX104" s="207"/>
      <c r="NY104" s="207"/>
      <c r="NZ104" s="207"/>
      <c r="OA104" s="207"/>
      <c r="OB104" s="207"/>
      <c r="OC104" s="207"/>
      <c r="OD104" s="207"/>
      <c r="OE104" s="207"/>
      <c r="OF104" s="207"/>
      <c r="OG104" s="207"/>
      <c r="OH104" s="207"/>
      <c r="OI104" s="207"/>
      <c r="OJ104" s="207"/>
      <c r="OK104" s="207"/>
      <c r="OL104" s="207"/>
      <c r="OM104" s="207"/>
      <c r="ON104" s="207"/>
      <c r="OO104" s="207"/>
      <c r="OP104" s="207"/>
      <c r="OQ104" s="207"/>
      <c r="OR104" s="207"/>
      <c r="OS104" s="207"/>
      <c r="OT104" s="207"/>
      <c r="OU104" s="207"/>
      <c r="OV104" s="207"/>
      <c r="OW104" s="207"/>
      <c r="OX104" s="207"/>
      <c r="OY104" s="207"/>
      <c r="OZ104" s="207"/>
      <c r="PA104" s="207"/>
      <c r="PB104" s="207"/>
      <c r="PC104" s="207"/>
      <c r="PD104" s="207"/>
      <c r="PE104" s="207"/>
      <c r="PF104" s="207"/>
      <c r="PG104" s="207"/>
      <c r="PH104" s="207"/>
      <c r="PI104" s="207"/>
      <c r="PJ104" s="207"/>
      <c r="PK104" s="207"/>
      <c r="PL104" s="207"/>
      <c r="PM104" s="207"/>
      <c r="PN104" s="207"/>
      <c r="PO104" s="207"/>
      <c r="PP104" s="207"/>
      <c r="PQ104" s="207"/>
      <c r="PR104" s="207"/>
      <c r="PS104" s="207"/>
      <c r="PT104" s="207"/>
      <c r="PU104" s="207"/>
      <c r="PV104" s="207"/>
      <c r="PW104" s="207"/>
      <c r="PX104" s="207"/>
      <c r="PY104" s="207"/>
      <c r="PZ104" s="207"/>
      <c r="QA104" s="207"/>
      <c r="QB104" s="207"/>
      <c r="QC104" s="207"/>
      <c r="QD104" s="207"/>
      <c r="QE104" s="207"/>
      <c r="QF104" s="207"/>
      <c r="QG104" s="207"/>
      <c r="QH104" s="207"/>
      <c r="QI104" s="207"/>
      <c r="QJ104" s="207"/>
      <c r="QK104" s="207"/>
      <c r="QL104" s="207"/>
      <c r="QM104" s="207"/>
      <c r="QN104" s="207"/>
      <c r="QO104" s="207"/>
      <c r="QP104" s="207"/>
      <c r="QQ104" s="207"/>
      <c r="QR104" s="207"/>
      <c r="QS104" s="207"/>
      <c r="QT104" s="207"/>
      <c r="QU104" s="207"/>
      <c r="QV104" s="207"/>
      <c r="QW104" s="207"/>
      <c r="QX104" s="207"/>
      <c r="QY104" s="207"/>
      <c r="QZ104" s="207"/>
      <c r="RA104" s="207"/>
      <c r="RB104" s="207"/>
      <c r="RC104" s="207"/>
      <c r="RD104" s="207"/>
      <c r="RE104" s="207"/>
      <c r="RF104" s="207"/>
      <c r="RG104" s="207"/>
      <c r="RH104" s="207"/>
      <c r="RI104" s="207"/>
      <c r="RJ104" s="207"/>
      <c r="RK104" s="207"/>
      <c r="RL104" s="207"/>
      <c r="RM104" s="207"/>
      <c r="RN104" s="207"/>
      <c r="RO104" s="207"/>
      <c r="RP104" s="207"/>
      <c r="RQ104" s="207"/>
      <c r="RR104" s="207"/>
      <c r="RS104" s="207"/>
      <c r="RT104" s="207"/>
      <c r="RU104" s="207"/>
      <c r="RV104" s="207"/>
      <c r="RW104" s="207"/>
      <c r="RX104" s="207"/>
      <c r="RY104" s="207"/>
      <c r="RZ104" s="207"/>
      <c r="SA104" s="207"/>
      <c r="SB104" s="207"/>
      <c r="SC104" s="207"/>
      <c r="SD104" s="207"/>
      <c r="SE104" s="207"/>
      <c r="SF104" s="207"/>
      <c r="SG104" s="207"/>
      <c r="SH104" s="207"/>
      <c r="SI104" s="207"/>
      <c r="SJ104" s="207"/>
      <c r="SK104" s="207"/>
      <c r="SL104" s="207"/>
      <c r="SM104" s="207"/>
      <c r="SN104" s="207"/>
      <c r="SO104" s="207"/>
      <c r="SP104" s="207"/>
      <c r="SQ104" s="207"/>
      <c r="SR104" s="207"/>
      <c r="SS104" s="207"/>
      <c r="ST104" s="207"/>
      <c r="SU104" s="207"/>
      <c r="SV104" s="207"/>
      <c r="SW104" s="207"/>
      <c r="SX104" s="207"/>
      <c r="SY104" s="207"/>
      <c r="SZ104" s="207"/>
      <c r="TA104" s="207"/>
      <c r="TB104" s="207"/>
      <c r="TC104" s="207"/>
      <c r="TD104" s="207"/>
      <c r="TE104" s="207"/>
      <c r="TF104" s="207"/>
      <c r="TG104" s="207"/>
      <c r="TH104" s="207"/>
      <c r="TI104" s="207"/>
      <c r="TJ104" s="207"/>
      <c r="TK104" s="207"/>
      <c r="TL104" s="207"/>
      <c r="TM104" s="207"/>
      <c r="TN104" s="207"/>
      <c r="TO104" s="207"/>
      <c r="TP104" s="207"/>
      <c r="TQ104" s="207"/>
      <c r="TR104" s="207"/>
      <c r="TS104" s="207"/>
      <c r="TT104" s="207"/>
      <c r="TU104" s="207"/>
      <c r="TV104" s="207"/>
      <c r="TW104" s="207"/>
      <c r="TX104" s="207"/>
      <c r="TY104" s="207"/>
      <c r="TZ104" s="207"/>
      <c r="UA104" s="207"/>
      <c r="UB104" s="207"/>
      <c r="UC104" s="207"/>
      <c r="UD104" s="207"/>
      <c r="UE104" s="207"/>
      <c r="UF104" s="207"/>
      <c r="UG104" s="207"/>
      <c r="UH104" s="207"/>
      <c r="UI104" s="207"/>
      <c r="UJ104" s="207"/>
      <c r="UK104" s="207"/>
      <c r="UL104" s="207"/>
      <c r="UM104" s="207"/>
      <c r="UN104" s="207"/>
      <c r="UO104" s="207"/>
      <c r="UP104" s="207"/>
      <c r="UQ104" s="207"/>
      <c r="UR104" s="207"/>
      <c r="US104" s="207"/>
      <c r="UT104" s="207"/>
      <c r="UU104" s="207"/>
      <c r="UV104" s="207"/>
      <c r="UW104" s="207"/>
      <c r="UX104" s="207"/>
      <c r="UY104" s="207"/>
      <c r="UZ104" s="207"/>
      <c r="VA104" s="207"/>
      <c r="VB104" s="207"/>
      <c r="VC104" s="207"/>
      <c r="VD104" s="207"/>
      <c r="VE104" s="207"/>
      <c r="VF104" s="207"/>
      <c r="VG104" s="207"/>
      <c r="VH104" s="207"/>
      <c r="VI104" s="207"/>
      <c r="VJ104" s="207"/>
      <c r="VK104" s="207"/>
      <c r="VL104" s="207"/>
      <c r="VM104" s="207"/>
      <c r="VN104" s="207"/>
      <c r="VO104" s="207"/>
      <c r="VP104" s="207"/>
      <c r="VQ104" s="207"/>
      <c r="VR104" s="207"/>
      <c r="VS104" s="207"/>
      <c r="VT104" s="207"/>
      <c r="VU104" s="207"/>
      <c r="VV104" s="207"/>
      <c r="VW104" s="207"/>
      <c r="VX104" s="207"/>
      <c r="VY104" s="207"/>
      <c r="VZ104" s="207"/>
      <c r="WA104" s="207"/>
      <c r="WB104" s="207"/>
      <c r="WC104" s="207"/>
      <c r="WD104" s="207"/>
      <c r="WE104" s="207"/>
      <c r="WF104" s="207"/>
      <c r="WG104" s="207"/>
      <c r="WH104" s="207"/>
      <c r="WI104" s="207"/>
      <c r="WJ104" s="207"/>
      <c r="WK104" s="207"/>
      <c r="WL104" s="207"/>
      <c r="WM104" s="207"/>
      <c r="WN104" s="207"/>
      <c r="WO104" s="207"/>
      <c r="WP104" s="207"/>
      <c r="WQ104" s="207"/>
      <c r="WR104" s="207"/>
      <c r="WS104" s="207"/>
      <c r="WT104" s="207"/>
      <c r="WU104" s="207"/>
      <c r="WV104" s="207"/>
      <c r="WW104" s="207"/>
      <c r="WX104" s="207"/>
      <c r="WY104" s="207"/>
      <c r="WZ104" s="207"/>
      <c r="XA104" s="207"/>
      <c r="XB104" s="207"/>
      <c r="XC104" s="207"/>
      <c r="XD104" s="207"/>
      <c r="XE104" s="207"/>
      <c r="XF104" s="207"/>
      <c r="XG104" s="207"/>
      <c r="XH104" s="207"/>
      <c r="XI104" s="207"/>
      <c r="XJ104" s="207"/>
      <c r="XK104" s="207"/>
      <c r="XL104" s="207"/>
      <c r="XM104" s="207"/>
      <c r="XN104" s="207"/>
      <c r="XO104" s="207"/>
      <c r="XP104" s="207"/>
      <c r="XQ104" s="207"/>
      <c r="XR104" s="207"/>
      <c r="XS104" s="207"/>
      <c r="XT104" s="207"/>
      <c r="XU104" s="207"/>
      <c r="XV104" s="207"/>
      <c r="XW104" s="207"/>
      <c r="XX104" s="207"/>
      <c r="XY104" s="207"/>
      <c r="XZ104" s="207"/>
      <c r="YA104" s="207"/>
      <c r="YB104" s="207"/>
      <c r="YC104" s="207"/>
      <c r="YD104" s="207"/>
      <c r="YE104" s="207"/>
      <c r="YF104" s="207"/>
      <c r="YG104" s="207"/>
      <c r="YH104" s="207"/>
      <c r="YI104" s="207"/>
      <c r="YJ104" s="207"/>
      <c r="YK104" s="207"/>
      <c r="YL104" s="207"/>
      <c r="YM104" s="207"/>
      <c r="YN104" s="207"/>
      <c r="YO104" s="207"/>
      <c r="YP104" s="207"/>
      <c r="YQ104" s="207"/>
      <c r="YR104" s="207"/>
      <c r="YS104" s="207"/>
      <c r="YT104" s="207"/>
      <c r="YU104" s="207"/>
      <c r="YV104" s="207"/>
      <c r="YW104" s="207"/>
      <c r="YX104" s="207"/>
      <c r="YY104" s="207"/>
      <c r="YZ104" s="207"/>
      <c r="ZA104" s="207"/>
      <c r="ZB104" s="207"/>
      <c r="ZC104" s="207"/>
      <c r="ZD104" s="207"/>
      <c r="ZE104" s="207"/>
      <c r="ZF104" s="207"/>
      <c r="ZG104" s="207"/>
      <c r="ZH104" s="207"/>
      <c r="ZI104" s="207"/>
      <c r="ZJ104" s="207"/>
      <c r="ZK104" s="207"/>
      <c r="ZL104" s="207"/>
      <c r="ZM104" s="207"/>
      <c r="ZN104" s="207"/>
      <c r="ZO104" s="207"/>
      <c r="ZP104" s="207"/>
      <c r="ZQ104" s="207"/>
      <c r="ZR104" s="207"/>
      <c r="ZS104" s="207"/>
      <c r="ZT104" s="207"/>
      <c r="ZU104" s="207"/>
      <c r="ZV104" s="207"/>
      <c r="ZW104" s="207"/>
      <c r="ZX104" s="207"/>
      <c r="ZY104" s="207"/>
      <c r="ZZ104" s="207"/>
      <c r="AAA104" s="207"/>
      <c r="AAB104" s="207"/>
      <c r="AAC104" s="198"/>
    </row>
    <row r="105" spans="1:705" ht="15" hidden="1" outlineLevel="1" x14ac:dyDescent="0.25">
      <c r="A105" s="82" t="s">
        <v>271</v>
      </c>
      <c r="B105" s="82" t="s">
        <v>317</v>
      </c>
      <c r="C105" s="137">
        <v>344.78</v>
      </c>
      <c r="D105" s="90" t="s">
        <v>324</v>
      </c>
      <c r="E105" s="130">
        <v>1179.26879381863</v>
      </c>
      <c r="F105" s="67" t="s">
        <v>15</v>
      </c>
      <c r="G105" s="67">
        <v>19</v>
      </c>
      <c r="H105" s="121"/>
      <c r="I105" s="84" t="s">
        <v>249</v>
      </c>
      <c r="J105" s="67" t="s">
        <v>279</v>
      </c>
      <c r="K105" s="82" t="s">
        <v>330</v>
      </c>
      <c r="L105" s="67" t="s">
        <v>331</v>
      </c>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174">
        <f t="shared" ref="EX105:EX106" si="1387">SUM(M108:EW108)</f>
        <v>0</v>
      </c>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181">
        <f t="shared" ref="GH105:GH106" si="1388">SUM(EY105:GG105)</f>
        <v>0</v>
      </c>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242">
        <f t="shared" ref="HR105:HR106" si="1389">SUM(GI105:HQ105)</f>
        <v>0</v>
      </c>
      <c r="HS105" s="247">
        <v>0</v>
      </c>
    </row>
    <row r="106" spans="1:705" ht="15" hidden="1" outlineLevel="1" x14ac:dyDescent="0.25">
      <c r="A106" s="82" t="s">
        <v>271</v>
      </c>
      <c r="B106" s="82" t="s">
        <v>317</v>
      </c>
      <c r="C106" s="137">
        <v>344.78</v>
      </c>
      <c r="D106" s="90" t="s">
        <v>324</v>
      </c>
      <c r="E106" s="130">
        <v>1179.26879381863</v>
      </c>
      <c r="F106" s="67" t="s">
        <v>15</v>
      </c>
      <c r="G106" s="67">
        <v>19</v>
      </c>
      <c r="H106" s="121"/>
      <c r="I106" s="84" t="s">
        <v>250</v>
      </c>
      <c r="J106" s="67" t="s">
        <v>279</v>
      </c>
      <c r="K106" s="82" t="s">
        <v>330</v>
      </c>
      <c r="L106" s="67" t="s">
        <v>331</v>
      </c>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174">
        <f t="shared" si="1387"/>
        <v>0</v>
      </c>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181">
        <f t="shared" si="1388"/>
        <v>0</v>
      </c>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242">
        <f t="shared" si="1389"/>
        <v>0</v>
      </c>
      <c r="HS106" s="247">
        <v>0</v>
      </c>
    </row>
    <row r="107" spans="1:705" s="87" customFormat="1" ht="15" hidden="1" outlineLevel="1" x14ac:dyDescent="0.25">
      <c r="A107" s="85" t="s">
        <v>271</v>
      </c>
      <c r="B107" s="85" t="s">
        <v>268</v>
      </c>
      <c r="C107" s="102"/>
      <c r="D107" s="102"/>
      <c r="E107" s="86"/>
      <c r="F107" s="88"/>
      <c r="G107" s="88"/>
      <c r="H107" s="86"/>
      <c r="I107" s="87" t="s">
        <v>8</v>
      </c>
      <c r="J107" s="88"/>
      <c r="K107" s="85"/>
      <c r="L107" s="88"/>
      <c r="M107" s="85">
        <f>SUM(M108:M118)</f>
        <v>0</v>
      </c>
      <c r="N107" s="85">
        <f t="shared" ref="N107:BY107" si="1390">SUM(N108:N118)</f>
        <v>0</v>
      </c>
      <c r="O107" s="85">
        <f t="shared" si="1390"/>
        <v>0</v>
      </c>
      <c r="P107" s="85">
        <f t="shared" si="1390"/>
        <v>0</v>
      </c>
      <c r="Q107" s="85">
        <f t="shared" si="1390"/>
        <v>0</v>
      </c>
      <c r="R107" s="85">
        <f t="shared" si="1390"/>
        <v>0</v>
      </c>
      <c r="S107" s="85">
        <f t="shared" si="1390"/>
        <v>0</v>
      </c>
      <c r="T107" s="85">
        <f t="shared" si="1390"/>
        <v>0</v>
      </c>
      <c r="U107" s="85">
        <f t="shared" si="1390"/>
        <v>0</v>
      </c>
      <c r="V107" s="85">
        <f t="shared" si="1390"/>
        <v>0</v>
      </c>
      <c r="W107" s="85">
        <f t="shared" si="1390"/>
        <v>0</v>
      </c>
      <c r="X107" s="85">
        <f t="shared" si="1390"/>
        <v>0</v>
      </c>
      <c r="Y107" s="85">
        <f t="shared" si="1390"/>
        <v>0</v>
      </c>
      <c r="Z107" s="85">
        <f t="shared" si="1390"/>
        <v>0</v>
      </c>
      <c r="AA107" s="85">
        <f t="shared" si="1390"/>
        <v>0</v>
      </c>
      <c r="AB107" s="85">
        <f t="shared" si="1390"/>
        <v>0</v>
      </c>
      <c r="AC107" s="85">
        <f t="shared" si="1390"/>
        <v>0</v>
      </c>
      <c r="AD107" s="85">
        <f t="shared" si="1390"/>
        <v>0</v>
      </c>
      <c r="AE107" s="85">
        <f t="shared" si="1390"/>
        <v>0</v>
      </c>
      <c r="AF107" s="85">
        <f t="shared" si="1390"/>
        <v>0</v>
      </c>
      <c r="AG107" s="85">
        <f t="shared" si="1390"/>
        <v>0</v>
      </c>
      <c r="AH107" s="85">
        <f t="shared" si="1390"/>
        <v>0</v>
      </c>
      <c r="AI107" s="85">
        <f t="shared" si="1390"/>
        <v>0</v>
      </c>
      <c r="AJ107" s="85">
        <f t="shared" si="1390"/>
        <v>0</v>
      </c>
      <c r="AK107" s="85">
        <f t="shared" si="1390"/>
        <v>0</v>
      </c>
      <c r="AL107" s="85">
        <f t="shared" si="1390"/>
        <v>0</v>
      </c>
      <c r="AM107" s="85">
        <f t="shared" si="1390"/>
        <v>0</v>
      </c>
      <c r="AN107" s="85">
        <f t="shared" si="1390"/>
        <v>0</v>
      </c>
      <c r="AO107" s="85">
        <f t="shared" si="1390"/>
        <v>0</v>
      </c>
      <c r="AP107" s="85">
        <f t="shared" si="1390"/>
        <v>0</v>
      </c>
      <c r="AQ107" s="85">
        <f t="shared" si="1390"/>
        <v>0</v>
      </c>
      <c r="AR107" s="85">
        <f t="shared" si="1390"/>
        <v>0</v>
      </c>
      <c r="AS107" s="85">
        <f t="shared" si="1390"/>
        <v>0</v>
      </c>
      <c r="AT107" s="85">
        <f t="shared" si="1390"/>
        <v>0</v>
      </c>
      <c r="AU107" s="85">
        <f t="shared" si="1390"/>
        <v>0</v>
      </c>
      <c r="AV107" s="85">
        <f t="shared" si="1390"/>
        <v>0</v>
      </c>
      <c r="AW107" s="85">
        <f t="shared" si="1390"/>
        <v>0</v>
      </c>
      <c r="AX107" s="85">
        <f t="shared" si="1390"/>
        <v>0</v>
      </c>
      <c r="AY107" s="85">
        <f t="shared" si="1390"/>
        <v>0</v>
      </c>
      <c r="AZ107" s="85">
        <f t="shared" si="1390"/>
        <v>0</v>
      </c>
      <c r="BA107" s="85">
        <f t="shared" si="1390"/>
        <v>0</v>
      </c>
      <c r="BB107" s="85">
        <f t="shared" si="1390"/>
        <v>0</v>
      </c>
      <c r="BC107" s="85">
        <f t="shared" si="1390"/>
        <v>0</v>
      </c>
      <c r="BD107" s="85">
        <f t="shared" si="1390"/>
        <v>0</v>
      </c>
      <c r="BE107" s="85">
        <f t="shared" si="1390"/>
        <v>0</v>
      </c>
      <c r="BF107" s="85">
        <f t="shared" si="1390"/>
        <v>0</v>
      </c>
      <c r="BG107" s="85">
        <f t="shared" si="1390"/>
        <v>0</v>
      </c>
      <c r="BH107" s="85">
        <f t="shared" si="1390"/>
        <v>0</v>
      </c>
      <c r="BI107" s="85">
        <f t="shared" si="1390"/>
        <v>0</v>
      </c>
      <c r="BJ107" s="85">
        <f t="shared" si="1390"/>
        <v>0</v>
      </c>
      <c r="BK107" s="85">
        <f t="shared" si="1390"/>
        <v>0</v>
      </c>
      <c r="BL107" s="85">
        <f t="shared" si="1390"/>
        <v>0</v>
      </c>
      <c r="BM107" s="85">
        <f t="shared" si="1390"/>
        <v>0</v>
      </c>
      <c r="BN107" s="85">
        <f t="shared" si="1390"/>
        <v>0</v>
      </c>
      <c r="BO107" s="85">
        <f t="shared" si="1390"/>
        <v>0</v>
      </c>
      <c r="BP107" s="85">
        <f t="shared" si="1390"/>
        <v>0</v>
      </c>
      <c r="BQ107" s="85">
        <f t="shared" si="1390"/>
        <v>0</v>
      </c>
      <c r="BR107" s="85">
        <f t="shared" si="1390"/>
        <v>0</v>
      </c>
      <c r="BS107" s="85">
        <f t="shared" si="1390"/>
        <v>0</v>
      </c>
      <c r="BT107" s="85">
        <f t="shared" si="1390"/>
        <v>0</v>
      </c>
      <c r="BU107" s="85">
        <f t="shared" si="1390"/>
        <v>0</v>
      </c>
      <c r="BV107" s="85">
        <f t="shared" si="1390"/>
        <v>0</v>
      </c>
      <c r="BW107" s="85">
        <f t="shared" si="1390"/>
        <v>0</v>
      </c>
      <c r="BX107" s="85">
        <f t="shared" si="1390"/>
        <v>0</v>
      </c>
      <c r="BY107" s="85">
        <f t="shared" si="1390"/>
        <v>0</v>
      </c>
      <c r="BZ107" s="85">
        <f t="shared" ref="BZ107:EK107" si="1391">SUM(BZ108:BZ118)</f>
        <v>0</v>
      </c>
      <c r="CA107" s="85">
        <f t="shared" si="1391"/>
        <v>0</v>
      </c>
      <c r="CB107" s="85">
        <f t="shared" si="1391"/>
        <v>0</v>
      </c>
      <c r="CC107" s="85">
        <f t="shared" si="1391"/>
        <v>0</v>
      </c>
      <c r="CD107" s="85">
        <f t="shared" si="1391"/>
        <v>0</v>
      </c>
      <c r="CE107" s="85">
        <f t="shared" si="1391"/>
        <v>0</v>
      </c>
      <c r="CF107" s="85">
        <f t="shared" si="1391"/>
        <v>0</v>
      </c>
      <c r="CG107" s="85">
        <f t="shared" si="1391"/>
        <v>0</v>
      </c>
      <c r="CH107" s="85">
        <f t="shared" si="1391"/>
        <v>0</v>
      </c>
      <c r="CI107" s="85">
        <f t="shared" si="1391"/>
        <v>0</v>
      </c>
      <c r="CJ107" s="85">
        <f t="shared" si="1391"/>
        <v>0</v>
      </c>
      <c r="CK107" s="85">
        <f t="shared" si="1391"/>
        <v>0</v>
      </c>
      <c r="CL107" s="85">
        <f t="shared" si="1391"/>
        <v>0</v>
      </c>
      <c r="CM107" s="85">
        <f t="shared" si="1391"/>
        <v>0</v>
      </c>
      <c r="CN107" s="85">
        <f t="shared" si="1391"/>
        <v>0</v>
      </c>
      <c r="CO107" s="85">
        <f t="shared" si="1391"/>
        <v>0</v>
      </c>
      <c r="CP107" s="85">
        <f t="shared" si="1391"/>
        <v>0</v>
      </c>
      <c r="CQ107" s="85">
        <f t="shared" si="1391"/>
        <v>0</v>
      </c>
      <c r="CR107" s="85">
        <f t="shared" si="1391"/>
        <v>0</v>
      </c>
      <c r="CS107" s="85">
        <f t="shared" si="1391"/>
        <v>0</v>
      </c>
      <c r="CT107" s="85">
        <f t="shared" si="1391"/>
        <v>0</v>
      </c>
      <c r="CU107" s="85">
        <f t="shared" si="1391"/>
        <v>0</v>
      </c>
      <c r="CV107" s="85">
        <f t="shared" si="1391"/>
        <v>0</v>
      </c>
      <c r="CW107" s="85">
        <f t="shared" si="1391"/>
        <v>0</v>
      </c>
      <c r="CX107" s="85">
        <f t="shared" si="1391"/>
        <v>0</v>
      </c>
      <c r="CY107" s="85">
        <f t="shared" si="1391"/>
        <v>0</v>
      </c>
      <c r="CZ107" s="85">
        <f t="shared" si="1391"/>
        <v>0</v>
      </c>
      <c r="DA107" s="85">
        <f t="shared" si="1391"/>
        <v>0</v>
      </c>
      <c r="DB107" s="85">
        <f t="shared" si="1391"/>
        <v>0</v>
      </c>
      <c r="DC107" s="85">
        <f t="shared" si="1391"/>
        <v>0</v>
      </c>
      <c r="DD107" s="85">
        <f t="shared" si="1391"/>
        <v>0</v>
      </c>
      <c r="DE107" s="85">
        <f t="shared" si="1391"/>
        <v>0</v>
      </c>
      <c r="DF107" s="85">
        <f t="shared" si="1391"/>
        <v>0</v>
      </c>
      <c r="DG107" s="85">
        <f t="shared" si="1391"/>
        <v>0</v>
      </c>
      <c r="DH107" s="85">
        <f t="shared" si="1391"/>
        <v>0</v>
      </c>
      <c r="DI107" s="85">
        <f t="shared" si="1391"/>
        <v>0</v>
      </c>
      <c r="DJ107" s="85">
        <f t="shared" si="1391"/>
        <v>0</v>
      </c>
      <c r="DK107" s="85">
        <f t="shared" si="1391"/>
        <v>0</v>
      </c>
      <c r="DL107" s="85">
        <f t="shared" si="1391"/>
        <v>0</v>
      </c>
      <c r="DM107" s="85">
        <f t="shared" si="1391"/>
        <v>0</v>
      </c>
      <c r="DN107" s="85">
        <f t="shared" si="1391"/>
        <v>0</v>
      </c>
      <c r="DO107" s="85">
        <f t="shared" si="1391"/>
        <v>0</v>
      </c>
      <c r="DP107" s="85">
        <f t="shared" si="1391"/>
        <v>0</v>
      </c>
      <c r="DQ107" s="85">
        <f t="shared" si="1391"/>
        <v>0</v>
      </c>
      <c r="DR107" s="85">
        <f t="shared" si="1391"/>
        <v>0</v>
      </c>
      <c r="DS107" s="85">
        <f t="shared" si="1391"/>
        <v>0</v>
      </c>
      <c r="DT107" s="85">
        <f t="shared" si="1391"/>
        <v>0</v>
      </c>
      <c r="DU107" s="85">
        <f t="shared" si="1391"/>
        <v>0</v>
      </c>
      <c r="DV107" s="85">
        <f t="shared" si="1391"/>
        <v>0</v>
      </c>
      <c r="DW107" s="85">
        <f t="shared" si="1391"/>
        <v>0</v>
      </c>
      <c r="DX107" s="85">
        <f t="shared" si="1391"/>
        <v>0</v>
      </c>
      <c r="DY107" s="85">
        <f t="shared" si="1391"/>
        <v>0</v>
      </c>
      <c r="DZ107" s="85">
        <f t="shared" si="1391"/>
        <v>0</v>
      </c>
      <c r="EA107" s="85">
        <f t="shared" si="1391"/>
        <v>0</v>
      </c>
      <c r="EB107" s="85">
        <f t="shared" si="1391"/>
        <v>0</v>
      </c>
      <c r="EC107" s="85">
        <f t="shared" si="1391"/>
        <v>0</v>
      </c>
      <c r="ED107" s="85">
        <f t="shared" si="1391"/>
        <v>0</v>
      </c>
      <c r="EE107" s="85">
        <f t="shared" si="1391"/>
        <v>0</v>
      </c>
      <c r="EF107" s="85">
        <f t="shared" si="1391"/>
        <v>0</v>
      </c>
      <c r="EG107" s="85">
        <f t="shared" si="1391"/>
        <v>0</v>
      </c>
      <c r="EH107" s="85">
        <f t="shared" si="1391"/>
        <v>0</v>
      </c>
      <c r="EI107" s="85">
        <f t="shared" si="1391"/>
        <v>0</v>
      </c>
      <c r="EJ107" s="85">
        <f t="shared" si="1391"/>
        <v>0</v>
      </c>
      <c r="EK107" s="85">
        <f t="shared" si="1391"/>
        <v>0</v>
      </c>
      <c r="EL107" s="85">
        <f t="shared" ref="EL107:EX107" si="1392">SUM(EL108:EL118)</f>
        <v>0</v>
      </c>
      <c r="EM107" s="85">
        <f t="shared" si="1392"/>
        <v>0</v>
      </c>
      <c r="EN107" s="85">
        <f t="shared" si="1392"/>
        <v>0</v>
      </c>
      <c r="EO107" s="85">
        <f t="shared" si="1392"/>
        <v>0</v>
      </c>
      <c r="EP107" s="85">
        <f t="shared" si="1392"/>
        <v>0</v>
      </c>
      <c r="EQ107" s="85">
        <f t="shared" si="1392"/>
        <v>0</v>
      </c>
      <c r="ER107" s="85">
        <f t="shared" si="1392"/>
        <v>0</v>
      </c>
      <c r="ES107" s="85">
        <f t="shared" si="1392"/>
        <v>0</v>
      </c>
      <c r="ET107" s="85">
        <f t="shared" si="1392"/>
        <v>0</v>
      </c>
      <c r="EU107" s="85">
        <f t="shared" si="1392"/>
        <v>0</v>
      </c>
      <c r="EV107" s="85">
        <f t="shared" si="1392"/>
        <v>0</v>
      </c>
      <c r="EW107" s="85">
        <f t="shared" si="1392"/>
        <v>0</v>
      </c>
      <c r="EX107" s="85">
        <f t="shared" si="1392"/>
        <v>0</v>
      </c>
      <c r="EY107" s="85">
        <f t="shared" ref="EY107" si="1393">SUM(EY108:EY118)</f>
        <v>0</v>
      </c>
      <c r="EZ107" s="85">
        <f t="shared" ref="EZ107" si="1394">SUM(EZ108:EZ118)</f>
        <v>0</v>
      </c>
      <c r="FA107" s="85">
        <f t="shared" ref="FA107" si="1395">SUM(FA108:FA118)</f>
        <v>0</v>
      </c>
      <c r="FB107" s="85">
        <f t="shared" ref="FB107" si="1396">SUM(FB108:FB118)</f>
        <v>0</v>
      </c>
      <c r="FC107" s="85">
        <f t="shared" ref="FC107" si="1397">SUM(FC108:FC118)</f>
        <v>0</v>
      </c>
      <c r="FD107" s="85">
        <f t="shared" ref="FD107" si="1398">SUM(FD108:FD118)</f>
        <v>0</v>
      </c>
      <c r="FE107" s="85">
        <f t="shared" ref="FE107" si="1399">SUM(FE108:FE118)</f>
        <v>0</v>
      </c>
      <c r="FF107" s="85">
        <f t="shared" ref="FF107" si="1400">SUM(FF108:FF118)</f>
        <v>0</v>
      </c>
      <c r="FG107" s="85">
        <f t="shared" ref="FG107" si="1401">SUM(FG108:FG118)</f>
        <v>0</v>
      </c>
      <c r="FH107" s="85">
        <f t="shared" ref="FH107" si="1402">SUM(FH108:FH118)</f>
        <v>0</v>
      </c>
      <c r="FI107" s="85">
        <f t="shared" ref="FI107" si="1403">SUM(FI108:FI118)</f>
        <v>0</v>
      </c>
      <c r="FJ107" s="85">
        <f t="shared" ref="FJ107" si="1404">SUM(FJ108:FJ118)</f>
        <v>0</v>
      </c>
      <c r="FK107" s="85">
        <f t="shared" ref="FK107" si="1405">SUM(FK108:FK118)</f>
        <v>0</v>
      </c>
      <c r="FL107" s="85">
        <f t="shared" ref="FL107" si="1406">SUM(FL108:FL118)</f>
        <v>0</v>
      </c>
      <c r="FM107" s="85">
        <f t="shared" ref="FM107" si="1407">SUM(FM108:FM118)</f>
        <v>0</v>
      </c>
      <c r="FN107" s="85">
        <f t="shared" ref="FN107" si="1408">SUM(FN108:FN118)</f>
        <v>0</v>
      </c>
      <c r="FO107" s="85">
        <f t="shared" ref="FO107" si="1409">SUM(FO108:FO118)</f>
        <v>0</v>
      </c>
      <c r="FP107" s="85">
        <f t="shared" ref="FP107" si="1410">SUM(FP108:FP118)</f>
        <v>0</v>
      </c>
      <c r="FQ107" s="85">
        <f t="shared" ref="FQ107" si="1411">SUM(FQ108:FQ118)</f>
        <v>0</v>
      </c>
      <c r="FR107" s="85">
        <f t="shared" ref="FR107" si="1412">SUM(FR108:FR118)</f>
        <v>0</v>
      </c>
      <c r="FS107" s="85">
        <f t="shared" ref="FS107" si="1413">SUM(FS108:FS118)</f>
        <v>0</v>
      </c>
      <c r="FT107" s="85">
        <f t="shared" ref="FT107" si="1414">SUM(FT108:FT118)</f>
        <v>0</v>
      </c>
      <c r="FU107" s="85">
        <f t="shared" ref="FU107" si="1415">SUM(FU108:FU118)</f>
        <v>0</v>
      </c>
      <c r="FV107" s="85">
        <f t="shared" ref="FV107" si="1416">SUM(FV108:FV118)</f>
        <v>0</v>
      </c>
      <c r="FW107" s="85">
        <f t="shared" ref="FW107" si="1417">SUM(FW108:FW118)</f>
        <v>0</v>
      </c>
      <c r="FX107" s="85">
        <f t="shared" ref="FX107" si="1418">SUM(FX108:FX118)</f>
        <v>0</v>
      </c>
      <c r="FY107" s="85">
        <f t="shared" ref="FY107" si="1419">SUM(FY108:FY118)</f>
        <v>0</v>
      </c>
      <c r="FZ107" s="85">
        <f t="shared" ref="FZ107" si="1420">SUM(FZ108:FZ118)</f>
        <v>0</v>
      </c>
      <c r="GA107" s="85">
        <f t="shared" ref="GA107" si="1421">SUM(GA108:GA118)</f>
        <v>0</v>
      </c>
      <c r="GB107" s="85">
        <f t="shared" ref="GB107" si="1422">SUM(GB108:GB118)</f>
        <v>0</v>
      </c>
      <c r="GC107" s="85">
        <f t="shared" ref="GC107" si="1423">SUM(GC108:GC118)</f>
        <v>0</v>
      </c>
      <c r="GD107" s="85">
        <f t="shared" ref="GD107" si="1424">SUM(GD108:GD118)</f>
        <v>0</v>
      </c>
      <c r="GE107" s="85">
        <f t="shared" ref="GE107" si="1425">SUM(GE108:GE118)</f>
        <v>0</v>
      </c>
      <c r="GF107" s="85">
        <f t="shared" ref="GF107" si="1426">SUM(GF108:GF118)</f>
        <v>0</v>
      </c>
      <c r="GG107" s="85">
        <f t="shared" ref="GG107:GH107" si="1427">SUM(GG108:GG118)</f>
        <v>0</v>
      </c>
      <c r="GH107" s="85">
        <f t="shared" si="1427"/>
        <v>0</v>
      </c>
      <c r="GI107" s="85">
        <f t="shared" ref="GI107" si="1428">SUM(GI108:GI118)</f>
        <v>0</v>
      </c>
      <c r="GJ107" s="85">
        <f t="shared" ref="GJ107" si="1429">SUM(GJ108:GJ118)</f>
        <v>0</v>
      </c>
      <c r="GK107" s="85">
        <f t="shared" ref="GK107" si="1430">SUM(GK108:GK118)</f>
        <v>0</v>
      </c>
      <c r="GL107" s="85">
        <f t="shared" ref="GL107" si="1431">SUM(GL108:GL118)</f>
        <v>0</v>
      </c>
      <c r="GM107" s="85">
        <f t="shared" ref="GM107" si="1432">SUM(GM108:GM118)</f>
        <v>0</v>
      </c>
      <c r="GN107" s="85">
        <f t="shared" ref="GN107" si="1433">SUM(GN108:GN118)</f>
        <v>0</v>
      </c>
      <c r="GO107" s="85">
        <f t="shared" ref="GO107" si="1434">SUM(GO108:GO118)</f>
        <v>0</v>
      </c>
      <c r="GP107" s="85">
        <f t="shared" ref="GP107" si="1435">SUM(GP108:GP118)</f>
        <v>0</v>
      </c>
      <c r="GQ107" s="85">
        <f t="shared" ref="GQ107" si="1436">SUM(GQ108:GQ118)</f>
        <v>0</v>
      </c>
      <c r="GR107" s="85">
        <f t="shared" ref="GR107" si="1437">SUM(GR108:GR118)</f>
        <v>0</v>
      </c>
      <c r="GS107" s="85">
        <f t="shared" ref="GS107" si="1438">SUM(GS108:GS118)</f>
        <v>0</v>
      </c>
      <c r="GT107" s="85">
        <f t="shared" ref="GT107" si="1439">SUM(GT108:GT118)</f>
        <v>0</v>
      </c>
      <c r="GU107" s="85">
        <f t="shared" ref="GU107" si="1440">SUM(GU108:GU118)</f>
        <v>0</v>
      </c>
      <c r="GV107" s="85">
        <f t="shared" ref="GV107" si="1441">SUM(GV108:GV118)</f>
        <v>0</v>
      </c>
      <c r="GW107" s="85">
        <f t="shared" ref="GW107" si="1442">SUM(GW108:GW118)</f>
        <v>0</v>
      </c>
      <c r="GX107" s="85">
        <f t="shared" ref="GX107" si="1443">SUM(GX108:GX118)</f>
        <v>0</v>
      </c>
      <c r="GY107" s="85">
        <f t="shared" ref="GY107" si="1444">SUM(GY108:GY118)</f>
        <v>0</v>
      </c>
      <c r="GZ107" s="85">
        <f t="shared" ref="GZ107" si="1445">SUM(GZ108:GZ118)</f>
        <v>0</v>
      </c>
      <c r="HA107" s="85">
        <f t="shared" ref="HA107" si="1446">SUM(HA108:HA118)</f>
        <v>0</v>
      </c>
      <c r="HB107" s="85">
        <f t="shared" ref="HB107" si="1447">SUM(HB108:HB118)</f>
        <v>0</v>
      </c>
      <c r="HC107" s="85">
        <f t="shared" ref="HC107" si="1448">SUM(HC108:HC118)</f>
        <v>0</v>
      </c>
      <c r="HD107" s="85">
        <f t="shared" ref="HD107" si="1449">SUM(HD108:HD118)</f>
        <v>0</v>
      </c>
      <c r="HE107" s="85">
        <f t="shared" ref="HE107" si="1450">SUM(HE108:HE118)</f>
        <v>0</v>
      </c>
      <c r="HF107" s="85">
        <f t="shared" ref="HF107" si="1451">SUM(HF108:HF118)</f>
        <v>0</v>
      </c>
      <c r="HG107" s="85">
        <f t="shared" ref="HG107" si="1452">SUM(HG108:HG118)</f>
        <v>0</v>
      </c>
      <c r="HH107" s="85">
        <f t="shared" ref="HH107" si="1453">SUM(HH108:HH118)</f>
        <v>0</v>
      </c>
      <c r="HI107" s="85">
        <f t="shared" ref="HI107" si="1454">SUM(HI108:HI118)</f>
        <v>0</v>
      </c>
      <c r="HJ107" s="85">
        <f t="shared" ref="HJ107" si="1455">SUM(HJ108:HJ118)</f>
        <v>0</v>
      </c>
      <c r="HK107" s="85">
        <f t="shared" ref="HK107" si="1456">SUM(HK108:HK118)</f>
        <v>0</v>
      </c>
      <c r="HL107" s="85">
        <f t="shared" ref="HL107" si="1457">SUM(HL108:HL118)</f>
        <v>0</v>
      </c>
      <c r="HM107" s="85">
        <f t="shared" ref="HM107" si="1458">SUM(HM108:HM118)</f>
        <v>0</v>
      </c>
      <c r="HN107" s="85">
        <f t="shared" ref="HN107" si="1459">SUM(HN108:HN118)</f>
        <v>0</v>
      </c>
      <c r="HO107" s="85">
        <f t="shared" ref="HO107" si="1460">SUM(HO108:HO118)</f>
        <v>0</v>
      </c>
      <c r="HP107" s="85">
        <f t="shared" ref="HP107" si="1461">SUM(HP108:HP118)</f>
        <v>0</v>
      </c>
      <c r="HQ107" s="85">
        <f t="shared" ref="HQ107" si="1462">SUM(HQ108:HQ118)</f>
        <v>0</v>
      </c>
      <c r="HR107" s="187">
        <f t="shared" ref="HR107" si="1463">SUM(HR108:HR118)</f>
        <v>0</v>
      </c>
      <c r="HS107" s="249">
        <v>0</v>
      </c>
      <c r="HT107" s="207"/>
      <c r="HU107" s="207"/>
      <c r="HV107" s="207"/>
      <c r="HW107" s="207"/>
      <c r="HX107" s="207"/>
      <c r="HY107" s="207"/>
      <c r="HZ107" s="207"/>
      <c r="IA107" s="207"/>
      <c r="IB107" s="207"/>
      <c r="IC107" s="207"/>
      <c r="ID107" s="207"/>
      <c r="IE107" s="207"/>
      <c r="IF107" s="207"/>
      <c r="IG107" s="207"/>
      <c r="IH107" s="207"/>
      <c r="II107" s="207"/>
      <c r="IJ107" s="207"/>
      <c r="IK107" s="207"/>
      <c r="IL107" s="207"/>
      <c r="IM107" s="207"/>
      <c r="IN107" s="207"/>
      <c r="IO107" s="207"/>
      <c r="IP107" s="207"/>
      <c r="IQ107" s="207"/>
      <c r="IR107" s="207"/>
      <c r="IS107" s="207"/>
      <c r="IT107" s="207"/>
      <c r="IU107" s="207"/>
      <c r="IV107" s="207"/>
      <c r="IW107" s="207"/>
      <c r="IX107" s="207"/>
      <c r="IY107" s="207"/>
      <c r="IZ107" s="207"/>
      <c r="JA107" s="207"/>
      <c r="JB107" s="207"/>
      <c r="JC107" s="207"/>
      <c r="JD107" s="207"/>
      <c r="JE107" s="207"/>
      <c r="JF107" s="207"/>
      <c r="JG107" s="207"/>
      <c r="JH107" s="207"/>
      <c r="JI107" s="207"/>
      <c r="JJ107" s="207"/>
      <c r="JK107" s="207"/>
      <c r="JL107" s="207"/>
      <c r="JM107" s="207"/>
      <c r="JN107" s="207"/>
      <c r="JO107" s="207"/>
      <c r="JP107" s="207"/>
      <c r="JQ107" s="207"/>
      <c r="JR107" s="207"/>
      <c r="JS107" s="207"/>
      <c r="JT107" s="207"/>
      <c r="JU107" s="207"/>
      <c r="JV107" s="207"/>
      <c r="JW107" s="207"/>
      <c r="JX107" s="207"/>
      <c r="JY107" s="207"/>
      <c r="JZ107" s="207"/>
      <c r="KA107" s="207"/>
      <c r="KB107" s="207"/>
      <c r="KC107" s="207"/>
      <c r="KD107" s="207"/>
      <c r="KE107" s="207"/>
      <c r="KF107" s="207"/>
      <c r="KG107" s="207"/>
      <c r="KH107" s="207"/>
      <c r="KI107" s="207"/>
      <c r="KJ107" s="207"/>
      <c r="KK107" s="207"/>
      <c r="KL107" s="207"/>
      <c r="KM107" s="207"/>
      <c r="KN107" s="207"/>
      <c r="KO107" s="207"/>
      <c r="KP107" s="207"/>
      <c r="KQ107" s="207"/>
      <c r="KR107" s="207"/>
      <c r="KS107" s="207"/>
      <c r="KT107" s="207"/>
      <c r="KU107" s="207"/>
      <c r="KV107" s="207"/>
      <c r="KW107" s="207"/>
      <c r="KX107" s="207"/>
      <c r="KY107" s="207"/>
      <c r="KZ107" s="207"/>
      <c r="LA107" s="207"/>
      <c r="LB107" s="207"/>
      <c r="LC107" s="207"/>
      <c r="LD107" s="207"/>
      <c r="LE107" s="207"/>
      <c r="LF107" s="207"/>
      <c r="LG107" s="207"/>
      <c r="LH107" s="207"/>
      <c r="LI107" s="207"/>
      <c r="LJ107" s="207"/>
      <c r="LK107" s="207"/>
      <c r="LL107" s="207"/>
      <c r="LM107" s="207"/>
      <c r="LN107" s="207"/>
      <c r="LO107" s="207"/>
      <c r="LP107" s="207"/>
      <c r="LQ107" s="207"/>
      <c r="LR107" s="207"/>
      <c r="LS107" s="207"/>
      <c r="LT107" s="207"/>
      <c r="LU107" s="207"/>
      <c r="LV107" s="207"/>
      <c r="LW107" s="207"/>
      <c r="LX107" s="207"/>
      <c r="LY107" s="207"/>
      <c r="LZ107" s="207"/>
      <c r="MA107" s="207"/>
      <c r="MB107" s="207"/>
      <c r="MC107" s="207"/>
      <c r="MD107" s="207"/>
      <c r="ME107" s="207"/>
      <c r="MF107" s="207"/>
      <c r="MG107" s="207"/>
      <c r="MH107" s="207"/>
      <c r="MI107" s="207"/>
      <c r="MJ107" s="207"/>
      <c r="MK107" s="207"/>
      <c r="ML107" s="207"/>
      <c r="MM107" s="207"/>
      <c r="MN107" s="207"/>
      <c r="MO107" s="207"/>
      <c r="MP107" s="207"/>
      <c r="MQ107" s="207"/>
      <c r="MR107" s="207"/>
      <c r="MS107" s="207"/>
      <c r="MT107" s="207"/>
      <c r="MU107" s="207"/>
      <c r="MV107" s="207"/>
      <c r="MW107" s="207"/>
      <c r="MX107" s="207"/>
      <c r="MY107" s="207"/>
      <c r="MZ107" s="207"/>
      <c r="NA107" s="207"/>
      <c r="NB107" s="207"/>
      <c r="NC107" s="207"/>
      <c r="ND107" s="207"/>
      <c r="NE107" s="207"/>
      <c r="NF107" s="207"/>
      <c r="NG107" s="207"/>
      <c r="NH107" s="207"/>
      <c r="NI107" s="207"/>
      <c r="NJ107" s="207"/>
      <c r="NK107" s="207"/>
      <c r="NL107" s="207"/>
      <c r="NM107" s="207"/>
      <c r="NN107" s="207"/>
      <c r="NO107" s="207"/>
      <c r="NP107" s="207"/>
      <c r="NQ107" s="207"/>
      <c r="NR107" s="207"/>
      <c r="NS107" s="207"/>
      <c r="NT107" s="207"/>
      <c r="NU107" s="207"/>
      <c r="NV107" s="207"/>
      <c r="NW107" s="207"/>
      <c r="NX107" s="207"/>
      <c r="NY107" s="207"/>
      <c r="NZ107" s="207"/>
      <c r="OA107" s="207"/>
      <c r="OB107" s="207"/>
      <c r="OC107" s="207"/>
      <c r="OD107" s="207"/>
      <c r="OE107" s="207"/>
      <c r="OF107" s="207"/>
      <c r="OG107" s="207"/>
      <c r="OH107" s="207"/>
      <c r="OI107" s="207"/>
      <c r="OJ107" s="207"/>
      <c r="OK107" s="207"/>
      <c r="OL107" s="207"/>
      <c r="OM107" s="207"/>
      <c r="ON107" s="207"/>
      <c r="OO107" s="207"/>
      <c r="OP107" s="207"/>
      <c r="OQ107" s="207"/>
      <c r="OR107" s="207"/>
      <c r="OS107" s="207"/>
      <c r="OT107" s="207"/>
      <c r="OU107" s="207"/>
      <c r="OV107" s="207"/>
      <c r="OW107" s="207"/>
      <c r="OX107" s="207"/>
      <c r="OY107" s="207"/>
      <c r="OZ107" s="207"/>
      <c r="PA107" s="207"/>
      <c r="PB107" s="207"/>
      <c r="PC107" s="207"/>
      <c r="PD107" s="207"/>
      <c r="PE107" s="207"/>
      <c r="PF107" s="207"/>
      <c r="PG107" s="207"/>
      <c r="PH107" s="207"/>
      <c r="PI107" s="207"/>
      <c r="PJ107" s="207"/>
      <c r="PK107" s="207"/>
      <c r="PL107" s="207"/>
      <c r="PM107" s="207"/>
      <c r="PN107" s="207"/>
      <c r="PO107" s="207"/>
      <c r="PP107" s="207"/>
      <c r="PQ107" s="207"/>
      <c r="PR107" s="207"/>
      <c r="PS107" s="207"/>
      <c r="PT107" s="207"/>
      <c r="PU107" s="207"/>
      <c r="PV107" s="207"/>
      <c r="PW107" s="207"/>
      <c r="PX107" s="207"/>
      <c r="PY107" s="207"/>
      <c r="PZ107" s="207"/>
      <c r="QA107" s="207"/>
      <c r="QB107" s="207"/>
      <c r="QC107" s="207"/>
      <c r="QD107" s="207"/>
      <c r="QE107" s="207"/>
      <c r="QF107" s="207"/>
      <c r="QG107" s="207"/>
      <c r="QH107" s="207"/>
      <c r="QI107" s="207"/>
      <c r="QJ107" s="207"/>
      <c r="QK107" s="207"/>
      <c r="QL107" s="207"/>
      <c r="QM107" s="207"/>
      <c r="QN107" s="207"/>
      <c r="QO107" s="207"/>
      <c r="QP107" s="207"/>
      <c r="QQ107" s="207"/>
      <c r="QR107" s="207"/>
      <c r="QS107" s="207"/>
      <c r="QT107" s="207"/>
      <c r="QU107" s="207"/>
      <c r="QV107" s="207"/>
      <c r="QW107" s="207"/>
      <c r="QX107" s="207"/>
      <c r="QY107" s="207"/>
      <c r="QZ107" s="207"/>
      <c r="RA107" s="207"/>
      <c r="RB107" s="207"/>
      <c r="RC107" s="207"/>
      <c r="RD107" s="207"/>
      <c r="RE107" s="207"/>
      <c r="RF107" s="207"/>
      <c r="RG107" s="207"/>
      <c r="RH107" s="207"/>
      <c r="RI107" s="207"/>
      <c r="RJ107" s="207"/>
      <c r="RK107" s="207"/>
      <c r="RL107" s="207"/>
      <c r="RM107" s="207"/>
      <c r="RN107" s="207"/>
      <c r="RO107" s="207"/>
      <c r="RP107" s="207"/>
      <c r="RQ107" s="207"/>
      <c r="RR107" s="207"/>
      <c r="RS107" s="207"/>
      <c r="RT107" s="207"/>
      <c r="RU107" s="207"/>
      <c r="RV107" s="207"/>
      <c r="RW107" s="207"/>
      <c r="RX107" s="207"/>
      <c r="RY107" s="207"/>
      <c r="RZ107" s="207"/>
      <c r="SA107" s="207"/>
      <c r="SB107" s="207"/>
      <c r="SC107" s="207"/>
      <c r="SD107" s="207"/>
      <c r="SE107" s="207"/>
      <c r="SF107" s="207"/>
      <c r="SG107" s="207"/>
      <c r="SH107" s="207"/>
      <c r="SI107" s="207"/>
      <c r="SJ107" s="207"/>
      <c r="SK107" s="207"/>
      <c r="SL107" s="207"/>
      <c r="SM107" s="207"/>
      <c r="SN107" s="207"/>
      <c r="SO107" s="207"/>
      <c r="SP107" s="207"/>
      <c r="SQ107" s="207"/>
      <c r="SR107" s="207"/>
      <c r="SS107" s="207"/>
      <c r="ST107" s="207"/>
      <c r="SU107" s="207"/>
      <c r="SV107" s="207"/>
      <c r="SW107" s="207"/>
      <c r="SX107" s="207"/>
      <c r="SY107" s="207"/>
      <c r="SZ107" s="207"/>
      <c r="TA107" s="207"/>
      <c r="TB107" s="207"/>
      <c r="TC107" s="207"/>
      <c r="TD107" s="207"/>
      <c r="TE107" s="207"/>
      <c r="TF107" s="207"/>
      <c r="TG107" s="207"/>
      <c r="TH107" s="207"/>
      <c r="TI107" s="207"/>
      <c r="TJ107" s="207"/>
      <c r="TK107" s="207"/>
      <c r="TL107" s="207"/>
      <c r="TM107" s="207"/>
      <c r="TN107" s="207"/>
      <c r="TO107" s="207"/>
      <c r="TP107" s="207"/>
      <c r="TQ107" s="207"/>
      <c r="TR107" s="207"/>
      <c r="TS107" s="207"/>
      <c r="TT107" s="207"/>
      <c r="TU107" s="207"/>
      <c r="TV107" s="207"/>
      <c r="TW107" s="207"/>
      <c r="TX107" s="207"/>
      <c r="TY107" s="207"/>
      <c r="TZ107" s="207"/>
      <c r="UA107" s="207"/>
      <c r="UB107" s="207"/>
      <c r="UC107" s="207"/>
      <c r="UD107" s="207"/>
      <c r="UE107" s="207"/>
      <c r="UF107" s="207"/>
      <c r="UG107" s="207"/>
      <c r="UH107" s="207"/>
      <c r="UI107" s="207"/>
      <c r="UJ107" s="207"/>
      <c r="UK107" s="207"/>
      <c r="UL107" s="207"/>
      <c r="UM107" s="207"/>
      <c r="UN107" s="207"/>
      <c r="UO107" s="207"/>
      <c r="UP107" s="207"/>
      <c r="UQ107" s="207"/>
      <c r="UR107" s="207"/>
      <c r="US107" s="207"/>
      <c r="UT107" s="207"/>
      <c r="UU107" s="207"/>
      <c r="UV107" s="207"/>
      <c r="UW107" s="207"/>
      <c r="UX107" s="207"/>
      <c r="UY107" s="207"/>
      <c r="UZ107" s="207"/>
      <c r="VA107" s="207"/>
      <c r="VB107" s="207"/>
      <c r="VC107" s="207"/>
      <c r="VD107" s="207"/>
      <c r="VE107" s="207"/>
      <c r="VF107" s="207"/>
      <c r="VG107" s="207"/>
      <c r="VH107" s="207"/>
      <c r="VI107" s="207"/>
      <c r="VJ107" s="207"/>
      <c r="VK107" s="207"/>
      <c r="VL107" s="207"/>
      <c r="VM107" s="207"/>
      <c r="VN107" s="207"/>
      <c r="VO107" s="207"/>
      <c r="VP107" s="207"/>
      <c r="VQ107" s="207"/>
      <c r="VR107" s="207"/>
      <c r="VS107" s="207"/>
      <c r="VT107" s="207"/>
      <c r="VU107" s="207"/>
      <c r="VV107" s="207"/>
      <c r="VW107" s="207"/>
      <c r="VX107" s="207"/>
      <c r="VY107" s="207"/>
      <c r="VZ107" s="207"/>
      <c r="WA107" s="207"/>
      <c r="WB107" s="207"/>
      <c r="WC107" s="207"/>
      <c r="WD107" s="207"/>
      <c r="WE107" s="207"/>
      <c r="WF107" s="207"/>
      <c r="WG107" s="207"/>
      <c r="WH107" s="207"/>
      <c r="WI107" s="207"/>
      <c r="WJ107" s="207"/>
      <c r="WK107" s="207"/>
      <c r="WL107" s="207"/>
      <c r="WM107" s="207"/>
      <c r="WN107" s="207"/>
      <c r="WO107" s="207"/>
      <c r="WP107" s="207"/>
      <c r="WQ107" s="207"/>
      <c r="WR107" s="207"/>
      <c r="WS107" s="207"/>
      <c r="WT107" s="207"/>
      <c r="WU107" s="207"/>
      <c r="WV107" s="207"/>
      <c r="WW107" s="207"/>
      <c r="WX107" s="207"/>
      <c r="WY107" s="207"/>
      <c r="WZ107" s="207"/>
      <c r="XA107" s="207"/>
      <c r="XB107" s="207"/>
      <c r="XC107" s="207"/>
      <c r="XD107" s="207"/>
      <c r="XE107" s="207"/>
      <c r="XF107" s="207"/>
      <c r="XG107" s="207"/>
      <c r="XH107" s="207"/>
      <c r="XI107" s="207"/>
      <c r="XJ107" s="207"/>
      <c r="XK107" s="207"/>
      <c r="XL107" s="207"/>
      <c r="XM107" s="207"/>
      <c r="XN107" s="207"/>
      <c r="XO107" s="207"/>
      <c r="XP107" s="207"/>
      <c r="XQ107" s="207"/>
      <c r="XR107" s="207"/>
      <c r="XS107" s="207"/>
      <c r="XT107" s="207"/>
      <c r="XU107" s="207"/>
      <c r="XV107" s="207"/>
      <c r="XW107" s="207"/>
      <c r="XX107" s="207"/>
      <c r="XY107" s="207"/>
      <c r="XZ107" s="207"/>
      <c r="YA107" s="207"/>
      <c r="YB107" s="207"/>
      <c r="YC107" s="207"/>
      <c r="YD107" s="207"/>
      <c r="YE107" s="207"/>
      <c r="YF107" s="207"/>
      <c r="YG107" s="207"/>
      <c r="YH107" s="207"/>
      <c r="YI107" s="207"/>
      <c r="YJ107" s="207"/>
      <c r="YK107" s="207"/>
      <c r="YL107" s="207"/>
      <c r="YM107" s="207"/>
      <c r="YN107" s="207"/>
      <c r="YO107" s="207"/>
      <c r="YP107" s="207"/>
      <c r="YQ107" s="207"/>
      <c r="YR107" s="207"/>
      <c r="YS107" s="207"/>
      <c r="YT107" s="207"/>
      <c r="YU107" s="207"/>
      <c r="YV107" s="207"/>
      <c r="YW107" s="207"/>
      <c r="YX107" s="207"/>
      <c r="YY107" s="207"/>
      <c r="YZ107" s="207"/>
      <c r="ZA107" s="207"/>
      <c r="ZB107" s="207"/>
      <c r="ZC107" s="207"/>
      <c r="ZD107" s="207"/>
      <c r="ZE107" s="207"/>
      <c r="ZF107" s="207"/>
      <c r="ZG107" s="207"/>
      <c r="ZH107" s="207"/>
      <c r="ZI107" s="207"/>
      <c r="ZJ107" s="207"/>
      <c r="ZK107" s="207"/>
      <c r="ZL107" s="207"/>
      <c r="ZM107" s="207"/>
      <c r="ZN107" s="207"/>
      <c r="ZO107" s="207"/>
      <c r="ZP107" s="207"/>
      <c r="ZQ107" s="207"/>
      <c r="ZR107" s="207"/>
      <c r="ZS107" s="207"/>
      <c r="ZT107" s="207"/>
      <c r="ZU107" s="207"/>
      <c r="ZV107" s="207"/>
      <c r="ZW107" s="207"/>
      <c r="ZX107" s="207"/>
      <c r="ZY107" s="207"/>
      <c r="ZZ107" s="207"/>
      <c r="AAA107" s="207"/>
      <c r="AAB107" s="207"/>
      <c r="AAC107" s="198"/>
    </row>
    <row r="108" spans="1:705" ht="15" hidden="1" outlineLevel="1" x14ac:dyDescent="0.25">
      <c r="A108" s="82" t="s">
        <v>271</v>
      </c>
      <c r="B108" s="134" t="s">
        <v>268</v>
      </c>
      <c r="C108" s="137">
        <v>25</v>
      </c>
      <c r="D108" s="90" t="s">
        <v>324</v>
      </c>
      <c r="E108" s="130">
        <v>33.902406187358302</v>
      </c>
      <c r="F108" s="67" t="s">
        <v>15</v>
      </c>
      <c r="G108" s="67">
        <v>13</v>
      </c>
      <c r="H108" s="89"/>
      <c r="I108" s="84" t="s">
        <v>400</v>
      </c>
      <c r="J108" s="67" t="s">
        <v>329</v>
      </c>
      <c r="K108" s="82" t="s">
        <v>330</v>
      </c>
      <c r="L108" s="67" t="s">
        <v>340</v>
      </c>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174">
        <f t="shared" ref="EX108:EX118" si="1464">SUM(M111:EW111)</f>
        <v>0</v>
      </c>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181">
        <f t="shared" ref="GH108:GH118" si="1465">SUM(EY108:GG108)</f>
        <v>0</v>
      </c>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242">
        <f t="shared" ref="HR108:HR118" si="1466">SUM(GI108:HQ108)</f>
        <v>0</v>
      </c>
      <c r="HS108" s="247">
        <v>0</v>
      </c>
    </row>
    <row r="109" spans="1:705" ht="15" hidden="1" outlineLevel="1" x14ac:dyDescent="0.25">
      <c r="A109" s="82" t="s">
        <v>271</v>
      </c>
      <c r="B109" s="134" t="s">
        <v>268</v>
      </c>
      <c r="C109" s="137">
        <v>11</v>
      </c>
      <c r="D109" s="90" t="s">
        <v>324</v>
      </c>
      <c r="E109" s="130">
        <v>14.9170587224377</v>
      </c>
      <c r="F109" s="67" t="s">
        <v>15</v>
      </c>
      <c r="G109" s="67">
        <v>13</v>
      </c>
      <c r="H109" s="89"/>
      <c r="I109" s="84" t="s">
        <v>273</v>
      </c>
      <c r="J109" s="67" t="s">
        <v>329</v>
      </c>
      <c r="K109" s="82" t="s">
        <v>330</v>
      </c>
      <c r="L109" s="67" t="s">
        <v>340</v>
      </c>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174">
        <f t="shared" si="1464"/>
        <v>0</v>
      </c>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181">
        <f t="shared" si="1465"/>
        <v>0</v>
      </c>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242">
        <f t="shared" si="1466"/>
        <v>0</v>
      </c>
      <c r="HS109" s="247">
        <v>0</v>
      </c>
    </row>
    <row r="110" spans="1:705" ht="15" hidden="1" outlineLevel="1" x14ac:dyDescent="0.25">
      <c r="A110" s="82" t="s">
        <v>271</v>
      </c>
      <c r="B110" s="134" t="s">
        <v>268</v>
      </c>
      <c r="C110" s="137">
        <v>21.6</v>
      </c>
      <c r="D110" s="90" t="s">
        <v>324</v>
      </c>
      <c r="E110" s="130">
        <v>29.291678945877599</v>
      </c>
      <c r="F110" s="67" t="s">
        <v>15</v>
      </c>
      <c r="G110" s="67">
        <v>13</v>
      </c>
      <c r="H110" s="121"/>
      <c r="I110" s="84" t="s">
        <v>10</v>
      </c>
      <c r="J110" s="67" t="s">
        <v>329</v>
      </c>
      <c r="K110" s="82" t="s">
        <v>330</v>
      </c>
      <c r="L110" s="67" t="s">
        <v>340</v>
      </c>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174">
        <f t="shared" si="1464"/>
        <v>0</v>
      </c>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181">
        <f t="shared" si="1465"/>
        <v>0</v>
      </c>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242">
        <f t="shared" si="1466"/>
        <v>0</v>
      </c>
      <c r="HS110" s="247">
        <v>0</v>
      </c>
    </row>
    <row r="111" spans="1:705" ht="15" hidden="1" outlineLevel="1" x14ac:dyDescent="0.25">
      <c r="A111" s="82" t="s">
        <v>271</v>
      </c>
      <c r="B111" s="134" t="s">
        <v>268</v>
      </c>
      <c r="C111" s="137">
        <v>25</v>
      </c>
      <c r="D111" s="90" t="s">
        <v>324</v>
      </c>
      <c r="E111" s="130">
        <v>120.443890811925</v>
      </c>
      <c r="F111" s="67" t="s">
        <v>15</v>
      </c>
      <c r="G111" s="67">
        <v>13</v>
      </c>
      <c r="H111" s="121"/>
      <c r="I111" s="84" t="s">
        <v>274</v>
      </c>
      <c r="J111" s="67" t="s">
        <v>329</v>
      </c>
      <c r="K111" s="82" t="s">
        <v>330</v>
      </c>
      <c r="L111" s="67" t="s">
        <v>340</v>
      </c>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174">
        <f t="shared" si="1464"/>
        <v>0</v>
      </c>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181">
        <f t="shared" si="1465"/>
        <v>0</v>
      </c>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242">
        <f t="shared" si="1466"/>
        <v>0</v>
      </c>
      <c r="HS111" s="247">
        <v>0</v>
      </c>
    </row>
    <row r="112" spans="1:705" ht="15" hidden="1" outlineLevel="1" x14ac:dyDescent="0.25">
      <c r="A112" s="82" t="s">
        <v>271</v>
      </c>
      <c r="B112" s="82" t="s">
        <v>268</v>
      </c>
      <c r="C112" s="137">
        <v>40</v>
      </c>
      <c r="D112" s="90" t="s">
        <v>324</v>
      </c>
      <c r="E112" s="130">
        <v>18.573924658257901</v>
      </c>
      <c r="F112" s="67" t="s">
        <v>15</v>
      </c>
      <c r="G112" s="67">
        <v>13</v>
      </c>
      <c r="H112" s="121"/>
      <c r="I112" s="84" t="s">
        <v>401</v>
      </c>
      <c r="J112" s="67" t="s">
        <v>329</v>
      </c>
      <c r="K112" s="82" t="s">
        <v>322</v>
      </c>
      <c r="L112" s="67" t="s">
        <v>351</v>
      </c>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174">
        <f t="shared" si="1464"/>
        <v>0</v>
      </c>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181">
        <f t="shared" si="1465"/>
        <v>0</v>
      </c>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242">
        <f t="shared" si="1466"/>
        <v>0</v>
      </c>
      <c r="HS112" s="247">
        <v>0</v>
      </c>
    </row>
    <row r="113" spans="1:705" ht="15" hidden="1" outlineLevel="1" x14ac:dyDescent="0.25">
      <c r="A113" s="82" t="s">
        <v>271</v>
      </c>
      <c r="B113" s="82" t="s">
        <v>268</v>
      </c>
      <c r="C113" s="137">
        <f>9000*1</f>
        <v>9000</v>
      </c>
      <c r="D113" s="90" t="s">
        <v>324</v>
      </c>
      <c r="E113" s="130">
        <v>216.33268891941901</v>
      </c>
      <c r="F113" s="67" t="s">
        <v>15</v>
      </c>
      <c r="G113" s="67">
        <v>13</v>
      </c>
      <c r="H113" s="121"/>
      <c r="I113" s="84" t="s">
        <v>402</v>
      </c>
      <c r="J113" s="67" t="s">
        <v>329</v>
      </c>
      <c r="K113" s="82" t="s">
        <v>322</v>
      </c>
      <c r="L113" s="67" t="s">
        <v>257</v>
      </c>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174">
        <f t="shared" si="1464"/>
        <v>0</v>
      </c>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181">
        <f t="shared" si="1465"/>
        <v>0</v>
      </c>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242">
        <f t="shared" si="1466"/>
        <v>0</v>
      </c>
      <c r="HS113" s="247">
        <v>0</v>
      </c>
    </row>
    <row r="114" spans="1:705" ht="15" hidden="1" outlineLevel="1" x14ac:dyDescent="0.25">
      <c r="A114" s="82" t="s">
        <v>271</v>
      </c>
      <c r="B114" s="82" t="s">
        <v>268</v>
      </c>
      <c r="C114" s="137">
        <v>16.8</v>
      </c>
      <c r="D114" s="90" t="s">
        <v>324</v>
      </c>
      <c r="E114" s="130">
        <v>19.563585259264499</v>
      </c>
      <c r="F114" s="67" t="s">
        <v>15</v>
      </c>
      <c r="G114" s="67">
        <v>13</v>
      </c>
      <c r="H114" s="121"/>
      <c r="I114" s="84" t="s">
        <v>403</v>
      </c>
      <c r="J114" s="67" t="s">
        <v>329</v>
      </c>
      <c r="K114" s="82" t="s">
        <v>322</v>
      </c>
      <c r="L114" s="67" t="s">
        <v>257</v>
      </c>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174">
        <f t="shared" si="1464"/>
        <v>0</v>
      </c>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181">
        <f t="shared" si="1465"/>
        <v>0</v>
      </c>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242">
        <f t="shared" si="1466"/>
        <v>0</v>
      </c>
      <c r="HS114" s="247">
        <v>0</v>
      </c>
    </row>
    <row r="115" spans="1:705" ht="15" hidden="1" outlineLevel="1" x14ac:dyDescent="0.25">
      <c r="A115" s="82" t="s">
        <v>271</v>
      </c>
      <c r="B115" s="82" t="s">
        <v>268</v>
      </c>
      <c r="C115" s="137">
        <v>40</v>
      </c>
      <c r="D115" s="90" t="s">
        <v>324</v>
      </c>
      <c r="E115" s="130">
        <v>46.579964903010797</v>
      </c>
      <c r="F115" s="67" t="s">
        <v>15</v>
      </c>
      <c r="G115" s="67">
        <v>13</v>
      </c>
      <c r="H115" s="121"/>
      <c r="I115" s="84" t="s">
        <v>404</v>
      </c>
      <c r="J115" s="67" t="s">
        <v>329</v>
      </c>
      <c r="K115" s="82" t="s">
        <v>322</v>
      </c>
      <c r="L115" s="67" t="s">
        <v>257</v>
      </c>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174">
        <f t="shared" si="1464"/>
        <v>0</v>
      </c>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181">
        <f t="shared" si="1465"/>
        <v>0</v>
      </c>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242">
        <f t="shared" si="1466"/>
        <v>0</v>
      </c>
      <c r="HS115" s="247">
        <v>0</v>
      </c>
    </row>
    <row r="116" spans="1:705" ht="15" hidden="1" outlineLevel="1" x14ac:dyDescent="0.25">
      <c r="A116" s="82" t="s">
        <v>271</v>
      </c>
      <c r="B116" s="82" t="s">
        <v>268</v>
      </c>
      <c r="C116" s="137">
        <f>1*320</f>
        <v>320</v>
      </c>
      <c r="D116" s="90" t="s">
        <v>324</v>
      </c>
      <c r="E116" s="130">
        <v>372.63971922408598</v>
      </c>
      <c r="F116" s="67" t="s">
        <v>15</v>
      </c>
      <c r="G116" s="67">
        <v>13</v>
      </c>
      <c r="H116" s="121"/>
      <c r="I116" s="84" t="s">
        <v>264</v>
      </c>
      <c r="J116" s="67" t="s">
        <v>329</v>
      </c>
      <c r="K116" s="82" t="s">
        <v>322</v>
      </c>
      <c r="L116" s="67" t="s">
        <v>257</v>
      </c>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174">
        <f t="shared" si="1464"/>
        <v>0</v>
      </c>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181">
        <f t="shared" si="1465"/>
        <v>0</v>
      </c>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242">
        <f t="shared" si="1466"/>
        <v>0</v>
      </c>
      <c r="HS116" s="247">
        <v>0</v>
      </c>
    </row>
    <row r="117" spans="1:705" ht="15" hidden="1" outlineLevel="1" x14ac:dyDescent="0.25">
      <c r="A117" s="82" t="s">
        <v>271</v>
      </c>
      <c r="B117" s="82" t="s">
        <v>268</v>
      </c>
      <c r="C117" s="137">
        <f>1*250</f>
        <v>250</v>
      </c>
      <c r="D117" s="90" t="s">
        <v>324</v>
      </c>
      <c r="E117" s="130">
        <v>291.12478064381702</v>
      </c>
      <c r="F117" s="67" t="s">
        <v>15</v>
      </c>
      <c r="G117" s="67">
        <v>13</v>
      </c>
      <c r="H117" s="121"/>
      <c r="I117" s="84" t="s">
        <v>405</v>
      </c>
      <c r="J117" s="67" t="s">
        <v>329</v>
      </c>
      <c r="K117" s="82" t="s">
        <v>322</v>
      </c>
      <c r="L117" s="67" t="s">
        <v>257</v>
      </c>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174">
        <f t="shared" si="1464"/>
        <v>0</v>
      </c>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181">
        <f t="shared" si="1465"/>
        <v>0</v>
      </c>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242">
        <f t="shared" si="1466"/>
        <v>0</v>
      </c>
      <c r="HS117" s="247">
        <v>0</v>
      </c>
    </row>
    <row r="118" spans="1:705" ht="15" hidden="1" outlineLevel="1" x14ac:dyDescent="0.25">
      <c r="A118" s="82" t="s">
        <v>271</v>
      </c>
      <c r="B118" s="82" t="s">
        <v>268</v>
      </c>
      <c r="C118" s="137">
        <f>1*95</f>
        <v>95</v>
      </c>
      <c r="D118" s="90" t="s">
        <v>324</v>
      </c>
      <c r="E118" s="130">
        <v>110.62741664465101</v>
      </c>
      <c r="F118" s="67" t="s">
        <v>15</v>
      </c>
      <c r="G118" s="67">
        <v>13</v>
      </c>
      <c r="H118" s="121"/>
      <c r="I118" s="84" t="s">
        <v>265</v>
      </c>
      <c r="J118" s="67" t="s">
        <v>329</v>
      </c>
      <c r="K118" s="82" t="s">
        <v>322</v>
      </c>
      <c r="L118" s="67" t="s">
        <v>257</v>
      </c>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174">
        <f t="shared" si="1464"/>
        <v>0</v>
      </c>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181">
        <f t="shared" si="1465"/>
        <v>0</v>
      </c>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242">
        <f t="shared" si="1466"/>
        <v>0</v>
      </c>
      <c r="HS118" s="247">
        <v>0</v>
      </c>
    </row>
    <row r="119" spans="1:705" s="81" customFormat="1" ht="15" hidden="1" collapsed="1" x14ac:dyDescent="0.25">
      <c r="A119" s="76" t="s">
        <v>271</v>
      </c>
      <c r="B119" s="76" t="s">
        <v>269</v>
      </c>
      <c r="C119" s="100"/>
      <c r="D119" s="100"/>
      <c r="E119" s="77"/>
      <c r="F119" s="79"/>
      <c r="G119" s="79"/>
      <c r="H119" s="77"/>
      <c r="I119" s="94" t="s">
        <v>406</v>
      </c>
      <c r="J119" s="79"/>
      <c r="K119" s="100"/>
      <c r="L119" s="79"/>
      <c r="M119" s="80">
        <f>M120+M123</f>
        <v>0</v>
      </c>
      <c r="N119" s="80">
        <f t="shared" ref="N119:BY119" si="1467">N120+N123</f>
        <v>0</v>
      </c>
      <c r="O119" s="80">
        <f t="shared" si="1467"/>
        <v>0</v>
      </c>
      <c r="P119" s="80">
        <f t="shared" si="1467"/>
        <v>0</v>
      </c>
      <c r="Q119" s="80">
        <f t="shared" si="1467"/>
        <v>0</v>
      </c>
      <c r="R119" s="80">
        <f t="shared" si="1467"/>
        <v>0</v>
      </c>
      <c r="S119" s="80">
        <f t="shared" si="1467"/>
        <v>0</v>
      </c>
      <c r="T119" s="80">
        <f t="shared" si="1467"/>
        <v>0</v>
      </c>
      <c r="U119" s="80">
        <f t="shared" si="1467"/>
        <v>0</v>
      </c>
      <c r="V119" s="80">
        <f t="shared" si="1467"/>
        <v>0</v>
      </c>
      <c r="W119" s="80">
        <f t="shared" si="1467"/>
        <v>0</v>
      </c>
      <c r="X119" s="80">
        <f t="shared" si="1467"/>
        <v>0</v>
      </c>
      <c r="Y119" s="80">
        <f t="shared" si="1467"/>
        <v>0</v>
      </c>
      <c r="Z119" s="80">
        <f t="shared" si="1467"/>
        <v>0</v>
      </c>
      <c r="AA119" s="80">
        <f t="shared" si="1467"/>
        <v>0</v>
      </c>
      <c r="AB119" s="80">
        <f t="shared" si="1467"/>
        <v>0</v>
      </c>
      <c r="AC119" s="80">
        <f t="shared" si="1467"/>
        <v>0</v>
      </c>
      <c r="AD119" s="80">
        <f t="shared" si="1467"/>
        <v>0</v>
      </c>
      <c r="AE119" s="80">
        <f t="shared" si="1467"/>
        <v>0</v>
      </c>
      <c r="AF119" s="80">
        <f t="shared" si="1467"/>
        <v>0</v>
      </c>
      <c r="AG119" s="80">
        <f t="shared" si="1467"/>
        <v>0</v>
      </c>
      <c r="AH119" s="80">
        <f t="shared" si="1467"/>
        <v>0</v>
      </c>
      <c r="AI119" s="80">
        <f t="shared" si="1467"/>
        <v>0</v>
      </c>
      <c r="AJ119" s="80">
        <f t="shared" si="1467"/>
        <v>0</v>
      </c>
      <c r="AK119" s="80">
        <f t="shared" si="1467"/>
        <v>0</v>
      </c>
      <c r="AL119" s="80">
        <f t="shared" si="1467"/>
        <v>0</v>
      </c>
      <c r="AM119" s="80">
        <f t="shared" si="1467"/>
        <v>0</v>
      </c>
      <c r="AN119" s="80">
        <f t="shared" si="1467"/>
        <v>0</v>
      </c>
      <c r="AO119" s="80">
        <f t="shared" si="1467"/>
        <v>0</v>
      </c>
      <c r="AP119" s="80">
        <f t="shared" si="1467"/>
        <v>0</v>
      </c>
      <c r="AQ119" s="80">
        <f t="shared" si="1467"/>
        <v>0</v>
      </c>
      <c r="AR119" s="80">
        <f t="shared" si="1467"/>
        <v>0</v>
      </c>
      <c r="AS119" s="80">
        <f t="shared" si="1467"/>
        <v>0</v>
      </c>
      <c r="AT119" s="80">
        <f t="shared" si="1467"/>
        <v>0</v>
      </c>
      <c r="AU119" s="80">
        <f t="shared" si="1467"/>
        <v>0</v>
      </c>
      <c r="AV119" s="80">
        <f t="shared" si="1467"/>
        <v>0</v>
      </c>
      <c r="AW119" s="80">
        <f t="shared" si="1467"/>
        <v>0</v>
      </c>
      <c r="AX119" s="80">
        <f t="shared" si="1467"/>
        <v>0</v>
      </c>
      <c r="AY119" s="80">
        <f t="shared" si="1467"/>
        <v>0</v>
      </c>
      <c r="AZ119" s="80">
        <f t="shared" si="1467"/>
        <v>0</v>
      </c>
      <c r="BA119" s="80">
        <f t="shared" si="1467"/>
        <v>0</v>
      </c>
      <c r="BB119" s="80">
        <f t="shared" si="1467"/>
        <v>0</v>
      </c>
      <c r="BC119" s="80">
        <f t="shared" si="1467"/>
        <v>0</v>
      </c>
      <c r="BD119" s="80">
        <f t="shared" si="1467"/>
        <v>0</v>
      </c>
      <c r="BE119" s="80">
        <f t="shared" si="1467"/>
        <v>0</v>
      </c>
      <c r="BF119" s="80">
        <f t="shared" si="1467"/>
        <v>0</v>
      </c>
      <c r="BG119" s="80">
        <f t="shared" si="1467"/>
        <v>0</v>
      </c>
      <c r="BH119" s="80">
        <f t="shared" si="1467"/>
        <v>0</v>
      </c>
      <c r="BI119" s="80">
        <f t="shared" si="1467"/>
        <v>0</v>
      </c>
      <c r="BJ119" s="80">
        <f t="shared" si="1467"/>
        <v>0</v>
      </c>
      <c r="BK119" s="80">
        <f t="shared" si="1467"/>
        <v>0</v>
      </c>
      <c r="BL119" s="80">
        <f t="shared" si="1467"/>
        <v>0</v>
      </c>
      <c r="BM119" s="80">
        <f t="shared" si="1467"/>
        <v>0</v>
      </c>
      <c r="BN119" s="80">
        <f t="shared" si="1467"/>
        <v>0</v>
      </c>
      <c r="BO119" s="80">
        <f t="shared" si="1467"/>
        <v>0</v>
      </c>
      <c r="BP119" s="80">
        <f t="shared" si="1467"/>
        <v>0</v>
      </c>
      <c r="BQ119" s="80">
        <f t="shared" si="1467"/>
        <v>0</v>
      </c>
      <c r="BR119" s="80">
        <f t="shared" si="1467"/>
        <v>0</v>
      </c>
      <c r="BS119" s="80">
        <f t="shared" si="1467"/>
        <v>0</v>
      </c>
      <c r="BT119" s="80">
        <f t="shared" si="1467"/>
        <v>0</v>
      </c>
      <c r="BU119" s="80">
        <f t="shared" si="1467"/>
        <v>0</v>
      </c>
      <c r="BV119" s="80">
        <f t="shared" si="1467"/>
        <v>0</v>
      </c>
      <c r="BW119" s="80">
        <f t="shared" si="1467"/>
        <v>0</v>
      </c>
      <c r="BX119" s="80">
        <f t="shared" si="1467"/>
        <v>0</v>
      </c>
      <c r="BY119" s="80">
        <f t="shared" si="1467"/>
        <v>0</v>
      </c>
      <c r="BZ119" s="80">
        <f t="shared" ref="BZ119:EK119" si="1468">BZ120+BZ123</f>
        <v>0</v>
      </c>
      <c r="CA119" s="80">
        <f t="shared" si="1468"/>
        <v>0</v>
      </c>
      <c r="CB119" s="80">
        <f t="shared" si="1468"/>
        <v>0</v>
      </c>
      <c r="CC119" s="80">
        <f t="shared" si="1468"/>
        <v>0</v>
      </c>
      <c r="CD119" s="80">
        <f t="shared" si="1468"/>
        <v>0</v>
      </c>
      <c r="CE119" s="80">
        <f t="shared" si="1468"/>
        <v>0</v>
      </c>
      <c r="CF119" s="80">
        <f t="shared" si="1468"/>
        <v>0</v>
      </c>
      <c r="CG119" s="80">
        <f t="shared" si="1468"/>
        <v>0</v>
      </c>
      <c r="CH119" s="80">
        <f t="shared" si="1468"/>
        <v>0</v>
      </c>
      <c r="CI119" s="80">
        <f t="shared" si="1468"/>
        <v>0</v>
      </c>
      <c r="CJ119" s="80">
        <f t="shared" si="1468"/>
        <v>0</v>
      </c>
      <c r="CK119" s="80">
        <f t="shared" si="1468"/>
        <v>0</v>
      </c>
      <c r="CL119" s="80">
        <f t="shared" si="1468"/>
        <v>0</v>
      </c>
      <c r="CM119" s="80">
        <f t="shared" si="1468"/>
        <v>0</v>
      </c>
      <c r="CN119" s="80">
        <f t="shared" si="1468"/>
        <v>0</v>
      </c>
      <c r="CO119" s="80">
        <f t="shared" si="1468"/>
        <v>0</v>
      </c>
      <c r="CP119" s="80">
        <f t="shared" si="1468"/>
        <v>0</v>
      </c>
      <c r="CQ119" s="80">
        <f t="shared" si="1468"/>
        <v>0</v>
      </c>
      <c r="CR119" s="80">
        <f t="shared" si="1468"/>
        <v>0</v>
      </c>
      <c r="CS119" s="80">
        <f t="shared" si="1468"/>
        <v>0</v>
      </c>
      <c r="CT119" s="80">
        <f t="shared" si="1468"/>
        <v>0</v>
      </c>
      <c r="CU119" s="80">
        <f t="shared" si="1468"/>
        <v>0</v>
      </c>
      <c r="CV119" s="80">
        <f t="shared" si="1468"/>
        <v>0</v>
      </c>
      <c r="CW119" s="80">
        <f t="shared" si="1468"/>
        <v>0</v>
      </c>
      <c r="CX119" s="80">
        <f t="shared" si="1468"/>
        <v>0</v>
      </c>
      <c r="CY119" s="80">
        <f t="shared" si="1468"/>
        <v>0</v>
      </c>
      <c r="CZ119" s="80">
        <f t="shared" si="1468"/>
        <v>0</v>
      </c>
      <c r="DA119" s="80">
        <f t="shared" si="1468"/>
        <v>0</v>
      </c>
      <c r="DB119" s="80">
        <f t="shared" si="1468"/>
        <v>0</v>
      </c>
      <c r="DC119" s="80">
        <f t="shared" si="1468"/>
        <v>0</v>
      </c>
      <c r="DD119" s="80">
        <f t="shared" si="1468"/>
        <v>0</v>
      </c>
      <c r="DE119" s="80">
        <f t="shared" si="1468"/>
        <v>0</v>
      </c>
      <c r="DF119" s="80">
        <f t="shared" si="1468"/>
        <v>0</v>
      </c>
      <c r="DG119" s="80">
        <f t="shared" si="1468"/>
        <v>0</v>
      </c>
      <c r="DH119" s="80">
        <f t="shared" si="1468"/>
        <v>0</v>
      </c>
      <c r="DI119" s="80">
        <f t="shared" si="1468"/>
        <v>0</v>
      </c>
      <c r="DJ119" s="80">
        <f t="shared" si="1468"/>
        <v>0</v>
      </c>
      <c r="DK119" s="80">
        <f t="shared" si="1468"/>
        <v>0</v>
      </c>
      <c r="DL119" s="80">
        <f t="shared" si="1468"/>
        <v>0</v>
      </c>
      <c r="DM119" s="80">
        <f t="shared" si="1468"/>
        <v>0</v>
      </c>
      <c r="DN119" s="80">
        <f t="shared" si="1468"/>
        <v>0</v>
      </c>
      <c r="DO119" s="80">
        <f t="shared" si="1468"/>
        <v>0</v>
      </c>
      <c r="DP119" s="80">
        <f t="shared" si="1468"/>
        <v>0</v>
      </c>
      <c r="DQ119" s="80">
        <f t="shared" si="1468"/>
        <v>0</v>
      </c>
      <c r="DR119" s="80">
        <f t="shared" si="1468"/>
        <v>0</v>
      </c>
      <c r="DS119" s="80">
        <f t="shared" si="1468"/>
        <v>0</v>
      </c>
      <c r="DT119" s="80">
        <f t="shared" si="1468"/>
        <v>0</v>
      </c>
      <c r="DU119" s="80">
        <f t="shared" si="1468"/>
        <v>0</v>
      </c>
      <c r="DV119" s="80">
        <f t="shared" si="1468"/>
        <v>0</v>
      </c>
      <c r="DW119" s="80">
        <f t="shared" si="1468"/>
        <v>0</v>
      </c>
      <c r="DX119" s="80">
        <f t="shared" si="1468"/>
        <v>0</v>
      </c>
      <c r="DY119" s="80">
        <f t="shared" si="1468"/>
        <v>0</v>
      </c>
      <c r="DZ119" s="80">
        <f t="shared" si="1468"/>
        <v>0</v>
      </c>
      <c r="EA119" s="80">
        <f t="shared" si="1468"/>
        <v>0</v>
      </c>
      <c r="EB119" s="80">
        <f t="shared" si="1468"/>
        <v>0</v>
      </c>
      <c r="EC119" s="80">
        <f t="shared" si="1468"/>
        <v>0</v>
      </c>
      <c r="ED119" s="80">
        <f t="shared" si="1468"/>
        <v>0</v>
      </c>
      <c r="EE119" s="80">
        <f t="shared" si="1468"/>
        <v>0</v>
      </c>
      <c r="EF119" s="80">
        <f t="shared" si="1468"/>
        <v>0</v>
      </c>
      <c r="EG119" s="80">
        <f t="shared" si="1468"/>
        <v>0</v>
      </c>
      <c r="EH119" s="80">
        <f t="shared" si="1468"/>
        <v>0</v>
      </c>
      <c r="EI119" s="80">
        <f t="shared" si="1468"/>
        <v>0</v>
      </c>
      <c r="EJ119" s="80">
        <f t="shared" si="1468"/>
        <v>0</v>
      </c>
      <c r="EK119" s="80">
        <f t="shared" si="1468"/>
        <v>0</v>
      </c>
      <c r="EL119" s="80">
        <f t="shared" ref="EL119:EX119" si="1469">EL120+EL123</f>
        <v>0</v>
      </c>
      <c r="EM119" s="80">
        <f t="shared" si="1469"/>
        <v>0</v>
      </c>
      <c r="EN119" s="80">
        <f t="shared" si="1469"/>
        <v>0</v>
      </c>
      <c r="EO119" s="80">
        <f t="shared" si="1469"/>
        <v>0</v>
      </c>
      <c r="EP119" s="80">
        <f t="shared" si="1469"/>
        <v>0</v>
      </c>
      <c r="EQ119" s="80">
        <f t="shared" si="1469"/>
        <v>0</v>
      </c>
      <c r="ER119" s="80">
        <f t="shared" si="1469"/>
        <v>0</v>
      </c>
      <c r="ES119" s="80">
        <f t="shared" si="1469"/>
        <v>0</v>
      </c>
      <c r="ET119" s="80">
        <f t="shared" si="1469"/>
        <v>0</v>
      </c>
      <c r="EU119" s="80">
        <f t="shared" si="1469"/>
        <v>0</v>
      </c>
      <c r="EV119" s="80">
        <f t="shared" si="1469"/>
        <v>0</v>
      </c>
      <c r="EW119" s="80">
        <f t="shared" si="1469"/>
        <v>0</v>
      </c>
      <c r="EX119" s="80">
        <f t="shared" si="1469"/>
        <v>0</v>
      </c>
      <c r="EY119" s="80">
        <f t="shared" ref="EY119" si="1470">EY120+EY123</f>
        <v>0</v>
      </c>
      <c r="EZ119" s="80">
        <f t="shared" ref="EZ119" si="1471">EZ120+EZ123</f>
        <v>0</v>
      </c>
      <c r="FA119" s="80">
        <f t="shared" ref="FA119" si="1472">FA120+FA123</f>
        <v>0</v>
      </c>
      <c r="FB119" s="80">
        <f t="shared" ref="FB119" si="1473">FB120+FB123</f>
        <v>0</v>
      </c>
      <c r="FC119" s="80">
        <f t="shared" ref="FC119" si="1474">FC120+FC123</f>
        <v>0</v>
      </c>
      <c r="FD119" s="80">
        <f t="shared" ref="FD119" si="1475">FD120+FD123</f>
        <v>0</v>
      </c>
      <c r="FE119" s="80">
        <f t="shared" ref="FE119" si="1476">FE120+FE123</f>
        <v>0</v>
      </c>
      <c r="FF119" s="80">
        <f t="shared" ref="FF119" si="1477">FF120+FF123</f>
        <v>0</v>
      </c>
      <c r="FG119" s="80">
        <f t="shared" ref="FG119" si="1478">FG120+FG123</f>
        <v>0</v>
      </c>
      <c r="FH119" s="80">
        <f t="shared" ref="FH119" si="1479">FH120+FH123</f>
        <v>0</v>
      </c>
      <c r="FI119" s="80">
        <f t="shared" ref="FI119" si="1480">FI120+FI123</f>
        <v>0</v>
      </c>
      <c r="FJ119" s="80">
        <f t="shared" ref="FJ119" si="1481">FJ120+FJ123</f>
        <v>0</v>
      </c>
      <c r="FK119" s="80">
        <f t="shared" ref="FK119" si="1482">FK120+FK123</f>
        <v>0</v>
      </c>
      <c r="FL119" s="80">
        <f t="shared" ref="FL119" si="1483">FL120+FL123</f>
        <v>0</v>
      </c>
      <c r="FM119" s="80">
        <f t="shared" ref="FM119" si="1484">FM120+FM123</f>
        <v>0</v>
      </c>
      <c r="FN119" s="80">
        <f t="shared" ref="FN119" si="1485">FN120+FN123</f>
        <v>0</v>
      </c>
      <c r="FO119" s="80">
        <f t="shared" ref="FO119" si="1486">FO120+FO123</f>
        <v>0</v>
      </c>
      <c r="FP119" s="80">
        <f t="shared" ref="FP119" si="1487">FP120+FP123</f>
        <v>0</v>
      </c>
      <c r="FQ119" s="80">
        <f t="shared" ref="FQ119" si="1488">FQ120+FQ123</f>
        <v>0</v>
      </c>
      <c r="FR119" s="80">
        <f t="shared" ref="FR119" si="1489">FR120+FR123</f>
        <v>0</v>
      </c>
      <c r="FS119" s="80">
        <f t="shared" ref="FS119" si="1490">FS120+FS123</f>
        <v>0</v>
      </c>
      <c r="FT119" s="80">
        <f t="shared" ref="FT119" si="1491">FT120+FT123</f>
        <v>0</v>
      </c>
      <c r="FU119" s="80">
        <f t="shared" ref="FU119" si="1492">FU120+FU123</f>
        <v>0</v>
      </c>
      <c r="FV119" s="80">
        <f t="shared" ref="FV119" si="1493">FV120+FV123</f>
        <v>0</v>
      </c>
      <c r="FW119" s="80">
        <f t="shared" ref="FW119" si="1494">FW120+FW123</f>
        <v>0</v>
      </c>
      <c r="FX119" s="80">
        <f t="shared" ref="FX119" si="1495">FX120+FX123</f>
        <v>0</v>
      </c>
      <c r="FY119" s="80">
        <f t="shared" ref="FY119" si="1496">FY120+FY123</f>
        <v>0</v>
      </c>
      <c r="FZ119" s="80">
        <f t="shared" ref="FZ119" si="1497">FZ120+FZ123</f>
        <v>0</v>
      </c>
      <c r="GA119" s="80">
        <f t="shared" ref="GA119" si="1498">GA120+GA123</f>
        <v>0</v>
      </c>
      <c r="GB119" s="80">
        <f t="shared" ref="GB119" si="1499">GB120+GB123</f>
        <v>0</v>
      </c>
      <c r="GC119" s="80">
        <f t="shared" ref="GC119" si="1500">GC120+GC123</f>
        <v>0</v>
      </c>
      <c r="GD119" s="80">
        <f t="shared" ref="GD119" si="1501">GD120+GD123</f>
        <v>0</v>
      </c>
      <c r="GE119" s="80">
        <f t="shared" ref="GE119" si="1502">GE120+GE123</f>
        <v>0</v>
      </c>
      <c r="GF119" s="80">
        <f t="shared" ref="GF119" si="1503">GF120+GF123</f>
        <v>0</v>
      </c>
      <c r="GG119" s="80">
        <f t="shared" ref="GG119:GH119" si="1504">GG120+GG123</f>
        <v>0</v>
      </c>
      <c r="GH119" s="80">
        <f t="shared" si="1504"/>
        <v>0</v>
      </c>
      <c r="GI119" s="80">
        <f t="shared" ref="GI119" si="1505">GI120+GI123</f>
        <v>0</v>
      </c>
      <c r="GJ119" s="80">
        <f t="shared" ref="GJ119" si="1506">GJ120+GJ123</f>
        <v>0</v>
      </c>
      <c r="GK119" s="80">
        <f t="shared" ref="GK119" si="1507">GK120+GK123</f>
        <v>0</v>
      </c>
      <c r="GL119" s="80">
        <f t="shared" ref="GL119" si="1508">GL120+GL123</f>
        <v>0</v>
      </c>
      <c r="GM119" s="80">
        <f t="shared" ref="GM119" si="1509">GM120+GM123</f>
        <v>0</v>
      </c>
      <c r="GN119" s="80">
        <f t="shared" ref="GN119" si="1510">GN120+GN123</f>
        <v>0</v>
      </c>
      <c r="GO119" s="80">
        <f t="shared" ref="GO119" si="1511">GO120+GO123</f>
        <v>0</v>
      </c>
      <c r="GP119" s="80">
        <f t="shared" ref="GP119" si="1512">GP120+GP123</f>
        <v>0</v>
      </c>
      <c r="GQ119" s="80">
        <f t="shared" ref="GQ119" si="1513">GQ120+GQ123</f>
        <v>0</v>
      </c>
      <c r="GR119" s="80">
        <f t="shared" ref="GR119" si="1514">GR120+GR123</f>
        <v>0</v>
      </c>
      <c r="GS119" s="80">
        <f t="shared" ref="GS119" si="1515">GS120+GS123</f>
        <v>0</v>
      </c>
      <c r="GT119" s="80">
        <f t="shared" ref="GT119" si="1516">GT120+GT123</f>
        <v>0</v>
      </c>
      <c r="GU119" s="80">
        <f t="shared" ref="GU119" si="1517">GU120+GU123</f>
        <v>0</v>
      </c>
      <c r="GV119" s="80">
        <f t="shared" ref="GV119" si="1518">GV120+GV123</f>
        <v>0</v>
      </c>
      <c r="GW119" s="80">
        <f t="shared" ref="GW119" si="1519">GW120+GW123</f>
        <v>0</v>
      </c>
      <c r="GX119" s="80">
        <f t="shared" ref="GX119" si="1520">GX120+GX123</f>
        <v>0</v>
      </c>
      <c r="GY119" s="80">
        <f t="shared" ref="GY119" si="1521">GY120+GY123</f>
        <v>0</v>
      </c>
      <c r="GZ119" s="80">
        <f t="shared" ref="GZ119" si="1522">GZ120+GZ123</f>
        <v>0</v>
      </c>
      <c r="HA119" s="80">
        <f t="shared" ref="HA119" si="1523">HA120+HA123</f>
        <v>0</v>
      </c>
      <c r="HB119" s="80">
        <f t="shared" ref="HB119" si="1524">HB120+HB123</f>
        <v>0</v>
      </c>
      <c r="HC119" s="80">
        <f t="shared" ref="HC119" si="1525">HC120+HC123</f>
        <v>0</v>
      </c>
      <c r="HD119" s="80">
        <f t="shared" ref="HD119" si="1526">HD120+HD123</f>
        <v>0</v>
      </c>
      <c r="HE119" s="80">
        <f t="shared" ref="HE119" si="1527">HE120+HE123</f>
        <v>0</v>
      </c>
      <c r="HF119" s="80">
        <f t="shared" ref="HF119" si="1528">HF120+HF123</f>
        <v>0</v>
      </c>
      <c r="HG119" s="80">
        <f t="shared" ref="HG119" si="1529">HG120+HG123</f>
        <v>0</v>
      </c>
      <c r="HH119" s="80">
        <f t="shared" ref="HH119" si="1530">HH120+HH123</f>
        <v>0</v>
      </c>
      <c r="HI119" s="80">
        <f t="shared" ref="HI119" si="1531">HI120+HI123</f>
        <v>0</v>
      </c>
      <c r="HJ119" s="80">
        <f t="shared" ref="HJ119" si="1532">HJ120+HJ123</f>
        <v>0</v>
      </c>
      <c r="HK119" s="80">
        <f t="shared" ref="HK119" si="1533">HK120+HK123</f>
        <v>0</v>
      </c>
      <c r="HL119" s="80">
        <f t="shared" ref="HL119" si="1534">HL120+HL123</f>
        <v>0</v>
      </c>
      <c r="HM119" s="80">
        <f t="shared" ref="HM119" si="1535">HM120+HM123</f>
        <v>0</v>
      </c>
      <c r="HN119" s="80">
        <f t="shared" ref="HN119" si="1536">HN120+HN123</f>
        <v>0</v>
      </c>
      <c r="HO119" s="80">
        <f t="shared" ref="HO119" si="1537">HO120+HO123</f>
        <v>0</v>
      </c>
      <c r="HP119" s="80">
        <f t="shared" ref="HP119" si="1538">HP120+HP123</f>
        <v>0</v>
      </c>
      <c r="HQ119" s="80">
        <f t="shared" ref="HQ119" si="1539">HQ120+HQ123</f>
        <v>0</v>
      </c>
      <c r="HR119" s="239">
        <f t="shared" ref="HR119" si="1540">HR120+HR123</f>
        <v>0</v>
      </c>
      <c r="HS119" s="248">
        <v>0</v>
      </c>
      <c r="HT119" s="208"/>
      <c r="HU119" s="208"/>
      <c r="HV119" s="208"/>
      <c r="HW119" s="208"/>
      <c r="HX119" s="208"/>
      <c r="HY119" s="208"/>
      <c r="HZ119" s="208"/>
      <c r="IA119" s="208"/>
      <c r="IB119" s="208"/>
      <c r="IC119" s="208"/>
      <c r="ID119" s="208"/>
      <c r="IE119" s="208"/>
      <c r="IF119" s="208"/>
      <c r="IG119" s="208"/>
      <c r="IH119" s="208"/>
      <c r="II119" s="208"/>
      <c r="IJ119" s="208"/>
      <c r="IK119" s="208"/>
      <c r="IL119" s="208"/>
      <c r="IM119" s="208"/>
      <c r="IN119" s="208"/>
      <c r="IO119" s="208"/>
      <c r="IP119" s="208"/>
      <c r="IQ119" s="208"/>
      <c r="IR119" s="208"/>
      <c r="IS119" s="208"/>
      <c r="IT119" s="208"/>
      <c r="IU119" s="208"/>
      <c r="IV119" s="208"/>
      <c r="IW119" s="208"/>
      <c r="IX119" s="208"/>
      <c r="IY119" s="208"/>
      <c r="IZ119" s="208"/>
      <c r="JA119" s="208"/>
      <c r="JB119" s="208"/>
      <c r="JC119" s="208"/>
      <c r="JD119" s="208"/>
      <c r="JE119" s="208"/>
      <c r="JF119" s="208"/>
      <c r="JG119" s="208"/>
      <c r="JH119" s="208"/>
      <c r="JI119" s="208"/>
      <c r="JJ119" s="208"/>
      <c r="JK119" s="208"/>
      <c r="JL119" s="208"/>
      <c r="JM119" s="208"/>
      <c r="JN119" s="208"/>
      <c r="JO119" s="208"/>
      <c r="JP119" s="208"/>
      <c r="JQ119" s="208"/>
      <c r="JR119" s="208"/>
      <c r="JS119" s="208"/>
      <c r="JT119" s="208"/>
      <c r="JU119" s="208"/>
      <c r="JV119" s="208"/>
      <c r="JW119" s="208"/>
      <c r="JX119" s="208"/>
      <c r="JY119" s="208"/>
      <c r="JZ119" s="208"/>
      <c r="KA119" s="208"/>
      <c r="KB119" s="208"/>
      <c r="KC119" s="208"/>
      <c r="KD119" s="208"/>
      <c r="KE119" s="208"/>
      <c r="KF119" s="208"/>
      <c r="KG119" s="208"/>
      <c r="KH119" s="208"/>
      <c r="KI119" s="208"/>
      <c r="KJ119" s="208"/>
      <c r="KK119" s="208"/>
      <c r="KL119" s="208"/>
      <c r="KM119" s="208"/>
      <c r="KN119" s="208"/>
      <c r="KO119" s="208"/>
      <c r="KP119" s="208"/>
      <c r="KQ119" s="208"/>
      <c r="KR119" s="208"/>
      <c r="KS119" s="208"/>
      <c r="KT119" s="208"/>
      <c r="KU119" s="208"/>
      <c r="KV119" s="208"/>
      <c r="KW119" s="208"/>
      <c r="KX119" s="208"/>
      <c r="KY119" s="208"/>
      <c r="KZ119" s="208"/>
      <c r="LA119" s="208"/>
      <c r="LB119" s="208"/>
      <c r="LC119" s="208"/>
      <c r="LD119" s="208"/>
      <c r="LE119" s="208"/>
      <c r="LF119" s="208"/>
      <c r="LG119" s="208"/>
      <c r="LH119" s="208"/>
      <c r="LI119" s="208"/>
      <c r="LJ119" s="208"/>
      <c r="LK119" s="208"/>
      <c r="LL119" s="208"/>
      <c r="LM119" s="208"/>
      <c r="LN119" s="208"/>
      <c r="LO119" s="208"/>
      <c r="LP119" s="208"/>
      <c r="LQ119" s="208"/>
      <c r="LR119" s="208"/>
      <c r="LS119" s="208"/>
      <c r="LT119" s="208"/>
      <c r="LU119" s="208"/>
      <c r="LV119" s="208"/>
      <c r="LW119" s="208"/>
      <c r="LX119" s="208"/>
      <c r="LY119" s="208"/>
      <c r="LZ119" s="208"/>
      <c r="MA119" s="208"/>
      <c r="MB119" s="208"/>
      <c r="MC119" s="208"/>
      <c r="MD119" s="208"/>
      <c r="ME119" s="208"/>
      <c r="MF119" s="208"/>
      <c r="MG119" s="208"/>
      <c r="MH119" s="208"/>
      <c r="MI119" s="208"/>
      <c r="MJ119" s="208"/>
      <c r="MK119" s="208"/>
      <c r="ML119" s="208"/>
      <c r="MM119" s="208"/>
      <c r="MN119" s="208"/>
      <c r="MO119" s="208"/>
      <c r="MP119" s="208"/>
      <c r="MQ119" s="208"/>
      <c r="MR119" s="208"/>
      <c r="MS119" s="208"/>
      <c r="MT119" s="208"/>
      <c r="MU119" s="208"/>
      <c r="MV119" s="208"/>
      <c r="MW119" s="208"/>
      <c r="MX119" s="208"/>
      <c r="MY119" s="208"/>
      <c r="MZ119" s="208"/>
      <c r="NA119" s="208"/>
      <c r="NB119" s="208"/>
      <c r="NC119" s="208"/>
      <c r="ND119" s="208"/>
      <c r="NE119" s="208"/>
      <c r="NF119" s="208"/>
      <c r="NG119" s="208"/>
      <c r="NH119" s="208"/>
      <c r="NI119" s="208"/>
      <c r="NJ119" s="208"/>
      <c r="NK119" s="208"/>
      <c r="NL119" s="208"/>
      <c r="NM119" s="208"/>
      <c r="NN119" s="208"/>
      <c r="NO119" s="208"/>
      <c r="NP119" s="208"/>
      <c r="NQ119" s="208"/>
      <c r="NR119" s="208"/>
      <c r="NS119" s="208"/>
      <c r="NT119" s="208"/>
      <c r="NU119" s="208"/>
      <c r="NV119" s="208"/>
      <c r="NW119" s="208"/>
      <c r="NX119" s="208"/>
      <c r="NY119" s="208"/>
      <c r="NZ119" s="208"/>
      <c r="OA119" s="208"/>
      <c r="OB119" s="208"/>
      <c r="OC119" s="208"/>
      <c r="OD119" s="208"/>
      <c r="OE119" s="208"/>
      <c r="OF119" s="208"/>
      <c r="OG119" s="208"/>
      <c r="OH119" s="208"/>
      <c r="OI119" s="208"/>
      <c r="OJ119" s="208"/>
      <c r="OK119" s="208"/>
      <c r="OL119" s="208"/>
      <c r="OM119" s="208"/>
      <c r="ON119" s="208"/>
      <c r="OO119" s="208"/>
      <c r="OP119" s="208"/>
      <c r="OQ119" s="208"/>
      <c r="OR119" s="208"/>
      <c r="OS119" s="208"/>
      <c r="OT119" s="208"/>
      <c r="OU119" s="208"/>
      <c r="OV119" s="208"/>
      <c r="OW119" s="208"/>
      <c r="OX119" s="208"/>
      <c r="OY119" s="208"/>
      <c r="OZ119" s="208"/>
      <c r="PA119" s="208"/>
      <c r="PB119" s="208"/>
      <c r="PC119" s="208"/>
      <c r="PD119" s="208"/>
      <c r="PE119" s="208"/>
      <c r="PF119" s="208"/>
      <c r="PG119" s="208"/>
      <c r="PH119" s="208"/>
      <c r="PI119" s="208"/>
      <c r="PJ119" s="208"/>
      <c r="PK119" s="208"/>
      <c r="PL119" s="208"/>
      <c r="PM119" s="208"/>
      <c r="PN119" s="208"/>
      <c r="PO119" s="208"/>
      <c r="PP119" s="208"/>
      <c r="PQ119" s="208"/>
      <c r="PR119" s="208"/>
      <c r="PS119" s="208"/>
      <c r="PT119" s="208"/>
      <c r="PU119" s="208"/>
      <c r="PV119" s="208"/>
      <c r="PW119" s="208"/>
      <c r="PX119" s="208"/>
      <c r="PY119" s="208"/>
      <c r="PZ119" s="208"/>
      <c r="QA119" s="208"/>
      <c r="QB119" s="208"/>
      <c r="QC119" s="208"/>
      <c r="QD119" s="208"/>
      <c r="QE119" s="208"/>
      <c r="QF119" s="208"/>
      <c r="QG119" s="208"/>
      <c r="QH119" s="208"/>
      <c r="QI119" s="208"/>
      <c r="QJ119" s="208"/>
      <c r="QK119" s="208"/>
      <c r="QL119" s="208"/>
      <c r="QM119" s="208"/>
      <c r="QN119" s="208"/>
      <c r="QO119" s="208"/>
      <c r="QP119" s="208"/>
      <c r="QQ119" s="208"/>
      <c r="QR119" s="208"/>
      <c r="QS119" s="208"/>
      <c r="QT119" s="208"/>
      <c r="QU119" s="208"/>
      <c r="QV119" s="208"/>
      <c r="QW119" s="208"/>
      <c r="QX119" s="208"/>
      <c r="QY119" s="208"/>
      <c r="QZ119" s="208"/>
      <c r="RA119" s="208"/>
      <c r="RB119" s="208"/>
      <c r="RC119" s="208"/>
      <c r="RD119" s="208"/>
      <c r="RE119" s="208"/>
      <c r="RF119" s="208"/>
      <c r="RG119" s="208"/>
      <c r="RH119" s="208"/>
      <c r="RI119" s="208"/>
      <c r="RJ119" s="208"/>
      <c r="RK119" s="208"/>
      <c r="RL119" s="208"/>
      <c r="RM119" s="208"/>
      <c r="RN119" s="208"/>
      <c r="RO119" s="208"/>
      <c r="RP119" s="208"/>
      <c r="RQ119" s="208"/>
      <c r="RR119" s="208"/>
      <c r="RS119" s="208"/>
      <c r="RT119" s="208"/>
      <c r="RU119" s="208"/>
      <c r="RV119" s="208"/>
      <c r="RW119" s="208"/>
      <c r="RX119" s="208"/>
      <c r="RY119" s="208"/>
      <c r="RZ119" s="208"/>
      <c r="SA119" s="208"/>
      <c r="SB119" s="208"/>
      <c r="SC119" s="208"/>
      <c r="SD119" s="208"/>
      <c r="SE119" s="208"/>
      <c r="SF119" s="208"/>
      <c r="SG119" s="208"/>
      <c r="SH119" s="208"/>
      <c r="SI119" s="208"/>
      <c r="SJ119" s="208"/>
      <c r="SK119" s="208"/>
      <c r="SL119" s="208"/>
      <c r="SM119" s="208"/>
      <c r="SN119" s="208"/>
      <c r="SO119" s="208"/>
      <c r="SP119" s="208"/>
      <c r="SQ119" s="208"/>
      <c r="SR119" s="208"/>
      <c r="SS119" s="208"/>
      <c r="ST119" s="208"/>
      <c r="SU119" s="208"/>
      <c r="SV119" s="208"/>
      <c r="SW119" s="208"/>
      <c r="SX119" s="208"/>
      <c r="SY119" s="208"/>
      <c r="SZ119" s="208"/>
      <c r="TA119" s="208"/>
      <c r="TB119" s="208"/>
      <c r="TC119" s="208"/>
      <c r="TD119" s="208"/>
      <c r="TE119" s="208"/>
      <c r="TF119" s="208"/>
      <c r="TG119" s="208"/>
      <c r="TH119" s="208"/>
      <c r="TI119" s="208"/>
      <c r="TJ119" s="208"/>
      <c r="TK119" s="208"/>
      <c r="TL119" s="208"/>
      <c r="TM119" s="208"/>
      <c r="TN119" s="208"/>
      <c r="TO119" s="208"/>
      <c r="TP119" s="208"/>
      <c r="TQ119" s="208"/>
      <c r="TR119" s="208"/>
      <c r="TS119" s="208"/>
      <c r="TT119" s="208"/>
      <c r="TU119" s="208"/>
      <c r="TV119" s="208"/>
      <c r="TW119" s="208"/>
      <c r="TX119" s="208"/>
      <c r="TY119" s="208"/>
      <c r="TZ119" s="208"/>
      <c r="UA119" s="208"/>
      <c r="UB119" s="208"/>
      <c r="UC119" s="208"/>
      <c r="UD119" s="208"/>
      <c r="UE119" s="208"/>
      <c r="UF119" s="208"/>
      <c r="UG119" s="208"/>
      <c r="UH119" s="208"/>
      <c r="UI119" s="208"/>
      <c r="UJ119" s="208"/>
      <c r="UK119" s="208"/>
      <c r="UL119" s="208"/>
      <c r="UM119" s="208"/>
      <c r="UN119" s="208"/>
      <c r="UO119" s="208"/>
      <c r="UP119" s="208"/>
      <c r="UQ119" s="208"/>
      <c r="UR119" s="208"/>
      <c r="US119" s="208"/>
      <c r="UT119" s="208"/>
      <c r="UU119" s="208"/>
      <c r="UV119" s="208"/>
      <c r="UW119" s="208"/>
      <c r="UX119" s="208"/>
      <c r="UY119" s="208"/>
      <c r="UZ119" s="208"/>
      <c r="VA119" s="208"/>
      <c r="VB119" s="208"/>
      <c r="VC119" s="208"/>
      <c r="VD119" s="208"/>
      <c r="VE119" s="208"/>
      <c r="VF119" s="208"/>
      <c r="VG119" s="208"/>
      <c r="VH119" s="208"/>
      <c r="VI119" s="208"/>
      <c r="VJ119" s="208"/>
      <c r="VK119" s="208"/>
      <c r="VL119" s="208"/>
      <c r="VM119" s="208"/>
      <c r="VN119" s="208"/>
      <c r="VO119" s="208"/>
      <c r="VP119" s="208"/>
      <c r="VQ119" s="208"/>
      <c r="VR119" s="208"/>
      <c r="VS119" s="208"/>
      <c r="VT119" s="208"/>
      <c r="VU119" s="208"/>
      <c r="VV119" s="208"/>
      <c r="VW119" s="208"/>
      <c r="VX119" s="208"/>
      <c r="VY119" s="208"/>
      <c r="VZ119" s="208"/>
      <c r="WA119" s="208"/>
      <c r="WB119" s="208"/>
      <c r="WC119" s="208"/>
      <c r="WD119" s="208"/>
      <c r="WE119" s="208"/>
      <c r="WF119" s="208"/>
      <c r="WG119" s="208"/>
      <c r="WH119" s="208"/>
      <c r="WI119" s="208"/>
      <c r="WJ119" s="208"/>
      <c r="WK119" s="208"/>
      <c r="WL119" s="208"/>
      <c r="WM119" s="208"/>
      <c r="WN119" s="208"/>
      <c r="WO119" s="208"/>
      <c r="WP119" s="208"/>
      <c r="WQ119" s="208"/>
      <c r="WR119" s="208"/>
      <c r="WS119" s="208"/>
      <c r="WT119" s="208"/>
      <c r="WU119" s="208"/>
      <c r="WV119" s="208"/>
      <c r="WW119" s="208"/>
      <c r="WX119" s="208"/>
      <c r="WY119" s="208"/>
      <c r="WZ119" s="208"/>
      <c r="XA119" s="208"/>
      <c r="XB119" s="208"/>
      <c r="XC119" s="208"/>
      <c r="XD119" s="208"/>
      <c r="XE119" s="208"/>
      <c r="XF119" s="208"/>
      <c r="XG119" s="208"/>
      <c r="XH119" s="208"/>
      <c r="XI119" s="208"/>
      <c r="XJ119" s="208"/>
      <c r="XK119" s="208"/>
      <c r="XL119" s="208"/>
      <c r="XM119" s="208"/>
      <c r="XN119" s="208"/>
      <c r="XO119" s="208"/>
      <c r="XP119" s="208"/>
      <c r="XQ119" s="208"/>
      <c r="XR119" s="208"/>
      <c r="XS119" s="208"/>
      <c r="XT119" s="208"/>
      <c r="XU119" s="208"/>
      <c r="XV119" s="208"/>
      <c r="XW119" s="208"/>
      <c r="XX119" s="208"/>
      <c r="XY119" s="208"/>
      <c r="XZ119" s="208"/>
      <c r="YA119" s="208"/>
      <c r="YB119" s="208"/>
      <c r="YC119" s="208"/>
      <c r="YD119" s="208"/>
      <c r="YE119" s="208"/>
      <c r="YF119" s="208"/>
      <c r="YG119" s="208"/>
      <c r="YH119" s="208"/>
      <c r="YI119" s="208"/>
      <c r="YJ119" s="208"/>
      <c r="YK119" s="208"/>
      <c r="YL119" s="208"/>
      <c r="YM119" s="208"/>
      <c r="YN119" s="208"/>
      <c r="YO119" s="208"/>
      <c r="YP119" s="208"/>
      <c r="YQ119" s="208"/>
      <c r="YR119" s="208"/>
      <c r="YS119" s="208"/>
      <c r="YT119" s="208"/>
      <c r="YU119" s="208"/>
      <c r="YV119" s="208"/>
      <c r="YW119" s="208"/>
      <c r="YX119" s="208"/>
      <c r="YY119" s="208"/>
      <c r="YZ119" s="208"/>
      <c r="ZA119" s="208"/>
      <c r="ZB119" s="208"/>
      <c r="ZC119" s="208"/>
      <c r="ZD119" s="208"/>
      <c r="ZE119" s="208"/>
      <c r="ZF119" s="208"/>
      <c r="ZG119" s="208"/>
      <c r="ZH119" s="208"/>
      <c r="ZI119" s="208"/>
      <c r="ZJ119" s="208"/>
      <c r="ZK119" s="208"/>
      <c r="ZL119" s="208"/>
      <c r="ZM119" s="208"/>
      <c r="ZN119" s="208"/>
      <c r="ZO119" s="208"/>
      <c r="ZP119" s="208"/>
      <c r="ZQ119" s="208"/>
      <c r="ZR119" s="208"/>
      <c r="ZS119" s="208"/>
      <c r="ZT119" s="208"/>
      <c r="ZU119" s="208"/>
      <c r="ZV119" s="208"/>
      <c r="ZW119" s="208"/>
      <c r="ZX119" s="208"/>
      <c r="ZY119" s="208"/>
      <c r="ZZ119" s="208"/>
      <c r="AAA119" s="208"/>
      <c r="AAB119" s="208"/>
      <c r="AAC119" s="197"/>
    </row>
    <row r="120" spans="1:705" s="87" customFormat="1" ht="15" hidden="1" outlineLevel="1" x14ac:dyDescent="0.25">
      <c r="A120" s="85"/>
      <c r="B120" s="85"/>
      <c r="C120" s="102"/>
      <c r="D120" s="102"/>
      <c r="E120" s="86"/>
      <c r="F120" s="88"/>
      <c r="G120" s="88"/>
      <c r="H120" s="86"/>
      <c r="I120" s="87" t="s">
        <v>407</v>
      </c>
      <c r="J120" s="88"/>
      <c r="K120" s="85"/>
      <c r="L120" s="88"/>
      <c r="M120" s="85">
        <f>SUM(M121:M122)</f>
        <v>0</v>
      </c>
      <c r="N120" s="85">
        <f t="shared" ref="N120:BY120" si="1541">SUM(N121:N122)</f>
        <v>0</v>
      </c>
      <c r="O120" s="85">
        <f t="shared" si="1541"/>
        <v>0</v>
      </c>
      <c r="P120" s="85">
        <f t="shared" si="1541"/>
        <v>0</v>
      </c>
      <c r="Q120" s="85">
        <f t="shared" si="1541"/>
        <v>0</v>
      </c>
      <c r="R120" s="85">
        <f t="shared" si="1541"/>
        <v>0</v>
      </c>
      <c r="S120" s="85">
        <f t="shared" si="1541"/>
        <v>0</v>
      </c>
      <c r="T120" s="85">
        <f t="shared" si="1541"/>
        <v>0</v>
      </c>
      <c r="U120" s="85">
        <f t="shared" si="1541"/>
        <v>0</v>
      </c>
      <c r="V120" s="85">
        <f t="shared" si="1541"/>
        <v>0</v>
      </c>
      <c r="W120" s="85">
        <f t="shared" si="1541"/>
        <v>0</v>
      </c>
      <c r="X120" s="85">
        <f t="shared" si="1541"/>
        <v>0</v>
      </c>
      <c r="Y120" s="85">
        <f t="shared" si="1541"/>
        <v>0</v>
      </c>
      <c r="Z120" s="85">
        <f t="shared" si="1541"/>
        <v>0</v>
      </c>
      <c r="AA120" s="85">
        <f t="shared" si="1541"/>
        <v>0</v>
      </c>
      <c r="AB120" s="85">
        <f t="shared" si="1541"/>
        <v>0</v>
      </c>
      <c r="AC120" s="85">
        <f t="shared" si="1541"/>
        <v>0</v>
      </c>
      <c r="AD120" s="85">
        <f t="shared" si="1541"/>
        <v>0</v>
      </c>
      <c r="AE120" s="85">
        <f t="shared" si="1541"/>
        <v>0</v>
      </c>
      <c r="AF120" s="85">
        <f t="shared" si="1541"/>
        <v>0</v>
      </c>
      <c r="AG120" s="85">
        <f t="shared" si="1541"/>
        <v>0</v>
      </c>
      <c r="AH120" s="85">
        <f t="shared" si="1541"/>
        <v>0</v>
      </c>
      <c r="AI120" s="85">
        <f t="shared" si="1541"/>
        <v>0</v>
      </c>
      <c r="AJ120" s="85">
        <f t="shared" si="1541"/>
        <v>0</v>
      </c>
      <c r="AK120" s="85">
        <f t="shared" si="1541"/>
        <v>0</v>
      </c>
      <c r="AL120" s="85">
        <f t="shared" si="1541"/>
        <v>0</v>
      </c>
      <c r="AM120" s="85">
        <f t="shared" si="1541"/>
        <v>0</v>
      </c>
      <c r="AN120" s="85">
        <f t="shared" si="1541"/>
        <v>0</v>
      </c>
      <c r="AO120" s="85">
        <f t="shared" si="1541"/>
        <v>0</v>
      </c>
      <c r="AP120" s="85">
        <f t="shared" si="1541"/>
        <v>0</v>
      </c>
      <c r="AQ120" s="85">
        <f t="shared" si="1541"/>
        <v>0</v>
      </c>
      <c r="AR120" s="85">
        <f t="shared" si="1541"/>
        <v>0</v>
      </c>
      <c r="AS120" s="85">
        <f t="shared" si="1541"/>
        <v>0</v>
      </c>
      <c r="AT120" s="85">
        <f t="shared" si="1541"/>
        <v>0</v>
      </c>
      <c r="AU120" s="85">
        <f t="shared" si="1541"/>
        <v>0</v>
      </c>
      <c r="AV120" s="85">
        <f t="shared" si="1541"/>
        <v>0</v>
      </c>
      <c r="AW120" s="85">
        <f t="shared" si="1541"/>
        <v>0</v>
      </c>
      <c r="AX120" s="85">
        <f t="shared" si="1541"/>
        <v>0</v>
      </c>
      <c r="AY120" s="85">
        <f t="shared" si="1541"/>
        <v>0</v>
      </c>
      <c r="AZ120" s="85">
        <f t="shared" si="1541"/>
        <v>0</v>
      </c>
      <c r="BA120" s="85">
        <f t="shared" si="1541"/>
        <v>0</v>
      </c>
      <c r="BB120" s="85">
        <f t="shared" si="1541"/>
        <v>0</v>
      </c>
      <c r="BC120" s="85">
        <f t="shared" si="1541"/>
        <v>0</v>
      </c>
      <c r="BD120" s="85">
        <f t="shared" si="1541"/>
        <v>0</v>
      </c>
      <c r="BE120" s="85">
        <f t="shared" si="1541"/>
        <v>0</v>
      </c>
      <c r="BF120" s="85">
        <f t="shared" si="1541"/>
        <v>0</v>
      </c>
      <c r="BG120" s="85">
        <f t="shared" si="1541"/>
        <v>0</v>
      </c>
      <c r="BH120" s="85">
        <f t="shared" si="1541"/>
        <v>0</v>
      </c>
      <c r="BI120" s="85">
        <f t="shared" si="1541"/>
        <v>0</v>
      </c>
      <c r="BJ120" s="85">
        <f t="shared" si="1541"/>
        <v>0</v>
      </c>
      <c r="BK120" s="85">
        <f t="shared" si="1541"/>
        <v>0</v>
      </c>
      <c r="BL120" s="85">
        <f t="shared" si="1541"/>
        <v>0</v>
      </c>
      <c r="BM120" s="85">
        <f t="shared" si="1541"/>
        <v>0</v>
      </c>
      <c r="BN120" s="85">
        <f t="shared" si="1541"/>
        <v>0</v>
      </c>
      <c r="BO120" s="85">
        <f t="shared" si="1541"/>
        <v>0</v>
      </c>
      <c r="BP120" s="85">
        <f t="shared" si="1541"/>
        <v>0</v>
      </c>
      <c r="BQ120" s="85">
        <f t="shared" si="1541"/>
        <v>0</v>
      </c>
      <c r="BR120" s="85">
        <f t="shared" si="1541"/>
        <v>0</v>
      </c>
      <c r="BS120" s="85">
        <f t="shared" si="1541"/>
        <v>0</v>
      </c>
      <c r="BT120" s="85">
        <f t="shared" si="1541"/>
        <v>0</v>
      </c>
      <c r="BU120" s="85">
        <f t="shared" si="1541"/>
        <v>0</v>
      </c>
      <c r="BV120" s="85">
        <f t="shared" si="1541"/>
        <v>0</v>
      </c>
      <c r="BW120" s="85">
        <f t="shared" si="1541"/>
        <v>0</v>
      </c>
      <c r="BX120" s="85">
        <f t="shared" si="1541"/>
        <v>0</v>
      </c>
      <c r="BY120" s="85">
        <f t="shared" si="1541"/>
        <v>0</v>
      </c>
      <c r="BZ120" s="85">
        <f t="shared" ref="BZ120:EK120" si="1542">SUM(BZ121:BZ122)</f>
        <v>0</v>
      </c>
      <c r="CA120" s="85">
        <f t="shared" si="1542"/>
        <v>0</v>
      </c>
      <c r="CB120" s="85">
        <f t="shared" si="1542"/>
        <v>0</v>
      </c>
      <c r="CC120" s="85">
        <f t="shared" si="1542"/>
        <v>0</v>
      </c>
      <c r="CD120" s="85">
        <f t="shared" si="1542"/>
        <v>0</v>
      </c>
      <c r="CE120" s="85">
        <f t="shared" si="1542"/>
        <v>0</v>
      </c>
      <c r="CF120" s="85">
        <f t="shared" si="1542"/>
        <v>0</v>
      </c>
      <c r="CG120" s="85">
        <f t="shared" si="1542"/>
        <v>0</v>
      </c>
      <c r="CH120" s="85">
        <f t="shared" si="1542"/>
        <v>0</v>
      </c>
      <c r="CI120" s="85">
        <f t="shared" si="1542"/>
        <v>0</v>
      </c>
      <c r="CJ120" s="85">
        <f t="shared" si="1542"/>
        <v>0</v>
      </c>
      <c r="CK120" s="85">
        <f t="shared" si="1542"/>
        <v>0</v>
      </c>
      <c r="CL120" s="85">
        <f t="shared" si="1542"/>
        <v>0</v>
      </c>
      <c r="CM120" s="85">
        <f t="shared" si="1542"/>
        <v>0</v>
      </c>
      <c r="CN120" s="85">
        <f t="shared" si="1542"/>
        <v>0</v>
      </c>
      <c r="CO120" s="85">
        <f t="shared" si="1542"/>
        <v>0</v>
      </c>
      <c r="CP120" s="85">
        <f t="shared" si="1542"/>
        <v>0</v>
      </c>
      <c r="CQ120" s="85">
        <f t="shared" si="1542"/>
        <v>0</v>
      </c>
      <c r="CR120" s="85">
        <f t="shared" si="1542"/>
        <v>0</v>
      </c>
      <c r="CS120" s="85">
        <f t="shared" si="1542"/>
        <v>0</v>
      </c>
      <c r="CT120" s="85">
        <f t="shared" si="1542"/>
        <v>0</v>
      </c>
      <c r="CU120" s="85">
        <f t="shared" si="1542"/>
        <v>0</v>
      </c>
      <c r="CV120" s="85">
        <f t="shared" si="1542"/>
        <v>0</v>
      </c>
      <c r="CW120" s="85">
        <f t="shared" si="1542"/>
        <v>0</v>
      </c>
      <c r="CX120" s="85">
        <f t="shared" si="1542"/>
        <v>0</v>
      </c>
      <c r="CY120" s="85">
        <f t="shared" si="1542"/>
        <v>0</v>
      </c>
      <c r="CZ120" s="85">
        <f t="shared" si="1542"/>
        <v>0</v>
      </c>
      <c r="DA120" s="85">
        <f t="shared" si="1542"/>
        <v>0</v>
      </c>
      <c r="DB120" s="85">
        <f t="shared" si="1542"/>
        <v>0</v>
      </c>
      <c r="DC120" s="85">
        <f t="shared" si="1542"/>
        <v>0</v>
      </c>
      <c r="DD120" s="85">
        <f t="shared" si="1542"/>
        <v>0</v>
      </c>
      <c r="DE120" s="85">
        <f t="shared" si="1542"/>
        <v>0</v>
      </c>
      <c r="DF120" s="85">
        <f t="shared" si="1542"/>
        <v>0</v>
      </c>
      <c r="DG120" s="85">
        <f t="shared" si="1542"/>
        <v>0</v>
      </c>
      <c r="DH120" s="85">
        <f t="shared" si="1542"/>
        <v>0</v>
      </c>
      <c r="DI120" s="85">
        <f t="shared" si="1542"/>
        <v>0</v>
      </c>
      <c r="DJ120" s="85">
        <f t="shared" si="1542"/>
        <v>0</v>
      </c>
      <c r="DK120" s="85">
        <f t="shared" si="1542"/>
        <v>0</v>
      </c>
      <c r="DL120" s="85">
        <f t="shared" si="1542"/>
        <v>0</v>
      </c>
      <c r="DM120" s="85">
        <f t="shared" si="1542"/>
        <v>0</v>
      </c>
      <c r="DN120" s="85">
        <f t="shared" si="1542"/>
        <v>0</v>
      </c>
      <c r="DO120" s="85">
        <f t="shared" si="1542"/>
        <v>0</v>
      </c>
      <c r="DP120" s="85">
        <f t="shared" si="1542"/>
        <v>0</v>
      </c>
      <c r="DQ120" s="85">
        <f t="shared" si="1542"/>
        <v>0</v>
      </c>
      <c r="DR120" s="85">
        <f t="shared" si="1542"/>
        <v>0</v>
      </c>
      <c r="DS120" s="85">
        <f t="shared" si="1542"/>
        <v>0</v>
      </c>
      <c r="DT120" s="85">
        <f t="shared" si="1542"/>
        <v>0</v>
      </c>
      <c r="DU120" s="85">
        <f t="shared" si="1542"/>
        <v>0</v>
      </c>
      <c r="DV120" s="85">
        <f t="shared" si="1542"/>
        <v>0</v>
      </c>
      <c r="DW120" s="85">
        <f t="shared" si="1542"/>
        <v>0</v>
      </c>
      <c r="DX120" s="85">
        <f t="shared" si="1542"/>
        <v>0</v>
      </c>
      <c r="DY120" s="85">
        <f t="shared" si="1542"/>
        <v>0</v>
      </c>
      <c r="DZ120" s="85">
        <f t="shared" si="1542"/>
        <v>0</v>
      </c>
      <c r="EA120" s="85">
        <f t="shared" si="1542"/>
        <v>0</v>
      </c>
      <c r="EB120" s="85">
        <f t="shared" si="1542"/>
        <v>0</v>
      </c>
      <c r="EC120" s="85">
        <f t="shared" si="1542"/>
        <v>0</v>
      </c>
      <c r="ED120" s="85">
        <f t="shared" si="1542"/>
        <v>0</v>
      </c>
      <c r="EE120" s="85">
        <f t="shared" si="1542"/>
        <v>0</v>
      </c>
      <c r="EF120" s="85">
        <f t="shared" si="1542"/>
        <v>0</v>
      </c>
      <c r="EG120" s="85">
        <f t="shared" si="1542"/>
        <v>0</v>
      </c>
      <c r="EH120" s="85">
        <f t="shared" si="1542"/>
        <v>0</v>
      </c>
      <c r="EI120" s="85">
        <f t="shared" si="1542"/>
        <v>0</v>
      </c>
      <c r="EJ120" s="85">
        <f t="shared" si="1542"/>
        <v>0</v>
      </c>
      <c r="EK120" s="85">
        <f t="shared" si="1542"/>
        <v>0</v>
      </c>
      <c r="EL120" s="85">
        <f t="shared" ref="EL120:EX120" si="1543">SUM(EL121:EL122)</f>
        <v>0</v>
      </c>
      <c r="EM120" s="85">
        <f t="shared" si="1543"/>
        <v>0</v>
      </c>
      <c r="EN120" s="85">
        <f t="shared" si="1543"/>
        <v>0</v>
      </c>
      <c r="EO120" s="85">
        <f t="shared" si="1543"/>
        <v>0</v>
      </c>
      <c r="EP120" s="85">
        <f t="shared" si="1543"/>
        <v>0</v>
      </c>
      <c r="EQ120" s="85">
        <f t="shared" si="1543"/>
        <v>0</v>
      </c>
      <c r="ER120" s="85">
        <f t="shared" si="1543"/>
        <v>0</v>
      </c>
      <c r="ES120" s="85">
        <f t="shared" si="1543"/>
        <v>0</v>
      </c>
      <c r="ET120" s="85">
        <f t="shared" si="1543"/>
        <v>0</v>
      </c>
      <c r="EU120" s="85">
        <f t="shared" si="1543"/>
        <v>0</v>
      </c>
      <c r="EV120" s="85">
        <f t="shared" si="1543"/>
        <v>0</v>
      </c>
      <c r="EW120" s="85">
        <f t="shared" si="1543"/>
        <v>0</v>
      </c>
      <c r="EX120" s="85">
        <f t="shared" si="1543"/>
        <v>0</v>
      </c>
      <c r="EY120" s="85">
        <f t="shared" ref="EY120" si="1544">SUM(EY121:EY122)</f>
        <v>0</v>
      </c>
      <c r="EZ120" s="85">
        <f t="shared" ref="EZ120" si="1545">SUM(EZ121:EZ122)</f>
        <v>0</v>
      </c>
      <c r="FA120" s="85">
        <f t="shared" ref="FA120" si="1546">SUM(FA121:FA122)</f>
        <v>0</v>
      </c>
      <c r="FB120" s="85">
        <f t="shared" ref="FB120" si="1547">SUM(FB121:FB122)</f>
        <v>0</v>
      </c>
      <c r="FC120" s="85">
        <f t="shared" ref="FC120" si="1548">SUM(FC121:FC122)</f>
        <v>0</v>
      </c>
      <c r="FD120" s="85">
        <f t="shared" ref="FD120" si="1549">SUM(FD121:FD122)</f>
        <v>0</v>
      </c>
      <c r="FE120" s="85">
        <f t="shared" ref="FE120" si="1550">SUM(FE121:FE122)</f>
        <v>0</v>
      </c>
      <c r="FF120" s="85">
        <f t="shared" ref="FF120" si="1551">SUM(FF121:FF122)</f>
        <v>0</v>
      </c>
      <c r="FG120" s="85">
        <f t="shared" ref="FG120" si="1552">SUM(FG121:FG122)</f>
        <v>0</v>
      </c>
      <c r="FH120" s="85">
        <f t="shared" ref="FH120" si="1553">SUM(FH121:FH122)</f>
        <v>0</v>
      </c>
      <c r="FI120" s="85">
        <f t="shared" ref="FI120" si="1554">SUM(FI121:FI122)</f>
        <v>0</v>
      </c>
      <c r="FJ120" s="85">
        <f t="shared" ref="FJ120" si="1555">SUM(FJ121:FJ122)</f>
        <v>0</v>
      </c>
      <c r="FK120" s="85">
        <f t="shared" ref="FK120" si="1556">SUM(FK121:FK122)</f>
        <v>0</v>
      </c>
      <c r="FL120" s="85">
        <f t="shared" ref="FL120" si="1557">SUM(FL121:FL122)</f>
        <v>0</v>
      </c>
      <c r="FM120" s="85">
        <f t="shared" ref="FM120" si="1558">SUM(FM121:FM122)</f>
        <v>0</v>
      </c>
      <c r="FN120" s="85">
        <f t="shared" ref="FN120" si="1559">SUM(FN121:FN122)</f>
        <v>0</v>
      </c>
      <c r="FO120" s="85">
        <f t="shared" ref="FO120" si="1560">SUM(FO121:FO122)</f>
        <v>0</v>
      </c>
      <c r="FP120" s="85">
        <f t="shared" ref="FP120" si="1561">SUM(FP121:FP122)</f>
        <v>0</v>
      </c>
      <c r="FQ120" s="85">
        <f t="shared" ref="FQ120" si="1562">SUM(FQ121:FQ122)</f>
        <v>0</v>
      </c>
      <c r="FR120" s="85">
        <f t="shared" ref="FR120" si="1563">SUM(FR121:FR122)</f>
        <v>0</v>
      </c>
      <c r="FS120" s="85">
        <f t="shared" ref="FS120" si="1564">SUM(FS121:FS122)</f>
        <v>0</v>
      </c>
      <c r="FT120" s="85">
        <f t="shared" ref="FT120" si="1565">SUM(FT121:FT122)</f>
        <v>0</v>
      </c>
      <c r="FU120" s="85">
        <f t="shared" ref="FU120" si="1566">SUM(FU121:FU122)</f>
        <v>0</v>
      </c>
      <c r="FV120" s="85">
        <f t="shared" ref="FV120" si="1567">SUM(FV121:FV122)</f>
        <v>0</v>
      </c>
      <c r="FW120" s="85">
        <f t="shared" ref="FW120" si="1568">SUM(FW121:FW122)</f>
        <v>0</v>
      </c>
      <c r="FX120" s="85">
        <f t="shared" ref="FX120" si="1569">SUM(FX121:FX122)</f>
        <v>0</v>
      </c>
      <c r="FY120" s="85">
        <f t="shared" ref="FY120" si="1570">SUM(FY121:FY122)</f>
        <v>0</v>
      </c>
      <c r="FZ120" s="85">
        <f t="shared" ref="FZ120" si="1571">SUM(FZ121:FZ122)</f>
        <v>0</v>
      </c>
      <c r="GA120" s="85">
        <f t="shared" ref="GA120" si="1572">SUM(GA121:GA122)</f>
        <v>0</v>
      </c>
      <c r="GB120" s="85">
        <f t="shared" ref="GB120" si="1573">SUM(GB121:GB122)</f>
        <v>0</v>
      </c>
      <c r="GC120" s="85">
        <f t="shared" ref="GC120" si="1574">SUM(GC121:GC122)</f>
        <v>0</v>
      </c>
      <c r="GD120" s="85">
        <f t="shared" ref="GD120" si="1575">SUM(GD121:GD122)</f>
        <v>0</v>
      </c>
      <c r="GE120" s="85">
        <f t="shared" ref="GE120" si="1576">SUM(GE121:GE122)</f>
        <v>0</v>
      </c>
      <c r="GF120" s="85">
        <f t="shared" ref="GF120" si="1577">SUM(GF121:GF122)</f>
        <v>0</v>
      </c>
      <c r="GG120" s="85">
        <f t="shared" ref="GG120:GH120" si="1578">SUM(GG121:GG122)</f>
        <v>0</v>
      </c>
      <c r="GH120" s="85">
        <f t="shared" si="1578"/>
        <v>0</v>
      </c>
      <c r="GI120" s="85">
        <f t="shared" ref="GI120" si="1579">SUM(GI121:GI122)</f>
        <v>0</v>
      </c>
      <c r="GJ120" s="85">
        <f t="shared" ref="GJ120" si="1580">SUM(GJ121:GJ122)</f>
        <v>0</v>
      </c>
      <c r="GK120" s="85">
        <f t="shared" ref="GK120" si="1581">SUM(GK121:GK122)</f>
        <v>0</v>
      </c>
      <c r="GL120" s="85">
        <f t="shared" ref="GL120" si="1582">SUM(GL121:GL122)</f>
        <v>0</v>
      </c>
      <c r="GM120" s="85">
        <f t="shared" ref="GM120" si="1583">SUM(GM121:GM122)</f>
        <v>0</v>
      </c>
      <c r="GN120" s="85">
        <f t="shared" ref="GN120" si="1584">SUM(GN121:GN122)</f>
        <v>0</v>
      </c>
      <c r="GO120" s="85">
        <f t="shared" ref="GO120" si="1585">SUM(GO121:GO122)</f>
        <v>0</v>
      </c>
      <c r="GP120" s="85">
        <f t="shared" ref="GP120" si="1586">SUM(GP121:GP122)</f>
        <v>0</v>
      </c>
      <c r="GQ120" s="85">
        <f t="shared" ref="GQ120" si="1587">SUM(GQ121:GQ122)</f>
        <v>0</v>
      </c>
      <c r="GR120" s="85">
        <f t="shared" ref="GR120" si="1588">SUM(GR121:GR122)</f>
        <v>0</v>
      </c>
      <c r="GS120" s="85">
        <f t="shared" ref="GS120" si="1589">SUM(GS121:GS122)</f>
        <v>0</v>
      </c>
      <c r="GT120" s="85">
        <f t="shared" ref="GT120" si="1590">SUM(GT121:GT122)</f>
        <v>0</v>
      </c>
      <c r="GU120" s="85">
        <f t="shared" ref="GU120" si="1591">SUM(GU121:GU122)</f>
        <v>0</v>
      </c>
      <c r="GV120" s="85">
        <f t="shared" ref="GV120" si="1592">SUM(GV121:GV122)</f>
        <v>0</v>
      </c>
      <c r="GW120" s="85">
        <f t="shared" ref="GW120" si="1593">SUM(GW121:GW122)</f>
        <v>0</v>
      </c>
      <c r="GX120" s="85">
        <f t="shared" ref="GX120" si="1594">SUM(GX121:GX122)</f>
        <v>0</v>
      </c>
      <c r="GY120" s="85">
        <f t="shared" ref="GY120" si="1595">SUM(GY121:GY122)</f>
        <v>0</v>
      </c>
      <c r="GZ120" s="85">
        <f t="shared" ref="GZ120" si="1596">SUM(GZ121:GZ122)</f>
        <v>0</v>
      </c>
      <c r="HA120" s="85">
        <f t="shared" ref="HA120" si="1597">SUM(HA121:HA122)</f>
        <v>0</v>
      </c>
      <c r="HB120" s="85">
        <f t="shared" ref="HB120" si="1598">SUM(HB121:HB122)</f>
        <v>0</v>
      </c>
      <c r="HC120" s="85">
        <f t="shared" ref="HC120" si="1599">SUM(HC121:HC122)</f>
        <v>0</v>
      </c>
      <c r="HD120" s="85">
        <f t="shared" ref="HD120" si="1600">SUM(HD121:HD122)</f>
        <v>0</v>
      </c>
      <c r="HE120" s="85">
        <f t="shared" ref="HE120" si="1601">SUM(HE121:HE122)</f>
        <v>0</v>
      </c>
      <c r="HF120" s="85">
        <f t="shared" ref="HF120" si="1602">SUM(HF121:HF122)</f>
        <v>0</v>
      </c>
      <c r="HG120" s="85">
        <f t="shared" ref="HG120" si="1603">SUM(HG121:HG122)</f>
        <v>0</v>
      </c>
      <c r="HH120" s="85">
        <f t="shared" ref="HH120" si="1604">SUM(HH121:HH122)</f>
        <v>0</v>
      </c>
      <c r="HI120" s="85">
        <f t="shared" ref="HI120" si="1605">SUM(HI121:HI122)</f>
        <v>0</v>
      </c>
      <c r="HJ120" s="85">
        <f t="shared" ref="HJ120" si="1606">SUM(HJ121:HJ122)</f>
        <v>0</v>
      </c>
      <c r="HK120" s="85">
        <f t="shared" ref="HK120" si="1607">SUM(HK121:HK122)</f>
        <v>0</v>
      </c>
      <c r="HL120" s="85">
        <f t="shared" ref="HL120" si="1608">SUM(HL121:HL122)</f>
        <v>0</v>
      </c>
      <c r="HM120" s="85">
        <f t="shared" ref="HM120" si="1609">SUM(HM121:HM122)</f>
        <v>0</v>
      </c>
      <c r="HN120" s="85">
        <f t="shared" ref="HN120" si="1610">SUM(HN121:HN122)</f>
        <v>0</v>
      </c>
      <c r="HO120" s="85">
        <f t="shared" ref="HO120" si="1611">SUM(HO121:HO122)</f>
        <v>0</v>
      </c>
      <c r="HP120" s="85">
        <f t="shared" ref="HP120" si="1612">SUM(HP121:HP122)</f>
        <v>0</v>
      </c>
      <c r="HQ120" s="85">
        <f t="shared" ref="HQ120" si="1613">SUM(HQ121:HQ122)</f>
        <v>0</v>
      </c>
      <c r="HR120" s="187">
        <f t="shared" ref="HR120" si="1614">SUM(HR121:HR122)</f>
        <v>0</v>
      </c>
      <c r="HS120" s="249">
        <v>0</v>
      </c>
      <c r="HT120" s="207"/>
      <c r="HU120" s="207"/>
      <c r="HV120" s="207"/>
      <c r="HW120" s="207"/>
      <c r="HX120" s="207"/>
      <c r="HY120" s="207"/>
      <c r="HZ120" s="207"/>
      <c r="IA120" s="207"/>
      <c r="IB120" s="207"/>
      <c r="IC120" s="207"/>
      <c r="ID120" s="207"/>
      <c r="IE120" s="207"/>
      <c r="IF120" s="207"/>
      <c r="IG120" s="207"/>
      <c r="IH120" s="207"/>
      <c r="II120" s="207"/>
      <c r="IJ120" s="207"/>
      <c r="IK120" s="207"/>
      <c r="IL120" s="207"/>
      <c r="IM120" s="207"/>
      <c r="IN120" s="207"/>
      <c r="IO120" s="207"/>
      <c r="IP120" s="207"/>
      <c r="IQ120" s="207"/>
      <c r="IR120" s="207"/>
      <c r="IS120" s="207"/>
      <c r="IT120" s="207"/>
      <c r="IU120" s="207"/>
      <c r="IV120" s="207"/>
      <c r="IW120" s="207"/>
      <c r="IX120" s="207"/>
      <c r="IY120" s="207"/>
      <c r="IZ120" s="207"/>
      <c r="JA120" s="207"/>
      <c r="JB120" s="207"/>
      <c r="JC120" s="207"/>
      <c r="JD120" s="207"/>
      <c r="JE120" s="207"/>
      <c r="JF120" s="207"/>
      <c r="JG120" s="207"/>
      <c r="JH120" s="207"/>
      <c r="JI120" s="207"/>
      <c r="JJ120" s="207"/>
      <c r="JK120" s="207"/>
      <c r="JL120" s="207"/>
      <c r="JM120" s="207"/>
      <c r="JN120" s="207"/>
      <c r="JO120" s="207"/>
      <c r="JP120" s="207"/>
      <c r="JQ120" s="207"/>
      <c r="JR120" s="207"/>
      <c r="JS120" s="207"/>
      <c r="JT120" s="207"/>
      <c r="JU120" s="207"/>
      <c r="JV120" s="207"/>
      <c r="JW120" s="207"/>
      <c r="JX120" s="207"/>
      <c r="JY120" s="207"/>
      <c r="JZ120" s="207"/>
      <c r="KA120" s="207"/>
      <c r="KB120" s="207"/>
      <c r="KC120" s="207"/>
      <c r="KD120" s="207"/>
      <c r="KE120" s="207"/>
      <c r="KF120" s="207"/>
      <c r="KG120" s="207"/>
      <c r="KH120" s="207"/>
      <c r="KI120" s="207"/>
      <c r="KJ120" s="207"/>
      <c r="KK120" s="207"/>
      <c r="KL120" s="207"/>
      <c r="KM120" s="207"/>
      <c r="KN120" s="207"/>
      <c r="KO120" s="207"/>
      <c r="KP120" s="207"/>
      <c r="KQ120" s="207"/>
      <c r="KR120" s="207"/>
      <c r="KS120" s="207"/>
      <c r="KT120" s="207"/>
      <c r="KU120" s="207"/>
      <c r="KV120" s="207"/>
      <c r="KW120" s="207"/>
      <c r="KX120" s="207"/>
      <c r="KY120" s="207"/>
      <c r="KZ120" s="207"/>
      <c r="LA120" s="207"/>
      <c r="LB120" s="207"/>
      <c r="LC120" s="207"/>
      <c r="LD120" s="207"/>
      <c r="LE120" s="207"/>
      <c r="LF120" s="207"/>
      <c r="LG120" s="207"/>
      <c r="LH120" s="207"/>
      <c r="LI120" s="207"/>
      <c r="LJ120" s="207"/>
      <c r="LK120" s="207"/>
      <c r="LL120" s="207"/>
      <c r="LM120" s="207"/>
      <c r="LN120" s="207"/>
      <c r="LO120" s="207"/>
      <c r="LP120" s="207"/>
      <c r="LQ120" s="207"/>
      <c r="LR120" s="207"/>
      <c r="LS120" s="207"/>
      <c r="LT120" s="207"/>
      <c r="LU120" s="207"/>
      <c r="LV120" s="207"/>
      <c r="LW120" s="207"/>
      <c r="LX120" s="207"/>
      <c r="LY120" s="207"/>
      <c r="LZ120" s="207"/>
      <c r="MA120" s="207"/>
      <c r="MB120" s="207"/>
      <c r="MC120" s="207"/>
      <c r="MD120" s="207"/>
      <c r="ME120" s="207"/>
      <c r="MF120" s="207"/>
      <c r="MG120" s="207"/>
      <c r="MH120" s="207"/>
      <c r="MI120" s="207"/>
      <c r="MJ120" s="207"/>
      <c r="MK120" s="207"/>
      <c r="ML120" s="207"/>
      <c r="MM120" s="207"/>
      <c r="MN120" s="207"/>
      <c r="MO120" s="207"/>
      <c r="MP120" s="207"/>
      <c r="MQ120" s="207"/>
      <c r="MR120" s="207"/>
      <c r="MS120" s="207"/>
      <c r="MT120" s="207"/>
      <c r="MU120" s="207"/>
      <c r="MV120" s="207"/>
      <c r="MW120" s="207"/>
      <c r="MX120" s="207"/>
      <c r="MY120" s="207"/>
      <c r="MZ120" s="207"/>
      <c r="NA120" s="207"/>
      <c r="NB120" s="207"/>
      <c r="NC120" s="207"/>
      <c r="ND120" s="207"/>
      <c r="NE120" s="207"/>
      <c r="NF120" s="207"/>
      <c r="NG120" s="207"/>
      <c r="NH120" s="207"/>
      <c r="NI120" s="207"/>
      <c r="NJ120" s="207"/>
      <c r="NK120" s="207"/>
      <c r="NL120" s="207"/>
      <c r="NM120" s="207"/>
      <c r="NN120" s="207"/>
      <c r="NO120" s="207"/>
      <c r="NP120" s="207"/>
      <c r="NQ120" s="207"/>
      <c r="NR120" s="207"/>
      <c r="NS120" s="207"/>
      <c r="NT120" s="207"/>
      <c r="NU120" s="207"/>
      <c r="NV120" s="207"/>
      <c r="NW120" s="207"/>
      <c r="NX120" s="207"/>
      <c r="NY120" s="207"/>
      <c r="NZ120" s="207"/>
      <c r="OA120" s="207"/>
      <c r="OB120" s="207"/>
      <c r="OC120" s="207"/>
      <c r="OD120" s="207"/>
      <c r="OE120" s="207"/>
      <c r="OF120" s="207"/>
      <c r="OG120" s="207"/>
      <c r="OH120" s="207"/>
      <c r="OI120" s="207"/>
      <c r="OJ120" s="207"/>
      <c r="OK120" s="207"/>
      <c r="OL120" s="207"/>
      <c r="OM120" s="207"/>
      <c r="ON120" s="207"/>
      <c r="OO120" s="207"/>
      <c r="OP120" s="207"/>
      <c r="OQ120" s="207"/>
      <c r="OR120" s="207"/>
      <c r="OS120" s="207"/>
      <c r="OT120" s="207"/>
      <c r="OU120" s="207"/>
      <c r="OV120" s="207"/>
      <c r="OW120" s="207"/>
      <c r="OX120" s="207"/>
      <c r="OY120" s="207"/>
      <c r="OZ120" s="207"/>
      <c r="PA120" s="207"/>
      <c r="PB120" s="207"/>
      <c r="PC120" s="207"/>
      <c r="PD120" s="207"/>
      <c r="PE120" s="207"/>
      <c r="PF120" s="207"/>
      <c r="PG120" s="207"/>
      <c r="PH120" s="207"/>
      <c r="PI120" s="207"/>
      <c r="PJ120" s="207"/>
      <c r="PK120" s="207"/>
      <c r="PL120" s="207"/>
      <c r="PM120" s="207"/>
      <c r="PN120" s="207"/>
      <c r="PO120" s="207"/>
      <c r="PP120" s="207"/>
      <c r="PQ120" s="207"/>
      <c r="PR120" s="207"/>
      <c r="PS120" s="207"/>
      <c r="PT120" s="207"/>
      <c r="PU120" s="207"/>
      <c r="PV120" s="207"/>
      <c r="PW120" s="207"/>
      <c r="PX120" s="207"/>
      <c r="PY120" s="207"/>
      <c r="PZ120" s="207"/>
      <c r="QA120" s="207"/>
      <c r="QB120" s="207"/>
      <c r="QC120" s="207"/>
      <c r="QD120" s="207"/>
      <c r="QE120" s="207"/>
      <c r="QF120" s="207"/>
      <c r="QG120" s="207"/>
      <c r="QH120" s="207"/>
      <c r="QI120" s="207"/>
      <c r="QJ120" s="207"/>
      <c r="QK120" s="207"/>
      <c r="QL120" s="207"/>
      <c r="QM120" s="207"/>
      <c r="QN120" s="207"/>
      <c r="QO120" s="207"/>
      <c r="QP120" s="207"/>
      <c r="QQ120" s="207"/>
      <c r="QR120" s="207"/>
      <c r="QS120" s="207"/>
      <c r="QT120" s="207"/>
      <c r="QU120" s="207"/>
      <c r="QV120" s="207"/>
      <c r="QW120" s="207"/>
      <c r="QX120" s="207"/>
      <c r="QY120" s="207"/>
      <c r="QZ120" s="207"/>
      <c r="RA120" s="207"/>
      <c r="RB120" s="207"/>
      <c r="RC120" s="207"/>
      <c r="RD120" s="207"/>
      <c r="RE120" s="207"/>
      <c r="RF120" s="207"/>
      <c r="RG120" s="207"/>
      <c r="RH120" s="207"/>
      <c r="RI120" s="207"/>
      <c r="RJ120" s="207"/>
      <c r="RK120" s="207"/>
      <c r="RL120" s="207"/>
      <c r="RM120" s="207"/>
      <c r="RN120" s="207"/>
      <c r="RO120" s="207"/>
      <c r="RP120" s="207"/>
      <c r="RQ120" s="207"/>
      <c r="RR120" s="207"/>
      <c r="RS120" s="207"/>
      <c r="RT120" s="207"/>
      <c r="RU120" s="207"/>
      <c r="RV120" s="207"/>
      <c r="RW120" s="207"/>
      <c r="RX120" s="207"/>
      <c r="RY120" s="207"/>
      <c r="RZ120" s="207"/>
      <c r="SA120" s="207"/>
      <c r="SB120" s="207"/>
      <c r="SC120" s="207"/>
      <c r="SD120" s="207"/>
      <c r="SE120" s="207"/>
      <c r="SF120" s="207"/>
      <c r="SG120" s="207"/>
      <c r="SH120" s="207"/>
      <c r="SI120" s="207"/>
      <c r="SJ120" s="207"/>
      <c r="SK120" s="207"/>
      <c r="SL120" s="207"/>
      <c r="SM120" s="207"/>
      <c r="SN120" s="207"/>
      <c r="SO120" s="207"/>
      <c r="SP120" s="207"/>
      <c r="SQ120" s="207"/>
      <c r="SR120" s="207"/>
      <c r="SS120" s="207"/>
      <c r="ST120" s="207"/>
      <c r="SU120" s="207"/>
      <c r="SV120" s="207"/>
      <c r="SW120" s="207"/>
      <c r="SX120" s="207"/>
      <c r="SY120" s="207"/>
      <c r="SZ120" s="207"/>
      <c r="TA120" s="207"/>
      <c r="TB120" s="207"/>
      <c r="TC120" s="207"/>
      <c r="TD120" s="207"/>
      <c r="TE120" s="207"/>
      <c r="TF120" s="207"/>
      <c r="TG120" s="207"/>
      <c r="TH120" s="207"/>
      <c r="TI120" s="207"/>
      <c r="TJ120" s="207"/>
      <c r="TK120" s="207"/>
      <c r="TL120" s="207"/>
      <c r="TM120" s="207"/>
      <c r="TN120" s="207"/>
      <c r="TO120" s="207"/>
      <c r="TP120" s="207"/>
      <c r="TQ120" s="207"/>
      <c r="TR120" s="207"/>
      <c r="TS120" s="207"/>
      <c r="TT120" s="207"/>
      <c r="TU120" s="207"/>
      <c r="TV120" s="207"/>
      <c r="TW120" s="207"/>
      <c r="TX120" s="207"/>
      <c r="TY120" s="207"/>
      <c r="TZ120" s="207"/>
      <c r="UA120" s="207"/>
      <c r="UB120" s="207"/>
      <c r="UC120" s="207"/>
      <c r="UD120" s="207"/>
      <c r="UE120" s="207"/>
      <c r="UF120" s="207"/>
      <c r="UG120" s="207"/>
      <c r="UH120" s="207"/>
      <c r="UI120" s="207"/>
      <c r="UJ120" s="207"/>
      <c r="UK120" s="207"/>
      <c r="UL120" s="207"/>
      <c r="UM120" s="207"/>
      <c r="UN120" s="207"/>
      <c r="UO120" s="207"/>
      <c r="UP120" s="207"/>
      <c r="UQ120" s="207"/>
      <c r="UR120" s="207"/>
      <c r="US120" s="207"/>
      <c r="UT120" s="207"/>
      <c r="UU120" s="207"/>
      <c r="UV120" s="207"/>
      <c r="UW120" s="207"/>
      <c r="UX120" s="207"/>
      <c r="UY120" s="207"/>
      <c r="UZ120" s="207"/>
      <c r="VA120" s="207"/>
      <c r="VB120" s="207"/>
      <c r="VC120" s="207"/>
      <c r="VD120" s="207"/>
      <c r="VE120" s="207"/>
      <c r="VF120" s="207"/>
      <c r="VG120" s="207"/>
      <c r="VH120" s="207"/>
      <c r="VI120" s="207"/>
      <c r="VJ120" s="207"/>
      <c r="VK120" s="207"/>
      <c r="VL120" s="207"/>
      <c r="VM120" s="207"/>
      <c r="VN120" s="207"/>
      <c r="VO120" s="207"/>
      <c r="VP120" s="207"/>
      <c r="VQ120" s="207"/>
      <c r="VR120" s="207"/>
      <c r="VS120" s="207"/>
      <c r="VT120" s="207"/>
      <c r="VU120" s="207"/>
      <c r="VV120" s="207"/>
      <c r="VW120" s="207"/>
      <c r="VX120" s="207"/>
      <c r="VY120" s="207"/>
      <c r="VZ120" s="207"/>
      <c r="WA120" s="207"/>
      <c r="WB120" s="207"/>
      <c r="WC120" s="207"/>
      <c r="WD120" s="207"/>
      <c r="WE120" s="207"/>
      <c r="WF120" s="207"/>
      <c r="WG120" s="207"/>
      <c r="WH120" s="207"/>
      <c r="WI120" s="207"/>
      <c r="WJ120" s="207"/>
      <c r="WK120" s="207"/>
      <c r="WL120" s="207"/>
      <c r="WM120" s="207"/>
      <c r="WN120" s="207"/>
      <c r="WO120" s="207"/>
      <c r="WP120" s="207"/>
      <c r="WQ120" s="207"/>
      <c r="WR120" s="207"/>
      <c r="WS120" s="207"/>
      <c r="WT120" s="207"/>
      <c r="WU120" s="207"/>
      <c r="WV120" s="207"/>
      <c r="WW120" s="207"/>
      <c r="WX120" s="207"/>
      <c r="WY120" s="207"/>
      <c r="WZ120" s="207"/>
      <c r="XA120" s="207"/>
      <c r="XB120" s="207"/>
      <c r="XC120" s="207"/>
      <c r="XD120" s="207"/>
      <c r="XE120" s="207"/>
      <c r="XF120" s="207"/>
      <c r="XG120" s="207"/>
      <c r="XH120" s="207"/>
      <c r="XI120" s="207"/>
      <c r="XJ120" s="207"/>
      <c r="XK120" s="207"/>
      <c r="XL120" s="207"/>
      <c r="XM120" s="207"/>
      <c r="XN120" s="207"/>
      <c r="XO120" s="207"/>
      <c r="XP120" s="207"/>
      <c r="XQ120" s="207"/>
      <c r="XR120" s="207"/>
      <c r="XS120" s="207"/>
      <c r="XT120" s="207"/>
      <c r="XU120" s="207"/>
      <c r="XV120" s="207"/>
      <c r="XW120" s="207"/>
      <c r="XX120" s="207"/>
      <c r="XY120" s="207"/>
      <c r="XZ120" s="207"/>
      <c r="YA120" s="207"/>
      <c r="YB120" s="207"/>
      <c r="YC120" s="207"/>
      <c r="YD120" s="207"/>
      <c r="YE120" s="207"/>
      <c r="YF120" s="207"/>
      <c r="YG120" s="207"/>
      <c r="YH120" s="207"/>
      <c r="YI120" s="207"/>
      <c r="YJ120" s="207"/>
      <c r="YK120" s="207"/>
      <c r="YL120" s="207"/>
      <c r="YM120" s="207"/>
      <c r="YN120" s="207"/>
      <c r="YO120" s="207"/>
      <c r="YP120" s="207"/>
      <c r="YQ120" s="207"/>
      <c r="YR120" s="207"/>
      <c r="YS120" s="207"/>
      <c r="YT120" s="207"/>
      <c r="YU120" s="207"/>
      <c r="YV120" s="207"/>
      <c r="YW120" s="207"/>
      <c r="YX120" s="207"/>
      <c r="YY120" s="207"/>
      <c r="YZ120" s="207"/>
      <c r="ZA120" s="207"/>
      <c r="ZB120" s="207"/>
      <c r="ZC120" s="207"/>
      <c r="ZD120" s="207"/>
      <c r="ZE120" s="207"/>
      <c r="ZF120" s="207"/>
      <c r="ZG120" s="207"/>
      <c r="ZH120" s="207"/>
      <c r="ZI120" s="207"/>
      <c r="ZJ120" s="207"/>
      <c r="ZK120" s="207"/>
      <c r="ZL120" s="207"/>
      <c r="ZM120" s="207"/>
      <c r="ZN120" s="207"/>
      <c r="ZO120" s="207"/>
      <c r="ZP120" s="207"/>
      <c r="ZQ120" s="207"/>
      <c r="ZR120" s="207"/>
      <c r="ZS120" s="207"/>
      <c r="ZT120" s="207"/>
      <c r="ZU120" s="207"/>
      <c r="ZV120" s="207"/>
      <c r="ZW120" s="207"/>
      <c r="ZX120" s="207"/>
      <c r="ZY120" s="207"/>
      <c r="ZZ120" s="207"/>
      <c r="AAA120" s="207"/>
      <c r="AAB120" s="207"/>
      <c r="AAC120" s="198"/>
    </row>
    <row r="121" spans="1:705" ht="15" hidden="1" outlineLevel="1" x14ac:dyDescent="0.25">
      <c r="A121" s="82" t="s">
        <v>271</v>
      </c>
      <c r="B121" s="143" t="s">
        <v>317</v>
      </c>
      <c r="C121" s="137">
        <v>344.78</v>
      </c>
      <c r="D121" s="90" t="s">
        <v>324</v>
      </c>
      <c r="E121" s="130">
        <v>1179.26879381863</v>
      </c>
      <c r="F121" s="67">
        <v>1</v>
      </c>
      <c r="G121" s="67">
        <v>19</v>
      </c>
      <c r="H121" s="123"/>
      <c r="I121" s="84" t="s">
        <v>253</v>
      </c>
      <c r="J121" s="67" t="s">
        <v>279</v>
      </c>
      <c r="K121" s="82" t="s">
        <v>330</v>
      </c>
      <c r="L121" s="67" t="s">
        <v>331</v>
      </c>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174">
        <f t="shared" ref="EX121:EX122" si="1615">SUM(M124:EW124)</f>
        <v>0</v>
      </c>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181">
        <f t="shared" ref="GH121:GH122" si="1616">SUM(EY121:GG121)</f>
        <v>0</v>
      </c>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242">
        <f t="shared" ref="HR121:HR122" si="1617">SUM(GI121:HQ121)</f>
        <v>0</v>
      </c>
      <c r="HS121" s="247">
        <v>0</v>
      </c>
    </row>
    <row r="122" spans="1:705" ht="15" hidden="1" outlineLevel="1" x14ac:dyDescent="0.25">
      <c r="A122" s="82" t="s">
        <v>271</v>
      </c>
      <c r="B122" s="143" t="s">
        <v>317</v>
      </c>
      <c r="C122" s="137">
        <v>344.78</v>
      </c>
      <c r="D122" s="90" t="s">
        <v>324</v>
      </c>
      <c r="E122" s="130">
        <v>1179.26879381863</v>
      </c>
      <c r="F122" s="67">
        <v>1</v>
      </c>
      <c r="G122" s="67">
        <v>19</v>
      </c>
      <c r="H122" s="123"/>
      <c r="I122" s="84" t="s">
        <v>254</v>
      </c>
      <c r="J122" s="67" t="s">
        <v>279</v>
      </c>
      <c r="K122" s="82" t="s">
        <v>330</v>
      </c>
      <c r="L122" s="67" t="s">
        <v>331</v>
      </c>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174">
        <f t="shared" si="1615"/>
        <v>0</v>
      </c>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181">
        <f t="shared" si="1616"/>
        <v>0</v>
      </c>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242">
        <f t="shared" si="1617"/>
        <v>0</v>
      </c>
      <c r="HS122" s="247">
        <v>0</v>
      </c>
    </row>
    <row r="123" spans="1:705" s="87" customFormat="1" ht="15" hidden="1" outlineLevel="1" x14ac:dyDescent="0.25">
      <c r="A123" s="85"/>
      <c r="B123" s="85"/>
      <c r="C123" s="102"/>
      <c r="D123" s="102"/>
      <c r="E123" s="86"/>
      <c r="F123" s="88"/>
      <c r="G123" s="88"/>
      <c r="H123" s="86"/>
      <c r="I123" s="87" t="s">
        <v>9</v>
      </c>
      <c r="J123" s="88"/>
      <c r="K123" s="85"/>
      <c r="L123" s="88"/>
      <c r="M123" s="85">
        <f>SUM(M124:M130)</f>
        <v>0</v>
      </c>
      <c r="N123" s="85">
        <f t="shared" ref="N123:BY123" si="1618">SUM(N124:N130)</f>
        <v>0</v>
      </c>
      <c r="O123" s="85">
        <f t="shared" si="1618"/>
        <v>0</v>
      </c>
      <c r="P123" s="85">
        <f t="shared" si="1618"/>
        <v>0</v>
      </c>
      <c r="Q123" s="85">
        <f t="shared" si="1618"/>
        <v>0</v>
      </c>
      <c r="R123" s="85">
        <f t="shared" si="1618"/>
        <v>0</v>
      </c>
      <c r="S123" s="85">
        <f t="shared" si="1618"/>
        <v>0</v>
      </c>
      <c r="T123" s="85">
        <f t="shared" si="1618"/>
        <v>0</v>
      </c>
      <c r="U123" s="85">
        <f t="shared" si="1618"/>
        <v>0</v>
      </c>
      <c r="V123" s="85">
        <f t="shared" si="1618"/>
        <v>0</v>
      </c>
      <c r="W123" s="85">
        <f t="shared" si="1618"/>
        <v>0</v>
      </c>
      <c r="X123" s="85">
        <f t="shared" si="1618"/>
        <v>0</v>
      </c>
      <c r="Y123" s="85">
        <f t="shared" si="1618"/>
        <v>0</v>
      </c>
      <c r="Z123" s="85">
        <f t="shared" si="1618"/>
        <v>0</v>
      </c>
      <c r="AA123" s="85">
        <f t="shared" si="1618"/>
        <v>0</v>
      </c>
      <c r="AB123" s="85">
        <f t="shared" si="1618"/>
        <v>0</v>
      </c>
      <c r="AC123" s="85">
        <f t="shared" si="1618"/>
        <v>0</v>
      </c>
      <c r="AD123" s="85">
        <f t="shared" si="1618"/>
        <v>0</v>
      </c>
      <c r="AE123" s="85">
        <f t="shared" si="1618"/>
        <v>0</v>
      </c>
      <c r="AF123" s="85">
        <f t="shared" si="1618"/>
        <v>0</v>
      </c>
      <c r="AG123" s="85">
        <f t="shared" si="1618"/>
        <v>0</v>
      </c>
      <c r="AH123" s="85">
        <f t="shared" si="1618"/>
        <v>0</v>
      </c>
      <c r="AI123" s="85">
        <f t="shared" si="1618"/>
        <v>0</v>
      </c>
      <c r="AJ123" s="85">
        <f t="shared" si="1618"/>
        <v>0</v>
      </c>
      <c r="AK123" s="85">
        <f t="shared" si="1618"/>
        <v>0</v>
      </c>
      <c r="AL123" s="85">
        <f t="shared" si="1618"/>
        <v>0</v>
      </c>
      <c r="AM123" s="85">
        <f t="shared" si="1618"/>
        <v>0</v>
      </c>
      <c r="AN123" s="85">
        <f t="shared" si="1618"/>
        <v>0</v>
      </c>
      <c r="AO123" s="85">
        <f t="shared" si="1618"/>
        <v>0</v>
      </c>
      <c r="AP123" s="85">
        <f t="shared" si="1618"/>
        <v>0</v>
      </c>
      <c r="AQ123" s="85">
        <f t="shared" si="1618"/>
        <v>0</v>
      </c>
      <c r="AR123" s="85">
        <f t="shared" si="1618"/>
        <v>0</v>
      </c>
      <c r="AS123" s="85">
        <f t="shared" si="1618"/>
        <v>0</v>
      </c>
      <c r="AT123" s="85">
        <f t="shared" si="1618"/>
        <v>0</v>
      </c>
      <c r="AU123" s="85">
        <f t="shared" si="1618"/>
        <v>0</v>
      </c>
      <c r="AV123" s="85">
        <f t="shared" si="1618"/>
        <v>0</v>
      </c>
      <c r="AW123" s="85">
        <f t="shared" si="1618"/>
        <v>0</v>
      </c>
      <c r="AX123" s="85">
        <f t="shared" si="1618"/>
        <v>0</v>
      </c>
      <c r="AY123" s="85">
        <f t="shared" si="1618"/>
        <v>0</v>
      </c>
      <c r="AZ123" s="85">
        <f t="shared" si="1618"/>
        <v>0</v>
      </c>
      <c r="BA123" s="85">
        <f t="shared" si="1618"/>
        <v>0</v>
      </c>
      <c r="BB123" s="85">
        <f t="shared" si="1618"/>
        <v>0</v>
      </c>
      <c r="BC123" s="85">
        <f t="shared" si="1618"/>
        <v>0</v>
      </c>
      <c r="BD123" s="85">
        <f t="shared" si="1618"/>
        <v>0</v>
      </c>
      <c r="BE123" s="85">
        <f t="shared" si="1618"/>
        <v>0</v>
      </c>
      <c r="BF123" s="85">
        <f t="shared" si="1618"/>
        <v>0</v>
      </c>
      <c r="BG123" s="85">
        <f t="shared" si="1618"/>
        <v>0</v>
      </c>
      <c r="BH123" s="85">
        <f t="shared" si="1618"/>
        <v>0</v>
      </c>
      <c r="BI123" s="85">
        <f t="shared" si="1618"/>
        <v>0</v>
      </c>
      <c r="BJ123" s="85">
        <f t="shared" si="1618"/>
        <v>0</v>
      </c>
      <c r="BK123" s="85">
        <f t="shared" si="1618"/>
        <v>0</v>
      </c>
      <c r="BL123" s="85">
        <f t="shared" si="1618"/>
        <v>0</v>
      </c>
      <c r="BM123" s="85">
        <f t="shared" si="1618"/>
        <v>0</v>
      </c>
      <c r="BN123" s="85">
        <f t="shared" si="1618"/>
        <v>0</v>
      </c>
      <c r="BO123" s="85">
        <f t="shared" si="1618"/>
        <v>0</v>
      </c>
      <c r="BP123" s="85">
        <f t="shared" si="1618"/>
        <v>0</v>
      </c>
      <c r="BQ123" s="85">
        <f t="shared" si="1618"/>
        <v>0</v>
      </c>
      <c r="BR123" s="85">
        <f t="shared" si="1618"/>
        <v>0</v>
      </c>
      <c r="BS123" s="85">
        <f t="shared" si="1618"/>
        <v>0</v>
      </c>
      <c r="BT123" s="85">
        <f t="shared" si="1618"/>
        <v>0</v>
      </c>
      <c r="BU123" s="85">
        <f t="shared" si="1618"/>
        <v>0</v>
      </c>
      <c r="BV123" s="85">
        <f t="shared" si="1618"/>
        <v>0</v>
      </c>
      <c r="BW123" s="85">
        <f t="shared" si="1618"/>
        <v>0</v>
      </c>
      <c r="BX123" s="85">
        <f t="shared" si="1618"/>
        <v>0</v>
      </c>
      <c r="BY123" s="85">
        <f t="shared" si="1618"/>
        <v>0</v>
      </c>
      <c r="BZ123" s="85">
        <f t="shared" ref="BZ123:EK123" si="1619">SUM(BZ124:BZ130)</f>
        <v>0</v>
      </c>
      <c r="CA123" s="85">
        <f t="shared" si="1619"/>
        <v>0</v>
      </c>
      <c r="CB123" s="85">
        <f t="shared" si="1619"/>
        <v>0</v>
      </c>
      <c r="CC123" s="85">
        <f t="shared" si="1619"/>
        <v>0</v>
      </c>
      <c r="CD123" s="85">
        <f t="shared" si="1619"/>
        <v>0</v>
      </c>
      <c r="CE123" s="85">
        <f t="shared" si="1619"/>
        <v>0</v>
      </c>
      <c r="CF123" s="85">
        <f t="shared" si="1619"/>
        <v>0</v>
      </c>
      <c r="CG123" s="85">
        <f t="shared" si="1619"/>
        <v>0</v>
      </c>
      <c r="CH123" s="85">
        <f t="shared" si="1619"/>
        <v>0</v>
      </c>
      <c r="CI123" s="85">
        <f t="shared" si="1619"/>
        <v>0</v>
      </c>
      <c r="CJ123" s="85">
        <f t="shared" si="1619"/>
        <v>0</v>
      </c>
      <c r="CK123" s="85">
        <f t="shared" si="1619"/>
        <v>0</v>
      </c>
      <c r="CL123" s="85">
        <f t="shared" si="1619"/>
        <v>0</v>
      </c>
      <c r="CM123" s="85">
        <f t="shared" si="1619"/>
        <v>0</v>
      </c>
      <c r="CN123" s="85">
        <f t="shared" si="1619"/>
        <v>0</v>
      </c>
      <c r="CO123" s="85">
        <f t="shared" si="1619"/>
        <v>0</v>
      </c>
      <c r="CP123" s="85">
        <f t="shared" si="1619"/>
        <v>0</v>
      </c>
      <c r="CQ123" s="85">
        <f t="shared" si="1619"/>
        <v>0</v>
      </c>
      <c r="CR123" s="85">
        <f t="shared" si="1619"/>
        <v>0</v>
      </c>
      <c r="CS123" s="85">
        <f t="shared" si="1619"/>
        <v>0</v>
      </c>
      <c r="CT123" s="85">
        <f t="shared" si="1619"/>
        <v>0</v>
      </c>
      <c r="CU123" s="85">
        <f t="shared" si="1619"/>
        <v>0</v>
      </c>
      <c r="CV123" s="85">
        <f t="shared" si="1619"/>
        <v>0</v>
      </c>
      <c r="CW123" s="85">
        <f t="shared" si="1619"/>
        <v>0</v>
      </c>
      <c r="CX123" s="85">
        <f t="shared" si="1619"/>
        <v>0</v>
      </c>
      <c r="CY123" s="85">
        <f t="shared" si="1619"/>
        <v>0</v>
      </c>
      <c r="CZ123" s="85">
        <f t="shared" si="1619"/>
        <v>0</v>
      </c>
      <c r="DA123" s="85">
        <f t="shared" si="1619"/>
        <v>0</v>
      </c>
      <c r="DB123" s="85">
        <f t="shared" si="1619"/>
        <v>0</v>
      </c>
      <c r="DC123" s="85">
        <f t="shared" si="1619"/>
        <v>0</v>
      </c>
      <c r="DD123" s="85">
        <f t="shared" si="1619"/>
        <v>0</v>
      </c>
      <c r="DE123" s="85">
        <f t="shared" si="1619"/>
        <v>0</v>
      </c>
      <c r="DF123" s="85">
        <f t="shared" si="1619"/>
        <v>0</v>
      </c>
      <c r="DG123" s="85">
        <f t="shared" si="1619"/>
        <v>0</v>
      </c>
      <c r="DH123" s="85">
        <f t="shared" si="1619"/>
        <v>0</v>
      </c>
      <c r="DI123" s="85">
        <f t="shared" si="1619"/>
        <v>0</v>
      </c>
      <c r="DJ123" s="85">
        <f t="shared" si="1619"/>
        <v>0</v>
      </c>
      <c r="DK123" s="85">
        <f t="shared" si="1619"/>
        <v>0</v>
      </c>
      <c r="DL123" s="85">
        <f t="shared" si="1619"/>
        <v>0</v>
      </c>
      <c r="DM123" s="85">
        <f t="shared" si="1619"/>
        <v>0</v>
      </c>
      <c r="DN123" s="85">
        <f t="shared" si="1619"/>
        <v>0</v>
      </c>
      <c r="DO123" s="85">
        <f t="shared" si="1619"/>
        <v>0</v>
      </c>
      <c r="DP123" s="85">
        <f t="shared" si="1619"/>
        <v>0</v>
      </c>
      <c r="DQ123" s="85">
        <f t="shared" si="1619"/>
        <v>0</v>
      </c>
      <c r="DR123" s="85">
        <f t="shared" si="1619"/>
        <v>0</v>
      </c>
      <c r="DS123" s="85">
        <f t="shared" si="1619"/>
        <v>0</v>
      </c>
      <c r="DT123" s="85">
        <f t="shared" si="1619"/>
        <v>0</v>
      </c>
      <c r="DU123" s="85">
        <f t="shared" si="1619"/>
        <v>0</v>
      </c>
      <c r="DV123" s="85">
        <f t="shared" si="1619"/>
        <v>0</v>
      </c>
      <c r="DW123" s="85">
        <f t="shared" si="1619"/>
        <v>0</v>
      </c>
      <c r="DX123" s="85">
        <f t="shared" si="1619"/>
        <v>0</v>
      </c>
      <c r="DY123" s="85">
        <f t="shared" si="1619"/>
        <v>0</v>
      </c>
      <c r="DZ123" s="85">
        <f t="shared" si="1619"/>
        <v>0</v>
      </c>
      <c r="EA123" s="85">
        <f t="shared" si="1619"/>
        <v>0</v>
      </c>
      <c r="EB123" s="85">
        <f t="shared" si="1619"/>
        <v>0</v>
      </c>
      <c r="EC123" s="85">
        <f t="shared" si="1619"/>
        <v>0</v>
      </c>
      <c r="ED123" s="85">
        <f t="shared" si="1619"/>
        <v>0</v>
      </c>
      <c r="EE123" s="85">
        <f t="shared" si="1619"/>
        <v>0</v>
      </c>
      <c r="EF123" s="85">
        <f t="shared" si="1619"/>
        <v>0</v>
      </c>
      <c r="EG123" s="85">
        <f t="shared" si="1619"/>
        <v>0</v>
      </c>
      <c r="EH123" s="85">
        <f t="shared" si="1619"/>
        <v>0</v>
      </c>
      <c r="EI123" s="85">
        <f t="shared" si="1619"/>
        <v>0</v>
      </c>
      <c r="EJ123" s="85">
        <f t="shared" si="1619"/>
        <v>0</v>
      </c>
      <c r="EK123" s="85">
        <f t="shared" si="1619"/>
        <v>0</v>
      </c>
      <c r="EL123" s="85">
        <f t="shared" ref="EL123:EX123" si="1620">SUM(EL124:EL130)</f>
        <v>0</v>
      </c>
      <c r="EM123" s="85">
        <f t="shared" si="1620"/>
        <v>0</v>
      </c>
      <c r="EN123" s="85">
        <f t="shared" si="1620"/>
        <v>0</v>
      </c>
      <c r="EO123" s="85">
        <f t="shared" si="1620"/>
        <v>0</v>
      </c>
      <c r="EP123" s="85">
        <f t="shared" si="1620"/>
        <v>0</v>
      </c>
      <c r="EQ123" s="85">
        <f t="shared" si="1620"/>
        <v>0</v>
      </c>
      <c r="ER123" s="85">
        <f t="shared" si="1620"/>
        <v>0</v>
      </c>
      <c r="ES123" s="85">
        <f t="shared" si="1620"/>
        <v>0</v>
      </c>
      <c r="ET123" s="85">
        <f t="shared" si="1620"/>
        <v>0</v>
      </c>
      <c r="EU123" s="85">
        <f t="shared" si="1620"/>
        <v>0</v>
      </c>
      <c r="EV123" s="85">
        <f t="shared" si="1620"/>
        <v>0</v>
      </c>
      <c r="EW123" s="85">
        <f t="shared" si="1620"/>
        <v>0</v>
      </c>
      <c r="EX123" s="85">
        <f t="shared" si="1620"/>
        <v>0</v>
      </c>
      <c r="EY123" s="85">
        <f t="shared" ref="EY123" si="1621">SUM(EY124:EY130)</f>
        <v>0</v>
      </c>
      <c r="EZ123" s="85">
        <f t="shared" ref="EZ123" si="1622">SUM(EZ124:EZ130)</f>
        <v>0</v>
      </c>
      <c r="FA123" s="85">
        <f t="shared" ref="FA123" si="1623">SUM(FA124:FA130)</f>
        <v>0</v>
      </c>
      <c r="FB123" s="85">
        <f t="shared" ref="FB123" si="1624">SUM(FB124:FB130)</f>
        <v>0</v>
      </c>
      <c r="FC123" s="85">
        <f t="shared" ref="FC123" si="1625">SUM(FC124:FC130)</f>
        <v>0</v>
      </c>
      <c r="FD123" s="85">
        <f t="shared" ref="FD123" si="1626">SUM(FD124:FD130)</f>
        <v>0</v>
      </c>
      <c r="FE123" s="85">
        <f t="shared" ref="FE123" si="1627">SUM(FE124:FE130)</f>
        <v>0</v>
      </c>
      <c r="FF123" s="85">
        <f t="shared" ref="FF123" si="1628">SUM(FF124:FF130)</f>
        <v>0</v>
      </c>
      <c r="FG123" s="85">
        <f t="shared" ref="FG123" si="1629">SUM(FG124:FG130)</f>
        <v>0</v>
      </c>
      <c r="FH123" s="85">
        <f t="shared" ref="FH123" si="1630">SUM(FH124:FH130)</f>
        <v>0</v>
      </c>
      <c r="FI123" s="85">
        <f t="shared" ref="FI123" si="1631">SUM(FI124:FI130)</f>
        <v>0</v>
      </c>
      <c r="FJ123" s="85">
        <f t="shared" ref="FJ123" si="1632">SUM(FJ124:FJ130)</f>
        <v>0</v>
      </c>
      <c r="FK123" s="85">
        <f t="shared" ref="FK123" si="1633">SUM(FK124:FK130)</f>
        <v>0</v>
      </c>
      <c r="FL123" s="85">
        <f t="shared" ref="FL123" si="1634">SUM(FL124:FL130)</f>
        <v>0</v>
      </c>
      <c r="FM123" s="85">
        <f t="shared" ref="FM123" si="1635">SUM(FM124:FM130)</f>
        <v>0</v>
      </c>
      <c r="FN123" s="85">
        <f t="shared" ref="FN123" si="1636">SUM(FN124:FN130)</f>
        <v>0</v>
      </c>
      <c r="FO123" s="85">
        <f t="shared" ref="FO123" si="1637">SUM(FO124:FO130)</f>
        <v>0</v>
      </c>
      <c r="FP123" s="85">
        <f t="shared" ref="FP123" si="1638">SUM(FP124:FP130)</f>
        <v>0</v>
      </c>
      <c r="FQ123" s="85">
        <f t="shared" ref="FQ123" si="1639">SUM(FQ124:FQ130)</f>
        <v>0</v>
      </c>
      <c r="FR123" s="85">
        <f t="shared" ref="FR123" si="1640">SUM(FR124:FR130)</f>
        <v>0</v>
      </c>
      <c r="FS123" s="85">
        <f t="shared" ref="FS123" si="1641">SUM(FS124:FS130)</f>
        <v>0</v>
      </c>
      <c r="FT123" s="85">
        <f t="shared" ref="FT123" si="1642">SUM(FT124:FT130)</f>
        <v>0</v>
      </c>
      <c r="FU123" s="85">
        <f t="shared" ref="FU123" si="1643">SUM(FU124:FU130)</f>
        <v>0</v>
      </c>
      <c r="FV123" s="85">
        <f t="shared" ref="FV123" si="1644">SUM(FV124:FV130)</f>
        <v>0</v>
      </c>
      <c r="FW123" s="85">
        <f t="shared" ref="FW123" si="1645">SUM(FW124:FW130)</f>
        <v>0</v>
      </c>
      <c r="FX123" s="85">
        <f t="shared" ref="FX123" si="1646">SUM(FX124:FX130)</f>
        <v>0</v>
      </c>
      <c r="FY123" s="85">
        <f t="shared" ref="FY123" si="1647">SUM(FY124:FY130)</f>
        <v>0</v>
      </c>
      <c r="FZ123" s="85">
        <f t="shared" ref="FZ123" si="1648">SUM(FZ124:FZ130)</f>
        <v>0</v>
      </c>
      <c r="GA123" s="85">
        <f t="shared" ref="GA123" si="1649">SUM(GA124:GA130)</f>
        <v>0</v>
      </c>
      <c r="GB123" s="85">
        <f t="shared" ref="GB123" si="1650">SUM(GB124:GB130)</f>
        <v>0</v>
      </c>
      <c r="GC123" s="85">
        <f t="shared" ref="GC123" si="1651">SUM(GC124:GC130)</f>
        <v>0</v>
      </c>
      <c r="GD123" s="85">
        <f t="shared" ref="GD123" si="1652">SUM(GD124:GD130)</f>
        <v>0</v>
      </c>
      <c r="GE123" s="85">
        <f t="shared" ref="GE123" si="1653">SUM(GE124:GE130)</f>
        <v>0</v>
      </c>
      <c r="GF123" s="85">
        <f t="shared" ref="GF123" si="1654">SUM(GF124:GF130)</f>
        <v>0</v>
      </c>
      <c r="GG123" s="85">
        <f t="shared" ref="GG123:GH123" si="1655">SUM(GG124:GG130)</f>
        <v>0</v>
      </c>
      <c r="GH123" s="85">
        <f t="shared" si="1655"/>
        <v>0</v>
      </c>
      <c r="GI123" s="85">
        <f t="shared" ref="GI123" si="1656">SUM(GI124:GI130)</f>
        <v>0</v>
      </c>
      <c r="GJ123" s="85">
        <f t="shared" ref="GJ123" si="1657">SUM(GJ124:GJ130)</f>
        <v>0</v>
      </c>
      <c r="GK123" s="85">
        <f t="shared" ref="GK123" si="1658">SUM(GK124:GK130)</f>
        <v>0</v>
      </c>
      <c r="GL123" s="85">
        <f t="shared" ref="GL123" si="1659">SUM(GL124:GL130)</f>
        <v>0</v>
      </c>
      <c r="GM123" s="85">
        <f t="shared" ref="GM123" si="1660">SUM(GM124:GM130)</f>
        <v>0</v>
      </c>
      <c r="GN123" s="85">
        <f t="shared" ref="GN123" si="1661">SUM(GN124:GN130)</f>
        <v>0</v>
      </c>
      <c r="GO123" s="85">
        <f t="shared" ref="GO123" si="1662">SUM(GO124:GO130)</f>
        <v>0</v>
      </c>
      <c r="GP123" s="85">
        <f t="shared" ref="GP123" si="1663">SUM(GP124:GP130)</f>
        <v>0</v>
      </c>
      <c r="GQ123" s="85">
        <f t="shared" ref="GQ123" si="1664">SUM(GQ124:GQ130)</f>
        <v>0</v>
      </c>
      <c r="GR123" s="85">
        <f t="shared" ref="GR123" si="1665">SUM(GR124:GR130)</f>
        <v>0</v>
      </c>
      <c r="GS123" s="85">
        <f t="shared" ref="GS123" si="1666">SUM(GS124:GS130)</f>
        <v>0</v>
      </c>
      <c r="GT123" s="85">
        <f t="shared" ref="GT123" si="1667">SUM(GT124:GT130)</f>
        <v>0</v>
      </c>
      <c r="GU123" s="85">
        <f t="shared" ref="GU123" si="1668">SUM(GU124:GU130)</f>
        <v>0</v>
      </c>
      <c r="GV123" s="85">
        <f t="shared" ref="GV123" si="1669">SUM(GV124:GV130)</f>
        <v>0</v>
      </c>
      <c r="GW123" s="85">
        <f t="shared" ref="GW123" si="1670">SUM(GW124:GW130)</f>
        <v>0</v>
      </c>
      <c r="GX123" s="85">
        <f t="shared" ref="GX123" si="1671">SUM(GX124:GX130)</f>
        <v>0</v>
      </c>
      <c r="GY123" s="85">
        <f t="shared" ref="GY123" si="1672">SUM(GY124:GY130)</f>
        <v>0</v>
      </c>
      <c r="GZ123" s="85">
        <f t="shared" ref="GZ123" si="1673">SUM(GZ124:GZ130)</f>
        <v>0</v>
      </c>
      <c r="HA123" s="85">
        <f t="shared" ref="HA123" si="1674">SUM(HA124:HA130)</f>
        <v>0</v>
      </c>
      <c r="HB123" s="85">
        <f t="shared" ref="HB123" si="1675">SUM(HB124:HB130)</f>
        <v>0</v>
      </c>
      <c r="HC123" s="85">
        <f t="shared" ref="HC123" si="1676">SUM(HC124:HC130)</f>
        <v>0</v>
      </c>
      <c r="HD123" s="85">
        <f t="shared" ref="HD123" si="1677">SUM(HD124:HD130)</f>
        <v>0</v>
      </c>
      <c r="HE123" s="85">
        <f t="shared" ref="HE123" si="1678">SUM(HE124:HE130)</f>
        <v>0</v>
      </c>
      <c r="HF123" s="85">
        <f t="shared" ref="HF123" si="1679">SUM(HF124:HF130)</f>
        <v>0</v>
      </c>
      <c r="HG123" s="85">
        <f t="shared" ref="HG123" si="1680">SUM(HG124:HG130)</f>
        <v>0</v>
      </c>
      <c r="HH123" s="85">
        <f t="shared" ref="HH123" si="1681">SUM(HH124:HH130)</f>
        <v>0</v>
      </c>
      <c r="HI123" s="85">
        <f t="shared" ref="HI123" si="1682">SUM(HI124:HI130)</f>
        <v>0</v>
      </c>
      <c r="HJ123" s="85">
        <f t="shared" ref="HJ123" si="1683">SUM(HJ124:HJ130)</f>
        <v>0</v>
      </c>
      <c r="HK123" s="85">
        <f t="shared" ref="HK123" si="1684">SUM(HK124:HK130)</f>
        <v>0</v>
      </c>
      <c r="HL123" s="85">
        <f t="shared" ref="HL123" si="1685">SUM(HL124:HL130)</f>
        <v>0</v>
      </c>
      <c r="HM123" s="85">
        <f t="shared" ref="HM123" si="1686">SUM(HM124:HM130)</f>
        <v>0</v>
      </c>
      <c r="HN123" s="85">
        <f t="shared" ref="HN123" si="1687">SUM(HN124:HN130)</f>
        <v>0</v>
      </c>
      <c r="HO123" s="85">
        <f t="shared" ref="HO123" si="1688">SUM(HO124:HO130)</f>
        <v>0</v>
      </c>
      <c r="HP123" s="85">
        <f t="shared" ref="HP123" si="1689">SUM(HP124:HP130)</f>
        <v>0</v>
      </c>
      <c r="HQ123" s="85">
        <f t="shared" ref="HQ123" si="1690">SUM(HQ124:HQ130)</f>
        <v>0</v>
      </c>
      <c r="HR123" s="187">
        <f t="shared" ref="HR123" si="1691">SUM(HR124:HR130)</f>
        <v>0</v>
      </c>
      <c r="HS123" s="249">
        <v>0</v>
      </c>
      <c r="HT123" s="207"/>
      <c r="HU123" s="207"/>
      <c r="HV123" s="207"/>
      <c r="HW123" s="207"/>
      <c r="HX123" s="207"/>
      <c r="HY123" s="207"/>
      <c r="HZ123" s="207"/>
      <c r="IA123" s="207"/>
      <c r="IB123" s="207"/>
      <c r="IC123" s="207"/>
      <c r="ID123" s="207"/>
      <c r="IE123" s="207"/>
      <c r="IF123" s="207"/>
      <c r="IG123" s="207"/>
      <c r="IH123" s="207"/>
      <c r="II123" s="207"/>
      <c r="IJ123" s="207"/>
      <c r="IK123" s="207"/>
      <c r="IL123" s="207"/>
      <c r="IM123" s="207"/>
      <c r="IN123" s="207"/>
      <c r="IO123" s="207"/>
      <c r="IP123" s="207"/>
      <c r="IQ123" s="207"/>
      <c r="IR123" s="207"/>
      <c r="IS123" s="207"/>
      <c r="IT123" s="207"/>
      <c r="IU123" s="207"/>
      <c r="IV123" s="207"/>
      <c r="IW123" s="207"/>
      <c r="IX123" s="207"/>
      <c r="IY123" s="207"/>
      <c r="IZ123" s="207"/>
      <c r="JA123" s="207"/>
      <c r="JB123" s="207"/>
      <c r="JC123" s="207"/>
      <c r="JD123" s="207"/>
      <c r="JE123" s="207"/>
      <c r="JF123" s="207"/>
      <c r="JG123" s="207"/>
      <c r="JH123" s="207"/>
      <c r="JI123" s="207"/>
      <c r="JJ123" s="207"/>
      <c r="JK123" s="207"/>
      <c r="JL123" s="207"/>
      <c r="JM123" s="207"/>
      <c r="JN123" s="207"/>
      <c r="JO123" s="207"/>
      <c r="JP123" s="207"/>
      <c r="JQ123" s="207"/>
      <c r="JR123" s="207"/>
      <c r="JS123" s="207"/>
      <c r="JT123" s="207"/>
      <c r="JU123" s="207"/>
      <c r="JV123" s="207"/>
      <c r="JW123" s="207"/>
      <c r="JX123" s="207"/>
      <c r="JY123" s="207"/>
      <c r="JZ123" s="207"/>
      <c r="KA123" s="207"/>
      <c r="KB123" s="207"/>
      <c r="KC123" s="207"/>
      <c r="KD123" s="207"/>
      <c r="KE123" s="207"/>
      <c r="KF123" s="207"/>
      <c r="KG123" s="207"/>
      <c r="KH123" s="207"/>
      <c r="KI123" s="207"/>
      <c r="KJ123" s="207"/>
      <c r="KK123" s="207"/>
      <c r="KL123" s="207"/>
      <c r="KM123" s="207"/>
      <c r="KN123" s="207"/>
      <c r="KO123" s="207"/>
      <c r="KP123" s="207"/>
      <c r="KQ123" s="207"/>
      <c r="KR123" s="207"/>
      <c r="KS123" s="207"/>
      <c r="KT123" s="207"/>
      <c r="KU123" s="207"/>
      <c r="KV123" s="207"/>
      <c r="KW123" s="207"/>
      <c r="KX123" s="207"/>
      <c r="KY123" s="207"/>
      <c r="KZ123" s="207"/>
      <c r="LA123" s="207"/>
      <c r="LB123" s="207"/>
      <c r="LC123" s="207"/>
      <c r="LD123" s="207"/>
      <c r="LE123" s="207"/>
      <c r="LF123" s="207"/>
      <c r="LG123" s="207"/>
      <c r="LH123" s="207"/>
      <c r="LI123" s="207"/>
      <c r="LJ123" s="207"/>
      <c r="LK123" s="207"/>
      <c r="LL123" s="207"/>
      <c r="LM123" s="207"/>
      <c r="LN123" s="207"/>
      <c r="LO123" s="207"/>
      <c r="LP123" s="207"/>
      <c r="LQ123" s="207"/>
      <c r="LR123" s="207"/>
      <c r="LS123" s="207"/>
      <c r="LT123" s="207"/>
      <c r="LU123" s="207"/>
      <c r="LV123" s="207"/>
      <c r="LW123" s="207"/>
      <c r="LX123" s="207"/>
      <c r="LY123" s="207"/>
      <c r="LZ123" s="207"/>
      <c r="MA123" s="207"/>
      <c r="MB123" s="207"/>
      <c r="MC123" s="207"/>
      <c r="MD123" s="207"/>
      <c r="ME123" s="207"/>
      <c r="MF123" s="207"/>
      <c r="MG123" s="207"/>
      <c r="MH123" s="207"/>
      <c r="MI123" s="207"/>
      <c r="MJ123" s="207"/>
      <c r="MK123" s="207"/>
      <c r="ML123" s="207"/>
      <c r="MM123" s="207"/>
      <c r="MN123" s="207"/>
      <c r="MO123" s="207"/>
      <c r="MP123" s="207"/>
      <c r="MQ123" s="207"/>
      <c r="MR123" s="207"/>
      <c r="MS123" s="207"/>
      <c r="MT123" s="207"/>
      <c r="MU123" s="207"/>
      <c r="MV123" s="207"/>
      <c r="MW123" s="207"/>
      <c r="MX123" s="207"/>
      <c r="MY123" s="207"/>
      <c r="MZ123" s="207"/>
      <c r="NA123" s="207"/>
      <c r="NB123" s="207"/>
      <c r="NC123" s="207"/>
      <c r="ND123" s="207"/>
      <c r="NE123" s="207"/>
      <c r="NF123" s="207"/>
      <c r="NG123" s="207"/>
      <c r="NH123" s="207"/>
      <c r="NI123" s="207"/>
      <c r="NJ123" s="207"/>
      <c r="NK123" s="207"/>
      <c r="NL123" s="207"/>
      <c r="NM123" s="207"/>
      <c r="NN123" s="207"/>
      <c r="NO123" s="207"/>
      <c r="NP123" s="207"/>
      <c r="NQ123" s="207"/>
      <c r="NR123" s="207"/>
      <c r="NS123" s="207"/>
      <c r="NT123" s="207"/>
      <c r="NU123" s="207"/>
      <c r="NV123" s="207"/>
      <c r="NW123" s="207"/>
      <c r="NX123" s="207"/>
      <c r="NY123" s="207"/>
      <c r="NZ123" s="207"/>
      <c r="OA123" s="207"/>
      <c r="OB123" s="207"/>
      <c r="OC123" s="207"/>
      <c r="OD123" s="207"/>
      <c r="OE123" s="207"/>
      <c r="OF123" s="207"/>
      <c r="OG123" s="207"/>
      <c r="OH123" s="207"/>
      <c r="OI123" s="207"/>
      <c r="OJ123" s="207"/>
      <c r="OK123" s="207"/>
      <c r="OL123" s="207"/>
      <c r="OM123" s="207"/>
      <c r="ON123" s="207"/>
      <c r="OO123" s="207"/>
      <c r="OP123" s="207"/>
      <c r="OQ123" s="207"/>
      <c r="OR123" s="207"/>
      <c r="OS123" s="207"/>
      <c r="OT123" s="207"/>
      <c r="OU123" s="207"/>
      <c r="OV123" s="207"/>
      <c r="OW123" s="207"/>
      <c r="OX123" s="207"/>
      <c r="OY123" s="207"/>
      <c r="OZ123" s="207"/>
      <c r="PA123" s="207"/>
      <c r="PB123" s="207"/>
      <c r="PC123" s="207"/>
      <c r="PD123" s="207"/>
      <c r="PE123" s="207"/>
      <c r="PF123" s="207"/>
      <c r="PG123" s="207"/>
      <c r="PH123" s="207"/>
      <c r="PI123" s="207"/>
      <c r="PJ123" s="207"/>
      <c r="PK123" s="207"/>
      <c r="PL123" s="207"/>
      <c r="PM123" s="207"/>
      <c r="PN123" s="207"/>
      <c r="PO123" s="207"/>
      <c r="PP123" s="207"/>
      <c r="PQ123" s="207"/>
      <c r="PR123" s="207"/>
      <c r="PS123" s="207"/>
      <c r="PT123" s="207"/>
      <c r="PU123" s="207"/>
      <c r="PV123" s="207"/>
      <c r="PW123" s="207"/>
      <c r="PX123" s="207"/>
      <c r="PY123" s="207"/>
      <c r="PZ123" s="207"/>
      <c r="QA123" s="207"/>
      <c r="QB123" s="207"/>
      <c r="QC123" s="207"/>
      <c r="QD123" s="207"/>
      <c r="QE123" s="207"/>
      <c r="QF123" s="207"/>
      <c r="QG123" s="207"/>
      <c r="QH123" s="207"/>
      <c r="QI123" s="207"/>
      <c r="QJ123" s="207"/>
      <c r="QK123" s="207"/>
      <c r="QL123" s="207"/>
      <c r="QM123" s="207"/>
      <c r="QN123" s="207"/>
      <c r="QO123" s="207"/>
      <c r="QP123" s="207"/>
      <c r="QQ123" s="207"/>
      <c r="QR123" s="207"/>
      <c r="QS123" s="207"/>
      <c r="QT123" s="207"/>
      <c r="QU123" s="207"/>
      <c r="QV123" s="207"/>
      <c r="QW123" s="207"/>
      <c r="QX123" s="207"/>
      <c r="QY123" s="207"/>
      <c r="QZ123" s="207"/>
      <c r="RA123" s="207"/>
      <c r="RB123" s="207"/>
      <c r="RC123" s="207"/>
      <c r="RD123" s="207"/>
      <c r="RE123" s="207"/>
      <c r="RF123" s="207"/>
      <c r="RG123" s="207"/>
      <c r="RH123" s="207"/>
      <c r="RI123" s="207"/>
      <c r="RJ123" s="207"/>
      <c r="RK123" s="207"/>
      <c r="RL123" s="207"/>
      <c r="RM123" s="207"/>
      <c r="RN123" s="207"/>
      <c r="RO123" s="207"/>
      <c r="RP123" s="207"/>
      <c r="RQ123" s="207"/>
      <c r="RR123" s="207"/>
      <c r="RS123" s="207"/>
      <c r="RT123" s="207"/>
      <c r="RU123" s="207"/>
      <c r="RV123" s="207"/>
      <c r="RW123" s="207"/>
      <c r="RX123" s="207"/>
      <c r="RY123" s="207"/>
      <c r="RZ123" s="207"/>
      <c r="SA123" s="207"/>
      <c r="SB123" s="207"/>
      <c r="SC123" s="207"/>
      <c r="SD123" s="207"/>
      <c r="SE123" s="207"/>
      <c r="SF123" s="207"/>
      <c r="SG123" s="207"/>
      <c r="SH123" s="207"/>
      <c r="SI123" s="207"/>
      <c r="SJ123" s="207"/>
      <c r="SK123" s="207"/>
      <c r="SL123" s="207"/>
      <c r="SM123" s="207"/>
      <c r="SN123" s="207"/>
      <c r="SO123" s="207"/>
      <c r="SP123" s="207"/>
      <c r="SQ123" s="207"/>
      <c r="SR123" s="207"/>
      <c r="SS123" s="207"/>
      <c r="ST123" s="207"/>
      <c r="SU123" s="207"/>
      <c r="SV123" s="207"/>
      <c r="SW123" s="207"/>
      <c r="SX123" s="207"/>
      <c r="SY123" s="207"/>
      <c r="SZ123" s="207"/>
      <c r="TA123" s="207"/>
      <c r="TB123" s="207"/>
      <c r="TC123" s="207"/>
      <c r="TD123" s="207"/>
      <c r="TE123" s="207"/>
      <c r="TF123" s="207"/>
      <c r="TG123" s="207"/>
      <c r="TH123" s="207"/>
      <c r="TI123" s="207"/>
      <c r="TJ123" s="207"/>
      <c r="TK123" s="207"/>
      <c r="TL123" s="207"/>
      <c r="TM123" s="207"/>
      <c r="TN123" s="207"/>
      <c r="TO123" s="207"/>
      <c r="TP123" s="207"/>
      <c r="TQ123" s="207"/>
      <c r="TR123" s="207"/>
      <c r="TS123" s="207"/>
      <c r="TT123" s="207"/>
      <c r="TU123" s="207"/>
      <c r="TV123" s="207"/>
      <c r="TW123" s="207"/>
      <c r="TX123" s="207"/>
      <c r="TY123" s="207"/>
      <c r="TZ123" s="207"/>
      <c r="UA123" s="207"/>
      <c r="UB123" s="207"/>
      <c r="UC123" s="207"/>
      <c r="UD123" s="207"/>
      <c r="UE123" s="207"/>
      <c r="UF123" s="207"/>
      <c r="UG123" s="207"/>
      <c r="UH123" s="207"/>
      <c r="UI123" s="207"/>
      <c r="UJ123" s="207"/>
      <c r="UK123" s="207"/>
      <c r="UL123" s="207"/>
      <c r="UM123" s="207"/>
      <c r="UN123" s="207"/>
      <c r="UO123" s="207"/>
      <c r="UP123" s="207"/>
      <c r="UQ123" s="207"/>
      <c r="UR123" s="207"/>
      <c r="US123" s="207"/>
      <c r="UT123" s="207"/>
      <c r="UU123" s="207"/>
      <c r="UV123" s="207"/>
      <c r="UW123" s="207"/>
      <c r="UX123" s="207"/>
      <c r="UY123" s="207"/>
      <c r="UZ123" s="207"/>
      <c r="VA123" s="207"/>
      <c r="VB123" s="207"/>
      <c r="VC123" s="207"/>
      <c r="VD123" s="207"/>
      <c r="VE123" s="207"/>
      <c r="VF123" s="207"/>
      <c r="VG123" s="207"/>
      <c r="VH123" s="207"/>
      <c r="VI123" s="207"/>
      <c r="VJ123" s="207"/>
      <c r="VK123" s="207"/>
      <c r="VL123" s="207"/>
      <c r="VM123" s="207"/>
      <c r="VN123" s="207"/>
      <c r="VO123" s="207"/>
      <c r="VP123" s="207"/>
      <c r="VQ123" s="207"/>
      <c r="VR123" s="207"/>
      <c r="VS123" s="207"/>
      <c r="VT123" s="207"/>
      <c r="VU123" s="207"/>
      <c r="VV123" s="207"/>
      <c r="VW123" s="207"/>
      <c r="VX123" s="207"/>
      <c r="VY123" s="207"/>
      <c r="VZ123" s="207"/>
      <c r="WA123" s="207"/>
      <c r="WB123" s="207"/>
      <c r="WC123" s="207"/>
      <c r="WD123" s="207"/>
      <c r="WE123" s="207"/>
      <c r="WF123" s="207"/>
      <c r="WG123" s="207"/>
      <c r="WH123" s="207"/>
      <c r="WI123" s="207"/>
      <c r="WJ123" s="207"/>
      <c r="WK123" s="207"/>
      <c r="WL123" s="207"/>
      <c r="WM123" s="207"/>
      <c r="WN123" s="207"/>
      <c r="WO123" s="207"/>
      <c r="WP123" s="207"/>
      <c r="WQ123" s="207"/>
      <c r="WR123" s="207"/>
      <c r="WS123" s="207"/>
      <c r="WT123" s="207"/>
      <c r="WU123" s="207"/>
      <c r="WV123" s="207"/>
      <c r="WW123" s="207"/>
      <c r="WX123" s="207"/>
      <c r="WY123" s="207"/>
      <c r="WZ123" s="207"/>
      <c r="XA123" s="207"/>
      <c r="XB123" s="207"/>
      <c r="XC123" s="207"/>
      <c r="XD123" s="207"/>
      <c r="XE123" s="207"/>
      <c r="XF123" s="207"/>
      <c r="XG123" s="207"/>
      <c r="XH123" s="207"/>
      <c r="XI123" s="207"/>
      <c r="XJ123" s="207"/>
      <c r="XK123" s="207"/>
      <c r="XL123" s="207"/>
      <c r="XM123" s="207"/>
      <c r="XN123" s="207"/>
      <c r="XO123" s="207"/>
      <c r="XP123" s="207"/>
      <c r="XQ123" s="207"/>
      <c r="XR123" s="207"/>
      <c r="XS123" s="207"/>
      <c r="XT123" s="207"/>
      <c r="XU123" s="207"/>
      <c r="XV123" s="207"/>
      <c r="XW123" s="207"/>
      <c r="XX123" s="207"/>
      <c r="XY123" s="207"/>
      <c r="XZ123" s="207"/>
      <c r="YA123" s="207"/>
      <c r="YB123" s="207"/>
      <c r="YC123" s="207"/>
      <c r="YD123" s="207"/>
      <c r="YE123" s="207"/>
      <c r="YF123" s="207"/>
      <c r="YG123" s="207"/>
      <c r="YH123" s="207"/>
      <c r="YI123" s="207"/>
      <c r="YJ123" s="207"/>
      <c r="YK123" s="207"/>
      <c r="YL123" s="207"/>
      <c r="YM123" s="207"/>
      <c r="YN123" s="207"/>
      <c r="YO123" s="207"/>
      <c r="YP123" s="207"/>
      <c r="YQ123" s="207"/>
      <c r="YR123" s="207"/>
      <c r="YS123" s="207"/>
      <c r="YT123" s="207"/>
      <c r="YU123" s="207"/>
      <c r="YV123" s="207"/>
      <c r="YW123" s="207"/>
      <c r="YX123" s="207"/>
      <c r="YY123" s="207"/>
      <c r="YZ123" s="207"/>
      <c r="ZA123" s="207"/>
      <c r="ZB123" s="207"/>
      <c r="ZC123" s="207"/>
      <c r="ZD123" s="207"/>
      <c r="ZE123" s="207"/>
      <c r="ZF123" s="207"/>
      <c r="ZG123" s="207"/>
      <c r="ZH123" s="207"/>
      <c r="ZI123" s="207"/>
      <c r="ZJ123" s="207"/>
      <c r="ZK123" s="207"/>
      <c r="ZL123" s="207"/>
      <c r="ZM123" s="207"/>
      <c r="ZN123" s="207"/>
      <c r="ZO123" s="207"/>
      <c r="ZP123" s="207"/>
      <c r="ZQ123" s="207"/>
      <c r="ZR123" s="207"/>
      <c r="ZS123" s="207"/>
      <c r="ZT123" s="207"/>
      <c r="ZU123" s="207"/>
      <c r="ZV123" s="207"/>
      <c r="ZW123" s="207"/>
      <c r="ZX123" s="207"/>
      <c r="ZY123" s="207"/>
      <c r="ZZ123" s="207"/>
      <c r="AAA123" s="207"/>
      <c r="AAB123" s="207"/>
      <c r="AAC123" s="198"/>
    </row>
    <row r="124" spans="1:705" ht="15" hidden="1" outlineLevel="1" x14ac:dyDescent="0.25">
      <c r="A124" s="82" t="s">
        <v>271</v>
      </c>
      <c r="B124" s="134" t="s">
        <v>269</v>
      </c>
      <c r="C124" s="137">
        <v>20</v>
      </c>
      <c r="D124" s="90" t="s">
        <v>324</v>
      </c>
      <c r="E124" s="130">
        <v>3.5763071716830601</v>
      </c>
      <c r="F124" s="67" t="s">
        <v>15</v>
      </c>
      <c r="G124" s="67">
        <v>13</v>
      </c>
      <c r="H124" s="121"/>
      <c r="I124" s="84" t="s">
        <v>408</v>
      </c>
      <c r="J124" s="67" t="s">
        <v>329</v>
      </c>
      <c r="K124" s="82" t="s">
        <v>330</v>
      </c>
      <c r="L124" s="67" t="s">
        <v>340</v>
      </c>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174">
        <f>SUM(M128:EW128)</f>
        <v>0</v>
      </c>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181">
        <f t="shared" ref="GH124:GH130" si="1692">SUM(EY124:GG124)</f>
        <v>0</v>
      </c>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242">
        <f t="shared" ref="HR124:HR130" si="1693">SUM(GI124:HQ124)</f>
        <v>0</v>
      </c>
      <c r="HS124" s="247">
        <v>0</v>
      </c>
    </row>
    <row r="125" spans="1:705" ht="15" hidden="1" outlineLevel="1" x14ac:dyDescent="0.25">
      <c r="A125" s="82" t="s">
        <v>271</v>
      </c>
      <c r="B125" s="134" t="s">
        <v>269</v>
      </c>
      <c r="C125" s="137">
        <v>95</v>
      </c>
      <c r="D125" s="90" t="s">
        <v>324</v>
      </c>
      <c r="E125" s="130">
        <v>128.829143511962</v>
      </c>
      <c r="F125" s="67" t="s">
        <v>15</v>
      </c>
      <c r="G125" s="67">
        <v>13</v>
      </c>
      <c r="I125" s="84" t="s">
        <v>409</v>
      </c>
      <c r="J125" s="67" t="s">
        <v>356</v>
      </c>
      <c r="K125" s="82" t="s">
        <v>330</v>
      </c>
      <c r="L125" s="67" t="s">
        <v>340</v>
      </c>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174">
        <f>SUM(M129:EW129)</f>
        <v>0</v>
      </c>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181">
        <f t="shared" si="1692"/>
        <v>0</v>
      </c>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242">
        <f t="shared" si="1693"/>
        <v>0</v>
      </c>
      <c r="HS125" s="247">
        <v>0</v>
      </c>
    </row>
    <row r="126" spans="1:705" ht="15" hidden="1" outlineLevel="1" x14ac:dyDescent="0.25">
      <c r="A126" s="82" t="s">
        <v>271</v>
      </c>
      <c r="B126" s="82" t="s">
        <v>269</v>
      </c>
      <c r="C126" s="137">
        <v>40</v>
      </c>
      <c r="D126" s="90" t="s">
        <v>324</v>
      </c>
      <c r="E126" s="130">
        <v>18.573924658257901</v>
      </c>
      <c r="F126" s="67" t="s">
        <v>15</v>
      </c>
      <c r="G126" s="67">
        <v>13</v>
      </c>
      <c r="I126" s="84" t="s">
        <v>410</v>
      </c>
      <c r="J126" s="67" t="s">
        <v>356</v>
      </c>
      <c r="K126" s="82" t="s">
        <v>330</v>
      </c>
      <c r="L126" s="67" t="s">
        <v>340</v>
      </c>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174">
        <f>SUM(M130:EW130)</f>
        <v>0</v>
      </c>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181">
        <f t="shared" si="1692"/>
        <v>0</v>
      </c>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242">
        <f t="shared" si="1693"/>
        <v>0</v>
      </c>
      <c r="HS126" s="247">
        <v>0</v>
      </c>
    </row>
    <row r="127" spans="1:705" ht="15" hidden="1" outlineLevel="1" x14ac:dyDescent="0.25">
      <c r="A127" s="82" t="s">
        <v>271</v>
      </c>
      <c r="B127" s="82" t="s">
        <v>269</v>
      </c>
      <c r="C127" s="137">
        <v>40</v>
      </c>
      <c r="D127" s="90" t="s">
        <v>324</v>
      </c>
      <c r="E127" s="130">
        <v>18.573924658257901</v>
      </c>
      <c r="F127" s="67" t="s">
        <v>15</v>
      </c>
      <c r="G127" s="67">
        <v>13</v>
      </c>
      <c r="I127" s="84" t="s">
        <v>585</v>
      </c>
      <c r="J127" s="67" t="s">
        <v>329</v>
      </c>
      <c r="K127" s="82" t="s">
        <v>322</v>
      </c>
      <c r="L127" s="67" t="s">
        <v>351</v>
      </c>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174">
        <f>SUM(M131:EW131)</f>
        <v>0</v>
      </c>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181">
        <f t="shared" ref="GH127" si="1694">SUM(EY127:GG127)</f>
        <v>0</v>
      </c>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242">
        <f t="shared" ref="HR127" si="1695">SUM(GI127:HQ127)</f>
        <v>0</v>
      </c>
      <c r="HS127" s="247">
        <v>0</v>
      </c>
    </row>
    <row r="128" spans="1:705" ht="15" hidden="1" outlineLevel="1" x14ac:dyDescent="0.25">
      <c r="A128" s="82" t="s">
        <v>271</v>
      </c>
      <c r="B128" s="82" t="s">
        <v>269</v>
      </c>
      <c r="C128" s="137">
        <f>1400*1.5</f>
        <v>2100</v>
      </c>
      <c r="D128" s="90" t="s">
        <v>324</v>
      </c>
      <c r="E128" s="130">
        <v>97.885302246800606</v>
      </c>
      <c r="F128" s="67" t="s">
        <v>15</v>
      </c>
      <c r="G128" s="67">
        <v>13</v>
      </c>
      <c r="H128" s="121"/>
      <c r="I128" s="84" t="s">
        <v>411</v>
      </c>
      <c r="J128" s="67" t="s">
        <v>329</v>
      </c>
      <c r="K128" s="82" t="s">
        <v>322</v>
      </c>
      <c r="L128" s="67" t="s">
        <v>257</v>
      </c>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174">
        <f t="shared" ref="EX128:EX130" si="1696">SUM(M131:EW131)</f>
        <v>0</v>
      </c>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181">
        <f t="shared" si="1692"/>
        <v>0</v>
      </c>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242">
        <f t="shared" si="1693"/>
        <v>0</v>
      </c>
      <c r="HS128" s="247">
        <v>0</v>
      </c>
    </row>
    <row r="129" spans="1:705" ht="15" hidden="1" outlineLevel="1" x14ac:dyDescent="0.25">
      <c r="A129" s="82" t="s">
        <v>271</v>
      </c>
      <c r="B129" s="134" t="s">
        <v>269</v>
      </c>
      <c r="C129" s="137">
        <v>74</v>
      </c>
      <c r="D129" s="90" t="s">
        <v>324</v>
      </c>
      <c r="E129" s="130">
        <v>100.351122314581</v>
      </c>
      <c r="F129" s="67" t="s">
        <v>15</v>
      </c>
      <c r="G129" s="67">
        <v>13</v>
      </c>
      <c r="I129" s="84" t="s">
        <v>412</v>
      </c>
      <c r="J129" s="67" t="s">
        <v>360</v>
      </c>
      <c r="K129" s="82" t="s">
        <v>330</v>
      </c>
      <c r="L129" s="67" t="s">
        <v>340</v>
      </c>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174">
        <f t="shared" si="1696"/>
        <v>0</v>
      </c>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181">
        <f t="shared" si="1692"/>
        <v>0</v>
      </c>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242">
        <f t="shared" si="1693"/>
        <v>0</v>
      </c>
      <c r="HS129" s="247">
        <v>0</v>
      </c>
    </row>
    <row r="130" spans="1:705" ht="15" hidden="1" outlineLevel="1" x14ac:dyDescent="0.25">
      <c r="A130" s="82" t="s">
        <v>271</v>
      </c>
      <c r="B130" s="82" t="s">
        <v>269</v>
      </c>
      <c r="C130" s="137">
        <v>40</v>
      </c>
      <c r="D130" s="90" t="s">
        <v>324</v>
      </c>
      <c r="E130" s="130">
        <v>18.573924658257901</v>
      </c>
      <c r="F130" s="67" t="s">
        <v>15</v>
      </c>
      <c r="G130" s="67">
        <v>13</v>
      </c>
      <c r="H130" s="121"/>
      <c r="I130" s="84" t="s">
        <v>413</v>
      </c>
      <c r="J130" s="67" t="s">
        <v>329</v>
      </c>
      <c r="K130" s="82" t="s">
        <v>322</v>
      </c>
      <c r="L130" s="67" t="s">
        <v>351</v>
      </c>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174">
        <f t="shared" si="1696"/>
        <v>0</v>
      </c>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181">
        <f t="shared" si="1692"/>
        <v>0</v>
      </c>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242">
        <f t="shared" si="1693"/>
        <v>0</v>
      </c>
      <c r="HS130" s="247">
        <v>0</v>
      </c>
    </row>
    <row r="131" spans="1:705" s="81" customFormat="1" ht="15" hidden="1" collapsed="1" x14ac:dyDescent="0.25">
      <c r="A131" s="76" t="s">
        <v>271</v>
      </c>
      <c r="B131" s="76" t="s">
        <v>270</v>
      </c>
      <c r="C131" s="100"/>
      <c r="D131" s="100"/>
      <c r="E131" s="77"/>
      <c r="F131" s="79"/>
      <c r="G131" s="79"/>
      <c r="H131" s="77"/>
      <c r="I131" s="78" t="s">
        <v>414</v>
      </c>
      <c r="J131" s="79"/>
      <c r="K131" s="80"/>
      <c r="L131" s="79"/>
      <c r="M131" s="80">
        <f>M132+M135+M145+M152+M159</f>
        <v>0</v>
      </c>
      <c r="N131" s="80">
        <f t="shared" ref="N131:BY131" si="1697">N132+N135+N145+N152+N159</f>
        <v>0</v>
      </c>
      <c r="O131" s="80">
        <f t="shared" si="1697"/>
        <v>0</v>
      </c>
      <c r="P131" s="80">
        <f t="shared" si="1697"/>
        <v>0</v>
      </c>
      <c r="Q131" s="80">
        <f t="shared" si="1697"/>
        <v>0</v>
      </c>
      <c r="R131" s="80">
        <f t="shared" si="1697"/>
        <v>0</v>
      </c>
      <c r="S131" s="80">
        <f t="shared" si="1697"/>
        <v>0</v>
      </c>
      <c r="T131" s="80">
        <f t="shared" si="1697"/>
        <v>0</v>
      </c>
      <c r="U131" s="80">
        <f t="shared" si="1697"/>
        <v>0</v>
      </c>
      <c r="V131" s="80">
        <f t="shared" si="1697"/>
        <v>0</v>
      </c>
      <c r="W131" s="80">
        <f t="shared" si="1697"/>
        <v>0</v>
      </c>
      <c r="X131" s="80">
        <f t="shared" si="1697"/>
        <v>0</v>
      </c>
      <c r="Y131" s="80">
        <f t="shared" si="1697"/>
        <v>0</v>
      </c>
      <c r="Z131" s="80">
        <f t="shared" si="1697"/>
        <v>0</v>
      </c>
      <c r="AA131" s="80">
        <f t="shared" si="1697"/>
        <v>0</v>
      </c>
      <c r="AB131" s="80">
        <f t="shared" si="1697"/>
        <v>0</v>
      </c>
      <c r="AC131" s="80">
        <f t="shared" si="1697"/>
        <v>0</v>
      </c>
      <c r="AD131" s="80">
        <f t="shared" si="1697"/>
        <v>0</v>
      </c>
      <c r="AE131" s="80">
        <f t="shared" si="1697"/>
        <v>0</v>
      </c>
      <c r="AF131" s="80">
        <f t="shared" si="1697"/>
        <v>0</v>
      </c>
      <c r="AG131" s="80">
        <f t="shared" si="1697"/>
        <v>0</v>
      </c>
      <c r="AH131" s="80">
        <f t="shared" si="1697"/>
        <v>0</v>
      </c>
      <c r="AI131" s="80">
        <f t="shared" si="1697"/>
        <v>0</v>
      </c>
      <c r="AJ131" s="80">
        <f t="shared" si="1697"/>
        <v>0</v>
      </c>
      <c r="AK131" s="80">
        <f t="shared" si="1697"/>
        <v>0</v>
      </c>
      <c r="AL131" s="80">
        <f t="shared" si="1697"/>
        <v>0</v>
      </c>
      <c r="AM131" s="80">
        <f t="shared" si="1697"/>
        <v>0</v>
      </c>
      <c r="AN131" s="80">
        <f t="shared" si="1697"/>
        <v>0</v>
      </c>
      <c r="AO131" s="80">
        <f t="shared" si="1697"/>
        <v>0</v>
      </c>
      <c r="AP131" s="80">
        <f t="shared" si="1697"/>
        <v>0</v>
      </c>
      <c r="AQ131" s="80">
        <f t="shared" si="1697"/>
        <v>0</v>
      </c>
      <c r="AR131" s="80">
        <f t="shared" si="1697"/>
        <v>0</v>
      </c>
      <c r="AS131" s="80">
        <f t="shared" si="1697"/>
        <v>0</v>
      </c>
      <c r="AT131" s="80">
        <f t="shared" si="1697"/>
        <v>0</v>
      </c>
      <c r="AU131" s="80">
        <f t="shared" si="1697"/>
        <v>0</v>
      </c>
      <c r="AV131" s="80">
        <f t="shared" si="1697"/>
        <v>0</v>
      </c>
      <c r="AW131" s="80">
        <f t="shared" si="1697"/>
        <v>0</v>
      </c>
      <c r="AX131" s="80">
        <f t="shared" si="1697"/>
        <v>0</v>
      </c>
      <c r="AY131" s="80">
        <f t="shared" si="1697"/>
        <v>0</v>
      </c>
      <c r="AZ131" s="80">
        <f t="shared" si="1697"/>
        <v>0</v>
      </c>
      <c r="BA131" s="80">
        <f t="shared" si="1697"/>
        <v>0</v>
      </c>
      <c r="BB131" s="80">
        <f t="shared" si="1697"/>
        <v>0</v>
      </c>
      <c r="BC131" s="80">
        <f t="shared" si="1697"/>
        <v>0</v>
      </c>
      <c r="BD131" s="80">
        <f t="shared" si="1697"/>
        <v>0</v>
      </c>
      <c r="BE131" s="80">
        <f t="shared" si="1697"/>
        <v>0</v>
      </c>
      <c r="BF131" s="80">
        <f t="shared" si="1697"/>
        <v>0</v>
      </c>
      <c r="BG131" s="80">
        <f t="shared" si="1697"/>
        <v>0</v>
      </c>
      <c r="BH131" s="80">
        <f t="shared" si="1697"/>
        <v>0</v>
      </c>
      <c r="BI131" s="80">
        <f t="shared" si="1697"/>
        <v>0</v>
      </c>
      <c r="BJ131" s="80">
        <f t="shared" si="1697"/>
        <v>0</v>
      </c>
      <c r="BK131" s="80">
        <f t="shared" si="1697"/>
        <v>0</v>
      </c>
      <c r="BL131" s="80">
        <f t="shared" si="1697"/>
        <v>0</v>
      </c>
      <c r="BM131" s="80">
        <f t="shared" si="1697"/>
        <v>0</v>
      </c>
      <c r="BN131" s="80">
        <f t="shared" si="1697"/>
        <v>0</v>
      </c>
      <c r="BO131" s="80">
        <f t="shared" si="1697"/>
        <v>0</v>
      </c>
      <c r="BP131" s="80">
        <f t="shared" si="1697"/>
        <v>0</v>
      </c>
      <c r="BQ131" s="80">
        <f t="shared" si="1697"/>
        <v>0</v>
      </c>
      <c r="BR131" s="80">
        <f t="shared" si="1697"/>
        <v>0</v>
      </c>
      <c r="BS131" s="80">
        <f t="shared" si="1697"/>
        <v>0</v>
      </c>
      <c r="BT131" s="80">
        <f t="shared" si="1697"/>
        <v>0</v>
      </c>
      <c r="BU131" s="80">
        <f t="shared" si="1697"/>
        <v>0</v>
      </c>
      <c r="BV131" s="80">
        <f t="shared" si="1697"/>
        <v>0</v>
      </c>
      <c r="BW131" s="80">
        <f t="shared" si="1697"/>
        <v>0</v>
      </c>
      <c r="BX131" s="80">
        <f t="shared" si="1697"/>
        <v>0</v>
      </c>
      <c r="BY131" s="80">
        <f t="shared" si="1697"/>
        <v>0</v>
      </c>
      <c r="BZ131" s="80">
        <f t="shared" ref="BZ131:EK131" si="1698">BZ132+BZ135+BZ145+BZ152+BZ159</f>
        <v>0</v>
      </c>
      <c r="CA131" s="80">
        <f t="shared" si="1698"/>
        <v>0</v>
      </c>
      <c r="CB131" s="80">
        <f t="shared" si="1698"/>
        <v>0</v>
      </c>
      <c r="CC131" s="80">
        <f t="shared" si="1698"/>
        <v>0</v>
      </c>
      <c r="CD131" s="80">
        <f t="shared" si="1698"/>
        <v>0</v>
      </c>
      <c r="CE131" s="80">
        <f t="shared" si="1698"/>
        <v>0</v>
      </c>
      <c r="CF131" s="80">
        <f t="shared" si="1698"/>
        <v>0</v>
      </c>
      <c r="CG131" s="80">
        <f t="shared" si="1698"/>
        <v>0</v>
      </c>
      <c r="CH131" s="80">
        <f t="shared" si="1698"/>
        <v>0</v>
      </c>
      <c r="CI131" s="80">
        <f t="shared" si="1698"/>
        <v>0</v>
      </c>
      <c r="CJ131" s="80">
        <f t="shared" si="1698"/>
        <v>0</v>
      </c>
      <c r="CK131" s="80">
        <f t="shared" si="1698"/>
        <v>0</v>
      </c>
      <c r="CL131" s="80">
        <f t="shared" si="1698"/>
        <v>0</v>
      </c>
      <c r="CM131" s="80">
        <f t="shared" si="1698"/>
        <v>0</v>
      </c>
      <c r="CN131" s="80">
        <f t="shared" si="1698"/>
        <v>0</v>
      </c>
      <c r="CO131" s="80">
        <f t="shared" si="1698"/>
        <v>0</v>
      </c>
      <c r="CP131" s="80">
        <f t="shared" si="1698"/>
        <v>0</v>
      </c>
      <c r="CQ131" s="80">
        <f t="shared" si="1698"/>
        <v>0</v>
      </c>
      <c r="CR131" s="80">
        <f t="shared" si="1698"/>
        <v>0</v>
      </c>
      <c r="CS131" s="80">
        <f t="shared" si="1698"/>
        <v>0</v>
      </c>
      <c r="CT131" s="80">
        <f t="shared" si="1698"/>
        <v>0</v>
      </c>
      <c r="CU131" s="80">
        <f t="shared" si="1698"/>
        <v>0</v>
      </c>
      <c r="CV131" s="80">
        <f t="shared" si="1698"/>
        <v>0</v>
      </c>
      <c r="CW131" s="80">
        <f t="shared" si="1698"/>
        <v>0</v>
      </c>
      <c r="CX131" s="80">
        <f t="shared" si="1698"/>
        <v>0</v>
      </c>
      <c r="CY131" s="80">
        <f t="shared" si="1698"/>
        <v>0</v>
      </c>
      <c r="CZ131" s="80">
        <f t="shared" si="1698"/>
        <v>0</v>
      </c>
      <c r="DA131" s="80">
        <f t="shared" si="1698"/>
        <v>0</v>
      </c>
      <c r="DB131" s="80">
        <f t="shared" si="1698"/>
        <v>0</v>
      </c>
      <c r="DC131" s="80">
        <f t="shared" si="1698"/>
        <v>0</v>
      </c>
      <c r="DD131" s="80">
        <f t="shared" si="1698"/>
        <v>0</v>
      </c>
      <c r="DE131" s="80">
        <f t="shared" si="1698"/>
        <v>0</v>
      </c>
      <c r="DF131" s="80">
        <f t="shared" si="1698"/>
        <v>0</v>
      </c>
      <c r="DG131" s="80">
        <f t="shared" si="1698"/>
        <v>0</v>
      </c>
      <c r="DH131" s="80">
        <f t="shared" si="1698"/>
        <v>0</v>
      </c>
      <c r="DI131" s="80">
        <f t="shared" si="1698"/>
        <v>0</v>
      </c>
      <c r="DJ131" s="80">
        <f t="shared" si="1698"/>
        <v>0</v>
      </c>
      <c r="DK131" s="80">
        <f t="shared" si="1698"/>
        <v>0</v>
      </c>
      <c r="DL131" s="80">
        <f t="shared" si="1698"/>
        <v>0</v>
      </c>
      <c r="DM131" s="80">
        <f t="shared" si="1698"/>
        <v>0</v>
      </c>
      <c r="DN131" s="80">
        <f t="shared" si="1698"/>
        <v>0</v>
      </c>
      <c r="DO131" s="80">
        <f t="shared" si="1698"/>
        <v>0</v>
      </c>
      <c r="DP131" s="80">
        <f t="shared" si="1698"/>
        <v>0</v>
      </c>
      <c r="DQ131" s="80">
        <f t="shared" si="1698"/>
        <v>0</v>
      </c>
      <c r="DR131" s="80">
        <f t="shared" si="1698"/>
        <v>0</v>
      </c>
      <c r="DS131" s="80">
        <f t="shared" si="1698"/>
        <v>0</v>
      </c>
      <c r="DT131" s="80">
        <f t="shared" si="1698"/>
        <v>0</v>
      </c>
      <c r="DU131" s="80">
        <f t="shared" si="1698"/>
        <v>0</v>
      </c>
      <c r="DV131" s="80">
        <f t="shared" si="1698"/>
        <v>0</v>
      </c>
      <c r="DW131" s="80">
        <f t="shared" si="1698"/>
        <v>0</v>
      </c>
      <c r="DX131" s="80">
        <f t="shared" si="1698"/>
        <v>0</v>
      </c>
      <c r="DY131" s="80">
        <f t="shared" si="1698"/>
        <v>0</v>
      </c>
      <c r="DZ131" s="80">
        <f t="shared" si="1698"/>
        <v>0</v>
      </c>
      <c r="EA131" s="80">
        <f t="shared" si="1698"/>
        <v>0</v>
      </c>
      <c r="EB131" s="80">
        <f t="shared" si="1698"/>
        <v>0</v>
      </c>
      <c r="EC131" s="80">
        <f t="shared" si="1698"/>
        <v>0</v>
      </c>
      <c r="ED131" s="80">
        <f t="shared" si="1698"/>
        <v>0</v>
      </c>
      <c r="EE131" s="80">
        <f t="shared" si="1698"/>
        <v>0</v>
      </c>
      <c r="EF131" s="80">
        <f t="shared" si="1698"/>
        <v>0</v>
      </c>
      <c r="EG131" s="80">
        <f t="shared" si="1698"/>
        <v>0</v>
      </c>
      <c r="EH131" s="80">
        <f t="shared" si="1698"/>
        <v>0</v>
      </c>
      <c r="EI131" s="80">
        <f t="shared" si="1698"/>
        <v>0</v>
      </c>
      <c r="EJ131" s="80">
        <f t="shared" si="1698"/>
        <v>0</v>
      </c>
      <c r="EK131" s="80">
        <f t="shared" si="1698"/>
        <v>0</v>
      </c>
      <c r="EL131" s="80">
        <f t="shared" ref="EL131:EX131" si="1699">EL132+EL135+EL145+EL152+EL159</f>
        <v>0</v>
      </c>
      <c r="EM131" s="80">
        <f t="shared" si="1699"/>
        <v>0</v>
      </c>
      <c r="EN131" s="80">
        <f t="shared" si="1699"/>
        <v>0</v>
      </c>
      <c r="EO131" s="80">
        <f t="shared" si="1699"/>
        <v>0</v>
      </c>
      <c r="EP131" s="80">
        <f t="shared" si="1699"/>
        <v>0</v>
      </c>
      <c r="EQ131" s="80">
        <f t="shared" si="1699"/>
        <v>0</v>
      </c>
      <c r="ER131" s="80">
        <f t="shared" si="1699"/>
        <v>0</v>
      </c>
      <c r="ES131" s="80">
        <f t="shared" si="1699"/>
        <v>0</v>
      </c>
      <c r="ET131" s="80">
        <f t="shared" si="1699"/>
        <v>0</v>
      </c>
      <c r="EU131" s="80">
        <f t="shared" si="1699"/>
        <v>0</v>
      </c>
      <c r="EV131" s="80">
        <f t="shared" si="1699"/>
        <v>0</v>
      </c>
      <c r="EW131" s="80">
        <f t="shared" si="1699"/>
        <v>0</v>
      </c>
      <c r="EX131" s="80">
        <f t="shared" si="1699"/>
        <v>0</v>
      </c>
      <c r="EY131" s="80">
        <f t="shared" ref="EY131" si="1700">EY132+EY135+EY145+EY152+EY159</f>
        <v>0</v>
      </c>
      <c r="EZ131" s="80">
        <f t="shared" ref="EZ131" si="1701">EZ132+EZ135+EZ145+EZ152+EZ159</f>
        <v>0</v>
      </c>
      <c r="FA131" s="80">
        <f t="shared" ref="FA131" si="1702">FA132+FA135+FA145+FA152+FA159</f>
        <v>0</v>
      </c>
      <c r="FB131" s="80">
        <f t="shared" ref="FB131" si="1703">FB132+FB135+FB145+FB152+FB159</f>
        <v>0</v>
      </c>
      <c r="FC131" s="80">
        <f t="shared" ref="FC131" si="1704">FC132+FC135+FC145+FC152+FC159</f>
        <v>0</v>
      </c>
      <c r="FD131" s="80">
        <f t="shared" ref="FD131" si="1705">FD132+FD135+FD145+FD152+FD159</f>
        <v>0</v>
      </c>
      <c r="FE131" s="80">
        <f t="shared" ref="FE131" si="1706">FE132+FE135+FE145+FE152+FE159</f>
        <v>0</v>
      </c>
      <c r="FF131" s="80">
        <f t="shared" ref="FF131" si="1707">FF132+FF135+FF145+FF152+FF159</f>
        <v>0</v>
      </c>
      <c r="FG131" s="80">
        <f t="shared" ref="FG131" si="1708">FG132+FG135+FG145+FG152+FG159</f>
        <v>0</v>
      </c>
      <c r="FH131" s="80">
        <f t="shared" ref="FH131" si="1709">FH132+FH135+FH145+FH152+FH159</f>
        <v>0</v>
      </c>
      <c r="FI131" s="80">
        <f t="shared" ref="FI131" si="1710">FI132+FI135+FI145+FI152+FI159</f>
        <v>0</v>
      </c>
      <c r="FJ131" s="80">
        <f t="shared" ref="FJ131" si="1711">FJ132+FJ135+FJ145+FJ152+FJ159</f>
        <v>0</v>
      </c>
      <c r="FK131" s="80">
        <f t="shared" ref="FK131" si="1712">FK132+FK135+FK145+FK152+FK159</f>
        <v>0</v>
      </c>
      <c r="FL131" s="80">
        <f t="shared" ref="FL131" si="1713">FL132+FL135+FL145+FL152+FL159</f>
        <v>0</v>
      </c>
      <c r="FM131" s="80">
        <f t="shared" ref="FM131" si="1714">FM132+FM135+FM145+FM152+FM159</f>
        <v>0</v>
      </c>
      <c r="FN131" s="80">
        <f t="shared" ref="FN131" si="1715">FN132+FN135+FN145+FN152+FN159</f>
        <v>0</v>
      </c>
      <c r="FO131" s="80">
        <f t="shared" ref="FO131" si="1716">FO132+FO135+FO145+FO152+FO159</f>
        <v>0</v>
      </c>
      <c r="FP131" s="80">
        <f t="shared" ref="FP131" si="1717">FP132+FP135+FP145+FP152+FP159</f>
        <v>0</v>
      </c>
      <c r="FQ131" s="80">
        <f t="shared" ref="FQ131" si="1718">FQ132+FQ135+FQ145+FQ152+FQ159</f>
        <v>0</v>
      </c>
      <c r="FR131" s="80">
        <f t="shared" ref="FR131" si="1719">FR132+FR135+FR145+FR152+FR159</f>
        <v>0</v>
      </c>
      <c r="FS131" s="80">
        <f t="shared" ref="FS131" si="1720">FS132+FS135+FS145+FS152+FS159</f>
        <v>0</v>
      </c>
      <c r="FT131" s="80">
        <f t="shared" ref="FT131" si="1721">FT132+FT135+FT145+FT152+FT159</f>
        <v>0</v>
      </c>
      <c r="FU131" s="80">
        <f t="shared" ref="FU131" si="1722">FU132+FU135+FU145+FU152+FU159</f>
        <v>0</v>
      </c>
      <c r="FV131" s="80">
        <f t="shared" ref="FV131" si="1723">FV132+FV135+FV145+FV152+FV159</f>
        <v>0</v>
      </c>
      <c r="FW131" s="80">
        <f t="shared" ref="FW131" si="1724">FW132+FW135+FW145+FW152+FW159</f>
        <v>0</v>
      </c>
      <c r="FX131" s="80">
        <f t="shared" ref="FX131" si="1725">FX132+FX135+FX145+FX152+FX159</f>
        <v>0</v>
      </c>
      <c r="FY131" s="80">
        <f t="shared" ref="FY131" si="1726">FY132+FY135+FY145+FY152+FY159</f>
        <v>0</v>
      </c>
      <c r="FZ131" s="80">
        <f t="shared" ref="FZ131" si="1727">FZ132+FZ135+FZ145+FZ152+FZ159</f>
        <v>0</v>
      </c>
      <c r="GA131" s="80">
        <f t="shared" ref="GA131" si="1728">GA132+GA135+GA145+GA152+GA159</f>
        <v>0</v>
      </c>
      <c r="GB131" s="80">
        <f t="shared" ref="GB131" si="1729">GB132+GB135+GB145+GB152+GB159</f>
        <v>0</v>
      </c>
      <c r="GC131" s="80">
        <f t="shared" ref="GC131" si="1730">GC132+GC135+GC145+GC152+GC159</f>
        <v>0</v>
      </c>
      <c r="GD131" s="80">
        <f t="shared" ref="GD131" si="1731">GD132+GD135+GD145+GD152+GD159</f>
        <v>0</v>
      </c>
      <c r="GE131" s="80">
        <f t="shared" ref="GE131" si="1732">GE132+GE135+GE145+GE152+GE159</f>
        <v>0</v>
      </c>
      <c r="GF131" s="80">
        <f t="shared" ref="GF131" si="1733">GF132+GF135+GF145+GF152+GF159</f>
        <v>0</v>
      </c>
      <c r="GG131" s="80">
        <f t="shared" ref="GG131:GH131" si="1734">GG132+GG135+GG145+GG152+GG159</f>
        <v>0</v>
      </c>
      <c r="GH131" s="80">
        <f t="shared" si="1734"/>
        <v>0</v>
      </c>
      <c r="GI131" s="80">
        <f t="shared" ref="GI131" si="1735">GI132+GI135+GI145+GI152+GI159</f>
        <v>0</v>
      </c>
      <c r="GJ131" s="80">
        <f t="shared" ref="GJ131" si="1736">GJ132+GJ135+GJ145+GJ152+GJ159</f>
        <v>0</v>
      </c>
      <c r="GK131" s="80">
        <f t="shared" ref="GK131" si="1737">GK132+GK135+GK145+GK152+GK159</f>
        <v>0</v>
      </c>
      <c r="GL131" s="80">
        <f t="shared" ref="GL131" si="1738">GL132+GL135+GL145+GL152+GL159</f>
        <v>0</v>
      </c>
      <c r="GM131" s="80">
        <f t="shared" ref="GM131" si="1739">GM132+GM135+GM145+GM152+GM159</f>
        <v>0</v>
      </c>
      <c r="GN131" s="80">
        <f t="shared" ref="GN131" si="1740">GN132+GN135+GN145+GN152+GN159</f>
        <v>0</v>
      </c>
      <c r="GO131" s="80">
        <f t="shared" ref="GO131" si="1741">GO132+GO135+GO145+GO152+GO159</f>
        <v>0</v>
      </c>
      <c r="GP131" s="80">
        <f t="shared" ref="GP131" si="1742">GP132+GP135+GP145+GP152+GP159</f>
        <v>0</v>
      </c>
      <c r="GQ131" s="80">
        <f t="shared" ref="GQ131" si="1743">GQ132+GQ135+GQ145+GQ152+GQ159</f>
        <v>0</v>
      </c>
      <c r="GR131" s="80">
        <f t="shared" ref="GR131" si="1744">GR132+GR135+GR145+GR152+GR159</f>
        <v>0</v>
      </c>
      <c r="GS131" s="80">
        <f t="shared" ref="GS131" si="1745">GS132+GS135+GS145+GS152+GS159</f>
        <v>0</v>
      </c>
      <c r="GT131" s="80">
        <f t="shared" ref="GT131" si="1746">GT132+GT135+GT145+GT152+GT159</f>
        <v>0</v>
      </c>
      <c r="GU131" s="80">
        <f t="shared" ref="GU131" si="1747">GU132+GU135+GU145+GU152+GU159</f>
        <v>0</v>
      </c>
      <c r="GV131" s="80">
        <f t="shared" ref="GV131" si="1748">GV132+GV135+GV145+GV152+GV159</f>
        <v>0</v>
      </c>
      <c r="GW131" s="80">
        <f t="shared" ref="GW131" si="1749">GW132+GW135+GW145+GW152+GW159</f>
        <v>0</v>
      </c>
      <c r="GX131" s="80">
        <f t="shared" ref="GX131" si="1750">GX132+GX135+GX145+GX152+GX159</f>
        <v>0</v>
      </c>
      <c r="GY131" s="80">
        <f t="shared" ref="GY131" si="1751">GY132+GY135+GY145+GY152+GY159</f>
        <v>0</v>
      </c>
      <c r="GZ131" s="80">
        <f t="shared" ref="GZ131" si="1752">GZ132+GZ135+GZ145+GZ152+GZ159</f>
        <v>0</v>
      </c>
      <c r="HA131" s="80">
        <f t="shared" ref="HA131" si="1753">HA132+HA135+HA145+HA152+HA159</f>
        <v>0</v>
      </c>
      <c r="HB131" s="80">
        <f t="shared" ref="HB131" si="1754">HB132+HB135+HB145+HB152+HB159</f>
        <v>0</v>
      </c>
      <c r="HC131" s="80">
        <f t="shared" ref="HC131" si="1755">HC132+HC135+HC145+HC152+HC159</f>
        <v>0</v>
      </c>
      <c r="HD131" s="80">
        <f t="shared" ref="HD131" si="1756">HD132+HD135+HD145+HD152+HD159</f>
        <v>0</v>
      </c>
      <c r="HE131" s="80">
        <f t="shared" ref="HE131" si="1757">HE132+HE135+HE145+HE152+HE159</f>
        <v>0</v>
      </c>
      <c r="HF131" s="80">
        <f t="shared" ref="HF131" si="1758">HF132+HF135+HF145+HF152+HF159</f>
        <v>0</v>
      </c>
      <c r="HG131" s="80">
        <f t="shared" ref="HG131" si="1759">HG132+HG135+HG145+HG152+HG159</f>
        <v>0</v>
      </c>
      <c r="HH131" s="80">
        <f t="shared" ref="HH131" si="1760">HH132+HH135+HH145+HH152+HH159</f>
        <v>0</v>
      </c>
      <c r="HI131" s="80">
        <f t="shared" ref="HI131" si="1761">HI132+HI135+HI145+HI152+HI159</f>
        <v>0</v>
      </c>
      <c r="HJ131" s="80">
        <f t="shared" ref="HJ131" si="1762">HJ132+HJ135+HJ145+HJ152+HJ159</f>
        <v>0</v>
      </c>
      <c r="HK131" s="80">
        <f t="shared" ref="HK131" si="1763">HK132+HK135+HK145+HK152+HK159</f>
        <v>0</v>
      </c>
      <c r="HL131" s="80">
        <f t="shared" ref="HL131" si="1764">HL132+HL135+HL145+HL152+HL159</f>
        <v>0</v>
      </c>
      <c r="HM131" s="80">
        <f t="shared" ref="HM131" si="1765">HM132+HM135+HM145+HM152+HM159</f>
        <v>0</v>
      </c>
      <c r="HN131" s="80">
        <f t="shared" ref="HN131" si="1766">HN132+HN135+HN145+HN152+HN159</f>
        <v>0</v>
      </c>
      <c r="HO131" s="80">
        <f t="shared" ref="HO131" si="1767">HO132+HO135+HO145+HO152+HO159</f>
        <v>0</v>
      </c>
      <c r="HP131" s="80">
        <f t="shared" ref="HP131" si="1768">HP132+HP135+HP145+HP152+HP159</f>
        <v>0</v>
      </c>
      <c r="HQ131" s="80">
        <f t="shared" ref="HQ131" si="1769">HQ132+HQ135+HQ145+HQ152+HQ159</f>
        <v>0</v>
      </c>
      <c r="HR131" s="239">
        <f t="shared" ref="HR131" si="1770">HR132+HR135+HR145+HR152+HR159</f>
        <v>0</v>
      </c>
      <c r="HS131" s="248">
        <v>0</v>
      </c>
      <c r="HT131" s="208"/>
      <c r="HU131" s="208"/>
      <c r="HV131" s="208"/>
      <c r="HW131" s="208"/>
      <c r="HX131" s="208"/>
      <c r="HY131" s="208"/>
      <c r="HZ131" s="208"/>
      <c r="IA131" s="208"/>
      <c r="IB131" s="208"/>
      <c r="IC131" s="208"/>
      <c r="ID131" s="208"/>
      <c r="IE131" s="208"/>
      <c r="IF131" s="208"/>
      <c r="IG131" s="208"/>
      <c r="IH131" s="208"/>
      <c r="II131" s="208"/>
      <c r="IJ131" s="208"/>
      <c r="IK131" s="208"/>
      <c r="IL131" s="208"/>
      <c r="IM131" s="208"/>
      <c r="IN131" s="208"/>
      <c r="IO131" s="208"/>
      <c r="IP131" s="208"/>
      <c r="IQ131" s="208"/>
      <c r="IR131" s="208"/>
      <c r="IS131" s="208"/>
      <c r="IT131" s="208"/>
      <c r="IU131" s="208"/>
      <c r="IV131" s="208"/>
      <c r="IW131" s="208"/>
      <c r="IX131" s="208"/>
      <c r="IY131" s="208"/>
      <c r="IZ131" s="208"/>
      <c r="JA131" s="208"/>
      <c r="JB131" s="208"/>
      <c r="JC131" s="208"/>
      <c r="JD131" s="208"/>
      <c r="JE131" s="208"/>
      <c r="JF131" s="208"/>
      <c r="JG131" s="208"/>
      <c r="JH131" s="208"/>
      <c r="JI131" s="208"/>
      <c r="JJ131" s="208"/>
      <c r="JK131" s="208"/>
      <c r="JL131" s="208"/>
      <c r="JM131" s="208"/>
      <c r="JN131" s="208"/>
      <c r="JO131" s="208"/>
      <c r="JP131" s="208"/>
      <c r="JQ131" s="208"/>
      <c r="JR131" s="208"/>
      <c r="JS131" s="208"/>
      <c r="JT131" s="208"/>
      <c r="JU131" s="208"/>
      <c r="JV131" s="208"/>
      <c r="JW131" s="208"/>
      <c r="JX131" s="208"/>
      <c r="JY131" s="208"/>
      <c r="JZ131" s="208"/>
      <c r="KA131" s="208"/>
      <c r="KB131" s="208"/>
      <c r="KC131" s="208"/>
      <c r="KD131" s="208"/>
      <c r="KE131" s="208"/>
      <c r="KF131" s="208"/>
      <c r="KG131" s="208"/>
      <c r="KH131" s="208"/>
      <c r="KI131" s="208"/>
      <c r="KJ131" s="208"/>
      <c r="KK131" s="208"/>
      <c r="KL131" s="208"/>
      <c r="KM131" s="208"/>
      <c r="KN131" s="208"/>
      <c r="KO131" s="208"/>
      <c r="KP131" s="208"/>
      <c r="KQ131" s="208"/>
      <c r="KR131" s="208"/>
      <c r="KS131" s="208"/>
      <c r="KT131" s="208"/>
      <c r="KU131" s="208"/>
      <c r="KV131" s="208"/>
      <c r="KW131" s="208"/>
      <c r="KX131" s="208"/>
      <c r="KY131" s="208"/>
      <c r="KZ131" s="208"/>
      <c r="LA131" s="208"/>
      <c r="LB131" s="208"/>
      <c r="LC131" s="208"/>
      <c r="LD131" s="208"/>
      <c r="LE131" s="208"/>
      <c r="LF131" s="208"/>
      <c r="LG131" s="208"/>
      <c r="LH131" s="208"/>
      <c r="LI131" s="208"/>
      <c r="LJ131" s="208"/>
      <c r="LK131" s="208"/>
      <c r="LL131" s="208"/>
      <c r="LM131" s="208"/>
      <c r="LN131" s="208"/>
      <c r="LO131" s="208"/>
      <c r="LP131" s="208"/>
      <c r="LQ131" s="208"/>
      <c r="LR131" s="208"/>
      <c r="LS131" s="208"/>
      <c r="LT131" s="208"/>
      <c r="LU131" s="208"/>
      <c r="LV131" s="208"/>
      <c r="LW131" s="208"/>
      <c r="LX131" s="208"/>
      <c r="LY131" s="208"/>
      <c r="LZ131" s="208"/>
      <c r="MA131" s="208"/>
      <c r="MB131" s="208"/>
      <c r="MC131" s="208"/>
      <c r="MD131" s="208"/>
      <c r="ME131" s="208"/>
      <c r="MF131" s="208"/>
      <c r="MG131" s="208"/>
      <c r="MH131" s="208"/>
      <c r="MI131" s="208"/>
      <c r="MJ131" s="208"/>
      <c r="MK131" s="208"/>
      <c r="ML131" s="208"/>
      <c r="MM131" s="208"/>
      <c r="MN131" s="208"/>
      <c r="MO131" s="208"/>
      <c r="MP131" s="208"/>
      <c r="MQ131" s="208"/>
      <c r="MR131" s="208"/>
      <c r="MS131" s="208"/>
      <c r="MT131" s="208"/>
      <c r="MU131" s="208"/>
      <c r="MV131" s="208"/>
      <c r="MW131" s="208"/>
      <c r="MX131" s="208"/>
      <c r="MY131" s="208"/>
      <c r="MZ131" s="208"/>
      <c r="NA131" s="208"/>
      <c r="NB131" s="208"/>
      <c r="NC131" s="208"/>
      <c r="ND131" s="208"/>
      <c r="NE131" s="208"/>
      <c r="NF131" s="208"/>
      <c r="NG131" s="208"/>
      <c r="NH131" s="208"/>
      <c r="NI131" s="208"/>
      <c r="NJ131" s="208"/>
      <c r="NK131" s="208"/>
      <c r="NL131" s="208"/>
      <c r="NM131" s="208"/>
      <c r="NN131" s="208"/>
      <c r="NO131" s="208"/>
      <c r="NP131" s="208"/>
      <c r="NQ131" s="208"/>
      <c r="NR131" s="208"/>
      <c r="NS131" s="208"/>
      <c r="NT131" s="208"/>
      <c r="NU131" s="208"/>
      <c r="NV131" s="208"/>
      <c r="NW131" s="208"/>
      <c r="NX131" s="208"/>
      <c r="NY131" s="208"/>
      <c r="NZ131" s="208"/>
      <c r="OA131" s="208"/>
      <c r="OB131" s="208"/>
      <c r="OC131" s="208"/>
      <c r="OD131" s="208"/>
      <c r="OE131" s="208"/>
      <c r="OF131" s="208"/>
      <c r="OG131" s="208"/>
      <c r="OH131" s="208"/>
      <c r="OI131" s="208"/>
      <c r="OJ131" s="208"/>
      <c r="OK131" s="208"/>
      <c r="OL131" s="208"/>
      <c r="OM131" s="208"/>
      <c r="ON131" s="208"/>
      <c r="OO131" s="208"/>
      <c r="OP131" s="208"/>
      <c r="OQ131" s="208"/>
      <c r="OR131" s="208"/>
      <c r="OS131" s="208"/>
      <c r="OT131" s="208"/>
      <c r="OU131" s="208"/>
      <c r="OV131" s="208"/>
      <c r="OW131" s="208"/>
      <c r="OX131" s="208"/>
      <c r="OY131" s="208"/>
      <c r="OZ131" s="208"/>
      <c r="PA131" s="208"/>
      <c r="PB131" s="208"/>
      <c r="PC131" s="208"/>
      <c r="PD131" s="208"/>
      <c r="PE131" s="208"/>
      <c r="PF131" s="208"/>
      <c r="PG131" s="208"/>
      <c r="PH131" s="208"/>
      <c r="PI131" s="208"/>
      <c r="PJ131" s="208"/>
      <c r="PK131" s="208"/>
      <c r="PL131" s="208"/>
      <c r="PM131" s="208"/>
      <c r="PN131" s="208"/>
      <c r="PO131" s="208"/>
      <c r="PP131" s="208"/>
      <c r="PQ131" s="208"/>
      <c r="PR131" s="208"/>
      <c r="PS131" s="208"/>
      <c r="PT131" s="208"/>
      <c r="PU131" s="208"/>
      <c r="PV131" s="208"/>
      <c r="PW131" s="208"/>
      <c r="PX131" s="208"/>
      <c r="PY131" s="208"/>
      <c r="PZ131" s="208"/>
      <c r="QA131" s="208"/>
      <c r="QB131" s="208"/>
      <c r="QC131" s="208"/>
      <c r="QD131" s="208"/>
      <c r="QE131" s="208"/>
      <c r="QF131" s="208"/>
      <c r="QG131" s="208"/>
      <c r="QH131" s="208"/>
      <c r="QI131" s="208"/>
      <c r="QJ131" s="208"/>
      <c r="QK131" s="208"/>
      <c r="QL131" s="208"/>
      <c r="QM131" s="208"/>
      <c r="QN131" s="208"/>
      <c r="QO131" s="208"/>
      <c r="QP131" s="208"/>
      <c r="QQ131" s="208"/>
      <c r="QR131" s="208"/>
      <c r="QS131" s="208"/>
      <c r="QT131" s="208"/>
      <c r="QU131" s="208"/>
      <c r="QV131" s="208"/>
      <c r="QW131" s="208"/>
      <c r="QX131" s="208"/>
      <c r="QY131" s="208"/>
      <c r="QZ131" s="208"/>
      <c r="RA131" s="208"/>
      <c r="RB131" s="208"/>
      <c r="RC131" s="208"/>
      <c r="RD131" s="208"/>
      <c r="RE131" s="208"/>
      <c r="RF131" s="208"/>
      <c r="RG131" s="208"/>
      <c r="RH131" s="208"/>
      <c r="RI131" s="208"/>
      <c r="RJ131" s="208"/>
      <c r="RK131" s="208"/>
      <c r="RL131" s="208"/>
      <c r="RM131" s="208"/>
      <c r="RN131" s="208"/>
      <c r="RO131" s="208"/>
      <c r="RP131" s="208"/>
      <c r="RQ131" s="208"/>
      <c r="RR131" s="208"/>
      <c r="RS131" s="208"/>
      <c r="RT131" s="208"/>
      <c r="RU131" s="208"/>
      <c r="RV131" s="208"/>
      <c r="RW131" s="208"/>
      <c r="RX131" s="208"/>
      <c r="RY131" s="208"/>
      <c r="RZ131" s="208"/>
      <c r="SA131" s="208"/>
      <c r="SB131" s="208"/>
      <c r="SC131" s="208"/>
      <c r="SD131" s="208"/>
      <c r="SE131" s="208"/>
      <c r="SF131" s="208"/>
      <c r="SG131" s="208"/>
      <c r="SH131" s="208"/>
      <c r="SI131" s="208"/>
      <c r="SJ131" s="208"/>
      <c r="SK131" s="208"/>
      <c r="SL131" s="208"/>
      <c r="SM131" s="208"/>
      <c r="SN131" s="208"/>
      <c r="SO131" s="208"/>
      <c r="SP131" s="208"/>
      <c r="SQ131" s="208"/>
      <c r="SR131" s="208"/>
      <c r="SS131" s="208"/>
      <c r="ST131" s="208"/>
      <c r="SU131" s="208"/>
      <c r="SV131" s="208"/>
      <c r="SW131" s="208"/>
      <c r="SX131" s="208"/>
      <c r="SY131" s="208"/>
      <c r="SZ131" s="208"/>
      <c r="TA131" s="208"/>
      <c r="TB131" s="208"/>
      <c r="TC131" s="208"/>
      <c r="TD131" s="208"/>
      <c r="TE131" s="208"/>
      <c r="TF131" s="208"/>
      <c r="TG131" s="208"/>
      <c r="TH131" s="208"/>
      <c r="TI131" s="208"/>
      <c r="TJ131" s="208"/>
      <c r="TK131" s="208"/>
      <c r="TL131" s="208"/>
      <c r="TM131" s="208"/>
      <c r="TN131" s="208"/>
      <c r="TO131" s="208"/>
      <c r="TP131" s="208"/>
      <c r="TQ131" s="208"/>
      <c r="TR131" s="208"/>
      <c r="TS131" s="208"/>
      <c r="TT131" s="208"/>
      <c r="TU131" s="208"/>
      <c r="TV131" s="208"/>
      <c r="TW131" s="208"/>
      <c r="TX131" s="208"/>
      <c r="TY131" s="208"/>
      <c r="TZ131" s="208"/>
      <c r="UA131" s="208"/>
      <c r="UB131" s="208"/>
      <c r="UC131" s="208"/>
      <c r="UD131" s="208"/>
      <c r="UE131" s="208"/>
      <c r="UF131" s="208"/>
      <c r="UG131" s="208"/>
      <c r="UH131" s="208"/>
      <c r="UI131" s="208"/>
      <c r="UJ131" s="208"/>
      <c r="UK131" s="208"/>
      <c r="UL131" s="208"/>
      <c r="UM131" s="208"/>
      <c r="UN131" s="208"/>
      <c r="UO131" s="208"/>
      <c r="UP131" s="208"/>
      <c r="UQ131" s="208"/>
      <c r="UR131" s="208"/>
      <c r="US131" s="208"/>
      <c r="UT131" s="208"/>
      <c r="UU131" s="208"/>
      <c r="UV131" s="208"/>
      <c r="UW131" s="208"/>
      <c r="UX131" s="208"/>
      <c r="UY131" s="208"/>
      <c r="UZ131" s="208"/>
      <c r="VA131" s="208"/>
      <c r="VB131" s="208"/>
      <c r="VC131" s="208"/>
      <c r="VD131" s="208"/>
      <c r="VE131" s="208"/>
      <c r="VF131" s="208"/>
      <c r="VG131" s="208"/>
      <c r="VH131" s="208"/>
      <c r="VI131" s="208"/>
      <c r="VJ131" s="208"/>
      <c r="VK131" s="208"/>
      <c r="VL131" s="208"/>
      <c r="VM131" s="208"/>
      <c r="VN131" s="208"/>
      <c r="VO131" s="208"/>
      <c r="VP131" s="208"/>
      <c r="VQ131" s="208"/>
      <c r="VR131" s="208"/>
      <c r="VS131" s="208"/>
      <c r="VT131" s="208"/>
      <c r="VU131" s="208"/>
      <c r="VV131" s="208"/>
      <c r="VW131" s="208"/>
      <c r="VX131" s="208"/>
      <c r="VY131" s="208"/>
      <c r="VZ131" s="208"/>
      <c r="WA131" s="208"/>
      <c r="WB131" s="208"/>
      <c r="WC131" s="208"/>
      <c r="WD131" s="208"/>
      <c r="WE131" s="208"/>
      <c r="WF131" s="208"/>
      <c r="WG131" s="208"/>
      <c r="WH131" s="208"/>
      <c r="WI131" s="208"/>
      <c r="WJ131" s="208"/>
      <c r="WK131" s="208"/>
      <c r="WL131" s="208"/>
      <c r="WM131" s="208"/>
      <c r="WN131" s="208"/>
      <c r="WO131" s="208"/>
      <c r="WP131" s="208"/>
      <c r="WQ131" s="208"/>
      <c r="WR131" s="208"/>
      <c r="WS131" s="208"/>
      <c r="WT131" s="208"/>
      <c r="WU131" s="208"/>
      <c r="WV131" s="208"/>
      <c r="WW131" s="208"/>
      <c r="WX131" s="208"/>
      <c r="WY131" s="208"/>
      <c r="WZ131" s="208"/>
      <c r="XA131" s="208"/>
      <c r="XB131" s="208"/>
      <c r="XC131" s="208"/>
      <c r="XD131" s="208"/>
      <c r="XE131" s="208"/>
      <c r="XF131" s="208"/>
      <c r="XG131" s="208"/>
      <c r="XH131" s="208"/>
      <c r="XI131" s="208"/>
      <c r="XJ131" s="208"/>
      <c r="XK131" s="208"/>
      <c r="XL131" s="208"/>
      <c r="XM131" s="208"/>
      <c r="XN131" s="208"/>
      <c r="XO131" s="208"/>
      <c r="XP131" s="208"/>
      <c r="XQ131" s="208"/>
      <c r="XR131" s="208"/>
      <c r="XS131" s="208"/>
      <c r="XT131" s="208"/>
      <c r="XU131" s="208"/>
      <c r="XV131" s="208"/>
      <c r="XW131" s="208"/>
      <c r="XX131" s="208"/>
      <c r="XY131" s="208"/>
      <c r="XZ131" s="208"/>
      <c r="YA131" s="208"/>
      <c r="YB131" s="208"/>
      <c r="YC131" s="208"/>
      <c r="YD131" s="208"/>
      <c r="YE131" s="208"/>
      <c r="YF131" s="208"/>
      <c r="YG131" s="208"/>
      <c r="YH131" s="208"/>
      <c r="YI131" s="208"/>
      <c r="YJ131" s="208"/>
      <c r="YK131" s="208"/>
      <c r="YL131" s="208"/>
      <c r="YM131" s="208"/>
      <c r="YN131" s="208"/>
      <c r="YO131" s="208"/>
      <c r="YP131" s="208"/>
      <c r="YQ131" s="208"/>
      <c r="YR131" s="208"/>
      <c r="YS131" s="208"/>
      <c r="YT131" s="208"/>
      <c r="YU131" s="208"/>
      <c r="YV131" s="208"/>
      <c r="YW131" s="208"/>
      <c r="YX131" s="208"/>
      <c r="YY131" s="208"/>
      <c r="YZ131" s="208"/>
      <c r="ZA131" s="208"/>
      <c r="ZB131" s="208"/>
      <c r="ZC131" s="208"/>
      <c r="ZD131" s="208"/>
      <c r="ZE131" s="208"/>
      <c r="ZF131" s="208"/>
      <c r="ZG131" s="208"/>
      <c r="ZH131" s="208"/>
      <c r="ZI131" s="208"/>
      <c r="ZJ131" s="208"/>
      <c r="ZK131" s="208"/>
      <c r="ZL131" s="208"/>
      <c r="ZM131" s="208"/>
      <c r="ZN131" s="208"/>
      <c r="ZO131" s="208"/>
      <c r="ZP131" s="208"/>
      <c r="ZQ131" s="208"/>
      <c r="ZR131" s="208"/>
      <c r="ZS131" s="208"/>
      <c r="ZT131" s="208"/>
      <c r="ZU131" s="208"/>
      <c r="ZV131" s="208"/>
      <c r="ZW131" s="208"/>
      <c r="ZX131" s="208"/>
      <c r="ZY131" s="208"/>
      <c r="ZZ131" s="208"/>
      <c r="AAA131" s="208"/>
      <c r="AAB131" s="208"/>
      <c r="AAC131" s="197"/>
    </row>
    <row r="132" spans="1:705" s="87" customFormat="1" ht="15" hidden="1" outlineLevel="1" x14ac:dyDescent="0.25">
      <c r="A132" s="85"/>
      <c r="B132" s="85"/>
      <c r="C132" s="102"/>
      <c r="D132" s="102"/>
      <c r="E132" s="86"/>
      <c r="F132" s="88"/>
      <c r="G132" s="88"/>
      <c r="H132" s="86"/>
      <c r="I132" s="87" t="s">
        <v>415</v>
      </c>
      <c r="J132" s="88"/>
      <c r="K132" s="85"/>
      <c r="L132" s="88"/>
      <c r="M132" s="85">
        <f>SUM(M133:M134)</f>
        <v>0</v>
      </c>
      <c r="N132" s="85">
        <f t="shared" ref="N132:BY132" si="1771">SUM(N133:N134)</f>
        <v>0</v>
      </c>
      <c r="O132" s="85">
        <f t="shared" si="1771"/>
        <v>0</v>
      </c>
      <c r="P132" s="85">
        <f t="shared" si="1771"/>
        <v>0</v>
      </c>
      <c r="Q132" s="85">
        <f t="shared" si="1771"/>
        <v>0</v>
      </c>
      <c r="R132" s="85">
        <f t="shared" si="1771"/>
        <v>0</v>
      </c>
      <c r="S132" s="85">
        <f t="shared" si="1771"/>
        <v>0</v>
      </c>
      <c r="T132" s="85">
        <f t="shared" si="1771"/>
        <v>0</v>
      </c>
      <c r="U132" s="85">
        <f t="shared" si="1771"/>
        <v>0</v>
      </c>
      <c r="V132" s="85">
        <f t="shared" si="1771"/>
        <v>0</v>
      </c>
      <c r="W132" s="85">
        <f t="shared" si="1771"/>
        <v>0</v>
      </c>
      <c r="X132" s="85">
        <f t="shared" si="1771"/>
        <v>0</v>
      </c>
      <c r="Y132" s="85">
        <f t="shared" si="1771"/>
        <v>0</v>
      </c>
      <c r="Z132" s="85">
        <f t="shared" si="1771"/>
        <v>0</v>
      </c>
      <c r="AA132" s="85">
        <f t="shared" si="1771"/>
        <v>0</v>
      </c>
      <c r="AB132" s="85">
        <f t="shared" si="1771"/>
        <v>0</v>
      </c>
      <c r="AC132" s="85">
        <f t="shared" si="1771"/>
        <v>0</v>
      </c>
      <c r="AD132" s="85">
        <f t="shared" si="1771"/>
        <v>0</v>
      </c>
      <c r="AE132" s="85">
        <f t="shared" si="1771"/>
        <v>0</v>
      </c>
      <c r="AF132" s="85">
        <f t="shared" si="1771"/>
        <v>0</v>
      </c>
      <c r="AG132" s="85">
        <f t="shared" si="1771"/>
        <v>0</v>
      </c>
      <c r="AH132" s="85">
        <f t="shared" si="1771"/>
        <v>0</v>
      </c>
      <c r="AI132" s="85">
        <f t="shared" si="1771"/>
        <v>0</v>
      </c>
      <c r="AJ132" s="85">
        <f t="shared" si="1771"/>
        <v>0</v>
      </c>
      <c r="AK132" s="85">
        <f t="shared" si="1771"/>
        <v>0</v>
      </c>
      <c r="AL132" s="85">
        <f t="shared" si="1771"/>
        <v>0</v>
      </c>
      <c r="AM132" s="85">
        <f t="shared" si="1771"/>
        <v>0</v>
      </c>
      <c r="AN132" s="85">
        <f t="shared" si="1771"/>
        <v>0</v>
      </c>
      <c r="AO132" s="85">
        <f t="shared" si="1771"/>
        <v>0</v>
      </c>
      <c r="AP132" s="85">
        <f t="shared" si="1771"/>
        <v>0</v>
      </c>
      <c r="AQ132" s="85">
        <f t="shared" si="1771"/>
        <v>0</v>
      </c>
      <c r="AR132" s="85">
        <f t="shared" si="1771"/>
        <v>0</v>
      </c>
      <c r="AS132" s="85">
        <f t="shared" si="1771"/>
        <v>0</v>
      </c>
      <c r="AT132" s="85">
        <f t="shared" si="1771"/>
        <v>0</v>
      </c>
      <c r="AU132" s="85">
        <f t="shared" si="1771"/>
        <v>0</v>
      </c>
      <c r="AV132" s="85">
        <f t="shared" si="1771"/>
        <v>0</v>
      </c>
      <c r="AW132" s="85">
        <f t="shared" si="1771"/>
        <v>0</v>
      </c>
      <c r="AX132" s="85">
        <f t="shared" si="1771"/>
        <v>0</v>
      </c>
      <c r="AY132" s="85">
        <f t="shared" si="1771"/>
        <v>0</v>
      </c>
      <c r="AZ132" s="85">
        <f t="shared" si="1771"/>
        <v>0</v>
      </c>
      <c r="BA132" s="85">
        <f t="shared" si="1771"/>
        <v>0</v>
      </c>
      <c r="BB132" s="85">
        <f t="shared" si="1771"/>
        <v>0</v>
      </c>
      <c r="BC132" s="85">
        <f t="shared" si="1771"/>
        <v>0</v>
      </c>
      <c r="BD132" s="85">
        <f t="shared" si="1771"/>
        <v>0</v>
      </c>
      <c r="BE132" s="85">
        <f t="shared" si="1771"/>
        <v>0</v>
      </c>
      <c r="BF132" s="85">
        <f t="shared" si="1771"/>
        <v>0</v>
      </c>
      <c r="BG132" s="85">
        <f t="shared" si="1771"/>
        <v>0</v>
      </c>
      <c r="BH132" s="85">
        <f t="shared" si="1771"/>
        <v>0</v>
      </c>
      <c r="BI132" s="85">
        <f t="shared" si="1771"/>
        <v>0</v>
      </c>
      <c r="BJ132" s="85">
        <f t="shared" si="1771"/>
        <v>0</v>
      </c>
      <c r="BK132" s="85">
        <f t="shared" si="1771"/>
        <v>0</v>
      </c>
      <c r="BL132" s="85">
        <f t="shared" si="1771"/>
        <v>0</v>
      </c>
      <c r="BM132" s="85">
        <f t="shared" si="1771"/>
        <v>0</v>
      </c>
      <c r="BN132" s="85">
        <f t="shared" si="1771"/>
        <v>0</v>
      </c>
      <c r="BO132" s="85">
        <f t="shared" si="1771"/>
        <v>0</v>
      </c>
      <c r="BP132" s="85">
        <f t="shared" si="1771"/>
        <v>0</v>
      </c>
      <c r="BQ132" s="85">
        <f t="shared" si="1771"/>
        <v>0</v>
      </c>
      <c r="BR132" s="85">
        <f t="shared" si="1771"/>
        <v>0</v>
      </c>
      <c r="BS132" s="85">
        <f t="shared" si="1771"/>
        <v>0</v>
      </c>
      <c r="BT132" s="85">
        <f t="shared" si="1771"/>
        <v>0</v>
      </c>
      <c r="BU132" s="85">
        <f t="shared" si="1771"/>
        <v>0</v>
      </c>
      <c r="BV132" s="85">
        <f t="shared" si="1771"/>
        <v>0</v>
      </c>
      <c r="BW132" s="85">
        <f t="shared" si="1771"/>
        <v>0</v>
      </c>
      <c r="BX132" s="85">
        <f t="shared" si="1771"/>
        <v>0</v>
      </c>
      <c r="BY132" s="85">
        <f t="shared" si="1771"/>
        <v>0</v>
      </c>
      <c r="BZ132" s="85">
        <f t="shared" ref="BZ132:EK132" si="1772">SUM(BZ133:BZ134)</f>
        <v>0</v>
      </c>
      <c r="CA132" s="85">
        <f t="shared" si="1772"/>
        <v>0</v>
      </c>
      <c r="CB132" s="85">
        <f t="shared" si="1772"/>
        <v>0</v>
      </c>
      <c r="CC132" s="85">
        <f t="shared" si="1772"/>
        <v>0</v>
      </c>
      <c r="CD132" s="85">
        <f t="shared" si="1772"/>
        <v>0</v>
      </c>
      <c r="CE132" s="85">
        <f t="shared" si="1772"/>
        <v>0</v>
      </c>
      <c r="CF132" s="85">
        <f t="shared" si="1772"/>
        <v>0</v>
      </c>
      <c r="CG132" s="85">
        <f t="shared" si="1772"/>
        <v>0</v>
      </c>
      <c r="CH132" s="85">
        <f t="shared" si="1772"/>
        <v>0</v>
      </c>
      <c r="CI132" s="85">
        <f t="shared" si="1772"/>
        <v>0</v>
      </c>
      <c r="CJ132" s="85">
        <f t="shared" si="1772"/>
        <v>0</v>
      </c>
      <c r="CK132" s="85">
        <f t="shared" si="1772"/>
        <v>0</v>
      </c>
      <c r="CL132" s="85">
        <f t="shared" si="1772"/>
        <v>0</v>
      </c>
      <c r="CM132" s="85">
        <f t="shared" si="1772"/>
        <v>0</v>
      </c>
      <c r="CN132" s="85">
        <f t="shared" si="1772"/>
        <v>0</v>
      </c>
      <c r="CO132" s="85">
        <f t="shared" si="1772"/>
        <v>0</v>
      </c>
      <c r="CP132" s="85">
        <f t="shared" si="1772"/>
        <v>0</v>
      </c>
      <c r="CQ132" s="85">
        <f t="shared" si="1772"/>
        <v>0</v>
      </c>
      <c r="CR132" s="85">
        <f t="shared" si="1772"/>
        <v>0</v>
      </c>
      <c r="CS132" s="85">
        <f t="shared" si="1772"/>
        <v>0</v>
      </c>
      <c r="CT132" s="85">
        <f t="shared" si="1772"/>
        <v>0</v>
      </c>
      <c r="CU132" s="85">
        <f t="shared" si="1772"/>
        <v>0</v>
      </c>
      <c r="CV132" s="85">
        <f t="shared" si="1772"/>
        <v>0</v>
      </c>
      <c r="CW132" s="85">
        <f t="shared" si="1772"/>
        <v>0</v>
      </c>
      <c r="CX132" s="85">
        <f t="shared" si="1772"/>
        <v>0</v>
      </c>
      <c r="CY132" s="85">
        <f t="shared" si="1772"/>
        <v>0</v>
      </c>
      <c r="CZ132" s="85">
        <f t="shared" si="1772"/>
        <v>0</v>
      </c>
      <c r="DA132" s="85">
        <f t="shared" si="1772"/>
        <v>0</v>
      </c>
      <c r="DB132" s="85">
        <f t="shared" si="1772"/>
        <v>0</v>
      </c>
      <c r="DC132" s="85">
        <f t="shared" si="1772"/>
        <v>0</v>
      </c>
      <c r="DD132" s="85">
        <f t="shared" si="1772"/>
        <v>0</v>
      </c>
      <c r="DE132" s="85">
        <f t="shared" si="1772"/>
        <v>0</v>
      </c>
      <c r="DF132" s="85">
        <f t="shared" si="1772"/>
        <v>0</v>
      </c>
      <c r="DG132" s="85">
        <f t="shared" si="1772"/>
        <v>0</v>
      </c>
      <c r="DH132" s="85">
        <f t="shared" si="1772"/>
        <v>0</v>
      </c>
      <c r="DI132" s="85">
        <f t="shared" si="1772"/>
        <v>0</v>
      </c>
      <c r="DJ132" s="85">
        <f t="shared" si="1772"/>
        <v>0</v>
      </c>
      <c r="DK132" s="85">
        <f t="shared" si="1772"/>
        <v>0</v>
      </c>
      <c r="DL132" s="85">
        <f t="shared" si="1772"/>
        <v>0</v>
      </c>
      <c r="DM132" s="85">
        <f t="shared" si="1772"/>
        <v>0</v>
      </c>
      <c r="DN132" s="85">
        <f t="shared" si="1772"/>
        <v>0</v>
      </c>
      <c r="DO132" s="85">
        <f t="shared" si="1772"/>
        <v>0</v>
      </c>
      <c r="DP132" s="85">
        <f t="shared" si="1772"/>
        <v>0</v>
      </c>
      <c r="DQ132" s="85">
        <f t="shared" si="1772"/>
        <v>0</v>
      </c>
      <c r="DR132" s="85">
        <f t="shared" si="1772"/>
        <v>0</v>
      </c>
      <c r="DS132" s="85">
        <f t="shared" si="1772"/>
        <v>0</v>
      </c>
      <c r="DT132" s="85">
        <f t="shared" si="1772"/>
        <v>0</v>
      </c>
      <c r="DU132" s="85">
        <f t="shared" si="1772"/>
        <v>0</v>
      </c>
      <c r="DV132" s="85">
        <f t="shared" si="1772"/>
        <v>0</v>
      </c>
      <c r="DW132" s="85">
        <f t="shared" si="1772"/>
        <v>0</v>
      </c>
      <c r="DX132" s="85">
        <f t="shared" si="1772"/>
        <v>0</v>
      </c>
      <c r="DY132" s="85">
        <f t="shared" si="1772"/>
        <v>0</v>
      </c>
      <c r="DZ132" s="85">
        <f t="shared" si="1772"/>
        <v>0</v>
      </c>
      <c r="EA132" s="85">
        <f t="shared" si="1772"/>
        <v>0</v>
      </c>
      <c r="EB132" s="85">
        <f t="shared" si="1772"/>
        <v>0</v>
      </c>
      <c r="EC132" s="85">
        <f t="shared" si="1772"/>
        <v>0</v>
      </c>
      <c r="ED132" s="85">
        <f t="shared" si="1772"/>
        <v>0</v>
      </c>
      <c r="EE132" s="85">
        <f t="shared" si="1772"/>
        <v>0</v>
      </c>
      <c r="EF132" s="85">
        <f t="shared" si="1772"/>
        <v>0</v>
      </c>
      <c r="EG132" s="85">
        <f t="shared" si="1772"/>
        <v>0</v>
      </c>
      <c r="EH132" s="85">
        <f t="shared" si="1772"/>
        <v>0</v>
      </c>
      <c r="EI132" s="85">
        <f t="shared" si="1772"/>
        <v>0</v>
      </c>
      <c r="EJ132" s="85">
        <f t="shared" si="1772"/>
        <v>0</v>
      </c>
      <c r="EK132" s="85">
        <f t="shared" si="1772"/>
        <v>0</v>
      </c>
      <c r="EL132" s="85">
        <f t="shared" ref="EL132:EX132" si="1773">SUM(EL133:EL134)</f>
        <v>0</v>
      </c>
      <c r="EM132" s="85">
        <f t="shared" si="1773"/>
        <v>0</v>
      </c>
      <c r="EN132" s="85">
        <f t="shared" si="1773"/>
        <v>0</v>
      </c>
      <c r="EO132" s="85">
        <f t="shared" si="1773"/>
        <v>0</v>
      </c>
      <c r="EP132" s="85">
        <f t="shared" si="1773"/>
        <v>0</v>
      </c>
      <c r="EQ132" s="85">
        <f t="shared" si="1773"/>
        <v>0</v>
      </c>
      <c r="ER132" s="85">
        <f t="shared" si="1773"/>
        <v>0</v>
      </c>
      <c r="ES132" s="85">
        <f t="shared" si="1773"/>
        <v>0</v>
      </c>
      <c r="ET132" s="85">
        <f t="shared" si="1773"/>
        <v>0</v>
      </c>
      <c r="EU132" s="85">
        <f t="shared" si="1773"/>
        <v>0</v>
      </c>
      <c r="EV132" s="85">
        <f t="shared" si="1773"/>
        <v>0</v>
      </c>
      <c r="EW132" s="85">
        <f t="shared" si="1773"/>
        <v>0</v>
      </c>
      <c r="EX132" s="85">
        <f t="shared" si="1773"/>
        <v>0</v>
      </c>
      <c r="EY132" s="85">
        <f t="shared" ref="EY132" si="1774">SUM(EY133:EY134)</f>
        <v>0</v>
      </c>
      <c r="EZ132" s="85">
        <f t="shared" ref="EZ132" si="1775">SUM(EZ133:EZ134)</f>
        <v>0</v>
      </c>
      <c r="FA132" s="85">
        <f t="shared" ref="FA132" si="1776">SUM(FA133:FA134)</f>
        <v>0</v>
      </c>
      <c r="FB132" s="85">
        <f t="shared" ref="FB132" si="1777">SUM(FB133:FB134)</f>
        <v>0</v>
      </c>
      <c r="FC132" s="85">
        <f t="shared" ref="FC132" si="1778">SUM(FC133:FC134)</f>
        <v>0</v>
      </c>
      <c r="FD132" s="85">
        <f t="shared" ref="FD132" si="1779">SUM(FD133:FD134)</f>
        <v>0</v>
      </c>
      <c r="FE132" s="85">
        <f t="shared" ref="FE132" si="1780">SUM(FE133:FE134)</f>
        <v>0</v>
      </c>
      <c r="FF132" s="85">
        <f t="shared" ref="FF132" si="1781">SUM(FF133:FF134)</f>
        <v>0</v>
      </c>
      <c r="FG132" s="85">
        <f t="shared" ref="FG132" si="1782">SUM(FG133:FG134)</f>
        <v>0</v>
      </c>
      <c r="FH132" s="85">
        <f t="shared" ref="FH132" si="1783">SUM(FH133:FH134)</f>
        <v>0</v>
      </c>
      <c r="FI132" s="85">
        <f t="shared" ref="FI132" si="1784">SUM(FI133:FI134)</f>
        <v>0</v>
      </c>
      <c r="FJ132" s="85">
        <f t="shared" ref="FJ132" si="1785">SUM(FJ133:FJ134)</f>
        <v>0</v>
      </c>
      <c r="FK132" s="85">
        <f t="shared" ref="FK132" si="1786">SUM(FK133:FK134)</f>
        <v>0</v>
      </c>
      <c r="FL132" s="85">
        <f t="shared" ref="FL132" si="1787">SUM(FL133:FL134)</f>
        <v>0</v>
      </c>
      <c r="FM132" s="85">
        <f t="shared" ref="FM132" si="1788">SUM(FM133:FM134)</f>
        <v>0</v>
      </c>
      <c r="FN132" s="85">
        <f t="shared" ref="FN132" si="1789">SUM(FN133:FN134)</f>
        <v>0</v>
      </c>
      <c r="FO132" s="85">
        <f t="shared" ref="FO132" si="1790">SUM(FO133:FO134)</f>
        <v>0</v>
      </c>
      <c r="FP132" s="85">
        <f t="shared" ref="FP132" si="1791">SUM(FP133:FP134)</f>
        <v>0</v>
      </c>
      <c r="FQ132" s="85">
        <f t="shared" ref="FQ132" si="1792">SUM(FQ133:FQ134)</f>
        <v>0</v>
      </c>
      <c r="FR132" s="85">
        <f t="shared" ref="FR132" si="1793">SUM(FR133:FR134)</f>
        <v>0</v>
      </c>
      <c r="FS132" s="85">
        <f t="shared" ref="FS132" si="1794">SUM(FS133:FS134)</f>
        <v>0</v>
      </c>
      <c r="FT132" s="85">
        <f t="shared" ref="FT132" si="1795">SUM(FT133:FT134)</f>
        <v>0</v>
      </c>
      <c r="FU132" s="85">
        <f t="shared" ref="FU132" si="1796">SUM(FU133:FU134)</f>
        <v>0</v>
      </c>
      <c r="FV132" s="85">
        <f t="shared" ref="FV132" si="1797">SUM(FV133:FV134)</f>
        <v>0</v>
      </c>
      <c r="FW132" s="85">
        <f t="shared" ref="FW132" si="1798">SUM(FW133:FW134)</f>
        <v>0</v>
      </c>
      <c r="FX132" s="85">
        <f t="shared" ref="FX132" si="1799">SUM(FX133:FX134)</f>
        <v>0</v>
      </c>
      <c r="FY132" s="85">
        <f t="shared" ref="FY132" si="1800">SUM(FY133:FY134)</f>
        <v>0</v>
      </c>
      <c r="FZ132" s="85">
        <f t="shared" ref="FZ132" si="1801">SUM(FZ133:FZ134)</f>
        <v>0</v>
      </c>
      <c r="GA132" s="85">
        <f t="shared" ref="GA132" si="1802">SUM(GA133:GA134)</f>
        <v>0</v>
      </c>
      <c r="GB132" s="85">
        <f t="shared" ref="GB132" si="1803">SUM(GB133:GB134)</f>
        <v>0</v>
      </c>
      <c r="GC132" s="85">
        <f t="shared" ref="GC132" si="1804">SUM(GC133:GC134)</f>
        <v>0</v>
      </c>
      <c r="GD132" s="85">
        <f t="shared" ref="GD132" si="1805">SUM(GD133:GD134)</f>
        <v>0</v>
      </c>
      <c r="GE132" s="85">
        <f t="shared" ref="GE132" si="1806">SUM(GE133:GE134)</f>
        <v>0</v>
      </c>
      <c r="GF132" s="85">
        <f t="shared" ref="GF132" si="1807">SUM(GF133:GF134)</f>
        <v>0</v>
      </c>
      <c r="GG132" s="85">
        <f t="shared" ref="GG132:GH132" si="1808">SUM(GG133:GG134)</f>
        <v>0</v>
      </c>
      <c r="GH132" s="85">
        <f t="shared" si="1808"/>
        <v>0</v>
      </c>
      <c r="GI132" s="85">
        <f t="shared" ref="GI132" si="1809">SUM(GI133:GI134)</f>
        <v>0</v>
      </c>
      <c r="GJ132" s="85">
        <f t="shared" ref="GJ132" si="1810">SUM(GJ133:GJ134)</f>
        <v>0</v>
      </c>
      <c r="GK132" s="85">
        <f t="shared" ref="GK132" si="1811">SUM(GK133:GK134)</f>
        <v>0</v>
      </c>
      <c r="GL132" s="85">
        <f t="shared" ref="GL132" si="1812">SUM(GL133:GL134)</f>
        <v>0</v>
      </c>
      <c r="GM132" s="85">
        <f t="shared" ref="GM132" si="1813">SUM(GM133:GM134)</f>
        <v>0</v>
      </c>
      <c r="GN132" s="85">
        <f t="shared" ref="GN132" si="1814">SUM(GN133:GN134)</f>
        <v>0</v>
      </c>
      <c r="GO132" s="85">
        <f t="shared" ref="GO132" si="1815">SUM(GO133:GO134)</f>
        <v>0</v>
      </c>
      <c r="GP132" s="85">
        <f t="shared" ref="GP132" si="1816">SUM(GP133:GP134)</f>
        <v>0</v>
      </c>
      <c r="GQ132" s="85">
        <f t="shared" ref="GQ132" si="1817">SUM(GQ133:GQ134)</f>
        <v>0</v>
      </c>
      <c r="GR132" s="85">
        <f t="shared" ref="GR132" si="1818">SUM(GR133:GR134)</f>
        <v>0</v>
      </c>
      <c r="GS132" s="85">
        <f t="shared" ref="GS132" si="1819">SUM(GS133:GS134)</f>
        <v>0</v>
      </c>
      <c r="GT132" s="85">
        <f t="shared" ref="GT132" si="1820">SUM(GT133:GT134)</f>
        <v>0</v>
      </c>
      <c r="GU132" s="85">
        <f t="shared" ref="GU132" si="1821">SUM(GU133:GU134)</f>
        <v>0</v>
      </c>
      <c r="GV132" s="85">
        <f t="shared" ref="GV132" si="1822">SUM(GV133:GV134)</f>
        <v>0</v>
      </c>
      <c r="GW132" s="85">
        <f t="shared" ref="GW132" si="1823">SUM(GW133:GW134)</f>
        <v>0</v>
      </c>
      <c r="GX132" s="85">
        <f t="shared" ref="GX132" si="1824">SUM(GX133:GX134)</f>
        <v>0</v>
      </c>
      <c r="GY132" s="85">
        <f t="shared" ref="GY132" si="1825">SUM(GY133:GY134)</f>
        <v>0</v>
      </c>
      <c r="GZ132" s="85">
        <f t="shared" ref="GZ132" si="1826">SUM(GZ133:GZ134)</f>
        <v>0</v>
      </c>
      <c r="HA132" s="85">
        <f t="shared" ref="HA132" si="1827">SUM(HA133:HA134)</f>
        <v>0</v>
      </c>
      <c r="HB132" s="85">
        <f t="shared" ref="HB132" si="1828">SUM(HB133:HB134)</f>
        <v>0</v>
      </c>
      <c r="HC132" s="85">
        <f t="shared" ref="HC132" si="1829">SUM(HC133:HC134)</f>
        <v>0</v>
      </c>
      <c r="HD132" s="85">
        <f t="shared" ref="HD132" si="1830">SUM(HD133:HD134)</f>
        <v>0</v>
      </c>
      <c r="HE132" s="85">
        <f t="shared" ref="HE132" si="1831">SUM(HE133:HE134)</f>
        <v>0</v>
      </c>
      <c r="HF132" s="85">
        <f t="shared" ref="HF132" si="1832">SUM(HF133:HF134)</f>
        <v>0</v>
      </c>
      <c r="HG132" s="85">
        <f t="shared" ref="HG132" si="1833">SUM(HG133:HG134)</f>
        <v>0</v>
      </c>
      <c r="HH132" s="85">
        <f t="shared" ref="HH132" si="1834">SUM(HH133:HH134)</f>
        <v>0</v>
      </c>
      <c r="HI132" s="85">
        <f t="shared" ref="HI132" si="1835">SUM(HI133:HI134)</f>
        <v>0</v>
      </c>
      <c r="HJ132" s="85">
        <f t="shared" ref="HJ132" si="1836">SUM(HJ133:HJ134)</f>
        <v>0</v>
      </c>
      <c r="HK132" s="85">
        <f t="shared" ref="HK132" si="1837">SUM(HK133:HK134)</f>
        <v>0</v>
      </c>
      <c r="HL132" s="85">
        <f t="shared" ref="HL132" si="1838">SUM(HL133:HL134)</f>
        <v>0</v>
      </c>
      <c r="HM132" s="85">
        <f t="shared" ref="HM132" si="1839">SUM(HM133:HM134)</f>
        <v>0</v>
      </c>
      <c r="HN132" s="85">
        <f t="shared" ref="HN132" si="1840">SUM(HN133:HN134)</f>
        <v>0</v>
      </c>
      <c r="HO132" s="85">
        <f t="shared" ref="HO132" si="1841">SUM(HO133:HO134)</f>
        <v>0</v>
      </c>
      <c r="HP132" s="85">
        <f t="shared" ref="HP132" si="1842">SUM(HP133:HP134)</f>
        <v>0</v>
      </c>
      <c r="HQ132" s="85">
        <f t="shared" ref="HQ132" si="1843">SUM(HQ133:HQ134)</f>
        <v>0</v>
      </c>
      <c r="HR132" s="187">
        <f t="shared" ref="HR132" si="1844">SUM(HR133:HR134)</f>
        <v>0</v>
      </c>
      <c r="HS132" s="249">
        <v>0</v>
      </c>
      <c r="HT132" s="207"/>
      <c r="HU132" s="207"/>
      <c r="HV132" s="207"/>
      <c r="HW132" s="207"/>
      <c r="HX132" s="207"/>
      <c r="HY132" s="207"/>
      <c r="HZ132" s="207"/>
      <c r="IA132" s="207"/>
      <c r="IB132" s="207"/>
      <c r="IC132" s="207"/>
      <c r="ID132" s="207"/>
      <c r="IE132" s="207"/>
      <c r="IF132" s="207"/>
      <c r="IG132" s="207"/>
      <c r="IH132" s="207"/>
      <c r="II132" s="207"/>
      <c r="IJ132" s="207"/>
      <c r="IK132" s="207"/>
      <c r="IL132" s="207"/>
      <c r="IM132" s="207"/>
      <c r="IN132" s="207"/>
      <c r="IO132" s="207"/>
      <c r="IP132" s="207"/>
      <c r="IQ132" s="207"/>
      <c r="IR132" s="207"/>
      <c r="IS132" s="207"/>
      <c r="IT132" s="207"/>
      <c r="IU132" s="207"/>
      <c r="IV132" s="207"/>
      <c r="IW132" s="207"/>
      <c r="IX132" s="207"/>
      <c r="IY132" s="207"/>
      <c r="IZ132" s="207"/>
      <c r="JA132" s="207"/>
      <c r="JB132" s="207"/>
      <c r="JC132" s="207"/>
      <c r="JD132" s="207"/>
      <c r="JE132" s="207"/>
      <c r="JF132" s="207"/>
      <c r="JG132" s="207"/>
      <c r="JH132" s="207"/>
      <c r="JI132" s="207"/>
      <c r="JJ132" s="207"/>
      <c r="JK132" s="207"/>
      <c r="JL132" s="207"/>
      <c r="JM132" s="207"/>
      <c r="JN132" s="207"/>
      <c r="JO132" s="207"/>
      <c r="JP132" s="207"/>
      <c r="JQ132" s="207"/>
      <c r="JR132" s="207"/>
      <c r="JS132" s="207"/>
      <c r="JT132" s="207"/>
      <c r="JU132" s="207"/>
      <c r="JV132" s="207"/>
      <c r="JW132" s="207"/>
      <c r="JX132" s="207"/>
      <c r="JY132" s="207"/>
      <c r="JZ132" s="207"/>
      <c r="KA132" s="207"/>
      <c r="KB132" s="207"/>
      <c r="KC132" s="207"/>
      <c r="KD132" s="207"/>
      <c r="KE132" s="207"/>
      <c r="KF132" s="207"/>
      <c r="KG132" s="207"/>
      <c r="KH132" s="207"/>
      <c r="KI132" s="207"/>
      <c r="KJ132" s="207"/>
      <c r="KK132" s="207"/>
      <c r="KL132" s="207"/>
      <c r="KM132" s="207"/>
      <c r="KN132" s="207"/>
      <c r="KO132" s="207"/>
      <c r="KP132" s="207"/>
      <c r="KQ132" s="207"/>
      <c r="KR132" s="207"/>
      <c r="KS132" s="207"/>
      <c r="KT132" s="207"/>
      <c r="KU132" s="207"/>
      <c r="KV132" s="207"/>
      <c r="KW132" s="207"/>
      <c r="KX132" s="207"/>
      <c r="KY132" s="207"/>
      <c r="KZ132" s="207"/>
      <c r="LA132" s="207"/>
      <c r="LB132" s="207"/>
      <c r="LC132" s="207"/>
      <c r="LD132" s="207"/>
      <c r="LE132" s="207"/>
      <c r="LF132" s="207"/>
      <c r="LG132" s="207"/>
      <c r="LH132" s="207"/>
      <c r="LI132" s="207"/>
      <c r="LJ132" s="207"/>
      <c r="LK132" s="207"/>
      <c r="LL132" s="207"/>
      <c r="LM132" s="207"/>
      <c r="LN132" s="207"/>
      <c r="LO132" s="207"/>
      <c r="LP132" s="207"/>
      <c r="LQ132" s="207"/>
      <c r="LR132" s="207"/>
      <c r="LS132" s="207"/>
      <c r="LT132" s="207"/>
      <c r="LU132" s="207"/>
      <c r="LV132" s="207"/>
      <c r="LW132" s="207"/>
      <c r="LX132" s="207"/>
      <c r="LY132" s="207"/>
      <c r="LZ132" s="207"/>
      <c r="MA132" s="207"/>
      <c r="MB132" s="207"/>
      <c r="MC132" s="207"/>
      <c r="MD132" s="207"/>
      <c r="ME132" s="207"/>
      <c r="MF132" s="207"/>
      <c r="MG132" s="207"/>
      <c r="MH132" s="207"/>
      <c r="MI132" s="207"/>
      <c r="MJ132" s="207"/>
      <c r="MK132" s="207"/>
      <c r="ML132" s="207"/>
      <c r="MM132" s="207"/>
      <c r="MN132" s="207"/>
      <c r="MO132" s="207"/>
      <c r="MP132" s="207"/>
      <c r="MQ132" s="207"/>
      <c r="MR132" s="207"/>
      <c r="MS132" s="207"/>
      <c r="MT132" s="207"/>
      <c r="MU132" s="207"/>
      <c r="MV132" s="207"/>
      <c r="MW132" s="207"/>
      <c r="MX132" s="207"/>
      <c r="MY132" s="207"/>
      <c r="MZ132" s="207"/>
      <c r="NA132" s="207"/>
      <c r="NB132" s="207"/>
      <c r="NC132" s="207"/>
      <c r="ND132" s="207"/>
      <c r="NE132" s="207"/>
      <c r="NF132" s="207"/>
      <c r="NG132" s="207"/>
      <c r="NH132" s="207"/>
      <c r="NI132" s="207"/>
      <c r="NJ132" s="207"/>
      <c r="NK132" s="207"/>
      <c r="NL132" s="207"/>
      <c r="NM132" s="207"/>
      <c r="NN132" s="207"/>
      <c r="NO132" s="207"/>
      <c r="NP132" s="207"/>
      <c r="NQ132" s="207"/>
      <c r="NR132" s="207"/>
      <c r="NS132" s="207"/>
      <c r="NT132" s="207"/>
      <c r="NU132" s="207"/>
      <c r="NV132" s="207"/>
      <c r="NW132" s="207"/>
      <c r="NX132" s="207"/>
      <c r="NY132" s="207"/>
      <c r="NZ132" s="207"/>
      <c r="OA132" s="207"/>
      <c r="OB132" s="207"/>
      <c r="OC132" s="207"/>
      <c r="OD132" s="207"/>
      <c r="OE132" s="207"/>
      <c r="OF132" s="207"/>
      <c r="OG132" s="207"/>
      <c r="OH132" s="207"/>
      <c r="OI132" s="207"/>
      <c r="OJ132" s="207"/>
      <c r="OK132" s="207"/>
      <c r="OL132" s="207"/>
      <c r="OM132" s="207"/>
      <c r="ON132" s="207"/>
      <c r="OO132" s="207"/>
      <c r="OP132" s="207"/>
      <c r="OQ132" s="207"/>
      <c r="OR132" s="207"/>
      <c r="OS132" s="207"/>
      <c r="OT132" s="207"/>
      <c r="OU132" s="207"/>
      <c r="OV132" s="207"/>
      <c r="OW132" s="207"/>
      <c r="OX132" s="207"/>
      <c r="OY132" s="207"/>
      <c r="OZ132" s="207"/>
      <c r="PA132" s="207"/>
      <c r="PB132" s="207"/>
      <c r="PC132" s="207"/>
      <c r="PD132" s="207"/>
      <c r="PE132" s="207"/>
      <c r="PF132" s="207"/>
      <c r="PG132" s="207"/>
      <c r="PH132" s="207"/>
      <c r="PI132" s="207"/>
      <c r="PJ132" s="207"/>
      <c r="PK132" s="207"/>
      <c r="PL132" s="207"/>
      <c r="PM132" s="207"/>
      <c r="PN132" s="207"/>
      <c r="PO132" s="207"/>
      <c r="PP132" s="207"/>
      <c r="PQ132" s="207"/>
      <c r="PR132" s="207"/>
      <c r="PS132" s="207"/>
      <c r="PT132" s="207"/>
      <c r="PU132" s="207"/>
      <c r="PV132" s="207"/>
      <c r="PW132" s="207"/>
      <c r="PX132" s="207"/>
      <c r="PY132" s="207"/>
      <c r="PZ132" s="207"/>
      <c r="QA132" s="207"/>
      <c r="QB132" s="207"/>
      <c r="QC132" s="207"/>
      <c r="QD132" s="207"/>
      <c r="QE132" s="207"/>
      <c r="QF132" s="207"/>
      <c r="QG132" s="207"/>
      <c r="QH132" s="207"/>
      <c r="QI132" s="207"/>
      <c r="QJ132" s="207"/>
      <c r="QK132" s="207"/>
      <c r="QL132" s="207"/>
      <c r="QM132" s="207"/>
      <c r="QN132" s="207"/>
      <c r="QO132" s="207"/>
      <c r="QP132" s="207"/>
      <c r="QQ132" s="207"/>
      <c r="QR132" s="207"/>
      <c r="QS132" s="207"/>
      <c r="QT132" s="207"/>
      <c r="QU132" s="207"/>
      <c r="QV132" s="207"/>
      <c r="QW132" s="207"/>
      <c r="QX132" s="207"/>
      <c r="QY132" s="207"/>
      <c r="QZ132" s="207"/>
      <c r="RA132" s="207"/>
      <c r="RB132" s="207"/>
      <c r="RC132" s="207"/>
      <c r="RD132" s="207"/>
      <c r="RE132" s="207"/>
      <c r="RF132" s="207"/>
      <c r="RG132" s="207"/>
      <c r="RH132" s="207"/>
      <c r="RI132" s="207"/>
      <c r="RJ132" s="207"/>
      <c r="RK132" s="207"/>
      <c r="RL132" s="207"/>
      <c r="RM132" s="207"/>
      <c r="RN132" s="207"/>
      <c r="RO132" s="207"/>
      <c r="RP132" s="207"/>
      <c r="RQ132" s="207"/>
      <c r="RR132" s="207"/>
      <c r="RS132" s="207"/>
      <c r="RT132" s="207"/>
      <c r="RU132" s="207"/>
      <c r="RV132" s="207"/>
      <c r="RW132" s="207"/>
      <c r="RX132" s="207"/>
      <c r="RY132" s="207"/>
      <c r="RZ132" s="207"/>
      <c r="SA132" s="207"/>
      <c r="SB132" s="207"/>
      <c r="SC132" s="207"/>
      <c r="SD132" s="207"/>
      <c r="SE132" s="207"/>
      <c r="SF132" s="207"/>
      <c r="SG132" s="207"/>
      <c r="SH132" s="207"/>
      <c r="SI132" s="207"/>
      <c r="SJ132" s="207"/>
      <c r="SK132" s="207"/>
      <c r="SL132" s="207"/>
      <c r="SM132" s="207"/>
      <c r="SN132" s="207"/>
      <c r="SO132" s="207"/>
      <c r="SP132" s="207"/>
      <c r="SQ132" s="207"/>
      <c r="SR132" s="207"/>
      <c r="SS132" s="207"/>
      <c r="ST132" s="207"/>
      <c r="SU132" s="207"/>
      <c r="SV132" s="207"/>
      <c r="SW132" s="207"/>
      <c r="SX132" s="207"/>
      <c r="SY132" s="207"/>
      <c r="SZ132" s="207"/>
      <c r="TA132" s="207"/>
      <c r="TB132" s="207"/>
      <c r="TC132" s="207"/>
      <c r="TD132" s="207"/>
      <c r="TE132" s="207"/>
      <c r="TF132" s="207"/>
      <c r="TG132" s="207"/>
      <c r="TH132" s="207"/>
      <c r="TI132" s="207"/>
      <c r="TJ132" s="207"/>
      <c r="TK132" s="207"/>
      <c r="TL132" s="207"/>
      <c r="TM132" s="207"/>
      <c r="TN132" s="207"/>
      <c r="TO132" s="207"/>
      <c r="TP132" s="207"/>
      <c r="TQ132" s="207"/>
      <c r="TR132" s="207"/>
      <c r="TS132" s="207"/>
      <c r="TT132" s="207"/>
      <c r="TU132" s="207"/>
      <c r="TV132" s="207"/>
      <c r="TW132" s="207"/>
      <c r="TX132" s="207"/>
      <c r="TY132" s="207"/>
      <c r="TZ132" s="207"/>
      <c r="UA132" s="207"/>
      <c r="UB132" s="207"/>
      <c r="UC132" s="207"/>
      <c r="UD132" s="207"/>
      <c r="UE132" s="207"/>
      <c r="UF132" s="207"/>
      <c r="UG132" s="207"/>
      <c r="UH132" s="207"/>
      <c r="UI132" s="207"/>
      <c r="UJ132" s="207"/>
      <c r="UK132" s="207"/>
      <c r="UL132" s="207"/>
      <c r="UM132" s="207"/>
      <c r="UN132" s="207"/>
      <c r="UO132" s="207"/>
      <c r="UP132" s="207"/>
      <c r="UQ132" s="207"/>
      <c r="UR132" s="207"/>
      <c r="US132" s="207"/>
      <c r="UT132" s="207"/>
      <c r="UU132" s="207"/>
      <c r="UV132" s="207"/>
      <c r="UW132" s="207"/>
      <c r="UX132" s="207"/>
      <c r="UY132" s="207"/>
      <c r="UZ132" s="207"/>
      <c r="VA132" s="207"/>
      <c r="VB132" s="207"/>
      <c r="VC132" s="207"/>
      <c r="VD132" s="207"/>
      <c r="VE132" s="207"/>
      <c r="VF132" s="207"/>
      <c r="VG132" s="207"/>
      <c r="VH132" s="207"/>
      <c r="VI132" s="207"/>
      <c r="VJ132" s="207"/>
      <c r="VK132" s="207"/>
      <c r="VL132" s="207"/>
      <c r="VM132" s="207"/>
      <c r="VN132" s="207"/>
      <c r="VO132" s="207"/>
      <c r="VP132" s="207"/>
      <c r="VQ132" s="207"/>
      <c r="VR132" s="207"/>
      <c r="VS132" s="207"/>
      <c r="VT132" s="207"/>
      <c r="VU132" s="207"/>
      <c r="VV132" s="207"/>
      <c r="VW132" s="207"/>
      <c r="VX132" s="207"/>
      <c r="VY132" s="207"/>
      <c r="VZ132" s="207"/>
      <c r="WA132" s="207"/>
      <c r="WB132" s="207"/>
      <c r="WC132" s="207"/>
      <c r="WD132" s="207"/>
      <c r="WE132" s="207"/>
      <c r="WF132" s="207"/>
      <c r="WG132" s="207"/>
      <c r="WH132" s="207"/>
      <c r="WI132" s="207"/>
      <c r="WJ132" s="207"/>
      <c r="WK132" s="207"/>
      <c r="WL132" s="207"/>
      <c r="WM132" s="207"/>
      <c r="WN132" s="207"/>
      <c r="WO132" s="207"/>
      <c r="WP132" s="207"/>
      <c r="WQ132" s="207"/>
      <c r="WR132" s="207"/>
      <c r="WS132" s="207"/>
      <c r="WT132" s="207"/>
      <c r="WU132" s="207"/>
      <c r="WV132" s="207"/>
      <c r="WW132" s="207"/>
      <c r="WX132" s="207"/>
      <c r="WY132" s="207"/>
      <c r="WZ132" s="207"/>
      <c r="XA132" s="207"/>
      <c r="XB132" s="207"/>
      <c r="XC132" s="207"/>
      <c r="XD132" s="207"/>
      <c r="XE132" s="207"/>
      <c r="XF132" s="207"/>
      <c r="XG132" s="207"/>
      <c r="XH132" s="207"/>
      <c r="XI132" s="207"/>
      <c r="XJ132" s="207"/>
      <c r="XK132" s="207"/>
      <c r="XL132" s="207"/>
      <c r="XM132" s="207"/>
      <c r="XN132" s="207"/>
      <c r="XO132" s="207"/>
      <c r="XP132" s="207"/>
      <c r="XQ132" s="207"/>
      <c r="XR132" s="207"/>
      <c r="XS132" s="207"/>
      <c r="XT132" s="207"/>
      <c r="XU132" s="207"/>
      <c r="XV132" s="207"/>
      <c r="XW132" s="207"/>
      <c r="XX132" s="207"/>
      <c r="XY132" s="207"/>
      <c r="XZ132" s="207"/>
      <c r="YA132" s="207"/>
      <c r="YB132" s="207"/>
      <c r="YC132" s="207"/>
      <c r="YD132" s="207"/>
      <c r="YE132" s="207"/>
      <c r="YF132" s="207"/>
      <c r="YG132" s="207"/>
      <c r="YH132" s="207"/>
      <c r="YI132" s="207"/>
      <c r="YJ132" s="207"/>
      <c r="YK132" s="207"/>
      <c r="YL132" s="207"/>
      <c r="YM132" s="207"/>
      <c r="YN132" s="207"/>
      <c r="YO132" s="207"/>
      <c r="YP132" s="207"/>
      <c r="YQ132" s="207"/>
      <c r="YR132" s="207"/>
      <c r="YS132" s="207"/>
      <c r="YT132" s="207"/>
      <c r="YU132" s="207"/>
      <c r="YV132" s="207"/>
      <c r="YW132" s="207"/>
      <c r="YX132" s="207"/>
      <c r="YY132" s="207"/>
      <c r="YZ132" s="207"/>
      <c r="ZA132" s="207"/>
      <c r="ZB132" s="207"/>
      <c r="ZC132" s="207"/>
      <c r="ZD132" s="207"/>
      <c r="ZE132" s="207"/>
      <c r="ZF132" s="207"/>
      <c r="ZG132" s="207"/>
      <c r="ZH132" s="207"/>
      <c r="ZI132" s="207"/>
      <c r="ZJ132" s="207"/>
      <c r="ZK132" s="207"/>
      <c r="ZL132" s="207"/>
      <c r="ZM132" s="207"/>
      <c r="ZN132" s="207"/>
      <c r="ZO132" s="207"/>
      <c r="ZP132" s="207"/>
      <c r="ZQ132" s="207"/>
      <c r="ZR132" s="207"/>
      <c r="ZS132" s="207"/>
      <c r="ZT132" s="207"/>
      <c r="ZU132" s="207"/>
      <c r="ZV132" s="207"/>
      <c r="ZW132" s="207"/>
      <c r="ZX132" s="207"/>
      <c r="ZY132" s="207"/>
      <c r="ZZ132" s="207"/>
      <c r="AAA132" s="207"/>
      <c r="AAB132" s="207"/>
      <c r="AAC132" s="198"/>
    </row>
    <row r="133" spans="1:705" ht="15" hidden="1" outlineLevel="1" x14ac:dyDescent="0.25">
      <c r="A133" s="82" t="s">
        <v>271</v>
      </c>
      <c r="B133" s="143" t="s">
        <v>317</v>
      </c>
      <c r="C133" s="137">
        <v>344.78</v>
      </c>
      <c r="D133" s="90" t="s">
        <v>324</v>
      </c>
      <c r="E133" s="130">
        <v>1179.26879381863</v>
      </c>
      <c r="F133" s="67">
        <v>1</v>
      </c>
      <c r="G133" s="67">
        <v>19</v>
      </c>
      <c r="H133" s="121"/>
      <c r="I133" s="84" t="s">
        <v>415</v>
      </c>
      <c r="J133" s="67" t="s">
        <v>279</v>
      </c>
      <c r="K133" s="82" t="s">
        <v>330</v>
      </c>
      <c r="L133" s="67" t="s">
        <v>331</v>
      </c>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174">
        <f t="shared" ref="EX133:EX134" si="1845">SUM(M136:EW136)</f>
        <v>0</v>
      </c>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181">
        <f t="shared" ref="GH133:GH134" si="1846">SUM(EY133:GG133)</f>
        <v>0</v>
      </c>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242">
        <f t="shared" ref="HR133:HR134" si="1847">SUM(GI133:HQ133)</f>
        <v>0</v>
      </c>
      <c r="HS133" s="247">
        <v>0</v>
      </c>
    </row>
    <row r="134" spans="1:705" ht="15" hidden="1" outlineLevel="1" x14ac:dyDescent="0.25">
      <c r="A134" s="82" t="s">
        <v>271</v>
      </c>
      <c r="B134" s="143" t="s">
        <v>317</v>
      </c>
      <c r="C134" s="137">
        <v>344.78</v>
      </c>
      <c r="D134" s="90" t="s">
        <v>324</v>
      </c>
      <c r="E134" s="130">
        <v>1179.26879381863</v>
      </c>
      <c r="F134" s="67">
        <v>1</v>
      </c>
      <c r="G134" s="67">
        <v>19</v>
      </c>
      <c r="H134" s="121"/>
      <c r="I134" s="84" t="s">
        <v>255</v>
      </c>
      <c r="J134" s="67" t="s">
        <v>279</v>
      </c>
      <c r="K134" s="82" t="s">
        <v>330</v>
      </c>
      <c r="L134" s="67" t="s">
        <v>331</v>
      </c>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174">
        <f t="shared" si="1845"/>
        <v>0</v>
      </c>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181">
        <f t="shared" si="1846"/>
        <v>0</v>
      </c>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242">
        <f t="shared" si="1847"/>
        <v>0</v>
      </c>
      <c r="HS134" s="247">
        <v>0</v>
      </c>
    </row>
    <row r="135" spans="1:705" s="87" customFormat="1" ht="15" hidden="1" outlineLevel="1" x14ac:dyDescent="0.25">
      <c r="A135" s="85" t="s">
        <v>271</v>
      </c>
      <c r="B135" s="85" t="s">
        <v>270</v>
      </c>
      <c r="C135" s="102"/>
      <c r="D135" s="102"/>
      <c r="E135" s="86"/>
      <c r="F135" s="88"/>
      <c r="G135" s="88"/>
      <c r="H135" s="86"/>
      <c r="I135" s="86" t="s">
        <v>416</v>
      </c>
      <c r="J135" s="88"/>
      <c r="K135" s="102"/>
      <c r="L135" s="88"/>
      <c r="M135" s="85">
        <f>SUM(M136:M144)</f>
        <v>0</v>
      </c>
      <c r="N135" s="85">
        <f t="shared" ref="N135:BY135" si="1848">SUM(N136:N144)</f>
        <v>0</v>
      </c>
      <c r="O135" s="85">
        <f t="shared" si="1848"/>
        <v>0</v>
      </c>
      <c r="P135" s="85">
        <f t="shared" si="1848"/>
        <v>0</v>
      </c>
      <c r="Q135" s="85">
        <f t="shared" si="1848"/>
        <v>0</v>
      </c>
      <c r="R135" s="85">
        <f t="shared" si="1848"/>
        <v>0</v>
      </c>
      <c r="S135" s="85">
        <f t="shared" si="1848"/>
        <v>0</v>
      </c>
      <c r="T135" s="85">
        <f t="shared" si="1848"/>
        <v>0</v>
      </c>
      <c r="U135" s="85">
        <f t="shared" si="1848"/>
        <v>0</v>
      </c>
      <c r="V135" s="85">
        <f t="shared" si="1848"/>
        <v>0</v>
      </c>
      <c r="W135" s="85">
        <f t="shared" si="1848"/>
        <v>0</v>
      </c>
      <c r="X135" s="85">
        <f t="shared" si="1848"/>
        <v>0</v>
      </c>
      <c r="Y135" s="85">
        <f t="shared" si="1848"/>
        <v>0</v>
      </c>
      <c r="Z135" s="85">
        <f t="shared" si="1848"/>
        <v>0</v>
      </c>
      <c r="AA135" s="85">
        <f t="shared" si="1848"/>
        <v>0</v>
      </c>
      <c r="AB135" s="85">
        <f t="shared" si="1848"/>
        <v>0</v>
      </c>
      <c r="AC135" s="85">
        <f t="shared" si="1848"/>
        <v>0</v>
      </c>
      <c r="AD135" s="85">
        <f t="shared" si="1848"/>
        <v>0</v>
      </c>
      <c r="AE135" s="85">
        <f t="shared" si="1848"/>
        <v>0</v>
      </c>
      <c r="AF135" s="85">
        <f t="shared" si="1848"/>
        <v>0</v>
      </c>
      <c r="AG135" s="85">
        <f t="shared" si="1848"/>
        <v>0</v>
      </c>
      <c r="AH135" s="85">
        <f t="shared" si="1848"/>
        <v>0</v>
      </c>
      <c r="AI135" s="85">
        <f t="shared" si="1848"/>
        <v>0</v>
      </c>
      <c r="AJ135" s="85">
        <f t="shared" si="1848"/>
        <v>0</v>
      </c>
      <c r="AK135" s="85">
        <f t="shared" si="1848"/>
        <v>0</v>
      </c>
      <c r="AL135" s="85">
        <f t="shared" si="1848"/>
        <v>0</v>
      </c>
      <c r="AM135" s="85">
        <f t="shared" si="1848"/>
        <v>0</v>
      </c>
      <c r="AN135" s="85">
        <f t="shared" si="1848"/>
        <v>0</v>
      </c>
      <c r="AO135" s="85">
        <f t="shared" si="1848"/>
        <v>0</v>
      </c>
      <c r="AP135" s="85">
        <f t="shared" si="1848"/>
        <v>0</v>
      </c>
      <c r="AQ135" s="85">
        <f t="shared" si="1848"/>
        <v>0</v>
      </c>
      <c r="AR135" s="85">
        <f t="shared" si="1848"/>
        <v>0</v>
      </c>
      <c r="AS135" s="85">
        <f t="shared" si="1848"/>
        <v>0</v>
      </c>
      <c r="AT135" s="85">
        <f t="shared" si="1848"/>
        <v>0</v>
      </c>
      <c r="AU135" s="85">
        <f t="shared" si="1848"/>
        <v>0</v>
      </c>
      <c r="AV135" s="85">
        <f t="shared" si="1848"/>
        <v>0</v>
      </c>
      <c r="AW135" s="85">
        <f t="shared" si="1848"/>
        <v>0</v>
      </c>
      <c r="AX135" s="85">
        <f t="shared" si="1848"/>
        <v>0</v>
      </c>
      <c r="AY135" s="85">
        <f t="shared" si="1848"/>
        <v>0</v>
      </c>
      <c r="AZ135" s="85">
        <f t="shared" si="1848"/>
        <v>0</v>
      </c>
      <c r="BA135" s="85">
        <f t="shared" si="1848"/>
        <v>0</v>
      </c>
      <c r="BB135" s="85">
        <f t="shared" si="1848"/>
        <v>0</v>
      </c>
      <c r="BC135" s="85">
        <f t="shared" si="1848"/>
        <v>0</v>
      </c>
      <c r="BD135" s="85">
        <f t="shared" si="1848"/>
        <v>0</v>
      </c>
      <c r="BE135" s="85">
        <f t="shared" si="1848"/>
        <v>0</v>
      </c>
      <c r="BF135" s="85">
        <f t="shared" si="1848"/>
        <v>0</v>
      </c>
      <c r="BG135" s="85">
        <f t="shared" si="1848"/>
        <v>0</v>
      </c>
      <c r="BH135" s="85">
        <f t="shared" si="1848"/>
        <v>0</v>
      </c>
      <c r="BI135" s="85">
        <f t="shared" si="1848"/>
        <v>0</v>
      </c>
      <c r="BJ135" s="85">
        <f t="shared" si="1848"/>
        <v>0</v>
      </c>
      <c r="BK135" s="85">
        <f t="shared" si="1848"/>
        <v>0</v>
      </c>
      <c r="BL135" s="85">
        <f t="shared" si="1848"/>
        <v>0</v>
      </c>
      <c r="BM135" s="85">
        <f t="shared" si="1848"/>
        <v>0</v>
      </c>
      <c r="BN135" s="85">
        <f t="shared" si="1848"/>
        <v>0</v>
      </c>
      <c r="BO135" s="85">
        <f t="shared" si="1848"/>
        <v>0</v>
      </c>
      <c r="BP135" s="85">
        <f t="shared" si="1848"/>
        <v>0</v>
      </c>
      <c r="BQ135" s="85">
        <f t="shared" si="1848"/>
        <v>0</v>
      </c>
      <c r="BR135" s="85">
        <f t="shared" si="1848"/>
        <v>0</v>
      </c>
      <c r="BS135" s="85">
        <f t="shared" si="1848"/>
        <v>0</v>
      </c>
      <c r="BT135" s="85">
        <f t="shared" si="1848"/>
        <v>0</v>
      </c>
      <c r="BU135" s="85">
        <f t="shared" si="1848"/>
        <v>0</v>
      </c>
      <c r="BV135" s="85">
        <f t="shared" si="1848"/>
        <v>0</v>
      </c>
      <c r="BW135" s="85">
        <f t="shared" si="1848"/>
        <v>0</v>
      </c>
      <c r="BX135" s="85">
        <f t="shared" si="1848"/>
        <v>0</v>
      </c>
      <c r="BY135" s="85">
        <f t="shared" si="1848"/>
        <v>0</v>
      </c>
      <c r="BZ135" s="85">
        <f t="shared" ref="BZ135:EK135" si="1849">SUM(BZ136:BZ144)</f>
        <v>0</v>
      </c>
      <c r="CA135" s="85">
        <f t="shared" si="1849"/>
        <v>0</v>
      </c>
      <c r="CB135" s="85">
        <f t="shared" si="1849"/>
        <v>0</v>
      </c>
      <c r="CC135" s="85">
        <f t="shared" si="1849"/>
        <v>0</v>
      </c>
      <c r="CD135" s="85">
        <f t="shared" si="1849"/>
        <v>0</v>
      </c>
      <c r="CE135" s="85">
        <f t="shared" si="1849"/>
        <v>0</v>
      </c>
      <c r="CF135" s="85">
        <f t="shared" si="1849"/>
        <v>0</v>
      </c>
      <c r="CG135" s="85">
        <f t="shared" si="1849"/>
        <v>0</v>
      </c>
      <c r="CH135" s="85">
        <f t="shared" si="1849"/>
        <v>0</v>
      </c>
      <c r="CI135" s="85">
        <f t="shared" si="1849"/>
        <v>0</v>
      </c>
      <c r="CJ135" s="85">
        <f t="shared" si="1849"/>
        <v>0</v>
      </c>
      <c r="CK135" s="85">
        <f t="shared" si="1849"/>
        <v>0</v>
      </c>
      <c r="CL135" s="85">
        <f t="shared" si="1849"/>
        <v>0</v>
      </c>
      <c r="CM135" s="85">
        <f t="shared" si="1849"/>
        <v>0</v>
      </c>
      <c r="CN135" s="85">
        <f t="shared" si="1849"/>
        <v>0</v>
      </c>
      <c r="CO135" s="85">
        <f t="shared" si="1849"/>
        <v>0</v>
      </c>
      <c r="CP135" s="85">
        <f t="shared" si="1849"/>
        <v>0</v>
      </c>
      <c r="CQ135" s="85">
        <f t="shared" si="1849"/>
        <v>0</v>
      </c>
      <c r="CR135" s="85">
        <f t="shared" si="1849"/>
        <v>0</v>
      </c>
      <c r="CS135" s="85">
        <f t="shared" si="1849"/>
        <v>0</v>
      </c>
      <c r="CT135" s="85">
        <f t="shared" si="1849"/>
        <v>0</v>
      </c>
      <c r="CU135" s="85">
        <f t="shared" si="1849"/>
        <v>0</v>
      </c>
      <c r="CV135" s="85">
        <f t="shared" si="1849"/>
        <v>0</v>
      </c>
      <c r="CW135" s="85">
        <f t="shared" si="1849"/>
        <v>0</v>
      </c>
      <c r="CX135" s="85">
        <f t="shared" si="1849"/>
        <v>0</v>
      </c>
      <c r="CY135" s="85">
        <f t="shared" si="1849"/>
        <v>0</v>
      </c>
      <c r="CZ135" s="85">
        <f t="shared" si="1849"/>
        <v>0</v>
      </c>
      <c r="DA135" s="85">
        <f t="shared" si="1849"/>
        <v>0</v>
      </c>
      <c r="DB135" s="85">
        <f t="shared" si="1849"/>
        <v>0</v>
      </c>
      <c r="DC135" s="85">
        <f t="shared" si="1849"/>
        <v>0</v>
      </c>
      <c r="DD135" s="85">
        <f t="shared" si="1849"/>
        <v>0</v>
      </c>
      <c r="DE135" s="85">
        <f t="shared" si="1849"/>
        <v>0</v>
      </c>
      <c r="DF135" s="85">
        <f t="shared" si="1849"/>
        <v>0</v>
      </c>
      <c r="DG135" s="85">
        <f t="shared" si="1849"/>
        <v>0</v>
      </c>
      <c r="DH135" s="85">
        <f t="shared" si="1849"/>
        <v>0</v>
      </c>
      <c r="DI135" s="85">
        <f t="shared" si="1849"/>
        <v>0</v>
      </c>
      <c r="DJ135" s="85">
        <f t="shared" si="1849"/>
        <v>0</v>
      </c>
      <c r="DK135" s="85">
        <f t="shared" si="1849"/>
        <v>0</v>
      </c>
      <c r="DL135" s="85">
        <f t="shared" si="1849"/>
        <v>0</v>
      </c>
      <c r="DM135" s="85">
        <f t="shared" si="1849"/>
        <v>0</v>
      </c>
      <c r="DN135" s="85">
        <f t="shared" si="1849"/>
        <v>0</v>
      </c>
      <c r="DO135" s="85">
        <f t="shared" si="1849"/>
        <v>0</v>
      </c>
      <c r="DP135" s="85">
        <f t="shared" si="1849"/>
        <v>0</v>
      </c>
      <c r="DQ135" s="85">
        <f t="shared" si="1849"/>
        <v>0</v>
      </c>
      <c r="DR135" s="85">
        <f t="shared" si="1849"/>
        <v>0</v>
      </c>
      <c r="DS135" s="85">
        <f t="shared" si="1849"/>
        <v>0</v>
      </c>
      <c r="DT135" s="85">
        <f t="shared" si="1849"/>
        <v>0</v>
      </c>
      <c r="DU135" s="85">
        <f t="shared" si="1849"/>
        <v>0</v>
      </c>
      <c r="DV135" s="85">
        <f t="shared" si="1849"/>
        <v>0</v>
      </c>
      <c r="DW135" s="85">
        <f t="shared" si="1849"/>
        <v>0</v>
      </c>
      <c r="DX135" s="85">
        <f t="shared" si="1849"/>
        <v>0</v>
      </c>
      <c r="DY135" s="85">
        <f t="shared" si="1849"/>
        <v>0</v>
      </c>
      <c r="DZ135" s="85">
        <f t="shared" si="1849"/>
        <v>0</v>
      </c>
      <c r="EA135" s="85">
        <f t="shared" si="1849"/>
        <v>0</v>
      </c>
      <c r="EB135" s="85">
        <f t="shared" si="1849"/>
        <v>0</v>
      </c>
      <c r="EC135" s="85">
        <f t="shared" si="1849"/>
        <v>0</v>
      </c>
      <c r="ED135" s="85">
        <f t="shared" si="1849"/>
        <v>0</v>
      </c>
      <c r="EE135" s="85">
        <f t="shared" si="1849"/>
        <v>0</v>
      </c>
      <c r="EF135" s="85">
        <f t="shared" si="1849"/>
        <v>0</v>
      </c>
      <c r="EG135" s="85">
        <f t="shared" si="1849"/>
        <v>0</v>
      </c>
      <c r="EH135" s="85">
        <f t="shared" si="1849"/>
        <v>0</v>
      </c>
      <c r="EI135" s="85">
        <f t="shared" si="1849"/>
        <v>0</v>
      </c>
      <c r="EJ135" s="85">
        <f t="shared" si="1849"/>
        <v>0</v>
      </c>
      <c r="EK135" s="85">
        <f t="shared" si="1849"/>
        <v>0</v>
      </c>
      <c r="EL135" s="85">
        <f t="shared" ref="EL135:EX135" si="1850">SUM(EL136:EL144)</f>
        <v>0</v>
      </c>
      <c r="EM135" s="85">
        <f t="shared" si="1850"/>
        <v>0</v>
      </c>
      <c r="EN135" s="85">
        <f t="shared" si="1850"/>
        <v>0</v>
      </c>
      <c r="EO135" s="85">
        <f t="shared" si="1850"/>
        <v>0</v>
      </c>
      <c r="EP135" s="85">
        <f t="shared" si="1850"/>
        <v>0</v>
      </c>
      <c r="EQ135" s="85">
        <f t="shared" si="1850"/>
        <v>0</v>
      </c>
      <c r="ER135" s="85">
        <f t="shared" si="1850"/>
        <v>0</v>
      </c>
      <c r="ES135" s="85">
        <f t="shared" si="1850"/>
        <v>0</v>
      </c>
      <c r="ET135" s="85">
        <f t="shared" si="1850"/>
        <v>0</v>
      </c>
      <c r="EU135" s="85">
        <f t="shared" si="1850"/>
        <v>0</v>
      </c>
      <c r="EV135" s="85">
        <f t="shared" si="1850"/>
        <v>0</v>
      </c>
      <c r="EW135" s="85">
        <f t="shared" si="1850"/>
        <v>0</v>
      </c>
      <c r="EX135" s="85">
        <f t="shared" si="1850"/>
        <v>0</v>
      </c>
      <c r="EY135" s="85">
        <f t="shared" ref="EY135" si="1851">SUM(EY136:EY144)</f>
        <v>0</v>
      </c>
      <c r="EZ135" s="85">
        <f t="shared" ref="EZ135" si="1852">SUM(EZ136:EZ144)</f>
        <v>0</v>
      </c>
      <c r="FA135" s="85">
        <f t="shared" ref="FA135" si="1853">SUM(FA136:FA144)</f>
        <v>0</v>
      </c>
      <c r="FB135" s="85">
        <f t="shared" ref="FB135" si="1854">SUM(FB136:FB144)</f>
        <v>0</v>
      </c>
      <c r="FC135" s="85">
        <f t="shared" ref="FC135" si="1855">SUM(FC136:FC144)</f>
        <v>0</v>
      </c>
      <c r="FD135" s="85">
        <f t="shared" ref="FD135" si="1856">SUM(FD136:FD144)</f>
        <v>0</v>
      </c>
      <c r="FE135" s="85">
        <f t="shared" ref="FE135" si="1857">SUM(FE136:FE144)</f>
        <v>0</v>
      </c>
      <c r="FF135" s="85">
        <f t="shared" ref="FF135" si="1858">SUM(FF136:FF144)</f>
        <v>0</v>
      </c>
      <c r="FG135" s="85">
        <f t="shared" ref="FG135" si="1859">SUM(FG136:FG144)</f>
        <v>0</v>
      </c>
      <c r="FH135" s="85">
        <f t="shared" ref="FH135" si="1860">SUM(FH136:FH144)</f>
        <v>0</v>
      </c>
      <c r="FI135" s="85">
        <f t="shared" ref="FI135" si="1861">SUM(FI136:FI144)</f>
        <v>0</v>
      </c>
      <c r="FJ135" s="85">
        <f t="shared" ref="FJ135" si="1862">SUM(FJ136:FJ144)</f>
        <v>0</v>
      </c>
      <c r="FK135" s="85">
        <f t="shared" ref="FK135" si="1863">SUM(FK136:FK144)</f>
        <v>0</v>
      </c>
      <c r="FL135" s="85">
        <f t="shared" ref="FL135" si="1864">SUM(FL136:FL144)</f>
        <v>0</v>
      </c>
      <c r="FM135" s="85">
        <f t="shared" ref="FM135" si="1865">SUM(FM136:FM144)</f>
        <v>0</v>
      </c>
      <c r="FN135" s="85">
        <f t="shared" ref="FN135" si="1866">SUM(FN136:FN144)</f>
        <v>0</v>
      </c>
      <c r="FO135" s="85">
        <f t="shared" ref="FO135" si="1867">SUM(FO136:FO144)</f>
        <v>0</v>
      </c>
      <c r="FP135" s="85">
        <f t="shared" ref="FP135" si="1868">SUM(FP136:FP144)</f>
        <v>0</v>
      </c>
      <c r="FQ135" s="85">
        <f t="shared" ref="FQ135" si="1869">SUM(FQ136:FQ144)</f>
        <v>0</v>
      </c>
      <c r="FR135" s="85">
        <f t="shared" ref="FR135" si="1870">SUM(FR136:FR144)</f>
        <v>0</v>
      </c>
      <c r="FS135" s="85">
        <f t="shared" ref="FS135" si="1871">SUM(FS136:FS144)</f>
        <v>0</v>
      </c>
      <c r="FT135" s="85">
        <f t="shared" ref="FT135" si="1872">SUM(FT136:FT144)</f>
        <v>0</v>
      </c>
      <c r="FU135" s="85">
        <f t="shared" ref="FU135" si="1873">SUM(FU136:FU144)</f>
        <v>0</v>
      </c>
      <c r="FV135" s="85">
        <f t="shared" ref="FV135" si="1874">SUM(FV136:FV144)</f>
        <v>0</v>
      </c>
      <c r="FW135" s="85">
        <f t="shared" ref="FW135" si="1875">SUM(FW136:FW144)</f>
        <v>0</v>
      </c>
      <c r="FX135" s="85">
        <f t="shared" ref="FX135" si="1876">SUM(FX136:FX144)</f>
        <v>0</v>
      </c>
      <c r="FY135" s="85">
        <f t="shared" ref="FY135" si="1877">SUM(FY136:FY144)</f>
        <v>0</v>
      </c>
      <c r="FZ135" s="85">
        <f t="shared" ref="FZ135" si="1878">SUM(FZ136:FZ144)</f>
        <v>0</v>
      </c>
      <c r="GA135" s="85">
        <f t="shared" ref="GA135" si="1879">SUM(GA136:GA144)</f>
        <v>0</v>
      </c>
      <c r="GB135" s="85">
        <f t="shared" ref="GB135" si="1880">SUM(GB136:GB144)</f>
        <v>0</v>
      </c>
      <c r="GC135" s="85">
        <f t="shared" ref="GC135" si="1881">SUM(GC136:GC144)</f>
        <v>0</v>
      </c>
      <c r="GD135" s="85">
        <f t="shared" ref="GD135" si="1882">SUM(GD136:GD144)</f>
        <v>0</v>
      </c>
      <c r="GE135" s="85">
        <f t="shared" ref="GE135" si="1883">SUM(GE136:GE144)</f>
        <v>0</v>
      </c>
      <c r="GF135" s="85">
        <f t="shared" ref="GF135" si="1884">SUM(GF136:GF144)</f>
        <v>0</v>
      </c>
      <c r="GG135" s="85">
        <f t="shared" ref="GG135:GH135" si="1885">SUM(GG136:GG144)</f>
        <v>0</v>
      </c>
      <c r="GH135" s="85">
        <f t="shared" si="1885"/>
        <v>0</v>
      </c>
      <c r="GI135" s="85">
        <f t="shared" ref="GI135" si="1886">SUM(GI136:GI144)</f>
        <v>0</v>
      </c>
      <c r="GJ135" s="85">
        <f t="shared" ref="GJ135" si="1887">SUM(GJ136:GJ144)</f>
        <v>0</v>
      </c>
      <c r="GK135" s="85">
        <f t="shared" ref="GK135" si="1888">SUM(GK136:GK144)</f>
        <v>0</v>
      </c>
      <c r="GL135" s="85">
        <f t="shared" ref="GL135" si="1889">SUM(GL136:GL144)</f>
        <v>0</v>
      </c>
      <c r="GM135" s="85">
        <f t="shared" ref="GM135" si="1890">SUM(GM136:GM144)</f>
        <v>0</v>
      </c>
      <c r="GN135" s="85">
        <f t="shared" ref="GN135" si="1891">SUM(GN136:GN144)</f>
        <v>0</v>
      </c>
      <c r="GO135" s="85">
        <f t="shared" ref="GO135" si="1892">SUM(GO136:GO144)</f>
        <v>0</v>
      </c>
      <c r="GP135" s="85">
        <f t="shared" ref="GP135" si="1893">SUM(GP136:GP144)</f>
        <v>0</v>
      </c>
      <c r="GQ135" s="85">
        <f t="shared" ref="GQ135" si="1894">SUM(GQ136:GQ144)</f>
        <v>0</v>
      </c>
      <c r="GR135" s="85">
        <f t="shared" ref="GR135" si="1895">SUM(GR136:GR144)</f>
        <v>0</v>
      </c>
      <c r="GS135" s="85">
        <f t="shared" ref="GS135" si="1896">SUM(GS136:GS144)</f>
        <v>0</v>
      </c>
      <c r="GT135" s="85">
        <f t="shared" ref="GT135" si="1897">SUM(GT136:GT144)</f>
        <v>0</v>
      </c>
      <c r="GU135" s="85">
        <f t="shared" ref="GU135" si="1898">SUM(GU136:GU144)</f>
        <v>0</v>
      </c>
      <c r="GV135" s="85">
        <f t="shared" ref="GV135" si="1899">SUM(GV136:GV144)</f>
        <v>0</v>
      </c>
      <c r="GW135" s="85">
        <f t="shared" ref="GW135" si="1900">SUM(GW136:GW144)</f>
        <v>0</v>
      </c>
      <c r="GX135" s="85">
        <f t="shared" ref="GX135" si="1901">SUM(GX136:GX144)</f>
        <v>0</v>
      </c>
      <c r="GY135" s="85">
        <f t="shared" ref="GY135" si="1902">SUM(GY136:GY144)</f>
        <v>0</v>
      </c>
      <c r="GZ135" s="85">
        <f t="shared" ref="GZ135" si="1903">SUM(GZ136:GZ144)</f>
        <v>0</v>
      </c>
      <c r="HA135" s="85">
        <f t="shared" ref="HA135" si="1904">SUM(HA136:HA144)</f>
        <v>0</v>
      </c>
      <c r="HB135" s="85">
        <f t="shared" ref="HB135" si="1905">SUM(HB136:HB144)</f>
        <v>0</v>
      </c>
      <c r="HC135" s="85">
        <f t="shared" ref="HC135" si="1906">SUM(HC136:HC144)</f>
        <v>0</v>
      </c>
      <c r="HD135" s="85">
        <f t="shared" ref="HD135" si="1907">SUM(HD136:HD144)</f>
        <v>0</v>
      </c>
      <c r="HE135" s="85">
        <f t="shared" ref="HE135" si="1908">SUM(HE136:HE144)</f>
        <v>0</v>
      </c>
      <c r="HF135" s="85">
        <f t="shared" ref="HF135" si="1909">SUM(HF136:HF144)</f>
        <v>0</v>
      </c>
      <c r="HG135" s="85">
        <f t="shared" ref="HG135" si="1910">SUM(HG136:HG144)</f>
        <v>0</v>
      </c>
      <c r="HH135" s="85">
        <f t="shared" ref="HH135" si="1911">SUM(HH136:HH144)</f>
        <v>0</v>
      </c>
      <c r="HI135" s="85">
        <f t="shared" ref="HI135" si="1912">SUM(HI136:HI144)</f>
        <v>0</v>
      </c>
      <c r="HJ135" s="85">
        <f t="shared" ref="HJ135" si="1913">SUM(HJ136:HJ144)</f>
        <v>0</v>
      </c>
      <c r="HK135" s="85">
        <f t="shared" ref="HK135" si="1914">SUM(HK136:HK144)</f>
        <v>0</v>
      </c>
      <c r="HL135" s="85">
        <f t="shared" ref="HL135" si="1915">SUM(HL136:HL144)</f>
        <v>0</v>
      </c>
      <c r="HM135" s="85">
        <f t="shared" ref="HM135" si="1916">SUM(HM136:HM144)</f>
        <v>0</v>
      </c>
      <c r="HN135" s="85">
        <f t="shared" ref="HN135" si="1917">SUM(HN136:HN144)</f>
        <v>0</v>
      </c>
      <c r="HO135" s="85">
        <f t="shared" ref="HO135" si="1918">SUM(HO136:HO144)</f>
        <v>0</v>
      </c>
      <c r="HP135" s="85">
        <f t="shared" ref="HP135" si="1919">SUM(HP136:HP144)</f>
        <v>0</v>
      </c>
      <c r="HQ135" s="85">
        <f t="shared" ref="HQ135" si="1920">SUM(HQ136:HQ144)</f>
        <v>0</v>
      </c>
      <c r="HR135" s="187">
        <f t="shared" ref="HR135" si="1921">SUM(HR136:HR144)</f>
        <v>0</v>
      </c>
      <c r="HS135" s="249">
        <v>0</v>
      </c>
      <c r="HT135" s="207"/>
      <c r="HU135" s="207"/>
      <c r="HV135" s="207"/>
      <c r="HW135" s="207"/>
      <c r="HX135" s="207"/>
      <c r="HY135" s="207"/>
      <c r="HZ135" s="207"/>
      <c r="IA135" s="207"/>
      <c r="IB135" s="207"/>
      <c r="IC135" s="207"/>
      <c r="ID135" s="207"/>
      <c r="IE135" s="207"/>
      <c r="IF135" s="207"/>
      <c r="IG135" s="207"/>
      <c r="IH135" s="207"/>
      <c r="II135" s="207"/>
      <c r="IJ135" s="207"/>
      <c r="IK135" s="207"/>
      <c r="IL135" s="207"/>
      <c r="IM135" s="207"/>
      <c r="IN135" s="207"/>
      <c r="IO135" s="207"/>
      <c r="IP135" s="207"/>
      <c r="IQ135" s="207"/>
      <c r="IR135" s="207"/>
      <c r="IS135" s="207"/>
      <c r="IT135" s="207"/>
      <c r="IU135" s="207"/>
      <c r="IV135" s="207"/>
      <c r="IW135" s="207"/>
      <c r="IX135" s="207"/>
      <c r="IY135" s="207"/>
      <c r="IZ135" s="207"/>
      <c r="JA135" s="207"/>
      <c r="JB135" s="207"/>
      <c r="JC135" s="207"/>
      <c r="JD135" s="207"/>
      <c r="JE135" s="207"/>
      <c r="JF135" s="207"/>
      <c r="JG135" s="207"/>
      <c r="JH135" s="207"/>
      <c r="JI135" s="207"/>
      <c r="JJ135" s="207"/>
      <c r="JK135" s="207"/>
      <c r="JL135" s="207"/>
      <c r="JM135" s="207"/>
      <c r="JN135" s="207"/>
      <c r="JO135" s="207"/>
      <c r="JP135" s="207"/>
      <c r="JQ135" s="207"/>
      <c r="JR135" s="207"/>
      <c r="JS135" s="207"/>
      <c r="JT135" s="207"/>
      <c r="JU135" s="207"/>
      <c r="JV135" s="207"/>
      <c r="JW135" s="207"/>
      <c r="JX135" s="207"/>
      <c r="JY135" s="207"/>
      <c r="JZ135" s="207"/>
      <c r="KA135" s="207"/>
      <c r="KB135" s="207"/>
      <c r="KC135" s="207"/>
      <c r="KD135" s="207"/>
      <c r="KE135" s="207"/>
      <c r="KF135" s="207"/>
      <c r="KG135" s="207"/>
      <c r="KH135" s="207"/>
      <c r="KI135" s="207"/>
      <c r="KJ135" s="207"/>
      <c r="KK135" s="207"/>
      <c r="KL135" s="207"/>
      <c r="KM135" s="207"/>
      <c r="KN135" s="207"/>
      <c r="KO135" s="207"/>
      <c r="KP135" s="207"/>
      <c r="KQ135" s="207"/>
      <c r="KR135" s="207"/>
      <c r="KS135" s="207"/>
      <c r="KT135" s="207"/>
      <c r="KU135" s="207"/>
      <c r="KV135" s="207"/>
      <c r="KW135" s="207"/>
      <c r="KX135" s="207"/>
      <c r="KY135" s="207"/>
      <c r="KZ135" s="207"/>
      <c r="LA135" s="207"/>
      <c r="LB135" s="207"/>
      <c r="LC135" s="207"/>
      <c r="LD135" s="207"/>
      <c r="LE135" s="207"/>
      <c r="LF135" s="207"/>
      <c r="LG135" s="207"/>
      <c r="LH135" s="207"/>
      <c r="LI135" s="207"/>
      <c r="LJ135" s="207"/>
      <c r="LK135" s="207"/>
      <c r="LL135" s="207"/>
      <c r="LM135" s="207"/>
      <c r="LN135" s="207"/>
      <c r="LO135" s="207"/>
      <c r="LP135" s="207"/>
      <c r="LQ135" s="207"/>
      <c r="LR135" s="207"/>
      <c r="LS135" s="207"/>
      <c r="LT135" s="207"/>
      <c r="LU135" s="207"/>
      <c r="LV135" s="207"/>
      <c r="LW135" s="207"/>
      <c r="LX135" s="207"/>
      <c r="LY135" s="207"/>
      <c r="LZ135" s="207"/>
      <c r="MA135" s="207"/>
      <c r="MB135" s="207"/>
      <c r="MC135" s="207"/>
      <c r="MD135" s="207"/>
      <c r="ME135" s="207"/>
      <c r="MF135" s="207"/>
      <c r="MG135" s="207"/>
      <c r="MH135" s="207"/>
      <c r="MI135" s="207"/>
      <c r="MJ135" s="207"/>
      <c r="MK135" s="207"/>
      <c r="ML135" s="207"/>
      <c r="MM135" s="207"/>
      <c r="MN135" s="207"/>
      <c r="MO135" s="207"/>
      <c r="MP135" s="207"/>
      <c r="MQ135" s="207"/>
      <c r="MR135" s="207"/>
      <c r="MS135" s="207"/>
      <c r="MT135" s="207"/>
      <c r="MU135" s="207"/>
      <c r="MV135" s="207"/>
      <c r="MW135" s="207"/>
      <c r="MX135" s="207"/>
      <c r="MY135" s="207"/>
      <c r="MZ135" s="207"/>
      <c r="NA135" s="207"/>
      <c r="NB135" s="207"/>
      <c r="NC135" s="207"/>
      <c r="ND135" s="207"/>
      <c r="NE135" s="207"/>
      <c r="NF135" s="207"/>
      <c r="NG135" s="207"/>
      <c r="NH135" s="207"/>
      <c r="NI135" s="207"/>
      <c r="NJ135" s="207"/>
      <c r="NK135" s="207"/>
      <c r="NL135" s="207"/>
      <c r="NM135" s="207"/>
      <c r="NN135" s="207"/>
      <c r="NO135" s="207"/>
      <c r="NP135" s="207"/>
      <c r="NQ135" s="207"/>
      <c r="NR135" s="207"/>
      <c r="NS135" s="207"/>
      <c r="NT135" s="207"/>
      <c r="NU135" s="207"/>
      <c r="NV135" s="207"/>
      <c r="NW135" s="207"/>
      <c r="NX135" s="207"/>
      <c r="NY135" s="207"/>
      <c r="NZ135" s="207"/>
      <c r="OA135" s="207"/>
      <c r="OB135" s="207"/>
      <c r="OC135" s="207"/>
      <c r="OD135" s="207"/>
      <c r="OE135" s="207"/>
      <c r="OF135" s="207"/>
      <c r="OG135" s="207"/>
      <c r="OH135" s="207"/>
      <c r="OI135" s="207"/>
      <c r="OJ135" s="207"/>
      <c r="OK135" s="207"/>
      <c r="OL135" s="207"/>
      <c r="OM135" s="207"/>
      <c r="ON135" s="207"/>
      <c r="OO135" s="207"/>
      <c r="OP135" s="207"/>
      <c r="OQ135" s="207"/>
      <c r="OR135" s="207"/>
      <c r="OS135" s="207"/>
      <c r="OT135" s="207"/>
      <c r="OU135" s="207"/>
      <c r="OV135" s="207"/>
      <c r="OW135" s="207"/>
      <c r="OX135" s="207"/>
      <c r="OY135" s="207"/>
      <c r="OZ135" s="207"/>
      <c r="PA135" s="207"/>
      <c r="PB135" s="207"/>
      <c r="PC135" s="207"/>
      <c r="PD135" s="207"/>
      <c r="PE135" s="207"/>
      <c r="PF135" s="207"/>
      <c r="PG135" s="207"/>
      <c r="PH135" s="207"/>
      <c r="PI135" s="207"/>
      <c r="PJ135" s="207"/>
      <c r="PK135" s="207"/>
      <c r="PL135" s="207"/>
      <c r="PM135" s="207"/>
      <c r="PN135" s="207"/>
      <c r="PO135" s="207"/>
      <c r="PP135" s="207"/>
      <c r="PQ135" s="207"/>
      <c r="PR135" s="207"/>
      <c r="PS135" s="207"/>
      <c r="PT135" s="207"/>
      <c r="PU135" s="207"/>
      <c r="PV135" s="207"/>
      <c r="PW135" s="207"/>
      <c r="PX135" s="207"/>
      <c r="PY135" s="207"/>
      <c r="PZ135" s="207"/>
      <c r="QA135" s="207"/>
      <c r="QB135" s="207"/>
      <c r="QC135" s="207"/>
      <c r="QD135" s="207"/>
      <c r="QE135" s="207"/>
      <c r="QF135" s="207"/>
      <c r="QG135" s="207"/>
      <c r="QH135" s="207"/>
      <c r="QI135" s="207"/>
      <c r="QJ135" s="207"/>
      <c r="QK135" s="207"/>
      <c r="QL135" s="207"/>
      <c r="QM135" s="207"/>
      <c r="QN135" s="207"/>
      <c r="QO135" s="207"/>
      <c r="QP135" s="207"/>
      <c r="QQ135" s="207"/>
      <c r="QR135" s="207"/>
      <c r="QS135" s="207"/>
      <c r="QT135" s="207"/>
      <c r="QU135" s="207"/>
      <c r="QV135" s="207"/>
      <c r="QW135" s="207"/>
      <c r="QX135" s="207"/>
      <c r="QY135" s="207"/>
      <c r="QZ135" s="207"/>
      <c r="RA135" s="207"/>
      <c r="RB135" s="207"/>
      <c r="RC135" s="207"/>
      <c r="RD135" s="207"/>
      <c r="RE135" s="207"/>
      <c r="RF135" s="207"/>
      <c r="RG135" s="207"/>
      <c r="RH135" s="207"/>
      <c r="RI135" s="207"/>
      <c r="RJ135" s="207"/>
      <c r="RK135" s="207"/>
      <c r="RL135" s="207"/>
      <c r="RM135" s="207"/>
      <c r="RN135" s="207"/>
      <c r="RO135" s="207"/>
      <c r="RP135" s="207"/>
      <c r="RQ135" s="207"/>
      <c r="RR135" s="207"/>
      <c r="RS135" s="207"/>
      <c r="RT135" s="207"/>
      <c r="RU135" s="207"/>
      <c r="RV135" s="207"/>
      <c r="RW135" s="207"/>
      <c r="RX135" s="207"/>
      <c r="RY135" s="207"/>
      <c r="RZ135" s="207"/>
      <c r="SA135" s="207"/>
      <c r="SB135" s="207"/>
      <c r="SC135" s="207"/>
      <c r="SD135" s="207"/>
      <c r="SE135" s="207"/>
      <c r="SF135" s="207"/>
      <c r="SG135" s="207"/>
      <c r="SH135" s="207"/>
      <c r="SI135" s="207"/>
      <c r="SJ135" s="207"/>
      <c r="SK135" s="207"/>
      <c r="SL135" s="207"/>
      <c r="SM135" s="207"/>
      <c r="SN135" s="207"/>
      <c r="SO135" s="207"/>
      <c r="SP135" s="207"/>
      <c r="SQ135" s="207"/>
      <c r="SR135" s="207"/>
      <c r="SS135" s="207"/>
      <c r="ST135" s="207"/>
      <c r="SU135" s="207"/>
      <c r="SV135" s="207"/>
      <c r="SW135" s="207"/>
      <c r="SX135" s="207"/>
      <c r="SY135" s="207"/>
      <c r="SZ135" s="207"/>
      <c r="TA135" s="207"/>
      <c r="TB135" s="207"/>
      <c r="TC135" s="207"/>
      <c r="TD135" s="207"/>
      <c r="TE135" s="207"/>
      <c r="TF135" s="207"/>
      <c r="TG135" s="207"/>
      <c r="TH135" s="207"/>
      <c r="TI135" s="207"/>
      <c r="TJ135" s="207"/>
      <c r="TK135" s="207"/>
      <c r="TL135" s="207"/>
      <c r="TM135" s="207"/>
      <c r="TN135" s="207"/>
      <c r="TO135" s="207"/>
      <c r="TP135" s="207"/>
      <c r="TQ135" s="207"/>
      <c r="TR135" s="207"/>
      <c r="TS135" s="207"/>
      <c r="TT135" s="207"/>
      <c r="TU135" s="207"/>
      <c r="TV135" s="207"/>
      <c r="TW135" s="207"/>
      <c r="TX135" s="207"/>
      <c r="TY135" s="207"/>
      <c r="TZ135" s="207"/>
      <c r="UA135" s="207"/>
      <c r="UB135" s="207"/>
      <c r="UC135" s="207"/>
      <c r="UD135" s="207"/>
      <c r="UE135" s="207"/>
      <c r="UF135" s="207"/>
      <c r="UG135" s="207"/>
      <c r="UH135" s="207"/>
      <c r="UI135" s="207"/>
      <c r="UJ135" s="207"/>
      <c r="UK135" s="207"/>
      <c r="UL135" s="207"/>
      <c r="UM135" s="207"/>
      <c r="UN135" s="207"/>
      <c r="UO135" s="207"/>
      <c r="UP135" s="207"/>
      <c r="UQ135" s="207"/>
      <c r="UR135" s="207"/>
      <c r="US135" s="207"/>
      <c r="UT135" s="207"/>
      <c r="UU135" s="207"/>
      <c r="UV135" s="207"/>
      <c r="UW135" s="207"/>
      <c r="UX135" s="207"/>
      <c r="UY135" s="207"/>
      <c r="UZ135" s="207"/>
      <c r="VA135" s="207"/>
      <c r="VB135" s="207"/>
      <c r="VC135" s="207"/>
      <c r="VD135" s="207"/>
      <c r="VE135" s="207"/>
      <c r="VF135" s="207"/>
      <c r="VG135" s="207"/>
      <c r="VH135" s="207"/>
      <c r="VI135" s="207"/>
      <c r="VJ135" s="207"/>
      <c r="VK135" s="207"/>
      <c r="VL135" s="207"/>
      <c r="VM135" s="207"/>
      <c r="VN135" s="207"/>
      <c r="VO135" s="207"/>
      <c r="VP135" s="207"/>
      <c r="VQ135" s="207"/>
      <c r="VR135" s="207"/>
      <c r="VS135" s="207"/>
      <c r="VT135" s="207"/>
      <c r="VU135" s="207"/>
      <c r="VV135" s="207"/>
      <c r="VW135" s="207"/>
      <c r="VX135" s="207"/>
      <c r="VY135" s="207"/>
      <c r="VZ135" s="207"/>
      <c r="WA135" s="207"/>
      <c r="WB135" s="207"/>
      <c r="WC135" s="207"/>
      <c r="WD135" s="207"/>
      <c r="WE135" s="207"/>
      <c r="WF135" s="207"/>
      <c r="WG135" s="207"/>
      <c r="WH135" s="207"/>
      <c r="WI135" s="207"/>
      <c r="WJ135" s="207"/>
      <c r="WK135" s="207"/>
      <c r="WL135" s="207"/>
      <c r="WM135" s="207"/>
      <c r="WN135" s="207"/>
      <c r="WO135" s="207"/>
      <c r="WP135" s="207"/>
      <c r="WQ135" s="207"/>
      <c r="WR135" s="207"/>
      <c r="WS135" s="207"/>
      <c r="WT135" s="207"/>
      <c r="WU135" s="207"/>
      <c r="WV135" s="207"/>
      <c r="WW135" s="207"/>
      <c r="WX135" s="207"/>
      <c r="WY135" s="207"/>
      <c r="WZ135" s="207"/>
      <c r="XA135" s="207"/>
      <c r="XB135" s="207"/>
      <c r="XC135" s="207"/>
      <c r="XD135" s="207"/>
      <c r="XE135" s="207"/>
      <c r="XF135" s="207"/>
      <c r="XG135" s="207"/>
      <c r="XH135" s="207"/>
      <c r="XI135" s="207"/>
      <c r="XJ135" s="207"/>
      <c r="XK135" s="207"/>
      <c r="XL135" s="207"/>
      <c r="XM135" s="207"/>
      <c r="XN135" s="207"/>
      <c r="XO135" s="207"/>
      <c r="XP135" s="207"/>
      <c r="XQ135" s="207"/>
      <c r="XR135" s="207"/>
      <c r="XS135" s="207"/>
      <c r="XT135" s="207"/>
      <c r="XU135" s="207"/>
      <c r="XV135" s="207"/>
      <c r="XW135" s="207"/>
      <c r="XX135" s="207"/>
      <c r="XY135" s="207"/>
      <c r="XZ135" s="207"/>
      <c r="YA135" s="207"/>
      <c r="YB135" s="207"/>
      <c r="YC135" s="207"/>
      <c r="YD135" s="207"/>
      <c r="YE135" s="207"/>
      <c r="YF135" s="207"/>
      <c r="YG135" s="207"/>
      <c r="YH135" s="207"/>
      <c r="YI135" s="207"/>
      <c r="YJ135" s="207"/>
      <c r="YK135" s="207"/>
      <c r="YL135" s="207"/>
      <c r="YM135" s="207"/>
      <c r="YN135" s="207"/>
      <c r="YO135" s="207"/>
      <c r="YP135" s="207"/>
      <c r="YQ135" s="207"/>
      <c r="YR135" s="207"/>
      <c r="YS135" s="207"/>
      <c r="YT135" s="207"/>
      <c r="YU135" s="207"/>
      <c r="YV135" s="207"/>
      <c r="YW135" s="207"/>
      <c r="YX135" s="207"/>
      <c r="YY135" s="207"/>
      <c r="YZ135" s="207"/>
      <c r="ZA135" s="207"/>
      <c r="ZB135" s="207"/>
      <c r="ZC135" s="207"/>
      <c r="ZD135" s="207"/>
      <c r="ZE135" s="207"/>
      <c r="ZF135" s="207"/>
      <c r="ZG135" s="207"/>
      <c r="ZH135" s="207"/>
      <c r="ZI135" s="207"/>
      <c r="ZJ135" s="207"/>
      <c r="ZK135" s="207"/>
      <c r="ZL135" s="207"/>
      <c r="ZM135" s="207"/>
      <c r="ZN135" s="207"/>
      <c r="ZO135" s="207"/>
      <c r="ZP135" s="207"/>
      <c r="ZQ135" s="207"/>
      <c r="ZR135" s="207"/>
      <c r="ZS135" s="207"/>
      <c r="ZT135" s="207"/>
      <c r="ZU135" s="207"/>
      <c r="ZV135" s="207"/>
      <c r="ZW135" s="207"/>
      <c r="ZX135" s="207"/>
      <c r="ZY135" s="207"/>
      <c r="ZZ135" s="207"/>
      <c r="AAA135" s="207"/>
      <c r="AAB135" s="207"/>
      <c r="AAC135" s="198"/>
    </row>
    <row r="136" spans="1:705" ht="15" hidden="1" outlineLevel="1" x14ac:dyDescent="0.25">
      <c r="A136" s="82" t="s">
        <v>271</v>
      </c>
      <c r="B136" s="143" t="s">
        <v>270</v>
      </c>
      <c r="C136" s="137">
        <v>21.16</v>
      </c>
      <c r="D136" s="90" t="s">
        <v>324</v>
      </c>
      <c r="E136" s="130">
        <v>28.694996596980101</v>
      </c>
      <c r="F136" s="67">
        <v>1</v>
      </c>
      <c r="G136" s="67">
        <v>19</v>
      </c>
      <c r="H136" s="121"/>
      <c r="I136" s="84" t="s">
        <v>273</v>
      </c>
      <c r="J136" s="67" t="s">
        <v>329</v>
      </c>
      <c r="K136" s="82" t="s">
        <v>330</v>
      </c>
      <c r="L136" s="67" t="s">
        <v>340</v>
      </c>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174">
        <f t="shared" ref="EX136:EX144" si="1922">SUM(M139:EW139)</f>
        <v>0</v>
      </c>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181">
        <f t="shared" ref="GH136:GH144" si="1923">SUM(EY136:GG136)</f>
        <v>0</v>
      </c>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242">
        <f t="shared" ref="HR136:HR144" si="1924">SUM(GI136:HQ136)</f>
        <v>0</v>
      </c>
      <c r="HS136" s="247">
        <v>0</v>
      </c>
    </row>
    <row r="137" spans="1:705" ht="15" hidden="1" outlineLevel="1" x14ac:dyDescent="0.25">
      <c r="A137" s="82" t="s">
        <v>271</v>
      </c>
      <c r="B137" s="143" t="s">
        <v>270</v>
      </c>
      <c r="C137" s="137">
        <v>28</v>
      </c>
      <c r="D137" s="90" t="s">
        <v>324</v>
      </c>
      <c r="E137" s="130">
        <v>37.9706949298414</v>
      </c>
      <c r="F137" s="67">
        <v>1</v>
      </c>
      <c r="G137" s="67">
        <v>19</v>
      </c>
      <c r="H137" s="121"/>
      <c r="I137" s="84" t="s">
        <v>10</v>
      </c>
      <c r="J137" s="67" t="s">
        <v>329</v>
      </c>
      <c r="K137" s="82" t="s">
        <v>330</v>
      </c>
      <c r="L137" s="67" t="s">
        <v>340</v>
      </c>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174">
        <f t="shared" si="1922"/>
        <v>0</v>
      </c>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181">
        <f t="shared" si="1923"/>
        <v>0</v>
      </c>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242">
        <f t="shared" si="1924"/>
        <v>0</v>
      </c>
      <c r="HS137" s="247">
        <v>0</v>
      </c>
    </row>
    <row r="138" spans="1:705" ht="15" hidden="1" outlineLevel="1" x14ac:dyDescent="0.25">
      <c r="A138" s="82" t="s">
        <v>271</v>
      </c>
      <c r="B138" s="143" t="s">
        <v>270</v>
      </c>
      <c r="C138" s="137">
        <v>170.14</v>
      </c>
      <c r="D138" s="90" t="s">
        <v>324</v>
      </c>
      <c r="E138" s="130">
        <v>230.72621554868601</v>
      </c>
      <c r="F138" s="67">
        <v>1</v>
      </c>
      <c r="G138" s="67">
        <v>19</v>
      </c>
      <c r="H138" s="89"/>
      <c r="I138" s="84" t="s">
        <v>417</v>
      </c>
      <c r="J138" s="67" t="s">
        <v>356</v>
      </c>
      <c r="K138" s="82" t="s">
        <v>330</v>
      </c>
      <c r="L138" s="67" t="s">
        <v>340</v>
      </c>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174">
        <f t="shared" si="1922"/>
        <v>0</v>
      </c>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181">
        <f t="shared" si="1923"/>
        <v>0</v>
      </c>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242">
        <f t="shared" si="1924"/>
        <v>0</v>
      </c>
      <c r="HS138" s="247">
        <v>0</v>
      </c>
    </row>
    <row r="139" spans="1:705" ht="15" hidden="1" outlineLevel="1" x14ac:dyDescent="0.25">
      <c r="A139" s="82" t="s">
        <v>271</v>
      </c>
      <c r="B139" s="143" t="s">
        <v>270</v>
      </c>
      <c r="C139" s="137">
        <v>28</v>
      </c>
      <c r="D139" s="90" t="s">
        <v>324</v>
      </c>
      <c r="E139" s="130">
        <v>37.9706949298414</v>
      </c>
      <c r="F139" s="67">
        <v>1</v>
      </c>
      <c r="G139" s="67">
        <v>19</v>
      </c>
      <c r="H139" s="89"/>
      <c r="I139" s="84" t="s">
        <v>418</v>
      </c>
      <c r="J139" s="67" t="s">
        <v>360</v>
      </c>
      <c r="K139" s="82" t="s">
        <v>330</v>
      </c>
      <c r="L139" s="67" t="s">
        <v>340</v>
      </c>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174">
        <f>SUM(M143:EW143)</f>
        <v>0</v>
      </c>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181">
        <f t="shared" si="1923"/>
        <v>0</v>
      </c>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242">
        <f t="shared" si="1924"/>
        <v>0</v>
      </c>
      <c r="HS139" s="247">
        <v>0</v>
      </c>
    </row>
    <row r="140" spans="1:705" ht="15" hidden="1" outlineLevel="1" x14ac:dyDescent="0.25">
      <c r="A140" s="82" t="s">
        <v>271</v>
      </c>
      <c r="B140" s="143" t="s">
        <v>270</v>
      </c>
      <c r="C140" s="137">
        <v>28</v>
      </c>
      <c r="D140" s="90" t="s">
        <v>324</v>
      </c>
      <c r="E140" s="130">
        <v>37.9706949298414</v>
      </c>
      <c r="F140" s="67">
        <v>1</v>
      </c>
      <c r="G140" s="67">
        <v>19</v>
      </c>
      <c r="H140" s="121"/>
      <c r="I140" s="84" t="s">
        <v>275</v>
      </c>
      <c r="J140" s="67" t="s">
        <v>329</v>
      </c>
      <c r="K140" s="82" t="s">
        <v>330</v>
      </c>
      <c r="L140" s="67" t="s">
        <v>340</v>
      </c>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174">
        <f>SUM(M144:EW144)</f>
        <v>0</v>
      </c>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181">
        <f t="shared" si="1923"/>
        <v>0</v>
      </c>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242">
        <f t="shared" si="1924"/>
        <v>0</v>
      </c>
      <c r="HS140" s="247">
        <v>0</v>
      </c>
    </row>
    <row r="141" spans="1:705" ht="15" hidden="1" outlineLevel="1" x14ac:dyDescent="0.25">
      <c r="A141" s="82" t="s">
        <v>271</v>
      </c>
      <c r="B141" s="134" t="s">
        <v>270</v>
      </c>
      <c r="C141" s="137">
        <v>648.20000000000005</v>
      </c>
      <c r="D141" s="90" t="s">
        <v>324</v>
      </c>
      <c r="E141" s="130">
        <v>178.28147403647199</v>
      </c>
      <c r="F141" s="67" t="s">
        <v>15</v>
      </c>
      <c r="G141" s="67">
        <v>19</v>
      </c>
      <c r="H141" s="121"/>
      <c r="I141" s="84" t="s">
        <v>419</v>
      </c>
      <c r="J141" s="67" t="s">
        <v>329</v>
      </c>
      <c r="K141" s="82" t="s">
        <v>322</v>
      </c>
      <c r="L141" s="67" t="s">
        <v>351</v>
      </c>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174">
        <f>SUM(M145:EW145)</f>
        <v>0</v>
      </c>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181">
        <f t="shared" si="1923"/>
        <v>0</v>
      </c>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242">
        <f t="shared" si="1924"/>
        <v>0</v>
      </c>
      <c r="HS141" s="247">
        <v>0</v>
      </c>
    </row>
    <row r="142" spans="1:705" ht="15" hidden="1" outlineLevel="1" x14ac:dyDescent="0.25">
      <c r="A142" s="82" t="s">
        <v>271</v>
      </c>
      <c r="B142" s="134" t="s">
        <v>270</v>
      </c>
      <c r="C142" s="137">
        <v>648.20000000000005</v>
      </c>
      <c r="D142" s="90" t="s">
        <v>324</v>
      </c>
      <c r="E142" s="130">
        <v>146.32837565774801</v>
      </c>
      <c r="F142" s="67" t="s">
        <v>15</v>
      </c>
      <c r="G142" s="67">
        <v>19</v>
      </c>
      <c r="H142" s="121"/>
      <c r="I142" s="84" t="s">
        <v>586</v>
      </c>
      <c r="J142" s="67" t="s">
        <v>329</v>
      </c>
      <c r="K142" s="82" t="s">
        <v>322</v>
      </c>
      <c r="L142" s="67" t="s">
        <v>351</v>
      </c>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174">
        <f>SUM(M146:EW146)</f>
        <v>0</v>
      </c>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181">
        <f t="shared" ref="GH142" si="1925">SUM(EY142:GG142)</f>
        <v>0</v>
      </c>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242">
        <f t="shared" ref="HR142" si="1926">SUM(GI142:HQ142)</f>
        <v>0</v>
      </c>
      <c r="HS142" s="247">
        <v>0</v>
      </c>
    </row>
    <row r="143" spans="1:705" ht="15" hidden="1" outlineLevel="1" x14ac:dyDescent="0.25">
      <c r="A143" s="82" t="s">
        <v>271</v>
      </c>
      <c r="B143" s="134" t="s">
        <v>270</v>
      </c>
      <c r="C143" s="137">
        <v>483.64</v>
      </c>
      <c r="D143" s="90" t="s">
        <v>324</v>
      </c>
      <c r="E143" s="130">
        <v>651.970624868448</v>
      </c>
      <c r="F143" s="67" t="s">
        <v>15</v>
      </c>
      <c r="G143" s="67">
        <v>19</v>
      </c>
      <c r="H143" s="121"/>
      <c r="I143" s="84" t="s">
        <v>420</v>
      </c>
      <c r="J143" s="67" t="s">
        <v>329</v>
      </c>
      <c r="K143" s="82" t="s">
        <v>322</v>
      </c>
      <c r="L143" s="67" t="s">
        <v>257</v>
      </c>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174">
        <f t="shared" si="1922"/>
        <v>0</v>
      </c>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181">
        <f t="shared" si="1923"/>
        <v>0</v>
      </c>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242">
        <f t="shared" si="1924"/>
        <v>0</v>
      </c>
      <c r="HS143" s="247">
        <v>0</v>
      </c>
    </row>
    <row r="144" spans="1:705" ht="15" hidden="1" outlineLevel="1" x14ac:dyDescent="0.25">
      <c r="A144" s="82" t="s">
        <v>271</v>
      </c>
      <c r="B144" s="82" t="s">
        <v>270</v>
      </c>
      <c r="C144" s="137">
        <v>567.62</v>
      </c>
      <c r="D144" s="90" t="s">
        <v>324</v>
      </c>
      <c r="E144" s="130">
        <v>765.17815746895997</v>
      </c>
      <c r="F144" s="67" t="s">
        <v>15</v>
      </c>
      <c r="G144" s="67">
        <v>19</v>
      </c>
      <c r="H144" s="121"/>
      <c r="I144" s="84" t="s">
        <v>421</v>
      </c>
      <c r="J144" s="67" t="s">
        <v>329</v>
      </c>
      <c r="K144" s="82" t="s">
        <v>322</v>
      </c>
      <c r="L144" s="67" t="s">
        <v>257</v>
      </c>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174">
        <f t="shared" si="1922"/>
        <v>0</v>
      </c>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181">
        <f t="shared" si="1923"/>
        <v>0</v>
      </c>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242">
        <f t="shared" si="1924"/>
        <v>0</v>
      </c>
      <c r="HS144" s="247">
        <v>0</v>
      </c>
    </row>
    <row r="145" spans="1:705" s="87" customFormat="1" ht="15" hidden="1" outlineLevel="1" x14ac:dyDescent="0.25">
      <c r="A145" s="85"/>
      <c r="B145" s="85"/>
      <c r="C145" s="102"/>
      <c r="D145" s="102"/>
      <c r="E145" s="86"/>
      <c r="F145" s="88"/>
      <c r="G145" s="88"/>
      <c r="H145" s="86"/>
      <c r="I145" s="87" t="s">
        <v>422</v>
      </c>
      <c r="J145" s="88"/>
      <c r="K145" s="85"/>
      <c r="L145" s="88"/>
      <c r="M145" s="85">
        <f>SUM(M146:M151)</f>
        <v>0</v>
      </c>
      <c r="N145" s="85">
        <f t="shared" ref="N145:BY145" si="1927">SUM(N146:N151)</f>
        <v>0</v>
      </c>
      <c r="O145" s="85">
        <f t="shared" si="1927"/>
        <v>0</v>
      </c>
      <c r="P145" s="85">
        <f t="shared" si="1927"/>
        <v>0</v>
      </c>
      <c r="Q145" s="85">
        <f t="shared" si="1927"/>
        <v>0</v>
      </c>
      <c r="R145" s="85">
        <f t="shared" si="1927"/>
        <v>0</v>
      </c>
      <c r="S145" s="85">
        <f t="shared" si="1927"/>
        <v>0</v>
      </c>
      <c r="T145" s="85">
        <f t="shared" si="1927"/>
        <v>0</v>
      </c>
      <c r="U145" s="85">
        <f t="shared" si="1927"/>
        <v>0</v>
      </c>
      <c r="V145" s="85">
        <f t="shared" si="1927"/>
        <v>0</v>
      </c>
      <c r="W145" s="85">
        <f t="shared" si="1927"/>
        <v>0</v>
      </c>
      <c r="X145" s="85">
        <f t="shared" si="1927"/>
        <v>0</v>
      </c>
      <c r="Y145" s="85">
        <f t="shared" si="1927"/>
        <v>0</v>
      </c>
      <c r="Z145" s="85">
        <f t="shared" si="1927"/>
        <v>0</v>
      </c>
      <c r="AA145" s="85">
        <f t="shared" si="1927"/>
        <v>0</v>
      </c>
      <c r="AB145" s="85">
        <f t="shared" si="1927"/>
        <v>0</v>
      </c>
      <c r="AC145" s="85">
        <f t="shared" si="1927"/>
        <v>0</v>
      </c>
      <c r="AD145" s="85">
        <f t="shared" si="1927"/>
        <v>0</v>
      </c>
      <c r="AE145" s="85">
        <f t="shared" si="1927"/>
        <v>0</v>
      </c>
      <c r="AF145" s="85">
        <f t="shared" si="1927"/>
        <v>0</v>
      </c>
      <c r="AG145" s="85">
        <f t="shared" si="1927"/>
        <v>0</v>
      </c>
      <c r="AH145" s="85">
        <f t="shared" si="1927"/>
        <v>0</v>
      </c>
      <c r="AI145" s="85">
        <f t="shared" si="1927"/>
        <v>0</v>
      </c>
      <c r="AJ145" s="85">
        <f t="shared" si="1927"/>
        <v>0</v>
      </c>
      <c r="AK145" s="85">
        <f t="shared" si="1927"/>
        <v>0</v>
      </c>
      <c r="AL145" s="85">
        <f t="shared" si="1927"/>
        <v>0</v>
      </c>
      <c r="AM145" s="85">
        <f t="shared" si="1927"/>
        <v>0</v>
      </c>
      <c r="AN145" s="85">
        <f t="shared" si="1927"/>
        <v>0</v>
      </c>
      <c r="AO145" s="85">
        <f t="shared" si="1927"/>
        <v>0</v>
      </c>
      <c r="AP145" s="85">
        <f t="shared" si="1927"/>
        <v>0</v>
      </c>
      <c r="AQ145" s="85">
        <f t="shared" si="1927"/>
        <v>0</v>
      </c>
      <c r="AR145" s="85">
        <f t="shared" si="1927"/>
        <v>0</v>
      </c>
      <c r="AS145" s="85">
        <f t="shared" si="1927"/>
        <v>0</v>
      </c>
      <c r="AT145" s="85">
        <f t="shared" si="1927"/>
        <v>0</v>
      </c>
      <c r="AU145" s="85">
        <f t="shared" si="1927"/>
        <v>0</v>
      </c>
      <c r="AV145" s="85">
        <f t="shared" si="1927"/>
        <v>0</v>
      </c>
      <c r="AW145" s="85">
        <f t="shared" si="1927"/>
        <v>0</v>
      </c>
      <c r="AX145" s="85">
        <f t="shared" si="1927"/>
        <v>0</v>
      </c>
      <c r="AY145" s="85">
        <f t="shared" si="1927"/>
        <v>0</v>
      </c>
      <c r="AZ145" s="85">
        <f t="shared" si="1927"/>
        <v>0</v>
      </c>
      <c r="BA145" s="85">
        <f t="shared" si="1927"/>
        <v>0</v>
      </c>
      <c r="BB145" s="85">
        <f t="shared" si="1927"/>
        <v>0</v>
      </c>
      <c r="BC145" s="85">
        <f t="shared" si="1927"/>
        <v>0</v>
      </c>
      <c r="BD145" s="85">
        <f t="shared" si="1927"/>
        <v>0</v>
      </c>
      <c r="BE145" s="85">
        <f t="shared" si="1927"/>
        <v>0</v>
      </c>
      <c r="BF145" s="85">
        <f t="shared" si="1927"/>
        <v>0</v>
      </c>
      <c r="BG145" s="85">
        <f t="shared" si="1927"/>
        <v>0</v>
      </c>
      <c r="BH145" s="85">
        <f t="shared" si="1927"/>
        <v>0</v>
      </c>
      <c r="BI145" s="85">
        <f t="shared" si="1927"/>
        <v>0</v>
      </c>
      <c r="BJ145" s="85">
        <f t="shared" si="1927"/>
        <v>0</v>
      </c>
      <c r="BK145" s="85">
        <f t="shared" si="1927"/>
        <v>0</v>
      </c>
      <c r="BL145" s="85">
        <f t="shared" si="1927"/>
        <v>0</v>
      </c>
      <c r="BM145" s="85">
        <f t="shared" si="1927"/>
        <v>0</v>
      </c>
      <c r="BN145" s="85">
        <f t="shared" si="1927"/>
        <v>0</v>
      </c>
      <c r="BO145" s="85">
        <f t="shared" si="1927"/>
        <v>0</v>
      </c>
      <c r="BP145" s="85">
        <f t="shared" si="1927"/>
        <v>0</v>
      </c>
      <c r="BQ145" s="85">
        <f t="shared" si="1927"/>
        <v>0</v>
      </c>
      <c r="BR145" s="85">
        <f t="shared" si="1927"/>
        <v>0</v>
      </c>
      <c r="BS145" s="85">
        <f t="shared" si="1927"/>
        <v>0</v>
      </c>
      <c r="BT145" s="85">
        <f t="shared" si="1927"/>
        <v>0</v>
      </c>
      <c r="BU145" s="85">
        <f t="shared" si="1927"/>
        <v>0</v>
      </c>
      <c r="BV145" s="85">
        <f t="shared" si="1927"/>
        <v>0</v>
      </c>
      <c r="BW145" s="85">
        <f t="shared" si="1927"/>
        <v>0</v>
      </c>
      <c r="BX145" s="85">
        <f t="shared" si="1927"/>
        <v>0</v>
      </c>
      <c r="BY145" s="85">
        <f t="shared" si="1927"/>
        <v>0</v>
      </c>
      <c r="BZ145" s="85">
        <f t="shared" ref="BZ145:EK145" si="1928">SUM(BZ146:BZ151)</f>
        <v>0</v>
      </c>
      <c r="CA145" s="85">
        <f t="shared" si="1928"/>
        <v>0</v>
      </c>
      <c r="CB145" s="85">
        <f t="shared" si="1928"/>
        <v>0</v>
      </c>
      <c r="CC145" s="85">
        <f t="shared" si="1928"/>
        <v>0</v>
      </c>
      <c r="CD145" s="85">
        <f t="shared" si="1928"/>
        <v>0</v>
      </c>
      <c r="CE145" s="85">
        <f t="shared" si="1928"/>
        <v>0</v>
      </c>
      <c r="CF145" s="85">
        <f t="shared" si="1928"/>
        <v>0</v>
      </c>
      <c r="CG145" s="85">
        <f t="shared" si="1928"/>
        <v>0</v>
      </c>
      <c r="CH145" s="85">
        <f t="shared" si="1928"/>
        <v>0</v>
      </c>
      <c r="CI145" s="85">
        <f t="shared" si="1928"/>
        <v>0</v>
      </c>
      <c r="CJ145" s="85">
        <f t="shared" si="1928"/>
        <v>0</v>
      </c>
      <c r="CK145" s="85">
        <f t="shared" si="1928"/>
        <v>0</v>
      </c>
      <c r="CL145" s="85">
        <f t="shared" si="1928"/>
        <v>0</v>
      </c>
      <c r="CM145" s="85">
        <f t="shared" si="1928"/>
        <v>0</v>
      </c>
      <c r="CN145" s="85">
        <f t="shared" si="1928"/>
        <v>0</v>
      </c>
      <c r="CO145" s="85">
        <f t="shared" si="1928"/>
        <v>0</v>
      </c>
      <c r="CP145" s="85">
        <f t="shared" si="1928"/>
        <v>0</v>
      </c>
      <c r="CQ145" s="85">
        <f t="shared" si="1928"/>
        <v>0</v>
      </c>
      <c r="CR145" s="85">
        <f t="shared" si="1928"/>
        <v>0</v>
      </c>
      <c r="CS145" s="85">
        <f t="shared" si="1928"/>
        <v>0</v>
      </c>
      <c r="CT145" s="85">
        <f t="shared" si="1928"/>
        <v>0</v>
      </c>
      <c r="CU145" s="85">
        <f t="shared" si="1928"/>
        <v>0</v>
      </c>
      <c r="CV145" s="85">
        <f t="shared" si="1928"/>
        <v>0</v>
      </c>
      <c r="CW145" s="85">
        <f t="shared" si="1928"/>
        <v>0</v>
      </c>
      <c r="CX145" s="85">
        <f t="shared" si="1928"/>
        <v>0</v>
      </c>
      <c r="CY145" s="85">
        <f t="shared" si="1928"/>
        <v>0</v>
      </c>
      <c r="CZ145" s="85">
        <f t="shared" si="1928"/>
        <v>0</v>
      </c>
      <c r="DA145" s="85">
        <f t="shared" si="1928"/>
        <v>0</v>
      </c>
      <c r="DB145" s="85">
        <f t="shared" si="1928"/>
        <v>0</v>
      </c>
      <c r="DC145" s="85">
        <f t="shared" si="1928"/>
        <v>0</v>
      </c>
      <c r="DD145" s="85">
        <f t="shared" si="1928"/>
        <v>0</v>
      </c>
      <c r="DE145" s="85">
        <f t="shared" si="1928"/>
        <v>0</v>
      </c>
      <c r="DF145" s="85">
        <f t="shared" si="1928"/>
        <v>0</v>
      </c>
      <c r="DG145" s="85">
        <f t="shared" si="1928"/>
        <v>0</v>
      </c>
      <c r="DH145" s="85">
        <f t="shared" si="1928"/>
        <v>0</v>
      </c>
      <c r="DI145" s="85">
        <f t="shared" si="1928"/>
        <v>0</v>
      </c>
      <c r="DJ145" s="85">
        <f t="shared" si="1928"/>
        <v>0</v>
      </c>
      <c r="DK145" s="85">
        <f t="shared" si="1928"/>
        <v>0</v>
      </c>
      <c r="DL145" s="85">
        <f t="shared" si="1928"/>
        <v>0</v>
      </c>
      <c r="DM145" s="85">
        <f t="shared" si="1928"/>
        <v>0</v>
      </c>
      <c r="DN145" s="85">
        <f t="shared" si="1928"/>
        <v>0</v>
      </c>
      <c r="DO145" s="85">
        <f t="shared" si="1928"/>
        <v>0</v>
      </c>
      <c r="DP145" s="85">
        <f t="shared" si="1928"/>
        <v>0</v>
      </c>
      <c r="DQ145" s="85">
        <f t="shared" si="1928"/>
        <v>0</v>
      </c>
      <c r="DR145" s="85">
        <f t="shared" si="1928"/>
        <v>0</v>
      </c>
      <c r="DS145" s="85">
        <f t="shared" si="1928"/>
        <v>0</v>
      </c>
      <c r="DT145" s="85">
        <f t="shared" si="1928"/>
        <v>0</v>
      </c>
      <c r="DU145" s="85">
        <f t="shared" si="1928"/>
        <v>0</v>
      </c>
      <c r="DV145" s="85">
        <f t="shared" si="1928"/>
        <v>0</v>
      </c>
      <c r="DW145" s="85">
        <f t="shared" si="1928"/>
        <v>0</v>
      </c>
      <c r="DX145" s="85">
        <f t="shared" si="1928"/>
        <v>0</v>
      </c>
      <c r="DY145" s="85">
        <f t="shared" si="1928"/>
        <v>0</v>
      </c>
      <c r="DZ145" s="85">
        <f t="shared" si="1928"/>
        <v>0</v>
      </c>
      <c r="EA145" s="85">
        <f t="shared" si="1928"/>
        <v>0</v>
      </c>
      <c r="EB145" s="85">
        <f t="shared" si="1928"/>
        <v>0</v>
      </c>
      <c r="EC145" s="85">
        <f t="shared" si="1928"/>
        <v>0</v>
      </c>
      <c r="ED145" s="85">
        <f t="shared" si="1928"/>
        <v>0</v>
      </c>
      <c r="EE145" s="85">
        <f t="shared" si="1928"/>
        <v>0</v>
      </c>
      <c r="EF145" s="85">
        <f t="shared" si="1928"/>
        <v>0</v>
      </c>
      <c r="EG145" s="85">
        <f t="shared" si="1928"/>
        <v>0</v>
      </c>
      <c r="EH145" s="85">
        <f t="shared" si="1928"/>
        <v>0</v>
      </c>
      <c r="EI145" s="85">
        <f t="shared" si="1928"/>
        <v>0</v>
      </c>
      <c r="EJ145" s="85">
        <f t="shared" si="1928"/>
        <v>0</v>
      </c>
      <c r="EK145" s="85">
        <f t="shared" si="1928"/>
        <v>0</v>
      </c>
      <c r="EL145" s="85">
        <f t="shared" ref="EL145:EX145" si="1929">SUM(EL146:EL151)</f>
        <v>0</v>
      </c>
      <c r="EM145" s="85">
        <f t="shared" si="1929"/>
        <v>0</v>
      </c>
      <c r="EN145" s="85">
        <f t="shared" si="1929"/>
        <v>0</v>
      </c>
      <c r="EO145" s="85">
        <f t="shared" si="1929"/>
        <v>0</v>
      </c>
      <c r="EP145" s="85">
        <f t="shared" si="1929"/>
        <v>0</v>
      </c>
      <c r="EQ145" s="85">
        <f t="shared" si="1929"/>
        <v>0</v>
      </c>
      <c r="ER145" s="85">
        <f t="shared" si="1929"/>
        <v>0</v>
      </c>
      <c r="ES145" s="85">
        <f t="shared" si="1929"/>
        <v>0</v>
      </c>
      <c r="ET145" s="85">
        <f t="shared" si="1929"/>
        <v>0</v>
      </c>
      <c r="EU145" s="85">
        <f t="shared" si="1929"/>
        <v>0</v>
      </c>
      <c r="EV145" s="85">
        <f t="shared" si="1929"/>
        <v>0</v>
      </c>
      <c r="EW145" s="85">
        <f t="shared" si="1929"/>
        <v>0</v>
      </c>
      <c r="EX145" s="85">
        <f t="shared" si="1929"/>
        <v>0</v>
      </c>
      <c r="EY145" s="85">
        <f t="shared" ref="EY145" si="1930">SUM(EY146:EY151)</f>
        <v>0</v>
      </c>
      <c r="EZ145" s="85">
        <f t="shared" ref="EZ145" si="1931">SUM(EZ146:EZ151)</f>
        <v>0</v>
      </c>
      <c r="FA145" s="85">
        <f t="shared" ref="FA145" si="1932">SUM(FA146:FA151)</f>
        <v>0</v>
      </c>
      <c r="FB145" s="85">
        <f t="shared" ref="FB145" si="1933">SUM(FB146:FB151)</f>
        <v>0</v>
      </c>
      <c r="FC145" s="85">
        <f t="shared" ref="FC145" si="1934">SUM(FC146:FC151)</f>
        <v>0</v>
      </c>
      <c r="FD145" s="85">
        <f t="shared" ref="FD145" si="1935">SUM(FD146:FD151)</f>
        <v>0</v>
      </c>
      <c r="FE145" s="85">
        <f t="shared" ref="FE145" si="1936">SUM(FE146:FE151)</f>
        <v>0</v>
      </c>
      <c r="FF145" s="85">
        <f t="shared" ref="FF145" si="1937">SUM(FF146:FF151)</f>
        <v>0</v>
      </c>
      <c r="FG145" s="85">
        <f t="shared" ref="FG145" si="1938">SUM(FG146:FG151)</f>
        <v>0</v>
      </c>
      <c r="FH145" s="85">
        <f t="shared" ref="FH145" si="1939">SUM(FH146:FH151)</f>
        <v>0</v>
      </c>
      <c r="FI145" s="85">
        <f t="shared" ref="FI145" si="1940">SUM(FI146:FI151)</f>
        <v>0</v>
      </c>
      <c r="FJ145" s="85">
        <f t="shared" ref="FJ145" si="1941">SUM(FJ146:FJ151)</f>
        <v>0</v>
      </c>
      <c r="FK145" s="85">
        <f t="shared" ref="FK145" si="1942">SUM(FK146:FK151)</f>
        <v>0</v>
      </c>
      <c r="FL145" s="85">
        <f t="shared" ref="FL145" si="1943">SUM(FL146:FL151)</f>
        <v>0</v>
      </c>
      <c r="FM145" s="85">
        <f t="shared" ref="FM145" si="1944">SUM(FM146:FM151)</f>
        <v>0</v>
      </c>
      <c r="FN145" s="85">
        <f t="shared" ref="FN145" si="1945">SUM(FN146:FN151)</f>
        <v>0</v>
      </c>
      <c r="FO145" s="85">
        <f t="shared" ref="FO145" si="1946">SUM(FO146:FO151)</f>
        <v>0</v>
      </c>
      <c r="FP145" s="85">
        <f t="shared" ref="FP145" si="1947">SUM(FP146:FP151)</f>
        <v>0</v>
      </c>
      <c r="FQ145" s="85">
        <f t="shared" ref="FQ145" si="1948">SUM(FQ146:FQ151)</f>
        <v>0</v>
      </c>
      <c r="FR145" s="85">
        <f t="shared" ref="FR145" si="1949">SUM(FR146:FR151)</f>
        <v>0</v>
      </c>
      <c r="FS145" s="85">
        <f t="shared" ref="FS145" si="1950">SUM(FS146:FS151)</f>
        <v>0</v>
      </c>
      <c r="FT145" s="85">
        <f t="shared" ref="FT145" si="1951">SUM(FT146:FT151)</f>
        <v>0</v>
      </c>
      <c r="FU145" s="85">
        <f t="shared" ref="FU145" si="1952">SUM(FU146:FU151)</f>
        <v>0</v>
      </c>
      <c r="FV145" s="85">
        <f t="shared" ref="FV145" si="1953">SUM(FV146:FV151)</f>
        <v>0</v>
      </c>
      <c r="FW145" s="85">
        <f t="shared" ref="FW145" si="1954">SUM(FW146:FW151)</f>
        <v>0</v>
      </c>
      <c r="FX145" s="85">
        <f t="shared" ref="FX145" si="1955">SUM(FX146:FX151)</f>
        <v>0</v>
      </c>
      <c r="FY145" s="85">
        <f t="shared" ref="FY145" si="1956">SUM(FY146:FY151)</f>
        <v>0</v>
      </c>
      <c r="FZ145" s="85">
        <f t="shared" ref="FZ145" si="1957">SUM(FZ146:FZ151)</f>
        <v>0</v>
      </c>
      <c r="GA145" s="85">
        <f t="shared" ref="GA145" si="1958">SUM(GA146:GA151)</f>
        <v>0</v>
      </c>
      <c r="GB145" s="85">
        <f t="shared" ref="GB145" si="1959">SUM(GB146:GB151)</f>
        <v>0</v>
      </c>
      <c r="GC145" s="85">
        <f t="shared" ref="GC145" si="1960">SUM(GC146:GC151)</f>
        <v>0</v>
      </c>
      <c r="GD145" s="85">
        <f t="shared" ref="GD145" si="1961">SUM(GD146:GD151)</f>
        <v>0</v>
      </c>
      <c r="GE145" s="85">
        <f t="shared" ref="GE145" si="1962">SUM(GE146:GE151)</f>
        <v>0</v>
      </c>
      <c r="GF145" s="85">
        <f t="shared" ref="GF145" si="1963">SUM(GF146:GF151)</f>
        <v>0</v>
      </c>
      <c r="GG145" s="85">
        <f t="shared" ref="GG145:GH145" si="1964">SUM(GG146:GG151)</f>
        <v>0</v>
      </c>
      <c r="GH145" s="85">
        <f t="shared" si="1964"/>
        <v>0</v>
      </c>
      <c r="GI145" s="85">
        <f t="shared" ref="GI145" si="1965">SUM(GI146:GI151)</f>
        <v>0</v>
      </c>
      <c r="GJ145" s="85">
        <f t="shared" ref="GJ145" si="1966">SUM(GJ146:GJ151)</f>
        <v>0</v>
      </c>
      <c r="GK145" s="85">
        <f t="shared" ref="GK145" si="1967">SUM(GK146:GK151)</f>
        <v>0</v>
      </c>
      <c r="GL145" s="85">
        <f t="shared" ref="GL145" si="1968">SUM(GL146:GL151)</f>
        <v>0</v>
      </c>
      <c r="GM145" s="85">
        <f t="shared" ref="GM145" si="1969">SUM(GM146:GM151)</f>
        <v>0</v>
      </c>
      <c r="GN145" s="85">
        <f t="shared" ref="GN145" si="1970">SUM(GN146:GN151)</f>
        <v>0</v>
      </c>
      <c r="GO145" s="85">
        <f t="shared" ref="GO145" si="1971">SUM(GO146:GO151)</f>
        <v>0</v>
      </c>
      <c r="GP145" s="85">
        <f t="shared" ref="GP145" si="1972">SUM(GP146:GP151)</f>
        <v>0</v>
      </c>
      <c r="GQ145" s="85">
        <f t="shared" ref="GQ145" si="1973">SUM(GQ146:GQ151)</f>
        <v>0</v>
      </c>
      <c r="GR145" s="85">
        <f t="shared" ref="GR145" si="1974">SUM(GR146:GR151)</f>
        <v>0</v>
      </c>
      <c r="GS145" s="85">
        <f t="shared" ref="GS145" si="1975">SUM(GS146:GS151)</f>
        <v>0</v>
      </c>
      <c r="GT145" s="85">
        <f t="shared" ref="GT145" si="1976">SUM(GT146:GT151)</f>
        <v>0</v>
      </c>
      <c r="GU145" s="85">
        <f t="shared" ref="GU145" si="1977">SUM(GU146:GU151)</f>
        <v>0</v>
      </c>
      <c r="GV145" s="85">
        <f t="shared" ref="GV145" si="1978">SUM(GV146:GV151)</f>
        <v>0</v>
      </c>
      <c r="GW145" s="85">
        <f t="shared" ref="GW145" si="1979">SUM(GW146:GW151)</f>
        <v>0</v>
      </c>
      <c r="GX145" s="85">
        <f t="shared" ref="GX145" si="1980">SUM(GX146:GX151)</f>
        <v>0</v>
      </c>
      <c r="GY145" s="85">
        <f t="shared" ref="GY145" si="1981">SUM(GY146:GY151)</f>
        <v>0</v>
      </c>
      <c r="GZ145" s="85">
        <f t="shared" ref="GZ145" si="1982">SUM(GZ146:GZ151)</f>
        <v>0</v>
      </c>
      <c r="HA145" s="85">
        <f t="shared" ref="HA145" si="1983">SUM(HA146:HA151)</f>
        <v>0</v>
      </c>
      <c r="HB145" s="85">
        <f t="shared" ref="HB145" si="1984">SUM(HB146:HB151)</f>
        <v>0</v>
      </c>
      <c r="HC145" s="85">
        <f t="shared" ref="HC145" si="1985">SUM(HC146:HC151)</f>
        <v>0</v>
      </c>
      <c r="HD145" s="85">
        <f t="shared" ref="HD145" si="1986">SUM(HD146:HD151)</f>
        <v>0</v>
      </c>
      <c r="HE145" s="85">
        <f t="shared" ref="HE145" si="1987">SUM(HE146:HE151)</f>
        <v>0</v>
      </c>
      <c r="HF145" s="85">
        <f t="shared" ref="HF145" si="1988">SUM(HF146:HF151)</f>
        <v>0</v>
      </c>
      <c r="HG145" s="85">
        <f t="shared" ref="HG145" si="1989">SUM(HG146:HG151)</f>
        <v>0</v>
      </c>
      <c r="HH145" s="85">
        <f t="shared" ref="HH145" si="1990">SUM(HH146:HH151)</f>
        <v>0</v>
      </c>
      <c r="HI145" s="85">
        <f t="shared" ref="HI145" si="1991">SUM(HI146:HI151)</f>
        <v>0</v>
      </c>
      <c r="HJ145" s="85">
        <f t="shared" ref="HJ145" si="1992">SUM(HJ146:HJ151)</f>
        <v>0</v>
      </c>
      <c r="HK145" s="85">
        <f t="shared" ref="HK145" si="1993">SUM(HK146:HK151)</f>
        <v>0</v>
      </c>
      <c r="HL145" s="85">
        <f t="shared" ref="HL145" si="1994">SUM(HL146:HL151)</f>
        <v>0</v>
      </c>
      <c r="HM145" s="85">
        <f t="shared" ref="HM145" si="1995">SUM(HM146:HM151)</f>
        <v>0</v>
      </c>
      <c r="HN145" s="85">
        <f t="shared" ref="HN145" si="1996">SUM(HN146:HN151)</f>
        <v>0</v>
      </c>
      <c r="HO145" s="85">
        <f t="shared" ref="HO145" si="1997">SUM(HO146:HO151)</f>
        <v>0</v>
      </c>
      <c r="HP145" s="85">
        <f t="shared" ref="HP145" si="1998">SUM(HP146:HP151)</f>
        <v>0</v>
      </c>
      <c r="HQ145" s="85">
        <f t="shared" ref="HQ145" si="1999">SUM(HQ146:HQ151)</f>
        <v>0</v>
      </c>
      <c r="HR145" s="187">
        <f t="shared" ref="HR145" si="2000">SUM(HR146:HR151)</f>
        <v>0</v>
      </c>
      <c r="HS145" s="249">
        <v>0</v>
      </c>
      <c r="HT145" s="207"/>
      <c r="HU145" s="207"/>
      <c r="HV145" s="207"/>
      <c r="HW145" s="207"/>
      <c r="HX145" s="207"/>
      <c r="HY145" s="207"/>
      <c r="HZ145" s="207"/>
      <c r="IA145" s="207"/>
      <c r="IB145" s="207"/>
      <c r="IC145" s="207"/>
      <c r="ID145" s="207"/>
      <c r="IE145" s="207"/>
      <c r="IF145" s="207"/>
      <c r="IG145" s="207"/>
      <c r="IH145" s="207"/>
      <c r="II145" s="207"/>
      <c r="IJ145" s="207"/>
      <c r="IK145" s="207"/>
      <c r="IL145" s="207"/>
      <c r="IM145" s="207"/>
      <c r="IN145" s="207"/>
      <c r="IO145" s="207"/>
      <c r="IP145" s="207"/>
      <c r="IQ145" s="207"/>
      <c r="IR145" s="207"/>
      <c r="IS145" s="207"/>
      <c r="IT145" s="207"/>
      <c r="IU145" s="207"/>
      <c r="IV145" s="207"/>
      <c r="IW145" s="207"/>
      <c r="IX145" s="207"/>
      <c r="IY145" s="207"/>
      <c r="IZ145" s="207"/>
      <c r="JA145" s="207"/>
      <c r="JB145" s="207"/>
      <c r="JC145" s="207"/>
      <c r="JD145" s="207"/>
      <c r="JE145" s="207"/>
      <c r="JF145" s="207"/>
      <c r="JG145" s="207"/>
      <c r="JH145" s="207"/>
      <c r="JI145" s="207"/>
      <c r="JJ145" s="207"/>
      <c r="JK145" s="207"/>
      <c r="JL145" s="207"/>
      <c r="JM145" s="207"/>
      <c r="JN145" s="207"/>
      <c r="JO145" s="207"/>
      <c r="JP145" s="207"/>
      <c r="JQ145" s="207"/>
      <c r="JR145" s="207"/>
      <c r="JS145" s="207"/>
      <c r="JT145" s="207"/>
      <c r="JU145" s="207"/>
      <c r="JV145" s="207"/>
      <c r="JW145" s="207"/>
      <c r="JX145" s="207"/>
      <c r="JY145" s="207"/>
      <c r="JZ145" s="207"/>
      <c r="KA145" s="207"/>
      <c r="KB145" s="207"/>
      <c r="KC145" s="207"/>
      <c r="KD145" s="207"/>
      <c r="KE145" s="207"/>
      <c r="KF145" s="207"/>
      <c r="KG145" s="207"/>
      <c r="KH145" s="207"/>
      <c r="KI145" s="207"/>
      <c r="KJ145" s="207"/>
      <c r="KK145" s="207"/>
      <c r="KL145" s="207"/>
      <c r="KM145" s="207"/>
      <c r="KN145" s="207"/>
      <c r="KO145" s="207"/>
      <c r="KP145" s="207"/>
      <c r="KQ145" s="207"/>
      <c r="KR145" s="207"/>
      <c r="KS145" s="207"/>
      <c r="KT145" s="207"/>
      <c r="KU145" s="207"/>
      <c r="KV145" s="207"/>
      <c r="KW145" s="207"/>
      <c r="KX145" s="207"/>
      <c r="KY145" s="207"/>
      <c r="KZ145" s="207"/>
      <c r="LA145" s="207"/>
      <c r="LB145" s="207"/>
      <c r="LC145" s="207"/>
      <c r="LD145" s="207"/>
      <c r="LE145" s="207"/>
      <c r="LF145" s="207"/>
      <c r="LG145" s="207"/>
      <c r="LH145" s="207"/>
      <c r="LI145" s="207"/>
      <c r="LJ145" s="207"/>
      <c r="LK145" s="207"/>
      <c r="LL145" s="207"/>
      <c r="LM145" s="207"/>
      <c r="LN145" s="207"/>
      <c r="LO145" s="207"/>
      <c r="LP145" s="207"/>
      <c r="LQ145" s="207"/>
      <c r="LR145" s="207"/>
      <c r="LS145" s="207"/>
      <c r="LT145" s="207"/>
      <c r="LU145" s="207"/>
      <c r="LV145" s="207"/>
      <c r="LW145" s="207"/>
      <c r="LX145" s="207"/>
      <c r="LY145" s="207"/>
      <c r="LZ145" s="207"/>
      <c r="MA145" s="207"/>
      <c r="MB145" s="207"/>
      <c r="MC145" s="207"/>
      <c r="MD145" s="207"/>
      <c r="ME145" s="207"/>
      <c r="MF145" s="207"/>
      <c r="MG145" s="207"/>
      <c r="MH145" s="207"/>
      <c r="MI145" s="207"/>
      <c r="MJ145" s="207"/>
      <c r="MK145" s="207"/>
      <c r="ML145" s="207"/>
      <c r="MM145" s="207"/>
      <c r="MN145" s="207"/>
      <c r="MO145" s="207"/>
      <c r="MP145" s="207"/>
      <c r="MQ145" s="207"/>
      <c r="MR145" s="207"/>
      <c r="MS145" s="207"/>
      <c r="MT145" s="207"/>
      <c r="MU145" s="207"/>
      <c r="MV145" s="207"/>
      <c r="MW145" s="207"/>
      <c r="MX145" s="207"/>
      <c r="MY145" s="207"/>
      <c r="MZ145" s="207"/>
      <c r="NA145" s="207"/>
      <c r="NB145" s="207"/>
      <c r="NC145" s="207"/>
      <c r="ND145" s="207"/>
      <c r="NE145" s="207"/>
      <c r="NF145" s="207"/>
      <c r="NG145" s="207"/>
      <c r="NH145" s="207"/>
      <c r="NI145" s="207"/>
      <c r="NJ145" s="207"/>
      <c r="NK145" s="207"/>
      <c r="NL145" s="207"/>
      <c r="NM145" s="207"/>
      <c r="NN145" s="207"/>
      <c r="NO145" s="207"/>
      <c r="NP145" s="207"/>
      <c r="NQ145" s="207"/>
      <c r="NR145" s="207"/>
      <c r="NS145" s="207"/>
      <c r="NT145" s="207"/>
      <c r="NU145" s="207"/>
      <c r="NV145" s="207"/>
      <c r="NW145" s="207"/>
      <c r="NX145" s="207"/>
      <c r="NY145" s="207"/>
      <c r="NZ145" s="207"/>
      <c r="OA145" s="207"/>
      <c r="OB145" s="207"/>
      <c r="OC145" s="207"/>
      <c r="OD145" s="207"/>
      <c r="OE145" s="207"/>
      <c r="OF145" s="207"/>
      <c r="OG145" s="207"/>
      <c r="OH145" s="207"/>
      <c r="OI145" s="207"/>
      <c r="OJ145" s="207"/>
      <c r="OK145" s="207"/>
      <c r="OL145" s="207"/>
      <c r="OM145" s="207"/>
      <c r="ON145" s="207"/>
      <c r="OO145" s="207"/>
      <c r="OP145" s="207"/>
      <c r="OQ145" s="207"/>
      <c r="OR145" s="207"/>
      <c r="OS145" s="207"/>
      <c r="OT145" s="207"/>
      <c r="OU145" s="207"/>
      <c r="OV145" s="207"/>
      <c r="OW145" s="207"/>
      <c r="OX145" s="207"/>
      <c r="OY145" s="207"/>
      <c r="OZ145" s="207"/>
      <c r="PA145" s="207"/>
      <c r="PB145" s="207"/>
      <c r="PC145" s="207"/>
      <c r="PD145" s="207"/>
      <c r="PE145" s="207"/>
      <c r="PF145" s="207"/>
      <c r="PG145" s="207"/>
      <c r="PH145" s="207"/>
      <c r="PI145" s="207"/>
      <c r="PJ145" s="207"/>
      <c r="PK145" s="207"/>
      <c r="PL145" s="207"/>
      <c r="PM145" s="207"/>
      <c r="PN145" s="207"/>
      <c r="PO145" s="207"/>
      <c r="PP145" s="207"/>
      <c r="PQ145" s="207"/>
      <c r="PR145" s="207"/>
      <c r="PS145" s="207"/>
      <c r="PT145" s="207"/>
      <c r="PU145" s="207"/>
      <c r="PV145" s="207"/>
      <c r="PW145" s="207"/>
      <c r="PX145" s="207"/>
      <c r="PY145" s="207"/>
      <c r="PZ145" s="207"/>
      <c r="QA145" s="207"/>
      <c r="QB145" s="207"/>
      <c r="QC145" s="207"/>
      <c r="QD145" s="207"/>
      <c r="QE145" s="207"/>
      <c r="QF145" s="207"/>
      <c r="QG145" s="207"/>
      <c r="QH145" s="207"/>
      <c r="QI145" s="207"/>
      <c r="QJ145" s="207"/>
      <c r="QK145" s="207"/>
      <c r="QL145" s="207"/>
      <c r="QM145" s="207"/>
      <c r="QN145" s="207"/>
      <c r="QO145" s="207"/>
      <c r="QP145" s="207"/>
      <c r="QQ145" s="207"/>
      <c r="QR145" s="207"/>
      <c r="QS145" s="207"/>
      <c r="QT145" s="207"/>
      <c r="QU145" s="207"/>
      <c r="QV145" s="207"/>
      <c r="QW145" s="207"/>
      <c r="QX145" s="207"/>
      <c r="QY145" s="207"/>
      <c r="QZ145" s="207"/>
      <c r="RA145" s="207"/>
      <c r="RB145" s="207"/>
      <c r="RC145" s="207"/>
      <c r="RD145" s="207"/>
      <c r="RE145" s="207"/>
      <c r="RF145" s="207"/>
      <c r="RG145" s="207"/>
      <c r="RH145" s="207"/>
      <c r="RI145" s="207"/>
      <c r="RJ145" s="207"/>
      <c r="RK145" s="207"/>
      <c r="RL145" s="207"/>
      <c r="RM145" s="207"/>
      <c r="RN145" s="207"/>
      <c r="RO145" s="207"/>
      <c r="RP145" s="207"/>
      <c r="RQ145" s="207"/>
      <c r="RR145" s="207"/>
      <c r="RS145" s="207"/>
      <c r="RT145" s="207"/>
      <c r="RU145" s="207"/>
      <c r="RV145" s="207"/>
      <c r="RW145" s="207"/>
      <c r="RX145" s="207"/>
      <c r="RY145" s="207"/>
      <c r="RZ145" s="207"/>
      <c r="SA145" s="207"/>
      <c r="SB145" s="207"/>
      <c r="SC145" s="207"/>
      <c r="SD145" s="207"/>
      <c r="SE145" s="207"/>
      <c r="SF145" s="207"/>
      <c r="SG145" s="207"/>
      <c r="SH145" s="207"/>
      <c r="SI145" s="207"/>
      <c r="SJ145" s="207"/>
      <c r="SK145" s="207"/>
      <c r="SL145" s="207"/>
      <c r="SM145" s="207"/>
      <c r="SN145" s="207"/>
      <c r="SO145" s="207"/>
      <c r="SP145" s="207"/>
      <c r="SQ145" s="207"/>
      <c r="SR145" s="207"/>
      <c r="SS145" s="207"/>
      <c r="ST145" s="207"/>
      <c r="SU145" s="207"/>
      <c r="SV145" s="207"/>
      <c r="SW145" s="207"/>
      <c r="SX145" s="207"/>
      <c r="SY145" s="207"/>
      <c r="SZ145" s="207"/>
      <c r="TA145" s="207"/>
      <c r="TB145" s="207"/>
      <c r="TC145" s="207"/>
      <c r="TD145" s="207"/>
      <c r="TE145" s="207"/>
      <c r="TF145" s="207"/>
      <c r="TG145" s="207"/>
      <c r="TH145" s="207"/>
      <c r="TI145" s="207"/>
      <c r="TJ145" s="207"/>
      <c r="TK145" s="207"/>
      <c r="TL145" s="207"/>
      <c r="TM145" s="207"/>
      <c r="TN145" s="207"/>
      <c r="TO145" s="207"/>
      <c r="TP145" s="207"/>
      <c r="TQ145" s="207"/>
      <c r="TR145" s="207"/>
      <c r="TS145" s="207"/>
      <c r="TT145" s="207"/>
      <c r="TU145" s="207"/>
      <c r="TV145" s="207"/>
      <c r="TW145" s="207"/>
      <c r="TX145" s="207"/>
      <c r="TY145" s="207"/>
      <c r="TZ145" s="207"/>
      <c r="UA145" s="207"/>
      <c r="UB145" s="207"/>
      <c r="UC145" s="207"/>
      <c r="UD145" s="207"/>
      <c r="UE145" s="207"/>
      <c r="UF145" s="207"/>
      <c r="UG145" s="207"/>
      <c r="UH145" s="207"/>
      <c r="UI145" s="207"/>
      <c r="UJ145" s="207"/>
      <c r="UK145" s="207"/>
      <c r="UL145" s="207"/>
      <c r="UM145" s="207"/>
      <c r="UN145" s="207"/>
      <c r="UO145" s="207"/>
      <c r="UP145" s="207"/>
      <c r="UQ145" s="207"/>
      <c r="UR145" s="207"/>
      <c r="US145" s="207"/>
      <c r="UT145" s="207"/>
      <c r="UU145" s="207"/>
      <c r="UV145" s="207"/>
      <c r="UW145" s="207"/>
      <c r="UX145" s="207"/>
      <c r="UY145" s="207"/>
      <c r="UZ145" s="207"/>
      <c r="VA145" s="207"/>
      <c r="VB145" s="207"/>
      <c r="VC145" s="207"/>
      <c r="VD145" s="207"/>
      <c r="VE145" s="207"/>
      <c r="VF145" s="207"/>
      <c r="VG145" s="207"/>
      <c r="VH145" s="207"/>
      <c r="VI145" s="207"/>
      <c r="VJ145" s="207"/>
      <c r="VK145" s="207"/>
      <c r="VL145" s="207"/>
      <c r="VM145" s="207"/>
      <c r="VN145" s="207"/>
      <c r="VO145" s="207"/>
      <c r="VP145" s="207"/>
      <c r="VQ145" s="207"/>
      <c r="VR145" s="207"/>
      <c r="VS145" s="207"/>
      <c r="VT145" s="207"/>
      <c r="VU145" s="207"/>
      <c r="VV145" s="207"/>
      <c r="VW145" s="207"/>
      <c r="VX145" s="207"/>
      <c r="VY145" s="207"/>
      <c r="VZ145" s="207"/>
      <c r="WA145" s="207"/>
      <c r="WB145" s="207"/>
      <c r="WC145" s="207"/>
      <c r="WD145" s="207"/>
      <c r="WE145" s="207"/>
      <c r="WF145" s="207"/>
      <c r="WG145" s="207"/>
      <c r="WH145" s="207"/>
      <c r="WI145" s="207"/>
      <c r="WJ145" s="207"/>
      <c r="WK145" s="207"/>
      <c r="WL145" s="207"/>
      <c r="WM145" s="207"/>
      <c r="WN145" s="207"/>
      <c r="WO145" s="207"/>
      <c r="WP145" s="207"/>
      <c r="WQ145" s="207"/>
      <c r="WR145" s="207"/>
      <c r="WS145" s="207"/>
      <c r="WT145" s="207"/>
      <c r="WU145" s="207"/>
      <c r="WV145" s="207"/>
      <c r="WW145" s="207"/>
      <c r="WX145" s="207"/>
      <c r="WY145" s="207"/>
      <c r="WZ145" s="207"/>
      <c r="XA145" s="207"/>
      <c r="XB145" s="207"/>
      <c r="XC145" s="207"/>
      <c r="XD145" s="207"/>
      <c r="XE145" s="207"/>
      <c r="XF145" s="207"/>
      <c r="XG145" s="207"/>
      <c r="XH145" s="207"/>
      <c r="XI145" s="207"/>
      <c r="XJ145" s="207"/>
      <c r="XK145" s="207"/>
      <c r="XL145" s="207"/>
      <c r="XM145" s="207"/>
      <c r="XN145" s="207"/>
      <c r="XO145" s="207"/>
      <c r="XP145" s="207"/>
      <c r="XQ145" s="207"/>
      <c r="XR145" s="207"/>
      <c r="XS145" s="207"/>
      <c r="XT145" s="207"/>
      <c r="XU145" s="207"/>
      <c r="XV145" s="207"/>
      <c r="XW145" s="207"/>
      <c r="XX145" s="207"/>
      <c r="XY145" s="207"/>
      <c r="XZ145" s="207"/>
      <c r="YA145" s="207"/>
      <c r="YB145" s="207"/>
      <c r="YC145" s="207"/>
      <c r="YD145" s="207"/>
      <c r="YE145" s="207"/>
      <c r="YF145" s="207"/>
      <c r="YG145" s="207"/>
      <c r="YH145" s="207"/>
      <c r="YI145" s="207"/>
      <c r="YJ145" s="207"/>
      <c r="YK145" s="207"/>
      <c r="YL145" s="207"/>
      <c r="YM145" s="207"/>
      <c r="YN145" s="207"/>
      <c r="YO145" s="207"/>
      <c r="YP145" s="207"/>
      <c r="YQ145" s="207"/>
      <c r="YR145" s="207"/>
      <c r="YS145" s="207"/>
      <c r="YT145" s="207"/>
      <c r="YU145" s="207"/>
      <c r="YV145" s="207"/>
      <c r="YW145" s="207"/>
      <c r="YX145" s="207"/>
      <c r="YY145" s="207"/>
      <c r="YZ145" s="207"/>
      <c r="ZA145" s="207"/>
      <c r="ZB145" s="207"/>
      <c r="ZC145" s="207"/>
      <c r="ZD145" s="207"/>
      <c r="ZE145" s="207"/>
      <c r="ZF145" s="207"/>
      <c r="ZG145" s="207"/>
      <c r="ZH145" s="207"/>
      <c r="ZI145" s="207"/>
      <c r="ZJ145" s="207"/>
      <c r="ZK145" s="207"/>
      <c r="ZL145" s="207"/>
      <c r="ZM145" s="207"/>
      <c r="ZN145" s="207"/>
      <c r="ZO145" s="207"/>
      <c r="ZP145" s="207"/>
      <c r="ZQ145" s="207"/>
      <c r="ZR145" s="207"/>
      <c r="ZS145" s="207"/>
      <c r="ZT145" s="207"/>
      <c r="ZU145" s="207"/>
      <c r="ZV145" s="207"/>
      <c r="ZW145" s="207"/>
      <c r="ZX145" s="207"/>
      <c r="ZY145" s="207"/>
      <c r="ZZ145" s="207"/>
      <c r="AAA145" s="207"/>
      <c r="AAB145" s="207"/>
      <c r="AAC145" s="198"/>
    </row>
    <row r="146" spans="1:705" ht="15" hidden="1" outlineLevel="1" x14ac:dyDescent="0.25">
      <c r="A146" s="82" t="s">
        <v>271</v>
      </c>
      <c r="B146" s="82" t="s">
        <v>270</v>
      </c>
      <c r="C146" s="137">
        <v>341.27</v>
      </c>
      <c r="D146" s="90" t="s">
        <v>324</v>
      </c>
      <c r="E146" s="130">
        <v>88.211970925466503</v>
      </c>
      <c r="F146" s="67" t="s">
        <v>15</v>
      </c>
      <c r="G146" s="67">
        <v>19</v>
      </c>
      <c r="H146" s="121"/>
      <c r="I146" s="84" t="s">
        <v>423</v>
      </c>
      <c r="J146" s="67" t="s">
        <v>329</v>
      </c>
      <c r="K146" s="82" t="s">
        <v>322</v>
      </c>
      <c r="L146" s="67" t="s">
        <v>257</v>
      </c>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174">
        <f t="shared" ref="EX146:EX151" si="2001">SUM(M149:EW149)</f>
        <v>0</v>
      </c>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181">
        <f t="shared" ref="GH146:GH151" si="2002">SUM(EY146:GG146)</f>
        <v>0</v>
      </c>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242">
        <f t="shared" ref="HR146:HR151" si="2003">SUM(GI146:HQ146)</f>
        <v>0</v>
      </c>
      <c r="HS146" s="247">
        <v>0</v>
      </c>
    </row>
    <row r="147" spans="1:705" ht="15" hidden="1" outlineLevel="1" x14ac:dyDescent="0.25">
      <c r="A147" s="82" t="s">
        <v>271</v>
      </c>
      <c r="B147" s="134" t="s">
        <v>270</v>
      </c>
      <c r="C147" s="137">
        <v>654.78</v>
      </c>
      <c r="D147" s="90" t="s">
        <v>324</v>
      </c>
      <c r="E147" s="130">
        <v>180.091242779391</v>
      </c>
      <c r="F147" s="67" t="s">
        <v>15</v>
      </c>
      <c r="G147" s="67">
        <v>19</v>
      </c>
      <c r="H147" s="121"/>
      <c r="I147" s="91" t="s">
        <v>424</v>
      </c>
      <c r="J147" s="67" t="s">
        <v>329</v>
      </c>
      <c r="K147" s="82" t="s">
        <v>322</v>
      </c>
      <c r="L147" s="67" t="s">
        <v>351</v>
      </c>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174">
        <f t="shared" si="2001"/>
        <v>0</v>
      </c>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181">
        <f t="shared" si="2002"/>
        <v>0</v>
      </c>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242">
        <f t="shared" si="2003"/>
        <v>0</v>
      </c>
      <c r="HS147" s="247">
        <v>0</v>
      </c>
    </row>
    <row r="148" spans="1:705" ht="15" hidden="1" outlineLevel="1" x14ac:dyDescent="0.25">
      <c r="A148" s="82" t="s">
        <v>271</v>
      </c>
      <c r="B148" s="134" t="s">
        <v>270</v>
      </c>
      <c r="C148" s="137">
        <v>985.64</v>
      </c>
      <c r="D148" s="90" t="s">
        <v>324</v>
      </c>
      <c r="E148" s="130">
        <v>271.09125589217501</v>
      </c>
      <c r="F148" s="67" t="s">
        <v>15</v>
      </c>
      <c r="G148" s="67">
        <v>19</v>
      </c>
      <c r="H148" s="121"/>
      <c r="I148" s="84" t="s">
        <v>425</v>
      </c>
      <c r="J148" s="67" t="s">
        <v>329</v>
      </c>
      <c r="K148" s="82" t="s">
        <v>322</v>
      </c>
      <c r="L148" s="67" t="s">
        <v>351</v>
      </c>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174">
        <f t="shared" si="2001"/>
        <v>0</v>
      </c>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181">
        <f t="shared" si="2002"/>
        <v>0</v>
      </c>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242">
        <f t="shared" si="2003"/>
        <v>0</v>
      </c>
      <c r="HS148" s="247">
        <v>0</v>
      </c>
    </row>
    <row r="149" spans="1:705" ht="15" hidden="1" outlineLevel="1" x14ac:dyDescent="0.25">
      <c r="A149" s="82" t="s">
        <v>271</v>
      </c>
      <c r="B149" s="134" t="s">
        <v>270</v>
      </c>
      <c r="C149" s="137">
        <f>C148*50%</f>
        <v>492.82</v>
      </c>
      <c r="D149" s="90" t="s">
        <v>324</v>
      </c>
      <c r="E149" s="130">
        <v>111.252005695235</v>
      </c>
      <c r="F149" s="67" t="s">
        <v>15</v>
      </c>
      <c r="G149" s="67">
        <v>19</v>
      </c>
      <c r="H149" s="121"/>
      <c r="I149" s="84" t="s">
        <v>426</v>
      </c>
      <c r="J149" s="67" t="s">
        <v>329</v>
      </c>
      <c r="K149" s="82" t="s">
        <v>322</v>
      </c>
      <c r="L149" s="67" t="s">
        <v>351</v>
      </c>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174">
        <f t="shared" si="2001"/>
        <v>0</v>
      </c>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181">
        <f t="shared" si="2002"/>
        <v>0</v>
      </c>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242">
        <f t="shared" si="2003"/>
        <v>0</v>
      </c>
      <c r="HS149" s="247">
        <v>0</v>
      </c>
    </row>
    <row r="150" spans="1:705" ht="15" hidden="1" outlineLevel="1" x14ac:dyDescent="0.25">
      <c r="A150" s="82" t="s">
        <v>271</v>
      </c>
      <c r="B150" s="134" t="s">
        <v>270</v>
      </c>
      <c r="C150" s="137">
        <f>C148*10%</f>
        <v>98.564000000000007</v>
      </c>
      <c r="D150" s="90" t="s">
        <v>324</v>
      </c>
      <c r="E150" s="130">
        <v>32.269550389761399</v>
      </c>
      <c r="F150" s="67" t="s">
        <v>15</v>
      </c>
      <c r="G150" s="67">
        <v>19</v>
      </c>
      <c r="H150" s="121"/>
      <c r="I150" s="84" t="s">
        <v>427</v>
      </c>
      <c r="J150" s="67" t="s">
        <v>329</v>
      </c>
      <c r="K150" s="82" t="s">
        <v>322</v>
      </c>
      <c r="L150" s="67" t="s">
        <v>351</v>
      </c>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174">
        <f t="shared" si="2001"/>
        <v>0</v>
      </c>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181">
        <f t="shared" si="2002"/>
        <v>0</v>
      </c>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242">
        <f t="shared" si="2003"/>
        <v>0</v>
      </c>
      <c r="HS150" s="247">
        <v>0</v>
      </c>
    </row>
    <row r="151" spans="1:705" ht="15" hidden="1" outlineLevel="1" x14ac:dyDescent="0.25">
      <c r="A151" s="82" t="s">
        <v>271</v>
      </c>
      <c r="B151" s="134" t="s">
        <v>270</v>
      </c>
      <c r="C151" s="137">
        <v>280.33999999999997</v>
      </c>
      <c r="D151" s="90" t="s">
        <v>324</v>
      </c>
      <c r="E151" s="130">
        <v>377.91176361800001</v>
      </c>
      <c r="F151" s="67" t="s">
        <v>15</v>
      </c>
      <c r="G151" s="67">
        <v>19</v>
      </c>
      <c r="H151" s="121"/>
      <c r="I151" s="91" t="s">
        <v>428</v>
      </c>
      <c r="J151" s="67" t="s">
        <v>329</v>
      </c>
      <c r="K151" s="82" t="s">
        <v>322</v>
      </c>
      <c r="L151" s="67" t="s">
        <v>257</v>
      </c>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174">
        <f t="shared" si="2001"/>
        <v>0</v>
      </c>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181">
        <f t="shared" si="2002"/>
        <v>0</v>
      </c>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242">
        <f t="shared" si="2003"/>
        <v>0</v>
      </c>
      <c r="HS151" s="247">
        <v>0</v>
      </c>
    </row>
    <row r="152" spans="1:705" s="87" customFormat="1" ht="15" hidden="1" outlineLevel="1" x14ac:dyDescent="0.25">
      <c r="A152" s="85"/>
      <c r="B152" s="85"/>
      <c r="C152" s="102"/>
      <c r="D152" s="102"/>
      <c r="E152" s="86"/>
      <c r="F152" s="88"/>
      <c r="G152" s="88"/>
      <c r="H152" s="86"/>
      <c r="I152" s="87" t="s">
        <v>429</v>
      </c>
      <c r="J152" s="88"/>
      <c r="K152" s="85"/>
      <c r="L152" s="88"/>
      <c r="M152" s="85">
        <f>SUM(M153:M158)</f>
        <v>0</v>
      </c>
      <c r="N152" s="85">
        <f t="shared" ref="N152:BY152" si="2004">SUM(N153:N158)</f>
        <v>0</v>
      </c>
      <c r="O152" s="85">
        <f t="shared" si="2004"/>
        <v>0</v>
      </c>
      <c r="P152" s="85">
        <f t="shared" si="2004"/>
        <v>0</v>
      </c>
      <c r="Q152" s="85">
        <f t="shared" si="2004"/>
        <v>0</v>
      </c>
      <c r="R152" s="85">
        <f t="shared" si="2004"/>
        <v>0</v>
      </c>
      <c r="S152" s="85">
        <f t="shared" si="2004"/>
        <v>0</v>
      </c>
      <c r="T152" s="85">
        <f t="shared" si="2004"/>
        <v>0</v>
      </c>
      <c r="U152" s="85">
        <f t="shared" si="2004"/>
        <v>0</v>
      </c>
      <c r="V152" s="85">
        <f t="shared" si="2004"/>
        <v>0</v>
      </c>
      <c r="W152" s="85">
        <f t="shared" si="2004"/>
        <v>0</v>
      </c>
      <c r="X152" s="85">
        <f t="shared" si="2004"/>
        <v>0</v>
      </c>
      <c r="Y152" s="85">
        <f t="shared" si="2004"/>
        <v>0</v>
      </c>
      <c r="Z152" s="85">
        <f t="shared" si="2004"/>
        <v>0</v>
      </c>
      <c r="AA152" s="85">
        <f t="shared" si="2004"/>
        <v>0</v>
      </c>
      <c r="AB152" s="85">
        <f t="shared" si="2004"/>
        <v>0</v>
      </c>
      <c r="AC152" s="85">
        <f t="shared" si="2004"/>
        <v>0</v>
      </c>
      <c r="AD152" s="85">
        <f t="shared" si="2004"/>
        <v>0</v>
      </c>
      <c r="AE152" s="85">
        <f t="shared" si="2004"/>
        <v>0</v>
      </c>
      <c r="AF152" s="85">
        <f t="shared" si="2004"/>
        <v>0</v>
      </c>
      <c r="AG152" s="85">
        <f t="shared" si="2004"/>
        <v>0</v>
      </c>
      <c r="AH152" s="85">
        <f t="shared" si="2004"/>
        <v>0</v>
      </c>
      <c r="AI152" s="85">
        <f t="shared" si="2004"/>
        <v>0</v>
      </c>
      <c r="AJ152" s="85">
        <f t="shared" si="2004"/>
        <v>0</v>
      </c>
      <c r="AK152" s="85">
        <f t="shared" si="2004"/>
        <v>0</v>
      </c>
      <c r="AL152" s="85">
        <f t="shared" si="2004"/>
        <v>0</v>
      </c>
      <c r="AM152" s="85">
        <f t="shared" si="2004"/>
        <v>0</v>
      </c>
      <c r="AN152" s="85">
        <f t="shared" si="2004"/>
        <v>0</v>
      </c>
      <c r="AO152" s="85">
        <f t="shared" si="2004"/>
        <v>0</v>
      </c>
      <c r="AP152" s="85">
        <f t="shared" si="2004"/>
        <v>0</v>
      </c>
      <c r="AQ152" s="85">
        <f t="shared" si="2004"/>
        <v>0</v>
      </c>
      <c r="AR152" s="85">
        <f t="shared" si="2004"/>
        <v>0</v>
      </c>
      <c r="AS152" s="85">
        <f t="shared" si="2004"/>
        <v>0</v>
      </c>
      <c r="AT152" s="85">
        <f t="shared" si="2004"/>
        <v>0</v>
      </c>
      <c r="AU152" s="85">
        <f t="shared" si="2004"/>
        <v>0</v>
      </c>
      <c r="AV152" s="85">
        <f t="shared" si="2004"/>
        <v>0</v>
      </c>
      <c r="AW152" s="85">
        <f t="shared" si="2004"/>
        <v>0</v>
      </c>
      <c r="AX152" s="85">
        <f t="shared" si="2004"/>
        <v>0</v>
      </c>
      <c r="AY152" s="85">
        <f t="shared" si="2004"/>
        <v>0</v>
      </c>
      <c r="AZ152" s="85">
        <f t="shared" si="2004"/>
        <v>0</v>
      </c>
      <c r="BA152" s="85">
        <f t="shared" si="2004"/>
        <v>0</v>
      </c>
      <c r="BB152" s="85">
        <f t="shared" si="2004"/>
        <v>0</v>
      </c>
      <c r="BC152" s="85">
        <f t="shared" si="2004"/>
        <v>0</v>
      </c>
      <c r="BD152" s="85">
        <f t="shared" si="2004"/>
        <v>0</v>
      </c>
      <c r="BE152" s="85">
        <f t="shared" si="2004"/>
        <v>0</v>
      </c>
      <c r="BF152" s="85">
        <f t="shared" si="2004"/>
        <v>0</v>
      </c>
      <c r="BG152" s="85">
        <f t="shared" si="2004"/>
        <v>0</v>
      </c>
      <c r="BH152" s="85">
        <f t="shared" si="2004"/>
        <v>0</v>
      </c>
      <c r="BI152" s="85">
        <f t="shared" si="2004"/>
        <v>0</v>
      </c>
      <c r="BJ152" s="85">
        <f t="shared" si="2004"/>
        <v>0</v>
      </c>
      <c r="BK152" s="85">
        <f t="shared" si="2004"/>
        <v>0</v>
      </c>
      <c r="BL152" s="85">
        <f t="shared" si="2004"/>
        <v>0</v>
      </c>
      <c r="BM152" s="85">
        <f t="shared" si="2004"/>
        <v>0</v>
      </c>
      <c r="BN152" s="85">
        <f t="shared" si="2004"/>
        <v>0</v>
      </c>
      <c r="BO152" s="85">
        <f t="shared" si="2004"/>
        <v>0</v>
      </c>
      <c r="BP152" s="85">
        <f t="shared" si="2004"/>
        <v>0</v>
      </c>
      <c r="BQ152" s="85">
        <f t="shared" si="2004"/>
        <v>0</v>
      </c>
      <c r="BR152" s="85">
        <f t="shared" si="2004"/>
        <v>0</v>
      </c>
      <c r="BS152" s="85">
        <f t="shared" si="2004"/>
        <v>0</v>
      </c>
      <c r="BT152" s="85">
        <f t="shared" si="2004"/>
        <v>0</v>
      </c>
      <c r="BU152" s="85">
        <f t="shared" si="2004"/>
        <v>0</v>
      </c>
      <c r="BV152" s="85">
        <f t="shared" si="2004"/>
        <v>0</v>
      </c>
      <c r="BW152" s="85">
        <f t="shared" si="2004"/>
        <v>0</v>
      </c>
      <c r="BX152" s="85">
        <f t="shared" si="2004"/>
        <v>0</v>
      </c>
      <c r="BY152" s="85">
        <f t="shared" si="2004"/>
        <v>0</v>
      </c>
      <c r="BZ152" s="85">
        <f t="shared" ref="BZ152:EK152" si="2005">SUM(BZ153:BZ158)</f>
        <v>0</v>
      </c>
      <c r="CA152" s="85">
        <f t="shared" si="2005"/>
        <v>0</v>
      </c>
      <c r="CB152" s="85">
        <f t="shared" si="2005"/>
        <v>0</v>
      </c>
      <c r="CC152" s="85">
        <f t="shared" si="2005"/>
        <v>0</v>
      </c>
      <c r="CD152" s="85">
        <f t="shared" si="2005"/>
        <v>0</v>
      </c>
      <c r="CE152" s="85">
        <f t="shared" si="2005"/>
        <v>0</v>
      </c>
      <c r="CF152" s="85">
        <f t="shared" si="2005"/>
        <v>0</v>
      </c>
      <c r="CG152" s="85">
        <f t="shared" si="2005"/>
        <v>0</v>
      </c>
      <c r="CH152" s="85">
        <f t="shared" si="2005"/>
        <v>0</v>
      </c>
      <c r="CI152" s="85">
        <f t="shared" si="2005"/>
        <v>0</v>
      </c>
      <c r="CJ152" s="85">
        <f t="shared" si="2005"/>
        <v>0</v>
      </c>
      <c r="CK152" s="85">
        <f t="shared" si="2005"/>
        <v>0</v>
      </c>
      <c r="CL152" s="85">
        <f t="shared" si="2005"/>
        <v>0</v>
      </c>
      <c r="CM152" s="85">
        <f t="shared" si="2005"/>
        <v>0</v>
      </c>
      <c r="CN152" s="85">
        <f t="shared" si="2005"/>
        <v>0</v>
      </c>
      <c r="CO152" s="85">
        <f t="shared" si="2005"/>
        <v>0</v>
      </c>
      <c r="CP152" s="85">
        <f t="shared" si="2005"/>
        <v>0</v>
      </c>
      <c r="CQ152" s="85">
        <f t="shared" si="2005"/>
        <v>0</v>
      </c>
      <c r="CR152" s="85">
        <f t="shared" si="2005"/>
        <v>0</v>
      </c>
      <c r="CS152" s="85">
        <f t="shared" si="2005"/>
        <v>0</v>
      </c>
      <c r="CT152" s="85">
        <f t="shared" si="2005"/>
        <v>0</v>
      </c>
      <c r="CU152" s="85">
        <f t="shared" si="2005"/>
        <v>0</v>
      </c>
      <c r="CV152" s="85">
        <f t="shared" si="2005"/>
        <v>0</v>
      </c>
      <c r="CW152" s="85">
        <f t="shared" si="2005"/>
        <v>0</v>
      </c>
      <c r="CX152" s="85">
        <f t="shared" si="2005"/>
        <v>0</v>
      </c>
      <c r="CY152" s="85">
        <f t="shared" si="2005"/>
        <v>0</v>
      </c>
      <c r="CZ152" s="85">
        <f t="shared" si="2005"/>
        <v>0</v>
      </c>
      <c r="DA152" s="85">
        <f t="shared" si="2005"/>
        <v>0</v>
      </c>
      <c r="DB152" s="85">
        <f t="shared" si="2005"/>
        <v>0</v>
      </c>
      <c r="DC152" s="85">
        <f t="shared" si="2005"/>
        <v>0</v>
      </c>
      <c r="DD152" s="85">
        <f t="shared" si="2005"/>
        <v>0</v>
      </c>
      <c r="DE152" s="85">
        <f t="shared" si="2005"/>
        <v>0</v>
      </c>
      <c r="DF152" s="85">
        <f t="shared" si="2005"/>
        <v>0</v>
      </c>
      <c r="DG152" s="85">
        <f t="shared" si="2005"/>
        <v>0</v>
      </c>
      <c r="DH152" s="85">
        <f t="shared" si="2005"/>
        <v>0</v>
      </c>
      <c r="DI152" s="85">
        <f t="shared" si="2005"/>
        <v>0</v>
      </c>
      <c r="DJ152" s="85">
        <f t="shared" si="2005"/>
        <v>0</v>
      </c>
      <c r="DK152" s="85">
        <f t="shared" si="2005"/>
        <v>0</v>
      </c>
      <c r="DL152" s="85">
        <f t="shared" si="2005"/>
        <v>0</v>
      </c>
      <c r="DM152" s="85">
        <f t="shared" si="2005"/>
        <v>0</v>
      </c>
      <c r="DN152" s="85">
        <f t="shared" si="2005"/>
        <v>0</v>
      </c>
      <c r="DO152" s="85">
        <f t="shared" si="2005"/>
        <v>0</v>
      </c>
      <c r="DP152" s="85">
        <f t="shared" si="2005"/>
        <v>0</v>
      </c>
      <c r="DQ152" s="85">
        <f t="shared" si="2005"/>
        <v>0</v>
      </c>
      <c r="DR152" s="85">
        <f t="shared" si="2005"/>
        <v>0</v>
      </c>
      <c r="DS152" s="85">
        <f t="shared" si="2005"/>
        <v>0</v>
      </c>
      <c r="DT152" s="85">
        <f t="shared" si="2005"/>
        <v>0</v>
      </c>
      <c r="DU152" s="85">
        <f t="shared" si="2005"/>
        <v>0</v>
      </c>
      <c r="DV152" s="85">
        <f t="shared" si="2005"/>
        <v>0</v>
      </c>
      <c r="DW152" s="85">
        <f t="shared" si="2005"/>
        <v>0</v>
      </c>
      <c r="DX152" s="85">
        <f t="shared" si="2005"/>
        <v>0</v>
      </c>
      <c r="DY152" s="85">
        <f t="shared" si="2005"/>
        <v>0</v>
      </c>
      <c r="DZ152" s="85">
        <f t="shared" si="2005"/>
        <v>0</v>
      </c>
      <c r="EA152" s="85">
        <f t="shared" si="2005"/>
        <v>0</v>
      </c>
      <c r="EB152" s="85">
        <f t="shared" si="2005"/>
        <v>0</v>
      </c>
      <c r="EC152" s="85">
        <f t="shared" si="2005"/>
        <v>0</v>
      </c>
      <c r="ED152" s="85">
        <f t="shared" si="2005"/>
        <v>0</v>
      </c>
      <c r="EE152" s="85">
        <f t="shared" si="2005"/>
        <v>0</v>
      </c>
      <c r="EF152" s="85">
        <f t="shared" si="2005"/>
        <v>0</v>
      </c>
      <c r="EG152" s="85">
        <f t="shared" si="2005"/>
        <v>0</v>
      </c>
      <c r="EH152" s="85">
        <f t="shared" si="2005"/>
        <v>0</v>
      </c>
      <c r="EI152" s="85">
        <f t="shared" si="2005"/>
        <v>0</v>
      </c>
      <c r="EJ152" s="85">
        <f t="shared" si="2005"/>
        <v>0</v>
      </c>
      <c r="EK152" s="85">
        <f t="shared" si="2005"/>
        <v>0</v>
      </c>
      <c r="EL152" s="85">
        <f t="shared" ref="EL152:EX152" si="2006">SUM(EL153:EL158)</f>
        <v>0</v>
      </c>
      <c r="EM152" s="85">
        <f t="shared" si="2006"/>
        <v>0</v>
      </c>
      <c r="EN152" s="85">
        <f t="shared" si="2006"/>
        <v>0</v>
      </c>
      <c r="EO152" s="85">
        <f t="shared" si="2006"/>
        <v>0</v>
      </c>
      <c r="EP152" s="85">
        <f t="shared" si="2006"/>
        <v>0</v>
      </c>
      <c r="EQ152" s="85">
        <f t="shared" si="2006"/>
        <v>0</v>
      </c>
      <c r="ER152" s="85">
        <f t="shared" si="2006"/>
        <v>0</v>
      </c>
      <c r="ES152" s="85">
        <f t="shared" si="2006"/>
        <v>0</v>
      </c>
      <c r="ET152" s="85">
        <f t="shared" si="2006"/>
        <v>0</v>
      </c>
      <c r="EU152" s="85">
        <f t="shared" si="2006"/>
        <v>0</v>
      </c>
      <c r="EV152" s="85">
        <f t="shared" si="2006"/>
        <v>0</v>
      </c>
      <c r="EW152" s="85">
        <f t="shared" si="2006"/>
        <v>0</v>
      </c>
      <c r="EX152" s="85">
        <f t="shared" si="2006"/>
        <v>0</v>
      </c>
      <c r="EY152" s="85">
        <f t="shared" ref="EY152" si="2007">SUM(EY153:EY158)</f>
        <v>0</v>
      </c>
      <c r="EZ152" s="85">
        <f t="shared" ref="EZ152" si="2008">SUM(EZ153:EZ158)</f>
        <v>0</v>
      </c>
      <c r="FA152" s="85">
        <f t="shared" ref="FA152" si="2009">SUM(FA153:FA158)</f>
        <v>0</v>
      </c>
      <c r="FB152" s="85">
        <f t="shared" ref="FB152" si="2010">SUM(FB153:FB158)</f>
        <v>0</v>
      </c>
      <c r="FC152" s="85">
        <f t="shared" ref="FC152" si="2011">SUM(FC153:FC158)</f>
        <v>0</v>
      </c>
      <c r="FD152" s="85">
        <f t="shared" ref="FD152" si="2012">SUM(FD153:FD158)</f>
        <v>0</v>
      </c>
      <c r="FE152" s="85">
        <f t="shared" ref="FE152" si="2013">SUM(FE153:FE158)</f>
        <v>0</v>
      </c>
      <c r="FF152" s="85">
        <f t="shared" ref="FF152" si="2014">SUM(FF153:FF158)</f>
        <v>0</v>
      </c>
      <c r="FG152" s="85">
        <f t="shared" ref="FG152" si="2015">SUM(FG153:FG158)</f>
        <v>0</v>
      </c>
      <c r="FH152" s="85">
        <f t="shared" ref="FH152" si="2016">SUM(FH153:FH158)</f>
        <v>0</v>
      </c>
      <c r="FI152" s="85">
        <f t="shared" ref="FI152" si="2017">SUM(FI153:FI158)</f>
        <v>0</v>
      </c>
      <c r="FJ152" s="85">
        <f t="shared" ref="FJ152" si="2018">SUM(FJ153:FJ158)</f>
        <v>0</v>
      </c>
      <c r="FK152" s="85">
        <f t="shared" ref="FK152" si="2019">SUM(FK153:FK158)</f>
        <v>0</v>
      </c>
      <c r="FL152" s="85">
        <f t="shared" ref="FL152" si="2020">SUM(FL153:FL158)</f>
        <v>0</v>
      </c>
      <c r="FM152" s="85">
        <f t="shared" ref="FM152" si="2021">SUM(FM153:FM158)</f>
        <v>0</v>
      </c>
      <c r="FN152" s="85">
        <f t="shared" ref="FN152" si="2022">SUM(FN153:FN158)</f>
        <v>0</v>
      </c>
      <c r="FO152" s="85">
        <f t="shared" ref="FO152" si="2023">SUM(FO153:FO158)</f>
        <v>0</v>
      </c>
      <c r="FP152" s="85">
        <f t="shared" ref="FP152" si="2024">SUM(FP153:FP158)</f>
        <v>0</v>
      </c>
      <c r="FQ152" s="85">
        <f t="shared" ref="FQ152" si="2025">SUM(FQ153:FQ158)</f>
        <v>0</v>
      </c>
      <c r="FR152" s="85">
        <f t="shared" ref="FR152" si="2026">SUM(FR153:FR158)</f>
        <v>0</v>
      </c>
      <c r="FS152" s="85">
        <f t="shared" ref="FS152" si="2027">SUM(FS153:FS158)</f>
        <v>0</v>
      </c>
      <c r="FT152" s="85">
        <f t="shared" ref="FT152" si="2028">SUM(FT153:FT158)</f>
        <v>0</v>
      </c>
      <c r="FU152" s="85">
        <f t="shared" ref="FU152" si="2029">SUM(FU153:FU158)</f>
        <v>0</v>
      </c>
      <c r="FV152" s="85">
        <f t="shared" ref="FV152" si="2030">SUM(FV153:FV158)</f>
        <v>0</v>
      </c>
      <c r="FW152" s="85">
        <f t="shared" ref="FW152" si="2031">SUM(FW153:FW158)</f>
        <v>0</v>
      </c>
      <c r="FX152" s="85">
        <f t="shared" ref="FX152" si="2032">SUM(FX153:FX158)</f>
        <v>0</v>
      </c>
      <c r="FY152" s="85">
        <f t="shared" ref="FY152" si="2033">SUM(FY153:FY158)</f>
        <v>0</v>
      </c>
      <c r="FZ152" s="85">
        <f t="shared" ref="FZ152" si="2034">SUM(FZ153:FZ158)</f>
        <v>0</v>
      </c>
      <c r="GA152" s="85">
        <f t="shared" ref="GA152" si="2035">SUM(GA153:GA158)</f>
        <v>0</v>
      </c>
      <c r="GB152" s="85">
        <f t="shared" ref="GB152" si="2036">SUM(GB153:GB158)</f>
        <v>0</v>
      </c>
      <c r="GC152" s="85">
        <f t="shared" ref="GC152" si="2037">SUM(GC153:GC158)</f>
        <v>0</v>
      </c>
      <c r="GD152" s="85">
        <f t="shared" ref="GD152" si="2038">SUM(GD153:GD158)</f>
        <v>0</v>
      </c>
      <c r="GE152" s="85">
        <f t="shared" ref="GE152" si="2039">SUM(GE153:GE158)</f>
        <v>0</v>
      </c>
      <c r="GF152" s="85">
        <f t="shared" ref="GF152" si="2040">SUM(GF153:GF158)</f>
        <v>0</v>
      </c>
      <c r="GG152" s="85">
        <f t="shared" ref="GG152:GH152" si="2041">SUM(GG153:GG158)</f>
        <v>0</v>
      </c>
      <c r="GH152" s="85">
        <f t="shared" si="2041"/>
        <v>0</v>
      </c>
      <c r="GI152" s="85">
        <f t="shared" ref="GI152" si="2042">SUM(GI153:GI158)</f>
        <v>0</v>
      </c>
      <c r="GJ152" s="85">
        <f t="shared" ref="GJ152" si="2043">SUM(GJ153:GJ158)</f>
        <v>0</v>
      </c>
      <c r="GK152" s="85">
        <f t="shared" ref="GK152" si="2044">SUM(GK153:GK158)</f>
        <v>0</v>
      </c>
      <c r="GL152" s="85">
        <f t="shared" ref="GL152" si="2045">SUM(GL153:GL158)</f>
        <v>0</v>
      </c>
      <c r="GM152" s="85">
        <f t="shared" ref="GM152" si="2046">SUM(GM153:GM158)</f>
        <v>0</v>
      </c>
      <c r="GN152" s="85">
        <f t="shared" ref="GN152" si="2047">SUM(GN153:GN158)</f>
        <v>0</v>
      </c>
      <c r="GO152" s="85">
        <f t="shared" ref="GO152" si="2048">SUM(GO153:GO158)</f>
        <v>0</v>
      </c>
      <c r="GP152" s="85">
        <f t="shared" ref="GP152" si="2049">SUM(GP153:GP158)</f>
        <v>0</v>
      </c>
      <c r="GQ152" s="85">
        <f t="shared" ref="GQ152" si="2050">SUM(GQ153:GQ158)</f>
        <v>0</v>
      </c>
      <c r="GR152" s="85">
        <f t="shared" ref="GR152" si="2051">SUM(GR153:GR158)</f>
        <v>0</v>
      </c>
      <c r="GS152" s="85">
        <f t="shared" ref="GS152" si="2052">SUM(GS153:GS158)</f>
        <v>0</v>
      </c>
      <c r="GT152" s="85">
        <f t="shared" ref="GT152" si="2053">SUM(GT153:GT158)</f>
        <v>0</v>
      </c>
      <c r="GU152" s="85">
        <f t="shared" ref="GU152" si="2054">SUM(GU153:GU158)</f>
        <v>0</v>
      </c>
      <c r="GV152" s="85">
        <f t="shared" ref="GV152" si="2055">SUM(GV153:GV158)</f>
        <v>0</v>
      </c>
      <c r="GW152" s="85">
        <f t="shared" ref="GW152" si="2056">SUM(GW153:GW158)</f>
        <v>0</v>
      </c>
      <c r="GX152" s="85">
        <f t="shared" ref="GX152" si="2057">SUM(GX153:GX158)</f>
        <v>0</v>
      </c>
      <c r="GY152" s="85">
        <f t="shared" ref="GY152" si="2058">SUM(GY153:GY158)</f>
        <v>0</v>
      </c>
      <c r="GZ152" s="85">
        <f t="shared" ref="GZ152" si="2059">SUM(GZ153:GZ158)</f>
        <v>0</v>
      </c>
      <c r="HA152" s="85">
        <f t="shared" ref="HA152" si="2060">SUM(HA153:HA158)</f>
        <v>0</v>
      </c>
      <c r="HB152" s="85">
        <f t="shared" ref="HB152" si="2061">SUM(HB153:HB158)</f>
        <v>0</v>
      </c>
      <c r="HC152" s="85">
        <f t="shared" ref="HC152" si="2062">SUM(HC153:HC158)</f>
        <v>0</v>
      </c>
      <c r="HD152" s="85">
        <f t="shared" ref="HD152" si="2063">SUM(HD153:HD158)</f>
        <v>0</v>
      </c>
      <c r="HE152" s="85">
        <f t="shared" ref="HE152" si="2064">SUM(HE153:HE158)</f>
        <v>0</v>
      </c>
      <c r="HF152" s="85">
        <f t="shared" ref="HF152" si="2065">SUM(HF153:HF158)</f>
        <v>0</v>
      </c>
      <c r="HG152" s="85">
        <f t="shared" ref="HG152" si="2066">SUM(HG153:HG158)</f>
        <v>0</v>
      </c>
      <c r="HH152" s="85">
        <f t="shared" ref="HH152" si="2067">SUM(HH153:HH158)</f>
        <v>0</v>
      </c>
      <c r="HI152" s="85">
        <f t="shared" ref="HI152" si="2068">SUM(HI153:HI158)</f>
        <v>0</v>
      </c>
      <c r="HJ152" s="85">
        <f t="shared" ref="HJ152" si="2069">SUM(HJ153:HJ158)</f>
        <v>0</v>
      </c>
      <c r="HK152" s="85">
        <f t="shared" ref="HK152" si="2070">SUM(HK153:HK158)</f>
        <v>0</v>
      </c>
      <c r="HL152" s="85">
        <f t="shared" ref="HL152" si="2071">SUM(HL153:HL158)</f>
        <v>0</v>
      </c>
      <c r="HM152" s="85">
        <f t="shared" ref="HM152" si="2072">SUM(HM153:HM158)</f>
        <v>0</v>
      </c>
      <c r="HN152" s="85">
        <f t="shared" ref="HN152" si="2073">SUM(HN153:HN158)</f>
        <v>0</v>
      </c>
      <c r="HO152" s="85">
        <f t="shared" ref="HO152" si="2074">SUM(HO153:HO158)</f>
        <v>0</v>
      </c>
      <c r="HP152" s="85">
        <f t="shared" ref="HP152" si="2075">SUM(HP153:HP158)</f>
        <v>0</v>
      </c>
      <c r="HQ152" s="85">
        <f t="shared" ref="HQ152" si="2076">SUM(HQ153:HQ158)</f>
        <v>0</v>
      </c>
      <c r="HR152" s="187">
        <f t="shared" ref="HR152" si="2077">SUM(HR153:HR158)</f>
        <v>0</v>
      </c>
      <c r="HS152" s="249">
        <v>0</v>
      </c>
      <c r="HT152" s="207"/>
      <c r="HU152" s="207"/>
      <c r="HV152" s="207"/>
      <c r="HW152" s="207"/>
      <c r="HX152" s="207"/>
      <c r="HY152" s="207"/>
      <c r="HZ152" s="207"/>
      <c r="IA152" s="207"/>
      <c r="IB152" s="207"/>
      <c r="IC152" s="207"/>
      <c r="ID152" s="207"/>
      <c r="IE152" s="207"/>
      <c r="IF152" s="207"/>
      <c r="IG152" s="207"/>
      <c r="IH152" s="207"/>
      <c r="II152" s="207"/>
      <c r="IJ152" s="207"/>
      <c r="IK152" s="207"/>
      <c r="IL152" s="207"/>
      <c r="IM152" s="207"/>
      <c r="IN152" s="207"/>
      <c r="IO152" s="207"/>
      <c r="IP152" s="207"/>
      <c r="IQ152" s="207"/>
      <c r="IR152" s="207"/>
      <c r="IS152" s="207"/>
      <c r="IT152" s="207"/>
      <c r="IU152" s="207"/>
      <c r="IV152" s="207"/>
      <c r="IW152" s="207"/>
      <c r="IX152" s="207"/>
      <c r="IY152" s="207"/>
      <c r="IZ152" s="207"/>
      <c r="JA152" s="207"/>
      <c r="JB152" s="207"/>
      <c r="JC152" s="207"/>
      <c r="JD152" s="207"/>
      <c r="JE152" s="207"/>
      <c r="JF152" s="207"/>
      <c r="JG152" s="207"/>
      <c r="JH152" s="207"/>
      <c r="JI152" s="207"/>
      <c r="JJ152" s="207"/>
      <c r="JK152" s="207"/>
      <c r="JL152" s="207"/>
      <c r="JM152" s="207"/>
      <c r="JN152" s="207"/>
      <c r="JO152" s="207"/>
      <c r="JP152" s="207"/>
      <c r="JQ152" s="207"/>
      <c r="JR152" s="207"/>
      <c r="JS152" s="207"/>
      <c r="JT152" s="207"/>
      <c r="JU152" s="207"/>
      <c r="JV152" s="207"/>
      <c r="JW152" s="207"/>
      <c r="JX152" s="207"/>
      <c r="JY152" s="207"/>
      <c r="JZ152" s="207"/>
      <c r="KA152" s="207"/>
      <c r="KB152" s="207"/>
      <c r="KC152" s="207"/>
      <c r="KD152" s="207"/>
      <c r="KE152" s="207"/>
      <c r="KF152" s="207"/>
      <c r="KG152" s="207"/>
      <c r="KH152" s="207"/>
      <c r="KI152" s="207"/>
      <c r="KJ152" s="207"/>
      <c r="KK152" s="207"/>
      <c r="KL152" s="207"/>
      <c r="KM152" s="207"/>
      <c r="KN152" s="207"/>
      <c r="KO152" s="207"/>
      <c r="KP152" s="207"/>
      <c r="KQ152" s="207"/>
      <c r="KR152" s="207"/>
      <c r="KS152" s="207"/>
      <c r="KT152" s="207"/>
      <c r="KU152" s="207"/>
      <c r="KV152" s="207"/>
      <c r="KW152" s="207"/>
      <c r="KX152" s="207"/>
      <c r="KY152" s="207"/>
      <c r="KZ152" s="207"/>
      <c r="LA152" s="207"/>
      <c r="LB152" s="207"/>
      <c r="LC152" s="207"/>
      <c r="LD152" s="207"/>
      <c r="LE152" s="207"/>
      <c r="LF152" s="207"/>
      <c r="LG152" s="207"/>
      <c r="LH152" s="207"/>
      <c r="LI152" s="207"/>
      <c r="LJ152" s="207"/>
      <c r="LK152" s="207"/>
      <c r="LL152" s="207"/>
      <c r="LM152" s="207"/>
      <c r="LN152" s="207"/>
      <c r="LO152" s="207"/>
      <c r="LP152" s="207"/>
      <c r="LQ152" s="207"/>
      <c r="LR152" s="207"/>
      <c r="LS152" s="207"/>
      <c r="LT152" s="207"/>
      <c r="LU152" s="207"/>
      <c r="LV152" s="207"/>
      <c r="LW152" s="207"/>
      <c r="LX152" s="207"/>
      <c r="LY152" s="207"/>
      <c r="LZ152" s="207"/>
      <c r="MA152" s="207"/>
      <c r="MB152" s="207"/>
      <c r="MC152" s="207"/>
      <c r="MD152" s="207"/>
      <c r="ME152" s="207"/>
      <c r="MF152" s="207"/>
      <c r="MG152" s="207"/>
      <c r="MH152" s="207"/>
      <c r="MI152" s="207"/>
      <c r="MJ152" s="207"/>
      <c r="MK152" s="207"/>
      <c r="ML152" s="207"/>
      <c r="MM152" s="207"/>
      <c r="MN152" s="207"/>
      <c r="MO152" s="207"/>
      <c r="MP152" s="207"/>
      <c r="MQ152" s="207"/>
      <c r="MR152" s="207"/>
      <c r="MS152" s="207"/>
      <c r="MT152" s="207"/>
      <c r="MU152" s="207"/>
      <c r="MV152" s="207"/>
      <c r="MW152" s="207"/>
      <c r="MX152" s="207"/>
      <c r="MY152" s="207"/>
      <c r="MZ152" s="207"/>
      <c r="NA152" s="207"/>
      <c r="NB152" s="207"/>
      <c r="NC152" s="207"/>
      <c r="ND152" s="207"/>
      <c r="NE152" s="207"/>
      <c r="NF152" s="207"/>
      <c r="NG152" s="207"/>
      <c r="NH152" s="207"/>
      <c r="NI152" s="207"/>
      <c r="NJ152" s="207"/>
      <c r="NK152" s="207"/>
      <c r="NL152" s="207"/>
      <c r="NM152" s="207"/>
      <c r="NN152" s="207"/>
      <c r="NO152" s="207"/>
      <c r="NP152" s="207"/>
      <c r="NQ152" s="207"/>
      <c r="NR152" s="207"/>
      <c r="NS152" s="207"/>
      <c r="NT152" s="207"/>
      <c r="NU152" s="207"/>
      <c r="NV152" s="207"/>
      <c r="NW152" s="207"/>
      <c r="NX152" s="207"/>
      <c r="NY152" s="207"/>
      <c r="NZ152" s="207"/>
      <c r="OA152" s="207"/>
      <c r="OB152" s="207"/>
      <c r="OC152" s="207"/>
      <c r="OD152" s="207"/>
      <c r="OE152" s="207"/>
      <c r="OF152" s="207"/>
      <c r="OG152" s="207"/>
      <c r="OH152" s="207"/>
      <c r="OI152" s="207"/>
      <c r="OJ152" s="207"/>
      <c r="OK152" s="207"/>
      <c r="OL152" s="207"/>
      <c r="OM152" s="207"/>
      <c r="ON152" s="207"/>
      <c r="OO152" s="207"/>
      <c r="OP152" s="207"/>
      <c r="OQ152" s="207"/>
      <c r="OR152" s="207"/>
      <c r="OS152" s="207"/>
      <c r="OT152" s="207"/>
      <c r="OU152" s="207"/>
      <c r="OV152" s="207"/>
      <c r="OW152" s="207"/>
      <c r="OX152" s="207"/>
      <c r="OY152" s="207"/>
      <c r="OZ152" s="207"/>
      <c r="PA152" s="207"/>
      <c r="PB152" s="207"/>
      <c r="PC152" s="207"/>
      <c r="PD152" s="207"/>
      <c r="PE152" s="207"/>
      <c r="PF152" s="207"/>
      <c r="PG152" s="207"/>
      <c r="PH152" s="207"/>
      <c r="PI152" s="207"/>
      <c r="PJ152" s="207"/>
      <c r="PK152" s="207"/>
      <c r="PL152" s="207"/>
      <c r="PM152" s="207"/>
      <c r="PN152" s="207"/>
      <c r="PO152" s="207"/>
      <c r="PP152" s="207"/>
      <c r="PQ152" s="207"/>
      <c r="PR152" s="207"/>
      <c r="PS152" s="207"/>
      <c r="PT152" s="207"/>
      <c r="PU152" s="207"/>
      <c r="PV152" s="207"/>
      <c r="PW152" s="207"/>
      <c r="PX152" s="207"/>
      <c r="PY152" s="207"/>
      <c r="PZ152" s="207"/>
      <c r="QA152" s="207"/>
      <c r="QB152" s="207"/>
      <c r="QC152" s="207"/>
      <c r="QD152" s="207"/>
      <c r="QE152" s="207"/>
      <c r="QF152" s="207"/>
      <c r="QG152" s="207"/>
      <c r="QH152" s="207"/>
      <c r="QI152" s="207"/>
      <c r="QJ152" s="207"/>
      <c r="QK152" s="207"/>
      <c r="QL152" s="207"/>
      <c r="QM152" s="207"/>
      <c r="QN152" s="207"/>
      <c r="QO152" s="207"/>
      <c r="QP152" s="207"/>
      <c r="QQ152" s="207"/>
      <c r="QR152" s="207"/>
      <c r="QS152" s="207"/>
      <c r="QT152" s="207"/>
      <c r="QU152" s="207"/>
      <c r="QV152" s="207"/>
      <c r="QW152" s="207"/>
      <c r="QX152" s="207"/>
      <c r="QY152" s="207"/>
      <c r="QZ152" s="207"/>
      <c r="RA152" s="207"/>
      <c r="RB152" s="207"/>
      <c r="RC152" s="207"/>
      <c r="RD152" s="207"/>
      <c r="RE152" s="207"/>
      <c r="RF152" s="207"/>
      <c r="RG152" s="207"/>
      <c r="RH152" s="207"/>
      <c r="RI152" s="207"/>
      <c r="RJ152" s="207"/>
      <c r="RK152" s="207"/>
      <c r="RL152" s="207"/>
      <c r="RM152" s="207"/>
      <c r="RN152" s="207"/>
      <c r="RO152" s="207"/>
      <c r="RP152" s="207"/>
      <c r="RQ152" s="207"/>
      <c r="RR152" s="207"/>
      <c r="RS152" s="207"/>
      <c r="RT152" s="207"/>
      <c r="RU152" s="207"/>
      <c r="RV152" s="207"/>
      <c r="RW152" s="207"/>
      <c r="RX152" s="207"/>
      <c r="RY152" s="207"/>
      <c r="RZ152" s="207"/>
      <c r="SA152" s="207"/>
      <c r="SB152" s="207"/>
      <c r="SC152" s="207"/>
      <c r="SD152" s="207"/>
      <c r="SE152" s="207"/>
      <c r="SF152" s="207"/>
      <c r="SG152" s="207"/>
      <c r="SH152" s="207"/>
      <c r="SI152" s="207"/>
      <c r="SJ152" s="207"/>
      <c r="SK152" s="207"/>
      <c r="SL152" s="207"/>
      <c r="SM152" s="207"/>
      <c r="SN152" s="207"/>
      <c r="SO152" s="207"/>
      <c r="SP152" s="207"/>
      <c r="SQ152" s="207"/>
      <c r="SR152" s="207"/>
      <c r="SS152" s="207"/>
      <c r="ST152" s="207"/>
      <c r="SU152" s="207"/>
      <c r="SV152" s="207"/>
      <c r="SW152" s="207"/>
      <c r="SX152" s="207"/>
      <c r="SY152" s="207"/>
      <c r="SZ152" s="207"/>
      <c r="TA152" s="207"/>
      <c r="TB152" s="207"/>
      <c r="TC152" s="207"/>
      <c r="TD152" s="207"/>
      <c r="TE152" s="207"/>
      <c r="TF152" s="207"/>
      <c r="TG152" s="207"/>
      <c r="TH152" s="207"/>
      <c r="TI152" s="207"/>
      <c r="TJ152" s="207"/>
      <c r="TK152" s="207"/>
      <c r="TL152" s="207"/>
      <c r="TM152" s="207"/>
      <c r="TN152" s="207"/>
      <c r="TO152" s="207"/>
      <c r="TP152" s="207"/>
      <c r="TQ152" s="207"/>
      <c r="TR152" s="207"/>
      <c r="TS152" s="207"/>
      <c r="TT152" s="207"/>
      <c r="TU152" s="207"/>
      <c r="TV152" s="207"/>
      <c r="TW152" s="207"/>
      <c r="TX152" s="207"/>
      <c r="TY152" s="207"/>
      <c r="TZ152" s="207"/>
      <c r="UA152" s="207"/>
      <c r="UB152" s="207"/>
      <c r="UC152" s="207"/>
      <c r="UD152" s="207"/>
      <c r="UE152" s="207"/>
      <c r="UF152" s="207"/>
      <c r="UG152" s="207"/>
      <c r="UH152" s="207"/>
      <c r="UI152" s="207"/>
      <c r="UJ152" s="207"/>
      <c r="UK152" s="207"/>
      <c r="UL152" s="207"/>
      <c r="UM152" s="207"/>
      <c r="UN152" s="207"/>
      <c r="UO152" s="207"/>
      <c r="UP152" s="207"/>
      <c r="UQ152" s="207"/>
      <c r="UR152" s="207"/>
      <c r="US152" s="207"/>
      <c r="UT152" s="207"/>
      <c r="UU152" s="207"/>
      <c r="UV152" s="207"/>
      <c r="UW152" s="207"/>
      <c r="UX152" s="207"/>
      <c r="UY152" s="207"/>
      <c r="UZ152" s="207"/>
      <c r="VA152" s="207"/>
      <c r="VB152" s="207"/>
      <c r="VC152" s="207"/>
      <c r="VD152" s="207"/>
      <c r="VE152" s="207"/>
      <c r="VF152" s="207"/>
      <c r="VG152" s="207"/>
      <c r="VH152" s="207"/>
      <c r="VI152" s="207"/>
      <c r="VJ152" s="207"/>
      <c r="VK152" s="207"/>
      <c r="VL152" s="207"/>
      <c r="VM152" s="207"/>
      <c r="VN152" s="207"/>
      <c r="VO152" s="207"/>
      <c r="VP152" s="207"/>
      <c r="VQ152" s="207"/>
      <c r="VR152" s="207"/>
      <c r="VS152" s="207"/>
      <c r="VT152" s="207"/>
      <c r="VU152" s="207"/>
      <c r="VV152" s="207"/>
      <c r="VW152" s="207"/>
      <c r="VX152" s="207"/>
      <c r="VY152" s="207"/>
      <c r="VZ152" s="207"/>
      <c r="WA152" s="207"/>
      <c r="WB152" s="207"/>
      <c r="WC152" s="207"/>
      <c r="WD152" s="207"/>
      <c r="WE152" s="207"/>
      <c r="WF152" s="207"/>
      <c r="WG152" s="207"/>
      <c r="WH152" s="207"/>
      <c r="WI152" s="207"/>
      <c r="WJ152" s="207"/>
      <c r="WK152" s="207"/>
      <c r="WL152" s="207"/>
      <c r="WM152" s="207"/>
      <c r="WN152" s="207"/>
      <c r="WO152" s="207"/>
      <c r="WP152" s="207"/>
      <c r="WQ152" s="207"/>
      <c r="WR152" s="207"/>
      <c r="WS152" s="207"/>
      <c r="WT152" s="207"/>
      <c r="WU152" s="207"/>
      <c r="WV152" s="207"/>
      <c r="WW152" s="207"/>
      <c r="WX152" s="207"/>
      <c r="WY152" s="207"/>
      <c r="WZ152" s="207"/>
      <c r="XA152" s="207"/>
      <c r="XB152" s="207"/>
      <c r="XC152" s="207"/>
      <c r="XD152" s="207"/>
      <c r="XE152" s="207"/>
      <c r="XF152" s="207"/>
      <c r="XG152" s="207"/>
      <c r="XH152" s="207"/>
      <c r="XI152" s="207"/>
      <c r="XJ152" s="207"/>
      <c r="XK152" s="207"/>
      <c r="XL152" s="207"/>
      <c r="XM152" s="207"/>
      <c r="XN152" s="207"/>
      <c r="XO152" s="207"/>
      <c r="XP152" s="207"/>
      <c r="XQ152" s="207"/>
      <c r="XR152" s="207"/>
      <c r="XS152" s="207"/>
      <c r="XT152" s="207"/>
      <c r="XU152" s="207"/>
      <c r="XV152" s="207"/>
      <c r="XW152" s="207"/>
      <c r="XX152" s="207"/>
      <c r="XY152" s="207"/>
      <c r="XZ152" s="207"/>
      <c r="YA152" s="207"/>
      <c r="YB152" s="207"/>
      <c r="YC152" s="207"/>
      <c r="YD152" s="207"/>
      <c r="YE152" s="207"/>
      <c r="YF152" s="207"/>
      <c r="YG152" s="207"/>
      <c r="YH152" s="207"/>
      <c r="YI152" s="207"/>
      <c r="YJ152" s="207"/>
      <c r="YK152" s="207"/>
      <c r="YL152" s="207"/>
      <c r="YM152" s="207"/>
      <c r="YN152" s="207"/>
      <c r="YO152" s="207"/>
      <c r="YP152" s="207"/>
      <c r="YQ152" s="207"/>
      <c r="YR152" s="207"/>
      <c r="YS152" s="207"/>
      <c r="YT152" s="207"/>
      <c r="YU152" s="207"/>
      <c r="YV152" s="207"/>
      <c r="YW152" s="207"/>
      <c r="YX152" s="207"/>
      <c r="YY152" s="207"/>
      <c r="YZ152" s="207"/>
      <c r="ZA152" s="207"/>
      <c r="ZB152" s="207"/>
      <c r="ZC152" s="207"/>
      <c r="ZD152" s="207"/>
      <c r="ZE152" s="207"/>
      <c r="ZF152" s="207"/>
      <c r="ZG152" s="207"/>
      <c r="ZH152" s="207"/>
      <c r="ZI152" s="207"/>
      <c r="ZJ152" s="207"/>
      <c r="ZK152" s="207"/>
      <c r="ZL152" s="207"/>
      <c r="ZM152" s="207"/>
      <c r="ZN152" s="207"/>
      <c r="ZO152" s="207"/>
      <c r="ZP152" s="207"/>
      <c r="ZQ152" s="207"/>
      <c r="ZR152" s="207"/>
      <c r="ZS152" s="207"/>
      <c r="ZT152" s="207"/>
      <c r="ZU152" s="207"/>
      <c r="ZV152" s="207"/>
      <c r="ZW152" s="207"/>
      <c r="ZX152" s="207"/>
      <c r="ZY152" s="207"/>
      <c r="ZZ152" s="207"/>
      <c r="AAA152" s="207"/>
      <c r="AAB152" s="207"/>
      <c r="AAC152" s="198"/>
    </row>
    <row r="153" spans="1:705" ht="15" hidden="1" outlineLevel="1" x14ac:dyDescent="0.25">
      <c r="A153" s="82" t="s">
        <v>271</v>
      </c>
      <c r="B153" s="82" t="s">
        <v>270</v>
      </c>
      <c r="C153" s="137">
        <v>605.42999999999995</v>
      </c>
      <c r="D153" s="90" t="s">
        <v>324</v>
      </c>
      <c r="E153" s="130">
        <v>816.14956458130996</v>
      </c>
      <c r="F153" s="67" t="s">
        <v>15</v>
      </c>
      <c r="G153" s="67">
        <v>19</v>
      </c>
      <c r="H153" s="121"/>
      <c r="I153" s="91" t="s">
        <v>430</v>
      </c>
      <c r="J153" s="67" t="s">
        <v>329</v>
      </c>
      <c r="K153" s="82" t="s">
        <v>322</v>
      </c>
      <c r="L153" s="67" t="s">
        <v>257</v>
      </c>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174">
        <f>SUM(M157:EW157)</f>
        <v>0</v>
      </c>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181">
        <f t="shared" ref="GH153:GH158" si="2078">SUM(EY153:GG153)</f>
        <v>0</v>
      </c>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242">
        <f t="shared" ref="HR153:HR158" si="2079">SUM(GI153:HQ153)</f>
        <v>0</v>
      </c>
      <c r="HS153" s="247">
        <v>0</v>
      </c>
    </row>
    <row r="154" spans="1:705" ht="15" hidden="1" outlineLevel="1" x14ac:dyDescent="0.25">
      <c r="A154" s="82" t="s">
        <v>271</v>
      </c>
      <c r="B154" s="143" t="s">
        <v>270</v>
      </c>
      <c r="C154" s="137">
        <v>2161.1</v>
      </c>
      <c r="D154" s="90" t="s">
        <v>324</v>
      </c>
      <c r="E154" s="130">
        <v>2913.2696166636401</v>
      </c>
      <c r="F154" s="67">
        <v>1</v>
      </c>
      <c r="G154" s="67">
        <v>25</v>
      </c>
      <c r="H154" s="121"/>
      <c r="I154" s="91" t="s">
        <v>431</v>
      </c>
      <c r="J154" s="67" t="s">
        <v>329</v>
      </c>
      <c r="K154" s="82" t="s">
        <v>322</v>
      </c>
      <c r="L154" s="67" t="s">
        <v>257</v>
      </c>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174">
        <f>SUM(M158:EW158)</f>
        <v>0</v>
      </c>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181">
        <f t="shared" si="2078"/>
        <v>0</v>
      </c>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242">
        <f t="shared" si="2079"/>
        <v>0</v>
      </c>
      <c r="HS154" s="247">
        <v>0</v>
      </c>
    </row>
    <row r="155" spans="1:705" ht="15" hidden="1" outlineLevel="1" x14ac:dyDescent="0.25">
      <c r="A155" s="82" t="s">
        <v>271</v>
      </c>
      <c r="B155" s="134" t="s">
        <v>270</v>
      </c>
      <c r="C155" s="137">
        <f>C153+C154</f>
        <v>2766.5299999999997</v>
      </c>
      <c r="D155" s="90" t="s">
        <v>324</v>
      </c>
      <c r="E155" s="130">
        <v>624.532306554196</v>
      </c>
      <c r="F155" s="67">
        <v>1</v>
      </c>
      <c r="G155" s="67">
        <v>25</v>
      </c>
      <c r="H155" s="121"/>
      <c r="I155" s="91" t="s">
        <v>587</v>
      </c>
      <c r="J155" s="67" t="s">
        <v>329</v>
      </c>
      <c r="K155" s="82" t="s">
        <v>322</v>
      </c>
      <c r="L155" s="67" t="s">
        <v>257</v>
      </c>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174">
        <f>SUM(M159:EW159)</f>
        <v>0</v>
      </c>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181">
        <f t="shared" ref="GH155" si="2080">SUM(EY155:GG155)</f>
        <v>0</v>
      </c>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242">
        <f t="shared" ref="HR155" si="2081">SUM(GI155:HQ155)</f>
        <v>0</v>
      </c>
      <c r="HS155" s="247">
        <v>0</v>
      </c>
    </row>
    <row r="156" spans="1:705" ht="15" hidden="1" outlineLevel="1" x14ac:dyDescent="0.25">
      <c r="A156" s="82" t="s">
        <v>271</v>
      </c>
      <c r="B156" s="134" t="s">
        <v>270</v>
      </c>
      <c r="C156" s="137">
        <v>1554.43</v>
      </c>
      <c r="D156" s="90" t="s">
        <v>324</v>
      </c>
      <c r="E156" s="130">
        <v>2095.44847079287</v>
      </c>
      <c r="F156" s="67" t="s">
        <v>15</v>
      </c>
      <c r="G156" s="67">
        <v>25</v>
      </c>
      <c r="H156" s="121"/>
      <c r="I156" s="91" t="s">
        <v>432</v>
      </c>
      <c r="J156" s="67" t="s">
        <v>329</v>
      </c>
      <c r="K156" s="82" t="s">
        <v>322</v>
      </c>
      <c r="L156" s="67" t="s">
        <v>257</v>
      </c>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174">
        <f t="shared" ref="EX156:EX158" si="2082">SUM(M159:EW159)</f>
        <v>0</v>
      </c>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181">
        <f t="shared" si="2078"/>
        <v>0</v>
      </c>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242">
        <f t="shared" si="2079"/>
        <v>0</v>
      </c>
      <c r="HS156" s="247">
        <v>0</v>
      </c>
    </row>
    <row r="157" spans="1:705" ht="15" hidden="1" outlineLevel="1" x14ac:dyDescent="0.25">
      <c r="A157" s="82" t="s">
        <v>271</v>
      </c>
      <c r="B157" s="143" t="s">
        <v>270</v>
      </c>
      <c r="C157" s="137">
        <f>C156*30%</f>
        <v>466.32900000000001</v>
      </c>
      <c r="D157" s="90" t="s">
        <v>324</v>
      </c>
      <c r="E157" s="130">
        <v>15.349973224269499</v>
      </c>
      <c r="F157" s="67">
        <v>1</v>
      </c>
      <c r="G157" s="67">
        <v>25</v>
      </c>
      <c r="H157" s="121"/>
      <c r="I157" s="91" t="s">
        <v>433</v>
      </c>
      <c r="J157" s="67" t="s">
        <v>329</v>
      </c>
      <c r="K157" s="82" t="s">
        <v>322</v>
      </c>
      <c r="L157" s="67" t="s">
        <v>351</v>
      </c>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174">
        <f t="shared" si="2082"/>
        <v>0</v>
      </c>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181">
        <f t="shared" si="2078"/>
        <v>0</v>
      </c>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242">
        <f t="shared" si="2079"/>
        <v>0</v>
      </c>
      <c r="HS157" s="247">
        <v>0</v>
      </c>
    </row>
    <row r="158" spans="1:705" ht="15" hidden="1" outlineLevel="1" x14ac:dyDescent="0.25">
      <c r="A158" s="82" t="s">
        <v>271</v>
      </c>
      <c r="B158" s="143" t="s">
        <v>270</v>
      </c>
      <c r="C158" s="137">
        <v>790.15</v>
      </c>
      <c r="D158" s="90" t="s">
        <v>324</v>
      </c>
      <c r="E158" s="130">
        <v>1251.13335392153</v>
      </c>
      <c r="F158" s="67">
        <v>1</v>
      </c>
      <c r="G158" s="67">
        <v>25</v>
      </c>
      <c r="H158" s="121"/>
      <c r="I158" s="91" t="s">
        <v>434</v>
      </c>
      <c r="J158" s="67" t="s">
        <v>329</v>
      </c>
      <c r="K158" s="82" t="s">
        <v>322</v>
      </c>
      <c r="L158" s="67" t="s">
        <v>257</v>
      </c>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174">
        <f t="shared" si="2082"/>
        <v>0</v>
      </c>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181">
        <f t="shared" si="2078"/>
        <v>0</v>
      </c>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242">
        <f t="shared" si="2079"/>
        <v>0</v>
      </c>
      <c r="HS158" s="247">
        <v>0</v>
      </c>
    </row>
    <row r="159" spans="1:705" s="87" customFormat="1" ht="15" hidden="1" outlineLevel="1" x14ac:dyDescent="0.25">
      <c r="A159" s="85" t="s">
        <v>271</v>
      </c>
      <c r="B159" s="85" t="s">
        <v>435</v>
      </c>
      <c r="C159" s="102"/>
      <c r="D159" s="102"/>
      <c r="E159" s="103"/>
      <c r="F159" s="85"/>
      <c r="G159" s="85"/>
      <c r="H159" s="103"/>
      <c r="I159" s="87" t="s">
        <v>436</v>
      </c>
      <c r="K159" s="85"/>
      <c r="L159" s="85"/>
      <c r="M159" s="85">
        <f>SUM(M160:M167)</f>
        <v>0</v>
      </c>
      <c r="N159" s="85">
        <f t="shared" ref="N159:BY159" si="2083">SUM(N160:N167)</f>
        <v>0</v>
      </c>
      <c r="O159" s="85">
        <f t="shared" si="2083"/>
        <v>0</v>
      </c>
      <c r="P159" s="85">
        <f t="shared" si="2083"/>
        <v>0</v>
      </c>
      <c r="Q159" s="85">
        <f t="shared" si="2083"/>
        <v>0</v>
      </c>
      <c r="R159" s="85">
        <f t="shared" si="2083"/>
        <v>0</v>
      </c>
      <c r="S159" s="85">
        <f t="shared" si="2083"/>
        <v>0</v>
      </c>
      <c r="T159" s="85">
        <f t="shared" si="2083"/>
        <v>0</v>
      </c>
      <c r="U159" s="85">
        <f t="shared" si="2083"/>
        <v>0</v>
      </c>
      <c r="V159" s="85">
        <f t="shared" si="2083"/>
        <v>0</v>
      </c>
      <c r="W159" s="85">
        <f t="shared" si="2083"/>
        <v>0</v>
      </c>
      <c r="X159" s="85">
        <f t="shared" si="2083"/>
        <v>0</v>
      </c>
      <c r="Y159" s="85">
        <f t="shared" si="2083"/>
        <v>0</v>
      </c>
      <c r="Z159" s="85">
        <f t="shared" si="2083"/>
        <v>0</v>
      </c>
      <c r="AA159" s="85">
        <f t="shared" si="2083"/>
        <v>0</v>
      </c>
      <c r="AB159" s="85">
        <f t="shared" si="2083"/>
        <v>0</v>
      </c>
      <c r="AC159" s="85">
        <f t="shared" si="2083"/>
        <v>0</v>
      </c>
      <c r="AD159" s="85">
        <f t="shared" si="2083"/>
        <v>0</v>
      </c>
      <c r="AE159" s="85">
        <f t="shared" si="2083"/>
        <v>0</v>
      </c>
      <c r="AF159" s="85">
        <f t="shared" si="2083"/>
        <v>0</v>
      </c>
      <c r="AG159" s="85">
        <f t="shared" si="2083"/>
        <v>0</v>
      </c>
      <c r="AH159" s="85">
        <f t="shared" si="2083"/>
        <v>0</v>
      </c>
      <c r="AI159" s="85">
        <f t="shared" si="2083"/>
        <v>0</v>
      </c>
      <c r="AJ159" s="85">
        <f t="shared" si="2083"/>
        <v>0</v>
      </c>
      <c r="AK159" s="85">
        <f t="shared" si="2083"/>
        <v>0</v>
      </c>
      <c r="AL159" s="85">
        <f t="shared" si="2083"/>
        <v>0</v>
      </c>
      <c r="AM159" s="85">
        <f t="shared" si="2083"/>
        <v>0</v>
      </c>
      <c r="AN159" s="85">
        <f t="shared" si="2083"/>
        <v>0</v>
      </c>
      <c r="AO159" s="85">
        <f t="shared" si="2083"/>
        <v>0</v>
      </c>
      <c r="AP159" s="85">
        <f t="shared" si="2083"/>
        <v>0</v>
      </c>
      <c r="AQ159" s="85">
        <f t="shared" si="2083"/>
        <v>0</v>
      </c>
      <c r="AR159" s="85">
        <f t="shared" si="2083"/>
        <v>0</v>
      </c>
      <c r="AS159" s="85">
        <f t="shared" si="2083"/>
        <v>0</v>
      </c>
      <c r="AT159" s="85">
        <f t="shared" si="2083"/>
        <v>0</v>
      </c>
      <c r="AU159" s="85">
        <f t="shared" si="2083"/>
        <v>0</v>
      </c>
      <c r="AV159" s="85">
        <f t="shared" si="2083"/>
        <v>0</v>
      </c>
      <c r="AW159" s="85">
        <f t="shared" si="2083"/>
        <v>0</v>
      </c>
      <c r="AX159" s="85">
        <f t="shared" si="2083"/>
        <v>0</v>
      </c>
      <c r="AY159" s="85">
        <f t="shared" si="2083"/>
        <v>0</v>
      </c>
      <c r="AZ159" s="85">
        <f t="shared" si="2083"/>
        <v>0</v>
      </c>
      <c r="BA159" s="85">
        <f t="shared" si="2083"/>
        <v>0</v>
      </c>
      <c r="BB159" s="85">
        <f t="shared" si="2083"/>
        <v>0</v>
      </c>
      <c r="BC159" s="85">
        <f t="shared" si="2083"/>
        <v>0</v>
      </c>
      <c r="BD159" s="85">
        <f t="shared" si="2083"/>
        <v>0</v>
      </c>
      <c r="BE159" s="85">
        <f t="shared" si="2083"/>
        <v>0</v>
      </c>
      <c r="BF159" s="85">
        <f t="shared" si="2083"/>
        <v>0</v>
      </c>
      <c r="BG159" s="85">
        <f t="shared" si="2083"/>
        <v>0</v>
      </c>
      <c r="BH159" s="85">
        <f t="shared" si="2083"/>
        <v>0</v>
      </c>
      <c r="BI159" s="85">
        <f t="shared" si="2083"/>
        <v>0</v>
      </c>
      <c r="BJ159" s="85">
        <f t="shared" si="2083"/>
        <v>0</v>
      </c>
      <c r="BK159" s="85">
        <f t="shared" si="2083"/>
        <v>0</v>
      </c>
      <c r="BL159" s="85">
        <f t="shared" si="2083"/>
        <v>0</v>
      </c>
      <c r="BM159" s="85">
        <f t="shared" si="2083"/>
        <v>0</v>
      </c>
      <c r="BN159" s="85">
        <f t="shared" si="2083"/>
        <v>0</v>
      </c>
      <c r="BO159" s="85">
        <f t="shared" si="2083"/>
        <v>0</v>
      </c>
      <c r="BP159" s="85">
        <f t="shared" si="2083"/>
        <v>0</v>
      </c>
      <c r="BQ159" s="85">
        <f t="shared" si="2083"/>
        <v>0</v>
      </c>
      <c r="BR159" s="85">
        <f t="shared" si="2083"/>
        <v>0</v>
      </c>
      <c r="BS159" s="85">
        <f t="shared" si="2083"/>
        <v>0</v>
      </c>
      <c r="BT159" s="85">
        <f t="shared" si="2083"/>
        <v>0</v>
      </c>
      <c r="BU159" s="85">
        <f t="shared" si="2083"/>
        <v>0</v>
      </c>
      <c r="BV159" s="85">
        <f t="shared" si="2083"/>
        <v>0</v>
      </c>
      <c r="BW159" s="85">
        <f t="shared" si="2083"/>
        <v>0</v>
      </c>
      <c r="BX159" s="85">
        <f t="shared" si="2083"/>
        <v>0</v>
      </c>
      <c r="BY159" s="85">
        <f t="shared" si="2083"/>
        <v>0</v>
      </c>
      <c r="BZ159" s="85">
        <f t="shared" ref="BZ159:EK159" si="2084">SUM(BZ160:BZ167)</f>
        <v>0</v>
      </c>
      <c r="CA159" s="85">
        <f t="shared" si="2084"/>
        <v>0</v>
      </c>
      <c r="CB159" s="85">
        <f t="shared" si="2084"/>
        <v>0</v>
      </c>
      <c r="CC159" s="85">
        <f t="shared" si="2084"/>
        <v>0</v>
      </c>
      <c r="CD159" s="85">
        <f t="shared" si="2084"/>
        <v>0</v>
      </c>
      <c r="CE159" s="85">
        <f t="shared" si="2084"/>
        <v>0</v>
      </c>
      <c r="CF159" s="85">
        <f t="shared" si="2084"/>
        <v>0</v>
      </c>
      <c r="CG159" s="85">
        <f t="shared" si="2084"/>
        <v>0</v>
      </c>
      <c r="CH159" s="85">
        <f t="shared" si="2084"/>
        <v>0</v>
      </c>
      <c r="CI159" s="85">
        <f t="shared" si="2084"/>
        <v>0</v>
      </c>
      <c r="CJ159" s="85">
        <f t="shared" si="2084"/>
        <v>0</v>
      </c>
      <c r="CK159" s="85">
        <f t="shared" si="2084"/>
        <v>0</v>
      </c>
      <c r="CL159" s="85">
        <f t="shared" si="2084"/>
        <v>0</v>
      </c>
      <c r="CM159" s="85">
        <f t="shared" si="2084"/>
        <v>0</v>
      </c>
      <c r="CN159" s="85">
        <f t="shared" si="2084"/>
        <v>0</v>
      </c>
      <c r="CO159" s="85">
        <f t="shared" si="2084"/>
        <v>0</v>
      </c>
      <c r="CP159" s="85">
        <f t="shared" si="2084"/>
        <v>0</v>
      </c>
      <c r="CQ159" s="85">
        <f t="shared" si="2084"/>
        <v>0</v>
      </c>
      <c r="CR159" s="85">
        <f t="shared" si="2084"/>
        <v>0</v>
      </c>
      <c r="CS159" s="85">
        <f t="shared" si="2084"/>
        <v>0</v>
      </c>
      <c r="CT159" s="85">
        <f t="shared" si="2084"/>
        <v>0</v>
      </c>
      <c r="CU159" s="85">
        <f t="shared" si="2084"/>
        <v>0</v>
      </c>
      <c r="CV159" s="85">
        <f t="shared" si="2084"/>
        <v>0</v>
      </c>
      <c r="CW159" s="85">
        <f t="shared" si="2084"/>
        <v>0</v>
      </c>
      <c r="CX159" s="85">
        <f t="shared" si="2084"/>
        <v>0</v>
      </c>
      <c r="CY159" s="85">
        <f t="shared" si="2084"/>
        <v>0</v>
      </c>
      <c r="CZ159" s="85">
        <f t="shared" si="2084"/>
        <v>0</v>
      </c>
      <c r="DA159" s="85">
        <f t="shared" si="2084"/>
        <v>0</v>
      </c>
      <c r="DB159" s="85">
        <f t="shared" si="2084"/>
        <v>0</v>
      </c>
      <c r="DC159" s="85">
        <f t="shared" si="2084"/>
        <v>0</v>
      </c>
      <c r="DD159" s="85">
        <f t="shared" si="2084"/>
        <v>0</v>
      </c>
      <c r="DE159" s="85">
        <f t="shared" si="2084"/>
        <v>0</v>
      </c>
      <c r="DF159" s="85">
        <f t="shared" si="2084"/>
        <v>0</v>
      </c>
      <c r="DG159" s="85">
        <f t="shared" si="2084"/>
        <v>0</v>
      </c>
      <c r="DH159" s="85">
        <f t="shared" si="2084"/>
        <v>0</v>
      </c>
      <c r="DI159" s="85">
        <f t="shared" si="2084"/>
        <v>0</v>
      </c>
      <c r="DJ159" s="85">
        <f t="shared" si="2084"/>
        <v>0</v>
      </c>
      <c r="DK159" s="85">
        <f t="shared" si="2084"/>
        <v>0</v>
      </c>
      <c r="DL159" s="85">
        <f t="shared" si="2084"/>
        <v>0</v>
      </c>
      <c r="DM159" s="85">
        <f t="shared" si="2084"/>
        <v>0</v>
      </c>
      <c r="DN159" s="85">
        <f t="shared" si="2084"/>
        <v>0</v>
      </c>
      <c r="DO159" s="85">
        <f t="shared" si="2084"/>
        <v>0</v>
      </c>
      <c r="DP159" s="85">
        <f t="shared" si="2084"/>
        <v>0</v>
      </c>
      <c r="DQ159" s="85">
        <f t="shared" si="2084"/>
        <v>0</v>
      </c>
      <c r="DR159" s="85">
        <f t="shared" si="2084"/>
        <v>0</v>
      </c>
      <c r="DS159" s="85">
        <f t="shared" si="2084"/>
        <v>0</v>
      </c>
      <c r="DT159" s="85">
        <f t="shared" si="2084"/>
        <v>0</v>
      </c>
      <c r="DU159" s="85">
        <f t="shared" si="2084"/>
        <v>0</v>
      </c>
      <c r="DV159" s="85">
        <f t="shared" si="2084"/>
        <v>0</v>
      </c>
      <c r="DW159" s="85">
        <f t="shared" si="2084"/>
        <v>0</v>
      </c>
      <c r="DX159" s="85">
        <f t="shared" si="2084"/>
        <v>0</v>
      </c>
      <c r="DY159" s="85">
        <f t="shared" si="2084"/>
        <v>0</v>
      </c>
      <c r="DZ159" s="85">
        <f t="shared" si="2084"/>
        <v>0</v>
      </c>
      <c r="EA159" s="85">
        <f t="shared" si="2084"/>
        <v>0</v>
      </c>
      <c r="EB159" s="85">
        <f t="shared" si="2084"/>
        <v>0</v>
      </c>
      <c r="EC159" s="85">
        <f t="shared" si="2084"/>
        <v>0</v>
      </c>
      <c r="ED159" s="85">
        <f t="shared" si="2084"/>
        <v>0</v>
      </c>
      <c r="EE159" s="85">
        <f t="shared" si="2084"/>
        <v>0</v>
      </c>
      <c r="EF159" s="85">
        <f t="shared" si="2084"/>
        <v>0</v>
      </c>
      <c r="EG159" s="85">
        <f t="shared" si="2084"/>
        <v>0</v>
      </c>
      <c r="EH159" s="85">
        <f t="shared" si="2084"/>
        <v>0</v>
      </c>
      <c r="EI159" s="85">
        <f t="shared" si="2084"/>
        <v>0</v>
      </c>
      <c r="EJ159" s="85">
        <f t="shared" si="2084"/>
        <v>0</v>
      </c>
      <c r="EK159" s="85">
        <f t="shared" si="2084"/>
        <v>0</v>
      </c>
      <c r="EL159" s="85">
        <f t="shared" ref="EL159:EX159" si="2085">SUM(EL160:EL167)</f>
        <v>0</v>
      </c>
      <c r="EM159" s="85">
        <f t="shared" si="2085"/>
        <v>0</v>
      </c>
      <c r="EN159" s="85">
        <f t="shared" si="2085"/>
        <v>0</v>
      </c>
      <c r="EO159" s="85">
        <f t="shared" si="2085"/>
        <v>0</v>
      </c>
      <c r="EP159" s="85">
        <f t="shared" si="2085"/>
        <v>0</v>
      </c>
      <c r="EQ159" s="85">
        <f t="shared" si="2085"/>
        <v>0</v>
      </c>
      <c r="ER159" s="85">
        <f t="shared" si="2085"/>
        <v>0</v>
      </c>
      <c r="ES159" s="85">
        <f t="shared" si="2085"/>
        <v>0</v>
      </c>
      <c r="ET159" s="85">
        <f t="shared" si="2085"/>
        <v>0</v>
      </c>
      <c r="EU159" s="85">
        <f t="shared" si="2085"/>
        <v>0</v>
      </c>
      <c r="EV159" s="85">
        <f t="shared" si="2085"/>
        <v>0</v>
      </c>
      <c r="EW159" s="85">
        <f t="shared" si="2085"/>
        <v>0</v>
      </c>
      <c r="EX159" s="85">
        <f t="shared" si="2085"/>
        <v>0</v>
      </c>
      <c r="EY159" s="85">
        <f t="shared" ref="EY159" si="2086">SUM(EY160:EY167)</f>
        <v>0</v>
      </c>
      <c r="EZ159" s="85">
        <f t="shared" ref="EZ159" si="2087">SUM(EZ160:EZ167)</f>
        <v>0</v>
      </c>
      <c r="FA159" s="85">
        <f t="shared" ref="FA159" si="2088">SUM(FA160:FA167)</f>
        <v>0</v>
      </c>
      <c r="FB159" s="85">
        <f t="shared" ref="FB159" si="2089">SUM(FB160:FB167)</f>
        <v>0</v>
      </c>
      <c r="FC159" s="85">
        <f t="shared" ref="FC159" si="2090">SUM(FC160:FC167)</f>
        <v>0</v>
      </c>
      <c r="FD159" s="85">
        <f t="shared" ref="FD159" si="2091">SUM(FD160:FD167)</f>
        <v>0</v>
      </c>
      <c r="FE159" s="85">
        <f t="shared" ref="FE159" si="2092">SUM(FE160:FE167)</f>
        <v>0</v>
      </c>
      <c r="FF159" s="85">
        <f t="shared" ref="FF159" si="2093">SUM(FF160:FF167)</f>
        <v>0</v>
      </c>
      <c r="FG159" s="85">
        <f t="shared" ref="FG159" si="2094">SUM(FG160:FG167)</f>
        <v>0</v>
      </c>
      <c r="FH159" s="85">
        <f t="shared" ref="FH159" si="2095">SUM(FH160:FH167)</f>
        <v>0</v>
      </c>
      <c r="FI159" s="85">
        <f t="shared" ref="FI159" si="2096">SUM(FI160:FI167)</f>
        <v>0</v>
      </c>
      <c r="FJ159" s="85">
        <f t="shared" ref="FJ159" si="2097">SUM(FJ160:FJ167)</f>
        <v>0</v>
      </c>
      <c r="FK159" s="85">
        <f t="shared" ref="FK159" si="2098">SUM(FK160:FK167)</f>
        <v>0</v>
      </c>
      <c r="FL159" s="85">
        <f t="shared" ref="FL159" si="2099">SUM(FL160:FL167)</f>
        <v>0</v>
      </c>
      <c r="FM159" s="85">
        <f t="shared" ref="FM159" si="2100">SUM(FM160:FM167)</f>
        <v>0</v>
      </c>
      <c r="FN159" s="85">
        <f t="shared" ref="FN159" si="2101">SUM(FN160:FN167)</f>
        <v>0</v>
      </c>
      <c r="FO159" s="85">
        <f t="shared" ref="FO159" si="2102">SUM(FO160:FO167)</f>
        <v>0</v>
      </c>
      <c r="FP159" s="85">
        <f t="shared" ref="FP159" si="2103">SUM(FP160:FP167)</f>
        <v>0</v>
      </c>
      <c r="FQ159" s="85">
        <f t="shared" ref="FQ159" si="2104">SUM(FQ160:FQ167)</f>
        <v>0</v>
      </c>
      <c r="FR159" s="85">
        <f t="shared" ref="FR159" si="2105">SUM(FR160:FR167)</f>
        <v>0</v>
      </c>
      <c r="FS159" s="85">
        <f t="shared" ref="FS159" si="2106">SUM(FS160:FS167)</f>
        <v>0</v>
      </c>
      <c r="FT159" s="85">
        <f t="shared" ref="FT159" si="2107">SUM(FT160:FT167)</f>
        <v>0</v>
      </c>
      <c r="FU159" s="85">
        <f t="shared" ref="FU159" si="2108">SUM(FU160:FU167)</f>
        <v>0</v>
      </c>
      <c r="FV159" s="85">
        <f t="shared" ref="FV159" si="2109">SUM(FV160:FV167)</f>
        <v>0</v>
      </c>
      <c r="FW159" s="85">
        <f t="shared" ref="FW159" si="2110">SUM(FW160:FW167)</f>
        <v>0</v>
      </c>
      <c r="FX159" s="85">
        <f t="shared" ref="FX159" si="2111">SUM(FX160:FX167)</f>
        <v>0</v>
      </c>
      <c r="FY159" s="85">
        <f t="shared" ref="FY159" si="2112">SUM(FY160:FY167)</f>
        <v>0</v>
      </c>
      <c r="FZ159" s="85">
        <f t="shared" ref="FZ159" si="2113">SUM(FZ160:FZ167)</f>
        <v>0</v>
      </c>
      <c r="GA159" s="85">
        <f t="shared" ref="GA159" si="2114">SUM(GA160:GA167)</f>
        <v>0</v>
      </c>
      <c r="GB159" s="85">
        <f t="shared" ref="GB159" si="2115">SUM(GB160:GB167)</f>
        <v>0</v>
      </c>
      <c r="GC159" s="85">
        <f t="shared" ref="GC159" si="2116">SUM(GC160:GC167)</f>
        <v>0</v>
      </c>
      <c r="GD159" s="85">
        <f t="shared" ref="GD159" si="2117">SUM(GD160:GD167)</f>
        <v>0</v>
      </c>
      <c r="GE159" s="85">
        <f t="shared" ref="GE159" si="2118">SUM(GE160:GE167)</f>
        <v>0</v>
      </c>
      <c r="GF159" s="85">
        <f t="shared" ref="GF159" si="2119">SUM(GF160:GF167)</f>
        <v>0</v>
      </c>
      <c r="GG159" s="85">
        <f t="shared" ref="GG159:GH159" si="2120">SUM(GG160:GG167)</f>
        <v>0</v>
      </c>
      <c r="GH159" s="85">
        <f t="shared" si="2120"/>
        <v>0</v>
      </c>
      <c r="GI159" s="85">
        <f t="shared" ref="GI159" si="2121">SUM(GI160:GI167)</f>
        <v>0</v>
      </c>
      <c r="GJ159" s="85">
        <f t="shared" ref="GJ159" si="2122">SUM(GJ160:GJ167)</f>
        <v>0</v>
      </c>
      <c r="GK159" s="85">
        <f t="shared" ref="GK159" si="2123">SUM(GK160:GK167)</f>
        <v>0</v>
      </c>
      <c r="GL159" s="85">
        <f t="shared" ref="GL159" si="2124">SUM(GL160:GL167)</f>
        <v>0</v>
      </c>
      <c r="GM159" s="85">
        <f t="shared" ref="GM159" si="2125">SUM(GM160:GM167)</f>
        <v>0</v>
      </c>
      <c r="GN159" s="85">
        <f t="shared" ref="GN159" si="2126">SUM(GN160:GN167)</f>
        <v>0</v>
      </c>
      <c r="GO159" s="85">
        <f t="shared" ref="GO159" si="2127">SUM(GO160:GO167)</f>
        <v>0</v>
      </c>
      <c r="GP159" s="85">
        <f t="shared" ref="GP159" si="2128">SUM(GP160:GP167)</f>
        <v>0</v>
      </c>
      <c r="GQ159" s="85">
        <f t="shared" ref="GQ159" si="2129">SUM(GQ160:GQ167)</f>
        <v>0</v>
      </c>
      <c r="GR159" s="85">
        <f t="shared" ref="GR159" si="2130">SUM(GR160:GR167)</f>
        <v>0</v>
      </c>
      <c r="GS159" s="85">
        <f t="shared" ref="GS159" si="2131">SUM(GS160:GS167)</f>
        <v>0</v>
      </c>
      <c r="GT159" s="85">
        <f t="shared" ref="GT159" si="2132">SUM(GT160:GT167)</f>
        <v>0</v>
      </c>
      <c r="GU159" s="85">
        <f t="shared" ref="GU159" si="2133">SUM(GU160:GU167)</f>
        <v>0</v>
      </c>
      <c r="GV159" s="85">
        <f t="shared" ref="GV159" si="2134">SUM(GV160:GV167)</f>
        <v>0</v>
      </c>
      <c r="GW159" s="85">
        <f t="shared" ref="GW159" si="2135">SUM(GW160:GW167)</f>
        <v>0</v>
      </c>
      <c r="GX159" s="85">
        <f t="shared" ref="GX159" si="2136">SUM(GX160:GX167)</f>
        <v>0</v>
      </c>
      <c r="GY159" s="85">
        <f t="shared" ref="GY159" si="2137">SUM(GY160:GY167)</f>
        <v>0</v>
      </c>
      <c r="GZ159" s="85">
        <f t="shared" ref="GZ159" si="2138">SUM(GZ160:GZ167)</f>
        <v>0</v>
      </c>
      <c r="HA159" s="85">
        <f t="shared" ref="HA159" si="2139">SUM(HA160:HA167)</f>
        <v>0</v>
      </c>
      <c r="HB159" s="85">
        <f t="shared" ref="HB159" si="2140">SUM(HB160:HB167)</f>
        <v>0</v>
      </c>
      <c r="HC159" s="85">
        <f t="shared" ref="HC159" si="2141">SUM(HC160:HC167)</f>
        <v>0</v>
      </c>
      <c r="HD159" s="85">
        <f t="shared" ref="HD159" si="2142">SUM(HD160:HD167)</f>
        <v>0</v>
      </c>
      <c r="HE159" s="85">
        <f t="shared" ref="HE159" si="2143">SUM(HE160:HE167)</f>
        <v>0</v>
      </c>
      <c r="HF159" s="85">
        <f t="shared" ref="HF159" si="2144">SUM(HF160:HF167)</f>
        <v>0</v>
      </c>
      <c r="HG159" s="85">
        <f t="shared" ref="HG159" si="2145">SUM(HG160:HG167)</f>
        <v>0</v>
      </c>
      <c r="HH159" s="85">
        <f t="shared" ref="HH159" si="2146">SUM(HH160:HH167)</f>
        <v>0</v>
      </c>
      <c r="HI159" s="85">
        <f t="shared" ref="HI159" si="2147">SUM(HI160:HI167)</f>
        <v>0</v>
      </c>
      <c r="HJ159" s="85">
        <f t="shared" ref="HJ159" si="2148">SUM(HJ160:HJ167)</f>
        <v>0</v>
      </c>
      <c r="HK159" s="85">
        <f t="shared" ref="HK159" si="2149">SUM(HK160:HK167)</f>
        <v>0</v>
      </c>
      <c r="HL159" s="85">
        <f t="shared" ref="HL159" si="2150">SUM(HL160:HL167)</f>
        <v>0</v>
      </c>
      <c r="HM159" s="85">
        <f t="shared" ref="HM159" si="2151">SUM(HM160:HM167)</f>
        <v>0</v>
      </c>
      <c r="HN159" s="85">
        <f t="shared" ref="HN159" si="2152">SUM(HN160:HN167)</f>
        <v>0</v>
      </c>
      <c r="HO159" s="85">
        <f t="shared" ref="HO159" si="2153">SUM(HO160:HO167)</f>
        <v>0</v>
      </c>
      <c r="HP159" s="85">
        <f t="shared" ref="HP159" si="2154">SUM(HP160:HP167)</f>
        <v>0</v>
      </c>
      <c r="HQ159" s="85">
        <f t="shared" ref="HQ159" si="2155">SUM(HQ160:HQ167)</f>
        <v>0</v>
      </c>
      <c r="HR159" s="187">
        <f t="shared" ref="HR159" si="2156">SUM(HR160:HR167)</f>
        <v>0</v>
      </c>
      <c r="HS159" s="249">
        <v>0</v>
      </c>
      <c r="HT159" s="207"/>
      <c r="HU159" s="207"/>
      <c r="HV159" s="207"/>
      <c r="HW159" s="207"/>
      <c r="HX159" s="207"/>
      <c r="HY159" s="207"/>
      <c r="HZ159" s="207"/>
      <c r="IA159" s="207"/>
      <c r="IB159" s="207"/>
      <c r="IC159" s="207"/>
      <c r="ID159" s="207"/>
      <c r="IE159" s="207"/>
      <c r="IF159" s="207"/>
      <c r="IG159" s="207"/>
      <c r="IH159" s="207"/>
      <c r="II159" s="207"/>
      <c r="IJ159" s="207"/>
      <c r="IK159" s="207"/>
      <c r="IL159" s="207"/>
      <c r="IM159" s="207"/>
      <c r="IN159" s="207"/>
      <c r="IO159" s="207"/>
      <c r="IP159" s="207"/>
      <c r="IQ159" s="207"/>
      <c r="IR159" s="207"/>
      <c r="IS159" s="207"/>
      <c r="IT159" s="207"/>
      <c r="IU159" s="207"/>
      <c r="IV159" s="207"/>
      <c r="IW159" s="207"/>
      <c r="IX159" s="207"/>
      <c r="IY159" s="207"/>
      <c r="IZ159" s="207"/>
      <c r="JA159" s="207"/>
      <c r="JB159" s="207"/>
      <c r="JC159" s="207"/>
      <c r="JD159" s="207"/>
      <c r="JE159" s="207"/>
      <c r="JF159" s="207"/>
      <c r="JG159" s="207"/>
      <c r="JH159" s="207"/>
      <c r="JI159" s="207"/>
      <c r="JJ159" s="207"/>
      <c r="JK159" s="207"/>
      <c r="JL159" s="207"/>
      <c r="JM159" s="207"/>
      <c r="JN159" s="207"/>
      <c r="JO159" s="207"/>
      <c r="JP159" s="207"/>
      <c r="JQ159" s="207"/>
      <c r="JR159" s="207"/>
      <c r="JS159" s="207"/>
      <c r="JT159" s="207"/>
      <c r="JU159" s="207"/>
      <c r="JV159" s="207"/>
      <c r="JW159" s="207"/>
      <c r="JX159" s="207"/>
      <c r="JY159" s="207"/>
      <c r="JZ159" s="207"/>
      <c r="KA159" s="207"/>
      <c r="KB159" s="207"/>
      <c r="KC159" s="207"/>
      <c r="KD159" s="207"/>
      <c r="KE159" s="207"/>
      <c r="KF159" s="207"/>
      <c r="KG159" s="207"/>
      <c r="KH159" s="207"/>
      <c r="KI159" s="207"/>
      <c r="KJ159" s="207"/>
      <c r="KK159" s="207"/>
      <c r="KL159" s="207"/>
      <c r="KM159" s="207"/>
      <c r="KN159" s="207"/>
      <c r="KO159" s="207"/>
      <c r="KP159" s="207"/>
      <c r="KQ159" s="207"/>
      <c r="KR159" s="207"/>
      <c r="KS159" s="207"/>
      <c r="KT159" s="207"/>
      <c r="KU159" s="207"/>
      <c r="KV159" s="207"/>
      <c r="KW159" s="207"/>
      <c r="KX159" s="207"/>
      <c r="KY159" s="207"/>
      <c r="KZ159" s="207"/>
      <c r="LA159" s="207"/>
      <c r="LB159" s="207"/>
      <c r="LC159" s="207"/>
      <c r="LD159" s="207"/>
      <c r="LE159" s="207"/>
      <c r="LF159" s="207"/>
      <c r="LG159" s="207"/>
      <c r="LH159" s="207"/>
      <c r="LI159" s="207"/>
      <c r="LJ159" s="207"/>
      <c r="LK159" s="207"/>
      <c r="LL159" s="207"/>
      <c r="LM159" s="207"/>
      <c r="LN159" s="207"/>
      <c r="LO159" s="207"/>
      <c r="LP159" s="207"/>
      <c r="LQ159" s="207"/>
      <c r="LR159" s="207"/>
      <c r="LS159" s="207"/>
      <c r="LT159" s="207"/>
      <c r="LU159" s="207"/>
      <c r="LV159" s="207"/>
      <c r="LW159" s="207"/>
      <c r="LX159" s="207"/>
      <c r="LY159" s="207"/>
      <c r="LZ159" s="207"/>
      <c r="MA159" s="207"/>
      <c r="MB159" s="207"/>
      <c r="MC159" s="207"/>
      <c r="MD159" s="207"/>
      <c r="ME159" s="207"/>
      <c r="MF159" s="207"/>
      <c r="MG159" s="207"/>
      <c r="MH159" s="207"/>
      <c r="MI159" s="207"/>
      <c r="MJ159" s="207"/>
      <c r="MK159" s="207"/>
      <c r="ML159" s="207"/>
      <c r="MM159" s="207"/>
      <c r="MN159" s="207"/>
      <c r="MO159" s="207"/>
      <c r="MP159" s="207"/>
      <c r="MQ159" s="207"/>
      <c r="MR159" s="207"/>
      <c r="MS159" s="207"/>
      <c r="MT159" s="207"/>
      <c r="MU159" s="207"/>
      <c r="MV159" s="207"/>
      <c r="MW159" s="207"/>
      <c r="MX159" s="207"/>
      <c r="MY159" s="207"/>
      <c r="MZ159" s="207"/>
      <c r="NA159" s="207"/>
      <c r="NB159" s="207"/>
      <c r="NC159" s="207"/>
      <c r="ND159" s="207"/>
      <c r="NE159" s="207"/>
      <c r="NF159" s="207"/>
      <c r="NG159" s="207"/>
      <c r="NH159" s="207"/>
      <c r="NI159" s="207"/>
      <c r="NJ159" s="207"/>
      <c r="NK159" s="207"/>
      <c r="NL159" s="207"/>
      <c r="NM159" s="207"/>
      <c r="NN159" s="207"/>
      <c r="NO159" s="207"/>
      <c r="NP159" s="207"/>
      <c r="NQ159" s="207"/>
      <c r="NR159" s="207"/>
      <c r="NS159" s="207"/>
      <c r="NT159" s="207"/>
      <c r="NU159" s="207"/>
      <c r="NV159" s="207"/>
      <c r="NW159" s="207"/>
      <c r="NX159" s="207"/>
      <c r="NY159" s="207"/>
      <c r="NZ159" s="207"/>
      <c r="OA159" s="207"/>
      <c r="OB159" s="207"/>
      <c r="OC159" s="207"/>
      <c r="OD159" s="207"/>
      <c r="OE159" s="207"/>
      <c r="OF159" s="207"/>
      <c r="OG159" s="207"/>
      <c r="OH159" s="207"/>
      <c r="OI159" s="207"/>
      <c r="OJ159" s="207"/>
      <c r="OK159" s="207"/>
      <c r="OL159" s="207"/>
      <c r="OM159" s="207"/>
      <c r="ON159" s="207"/>
      <c r="OO159" s="207"/>
      <c r="OP159" s="207"/>
      <c r="OQ159" s="207"/>
      <c r="OR159" s="207"/>
      <c r="OS159" s="207"/>
      <c r="OT159" s="207"/>
      <c r="OU159" s="207"/>
      <c r="OV159" s="207"/>
      <c r="OW159" s="207"/>
      <c r="OX159" s="207"/>
      <c r="OY159" s="207"/>
      <c r="OZ159" s="207"/>
      <c r="PA159" s="207"/>
      <c r="PB159" s="207"/>
      <c r="PC159" s="207"/>
      <c r="PD159" s="207"/>
      <c r="PE159" s="207"/>
      <c r="PF159" s="207"/>
      <c r="PG159" s="207"/>
      <c r="PH159" s="207"/>
      <c r="PI159" s="207"/>
      <c r="PJ159" s="207"/>
      <c r="PK159" s="207"/>
      <c r="PL159" s="207"/>
      <c r="PM159" s="207"/>
      <c r="PN159" s="207"/>
      <c r="PO159" s="207"/>
      <c r="PP159" s="207"/>
      <c r="PQ159" s="207"/>
      <c r="PR159" s="207"/>
      <c r="PS159" s="207"/>
      <c r="PT159" s="207"/>
      <c r="PU159" s="207"/>
      <c r="PV159" s="207"/>
      <c r="PW159" s="207"/>
      <c r="PX159" s="207"/>
      <c r="PY159" s="207"/>
      <c r="PZ159" s="207"/>
      <c r="QA159" s="207"/>
      <c r="QB159" s="207"/>
      <c r="QC159" s="207"/>
      <c r="QD159" s="207"/>
      <c r="QE159" s="207"/>
      <c r="QF159" s="207"/>
      <c r="QG159" s="207"/>
      <c r="QH159" s="207"/>
      <c r="QI159" s="207"/>
      <c r="QJ159" s="207"/>
      <c r="QK159" s="207"/>
      <c r="QL159" s="207"/>
      <c r="QM159" s="207"/>
      <c r="QN159" s="207"/>
      <c r="QO159" s="207"/>
      <c r="QP159" s="207"/>
      <c r="QQ159" s="207"/>
      <c r="QR159" s="207"/>
      <c r="QS159" s="207"/>
      <c r="QT159" s="207"/>
      <c r="QU159" s="207"/>
      <c r="QV159" s="207"/>
      <c r="QW159" s="207"/>
      <c r="QX159" s="207"/>
      <c r="QY159" s="207"/>
      <c r="QZ159" s="207"/>
      <c r="RA159" s="207"/>
      <c r="RB159" s="207"/>
      <c r="RC159" s="207"/>
      <c r="RD159" s="207"/>
      <c r="RE159" s="207"/>
      <c r="RF159" s="207"/>
      <c r="RG159" s="207"/>
      <c r="RH159" s="207"/>
      <c r="RI159" s="207"/>
      <c r="RJ159" s="207"/>
      <c r="RK159" s="207"/>
      <c r="RL159" s="207"/>
      <c r="RM159" s="207"/>
      <c r="RN159" s="207"/>
      <c r="RO159" s="207"/>
      <c r="RP159" s="207"/>
      <c r="RQ159" s="207"/>
      <c r="RR159" s="207"/>
      <c r="RS159" s="207"/>
      <c r="RT159" s="207"/>
      <c r="RU159" s="207"/>
      <c r="RV159" s="207"/>
      <c r="RW159" s="207"/>
      <c r="RX159" s="207"/>
      <c r="RY159" s="207"/>
      <c r="RZ159" s="207"/>
      <c r="SA159" s="207"/>
      <c r="SB159" s="207"/>
      <c r="SC159" s="207"/>
      <c r="SD159" s="207"/>
      <c r="SE159" s="207"/>
      <c r="SF159" s="207"/>
      <c r="SG159" s="207"/>
      <c r="SH159" s="207"/>
      <c r="SI159" s="207"/>
      <c r="SJ159" s="207"/>
      <c r="SK159" s="207"/>
      <c r="SL159" s="207"/>
      <c r="SM159" s="207"/>
      <c r="SN159" s="207"/>
      <c r="SO159" s="207"/>
      <c r="SP159" s="207"/>
      <c r="SQ159" s="207"/>
      <c r="SR159" s="207"/>
      <c r="SS159" s="207"/>
      <c r="ST159" s="207"/>
      <c r="SU159" s="207"/>
      <c r="SV159" s="207"/>
      <c r="SW159" s="207"/>
      <c r="SX159" s="207"/>
      <c r="SY159" s="207"/>
      <c r="SZ159" s="207"/>
      <c r="TA159" s="207"/>
      <c r="TB159" s="207"/>
      <c r="TC159" s="207"/>
      <c r="TD159" s="207"/>
      <c r="TE159" s="207"/>
      <c r="TF159" s="207"/>
      <c r="TG159" s="207"/>
      <c r="TH159" s="207"/>
      <c r="TI159" s="207"/>
      <c r="TJ159" s="207"/>
      <c r="TK159" s="207"/>
      <c r="TL159" s="207"/>
      <c r="TM159" s="207"/>
      <c r="TN159" s="207"/>
      <c r="TO159" s="207"/>
      <c r="TP159" s="207"/>
      <c r="TQ159" s="207"/>
      <c r="TR159" s="207"/>
      <c r="TS159" s="207"/>
      <c r="TT159" s="207"/>
      <c r="TU159" s="207"/>
      <c r="TV159" s="207"/>
      <c r="TW159" s="207"/>
      <c r="TX159" s="207"/>
      <c r="TY159" s="207"/>
      <c r="TZ159" s="207"/>
      <c r="UA159" s="207"/>
      <c r="UB159" s="207"/>
      <c r="UC159" s="207"/>
      <c r="UD159" s="207"/>
      <c r="UE159" s="207"/>
      <c r="UF159" s="207"/>
      <c r="UG159" s="207"/>
      <c r="UH159" s="207"/>
      <c r="UI159" s="207"/>
      <c r="UJ159" s="207"/>
      <c r="UK159" s="207"/>
      <c r="UL159" s="207"/>
      <c r="UM159" s="207"/>
      <c r="UN159" s="207"/>
      <c r="UO159" s="207"/>
      <c r="UP159" s="207"/>
      <c r="UQ159" s="207"/>
      <c r="UR159" s="207"/>
      <c r="US159" s="207"/>
      <c r="UT159" s="207"/>
      <c r="UU159" s="207"/>
      <c r="UV159" s="207"/>
      <c r="UW159" s="207"/>
      <c r="UX159" s="207"/>
      <c r="UY159" s="207"/>
      <c r="UZ159" s="207"/>
      <c r="VA159" s="207"/>
      <c r="VB159" s="207"/>
      <c r="VC159" s="207"/>
      <c r="VD159" s="207"/>
      <c r="VE159" s="207"/>
      <c r="VF159" s="207"/>
      <c r="VG159" s="207"/>
      <c r="VH159" s="207"/>
      <c r="VI159" s="207"/>
      <c r="VJ159" s="207"/>
      <c r="VK159" s="207"/>
      <c r="VL159" s="207"/>
      <c r="VM159" s="207"/>
      <c r="VN159" s="207"/>
      <c r="VO159" s="207"/>
      <c r="VP159" s="207"/>
      <c r="VQ159" s="207"/>
      <c r="VR159" s="207"/>
      <c r="VS159" s="207"/>
      <c r="VT159" s="207"/>
      <c r="VU159" s="207"/>
      <c r="VV159" s="207"/>
      <c r="VW159" s="207"/>
      <c r="VX159" s="207"/>
      <c r="VY159" s="207"/>
      <c r="VZ159" s="207"/>
      <c r="WA159" s="207"/>
      <c r="WB159" s="207"/>
      <c r="WC159" s="207"/>
      <c r="WD159" s="207"/>
      <c r="WE159" s="207"/>
      <c r="WF159" s="207"/>
      <c r="WG159" s="207"/>
      <c r="WH159" s="207"/>
      <c r="WI159" s="207"/>
      <c r="WJ159" s="207"/>
      <c r="WK159" s="207"/>
      <c r="WL159" s="207"/>
      <c r="WM159" s="207"/>
      <c r="WN159" s="207"/>
      <c r="WO159" s="207"/>
      <c r="WP159" s="207"/>
      <c r="WQ159" s="207"/>
      <c r="WR159" s="207"/>
      <c r="WS159" s="207"/>
      <c r="WT159" s="207"/>
      <c r="WU159" s="207"/>
      <c r="WV159" s="207"/>
      <c r="WW159" s="207"/>
      <c r="WX159" s="207"/>
      <c r="WY159" s="207"/>
      <c r="WZ159" s="207"/>
      <c r="XA159" s="207"/>
      <c r="XB159" s="207"/>
      <c r="XC159" s="207"/>
      <c r="XD159" s="207"/>
      <c r="XE159" s="207"/>
      <c r="XF159" s="207"/>
      <c r="XG159" s="207"/>
      <c r="XH159" s="207"/>
      <c r="XI159" s="207"/>
      <c r="XJ159" s="207"/>
      <c r="XK159" s="207"/>
      <c r="XL159" s="207"/>
      <c r="XM159" s="207"/>
      <c r="XN159" s="207"/>
      <c r="XO159" s="207"/>
      <c r="XP159" s="207"/>
      <c r="XQ159" s="207"/>
      <c r="XR159" s="207"/>
      <c r="XS159" s="207"/>
      <c r="XT159" s="207"/>
      <c r="XU159" s="207"/>
      <c r="XV159" s="207"/>
      <c r="XW159" s="207"/>
      <c r="XX159" s="207"/>
      <c r="XY159" s="207"/>
      <c r="XZ159" s="207"/>
      <c r="YA159" s="207"/>
      <c r="YB159" s="207"/>
      <c r="YC159" s="207"/>
      <c r="YD159" s="207"/>
      <c r="YE159" s="207"/>
      <c r="YF159" s="207"/>
      <c r="YG159" s="207"/>
      <c r="YH159" s="207"/>
      <c r="YI159" s="207"/>
      <c r="YJ159" s="207"/>
      <c r="YK159" s="207"/>
      <c r="YL159" s="207"/>
      <c r="YM159" s="207"/>
      <c r="YN159" s="207"/>
      <c r="YO159" s="207"/>
      <c r="YP159" s="207"/>
      <c r="YQ159" s="207"/>
      <c r="YR159" s="207"/>
      <c r="YS159" s="207"/>
      <c r="YT159" s="207"/>
      <c r="YU159" s="207"/>
      <c r="YV159" s="207"/>
      <c r="YW159" s="207"/>
      <c r="YX159" s="207"/>
      <c r="YY159" s="207"/>
      <c r="YZ159" s="207"/>
      <c r="ZA159" s="207"/>
      <c r="ZB159" s="207"/>
      <c r="ZC159" s="207"/>
      <c r="ZD159" s="207"/>
      <c r="ZE159" s="207"/>
      <c r="ZF159" s="207"/>
      <c r="ZG159" s="207"/>
      <c r="ZH159" s="207"/>
      <c r="ZI159" s="207"/>
      <c r="ZJ159" s="207"/>
      <c r="ZK159" s="207"/>
      <c r="ZL159" s="207"/>
      <c r="ZM159" s="207"/>
      <c r="ZN159" s="207"/>
      <c r="ZO159" s="207"/>
      <c r="ZP159" s="207"/>
      <c r="ZQ159" s="207"/>
      <c r="ZR159" s="207"/>
      <c r="ZS159" s="207"/>
      <c r="ZT159" s="207"/>
      <c r="ZU159" s="207"/>
      <c r="ZV159" s="207"/>
      <c r="ZW159" s="207"/>
      <c r="ZX159" s="207"/>
      <c r="ZY159" s="207"/>
      <c r="ZZ159" s="207"/>
      <c r="AAA159" s="207"/>
      <c r="AAB159" s="207"/>
      <c r="AAC159" s="198"/>
    </row>
    <row r="160" spans="1:705" ht="15" hidden="1" outlineLevel="1" x14ac:dyDescent="0.25">
      <c r="A160" s="82" t="s">
        <v>271</v>
      </c>
      <c r="B160" s="143" t="s">
        <v>435</v>
      </c>
      <c r="C160" s="137">
        <v>112.43</v>
      </c>
      <c r="D160" s="90" t="s">
        <v>324</v>
      </c>
      <c r="E160" s="130">
        <v>541.66026575938997</v>
      </c>
      <c r="F160" s="67">
        <v>1</v>
      </c>
      <c r="G160" s="67">
        <v>19</v>
      </c>
      <c r="H160" s="104"/>
      <c r="I160" s="84" t="s">
        <v>437</v>
      </c>
      <c r="J160" s="67" t="s">
        <v>356</v>
      </c>
      <c r="K160" s="82" t="s">
        <v>330</v>
      </c>
      <c r="L160" s="67" t="s">
        <v>331</v>
      </c>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174">
        <f>SUM(M164:EW164)</f>
        <v>0</v>
      </c>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181">
        <f t="shared" ref="GH160:GH167" si="2157">SUM(EY160:GG160)</f>
        <v>0</v>
      </c>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242">
        <f t="shared" ref="HR160:HR167" si="2158">SUM(GI160:HQ160)</f>
        <v>0</v>
      </c>
      <c r="HS160" s="247">
        <v>0</v>
      </c>
    </row>
    <row r="161" spans="1:705" ht="15" hidden="1" outlineLevel="1" x14ac:dyDescent="0.25">
      <c r="A161" s="82" t="s">
        <v>271</v>
      </c>
      <c r="B161" s="143" t="s">
        <v>435</v>
      </c>
      <c r="C161" s="137">
        <v>852.05</v>
      </c>
      <c r="D161" s="90" t="s">
        <v>324</v>
      </c>
      <c r="E161" s="130">
        <v>2914.3105045918201</v>
      </c>
      <c r="F161" s="67">
        <v>1</v>
      </c>
      <c r="G161" s="67">
        <v>19</v>
      </c>
      <c r="H161" s="104"/>
      <c r="I161" s="84" t="s">
        <v>438</v>
      </c>
      <c r="J161" s="67" t="s">
        <v>329</v>
      </c>
      <c r="K161" s="82" t="s">
        <v>330</v>
      </c>
      <c r="L161" s="67" t="s">
        <v>331</v>
      </c>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174">
        <f>SUM(M165:EW165)</f>
        <v>0</v>
      </c>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181">
        <f t="shared" si="2157"/>
        <v>0</v>
      </c>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242">
        <f t="shared" si="2158"/>
        <v>0</v>
      </c>
      <c r="HS161" s="247">
        <v>0</v>
      </c>
    </row>
    <row r="162" spans="1:705" ht="15" hidden="1" outlineLevel="1" x14ac:dyDescent="0.25">
      <c r="A162" s="82" t="s">
        <v>271</v>
      </c>
      <c r="B162" s="143" t="s">
        <v>435</v>
      </c>
      <c r="C162" s="137">
        <v>131.4</v>
      </c>
      <c r="D162" s="90" t="s">
        <v>324</v>
      </c>
      <c r="E162" s="130">
        <v>177.133694706216</v>
      </c>
      <c r="F162" s="67">
        <v>1</v>
      </c>
      <c r="G162" s="67">
        <v>19</v>
      </c>
      <c r="H162" s="104"/>
      <c r="I162" s="84" t="s">
        <v>439</v>
      </c>
      <c r="J162" s="67" t="s">
        <v>329</v>
      </c>
      <c r="K162" s="82" t="s">
        <v>322</v>
      </c>
      <c r="L162" s="67" t="s">
        <v>257</v>
      </c>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174">
        <f>SUM(M166:EW166)</f>
        <v>0</v>
      </c>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181">
        <f t="shared" si="2157"/>
        <v>0</v>
      </c>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242">
        <f t="shared" si="2158"/>
        <v>0</v>
      </c>
      <c r="HS162" s="247">
        <v>0</v>
      </c>
    </row>
    <row r="163" spans="1:705" ht="15" hidden="1" outlineLevel="1" x14ac:dyDescent="0.25">
      <c r="A163" s="82" t="s">
        <v>271</v>
      </c>
      <c r="B163" s="143" t="s">
        <v>435</v>
      </c>
      <c r="C163" s="137">
        <f>C164+C165</f>
        <v>87.05</v>
      </c>
      <c r="D163" s="90" t="s">
        <v>324</v>
      </c>
      <c r="E163" s="130">
        <v>130.69999946708799</v>
      </c>
      <c r="F163" s="67">
        <v>1</v>
      </c>
      <c r="G163" s="67">
        <v>19</v>
      </c>
      <c r="H163" s="104"/>
      <c r="I163" s="84" t="s">
        <v>440</v>
      </c>
      <c r="J163" s="67" t="s">
        <v>329</v>
      </c>
      <c r="K163" s="82" t="s">
        <v>322</v>
      </c>
      <c r="L163" s="67" t="s">
        <v>257</v>
      </c>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174">
        <f>SUM(M167:EW167)</f>
        <v>0</v>
      </c>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181">
        <f t="shared" ref="GH163" si="2159">SUM(EY163:GG163)</f>
        <v>0</v>
      </c>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242">
        <f t="shared" ref="HR163" si="2160">SUM(GI163:HQ163)</f>
        <v>0</v>
      </c>
      <c r="HS163" s="247">
        <v>0</v>
      </c>
    </row>
    <row r="164" spans="1:705" ht="15" hidden="1" outlineLevel="1" x14ac:dyDescent="0.25">
      <c r="A164" s="82" t="s">
        <v>271</v>
      </c>
      <c r="B164" s="143" t="s">
        <v>435</v>
      </c>
      <c r="C164" s="137">
        <v>28</v>
      </c>
      <c r="D164" s="90" t="s">
        <v>324</v>
      </c>
      <c r="E164" s="130">
        <v>37.9706949298414</v>
      </c>
      <c r="F164" s="67">
        <v>1</v>
      </c>
      <c r="G164" s="67">
        <v>19</v>
      </c>
      <c r="H164" s="124"/>
      <c r="I164" s="127" t="s">
        <v>10</v>
      </c>
      <c r="J164" s="67" t="s">
        <v>329</v>
      </c>
      <c r="K164" s="82" t="s">
        <v>322</v>
      </c>
      <c r="L164" s="132" t="s">
        <v>257</v>
      </c>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174">
        <f t="shared" ref="EX164:EX167" si="2161">SUM(M167:EW167)</f>
        <v>0</v>
      </c>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181">
        <f t="shared" si="2157"/>
        <v>0</v>
      </c>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242">
        <f t="shared" si="2158"/>
        <v>0</v>
      </c>
      <c r="HS164" s="247">
        <v>0</v>
      </c>
    </row>
    <row r="165" spans="1:705" ht="15" hidden="1" outlineLevel="1" x14ac:dyDescent="0.25">
      <c r="A165" s="82" t="s">
        <v>271</v>
      </c>
      <c r="B165" s="143" t="s">
        <v>435</v>
      </c>
      <c r="C165" s="137">
        <v>59.05</v>
      </c>
      <c r="D165" s="90" t="s">
        <v>324</v>
      </c>
      <c r="E165" s="130">
        <v>1.94372625097971</v>
      </c>
      <c r="F165" s="67">
        <v>1</v>
      </c>
      <c r="G165" s="67">
        <v>19</v>
      </c>
      <c r="H165" s="124"/>
      <c r="I165" s="84" t="s">
        <v>440</v>
      </c>
      <c r="J165" s="67" t="s">
        <v>329</v>
      </c>
      <c r="K165" s="82" t="s">
        <v>322</v>
      </c>
      <c r="L165" s="67" t="s">
        <v>351</v>
      </c>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174">
        <f t="shared" si="2161"/>
        <v>0</v>
      </c>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82"/>
      <c r="GF165" s="82"/>
      <c r="GG165" s="82"/>
      <c r="GH165" s="181">
        <f t="shared" si="2157"/>
        <v>0</v>
      </c>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242">
        <f t="shared" si="2158"/>
        <v>0</v>
      </c>
      <c r="HS165" s="247">
        <v>0</v>
      </c>
    </row>
    <row r="166" spans="1:705" ht="15" hidden="1" outlineLevel="1" x14ac:dyDescent="0.25">
      <c r="A166" s="82" t="s">
        <v>271</v>
      </c>
      <c r="B166" s="143" t="s">
        <v>435</v>
      </c>
      <c r="C166" s="137">
        <v>157.77000000000001</v>
      </c>
      <c r="D166" s="90" t="s">
        <v>324</v>
      </c>
      <c r="E166" s="130">
        <v>212.681758095888</v>
      </c>
      <c r="F166" s="67">
        <v>1</v>
      </c>
      <c r="G166" s="67">
        <v>19</v>
      </c>
      <c r="H166" s="124"/>
      <c r="I166" s="84" t="s">
        <v>441</v>
      </c>
      <c r="J166" s="67" t="s">
        <v>329</v>
      </c>
      <c r="K166" s="82" t="s">
        <v>322</v>
      </c>
      <c r="L166" s="67" t="s">
        <v>351</v>
      </c>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174">
        <f t="shared" si="2161"/>
        <v>0</v>
      </c>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181">
        <f t="shared" si="2157"/>
        <v>0</v>
      </c>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242">
        <f t="shared" si="2158"/>
        <v>0</v>
      </c>
      <c r="HS166" s="247">
        <v>0</v>
      </c>
    </row>
    <row r="167" spans="1:705" ht="15" hidden="1" outlineLevel="1" x14ac:dyDescent="0.25">
      <c r="A167" s="82" t="s">
        <v>271</v>
      </c>
      <c r="B167" s="143" t="s">
        <v>435</v>
      </c>
      <c r="C167" s="137">
        <v>421.2</v>
      </c>
      <c r="D167" s="90" t="s">
        <v>324</v>
      </c>
      <c r="E167" s="130">
        <v>115.847202814196</v>
      </c>
      <c r="F167" s="67">
        <v>1</v>
      </c>
      <c r="G167" s="67">
        <v>19</v>
      </c>
      <c r="H167" s="124"/>
      <c r="I167" s="84" t="s">
        <v>442</v>
      </c>
      <c r="J167" s="67" t="s">
        <v>329</v>
      </c>
      <c r="K167" s="82" t="s">
        <v>322</v>
      </c>
      <c r="L167" s="67" t="s">
        <v>351</v>
      </c>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174">
        <f t="shared" si="2161"/>
        <v>0</v>
      </c>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181">
        <f t="shared" si="2157"/>
        <v>0</v>
      </c>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242">
        <f t="shared" si="2158"/>
        <v>0</v>
      </c>
      <c r="HS167" s="247">
        <v>0</v>
      </c>
    </row>
    <row r="168" spans="1:705" s="87" customFormat="1" ht="15" hidden="1" outlineLevel="1" x14ac:dyDescent="0.25">
      <c r="A168" s="85" t="s">
        <v>271</v>
      </c>
      <c r="B168" s="85" t="s">
        <v>443</v>
      </c>
      <c r="C168" s="102"/>
      <c r="D168" s="102"/>
      <c r="E168" s="103"/>
      <c r="F168" s="85"/>
      <c r="G168" s="85"/>
      <c r="H168" s="103"/>
      <c r="I168" s="87" t="s">
        <v>444</v>
      </c>
      <c r="K168" s="85"/>
      <c r="L168" s="85"/>
      <c r="M168" s="85">
        <f>M169</f>
        <v>0</v>
      </c>
      <c r="N168" s="85">
        <f t="shared" ref="N168:BY168" si="2162">N169</f>
        <v>0</v>
      </c>
      <c r="O168" s="85">
        <f t="shared" si="2162"/>
        <v>0</v>
      </c>
      <c r="P168" s="85">
        <f t="shared" si="2162"/>
        <v>0</v>
      </c>
      <c r="Q168" s="85">
        <f t="shared" si="2162"/>
        <v>0</v>
      </c>
      <c r="R168" s="85">
        <f t="shared" si="2162"/>
        <v>0</v>
      </c>
      <c r="S168" s="85">
        <f t="shared" si="2162"/>
        <v>0</v>
      </c>
      <c r="T168" s="85">
        <f t="shared" si="2162"/>
        <v>0</v>
      </c>
      <c r="U168" s="85">
        <f t="shared" si="2162"/>
        <v>0</v>
      </c>
      <c r="V168" s="85">
        <f t="shared" si="2162"/>
        <v>0</v>
      </c>
      <c r="W168" s="85">
        <f t="shared" si="2162"/>
        <v>0</v>
      </c>
      <c r="X168" s="85">
        <f t="shared" si="2162"/>
        <v>0</v>
      </c>
      <c r="Y168" s="85">
        <f t="shared" si="2162"/>
        <v>0</v>
      </c>
      <c r="Z168" s="85">
        <f t="shared" si="2162"/>
        <v>0</v>
      </c>
      <c r="AA168" s="85">
        <f t="shared" si="2162"/>
        <v>0</v>
      </c>
      <c r="AB168" s="85">
        <f t="shared" si="2162"/>
        <v>0</v>
      </c>
      <c r="AC168" s="85">
        <f t="shared" si="2162"/>
        <v>0</v>
      </c>
      <c r="AD168" s="85">
        <f t="shared" si="2162"/>
        <v>0</v>
      </c>
      <c r="AE168" s="85">
        <f t="shared" si="2162"/>
        <v>0</v>
      </c>
      <c r="AF168" s="85">
        <f t="shared" si="2162"/>
        <v>0</v>
      </c>
      <c r="AG168" s="85">
        <f t="shared" si="2162"/>
        <v>0</v>
      </c>
      <c r="AH168" s="85">
        <f t="shared" si="2162"/>
        <v>0</v>
      </c>
      <c r="AI168" s="85">
        <f t="shared" si="2162"/>
        <v>0</v>
      </c>
      <c r="AJ168" s="85">
        <f t="shared" si="2162"/>
        <v>0</v>
      </c>
      <c r="AK168" s="85">
        <f t="shared" si="2162"/>
        <v>0</v>
      </c>
      <c r="AL168" s="85">
        <f t="shared" si="2162"/>
        <v>0</v>
      </c>
      <c r="AM168" s="85">
        <f t="shared" si="2162"/>
        <v>0</v>
      </c>
      <c r="AN168" s="85">
        <f t="shared" si="2162"/>
        <v>0</v>
      </c>
      <c r="AO168" s="85">
        <f t="shared" si="2162"/>
        <v>0</v>
      </c>
      <c r="AP168" s="85">
        <f t="shared" si="2162"/>
        <v>0</v>
      </c>
      <c r="AQ168" s="85">
        <f t="shared" si="2162"/>
        <v>0</v>
      </c>
      <c r="AR168" s="85">
        <f t="shared" si="2162"/>
        <v>0</v>
      </c>
      <c r="AS168" s="85">
        <f t="shared" si="2162"/>
        <v>0</v>
      </c>
      <c r="AT168" s="85">
        <f t="shared" si="2162"/>
        <v>0</v>
      </c>
      <c r="AU168" s="85">
        <f t="shared" si="2162"/>
        <v>0</v>
      </c>
      <c r="AV168" s="85">
        <f t="shared" si="2162"/>
        <v>0</v>
      </c>
      <c r="AW168" s="85">
        <f t="shared" si="2162"/>
        <v>0</v>
      </c>
      <c r="AX168" s="85">
        <f t="shared" si="2162"/>
        <v>0</v>
      </c>
      <c r="AY168" s="85">
        <f t="shared" si="2162"/>
        <v>0</v>
      </c>
      <c r="AZ168" s="85">
        <f t="shared" si="2162"/>
        <v>0</v>
      </c>
      <c r="BA168" s="85">
        <f t="shared" si="2162"/>
        <v>0</v>
      </c>
      <c r="BB168" s="85">
        <f t="shared" si="2162"/>
        <v>0</v>
      </c>
      <c r="BC168" s="85">
        <f t="shared" si="2162"/>
        <v>0</v>
      </c>
      <c r="BD168" s="85">
        <f t="shared" si="2162"/>
        <v>0</v>
      </c>
      <c r="BE168" s="85">
        <f t="shared" si="2162"/>
        <v>0</v>
      </c>
      <c r="BF168" s="85">
        <f t="shared" si="2162"/>
        <v>0</v>
      </c>
      <c r="BG168" s="85">
        <f t="shared" si="2162"/>
        <v>0</v>
      </c>
      <c r="BH168" s="85">
        <f t="shared" si="2162"/>
        <v>0</v>
      </c>
      <c r="BI168" s="85">
        <f t="shared" si="2162"/>
        <v>0</v>
      </c>
      <c r="BJ168" s="85">
        <f t="shared" si="2162"/>
        <v>0</v>
      </c>
      <c r="BK168" s="85">
        <f t="shared" si="2162"/>
        <v>0</v>
      </c>
      <c r="BL168" s="85">
        <f t="shared" si="2162"/>
        <v>0</v>
      </c>
      <c r="BM168" s="85">
        <f t="shared" si="2162"/>
        <v>0</v>
      </c>
      <c r="BN168" s="85">
        <f t="shared" si="2162"/>
        <v>0</v>
      </c>
      <c r="BO168" s="85">
        <f t="shared" si="2162"/>
        <v>0</v>
      </c>
      <c r="BP168" s="85">
        <f t="shared" si="2162"/>
        <v>0</v>
      </c>
      <c r="BQ168" s="85">
        <f t="shared" si="2162"/>
        <v>0</v>
      </c>
      <c r="BR168" s="85">
        <f t="shared" si="2162"/>
        <v>0</v>
      </c>
      <c r="BS168" s="85">
        <f t="shared" si="2162"/>
        <v>0</v>
      </c>
      <c r="BT168" s="85">
        <f t="shared" si="2162"/>
        <v>0</v>
      </c>
      <c r="BU168" s="85">
        <f t="shared" si="2162"/>
        <v>0</v>
      </c>
      <c r="BV168" s="85">
        <f t="shared" si="2162"/>
        <v>0</v>
      </c>
      <c r="BW168" s="85">
        <f t="shared" si="2162"/>
        <v>0</v>
      </c>
      <c r="BX168" s="85">
        <f t="shared" si="2162"/>
        <v>0</v>
      </c>
      <c r="BY168" s="85">
        <f t="shared" si="2162"/>
        <v>0</v>
      </c>
      <c r="BZ168" s="85">
        <f t="shared" ref="BZ168:EK168" si="2163">BZ169</f>
        <v>0</v>
      </c>
      <c r="CA168" s="85">
        <f t="shared" si="2163"/>
        <v>0</v>
      </c>
      <c r="CB168" s="85">
        <f t="shared" si="2163"/>
        <v>0</v>
      </c>
      <c r="CC168" s="85">
        <f t="shared" si="2163"/>
        <v>0</v>
      </c>
      <c r="CD168" s="85">
        <f t="shared" si="2163"/>
        <v>0</v>
      </c>
      <c r="CE168" s="85">
        <f t="shared" si="2163"/>
        <v>0</v>
      </c>
      <c r="CF168" s="85">
        <f t="shared" si="2163"/>
        <v>0</v>
      </c>
      <c r="CG168" s="85">
        <f t="shared" si="2163"/>
        <v>0</v>
      </c>
      <c r="CH168" s="85">
        <f t="shared" si="2163"/>
        <v>0</v>
      </c>
      <c r="CI168" s="85">
        <f t="shared" si="2163"/>
        <v>0</v>
      </c>
      <c r="CJ168" s="85">
        <f t="shared" si="2163"/>
        <v>0</v>
      </c>
      <c r="CK168" s="85">
        <f t="shared" si="2163"/>
        <v>0</v>
      </c>
      <c r="CL168" s="85">
        <f t="shared" si="2163"/>
        <v>0</v>
      </c>
      <c r="CM168" s="85">
        <f t="shared" si="2163"/>
        <v>0</v>
      </c>
      <c r="CN168" s="85">
        <f t="shared" si="2163"/>
        <v>0</v>
      </c>
      <c r="CO168" s="85">
        <f t="shared" si="2163"/>
        <v>0</v>
      </c>
      <c r="CP168" s="85">
        <f t="shared" si="2163"/>
        <v>0</v>
      </c>
      <c r="CQ168" s="85">
        <f t="shared" si="2163"/>
        <v>0</v>
      </c>
      <c r="CR168" s="85">
        <f t="shared" si="2163"/>
        <v>0</v>
      </c>
      <c r="CS168" s="85">
        <f t="shared" si="2163"/>
        <v>0</v>
      </c>
      <c r="CT168" s="85">
        <f t="shared" si="2163"/>
        <v>0</v>
      </c>
      <c r="CU168" s="85">
        <f t="shared" si="2163"/>
        <v>0</v>
      </c>
      <c r="CV168" s="85">
        <f t="shared" si="2163"/>
        <v>0</v>
      </c>
      <c r="CW168" s="85">
        <f t="shared" si="2163"/>
        <v>0</v>
      </c>
      <c r="CX168" s="85">
        <f t="shared" si="2163"/>
        <v>0</v>
      </c>
      <c r="CY168" s="85">
        <f t="shared" si="2163"/>
        <v>0</v>
      </c>
      <c r="CZ168" s="85">
        <f t="shared" si="2163"/>
        <v>0</v>
      </c>
      <c r="DA168" s="85">
        <f t="shared" si="2163"/>
        <v>0</v>
      </c>
      <c r="DB168" s="85">
        <f t="shared" si="2163"/>
        <v>0</v>
      </c>
      <c r="DC168" s="85">
        <f t="shared" si="2163"/>
        <v>0</v>
      </c>
      <c r="DD168" s="85">
        <f t="shared" si="2163"/>
        <v>0</v>
      </c>
      <c r="DE168" s="85">
        <f t="shared" si="2163"/>
        <v>0</v>
      </c>
      <c r="DF168" s="85">
        <f t="shared" si="2163"/>
        <v>0</v>
      </c>
      <c r="DG168" s="85">
        <f t="shared" si="2163"/>
        <v>0</v>
      </c>
      <c r="DH168" s="85">
        <f t="shared" si="2163"/>
        <v>0</v>
      </c>
      <c r="DI168" s="85">
        <f t="shared" si="2163"/>
        <v>0</v>
      </c>
      <c r="DJ168" s="85">
        <f t="shared" si="2163"/>
        <v>0</v>
      </c>
      <c r="DK168" s="85">
        <f t="shared" si="2163"/>
        <v>0</v>
      </c>
      <c r="DL168" s="85">
        <f t="shared" si="2163"/>
        <v>0</v>
      </c>
      <c r="DM168" s="85">
        <f t="shared" si="2163"/>
        <v>0</v>
      </c>
      <c r="DN168" s="85">
        <f t="shared" si="2163"/>
        <v>0</v>
      </c>
      <c r="DO168" s="85">
        <f t="shared" si="2163"/>
        <v>0</v>
      </c>
      <c r="DP168" s="85">
        <f t="shared" si="2163"/>
        <v>0</v>
      </c>
      <c r="DQ168" s="85">
        <f t="shared" si="2163"/>
        <v>0</v>
      </c>
      <c r="DR168" s="85">
        <f t="shared" si="2163"/>
        <v>0</v>
      </c>
      <c r="DS168" s="85">
        <f t="shared" si="2163"/>
        <v>0</v>
      </c>
      <c r="DT168" s="85">
        <f t="shared" si="2163"/>
        <v>0</v>
      </c>
      <c r="DU168" s="85">
        <f t="shared" si="2163"/>
        <v>0</v>
      </c>
      <c r="DV168" s="85">
        <f t="shared" si="2163"/>
        <v>0</v>
      </c>
      <c r="DW168" s="85">
        <f t="shared" si="2163"/>
        <v>0</v>
      </c>
      <c r="DX168" s="85">
        <f t="shared" si="2163"/>
        <v>0</v>
      </c>
      <c r="DY168" s="85">
        <f t="shared" si="2163"/>
        <v>0</v>
      </c>
      <c r="DZ168" s="85">
        <f t="shared" si="2163"/>
        <v>0</v>
      </c>
      <c r="EA168" s="85">
        <f t="shared" si="2163"/>
        <v>0</v>
      </c>
      <c r="EB168" s="85">
        <f t="shared" si="2163"/>
        <v>0</v>
      </c>
      <c r="EC168" s="85">
        <f t="shared" si="2163"/>
        <v>0</v>
      </c>
      <c r="ED168" s="85">
        <f t="shared" si="2163"/>
        <v>0</v>
      </c>
      <c r="EE168" s="85">
        <f t="shared" si="2163"/>
        <v>0</v>
      </c>
      <c r="EF168" s="85">
        <f t="shared" si="2163"/>
        <v>0</v>
      </c>
      <c r="EG168" s="85">
        <f t="shared" si="2163"/>
        <v>0</v>
      </c>
      <c r="EH168" s="85">
        <f t="shared" si="2163"/>
        <v>0</v>
      </c>
      <c r="EI168" s="85">
        <f t="shared" si="2163"/>
        <v>0</v>
      </c>
      <c r="EJ168" s="85">
        <f t="shared" si="2163"/>
        <v>0</v>
      </c>
      <c r="EK168" s="85">
        <f t="shared" si="2163"/>
        <v>0</v>
      </c>
      <c r="EL168" s="85">
        <f t="shared" ref="EL168:EX168" si="2164">EL169</f>
        <v>0</v>
      </c>
      <c r="EM168" s="85">
        <f t="shared" si="2164"/>
        <v>0</v>
      </c>
      <c r="EN168" s="85">
        <f t="shared" si="2164"/>
        <v>0</v>
      </c>
      <c r="EO168" s="85">
        <f t="shared" si="2164"/>
        <v>0</v>
      </c>
      <c r="EP168" s="85">
        <f t="shared" si="2164"/>
        <v>0</v>
      </c>
      <c r="EQ168" s="85">
        <f t="shared" si="2164"/>
        <v>0</v>
      </c>
      <c r="ER168" s="85">
        <f t="shared" si="2164"/>
        <v>0</v>
      </c>
      <c r="ES168" s="85">
        <f t="shared" si="2164"/>
        <v>0</v>
      </c>
      <c r="ET168" s="85">
        <f t="shared" si="2164"/>
        <v>0</v>
      </c>
      <c r="EU168" s="85">
        <f t="shared" si="2164"/>
        <v>0</v>
      </c>
      <c r="EV168" s="85">
        <f t="shared" si="2164"/>
        <v>0</v>
      </c>
      <c r="EW168" s="85">
        <f t="shared" si="2164"/>
        <v>0</v>
      </c>
      <c r="EX168" s="85">
        <f t="shared" si="2164"/>
        <v>0</v>
      </c>
      <c r="EY168" s="85">
        <f t="shared" ref="EY168" si="2165">EY169</f>
        <v>0</v>
      </c>
      <c r="EZ168" s="85">
        <f t="shared" ref="EZ168" si="2166">EZ169</f>
        <v>0</v>
      </c>
      <c r="FA168" s="85">
        <f t="shared" ref="FA168" si="2167">FA169</f>
        <v>0</v>
      </c>
      <c r="FB168" s="85">
        <f t="shared" ref="FB168" si="2168">FB169</f>
        <v>0</v>
      </c>
      <c r="FC168" s="85">
        <f t="shared" ref="FC168" si="2169">FC169</f>
        <v>0</v>
      </c>
      <c r="FD168" s="85">
        <f t="shared" ref="FD168" si="2170">FD169</f>
        <v>0</v>
      </c>
      <c r="FE168" s="85">
        <f t="shared" ref="FE168" si="2171">FE169</f>
        <v>0</v>
      </c>
      <c r="FF168" s="85">
        <f t="shared" ref="FF168" si="2172">FF169</f>
        <v>0</v>
      </c>
      <c r="FG168" s="85">
        <f t="shared" ref="FG168" si="2173">FG169</f>
        <v>0</v>
      </c>
      <c r="FH168" s="85">
        <f t="shared" ref="FH168" si="2174">FH169</f>
        <v>0</v>
      </c>
      <c r="FI168" s="85">
        <f t="shared" ref="FI168" si="2175">FI169</f>
        <v>0</v>
      </c>
      <c r="FJ168" s="85">
        <f t="shared" ref="FJ168" si="2176">FJ169</f>
        <v>0</v>
      </c>
      <c r="FK168" s="85">
        <f t="shared" ref="FK168" si="2177">FK169</f>
        <v>0</v>
      </c>
      <c r="FL168" s="85">
        <f t="shared" ref="FL168" si="2178">FL169</f>
        <v>0</v>
      </c>
      <c r="FM168" s="85">
        <f t="shared" ref="FM168" si="2179">FM169</f>
        <v>0</v>
      </c>
      <c r="FN168" s="85">
        <f t="shared" ref="FN168" si="2180">FN169</f>
        <v>0</v>
      </c>
      <c r="FO168" s="85">
        <f t="shared" ref="FO168" si="2181">FO169</f>
        <v>0</v>
      </c>
      <c r="FP168" s="85">
        <f t="shared" ref="FP168" si="2182">FP169</f>
        <v>0</v>
      </c>
      <c r="FQ168" s="85">
        <f t="shared" ref="FQ168" si="2183">FQ169</f>
        <v>0</v>
      </c>
      <c r="FR168" s="85">
        <f t="shared" ref="FR168" si="2184">FR169</f>
        <v>0</v>
      </c>
      <c r="FS168" s="85">
        <f t="shared" ref="FS168" si="2185">FS169</f>
        <v>0</v>
      </c>
      <c r="FT168" s="85">
        <f t="shared" ref="FT168" si="2186">FT169</f>
        <v>0</v>
      </c>
      <c r="FU168" s="85">
        <f t="shared" ref="FU168" si="2187">FU169</f>
        <v>0</v>
      </c>
      <c r="FV168" s="85">
        <f t="shared" ref="FV168" si="2188">FV169</f>
        <v>0</v>
      </c>
      <c r="FW168" s="85">
        <f t="shared" ref="FW168" si="2189">FW169</f>
        <v>0</v>
      </c>
      <c r="FX168" s="85">
        <f t="shared" ref="FX168" si="2190">FX169</f>
        <v>0</v>
      </c>
      <c r="FY168" s="85">
        <f t="shared" ref="FY168" si="2191">FY169</f>
        <v>0</v>
      </c>
      <c r="FZ168" s="85">
        <f t="shared" ref="FZ168" si="2192">FZ169</f>
        <v>0</v>
      </c>
      <c r="GA168" s="85">
        <f t="shared" ref="GA168" si="2193">GA169</f>
        <v>0</v>
      </c>
      <c r="GB168" s="85">
        <f t="shared" ref="GB168" si="2194">GB169</f>
        <v>0</v>
      </c>
      <c r="GC168" s="85">
        <f t="shared" ref="GC168" si="2195">GC169</f>
        <v>0</v>
      </c>
      <c r="GD168" s="85">
        <f t="shared" ref="GD168" si="2196">GD169</f>
        <v>0</v>
      </c>
      <c r="GE168" s="85">
        <f t="shared" ref="GE168" si="2197">GE169</f>
        <v>0</v>
      </c>
      <c r="GF168" s="85">
        <f t="shared" ref="GF168" si="2198">GF169</f>
        <v>0</v>
      </c>
      <c r="GG168" s="85">
        <f t="shared" ref="GG168:GH168" si="2199">GG169</f>
        <v>0</v>
      </c>
      <c r="GH168" s="85">
        <f t="shared" si="2199"/>
        <v>0</v>
      </c>
      <c r="GI168" s="85">
        <f t="shared" ref="GI168" si="2200">GI169</f>
        <v>0</v>
      </c>
      <c r="GJ168" s="85">
        <f t="shared" ref="GJ168" si="2201">GJ169</f>
        <v>0</v>
      </c>
      <c r="GK168" s="85">
        <f t="shared" ref="GK168" si="2202">GK169</f>
        <v>0</v>
      </c>
      <c r="GL168" s="85">
        <f t="shared" ref="GL168" si="2203">GL169</f>
        <v>0</v>
      </c>
      <c r="GM168" s="85">
        <f t="shared" ref="GM168" si="2204">GM169</f>
        <v>0</v>
      </c>
      <c r="GN168" s="85">
        <f t="shared" ref="GN168" si="2205">GN169</f>
        <v>0</v>
      </c>
      <c r="GO168" s="85">
        <f t="shared" ref="GO168" si="2206">GO169</f>
        <v>0</v>
      </c>
      <c r="GP168" s="85">
        <f t="shared" ref="GP168" si="2207">GP169</f>
        <v>0</v>
      </c>
      <c r="GQ168" s="85">
        <f t="shared" ref="GQ168" si="2208">GQ169</f>
        <v>0</v>
      </c>
      <c r="GR168" s="85">
        <f t="shared" ref="GR168" si="2209">GR169</f>
        <v>0</v>
      </c>
      <c r="GS168" s="85">
        <f t="shared" ref="GS168" si="2210">GS169</f>
        <v>0</v>
      </c>
      <c r="GT168" s="85">
        <f t="shared" ref="GT168" si="2211">GT169</f>
        <v>0</v>
      </c>
      <c r="GU168" s="85">
        <f t="shared" ref="GU168" si="2212">GU169</f>
        <v>0</v>
      </c>
      <c r="GV168" s="85">
        <f t="shared" ref="GV168" si="2213">GV169</f>
        <v>0</v>
      </c>
      <c r="GW168" s="85">
        <f t="shared" ref="GW168" si="2214">GW169</f>
        <v>0</v>
      </c>
      <c r="GX168" s="85">
        <f t="shared" ref="GX168" si="2215">GX169</f>
        <v>0</v>
      </c>
      <c r="GY168" s="85">
        <f t="shared" ref="GY168" si="2216">GY169</f>
        <v>0</v>
      </c>
      <c r="GZ168" s="85">
        <f t="shared" ref="GZ168" si="2217">GZ169</f>
        <v>0</v>
      </c>
      <c r="HA168" s="85">
        <f t="shared" ref="HA168" si="2218">HA169</f>
        <v>0</v>
      </c>
      <c r="HB168" s="85">
        <f t="shared" ref="HB168" si="2219">HB169</f>
        <v>0</v>
      </c>
      <c r="HC168" s="85">
        <f t="shared" ref="HC168" si="2220">HC169</f>
        <v>0</v>
      </c>
      <c r="HD168" s="85">
        <f t="shared" ref="HD168" si="2221">HD169</f>
        <v>0</v>
      </c>
      <c r="HE168" s="85">
        <f t="shared" ref="HE168" si="2222">HE169</f>
        <v>0</v>
      </c>
      <c r="HF168" s="85">
        <f t="shared" ref="HF168" si="2223">HF169</f>
        <v>0</v>
      </c>
      <c r="HG168" s="85">
        <f t="shared" ref="HG168" si="2224">HG169</f>
        <v>0</v>
      </c>
      <c r="HH168" s="85">
        <f t="shared" ref="HH168" si="2225">HH169</f>
        <v>0</v>
      </c>
      <c r="HI168" s="85">
        <f t="shared" ref="HI168" si="2226">HI169</f>
        <v>0</v>
      </c>
      <c r="HJ168" s="85">
        <f t="shared" ref="HJ168" si="2227">HJ169</f>
        <v>0</v>
      </c>
      <c r="HK168" s="85">
        <f t="shared" ref="HK168" si="2228">HK169</f>
        <v>0</v>
      </c>
      <c r="HL168" s="85">
        <f t="shared" ref="HL168" si="2229">HL169</f>
        <v>0</v>
      </c>
      <c r="HM168" s="85">
        <f t="shared" ref="HM168" si="2230">HM169</f>
        <v>0</v>
      </c>
      <c r="HN168" s="85">
        <f t="shared" ref="HN168" si="2231">HN169</f>
        <v>0</v>
      </c>
      <c r="HO168" s="85">
        <f t="shared" ref="HO168" si="2232">HO169</f>
        <v>0</v>
      </c>
      <c r="HP168" s="85">
        <f t="shared" ref="HP168" si="2233">HP169</f>
        <v>0</v>
      </c>
      <c r="HQ168" s="85">
        <f t="shared" ref="HQ168" si="2234">HQ169</f>
        <v>0</v>
      </c>
      <c r="HR168" s="187">
        <f t="shared" ref="HR168" si="2235">HR169</f>
        <v>0</v>
      </c>
      <c r="HS168" s="249">
        <v>0</v>
      </c>
      <c r="HT168" s="207"/>
      <c r="HU168" s="207"/>
      <c r="HV168" s="207"/>
      <c r="HW168" s="207"/>
      <c r="HX168" s="207"/>
      <c r="HY168" s="207"/>
      <c r="HZ168" s="207"/>
      <c r="IA168" s="207"/>
      <c r="IB168" s="207"/>
      <c r="IC168" s="207"/>
      <c r="ID168" s="207"/>
      <c r="IE168" s="207"/>
      <c r="IF168" s="207"/>
      <c r="IG168" s="207"/>
      <c r="IH168" s="207"/>
      <c r="II168" s="207"/>
      <c r="IJ168" s="207"/>
      <c r="IK168" s="207"/>
      <c r="IL168" s="207"/>
      <c r="IM168" s="207"/>
      <c r="IN168" s="207"/>
      <c r="IO168" s="207"/>
      <c r="IP168" s="207"/>
      <c r="IQ168" s="207"/>
      <c r="IR168" s="207"/>
      <c r="IS168" s="207"/>
      <c r="IT168" s="207"/>
      <c r="IU168" s="207"/>
      <c r="IV168" s="207"/>
      <c r="IW168" s="207"/>
      <c r="IX168" s="207"/>
      <c r="IY168" s="207"/>
      <c r="IZ168" s="207"/>
      <c r="JA168" s="207"/>
      <c r="JB168" s="207"/>
      <c r="JC168" s="207"/>
      <c r="JD168" s="207"/>
      <c r="JE168" s="207"/>
      <c r="JF168" s="207"/>
      <c r="JG168" s="207"/>
      <c r="JH168" s="207"/>
      <c r="JI168" s="207"/>
      <c r="JJ168" s="207"/>
      <c r="JK168" s="207"/>
      <c r="JL168" s="207"/>
      <c r="JM168" s="207"/>
      <c r="JN168" s="207"/>
      <c r="JO168" s="207"/>
      <c r="JP168" s="207"/>
      <c r="JQ168" s="207"/>
      <c r="JR168" s="207"/>
      <c r="JS168" s="207"/>
      <c r="JT168" s="207"/>
      <c r="JU168" s="207"/>
      <c r="JV168" s="207"/>
      <c r="JW168" s="207"/>
      <c r="JX168" s="207"/>
      <c r="JY168" s="207"/>
      <c r="JZ168" s="207"/>
      <c r="KA168" s="207"/>
      <c r="KB168" s="207"/>
      <c r="KC168" s="207"/>
      <c r="KD168" s="207"/>
      <c r="KE168" s="207"/>
      <c r="KF168" s="207"/>
      <c r="KG168" s="207"/>
      <c r="KH168" s="207"/>
      <c r="KI168" s="207"/>
      <c r="KJ168" s="207"/>
      <c r="KK168" s="207"/>
      <c r="KL168" s="207"/>
      <c r="KM168" s="207"/>
      <c r="KN168" s="207"/>
      <c r="KO168" s="207"/>
      <c r="KP168" s="207"/>
      <c r="KQ168" s="207"/>
      <c r="KR168" s="207"/>
      <c r="KS168" s="207"/>
      <c r="KT168" s="207"/>
      <c r="KU168" s="207"/>
      <c r="KV168" s="207"/>
      <c r="KW168" s="207"/>
      <c r="KX168" s="207"/>
      <c r="KY168" s="207"/>
      <c r="KZ168" s="207"/>
      <c r="LA168" s="207"/>
      <c r="LB168" s="207"/>
      <c r="LC168" s="207"/>
      <c r="LD168" s="207"/>
      <c r="LE168" s="207"/>
      <c r="LF168" s="207"/>
      <c r="LG168" s="207"/>
      <c r="LH168" s="207"/>
      <c r="LI168" s="207"/>
      <c r="LJ168" s="207"/>
      <c r="LK168" s="207"/>
      <c r="LL168" s="207"/>
      <c r="LM168" s="207"/>
      <c r="LN168" s="207"/>
      <c r="LO168" s="207"/>
      <c r="LP168" s="207"/>
      <c r="LQ168" s="207"/>
      <c r="LR168" s="207"/>
      <c r="LS168" s="207"/>
      <c r="LT168" s="207"/>
      <c r="LU168" s="207"/>
      <c r="LV168" s="207"/>
      <c r="LW168" s="207"/>
      <c r="LX168" s="207"/>
      <c r="LY168" s="207"/>
      <c r="LZ168" s="207"/>
      <c r="MA168" s="207"/>
      <c r="MB168" s="207"/>
      <c r="MC168" s="207"/>
      <c r="MD168" s="207"/>
      <c r="ME168" s="207"/>
      <c r="MF168" s="207"/>
      <c r="MG168" s="207"/>
      <c r="MH168" s="207"/>
      <c r="MI168" s="207"/>
      <c r="MJ168" s="207"/>
      <c r="MK168" s="207"/>
      <c r="ML168" s="207"/>
      <c r="MM168" s="207"/>
      <c r="MN168" s="207"/>
      <c r="MO168" s="207"/>
      <c r="MP168" s="207"/>
      <c r="MQ168" s="207"/>
      <c r="MR168" s="207"/>
      <c r="MS168" s="207"/>
      <c r="MT168" s="207"/>
      <c r="MU168" s="207"/>
      <c r="MV168" s="207"/>
      <c r="MW168" s="207"/>
      <c r="MX168" s="207"/>
      <c r="MY168" s="207"/>
      <c r="MZ168" s="207"/>
      <c r="NA168" s="207"/>
      <c r="NB168" s="207"/>
      <c r="NC168" s="207"/>
      <c r="ND168" s="207"/>
      <c r="NE168" s="207"/>
      <c r="NF168" s="207"/>
      <c r="NG168" s="207"/>
      <c r="NH168" s="207"/>
      <c r="NI168" s="207"/>
      <c r="NJ168" s="207"/>
      <c r="NK168" s="207"/>
      <c r="NL168" s="207"/>
      <c r="NM168" s="207"/>
      <c r="NN168" s="207"/>
      <c r="NO168" s="207"/>
      <c r="NP168" s="207"/>
      <c r="NQ168" s="207"/>
      <c r="NR168" s="207"/>
      <c r="NS168" s="207"/>
      <c r="NT168" s="207"/>
      <c r="NU168" s="207"/>
      <c r="NV168" s="207"/>
      <c r="NW168" s="207"/>
      <c r="NX168" s="207"/>
      <c r="NY168" s="207"/>
      <c r="NZ168" s="207"/>
      <c r="OA168" s="207"/>
      <c r="OB168" s="207"/>
      <c r="OC168" s="207"/>
      <c r="OD168" s="207"/>
      <c r="OE168" s="207"/>
      <c r="OF168" s="207"/>
      <c r="OG168" s="207"/>
      <c r="OH168" s="207"/>
      <c r="OI168" s="207"/>
      <c r="OJ168" s="207"/>
      <c r="OK168" s="207"/>
      <c r="OL168" s="207"/>
      <c r="OM168" s="207"/>
      <c r="ON168" s="207"/>
      <c r="OO168" s="207"/>
      <c r="OP168" s="207"/>
      <c r="OQ168" s="207"/>
      <c r="OR168" s="207"/>
      <c r="OS168" s="207"/>
      <c r="OT168" s="207"/>
      <c r="OU168" s="207"/>
      <c r="OV168" s="207"/>
      <c r="OW168" s="207"/>
      <c r="OX168" s="207"/>
      <c r="OY168" s="207"/>
      <c r="OZ168" s="207"/>
      <c r="PA168" s="207"/>
      <c r="PB168" s="207"/>
      <c r="PC168" s="207"/>
      <c r="PD168" s="207"/>
      <c r="PE168" s="207"/>
      <c r="PF168" s="207"/>
      <c r="PG168" s="207"/>
      <c r="PH168" s="207"/>
      <c r="PI168" s="207"/>
      <c r="PJ168" s="207"/>
      <c r="PK168" s="207"/>
      <c r="PL168" s="207"/>
      <c r="PM168" s="207"/>
      <c r="PN168" s="207"/>
      <c r="PO168" s="207"/>
      <c r="PP168" s="207"/>
      <c r="PQ168" s="207"/>
      <c r="PR168" s="207"/>
      <c r="PS168" s="207"/>
      <c r="PT168" s="207"/>
      <c r="PU168" s="207"/>
      <c r="PV168" s="207"/>
      <c r="PW168" s="207"/>
      <c r="PX168" s="207"/>
      <c r="PY168" s="207"/>
      <c r="PZ168" s="207"/>
      <c r="QA168" s="207"/>
      <c r="QB168" s="207"/>
      <c r="QC168" s="207"/>
      <c r="QD168" s="207"/>
      <c r="QE168" s="207"/>
      <c r="QF168" s="207"/>
      <c r="QG168" s="207"/>
      <c r="QH168" s="207"/>
      <c r="QI168" s="207"/>
      <c r="QJ168" s="207"/>
      <c r="QK168" s="207"/>
      <c r="QL168" s="207"/>
      <c r="QM168" s="207"/>
      <c r="QN168" s="207"/>
      <c r="QO168" s="207"/>
      <c r="QP168" s="207"/>
      <c r="QQ168" s="207"/>
      <c r="QR168" s="207"/>
      <c r="QS168" s="207"/>
      <c r="QT168" s="207"/>
      <c r="QU168" s="207"/>
      <c r="QV168" s="207"/>
      <c r="QW168" s="207"/>
      <c r="QX168" s="207"/>
      <c r="QY168" s="207"/>
      <c r="QZ168" s="207"/>
      <c r="RA168" s="207"/>
      <c r="RB168" s="207"/>
      <c r="RC168" s="207"/>
      <c r="RD168" s="207"/>
      <c r="RE168" s="207"/>
      <c r="RF168" s="207"/>
      <c r="RG168" s="207"/>
      <c r="RH168" s="207"/>
      <c r="RI168" s="207"/>
      <c r="RJ168" s="207"/>
      <c r="RK168" s="207"/>
      <c r="RL168" s="207"/>
      <c r="RM168" s="207"/>
      <c r="RN168" s="207"/>
      <c r="RO168" s="207"/>
      <c r="RP168" s="207"/>
      <c r="RQ168" s="207"/>
      <c r="RR168" s="207"/>
      <c r="RS168" s="207"/>
      <c r="RT168" s="207"/>
      <c r="RU168" s="207"/>
      <c r="RV168" s="207"/>
      <c r="RW168" s="207"/>
      <c r="RX168" s="207"/>
      <c r="RY168" s="207"/>
      <c r="RZ168" s="207"/>
      <c r="SA168" s="207"/>
      <c r="SB168" s="207"/>
      <c r="SC168" s="207"/>
      <c r="SD168" s="207"/>
      <c r="SE168" s="207"/>
      <c r="SF168" s="207"/>
      <c r="SG168" s="207"/>
      <c r="SH168" s="207"/>
      <c r="SI168" s="207"/>
      <c r="SJ168" s="207"/>
      <c r="SK168" s="207"/>
      <c r="SL168" s="207"/>
      <c r="SM168" s="207"/>
      <c r="SN168" s="207"/>
      <c r="SO168" s="207"/>
      <c r="SP168" s="207"/>
      <c r="SQ168" s="207"/>
      <c r="SR168" s="207"/>
      <c r="SS168" s="207"/>
      <c r="ST168" s="207"/>
      <c r="SU168" s="207"/>
      <c r="SV168" s="207"/>
      <c r="SW168" s="207"/>
      <c r="SX168" s="207"/>
      <c r="SY168" s="207"/>
      <c r="SZ168" s="207"/>
      <c r="TA168" s="207"/>
      <c r="TB168" s="207"/>
      <c r="TC168" s="207"/>
      <c r="TD168" s="207"/>
      <c r="TE168" s="207"/>
      <c r="TF168" s="207"/>
      <c r="TG168" s="207"/>
      <c r="TH168" s="207"/>
      <c r="TI168" s="207"/>
      <c r="TJ168" s="207"/>
      <c r="TK168" s="207"/>
      <c r="TL168" s="207"/>
      <c r="TM168" s="207"/>
      <c r="TN168" s="207"/>
      <c r="TO168" s="207"/>
      <c r="TP168" s="207"/>
      <c r="TQ168" s="207"/>
      <c r="TR168" s="207"/>
      <c r="TS168" s="207"/>
      <c r="TT168" s="207"/>
      <c r="TU168" s="207"/>
      <c r="TV168" s="207"/>
      <c r="TW168" s="207"/>
      <c r="TX168" s="207"/>
      <c r="TY168" s="207"/>
      <c r="TZ168" s="207"/>
      <c r="UA168" s="207"/>
      <c r="UB168" s="207"/>
      <c r="UC168" s="207"/>
      <c r="UD168" s="207"/>
      <c r="UE168" s="207"/>
      <c r="UF168" s="207"/>
      <c r="UG168" s="207"/>
      <c r="UH168" s="207"/>
      <c r="UI168" s="207"/>
      <c r="UJ168" s="207"/>
      <c r="UK168" s="207"/>
      <c r="UL168" s="207"/>
      <c r="UM168" s="207"/>
      <c r="UN168" s="207"/>
      <c r="UO168" s="207"/>
      <c r="UP168" s="207"/>
      <c r="UQ168" s="207"/>
      <c r="UR168" s="207"/>
      <c r="US168" s="207"/>
      <c r="UT168" s="207"/>
      <c r="UU168" s="207"/>
      <c r="UV168" s="207"/>
      <c r="UW168" s="207"/>
      <c r="UX168" s="207"/>
      <c r="UY168" s="207"/>
      <c r="UZ168" s="207"/>
      <c r="VA168" s="207"/>
      <c r="VB168" s="207"/>
      <c r="VC168" s="207"/>
      <c r="VD168" s="207"/>
      <c r="VE168" s="207"/>
      <c r="VF168" s="207"/>
      <c r="VG168" s="207"/>
      <c r="VH168" s="207"/>
      <c r="VI168" s="207"/>
      <c r="VJ168" s="207"/>
      <c r="VK168" s="207"/>
      <c r="VL168" s="207"/>
      <c r="VM168" s="207"/>
      <c r="VN168" s="207"/>
      <c r="VO168" s="207"/>
      <c r="VP168" s="207"/>
      <c r="VQ168" s="207"/>
      <c r="VR168" s="207"/>
      <c r="VS168" s="207"/>
      <c r="VT168" s="207"/>
      <c r="VU168" s="207"/>
      <c r="VV168" s="207"/>
      <c r="VW168" s="207"/>
      <c r="VX168" s="207"/>
      <c r="VY168" s="207"/>
      <c r="VZ168" s="207"/>
      <c r="WA168" s="207"/>
      <c r="WB168" s="207"/>
      <c r="WC168" s="207"/>
      <c r="WD168" s="207"/>
      <c r="WE168" s="207"/>
      <c r="WF168" s="207"/>
      <c r="WG168" s="207"/>
      <c r="WH168" s="207"/>
      <c r="WI168" s="207"/>
      <c r="WJ168" s="207"/>
      <c r="WK168" s="207"/>
      <c r="WL168" s="207"/>
      <c r="WM168" s="207"/>
      <c r="WN168" s="207"/>
      <c r="WO168" s="207"/>
      <c r="WP168" s="207"/>
      <c r="WQ168" s="207"/>
      <c r="WR168" s="207"/>
      <c r="WS168" s="207"/>
      <c r="WT168" s="207"/>
      <c r="WU168" s="207"/>
      <c r="WV168" s="207"/>
      <c r="WW168" s="207"/>
      <c r="WX168" s="207"/>
      <c r="WY168" s="207"/>
      <c r="WZ168" s="207"/>
      <c r="XA168" s="207"/>
      <c r="XB168" s="207"/>
      <c r="XC168" s="207"/>
      <c r="XD168" s="207"/>
      <c r="XE168" s="207"/>
      <c r="XF168" s="207"/>
      <c r="XG168" s="207"/>
      <c r="XH168" s="207"/>
      <c r="XI168" s="207"/>
      <c r="XJ168" s="207"/>
      <c r="XK168" s="207"/>
      <c r="XL168" s="207"/>
      <c r="XM168" s="207"/>
      <c r="XN168" s="207"/>
      <c r="XO168" s="207"/>
      <c r="XP168" s="207"/>
      <c r="XQ168" s="207"/>
      <c r="XR168" s="207"/>
      <c r="XS168" s="207"/>
      <c r="XT168" s="207"/>
      <c r="XU168" s="207"/>
      <c r="XV168" s="207"/>
      <c r="XW168" s="207"/>
      <c r="XX168" s="207"/>
      <c r="XY168" s="207"/>
      <c r="XZ168" s="207"/>
      <c r="YA168" s="207"/>
      <c r="YB168" s="207"/>
      <c r="YC168" s="207"/>
      <c r="YD168" s="207"/>
      <c r="YE168" s="207"/>
      <c r="YF168" s="207"/>
      <c r="YG168" s="207"/>
      <c r="YH168" s="207"/>
      <c r="YI168" s="207"/>
      <c r="YJ168" s="207"/>
      <c r="YK168" s="207"/>
      <c r="YL168" s="207"/>
      <c r="YM168" s="207"/>
      <c r="YN168" s="207"/>
      <c r="YO168" s="207"/>
      <c r="YP168" s="207"/>
      <c r="YQ168" s="207"/>
      <c r="YR168" s="207"/>
      <c r="YS168" s="207"/>
      <c r="YT168" s="207"/>
      <c r="YU168" s="207"/>
      <c r="YV168" s="207"/>
      <c r="YW168" s="207"/>
      <c r="YX168" s="207"/>
      <c r="YY168" s="207"/>
      <c r="YZ168" s="207"/>
      <c r="ZA168" s="207"/>
      <c r="ZB168" s="207"/>
      <c r="ZC168" s="207"/>
      <c r="ZD168" s="207"/>
      <c r="ZE168" s="207"/>
      <c r="ZF168" s="207"/>
      <c r="ZG168" s="207"/>
      <c r="ZH168" s="207"/>
      <c r="ZI168" s="207"/>
      <c r="ZJ168" s="207"/>
      <c r="ZK168" s="207"/>
      <c r="ZL168" s="207"/>
      <c r="ZM168" s="207"/>
      <c r="ZN168" s="207"/>
      <c r="ZO168" s="207"/>
      <c r="ZP168" s="207"/>
      <c r="ZQ168" s="207"/>
      <c r="ZR168" s="207"/>
      <c r="ZS168" s="207"/>
      <c r="ZT168" s="207"/>
      <c r="ZU168" s="207"/>
      <c r="ZV168" s="207"/>
      <c r="ZW168" s="207"/>
      <c r="ZX168" s="207"/>
      <c r="ZY168" s="207"/>
      <c r="ZZ168" s="207"/>
      <c r="AAA168" s="207"/>
      <c r="AAB168" s="207"/>
      <c r="AAC168" s="198"/>
    </row>
    <row r="169" spans="1:705" s="107" customFormat="1" ht="15" hidden="1" outlineLevel="1" x14ac:dyDescent="0.25">
      <c r="A169" s="105" t="s">
        <v>271</v>
      </c>
      <c r="B169" s="105" t="s">
        <v>443</v>
      </c>
      <c r="C169" s="135"/>
      <c r="D169" s="135"/>
      <c r="E169" s="106"/>
      <c r="F169" s="108"/>
      <c r="G169" s="108"/>
      <c r="H169" s="106"/>
      <c r="I169" s="107" t="s">
        <v>445</v>
      </c>
      <c r="J169" s="108"/>
      <c r="K169" s="105"/>
      <c r="L169" s="108"/>
      <c r="M169" s="105">
        <f>SUM(M170:M180)</f>
        <v>0</v>
      </c>
      <c r="N169" s="105">
        <f t="shared" ref="N169:BY169" si="2236">SUM(N170:N180)</f>
        <v>0</v>
      </c>
      <c r="O169" s="105">
        <f t="shared" si="2236"/>
        <v>0</v>
      </c>
      <c r="P169" s="105">
        <f t="shared" si="2236"/>
        <v>0</v>
      </c>
      <c r="Q169" s="105">
        <f t="shared" si="2236"/>
        <v>0</v>
      </c>
      <c r="R169" s="105">
        <f t="shared" si="2236"/>
        <v>0</v>
      </c>
      <c r="S169" s="105">
        <f t="shared" si="2236"/>
        <v>0</v>
      </c>
      <c r="T169" s="105">
        <f t="shared" si="2236"/>
        <v>0</v>
      </c>
      <c r="U169" s="105">
        <f t="shared" si="2236"/>
        <v>0</v>
      </c>
      <c r="V169" s="105">
        <f t="shared" si="2236"/>
        <v>0</v>
      </c>
      <c r="W169" s="105">
        <f t="shared" si="2236"/>
        <v>0</v>
      </c>
      <c r="X169" s="105">
        <f t="shared" si="2236"/>
        <v>0</v>
      </c>
      <c r="Y169" s="105">
        <f t="shared" si="2236"/>
        <v>0</v>
      </c>
      <c r="Z169" s="105">
        <f t="shared" si="2236"/>
        <v>0</v>
      </c>
      <c r="AA169" s="105">
        <f t="shared" si="2236"/>
        <v>0</v>
      </c>
      <c r="AB169" s="105">
        <f t="shared" si="2236"/>
        <v>0</v>
      </c>
      <c r="AC169" s="105">
        <f t="shared" si="2236"/>
        <v>0</v>
      </c>
      <c r="AD169" s="105">
        <f t="shared" si="2236"/>
        <v>0</v>
      </c>
      <c r="AE169" s="105">
        <f t="shared" si="2236"/>
        <v>0</v>
      </c>
      <c r="AF169" s="105">
        <f t="shared" si="2236"/>
        <v>0</v>
      </c>
      <c r="AG169" s="105">
        <f t="shared" si="2236"/>
        <v>0</v>
      </c>
      <c r="AH169" s="105">
        <f t="shared" si="2236"/>
        <v>0</v>
      </c>
      <c r="AI169" s="105">
        <f t="shared" si="2236"/>
        <v>0</v>
      </c>
      <c r="AJ169" s="105">
        <f t="shared" si="2236"/>
        <v>0</v>
      </c>
      <c r="AK169" s="105">
        <f t="shared" si="2236"/>
        <v>0</v>
      </c>
      <c r="AL169" s="105">
        <f t="shared" si="2236"/>
        <v>0</v>
      </c>
      <c r="AM169" s="105">
        <f t="shared" si="2236"/>
        <v>0</v>
      </c>
      <c r="AN169" s="105">
        <f t="shared" si="2236"/>
        <v>0</v>
      </c>
      <c r="AO169" s="105">
        <f t="shared" si="2236"/>
        <v>0</v>
      </c>
      <c r="AP169" s="105">
        <f t="shared" si="2236"/>
        <v>0</v>
      </c>
      <c r="AQ169" s="105">
        <f t="shared" si="2236"/>
        <v>0</v>
      </c>
      <c r="AR169" s="105">
        <f t="shared" si="2236"/>
        <v>0</v>
      </c>
      <c r="AS169" s="105">
        <f t="shared" si="2236"/>
        <v>0</v>
      </c>
      <c r="AT169" s="105">
        <f t="shared" si="2236"/>
        <v>0</v>
      </c>
      <c r="AU169" s="105">
        <f t="shared" si="2236"/>
        <v>0</v>
      </c>
      <c r="AV169" s="105">
        <f t="shared" si="2236"/>
        <v>0</v>
      </c>
      <c r="AW169" s="105">
        <f t="shared" si="2236"/>
        <v>0</v>
      </c>
      <c r="AX169" s="105">
        <f t="shared" si="2236"/>
        <v>0</v>
      </c>
      <c r="AY169" s="105">
        <f t="shared" si="2236"/>
        <v>0</v>
      </c>
      <c r="AZ169" s="105">
        <f t="shared" si="2236"/>
        <v>0</v>
      </c>
      <c r="BA169" s="105">
        <f t="shared" si="2236"/>
        <v>0</v>
      </c>
      <c r="BB169" s="105">
        <f t="shared" si="2236"/>
        <v>0</v>
      </c>
      <c r="BC169" s="105">
        <f t="shared" si="2236"/>
        <v>0</v>
      </c>
      <c r="BD169" s="105">
        <f t="shared" si="2236"/>
        <v>0</v>
      </c>
      <c r="BE169" s="105">
        <f t="shared" si="2236"/>
        <v>0</v>
      </c>
      <c r="BF169" s="105">
        <f t="shared" si="2236"/>
        <v>0</v>
      </c>
      <c r="BG169" s="105">
        <f t="shared" si="2236"/>
        <v>0</v>
      </c>
      <c r="BH169" s="105">
        <f t="shared" si="2236"/>
        <v>0</v>
      </c>
      <c r="BI169" s="105">
        <f t="shared" si="2236"/>
        <v>0</v>
      </c>
      <c r="BJ169" s="105">
        <f t="shared" si="2236"/>
        <v>0</v>
      </c>
      <c r="BK169" s="105">
        <f t="shared" si="2236"/>
        <v>0</v>
      </c>
      <c r="BL169" s="105">
        <f t="shared" si="2236"/>
        <v>0</v>
      </c>
      <c r="BM169" s="105">
        <f t="shared" si="2236"/>
        <v>0</v>
      </c>
      <c r="BN169" s="105">
        <f t="shared" si="2236"/>
        <v>0</v>
      </c>
      <c r="BO169" s="105">
        <f t="shared" si="2236"/>
        <v>0</v>
      </c>
      <c r="BP169" s="105">
        <f t="shared" si="2236"/>
        <v>0</v>
      </c>
      <c r="BQ169" s="105">
        <f t="shared" si="2236"/>
        <v>0</v>
      </c>
      <c r="BR169" s="105">
        <f t="shared" si="2236"/>
        <v>0</v>
      </c>
      <c r="BS169" s="105">
        <f t="shared" si="2236"/>
        <v>0</v>
      </c>
      <c r="BT169" s="105">
        <f t="shared" si="2236"/>
        <v>0</v>
      </c>
      <c r="BU169" s="105">
        <f t="shared" si="2236"/>
        <v>0</v>
      </c>
      <c r="BV169" s="105">
        <f t="shared" si="2236"/>
        <v>0</v>
      </c>
      <c r="BW169" s="105">
        <f t="shared" si="2236"/>
        <v>0</v>
      </c>
      <c r="BX169" s="105">
        <f t="shared" si="2236"/>
        <v>0</v>
      </c>
      <c r="BY169" s="105">
        <f t="shared" si="2236"/>
        <v>0</v>
      </c>
      <c r="BZ169" s="105">
        <f t="shared" ref="BZ169:EK169" si="2237">SUM(BZ170:BZ180)</f>
        <v>0</v>
      </c>
      <c r="CA169" s="105">
        <f t="shared" si="2237"/>
        <v>0</v>
      </c>
      <c r="CB169" s="105">
        <f t="shared" si="2237"/>
        <v>0</v>
      </c>
      <c r="CC169" s="105">
        <f t="shared" si="2237"/>
        <v>0</v>
      </c>
      <c r="CD169" s="105">
        <f t="shared" si="2237"/>
        <v>0</v>
      </c>
      <c r="CE169" s="105">
        <f t="shared" si="2237"/>
        <v>0</v>
      </c>
      <c r="CF169" s="105">
        <f t="shared" si="2237"/>
        <v>0</v>
      </c>
      <c r="CG169" s="105">
        <f t="shared" si="2237"/>
        <v>0</v>
      </c>
      <c r="CH169" s="105">
        <f t="shared" si="2237"/>
        <v>0</v>
      </c>
      <c r="CI169" s="105">
        <f t="shared" si="2237"/>
        <v>0</v>
      </c>
      <c r="CJ169" s="105">
        <f t="shared" si="2237"/>
        <v>0</v>
      </c>
      <c r="CK169" s="105">
        <f t="shared" si="2237"/>
        <v>0</v>
      </c>
      <c r="CL169" s="105">
        <f t="shared" si="2237"/>
        <v>0</v>
      </c>
      <c r="CM169" s="105">
        <f t="shared" si="2237"/>
        <v>0</v>
      </c>
      <c r="CN169" s="105">
        <f t="shared" si="2237"/>
        <v>0</v>
      </c>
      <c r="CO169" s="105">
        <f t="shared" si="2237"/>
        <v>0</v>
      </c>
      <c r="CP169" s="105">
        <f t="shared" si="2237"/>
        <v>0</v>
      </c>
      <c r="CQ169" s="105">
        <f t="shared" si="2237"/>
        <v>0</v>
      </c>
      <c r="CR169" s="105">
        <f t="shared" si="2237"/>
        <v>0</v>
      </c>
      <c r="CS169" s="105">
        <f t="shared" si="2237"/>
        <v>0</v>
      </c>
      <c r="CT169" s="105">
        <f t="shared" si="2237"/>
        <v>0</v>
      </c>
      <c r="CU169" s="105">
        <f t="shared" si="2237"/>
        <v>0</v>
      </c>
      <c r="CV169" s="105">
        <f t="shared" si="2237"/>
        <v>0</v>
      </c>
      <c r="CW169" s="105">
        <f t="shared" si="2237"/>
        <v>0</v>
      </c>
      <c r="CX169" s="105">
        <f t="shared" si="2237"/>
        <v>0</v>
      </c>
      <c r="CY169" s="105">
        <f t="shared" si="2237"/>
        <v>0</v>
      </c>
      <c r="CZ169" s="105">
        <f t="shared" si="2237"/>
        <v>0</v>
      </c>
      <c r="DA169" s="105">
        <f t="shared" si="2237"/>
        <v>0</v>
      </c>
      <c r="DB169" s="105">
        <f t="shared" si="2237"/>
        <v>0</v>
      </c>
      <c r="DC169" s="105">
        <f t="shared" si="2237"/>
        <v>0</v>
      </c>
      <c r="DD169" s="105">
        <f t="shared" si="2237"/>
        <v>0</v>
      </c>
      <c r="DE169" s="105">
        <f t="shared" si="2237"/>
        <v>0</v>
      </c>
      <c r="DF169" s="105">
        <f t="shared" si="2237"/>
        <v>0</v>
      </c>
      <c r="DG169" s="105">
        <f t="shared" si="2237"/>
        <v>0</v>
      </c>
      <c r="DH169" s="105">
        <f t="shared" si="2237"/>
        <v>0</v>
      </c>
      <c r="DI169" s="105">
        <f t="shared" si="2237"/>
        <v>0</v>
      </c>
      <c r="DJ169" s="105">
        <f t="shared" si="2237"/>
        <v>0</v>
      </c>
      <c r="DK169" s="105">
        <f t="shared" si="2237"/>
        <v>0</v>
      </c>
      <c r="DL169" s="105">
        <f t="shared" si="2237"/>
        <v>0</v>
      </c>
      <c r="DM169" s="105">
        <f t="shared" si="2237"/>
        <v>0</v>
      </c>
      <c r="DN169" s="105">
        <f t="shared" si="2237"/>
        <v>0</v>
      </c>
      <c r="DO169" s="105">
        <f t="shared" si="2237"/>
        <v>0</v>
      </c>
      <c r="DP169" s="105">
        <f t="shared" si="2237"/>
        <v>0</v>
      </c>
      <c r="DQ169" s="105">
        <f t="shared" si="2237"/>
        <v>0</v>
      </c>
      <c r="DR169" s="105">
        <f t="shared" si="2237"/>
        <v>0</v>
      </c>
      <c r="DS169" s="105">
        <f t="shared" si="2237"/>
        <v>0</v>
      </c>
      <c r="DT169" s="105">
        <f t="shared" si="2237"/>
        <v>0</v>
      </c>
      <c r="DU169" s="105">
        <f t="shared" si="2237"/>
        <v>0</v>
      </c>
      <c r="DV169" s="105">
        <f t="shared" si="2237"/>
        <v>0</v>
      </c>
      <c r="DW169" s="105">
        <f t="shared" si="2237"/>
        <v>0</v>
      </c>
      <c r="DX169" s="105">
        <f t="shared" si="2237"/>
        <v>0</v>
      </c>
      <c r="DY169" s="105">
        <f t="shared" si="2237"/>
        <v>0</v>
      </c>
      <c r="DZ169" s="105">
        <f t="shared" si="2237"/>
        <v>0</v>
      </c>
      <c r="EA169" s="105">
        <f t="shared" si="2237"/>
        <v>0</v>
      </c>
      <c r="EB169" s="105">
        <f t="shared" si="2237"/>
        <v>0</v>
      </c>
      <c r="EC169" s="105">
        <f t="shared" si="2237"/>
        <v>0</v>
      </c>
      <c r="ED169" s="105">
        <f t="shared" si="2237"/>
        <v>0</v>
      </c>
      <c r="EE169" s="105">
        <f t="shared" si="2237"/>
        <v>0</v>
      </c>
      <c r="EF169" s="105">
        <f t="shared" si="2237"/>
        <v>0</v>
      </c>
      <c r="EG169" s="105">
        <f t="shared" si="2237"/>
        <v>0</v>
      </c>
      <c r="EH169" s="105">
        <f t="shared" si="2237"/>
        <v>0</v>
      </c>
      <c r="EI169" s="105">
        <f t="shared" si="2237"/>
        <v>0</v>
      </c>
      <c r="EJ169" s="105">
        <f t="shared" si="2237"/>
        <v>0</v>
      </c>
      <c r="EK169" s="105">
        <f t="shared" si="2237"/>
        <v>0</v>
      </c>
      <c r="EL169" s="105">
        <f t="shared" ref="EL169:EX169" si="2238">SUM(EL170:EL180)</f>
        <v>0</v>
      </c>
      <c r="EM169" s="105">
        <f t="shared" si="2238"/>
        <v>0</v>
      </c>
      <c r="EN169" s="105">
        <f t="shared" si="2238"/>
        <v>0</v>
      </c>
      <c r="EO169" s="105">
        <f t="shared" si="2238"/>
        <v>0</v>
      </c>
      <c r="EP169" s="105">
        <f t="shared" si="2238"/>
        <v>0</v>
      </c>
      <c r="EQ169" s="105">
        <f t="shared" si="2238"/>
        <v>0</v>
      </c>
      <c r="ER169" s="105">
        <f t="shared" si="2238"/>
        <v>0</v>
      </c>
      <c r="ES169" s="105">
        <f t="shared" si="2238"/>
        <v>0</v>
      </c>
      <c r="ET169" s="105">
        <f t="shared" si="2238"/>
        <v>0</v>
      </c>
      <c r="EU169" s="105">
        <f t="shared" si="2238"/>
        <v>0</v>
      </c>
      <c r="EV169" s="105">
        <f t="shared" si="2238"/>
        <v>0</v>
      </c>
      <c r="EW169" s="105">
        <f t="shared" si="2238"/>
        <v>0</v>
      </c>
      <c r="EX169" s="105">
        <f t="shared" si="2238"/>
        <v>0</v>
      </c>
      <c r="EY169" s="105">
        <f t="shared" ref="EY169" si="2239">SUM(EY170:EY180)</f>
        <v>0</v>
      </c>
      <c r="EZ169" s="105">
        <f t="shared" ref="EZ169" si="2240">SUM(EZ170:EZ180)</f>
        <v>0</v>
      </c>
      <c r="FA169" s="105">
        <f t="shared" ref="FA169" si="2241">SUM(FA170:FA180)</f>
        <v>0</v>
      </c>
      <c r="FB169" s="105">
        <f t="shared" ref="FB169" si="2242">SUM(FB170:FB180)</f>
        <v>0</v>
      </c>
      <c r="FC169" s="105">
        <f t="shared" ref="FC169" si="2243">SUM(FC170:FC180)</f>
        <v>0</v>
      </c>
      <c r="FD169" s="105">
        <f t="shared" ref="FD169" si="2244">SUM(FD170:FD180)</f>
        <v>0</v>
      </c>
      <c r="FE169" s="105">
        <f t="shared" ref="FE169" si="2245">SUM(FE170:FE180)</f>
        <v>0</v>
      </c>
      <c r="FF169" s="105">
        <f t="shared" ref="FF169" si="2246">SUM(FF170:FF180)</f>
        <v>0</v>
      </c>
      <c r="FG169" s="105">
        <f t="shared" ref="FG169" si="2247">SUM(FG170:FG180)</f>
        <v>0</v>
      </c>
      <c r="FH169" s="105">
        <f t="shared" ref="FH169" si="2248">SUM(FH170:FH180)</f>
        <v>0</v>
      </c>
      <c r="FI169" s="105">
        <f t="shared" ref="FI169" si="2249">SUM(FI170:FI180)</f>
        <v>0</v>
      </c>
      <c r="FJ169" s="105">
        <f t="shared" ref="FJ169" si="2250">SUM(FJ170:FJ180)</f>
        <v>0</v>
      </c>
      <c r="FK169" s="105">
        <f t="shared" ref="FK169" si="2251">SUM(FK170:FK180)</f>
        <v>0</v>
      </c>
      <c r="FL169" s="105">
        <f t="shared" ref="FL169" si="2252">SUM(FL170:FL180)</f>
        <v>0</v>
      </c>
      <c r="FM169" s="105">
        <f t="shared" ref="FM169" si="2253">SUM(FM170:FM180)</f>
        <v>0</v>
      </c>
      <c r="FN169" s="105">
        <f t="shared" ref="FN169" si="2254">SUM(FN170:FN180)</f>
        <v>0</v>
      </c>
      <c r="FO169" s="105">
        <f t="shared" ref="FO169" si="2255">SUM(FO170:FO180)</f>
        <v>0</v>
      </c>
      <c r="FP169" s="105">
        <f t="shared" ref="FP169" si="2256">SUM(FP170:FP180)</f>
        <v>0</v>
      </c>
      <c r="FQ169" s="105">
        <f t="shared" ref="FQ169" si="2257">SUM(FQ170:FQ180)</f>
        <v>0</v>
      </c>
      <c r="FR169" s="105">
        <f t="shared" ref="FR169" si="2258">SUM(FR170:FR180)</f>
        <v>0</v>
      </c>
      <c r="FS169" s="105">
        <f t="shared" ref="FS169" si="2259">SUM(FS170:FS180)</f>
        <v>0</v>
      </c>
      <c r="FT169" s="105">
        <f t="shared" ref="FT169" si="2260">SUM(FT170:FT180)</f>
        <v>0</v>
      </c>
      <c r="FU169" s="105">
        <f t="shared" ref="FU169" si="2261">SUM(FU170:FU180)</f>
        <v>0</v>
      </c>
      <c r="FV169" s="105">
        <f t="shared" ref="FV169" si="2262">SUM(FV170:FV180)</f>
        <v>0</v>
      </c>
      <c r="FW169" s="105">
        <f t="shared" ref="FW169" si="2263">SUM(FW170:FW180)</f>
        <v>0</v>
      </c>
      <c r="FX169" s="105">
        <f t="shared" ref="FX169" si="2264">SUM(FX170:FX180)</f>
        <v>0</v>
      </c>
      <c r="FY169" s="105">
        <f t="shared" ref="FY169" si="2265">SUM(FY170:FY180)</f>
        <v>0</v>
      </c>
      <c r="FZ169" s="105">
        <f t="shared" ref="FZ169" si="2266">SUM(FZ170:FZ180)</f>
        <v>0</v>
      </c>
      <c r="GA169" s="105">
        <f t="shared" ref="GA169" si="2267">SUM(GA170:GA180)</f>
        <v>0</v>
      </c>
      <c r="GB169" s="105">
        <f t="shared" ref="GB169" si="2268">SUM(GB170:GB180)</f>
        <v>0</v>
      </c>
      <c r="GC169" s="105">
        <f t="shared" ref="GC169" si="2269">SUM(GC170:GC180)</f>
        <v>0</v>
      </c>
      <c r="GD169" s="105">
        <f t="shared" ref="GD169" si="2270">SUM(GD170:GD180)</f>
        <v>0</v>
      </c>
      <c r="GE169" s="105">
        <f t="shared" ref="GE169" si="2271">SUM(GE170:GE180)</f>
        <v>0</v>
      </c>
      <c r="GF169" s="105">
        <f t="shared" ref="GF169" si="2272">SUM(GF170:GF180)</f>
        <v>0</v>
      </c>
      <c r="GG169" s="105">
        <f t="shared" ref="GG169:GH169" si="2273">SUM(GG170:GG180)</f>
        <v>0</v>
      </c>
      <c r="GH169" s="105">
        <f t="shared" si="2273"/>
        <v>0</v>
      </c>
      <c r="GI169" s="105">
        <f t="shared" ref="GI169" si="2274">SUM(GI170:GI180)</f>
        <v>0</v>
      </c>
      <c r="GJ169" s="105">
        <f t="shared" ref="GJ169" si="2275">SUM(GJ170:GJ180)</f>
        <v>0</v>
      </c>
      <c r="GK169" s="105">
        <f t="shared" ref="GK169" si="2276">SUM(GK170:GK180)</f>
        <v>0</v>
      </c>
      <c r="GL169" s="105">
        <f t="shared" ref="GL169" si="2277">SUM(GL170:GL180)</f>
        <v>0</v>
      </c>
      <c r="GM169" s="105">
        <f t="shared" ref="GM169" si="2278">SUM(GM170:GM180)</f>
        <v>0</v>
      </c>
      <c r="GN169" s="105">
        <f t="shared" ref="GN169" si="2279">SUM(GN170:GN180)</f>
        <v>0</v>
      </c>
      <c r="GO169" s="105">
        <f t="shared" ref="GO169" si="2280">SUM(GO170:GO180)</f>
        <v>0</v>
      </c>
      <c r="GP169" s="105">
        <f t="shared" ref="GP169" si="2281">SUM(GP170:GP180)</f>
        <v>0</v>
      </c>
      <c r="GQ169" s="105">
        <f t="shared" ref="GQ169" si="2282">SUM(GQ170:GQ180)</f>
        <v>0</v>
      </c>
      <c r="GR169" s="105">
        <f t="shared" ref="GR169" si="2283">SUM(GR170:GR180)</f>
        <v>0</v>
      </c>
      <c r="GS169" s="105">
        <f t="shared" ref="GS169" si="2284">SUM(GS170:GS180)</f>
        <v>0</v>
      </c>
      <c r="GT169" s="105">
        <f t="shared" ref="GT169" si="2285">SUM(GT170:GT180)</f>
        <v>0</v>
      </c>
      <c r="GU169" s="105">
        <f t="shared" ref="GU169" si="2286">SUM(GU170:GU180)</f>
        <v>0</v>
      </c>
      <c r="GV169" s="105">
        <f t="shared" ref="GV169" si="2287">SUM(GV170:GV180)</f>
        <v>0</v>
      </c>
      <c r="GW169" s="105">
        <f t="shared" ref="GW169" si="2288">SUM(GW170:GW180)</f>
        <v>0</v>
      </c>
      <c r="GX169" s="105">
        <f t="shared" ref="GX169" si="2289">SUM(GX170:GX180)</f>
        <v>0</v>
      </c>
      <c r="GY169" s="105">
        <f t="shared" ref="GY169" si="2290">SUM(GY170:GY180)</f>
        <v>0</v>
      </c>
      <c r="GZ169" s="105">
        <f t="shared" ref="GZ169" si="2291">SUM(GZ170:GZ180)</f>
        <v>0</v>
      </c>
      <c r="HA169" s="105">
        <f t="shared" ref="HA169" si="2292">SUM(HA170:HA180)</f>
        <v>0</v>
      </c>
      <c r="HB169" s="105">
        <f t="shared" ref="HB169" si="2293">SUM(HB170:HB180)</f>
        <v>0</v>
      </c>
      <c r="HC169" s="105">
        <f t="shared" ref="HC169" si="2294">SUM(HC170:HC180)</f>
        <v>0</v>
      </c>
      <c r="HD169" s="105">
        <f t="shared" ref="HD169" si="2295">SUM(HD170:HD180)</f>
        <v>0</v>
      </c>
      <c r="HE169" s="105">
        <f t="shared" ref="HE169" si="2296">SUM(HE170:HE180)</f>
        <v>0</v>
      </c>
      <c r="HF169" s="105">
        <f t="shared" ref="HF169" si="2297">SUM(HF170:HF180)</f>
        <v>0</v>
      </c>
      <c r="HG169" s="105">
        <f t="shared" ref="HG169" si="2298">SUM(HG170:HG180)</f>
        <v>0</v>
      </c>
      <c r="HH169" s="105">
        <f t="shared" ref="HH169" si="2299">SUM(HH170:HH180)</f>
        <v>0</v>
      </c>
      <c r="HI169" s="105">
        <f t="shared" ref="HI169" si="2300">SUM(HI170:HI180)</f>
        <v>0</v>
      </c>
      <c r="HJ169" s="105">
        <f t="shared" ref="HJ169" si="2301">SUM(HJ170:HJ180)</f>
        <v>0</v>
      </c>
      <c r="HK169" s="105">
        <f t="shared" ref="HK169" si="2302">SUM(HK170:HK180)</f>
        <v>0</v>
      </c>
      <c r="HL169" s="105">
        <f t="shared" ref="HL169" si="2303">SUM(HL170:HL180)</f>
        <v>0</v>
      </c>
      <c r="HM169" s="105">
        <f t="shared" ref="HM169" si="2304">SUM(HM170:HM180)</f>
        <v>0</v>
      </c>
      <c r="HN169" s="105">
        <f t="shared" ref="HN169" si="2305">SUM(HN170:HN180)</f>
        <v>0</v>
      </c>
      <c r="HO169" s="105">
        <f t="shared" ref="HO169" si="2306">SUM(HO170:HO180)</f>
        <v>0</v>
      </c>
      <c r="HP169" s="105">
        <f t="shared" ref="HP169" si="2307">SUM(HP170:HP180)</f>
        <v>0</v>
      </c>
      <c r="HQ169" s="105">
        <f t="shared" ref="HQ169" si="2308">SUM(HQ170:HQ180)</f>
        <v>0</v>
      </c>
      <c r="HR169" s="244">
        <f t="shared" ref="HR169" si="2309">SUM(HR170:HR180)</f>
        <v>0</v>
      </c>
      <c r="HS169" s="250">
        <v>0</v>
      </c>
      <c r="HT169" s="207"/>
      <c r="HU169" s="207"/>
      <c r="HV169" s="207"/>
      <c r="HW169" s="207"/>
      <c r="HX169" s="207"/>
      <c r="HY169" s="207"/>
      <c r="HZ169" s="207"/>
      <c r="IA169" s="207"/>
      <c r="IB169" s="207"/>
      <c r="IC169" s="207"/>
      <c r="ID169" s="207"/>
      <c r="IE169" s="207"/>
      <c r="IF169" s="207"/>
      <c r="IG169" s="207"/>
      <c r="IH169" s="207"/>
      <c r="II169" s="207"/>
      <c r="IJ169" s="207"/>
      <c r="IK169" s="207"/>
      <c r="IL169" s="207"/>
      <c r="IM169" s="207"/>
      <c r="IN169" s="207"/>
      <c r="IO169" s="207"/>
      <c r="IP169" s="207"/>
      <c r="IQ169" s="207"/>
      <c r="IR169" s="207"/>
      <c r="IS169" s="207"/>
      <c r="IT169" s="207"/>
      <c r="IU169" s="207"/>
      <c r="IV169" s="207"/>
      <c r="IW169" s="207"/>
      <c r="IX169" s="207"/>
      <c r="IY169" s="207"/>
      <c r="IZ169" s="207"/>
      <c r="JA169" s="207"/>
      <c r="JB169" s="207"/>
      <c r="JC169" s="207"/>
      <c r="JD169" s="207"/>
      <c r="JE169" s="207"/>
      <c r="JF169" s="207"/>
      <c r="JG169" s="207"/>
      <c r="JH169" s="207"/>
      <c r="JI169" s="207"/>
      <c r="JJ169" s="207"/>
      <c r="JK169" s="207"/>
      <c r="JL169" s="207"/>
      <c r="JM169" s="207"/>
      <c r="JN169" s="207"/>
      <c r="JO169" s="207"/>
      <c r="JP169" s="207"/>
      <c r="JQ169" s="207"/>
      <c r="JR169" s="207"/>
      <c r="JS169" s="207"/>
      <c r="JT169" s="207"/>
      <c r="JU169" s="207"/>
      <c r="JV169" s="207"/>
      <c r="JW169" s="207"/>
      <c r="JX169" s="207"/>
      <c r="JY169" s="207"/>
      <c r="JZ169" s="207"/>
      <c r="KA169" s="207"/>
      <c r="KB169" s="207"/>
      <c r="KC169" s="207"/>
      <c r="KD169" s="207"/>
      <c r="KE169" s="207"/>
      <c r="KF169" s="207"/>
      <c r="KG169" s="207"/>
      <c r="KH169" s="207"/>
      <c r="KI169" s="207"/>
      <c r="KJ169" s="207"/>
      <c r="KK169" s="207"/>
      <c r="KL169" s="207"/>
      <c r="KM169" s="207"/>
      <c r="KN169" s="207"/>
      <c r="KO169" s="207"/>
      <c r="KP169" s="207"/>
      <c r="KQ169" s="207"/>
      <c r="KR169" s="207"/>
      <c r="KS169" s="207"/>
      <c r="KT169" s="207"/>
      <c r="KU169" s="207"/>
      <c r="KV169" s="207"/>
      <c r="KW169" s="207"/>
      <c r="KX169" s="207"/>
      <c r="KY169" s="207"/>
      <c r="KZ169" s="207"/>
      <c r="LA169" s="207"/>
      <c r="LB169" s="207"/>
      <c r="LC169" s="207"/>
      <c r="LD169" s="207"/>
      <c r="LE169" s="207"/>
      <c r="LF169" s="207"/>
      <c r="LG169" s="207"/>
      <c r="LH169" s="207"/>
      <c r="LI169" s="207"/>
      <c r="LJ169" s="207"/>
      <c r="LK169" s="207"/>
      <c r="LL169" s="207"/>
      <c r="LM169" s="207"/>
      <c r="LN169" s="207"/>
      <c r="LO169" s="207"/>
      <c r="LP169" s="207"/>
      <c r="LQ169" s="207"/>
      <c r="LR169" s="207"/>
      <c r="LS169" s="207"/>
      <c r="LT169" s="207"/>
      <c r="LU169" s="207"/>
      <c r="LV169" s="207"/>
      <c r="LW169" s="207"/>
      <c r="LX169" s="207"/>
      <c r="LY169" s="207"/>
      <c r="LZ169" s="207"/>
      <c r="MA169" s="207"/>
      <c r="MB169" s="207"/>
      <c r="MC169" s="207"/>
      <c r="MD169" s="207"/>
      <c r="ME169" s="207"/>
      <c r="MF169" s="207"/>
      <c r="MG169" s="207"/>
      <c r="MH169" s="207"/>
      <c r="MI169" s="207"/>
      <c r="MJ169" s="207"/>
      <c r="MK169" s="207"/>
      <c r="ML169" s="207"/>
      <c r="MM169" s="207"/>
      <c r="MN169" s="207"/>
      <c r="MO169" s="207"/>
      <c r="MP169" s="207"/>
      <c r="MQ169" s="207"/>
      <c r="MR169" s="207"/>
      <c r="MS169" s="207"/>
      <c r="MT169" s="207"/>
      <c r="MU169" s="207"/>
      <c r="MV169" s="207"/>
      <c r="MW169" s="207"/>
      <c r="MX169" s="207"/>
      <c r="MY169" s="207"/>
      <c r="MZ169" s="207"/>
      <c r="NA169" s="207"/>
      <c r="NB169" s="207"/>
      <c r="NC169" s="207"/>
      <c r="ND169" s="207"/>
      <c r="NE169" s="207"/>
      <c r="NF169" s="207"/>
      <c r="NG169" s="207"/>
      <c r="NH169" s="207"/>
      <c r="NI169" s="207"/>
      <c r="NJ169" s="207"/>
      <c r="NK169" s="207"/>
      <c r="NL169" s="207"/>
      <c r="NM169" s="207"/>
      <c r="NN169" s="207"/>
      <c r="NO169" s="207"/>
      <c r="NP169" s="207"/>
      <c r="NQ169" s="207"/>
      <c r="NR169" s="207"/>
      <c r="NS169" s="207"/>
      <c r="NT169" s="207"/>
      <c r="NU169" s="207"/>
      <c r="NV169" s="207"/>
      <c r="NW169" s="207"/>
      <c r="NX169" s="207"/>
      <c r="NY169" s="207"/>
      <c r="NZ169" s="207"/>
      <c r="OA169" s="207"/>
      <c r="OB169" s="207"/>
      <c r="OC169" s="207"/>
      <c r="OD169" s="207"/>
      <c r="OE169" s="207"/>
      <c r="OF169" s="207"/>
      <c r="OG169" s="207"/>
      <c r="OH169" s="207"/>
      <c r="OI169" s="207"/>
      <c r="OJ169" s="207"/>
      <c r="OK169" s="207"/>
      <c r="OL169" s="207"/>
      <c r="OM169" s="207"/>
      <c r="ON169" s="207"/>
      <c r="OO169" s="207"/>
      <c r="OP169" s="207"/>
      <c r="OQ169" s="207"/>
      <c r="OR169" s="207"/>
      <c r="OS169" s="207"/>
      <c r="OT169" s="207"/>
      <c r="OU169" s="207"/>
      <c r="OV169" s="207"/>
      <c r="OW169" s="207"/>
      <c r="OX169" s="207"/>
      <c r="OY169" s="207"/>
      <c r="OZ169" s="207"/>
      <c r="PA169" s="207"/>
      <c r="PB169" s="207"/>
      <c r="PC169" s="207"/>
      <c r="PD169" s="207"/>
      <c r="PE169" s="207"/>
      <c r="PF169" s="207"/>
      <c r="PG169" s="207"/>
      <c r="PH169" s="207"/>
      <c r="PI169" s="207"/>
      <c r="PJ169" s="207"/>
      <c r="PK169" s="207"/>
      <c r="PL169" s="207"/>
      <c r="PM169" s="207"/>
      <c r="PN169" s="207"/>
      <c r="PO169" s="207"/>
      <c r="PP169" s="207"/>
      <c r="PQ169" s="207"/>
      <c r="PR169" s="207"/>
      <c r="PS169" s="207"/>
      <c r="PT169" s="207"/>
      <c r="PU169" s="207"/>
      <c r="PV169" s="207"/>
      <c r="PW169" s="207"/>
      <c r="PX169" s="207"/>
      <c r="PY169" s="207"/>
      <c r="PZ169" s="207"/>
      <c r="QA169" s="207"/>
      <c r="QB169" s="207"/>
      <c r="QC169" s="207"/>
      <c r="QD169" s="207"/>
      <c r="QE169" s="207"/>
      <c r="QF169" s="207"/>
      <c r="QG169" s="207"/>
      <c r="QH169" s="207"/>
      <c r="QI169" s="207"/>
      <c r="QJ169" s="207"/>
      <c r="QK169" s="207"/>
      <c r="QL169" s="207"/>
      <c r="QM169" s="207"/>
      <c r="QN169" s="207"/>
      <c r="QO169" s="207"/>
      <c r="QP169" s="207"/>
      <c r="QQ169" s="207"/>
      <c r="QR169" s="207"/>
      <c r="QS169" s="207"/>
      <c r="QT169" s="207"/>
      <c r="QU169" s="207"/>
      <c r="QV169" s="207"/>
      <c r="QW169" s="207"/>
      <c r="QX169" s="207"/>
      <c r="QY169" s="207"/>
      <c r="QZ169" s="207"/>
      <c r="RA169" s="207"/>
      <c r="RB169" s="207"/>
      <c r="RC169" s="207"/>
      <c r="RD169" s="207"/>
      <c r="RE169" s="207"/>
      <c r="RF169" s="207"/>
      <c r="RG169" s="207"/>
      <c r="RH169" s="207"/>
      <c r="RI169" s="207"/>
      <c r="RJ169" s="207"/>
      <c r="RK169" s="207"/>
      <c r="RL169" s="207"/>
      <c r="RM169" s="207"/>
      <c r="RN169" s="207"/>
      <c r="RO169" s="207"/>
      <c r="RP169" s="207"/>
      <c r="RQ169" s="207"/>
      <c r="RR169" s="207"/>
      <c r="RS169" s="207"/>
      <c r="RT169" s="207"/>
      <c r="RU169" s="207"/>
      <c r="RV169" s="207"/>
      <c r="RW169" s="207"/>
      <c r="RX169" s="207"/>
      <c r="RY169" s="207"/>
      <c r="RZ169" s="207"/>
      <c r="SA169" s="207"/>
      <c r="SB169" s="207"/>
      <c r="SC169" s="207"/>
      <c r="SD169" s="207"/>
      <c r="SE169" s="207"/>
      <c r="SF169" s="207"/>
      <c r="SG169" s="207"/>
      <c r="SH169" s="207"/>
      <c r="SI169" s="207"/>
      <c r="SJ169" s="207"/>
      <c r="SK169" s="207"/>
      <c r="SL169" s="207"/>
      <c r="SM169" s="207"/>
      <c r="SN169" s="207"/>
      <c r="SO169" s="207"/>
      <c r="SP169" s="207"/>
      <c r="SQ169" s="207"/>
      <c r="SR169" s="207"/>
      <c r="SS169" s="207"/>
      <c r="ST169" s="207"/>
      <c r="SU169" s="207"/>
      <c r="SV169" s="207"/>
      <c r="SW169" s="207"/>
      <c r="SX169" s="207"/>
      <c r="SY169" s="207"/>
      <c r="SZ169" s="207"/>
      <c r="TA169" s="207"/>
      <c r="TB169" s="207"/>
      <c r="TC169" s="207"/>
      <c r="TD169" s="207"/>
      <c r="TE169" s="207"/>
      <c r="TF169" s="207"/>
      <c r="TG169" s="207"/>
      <c r="TH169" s="207"/>
      <c r="TI169" s="207"/>
      <c r="TJ169" s="207"/>
      <c r="TK169" s="207"/>
      <c r="TL169" s="207"/>
      <c r="TM169" s="207"/>
      <c r="TN169" s="207"/>
      <c r="TO169" s="207"/>
      <c r="TP169" s="207"/>
      <c r="TQ169" s="207"/>
      <c r="TR169" s="207"/>
      <c r="TS169" s="207"/>
      <c r="TT169" s="207"/>
      <c r="TU169" s="207"/>
      <c r="TV169" s="207"/>
      <c r="TW169" s="207"/>
      <c r="TX169" s="207"/>
      <c r="TY169" s="207"/>
      <c r="TZ169" s="207"/>
      <c r="UA169" s="207"/>
      <c r="UB169" s="207"/>
      <c r="UC169" s="207"/>
      <c r="UD169" s="207"/>
      <c r="UE169" s="207"/>
      <c r="UF169" s="207"/>
      <c r="UG169" s="207"/>
      <c r="UH169" s="207"/>
      <c r="UI169" s="207"/>
      <c r="UJ169" s="207"/>
      <c r="UK169" s="207"/>
      <c r="UL169" s="207"/>
      <c r="UM169" s="207"/>
      <c r="UN169" s="207"/>
      <c r="UO169" s="207"/>
      <c r="UP169" s="207"/>
      <c r="UQ169" s="207"/>
      <c r="UR169" s="207"/>
      <c r="US169" s="207"/>
      <c r="UT169" s="207"/>
      <c r="UU169" s="207"/>
      <c r="UV169" s="207"/>
      <c r="UW169" s="207"/>
      <c r="UX169" s="207"/>
      <c r="UY169" s="207"/>
      <c r="UZ169" s="207"/>
      <c r="VA169" s="207"/>
      <c r="VB169" s="207"/>
      <c r="VC169" s="207"/>
      <c r="VD169" s="207"/>
      <c r="VE169" s="207"/>
      <c r="VF169" s="207"/>
      <c r="VG169" s="207"/>
      <c r="VH169" s="207"/>
      <c r="VI169" s="207"/>
      <c r="VJ169" s="207"/>
      <c r="VK169" s="207"/>
      <c r="VL169" s="207"/>
      <c r="VM169" s="207"/>
      <c r="VN169" s="207"/>
      <c r="VO169" s="207"/>
      <c r="VP169" s="207"/>
      <c r="VQ169" s="207"/>
      <c r="VR169" s="207"/>
      <c r="VS169" s="207"/>
      <c r="VT169" s="207"/>
      <c r="VU169" s="207"/>
      <c r="VV169" s="207"/>
      <c r="VW169" s="207"/>
      <c r="VX169" s="207"/>
      <c r="VY169" s="207"/>
      <c r="VZ169" s="207"/>
      <c r="WA169" s="207"/>
      <c r="WB169" s="207"/>
      <c r="WC169" s="207"/>
      <c r="WD169" s="207"/>
      <c r="WE169" s="207"/>
      <c r="WF169" s="207"/>
      <c r="WG169" s="207"/>
      <c r="WH169" s="207"/>
      <c r="WI169" s="207"/>
      <c r="WJ169" s="207"/>
      <c r="WK169" s="207"/>
      <c r="WL169" s="207"/>
      <c r="WM169" s="207"/>
      <c r="WN169" s="207"/>
      <c r="WO169" s="207"/>
      <c r="WP169" s="207"/>
      <c r="WQ169" s="207"/>
      <c r="WR169" s="207"/>
      <c r="WS169" s="207"/>
      <c r="WT169" s="207"/>
      <c r="WU169" s="207"/>
      <c r="WV169" s="207"/>
      <c r="WW169" s="207"/>
      <c r="WX169" s="207"/>
      <c r="WY169" s="207"/>
      <c r="WZ169" s="207"/>
      <c r="XA169" s="207"/>
      <c r="XB169" s="207"/>
      <c r="XC169" s="207"/>
      <c r="XD169" s="207"/>
      <c r="XE169" s="207"/>
      <c r="XF169" s="207"/>
      <c r="XG169" s="207"/>
      <c r="XH169" s="207"/>
      <c r="XI169" s="207"/>
      <c r="XJ169" s="207"/>
      <c r="XK169" s="207"/>
      <c r="XL169" s="207"/>
      <c r="XM169" s="207"/>
      <c r="XN169" s="207"/>
      <c r="XO169" s="207"/>
      <c r="XP169" s="207"/>
      <c r="XQ169" s="207"/>
      <c r="XR169" s="207"/>
      <c r="XS169" s="207"/>
      <c r="XT169" s="207"/>
      <c r="XU169" s="207"/>
      <c r="XV169" s="207"/>
      <c r="XW169" s="207"/>
      <c r="XX169" s="207"/>
      <c r="XY169" s="207"/>
      <c r="XZ169" s="207"/>
      <c r="YA169" s="207"/>
      <c r="YB169" s="207"/>
      <c r="YC169" s="207"/>
      <c r="YD169" s="207"/>
      <c r="YE169" s="207"/>
      <c r="YF169" s="207"/>
      <c r="YG169" s="207"/>
      <c r="YH169" s="207"/>
      <c r="YI169" s="207"/>
      <c r="YJ169" s="207"/>
      <c r="YK169" s="207"/>
      <c r="YL169" s="207"/>
      <c r="YM169" s="207"/>
      <c r="YN169" s="207"/>
      <c r="YO169" s="207"/>
      <c r="YP169" s="207"/>
      <c r="YQ169" s="207"/>
      <c r="YR169" s="207"/>
      <c r="YS169" s="207"/>
      <c r="YT169" s="207"/>
      <c r="YU169" s="207"/>
      <c r="YV169" s="207"/>
      <c r="YW169" s="207"/>
      <c r="YX169" s="207"/>
      <c r="YY169" s="207"/>
      <c r="YZ169" s="207"/>
      <c r="ZA169" s="207"/>
      <c r="ZB169" s="207"/>
      <c r="ZC169" s="207"/>
      <c r="ZD169" s="207"/>
      <c r="ZE169" s="207"/>
      <c r="ZF169" s="207"/>
      <c r="ZG169" s="207"/>
      <c r="ZH169" s="207"/>
      <c r="ZI169" s="207"/>
      <c r="ZJ169" s="207"/>
      <c r="ZK169" s="207"/>
      <c r="ZL169" s="207"/>
      <c r="ZM169" s="207"/>
      <c r="ZN169" s="207"/>
      <c r="ZO169" s="207"/>
      <c r="ZP169" s="207"/>
      <c r="ZQ169" s="207"/>
      <c r="ZR169" s="207"/>
      <c r="ZS169" s="207"/>
      <c r="ZT169" s="207"/>
      <c r="ZU169" s="207"/>
      <c r="ZV169" s="207"/>
      <c r="ZW169" s="207"/>
      <c r="ZX169" s="207"/>
      <c r="ZY169" s="207"/>
      <c r="ZZ169" s="207"/>
      <c r="AAA169" s="207"/>
      <c r="AAB169" s="207"/>
      <c r="AAC169" s="201"/>
    </row>
    <row r="170" spans="1:705" ht="25.5" hidden="1" outlineLevel="1" x14ac:dyDescent="0.25">
      <c r="A170" s="82" t="s">
        <v>271</v>
      </c>
      <c r="B170" s="143" t="s">
        <v>443</v>
      </c>
      <c r="C170" s="137">
        <v>2</v>
      </c>
      <c r="D170" s="67" t="s">
        <v>524</v>
      </c>
      <c r="E170" s="130">
        <v>1668.07182213285</v>
      </c>
      <c r="F170" s="67">
        <v>1</v>
      </c>
      <c r="G170" s="67">
        <v>25</v>
      </c>
      <c r="H170" s="124"/>
      <c r="I170" s="84" t="s">
        <v>446</v>
      </c>
      <c r="J170" s="67" t="s">
        <v>329</v>
      </c>
      <c r="K170" s="67" t="s">
        <v>320</v>
      </c>
      <c r="L170" s="67" t="s">
        <v>447</v>
      </c>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174">
        <f t="shared" ref="EX170:EX180" si="2310">SUM(M173:EW173)</f>
        <v>0</v>
      </c>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181">
        <f t="shared" ref="GH170:GH180" si="2311">SUM(EY170:GG170)</f>
        <v>0</v>
      </c>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242">
        <f t="shared" ref="HR170:HR180" si="2312">SUM(GI170:HQ170)</f>
        <v>0</v>
      </c>
      <c r="HS170" s="247">
        <v>0</v>
      </c>
    </row>
    <row r="171" spans="1:705" ht="15" hidden="1" outlineLevel="1" x14ac:dyDescent="0.25">
      <c r="A171" s="82" t="s">
        <v>271</v>
      </c>
      <c r="B171" s="143" t="s">
        <v>443</v>
      </c>
      <c r="C171" s="137">
        <f>21.43*(37.7/3)</f>
        <v>269.30366666666669</v>
      </c>
      <c r="D171" s="90" t="s">
        <v>324</v>
      </c>
      <c r="E171" s="130">
        <v>829.19175992708801</v>
      </c>
      <c r="F171" s="67">
        <v>1</v>
      </c>
      <c r="G171" s="67">
        <v>25</v>
      </c>
      <c r="H171" s="124"/>
      <c r="I171" s="84" t="s">
        <v>448</v>
      </c>
      <c r="J171" s="67" t="s">
        <v>329</v>
      </c>
      <c r="K171" s="82" t="s">
        <v>330</v>
      </c>
      <c r="L171" s="67" t="s">
        <v>340</v>
      </c>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174">
        <f t="shared" si="2310"/>
        <v>0</v>
      </c>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82"/>
      <c r="GF171" s="82"/>
      <c r="GG171" s="82"/>
      <c r="GH171" s="181">
        <f t="shared" si="2311"/>
        <v>0</v>
      </c>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242">
        <f t="shared" si="2312"/>
        <v>0</v>
      </c>
      <c r="HS171" s="247">
        <v>0</v>
      </c>
    </row>
    <row r="172" spans="1:705" ht="15" hidden="1" outlineLevel="1" x14ac:dyDescent="0.25">
      <c r="A172" s="82" t="s">
        <v>271</v>
      </c>
      <c r="B172" s="143" t="s">
        <v>443</v>
      </c>
      <c r="C172" s="137">
        <v>358.09</v>
      </c>
      <c r="D172" s="90" t="s">
        <v>324</v>
      </c>
      <c r="E172" s="130">
        <v>1224.7936724244901</v>
      </c>
      <c r="F172" s="67">
        <v>1</v>
      </c>
      <c r="G172" s="67">
        <v>31</v>
      </c>
      <c r="H172" s="121"/>
      <c r="I172" s="84" t="s">
        <v>449</v>
      </c>
      <c r="J172" s="67" t="s">
        <v>329</v>
      </c>
      <c r="K172" s="82" t="s">
        <v>330</v>
      </c>
      <c r="L172" s="67" t="s">
        <v>331</v>
      </c>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174">
        <f t="shared" si="2310"/>
        <v>0</v>
      </c>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181">
        <f t="shared" si="2311"/>
        <v>0</v>
      </c>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242">
        <f t="shared" si="2312"/>
        <v>0</v>
      </c>
      <c r="HS172" s="247">
        <v>0</v>
      </c>
    </row>
    <row r="173" spans="1:705" ht="15" hidden="1" outlineLevel="1" x14ac:dyDescent="0.25">
      <c r="A173" s="82" t="s">
        <v>271</v>
      </c>
      <c r="B173" s="143" t="s">
        <v>443</v>
      </c>
      <c r="C173" s="137">
        <v>112.55</v>
      </c>
      <c r="D173" s="90" t="s">
        <v>324</v>
      </c>
      <c r="E173" s="130">
        <v>542.23839643528697</v>
      </c>
      <c r="F173" s="67">
        <v>1</v>
      </c>
      <c r="G173" s="67">
        <v>31</v>
      </c>
      <c r="H173" s="89"/>
      <c r="I173" s="84" t="s">
        <v>6</v>
      </c>
      <c r="J173" s="67" t="s">
        <v>356</v>
      </c>
      <c r="K173" s="82" t="s">
        <v>330</v>
      </c>
      <c r="L173" s="67" t="s">
        <v>331</v>
      </c>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174">
        <f t="shared" si="2310"/>
        <v>0</v>
      </c>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181">
        <f t="shared" si="2311"/>
        <v>0</v>
      </c>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242">
        <f t="shared" si="2312"/>
        <v>0</v>
      </c>
      <c r="HS173" s="247">
        <v>0</v>
      </c>
    </row>
    <row r="174" spans="1:705" ht="15" hidden="1" outlineLevel="1" x14ac:dyDescent="0.25">
      <c r="A174" s="82" t="s">
        <v>271</v>
      </c>
      <c r="B174" s="143" t="s">
        <v>443</v>
      </c>
      <c r="C174" s="137">
        <f>433.68+108.42-C175</f>
        <v>432.34000000000003</v>
      </c>
      <c r="D174" s="90" t="s">
        <v>324</v>
      </c>
      <c r="E174" s="130">
        <v>586.29465164170006</v>
      </c>
      <c r="F174" s="67">
        <v>1</v>
      </c>
      <c r="G174" s="67">
        <v>31</v>
      </c>
      <c r="H174" s="104"/>
      <c r="I174" s="84" t="s">
        <v>450</v>
      </c>
      <c r="J174" s="67" t="s">
        <v>329</v>
      </c>
      <c r="K174" s="82" t="s">
        <v>330</v>
      </c>
      <c r="L174" s="67" t="s">
        <v>340</v>
      </c>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174">
        <f t="shared" si="2310"/>
        <v>0</v>
      </c>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181">
        <f t="shared" si="2311"/>
        <v>0</v>
      </c>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242">
        <f t="shared" si="2312"/>
        <v>0</v>
      </c>
      <c r="HS174" s="247">
        <v>0</v>
      </c>
    </row>
    <row r="175" spans="1:705" ht="15" hidden="1" outlineLevel="1" x14ac:dyDescent="0.25">
      <c r="A175" s="82" t="s">
        <v>271</v>
      </c>
      <c r="B175" s="143" t="s">
        <v>443</v>
      </c>
      <c r="C175" s="137">
        <v>109.76</v>
      </c>
      <c r="D175" s="90" t="s">
        <v>324</v>
      </c>
      <c r="E175" s="130">
        <v>148.84512412497801</v>
      </c>
      <c r="F175" s="67">
        <v>1</v>
      </c>
      <c r="G175" s="67">
        <v>31</v>
      </c>
      <c r="H175" s="104"/>
      <c r="I175" s="84" t="s">
        <v>451</v>
      </c>
      <c r="J175" s="67" t="s">
        <v>360</v>
      </c>
      <c r="K175" s="82" t="s">
        <v>330</v>
      </c>
      <c r="L175" s="67" t="s">
        <v>340</v>
      </c>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174">
        <f t="shared" si="2310"/>
        <v>0</v>
      </c>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181">
        <f t="shared" si="2311"/>
        <v>0</v>
      </c>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242">
        <f t="shared" si="2312"/>
        <v>0</v>
      </c>
      <c r="HS175" s="247">
        <v>0</v>
      </c>
    </row>
    <row r="176" spans="1:705" ht="15" hidden="1" outlineLevel="1" x14ac:dyDescent="0.25">
      <c r="A176" s="129" t="s">
        <v>271</v>
      </c>
      <c r="B176" s="144" t="s">
        <v>443</v>
      </c>
      <c r="C176" s="137">
        <v>28</v>
      </c>
      <c r="D176" s="90" t="s">
        <v>324</v>
      </c>
      <c r="E176" s="130">
        <v>37.9706949298414</v>
      </c>
      <c r="F176" s="67">
        <v>1</v>
      </c>
      <c r="G176" s="67">
        <v>31</v>
      </c>
      <c r="H176" s="121"/>
      <c r="I176" s="127" t="s">
        <v>10</v>
      </c>
      <c r="J176" s="67" t="s">
        <v>329</v>
      </c>
      <c r="K176" s="82" t="s">
        <v>322</v>
      </c>
      <c r="L176" s="67" t="s">
        <v>340</v>
      </c>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174">
        <f>SUM(M180:EW180)</f>
        <v>0</v>
      </c>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181">
        <f t="shared" si="2311"/>
        <v>0</v>
      </c>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242">
        <f t="shared" si="2312"/>
        <v>0</v>
      </c>
      <c r="HS176" s="247">
        <v>0</v>
      </c>
    </row>
    <row r="177" spans="1:705" ht="15" hidden="1" outlineLevel="1" x14ac:dyDescent="0.25">
      <c r="A177" s="82" t="s">
        <v>271</v>
      </c>
      <c r="B177" s="143" t="s">
        <v>443</v>
      </c>
      <c r="C177" s="137">
        <v>542.66</v>
      </c>
      <c r="D177" s="90" t="s">
        <v>324</v>
      </c>
      <c r="E177" s="130">
        <v>731.53250204927701</v>
      </c>
      <c r="F177" s="67">
        <v>1</v>
      </c>
      <c r="G177" s="67">
        <v>31</v>
      </c>
      <c r="H177" s="121"/>
      <c r="I177" s="84" t="s">
        <v>452</v>
      </c>
      <c r="J177" s="67" t="s">
        <v>329</v>
      </c>
      <c r="K177" s="82" t="s">
        <v>322</v>
      </c>
      <c r="L177" s="67" t="s">
        <v>351</v>
      </c>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174">
        <f>SUM(M181:EW181)</f>
        <v>0</v>
      </c>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181">
        <f t="shared" si="2311"/>
        <v>0</v>
      </c>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242">
        <f t="shared" si="2312"/>
        <v>0</v>
      </c>
      <c r="HS177" s="247">
        <v>0</v>
      </c>
    </row>
    <row r="178" spans="1:705" ht="15" hidden="1" outlineLevel="1" x14ac:dyDescent="0.25">
      <c r="A178" s="82" t="s">
        <v>271</v>
      </c>
      <c r="B178" s="82" t="s">
        <v>443</v>
      </c>
      <c r="C178" s="137">
        <v>422.23</v>
      </c>
      <c r="D178" s="90" t="s">
        <v>324</v>
      </c>
      <c r="E178" s="130">
        <v>569.18690955711895</v>
      </c>
      <c r="F178" s="67" t="s">
        <v>15</v>
      </c>
      <c r="G178" s="67">
        <v>31</v>
      </c>
      <c r="H178" s="124"/>
      <c r="I178" s="84" t="s">
        <v>453</v>
      </c>
      <c r="J178" s="67" t="s">
        <v>329</v>
      </c>
      <c r="K178" s="82" t="s">
        <v>322</v>
      </c>
      <c r="L178" s="67" t="s">
        <v>351</v>
      </c>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174">
        <f>SUM(M182:EW182)</f>
        <v>0</v>
      </c>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181">
        <f t="shared" si="2311"/>
        <v>0</v>
      </c>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242">
        <f t="shared" si="2312"/>
        <v>0</v>
      </c>
      <c r="HS178" s="247">
        <v>0</v>
      </c>
    </row>
    <row r="179" spans="1:705" ht="15" hidden="1" outlineLevel="1" x14ac:dyDescent="0.25">
      <c r="A179" s="82" t="s">
        <v>271</v>
      </c>
      <c r="B179" s="82" t="s">
        <v>443</v>
      </c>
      <c r="C179" s="137">
        <f>422.23+C177</f>
        <v>964.89</v>
      </c>
      <c r="D179" s="90" t="s">
        <v>324</v>
      </c>
      <c r="E179" s="130">
        <v>217.81978770195099</v>
      </c>
      <c r="F179" s="67" t="s">
        <v>15</v>
      </c>
      <c r="G179" s="67">
        <v>31</v>
      </c>
      <c r="H179" s="124"/>
      <c r="I179" s="84" t="s">
        <v>588</v>
      </c>
      <c r="J179" s="67" t="s">
        <v>329</v>
      </c>
      <c r="K179" s="82" t="s">
        <v>322</v>
      </c>
      <c r="L179" s="67" t="s">
        <v>351</v>
      </c>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174">
        <f>SUM(M183:EW183)</f>
        <v>0</v>
      </c>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181">
        <f t="shared" ref="GH179" si="2313">SUM(EY179:GG179)</f>
        <v>0</v>
      </c>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242">
        <f t="shared" ref="HR179" si="2314">SUM(GI179:HQ179)</f>
        <v>0</v>
      </c>
      <c r="HS179" s="247">
        <v>0</v>
      </c>
    </row>
    <row r="180" spans="1:705" ht="15" hidden="1" outlineLevel="1" x14ac:dyDescent="0.25">
      <c r="A180" s="82" t="s">
        <v>271</v>
      </c>
      <c r="B180" s="143" t="s">
        <v>443</v>
      </c>
      <c r="C180" s="137">
        <v>183.96</v>
      </c>
      <c r="D180" s="90" t="s">
        <v>324</v>
      </c>
      <c r="E180" s="130">
        <v>50.5965133658583</v>
      </c>
      <c r="F180" s="67">
        <v>1</v>
      </c>
      <c r="G180" s="67">
        <v>31</v>
      </c>
      <c r="H180" s="124"/>
      <c r="I180" s="84" t="s">
        <v>454</v>
      </c>
      <c r="J180" s="67" t="s">
        <v>329</v>
      </c>
      <c r="K180" s="82" t="s">
        <v>322</v>
      </c>
      <c r="L180" s="67" t="s">
        <v>351</v>
      </c>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174">
        <f t="shared" si="2310"/>
        <v>0</v>
      </c>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181">
        <f t="shared" si="2311"/>
        <v>0</v>
      </c>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242">
        <f t="shared" si="2312"/>
        <v>0</v>
      </c>
      <c r="HS180" s="247">
        <v>0</v>
      </c>
    </row>
    <row r="181" spans="1:705" s="78" customFormat="1" ht="15" collapsed="1" x14ac:dyDescent="0.25">
      <c r="A181" s="76" t="s">
        <v>271</v>
      </c>
      <c r="B181" s="76" t="s">
        <v>271</v>
      </c>
      <c r="C181" s="101"/>
      <c r="D181" s="101"/>
      <c r="E181" s="94"/>
      <c r="F181" s="95"/>
      <c r="G181" s="95"/>
      <c r="H181" s="94"/>
      <c r="I181" s="78" t="s">
        <v>455</v>
      </c>
      <c r="J181" s="95"/>
      <c r="K181" s="76"/>
      <c r="L181" s="95"/>
      <c r="M181" s="80">
        <f t="shared" ref="M181:BX181" si="2315">M182+M188+M192+M203+M215</f>
        <v>0</v>
      </c>
      <c r="N181" s="80">
        <f t="shared" si="2315"/>
        <v>0</v>
      </c>
      <c r="O181" s="80">
        <f t="shared" si="2315"/>
        <v>0</v>
      </c>
      <c r="P181" s="80">
        <f t="shared" si="2315"/>
        <v>0</v>
      </c>
      <c r="Q181" s="80">
        <f t="shared" si="2315"/>
        <v>0</v>
      </c>
      <c r="R181" s="80">
        <f t="shared" si="2315"/>
        <v>0</v>
      </c>
      <c r="S181" s="80">
        <f t="shared" si="2315"/>
        <v>0</v>
      </c>
      <c r="T181" s="80">
        <f t="shared" si="2315"/>
        <v>0</v>
      </c>
      <c r="U181" s="80">
        <f t="shared" si="2315"/>
        <v>0</v>
      </c>
      <c r="V181" s="80">
        <f t="shared" si="2315"/>
        <v>0</v>
      </c>
      <c r="W181" s="80">
        <f t="shared" si="2315"/>
        <v>0</v>
      </c>
      <c r="X181" s="80">
        <f t="shared" si="2315"/>
        <v>0</v>
      </c>
      <c r="Y181" s="80">
        <f t="shared" si="2315"/>
        <v>0</v>
      </c>
      <c r="Z181" s="80">
        <f t="shared" si="2315"/>
        <v>0</v>
      </c>
      <c r="AA181" s="80">
        <f t="shared" si="2315"/>
        <v>0</v>
      </c>
      <c r="AB181" s="80">
        <f t="shared" si="2315"/>
        <v>0</v>
      </c>
      <c r="AC181" s="80">
        <f t="shared" si="2315"/>
        <v>0</v>
      </c>
      <c r="AD181" s="80">
        <f t="shared" si="2315"/>
        <v>0</v>
      </c>
      <c r="AE181" s="80">
        <f t="shared" si="2315"/>
        <v>0</v>
      </c>
      <c r="AF181" s="80">
        <f t="shared" si="2315"/>
        <v>0</v>
      </c>
      <c r="AG181" s="80">
        <f t="shared" si="2315"/>
        <v>0</v>
      </c>
      <c r="AH181" s="80">
        <f t="shared" si="2315"/>
        <v>0</v>
      </c>
      <c r="AI181" s="80">
        <f t="shared" si="2315"/>
        <v>0</v>
      </c>
      <c r="AJ181" s="80">
        <f t="shared" si="2315"/>
        <v>0</v>
      </c>
      <c r="AK181" s="80">
        <f t="shared" si="2315"/>
        <v>0</v>
      </c>
      <c r="AL181" s="80">
        <f t="shared" si="2315"/>
        <v>0</v>
      </c>
      <c r="AM181" s="80">
        <f t="shared" si="2315"/>
        <v>0</v>
      </c>
      <c r="AN181" s="80">
        <f t="shared" si="2315"/>
        <v>0</v>
      </c>
      <c r="AO181" s="80">
        <f t="shared" si="2315"/>
        <v>0</v>
      </c>
      <c r="AP181" s="80">
        <f t="shared" si="2315"/>
        <v>0</v>
      </c>
      <c r="AQ181" s="80">
        <f t="shared" si="2315"/>
        <v>0</v>
      </c>
      <c r="AR181" s="80">
        <f t="shared" si="2315"/>
        <v>0</v>
      </c>
      <c r="AS181" s="80">
        <f t="shared" si="2315"/>
        <v>0</v>
      </c>
      <c r="AT181" s="80">
        <f t="shared" si="2315"/>
        <v>0</v>
      </c>
      <c r="AU181" s="80">
        <f t="shared" si="2315"/>
        <v>0</v>
      </c>
      <c r="AV181" s="80">
        <f t="shared" si="2315"/>
        <v>0</v>
      </c>
      <c r="AW181" s="80">
        <f t="shared" si="2315"/>
        <v>0</v>
      </c>
      <c r="AX181" s="80">
        <f t="shared" si="2315"/>
        <v>0</v>
      </c>
      <c r="AY181" s="80">
        <f t="shared" si="2315"/>
        <v>0</v>
      </c>
      <c r="AZ181" s="80">
        <f t="shared" si="2315"/>
        <v>0</v>
      </c>
      <c r="BA181" s="80">
        <f t="shared" si="2315"/>
        <v>0</v>
      </c>
      <c r="BB181" s="80">
        <f t="shared" si="2315"/>
        <v>0</v>
      </c>
      <c r="BC181" s="80">
        <f t="shared" si="2315"/>
        <v>0</v>
      </c>
      <c r="BD181" s="80">
        <f t="shared" si="2315"/>
        <v>0</v>
      </c>
      <c r="BE181" s="80">
        <f t="shared" si="2315"/>
        <v>0</v>
      </c>
      <c r="BF181" s="80">
        <f t="shared" si="2315"/>
        <v>0</v>
      </c>
      <c r="BG181" s="80">
        <f t="shared" si="2315"/>
        <v>0</v>
      </c>
      <c r="BH181" s="80">
        <f t="shared" si="2315"/>
        <v>0</v>
      </c>
      <c r="BI181" s="80">
        <f t="shared" si="2315"/>
        <v>0</v>
      </c>
      <c r="BJ181" s="80">
        <f t="shared" si="2315"/>
        <v>0</v>
      </c>
      <c r="BK181" s="80">
        <f t="shared" si="2315"/>
        <v>0</v>
      </c>
      <c r="BL181" s="80">
        <f t="shared" si="2315"/>
        <v>0</v>
      </c>
      <c r="BM181" s="80">
        <f t="shared" si="2315"/>
        <v>0</v>
      </c>
      <c r="BN181" s="80">
        <f t="shared" si="2315"/>
        <v>0</v>
      </c>
      <c r="BO181" s="80">
        <f t="shared" si="2315"/>
        <v>0</v>
      </c>
      <c r="BP181" s="80">
        <f t="shared" si="2315"/>
        <v>0</v>
      </c>
      <c r="BQ181" s="80">
        <f t="shared" si="2315"/>
        <v>0</v>
      </c>
      <c r="BR181" s="80">
        <f t="shared" si="2315"/>
        <v>0</v>
      </c>
      <c r="BS181" s="80">
        <f t="shared" si="2315"/>
        <v>0</v>
      </c>
      <c r="BT181" s="80">
        <f t="shared" si="2315"/>
        <v>0</v>
      </c>
      <c r="BU181" s="80">
        <f t="shared" si="2315"/>
        <v>0</v>
      </c>
      <c r="BV181" s="80">
        <f t="shared" si="2315"/>
        <v>0</v>
      </c>
      <c r="BW181" s="80">
        <f t="shared" si="2315"/>
        <v>0</v>
      </c>
      <c r="BX181" s="80">
        <f t="shared" si="2315"/>
        <v>0</v>
      </c>
      <c r="BY181" s="80">
        <f t="shared" ref="BY181:EJ181" si="2316">BY182+BY188+BY192+BY203+BY215</f>
        <v>0</v>
      </c>
      <c r="BZ181" s="80">
        <f t="shared" si="2316"/>
        <v>0</v>
      </c>
      <c r="CA181" s="80">
        <f t="shared" si="2316"/>
        <v>0</v>
      </c>
      <c r="CB181" s="80">
        <f t="shared" si="2316"/>
        <v>0</v>
      </c>
      <c r="CC181" s="80">
        <f t="shared" si="2316"/>
        <v>0</v>
      </c>
      <c r="CD181" s="80">
        <f t="shared" si="2316"/>
        <v>0</v>
      </c>
      <c r="CE181" s="80">
        <f t="shared" si="2316"/>
        <v>0</v>
      </c>
      <c r="CF181" s="80">
        <f t="shared" si="2316"/>
        <v>0</v>
      </c>
      <c r="CG181" s="80">
        <f t="shared" si="2316"/>
        <v>0</v>
      </c>
      <c r="CH181" s="80">
        <f t="shared" si="2316"/>
        <v>0</v>
      </c>
      <c r="CI181" s="80">
        <f t="shared" si="2316"/>
        <v>0</v>
      </c>
      <c r="CJ181" s="80">
        <f t="shared" si="2316"/>
        <v>0</v>
      </c>
      <c r="CK181" s="80">
        <f t="shared" si="2316"/>
        <v>0</v>
      </c>
      <c r="CL181" s="80">
        <f t="shared" si="2316"/>
        <v>0</v>
      </c>
      <c r="CM181" s="80">
        <f t="shared" si="2316"/>
        <v>0</v>
      </c>
      <c r="CN181" s="80">
        <f t="shared" si="2316"/>
        <v>0</v>
      </c>
      <c r="CO181" s="80">
        <f t="shared" si="2316"/>
        <v>0</v>
      </c>
      <c r="CP181" s="80">
        <f t="shared" si="2316"/>
        <v>0</v>
      </c>
      <c r="CQ181" s="80">
        <f t="shared" si="2316"/>
        <v>0</v>
      </c>
      <c r="CR181" s="80">
        <f t="shared" si="2316"/>
        <v>0</v>
      </c>
      <c r="CS181" s="80">
        <f t="shared" si="2316"/>
        <v>0</v>
      </c>
      <c r="CT181" s="80">
        <f t="shared" si="2316"/>
        <v>0</v>
      </c>
      <c r="CU181" s="80">
        <f t="shared" si="2316"/>
        <v>0</v>
      </c>
      <c r="CV181" s="80">
        <f t="shared" si="2316"/>
        <v>0</v>
      </c>
      <c r="CW181" s="80">
        <f t="shared" si="2316"/>
        <v>0</v>
      </c>
      <c r="CX181" s="80">
        <f t="shared" si="2316"/>
        <v>0</v>
      </c>
      <c r="CY181" s="80">
        <f t="shared" si="2316"/>
        <v>0</v>
      </c>
      <c r="CZ181" s="80">
        <f t="shared" si="2316"/>
        <v>0</v>
      </c>
      <c r="DA181" s="80">
        <f t="shared" si="2316"/>
        <v>0</v>
      </c>
      <c r="DB181" s="80">
        <f t="shared" si="2316"/>
        <v>0</v>
      </c>
      <c r="DC181" s="80">
        <f t="shared" si="2316"/>
        <v>0</v>
      </c>
      <c r="DD181" s="80">
        <f t="shared" si="2316"/>
        <v>0</v>
      </c>
      <c r="DE181" s="80">
        <f t="shared" si="2316"/>
        <v>0</v>
      </c>
      <c r="DF181" s="80">
        <f t="shared" si="2316"/>
        <v>0</v>
      </c>
      <c r="DG181" s="80">
        <f t="shared" si="2316"/>
        <v>0</v>
      </c>
      <c r="DH181" s="80">
        <f t="shared" si="2316"/>
        <v>0</v>
      </c>
      <c r="DI181" s="80">
        <f t="shared" si="2316"/>
        <v>0</v>
      </c>
      <c r="DJ181" s="80">
        <f t="shared" si="2316"/>
        <v>0</v>
      </c>
      <c r="DK181" s="80">
        <f t="shared" si="2316"/>
        <v>0</v>
      </c>
      <c r="DL181" s="80">
        <f t="shared" si="2316"/>
        <v>0</v>
      </c>
      <c r="DM181" s="80">
        <f t="shared" si="2316"/>
        <v>0</v>
      </c>
      <c r="DN181" s="80">
        <f t="shared" si="2316"/>
        <v>0</v>
      </c>
      <c r="DO181" s="80">
        <f t="shared" si="2316"/>
        <v>0</v>
      </c>
      <c r="DP181" s="80">
        <f t="shared" si="2316"/>
        <v>0</v>
      </c>
      <c r="DQ181" s="80">
        <f t="shared" si="2316"/>
        <v>0</v>
      </c>
      <c r="DR181" s="80">
        <f t="shared" si="2316"/>
        <v>0</v>
      </c>
      <c r="DS181" s="80">
        <f t="shared" si="2316"/>
        <v>0</v>
      </c>
      <c r="DT181" s="80">
        <f t="shared" si="2316"/>
        <v>0</v>
      </c>
      <c r="DU181" s="80">
        <f t="shared" si="2316"/>
        <v>0</v>
      </c>
      <c r="DV181" s="80">
        <f t="shared" si="2316"/>
        <v>0</v>
      </c>
      <c r="DW181" s="80">
        <f t="shared" si="2316"/>
        <v>0</v>
      </c>
      <c r="DX181" s="80">
        <f t="shared" si="2316"/>
        <v>0</v>
      </c>
      <c r="DY181" s="80">
        <f t="shared" si="2316"/>
        <v>0</v>
      </c>
      <c r="DZ181" s="80">
        <f t="shared" si="2316"/>
        <v>0</v>
      </c>
      <c r="EA181" s="80">
        <f t="shared" si="2316"/>
        <v>0</v>
      </c>
      <c r="EB181" s="80">
        <f t="shared" si="2316"/>
        <v>0</v>
      </c>
      <c r="EC181" s="80">
        <f t="shared" si="2316"/>
        <v>0</v>
      </c>
      <c r="ED181" s="80">
        <f t="shared" si="2316"/>
        <v>0</v>
      </c>
      <c r="EE181" s="80">
        <f t="shared" si="2316"/>
        <v>0</v>
      </c>
      <c r="EF181" s="80">
        <f t="shared" si="2316"/>
        <v>0</v>
      </c>
      <c r="EG181" s="80">
        <f t="shared" si="2316"/>
        <v>0</v>
      </c>
      <c r="EH181" s="80">
        <f t="shared" si="2316"/>
        <v>0</v>
      </c>
      <c r="EI181" s="80">
        <f t="shared" si="2316"/>
        <v>0</v>
      </c>
      <c r="EJ181" s="80">
        <f t="shared" si="2316"/>
        <v>0</v>
      </c>
      <c r="EK181" s="80">
        <f t="shared" ref="EK181:GV181" si="2317">EK182+EK188+EK192+EK203+EK215</f>
        <v>0</v>
      </c>
      <c r="EL181" s="80">
        <f t="shared" si="2317"/>
        <v>0</v>
      </c>
      <c r="EM181" s="80">
        <f t="shared" si="2317"/>
        <v>0</v>
      </c>
      <c r="EN181" s="80">
        <f t="shared" si="2317"/>
        <v>0</v>
      </c>
      <c r="EO181" s="80">
        <f t="shared" si="2317"/>
        <v>0</v>
      </c>
      <c r="EP181" s="80">
        <f t="shared" si="2317"/>
        <v>0</v>
      </c>
      <c r="EQ181" s="80">
        <f t="shared" si="2317"/>
        <v>0</v>
      </c>
      <c r="ER181" s="80">
        <f t="shared" si="2317"/>
        <v>0</v>
      </c>
      <c r="ES181" s="80">
        <f t="shared" si="2317"/>
        <v>0</v>
      </c>
      <c r="ET181" s="80">
        <f t="shared" si="2317"/>
        <v>0</v>
      </c>
      <c r="EU181" s="80">
        <f t="shared" si="2317"/>
        <v>0</v>
      </c>
      <c r="EV181" s="80">
        <f t="shared" si="2317"/>
        <v>0</v>
      </c>
      <c r="EW181" s="80">
        <f t="shared" si="2317"/>
        <v>0</v>
      </c>
      <c r="EX181" s="80" t="e">
        <f t="shared" si="2317"/>
        <v>#REF!</v>
      </c>
      <c r="EY181" s="80">
        <f t="shared" si="2317"/>
        <v>0</v>
      </c>
      <c r="EZ181" s="80">
        <f t="shared" si="2317"/>
        <v>0</v>
      </c>
      <c r="FA181" s="80">
        <f t="shared" si="2317"/>
        <v>0</v>
      </c>
      <c r="FB181" s="80">
        <f t="shared" si="2317"/>
        <v>0</v>
      </c>
      <c r="FC181" s="80">
        <f t="shared" si="2317"/>
        <v>0</v>
      </c>
      <c r="FD181" s="80">
        <f t="shared" si="2317"/>
        <v>0</v>
      </c>
      <c r="FE181" s="80">
        <f t="shared" si="2317"/>
        <v>0</v>
      </c>
      <c r="FF181" s="80">
        <f t="shared" si="2317"/>
        <v>0</v>
      </c>
      <c r="FG181" s="80">
        <f t="shared" si="2317"/>
        <v>0</v>
      </c>
      <c r="FH181" s="80">
        <f t="shared" si="2317"/>
        <v>0</v>
      </c>
      <c r="FI181" s="80">
        <f t="shared" si="2317"/>
        <v>0</v>
      </c>
      <c r="FJ181" s="80">
        <f t="shared" si="2317"/>
        <v>0</v>
      </c>
      <c r="FK181" s="80">
        <f t="shared" si="2317"/>
        <v>0</v>
      </c>
      <c r="FL181" s="80">
        <f t="shared" si="2317"/>
        <v>0</v>
      </c>
      <c r="FM181" s="80">
        <f t="shared" si="2317"/>
        <v>0</v>
      </c>
      <c r="FN181" s="80">
        <f t="shared" si="2317"/>
        <v>0</v>
      </c>
      <c r="FO181" s="80">
        <f t="shared" si="2317"/>
        <v>0</v>
      </c>
      <c r="FP181" s="80">
        <f t="shared" si="2317"/>
        <v>0</v>
      </c>
      <c r="FQ181" s="80">
        <f t="shared" si="2317"/>
        <v>0</v>
      </c>
      <c r="FR181" s="80">
        <f t="shared" si="2317"/>
        <v>0</v>
      </c>
      <c r="FS181" s="80">
        <f t="shared" si="2317"/>
        <v>0</v>
      </c>
      <c r="FT181" s="80">
        <f t="shared" si="2317"/>
        <v>0</v>
      </c>
      <c r="FU181" s="80">
        <f t="shared" si="2317"/>
        <v>0</v>
      </c>
      <c r="FV181" s="80">
        <f t="shared" si="2317"/>
        <v>0</v>
      </c>
      <c r="FW181" s="80">
        <f t="shared" si="2317"/>
        <v>0</v>
      </c>
      <c r="FX181" s="80">
        <f t="shared" si="2317"/>
        <v>0</v>
      </c>
      <c r="FY181" s="80">
        <f t="shared" si="2317"/>
        <v>0</v>
      </c>
      <c r="FZ181" s="80">
        <f t="shared" si="2317"/>
        <v>0</v>
      </c>
      <c r="GA181" s="80">
        <f t="shared" si="2317"/>
        <v>0</v>
      </c>
      <c r="GB181" s="80">
        <f t="shared" si="2317"/>
        <v>0</v>
      </c>
      <c r="GC181" s="80">
        <f t="shared" si="2317"/>
        <v>0</v>
      </c>
      <c r="GD181" s="80">
        <f t="shared" si="2317"/>
        <v>0</v>
      </c>
      <c r="GE181" s="80">
        <f t="shared" si="2317"/>
        <v>0</v>
      </c>
      <c r="GF181" s="80">
        <f t="shared" si="2317"/>
        <v>0</v>
      </c>
      <c r="GG181" s="80">
        <f t="shared" si="2317"/>
        <v>0</v>
      </c>
      <c r="GH181" s="80">
        <f t="shared" si="2317"/>
        <v>0</v>
      </c>
      <c r="GI181" s="80">
        <f t="shared" si="2317"/>
        <v>0</v>
      </c>
      <c r="GJ181" s="80">
        <f t="shared" si="2317"/>
        <v>0</v>
      </c>
      <c r="GK181" s="80">
        <f t="shared" si="2317"/>
        <v>0</v>
      </c>
      <c r="GL181" s="80">
        <f t="shared" si="2317"/>
        <v>0</v>
      </c>
      <c r="GM181" s="80">
        <f t="shared" si="2317"/>
        <v>0</v>
      </c>
      <c r="GN181" s="80">
        <f t="shared" si="2317"/>
        <v>0</v>
      </c>
      <c r="GO181" s="80">
        <f t="shared" si="2317"/>
        <v>0</v>
      </c>
      <c r="GP181" s="80">
        <f t="shared" si="2317"/>
        <v>0</v>
      </c>
      <c r="GQ181" s="80">
        <f t="shared" si="2317"/>
        <v>0</v>
      </c>
      <c r="GR181" s="80">
        <f t="shared" si="2317"/>
        <v>0</v>
      </c>
      <c r="GS181" s="80">
        <f t="shared" si="2317"/>
        <v>0</v>
      </c>
      <c r="GT181" s="80">
        <f t="shared" si="2317"/>
        <v>0</v>
      </c>
      <c r="GU181" s="80">
        <f t="shared" si="2317"/>
        <v>0</v>
      </c>
      <c r="GV181" s="80">
        <f t="shared" si="2317"/>
        <v>0</v>
      </c>
      <c r="GW181" s="80">
        <f t="shared" ref="GW181:HR181" si="2318">GW182+GW188+GW192+GW203+GW215</f>
        <v>0</v>
      </c>
      <c r="GX181" s="80">
        <f t="shared" si="2318"/>
        <v>0</v>
      </c>
      <c r="GY181" s="80">
        <f t="shared" si="2318"/>
        <v>0</v>
      </c>
      <c r="GZ181" s="80">
        <f t="shared" si="2318"/>
        <v>0</v>
      </c>
      <c r="HA181" s="80">
        <f t="shared" si="2318"/>
        <v>0</v>
      </c>
      <c r="HB181" s="80">
        <f t="shared" si="2318"/>
        <v>0</v>
      </c>
      <c r="HC181" s="80">
        <f t="shared" si="2318"/>
        <v>0</v>
      </c>
      <c r="HD181" s="80">
        <f t="shared" si="2318"/>
        <v>0</v>
      </c>
      <c r="HE181" s="80">
        <f t="shared" si="2318"/>
        <v>0</v>
      </c>
      <c r="HF181" s="80">
        <f t="shared" si="2318"/>
        <v>0</v>
      </c>
      <c r="HG181" s="80">
        <f t="shared" si="2318"/>
        <v>0</v>
      </c>
      <c r="HH181" s="80">
        <f t="shared" si="2318"/>
        <v>0</v>
      </c>
      <c r="HI181" s="80">
        <f t="shared" si="2318"/>
        <v>0</v>
      </c>
      <c r="HJ181" s="80">
        <f t="shared" si="2318"/>
        <v>0</v>
      </c>
      <c r="HK181" s="80">
        <f t="shared" si="2318"/>
        <v>0</v>
      </c>
      <c r="HL181" s="80">
        <f t="shared" si="2318"/>
        <v>0</v>
      </c>
      <c r="HM181" s="80">
        <f t="shared" si="2318"/>
        <v>0</v>
      </c>
      <c r="HN181" s="80">
        <f t="shared" si="2318"/>
        <v>0</v>
      </c>
      <c r="HO181" s="80">
        <f t="shared" si="2318"/>
        <v>0</v>
      </c>
      <c r="HP181" s="80">
        <f t="shared" si="2318"/>
        <v>0</v>
      </c>
      <c r="HQ181" s="80">
        <f t="shared" si="2318"/>
        <v>0</v>
      </c>
      <c r="HR181" s="239">
        <f t="shared" si="2318"/>
        <v>0</v>
      </c>
      <c r="HS181" s="248">
        <v>0</v>
      </c>
      <c r="HT181" s="207"/>
      <c r="HU181" s="207"/>
      <c r="HV181" s="207"/>
      <c r="HW181" s="207"/>
      <c r="HX181" s="207"/>
      <c r="HY181" s="207"/>
      <c r="HZ181" s="207"/>
      <c r="IA181" s="207"/>
      <c r="IB181" s="207"/>
      <c r="IC181" s="207"/>
      <c r="ID181" s="207"/>
      <c r="IE181" s="207"/>
      <c r="IF181" s="207"/>
      <c r="IG181" s="207"/>
      <c r="IH181" s="207"/>
      <c r="II181" s="207"/>
      <c r="IJ181" s="207"/>
      <c r="IK181" s="207"/>
      <c r="IL181" s="207"/>
      <c r="IM181" s="207"/>
      <c r="IN181" s="207"/>
      <c r="IO181" s="207"/>
      <c r="IP181" s="207"/>
      <c r="IQ181" s="207"/>
      <c r="IR181" s="207"/>
      <c r="IS181" s="207"/>
      <c r="IT181" s="207"/>
      <c r="IU181" s="207"/>
      <c r="IV181" s="207"/>
      <c r="IW181" s="207"/>
      <c r="IX181" s="207"/>
      <c r="IY181" s="207"/>
      <c r="IZ181" s="207"/>
      <c r="JA181" s="207"/>
      <c r="JB181" s="207"/>
      <c r="JC181" s="207"/>
      <c r="JD181" s="207"/>
      <c r="JE181" s="207"/>
      <c r="JF181" s="207"/>
      <c r="JG181" s="207"/>
      <c r="JH181" s="207"/>
      <c r="JI181" s="207"/>
      <c r="JJ181" s="207"/>
      <c r="JK181" s="207"/>
      <c r="JL181" s="207"/>
      <c r="JM181" s="207"/>
      <c r="JN181" s="207"/>
      <c r="JO181" s="207"/>
      <c r="JP181" s="207"/>
      <c r="JQ181" s="207"/>
      <c r="JR181" s="207"/>
      <c r="JS181" s="207"/>
      <c r="JT181" s="207"/>
      <c r="JU181" s="207"/>
      <c r="JV181" s="207"/>
      <c r="JW181" s="207"/>
      <c r="JX181" s="207"/>
      <c r="JY181" s="207"/>
      <c r="JZ181" s="207"/>
      <c r="KA181" s="207"/>
      <c r="KB181" s="207"/>
      <c r="KC181" s="207"/>
      <c r="KD181" s="207"/>
      <c r="KE181" s="207"/>
      <c r="KF181" s="207"/>
      <c r="KG181" s="207"/>
      <c r="KH181" s="207"/>
      <c r="KI181" s="207"/>
      <c r="KJ181" s="207"/>
      <c r="KK181" s="207"/>
      <c r="KL181" s="207"/>
      <c r="KM181" s="207"/>
      <c r="KN181" s="207"/>
      <c r="KO181" s="207"/>
      <c r="KP181" s="207"/>
      <c r="KQ181" s="207"/>
      <c r="KR181" s="207"/>
      <c r="KS181" s="207"/>
      <c r="KT181" s="207"/>
      <c r="KU181" s="207"/>
      <c r="KV181" s="207"/>
      <c r="KW181" s="207"/>
      <c r="KX181" s="207"/>
      <c r="KY181" s="207"/>
      <c r="KZ181" s="207"/>
      <c r="LA181" s="207"/>
      <c r="LB181" s="207"/>
      <c r="LC181" s="207"/>
      <c r="LD181" s="207"/>
      <c r="LE181" s="207"/>
      <c r="LF181" s="207"/>
      <c r="LG181" s="207"/>
      <c r="LH181" s="207"/>
      <c r="LI181" s="207"/>
      <c r="LJ181" s="207"/>
      <c r="LK181" s="207"/>
      <c r="LL181" s="207"/>
      <c r="LM181" s="207"/>
      <c r="LN181" s="207"/>
      <c r="LO181" s="207"/>
      <c r="LP181" s="207"/>
      <c r="LQ181" s="207"/>
      <c r="LR181" s="207"/>
      <c r="LS181" s="207"/>
      <c r="LT181" s="207"/>
      <c r="LU181" s="207"/>
      <c r="LV181" s="207"/>
      <c r="LW181" s="207"/>
      <c r="LX181" s="207"/>
      <c r="LY181" s="207"/>
      <c r="LZ181" s="207"/>
      <c r="MA181" s="207"/>
      <c r="MB181" s="207"/>
      <c r="MC181" s="207"/>
      <c r="MD181" s="207"/>
      <c r="ME181" s="207"/>
      <c r="MF181" s="207"/>
      <c r="MG181" s="207"/>
      <c r="MH181" s="207"/>
      <c r="MI181" s="207"/>
      <c r="MJ181" s="207"/>
      <c r="MK181" s="207"/>
      <c r="ML181" s="207"/>
      <c r="MM181" s="207"/>
      <c r="MN181" s="207"/>
      <c r="MO181" s="207"/>
      <c r="MP181" s="207"/>
      <c r="MQ181" s="207"/>
      <c r="MR181" s="207"/>
      <c r="MS181" s="207"/>
      <c r="MT181" s="207"/>
      <c r="MU181" s="207"/>
      <c r="MV181" s="207"/>
      <c r="MW181" s="207"/>
      <c r="MX181" s="207"/>
      <c r="MY181" s="207"/>
      <c r="MZ181" s="207"/>
      <c r="NA181" s="207"/>
      <c r="NB181" s="207"/>
      <c r="NC181" s="207"/>
      <c r="ND181" s="207"/>
      <c r="NE181" s="207"/>
      <c r="NF181" s="207"/>
      <c r="NG181" s="207"/>
      <c r="NH181" s="207"/>
      <c r="NI181" s="207"/>
      <c r="NJ181" s="207"/>
      <c r="NK181" s="207"/>
      <c r="NL181" s="207"/>
      <c r="NM181" s="207"/>
      <c r="NN181" s="207"/>
      <c r="NO181" s="207"/>
      <c r="NP181" s="207"/>
      <c r="NQ181" s="207"/>
      <c r="NR181" s="207"/>
      <c r="NS181" s="207"/>
      <c r="NT181" s="207"/>
      <c r="NU181" s="207"/>
      <c r="NV181" s="207"/>
      <c r="NW181" s="207"/>
      <c r="NX181" s="207"/>
      <c r="NY181" s="207"/>
      <c r="NZ181" s="207"/>
      <c r="OA181" s="207"/>
      <c r="OB181" s="207"/>
      <c r="OC181" s="207"/>
      <c r="OD181" s="207"/>
      <c r="OE181" s="207"/>
      <c r="OF181" s="207"/>
      <c r="OG181" s="207"/>
      <c r="OH181" s="207"/>
      <c r="OI181" s="207"/>
      <c r="OJ181" s="207"/>
      <c r="OK181" s="207"/>
      <c r="OL181" s="207"/>
      <c r="OM181" s="207"/>
      <c r="ON181" s="207"/>
      <c r="OO181" s="207"/>
      <c r="OP181" s="207"/>
      <c r="OQ181" s="207"/>
      <c r="OR181" s="207"/>
      <c r="OS181" s="207"/>
      <c r="OT181" s="207"/>
      <c r="OU181" s="207"/>
      <c r="OV181" s="207"/>
      <c r="OW181" s="207"/>
      <c r="OX181" s="207"/>
      <c r="OY181" s="207"/>
      <c r="OZ181" s="207"/>
      <c r="PA181" s="207"/>
      <c r="PB181" s="207"/>
      <c r="PC181" s="207"/>
      <c r="PD181" s="207"/>
      <c r="PE181" s="207"/>
      <c r="PF181" s="207"/>
      <c r="PG181" s="207"/>
      <c r="PH181" s="207"/>
      <c r="PI181" s="207"/>
      <c r="PJ181" s="207"/>
      <c r="PK181" s="207"/>
      <c r="PL181" s="207"/>
      <c r="PM181" s="207"/>
      <c r="PN181" s="207"/>
      <c r="PO181" s="207"/>
      <c r="PP181" s="207"/>
      <c r="PQ181" s="207"/>
      <c r="PR181" s="207"/>
      <c r="PS181" s="207"/>
      <c r="PT181" s="207"/>
      <c r="PU181" s="207"/>
      <c r="PV181" s="207"/>
      <c r="PW181" s="207"/>
      <c r="PX181" s="207"/>
      <c r="PY181" s="207"/>
      <c r="PZ181" s="207"/>
      <c r="QA181" s="207"/>
      <c r="QB181" s="207"/>
      <c r="QC181" s="207"/>
      <c r="QD181" s="207"/>
      <c r="QE181" s="207"/>
      <c r="QF181" s="207"/>
      <c r="QG181" s="207"/>
      <c r="QH181" s="207"/>
      <c r="QI181" s="207"/>
      <c r="QJ181" s="207"/>
      <c r="QK181" s="207"/>
      <c r="QL181" s="207"/>
      <c r="QM181" s="207"/>
      <c r="QN181" s="207"/>
      <c r="QO181" s="207"/>
      <c r="QP181" s="207"/>
      <c r="QQ181" s="207"/>
      <c r="QR181" s="207"/>
      <c r="QS181" s="207"/>
      <c r="QT181" s="207"/>
      <c r="QU181" s="207"/>
      <c r="QV181" s="207"/>
      <c r="QW181" s="207"/>
      <c r="QX181" s="207"/>
      <c r="QY181" s="207"/>
      <c r="QZ181" s="207"/>
      <c r="RA181" s="207"/>
      <c r="RB181" s="207"/>
      <c r="RC181" s="207"/>
      <c r="RD181" s="207"/>
      <c r="RE181" s="207"/>
      <c r="RF181" s="207"/>
      <c r="RG181" s="207"/>
      <c r="RH181" s="207"/>
      <c r="RI181" s="207"/>
      <c r="RJ181" s="207"/>
      <c r="RK181" s="207"/>
      <c r="RL181" s="207"/>
      <c r="RM181" s="207"/>
      <c r="RN181" s="207"/>
      <c r="RO181" s="207"/>
      <c r="RP181" s="207"/>
      <c r="RQ181" s="207"/>
      <c r="RR181" s="207"/>
      <c r="RS181" s="207"/>
      <c r="RT181" s="207"/>
      <c r="RU181" s="207"/>
      <c r="RV181" s="207"/>
      <c r="RW181" s="207"/>
      <c r="RX181" s="207"/>
      <c r="RY181" s="207"/>
      <c r="RZ181" s="207"/>
      <c r="SA181" s="207"/>
      <c r="SB181" s="207"/>
      <c r="SC181" s="207"/>
      <c r="SD181" s="207"/>
      <c r="SE181" s="207"/>
      <c r="SF181" s="207"/>
      <c r="SG181" s="207"/>
      <c r="SH181" s="207"/>
      <c r="SI181" s="207"/>
      <c r="SJ181" s="207"/>
      <c r="SK181" s="207"/>
      <c r="SL181" s="207"/>
      <c r="SM181" s="207"/>
      <c r="SN181" s="207"/>
      <c r="SO181" s="207"/>
      <c r="SP181" s="207"/>
      <c r="SQ181" s="207"/>
      <c r="SR181" s="207"/>
      <c r="SS181" s="207"/>
      <c r="ST181" s="207"/>
      <c r="SU181" s="207"/>
      <c r="SV181" s="207"/>
      <c r="SW181" s="207"/>
      <c r="SX181" s="207"/>
      <c r="SY181" s="207"/>
      <c r="SZ181" s="207"/>
      <c r="TA181" s="207"/>
      <c r="TB181" s="207"/>
      <c r="TC181" s="207"/>
      <c r="TD181" s="207"/>
      <c r="TE181" s="207"/>
      <c r="TF181" s="207"/>
      <c r="TG181" s="207"/>
      <c r="TH181" s="207"/>
      <c r="TI181" s="207"/>
      <c r="TJ181" s="207"/>
      <c r="TK181" s="207"/>
      <c r="TL181" s="207"/>
      <c r="TM181" s="207"/>
      <c r="TN181" s="207"/>
      <c r="TO181" s="207"/>
      <c r="TP181" s="207"/>
      <c r="TQ181" s="207"/>
      <c r="TR181" s="207"/>
      <c r="TS181" s="207"/>
      <c r="TT181" s="207"/>
      <c r="TU181" s="207"/>
      <c r="TV181" s="207"/>
      <c r="TW181" s="207"/>
      <c r="TX181" s="207"/>
      <c r="TY181" s="207"/>
      <c r="TZ181" s="207"/>
      <c r="UA181" s="207"/>
      <c r="UB181" s="207"/>
      <c r="UC181" s="207"/>
      <c r="UD181" s="207"/>
      <c r="UE181" s="207"/>
      <c r="UF181" s="207"/>
      <c r="UG181" s="207"/>
      <c r="UH181" s="207"/>
      <c r="UI181" s="207"/>
      <c r="UJ181" s="207"/>
      <c r="UK181" s="207"/>
      <c r="UL181" s="207"/>
      <c r="UM181" s="207"/>
      <c r="UN181" s="207"/>
      <c r="UO181" s="207"/>
      <c r="UP181" s="207"/>
      <c r="UQ181" s="207"/>
      <c r="UR181" s="207"/>
      <c r="US181" s="207"/>
      <c r="UT181" s="207"/>
      <c r="UU181" s="207"/>
      <c r="UV181" s="207"/>
      <c r="UW181" s="207"/>
      <c r="UX181" s="207"/>
      <c r="UY181" s="207"/>
      <c r="UZ181" s="207"/>
      <c r="VA181" s="207"/>
      <c r="VB181" s="207"/>
      <c r="VC181" s="207"/>
      <c r="VD181" s="207"/>
      <c r="VE181" s="207"/>
      <c r="VF181" s="207"/>
      <c r="VG181" s="207"/>
      <c r="VH181" s="207"/>
      <c r="VI181" s="207"/>
      <c r="VJ181" s="207"/>
      <c r="VK181" s="207"/>
      <c r="VL181" s="207"/>
      <c r="VM181" s="207"/>
      <c r="VN181" s="207"/>
      <c r="VO181" s="207"/>
      <c r="VP181" s="207"/>
      <c r="VQ181" s="207"/>
      <c r="VR181" s="207"/>
      <c r="VS181" s="207"/>
      <c r="VT181" s="207"/>
      <c r="VU181" s="207"/>
      <c r="VV181" s="207"/>
      <c r="VW181" s="207"/>
      <c r="VX181" s="207"/>
      <c r="VY181" s="207"/>
      <c r="VZ181" s="207"/>
      <c r="WA181" s="207"/>
      <c r="WB181" s="207"/>
      <c r="WC181" s="207"/>
      <c r="WD181" s="207"/>
      <c r="WE181" s="207"/>
      <c r="WF181" s="207"/>
      <c r="WG181" s="207"/>
      <c r="WH181" s="207"/>
      <c r="WI181" s="207"/>
      <c r="WJ181" s="207"/>
      <c r="WK181" s="207"/>
      <c r="WL181" s="207"/>
      <c r="WM181" s="207"/>
      <c r="WN181" s="207"/>
      <c r="WO181" s="207"/>
      <c r="WP181" s="207"/>
      <c r="WQ181" s="207"/>
      <c r="WR181" s="207"/>
      <c r="WS181" s="207"/>
      <c r="WT181" s="207"/>
      <c r="WU181" s="207"/>
      <c r="WV181" s="207"/>
      <c r="WW181" s="207"/>
      <c r="WX181" s="207"/>
      <c r="WY181" s="207"/>
      <c r="WZ181" s="207"/>
      <c r="XA181" s="207"/>
      <c r="XB181" s="207"/>
      <c r="XC181" s="207"/>
      <c r="XD181" s="207"/>
      <c r="XE181" s="207"/>
      <c r="XF181" s="207"/>
      <c r="XG181" s="207"/>
      <c r="XH181" s="207"/>
      <c r="XI181" s="207"/>
      <c r="XJ181" s="207"/>
      <c r="XK181" s="207"/>
      <c r="XL181" s="207"/>
      <c r="XM181" s="207"/>
      <c r="XN181" s="207"/>
      <c r="XO181" s="207"/>
      <c r="XP181" s="207"/>
      <c r="XQ181" s="207"/>
      <c r="XR181" s="207"/>
      <c r="XS181" s="207"/>
      <c r="XT181" s="207"/>
      <c r="XU181" s="207"/>
      <c r="XV181" s="207"/>
      <c r="XW181" s="207"/>
      <c r="XX181" s="207"/>
      <c r="XY181" s="207"/>
      <c r="XZ181" s="207"/>
      <c r="YA181" s="207"/>
      <c r="YB181" s="207"/>
      <c r="YC181" s="207"/>
      <c r="YD181" s="207"/>
      <c r="YE181" s="207"/>
      <c r="YF181" s="207"/>
      <c r="YG181" s="207"/>
      <c r="YH181" s="207"/>
      <c r="YI181" s="207"/>
      <c r="YJ181" s="207"/>
      <c r="YK181" s="207"/>
      <c r="YL181" s="207"/>
      <c r="YM181" s="207"/>
      <c r="YN181" s="207"/>
      <c r="YO181" s="207"/>
      <c r="YP181" s="207"/>
      <c r="YQ181" s="207"/>
      <c r="YR181" s="207"/>
      <c r="YS181" s="207"/>
      <c r="YT181" s="207"/>
      <c r="YU181" s="207"/>
      <c r="YV181" s="207"/>
      <c r="YW181" s="207"/>
      <c r="YX181" s="207"/>
      <c r="YY181" s="207"/>
      <c r="YZ181" s="207"/>
      <c r="ZA181" s="207"/>
      <c r="ZB181" s="207"/>
      <c r="ZC181" s="207"/>
      <c r="ZD181" s="207"/>
      <c r="ZE181" s="207"/>
      <c r="ZF181" s="207"/>
      <c r="ZG181" s="207"/>
      <c r="ZH181" s="207"/>
      <c r="ZI181" s="207"/>
      <c r="ZJ181" s="207"/>
      <c r="ZK181" s="207"/>
      <c r="ZL181" s="207"/>
      <c r="ZM181" s="207"/>
      <c r="ZN181" s="207"/>
      <c r="ZO181" s="207"/>
      <c r="ZP181" s="207"/>
      <c r="ZQ181" s="207"/>
      <c r="ZR181" s="207"/>
      <c r="ZS181" s="207"/>
      <c r="ZT181" s="207"/>
      <c r="ZU181" s="207"/>
      <c r="ZV181" s="207"/>
      <c r="ZW181" s="207"/>
      <c r="ZX181" s="207"/>
      <c r="ZY181" s="207"/>
      <c r="ZZ181" s="207"/>
      <c r="AAA181" s="207"/>
      <c r="AAB181" s="207"/>
      <c r="AAC181" s="200"/>
    </row>
    <row r="182" spans="1:705" s="87" customFormat="1" ht="15" outlineLevel="1" x14ac:dyDescent="0.25">
      <c r="A182" s="85" t="s">
        <v>271</v>
      </c>
      <c r="B182" s="85" t="s">
        <v>271</v>
      </c>
      <c r="C182" s="102"/>
      <c r="D182" s="102"/>
      <c r="E182" s="86"/>
      <c r="F182" s="88"/>
      <c r="G182" s="88"/>
      <c r="H182" s="86"/>
      <c r="I182" s="87" t="s">
        <v>256</v>
      </c>
      <c r="J182" s="88"/>
      <c r="K182" s="85"/>
      <c r="L182" s="88"/>
      <c r="M182" s="85">
        <f>SUM(M183:M187)</f>
        <v>0</v>
      </c>
      <c r="N182" s="85">
        <f t="shared" ref="N182:BY182" si="2319">SUM(N183:N187)</f>
        <v>0</v>
      </c>
      <c r="O182" s="85">
        <f t="shared" si="2319"/>
        <v>0</v>
      </c>
      <c r="P182" s="85">
        <f t="shared" si="2319"/>
        <v>0</v>
      </c>
      <c r="Q182" s="85">
        <f t="shared" si="2319"/>
        <v>0</v>
      </c>
      <c r="R182" s="85">
        <f t="shared" si="2319"/>
        <v>0</v>
      </c>
      <c r="S182" s="85">
        <f t="shared" si="2319"/>
        <v>0</v>
      </c>
      <c r="T182" s="85">
        <f t="shared" si="2319"/>
        <v>0</v>
      </c>
      <c r="U182" s="85">
        <f t="shared" si="2319"/>
        <v>0</v>
      </c>
      <c r="V182" s="85">
        <f t="shared" si="2319"/>
        <v>0</v>
      </c>
      <c r="W182" s="85">
        <f t="shared" si="2319"/>
        <v>0</v>
      </c>
      <c r="X182" s="85">
        <f t="shared" si="2319"/>
        <v>0</v>
      </c>
      <c r="Y182" s="85">
        <f t="shared" si="2319"/>
        <v>0</v>
      </c>
      <c r="Z182" s="85">
        <f t="shared" si="2319"/>
        <v>0</v>
      </c>
      <c r="AA182" s="85">
        <f t="shared" si="2319"/>
        <v>0</v>
      </c>
      <c r="AB182" s="85">
        <f t="shared" si="2319"/>
        <v>0</v>
      </c>
      <c r="AC182" s="85">
        <f t="shared" si="2319"/>
        <v>0</v>
      </c>
      <c r="AD182" s="85">
        <f t="shared" si="2319"/>
        <v>0</v>
      </c>
      <c r="AE182" s="85">
        <f t="shared" si="2319"/>
        <v>0</v>
      </c>
      <c r="AF182" s="85">
        <f t="shared" si="2319"/>
        <v>0</v>
      </c>
      <c r="AG182" s="85">
        <f t="shared" si="2319"/>
        <v>0</v>
      </c>
      <c r="AH182" s="85">
        <f t="shared" si="2319"/>
        <v>0</v>
      </c>
      <c r="AI182" s="85">
        <f t="shared" si="2319"/>
        <v>0</v>
      </c>
      <c r="AJ182" s="85">
        <f t="shared" si="2319"/>
        <v>0</v>
      </c>
      <c r="AK182" s="85">
        <f t="shared" si="2319"/>
        <v>0</v>
      </c>
      <c r="AL182" s="85">
        <f t="shared" si="2319"/>
        <v>0</v>
      </c>
      <c r="AM182" s="85">
        <f t="shared" si="2319"/>
        <v>0</v>
      </c>
      <c r="AN182" s="85">
        <f t="shared" si="2319"/>
        <v>0</v>
      </c>
      <c r="AO182" s="85">
        <f t="shared" si="2319"/>
        <v>0</v>
      </c>
      <c r="AP182" s="85">
        <f t="shared" si="2319"/>
        <v>0</v>
      </c>
      <c r="AQ182" s="85">
        <f t="shared" si="2319"/>
        <v>0</v>
      </c>
      <c r="AR182" s="85">
        <f t="shared" si="2319"/>
        <v>0</v>
      </c>
      <c r="AS182" s="85">
        <f t="shared" si="2319"/>
        <v>0</v>
      </c>
      <c r="AT182" s="85">
        <f t="shared" si="2319"/>
        <v>0</v>
      </c>
      <c r="AU182" s="85">
        <f t="shared" si="2319"/>
        <v>0</v>
      </c>
      <c r="AV182" s="85">
        <f t="shared" si="2319"/>
        <v>0</v>
      </c>
      <c r="AW182" s="85">
        <f t="shared" si="2319"/>
        <v>0</v>
      </c>
      <c r="AX182" s="85">
        <f t="shared" si="2319"/>
        <v>0</v>
      </c>
      <c r="AY182" s="85">
        <f t="shared" si="2319"/>
        <v>0</v>
      </c>
      <c r="AZ182" s="85">
        <f t="shared" si="2319"/>
        <v>0</v>
      </c>
      <c r="BA182" s="85">
        <f t="shared" si="2319"/>
        <v>0</v>
      </c>
      <c r="BB182" s="85">
        <f t="shared" si="2319"/>
        <v>0</v>
      </c>
      <c r="BC182" s="85">
        <f t="shared" si="2319"/>
        <v>0</v>
      </c>
      <c r="BD182" s="85">
        <f t="shared" si="2319"/>
        <v>0</v>
      </c>
      <c r="BE182" s="85">
        <f t="shared" si="2319"/>
        <v>0</v>
      </c>
      <c r="BF182" s="85">
        <f t="shared" si="2319"/>
        <v>0</v>
      </c>
      <c r="BG182" s="85">
        <f t="shared" si="2319"/>
        <v>0</v>
      </c>
      <c r="BH182" s="85">
        <f t="shared" si="2319"/>
        <v>0</v>
      </c>
      <c r="BI182" s="85">
        <f t="shared" si="2319"/>
        <v>0</v>
      </c>
      <c r="BJ182" s="85">
        <f t="shared" si="2319"/>
        <v>0</v>
      </c>
      <c r="BK182" s="85">
        <f t="shared" si="2319"/>
        <v>0</v>
      </c>
      <c r="BL182" s="85">
        <f t="shared" si="2319"/>
        <v>0</v>
      </c>
      <c r="BM182" s="85">
        <f t="shared" si="2319"/>
        <v>0</v>
      </c>
      <c r="BN182" s="85">
        <f t="shared" si="2319"/>
        <v>0</v>
      </c>
      <c r="BO182" s="85">
        <f t="shared" si="2319"/>
        <v>0</v>
      </c>
      <c r="BP182" s="85">
        <f t="shared" si="2319"/>
        <v>0</v>
      </c>
      <c r="BQ182" s="85">
        <f t="shared" si="2319"/>
        <v>0</v>
      </c>
      <c r="BR182" s="85">
        <f t="shared" si="2319"/>
        <v>0</v>
      </c>
      <c r="BS182" s="85">
        <f t="shared" si="2319"/>
        <v>0</v>
      </c>
      <c r="BT182" s="85">
        <f t="shared" si="2319"/>
        <v>0</v>
      </c>
      <c r="BU182" s="85">
        <f t="shared" si="2319"/>
        <v>0</v>
      </c>
      <c r="BV182" s="85">
        <f t="shared" si="2319"/>
        <v>0</v>
      </c>
      <c r="BW182" s="85">
        <f t="shared" si="2319"/>
        <v>0</v>
      </c>
      <c r="BX182" s="85">
        <f t="shared" si="2319"/>
        <v>0</v>
      </c>
      <c r="BY182" s="85">
        <f t="shared" si="2319"/>
        <v>0</v>
      </c>
      <c r="BZ182" s="85">
        <f t="shared" ref="BZ182:EK182" si="2320">SUM(BZ183:BZ187)</f>
        <v>0</v>
      </c>
      <c r="CA182" s="85">
        <f t="shared" si="2320"/>
        <v>0</v>
      </c>
      <c r="CB182" s="85">
        <f t="shared" si="2320"/>
        <v>0</v>
      </c>
      <c r="CC182" s="85">
        <f t="shared" si="2320"/>
        <v>0</v>
      </c>
      <c r="CD182" s="85">
        <f t="shared" si="2320"/>
        <v>0</v>
      </c>
      <c r="CE182" s="85">
        <f t="shared" si="2320"/>
        <v>0</v>
      </c>
      <c r="CF182" s="85">
        <f t="shared" si="2320"/>
        <v>0</v>
      </c>
      <c r="CG182" s="85">
        <f t="shared" si="2320"/>
        <v>0</v>
      </c>
      <c r="CH182" s="85">
        <f t="shared" si="2320"/>
        <v>0</v>
      </c>
      <c r="CI182" s="85">
        <f t="shared" si="2320"/>
        <v>0</v>
      </c>
      <c r="CJ182" s="85">
        <f t="shared" si="2320"/>
        <v>0</v>
      </c>
      <c r="CK182" s="85">
        <f t="shared" si="2320"/>
        <v>0</v>
      </c>
      <c r="CL182" s="85">
        <f t="shared" si="2320"/>
        <v>0</v>
      </c>
      <c r="CM182" s="85">
        <f t="shared" si="2320"/>
        <v>0</v>
      </c>
      <c r="CN182" s="85">
        <f t="shared" si="2320"/>
        <v>0</v>
      </c>
      <c r="CO182" s="85">
        <f t="shared" si="2320"/>
        <v>0</v>
      </c>
      <c r="CP182" s="85">
        <f t="shared" si="2320"/>
        <v>0</v>
      </c>
      <c r="CQ182" s="85">
        <f t="shared" si="2320"/>
        <v>0</v>
      </c>
      <c r="CR182" s="85">
        <f t="shared" si="2320"/>
        <v>0</v>
      </c>
      <c r="CS182" s="85">
        <f t="shared" si="2320"/>
        <v>0</v>
      </c>
      <c r="CT182" s="85">
        <f t="shared" si="2320"/>
        <v>0</v>
      </c>
      <c r="CU182" s="85">
        <f t="shared" si="2320"/>
        <v>0</v>
      </c>
      <c r="CV182" s="85">
        <f t="shared" si="2320"/>
        <v>0</v>
      </c>
      <c r="CW182" s="85">
        <f t="shared" si="2320"/>
        <v>0</v>
      </c>
      <c r="CX182" s="85">
        <f t="shared" si="2320"/>
        <v>0</v>
      </c>
      <c r="CY182" s="85">
        <f t="shared" si="2320"/>
        <v>0</v>
      </c>
      <c r="CZ182" s="85">
        <f t="shared" si="2320"/>
        <v>0</v>
      </c>
      <c r="DA182" s="85">
        <f t="shared" si="2320"/>
        <v>0</v>
      </c>
      <c r="DB182" s="85">
        <f t="shared" si="2320"/>
        <v>0</v>
      </c>
      <c r="DC182" s="85">
        <f t="shared" si="2320"/>
        <v>0</v>
      </c>
      <c r="DD182" s="85">
        <f t="shared" si="2320"/>
        <v>0</v>
      </c>
      <c r="DE182" s="85">
        <f t="shared" si="2320"/>
        <v>0</v>
      </c>
      <c r="DF182" s="85">
        <f t="shared" si="2320"/>
        <v>0</v>
      </c>
      <c r="DG182" s="85">
        <f t="shared" si="2320"/>
        <v>0</v>
      </c>
      <c r="DH182" s="85">
        <f t="shared" si="2320"/>
        <v>0</v>
      </c>
      <c r="DI182" s="85">
        <f t="shared" si="2320"/>
        <v>0</v>
      </c>
      <c r="DJ182" s="85">
        <f t="shared" si="2320"/>
        <v>0</v>
      </c>
      <c r="DK182" s="85">
        <f t="shared" si="2320"/>
        <v>0</v>
      </c>
      <c r="DL182" s="85">
        <f t="shared" si="2320"/>
        <v>0</v>
      </c>
      <c r="DM182" s="85">
        <f t="shared" si="2320"/>
        <v>0</v>
      </c>
      <c r="DN182" s="85">
        <f t="shared" si="2320"/>
        <v>0</v>
      </c>
      <c r="DO182" s="85">
        <f t="shared" si="2320"/>
        <v>0</v>
      </c>
      <c r="DP182" s="85">
        <f t="shared" si="2320"/>
        <v>0</v>
      </c>
      <c r="DQ182" s="85">
        <f t="shared" si="2320"/>
        <v>0</v>
      </c>
      <c r="DR182" s="85">
        <f t="shared" si="2320"/>
        <v>0</v>
      </c>
      <c r="DS182" s="85">
        <f t="shared" si="2320"/>
        <v>0</v>
      </c>
      <c r="DT182" s="85">
        <f t="shared" si="2320"/>
        <v>0</v>
      </c>
      <c r="DU182" s="85">
        <f t="shared" si="2320"/>
        <v>0</v>
      </c>
      <c r="DV182" s="85">
        <f t="shared" si="2320"/>
        <v>0</v>
      </c>
      <c r="DW182" s="85">
        <f t="shared" si="2320"/>
        <v>0</v>
      </c>
      <c r="DX182" s="85">
        <f t="shared" si="2320"/>
        <v>0</v>
      </c>
      <c r="DY182" s="85">
        <f t="shared" si="2320"/>
        <v>0</v>
      </c>
      <c r="DZ182" s="85">
        <f t="shared" si="2320"/>
        <v>0</v>
      </c>
      <c r="EA182" s="85">
        <f t="shared" si="2320"/>
        <v>0</v>
      </c>
      <c r="EB182" s="85">
        <f t="shared" si="2320"/>
        <v>0</v>
      </c>
      <c r="EC182" s="85">
        <f t="shared" si="2320"/>
        <v>0</v>
      </c>
      <c r="ED182" s="85">
        <f t="shared" si="2320"/>
        <v>0</v>
      </c>
      <c r="EE182" s="85">
        <f t="shared" si="2320"/>
        <v>0</v>
      </c>
      <c r="EF182" s="85">
        <f t="shared" si="2320"/>
        <v>0</v>
      </c>
      <c r="EG182" s="85">
        <f t="shared" si="2320"/>
        <v>0</v>
      </c>
      <c r="EH182" s="85">
        <f t="shared" si="2320"/>
        <v>0</v>
      </c>
      <c r="EI182" s="85">
        <f t="shared" si="2320"/>
        <v>0</v>
      </c>
      <c r="EJ182" s="85">
        <f t="shared" si="2320"/>
        <v>0</v>
      </c>
      <c r="EK182" s="85">
        <f t="shared" si="2320"/>
        <v>0</v>
      </c>
      <c r="EL182" s="85">
        <f t="shared" ref="EL182:EX182" si="2321">SUM(EL183:EL187)</f>
        <v>0</v>
      </c>
      <c r="EM182" s="85">
        <f t="shared" si="2321"/>
        <v>0</v>
      </c>
      <c r="EN182" s="85">
        <f t="shared" si="2321"/>
        <v>0</v>
      </c>
      <c r="EO182" s="85">
        <f t="shared" si="2321"/>
        <v>0</v>
      </c>
      <c r="EP182" s="85">
        <f t="shared" si="2321"/>
        <v>0</v>
      </c>
      <c r="EQ182" s="85">
        <f t="shared" si="2321"/>
        <v>0</v>
      </c>
      <c r="ER182" s="85">
        <f t="shared" si="2321"/>
        <v>0</v>
      </c>
      <c r="ES182" s="85">
        <f t="shared" si="2321"/>
        <v>0</v>
      </c>
      <c r="ET182" s="85">
        <f t="shared" si="2321"/>
        <v>0</v>
      </c>
      <c r="EU182" s="85">
        <f t="shared" si="2321"/>
        <v>0</v>
      </c>
      <c r="EV182" s="85">
        <f t="shared" si="2321"/>
        <v>0</v>
      </c>
      <c r="EW182" s="85">
        <f t="shared" si="2321"/>
        <v>0</v>
      </c>
      <c r="EX182" s="85">
        <f t="shared" si="2321"/>
        <v>0</v>
      </c>
      <c r="EY182" s="85">
        <f t="shared" ref="EY182" si="2322">SUM(EY183:EY187)</f>
        <v>0</v>
      </c>
      <c r="EZ182" s="85">
        <f t="shared" ref="EZ182" si="2323">SUM(EZ183:EZ187)</f>
        <v>0</v>
      </c>
      <c r="FA182" s="85">
        <f t="shared" ref="FA182" si="2324">SUM(FA183:FA187)</f>
        <v>0</v>
      </c>
      <c r="FB182" s="85">
        <f t="shared" ref="FB182" si="2325">SUM(FB183:FB187)</f>
        <v>0</v>
      </c>
      <c r="FC182" s="85">
        <f t="shared" ref="FC182" si="2326">SUM(FC183:FC187)</f>
        <v>0</v>
      </c>
      <c r="FD182" s="85">
        <f t="shared" ref="FD182" si="2327">SUM(FD183:FD187)</f>
        <v>0</v>
      </c>
      <c r="FE182" s="85">
        <f t="shared" ref="FE182" si="2328">SUM(FE183:FE187)</f>
        <v>0</v>
      </c>
      <c r="FF182" s="85">
        <f t="shared" ref="FF182" si="2329">SUM(FF183:FF187)</f>
        <v>0</v>
      </c>
      <c r="FG182" s="85">
        <f t="shared" ref="FG182" si="2330">SUM(FG183:FG187)</f>
        <v>0</v>
      </c>
      <c r="FH182" s="85">
        <f t="shared" ref="FH182" si="2331">SUM(FH183:FH187)</f>
        <v>0</v>
      </c>
      <c r="FI182" s="85">
        <f t="shared" ref="FI182" si="2332">SUM(FI183:FI187)</f>
        <v>0</v>
      </c>
      <c r="FJ182" s="85">
        <f t="shared" ref="FJ182" si="2333">SUM(FJ183:FJ187)</f>
        <v>0</v>
      </c>
      <c r="FK182" s="85">
        <f t="shared" ref="FK182" si="2334">SUM(FK183:FK187)</f>
        <v>0</v>
      </c>
      <c r="FL182" s="85">
        <f t="shared" ref="FL182" si="2335">SUM(FL183:FL187)</f>
        <v>0</v>
      </c>
      <c r="FM182" s="85">
        <f t="shared" ref="FM182" si="2336">SUM(FM183:FM187)</f>
        <v>0</v>
      </c>
      <c r="FN182" s="85">
        <f t="shared" ref="FN182" si="2337">SUM(FN183:FN187)</f>
        <v>0</v>
      </c>
      <c r="FO182" s="85">
        <f t="shared" ref="FO182" si="2338">SUM(FO183:FO187)</f>
        <v>0</v>
      </c>
      <c r="FP182" s="85">
        <f t="shared" ref="FP182" si="2339">SUM(FP183:FP187)</f>
        <v>0</v>
      </c>
      <c r="FQ182" s="85">
        <f t="shared" ref="FQ182" si="2340">SUM(FQ183:FQ187)</f>
        <v>0</v>
      </c>
      <c r="FR182" s="85">
        <f t="shared" ref="FR182" si="2341">SUM(FR183:FR187)</f>
        <v>0</v>
      </c>
      <c r="FS182" s="85">
        <f t="shared" ref="FS182" si="2342">SUM(FS183:FS187)</f>
        <v>0</v>
      </c>
      <c r="FT182" s="85">
        <f t="shared" ref="FT182" si="2343">SUM(FT183:FT187)</f>
        <v>0</v>
      </c>
      <c r="FU182" s="85">
        <f t="shared" ref="FU182" si="2344">SUM(FU183:FU187)</f>
        <v>0</v>
      </c>
      <c r="FV182" s="85">
        <f t="shared" ref="FV182" si="2345">SUM(FV183:FV187)</f>
        <v>0</v>
      </c>
      <c r="FW182" s="85">
        <f t="shared" ref="FW182" si="2346">SUM(FW183:FW187)</f>
        <v>0</v>
      </c>
      <c r="FX182" s="85">
        <f t="shared" ref="FX182" si="2347">SUM(FX183:FX187)</f>
        <v>0</v>
      </c>
      <c r="FY182" s="85">
        <f t="shared" ref="FY182" si="2348">SUM(FY183:FY187)</f>
        <v>0</v>
      </c>
      <c r="FZ182" s="85">
        <f t="shared" ref="FZ182" si="2349">SUM(FZ183:FZ187)</f>
        <v>0</v>
      </c>
      <c r="GA182" s="85">
        <f t="shared" ref="GA182" si="2350">SUM(GA183:GA187)</f>
        <v>0</v>
      </c>
      <c r="GB182" s="85">
        <f t="shared" ref="GB182" si="2351">SUM(GB183:GB187)</f>
        <v>0</v>
      </c>
      <c r="GC182" s="85">
        <f t="shared" ref="GC182" si="2352">SUM(GC183:GC187)</f>
        <v>0</v>
      </c>
      <c r="GD182" s="85">
        <f t="shared" ref="GD182" si="2353">SUM(GD183:GD187)</f>
        <v>0</v>
      </c>
      <c r="GE182" s="85">
        <f t="shared" ref="GE182" si="2354">SUM(GE183:GE187)</f>
        <v>0</v>
      </c>
      <c r="GF182" s="85">
        <f t="shared" ref="GF182" si="2355">SUM(GF183:GF187)</f>
        <v>0</v>
      </c>
      <c r="GG182" s="85">
        <f t="shared" ref="GG182:GH182" si="2356">SUM(GG183:GG187)</f>
        <v>0</v>
      </c>
      <c r="GH182" s="85">
        <f t="shared" si="2356"/>
        <v>0</v>
      </c>
      <c r="GI182" s="85">
        <f t="shared" ref="GI182" si="2357">SUM(GI183:GI187)</f>
        <v>0</v>
      </c>
      <c r="GJ182" s="85">
        <f t="shared" ref="GJ182" si="2358">SUM(GJ183:GJ187)</f>
        <v>0</v>
      </c>
      <c r="GK182" s="85">
        <f t="shared" ref="GK182" si="2359">SUM(GK183:GK187)</f>
        <v>0</v>
      </c>
      <c r="GL182" s="85">
        <f t="shared" ref="GL182" si="2360">SUM(GL183:GL187)</f>
        <v>0</v>
      </c>
      <c r="GM182" s="85">
        <f t="shared" ref="GM182" si="2361">SUM(GM183:GM187)</f>
        <v>0</v>
      </c>
      <c r="GN182" s="85">
        <f t="shared" ref="GN182" si="2362">SUM(GN183:GN187)</f>
        <v>0</v>
      </c>
      <c r="GO182" s="85">
        <f t="shared" ref="GO182" si="2363">SUM(GO183:GO187)</f>
        <v>0</v>
      </c>
      <c r="GP182" s="85">
        <f t="shared" ref="GP182" si="2364">SUM(GP183:GP187)</f>
        <v>0</v>
      </c>
      <c r="GQ182" s="85">
        <f t="shared" ref="GQ182" si="2365">SUM(GQ183:GQ187)</f>
        <v>0</v>
      </c>
      <c r="GR182" s="85">
        <f t="shared" ref="GR182" si="2366">SUM(GR183:GR187)</f>
        <v>0</v>
      </c>
      <c r="GS182" s="85">
        <f t="shared" ref="GS182" si="2367">SUM(GS183:GS187)</f>
        <v>0</v>
      </c>
      <c r="GT182" s="85">
        <f t="shared" ref="GT182" si="2368">SUM(GT183:GT187)</f>
        <v>0</v>
      </c>
      <c r="GU182" s="85">
        <f t="shared" ref="GU182" si="2369">SUM(GU183:GU187)</f>
        <v>0</v>
      </c>
      <c r="GV182" s="85">
        <f t="shared" ref="GV182" si="2370">SUM(GV183:GV187)</f>
        <v>0</v>
      </c>
      <c r="GW182" s="85">
        <f t="shared" ref="GW182" si="2371">SUM(GW183:GW187)</f>
        <v>0</v>
      </c>
      <c r="GX182" s="85">
        <f t="shared" ref="GX182" si="2372">SUM(GX183:GX187)</f>
        <v>0</v>
      </c>
      <c r="GY182" s="85">
        <f t="shared" ref="GY182" si="2373">SUM(GY183:GY187)</f>
        <v>0</v>
      </c>
      <c r="GZ182" s="85">
        <f t="shared" ref="GZ182" si="2374">SUM(GZ183:GZ187)</f>
        <v>0</v>
      </c>
      <c r="HA182" s="85">
        <f t="shared" ref="HA182" si="2375">SUM(HA183:HA187)</f>
        <v>0</v>
      </c>
      <c r="HB182" s="85">
        <f t="shared" ref="HB182" si="2376">SUM(HB183:HB187)</f>
        <v>0</v>
      </c>
      <c r="HC182" s="85">
        <f t="shared" ref="HC182" si="2377">SUM(HC183:HC187)</f>
        <v>0</v>
      </c>
      <c r="HD182" s="85">
        <f t="shared" ref="HD182" si="2378">SUM(HD183:HD187)</f>
        <v>0</v>
      </c>
      <c r="HE182" s="85">
        <f t="shared" ref="HE182" si="2379">SUM(HE183:HE187)</f>
        <v>0</v>
      </c>
      <c r="HF182" s="85">
        <f t="shared" ref="HF182" si="2380">SUM(HF183:HF187)</f>
        <v>0</v>
      </c>
      <c r="HG182" s="85">
        <f t="shared" ref="HG182" si="2381">SUM(HG183:HG187)</f>
        <v>0</v>
      </c>
      <c r="HH182" s="85">
        <f t="shared" ref="HH182" si="2382">SUM(HH183:HH187)</f>
        <v>0</v>
      </c>
      <c r="HI182" s="85">
        <f t="shared" ref="HI182" si="2383">SUM(HI183:HI187)</f>
        <v>0</v>
      </c>
      <c r="HJ182" s="85">
        <f t="shared" ref="HJ182" si="2384">SUM(HJ183:HJ187)</f>
        <v>0</v>
      </c>
      <c r="HK182" s="85">
        <f t="shared" ref="HK182" si="2385">SUM(HK183:HK187)</f>
        <v>0</v>
      </c>
      <c r="HL182" s="85">
        <f t="shared" ref="HL182" si="2386">SUM(HL183:HL187)</f>
        <v>0</v>
      </c>
      <c r="HM182" s="85">
        <f t="shared" ref="HM182" si="2387">SUM(HM183:HM187)</f>
        <v>0</v>
      </c>
      <c r="HN182" s="85">
        <f t="shared" ref="HN182" si="2388">SUM(HN183:HN187)</f>
        <v>0</v>
      </c>
      <c r="HO182" s="85">
        <f t="shared" ref="HO182" si="2389">SUM(HO183:HO187)</f>
        <v>0</v>
      </c>
      <c r="HP182" s="85">
        <f t="shared" ref="HP182" si="2390">SUM(HP183:HP187)</f>
        <v>0</v>
      </c>
      <c r="HQ182" s="85">
        <f t="shared" ref="HQ182" si="2391">SUM(HQ183:HQ187)</f>
        <v>0</v>
      </c>
      <c r="HR182" s="187">
        <f t="shared" ref="HR182" si="2392">SUM(HR183:HR187)</f>
        <v>0</v>
      </c>
      <c r="HS182" s="249">
        <v>0</v>
      </c>
      <c r="HT182" s="207"/>
      <c r="HU182" s="207"/>
      <c r="HV182" s="207"/>
      <c r="HW182" s="207"/>
      <c r="HX182" s="207"/>
      <c r="HY182" s="207"/>
      <c r="HZ182" s="207"/>
      <c r="IA182" s="207"/>
      <c r="IB182" s="207"/>
      <c r="IC182" s="207"/>
      <c r="ID182" s="207"/>
      <c r="IE182" s="207"/>
      <c r="IF182" s="207"/>
      <c r="IG182" s="207"/>
      <c r="IH182" s="207"/>
      <c r="II182" s="207"/>
      <c r="IJ182" s="207"/>
      <c r="IK182" s="207"/>
      <c r="IL182" s="207"/>
      <c r="IM182" s="207"/>
      <c r="IN182" s="207"/>
      <c r="IO182" s="207"/>
      <c r="IP182" s="207"/>
      <c r="IQ182" s="207"/>
      <c r="IR182" s="207"/>
      <c r="IS182" s="207"/>
      <c r="IT182" s="207"/>
      <c r="IU182" s="207"/>
      <c r="IV182" s="207"/>
      <c r="IW182" s="207"/>
      <c r="IX182" s="207"/>
      <c r="IY182" s="207"/>
      <c r="IZ182" s="207"/>
      <c r="JA182" s="207"/>
      <c r="JB182" s="207"/>
      <c r="JC182" s="207"/>
      <c r="JD182" s="207"/>
      <c r="JE182" s="207"/>
      <c r="JF182" s="207"/>
      <c r="JG182" s="207"/>
      <c r="JH182" s="207"/>
      <c r="JI182" s="207"/>
      <c r="JJ182" s="207"/>
      <c r="JK182" s="207"/>
      <c r="JL182" s="207"/>
      <c r="JM182" s="207"/>
      <c r="JN182" s="207"/>
      <c r="JO182" s="207"/>
      <c r="JP182" s="207"/>
      <c r="JQ182" s="207"/>
      <c r="JR182" s="207"/>
      <c r="JS182" s="207"/>
      <c r="JT182" s="207"/>
      <c r="JU182" s="207"/>
      <c r="JV182" s="207"/>
      <c r="JW182" s="207"/>
      <c r="JX182" s="207"/>
      <c r="JY182" s="207"/>
      <c r="JZ182" s="207"/>
      <c r="KA182" s="207"/>
      <c r="KB182" s="207"/>
      <c r="KC182" s="207"/>
      <c r="KD182" s="207"/>
      <c r="KE182" s="207"/>
      <c r="KF182" s="207"/>
      <c r="KG182" s="207"/>
      <c r="KH182" s="207"/>
      <c r="KI182" s="207"/>
      <c r="KJ182" s="207"/>
      <c r="KK182" s="207"/>
      <c r="KL182" s="207"/>
      <c r="KM182" s="207"/>
      <c r="KN182" s="207"/>
      <c r="KO182" s="207"/>
      <c r="KP182" s="207"/>
      <c r="KQ182" s="207"/>
      <c r="KR182" s="207"/>
      <c r="KS182" s="207"/>
      <c r="KT182" s="207"/>
      <c r="KU182" s="207"/>
      <c r="KV182" s="207"/>
      <c r="KW182" s="207"/>
      <c r="KX182" s="207"/>
      <c r="KY182" s="207"/>
      <c r="KZ182" s="207"/>
      <c r="LA182" s="207"/>
      <c r="LB182" s="207"/>
      <c r="LC182" s="207"/>
      <c r="LD182" s="207"/>
      <c r="LE182" s="207"/>
      <c r="LF182" s="207"/>
      <c r="LG182" s="207"/>
      <c r="LH182" s="207"/>
      <c r="LI182" s="207"/>
      <c r="LJ182" s="207"/>
      <c r="LK182" s="207"/>
      <c r="LL182" s="207"/>
      <c r="LM182" s="207"/>
      <c r="LN182" s="207"/>
      <c r="LO182" s="207"/>
      <c r="LP182" s="207"/>
      <c r="LQ182" s="207"/>
      <c r="LR182" s="207"/>
      <c r="LS182" s="207"/>
      <c r="LT182" s="207"/>
      <c r="LU182" s="207"/>
      <c r="LV182" s="207"/>
      <c r="LW182" s="207"/>
      <c r="LX182" s="207"/>
      <c r="LY182" s="207"/>
      <c r="LZ182" s="207"/>
      <c r="MA182" s="207"/>
      <c r="MB182" s="207"/>
      <c r="MC182" s="207"/>
      <c r="MD182" s="207"/>
      <c r="ME182" s="207"/>
      <c r="MF182" s="207"/>
      <c r="MG182" s="207"/>
      <c r="MH182" s="207"/>
      <c r="MI182" s="207"/>
      <c r="MJ182" s="207"/>
      <c r="MK182" s="207"/>
      <c r="ML182" s="207"/>
      <c r="MM182" s="207"/>
      <c r="MN182" s="207"/>
      <c r="MO182" s="207"/>
      <c r="MP182" s="207"/>
      <c r="MQ182" s="207"/>
      <c r="MR182" s="207"/>
      <c r="MS182" s="207"/>
      <c r="MT182" s="207"/>
      <c r="MU182" s="207"/>
      <c r="MV182" s="207"/>
      <c r="MW182" s="207"/>
      <c r="MX182" s="207"/>
      <c r="MY182" s="207"/>
      <c r="MZ182" s="207"/>
      <c r="NA182" s="207"/>
      <c r="NB182" s="207"/>
      <c r="NC182" s="207"/>
      <c r="ND182" s="207"/>
      <c r="NE182" s="207"/>
      <c r="NF182" s="207"/>
      <c r="NG182" s="207"/>
      <c r="NH182" s="207"/>
      <c r="NI182" s="207"/>
      <c r="NJ182" s="207"/>
      <c r="NK182" s="207"/>
      <c r="NL182" s="207"/>
      <c r="NM182" s="207"/>
      <c r="NN182" s="207"/>
      <c r="NO182" s="207"/>
      <c r="NP182" s="207"/>
      <c r="NQ182" s="207"/>
      <c r="NR182" s="207"/>
      <c r="NS182" s="207"/>
      <c r="NT182" s="207"/>
      <c r="NU182" s="207"/>
      <c r="NV182" s="207"/>
      <c r="NW182" s="207"/>
      <c r="NX182" s="207"/>
      <c r="NY182" s="207"/>
      <c r="NZ182" s="207"/>
      <c r="OA182" s="207"/>
      <c r="OB182" s="207"/>
      <c r="OC182" s="207"/>
      <c r="OD182" s="207"/>
      <c r="OE182" s="207"/>
      <c r="OF182" s="207"/>
      <c r="OG182" s="207"/>
      <c r="OH182" s="207"/>
      <c r="OI182" s="207"/>
      <c r="OJ182" s="207"/>
      <c r="OK182" s="207"/>
      <c r="OL182" s="207"/>
      <c r="OM182" s="207"/>
      <c r="ON182" s="207"/>
      <c r="OO182" s="207"/>
      <c r="OP182" s="207"/>
      <c r="OQ182" s="207"/>
      <c r="OR182" s="207"/>
      <c r="OS182" s="207"/>
      <c r="OT182" s="207"/>
      <c r="OU182" s="207"/>
      <c r="OV182" s="207"/>
      <c r="OW182" s="207"/>
      <c r="OX182" s="207"/>
      <c r="OY182" s="207"/>
      <c r="OZ182" s="207"/>
      <c r="PA182" s="207"/>
      <c r="PB182" s="207"/>
      <c r="PC182" s="207"/>
      <c r="PD182" s="207"/>
      <c r="PE182" s="207"/>
      <c r="PF182" s="207"/>
      <c r="PG182" s="207"/>
      <c r="PH182" s="207"/>
      <c r="PI182" s="207"/>
      <c r="PJ182" s="207"/>
      <c r="PK182" s="207"/>
      <c r="PL182" s="207"/>
      <c r="PM182" s="207"/>
      <c r="PN182" s="207"/>
      <c r="PO182" s="207"/>
      <c r="PP182" s="207"/>
      <c r="PQ182" s="207"/>
      <c r="PR182" s="207"/>
      <c r="PS182" s="207"/>
      <c r="PT182" s="207"/>
      <c r="PU182" s="207"/>
      <c r="PV182" s="207"/>
      <c r="PW182" s="207"/>
      <c r="PX182" s="207"/>
      <c r="PY182" s="207"/>
      <c r="PZ182" s="207"/>
      <c r="QA182" s="207"/>
      <c r="QB182" s="207"/>
      <c r="QC182" s="207"/>
      <c r="QD182" s="207"/>
      <c r="QE182" s="207"/>
      <c r="QF182" s="207"/>
      <c r="QG182" s="207"/>
      <c r="QH182" s="207"/>
      <c r="QI182" s="207"/>
      <c r="QJ182" s="207"/>
      <c r="QK182" s="207"/>
      <c r="QL182" s="207"/>
      <c r="QM182" s="207"/>
      <c r="QN182" s="207"/>
      <c r="QO182" s="207"/>
      <c r="QP182" s="207"/>
      <c r="QQ182" s="207"/>
      <c r="QR182" s="207"/>
      <c r="QS182" s="207"/>
      <c r="QT182" s="207"/>
      <c r="QU182" s="207"/>
      <c r="QV182" s="207"/>
      <c r="QW182" s="207"/>
      <c r="QX182" s="207"/>
      <c r="QY182" s="207"/>
      <c r="QZ182" s="207"/>
      <c r="RA182" s="207"/>
      <c r="RB182" s="207"/>
      <c r="RC182" s="207"/>
      <c r="RD182" s="207"/>
      <c r="RE182" s="207"/>
      <c r="RF182" s="207"/>
      <c r="RG182" s="207"/>
      <c r="RH182" s="207"/>
      <c r="RI182" s="207"/>
      <c r="RJ182" s="207"/>
      <c r="RK182" s="207"/>
      <c r="RL182" s="207"/>
      <c r="RM182" s="207"/>
      <c r="RN182" s="207"/>
      <c r="RO182" s="207"/>
      <c r="RP182" s="207"/>
      <c r="RQ182" s="207"/>
      <c r="RR182" s="207"/>
      <c r="RS182" s="207"/>
      <c r="RT182" s="207"/>
      <c r="RU182" s="207"/>
      <c r="RV182" s="207"/>
      <c r="RW182" s="207"/>
      <c r="RX182" s="207"/>
      <c r="RY182" s="207"/>
      <c r="RZ182" s="207"/>
      <c r="SA182" s="207"/>
      <c r="SB182" s="207"/>
      <c r="SC182" s="207"/>
      <c r="SD182" s="207"/>
      <c r="SE182" s="207"/>
      <c r="SF182" s="207"/>
      <c r="SG182" s="207"/>
      <c r="SH182" s="207"/>
      <c r="SI182" s="207"/>
      <c r="SJ182" s="207"/>
      <c r="SK182" s="207"/>
      <c r="SL182" s="207"/>
      <c r="SM182" s="207"/>
      <c r="SN182" s="207"/>
      <c r="SO182" s="207"/>
      <c r="SP182" s="207"/>
      <c r="SQ182" s="207"/>
      <c r="SR182" s="207"/>
      <c r="SS182" s="207"/>
      <c r="ST182" s="207"/>
      <c r="SU182" s="207"/>
      <c r="SV182" s="207"/>
      <c r="SW182" s="207"/>
      <c r="SX182" s="207"/>
      <c r="SY182" s="207"/>
      <c r="SZ182" s="207"/>
      <c r="TA182" s="207"/>
      <c r="TB182" s="207"/>
      <c r="TC182" s="207"/>
      <c r="TD182" s="207"/>
      <c r="TE182" s="207"/>
      <c r="TF182" s="207"/>
      <c r="TG182" s="207"/>
      <c r="TH182" s="207"/>
      <c r="TI182" s="207"/>
      <c r="TJ182" s="207"/>
      <c r="TK182" s="207"/>
      <c r="TL182" s="207"/>
      <c r="TM182" s="207"/>
      <c r="TN182" s="207"/>
      <c r="TO182" s="207"/>
      <c r="TP182" s="207"/>
      <c r="TQ182" s="207"/>
      <c r="TR182" s="207"/>
      <c r="TS182" s="207"/>
      <c r="TT182" s="207"/>
      <c r="TU182" s="207"/>
      <c r="TV182" s="207"/>
      <c r="TW182" s="207"/>
      <c r="TX182" s="207"/>
      <c r="TY182" s="207"/>
      <c r="TZ182" s="207"/>
      <c r="UA182" s="207"/>
      <c r="UB182" s="207"/>
      <c r="UC182" s="207"/>
      <c r="UD182" s="207"/>
      <c r="UE182" s="207"/>
      <c r="UF182" s="207"/>
      <c r="UG182" s="207"/>
      <c r="UH182" s="207"/>
      <c r="UI182" s="207"/>
      <c r="UJ182" s="207"/>
      <c r="UK182" s="207"/>
      <c r="UL182" s="207"/>
      <c r="UM182" s="207"/>
      <c r="UN182" s="207"/>
      <c r="UO182" s="207"/>
      <c r="UP182" s="207"/>
      <c r="UQ182" s="207"/>
      <c r="UR182" s="207"/>
      <c r="US182" s="207"/>
      <c r="UT182" s="207"/>
      <c r="UU182" s="207"/>
      <c r="UV182" s="207"/>
      <c r="UW182" s="207"/>
      <c r="UX182" s="207"/>
      <c r="UY182" s="207"/>
      <c r="UZ182" s="207"/>
      <c r="VA182" s="207"/>
      <c r="VB182" s="207"/>
      <c r="VC182" s="207"/>
      <c r="VD182" s="207"/>
      <c r="VE182" s="207"/>
      <c r="VF182" s="207"/>
      <c r="VG182" s="207"/>
      <c r="VH182" s="207"/>
      <c r="VI182" s="207"/>
      <c r="VJ182" s="207"/>
      <c r="VK182" s="207"/>
      <c r="VL182" s="207"/>
      <c r="VM182" s="207"/>
      <c r="VN182" s="207"/>
      <c r="VO182" s="207"/>
      <c r="VP182" s="207"/>
      <c r="VQ182" s="207"/>
      <c r="VR182" s="207"/>
      <c r="VS182" s="207"/>
      <c r="VT182" s="207"/>
      <c r="VU182" s="207"/>
      <c r="VV182" s="207"/>
      <c r="VW182" s="207"/>
      <c r="VX182" s="207"/>
      <c r="VY182" s="207"/>
      <c r="VZ182" s="207"/>
      <c r="WA182" s="207"/>
      <c r="WB182" s="207"/>
      <c r="WC182" s="207"/>
      <c r="WD182" s="207"/>
      <c r="WE182" s="207"/>
      <c r="WF182" s="207"/>
      <c r="WG182" s="207"/>
      <c r="WH182" s="207"/>
      <c r="WI182" s="207"/>
      <c r="WJ182" s="207"/>
      <c r="WK182" s="207"/>
      <c r="WL182" s="207"/>
      <c r="WM182" s="207"/>
      <c r="WN182" s="207"/>
      <c r="WO182" s="207"/>
      <c r="WP182" s="207"/>
      <c r="WQ182" s="207"/>
      <c r="WR182" s="207"/>
      <c r="WS182" s="207"/>
      <c r="WT182" s="207"/>
      <c r="WU182" s="207"/>
      <c r="WV182" s="207"/>
      <c r="WW182" s="207"/>
      <c r="WX182" s="207"/>
      <c r="WY182" s="207"/>
      <c r="WZ182" s="207"/>
      <c r="XA182" s="207"/>
      <c r="XB182" s="207"/>
      <c r="XC182" s="207"/>
      <c r="XD182" s="207"/>
      <c r="XE182" s="207"/>
      <c r="XF182" s="207"/>
      <c r="XG182" s="207"/>
      <c r="XH182" s="207"/>
      <c r="XI182" s="207"/>
      <c r="XJ182" s="207"/>
      <c r="XK182" s="207"/>
      <c r="XL182" s="207"/>
      <c r="XM182" s="207"/>
      <c r="XN182" s="207"/>
      <c r="XO182" s="207"/>
      <c r="XP182" s="207"/>
      <c r="XQ182" s="207"/>
      <c r="XR182" s="207"/>
      <c r="XS182" s="207"/>
      <c r="XT182" s="207"/>
      <c r="XU182" s="207"/>
      <c r="XV182" s="207"/>
      <c r="XW182" s="207"/>
      <c r="XX182" s="207"/>
      <c r="XY182" s="207"/>
      <c r="XZ182" s="207"/>
      <c r="YA182" s="207"/>
      <c r="YB182" s="207"/>
      <c r="YC182" s="207"/>
      <c r="YD182" s="207"/>
      <c r="YE182" s="207"/>
      <c r="YF182" s="207"/>
      <c r="YG182" s="207"/>
      <c r="YH182" s="207"/>
      <c r="YI182" s="207"/>
      <c r="YJ182" s="207"/>
      <c r="YK182" s="207"/>
      <c r="YL182" s="207"/>
      <c r="YM182" s="207"/>
      <c r="YN182" s="207"/>
      <c r="YO182" s="207"/>
      <c r="YP182" s="207"/>
      <c r="YQ182" s="207"/>
      <c r="YR182" s="207"/>
      <c r="YS182" s="207"/>
      <c r="YT182" s="207"/>
      <c r="YU182" s="207"/>
      <c r="YV182" s="207"/>
      <c r="YW182" s="207"/>
      <c r="YX182" s="207"/>
      <c r="YY182" s="207"/>
      <c r="YZ182" s="207"/>
      <c r="ZA182" s="207"/>
      <c r="ZB182" s="207"/>
      <c r="ZC182" s="207"/>
      <c r="ZD182" s="207"/>
      <c r="ZE182" s="207"/>
      <c r="ZF182" s="207"/>
      <c r="ZG182" s="207"/>
      <c r="ZH182" s="207"/>
      <c r="ZI182" s="207"/>
      <c r="ZJ182" s="207"/>
      <c r="ZK182" s="207"/>
      <c r="ZL182" s="207"/>
      <c r="ZM182" s="207"/>
      <c r="ZN182" s="207"/>
      <c r="ZO182" s="207"/>
      <c r="ZP182" s="207"/>
      <c r="ZQ182" s="207"/>
      <c r="ZR182" s="207"/>
      <c r="ZS182" s="207"/>
      <c r="ZT182" s="207"/>
      <c r="ZU182" s="207"/>
      <c r="ZV182" s="207"/>
      <c r="ZW182" s="207"/>
      <c r="ZX182" s="207"/>
      <c r="ZY182" s="207"/>
      <c r="ZZ182" s="207"/>
      <c r="AAA182" s="207"/>
      <c r="AAB182" s="207"/>
      <c r="AAC182" s="198"/>
    </row>
    <row r="183" spans="1:705" ht="15" outlineLevel="1" x14ac:dyDescent="0.25">
      <c r="A183" s="82" t="s">
        <v>271</v>
      </c>
      <c r="B183" s="82" t="s">
        <v>271</v>
      </c>
      <c r="C183" s="137">
        <v>1924.4</v>
      </c>
      <c r="D183" s="90" t="s">
        <v>324</v>
      </c>
      <c r="E183" s="130">
        <v>342.22181356659001</v>
      </c>
      <c r="F183" s="67" t="s">
        <v>15</v>
      </c>
      <c r="G183" s="67">
        <v>19</v>
      </c>
      <c r="H183" s="121"/>
      <c r="I183" s="91" t="s">
        <v>456</v>
      </c>
      <c r="J183" s="67" t="s">
        <v>329</v>
      </c>
      <c r="K183" s="82" t="s">
        <v>322</v>
      </c>
      <c r="L183" s="67" t="s">
        <v>7</v>
      </c>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174">
        <f t="shared" ref="EX183:EX187" si="2393">SUM(M186:EW186)</f>
        <v>0</v>
      </c>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82"/>
      <c r="GF183" s="82"/>
      <c r="GG183" s="82"/>
      <c r="GH183" s="181">
        <f t="shared" ref="GH183:GH187" si="2394">SUM(EY183:GG183)</f>
        <v>0</v>
      </c>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242">
        <f t="shared" ref="HR183:HR187" si="2395">SUM(GI183:HQ183)</f>
        <v>0</v>
      </c>
      <c r="HS183" s="247">
        <v>0</v>
      </c>
    </row>
    <row r="184" spans="1:705" ht="15" outlineLevel="1" x14ac:dyDescent="0.25">
      <c r="A184" s="82" t="s">
        <v>271</v>
      </c>
      <c r="B184" s="143" t="s">
        <v>271</v>
      </c>
      <c r="C184" s="137">
        <v>4469.51</v>
      </c>
      <c r="D184" s="90" t="s">
        <v>324</v>
      </c>
      <c r="E184" s="130">
        <v>217.46890916019899</v>
      </c>
      <c r="F184" s="67" t="s">
        <v>15</v>
      </c>
      <c r="G184" s="67">
        <v>19</v>
      </c>
      <c r="H184" s="121"/>
      <c r="I184" s="84" t="s">
        <v>457</v>
      </c>
      <c r="J184" s="67" t="s">
        <v>279</v>
      </c>
      <c r="K184" s="82" t="s">
        <v>322</v>
      </c>
      <c r="L184" s="67" t="s">
        <v>323</v>
      </c>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174">
        <f t="shared" si="2393"/>
        <v>0</v>
      </c>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82"/>
      <c r="GF184" s="82"/>
      <c r="GG184" s="82"/>
      <c r="GH184" s="181">
        <f t="shared" si="2394"/>
        <v>0</v>
      </c>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242">
        <f t="shared" si="2395"/>
        <v>0</v>
      </c>
      <c r="HS184" s="247">
        <v>0</v>
      </c>
    </row>
    <row r="185" spans="1:705" ht="15" outlineLevel="1" x14ac:dyDescent="0.25">
      <c r="A185" s="82" t="s">
        <v>271</v>
      </c>
      <c r="B185" s="143" t="s">
        <v>271</v>
      </c>
      <c r="C185" s="137">
        <f>43.49+1435.37</f>
        <v>1478.86</v>
      </c>
      <c r="D185" s="90" t="s">
        <v>324</v>
      </c>
      <c r="E185" s="130">
        <v>484.17421461591101</v>
      </c>
      <c r="F185" s="67">
        <v>1</v>
      </c>
      <c r="G185" s="67">
        <v>19</v>
      </c>
      <c r="H185" s="121"/>
      <c r="I185" s="84" t="s">
        <v>379</v>
      </c>
      <c r="J185" s="67" t="s">
        <v>279</v>
      </c>
      <c r="K185" s="82" t="s">
        <v>322</v>
      </c>
      <c r="L185" s="67" t="s">
        <v>351</v>
      </c>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174">
        <f t="shared" si="2393"/>
        <v>0</v>
      </c>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181">
        <f t="shared" si="2394"/>
        <v>0</v>
      </c>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242">
        <f t="shared" si="2395"/>
        <v>0</v>
      </c>
      <c r="HS185" s="247">
        <v>0</v>
      </c>
    </row>
    <row r="186" spans="1:705" ht="15" outlineLevel="1" x14ac:dyDescent="0.25">
      <c r="A186" s="82" t="s">
        <v>271</v>
      </c>
      <c r="B186" s="143" t="s">
        <v>271</v>
      </c>
      <c r="C186" s="137">
        <v>1284.27</v>
      </c>
      <c r="D186" s="90" t="s">
        <v>324</v>
      </c>
      <c r="E186" s="130">
        <v>331.95999619201501</v>
      </c>
      <c r="F186" s="67">
        <v>1</v>
      </c>
      <c r="G186" s="67">
        <v>19</v>
      </c>
      <c r="H186" s="121"/>
      <c r="I186" s="91" t="s">
        <v>529</v>
      </c>
      <c r="J186" s="67" t="s">
        <v>279</v>
      </c>
      <c r="K186" s="82" t="s">
        <v>322</v>
      </c>
      <c r="L186" s="67" t="s">
        <v>257</v>
      </c>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174">
        <f t="shared" si="2393"/>
        <v>0</v>
      </c>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181">
        <f t="shared" si="2394"/>
        <v>0</v>
      </c>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242">
        <f t="shared" si="2395"/>
        <v>0</v>
      </c>
      <c r="HS186" s="247">
        <v>0</v>
      </c>
    </row>
    <row r="187" spans="1:705" ht="15" outlineLevel="1" x14ac:dyDescent="0.25">
      <c r="A187" s="82" t="s">
        <v>271</v>
      </c>
      <c r="B187" s="143" t="s">
        <v>271</v>
      </c>
      <c r="C187" s="137">
        <v>344.78</v>
      </c>
      <c r="D187" s="90" t="s">
        <v>324</v>
      </c>
      <c r="E187" s="130">
        <v>1179.26879381863</v>
      </c>
      <c r="F187" s="67">
        <v>1</v>
      </c>
      <c r="G187" s="67">
        <v>19</v>
      </c>
      <c r="H187" s="121"/>
      <c r="I187" s="84" t="s">
        <v>256</v>
      </c>
      <c r="J187" s="67" t="s">
        <v>279</v>
      </c>
      <c r="K187" s="82" t="s">
        <v>330</v>
      </c>
      <c r="L187" s="67" t="s">
        <v>331</v>
      </c>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174">
        <f t="shared" si="2393"/>
        <v>0</v>
      </c>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82"/>
      <c r="GF187" s="82"/>
      <c r="GG187" s="82"/>
      <c r="GH187" s="181">
        <f t="shared" si="2394"/>
        <v>0</v>
      </c>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242">
        <f t="shared" si="2395"/>
        <v>0</v>
      </c>
      <c r="HS187" s="247">
        <v>0</v>
      </c>
    </row>
    <row r="188" spans="1:705" s="87" customFormat="1" ht="15" outlineLevel="1" x14ac:dyDescent="0.25">
      <c r="A188" s="85" t="s">
        <v>271</v>
      </c>
      <c r="B188" s="85" t="s">
        <v>271</v>
      </c>
      <c r="C188" s="102"/>
      <c r="D188" s="102"/>
      <c r="E188" s="86"/>
      <c r="F188" s="88"/>
      <c r="G188" s="88"/>
      <c r="H188" s="86"/>
      <c r="I188" s="87" t="s">
        <v>458</v>
      </c>
      <c r="J188" s="88"/>
      <c r="K188" s="85"/>
      <c r="L188" s="88"/>
      <c r="M188" s="85">
        <f>SUM(M189:M191)</f>
        <v>0</v>
      </c>
      <c r="N188" s="85">
        <f t="shared" ref="N188:BY188" si="2396">SUM(N189:N191)</f>
        <v>0</v>
      </c>
      <c r="O188" s="85">
        <f t="shared" si="2396"/>
        <v>0</v>
      </c>
      <c r="P188" s="85">
        <f t="shared" si="2396"/>
        <v>0</v>
      </c>
      <c r="Q188" s="85">
        <f t="shared" si="2396"/>
        <v>0</v>
      </c>
      <c r="R188" s="85">
        <f t="shared" si="2396"/>
        <v>0</v>
      </c>
      <c r="S188" s="85">
        <f t="shared" si="2396"/>
        <v>0</v>
      </c>
      <c r="T188" s="85">
        <f t="shared" si="2396"/>
        <v>0</v>
      </c>
      <c r="U188" s="85">
        <f t="shared" si="2396"/>
        <v>0</v>
      </c>
      <c r="V188" s="85">
        <f t="shared" si="2396"/>
        <v>0</v>
      </c>
      <c r="W188" s="85">
        <f t="shared" si="2396"/>
        <v>0</v>
      </c>
      <c r="X188" s="85">
        <f t="shared" si="2396"/>
        <v>0</v>
      </c>
      <c r="Y188" s="85">
        <f t="shared" si="2396"/>
        <v>0</v>
      </c>
      <c r="Z188" s="85">
        <f t="shared" si="2396"/>
        <v>0</v>
      </c>
      <c r="AA188" s="85">
        <f t="shared" si="2396"/>
        <v>0</v>
      </c>
      <c r="AB188" s="85">
        <f t="shared" si="2396"/>
        <v>0</v>
      </c>
      <c r="AC188" s="85">
        <f t="shared" si="2396"/>
        <v>0</v>
      </c>
      <c r="AD188" s="85">
        <f t="shared" si="2396"/>
        <v>0</v>
      </c>
      <c r="AE188" s="85">
        <f t="shared" si="2396"/>
        <v>0</v>
      </c>
      <c r="AF188" s="85">
        <f t="shared" si="2396"/>
        <v>0</v>
      </c>
      <c r="AG188" s="85">
        <f t="shared" si="2396"/>
        <v>0</v>
      </c>
      <c r="AH188" s="85">
        <f t="shared" si="2396"/>
        <v>0</v>
      </c>
      <c r="AI188" s="85">
        <f t="shared" si="2396"/>
        <v>0</v>
      </c>
      <c r="AJ188" s="85">
        <f t="shared" si="2396"/>
        <v>0</v>
      </c>
      <c r="AK188" s="85">
        <f t="shared" si="2396"/>
        <v>0</v>
      </c>
      <c r="AL188" s="85">
        <f t="shared" si="2396"/>
        <v>0</v>
      </c>
      <c r="AM188" s="85">
        <f t="shared" si="2396"/>
        <v>0</v>
      </c>
      <c r="AN188" s="85">
        <f t="shared" si="2396"/>
        <v>0</v>
      </c>
      <c r="AO188" s="85">
        <f t="shared" si="2396"/>
        <v>0</v>
      </c>
      <c r="AP188" s="85">
        <f t="shared" si="2396"/>
        <v>0</v>
      </c>
      <c r="AQ188" s="85">
        <f t="shared" si="2396"/>
        <v>0</v>
      </c>
      <c r="AR188" s="85">
        <f t="shared" si="2396"/>
        <v>0</v>
      </c>
      <c r="AS188" s="85">
        <f t="shared" si="2396"/>
        <v>0</v>
      </c>
      <c r="AT188" s="85">
        <f t="shared" si="2396"/>
        <v>0</v>
      </c>
      <c r="AU188" s="85">
        <f t="shared" si="2396"/>
        <v>0</v>
      </c>
      <c r="AV188" s="85">
        <f t="shared" si="2396"/>
        <v>0</v>
      </c>
      <c r="AW188" s="85">
        <f t="shared" si="2396"/>
        <v>0</v>
      </c>
      <c r="AX188" s="85">
        <f t="shared" si="2396"/>
        <v>0</v>
      </c>
      <c r="AY188" s="85">
        <f t="shared" si="2396"/>
        <v>0</v>
      </c>
      <c r="AZ188" s="85">
        <f t="shared" si="2396"/>
        <v>0</v>
      </c>
      <c r="BA188" s="85">
        <f t="shared" si="2396"/>
        <v>0</v>
      </c>
      <c r="BB188" s="85">
        <f t="shared" si="2396"/>
        <v>0</v>
      </c>
      <c r="BC188" s="85">
        <f t="shared" si="2396"/>
        <v>0</v>
      </c>
      <c r="BD188" s="85">
        <f t="shared" si="2396"/>
        <v>0</v>
      </c>
      <c r="BE188" s="85">
        <f t="shared" si="2396"/>
        <v>0</v>
      </c>
      <c r="BF188" s="85">
        <f t="shared" si="2396"/>
        <v>0</v>
      </c>
      <c r="BG188" s="85">
        <f t="shared" si="2396"/>
        <v>0</v>
      </c>
      <c r="BH188" s="85">
        <f t="shared" si="2396"/>
        <v>0</v>
      </c>
      <c r="BI188" s="85">
        <f t="shared" si="2396"/>
        <v>0</v>
      </c>
      <c r="BJ188" s="85">
        <f t="shared" si="2396"/>
        <v>0</v>
      </c>
      <c r="BK188" s="85">
        <f t="shared" si="2396"/>
        <v>0</v>
      </c>
      <c r="BL188" s="85">
        <f t="shared" si="2396"/>
        <v>0</v>
      </c>
      <c r="BM188" s="85">
        <f t="shared" si="2396"/>
        <v>0</v>
      </c>
      <c r="BN188" s="85">
        <f t="shared" si="2396"/>
        <v>0</v>
      </c>
      <c r="BO188" s="85">
        <f t="shared" si="2396"/>
        <v>0</v>
      </c>
      <c r="BP188" s="85">
        <f t="shared" si="2396"/>
        <v>0</v>
      </c>
      <c r="BQ188" s="85">
        <f t="shared" si="2396"/>
        <v>0</v>
      </c>
      <c r="BR188" s="85">
        <f t="shared" si="2396"/>
        <v>0</v>
      </c>
      <c r="BS188" s="85">
        <f t="shared" si="2396"/>
        <v>0</v>
      </c>
      <c r="BT188" s="85">
        <f t="shared" si="2396"/>
        <v>0</v>
      </c>
      <c r="BU188" s="85">
        <f t="shared" si="2396"/>
        <v>0</v>
      </c>
      <c r="BV188" s="85">
        <f t="shared" si="2396"/>
        <v>0</v>
      </c>
      <c r="BW188" s="85">
        <f t="shared" si="2396"/>
        <v>0</v>
      </c>
      <c r="BX188" s="85">
        <f t="shared" si="2396"/>
        <v>0</v>
      </c>
      <c r="BY188" s="85">
        <f t="shared" si="2396"/>
        <v>0</v>
      </c>
      <c r="BZ188" s="85">
        <f t="shared" ref="BZ188:EK188" si="2397">SUM(BZ189:BZ191)</f>
        <v>0</v>
      </c>
      <c r="CA188" s="85">
        <f t="shared" si="2397"/>
        <v>0</v>
      </c>
      <c r="CB188" s="85">
        <f t="shared" si="2397"/>
        <v>0</v>
      </c>
      <c r="CC188" s="85">
        <f t="shared" si="2397"/>
        <v>0</v>
      </c>
      <c r="CD188" s="85">
        <f t="shared" si="2397"/>
        <v>0</v>
      </c>
      <c r="CE188" s="85">
        <f t="shared" si="2397"/>
        <v>0</v>
      </c>
      <c r="CF188" s="85">
        <f t="shared" si="2397"/>
        <v>0</v>
      </c>
      <c r="CG188" s="85">
        <f t="shared" si="2397"/>
        <v>0</v>
      </c>
      <c r="CH188" s="85">
        <f t="shared" si="2397"/>
        <v>0</v>
      </c>
      <c r="CI188" s="85">
        <f t="shared" si="2397"/>
        <v>0</v>
      </c>
      <c r="CJ188" s="85">
        <f t="shared" si="2397"/>
        <v>0</v>
      </c>
      <c r="CK188" s="85">
        <f t="shared" si="2397"/>
        <v>0</v>
      </c>
      <c r="CL188" s="85">
        <f t="shared" si="2397"/>
        <v>0</v>
      </c>
      <c r="CM188" s="85">
        <f t="shared" si="2397"/>
        <v>0</v>
      </c>
      <c r="CN188" s="85">
        <f t="shared" si="2397"/>
        <v>0</v>
      </c>
      <c r="CO188" s="85">
        <f t="shared" si="2397"/>
        <v>0</v>
      </c>
      <c r="CP188" s="85">
        <f t="shared" si="2397"/>
        <v>0</v>
      </c>
      <c r="CQ188" s="85">
        <f t="shared" si="2397"/>
        <v>0</v>
      </c>
      <c r="CR188" s="85">
        <f t="shared" si="2397"/>
        <v>0</v>
      </c>
      <c r="CS188" s="85">
        <f t="shared" si="2397"/>
        <v>0</v>
      </c>
      <c r="CT188" s="85">
        <f t="shared" si="2397"/>
        <v>0</v>
      </c>
      <c r="CU188" s="85">
        <f t="shared" si="2397"/>
        <v>0</v>
      </c>
      <c r="CV188" s="85">
        <f t="shared" si="2397"/>
        <v>0</v>
      </c>
      <c r="CW188" s="85">
        <f t="shared" si="2397"/>
        <v>0</v>
      </c>
      <c r="CX188" s="85">
        <f t="shared" si="2397"/>
        <v>0</v>
      </c>
      <c r="CY188" s="85">
        <f t="shared" si="2397"/>
        <v>0</v>
      </c>
      <c r="CZ188" s="85">
        <f t="shared" si="2397"/>
        <v>0</v>
      </c>
      <c r="DA188" s="85">
        <f t="shared" si="2397"/>
        <v>0</v>
      </c>
      <c r="DB188" s="85">
        <f t="shared" si="2397"/>
        <v>0</v>
      </c>
      <c r="DC188" s="85">
        <f t="shared" si="2397"/>
        <v>0</v>
      </c>
      <c r="DD188" s="85">
        <f t="shared" si="2397"/>
        <v>0</v>
      </c>
      <c r="DE188" s="85">
        <f t="shared" si="2397"/>
        <v>0</v>
      </c>
      <c r="DF188" s="85">
        <f t="shared" si="2397"/>
        <v>0</v>
      </c>
      <c r="DG188" s="85">
        <f t="shared" si="2397"/>
        <v>0</v>
      </c>
      <c r="DH188" s="85">
        <f t="shared" si="2397"/>
        <v>0</v>
      </c>
      <c r="DI188" s="85">
        <f t="shared" si="2397"/>
        <v>0</v>
      </c>
      <c r="DJ188" s="85">
        <f t="shared" si="2397"/>
        <v>0</v>
      </c>
      <c r="DK188" s="85">
        <f t="shared" si="2397"/>
        <v>0</v>
      </c>
      <c r="DL188" s="85">
        <f t="shared" si="2397"/>
        <v>0</v>
      </c>
      <c r="DM188" s="85">
        <f t="shared" si="2397"/>
        <v>0</v>
      </c>
      <c r="DN188" s="85">
        <f t="shared" si="2397"/>
        <v>0</v>
      </c>
      <c r="DO188" s="85">
        <f t="shared" si="2397"/>
        <v>0</v>
      </c>
      <c r="DP188" s="85">
        <f t="shared" si="2397"/>
        <v>0</v>
      </c>
      <c r="DQ188" s="85">
        <f t="shared" si="2397"/>
        <v>0</v>
      </c>
      <c r="DR188" s="85">
        <f t="shared" si="2397"/>
        <v>0</v>
      </c>
      <c r="DS188" s="85">
        <f t="shared" si="2397"/>
        <v>0</v>
      </c>
      <c r="DT188" s="85">
        <f t="shared" si="2397"/>
        <v>0</v>
      </c>
      <c r="DU188" s="85">
        <f t="shared" si="2397"/>
        <v>0</v>
      </c>
      <c r="DV188" s="85">
        <f t="shared" si="2397"/>
        <v>0</v>
      </c>
      <c r="DW188" s="85">
        <f t="shared" si="2397"/>
        <v>0</v>
      </c>
      <c r="DX188" s="85">
        <f t="shared" si="2397"/>
        <v>0</v>
      </c>
      <c r="DY188" s="85">
        <f t="shared" si="2397"/>
        <v>0</v>
      </c>
      <c r="DZ188" s="85">
        <f t="shared" si="2397"/>
        <v>0</v>
      </c>
      <c r="EA188" s="85">
        <f t="shared" si="2397"/>
        <v>0</v>
      </c>
      <c r="EB188" s="85">
        <f t="shared" si="2397"/>
        <v>0</v>
      </c>
      <c r="EC188" s="85">
        <f t="shared" si="2397"/>
        <v>0</v>
      </c>
      <c r="ED188" s="85">
        <f t="shared" si="2397"/>
        <v>0</v>
      </c>
      <c r="EE188" s="85">
        <f t="shared" si="2397"/>
        <v>0</v>
      </c>
      <c r="EF188" s="85">
        <f t="shared" si="2397"/>
        <v>0</v>
      </c>
      <c r="EG188" s="85">
        <f t="shared" si="2397"/>
        <v>0</v>
      </c>
      <c r="EH188" s="85">
        <f t="shared" si="2397"/>
        <v>0</v>
      </c>
      <c r="EI188" s="85">
        <f t="shared" si="2397"/>
        <v>0</v>
      </c>
      <c r="EJ188" s="85">
        <f t="shared" si="2397"/>
        <v>0</v>
      </c>
      <c r="EK188" s="85">
        <f t="shared" si="2397"/>
        <v>0</v>
      </c>
      <c r="EL188" s="85">
        <f t="shared" ref="EL188:EX188" si="2398">SUM(EL189:EL191)</f>
        <v>0</v>
      </c>
      <c r="EM188" s="85">
        <f t="shared" si="2398"/>
        <v>0</v>
      </c>
      <c r="EN188" s="85">
        <f t="shared" si="2398"/>
        <v>0</v>
      </c>
      <c r="EO188" s="85">
        <f t="shared" si="2398"/>
        <v>0</v>
      </c>
      <c r="EP188" s="85">
        <f t="shared" si="2398"/>
        <v>0</v>
      </c>
      <c r="EQ188" s="85">
        <f t="shared" si="2398"/>
        <v>0</v>
      </c>
      <c r="ER188" s="85">
        <f t="shared" si="2398"/>
        <v>0</v>
      </c>
      <c r="ES188" s="85">
        <f t="shared" si="2398"/>
        <v>0</v>
      </c>
      <c r="ET188" s="85">
        <f t="shared" si="2398"/>
        <v>0</v>
      </c>
      <c r="EU188" s="85">
        <f t="shared" si="2398"/>
        <v>0</v>
      </c>
      <c r="EV188" s="85">
        <f t="shared" si="2398"/>
        <v>0</v>
      </c>
      <c r="EW188" s="85">
        <f t="shared" si="2398"/>
        <v>0</v>
      </c>
      <c r="EX188" s="85">
        <f t="shared" si="2398"/>
        <v>0</v>
      </c>
      <c r="EY188" s="85">
        <f t="shared" ref="EY188" si="2399">SUM(EY189:EY191)</f>
        <v>0</v>
      </c>
      <c r="EZ188" s="85">
        <f t="shared" ref="EZ188" si="2400">SUM(EZ189:EZ191)</f>
        <v>0</v>
      </c>
      <c r="FA188" s="85">
        <f t="shared" ref="FA188" si="2401">SUM(FA189:FA191)</f>
        <v>0</v>
      </c>
      <c r="FB188" s="85">
        <f t="shared" ref="FB188" si="2402">SUM(FB189:FB191)</f>
        <v>0</v>
      </c>
      <c r="FC188" s="85">
        <f t="shared" ref="FC188" si="2403">SUM(FC189:FC191)</f>
        <v>0</v>
      </c>
      <c r="FD188" s="85">
        <f t="shared" ref="FD188" si="2404">SUM(FD189:FD191)</f>
        <v>0</v>
      </c>
      <c r="FE188" s="85">
        <f t="shared" ref="FE188" si="2405">SUM(FE189:FE191)</f>
        <v>0</v>
      </c>
      <c r="FF188" s="85">
        <f t="shared" ref="FF188" si="2406">SUM(FF189:FF191)</f>
        <v>0</v>
      </c>
      <c r="FG188" s="85">
        <f t="shared" ref="FG188" si="2407">SUM(FG189:FG191)</f>
        <v>0</v>
      </c>
      <c r="FH188" s="85">
        <f t="shared" ref="FH188" si="2408">SUM(FH189:FH191)</f>
        <v>0</v>
      </c>
      <c r="FI188" s="85">
        <f t="shared" ref="FI188" si="2409">SUM(FI189:FI191)</f>
        <v>0</v>
      </c>
      <c r="FJ188" s="85">
        <f t="shared" ref="FJ188" si="2410">SUM(FJ189:FJ191)</f>
        <v>0</v>
      </c>
      <c r="FK188" s="85">
        <f t="shared" ref="FK188" si="2411">SUM(FK189:FK191)</f>
        <v>0</v>
      </c>
      <c r="FL188" s="85">
        <f t="shared" ref="FL188" si="2412">SUM(FL189:FL191)</f>
        <v>0</v>
      </c>
      <c r="FM188" s="85">
        <f t="shared" ref="FM188" si="2413">SUM(FM189:FM191)</f>
        <v>0</v>
      </c>
      <c r="FN188" s="85">
        <f t="shared" ref="FN188" si="2414">SUM(FN189:FN191)</f>
        <v>0</v>
      </c>
      <c r="FO188" s="85">
        <f t="shared" ref="FO188" si="2415">SUM(FO189:FO191)</f>
        <v>0</v>
      </c>
      <c r="FP188" s="85">
        <f t="shared" ref="FP188" si="2416">SUM(FP189:FP191)</f>
        <v>0</v>
      </c>
      <c r="FQ188" s="85">
        <f t="shared" ref="FQ188" si="2417">SUM(FQ189:FQ191)</f>
        <v>0</v>
      </c>
      <c r="FR188" s="85">
        <f t="shared" ref="FR188" si="2418">SUM(FR189:FR191)</f>
        <v>0</v>
      </c>
      <c r="FS188" s="85">
        <f t="shared" ref="FS188" si="2419">SUM(FS189:FS191)</f>
        <v>0</v>
      </c>
      <c r="FT188" s="85">
        <f t="shared" ref="FT188" si="2420">SUM(FT189:FT191)</f>
        <v>0</v>
      </c>
      <c r="FU188" s="85">
        <f t="shared" ref="FU188" si="2421">SUM(FU189:FU191)</f>
        <v>0</v>
      </c>
      <c r="FV188" s="85">
        <f t="shared" ref="FV188" si="2422">SUM(FV189:FV191)</f>
        <v>0</v>
      </c>
      <c r="FW188" s="85">
        <f t="shared" ref="FW188" si="2423">SUM(FW189:FW191)</f>
        <v>0</v>
      </c>
      <c r="FX188" s="85">
        <f t="shared" ref="FX188" si="2424">SUM(FX189:FX191)</f>
        <v>0</v>
      </c>
      <c r="FY188" s="85">
        <f t="shared" ref="FY188" si="2425">SUM(FY189:FY191)</f>
        <v>0</v>
      </c>
      <c r="FZ188" s="85">
        <f t="shared" ref="FZ188" si="2426">SUM(FZ189:FZ191)</f>
        <v>0</v>
      </c>
      <c r="GA188" s="85">
        <f t="shared" ref="GA188" si="2427">SUM(GA189:GA191)</f>
        <v>0</v>
      </c>
      <c r="GB188" s="85">
        <f t="shared" ref="GB188" si="2428">SUM(GB189:GB191)</f>
        <v>0</v>
      </c>
      <c r="GC188" s="85">
        <f t="shared" ref="GC188" si="2429">SUM(GC189:GC191)</f>
        <v>0</v>
      </c>
      <c r="GD188" s="85">
        <f t="shared" ref="GD188" si="2430">SUM(GD189:GD191)</f>
        <v>0</v>
      </c>
      <c r="GE188" s="85">
        <f t="shared" ref="GE188" si="2431">SUM(GE189:GE191)</f>
        <v>0</v>
      </c>
      <c r="GF188" s="85">
        <f t="shared" ref="GF188" si="2432">SUM(GF189:GF191)</f>
        <v>0</v>
      </c>
      <c r="GG188" s="85">
        <f t="shared" ref="GG188:GH188" si="2433">SUM(GG189:GG191)</f>
        <v>0</v>
      </c>
      <c r="GH188" s="85">
        <f t="shared" si="2433"/>
        <v>0</v>
      </c>
      <c r="GI188" s="85">
        <f t="shared" ref="GI188" si="2434">SUM(GI189:GI191)</f>
        <v>0</v>
      </c>
      <c r="GJ188" s="85">
        <f t="shared" ref="GJ188" si="2435">SUM(GJ189:GJ191)</f>
        <v>0</v>
      </c>
      <c r="GK188" s="85">
        <f t="shared" ref="GK188" si="2436">SUM(GK189:GK191)</f>
        <v>0</v>
      </c>
      <c r="GL188" s="85">
        <f t="shared" ref="GL188" si="2437">SUM(GL189:GL191)</f>
        <v>0</v>
      </c>
      <c r="GM188" s="85">
        <f t="shared" ref="GM188" si="2438">SUM(GM189:GM191)</f>
        <v>0</v>
      </c>
      <c r="GN188" s="85">
        <f t="shared" ref="GN188" si="2439">SUM(GN189:GN191)</f>
        <v>0</v>
      </c>
      <c r="GO188" s="85">
        <f t="shared" ref="GO188" si="2440">SUM(GO189:GO191)</f>
        <v>0</v>
      </c>
      <c r="GP188" s="85">
        <f t="shared" ref="GP188" si="2441">SUM(GP189:GP191)</f>
        <v>0</v>
      </c>
      <c r="GQ188" s="85">
        <f t="shared" ref="GQ188" si="2442">SUM(GQ189:GQ191)</f>
        <v>0</v>
      </c>
      <c r="GR188" s="85">
        <f t="shared" ref="GR188" si="2443">SUM(GR189:GR191)</f>
        <v>0</v>
      </c>
      <c r="GS188" s="85">
        <f t="shared" ref="GS188" si="2444">SUM(GS189:GS191)</f>
        <v>0</v>
      </c>
      <c r="GT188" s="85">
        <f t="shared" ref="GT188" si="2445">SUM(GT189:GT191)</f>
        <v>0</v>
      </c>
      <c r="GU188" s="85">
        <f t="shared" ref="GU188" si="2446">SUM(GU189:GU191)</f>
        <v>0</v>
      </c>
      <c r="GV188" s="85">
        <f t="shared" ref="GV188" si="2447">SUM(GV189:GV191)</f>
        <v>0</v>
      </c>
      <c r="GW188" s="85">
        <f t="shared" ref="GW188" si="2448">SUM(GW189:GW191)</f>
        <v>0</v>
      </c>
      <c r="GX188" s="85">
        <f t="shared" ref="GX188" si="2449">SUM(GX189:GX191)</f>
        <v>0</v>
      </c>
      <c r="GY188" s="85">
        <f t="shared" ref="GY188" si="2450">SUM(GY189:GY191)</f>
        <v>0</v>
      </c>
      <c r="GZ188" s="85">
        <f t="shared" ref="GZ188" si="2451">SUM(GZ189:GZ191)</f>
        <v>0</v>
      </c>
      <c r="HA188" s="85">
        <f t="shared" ref="HA188" si="2452">SUM(HA189:HA191)</f>
        <v>0</v>
      </c>
      <c r="HB188" s="85">
        <f t="shared" ref="HB188" si="2453">SUM(HB189:HB191)</f>
        <v>0</v>
      </c>
      <c r="HC188" s="85">
        <f t="shared" ref="HC188" si="2454">SUM(HC189:HC191)</f>
        <v>0</v>
      </c>
      <c r="HD188" s="85">
        <f t="shared" ref="HD188" si="2455">SUM(HD189:HD191)</f>
        <v>0</v>
      </c>
      <c r="HE188" s="85">
        <f t="shared" ref="HE188" si="2456">SUM(HE189:HE191)</f>
        <v>0</v>
      </c>
      <c r="HF188" s="85">
        <f t="shared" ref="HF188" si="2457">SUM(HF189:HF191)</f>
        <v>0</v>
      </c>
      <c r="HG188" s="85">
        <f t="shared" ref="HG188" si="2458">SUM(HG189:HG191)</f>
        <v>0</v>
      </c>
      <c r="HH188" s="85">
        <f t="shared" ref="HH188" si="2459">SUM(HH189:HH191)</f>
        <v>0</v>
      </c>
      <c r="HI188" s="85">
        <f t="shared" ref="HI188" si="2460">SUM(HI189:HI191)</f>
        <v>0</v>
      </c>
      <c r="HJ188" s="85">
        <f t="shared" ref="HJ188" si="2461">SUM(HJ189:HJ191)</f>
        <v>0</v>
      </c>
      <c r="HK188" s="85">
        <f t="shared" ref="HK188" si="2462">SUM(HK189:HK191)</f>
        <v>0</v>
      </c>
      <c r="HL188" s="85">
        <f t="shared" ref="HL188" si="2463">SUM(HL189:HL191)</f>
        <v>0</v>
      </c>
      <c r="HM188" s="85">
        <f t="shared" ref="HM188" si="2464">SUM(HM189:HM191)</f>
        <v>0</v>
      </c>
      <c r="HN188" s="85">
        <f t="shared" ref="HN188" si="2465">SUM(HN189:HN191)</f>
        <v>0</v>
      </c>
      <c r="HO188" s="85">
        <f t="shared" ref="HO188" si="2466">SUM(HO189:HO191)</f>
        <v>0</v>
      </c>
      <c r="HP188" s="85">
        <f t="shared" ref="HP188" si="2467">SUM(HP189:HP191)</f>
        <v>0</v>
      </c>
      <c r="HQ188" s="85">
        <f t="shared" ref="HQ188" si="2468">SUM(HQ189:HQ191)</f>
        <v>0</v>
      </c>
      <c r="HR188" s="187">
        <f t="shared" ref="HR188" si="2469">SUM(HR189:HR191)</f>
        <v>0</v>
      </c>
      <c r="HS188" s="249">
        <v>0</v>
      </c>
      <c r="HT188" s="207"/>
      <c r="HU188" s="207"/>
      <c r="HV188" s="207"/>
      <c r="HW188" s="207"/>
      <c r="HX188" s="207"/>
      <c r="HY188" s="207"/>
      <c r="HZ188" s="207"/>
      <c r="IA188" s="207"/>
      <c r="IB188" s="207"/>
      <c r="IC188" s="207"/>
      <c r="ID188" s="207"/>
      <c r="IE188" s="207"/>
      <c r="IF188" s="207"/>
      <c r="IG188" s="207"/>
      <c r="IH188" s="207"/>
      <c r="II188" s="207"/>
      <c r="IJ188" s="207"/>
      <c r="IK188" s="207"/>
      <c r="IL188" s="207"/>
      <c r="IM188" s="207"/>
      <c r="IN188" s="207"/>
      <c r="IO188" s="207"/>
      <c r="IP188" s="207"/>
      <c r="IQ188" s="207"/>
      <c r="IR188" s="207"/>
      <c r="IS188" s="207"/>
      <c r="IT188" s="207"/>
      <c r="IU188" s="207"/>
      <c r="IV188" s="207"/>
      <c r="IW188" s="207"/>
      <c r="IX188" s="207"/>
      <c r="IY188" s="207"/>
      <c r="IZ188" s="207"/>
      <c r="JA188" s="207"/>
      <c r="JB188" s="207"/>
      <c r="JC188" s="207"/>
      <c r="JD188" s="207"/>
      <c r="JE188" s="207"/>
      <c r="JF188" s="207"/>
      <c r="JG188" s="207"/>
      <c r="JH188" s="207"/>
      <c r="JI188" s="207"/>
      <c r="JJ188" s="207"/>
      <c r="JK188" s="207"/>
      <c r="JL188" s="207"/>
      <c r="JM188" s="207"/>
      <c r="JN188" s="207"/>
      <c r="JO188" s="207"/>
      <c r="JP188" s="207"/>
      <c r="JQ188" s="207"/>
      <c r="JR188" s="207"/>
      <c r="JS188" s="207"/>
      <c r="JT188" s="207"/>
      <c r="JU188" s="207"/>
      <c r="JV188" s="207"/>
      <c r="JW188" s="207"/>
      <c r="JX188" s="207"/>
      <c r="JY188" s="207"/>
      <c r="JZ188" s="207"/>
      <c r="KA188" s="207"/>
      <c r="KB188" s="207"/>
      <c r="KC188" s="207"/>
      <c r="KD188" s="207"/>
      <c r="KE188" s="207"/>
      <c r="KF188" s="207"/>
      <c r="KG188" s="207"/>
      <c r="KH188" s="207"/>
      <c r="KI188" s="207"/>
      <c r="KJ188" s="207"/>
      <c r="KK188" s="207"/>
      <c r="KL188" s="207"/>
      <c r="KM188" s="207"/>
      <c r="KN188" s="207"/>
      <c r="KO188" s="207"/>
      <c r="KP188" s="207"/>
      <c r="KQ188" s="207"/>
      <c r="KR188" s="207"/>
      <c r="KS188" s="207"/>
      <c r="KT188" s="207"/>
      <c r="KU188" s="207"/>
      <c r="KV188" s="207"/>
      <c r="KW188" s="207"/>
      <c r="KX188" s="207"/>
      <c r="KY188" s="207"/>
      <c r="KZ188" s="207"/>
      <c r="LA188" s="207"/>
      <c r="LB188" s="207"/>
      <c r="LC188" s="207"/>
      <c r="LD188" s="207"/>
      <c r="LE188" s="207"/>
      <c r="LF188" s="207"/>
      <c r="LG188" s="207"/>
      <c r="LH188" s="207"/>
      <c r="LI188" s="207"/>
      <c r="LJ188" s="207"/>
      <c r="LK188" s="207"/>
      <c r="LL188" s="207"/>
      <c r="LM188" s="207"/>
      <c r="LN188" s="207"/>
      <c r="LO188" s="207"/>
      <c r="LP188" s="207"/>
      <c r="LQ188" s="207"/>
      <c r="LR188" s="207"/>
      <c r="LS188" s="207"/>
      <c r="LT188" s="207"/>
      <c r="LU188" s="207"/>
      <c r="LV188" s="207"/>
      <c r="LW188" s="207"/>
      <c r="LX188" s="207"/>
      <c r="LY188" s="207"/>
      <c r="LZ188" s="207"/>
      <c r="MA188" s="207"/>
      <c r="MB188" s="207"/>
      <c r="MC188" s="207"/>
      <c r="MD188" s="207"/>
      <c r="ME188" s="207"/>
      <c r="MF188" s="207"/>
      <c r="MG188" s="207"/>
      <c r="MH188" s="207"/>
      <c r="MI188" s="207"/>
      <c r="MJ188" s="207"/>
      <c r="MK188" s="207"/>
      <c r="ML188" s="207"/>
      <c r="MM188" s="207"/>
      <c r="MN188" s="207"/>
      <c r="MO188" s="207"/>
      <c r="MP188" s="207"/>
      <c r="MQ188" s="207"/>
      <c r="MR188" s="207"/>
      <c r="MS188" s="207"/>
      <c r="MT188" s="207"/>
      <c r="MU188" s="207"/>
      <c r="MV188" s="207"/>
      <c r="MW188" s="207"/>
      <c r="MX188" s="207"/>
      <c r="MY188" s="207"/>
      <c r="MZ188" s="207"/>
      <c r="NA188" s="207"/>
      <c r="NB188" s="207"/>
      <c r="NC188" s="207"/>
      <c r="ND188" s="207"/>
      <c r="NE188" s="207"/>
      <c r="NF188" s="207"/>
      <c r="NG188" s="207"/>
      <c r="NH188" s="207"/>
      <c r="NI188" s="207"/>
      <c r="NJ188" s="207"/>
      <c r="NK188" s="207"/>
      <c r="NL188" s="207"/>
      <c r="NM188" s="207"/>
      <c r="NN188" s="207"/>
      <c r="NO188" s="207"/>
      <c r="NP188" s="207"/>
      <c r="NQ188" s="207"/>
      <c r="NR188" s="207"/>
      <c r="NS188" s="207"/>
      <c r="NT188" s="207"/>
      <c r="NU188" s="207"/>
      <c r="NV188" s="207"/>
      <c r="NW188" s="207"/>
      <c r="NX188" s="207"/>
      <c r="NY188" s="207"/>
      <c r="NZ188" s="207"/>
      <c r="OA188" s="207"/>
      <c r="OB188" s="207"/>
      <c r="OC188" s="207"/>
      <c r="OD188" s="207"/>
      <c r="OE188" s="207"/>
      <c r="OF188" s="207"/>
      <c r="OG188" s="207"/>
      <c r="OH188" s="207"/>
      <c r="OI188" s="207"/>
      <c r="OJ188" s="207"/>
      <c r="OK188" s="207"/>
      <c r="OL188" s="207"/>
      <c r="OM188" s="207"/>
      <c r="ON188" s="207"/>
      <c r="OO188" s="207"/>
      <c r="OP188" s="207"/>
      <c r="OQ188" s="207"/>
      <c r="OR188" s="207"/>
      <c r="OS188" s="207"/>
      <c r="OT188" s="207"/>
      <c r="OU188" s="207"/>
      <c r="OV188" s="207"/>
      <c r="OW188" s="207"/>
      <c r="OX188" s="207"/>
      <c r="OY188" s="207"/>
      <c r="OZ188" s="207"/>
      <c r="PA188" s="207"/>
      <c r="PB188" s="207"/>
      <c r="PC188" s="207"/>
      <c r="PD188" s="207"/>
      <c r="PE188" s="207"/>
      <c r="PF188" s="207"/>
      <c r="PG188" s="207"/>
      <c r="PH188" s="207"/>
      <c r="PI188" s="207"/>
      <c r="PJ188" s="207"/>
      <c r="PK188" s="207"/>
      <c r="PL188" s="207"/>
      <c r="PM188" s="207"/>
      <c r="PN188" s="207"/>
      <c r="PO188" s="207"/>
      <c r="PP188" s="207"/>
      <c r="PQ188" s="207"/>
      <c r="PR188" s="207"/>
      <c r="PS188" s="207"/>
      <c r="PT188" s="207"/>
      <c r="PU188" s="207"/>
      <c r="PV188" s="207"/>
      <c r="PW188" s="207"/>
      <c r="PX188" s="207"/>
      <c r="PY188" s="207"/>
      <c r="PZ188" s="207"/>
      <c r="QA188" s="207"/>
      <c r="QB188" s="207"/>
      <c r="QC188" s="207"/>
      <c r="QD188" s="207"/>
      <c r="QE188" s="207"/>
      <c r="QF188" s="207"/>
      <c r="QG188" s="207"/>
      <c r="QH188" s="207"/>
      <c r="QI188" s="207"/>
      <c r="QJ188" s="207"/>
      <c r="QK188" s="207"/>
      <c r="QL188" s="207"/>
      <c r="QM188" s="207"/>
      <c r="QN188" s="207"/>
      <c r="QO188" s="207"/>
      <c r="QP188" s="207"/>
      <c r="QQ188" s="207"/>
      <c r="QR188" s="207"/>
      <c r="QS188" s="207"/>
      <c r="QT188" s="207"/>
      <c r="QU188" s="207"/>
      <c r="QV188" s="207"/>
      <c r="QW188" s="207"/>
      <c r="QX188" s="207"/>
      <c r="QY188" s="207"/>
      <c r="QZ188" s="207"/>
      <c r="RA188" s="207"/>
      <c r="RB188" s="207"/>
      <c r="RC188" s="207"/>
      <c r="RD188" s="207"/>
      <c r="RE188" s="207"/>
      <c r="RF188" s="207"/>
      <c r="RG188" s="207"/>
      <c r="RH188" s="207"/>
      <c r="RI188" s="207"/>
      <c r="RJ188" s="207"/>
      <c r="RK188" s="207"/>
      <c r="RL188" s="207"/>
      <c r="RM188" s="207"/>
      <c r="RN188" s="207"/>
      <c r="RO188" s="207"/>
      <c r="RP188" s="207"/>
      <c r="RQ188" s="207"/>
      <c r="RR188" s="207"/>
      <c r="RS188" s="207"/>
      <c r="RT188" s="207"/>
      <c r="RU188" s="207"/>
      <c r="RV188" s="207"/>
      <c r="RW188" s="207"/>
      <c r="RX188" s="207"/>
      <c r="RY188" s="207"/>
      <c r="RZ188" s="207"/>
      <c r="SA188" s="207"/>
      <c r="SB188" s="207"/>
      <c r="SC188" s="207"/>
      <c r="SD188" s="207"/>
      <c r="SE188" s="207"/>
      <c r="SF188" s="207"/>
      <c r="SG188" s="207"/>
      <c r="SH188" s="207"/>
      <c r="SI188" s="207"/>
      <c r="SJ188" s="207"/>
      <c r="SK188" s="207"/>
      <c r="SL188" s="207"/>
      <c r="SM188" s="207"/>
      <c r="SN188" s="207"/>
      <c r="SO188" s="207"/>
      <c r="SP188" s="207"/>
      <c r="SQ188" s="207"/>
      <c r="SR188" s="207"/>
      <c r="SS188" s="207"/>
      <c r="ST188" s="207"/>
      <c r="SU188" s="207"/>
      <c r="SV188" s="207"/>
      <c r="SW188" s="207"/>
      <c r="SX188" s="207"/>
      <c r="SY188" s="207"/>
      <c r="SZ188" s="207"/>
      <c r="TA188" s="207"/>
      <c r="TB188" s="207"/>
      <c r="TC188" s="207"/>
      <c r="TD188" s="207"/>
      <c r="TE188" s="207"/>
      <c r="TF188" s="207"/>
      <c r="TG188" s="207"/>
      <c r="TH188" s="207"/>
      <c r="TI188" s="207"/>
      <c r="TJ188" s="207"/>
      <c r="TK188" s="207"/>
      <c r="TL188" s="207"/>
      <c r="TM188" s="207"/>
      <c r="TN188" s="207"/>
      <c r="TO188" s="207"/>
      <c r="TP188" s="207"/>
      <c r="TQ188" s="207"/>
      <c r="TR188" s="207"/>
      <c r="TS188" s="207"/>
      <c r="TT188" s="207"/>
      <c r="TU188" s="207"/>
      <c r="TV188" s="207"/>
      <c r="TW188" s="207"/>
      <c r="TX188" s="207"/>
      <c r="TY188" s="207"/>
      <c r="TZ188" s="207"/>
      <c r="UA188" s="207"/>
      <c r="UB188" s="207"/>
      <c r="UC188" s="207"/>
      <c r="UD188" s="207"/>
      <c r="UE188" s="207"/>
      <c r="UF188" s="207"/>
      <c r="UG188" s="207"/>
      <c r="UH188" s="207"/>
      <c r="UI188" s="207"/>
      <c r="UJ188" s="207"/>
      <c r="UK188" s="207"/>
      <c r="UL188" s="207"/>
      <c r="UM188" s="207"/>
      <c r="UN188" s="207"/>
      <c r="UO188" s="207"/>
      <c r="UP188" s="207"/>
      <c r="UQ188" s="207"/>
      <c r="UR188" s="207"/>
      <c r="US188" s="207"/>
      <c r="UT188" s="207"/>
      <c r="UU188" s="207"/>
      <c r="UV188" s="207"/>
      <c r="UW188" s="207"/>
      <c r="UX188" s="207"/>
      <c r="UY188" s="207"/>
      <c r="UZ188" s="207"/>
      <c r="VA188" s="207"/>
      <c r="VB188" s="207"/>
      <c r="VC188" s="207"/>
      <c r="VD188" s="207"/>
      <c r="VE188" s="207"/>
      <c r="VF188" s="207"/>
      <c r="VG188" s="207"/>
      <c r="VH188" s="207"/>
      <c r="VI188" s="207"/>
      <c r="VJ188" s="207"/>
      <c r="VK188" s="207"/>
      <c r="VL188" s="207"/>
      <c r="VM188" s="207"/>
      <c r="VN188" s="207"/>
      <c r="VO188" s="207"/>
      <c r="VP188" s="207"/>
      <c r="VQ188" s="207"/>
      <c r="VR188" s="207"/>
      <c r="VS188" s="207"/>
      <c r="VT188" s="207"/>
      <c r="VU188" s="207"/>
      <c r="VV188" s="207"/>
      <c r="VW188" s="207"/>
      <c r="VX188" s="207"/>
      <c r="VY188" s="207"/>
      <c r="VZ188" s="207"/>
      <c r="WA188" s="207"/>
      <c r="WB188" s="207"/>
      <c r="WC188" s="207"/>
      <c r="WD188" s="207"/>
      <c r="WE188" s="207"/>
      <c r="WF188" s="207"/>
      <c r="WG188" s="207"/>
      <c r="WH188" s="207"/>
      <c r="WI188" s="207"/>
      <c r="WJ188" s="207"/>
      <c r="WK188" s="207"/>
      <c r="WL188" s="207"/>
      <c r="WM188" s="207"/>
      <c r="WN188" s="207"/>
      <c r="WO188" s="207"/>
      <c r="WP188" s="207"/>
      <c r="WQ188" s="207"/>
      <c r="WR188" s="207"/>
      <c r="WS188" s="207"/>
      <c r="WT188" s="207"/>
      <c r="WU188" s="207"/>
      <c r="WV188" s="207"/>
      <c r="WW188" s="207"/>
      <c r="WX188" s="207"/>
      <c r="WY188" s="207"/>
      <c r="WZ188" s="207"/>
      <c r="XA188" s="207"/>
      <c r="XB188" s="207"/>
      <c r="XC188" s="207"/>
      <c r="XD188" s="207"/>
      <c r="XE188" s="207"/>
      <c r="XF188" s="207"/>
      <c r="XG188" s="207"/>
      <c r="XH188" s="207"/>
      <c r="XI188" s="207"/>
      <c r="XJ188" s="207"/>
      <c r="XK188" s="207"/>
      <c r="XL188" s="207"/>
      <c r="XM188" s="207"/>
      <c r="XN188" s="207"/>
      <c r="XO188" s="207"/>
      <c r="XP188" s="207"/>
      <c r="XQ188" s="207"/>
      <c r="XR188" s="207"/>
      <c r="XS188" s="207"/>
      <c r="XT188" s="207"/>
      <c r="XU188" s="207"/>
      <c r="XV188" s="207"/>
      <c r="XW188" s="207"/>
      <c r="XX188" s="207"/>
      <c r="XY188" s="207"/>
      <c r="XZ188" s="207"/>
      <c r="YA188" s="207"/>
      <c r="YB188" s="207"/>
      <c r="YC188" s="207"/>
      <c r="YD188" s="207"/>
      <c r="YE188" s="207"/>
      <c r="YF188" s="207"/>
      <c r="YG188" s="207"/>
      <c r="YH188" s="207"/>
      <c r="YI188" s="207"/>
      <c r="YJ188" s="207"/>
      <c r="YK188" s="207"/>
      <c r="YL188" s="207"/>
      <c r="YM188" s="207"/>
      <c r="YN188" s="207"/>
      <c r="YO188" s="207"/>
      <c r="YP188" s="207"/>
      <c r="YQ188" s="207"/>
      <c r="YR188" s="207"/>
      <c r="YS188" s="207"/>
      <c r="YT188" s="207"/>
      <c r="YU188" s="207"/>
      <c r="YV188" s="207"/>
      <c r="YW188" s="207"/>
      <c r="YX188" s="207"/>
      <c r="YY188" s="207"/>
      <c r="YZ188" s="207"/>
      <c r="ZA188" s="207"/>
      <c r="ZB188" s="207"/>
      <c r="ZC188" s="207"/>
      <c r="ZD188" s="207"/>
      <c r="ZE188" s="207"/>
      <c r="ZF188" s="207"/>
      <c r="ZG188" s="207"/>
      <c r="ZH188" s="207"/>
      <c r="ZI188" s="207"/>
      <c r="ZJ188" s="207"/>
      <c r="ZK188" s="207"/>
      <c r="ZL188" s="207"/>
      <c r="ZM188" s="207"/>
      <c r="ZN188" s="207"/>
      <c r="ZO188" s="207"/>
      <c r="ZP188" s="207"/>
      <c r="ZQ188" s="207"/>
      <c r="ZR188" s="207"/>
      <c r="ZS188" s="207"/>
      <c r="ZT188" s="207"/>
      <c r="ZU188" s="207"/>
      <c r="ZV188" s="207"/>
      <c r="ZW188" s="207"/>
      <c r="ZX188" s="207"/>
      <c r="ZY188" s="207"/>
      <c r="ZZ188" s="207"/>
      <c r="AAA188" s="207"/>
      <c r="AAB188" s="207"/>
      <c r="AAC188" s="198"/>
    </row>
    <row r="189" spans="1:705" ht="15" outlineLevel="1" x14ac:dyDescent="0.25">
      <c r="A189" s="82" t="s">
        <v>271</v>
      </c>
      <c r="B189" s="143" t="s">
        <v>271</v>
      </c>
      <c r="C189" s="137">
        <v>1175.77</v>
      </c>
      <c r="D189" s="90" t="s">
        <v>324</v>
      </c>
      <c r="E189" s="130">
        <v>1861.7288660891199</v>
      </c>
      <c r="F189" s="67">
        <v>1</v>
      </c>
      <c r="G189" s="67">
        <v>25</v>
      </c>
      <c r="H189" s="121"/>
      <c r="I189" s="84" t="s">
        <v>459</v>
      </c>
      <c r="J189" s="67" t="s">
        <v>329</v>
      </c>
      <c r="K189" s="82" t="s">
        <v>322</v>
      </c>
      <c r="L189" s="67" t="s">
        <v>257</v>
      </c>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174">
        <f t="shared" ref="EX189:EX191" si="2470">SUM(M192:EW192)</f>
        <v>0</v>
      </c>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82"/>
      <c r="GF189" s="82"/>
      <c r="GG189" s="82"/>
      <c r="GH189" s="181">
        <f t="shared" ref="GH189:GH191" si="2471">SUM(EY189:GG189)</f>
        <v>0</v>
      </c>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242">
        <f t="shared" ref="HR189:HR191" si="2472">SUM(GI189:HQ189)</f>
        <v>0</v>
      </c>
      <c r="HS189" s="247">
        <v>0</v>
      </c>
    </row>
    <row r="190" spans="1:705" ht="15" outlineLevel="1" x14ac:dyDescent="0.25">
      <c r="A190" s="82" t="s">
        <v>271</v>
      </c>
      <c r="B190" s="143" t="s">
        <v>271</v>
      </c>
      <c r="C190" s="137">
        <v>327.81</v>
      </c>
      <c r="D190" s="90" t="s">
        <v>324</v>
      </c>
      <c r="E190" s="130">
        <v>152.21795605558799</v>
      </c>
      <c r="F190" s="67">
        <v>1</v>
      </c>
      <c r="G190" s="67">
        <v>25</v>
      </c>
      <c r="H190" s="121"/>
      <c r="I190" s="84" t="s">
        <v>460</v>
      </c>
      <c r="J190" s="67" t="s">
        <v>329</v>
      </c>
      <c r="K190" s="82" t="s">
        <v>322</v>
      </c>
      <c r="L190" s="67" t="s">
        <v>351</v>
      </c>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174">
        <f t="shared" si="2470"/>
        <v>0</v>
      </c>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82"/>
      <c r="GF190" s="82"/>
      <c r="GG190" s="82"/>
      <c r="GH190" s="181">
        <f t="shared" si="2471"/>
        <v>0</v>
      </c>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242">
        <f t="shared" si="2472"/>
        <v>0</v>
      </c>
      <c r="HS190" s="247">
        <v>0</v>
      </c>
    </row>
    <row r="191" spans="1:705" ht="15" outlineLevel="1" x14ac:dyDescent="0.25">
      <c r="A191" s="82" t="s">
        <v>271</v>
      </c>
      <c r="B191" s="143" t="s">
        <v>271</v>
      </c>
      <c r="C191" s="137">
        <v>767.96</v>
      </c>
      <c r="D191" s="90" t="s">
        <v>324</v>
      </c>
      <c r="E191" s="130">
        <v>251.427741541752</v>
      </c>
      <c r="F191" s="67">
        <v>1</v>
      </c>
      <c r="G191" s="67">
        <v>25</v>
      </c>
      <c r="H191" s="121"/>
      <c r="I191" s="91" t="s">
        <v>461</v>
      </c>
      <c r="J191" s="67" t="s">
        <v>329</v>
      </c>
      <c r="K191" s="82" t="s">
        <v>322</v>
      </c>
      <c r="L191" s="67" t="s">
        <v>351</v>
      </c>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174">
        <f t="shared" si="2470"/>
        <v>0</v>
      </c>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181">
        <f t="shared" si="2471"/>
        <v>0</v>
      </c>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242">
        <f t="shared" si="2472"/>
        <v>0</v>
      </c>
      <c r="HS191" s="247">
        <v>0</v>
      </c>
    </row>
    <row r="192" spans="1:705" s="87" customFormat="1" ht="15" outlineLevel="1" x14ac:dyDescent="0.25">
      <c r="A192" s="85" t="s">
        <v>271</v>
      </c>
      <c r="B192" s="85" t="s">
        <v>271</v>
      </c>
      <c r="C192" s="102"/>
      <c r="D192" s="102"/>
      <c r="E192" s="86"/>
      <c r="F192" s="88"/>
      <c r="G192" s="88"/>
      <c r="H192" s="86"/>
      <c r="I192" s="87" t="s">
        <v>514</v>
      </c>
      <c r="J192" s="88"/>
      <c r="K192" s="85"/>
      <c r="L192" s="88"/>
      <c r="M192" s="85">
        <f t="shared" ref="M192:BX192" si="2473">SUM(M193:M202)</f>
        <v>0</v>
      </c>
      <c r="N192" s="85">
        <f t="shared" si="2473"/>
        <v>0</v>
      </c>
      <c r="O192" s="85">
        <f t="shared" si="2473"/>
        <v>0</v>
      </c>
      <c r="P192" s="85">
        <f t="shared" si="2473"/>
        <v>0</v>
      </c>
      <c r="Q192" s="85">
        <f t="shared" si="2473"/>
        <v>0</v>
      </c>
      <c r="R192" s="85">
        <f t="shared" si="2473"/>
        <v>0</v>
      </c>
      <c r="S192" s="85">
        <f t="shared" si="2473"/>
        <v>0</v>
      </c>
      <c r="T192" s="85">
        <f t="shared" si="2473"/>
        <v>0</v>
      </c>
      <c r="U192" s="85">
        <f t="shared" si="2473"/>
        <v>0</v>
      </c>
      <c r="V192" s="85">
        <f t="shared" si="2473"/>
        <v>0</v>
      </c>
      <c r="W192" s="85">
        <f t="shared" si="2473"/>
        <v>0</v>
      </c>
      <c r="X192" s="85">
        <f t="shared" si="2473"/>
        <v>0</v>
      </c>
      <c r="Y192" s="85">
        <f t="shared" si="2473"/>
        <v>0</v>
      </c>
      <c r="Z192" s="85">
        <f t="shared" si="2473"/>
        <v>0</v>
      </c>
      <c r="AA192" s="85">
        <f t="shared" si="2473"/>
        <v>0</v>
      </c>
      <c r="AB192" s="85">
        <f t="shared" si="2473"/>
        <v>0</v>
      </c>
      <c r="AC192" s="85">
        <f t="shared" si="2473"/>
        <v>0</v>
      </c>
      <c r="AD192" s="85">
        <f t="shared" si="2473"/>
        <v>0</v>
      </c>
      <c r="AE192" s="85">
        <f t="shared" si="2473"/>
        <v>0</v>
      </c>
      <c r="AF192" s="85">
        <f t="shared" si="2473"/>
        <v>0</v>
      </c>
      <c r="AG192" s="85">
        <f t="shared" si="2473"/>
        <v>0</v>
      </c>
      <c r="AH192" s="85">
        <f t="shared" si="2473"/>
        <v>0</v>
      </c>
      <c r="AI192" s="85">
        <f t="shared" si="2473"/>
        <v>0</v>
      </c>
      <c r="AJ192" s="85">
        <f t="shared" si="2473"/>
        <v>0</v>
      </c>
      <c r="AK192" s="85">
        <f t="shared" si="2473"/>
        <v>0</v>
      </c>
      <c r="AL192" s="85">
        <f t="shared" si="2473"/>
        <v>0</v>
      </c>
      <c r="AM192" s="85">
        <f t="shared" si="2473"/>
        <v>0</v>
      </c>
      <c r="AN192" s="85">
        <f t="shared" si="2473"/>
        <v>0</v>
      </c>
      <c r="AO192" s="85">
        <f t="shared" si="2473"/>
        <v>0</v>
      </c>
      <c r="AP192" s="85">
        <f t="shared" si="2473"/>
        <v>0</v>
      </c>
      <c r="AQ192" s="85">
        <f t="shared" si="2473"/>
        <v>0</v>
      </c>
      <c r="AR192" s="85">
        <f t="shared" si="2473"/>
        <v>0</v>
      </c>
      <c r="AS192" s="85">
        <f t="shared" si="2473"/>
        <v>0</v>
      </c>
      <c r="AT192" s="85">
        <f t="shared" si="2473"/>
        <v>0</v>
      </c>
      <c r="AU192" s="85">
        <f t="shared" si="2473"/>
        <v>0</v>
      </c>
      <c r="AV192" s="85">
        <f t="shared" si="2473"/>
        <v>0</v>
      </c>
      <c r="AW192" s="85">
        <f t="shared" si="2473"/>
        <v>0</v>
      </c>
      <c r="AX192" s="85">
        <f t="shared" si="2473"/>
        <v>0</v>
      </c>
      <c r="AY192" s="85">
        <f t="shared" si="2473"/>
        <v>0</v>
      </c>
      <c r="AZ192" s="85">
        <f t="shared" si="2473"/>
        <v>0</v>
      </c>
      <c r="BA192" s="85">
        <f t="shared" si="2473"/>
        <v>0</v>
      </c>
      <c r="BB192" s="85">
        <f t="shared" si="2473"/>
        <v>0</v>
      </c>
      <c r="BC192" s="85">
        <f t="shared" si="2473"/>
        <v>0</v>
      </c>
      <c r="BD192" s="85">
        <f t="shared" si="2473"/>
        <v>0</v>
      </c>
      <c r="BE192" s="85">
        <f t="shared" si="2473"/>
        <v>0</v>
      </c>
      <c r="BF192" s="85">
        <f t="shared" si="2473"/>
        <v>0</v>
      </c>
      <c r="BG192" s="85">
        <f t="shared" si="2473"/>
        <v>0</v>
      </c>
      <c r="BH192" s="85">
        <f t="shared" si="2473"/>
        <v>0</v>
      </c>
      <c r="BI192" s="85">
        <f t="shared" si="2473"/>
        <v>0</v>
      </c>
      <c r="BJ192" s="85">
        <f t="shared" si="2473"/>
        <v>0</v>
      </c>
      <c r="BK192" s="85">
        <f t="shared" si="2473"/>
        <v>0</v>
      </c>
      <c r="BL192" s="85">
        <f t="shared" si="2473"/>
        <v>0</v>
      </c>
      <c r="BM192" s="85">
        <f t="shared" si="2473"/>
        <v>0</v>
      </c>
      <c r="BN192" s="85">
        <f t="shared" si="2473"/>
        <v>0</v>
      </c>
      <c r="BO192" s="85">
        <f t="shared" si="2473"/>
        <v>0</v>
      </c>
      <c r="BP192" s="85">
        <f t="shared" si="2473"/>
        <v>0</v>
      </c>
      <c r="BQ192" s="85">
        <f t="shared" si="2473"/>
        <v>0</v>
      </c>
      <c r="BR192" s="85">
        <f t="shared" si="2473"/>
        <v>0</v>
      </c>
      <c r="BS192" s="85">
        <f t="shared" si="2473"/>
        <v>0</v>
      </c>
      <c r="BT192" s="85">
        <f t="shared" si="2473"/>
        <v>0</v>
      </c>
      <c r="BU192" s="85">
        <f t="shared" si="2473"/>
        <v>0</v>
      </c>
      <c r="BV192" s="85">
        <f t="shared" si="2473"/>
        <v>0</v>
      </c>
      <c r="BW192" s="85">
        <f t="shared" si="2473"/>
        <v>0</v>
      </c>
      <c r="BX192" s="85">
        <f t="shared" si="2473"/>
        <v>0</v>
      </c>
      <c r="BY192" s="85">
        <f t="shared" ref="BY192:EJ192" si="2474">SUM(BY193:BY202)</f>
        <v>0</v>
      </c>
      <c r="BZ192" s="85">
        <f t="shared" si="2474"/>
        <v>0</v>
      </c>
      <c r="CA192" s="85">
        <f t="shared" si="2474"/>
        <v>0</v>
      </c>
      <c r="CB192" s="85">
        <f t="shared" si="2474"/>
        <v>0</v>
      </c>
      <c r="CC192" s="85">
        <f t="shared" si="2474"/>
        <v>0</v>
      </c>
      <c r="CD192" s="85">
        <f t="shared" si="2474"/>
        <v>0</v>
      </c>
      <c r="CE192" s="85">
        <f t="shared" si="2474"/>
        <v>0</v>
      </c>
      <c r="CF192" s="85">
        <f t="shared" si="2474"/>
        <v>0</v>
      </c>
      <c r="CG192" s="85">
        <f t="shared" si="2474"/>
        <v>0</v>
      </c>
      <c r="CH192" s="85">
        <f t="shared" si="2474"/>
        <v>0</v>
      </c>
      <c r="CI192" s="85">
        <f t="shared" si="2474"/>
        <v>0</v>
      </c>
      <c r="CJ192" s="85">
        <f t="shared" si="2474"/>
        <v>0</v>
      </c>
      <c r="CK192" s="85">
        <f t="shared" si="2474"/>
        <v>0</v>
      </c>
      <c r="CL192" s="85">
        <f t="shared" si="2474"/>
        <v>0</v>
      </c>
      <c r="CM192" s="85">
        <f t="shared" si="2474"/>
        <v>0</v>
      </c>
      <c r="CN192" s="85">
        <f t="shared" si="2474"/>
        <v>0</v>
      </c>
      <c r="CO192" s="85">
        <f t="shared" si="2474"/>
        <v>0</v>
      </c>
      <c r="CP192" s="85">
        <f t="shared" si="2474"/>
        <v>0</v>
      </c>
      <c r="CQ192" s="85">
        <f t="shared" si="2474"/>
        <v>0</v>
      </c>
      <c r="CR192" s="85">
        <f t="shared" si="2474"/>
        <v>0</v>
      </c>
      <c r="CS192" s="85">
        <f t="shared" si="2474"/>
        <v>0</v>
      </c>
      <c r="CT192" s="85">
        <f t="shared" si="2474"/>
        <v>0</v>
      </c>
      <c r="CU192" s="85">
        <f t="shared" si="2474"/>
        <v>0</v>
      </c>
      <c r="CV192" s="85">
        <f t="shared" si="2474"/>
        <v>0</v>
      </c>
      <c r="CW192" s="85">
        <f t="shared" si="2474"/>
        <v>0</v>
      </c>
      <c r="CX192" s="85">
        <f t="shared" si="2474"/>
        <v>0</v>
      </c>
      <c r="CY192" s="85">
        <f t="shared" si="2474"/>
        <v>0</v>
      </c>
      <c r="CZ192" s="85">
        <f t="shared" si="2474"/>
        <v>0</v>
      </c>
      <c r="DA192" s="85">
        <f t="shared" si="2474"/>
        <v>0</v>
      </c>
      <c r="DB192" s="85">
        <f t="shared" si="2474"/>
        <v>0</v>
      </c>
      <c r="DC192" s="85">
        <f t="shared" si="2474"/>
        <v>0</v>
      </c>
      <c r="DD192" s="85">
        <f t="shared" si="2474"/>
        <v>0</v>
      </c>
      <c r="DE192" s="85">
        <f t="shared" si="2474"/>
        <v>0</v>
      </c>
      <c r="DF192" s="85">
        <f t="shared" si="2474"/>
        <v>0</v>
      </c>
      <c r="DG192" s="85">
        <f t="shared" si="2474"/>
        <v>0</v>
      </c>
      <c r="DH192" s="85">
        <f t="shared" si="2474"/>
        <v>0</v>
      </c>
      <c r="DI192" s="85">
        <f t="shared" si="2474"/>
        <v>0</v>
      </c>
      <c r="DJ192" s="85">
        <f t="shared" si="2474"/>
        <v>0</v>
      </c>
      <c r="DK192" s="85">
        <f t="shared" si="2474"/>
        <v>0</v>
      </c>
      <c r="DL192" s="85">
        <f t="shared" si="2474"/>
        <v>0</v>
      </c>
      <c r="DM192" s="85">
        <f t="shared" si="2474"/>
        <v>0</v>
      </c>
      <c r="DN192" s="85">
        <f t="shared" si="2474"/>
        <v>0</v>
      </c>
      <c r="DO192" s="85">
        <f t="shared" si="2474"/>
        <v>0</v>
      </c>
      <c r="DP192" s="85">
        <f t="shared" si="2474"/>
        <v>0</v>
      </c>
      <c r="DQ192" s="85">
        <f t="shared" si="2474"/>
        <v>0</v>
      </c>
      <c r="DR192" s="85">
        <f t="shared" si="2474"/>
        <v>0</v>
      </c>
      <c r="DS192" s="85">
        <f t="shared" si="2474"/>
        <v>0</v>
      </c>
      <c r="DT192" s="85">
        <f t="shared" si="2474"/>
        <v>0</v>
      </c>
      <c r="DU192" s="85">
        <f t="shared" si="2474"/>
        <v>0</v>
      </c>
      <c r="DV192" s="85">
        <f t="shared" si="2474"/>
        <v>0</v>
      </c>
      <c r="DW192" s="85">
        <f t="shared" si="2474"/>
        <v>0</v>
      </c>
      <c r="DX192" s="85">
        <f t="shared" si="2474"/>
        <v>0</v>
      </c>
      <c r="DY192" s="85">
        <f t="shared" si="2474"/>
        <v>0</v>
      </c>
      <c r="DZ192" s="85">
        <f t="shared" si="2474"/>
        <v>0</v>
      </c>
      <c r="EA192" s="85">
        <f t="shared" si="2474"/>
        <v>0</v>
      </c>
      <c r="EB192" s="85">
        <f t="shared" si="2474"/>
        <v>0</v>
      </c>
      <c r="EC192" s="85">
        <f t="shared" si="2474"/>
        <v>0</v>
      </c>
      <c r="ED192" s="85">
        <f t="shared" si="2474"/>
        <v>0</v>
      </c>
      <c r="EE192" s="85">
        <f t="shared" si="2474"/>
        <v>0</v>
      </c>
      <c r="EF192" s="85">
        <f t="shared" si="2474"/>
        <v>0</v>
      </c>
      <c r="EG192" s="85">
        <f t="shared" si="2474"/>
        <v>0</v>
      </c>
      <c r="EH192" s="85">
        <f t="shared" si="2474"/>
        <v>0</v>
      </c>
      <c r="EI192" s="85">
        <f t="shared" si="2474"/>
        <v>0</v>
      </c>
      <c r="EJ192" s="85">
        <f t="shared" si="2474"/>
        <v>0</v>
      </c>
      <c r="EK192" s="85">
        <f t="shared" ref="EK192:GV192" si="2475">SUM(EK193:EK202)</f>
        <v>0</v>
      </c>
      <c r="EL192" s="85">
        <f t="shared" si="2475"/>
        <v>0</v>
      </c>
      <c r="EM192" s="85">
        <f t="shared" si="2475"/>
        <v>0</v>
      </c>
      <c r="EN192" s="85">
        <f t="shared" si="2475"/>
        <v>0</v>
      </c>
      <c r="EO192" s="85">
        <f t="shared" si="2475"/>
        <v>0</v>
      </c>
      <c r="EP192" s="85">
        <f t="shared" si="2475"/>
        <v>0</v>
      </c>
      <c r="EQ192" s="85">
        <f t="shared" si="2475"/>
        <v>0</v>
      </c>
      <c r="ER192" s="85">
        <f t="shared" si="2475"/>
        <v>0</v>
      </c>
      <c r="ES192" s="85">
        <f t="shared" si="2475"/>
        <v>0</v>
      </c>
      <c r="ET192" s="85">
        <f t="shared" si="2475"/>
        <v>0</v>
      </c>
      <c r="EU192" s="85">
        <f t="shared" si="2475"/>
        <v>0</v>
      </c>
      <c r="EV192" s="85">
        <f t="shared" si="2475"/>
        <v>0</v>
      </c>
      <c r="EW192" s="85">
        <f t="shared" si="2475"/>
        <v>0</v>
      </c>
      <c r="EX192" s="85">
        <f t="shared" si="2475"/>
        <v>0</v>
      </c>
      <c r="EY192" s="85">
        <f t="shared" si="2475"/>
        <v>0</v>
      </c>
      <c r="EZ192" s="85">
        <f t="shared" si="2475"/>
        <v>0</v>
      </c>
      <c r="FA192" s="85">
        <f t="shared" si="2475"/>
        <v>0</v>
      </c>
      <c r="FB192" s="85">
        <f t="shared" si="2475"/>
        <v>0</v>
      </c>
      <c r="FC192" s="85">
        <f t="shared" si="2475"/>
        <v>0</v>
      </c>
      <c r="FD192" s="85">
        <f t="shared" si="2475"/>
        <v>0</v>
      </c>
      <c r="FE192" s="85">
        <f t="shared" si="2475"/>
        <v>0</v>
      </c>
      <c r="FF192" s="85">
        <f t="shared" si="2475"/>
        <v>0</v>
      </c>
      <c r="FG192" s="85">
        <f t="shared" si="2475"/>
        <v>0</v>
      </c>
      <c r="FH192" s="85">
        <f t="shared" si="2475"/>
        <v>0</v>
      </c>
      <c r="FI192" s="85">
        <f t="shared" si="2475"/>
        <v>0</v>
      </c>
      <c r="FJ192" s="85">
        <f t="shared" si="2475"/>
        <v>0</v>
      </c>
      <c r="FK192" s="85">
        <f t="shared" si="2475"/>
        <v>0</v>
      </c>
      <c r="FL192" s="85">
        <f t="shared" si="2475"/>
        <v>0</v>
      </c>
      <c r="FM192" s="85">
        <f t="shared" si="2475"/>
        <v>0</v>
      </c>
      <c r="FN192" s="85">
        <f t="shared" si="2475"/>
        <v>0</v>
      </c>
      <c r="FO192" s="85">
        <f t="shared" si="2475"/>
        <v>0</v>
      </c>
      <c r="FP192" s="85">
        <f t="shared" si="2475"/>
        <v>0</v>
      </c>
      <c r="FQ192" s="85">
        <f t="shared" si="2475"/>
        <v>0</v>
      </c>
      <c r="FR192" s="85">
        <f t="shared" si="2475"/>
        <v>0</v>
      </c>
      <c r="FS192" s="85">
        <f t="shared" si="2475"/>
        <v>0</v>
      </c>
      <c r="FT192" s="85">
        <f t="shared" si="2475"/>
        <v>0</v>
      </c>
      <c r="FU192" s="85">
        <f t="shared" si="2475"/>
        <v>0</v>
      </c>
      <c r="FV192" s="85">
        <f t="shared" si="2475"/>
        <v>0</v>
      </c>
      <c r="FW192" s="85">
        <f t="shared" si="2475"/>
        <v>0</v>
      </c>
      <c r="FX192" s="85">
        <f t="shared" si="2475"/>
        <v>0</v>
      </c>
      <c r="FY192" s="85">
        <f t="shared" si="2475"/>
        <v>0</v>
      </c>
      <c r="FZ192" s="85">
        <f t="shared" si="2475"/>
        <v>0</v>
      </c>
      <c r="GA192" s="85">
        <f t="shared" si="2475"/>
        <v>0</v>
      </c>
      <c r="GB192" s="85">
        <f t="shared" si="2475"/>
        <v>0</v>
      </c>
      <c r="GC192" s="85">
        <f t="shared" si="2475"/>
        <v>0</v>
      </c>
      <c r="GD192" s="85">
        <f t="shared" si="2475"/>
        <v>0</v>
      </c>
      <c r="GE192" s="85">
        <f t="shared" si="2475"/>
        <v>0</v>
      </c>
      <c r="GF192" s="85">
        <f t="shared" si="2475"/>
        <v>0</v>
      </c>
      <c r="GG192" s="85">
        <f t="shared" si="2475"/>
        <v>0</v>
      </c>
      <c r="GH192" s="85">
        <f t="shared" si="2475"/>
        <v>0</v>
      </c>
      <c r="GI192" s="85">
        <f t="shared" si="2475"/>
        <v>0</v>
      </c>
      <c r="GJ192" s="85">
        <f t="shared" si="2475"/>
        <v>0</v>
      </c>
      <c r="GK192" s="85">
        <f t="shared" si="2475"/>
        <v>0</v>
      </c>
      <c r="GL192" s="85">
        <f t="shared" si="2475"/>
        <v>0</v>
      </c>
      <c r="GM192" s="85">
        <f t="shared" si="2475"/>
        <v>0</v>
      </c>
      <c r="GN192" s="85">
        <f t="shared" si="2475"/>
        <v>0</v>
      </c>
      <c r="GO192" s="85">
        <f t="shared" si="2475"/>
        <v>0</v>
      </c>
      <c r="GP192" s="85">
        <f t="shared" si="2475"/>
        <v>0</v>
      </c>
      <c r="GQ192" s="85">
        <f t="shared" si="2475"/>
        <v>0</v>
      </c>
      <c r="GR192" s="85">
        <f t="shared" si="2475"/>
        <v>0</v>
      </c>
      <c r="GS192" s="85">
        <f t="shared" si="2475"/>
        <v>0</v>
      </c>
      <c r="GT192" s="85">
        <f t="shared" si="2475"/>
        <v>0</v>
      </c>
      <c r="GU192" s="85">
        <f t="shared" si="2475"/>
        <v>0</v>
      </c>
      <c r="GV192" s="85">
        <f t="shared" si="2475"/>
        <v>0</v>
      </c>
      <c r="GW192" s="85">
        <f t="shared" ref="GW192:HR192" si="2476">SUM(GW193:GW202)</f>
        <v>0</v>
      </c>
      <c r="GX192" s="85">
        <f t="shared" si="2476"/>
        <v>0</v>
      </c>
      <c r="GY192" s="85">
        <f t="shared" si="2476"/>
        <v>0</v>
      </c>
      <c r="GZ192" s="85">
        <f t="shared" si="2476"/>
        <v>0</v>
      </c>
      <c r="HA192" s="85">
        <f t="shared" si="2476"/>
        <v>0</v>
      </c>
      <c r="HB192" s="85">
        <f t="shared" si="2476"/>
        <v>0</v>
      </c>
      <c r="HC192" s="85">
        <f t="shared" si="2476"/>
        <v>0</v>
      </c>
      <c r="HD192" s="85">
        <f t="shared" si="2476"/>
        <v>0</v>
      </c>
      <c r="HE192" s="85">
        <f t="shared" si="2476"/>
        <v>0</v>
      </c>
      <c r="HF192" s="85">
        <f t="shared" si="2476"/>
        <v>0</v>
      </c>
      <c r="HG192" s="85">
        <f t="shared" si="2476"/>
        <v>0</v>
      </c>
      <c r="HH192" s="85">
        <f t="shared" si="2476"/>
        <v>0</v>
      </c>
      <c r="HI192" s="85">
        <f t="shared" si="2476"/>
        <v>0</v>
      </c>
      <c r="HJ192" s="85">
        <f t="shared" si="2476"/>
        <v>0</v>
      </c>
      <c r="HK192" s="85">
        <f t="shared" si="2476"/>
        <v>0</v>
      </c>
      <c r="HL192" s="85">
        <f t="shared" si="2476"/>
        <v>0</v>
      </c>
      <c r="HM192" s="85">
        <f t="shared" si="2476"/>
        <v>0</v>
      </c>
      <c r="HN192" s="85">
        <f t="shared" si="2476"/>
        <v>0</v>
      </c>
      <c r="HO192" s="85">
        <f t="shared" si="2476"/>
        <v>0</v>
      </c>
      <c r="HP192" s="85">
        <f t="shared" si="2476"/>
        <v>0</v>
      </c>
      <c r="HQ192" s="85">
        <f t="shared" si="2476"/>
        <v>0</v>
      </c>
      <c r="HR192" s="187">
        <f t="shared" si="2476"/>
        <v>0</v>
      </c>
      <c r="HS192" s="249">
        <v>0</v>
      </c>
      <c r="HT192" s="207"/>
      <c r="HU192" s="207"/>
      <c r="HV192" s="207"/>
      <c r="HW192" s="207"/>
      <c r="HX192" s="207"/>
      <c r="HY192" s="207"/>
      <c r="HZ192" s="207"/>
      <c r="IA192" s="207"/>
      <c r="IB192" s="207"/>
      <c r="IC192" s="207"/>
      <c r="ID192" s="207"/>
      <c r="IE192" s="207"/>
      <c r="IF192" s="207"/>
      <c r="IG192" s="207"/>
      <c r="IH192" s="207"/>
      <c r="II192" s="207"/>
      <c r="IJ192" s="207"/>
      <c r="IK192" s="207"/>
      <c r="IL192" s="207"/>
      <c r="IM192" s="207"/>
      <c r="IN192" s="207"/>
      <c r="IO192" s="207"/>
      <c r="IP192" s="207"/>
      <c r="IQ192" s="207"/>
      <c r="IR192" s="207"/>
      <c r="IS192" s="207"/>
      <c r="IT192" s="207"/>
      <c r="IU192" s="207"/>
      <c r="IV192" s="207"/>
      <c r="IW192" s="207"/>
      <c r="IX192" s="207"/>
      <c r="IY192" s="207"/>
      <c r="IZ192" s="207"/>
      <c r="JA192" s="207"/>
      <c r="JB192" s="207"/>
      <c r="JC192" s="207"/>
      <c r="JD192" s="207"/>
      <c r="JE192" s="207"/>
      <c r="JF192" s="207"/>
      <c r="JG192" s="207"/>
      <c r="JH192" s="207"/>
      <c r="JI192" s="207"/>
      <c r="JJ192" s="207"/>
      <c r="JK192" s="207"/>
      <c r="JL192" s="207"/>
      <c r="JM192" s="207"/>
      <c r="JN192" s="207"/>
      <c r="JO192" s="207"/>
      <c r="JP192" s="207"/>
      <c r="JQ192" s="207"/>
      <c r="JR192" s="207"/>
      <c r="JS192" s="207"/>
      <c r="JT192" s="207"/>
      <c r="JU192" s="207"/>
      <c r="JV192" s="207"/>
      <c r="JW192" s="207"/>
      <c r="JX192" s="207"/>
      <c r="JY192" s="207"/>
      <c r="JZ192" s="207"/>
      <c r="KA192" s="207"/>
      <c r="KB192" s="207"/>
      <c r="KC192" s="207"/>
      <c r="KD192" s="207"/>
      <c r="KE192" s="207"/>
      <c r="KF192" s="207"/>
      <c r="KG192" s="207"/>
      <c r="KH192" s="207"/>
      <c r="KI192" s="207"/>
      <c r="KJ192" s="207"/>
      <c r="KK192" s="207"/>
      <c r="KL192" s="207"/>
      <c r="KM192" s="207"/>
      <c r="KN192" s="207"/>
      <c r="KO192" s="207"/>
      <c r="KP192" s="207"/>
      <c r="KQ192" s="207"/>
      <c r="KR192" s="207"/>
      <c r="KS192" s="207"/>
      <c r="KT192" s="207"/>
      <c r="KU192" s="207"/>
      <c r="KV192" s="207"/>
      <c r="KW192" s="207"/>
      <c r="KX192" s="207"/>
      <c r="KY192" s="207"/>
      <c r="KZ192" s="207"/>
      <c r="LA192" s="207"/>
      <c r="LB192" s="207"/>
      <c r="LC192" s="207"/>
      <c r="LD192" s="207"/>
      <c r="LE192" s="207"/>
      <c r="LF192" s="207"/>
      <c r="LG192" s="207"/>
      <c r="LH192" s="207"/>
      <c r="LI192" s="207"/>
      <c r="LJ192" s="207"/>
      <c r="LK192" s="207"/>
      <c r="LL192" s="207"/>
      <c r="LM192" s="207"/>
      <c r="LN192" s="207"/>
      <c r="LO192" s="207"/>
      <c r="LP192" s="207"/>
      <c r="LQ192" s="207"/>
      <c r="LR192" s="207"/>
      <c r="LS192" s="207"/>
      <c r="LT192" s="207"/>
      <c r="LU192" s="207"/>
      <c r="LV192" s="207"/>
      <c r="LW192" s="207"/>
      <c r="LX192" s="207"/>
      <c r="LY192" s="207"/>
      <c r="LZ192" s="207"/>
      <c r="MA192" s="207"/>
      <c r="MB192" s="207"/>
      <c r="MC192" s="207"/>
      <c r="MD192" s="207"/>
      <c r="ME192" s="207"/>
      <c r="MF192" s="207"/>
      <c r="MG192" s="207"/>
      <c r="MH192" s="207"/>
      <c r="MI192" s="207"/>
      <c r="MJ192" s="207"/>
      <c r="MK192" s="207"/>
      <c r="ML192" s="207"/>
      <c r="MM192" s="207"/>
      <c r="MN192" s="207"/>
      <c r="MO192" s="207"/>
      <c r="MP192" s="207"/>
      <c r="MQ192" s="207"/>
      <c r="MR192" s="207"/>
      <c r="MS192" s="207"/>
      <c r="MT192" s="207"/>
      <c r="MU192" s="207"/>
      <c r="MV192" s="207"/>
      <c r="MW192" s="207"/>
      <c r="MX192" s="207"/>
      <c r="MY192" s="207"/>
      <c r="MZ192" s="207"/>
      <c r="NA192" s="207"/>
      <c r="NB192" s="207"/>
      <c r="NC192" s="207"/>
      <c r="ND192" s="207"/>
      <c r="NE192" s="207"/>
      <c r="NF192" s="207"/>
      <c r="NG192" s="207"/>
      <c r="NH192" s="207"/>
      <c r="NI192" s="207"/>
      <c r="NJ192" s="207"/>
      <c r="NK192" s="207"/>
      <c r="NL192" s="207"/>
      <c r="NM192" s="207"/>
      <c r="NN192" s="207"/>
      <c r="NO192" s="207"/>
      <c r="NP192" s="207"/>
      <c r="NQ192" s="207"/>
      <c r="NR192" s="207"/>
      <c r="NS192" s="207"/>
      <c r="NT192" s="207"/>
      <c r="NU192" s="207"/>
      <c r="NV192" s="207"/>
      <c r="NW192" s="207"/>
      <c r="NX192" s="207"/>
      <c r="NY192" s="207"/>
      <c r="NZ192" s="207"/>
      <c r="OA192" s="207"/>
      <c r="OB192" s="207"/>
      <c r="OC192" s="207"/>
      <c r="OD192" s="207"/>
      <c r="OE192" s="207"/>
      <c r="OF192" s="207"/>
      <c r="OG192" s="207"/>
      <c r="OH192" s="207"/>
      <c r="OI192" s="207"/>
      <c r="OJ192" s="207"/>
      <c r="OK192" s="207"/>
      <c r="OL192" s="207"/>
      <c r="OM192" s="207"/>
      <c r="ON192" s="207"/>
      <c r="OO192" s="207"/>
      <c r="OP192" s="207"/>
      <c r="OQ192" s="207"/>
      <c r="OR192" s="207"/>
      <c r="OS192" s="207"/>
      <c r="OT192" s="207"/>
      <c r="OU192" s="207"/>
      <c r="OV192" s="207"/>
      <c r="OW192" s="207"/>
      <c r="OX192" s="207"/>
      <c r="OY192" s="207"/>
      <c r="OZ192" s="207"/>
      <c r="PA192" s="207"/>
      <c r="PB192" s="207"/>
      <c r="PC192" s="207"/>
      <c r="PD192" s="207"/>
      <c r="PE192" s="207"/>
      <c r="PF192" s="207"/>
      <c r="PG192" s="207"/>
      <c r="PH192" s="207"/>
      <c r="PI192" s="207"/>
      <c r="PJ192" s="207"/>
      <c r="PK192" s="207"/>
      <c r="PL192" s="207"/>
      <c r="PM192" s="207"/>
      <c r="PN192" s="207"/>
      <c r="PO192" s="207"/>
      <c r="PP192" s="207"/>
      <c r="PQ192" s="207"/>
      <c r="PR192" s="207"/>
      <c r="PS192" s="207"/>
      <c r="PT192" s="207"/>
      <c r="PU192" s="207"/>
      <c r="PV192" s="207"/>
      <c r="PW192" s="207"/>
      <c r="PX192" s="207"/>
      <c r="PY192" s="207"/>
      <c r="PZ192" s="207"/>
      <c r="QA192" s="207"/>
      <c r="QB192" s="207"/>
      <c r="QC192" s="207"/>
      <c r="QD192" s="207"/>
      <c r="QE192" s="207"/>
      <c r="QF192" s="207"/>
      <c r="QG192" s="207"/>
      <c r="QH192" s="207"/>
      <c r="QI192" s="207"/>
      <c r="QJ192" s="207"/>
      <c r="QK192" s="207"/>
      <c r="QL192" s="207"/>
      <c r="QM192" s="207"/>
      <c r="QN192" s="207"/>
      <c r="QO192" s="207"/>
      <c r="QP192" s="207"/>
      <c r="QQ192" s="207"/>
      <c r="QR192" s="207"/>
      <c r="QS192" s="207"/>
      <c r="QT192" s="207"/>
      <c r="QU192" s="207"/>
      <c r="QV192" s="207"/>
      <c r="QW192" s="207"/>
      <c r="QX192" s="207"/>
      <c r="QY192" s="207"/>
      <c r="QZ192" s="207"/>
      <c r="RA192" s="207"/>
      <c r="RB192" s="207"/>
      <c r="RC192" s="207"/>
      <c r="RD192" s="207"/>
      <c r="RE192" s="207"/>
      <c r="RF192" s="207"/>
      <c r="RG192" s="207"/>
      <c r="RH192" s="207"/>
      <c r="RI192" s="207"/>
      <c r="RJ192" s="207"/>
      <c r="RK192" s="207"/>
      <c r="RL192" s="207"/>
      <c r="RM192" s="207"/>
      <c r="RN192" s="207"/>
      <c r="RO192" s="207"/>
      <c r="RP192" s="207"/>
      <c r="RQ192" s="207"/>
      <c r="RR192" s="207"/>
      <c r="RS192" s="207"/>
      <c r="RT192" s="207"/>
      <c r="RU192" s="207"/>
      <c r="RV192" s="207"/>
      <c r="RW192" s="207"/>
      <c r="RX192" s="207"/>
      <c r="RY192" s="207"/>
      <c r="RZ192" s="207"/>
      <c r="SA192" s="207"/>
      <c r="SB192" s="207"/>
      <c r="SC192" s="207"/>
      <c r="SD192" s="207"/>
      <c r="SE192" s="207"/>
      <c r="SF192" s="207"/>
      <c r="SG192" s="207"/>
      <c r="SH192" s="207"/>
      <c r="SI192" s="207"/>
      <c r="SJ192" s="207"/>
      <c r="SK192" s="207"/>
      <c r="SL192" s="207"/>
      <c r="SM192" s="207"/>
      <c r="SN192" s="207"/>
      <c r="SO192" s="207"/>
      <c r="SP192" s="207"/>
      <c r="SQ192" s="207"/>
      <c r="SR192" s="207"/>
      <c r="SS192" s="207"/>
      <c r="ST192" s="207"/>
      <c r="SU192" s="207"/>
      <c r="SV192" s="207"/>
      <c r="SW192" s="207"/>
      <c r="SX192" s="207"/>
      <c r="SY192" s="207"/>
      <c r="SZ192" s="207"/>
      <c r="TA192" s="207"/>
      <c r="TB192" s="207"/>
      <c r="TC192" s="207"/>
      <c r="TD192" s="207"/>
      <c r="TE192" s="207"/>
      <c r="TF192" s="207"/>
      <c r="TG192" s="207"/>
      <c r="TH192" s="207"/>
      <c r="TI192" s="207"/>
      <c r="TJ192" s="207"/>
      <c r="TK192" s="207"/>
      <c r="TL192" s="207"/>
      <c r="TM192" s="207"/>
      <c r="TN192" s="207"/>
      <c r="TO192" s="207"/>
      <c r="TP192" s="207"/>
      <c r="TQ192" s="207"/>
      <c r="TR192" s="207"/>
      <c r="TS192" s="207"/>
      <c r="TT192" s="207"/>
      <c r="TU192" s="207"/>
      <c r="TV192" s="207"/>
      <c r="TW192" s="207"/>
      <c r="TX192" s="207"/>
      <c r="TY192" s="207"/>
      <c r="TZ192" s="207"/>
      <c r="UA192" s="207"/>
      <c r="UB192" s="207"/>
      <c r="UC192" s="207"/>
      <c r="UD192" s="207"/>
      <c r="UE192" s="207"/>
      <c r="UF192" s="207"/>
      <c r="UG192" s="207"/>
      <c r="UH192" s="207"/>
      <c r="UI192" s="207"/>
      <c r="UJ192" s="207"/>
      <c r="UK192" s="207"/>
      <c r="UL192" s="207"/>
      <c r="UM192" s="207"/>
      <c r="UN192" s="207"/>
      <c r="UO192" s="207"/>
      <c r="UP192" s="207"/>
      <c r="UQ192" s="207"/>
      <c r="UR192" s="207"/>
      <c r="US192" s="207"/>
      <c r="UT192" s="207"/>
      <c r="UU192" s="207"/>
      <c r="UV192" s="207"/>
      <c r="UW192" s="207"/>
      <c r="UX192" s="207"/>
      <c r="UY192" s="207"/>
      <c r="UZ192" s="207"/>
      <c r="VA192" s="207"/>
      <c r="VB192" s="207"/>
      <c r="VC192" s="207"/>
      <c r="VD192" s="207"/>
      <c r="VE192" s="207"/>
      <c r="VF192" s="207"/>
      <c r="VG192" s="207"/>
      <c r="VH192" s="207"/>
      <c r="VI192" s="207"/>
      <c r="VJ192" s="207"/>
      <c r="VK192" s="207"/>
      <c r="VL192" s="207"/>
      <c r="VM192" s="207"/>
      <c r="VN192" s="207"/>
      <c r="VO192" s="207"/>
      <c r="VP192" s="207"/>
      <c r="VQ192" s="207"/>
      <c r="VR192" s="207"/>
      <c r="VS192" s="207"/>
      <c r="VT192" s="207"/>
      <c r="VU192" s="207"/>
      <c r="VV192" s="207"/>
      <c r="VW192" s="207"/>
      <c r="VX192" s="207"/>
      <c r="VY192" s="207"/>
      <c r="VZ192" s="207"/>
      <c r="WA192" s="207"/>
      <c r="WB192" s="207"/>
      <c r="WC192" s="207"/>
      <c r="WD192" s="207"/>
      <c r="WE192" s="207"/>
      <c r="WF192" s="207"/>
      <c r="WG192" s="207"/>
      <c r="WH192" s="207"/>
      <c r="WI192" s="207"/>
      <c r="WJ192" s="207"/>
      <c r="WK192" s="207"/>
      <c r="WL192" s="207"/>
      <c r="WM192" s="207"/>
      <c r="WN192" s="207"/>
      <c r="WO192" s="207"/>
      <c r="WP192" s="207"/>
      <c r="WQ192" s="207"/>
      <c r="WR192" s="207"/>
      <c r="WS192" s="207"/>
      <c r="WT192" s="207"/>
      <c r="WU192" s="207"/>
      <c r="WV192" s="207"/>
      <c r="WW192" s="207"/>
      <c r="WX192" s="207"/>
      <c r="WY192" s="207"/>
      <c r="WZ192" s="207"/>
      <c r="XA192" s="207"/>
      <c r="XB192" s="207"/>
      <c r="XC192" s="207"/>
      <c r="XD192" s="207"/>
      <c r="XE192" s="207"/>
      <c r="XF192" s="207"/>
      <c r="XG192" s="207"/>
      <c r="XH192" s="207"/>
      <c r="XI192" s="207"/>
      <c r="XJ192" s="207"/>
      <c r="XK192" s="207"/>
      <c r="XL192" s="207"/>
      <c r="XM192" s="207"/>
      <c r="XN192" s="207"/>
      <c r="XO192" s="207"/>
      <c r="XP192" s="207"/>
      <c r="XQ192" s="207"/>
      <c r="XR192" s="207"/>
      <c r="XS192" s="207"/>
      <c r="XT192" s="207"/>
      <c r="XU192" s="207"/>
      <c r="XV192" s="207"/>
      <c r="XW192" s="207"/>
      <c r="XX192" s="207"/>
      <c r="XY192" s="207"/>
      <c r="XZ192" s="207"/>
      <c r="YA192" s="207"/>
      <c r="YB192" s="207"/>
      <c r="YC192" s="207"/>
      <c r="YD192" s="207"/>
      <c r="YE192" s="207"/>
      <c r="YF192" s="207"/>
      <c r="YG192" s="207"/>
      <c r="YH192" s="207"/>
      <c r="YI192" s="207"/>
      <c r="YJ192" s="207"/>
      <c r="YK192" s="207"/>
      <c r="YL192" s="207"/>
      <c r="YM192" s="207"/>
      <c r="YN192" s="207"/>
      <c r="YO192" s="207"/>
      <c r="YP192" s="207"/>
      <c r="YQ192" s="207"/>
      <c r="YR192" s="207"/>
      <c r="YS192" s="207"/>
      <c r="YT192" s="207"/>
      <c r="YU192" s="207"/>
      <c r="YV192" s="207"/>
      <c r="YW192" s="207"/>
      <c r="YX192" s="207"/>
      <c r="YY192" s="207"/>
      <c r="YZ192" s="207"/>
      <c r="ZA192" s="207"/>
      <c r="ZB192" s="207"/>
      <c r="ZC192" s="207"/>
      <c r="ZD192" s="207"/>
      <c r="ZE192" s="207"/>
      <c r="ZF192" s="207"/>
      <c r="ZG192" s="207"/>
      <c r="ZH192" s="207"/>
      <c r="ZI192" s="207"/>
      <c r="ZJ192" s="207"/>
      <c r="ZK192" s="207"/>
      <c r="ZL192" s="207"/>
      <c r="ZM192" s="207"/>
      <c r="ZN192" s="207"/>
      <c r="ZO192" s="207"/>
      <c r="ZP192" s="207"/>
      <c r="ZQ192" s="207"/>
      <c r="ZR192" s="207"/>
      <c r="ZS192" s="207"/>
      <c r="ZT192" s="207"/>
      <c r="ZU192" s="207"/>
      <c r="ZV192" s="207"/>
      <c r="ZW192" s="207"/>
      <c r="ZX192" s="207"/>
      <c r="ZY192" s="207"/>
      <c r="ZZ192" s="207"/>
      <c r="AAA192" s="207"/>
      <c r="AAB192" s="207"/>
      <c r="AAC192" s="198"/>
    </row>
    <row r="193" spans="1:705" ht="15" outlineLevel="1" x14ac:dyDescent="0.25">
      <c r="A193" s="82" t="s">
        <v>271</v>
      </c>
      <c r="B193" s="143" t="s">
        <v>271</v>
      </c>
      <c r="C193" s="137">
        <v>1181.96</v>
      </c>
      <c r="D193" s="90" t="s">
        <v>324</v>
      </c>
      <c r="E193" s="130">
        <v>179.761335558159</v>
      </c>
      <c r="F193" s="67">
        <v>1</v>
      </c>
      <c r="G193" s="67">
        <v>19</v>
      </c>
      <c r="H193" s="121"/>
      <c r="I193" s="91" t="s">
        <v>462</v>
      </c>
      <c r="J193" s="67" t="s">
        <v>329</v>
      </c>
      <c r="K193" s="82" t="s">
        <v>322</v>
      </c>
      <c r="L193" s="67" t="s">
        <v>323</v>
      </c>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174">
        <f>SUM(M196:EW196)</f>
        <v>0</v>
      </c>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181">
        <f t="shared" ref="GH193:GH202" si="2477">SUM(EY193:GG193)</f>
        <v>0</v>
      </c>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242">
        <f t="shared" ref="HR193:HR202" si="2478">SUM(GI193:HQ193)</f>
        <v>0</v>
      </c>
      <c r="HS193" s="247">
        <v>0</v>
      </c>
    </row>
    <row r="194" spans="1:705" ht="15" outlineLevel="1" x14ac:dyDescent="0.25">
      <c r="A194" s="82" t="s">
        <v>271</v>
      </c>
      <c r="B194" s="143" t="s">
        <v>271</v>
      </c>
      <c r="C194" s="137">
        <v>1129.2</v>
      </c>
      <c r="D194" s="90" t="s">
        <v>324</v>
      </c>
      <c r="E194" s="130">
        <v>369.69660626718297</v>
      </c>
      <c r="F194" s="67">
        <v>1</v>
      </c>
      <c r="G194" s="67">
        <v>19</v>
      </c>
      <c r="H194" s="121"/>
      <c r="I194" s="84" t="s">
        <v>463</v>
      </c>
      <c r="J194" s="67" t="s">
        <v>329</v>
      </c>
      <c r="K194" s="82" t="s">
        <v>322</v>
      </c>
      <c r="L194" s="67" t="s">
        <v>351</v>
      </c>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174">
        <f>SUM(M197:EW197)</f>
        <v>0</v>
      </c>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181">
        <f t="shared" si="2477"/>
        <v>0</v>
      </c>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242">
        <f t="shared" si="2478"/>
        <v>0</v>
      </c>
      <c r="HS194" s="247">
        <v>0</v>
      </c>
    </row>
    <row r="195" spans="1:705" ht="15" outlineLevel="1" x14ac:dyDescent="0.25">
      <c r="A195" s="82" t="s">
        <v>271</v>
      </c>
      <c r="B195" s="143" t="s">
        <v>271</v>
      </c>
      <c r="C195" s="137">
        <f>4319.77+79.75</f>
        <v>4399.5200000000004</v>
      </c>
      <c r="D195" s="90" t="s">
        <v>324</v>
      </c>
      <c r="E195" s="130">
        <v>1210.0476869067199</v>
      </c>
      <c r="F195" s="67">
        <v>1</v>
      </c>
      <c r="G195" s="67">
        <v>19</v>
      </c>
      <c r="H195" s="121"/>
      <c r="I195" s="84" t="s">
        <v>464</v>
      </c>
      <c r="J195" s="67" t="s">
        <v>329</v>
      </c>
      <c r="K195" s="82" t="s">
        <v>322</v>
      </c>
      <c r="L195" s="67" t="s">
        <v>351</v>
      </c>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174">
        <f>SUM(M198:EW198)</f>
        <v>0</v>
      </c>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181">
        <f t="shared" si="2477"/>
        <v>0</v>
      </c>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242">
        <f t="shared" si="2478"/>
        <v>0</v>
      </c>
      <c r="HS195" s="247">
        <v>0</v>
      </c>
    </row>
    <row r="196" spans="1:705" ht="15" outlineLevel="1" x14ac:dyDescent="0.25">
      <c r="A196" s="82" t="s">
        <v>271</v>
      </c>
      <c r="B196" s="143" t="s">
        <v>271</v>
      </c>
      <c r="C196" s="137">
        <f>C195*50%</f>
        <v>2199.7600000000002</v>
      </c>
      <c r="D196" s="90" t="s">
        <v>324</v>
      </c>
      <c r="E196" s="130">
        <v>496.586404870237</v>
      </c>
      <c r="F196" s="67">
        <v>1</v>
      </c>
      <c r="G196" s="67">
        <v>19</v>
      </c>
      <c r="H196" s="121"/>
      <c r="I196" s="91" t="s">
        <v>353</v>
      </c>
      <c r="J196" s="67" t="s">
        <v>329</v>
      </c>
      <c r="K196" s="82" t="s">
        <v>322</v>
      </c>
      <c r="L196" s="67" t="s">
        <v>351</v>
      </c>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174">
        <f t="shared" ref="EX196:EX202" si="2479">SUM(M199:EW199)</f>
        <v>0</v>
      </c>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181">
        <f t="shared" si="2477"/>
        <v>0</v>
      </c>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242">
        <f t="shared" si="2478"/>
        <v>0</v>
      </c>
      <c r="HS196" s="247">
        <v>0</v>
      </c>
    </row>
    <row r="197" spans="1:705" ht="15" outlineLevel="1" x14ac:dyDescent="0.25">
      <c r="A197" s="82" t="s">
        <v>271</v>
      </c>
      <c r="B197" s="143" t="s">
        <v>271</v>
      </c>
      <c r="C197" s="137">
        <v>643.84</v>
      </c>
      <c r="D197" s="90" t="s">
        <v>324</v>
      </c>
      <c r="E197" s="130">
        <v>298.96589129931903</v>
      </c>
      <c r="F197" s="67">
        <v>1</v>
      </c>
      <c r="G197" s="67">
        <v>19</v>
      </c>
      <c r="H197" s="121"/>
      <c r="I197" s="91" t="s">
        <v>465</v>
      </c>
      <c r="J197" s="67" t="s">
        <v>329</v>
      </c>
      <c r="K197" s="82" t="s">
        <v>322</v>
      </c>
      <c r="L197" s="67" t="s">
        <v>351</v>
      </c>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174">
        <f t="shared" si="2479"/>
        <v>0</v>
      </c>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181">
        <f t="shared" si="2477"/>
        <v>0</v>
      </c>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242">
        <f t="shared" si="2478"/>
        <v>0</v>
      </c>
      <c r="HS197" s="247">
        <v>0</v>
      </c>
    </row>
    <row r="198" spans="1:705" ht="15" outlineLevel="1" x14ac:dyDescent="0.25">
      <c r="A198" s="82" t="s">
        <v>271</v>
      </c>
      <c r="B198" s="82" t="s">
        <v>271</v>
      </c>
      <c r="C198" s="137">
        <v>159.38</v>
      </c>
      <c r="D198" s="90" t="s">
        <v>324</v>
      </c>
      <c r="E198" s="130">
        <v>55.863076401606101</v>
      </c>
      <c r="F198" s="67" t="s">
        <v>15</v>
      </c>
      <c r="G198" s="67">
        <v>19</v>
      </c>
      <c r="H198" s="121"/>
      <c r="I198" s="91" t="s">
        <v>466</v>
      </c>
      <c r="J198" s="67" t="s">
        <v>329</v>
      </c>
      <c r="K198" s="82" t="s">
        <v>322</v>
      </c>
      <c r="L198" s="67" t="s">
        <v>351</v>
      </c>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174">
        <f t="shared" si="2479"/>
        <v>0</v>
      </c>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181">
        <f t="shared" si="2477"/>
        <v>0</v>
      </c>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242">
        <f t="shared" si="2478"/>
        <v>0</v>
      </c>
      <c r="HS198" s="247">
        <v>0</v>
      </c>
    </row>
    <row r="199" spans="1:705" ht="15" outlineLevel="1" x14ac:dyDescent="0.25">
      <c r="A199" s="82" t="s">
        <v>271</v>
      </c>
      <c r="B199" s="82" t="s">
        <v>271</v>
      </c>
      <c r="C199" s="137">
        <f>C198</f>
        <v>159.38</v>
      </c>
      <c r="D199" s="90" t="s">
        <v>324</v>
      </c>
      <c r="E199" s="130">
        <v>196.379916005853</v>
      </c>
      <c r="F199" s="67" t="s">
        <v>15</v>
      </c>
      <c r="G199" s="67">
        <v>19</v>
      </c>
      <c r="H199" s="121"/>
      <c r="I199" s="91" t="s">
        <v>467</v>
      </c>
      <c r="J199" s="67" t="s">
        <v>329</v>
      </c>
      <c r="K199" s="82" t="s">
        <v>322</v>
      </c>
      <c r="L199" s="67" t="s">
        <v>351</v>
      </c>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174">
        <f t="shared" si="2479"/>
        <v>0</v>
      </c>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181">
        <f t="shared" si="2477"/>
        <v>0</v>
      </c>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242">
        <f t="shared" si="2478"/>
        <v>0</v>
      </c>
      <c r="HS199" s="247">
        <v>0</v>
      </c>
    </row>
    <row r="200" spans="1:705" ht="15" outlineLevel="1" x14ac:dyDescent="0.25">
      <c r="A200" s="82" t="s">
        <v>271</v>
      </c>
      <c r="B200" s="82" t="s">
        <v>271</v>
      </c>
      <c r="C200" s="137">
        <v>50.03</v>
      </c>
      <c r="D200" s="90" t="s">
        <v>324</v>
      </c>
      <c r="E200" s="130">
        <v>241.03231429282499</v>
      </c>
      <c r="F200" s="67" t="s">
        <v>15</v>
      </c>
      <c r="G200" s="67">
        <v>19</v>
      </c>
      <c r="H200" s="89"/>
      <c r="I200" s="91" t="s">
        <v>468</v>
      </c>
      <c r="J200" s="67" t="s">
        <v>356</v>
      </c>
      <c r="K200" s="82" t="s">
        <v>330</v>
      </c>
      <c r="L200" s="67" t="s">
        <v>331</v>
      </c>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174">
        <f t="shared" si="2479"/>
        <v>0</v>
      </c>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181">
        <f t="shared" si="2477"/>
        <v>0</v>
      </c>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242">
        <f t="shared" si="2478"/>
        <v>0</v>
      </c>
      <c r="HS200" s="247">
        <v>0</v>
      </c>
    </row>
    <row r="201" spans="1:705" ht="15" outlineLevel="1" x14ac:dyDescent="0.25">
      <c r="A201" s="82" t="s">
        <v>271</v>
      </c>
      <c r="B201" s="82" t="s">
        <v>271</v>
      </c>
      <c r="C201" s="137">
        <v>55.99</v>
      </c>
      <c r="D201" s="90" t="s">
        <v>324</v>
      </c>
      <c r="E201" s="130">
        <v>269.74613786238803</v>
      </c>
      <c r="F201" s="67" t="s">
        <v>15</v>
      </c>
      <c r="G201" s="67">
        <v>19</v>
      </c>
      <c r="H201" s="121"/>
      <c r="I201" s="91" t="s">
        <v>469</v>
      </c>
      <c r="J201" s="67" t="s">
        <v>279</v>
      </c>
      <c r="K201" s="82" t="s">
        <v>330</v>
      </c>
      <c r="L201" s="67" t="s">
        <v>331</v>
      </c>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174">
        <f t="shared" si="2479"/>
        <v>0</v>
      </c>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181">
        <f t="shared" si="2477"/>
        <v>0</v>
      </c>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242">
        <f t="shared" si="2478"/>
        <v>0</v>
      </c>
      <c r="HS201" s="247">
        <v>0</v>
      </c>
    </row>
    <row r="202" spans="1:705" ht="15" outlineLevel="1" x14ac:dyDescent="0.25">
      <c r="A202" s="82" t="s">
        <v>271</v>
      </c>
      <c r="B202" s="82" t="s">
        <v>271</v>
      </c>
      <c r="C202" s="137">
        <v>534.38</v>
      </c>
      <c r="D202" s="90" t="s">
        <v>324</v>
      </c>
      <c r="E202" s="130">
        <v>1827.76744022508</v>
      </c>
      <c r="F202" s="67" t="s">
        <v>15</v>
      </c>
      <c r="G202" s="67">
        <v>19</v>
      </c>
      <c r="H202" s="121"/>
      <c r="I202" s="91" t="s">
        <v>470</v>
      </c>
      <c r="J202" s="67" t="s">
        <v>279</v>
      </c>
      <c r="K202" s="82" t="s">
        <v>330</v>
      </c>
      <c r="L202" s="67" t="s">
        <v>331</v>
      </c>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174">
        <f t="shared" si="2479"/>
        <v>0</v>
      </c>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181">
        <f t="shared" si="2477"/>
        <v>0</v>
      </c>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242">
        <f t="shared" si="2478"/>
        <v>0</v>
      </c>
      <c r="HS202" s="247">
        <v>0</v>
      </c>
    </row>
    <row r="203" spans="1:705" s="87" customFormat="1" ht="15" outlineLevel="1" x14ac:dyDescent="0.25">
      <c r="A203" s="85" t="s">
        <v>271</v>
      </c>
      <c r="B203" s="85" t="s">
        <v>271</v>
      </c>
      <c r="C203" s="102"/>
      <c r="D203" s="102"/>
      <c r="E203" s="86"/>
      <c r="F203" s="88"/>
      <c r="G203" s="88"/>
      <c r="H203" s="86"/>
      <c r="I203" s="87" t="s">
        <v>471</v>
      </c>
      <c r="J203" s="88"/>
      <c r="K203" s="85"/>
      <c r="L203" s="88"/>
      <c r="M203" s="85">
        <f t="shared" ref="M203:BX203" si="2480">SUM(M204:M214)</f>
        <v>0</v>
      </c>
      <c r="N203" s="85">
        <f t="shared" si="2480"/>
        <v>0</v>
      </c>
      <c r="O203" s="85">
        <f t="shared" si="2480"/>
        <v>0</v>
      </c>
      <c r="P203" s="85">
        <f t="shared" si="2480"/>
        <v>0</v>
      </c>
      <c r="Q203" s="85">
        <f t="shared" si="2480"/>
        <v>0</v>
      </c>
      <c r="R203" s="85">
        <f t="shared" si="2480"/>
        <v>0</v>
      </c>
      <c r="S203" s="85">
        <f t="shared" si="2480"/>
        <v>0</v>
      </c>
      <c r="T203" s="85">
        <f t="shared" si="2480"/>
        <v>0</v>
      </c>
      <c r="U203" s="85">
        <f t="shared" si="2480"/>
        <v>0</v>
      </c>
      <c r="V203" s="85">
        <f t="shared" si="2480"/>
        <v>0</v>
      </c>
      <c r="W203" s="85">
        <f t="shared" si="2480"/>
        <v>0</v>
      </c>
      <c r="X203" s="85">
        <f t="shared" si="2480"/>
        <v>0</v>
      </c>
      <c r="Y203" s="85">
        <f t="shared" si="2480"/>
        <v>0</v>
      </c>
      <c r="Z203" s="85">
        <f t="shared" si="2480"/>
        <v>0</v>
      </c>
      <c r="AA203" s="85">
        <f t="shared" si="2480"/>
        <v>0</v>
      </c>
      <c r="AB203" s="85">
        <f t="shared" si="2480"/>
        <v>0</v>
      </c>
      <c r="AC203" s="85">
        <f t="shared" si="2480"/>
        <v>0</v>
      </c>
      <c r="AD203" s="85">
        <f t="shared" si="2480"/>
        <v>0</v>
      </c>
      <c r="AE203" s="85">
        <f t="shared" si="2480"/>
        <v>0</v>
      </c>
      <c r="AF203" s="85">
        <f t="shared" si="2480"/>
        <v>0</v>
      </c>
      <c r="AG203" s="85">
        <f t="shared" si="2480"/>
        <v>0</v>
      </c>
      <c r="AH203" s="85">
        <f t="shared" si="2480"/>
        <v>0</v>
      </c>
      <c r="AI203" s="85">
        <f t="shared" si="2480"/>
        <v>0</v>
      </c>
      <c r="AJ203" s="85">
        <f t="shared" si="2480"/>
        <v>0</v>
      </c>
      <c r="AK203" s="85">
        <f t="shared" si="2480"/>
        <v>0</v>
      </c>
      <c r="AL203" s="85">
        <f t="shared" si="2480"/>
        <v>0</v>
      </c>
      <c r="AM203" s="85">
        <f t="shared" si="2480"/>
        <v>0</v>
      </c>
      <c r="AN203" s="85">
        <f t="shared" si="2480"/>
        <v>0</v>
      </c>
      <c r="AO203" s="85">
        <f t="shared" si="2480"/>
        <v>0</v>
      </c>
      <c r="AP203" s="85">
        <f t="shared" si="2480"/>
        <v>0</v>
      </c>
      <c r="AQ203" s="85">
        <f t="shared" si="2480"/>
        <v>0</v>
      </c>
      <c r="AR203" s="85">
        <f t="shared" si="2480"/>
        <v>0</v>
      </c>
      <c r="AS203" s="85">
        <f t="shared" si="2480"/>
        <v>0</v>
      </c>
      <c r="AT203" s="85">
        <f t="shared" si="2480"/>
        <v>0</v>
      </c>
      <c r="AU203" s="85">
        <f t="shared" si="2480"/>
        <v>0</v>
      </c>
      <c r="AV203" s="85">
        <f t="shared" si="2480"/>
        <v>0</v>
      </c>
      <c r="AW203" s="85">
        <f t="shared" si="2480"/>
        <v>0</v>
      </c>
      <c r="AX203" s="85">
        <f t="shared" si="2480"/>
        <v>0</v>
      </c>
      <c r="AY203" s="85">
        <f t="shared" si="2480"/>
        <v>0</v>
      </c>
      <c r="AZ203" s="85">
        <f t="shared" si="2480"/>
        <v>0</v>
      </c>
      <c r="BA203" s="85">
        <f t="shared" si="2480"/>
        <v>0</v>
      </c>
      <c r="BB203" s="85">
        <f t="shared" si="2480"/>
        <v>0</v>
      </c>
      <c r="BC203" s="85">
        <f t="shared" si="2480"/>
        <v>0</v>
      </c>
      <c r="BD203" s="85">
        <f t="shared" si="2480"/>
        <v>0</v>
      </c>
      <c r="BE203" s="85">
        <f t="shared" si="2480"/>
        <v>0</v>
      </c>
      <c r="BF203" s="85">
        <f t="shared" si="2480"/>
        <v>0</v>
      </c>
      <c r="BG203" s="85">
        <f t="shared" si="2480"/>
        <v>0</v>
      </c>
      <c r="BH203" s="85">
        <f t="shared" si="2480"/>
        <v>0</v>
      </c>
      <c r="BI203" s="85">
        <f t="shared" si="2480"/>
        <v>0</v>
      </c>
      <c r="BJ203" s="85">
        <f t="shared" si="2480"/>
        <v>0</v>
      </c>
      <c r="BK203" s="85">
        <f t="shared" si="2480"/>
        <v>0</v>
      </c>
      <c r="BL203" s="85">
        <f t="shared" si="2480"/>
        <v>0</v>
      </c>
      <c r="BM203" s="85">
        <f t="shared" si="2480"/>
        <v>0</v>
      </c>
      <c r="BN203" s="85">
        <f t="shared" si="2480"/>
        <v>0</v>
      </c>
      <c r="BO203" s="85">
        <f t="shared" si="2480"/>
        <v>0</v>
      </c>
      <c r="BP203" s="85">
        <f t="shared" si="2480"/>
        <v>0</v>
      </c>
      <c r="BQ203" s="85">
        <f t="shared" si="2480"/>
        <v>0</v>
      </c>
      <c r="BR203" s="85">
        <f t="shared" si="2480"/>
        <v>0</v>
      </c>
      <c r="BS203" s="85">
        <f t="shared" si="2480"/>
        <v>0</v>
      </c>
      <c r="BT203" s="85">
        <f t="shared" si="2480"/>
        <v>0</v>
      </c>
      <c r="BU203" s="85">
        <f t="shared" si="2480"/>
        <v>0</v>
      </c>
      <c r="BV203" s="85">
        <f t="shared" si="2480"/>
        <v>0</v>
      </c>
      <c r="BW203" s="85">
        <f t="shared" si="2480"/>
        <v>0</v>
      </c>
      <c r="BX203" s="85">
        <f t="shared" si="2480"/>
        <v>0</v>
      </c>
      <c r="BY203" s="85">
        <f t="shared" ref="BY203:EJ203" si="2481">SUM(BY204:BY214)</f>
        <v>0</v>
      </c>
      <c r="BZ203" s="85">
        <f t="shared" si="2481"/>
        <v>0</v>
      </c>
      <c r="CA203" s="85">
        <f t="shared" si="2481"/>
        <v>0</v>
      </c>
      <c r="CB203" s="85">
        <f t="shared" si="2481"/>
        <v>0</v>
      </c>
      <c r="CC203" s="85">
        <f t="shared" si="2481"/>
        <v>0</v>
      </c>
      <c r="CD203" s="85">
        <f t="shared" si="2481"/>
        <v>0</v>
      </c>
      <c r="CE203" s="85">
        <f t="shared" si="2481"/>
        <v>0</v>
      </c>
      <c r="CF203" s="85">
        <f t="shared" si="2481"/>
        <v>0</v>
      </c>
      <c r="CG203" s="85">
        <f t="shared" si="2481"/>
        <v>0</v>
      </c>
      <c r="CH203" s="85">
        <f t="shared" si="2481"/>
        <v>0</v>
      </c>
      <c r="CI203" s="85">
        <f t="shared" si="2481"/>
        <v>0</v>
      </c>
      <c r="CJ203" s="85">
        <f t="shared" si="2481"/>
        <v>0</v>
      </c>
      <c r="CK203" s="85">
        <f t="shared" si="2481"/>
        <v>0</v>
      </c>
      <c r="CL203" s="85">
        <f t="shared" si="2481"/>
        <v>0</v>
      </c>
      <c r="CM203" s="85">
        <f t="shared" si="2481"/>
        <v>0</v>
      </c>
      <c r="CN203" s="85">
        <f t="shared" si="2481"/>
        <v>0</v>
      </c>
      <c r="CO203" s="85">
        <f t="shared" si="2481"/>
        <v>0</v>
      </c>
      <c r="CP203" s="85">
        <f t="shared" si="2481"/>
        <v>0</v>
      </c>
      <c r="CQ203" s="85">
        <f t="shared" si="2481"/>
        <v>0</v>
      </c>
      <c r="CR203" s="85">
        <f t="shared" si="2481"/>
        <v>0</v>
      </c>
      <c r="CS203" s="85">
        <f t="shared" si="2481"/>
        <v>0</v>
      </c>
      <c r="CT203" s="85">
        <f t="shared" si="2481"/>
        <v>0</v>
      </c>
      <c r="CU203" s="85">
        <f t="shared" si="2481"/>
        <v>0</v>
      </c>
      <c r="CV203" s="85">
        <f t="shared" si="2481"/>
        <v>0</v>
      </c>
      <c r="CW203" s="85">
        <f t="shared" si="2481"/>
        <v>0</v>
      </c>
      <c r="CX203" s="85">
        <f t="shared" si="2481"/>
        <v>0</v>
      </c>
      <c r="CY203" s="85">
        <f t="shared" si="2481"/>
        <v>0</v>
      </c>
      <c r="CZ203" s="85">
        <f t="shared" si="2481"/>
        <v>0</v>
      </c>
      <c r="DA203" s="85">
        <f t="shared" si="2481"/>
        <v>0</v>
      </c>
      <c r="DB203" s="85">
        <f t="shared" si="2481"/>
        <v>0</v>
      </c>
      <c r="DC203" s="85">
        <f t="shared" si="2481"/>
        <v>0</v>
      </c>
      <c r="DD203" s="85">
        <f t="shared" si="2481"/>
        <v>0</v>
      </c>
      <c r="DE203" s="85">
        <f t="shared" si="2481"/>
        <v>0</v>
      </c>
      <c r="DF203" s="85">
        <f t="shared" si="2481"/>
        <v>0</v>
      </c>
      <c r="DG203" s="85">
        <f t="shared" si="2481"/>
        <v>0</v>
      </c>
      <c r="DH203" s="85">
        <f t="shared" si="2481"/>
        <v>0</v>
      </c>
      <c r="DI203" s="85">
        <f t="shared" si="2481"/>
        <v>0</v>
      </c>
      <c r="DJ203" s="85">
        <f t="shared" si="2481"/>
        <v>0</v>
      </c>
      <c r="DK203" s="85">
        <f t="shared" si="2481"/>
        <v>0</v>
      </c>
      <c r="DL203" s="85">
        <f t="shared" si="2481"/>
        <v>0</v>
      </c>
      <c r="DM203" s="85">
        <f t="shared" si="2481"/>
        <v>0</v>
      </c>
      <c r="DN203" s="85">
        <f t="shared" si="2481"/>
        <v>0</v>
      </c>
      <c r="DO203" s="85">
        <f t="shared" si="2481"/>
        <v>0</v>
      </c>
      <c r="DP203" s="85">
        <f t="shared" si="2481"/>
        <v>0</v>
      </c>
      <c r="DQ203" s="85">
        <f t="shared" si="2481"/>
        <v>0</v>
      </c>
      <c r="DR203" s="85">
        <f t="shared" si="2481"/>
        <v>0</v>
      </c>
      <c r="DS203" s="85">
        <f t="shared" si="2481"/>
        <v>0</v>
      </c>
      <c r="DT203" s="85">
        <f t="shared" si="2481"/>
        <v>0</v>
      </c>
      <c r="DU203" s="85">
        <f t="shared" si="2481"/>
        <v>0</v>
      </c>
      <c r="DV203" s="85">
        <f t="shared" si="2481"/>
        <v>0</v>
      </c>
      <c r="DW203" s="85">
        <f t="shared" si="2481"/>
        <v>0</v>
      </c>
      <c r="DX203" s="85">
        <f t="shared" si="2481"/>
        <v>0</v>
      </c>
      <c r="DY203" s="85">
        <f t="shared" si="2481"/>
        <v>0</v>
      </c>
      <c r="DZ203" s="85">
        <f t="shared" si="2481"/>
        <v>0</v>
      </c>
      <c r="EA203" s="85">
        <f t="shared" si="2481"/>
        <v>0</v>
      </c>
      <c r="EB203" s="85">
        <f t="shared" si="2481"/>
        <v>0</v>
      </c>
      <c r="EC203" s="85">
        <f t="shared" si="2481"/>
        <v>0</v>
      </c>
      <c r="ED203" s="85">
        <f t="shared" si="2481"/>
        <v>0</v>
      </c>
      <c r="EE203" s="85">
        <f t="shared" si="2481"/>
        <v>0</v>
      </c>
      <c r="EF203" s="85">
        <f t="shared" si="2481"/>
        <v>0</v>
      </c>
      <c r="EG203" s="85">
        <f t="shared" si="2481"/>
        <v>0</v>
      </c>
      <c r="EH203" s="85">
        <f t="shared" si="2481"/>
        <v>0</v>
      </c>
      <c r="EI203" s="85">
        <f t="shared" si="2481"/>
        <v>0</v>
      </c>
      <c r="EJ203" s="85">
        <f t="shared" si="2481"/>
        <v>0</v>
      </c>
      <c r="EK203" s="85">
        <f t="shared" ref="EK203:GV203" si="2482">SUM(EK204:EK214)</f>
        <v>0</v>
      </c>
      <c r="EL203" s="85">
        <f t="shared" si="2482"/>
        <v>0</v>
      </c>
      <c r="EM203" s="85">
        <f t="shared" si="2482"/>
        <v>0</v>
      </c>
      <c r="EN203" s="85">
        <f t="shared" si="2482"/>
        <v>0</v>
      </c>
      <c r="EO203" s="85">
        <f t="shared" si="2482"/>
        <v>0</v>
      </c>
      <c r="EP203" s="85">
        <f t="shared" si="2482"/>
        <v>0</v>
      </c>
      <c r="EQ203" s="85">
        <f t="shared" si="2482"/>
        <v>0</v>
      </c>
      <c r="ER203" s="85">
        <f t="shared" si="2482"/>
        <v>0</v>
      </c>
      <c r="ES203" s="85">
        <f t="shared" si="2482"/>
        <v>0</v>
      </c>
      <c r="ET203" s="85">
        <f t="shared" si="2482"/>
        <v>0</v>
      </c>
      <c r="EU203" s="85">
        <f t="shared" si="2482"/>
        <v>0</v>
      </c>
      <c r="EV203" s="85">
        <f t="shared" si="2482"/>
        <v>0</v>
      </c>
      <c r="EW203" s="85">
        <f t="shared" si="2482"/>
        <v>0</v>
      </c>
      <c r="EX203" s="85" t="e">
        <f t="shared" si="2482"/>
        <v>#REF!</v>
      </c>
      <c r="EY203" s="85">
        <f t="shared" si="2482"/>
        <v>0</v>
      </c>
      <c r="EZ203" s="85">
        <f t="shared" si="2482"/>
        <v>0</v>
      </c>
      <c r="FA203" s="85">
        <f t="shared" si="2482"/>
        <v>0</v>
      </c>
      <c r="FB203" s="85">
        <f t="shared" si="2482"/>
        <v>0</v>
      </c>
      <c r="FC203" s="85">
        <f t="shared" si="2482"/>
        <v>0</v>
      </c>
      <c r="FD203" s="85">
        <f t="shared" si="2482"/>
        <v>0</v>
      </c>
      <c r="FE203" s="85">
        <f t="shared" si="2482"/>
        <v>0</v>
      </c>
      <c r="FF203" s="85">
        <f t="shared" si="2482"/>
        <v>0</v>
      </c>
      <c r="FG203" s="85">
        <f t="shared" si="2482"/>
        <v>0</v>
      </c>
      <c r="FH203" s="85">
        <f t="shared" si="2482"/>
        <v>0</v>
      </c>
      <c r="FI203" s="85">
        <f t="shared" si="2482"/>
        <v>0</v>
      </c>
      <c r="FJ203" s="85">
        <f t="shared" si="2482"/>
        <v>0</v>
      </c>
      <c r="FK203" s="85">
        <f t="shared" si="2482"/>
        <v>0</v>
      </c>
      <c r="FL203" s="85">
        <f t="shared" si="2482"/>
        <v>0</v>
      </c>
      <c r="FM203" s="85">
        <f t="shared" si="2482"/>
        <v>0</v>
      </c>
      <c r="FN203" s="85">
        <f t="shared" si="2482"/>
        <v>0</v>
      </c>
      <c r="FO203" s="85">
        <f t="shared" si="2482"/>
        <v>0</v>
      </c>
      <c r="FP203" s="85">
        <f t="shared" si="2482"/>
        <v>0</v>
      </c>
      <c r="FQ203" s="85">
        <f t="shared" si="2482"/>
        <v>0</v>
      </c>
      <c r="FR203" s="85">
        <f t="shared" si="2482"/>
        <v>0</v>
      </c>
      <c r="FS203" s="85">
        <f t="shared" si="2482"/>
        <v>0</v>
      </c>
      <c r="FT203" s="85">
        <f t="shared" si="2482"/>
        <v>0</v>
      </c>
      <c r="FU203" s="85">
        <f t="shared" si="2482"/>
        <v>0</v>
      </c>
      <c r="FV203" s="85">
        <f t="shared" si="2482"/>
        <v>0</v>
      </c>
      <c r="FW203" s="85">
        <f t="shared" si="2482"/>
        <v>0</v>
      </c>
      <c r="FX203" s="85">
        <f t="shared" si="2482"/>
        <v>0</v>
      </c>
      <c r="FY203" s="85">
        <f t="shared" si="2482"/>
        <v>0</v>
      </c>
      <c r="FZ203" s="85">
        <f t="shared" si="2482"/>
        <v>0</v>
      </c>
      <c r="GA203" s="85">
        <f t="shared" si="2482"/>
        <v>0</v>
      </c>
      <c r="GB203" s="85">
        <f t="shared" si="2482"/>
        <v>0</v>
      </c>
      <c r="GC203" s="85">
        <f t="shared" si="2482"/>
        <v>0</v>
      </c>
      <c r="GD203" s="85">
        <f t="shared" si="2482"/>
        <v>0</v>
      </c>
      <c r="GE203" s="85">
        <f t="shared" si="2482"/>
        <v>0</v>
      </c>
      <c r="GF203" s="85">
        <f t="shared" si="2482"/>
        <v>0</v>
      </c>
      <c r="GG203" s="85">
        <f t="shared" si="2482"/>
        <v>0</v>
      </c>
      <c r="GH203" s="85">
        <f t="shared" si="2482"/>
        <v>0</v>
      </c>
      <c r="GI203" s="85">
        <f t="shared" si="2482"/>
        <v>0</v>
      </c>
      <c r="GJ203" s="85">
        <f t="shared" si="2482"/>
        <v>0</v>
      </c>
      <c r="GK203" s="85">
        <f t="shared" si="2482"/>
        <v>0</v>
      </c>
      <c r="GL203" s="85">
        <f t="shared" si="2482"/>
        <v>0</v>
      </c>
      <c r="GM203" s="85">
        <f t="shared" si="2482"/>
        <v>0</v>
      </c>
      <c r="GN203" s="85">
        <f t="shared" si="2482"/>
        <v>0</v>
      </c>
      <c r="GO203" s="85">
        <f t="shared" si="2482"/>
        <v>0</v>
      </c>
      <c r="GP203" s="85">
        <f t="shared" si="2482"/>
        <v>0</v>
      </c>
      <c r="GQ203" s="85">
        <f t="shared" si="2482"/>
        <v>0</v>
      </c>
      <c r="GR203" s="85">
        <f t="shared" si="2482"/>
        <v>0</v>
      </c>
      <c r="GS203" s="85">
        <f t="shared" si="2482"/>
        <v>0</v>
      </c>
      <c r="GT203" s="85">
        <f t="shared" si="2482"/>
        <v>0</v>
      </c>
      <c r="GU203" s="85">
        <f t="shared" si="2482"/>
        <v>0</v>
      </c>
      <c r="GV203" s="85">
        <f t="shared" si="2482"/>
        <v>0</v>
      </c>
      <c r="GW203" s="85">
        <f t="shared" ref="GW203:HR203" si="2483">SUM(GW204:GW214)</f>
        <v>0</v>
      </c>
      <c r="GX203" s="85">
        <f t="shared" si="2483"/>
        <v>0</v>
      </c>
      <c r="GY203" s="85">
        <f t="shared" si="2483"/>
        <v>0</v>
      </c>
      <c r="GZ203" s="85">
        <f t="shared" si="2483"/>
        <v>0</v>
      </c>
      <c r="HA203" s="85">
        <f t="shared" si="2483"/>
        <v>0</v>
      </c>
      <c r="HB203" s="85">
        <f t="shared" si="2483"/>
        <v>0</v>
      </c>
      <c r="HC203" s="85">
        <f t="shared" si="2483"/>
        <v>0</v>
      </c>
      <c r="HD203" s="85">
        <f t="shared" si="2483"/>
        <v>0</v>
      </c>
      <c r="HE203" s="85">
        <f t="shared" si="2483"/>
        <v>0</v>
      </c>
      <c r="HF203" s="85">
        <f t="shared" si="2483"/>
        <v>0</v>
      </c>
      <c r="HG203" s="85">
        <f t="shared" si="2483"/>
        <v>0</v>
      </c>
      <c r="HH203" s="85">
        <f t="shared" si="2483"/>
        <v>0</v>
      </c>
      <c r="HI203" s="85">
        <f t="shared" si="2483"/>
        <v>0</v>
      </c>
      <c r="HJ203" s="85">
        <f t="shared" si="2483"/>
        <v>0</v>
      </c>
      <c r="HK203" s="85">
        <f t="shared" si="2483"/>
        <v>0</v>
      </c>
      <c r="HL203" s="85">
        <f t="shared" si="2483"/>
        <v>0</v>
      </c>
      <c r="HM203" s="85">
        <f t="shared" si="2483"/>
        <v>0</v>
      </c>
      <c r="HN203" s="85">
        <f t="shared" si="2483"/>
        <v>0</v>
      </c>
      <c r="HO203" s="85">
        <f t="shared" si="2483"/>
        <v>0</v>
      </c>
      <c r="HP203" s="85">
        <f t="shared" si="2483"/>
        <v>0</v>
      </c>
      <c r="HQ203" s="85">
        <f t="shared" si="2483"/>
        <v>0</v>
      </c>
      <c r="HR203" s="187">
        <f t="shared" si="2483"/>
        <v>0</v>
      </c>
      <c r="HS203" s="249">
        <v>0</v>
      </c>
      <c r="HT203" s="207"/>
      <c r="HU203" s="207"/>
      <c r="HV203" s="207"/>
      <c r="HW203" s="207"/>
      <c r="HX203" s="207"/>
      <c r="HY203" s="207"/>
      <c r="HZ203" s="207"/>
      <c r="IA203" s="207"/>
      <c r="IB203" s="207"/>
      <c r="IC203" s="207"/>
      <c r="ID203" s="207"/>
      <c r="IE203" s="207"/>
      <c r="IF203" s="207"/>
      <c r="IG203" s="207"/>
      <c r="IH203" s="207"/>
      <c r="II203" s="207"/>
      <c r="IJ203" s="207"/>
      <c r="IK203" s="207"/>
      <c r="IL203" s="207"/>
      <c r="IM203" s="207"/>
      <c r="IN203" s="207"/>
      <c r="IO203" s="207"/>
      <c r="IP203" s="207"/>
      <c r="IQ203" s="207"/>
      <c r="IR203" s="207"/>
      <c r="IS203" s="207"/>
      <c r="IT203" s="207"/>
      <c r="IU203" s="207"/>
      <c r="IV203" s="207"/>
      <c r="IW203" s="207"/>
      <c r="IX203" s="207"/>
      <c r="IY203" s="207"/>
      <c r="IZ203" s="207"/>
      <c r="JA203" s="207"/>
      <c r="JB203" s="207"/>
      <c r="JC203" s="207"/>
      <c r="JD203" s="207"/>
      <c r="JE203" s="207"/>
      <c r="JF203" s="207"/>
      <c r="JG203" s="207"/>
      <c r="JH203" s="207"/>
      <c r="JI203" s="207"/>
      <c r="JJ203" s="207"/>
      <c r="JK203" s="207"/>
      <c r="JL203" s="207"/>
      <c r="JM203" s="207"/>
      <c r="JN203" s="207"/>
      <c r="JO203" s="207"/>
      <c r="JP203" s="207"/>
      <c r="JQ203" s="207"/>
      <c r="JR203" s="207"/>
      <c r="JS203" s="207"/>
      <c r="JT203" s="207"/>
      <c r="JU203" s="207"/>
      <c r="JV203" s="207"/>
      <c r="JW203" s="207"/>
      <c r="JX203" s="207"/>
      <c r="JY203" s="207"/>
      <c r="JZ203" s="207"/>
      <c r="KA203" s="207"/>
      <c r="KB203" s="207"/>
      <c r="KC203" s="207"/>
      <c r="KD203" s="207"/>
      <c r="KE203" s="207"/>
      <c r="KF203" s="207"/>
      <c r="KG203" s="207"/>
      <c r="KH203" s="207"/>
      <c r="KI203" s="207"/>
      <c r="KJ203" s="207"/>
      <c r="KK203" s="207"/>
      <c r="KL203" s="207"/>
      <c r="KM203" s="207"/>
      <c r="KN203" s="207"/>
      <c r="KO203" s="207"/>
      <c r="KP203" s="207"/>
      <c r="KQ203" s="207"/>
      <c r="KR203" s="207"/>
      <c r="KS203" s="207"/>
      <c r="KT203" s="207"/>
      <c r="KU203" s="207"/>
      <c r="KV203" s="207"/>
      <c r="KW203" s="207"/>
      <c r="KX203" s="207"/>
      <c r="KY203" s="207"/>
      <c r="KZ203" s="207"/>
      <c r="LA203" s="207"/>
      <c r="LB203" s="207"/>
      <c r="LC203" s="207"/>
      <c r="LD203" s="207"/>
      <c r="LE203" s="207"/>
      <c r="LF203" s="207"/>
      <c r="LG203" s="207"/>
      <c r="LH203" s="207"/>
      <c r="LI203" s="207"/>
      <c r="LJ203" s="207"/>
      <c r="LK203" s="207"/>
      <c r="LL203" s="207"/>
      <c r="LM203" s="207"/>
      <c r="LN203" s="207"/>
      <c r="LO203" s="207"/>
      <c r="LP203" s="207"/>
      <c r="LQ203" s="207"/>
      <c r="LR203" s="207"/>
      <c r="LS203" s="207"/>
      <c r="LT203" s="207"/>
      <c r="LU203" s="207"/>
      <c r="LV203" s="207"/>
      <c r="LW203" s="207"/>
      <c r="LX203" s="207"/>
      <c r="LY203" s="207"/>
      <c r="LZ203" s="207"/>
      <c r="MA203" s="207"/>
      <c r="MB203" s="207"/>
      <c r="MC203" s="207"/>
      <c r="MD203" s="207"/>
      <c r="ME203" s="207"/>
      <c r="MF203" s="207"/>
      <c r="MG203" s="207"/>
      <c r="MH203" s="207"/>
      <c r="MI203" s="207"/>
      <c r="MJ203" s="207"/>
      <c r="MK203" s="207"/>
      <c r="ML203" s="207"/>
      <c r="MM203" s="207"/>
      <c r="MN203" s="207"/>
      <c r="MO203" s="207"/>
      <c r="MP203" s="207"/>
      <c r="MQ203" s="207"/>
      <c r="MR203" s="207"/>
      <c r="MS203" s="207"/>
      <c r="MT203" s="207"/>
      <c r="MU203" s="207"/>
      <c r="MV203" s="207"/>
      <c r="MW203" s="207"/>
      <c r="MX203" s="207"/>
      <c r="MY203" s="207"/>
      <c r="MZ203" s="207"/>
      <c r="NA203" s="207"/>
      <c r="NB203" s="207"/>
      <c r="NC203" s="207"/>
      <c r="ND203" s="207"/>
      <c r="NE203" s="207"/>
      <c r="NF203" s="207"/>
      <c r="NG203" s="207"/>
      <c r="NH203" s="207"/>
      <c r="NI203" s="207"/>
      <c r="NJ203" s="207"/>
      <c r="NK203" s="207"/>
      <c r="NL203" s="207"/>
      <c r="NM203" s="207"/>
      <c r="NN203" s="207"/>
      <c r="NO203" s="207"/>
      <c r="NP203" s="207"/>
      <c r="NQ203" s="207"/>
      <c r="NR203" s="207"/>
      <c r="NS203" s="207"/>
      <c r="NT203" s="207"/>
      <c r="NU203" s="207"/>
      <c r="NV203" s="207"/>
      <c r="NW203" s="207"/>
      <c r="NX203" s="207"/>
      <c r="NY203" s="207"/>
      <c r="NZ203" s="207"/>
      <c r="OA203" s="207"/>
      <c r="OB203" s="207"/>
      <c r="OC203" s="207"/>
      <c r="OD203" s="207"/>
      <c r="OE203" s="207"/>
      <c r="OF203" s="207"/>
      <c r="OG203" s="207"/>
      <c r="OH203" s="207"/>
      <c r="OI203" s="207"/>
      <c r="OJ203" s="207"/>
      <c r="OK203" s="207"/>
      <c r="OL203" s="207"/>
      <c r="OM203" s="207"/>
      <c r="ON203" s="207"/>
      <c r="OO203" s="207"/>
      <c r="OP203" s="207"/>
      <c r="OQ203" s="207"/>
      <c r="OR203" s="207"/>
      <c r="OS203" s="207"/>
      <c r="OT203" s="207"/>
      <c r="OU203" s="207"/>
      <c r="OV203" s="207"/>
      <c r="OW203" s="207"/>
      <c r="OX203" s="207"/>
      <c r="OY203" s="207"/>
      <c r="OZ203" s="207"/>
      <c r="PA203" s="207"/>
      <c r="PB203" s="207"/>
      <c r="PC203" s="207"/>
      <c r="PD203" s="207"/>
      <c r="PE203" s="207"/>
      <c r="PF203" s="207"/>
      <c r="PG203" s="207"/>
      <c r="PH203" s="207"/>
      <c r="PI203" s="207"/>
      <c r="PJ203" s="207"/>
      <c r="PK203" s="207"/>
      <c r="PL203" s="207"/>
      <c r="PM203" s="207"/>
      <c r="PN203" s="207"/>
      <c r="PO203" s="207"/>
      <c r="PP203" s="207"/>
      <c r="PQ203" s="207"/>
      <c r="PR203" s="207"/>
      <c r="PS203" s="207"/>
      <c r="PT203" s="207"/>
      <c r="PU203" s="207"/>
      <c r="PV203" s="207"/>
      <c r="PW203" s="207"/>
      <c r="PX203" s="207"/>
      <c r="PY203" s="207"/>
      <c r="PZ203" s="207"/>
      <c r="QA203" s="207"/>
      <c r="QB203" s="207"/>
      <c r="QC203" s="207"/>
      <c r="QD203" s="207"/>
      <c r="QE203" s="207"/>
      <c r="QF203" s="207"/>
      <c r="QG203" s="207"/>
      <c r="QH203" s="207"/>
      <c r="QI203" s="207"/>
      <c r="QJ203" s="207"/>
      <c r="QK203" s="207"/>
      <c r="QL203" s="207"/>
      <c r="QM203" s="207"/>
      <c r="QN203" s="207"/>
      <c r="QO203" s="207"/>
      <c r="QP203" s="207"/>
      <c r="QQ203" s="207"/>
      <c r="QR203" s="207"/>
      <c r="QS203" s="207"/>
      <c r="QT203" s="207"/>
      <c r="QU203" s="207"/>
      <c r="QV203" s="207"/>
      <c r="QW203" s="207"/>
      <c r="QX203" s="207"/>
      <c r="QY203" s="207"/>
      <c r="QZ203" s="207"/>
      <c r="RA203" s="207"/>
      <c r="RB203" s="207"/>
      <c r="RC203" s="207"/>
      <c r="RD203" s="207"/>
      <c r="RE203" s="207"/>
      <c r="RF203" s="207"/>
      <c r="RG203" s="207"/>
      <c r="RH203" s="207"/>
      <c r="RI203" s="207"/>
      <c r="RJ203" s="207"/>
      <c r="RK203" s="207"/>
      <c r="RL203" s="207"/>
      <c r="RM203" s="207"/>
      <c r="RN203" s="207"/>
      <c r="RO203" s="207"/>
      <c r="RP203" s="207"/>
      <c r="RQ203" s="207"/>
      <c r="RR203" s="207"/>
      <c r="RS203" s="207"/>
      <c r="RT203" s="207"/>
      <c r="RU203" s="207"/>
      <c r="RV203" s="207"/>
      <c r="RW203" s="207"/>
      <c r="RX203" s="207"/>
      <c r="RY203" s="207"/>
      <c r="RZ203" s="207"/>
      <c r="SA203" s="207"/>
      <c r="SB203" s="207"/>
      <c r="SC203" s="207"/>
      <c r="SD203" s="207"/>
      <c r="SE203" s="207"/>
      <c r="SF203" s="207"/>
      <c r="SG203" s="207"/>
      <c r="SH203" s="207"/>
      <c r="SI203" s="207"/>
      <c r="SJ203" s="207"/>
      <c r="SK203" s="207"/>
      <c r="SL203" s="207"/>
      <c r="SM203" s="207"/>
      <c r="SN203" s="207"/>
      <c r="SO203" s="207"/>
      <c r="SP203" s="207"/>
      <c r="SQ203" s="207"/>
      <c r="SR203" s="207"/>
      <c r="SS203" s="207"/>
      <c r="ST203" s="207"/>
      <c r="SU203" s="207"/>
      <c r="SV203" s="207"/>
      <c r="SW203" s="207"/>
      <c r="SX203" s="207"/>
      <c r="SY203" s="207"/>
      <c r="SZ203" s="207"/>
      <c r="TA203" s="207"/>
      <c r="TB203" s="207"/>
      <c r="TC203" s="207"/>
      <c r="TD203" s="207"/>
      <c r="TE203" s="207"/>
      <c r="TF203" s="207"/>
      <c r="TG203" s="207"/>
      <c r="TH203" s="207"/>
      <c r="TI203" s="207"/>
      <c r="TJ203" s="207"/>
      <c r="TK203" s="207"/>
      <c r="TL203" s="207"/>
      <c r="TM203" s="207"/>
      <c r="TN203" s="207"/>
      <c r="TO203" s="207"/>
      <c r="TP203" s="207"/>
      <c r="TQ203" s="207"/>
      <c r="TR203" s="207"/>
      <c r="TS203" s="207"/>
      <c r="TT203" s="207"/>
      <c r="TU203" s="207"/>
      <c r="TV203" s="207"/>
      <c r="TW203" s="207"/>
      <c r="TX203" s="207"/>
      <c r="TY203" s="207"/>
      <c r="TZ203" s="207"/>
      <c r="UA203" s="207"/>
      <c r="UB203" s="207"/>
      <c r="UC203" s="207"/>
      <c r="UD203" s="207"/>
      <c r="UE203" s="207"/>
      <c r="UF203" s="207"/>
      <c r="UG203" s="207"/>
      <c r="UH203" s="207"/>
      <c r="UI203" s="207"/>
      <c r="UJ203" s="207"/>
      <c r="UK203" s="207"/>
      <c r="UL203" s="207"/>
      <c r="UM203" s="207"/>
      <c r="UN203" s="207"/>
      <c r="UO203" s="207"/>
      <c r="UP203" s="207"/>
      <c r="UQ203" s="207"/>
      <c r="UR203" s="207"/>
      <c r="US203" s="207"/>
      <c r="UT203" s="207"/>
      <c r="UU203" s="207"/>
      <c r="UV203" s="207"/>
      <c r="UW203" s="207"/>
      <c r="UX203" s="207"/>
      <c r="UY203" s="207"/>
      <c r="UZ203" s="207"/>
      <c r="VA203" s="207"/>
      <c r="VB203" s="207"/>
      <c r="VC203" s="207"/>
      <c r="VD203" s="207"/>
      <c r="VE203" s="207"/>
      <c r="VF203" s="207"/>
      <c r="VG203" s="207"/>
      <c r="VH203" s="207"/>
      <c r="VI203" s="207"/>
      <c r="VJ203" s="207"/>
      <c r="VK203" s="207"/>
      <c r="VL203" s="207"/>
      <c r="VM203" s="207"/>
      <c r="VN203" s="207"/>
      <c r="VO203" s="207"/>
      <c r="VP203" s="207"/>
      <c r="VQ203" s="207"/>
      <c r="VR203" s="207"/>
      <c r="VS203" s="207"/>
      <c r="VT203" s="207"/>
      <c r="VU203" s="207"/>
      <c r="VV203" s="207"/>
      <c r="VW203" s="207"/>
      <c r="VX203" s="207"/>
      <c r="VY203" s="207"/>
      <c r="VZ203" s="207"/>
      <c r="WA203" s="207"/>
      <c r="WB203" s="207"/>
      <c r="WC203" s="207"/>
      <c r="WD203" s="207"/>
      <c r="WE203" s="207"/>
      <c r="WF203" s="207"/>
      <c r="WG203" s="207"/>
      <c r="WH203" s="207"/>
      <c r="WI203" s="207"/>
      <c r="WJ203" s="207"/>
      <c r="WK203" s="207"/>
      <c r="WL203" s="207"/>
      <c r="WM203" s="207"/>
      <c r="WN203" s="207"/>
      <c r="WO203" s="207"/>
      <c r="WP203" s="207"/>
      <c r="WQ203" s="207"/>
      <c r="WR203" s="207"/>
      <c r="WS203" s="207"/>
      <c r="WT203" s="207"/>
      <c r="WU203" s="207"/>
      <c r="WV203" s="207"/>
      <c r="WW203" s="207"/>
      <c r="WX203" s="207"/>
      <c r="WY203" s="207"/>
      <c r="WZ203" s="207"/>
      <c r="XA203" s="207"/>
      <c r="XB203" s="207"/>
      <c r="XC203" s="207"/>
      <c r="XD203" s="207"/>
      <c r="XE203" s="207"/>
      <c r="XF203" s="207"/>
      <c r="XG203" s="207"/>
      <c r="XH203" s="207"/>
      <c r="XI203" s="207"/>
      <c r="XJ203" s="207"/>
      <c r="XK203" s="207"/>
      <c r="XL203" s="207"/>
      <c r="XM203" s="207"/>
      <c r="XN203" s="207"/>
      <c r="XO203" s="207"/>
      <c r="XP203" s="207"/>
      <c r="XQ203" s="207"/>
      <c r="XR203" s="207"/>
      <c r="XS203" s="207"/>
      <c r="XT203" s="207"/>
      <c r="XU203" s="207"/>
      <c r="XV203" s="207"/>
      <c r="XW203" s="207"/>
      <c r="XX203" s="207"/>
      <c r="XY203" s="207"/>
      <c r="XZ203" s="207"/>
      <c r="YA203" s="207"/>
      <c r="YB203" s="207"/>
      <c r="YC203" s="207"/>
      <c r="YD203" s="207"/>
      <c r="YE203" s="207"/>
      <c r="YF203" s="207"/>
      <c r="YG203" s="207"/>
      <c r="YH203" s="207"/>
      <c r="YI203" s="207"/>
      <c r="YJ203" s="207"/>
      <c r="YK203" s="207"/>
      <c r="YL203" s="207"/>
      <c r="YM203" s="207"/>
      <c r="YN203" s="207"/>
      <c r="YO203" s="207"/>
      <c r="YP203" s="207"/>
      <c r="YQ203" s="207"/>
      <c r="YR203" s="207"/>
      <c r="YS203" s="207"/>
      <c r="YT203" s="207"/>
      <c r="YU203" s="207"/>
      <c r="YV203" s="207"/>
      <c r="YW203" s="207"/>
      <c r="YX203" s="207"/>
      <c r="YY203" s="207"/>
      <c r="YZ203" s="207"/>
      <c r="ZA203" s="207"/>
      <c r="ZB203" s="207"/>
      <c r="ZC203" s="207"/>
      <c r="ZD203" s="207"/>
      <c r="ZE203" s="207"/>
      <c r="ZF203" s="207"/>
      <c r="ZG203" s="207"/>
      <c r="ZH203" s="207"/>
      <c r="ZI203" s="207"/>
      <c r="ZJ203" s="207"/>
      <c r="ZK203" s="207"/>
      <c r="ZL203" s="207"/>
      <c r="ZM203" s="207"/>
      <c r="ZN203" s="207"/>
      <c r="ZO203" s="207"/>
      <c r="ZP203" s="207"/>
      <c r="ZQ203" s="207"/>
      <c r="ZR203" s="207"/>
      <c r="ZS203" s="207"/>
      <c r="ZT203" s="207"/>
      <c r="ZU203" s="207"/>
      <c r="ZV203" s="207"/>
      <c r="ZW203" s="207"/>
      <c r="ZX203" s="207"/>
      <c r="ZY203" s="207"/>
      <c r="ZZ203" s="207"/>
      <c r="AAA203" s="207"/>
      <c r="AAB203" s="207"/>
      <c r="AAC203" s="198"/>
    </row>
    <row r="204" spans="1:705" ht="15" outlineLevel="1" x14ac:dyDescent="0.25">
      <c r="A204" s="82" t="s">
        <v>271</v>
      </c>
      <c r="B204" s="143" t="s">
        <v>271</v>
      </c>
      <c r="C204" s="137">
        <v>1348.5100000000002</v>
      </c>
      <c r="D204" s="90" t="s">
        <v>324</v>
      </c>
      <c r="E204" s="130">
        <v>1828.7093507085799</v>
      </c>
      <c r="F204" s="67">
        <v>1</v>
      </c>
      <c r="G204" s="67">
        <v>19</v>
      </c>
      <c r="H204" s="121"/>
      <c r="I204" s="84" t="s">
        <v>471</v>
      </c>
      <c r="J204" s="67" t="s">
        <v>329</v>
      </c>
      <c r="K204" s="82" t="s">
        <v>330</v>
      </c>
      <c r="L204" s="67" t="s">
        <v>340</v>
      </c>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174" t="e">
        <f>SUM(#REF!)</f>
        <v>#REF!</v>
      </c>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181">
        <f t="shared" ref="GH204:GH214" si="2484">SUM(EY204:GG204)</f>
        <v>0</v>
      </c>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242">
        <f t="shared" ref="HR204:HR214" si="2485">SUM(GI204:HQ204)</f>
        <v>0</v>
      </c>
      <c r="HS204" s="247">
        <v>0</v>
      </c>
    </row>
    <row r="205" spans="1:705" ht="15" outlineLevel="1" x14ac:dyDescent="0.25">
      <c r="A205" s="82" t="s">
        <v>271</v>
      </c>
      <c r="B205" s="143" t="s">
        <v>271</v>
      </c>
      <c r="C205" s="137">
        <v>846.29</v>
      </c>
      <c r="D205" s="90" t="s">
        <v>324</v>
      </c>
      <c r="E205" s="130">
        <v>1147.6506932919799</v>
      </c>
      <c r="F205" s="67">
        <v>1</v>
      </c>
      <c r="G205" s="67">
        <v>19</v>
      </c>
      <c r="I205" s="84" t="s">
        <v>247</v>
      </c>
      <c r="J205" s="67" t="s">
        <v>356</v>
      </c>
      <c r="K205" s="82" t="s">
        <v>330</v>
      </c>
      <c r="L205" s="67" t="s">
        <v>340</v>
      </c>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174">
        <f>SUM(M207:EW207)</f>
        <v>0</v>
      </c>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181">
        <f t="shared" si="2484"/>
        <v>0</v>
      </c>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242">
        <f t="shared" si="2485"/>
        <v>0</v>
      </c>
      <c r="HS205" s="247">
        <v>0</v>
      </c>
    </row>
    <row r="206" spans="1:705" ht="15" outlineLevel="1" x14ac:dyDescent="0.25">
      <c r="A206" s="82" t="s">
        <v>271</v>
      </c>
      <c r="B206" s="143" t="s">
        <v>271</v>
      </c>
      <c r="C206" s="137">
        <v>192.64</v>
      </c>
      <c r="D206" s="90" t="s">
        <v>324</v>
      </c>
      <c r="E206" s="130">
        <v>261.23838111730799</v>
      </c>
      <c r="F206" s="67">
        <v>1</v>
      </c>
      <c r="G206" s="67">
        <v>19</v>
      </c>
      <c r="I206" s="84" t="s">
        <v>246</v>
      </c>
      <c r="J206" s="67" t="s">
        <v>356</v>
      </c>
      <c r="K206" s="82" t="s">
        <v>330</v>
      </c>
      <c r="L206" s="67" t="s">
        <v>340</v>
      </c>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174">
        <f>SUM(M208:EW208)</f>
        <v>0</v>
      </c>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181">
        <f t="shared" si="2484"/>
        <v>0</v>
      </c>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242">
        <f t="shared" si="2485"/>
        <v>0</v>
      </c>
      <c r="HS206" s="247">
        <v>0</v>
      </c>
    </row>
    <row r="207" spans="1:705" ht="15" outlineLevel="1" x14ac:dyDescent="0.25">
      <c r="A207" s="82" t="s">
        <v>271</v>
      </c>
      <c r="B207" s="143" t="s">
        <v>271</v>
      </c>
      <c r="C207" s="137">
        <v>100.37</v>
      </c>
      <c r="D207" s="90" t="s">
        <v>324</v>
      </c>
      <c r="E207" s="130">
        <v>136.11138036100601</v>
      </c>
      <c r="F207" s="67">
        <v>1</v>
      </c>
      <c r="G207" s="67">
        <v>19</v>
      </c>
      <c r="I207" s="84" t="s">
        <v>472</v>
      </c>
      <c r="J207" s="67" t="s">
        <v>360</v>
      </c>
      <c r="K207" s="82" t="s">
        <v>330</v>
      </c>
      <c r="L207" s="67" t="s">
        <v>340</v>
      </c>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174">
        <f t="shared" ref="EX207:EX214" si="2486">SUM(M210:EW210)</f>
        <v>0</v>
      </c>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82"/>
      <c r="GF207" s="82"/>
      <c r="GG207" s="82"/>
      <c r="GH207" s="181">
        <f t="shared" si="2484"/>
        <v>0</v>
      </c>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242">
        <f t="shared" si="2485"/>
        <v>0</v>
      </c>
      <c r="HS207" s="247">
        <v>0</v>
      </c>
    </row>
    <row r="208" spans="1:705" ht="15" outlineLevel="1" x14ac:dyDescent="0.25">
      <c r="A208" s="82" t="s">
        <v>271</v>
      </c>
      <c r="B208" s="143" t="s">
        <v>271</v>
      </c>
      <c r="C208" s="137">
        <v>1169.6799999999998</v>
      </c>
      <c r="D208" s="90" t="s">
        <v>324</v>
      </c>
      <c r="E208" s="130">
        <v>4000.7167548981402</v>
      </c>
      <c r="F208" s="67" t="s">
        <v>15</v>
      </c>
      <c r="G208" s="67">
        <v>19</v>
      </c>
      <c r="H208" s="121"/>
      <c r="I208" s="91" t="s">
        <v>473</v>
      </c>
      <c r="J208" s="67" t="s">
        <v>329</v>
      </c>
      <c r="K208" s="82" t="s">
        <v>330</v>
      </c>
      <c r="L208" s="67" t="s">
        <v>331</v>
      </c>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c r="EC208" s="82"/>
      <c r="ED208" s="82"/>
      <c r="EE208" s="82"/>
      <c r="EF208" s="82"/>
      <c r="EG208" s="82"/>
      <c r="EH208" s="82"/>
      <c r="EI208" s="82"/>
      <c r="EJ208" s="82"/>
      <c r="EK208" s="82"/>
      <c r="EL208" s="82"/>
      <c r="EM208" s="82"/>
      <c r="EN208" s="82"/>
      <c r="EO208" s="82"/>
      <c r="EP208" s="82"/>
      <c r="EQ208" s="82"/>
      <c r="ER208" s="82"/>
      <c r="ES208" s="82"/>
      <c r="ET208" s="82"/>
      <c r="EU208" s="82"/>
      <c r="EV208" s="82"/>
      <c r="EW208" s="82"/>
      <c r="EX208" s="174">
        <f t="shared" si="2486"/>
        <v>0</v>
      </c>
      <c r="EY208" s="82"/>
      <c r="EZ208" s="82"/>
      <c r="FA208" s="82"/>
      <c r="FB208" s="82"/>
      <c r="FC208" s="82"/>
      <c r="FD208" s="82"/>
      <c r="FE208" s="82"/>
      <c r="FF208" s="82"/>
      <c r="FG208" s="82"/>
      <c r="FH208" s="82"/>
      <c r="FI208" s="82"/>
      <c r="FJ208" s="82"/>
      <c r="FK208" s="82"/>
      <c r="FL208" s="82"/>
      <c r="FM208" s="82"/>
      <c r="FN208" s="82"/>
      <c r="FO208" s="82"/>
      <c r="FP208" s="82"/>
      <c r="FQ208" s="82"/>
      <c r="FR208" s="82"/>
      <c r="FS208" s="82"/>
      <c r="FT208" s="82"/>
      <c r="FU208" s="82"/>
      <c r="FV208" s="82"/>
      <c r="FW208" s="82"/>
      <c r="FX208" s="82"/>
      <c r="FY208" s="82"/>
      <c r="FZ208" s="82"/>
      <c r="GA208" s="82"/>
      <c r="GB208" s="82"/>
      <c r="GC208" s="82"/>
      <c r="GD208" s="82"/>
      <c r="GE208" s="82"/>
      <c r="GF208" s="82"/>
      <c r="GG208" s="82"/>
      <c r="GH208" s="181">
        <f t="shared" si="2484"/>
        <v>0</v>
      </c>
      <c r="GI208" s="82"/>
      <c r="GJ208" s="82"/>
      <c r="GK208" s="82"/>
      <c r="GL208" s="82"/>
      <c r="GM208" s="82"/>
      <c r="GN208" s="82"/>
      <c r="GO208" s="82"/>
      <c r="GP208" s="82"/>
      <c r="GQ208" s="82"/>
      <c r="GR208" s="82"/>
      <c r="GS208" s="82"/>
      <c r="GT208" s="82"/>
      <c r="GU208" s="82"/>
      <c r="GV208" s="82"/>
      <c r="GW208" s="82"/>
      <c r="GX208" s="82"/>
      <c r="GY208" s="82"/>
      <c r="GZ208" s="82"/>
      <c r="HA208" s="82"/>
      <c r="HB208" s="82"/>
      <c r="HC208" s="82"/>
      <c r="HD208" s="82"/>
      <c r="HE208" s="82"/>
      <c r="HF208" s="82"/>
      <c r="HG208" s="82"/>
      <c r="HH208" s="82"/>
      <c r="HI208" s="82"/>
      <c r="HJ208" s="82"/>
      <c r="HK208" s="82"/>
      <c r="HL208" s="82"/>
      <c r="HM208" s="82"/>
      <c r="HN208" s="82"/>
      <c r="HO208" s="82"/>
      <c r="HP208" s="82"/>
      <c r="HQ208" s="82"/>
      <c r="HR208" s="242">
        <f t="shared" si="2485"/>
        <v>0</v>
      </c>
      <c r="HS208" s="247">
        <v>0</v>
      </c>
    </row>
    <row r="209" spans="1:705" ht="15" outlineLevel="1" x14ac:dyDescent="0.25">
      <c r="A209" s="82" t="s">
        <v>271</v>
      </c>
      <c r="B209" s="143" t="s">
        <v>271</v>
      </c>
      <c r="C209" s="146">
        <v>21.6</v>
      </c>
      <c r="D209" s="147" t="s">
        <v>324</v>
      </c>
      <c r="E209" s="148">
        <v>29.291678945877599</v>
      </c>
      <c r="F209" s="67">
        <v>1</v>
      </c>
      <c r="G209" s="132">
        <v>13</v>
      </c>
      <c r="H209" s="121"/>
      <c r="I209" s="131" t="s">
        <v>10</v>
      </c>
      <c r="J209" s="67" t="s">
        <v>329</v>
      </c>
      <c r="K209" s="82" t="s">
        <v>330</v>
      </c>
      <c r="L209" s="132" t="s">
        <v>340</v>
      </c>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c r="DJ209" s="82"/>
      <c r="DK209" s="82"/>
      <c r="DL209" s="82"/>
      <c r="DM209" s="82"/>
      <c r="DN209" s="82"/>
      <c r="DO209" s="82"/>
      <c r="DP209" s="82"/>
      <c r="DQ209" s="82"/>
      <c r="DR209" s="82"/>
      <c r="DS209" s="82"/>
      <c r="DT209" s="82"/>
      <c r="DU209" s="82"/>
      <c r="DV209" s="82"/>
      <c r="DW209" s="82"/>
      <c r="DX209" s="82"/>
      <c r="DY209" s="82"/>
      <c r="DZ209" s="82"/>
      <c r="EA209" s="82"/>
      <c r="EB209" s="82"/>
      <c r="EC209" s="82"/>
      <c r="ED209" s="82"/>
      <c r="EE209" s="82"/>
      <c r="EF209" s="82"/>
      <c r="EG209" s="82"/>
      <c r="EH209" s="82"/>
      <c r="EI209" s="82"/>
      <c r="EJ209" s="82"/>
      <c r="EK209" s="82"/>
      <c r="EL209" s="82"/>
      <c r="EM209" s="82"/>
      <c r="EN209" s="82"/>
      <c r="EO209" s="82"/>
      <c r="EP209" s="82"/>
      <c r="EQ209" s="82"/>
      <c r="ER209" s="82"/>
      <c r="ES209" s="82"/>
      <c r="ET209" s="82"/>
      <c r="EU209" s="82"/>
      <c r="EV209" s="82"/>
      <c r="EW209" s="82"/>
      <c r="EX209" s="174">
        <f t="shared" si="2486"/>
        <v>0</v>
      </c>
      <c r="EY209" s="82"/>
      <c r="EZ209" s="82"/>
      <c r="FA209" s="82"/>
      <c r="FB209" s="82"/>
      <c r="FC209" s="82"/>
      <c r="FD209" s="82"/>
      <c r="FE209" s="82"/>
      <c r="FF209" s="82"/>
      <c r="FG209" s="82"/>
      <c r="FH209" s="82"/>
      <c r="FI209" s="82"/>
      <c r="FJ209" s="82"/>
      <c r="FK209" s="82"/>
      <c r="FL209" s="82"/>
      <c r="FM209" s="82"/>
      <c r="FN209" s="82"/>
      <c r="FO209" s="82"/>
      <c r="FP209" s="82"/>
      <c r="FQ209" s="82"/>
      <c r="FR209" s="82"/>
      <c r="FS209" s="82"/>
      <c r="FT209" s="82"/>
      <c r="FU209" s="82"/>
      <c r="FV209" s="82"/>
      <c r="FW209" s="82"/>
      <c r="FX209" s="82"/>
      <c r="FY209" s="82"/>
      <c r="FZ209" s="82"/>
      <c r="GA209" s="82"/>
      <c r="GB209" s="82"/>
      <c r="GC209" s="82"/>
      <c r="GD209" s="82"/>
      <c r="GE209" s="82"/>
      <c r="GF209" s="82"/>
      <c r="GG209" s="82"/>
      <c r="GH209" s="181">
        <f t="shared" si="2484"/>
        <v>0</v>
      </c>
      <c r="GI209" s="82"/>
      <c r="GJ209" s="82"/>
      <c r="GK209" s="82"/>
      <c r="GL209" s="82"/>
      <c r="GM209" s="82"/>
      <c r="GN209" s="82"/>
      <c r="GO209" s="82"/>
      <c r="GP209" s="82"/>
      <c r="GQ209" s="82"/>
      <c r="GR209" s="82"/>
      <c r="GS209" s="82"/>
      <c r="GT209" s="82"/>
      <c r="GU209" s="82"/>
      <c r="GV209" s="82"/>
      <c r="GW209" s="82"/>
      <c r="GX209" s="82"/>
      <c r="GY209" s="82"/>
      <c r="GZ209" s="82"/>
      <c r="HA209" s="82"/>
      <c r="HB209" s="82"/>
      <c r="HC209" s="82"/>
      <c r="HD209" s="82"/>
      <c r="HE209" s="82"/>
      <c r="HF209" s="82"/>
      <c r="HG209" s="82"/>
      <c r="HH209" s="82"/>
      <c r="HI209" s="82"/>
      <c r="HJ209" s="82"/>
      <c r="HK209" s="82"/>
      <c r="HL209" s="82"/>
      <c r="HM209" s="82"/>
      <c r="HN209" s="82"/>
      <c r="HO209" s="82"/>
      <c r="HP209" s="82"/>
      <c r="HQ209" s="82"/>
      <c r="HR209" s="242">
        <f t="shared" si="2485"/>
        <v>0</v>
      </c>
      <c r="HS209" s="247">
        <v>0</v>
      </c>
    </row>
    <row r="210" spans="1:705" ht="15" outlineLevel="1" x14ac:dyDescent="0.25">
      <c r="A210" s="82" t="s">
        <v>271</v>
      </c>
      <c r="B210" s="143" t="s">
        <v>271</v>
      </c>
      <c r="C210" s="147" t="s">
        <v>523</v>
      </c>
      <c r="D210" s="147" t="s">
        <v>523</v>
      </c>
      <c r="E210" s="141" t="s">
        <v>523</v>
      </c>
      <c r="F210" s="67">
        <v>1</v>
      </c>
      <c r="G210" s="132">
        <v>13</v>
      </c>
      <c r="H210" s="121"/>
      <c r="I210" s="131" t="s">
        <v>11</v>
      </c>
      <c r="J210" s="67" t="s">
        <v>329</v>
      </c>
      <c r="K210" s="82" t="s">
        <v>330</v>
      </c>
      <c r="L210" s="132" t="s">
        <v>340</v>
      </c>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c r="EC210" s="82"/>
      <c r="ED210" s="82"/>
      <c r="EE210" s="82"/>
      <c r="EF210" s="82"/>
      <c r="EG210" s="82"/>
      <c r="EH210" s="82"/>
      <c r="EI210" s="82"/>
      <c r="EJ210" s="82"/>
      <c r="EK210" s="82"/>
      <c r="EL210" s="82"/>
      <c r="EM210" s="82"/>
      <c r="EN210" s="82"/>
      <c r="EO210" s="82"/>
      <c r="EP210" s="82"/>
      <c r="EQ210" s="82"/>
      <c r="ER210" s="82"/>
      <c r="ES210" s="82"/>
      <c r="ET210" s="82"/>
      <c r="EU210" s="82"/>
      <c r="EV210" s="82"/>
      <c r="EW210" s="82"/>
      <c r="EX210" s="174">
        <f t="shared" si="2486"/>
        <v>0</v>
      </c>
      <c r="EY210" s="82"/>
      <c r="EZ210" s="82"/>
      <c r="FA210" s="82"/>
      <c r="FB210" s="82"/>
      <c r="FC210" s="82"/>
      <c r="FD210" s="82"/>
      <c r="FE210" s="82"/>
      <c r="FF210" s="82"/>
      <c r="FG210" s="82"/>
      <c r="FH210" s="82"/>
      <c r="FI210" s="82"/>
      <c r="FJ210" s="82"/>
      <c r="FK210" s="82"/>
      <c r="FL210" s="82"/>
      <c r="FM210" s="82"/>
      <c r="FN210" s="82"/>
      <c r="FO210" s="82"/>
      <c r="FP210" s="82"/>
      <c r="FQ210" s="82"/>
      <c r="FR210" s="82"/>
      <c r="FS210" s="82"/>
      <c r="FT210" s="82"/>
      <c r="FU210" s="82"/>
      <c r="FV210" s="82"/>
      <c r="FW210" s="82"/>
      <c r="FX210" s="82"/>
      <c r="FY210" s="82"/>
      <c r="FZ210" s="82"/>
      <c r="GA210" s="82"/>
      <c r="GB210" s="82"/>
      <c r="GC210" s="82"/>
      <c r="GD210" s="82"/>
      <c r="GE210" s="82"/>
      <c r="GF210" s="82"/>
      <c r="GG210" s="82"/>
      <c r="GH210" s="181">
        <f t="shared" si="2484"/>
        <v>0</v>
      </c>
      <c r="GI210" s="82"/>
      <c r="GJ210" s="82"/>
      <c r="GK210" s="82"/>
      <c r="GL210" s="82"/>
      <c r="GM210" s="82"/>
      <c r="GN210" s="82"/>
      <c r="GO210" s="82"/>
      <c r="GP210" s="82"/>
      <c r="GQ210" s="82"/>
      <c r="GR210" s="82"/>
      <c r="GS210" s="82"/>
      <c r="GT210" s="82"/>
      <c r="GU210" s="82"/>
      <c r="GV210" s="82"/>
      <c r="GW210" s="82"/>
      <c r="GX210" s="82"/>
      <c r="GY210" s="82"/>
      <c r="GZ210" s="82"/>
      <c r="HA210" s="82"/>
      <c r="HB210" s="82"/>
      <c r="HC210" s="82"/>
      <c r="HD210" s="82"/>
      <c r="HE210" s="82"/>
      <c r="HF210" s="82"/>
      <c r="HG210" s="82"/>
      <c r="HH210" s="82"/>
      <c r="HI210" s="82"/>
      <c r="HJ210" s="82"/>
      <c r="HK210" s="82"/>
      <c r="HL210" s="82"/>
      <c r="HM210" s="82"/>
      <c r="HN210" s="82"/>
      <c r="HO210" s="82"/>
      <c r="HP210" s="82"/>
      <c r="HQ210" s="82"/>
      <c r="HR210" s="242">
        <f t="shared" si="2485"/>
        <v>0</v>
      </c>
      <c r="HS210" s="247">
        <v>0</v>
      </c>
    </row>
    <row r="211" spans="1:705" ht="15" outlineLevel="1" x14ac:dyDescent="0.25">
      <c r="A211" s="82" t="s">
        <v>271</v>
      </c>
      <c r="B211" s="82" t="s">
        <v>271</v>
      </c>
      <c r="C211" s="137">
        <v>147.13999999999999</v>
      </c>
      <c r="D211" s="90" t="s">
        <v>324</v>
      </c>
      <c r="E211" s="130">
        <v>453.04721270909198</v>
      </c>
      <c r="F211" s="67" t="s">
        <v>15</v>
      </c>
      <c r="G211" s="67">
        <v>19</v>
      </c>
      <c r="H211" s="121"/>
      <c r="I211" s="91" t="s">
        <v>474</v>
      </c>
      <c r="J211" s="67" t="s">
        <v>329</v>
      </c>
      <c r="K211" s="82" t="s">
        <v>330</v>
      </c>
      <c r="L211" s="67" t="s">
        <v>331</v>
      </c>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c r="EC211" s="82"/>
      <c r="ED211" s="82"/>
      <c r="EE211" s="82"/>
      <c r="EF211" s="82"/>
      <c r="EG211" s="82"/>
      <c r="EH211" s="82"/>
      <c r="EI211" s="82"/>
      <c r="EJ211" s="82"/>
      <c r="EK211" s="82"/>
      <c r="EL211" s="82"/>
      <c r="EM211" s="82"/>
      <c r="EN211" s="82"/>
      <c r="EO211" s="82"/>
      <c r="EP211" s="82"/>
      <c r="EQ211" s="82"/>
      <c r="ER211" s="82"/>
      <c r="ES211" s="82"/>
      <c r="ET211" s="82"/>
      <c r="EU211" s="82"/>
      <c r="EV211" s="82"/>
      <c r="EW211" s="82"/>
      <c r="EX211" s="174">
        <f t="shared" si="2486"/>
        <v>0</v>
      </c>
      <c r="EY211" s="82"/>
      <c r="EZ211" s="82"/>
      <c r="FA211" s="82"/>
      <c r="FB211" s="82"/>
      <c r="FC211" s="82"/>
      <c r="FD211" s="82"/>
      <c r="FE211" s="82"/>
      <c r="FF211" s="82"/>
      <c r="FG211" s="82"/>
      <c r="FH211" s="82"/>
      <c r="FI211" s="82"/>
      <c r="FJ211" s="82"/>
      <c r="FK211" s="82"/>
      <c r="FL211" s="82"/>
      <c r="FM211" s="82"/>
      <c r="FN211" s="82"/>
      <c r="FO211" s="82"/>
      <c r="FP211" s="82"/>
      <c r="FQ211" s="82"/>
      <c r="FR211" s="82"/>
      <c r="FS211" s="82"/>
      <c r="FT211" s="82"/>
      <c r="FU211" s="82"/>
      <c r="FV211" s="82"/>
      <c r="FW211" s="82"/>
      <c r="FX211" s="82"/>
      <c r="FY211" s="82"/>
      <c r="FZ211" s="82"/>
      <c r="GA211" s="82"/>
      <c r="GB211" s="82"/>
      <c r="GC211" s="82"/>
      <c r="GD211" s="82"/>
      <c r="GE211" s="82"/>
      <c r="GF211" s="82"/>
      <c r="GG211" s="82"/>
      <c r="GH211" s="181">
        <f t="shared" si="2484"/>
        <v>0</v>
      </c>
      <c r="GI211" s="82"/>
      <c r="GJ211" s="82"/>
      <c r="GK211" s="82"/>
      <c r="GL211" s="82"/>
      <c r="GM211" s="82"/>
      <c r="GN211" s="82"/>
      <c r="GO211" s="82"/>
      <c r="GP211" s="82"/>
      <c r="GQ211" s="82"/>
      <c r="GR211" s="82"/>
      <c r="GS211" s="82"/>
      <c r="GT211" s="82"/>
      <c r="GU211" s="82"/>
      <c r="GV211" s="82"/>
      <c r="GW211" s="82"/>
      <c r="GX211" s="82"/>
      <c r="GY211" s="82"/>
      <c r="GZ211" s="82"/>
      <c r="HA211" s="82"/>
      <c r="HB211" s="82"/>
      <c r="HC211" s="82"/>
      <c r="HD211" s="82"/>
      <c r="HE211" s="82"/>
      <c r="HF211" s="82"/>
      <c r="HG211" s="82"/>
      <c r="HH211" s="82"/>
      <c r="HI211" s="82"/>
      <c r="HJ211" s="82"/>
      <c r="HK211" s="82"/>
      <c r="HL211" s="82"/>
      <c r="HM211" s="82"/>
      <c r="HN211" s="82"/>
      <c r="HO211" s="82"/>
      <c r="HP211" s="82"/>
      <c r="HQ211" s="82"/>
      <c r="HR211" s="242">
        <f t="shared" si="2485"/>
        <v>0</v>
      </c>
      <c r="HS211" s="247">
        <v>0</v>
      </c>
    </row>
    <row r="212" spans="1:705" ht="25.5" outlineLevel="1" x14ac:dyDescent="0.25">
      <c r="A212" s="129" t="s">
        <v>271</v>
      </c>
      <c r="B212" s="144" t="s">
        <v>271</v>
      </c>
      <c r="C212" s="147" t="s">
        <v>523</v>
      </c>
      <c r="D212" s="147" t="s">
        <v>523</v>
      </c>
      <c r="E212" s="141" t="s">
        <v>523</v>
      </c>
      <c r="F212" s="132">
        <v>1</v>
      </c>
      <c r="G212" s="67" t="s">
        <v>15</v>
      </c>
      <c r="H212" s="121"/>
      <c r="I212" s="131" t="s">
        <v>12</v>
      </c>
      <c r="J212" s="67" t="s">
        <v>329</v>
      </c>
      <c r="K212" s="67" t="s">
        <v>320</v>
      </c>
      <c r="L212" s="132" t="s">
        <v>340</v>
      </c>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c r="DJ212" s="82"/>
      <c r="DK212" s="82"/>
      <c r="DL212" s="82"/>
      <c r="DM212" s="82"/>
      <c r="DN212" s="82"/>
      <c r="DO212" s="82"/>
      <c r="DP212" s="82"/>
      <c r="DQ212" s="82"/>
      <c r="DR212" s="82"/>
      <c r="DS212" s="82"/>
      <c r="DT212" s="82"/>
      <c r="DU212" s="82"/>
      <c r="DV212" s="82"/>
      <c r="DW212" s="82"/>
      <c r="DX212" s="82"/>
      <c r="DY212" s="82"/>
      <c r="DZ212" s="82"/>
      <c r="EA212" s="82"/>
      <c r="EB212" s="82"/>
      <c r="EC212" s="82"/>
      <c r="ED212" s="82"/>
      <c r="EE212" s="82"/>
      <c r="EF212" s="82"/>
      <c r="EG212" s="82"/>
      <c r="EH212" s="82"/>
      <c r="EI212" s="82"/>
      <c r="EJ212" s="82"/>
      <c r="EK212" s="82"/>
      <c r="EL212" s="82"/>
      <c r="EM212" s="82"/>
      <c r="EN212" s="82"/>
      <c r="EO212" s="82"/>
      <c r="EP212" s="82"/>
      <c r="EQ212" s="82"/>
      <c r="ER212" s="82"/>
      <c r="ES212" s="82"/>
      <c r="ET212" s="82"/>
      <c r="EU212" s="82"/>
      <c r="EV212" s="82"/>
      <c r="EW212" s="82"/>
      <c r="EX212" s="174">
        <f t="shared" si="2486"/>
        <v>0</v>
      </c>
      <c r="EY212" s="82"/>
      <c r="EZ212" s="82"/>
      <c r="FA212" s="82"/>
      <c r="FB212" s="82"/>
      <c r="FC212" s="82"/>
      <c r="FD212" s="82"/>
      <c r="FE212" s="82"/>
      <c r="FF212" s="82"/>
      <c r="FG212" s="82"/>
      <c r="FH212" s="82"/>
      <c r="FI212" s="82"/>
      <c r="FJ212" s="82"/>
      <c r="FK212" s="82"/>
      <c r="FL212" s="82"/>
      <c r="FM212" s="82"/>
      <c r="FN212" s="82"/>
      <c r="FO212" s="82"/>
      <c r="FP212" s="82"/>
      <c r="FQ212" s="82"/>
      <c r="FR212" s="82"/>
      <c r="FS212" s="82"/>
      <c r="FT212" s="82"/>
      <c r="FU212" s="82"/>
      <c r="FV212" s="82"/>
      <c r="FW212" s="82"/>
      <c r="FX212" s="82"/>
      <c r="FY212" s="82"/>
      <c r="FZ212" s="82"/>
      <c r="GA212" s="82"/>
      <c r="GB212" s="82"/>
      <c r="GC212" s="82"/>
      <c r="GD212" s="82"/>
      <c r="GE212" s="82"/>
      <c r="GF212" s="82"/>
      <c r="GG212" s="82"/>
      <c r="GH212" s="181">
        <f t="shared" si="2484"/>
        <v>0</v>
      </c>
      <c r="GI212" s="82"/>
      <c r="GJ212" s="82"/>
      <c r="GK212" s="82"/>
      <c r="GL212" s="82"/>
      <c r="GM212" s="82"/>
      <c r="GN212" s="82"/>
      <c r="GO212" s="82"/>
      <c r="GP212" s="82"/>
      <c r="GQ212" s="82"/>
      <c r="GR212" s="82"/>
      <c r="GS212" s="82"/>
      <c r="GT212" s="82"/>
      <c r="GU212" s="82"/>
      <c r="GV212" s="82"/>
      <c r="GW212" s="82"/>
      <c r="GX212" s="82"/>
      <c r="GY212" s="82"/>
      <c r="GZ212" s="82"/>
      <c r="HA212" s="82"/>
      <c r="HB212" s="82"/>
      <c r="HC212" s="82"/>
      <c r="HD212" s="82"/>
      <c r="HE212" s="82"/>
      <c r="HF212" s="82"/>
      <c r="HG212" s="82"/>
      <c r="HH212" s="82"/>
      <c r="HI212" s="82"/>
      <c r="HJ212" s="82"/>
      <c r="HK212" s="82"/>
      <c r="HL212" s="82"/>
      <c r="HM212" s="82"/>
      <c r="HN212" s="82"/>
      <c r="HO212" s="82"/>
      <c r="HP212" s="82"/>
      <c r="HQ212" s="82"/>
      <c r="HR212" s="242">
        <f t="shared" si="2485"/>
        <v>0</v>
      </c>
      <c r="HS212" s="247">
        <v>0</v>
      </c>
    </row>
    <row r="213" spans="1:705" ht="25.5" outlineLevel="1" x14ac:dyDescent="0.25">
      <c r="A213" s="129" t="s">
        <v>271</v>
      </c>
      <c r="B213" s="144" t="s">
        <v>271</v>
      </c>
      <c r="C213" s="147" t="s">
        <v>523</v>
      </c>
      <c r="D213" s="147" t="s">
        <v>523</v>
      </c>
      <c r="E213" s="141" t="s">
        <v>523</v>
      </c>
      <c r="F213" s="132">
        <v>1</v>
      </c>
      <c r="G213" s="67" t="s">
        <v>15</v>
      </c>
      <c r="H213" s="121"/>
      <c r="I213" s="131" t="s">
        <v>520</v>
      </c>
      <c r="J213" s="67" t="s">
        <v>329</v>
      </c>
      <c r="K213" s="67" t="s">
        <v>320</v>
      </c>
      <c r="L213" s="132" t="s">
        <v>521</v>
      </c>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c r="DJ213" s="82"/>
      <c r="DK213" s="82"/>
      <c r="DL213" s="82"/>
      <c r="DM213" s="82"/>
      <c r="DN213" s="82"/>
      <c r="DO213" s="82"/>
      <c r="DP213" s="82"/>
      <c r="DQ213" s="82"/>
      <c r="DR213" s="82"/>
      <c r="DS213" s="82"/>
      <c r="DT213" s="82"/>
      <c r="DU213" s="82"/>
      <c r="DV213" s="82"/>
      <c r="DW213" s="82"/>
      <c r="DX213" s="82"/>
      <c r="DY213" s="82"/>
      <c r="DZ213" s="82"/>
      <c r="EA213" s="82"/>
      <c r="EB213" s="82"/>
      <c r="EC213" s="82"/>
      <c r="ED213" s="82"/>
      <c r="EE213" s="82"/>
      <c r="EF213" s="82"/>
      <c r="EG213" s="82"/>
      <c r="EH213" s="82"/>
      <c r="EI213" s="82"/>
      <c r="EJ213" s="82"/>
      <c r="EK213" s="82"/>
      <c r="EL213" s="82"/>
      <c r="EM213" s="82"/>
      <c r="EN213" s="82"/>
      <c r="EO213" s="82"/>
      <c r="EP213" s="82"/>
      <c r="EQ213" s="82"/>
      <c r="ER213" s="82"/>
      <c r="ES213" s="82"/>
      <c r="ET213" s="82"/>
      <c r="EU213" s="82"/>
      <c r="EV213" s="82"/>
      <c r="EW213" s="82"/>
      <c r="EX213" s="174">
        <f t="shared" si="2486"/>
        <v>0</v>
      </c>
      <c r="EY213" s="82"/>
      <c r="EZ213" s="82"/>
      <c r="FA213" s="82"/>
      <c r="FB213" s="82"/>
      <c r="FC213" s="82"/>
      <c r="FD213" s="82"/>
      <c r="FE213" s="82"/>
      <c r="FF213" s="82"/>
      <c r="FG213" s="82"/>
      <c r="FH213" s="82"/>
      <c r="FI213" s="82"/>
      <c r="FJ213" s="82"/>
      <c r="FK213" s="82"/>
      <c r="FL213" s="82"/>
      <c r="FM213" s="82"/>
      <c r="FN213" s="82"/>
      <c r="FO213" s="82"/>
      <c r="FP213" s="82"/>
      <c r="FQ213" s="82"/>
      <c r="FR213" s="82"/>
      <c r="FS213" s="82"/>
      <c r="FT213" s="82"/>
      <c r="FU213" s="82"/>
      <c r="FV213" s="82"/>
      <c r="FW213" s="82"/>
      <c r="FX213" s="82"/>
      <c r="FY213" s="82"/>
      <c r="FZ213" s="82"/>
      <c r="GA213" s="82"/>
      <c r="GB213" s="82"/>
      <c r="GC213" s="82"/>
      <c r="GD213" s="82"/>
      <c r="GE213" s="82"/>
      <c r="GF213" s="82"/>
      <c r="GG213" s="82"/>
      <c r="GH213" s="181">
        <f t="shared" si="2484"/>
        <v>0</v>
      </c>
      <c r="GI213" s="82"/>
      <c r="GJ213" s="82"/>
      <c r="GK213" s="82"/>
      <c r="GL213" s="82"/>
      <c r="GM213" s="82"/>
      <c r="GN213" s="82"/>
      <c r="GO213" s="82"/>
      <c r="GP213" s="82"/>
      <c r="GQ213" s="82"/>
      <c r="GR213" s="82"/>
      <c r="GS213" s="82"/>
      <c r="GT213" s="82"/>
      <c r="GU213" s="82"/>
      <c r="GV213" s="82"/>
      <c r="GW213" s="82"/>
      <c r="GX213" s="82"/>
      <c r="GY213" s="82"/>
      <c r="GZ213" s="82"/>
      <c r="HA213" s="82"/>
      <c r="HB213" s="82"/>
      <c r="HC213" s="82"/>
      <c r="HD213" s="82"/>
      <c r="HE213" s="82"/>
      <c r="HF213" s="82"/>
      <c r="HG213" s="82"/>
      <c r="HH213" s="82"/>
      <c r="HI213" s="82"/>
      <c r="HJ213" s="82"/>
      <c r="HK213" s="82"/>
      <c r="HL213" s="82"/>
      <c r="HM213" s="82"/>
      <c r="HN213" s="82"/>
      <c r="HO213" s="82"/>
      <c r="HP213" s="82"/>
      <c r="HQ213" s="82"/>
      <c r="HR213" s="242">
        <f t="shared" si="2485"/>
        <v>0</v>
      </c>
      <c r="HS213" s="247">
        <v>0</v>
      </c>
    </row>
    <row r="214" spans="1:705" ht="25.5" outlineLevel="1" x14ac:dyDescent="0.25">
      <c r="A214" s="82" t="s">
        <v>271</v>
      </c>
      <c r="B214" s="82" t="s">
        <v>271</v>
      </c>
      <c r="C214" s="137">
        <v>1</v>
      </c>
      <c r="D214" s="90" t="s">
        <v>524</v>
      </c>
      <c r="E214" s="130">
        <v>56.186074642616802</v>
      </c>
      <c r="F214" s="67" t="s">
        <v>15</v>
      </c>
      <c r="G214" s="67">
        <v>19</v>
      </c>
      <c r="H214" s="121"/>
      <c r="I214" s="84" t="s">
        <v>277</v>
      </c>
      <c r="J214" s="67" t="s">
        <v>329</v>
      </c>
      <c r="K214" s="67" t="s">
        <v>320</v>
      </c>
      <c r="L214" s="67" t="s">
        <v>376</v>
      </c>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c r="DH214" s="82"/>
      <c r="DI214" s="82"/>
      <c r="DJ214" s="82"/>
      <c r="DK214" s="82"/>
      <c r="DL214" s="82"/>
      <c r="DM214" s="82"/>
      <c r="DN214" s="82"/>
      <c r="DO214" s="82"/>
      <c r="DP214" s="82"/>
      <c r="DQ214" s="82"/>
      <c r="DR214" s="82"/>
      <c r="DS214" s="82"/>
      <c r="DT214" s="82"/>
      <c r="DU214" s="82"/>
      <c r="DV214" s="82"/>
      <c r="DW214" s="82"/>
      <c r="DX214" s="82"/>
      <c r="DY214" s="82"/>
      <c r="DZ214" s="82"/>
      <c r="EA214" s="82"/>
      <c r="EB214" s="82"/>
      <c r="EC214" s="82"/>
      <c r="ED214" s="82"/>
      <c r="EE214" s="82"/>
      <c r="EF214" s="82"/>
      <c r="EG214" s="82"/>
      <c r="EH214" s="82"/>
      <c r="EI214" s="82"/>
      <c r="EJ214" s="82"/>
      <c r="EK214" s="82"/>
      <c r="EL214" s="82"/>
      <c r="EM214" s="82"/>
      <c r="EN214" s="82"/>
      <c r="EO214" s="82"/>
      <c r="EP214" s="82"/>
      <c r="EQ214" s="82"/>
      <c r="ER214" s="82"/>
      <c r="ES214" s="82"/>
      <c r="ET214" s="82"/>
      <c r="EU214" s="82"/>
      <c r="EV214" s="82"/>
      <c r="EW214" s="82"/>
      <c r="EX214" s="174">
        <f t="shared" si="2486"/>
        <v>0</v>
      </c>
      <c r="EY214" s="82"/>
      <c r="EZ214" s="82"/>
      <c r="FA214" s="82"/>
      <c r="FB214" s="82"/>
      <c r="FC214" s="82"/>
      <c r="FD214" s="82"/>
      <c r="FE214" s="82"/>
      <c r="FF214" s="82"/>
      <c r="FG214" s="82"/>
      <c r="FH214" s="82"/>
      <c r="FI214" s="82"/>
      <c r="FJ214" s="82"/>
      <c r="FK214" s="82"/>
      <c r="FL214" s="82"/>
      <c r="FM214" s="82"/>
      <c r="FN214" s="82"/>
      <c r="FO214" s="82"/>
      <c r="FP214" s="82"/>
      <c r="FQ214" s="82"/>
      <c r="FR214" s="82"/>
      <c r="FS214" s="82"/>
      <c r="FT214" s="82"/>
      <c r="FU214" s="82"/>
      <c r="FV214" s="82"/>
      <c r="FW214" s="82"/>
      <c r="FX214" s="82"/>
      <c r="FY214" s="82"/>
      <c r="FZ214" s="82"/>
      <c r="GA214" s="82"/>
      <c r="GB214" s="82"/>
      <c r="GC214" s="82"/>
      <c r="GD214" s="82"/>
      <c r="GE214" s="82"/>
      <c r="GF214" s="82"/>
      <c r="GG214" s="82"/>
      <c r="GH214" s="181">
        <f t="shared" si="2484"/>
        <v>0</v>
      </c>
      <c r="GI214" s="82"/>
      <c r="GJ214" s="82"/>
      <c r="GK214" s="82"/>
      <c r="GL214" s="82"/>
      <c r="GM214" s="82"/>
      <c r="GN214" s="82"/>
      <c r="GO214" s="82"/>
      <c r="GP214" s="82"/>
      <c r="GQ214" s="82"/>
      <c r="GR214" s="82"/>
      <c r="GS214" s="82"/>
      <c r="GT214" s="82"/>
      <c r="GU214" s="82"/>
      <c r="GV214" s="82"/>
      <c r="GW214" s="82"/>
      <c r="GX214" s="82"/>
      <c r="GY214" s="82"/>
      <c r="GZ214" s="82"/>
      <c r="HA214" s="82"/>
      <c r="HB214" s="82"/>
      <c r="HC214" s="82"/>
      <c r="HD214" s="82"/>
      <c r="HE214" s="82"/>
      <c r="HF214" s="82"/>
      <c r="HG214" s="82"/>
      <c r="HH214" s="82"/>
      <c r="HI214" s="82"/>
      <c r="HJ214" s="82"/>
      <c r="HK214" s="82"/>
      <c r="HL214" s="82"/>
      <c r="HM214" s="82"/>
      <c r="HN214" s="82"/>
      <c r="HO214" s="82"/>
      <c r="HP214" s="82"/>
      <c r="HQ214" s="82"/>
      <c r="HR214" s="242">
        <f t="shared" si="2485"/>
        <v>0</v>
      </c>
      <c r="HS214" s="247">
        <v>0</v>
      </c>
    </row>
    <row r="215" spans="1:705" s="87" customFormat="1" ht="15" outlineLevel="1" x14ac:dyDescent="0.25">
      <c r="A215" s="85" t="s">
        <v>271</v>
      </c>
      <c r="B215" s="85" t="s">
        <v>271</v>
      </c>
      <c r="C215" s="102"/>
      <c r="D215" s="102"/>
      <c r="E215" s="86"/>
      <c r="F215" s="88"/>
      <c r="G215" s="88"/>
      <c r="H215" s="86"/>
      <c r="I215" s="87" t="s">
        <v>475</v>
      </c>
      <c r="J215" s="88"/>
      <c r="K215" s="85"/>
      <c r="L215" s="88"/>
      <c r="M215" s="85">
        <f>SUM(M216:M218)</f>
        <v>0</v>
      </c>
      <c r="N215" s="85">
        <f t="shared" ref="N215:BY215" si="2487">SUM(N216:N218)</f>
        <v>0</v>
      </c>
      <c r="O215" s="85">
        <f t="shared" si="2487"/>
        <v>0</v>
      </c>
      <c r="P215" s="85">
        <f t="shared" si="2487"/>
        <v>0</v>
      </c>
      <c r="Q215" s="85">
        <f t="shared" si="2487"/>
        <v>0</v>
      </c>
      <c r="R215" s="85">
        <f t="shared" si="2487"/>
        <v>0</v>
      </c>
      <c r="S215" s="85">
        <f t="shared" si="2487"/>
        <v>0</v>
      </c>
      <c r="T215" s="85">
        <f t="shared" si="2487"/>
        <v>0</v>
      </c>
      <c r="U215" s="85">
        <f t="shared" si="2487"/>
        <v>0</v>
      </c>
      <c r="V215" s="85">
        <f t="shared" si="2487"/>
        <v>0</v>
      </c>
      <c r="W215" s="85">
        <f t="shared" si="2487"/>
        <v>0</v>
      </c>
      <c r="X215" s="85">
        <f t="shared" si="2487"/>
        <v>0</v>
      </c>
      <c r="Y215" s="85">
        <f t="shared" si="2487"/>
        <v>0</v>
      </c>
      <c r="Z215" s="85">
        <f t="shared" si="2487"/>
        <v>0</v>
      </c>
      <c r="AA215" s="85">
        <f t="shared" si="2487"/>
        <v>0</v>
      </c>
      <c r="AB215" s="85">
        <f t="shared" si="2487"/>
        <v>0</v>
      </c>
      <c r="AC215" s="85">
        <f t="shared" si="2487"/>
        <v>0</v>
      </c>
      <c r="AD215" s="85">
        <f t="shared" si="2487"/>
        <v>0</v>
      </c>
      <c r="AE215" s="85">
        <f t="shared" si="2487"/>
        <v>0</v>
      </c>
      <c r="AF215" s="85">
        <f t="shared" si="2487"/>
        <v>0</v>
      </c>
      <c r="AG215" s="85">
        <f t="shared" si="2487"/>
        <v>0</v>
      </c>
      <c r="AH215" s="85">
        <f t="shared" si="2487"/>
        <v>0</v>
      </c>
      <c r="AI215" s="85">
        <f t="shared" si="2487"/>
        <v>0</v>
      </c>
      <c r="AJ215" s="85">
        <f t="shared" si="2487"/>
        <v>0</v>
      </c>
      <c r="AK215" s="85">
        <f t="shared" si="2487"/>
        <v>0</v>
      </c>
      <c r="AL215" s="85">
        <f t="shared" si="2487"/>
        <v>0</v>
      </c>
      <c r="AM215" s="85">
        <f t="shared" si="2487"/>
        <v>0</v>
      </c>
      <c r="AN215" s="85">
        <f t="shared" si="2487"/>
        <v>0</v>
      </c>
      <c r="AO215" s="85">
        <f t="shared" si="2487"/>
        <v>0</v>
      </c>
      <c r="AP215" s="85">
        <f t="shared" si="2487"/>
        <v>0</v>
      </c>
      <c r="AQ215" s="85">
        <f t="shared" si="2487"/>
        <v>0</v>
      </c>
      <c r="AR215" s="85">
        <f t="shared" si="2487"/>
        <v>0</v>
      </c>
      <c r="AS215" s="85">
        <f t="shared" si="2487"/>
        <v>0</v>
      </c>
      <c r="AT215" s="85">
        <f t="shared" si="2487"/>
        <v>0</v>
      </c>
      <c r="AU215" s="85">
        <f t="shared" si="2487"/>
        <v>0</v>
      </c>
      <c r="AV215" s="85">
        <f t="shared" si="2487"/>
        <v>0</v>
      </c>
      <c r="AW215" s="85">
        <f t="shared" si="2487"/>
        <v>0</v>
      </c>
      <c r="AX215" s="85">
        <f t="shared" si="2487"/>
        <v>0</v>
      </c>
      <c r="AY215" s="85">
        <f t="shared" si="2487"/>
        <v>0</v>
      </c>
      <c r="AZ215" s="85">
        <f t="shared" si="2487"/>
        <v>0</v>
      </c>
      <c r="BA215" s="85">
        <f t="shared" si="2487"/>
        <v>0</v>
      </c>
      <c r="BB215" s="85">
        <f t="shared" si="2487"/>
        <v>0</v>
      </c>
      <c r="BC215" s="85">
        <f t="shared" si="2487"/>
        <v>0</v>
      </c>
      <c r="BD215" s="85">
        <f t="shared" si="2487"/>
        <v>0</v>
      </c>
      <c r="BE215" s="85">
        <f t="shared" si="2487"/>
        <v>0</v>
      </c>
      <c r="BF215" s="85">
        <f t="shared" si="2487"/>
        <v>0</v>
      </c>
      <c r="BG215" s="85">
        <f t="shared" si="2487"/>
        <v>0</v>
      </c>
      <c r="BH215" s="85">
        <f t="shared" si="2487"/>
        <v>0</v>
      </c>
      <c r="BI215" s="85">
        <f t="shared" si="2487"/>
        <v>0</v>
      </c>
      <c r="BJ215" s="85">
        <f t="shared" si="2487"/>
        <v>0</v>
      </c>
      <c r="BK215" s="85">
        <f t="shared" si="2487"/>
        <v>0</v>
      </c>
      <c r="BL215" s="85">
        <f t="shared" si="2487"/>
        <v>0</v>
      </c>
      <c r="BM215" s="85">
        <f t="shared" si="2487"/>
        <v>0</v>
      </c>
      <c r="BN215" s="85">
        <f t="shared" si="2487"/>
        <v>0</v>
      </c>
      <c r="BO215" s="85">
        <f t="shared" si="2487"/>
        <v>0</v>
      </c>
      <c r="BP215" s="85">
        <f t="shared" si="2487"/>
        <v>0</v>
      </c>
      <c r="BQ215" s="85">
        <f t="shared" si="2487"/>
        <v>0</v>
      </c>
      <c r="BR215" s="85">
        <f t="shared" si="2487"/>
        <v>0</v>
      </c>
      <c r="BS215" s="85">
        <f t="shared" si="2487"/>
        <v>0</v>
      </c>
      <c r="BT215" s="85">
        <f t="shared" si="2487"/>
        <v>0</v>
      </c>
      <c r="BU215" s="85">
        <f t="shared" si="2487"/>
        <v>0</v>
      </c>
      <c r="BV215" s="85">
        <f t="shared" si="2487"/>
        <v>0</v>
      </c>
      <c r="BW215" s="85">
        <f t="shared" si="2487"/>
        <v>0</v>
      </c>
      <c r="BX215" s="85">
        <f t="shared" si="2487"/>
        <v>0</v>
      </c>
      <c r="BY215" s="85">
        <f t="shared" si="2487"/>
        <v>0</v>
      </c>
      <c r="BZ215" s="85">
        <f t="shared" ref="BZ215:EK215" si="2488">SUM(BZ216:BZ218)</f>
        <v>0</v>
      </c>
      <c r="CA215" s="85">
        <f t="shared" si="2488"/>
        <v>0</v>
      </c>
      <c r="CB215" s="85">
        <f t="shared" si="2488"/>
        <v>0</v>
      </c>
      <c r="CC215" s="85">
        <f t="shared" si="2488"/>
        <v>0</v>
      </c>
      <c r="CD215" s="85">
        <f t="shared" si="2488"/>
        <v>0</v>
      </c>
      <c r="CE215" s="85">
        <f t="shared" si="2488"/>
        <v>0</v>
      </c>
      <c r="CF215" s="85">
        <f t="shared" si="2488"/>
        <v>0</v>
      </c>
      <c r="CG215" s="85">
        <f t="shared" si="2488"/>
        <v>0</v>
      </c>
      <c r="CH215" s="85">
        <f t="shared" si="2488"/>
        <v>0</v>
      </c>
      <c r="CI215" s="85">
        <f t="shared" si="2488"/>
        <v>0</v>
      </c>
      <c r="CJ215" s="85">
        <f t="shared" si="2488"/>
        <v>0</v>
      </c>
      <c r="CK215" s="85">
        <f t="shared" si="2488"/>
        <v>0</v>
      </c>
      <c r="CL215" s="85">
        <f t="shared" si="2488"/>
        <v>0</v>
      </c>
      <c r="CM215" s="85">
        <f t="shared" si="2488"/>
        <v>0</v>
      </c>
      <c r="CN215" s="85">
        <f t="shared" si="2488"/>
        <v>0</v>
      </c>
      <c r="CO215" s="85">
        <f t="shared" si="2488"/>
        <v>0</v>
      </c>
      <c r="CP215" s="85">
        <f t="shared" si="2488"/>
        <v>0</v>
      </c>
      <c r="CQ215" s="85">
        <f t="shared" si="2488"/>
        <v>0</v>
      </c>
      <c r="CR215" s="85">
        <f t="shared" si="2488"/>
        <v>0</v>
      </c>
      <c r="CS215" s="85">
        <f t="shared" si="2488"/>
        <v>0</v>
      </c>
      <c r="CT215" s="85">
        <f t="shared" si="2488"/>
        <v>0</v>
      </c>
      <c r="CU215" s="85">
        <f t="shared" si="2488"/>
        <v>0</v>
      </c>
      <c r="CV215" s="85">
        <f t="shared" si="2488"/>
        <v>0</v>
      </c>
      <c r="CW215" s="85">
        <f t="shared" si="2488"/>
        <v>0</v>
      </c>
      <c r="CX215" s="85">
        <f t="shared" si="2488"/>
        <v>0</v>
      </c>
      <c r="CY215" s="85">
        <f t="shared" si="2488"/>
        <v>0</v>
      </c>
      <c r="CZ215" s="85">
        <f t="shared" si="2488"/>
        <v>0</v>
      </c>
      <c r="DA215" s="85">
        <f t="shared" si="2488"/>
        <v>0</v>
      </c>
      <c r="DB215" s="85">
        <f t="shared" si="2488"/>
        <v>0</v>
      </c>
      <c r="DC215" s="85">
        <f t="shared" si="2488"/>
        <v>0</v>
      </c>
      <c r="DD215" s="85">
        <f t="shared" si="2488"/>
        <v>0</v>
      </c>
      <c r="DE215" s="85">
        <f t="shared" si="2488"/>
        <v>0</v>
      </c>
      <c r="DF215" s="85">
        <f t="shared" si="2488"/>
        <v>0</v>
      </c>
      <c r="DG215" s="85">
        <f t="shared" si="2488"/>
        <v>0</v>
      </c>
      <c r="DH215" s="85">
        <f t="shared" si="2488"/>
        <v>0</v>
      </c>
      <c r="DI215" s="85">
        <f t="shared" si="2488"/>
        <v>0</v>
      </c>
      <c r="DJ215" s="85">
        <f t="shared" si="2488"/>
        <v>0</v>
      </c>
      <c r="DK215" s="85">
        <f t="shared" si="2488"/>
        <v>0</v>
      </c>
      <c r="DL215" s="85">
        <f t="shared" si="2488"/>
        <v>0</v>
      </c>
      <c r="DM215" s="85">
        <f t="shared" si="2488"/>
        <v>0</v>
      </c>
      <c r="DN215" s="85">
        <f t="shared" si="2488"/>
        <v>0</v>
      </c>
      <c r="DO215" s="85">
        <f t="shared" si="2488"/>
        <v>0</v>
      </c>
      <c r="DP215" s="85">
        <f t="shared" si="2488"/>
        <v>0</v>
      </c>
      <c r="DQ215" s="85">
        <f t="shared" si="2488"/>
        <v>0</v>
      </c>
      <c r="DR215" s="85">
        <f t="shared" si="2488"/>
        <v>0</v>
      </c>
      <c r="DS215" s="85">
        <f t="shared" si="2488"/>
        <v>0</v>
      </c>
      <c r="DT215" s="85">
        <f t="shared" si="2488"/>
        <v>0</v>
      </c>
      <c r="DU215" s="85">
        <f t="shared" si="2488"/>
        <v>0</v>
      </c>
      <c r="DV215" s="85">
        <f t="shared" si="2488"/>
        <v>0</v>
      </c>
      <c r="DW215" s="85">
        <f t="shared" si="2488"/>
        <v>0</v>
      </c>
      <c r="DX215" s="85">
        <f t="shared" si="2488"/>
        <v>0</v>
      </c>
      <c r="DY215" s="85">
        <f t="shared" si="2488"/>
        <v>0</v>
      </c>
      <c r="DZ215" s="85">
        <f t="shared" si="2488"/>
        <v>0</v>
      </c>
      <c r="EA215" s="85">
        <f t="shared" si="2488"/>
        <v>0</v>
      </c>
      <c r="EB215" s="85">
        <f t="shared" si="2488"/>
        <v>0</v>
      </c>
      <c r="EC215" s="85">
        <f t="shared" si="2488"/>
        <v>0</v>
      </c>
      <c r="ED215" s="85">
        <f t="shared" si="2488"/>
        <v>0</v>
      </c>
      <c r="EE215" s="85">
        <f t="shared" si="2488"/>
        <v>0</v>
      </c>
      <c r="EF215" s="85">
        <f t="shared" si="2488"/>
        <v>0</v>
      </c>
      <c r="EG215" s="85">
        <f t="shared" si="2488"/>
        <v>0</v>
      </c>
      <c r="EH215" s="85">
        <f t="shared" si="2488"/>
        <v>0</v>
      </c>
      <c r="EI215" s="85">
        <f t="shared" si="2488"/>
        <v>0</v>
      </c>
      <c r="EJ215" s="85">
        <f t="shared" si="2488"/>
        <v>0</v>
      </c>
      <c r="EK215" s="85">
        <f t="shared" si="2488"/>
        <v>0</v>
      </c>
      <c r="EL215" s="85">
        <f t="shared" ref="EL215:EX215" si="2489">SUM(EL216:EL218)</f>
        <v>0</v>
      </c>
      <c r="EM215" s="85">
        <f t="shared" si="2489"/>
        <v>0</v>
      </c>
      <c r="EN215" s="85">
        <f t="shared" si="2489"/>
        <v>0</v>
      </c>
      <c r="EO215" s="85">
        <f t="shared" si="2489"/>
        <v>0</v>
      </c>
      <c r="EP215" s="85">
        <f t="shared" si="2489"/>
        <v>0</v>
      </c>
      <c r="EQ215" s="85">
        <f t="shared" si="2489"/>
        <v>0</v>
      </c>
      <c r="ER215" s="85">
        <f t="shared" si="2489"/>
        <v>0</v>
      </c>
      <c r="ES215" s="85">
        <f t="shared" si="2489"/>
        <v>0</v>
      </c>
      <c r="ET215" s="85">
        <f t="shared" si="2489"/>
        <v>0</v>
      </c>
      <c r="EU215" s="85">
        <f t="shared" si="2489"/>
        <v>0</v>
      </c>
      <c r="EV215" s="85">
        <f t="shared" si="2489"/>
        <v>0</v>
      </c>
      <c r="EW215" s="85">
        <f t="shared" si="2489"/>
        <v>0</v>
      </c>
      <c r="EX215" s="85">
        <f t="shared" si="2489"/>
        <v>0</v>
      </c>
      <c r="EY215" s="85">
        <f t="shared" ref="EY215" si="2490">SUM(EY216:EY218)</f>
        <v>0</v>
      </c>
      <c r="EZ215" s="85">
        <f t="shared" ref="EZ215" si="2491">SUM(EZ216:EZ218)</f>
        <v>0</v>
      </c>
      <c r="FA215" s="85">
        <f t="shared" ref="FA215" si="2492">SUM(FA216:FA218)</f>
        <v>0</v>
      </c>
      <c r="FB215" s="85">
        <f t="shared" ref="FB215" si="2493">SUM(FB216:FB218)</f>
        <v>0</v>
      </c>
      <c r="FC215" s="85">
        <f t="shared" ref="FC215" si="2494">SUM(FC216:FC218)</f>
        <v>0</v>
      </c>
      <c r="FD215" s="85">
        <f t="shared" ref="FD215" si="2495">SUM(FD216:FD218)</f>
        <v>0</v>
      </c>
      <c r="FE215" s="85">
        <f t="shared" ref="FE215" si="2496">SUM(FE216:FE218)</f>
        <v>0</v>
      </c>
      <c r="FF215" s="85">
        <f t="shared" ref="FF215" si="2497">SUM(FF216:FF218)</f>
        <v>0</v>
      </c>
      <c r="FG215" s="85">
        <f t="shared" ref="FG215" si="2498">SUM(FG216:FG218)</f>
        <v>0</v>
      </c>
      <c r="FH215" s="85">
        <f t="shared" ref="FH215" si="2499">SUM(FH216:FH218)</f>
        <v>0</v>
      </c>
      <c r="FI215" s="85">
        <f t="shared" ref="FI215" si="2500">SUM(FI216:FI218)</f>
        <v>0</v>
      </c>
      <c r="FJ215" s="85">
        <f t="shared" ref="FJ215" si="2501">SUM(FJ216:FJ218)</f>
        <v>0</v>
      </c>
      <c r="FK215" s="85">
        <f t="shared" ref="FK215" si="2502">SUM(FK216:FK218)</f>
        <v>0</v>
      </c>
      <c r="FL215" s="85">
        <f t="shared" ref="FL215" si="2503">SUM(FL216:FL218)</f>
        <v>0</v>
      </c>
      <c r="FM215" s="85">
        <f t="shared" ref="FM215" si="2504">SUM(FM216:FM218)</f>
        <v>0</v>
      </c>
      <c r="FN215" s="85">
        <f t="shared" ref="FN215" si="2505">SUM(FN216:FN218)</f>
        <v>0</v>
      </c>
      <c r="FO215" s="85">
        <f t="shared" ref="FO215" si="2506">SUM(FO216:FO218)</f>
        <v>0</v>
      </c>
      <c r="FP215" s="85">
        <f t="shared" ref="FP215" si="2507">SUM(FP216:FP218)</f>
        <v>0</v>
      </c>
      <c r="FQ215" s="85">
        <f t="shared" ref="FQ215" si="2508">SUM(FQ216:FQ218)</f>
        <v>0</v>
      </c>
      <c r="FR215" s="85">
        <f t="shared" ref="FR215" si="2509">SUM(FR216:FR218)</f>
        <v>0</v>
      </c>
      <c r="FS215" s="85">
        <f t="shared" ref="FS215" si="2510">SUM(FS216:FS218)</f>
        <v>0</v>
      </c>
      <c r="FT215" s="85">
        <f t="shared" ref="FT215" si="2511">SUM(FT216:FT218)</f>
        <v>0</v>
      </c>
      <c r="FU215" s="85">
        <f t="shared" ref="FU215" si="2512">SUM(FU216:FU218)</f>
        <v>0</v>
      </c>
      <c r="FV215" s="85">
        <f t="shared" ref="FV215" si="2513">SUM(FV216:FV218)</f>
        <v>0</v>
      </c>
      <c r="FW215" s="85">
        <f t="shared" ref="FW215" si="2514">SUM(FW216:FW218)</f>
        <v>0</v>
      </c>
      <c r="FX215" s="85">
        <f t="shared" ref="FX215" si="2515">SUM(FX216:FX218)</f>
        <v>0</v>
      </c>
      <c r="FY215" s="85">
        <f t="shared" ref="FY215" si="2516">SUM(FY216:FY218)</f>
        <v>0</v>
      </c>
      <c r="FZ215" s="85">
        <f t="shared" ref="FZ215" si="2517">SUM(FZ216:FZ218)</f>
        <v>0</v>
      </c>
      <c r="GA215" s="85">
        <f t="shared" ref="GA215" si="2518">SUM(GA216:GA218)</f>
        <v>0</v>
      </c>
      <c r="GB215" s="85">
        <f t="shared" ref="GB215" si="2519">SUM(GB216:GB218)</f>
        <v>0</v>
      </c>
      <c r="GC215" s="85">
        <f t="shared" ref="GC215" si="2520">SUM(GC216:GC218)</f>
        <v>0</v>
      </c>
      <c r="GD215" s="85">
        <f t="shared" ref="GD215" si="2521">SUM(GD216:GD218)</f>
        <v>0</v>
      </c>
      <c r="GE215" s="85">
        <f t="shared" ref="GE215" si="2522">SUM(GE216:GE218)</f>
        <v>0</v>
      </c>
      <c r="GF215" s="85">
        <f t="shared" ref="GF215" si="2523">SUM(GF216:GF218)</f>
        <v>0</v>
      </c>
      <c r="GG215" s="85">
        <f t="shared" ref="GG215:GH215" si="2524">SUM(GG216:GG218)</f>
        <v>0</v>
      </c>
      <c r="GH215" s="85">
        <f t="shared" si="2524"/>
        <v>0</v>
      </c>
      <c r="GI215" s="85">
        <f t="shared" ref="GI215" si="2525">SUM(GI216:GI218)</f>
        <v>0</v>
      </c>
      <c r="GJ215" s="85">
        <f t="shared" ref="GJ215" si="2526">SUM(GJ216:GJ218)</f>
        <v>0</v>
      </c>
      <c r="GK215" s="85">
        <f t="shared" ref="GK215" si="2527">SUM(GK216:GK218)</f>
        <v>0</v>
      </c>
      <c r="GL215" s="85">
        <f t="shared" ref="GL215" si="2528">SUM(GL216:GL218)</f>
        <v>0</v>
      </c>
      <c r="GM215" s="85">
        <f t="shared" ref="GM215" si="2529">SUM(GM216:GM218)</f>
        <v>0</v>
      </c>
      <c r="GN215" s="85">
        <f t="shared" ref="GN215" si="2530">SUM(GN216:GN218)</f>
        <v>0</v>
      </c>
      <c r="GO215" s="85">
        <f t="shared" ref="GO215" si="2531">SUM(GO216:GO218)</f>
        <v>0</v>
      </c>
      <c r="GP215" s="85">
        <f t="shared" ref="GP215" si="2532">SUM(GP216:GP218)</f>
        <v>0</v>
      </c>
      <c r="GQ215" s="85">
        <f t="shared" ref="GQ215" si="2533">SUM(GQ216:GQ218)</f>
        <v>0</v>
      </c>
      <c r="GR215" s="85">
        <f t="shared" ref="GR215" si="2534">SUM(GR216:GR218)</f>
        <v>0</v>
      </c>
      <c r="GS215" s="85">
        <f t="shared" ref="GS215" si="2535">SUM(GS216:GS218)</f>
        <v>0</v>
      </c>
      <c r="GT215" s="85">
        <f t="shared" ref="GT215" si="2536">SUM(GT216:GT218)</f>
        <v>0</v>
      </c>
      <c r="GU215" s="85">
        <f t="shared" ref="GU215" si="2537">SUM(GU216:GU218)</f>
        <v>0</v>
      </c>
      <c r="GV215" s="85">
        <f t="shared" ref="GV215" si="2538">SUM(GV216:GV218)</f>
        <v>0</v>
      </c>
      <c r="GW215" s="85">
        <f t="shared" ref="GW215" si="2539">SUM(GW216:GW218)</f>
        <v>0</v>
      </c>
      <c r="GX215" s="85">
        <f t="shared" ref="GX215" si="2540">SUM(GX216:GX218)</f>
        <v>0</v>
      </c>
      <c r="GY215" s="85">
        <f t="shared" ref="GY215" si="2541">SUM(GY216:GY218)</f>
        <v>0</v>
      </c>
      <c r="GZ215" s="85">
        <f t="shared" ref="GZ215" si="2542">SUM(GZ216:GZ218)</f>
        <v>0</v>
      </c>
      <c r="HA215" s="85">
        <f t="shared" ref="HA215" si="2543">SUM(HA216:HA218)</f>
        <v>0</v>
      </c>
      <c r="HB215" s="85">
        <f t="shared" ref="HB215" si="2544">SUM(HB216:HB218)</f>
        <v>0</v>
      </c>
      <c r="HC215" s="85">
        <f t="shared" ref="HC215" si="2545">SUM(HC216:HC218)</f>
        <v>0</v>
      </c>
      <c r="HD215" s="85">
        <f t="shared" ref="HD215" si="2546">SUM(HD216:HD218)</f>
        <v>0</v>
      </c>
      <c r="HE215" s="85">
        <f t="shared" ref="HE215" si="2547">SUM(HE216:HE218)</f>
        <v>0</v>
      </c>
      <c r="HF215" s="85">
        <f t="shared" ref="HF215" si="2548">SUM(HF216:HF218)</f>
        <v>0</v>
      </c>
      <c r="HG215" s="85">
        <f t="shared" ref="HG215" si="2549">SUM(HG216:HG218)</f>
        <v>0</v>
      </c>
      <c r="HH215" s="85">
        <f t="shared" ref="HH215" si="2550">SUM(HH216:HH218)</f>
        <v>0</v>
      </c>
      <c r="HI215" s="85">
        <f t="shared" ref="HI215" si="2551">SUM(HI216:HI218)</f>
        <v>0</v>
      </c>
      <c r="HJ215" s="85">
        <f t="shared" ref="HJ215" si="2552">SUM(HJ216:HJ218)</f>
        <v>0</v>
      </c>
      <c r="HK215" s="85">
        <f t="shared" ref="HK215" si="2553">SUM(HK216:HK218)</f>
        <v>0</v>
      </c>
      <c r="HL215" s="85">
        <f t="shared" ref="HL215" si="2554">SUM(HL216:HL218)</f>
        <v>0</v>
      </c>
      <c r="HM215" s="85">
        <f t="shared" ref="HM215" si="2555">SUM(HM216:HM218)</f>
        <v>0</v>
      </c>
      <c r="HN215" s="85">
        <f t="shared" ref="HN215" si="2556">SUM(HN216:HN218)</f>
        <v>0</v>
      </c>
      <c r="HO215" s="85">
        <f t="shared" ref="HO215" si="2557">SUM(HO216:HO218)</f>
        <v>0</v>
      </c>
      <c r="HP215" s="85">
        <f t="shared" ref="HP215" si="2558">SUM(HP216:HP218)</f>
        <v>0</v>
      </c>
      <c r="HQ215" s="85">
        <f t="shared" ref="HQ215" si="2559">SUM(HQ216:HQ218)</f>
        <v>0</v>
      </c>
      <c r="HR215" s="187">
        <f t="shared" ref="HR215" si="2560">SUM(HR216:HR218)</f>
        <v>0</v>
      </c>
      <c r="HS215" s="249">
        <v>0</v>
      </c>
      <c r="HT215" s="207"/>
      <c r="HU215" s="207"/>
      <c r="HV215" s="207"/>
      <c r="HW215" s="207"/>
      <c r="HX215" s="207"/>
      <c r="HY215" s="207"/>
      <c r="HZ215" s="207"/>
      <c r="IA215" s="207"/>
      <c r="IB215" s="207"/>
      <c r="IC215" s="207"/>
      <c r="ID215" s="207"/>
      <c r="IE215" s="207"/>
      <c r="IF215" s="207"/>
      <c r="IG215" s="207"/>
      <c r="IH215" s="207"/>
      <c r="II215" s="207"/>
      <c r="IJ215" s="207"/>
      <c r="IK215" s="207"/>
      <c r="IL215" s="207"/>
      <c r="IM215" s="207"/>
      <c r="IN215" s="207"/>
      <c r="IO215" s="207"/>
      <c r="IP215" s="207"/>
      <c r="IQ215" s="207"/>
      <c r="IR215" s="207"/>
      <c r="IS215" s="207"/>
      <c r="IT215" s="207"/>
      <c r="IU215" s="207"/>
      <c r="IV215" s="207"/>
      <c r="IW215" s="207"/>
      <c r="IX215" s="207"/>
      <c r="IY215" s="207"/>
      <c r="IZ215" s="207"/>
      <c r="JA215" s="207"/>
      <c r="JB215" s="207"/>
      <c r="JC215" s="207"/>
      <c r="JD215" s="207"/>
      <c r="JE215" s="207"/>
      <c r="JF215" s="207"/>
      <c r="JG215" s="207"/>
      <c r="JH215" s="207"/>
      <c r="JI215" s="207"/>
      <c r="JJ215" s="207"/>
      <c r="JK215" s="207"/>
      <c r="JL215" s="207"/>
      <c r="JM215" s="207"/>
      <c r="JN215" s="207"/>
      <c r="JO215" s="207"/>
      <c r="JP215" s="207"/>
      <c r="JQ215" s="207"/>
      <c r="JR215" s="207"/>
      <c r="JS215" s="207"/>
      <c r="JT215" s="207"/>
      <c r="JU215" s="207"/>
      <c r="JV215" s="207"/>
      <c r="JW215" s="207"/>
      <c r="JX215" s="207"/>
      <c r="JY215" s="207"/>
      <c r="JZ215" s="207"/>
      <c r="KA215" s="207"/>
      <c r="KB215" s="207"/>
      <c r="KC215" s="207"/>
      <c r="KD215" s="207"/>
      <c r="KE215" s="207"/>
      <c r="KF215" s="207"/>
      <c r="KG215" s="207"/>
      <c r="KH215" s="207"/>
      <c r="KI215" s="207"/>
      <c r="KJ215" s="207"/>
      <c r="KK215" s="207"/>
      <c r="KL215" s="207"/>
      <c r="KM215" s="207"/>
      <c r="KN215" s="207"/>
      <c r="KO215" s="207"/>
      <c r="KP215" s="207"/>
      <c r="KQ215" s="207"/>
      <c r="KR215" s="207"/>
      <c r="KS215" s="207"/>
      <c r="KT215" s="207"/>
      <c r="KU215" s="207"/>
      <c r="KV215" s="207"/>
      <c r="KW215" s="207"/>
      <c r="KX215" s="207"/>
      <c r="KY215" s="207"/>
      <c r="KZ215" s="207"/>
      <c r="LA215" s="207"/>
      <c r="LB215" s="207"/>
      <c r="LC215" s="207"/>
      <c r="LD215" s="207"/>
      <c r="LE215" s="207"/>
      <c r="LF215" s="207"/>
      <c r="LG215" s="207"/>
      <c r="LH215" s="207"/>
      <c r="LI215" s="207"/>
      <c r="LJ215" s="207"/>
      <c r="LK215" s="207"/>
      <c r="LL215" s="207"/>
      <c r="LM215" s="207"/>
      <c r="LN215" s="207"/>
      <c r="LO215" s="207"/>
      <c r="LP215" s="207"/>
      <c r="LQ215" s="207"/>
      <c r="LR215" s="207"/>
      <c r="LS215" s="207"/>
      <c r="LT215" s="207"/>
      <c r="LU215" s="207"/>
      <c r="LV215" s="207"/>
      <c r="LW215" s="207"/>
      <c r="LX215" s="207"/>
      <c r="LY215" s="207"/>
      <c r="LZ215" s="207"/>
      <c r="MA215" s="207"/>
      <c r="MB215" s="207"/>
      <c r="MC215" s="207"/>
      <c r="MD215" s="207"/>
      <c r="ME215" s="207"/>
      <c r="MF215" s="207"/>
      <c r="MG215" s="207"/>
      <c r="MH215" s="207"/>
      <c r="MI215" s="207"/>
      <c r="MJ215" s="207"/>
      <c r="MK215" s="207"/>
      <c r="ML215" s="207"/>
      <c r="MM215" s="207"/>
      <c r="MN215" s="207"/>
      <c r="MO215" s="207"/>
      <c r="MP215" s="207"/>
      <c r="MQ215" s="207"/>
      <c r="MR215" s="207"/>
      <c r="MS215" s="207"/>
      <c r="MT215" s="207"/>
      <c r="MU215" s="207"/>
      <c r="MV215" s="207"/>
      <c r="MW215" s="207"/>
      <c r="MX215" s="207"/>
      <c r="MY215" s="207"/>
      <c r="MZ215" s="207"/>
      <c r="NA215" s="207"/>
      <c r="NB215" s="207"/>
      <c r="NC215" s="207"/>
      <c r="ND215" s="207"/>
      <c r="NE215" s="207"/>
      <c r="NF215" s="207"/>
      <c r="NG215" s="207"/>
      <c r="NH215" s="207"/>
      <c r="NI215" s="207"/>
      <c r="NJ215" s="207"/>
      <c r="NK215" s="207"/>
      <c r="NL215" s="207"/>
      <c r="NM215" s="207"/>
      <c r="NN215" s="207"/>
      <c r="NO215" s="207"/>
      <c r="NP215" s="207"/>
      <c r="NQ215" s="207"/>
      <c r="NR215" s="207"/>
      <c r="NS215" s="207"/>
      <c r="NT215" s="207"/>
      <c r="NU215" s="207"/>
      <c r="NV215" s="207"/>
      <c r="NW215" s="207"/>
      <c r="NX215" s="207"/>
      <c r="NY215" s="207"/>
      <c r="NZ215" s="207"/>
      <c r="OA215" s="207"/>
      <c r="OB215" s="207"/>
      <c r="OC215" s="207"/>
      <c r="OD215" s="207"/>
      <c r="OE215" s="207"/>
      <c r="OF215" s="207"/>
      <c r="OG215" s="207"/>
      <c r="OH215" s="207"/>
      <c r="OI215" s="207"/>
      <c r="OJ215" s="207"/>
      <c r="OK215" s="207"/>
      <c r="OL215" s="207"/>
      <c r="OM215" s="207"/>
      <c r="ON215" s="207"/>
      <c r="OO215" s="207"/>
      <c r="OP215" s="207"/>
      <c r="OQ215" s="207"/>
      <c r="OR215" s="207"/>
      <c r="OS215" s="207"/>
      <c r="OT215" s="207"/>
      <c r="OU215" s="207"/>
      <c r="OV215" s="207"/>
      <c r="OW215" s="207"/>
      <c r="OX215" s="207"/>
      <c r="OY215" s="207"/>
      <c r="OZ215" s="207"/>
      <c r="PA215" s="207"/>
      <c r="PB215" s="207"/>
      <c r="PC215" s="207"/>
      <c r="PD215" s="207"/>
      <c r="PE215" s="207"/>
      <c r="PF215" s="207"/>
      <c r="PG215" s="207"/>
      <c r="PH215" s="207"/>
      <c r="PI215" s="207"/>
      <c r="PJ215" s="207"/>
      <c r="PK215" s="207"/>
      <c r="PL215" s="207"/>
      <c r="PM215" s="207"/>
      <c r="PN215" s="207"/>
      <c r="PO215" s="207"/>
      <c r="PP215" s="207"/>
      <c r="PQ215" s="207"/>
      <c r="PR215" s="207"/>
      <c r="PS215" s="207"/>
      <c r="PT215" s="207"/>
      <c r="PU215" s="207"/>
      <c r="PV215" s="207"/>
      <c r="PW215" s="207"/>
      <c r="PX215" s="207"/>
      <c r="PY215" s="207"/>
      <c r="PZ215" s="207"/>
      <c r="QA215" s="207"/>
      <c r="QB215" s="207"/>
      <c r="QC215" s="207"/>
      <c r="QD215" s="207"/>
      <c r="QE215" s="207"/>
      <c r="QF215" s="207"/>
      <c r="QG215" s="207"/>
      <c r="QH215" s="207"/>
      <c r="QI215" s="207"/>
      <c r="QJ215" s="207"/>
      <c r="QK215" s="207"/>
      <c r="QL215" s="207"/>
      <c r="QM215" s="207"/>
      <c r="QN215" s="207"/>
      <c r="QO215" s="207"/>
      <c r="QP215" s="207"/>
      <c r="QQ215" s="207"/>
      <c r="QR215" s="207"/>
      <c r="QS215" s="207"/>
      <c r="QT215" s="207"/>
      <c r="QU215" s="207"/>
      <c r="QV215" s="207"/>
      <c r="QW215" s="207"/>
      <c r="QX215" s="207"/>
      <c r="QY215" s="207"/>
      <c r="QZ215" s="207"/>
      <c r="RA215" s="207"/>
      <c r="RB215" s="207"/>
      <c r="RC215" s="207"/>
      <c r="RD215" s="207"/>
      <c r="RE215" s="207"/>
      <c r="RF215" s="207"/>
      <c r="RG215" s="207"/>
      <c r="RH215" s="207"/>
      <c r="RI215" s="207"/>
      <c r="RJ215" s="207"/>
      <c r="RK215" s="207"/>
      <c r="RL215" s="207"/>
      <c r="RM215" s="207"/>
      <c r="RN215" s="207"/>
      <c r="RO215" s="207"/>
      <c r="RP215" s="207"/>
      <c r="RQ215" s="207"/>
      <c r="RR215" s="207"/>
      <c r="RS215" s="207"/>
      <c r="RT215" s="207"/>
      <c r="RU215" s="207"/>
      <c r="RV215" s="207"/>
      <c r="RW215" s="207"/>
      <c r="RX215" s="207"/>
      <c r="RY215" s="207"/>
      <c r="RZ215" s="207"/>
      <c r="SA215" s="207"/>
      <c r="SB215" s="207"/>
      <c r="SC215" s="207"/>
      <c r="SD215" s="207"/>
      <c r="SE215" s="207"/>
      <c r="SF215" s="207"/>
      <c r="SG215" s="207"/>
      <c r="SH215" s="207"/>
      <c r="SI215" s="207"/>
      <c r="SJ215" s="207"/>
      <c r="SK215" s="207"/>
      <c r="SL215" s="207"/>
      <c r="SM215" s="207"/>
      <c r="SN215" s="207"/>
      <c r="SO215" s="207"/>
      <c r="SP215" s="207"/>
      <c r="SQ215" s="207"/>
      <c r="SR215" s="207"/>
      <c r="SS215" s="207"/>
      <c r="ST215" s="207"/>
      <c r="SU215" s="207"/>
      <c r="SV215" s="207"/>
      <c r="SW215" s="207"/>
      <c r="SX215" s="207"/>
      <c r="SY215" s="207"/>
      <c r="SZ215" s="207"/>
      <c r="TA215" s="207"/>
      <c r="TB215" s="207"/>
      <c r="TC215" s="207"/>
      <c r="TD215" s="207"/>
      <c r="TE215" s="207"/>
      <c r="TF215" s="207"/>
      <c r="TG215" s="207"/>
      <c r="TH215" s="207"/>
      <c r="TI215" s="207"/>
      <c r="TJ215" s="207"/>
      <c r="TK215" s="207"/>
      <c r="TL215" s="207"/>
      <c r="TM215" s="207"/>
      <c r="TN215" s="207"/>
      <c r="TO215" s="207"/>
      <c r="TP215" s="207"/>
      <c r="TQ215" s="207"/>
      <c r="TR215" s="207"/>
      <c r="TS215" s="207"/>
      <c r="TT215" s="207"/>
      <c r="TU215" s="207"/>
      <c r="TV215" s="207"/>
      <c r="TW215" s="207"/>
      <c r="TX215" s="207"/>
      <c r="TY215" s="207"/>
      <c r="TZ215" s="207"/>
      <c r="UA215" s="207"/>
      <c r="UB215" s="207"/>
      <c r="UC215" s="207"/>
      <c r="UD215" s="207"/>
      <c r="UE215" s="207"/>
      <c r="UF215" s="207"/>
      <c r="UG215" s="207"/>
      <c r="UH215" s="207"/>
      <c r="UI215" s="207"/>
      <c r="UJ215" s="207"/>
      <c r="UK215" s="207"/>
      <c r="UL215" s="207"/>
      <c r="UM215" s="207"/>
      <c r="UN215" s="207"/>
      <c r="UO215" s="207"/>
      <c r="UP215" s="207"/>
      <c r="UQ215" s="207"/>
      <c r="UR215" s="207"/>
      <c r="US215" s="207"/>
      <c r="UT215" s="207"/>
      <c r="UU215" s="207"/>
      <c r="UV215" s="207"/>
      <c r="UW215" s="207"/>
      <c r="UX215" s="207"/>
      <c r="UY215" s="207"/>
      <c r="UZ215" s="207"/>
      <c r="VA215" s="207"/>
      <c r="VB215" s="207"/>
      <c r="VC215" s="207"/>
      <c r="VD215" s="207"/>
      <c r="VE215" s="207"/>
      <c r="VF215" s="207"/>
      <c r="VG215" s="207"/>
      <c r="VH215" s="207"/>
      <c r="VI215" s="207"/>
      <c r="VJ215" s="207"/>
      <c r="VK215" s="207"/>
      <c r="VL215" s="207"/>
      <c r="VM215" s="207"/>
      <c r="VN215" s="207"/>
      <c r="VO215" s="207"/>
      <c r="VP215" s="207"/>
      <c r="VQ215" s="207"/>
      <c r="VR215" s="207"/>
      <c r="VS215" s="207"/>
      <c r="VT215" s="207"/>
      <c r="VU215" s="207"/>
      <c r="VV215" s="207"/>
      <c r="VW215" s="207"/>
      <c r="VX215" s="207"/>
      <c r="VY215" s="207"/>
      <c r="VZ215" s="207"/>
      <c r="WA215" s="207"/>
      <c r="WB215" s="207"/>
      <c r="WC215" s="207"/>
      <c r="WD215" s="207"/>
      <c r="WE215" s="207"/>
      <c r="WF215" s="207"/>
      <c r="WG215" s="207"/>
      <c r="WH215" s="207"/>
      <c r="WI215" s="207"/>
      <c r="WJ215" s="207"/>
      <c r="WK215" s="207"/>
      <c r="WL215" s="207"/>
      <c r="WM215" s="207"/>
      <c r="WN215" s="207"/>
      <c r="WO215" s="207"/>
      <c r="WP215" s="207"/>
      <c r="WQ215" s="207"/>
      <c r="WR215" s="207"/>
      <c r="WS215" s="207"/>
      <c r="WT215" s="207"/>
      <c r="WU215" s="207"/>
      <c r="WV215" s="207"/>
      <c r="WW215" s="207"/>
      <c r="WX215" s="207"/>
      <c r="WY215" s="207"/>
      <c r="WZ215" s="207"/>
      <c r="XA215" s="207"/>
      <c r="XB215" s="207"/>
      <c r="XC215" s="207"/>
      <c r="XD215" s="207"/>
      <c r="XE215" s="207"/>
      <c r="XF215" s="207"/>
      <c r="XG215" s="207"/>
      <c r="XH215" s="207"/>
      <c r="XI215" s="207"/>
      <c r="XJ215" s="207"/>
      <c r="XK215" s="207"/>
      <c r="XL215" s="207"/>
      <c r="XM215" s="207"/>
      <c r="XN215" s="207"/>
      <c r="XO215" s="207"/>
      <c r="XP215" s="207"/>
      <c r="XQ215" s="207"/>
      <c r="XR215" s="207"/>
      <c r="XS215" s="207"/>
      <c r="XT215" s="207"/>
      <c r="XU215" s="207"/>
      <c r="XV215" s="207"/>
      <c r="XW215" s="207"/>
      <c r="XX215" s="207"/>
      <c r="XY215" s="207"/>
      <c r="XZ215" s="207"/>
      <c r="YA215" s="207"/>
      <c r="YB215" s="207"/>
      <c r="YC215" s="207"/>
      <c r="YD215" s="207"/>
      <c r="YE215" s="207"/>
      <c r="YF215" s="207"/>
      <c r="YG215" s="207"/>
      <c r="YH215" s="207"/>
      <c r="YI215" s="207"/>
      <c r="YJ215" s="207"/>
      <c r="YK215" s="207"/>
      <c r="YL215" s="207"/>
      <c r="YM215" s="207"/>
      <c r="YN215" s="207"/>
      <c r="YO215" s="207"/>
      <c r="YP215" s="207"/>
      <c r="YQ215" s="207"/>
      <c r="YR215" s="207"/>
      <c r="YS215" s="207"/>
      <c r="YT215" s="207"/>
      <c r="YU215" s="207"/>
      <c r="YV215" s="207"/>
      <c r="YW215" s="207"/>
      <c r="YX215" s="207"/>
      <c r="YY215" s="207"/>
      <c r="YZ215" s="207"/>
      <c r="ZA215" s="207"/>
      <c r="ZB215" s="207"/>
      <c r="ZC215" s="207"/>
      <c r="ZD215" s="207"/>
      <c r="ZE215" s="207"/>
      <c r="ZF215" s="207"/>
      <c r="ZG215" s="207"/>
      <c r="ZH215" s="207"/>
      <c r="ZI215" s="207"/>
      <c r="ZJ215" s="207"/>
      <c r="ZK215" s="207"/>
      <c r="ZL215" s="207"/>
      <c r="ZM215" s="207"/>
      <c r="ZN215" s="207"/>
      <c r="ZO215" s="207"/>
      <c r="ZP215" s="207"/>
      <c r="ZQ215" s="207"/>
      <c r="ZR215" s="207"/>
      <c r="ZS215" s="207"/>
      <c r="ZT215" s="207"/>
      <c r="ZU215" s="207"/>
      <c r="ZV215" s="207"/>
      <c r="ZW215" s="207"/>
      <c r="ZX215" s="207"/>
      <c r="ZY215" s="207"/>
      <c r="ZZ215" s="207"/>
      <c r="AAA215" s="207"/>
      <c r="AAB215" s="207"/>
      <c r="AAC215" s="198"/>
    </row>
    <row r="216" spans="1:705" ht="15" outlineLevel="1" x14ac:dyDescent="0.25">
      <c r="A216" s="82" t="s">
        <v>271</v>
      </c>
      <c r="B216" s="143" t="s">
        <v>271</v>
      </c>
      <c r="C216" s="137">
        <v>400</v>
      </c>
      <c r="D216" s="90" t="s">
        <v>324</v>
      </c>
      <c r="E216" s="130">
        <v>110.01633695555201</v>
      </c>
      <c r="F216" s="67">
        <v>1</v>
      </c>
      <c r="G216" s="67">
        <v>19</v>
      </c>
      <c r="H216" s="121"/>
      <c r="I216" s="91" t="s">
        <v>475</v>
      </c>
      <c r="J216" s="67" t="s">
        <v>329</v>
      </c>
      <c r="K216" s="82" t="s">
        <v>322</v>
      </c>
      <c r="L216" s="67" t="s">
        <v>351</v>
      </c>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c r="DW216" s="82"/>
      <c r="DX216" s="82"/>
      <c r="DY216" s="82"/>
      <c r="DZ216" s="82"/>
      <c r="EA216" s="82"/>
      <c r="EB216" s="82"/>
      <c r="EC216" s="82"/>
      <c r="ED216" s="82"/>
      <c r="EE216" s="82"/>
      <c r="EF216" s="82"/>
      <c r="EG216" s="82"/>
      <c r="EH216" s="82"/>
      <c r="EI216" s="82"/>
      <c r="EJ216" s="82"/>
      <c r="EK216" s="82"/>
      <c r="EL216" s="82"/>
      <c r="EM216" s="82"/>
      <c r="EN216" s="82"/>
      <c r="EO216" s="82"/>
      <c r="EP216" s="82"/>
      <c r="EQ216" s="82"/>
      <c r="ER216" s="82"/>
      <c r="ES216" s="82"/>
      <c r="ET216" s="82"/>
      <c r="EU216" s="82"/>
      <c r="EV216" s="82"/>
      <c r="EW216" s="82"/>
      <c r="EX216" s="174">
        <f t="shared" ref="EX216:EX218" si="2561">SUM(M219:EW219)</f>
        <v>0</v>
      </c>
      <c r="EY216" s="82"/>
      <c r="EZ216" s="82"/>
      <c r="FA216" s="82"/>
      <c r="FB216" s="82"/>
      <c r="FC216" s="82"/>
      <c r="FD216" s="82"/>
      <c r="FE216" s="82"/>
      <c r="FF216" s="82"/>
      <c r="FG216" s="82"/>
      <c r="FH216" s="82"/>
      <c r="FI216" s="82"/>
      <c r="FJ216" s="82"/>
      <c r="FK216" s="82"/>
      <c r="FL216" s="82"/>
      <c r="FM216" s="82"/>
      <c r="FN216" s="82"/>
      <c r="FO216" s="82"/>
      <c r="FP216" s="82"/>
      <c r="FQ216" s="82"/>
      <c r="FR216" s="82"/>
      <c r="FS216" s="82"/>
      <c r="FT216" s="82"/>
      <c r="FU216" s="82"/>
      <c r="FV216" s="82"/>
      <c r="FW216" s="82"/>
      <c r="FX216" s="82"/>
      <c r="FY216" s="82"/>
      <c r="FZ216" s="82"/>
      <c r="GA216" s="82"/>
      <c r="GB216" s="82"/>
      <c r="GC216" s="82"/>
      <c r="GD216" s="82"/>
      <c r="GE216" s="82"/>
      <c r="GF216" s="82"/>
      <c r="GG216" s="82"/>
      <c r="GH216" s="181">
        <f t="shared" ref="GH216:GH218" si="2562">SUM(EY216:GG216)</f>
        <v>0</v>
      </c>
      <c r="GI216" s="82"/>
      <c r="GJ216" s="82"/>
      <c r="GK216" s="82"/>
      <c r="GL216" s="82"/>
      <c r="GM216" s="82"/>
      <c r="GN216" s="82"/>
      <c r="GO216" s="82"/>
      <c r="GP216" s="82"/>
      <c r="GQ216" s="82"/>
      <c r="GR216" s="82"/>
      <c r="GS216" s="82"/>
      <c r="GT216" s="82"/>
      <c r="GU216" s="82"/>
      <c r="GV216" s="82"/>
      <c r="GW216" s="82"/>
      <c r="GX216" s="82"/>
      <c r="GY216" s="82"/>
      <c r="GZ216" s="82"/>
      <c r="HA216" s="82"/>
      <c r="HB216" s="82"/>
      <c r="HC216" s="82"/>
      <c r="HD216" s="82"/>
      <c r="HE216" s="82"/>
      <c r="HF216" s="82"/>
      <c r="HG216" s="82"/>
      <c r="HH216" s="82"/>
      <c r="HI216" s="82"/>
      <c r="HJ216" s="82"/>
      <c r="HK216" s="82"/>
      <c r="HL216" s="82"/>
      <c r="HM216" s="82"/>
      <c r="HN216" s="82"/>
      <c r="HO216" s="82"/>
      <c r="HP216" s="82"/>
      <c r="HQ216" s="82"/>
      <c r="HR216" s="242">
        <f t="shared" ref="HR216:HR218" si="2563">SUM(GI216:HQ216)</f>
        <v>0</v>
      </c>
      <c r="HS216" s="247">
        <v>0</v>
      </c>
    </row>
    <row r="217" spans="1:705" ht="15" outlineLevel="1" x14ac:dyDescent="0.25">
      <c r="A217" s="82" t="s">
        <v>271</v>
      </c>
      <c r="B217" s="143" t="s">
        <v>271</v>
      </c>
      <c r="C217" s="137">
        <v>804.78</v>
      </c>
      <c r="D217" s="90" t="s">
        <v>324</v>
      </c>
      <c r="E217" s="130">
        <v>208.02071662143399</v>
      </c>
      <c r="F217" s="67">
        <v>1</v>
      </c>
      <c r="G217" s="67">
        <v>19</v>
      </c>
      <c r="H217" s="121"/>
      <c r="I217" s="91" t="s">
        <v>476</v>
      </c>
      <c r="J217" s="67" t="s">
        <v>329</v>
      </c>
      <c r="K217" s="82" t="s">
        <v>322</v>
      </c>
      <c r="L217" s="67" t="s">
        <v>257</v>
      </c>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c r="DW217" s="82"/>
      <c r="DX217" s="82"/>
      <c r="DY217" s="82"/>
      <c r="DZ217" s="82"/>
      <c r="EA217" s="82"/>
      <c r="EB217" s="82"/>
      <c r="EC217" s="82"/>
      <c r="ED217" s="82"/>
      <c r="EE217" s="82"/>
      <c r="EF217" s="82"/>
      <c r="EG217" s="82"/>
      <c r="EH217" s="82"/>
      <c r="EI217" s="82"/>
      <c r="EJ217" s="82"/>
      <c r="EK217" s="82"/>
      <c r="EL217" s="82"/>
      <c r="EM217" s="82"/>
      <c r="EN217" s="82"/>
      <c r="EO217" s="82"/>
      <c r="EP217" s="82"/>
      <c r="EQ217" s="82"/>
      <c r="ER217" s="82"/>
      <c r="ES217" s="82"/>
      <c r="ET217" s="82"/>
      <c r="EU217" s="82"/>
      <c r="EV217" s="82"/>
      <c r="EW217" s="82"/>
      <c r="EX217" s="174">
        <f t="shared" si="2561"/>
        <v>0</v>
      </c>
      <c r="EY217" s="82"/>
      <c r="EZ217" s="82"/>
      <c r="FA217" s="82"/>
      <c r="FB217" s="82"/>
      <c r="FC217" s="82"/>
      <c r="FD217" s="82"/>
      <c r="FE217" s="82"/>
      <c r="FF217" s="82"/>
      <c r="FG217" s="82"/>
      <c r="FH217" s="82"/>
      <c r="FI217" s="82"/>
      <c r="FJ217" s="82"/>
      <c r="FK217" s="82"/>
      <c r="FL217" s="82"/>
      <c r="FM217" s="82"/>
      <c r="FN217" s="82"/>
      <c r="FO217" s="82"/>
      <c r="FP217" s="82"/>
      <c r="FQ217" s="82"/>
      <c r="FR217" s="82"/>
      <c r="FS217" s="82"/>
      <c r="FT217" s="82"/>
      <c r="FU217" s="82"/>
      <c r="FV217" s="82"/>
      <c r="FW217" s="82"/>
      <c r="FX217" s="82"/>
      <c r="FY217" s="82"/>
      <c r="FZ217" s="82"/>
      <c r="GA217" s="82"/>
      <c r="GB217" s="82"/>
      <c r="GC217" s="82"/>
      <c r="GD217" s="82"/>
      <c r="GE217" s="82"/>
      <c r="GF217" s="82"/>
      <c r="GG217" s="82"/>
      <c r="GH217" s="181">
        <f t="shared" si="2562"/>
        <v>0</v>
      </c>
      <c r="GI217" s="82"/>
      <c r="GJ217" s="82"/>
      <c r="GK217" s="82"/>
      <c r="GL217" s="82"/>
      <c r="GM217" s="82"/>
      <c r="GN217" s="82"/>
      <c r="GO217" s="82"/>
      <c r="GP217" s="82"/>
      <c r="GQ217" s="82"/>
      <c r="GR217" s="82"/>
      <c r="GS217" s="82"/>
      <c r="GT217" s="82"/>
      <c r="GU217" s="82"/>
      <c r="GV217" s="82"/>
      <c r="GW217" s="82"/>
      <c r="GX217" s="82"/>
      <c r="GY217" s="82"/>
      <c r="GZ217" s="82"/>
      <c r="HA217" s="82"/>
      <c r="HB217" s="82"/>
      <c r="HC217" s="82"/>
      <c r="HD217" s="82"/>
      <c r="HE217" s="82"/>
      <c r="HF217" s="82"/>
      <c r="HG217" s="82"/>
      <c r="HH217" s="82"/>
      <c r="HI217" s="82"/>
      <c r="HJ217" s="82"/>
      <c r="HK217" s="82"/>
      <c r="HL217" s="82"/>
      <c r="HM217" s="82"/>
      <c r="HN217" s="82"/>
      <c r="HO217" s="82"/>
      <c r="HP217" s="82"/>
      <c r="HQ217" s="82"/>
      <c r="HR217" s="242">
        <f t="shared" si="2563"/>
        <v>0</v>
      </c>
      <c r="HS217" s="247">
        <v>0</v>
      </c>
    </row>
    <row r="218" spans="1:705" ht="15" outlineLevel="1" x14ac:dyDescent="0.25">
      <c r="A218" s="82" t="s">
        <v>271</v>
      </c>
      <c r="B218" s="143" t="s">
        <v>271</v>
      </c>
      <c r="C218" s="137">
        <v>62.64</v>
      </c>
      <c r="D218" s="90" t="s">
        <v>324</v>
      </c>
      <c r="E218" s="130">
        <v>5.6791033413741197</v>
      </c>
      <c r="F218" s="67">
        <v>1</v>
      </c>
      <c r="G218" s="67">
        <v>19</v>
      </c>
      <c r="H218" s="121"/>
      <c r="I218" s="91" t="s">
        <v>477</v>
      </c>
      <c r="J218" s="67" t="s">
        <v>329</v>
      </c>
      <c r="K218" s="82" t="s">
        <v>330</v>
      </c>
      <c r="L218" s="67" t="s">
        <v>340</v>
      </c>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c r="DJ218" s="82"/>
      <c r="DK218" s="82"/>
      <c r="DL218" s="82"/>
      <c r="DM218" s="82"/>
      <c r="DN218" s="82"/>
      <c r="DO218" s="82"/>
      <c r="DP218" s="82"/>
      <c r="DQ218" s="82"/>
      <c r="DR218" s="82"/>
      <c r="DS218" s="82"/>
      <c r="DT218" s="82"/>
      <c r="DU218" s="82"/>
      <c r="DV218" s="82"/>
      <c r="DW218" s="82"/>
      <c r="DX218" s="82"/>
      <c r="DY218" s="82"/>
      <c r="DZ218" s="82"/>
      <c r="EA218" s="82"/>
      <c r="EB218" s="82"/>
      <c r="EC218" s="82"/>
      <c r="ED218" s="82"/>
      <c r="EE218" s="82"/>
      <c r="EF218" s="82"/>
      <c r="EG218" s="82"/>
      <c r="EH218" s="82"/>
      <c r="EI218" s="82"/>
      <c r="EJ218" s="82"/>
      <c r="EK218" s="82"/>
      <c r="EL218" s="82"/>
      <c r="EM218" s="82"/>
      <c r="EN218" s="82"/>
      <c r="EO218" s="82"/>
      <c r="EP218" s="82"/>
      <c r="EQ218" s="82"/>
      <c r="ER218" s="82"/>
      <c r="ES218" s="82"/>
      <c r="ET218" s="82"/>
      <c r="EU218" s="82"/>
      <c r="EV218" s="82"/>
      <c r="EW218" s="82"/>
      <c r="EX218" s="174">
        <f t="shared" si="2561"/>
        <v>0</v>
      </c>
      <c r="EY218" s="82"/>
      <c r="EZ218" s="82"/>
      <c r="FA218" s="82"/>
      <c r="FB218" s="82"/>
      <c r="FC218" s="82"/>
      <c r="FD218" s="82"/>
      <c r="FE218" s="82"/>
      <c r="FF218" s="82"/>
      <c r="FG218" s="82"/>
      <c r="FH218" s="82"/>
      <c r="FI218" s="82"/>
      <c r="FJ218" s="82"/>
      <c r="FK218" s="82"/>
      <c r="FL218" s="82"/>
      <c r="FM218" s="82"/>
      <c r="FN218" s="82"/>
      <c r="FO218" s="82"/>
      <c r="FP218" s="82"/>
      <c r="FQ218" s="82"/>
      <c r="FR218" s="82"/>
      <c r="FS218" s="82"/>
      <c r="FT218" s="82"/>
      <c r="FU218" s="82"/>
      <c r="FV218" s="82"/>
      <c r="FW218" s="82"/>
      <c r="FX218" s="82"/>
      <c r="FY218" s="82"/>
      <c r="FZ218" s="82"/>
      <c r="GA218" s="82"/>
      <c r="GB218" s="82"/>
      <c r="GC218" s="82"/>
      <c r="GD218" s="82"/>
      <c r="GE218" s="82"/>
      <c r="GF218" s="82"/>
      <c r="GG218" s="82"/>
      <c r="GH218" s="181">
        <f t="shared" si="2562"/>
        <v>0</v>
      </c>
      <c r="GI218" s="82"/>
      <c r="GJ218" s="82"/>
      <c r="GK218" s="82"/>
      <c r="GL218" s="82"/>
      <c r="GM218" s="82"/>
      <c r="GN218" s="82"/>
      <c r="GO218" s="82"/>
      <c r="GP218" s="82"/>
      <c r="GQ218" s="82"/>
      <c r="GR218" s="82"/>
      <c r="GS218" s="82"/>
      <c r="GT218" s="82"/>
      <c r="GU218" s="82"/>
      <c r="GV218" s="82"/>
      <c r="GW218" s="82"/>
      <c r="GX218" s="82"/>
      <c r="GY218" s="82"/>
      <c r="GZ218" s="82"/>
      <c r="HA218" s="82"/>
      <c r="HB218" s="82"/>
      <c r="HC218" s="82"/>
      <c r="HD218" s="82"/>
      <c r="HE218" s="82"/>
      <c r="HF218" s="82"/>
      <c r="HG218" s="82"/>
      <c r="HH218" s="82"/>
      <c r="HI218" s="82"/>
      <c r="HJ218" s="82"/>
      <c r="HK218" s="82"/>
      <c r="HL218" s="82"/>
      <c r="HM218" s="82"/>
      <c r="HN218" s="82"/>
      <c r="HO218" s="82"/>
      <c r="HP218" s="82"/>
      <c r="HQ218" s="82"/>
      <c r="HR218" s="242">
        <f t="shared" si="2563"/>
        <v>0</v>
      </c>
      <c r="HS218" s="247">
        <v>0</v>
      </c>
    </row>
    <row r="219" spans="1:705" s="78" customFormat="1" ht="15" hidden="1" x14ac:dyDescent="0.25">
      <c r="A219" s="76" t="s">
        <v>271</v>
      </c>
      <c r="B219" s="76" t="s">
        <v>478</v>
      </c>
      <c r="C219" s="96"/>
      <c r="D219" s="96"/>
      <c r="E219" s="94"/>
      <c r="F219" s="95"/>
      <c r="G219" s="95"/>
      <c r="H219" s="94"/>
      <c r="I219" s="78" t="s">
        <v>479</v>
      </c>
      <c r="J219" s="95"/>
      <c r="K219" s="76"/>
      <c r="L219" s="95"/>
      <c r="M219" s="76">
        <f>M220</f>
        <v>0</v>
      </c>
      <c r="N219" s="76">
        <f t="shared" ref="N219:BY219" si="2564">N220</f>
        <v>0</v>
      </c>
      <c r="O219" s="76">
        <f t="shared" si="2564"/>
        <v>0</v>
      </c>
      <c r="P219" s="76">
        <f t="shared" si="2564"/>
        <v>0</v>
      </c>
      <c r="Q219" s="76">
        <f t="shared" si="2564"/>
        <v>0</v>
      </c>
      <c r="R219" s="76">
        <f t="shared" si="2564"/>
        <v>0</v>
      </c>
      <c r="S219" s="76">
        <f t="shared" si="2564"/>
        <v>0</v>
      </c>
      <c r="T219" s="76">
        <f t="shared" si="2564"/>
        <v>0</v>
      </c>
      <c r="U219" s="76">
        <f t="shared" si="2564"/>
        <v>0</v>
      </c>
      <c r="V219" s="76">
        <f t="shared" si="2564"/>
        <v>0</v>
      </c>
      <c r="W219" s="76">
        <f t="shared" si="2564"/>
        <v>0</v>
      </c>
      <c r="X219" s="76">
        <f t="shared" si="2564"/>
        <v>0</v>
      </c>
      <c r="Y219" s="76">
        <f t="shared" si="2564"/>
        <v>0</v>
      </c>
      <c r="Z219" s="76">
        <f t="shared" si="2564"/>
        <v>0</v>
      </c>
      <c r="AA219" s="76">
        <f t="shared" si="2564"/>
        <v>0</v>
      </c>
      <c r="AB219" s="76">
        <f t="shared" si="2564"/>
        <v>0</v>
      </c>
      <c r="AC219" s="76">
        <f t="shared" si="2564"/>
        <v>0</v>
      </c>
      <c r="AD219" s="76">
        <f t="shared" si="2564"/>
        <v>0</v>
      </c>
      <c r="AE219" s="76">
        <f t="shared" si="2564"/>
        <v>0</v>
      </c>
      <c r="AF219" s="76">
        <f t="shared" si="2564"/>
        <v>0</v>
      </c>
      <c r="AG219" s="76">
        <f t="shared" si="2564"/>
        <v>0</v>
      </c>
      <c r="AH219" s="76">
        <f t="shared" si="2564"/>
        <v>0</v>
      </c>
      <c r="AI219" s="76">
        <f t="shared" si="2564"/>
        <v>0</v>
      </c>
      <c r="AJ219" s="76">
        <f t="shared" si="2564"/>
        <v>0</v>
      </c>
      <c r="AK219" s="76">
        <f t="shared" si="2564"/>
        <v>0</v>
      </c>
      <c r="AL219" s="76">
        <f t="shared" si="2564"/>
        <v>0</v>
      </c>
      <c r="AM219" s="76">
        <f t="shared" si="2564"/>
        <v>0</v>
      </c>
      <c r="AN219" s="76">
        <f t="shared" si="2564"/>
        <v>0</v>
      </c>
      <c r="AO219" s="76">
        <f t="shared" si="2564"/>
        <v>0</v>
      </c>
      <c r="AP219" s="76">
        <f t="shared" si="2564"/>
        <v>0</v>
      </c>
      <c r="AQ219" s="76">
        <f t="shared" si="2564"/>
        <v>0</v>
      </c>
      <c r="AR219" s="76">
        <f t="shared" si="2564"/>
        <v>0</v>
      </c>
      <c r="AS219" s="76">
        <f t="shared" si="2564"/>
        <v>0</v>
      </c>
      <c r="AT219" s="76">
        <f t="shared" si="2564"/>
        <v>0</v>
      </c>
      <c r="AU219" s="76">
        <f t="shared" si="2564"/>
        <v>0</v>
      </c>
      <c r="AV219" s="76">
        <f t="shared" si="2564"/>
        <v>0</v>
      </c>
      <c r="AW219" s="76">
        <f t="shared" si="2564"/>
        <v>0</v>
      </c>
      <c r="AX219" s="76">
        <f t="shared" si="2564"/>
        <v>0</v>
      </c>
      <c r="AY219" s="76">
        <f t="shared" si="2564"/>
        <v>0</v>
      </c>
      <c r="AZ219" s="76">
        <f t="shared" si="2564"/>
        <v>0</v>
      </c>
      <c r="BA219" s="76">
        <f t="shared" si="2564"/>
        <v>0</v>
      </c>
      <c r="BB219" s="76">
        <f t="shared" si="2564"/>
        <v>0</v>
      </c>
      <c r="BC219" s="76">
        <f t="shared" si="2564"/>
        <v>0</v>
      </c>
      <c r="BD219" s="76">
        <f t="shared" si="2564"/>
        <v>0</v>
      </c>
      <c r="BE219" s="76">
        <f t="shared" si="2564"/>
        <v>0</v>
      </c>
      <c r="BF219" s="76">
        <f t="shared" si="2564"/>
        <v>0</v>
      </c>
      <c r="BG219" s="76">
        <f t="shared" si="2564"/>
        <v>0</v>
      </c>
      <c r="BH219" s="76">
        <f t="shared" si="2564"/>
        <v>0</v>
      </c>
      <c r="BI219" s="76">
        <f t="shared" si="2564"/>
        <v>0</v>
      </c>
      <c r="BJ219" s="76">
        <f t="shared" si="2564"/>
        <v>0</v>
      </c>
      <c r="BK219" s="76">
        <f t="shared" si="2564"/>
        <v>0</v>
      </c>
      <c r="BL219" s="76">
        <f t="shared" si="2564"/>
        <v>0</v>
      </c>
      <c r="BM219" s="76">
        <f t="shared" si="2564"/>
        <v>0</v>
      </c>
      <c r="BN219" s="76">
        <f t="shared" si="2564"/>
        <v>0</v>
      </c>
      <c r="BO219" s="76">
        <f t="shared" si="2564"/>
        <v>0</v>
      </c>
      <c r="BP219" s="76">
        <f t="shared" si="2564"/>
        <v>0</v>
      </c>
      <c r="BQ219" s="76">
        <f t="shared" si="2564"/>
        <v>0</v>
      </c>
      <c r="BR219" s="76">
        <f t="shared" si="2564"/>
        <v>0</v>
      </c>
      <c r="BS219" s="76">
        <f t="shared" si="2564"/>
        <v>0</v>
      </c>
      <c r="BT219" s="76">
        <f t="shared" si="2564"/>
        <v>0</v>
      </c>
      <c r="BU219" s="76">
        <f t="shared" si="2564"/>
        <v>0</v>
      </c>
      <c r="BV219" s="76">
        <f t="shared" si="2564"/>
        <v>0</v>
      </c>
      <c r="BW219" s="76">
        <f t="shared" si="2564"/>
        <v>0</v>
      </c>
      <c r="BX219" s="76">
        <f t="shared" si="2564"/>
        <v>0</v>
      </c>
      <c r="BY219" s="76">
        <f t="shared" si="2564"/>
        <v>0</v>
      </c>
      <c r="BZ219" s="76">
        <f t="shared" ref="BZ219:EK219" si="2565">BZ220</f>
        <v>0</v>
      </c>
      <c r="CA219" s="76">
        <f t="shared" si="2565"/>
        <v>0</v>
      </c>
      <c r="CB219" s="76">
        <f t="shared" si="2565"/>
        <v>0</v>
      </c>
      <c r="CC219" s="76">
        <f t="shared" si="2565"/>
        <v>0</v>
      </c>
      <c r="CD219" s="76">
        <f t="shared" si="2565"/>
        <v>0</v>
      </c>
      <c r="CE219" s="76">
        <f t="shared" si="2565"/>
        <v>0</v>
      </c>
      <c r="CF219" s="76">
        <f t="shared" si="2565"/>
        <v>0</v>
      </c>
      <c r="CG219" s="76">
        <f t="shared" si="2565"/>
        <v>0</v>
      </c>
      <c r="CH219" s="76">
        <f t="shared" si="2565"/>
        <v>0</v>
      </c>
      <c r="CI219" s="76">
        <f t="shared" si="2565"/>
        <v>0</v>
      </c>
      <c r="CJ219" s="76">
        <f t="shared" si="2565"/>
        <v>0</v>
      </c>
      <c r="CK219" s="76">
        <f t="shared" si="2565"/>
        <v>0</v>
      </c>
      <c r="CL219" s="76">
        <f t="shared" si="2565"/>
        <v>0</v>
      </c>
      <c r="CM219" s="76">
        <f t="shared" si="2565"/>
        <v>0</v>
      </c>
      <c r="CN219" s="76">
        <f t="shared" si="2565"/>
        <v>0</v>
      </c>
      <c r="CO219" s="76">
        <f t="shared" si="2565"/>
        <v>0</v>
      </c>
      <c r="CP219" s="76">
        <f t="shared" si="2565"/>
        <v>0</v>
      </c>
      <c r="CQ219" s="76">
        <f t="shared" si="2565"/>
        <v>0</v>
      </c>
      <c r="CR219" s="76">
        <f t="shared" si="2565"/>
        <v>0</v>
      </c>
      <c r="CS219" s="76">
        <f t="shared" si="2565"/>
        <v>0</v>
      </c>
      <c r="CT219" s="76">
        <f t="shared" si="2565"/>
        <v>0</v>
      </c>
      <c r="CU219" s="76">
        <f t="shared" si="2565"/>
        <v>0</v>
      </c>
      <c r="CV219" s="76">
        <f t="shared" si="2565"/>
        <v>0</v>
      </c>
      <c r="CW219" s="76">
        <f t="shared" si="2565"/>
        <v>0</v>
      </c>
      <c r="CX219" s="76">
        <f t="shared" si="2565"/>
        <v>0</v>
      </c>
      <c r="CY219" s="76">
        <f t="shared" si="2565"/>
        <v>0</v>
      </c>
      <c r="CZ219" s="76">
        <f t="shared" si="2565"/>
        <v>0</v>
      </c>
      <c r="DA219" s="76">
        <f t="shared" si="2565"/>
        <v>0</v>
      </c>
      <c r="DB219" s="76">
        <f t="shared" si="2565"/>
        <v>0</v>
      </c>
      <c r="DC219" s="76">
        <f t="shared" si="2565"/>
        <v>0</v>
      </c>
      <c r="DD219" s="76">
        <f t="shared" si="2565"/>
        <v>0</v>
      </c>
      <c r="DE219" s="76">
        <f t="shared" si="2565"/>
        <v>0</v>
      </c>
      <c r="DF219" s="76">
        <f t="shared" si="2565"/>
        <v>0</v>
      </c>
      <c r="DG219" s="76">
        <f t="shared" si="2565"/>
        <v>0</v>
      </c>
      <c r="DH219" s="76">
        <f t="shared" si="2565"/>
        <v>0</v>
      </c>
      <c r="DI219" s="76">
        <f t="shared" si="2565"/>
        <v>0</v>
      </c>
      <c r="DJ219" s="76">
        <f t="shared" si="2565"/>
        <v>0</v>
      </c>
      <c r="DK219" s="76">
        <f t="shared" si="2565"/>
        <v>0</v>
      </c>
      <c r="DL219" s="76">
        <f t="shared" si="2565"/>
        <v>0</v>
      </c>
      <c r="DM219" s="76">
        <f t="shared" si="2565"/>
        <v>0</v>
      </c>
      <c r="DN219" s="76">
        <f t="shared" si="2565"/>
        <v>0</v>
      </c>
      <c r="DO219" s="76">
        <f t="shared" si="2565"/>
        <v>0</v>
      </c>
      <c r="DP219" s="76">
        <f t="shared" si="2565"/>
        <v>0</v>
      </c>
      <c r="DQ219" s="76">
        <f t="shared" si="2565"/>
        <v>0</v>
      </c>
      <c r="DR219" s="76">
        <f t="shared" si="2565"/>
        <v>0</v>
      </c>
      <c r="DS219" s="76">
        <f t="shared" si="2565"/>
        <v>0</v>
      </c>
      <c r="DT219" s="76">
        <f t="shared" si="2565"/>
        <v>0</v>
      </c>
      <c r="DU219" s="76">
        <f t="shared" si="2565"/>
        <v>0</v>
      </c>
      <c r="DV219" s="76">
        <f t="shared" si="2565"/>
        <v>0</v>
      </c>
      <c r="DW219" s="76">
        <f t="shared" si="2565"/>
        <v>0</v>
      </c>
      <c r="DX219" s="76">
        <f t="shared" si="2565"/>
        <v>0</v>
      </c>
      <c r="DY219" s="76">
        <f t="shared" si="2565"/>
        <v>0</v>
      </c>
      <c r="DZ219" s="76">
        <f t="shared" si="2565"/>
        <v>0</v>
      </c>
      <c r="EA219" s="76">
        <f t="shared" si="2565"/>
        <v>0</v>
      </c>
      <c r="EB219" s="76">
        <f t="shared" si="2565"/>
        <v>0</v>
      </c>
      <c r="EC219" s="76">
        <f t="shared" si="2565"/>
        <v>0</v>
      </c>
      <c r="ED219" s="76">
        <f t="shared" si="2565"/>
        <v>0</v>
      </c>
      <c r="EE219" s="76">
        <f t="shared" si="2565"/>
        <v>0</v>
      </c>
      <c r="EF219" s="76">
        <f t="shared" si="2565"/>
        <v>0</v>
      </c>
      <c r="EG219" s="76">
        <f t="shared" si="2565"/>
        <v>0</v>
      </c>
      <c r="EH219" s="76">
        <f t="shared" si="2565"/>
        <v>0</v>
      </c>
      <c r="EI219" s="76">
        <f t="shared" si="2565"/>
        <v>0</v>
      </c>
      <c r="EJ219" s="76">
        <f t="shared" si="2565"/>
        <v>0</v>
      </c>
      <c r="EK219" s="76">
        <f t="shared" si="2565"/>
        <v>0</v>
      </c>
      <c r="EL219" s="76">
        <f t="shared" ref="EL219:EX219" si="2566">EL220</f>
        <v>0</v>
      </c>
      <c r="EM219" s="76">
        <f t="shared" si="2566"/>
        <v>0</v>
      </c>
      <c r="EN219" s="76">
        <f t="shared" si="2566"/>
        <v>0</v>
      </c>
      <c r="EO219" s="76">
        <f t="shared" si="2566"/>
        <v>0</v>
      </c>
      <c r="EP219" s="76">
        <f t="shared" si="2566"/>
        <v>0</v>
      </c>
      <c r="EQ219" s="76">
        <f t="shared" si="2566"/>
        <v>0</v>
      </c>
      <c r="ER219" s="76">
        <f t="shared" si="2566"/>
        <v>0</v>
      </c>
      <c r="ES219" s="76">
        <f t="shared" si="2566"/>
        <v>0</v>
      </c>
      <c r="ET219" s="76">
        <f t="shared" si="2566"/>
        <v>0</v>
      </c>
      <c r="EU219" s="76">
        <f t="shared" si="2566"/>
        <v>0</v>
      </c>
      <c r="EV219" s="76">
        <f t="shared" si="2566"/>
        <v>0</v>
      </c>
      <c r="EW219" s="76">
        <f t="shared" si="2566"/>
        <v>0</v>
      </c>
      <c r="EX219" s="76">
        <f t="shared" si="2566"/>
        <v>0</v>
      </c>
      <c r="EY219" s="76">
        <f t="shared" ref="EY219" si="2567">EY220</f>
        <v>0</v>
      </c>
      <c r="EZ219" s="76">
        <f t="shared" ref="EZ219" si="2568">EZ220</f>
        <v>0</v>
      </c>
      <c r="FA219" s="76">
        <f t="shared" ref="FA219" si="2569">FA220</f>
        <v>0</v>
      </c>
      <c r="FB219" s="76">
        <f t="shared" ref="FB219" si="2570">FB220</f>
        <v>0</v>
      </c>
      <c r="FC219" s="76">
        <f t="shared" ref="FC219" si="2571">FC220</f>
        <v>0</v>
      </c>
      <c r="FD219" s="76">
        <f t="shared" ref="FD219" si="2572">FD220</f>
        <v>0</v>
      </c>
      <c r="FE219" s="76">
        <f t="shared" ref="FE219" si="2573">FE220</f>
        <v>0</v>
      </c>
      <c r="FF219" s="76">
        <f t="shared" ref="FF219" si="2574">FF220</f>
        <v>0</v>
      </c>
      <c r="FG219" s="76">
        <f t="shared" ref="FG219" si="2575">FG220</f>
        <v>0</v>
      </c>
      <c r="FH219" s="76">
        <f t="shared" ref="FH219" si="2576">FH220</f>
        <v>0</v>
      </c>
      <c r="FI219" s="76">
        <f t="shared" ref="FI219" si="2577">FI220</f>
        <v>0</v>
      </c>
      <c r="FJ219" s="76">
        <f t="shared" ref="FJ219" si="2578">FJ220</f>
        <v>0</v>
      </c>
      <c r="FK219" s="76">
        <f t="shared" ref="FK219" si="2579">FK220</f>
        <v>0</v>
      </c>
      <c r="FL219" s="76">
        <f t="shared" ref="FL219" si="2580">FL220</f>
        <v>0</v>
      </c>
      <c r="FM219" s="76">
        <f t="shared" ref="FM219" si="2581">FM220</f>
        <v>0</v>
      </c>
      <c r="FN219" s="76">
        <f t="shared" ref="FN219" si="2582">FN220</f>
        <v>0</v>
      </c>
      <c r="FO219" s="76">
        <f t="shared" ref="FO219" si="2583">FO220</f>
        <v>0</v>
      </c>
      <c r="FP219" s="76">
        <f t="shared" ref="FP219" si="2584">FP220</f>
        <v>0</v>
      </c>
      <c r="FQ219" s="76">
        <f t="shared" ref="FQ219" si="2585">FQ220</f>
        <v>0</v>
      </c>
      <c r="FR219" s="76">
        <f t="shared" ref="FR219" si="2586">FR220</f>
        <v>0</v>
      </c>
      <c r="FS219" s="76">
        <f t="shared" ref="FS219" si="2587">FS220</f>
        <v>0</v>
      </c>
      <c r="FT219" s="76">
        <f t="shared" ref="FT219" si="2588">FT220</f>
        <v>0</v>
      </c>
      <c r="FU219" s="76">
        <f t="shared" ref="FU219" si="2589">FU220</f>
        <v>0</v>
      </c>
      <c r="FV219" s="76">
        <f t="shared" ref="FV219" si="2590">FV220</f>
        <v>0</v>
      </c>
      <c r="FW219" s="76">
        <f t="shared" ref="FW219" si="2591">FW220</f>
        <v>0</v>
      </c>
      <c r="FX219" s="76">
        <f t="shared" ref="FX219" si="2592">FX220</f>
        <v>0</v>
      </c>
      <c r="FY219" s="76">
        <f t="shared" ref="FY219" si="2593">FY220</f>
        <v>0</v>
      </c>
      <c r="FZ219" s="76">
        <f t="shared" ref="FZ219" si="2594">FZ220</f>
        <v>0</v>
      </c>
      <c r="GA219" s="76">
        <f t="shared" ref="GA219" si="2595">GA220</f>
        <v>0</v>
      </c>
      <c r="GB219" s="76">
        <f t="shared" ref="GB219" si="2596">GB220</f>
        <v>0</v>
      </c>
      <c r="GC219" s="76">
        <f t="shared" ref="GC219" si="2597">GC220</f>
        <v>0</v>
      </c>
      <c r="GD219" s="76">
        <f t="shared" ref="GD219" si="2598">GD220</f>
        <v>0</v>
      </c>
      <c r="GE219" s="76">
        <f t="shared" ref="GE219" si="2599">GE220</f>
        <v>0</v>
      </c>
      <c r="GF219" s="76">
        <f t="shared" ref="GF219" si="2600">GF220</f>
        <v>0</v>
      </c>
      <c r="GG219" s="76">
        <f t="shared" ref="GG219:GH219" si="2601">GG220</f>
        <v>0</v>
      </c>
      <c r="GH219" s="76">
        <f t="shared" si="2601"/>
        <v>0</v>
      </c>
      <c r="GI219" s="76">
        <f t="shared" ref="GI219" si="2602">GI220</f>
        <v>0</v>
      </c>
      <c r="GJ219" s="76">
        <f t="shared" ref="GJ219" si="2603">GJ220</f>
        <v>0</v>
      </c>
      <c r="GK219" s="76">
        <f t="shared" ref="GK219" si="2604">GK220</f>
        <v>0</v>
      </c>
      <c r="GL219" s="76">
        <f t="shared" ref="GL219" si="2605">GL220</f>
        <v>0</v>
      </c>
      <c r="GM219" s="76">
        <f t="shared" ref="GM219" si="2606">GM220</f>
        <v>0</v>
      </c>
      <c r="GN219" s="76">
        <f t="shared" ref="GN219" si="2607">GN220</f>
        <v>0</v>
      </c>
      <c r="GO219" s="76">
        <f t="shared" ref="GO219" si="2608">GO220</f>
        <v>0</v>
      </c>
      <c r="GP219" s="76">
        <f t="shared" ref="GP219" si="2609">GP220</f>
        <v>0</v>
      </c>
      <c r="GQ219" s="76">
        <f t="shared" ref="GQ219" si="2610">GQ220</f>
        <v>0</v>
      </c>
      <c r="GR219" s="76">
        <f t="shared" ref="GR219" si="2611">GR220</f>
        <v>0</v>
      </c>
      <c r="GS219" s="76">
        <f t="shared" ref="GS219" si="2612">GS220</f>
        <v>0</v>
      </c>
      <c r="GT219" s="76">
        <f t="shared" ref="GT219" si="2613">GT220</f>
        <v>0</v>
      </c>
      <c r="GU219" s="76">
        <f t="shared" ref="GU219" si="2614">GU220</f>
        <v>0</v>
      </c>
      <c r="GV219" s="76">
        <f t="shared" ref="GV219" si="2615">GV220</f>
        <v>0</v>
      </c>
      <c r="GW219" s="76">
        <f t="shared" ref="GW219" si="2616">GW220</f>
        <v>0</v>
      </c>
      <c r="GX219" s="76">
        <f t="shared" ref="GX219" si="2617">GX220</f>
        <v>0</v>
      </c>
      <c r="GY219" s="76">
        <f t="shared" ref="GY219" si="2618">GY220</f>
        <v>0</v>
      </c>
      <c r="GZ219" s="76">
        <f t="shared" ref="GZ219" si="2619">GZ220</f>
        <v>0</v>
      </c>
      <c r="HA219" s="76">
        <f t="shared" ref="HA219" si="2620">HA220</f>
        <v>0</v>
      </c>
      <c r="HB219" s="76">
        <f t="shared" ref="HB219" si="2621">HB220</f>
        <v>0</v>
      </c>
      <c r="HC219" s="76">
        <f t="shared" ref="HC219" si="2622">HC220</f>
        <v>0</v>
      </c>
      <c r="HD219" s="76">
        <f t="shared" ref="HD219" si="2623">HD220</f>
        <v>0</v>
      </c>
      <c r="HE219" s="76">
        <f t="shared" ref="HE219" si="2624">HE220</f>
        <v>0</v>
      </c>
      <c r="HF219" s="76">
        <f t="shared" ref="HF219" si="2625">HF220</f>
        <v>0</v>
      </c>
      <c r="HG219" s="76">
        <f t="shared" ref="HG219" si="2626">HG220</f>
        <v>0</v>
      </c>
      <c r="HH219" s="76">
        <f t="shared" ref="HH219" si="2627">HH220</f>
        <v>0</v>
      </c>
      <c r="HI219" s="76">
        <f t="shared" ref="HI219" si="2628">HI220</f>
        <v>0</v>
      </c>
      <c r="HJ219" s="76">
        <f t="shared" ref="HJ219" si="2629">HJ220</f>
        <v>0</v>
      </c>
      <c r="HK219" s="76">
        <f t="shared" ref="HK219" si="2630">HK220</f>
        <v>0</v>
      </c>
      <c r="HL219" s="76">
        <f t="shared" ref="HL219" si="2631">HL220</f>
        <v>0</v>
      </c>
      <c r="HM219" s="76">
        <f t="shared" ref="HM219" si="2632">HM220</f>
        <v>0</v>
      </c>
      <c r="HN219" s="76">
        <f t="shared" ref="HN219" si="2633">HN220</f>
        <v>0</v>
      </c>
      <c r="HO219" s="76">
        <f t="shared" ref="HO219" si="2634">HO220</f>
        <v>0</v>
      </c>
      <c r="HP219" s="76">
        <f t="shared" ref="HP219" si="2635">HP220</f>
        <v>0</v>
      </c>
      <c r="HQ219" s="76">
        <f t="shared" ref="HQ219" si="2636">HQ220</f>
        <v>0</v>
      </c>
      <c r="HR219" s="243">
        <f t="shared" ref="HR219" si="2637">HR220</f>
        <v>0</v>
      </c>
      <c r="HS219" s="251">
        <v>0</v>
      </c>
      <c r="HT219" s="207"/>
      <c r="HU219" s="207"/>
      <c r="HV219" s="207"/>
      <c r="HW219" s="207"/>
      <c r="HX219" s="207"/>
      <c r="HY219" s="207"/>
      <c r="HZ219" s="207"/>
      <c r="IA219" s="207"/>
      <c r="IB219" s="207"/>
      <c r="IC219" s="207"/>
      <c r="ID219" s="207"/>
      <c r="IE219" s="207"/>
      <c r="IF219" s="207"/>
      <c r="IG219" s="207"/>
      <c r="IH219" s="207"/>
      <c r="II219" s="207"/>
      <c r="IJ219" s="207"/>
      <c r="IK219" s="207"/>
      <c r="IL219" s="207"/>
      <c r="IM219" s="207"/>
      <c r="IN219" s="207"/>
      <c r="IO219" s="207"/>
      <c r="IP219" s="207"/>
      <c r="IQ219" s="207"/>
      <c r="IR219" s="207"/>
      <c r="IS219" s="207"/>
      <c r="IT219" s="207"/>
      <c r="IU219" s="207"/>
      <c r="IV219" s="207"/>
      <c r="IW219" s="207"/>
      <c r="IX219" s="207"/>
      <c r="IY219" s="207"/>
      <c r="IZ219" s="207"/>
      <c r="JA219" s="207"/>
      <c r="JB219" s="207"/>
      <c r="JC219" s="207"/>
      <c r="JD219" s="207"/>
      <c r="JE219" s="207"/>
      <c r="JF219" s="207"/>
      <c r="JG219" s="207"/>
      <c r="JH219" s="207"/>
      <c r="JI219" s="207"/>
      <c r="JJ219" s="207"/>
      <c r="JK219" s="207"/>
      <c r="JL219" s="207"/>
      <c r="JM219" s="207"/>
      <c r="JN219" s="207"/>
      <c r="JO219" s="207"/>
      <c r="JP219" s="207"/>
      <c r="JQ219" s="207"/>
      <c r="JR219" s="207"/>
      <c r="JS219" s="207"/>
      <c r="JT219" s="207"/>
      <c r="JU219" s="207"/>
      <c r="JV219" s="207"/>
      <c r="JW219" s="207"/>
      <c r="JX219" s="207"/>
      <c r="JY219" s="207"/>
      <c r="JZ219" s="207"/>
      <c r="KA219" s="207"/>
      <c r="KB219" s="207"/>
      <c r="KC219" s="207"/>
      <c r="KD219" s="207"/>
      <c r="KE219" s="207"/>
      <c r="KF219" s="207"/>
      <c r="KG219" s="207"/>
      <c r="KH219" s="207"/>
      <c r="KI219" s="207"/>
      <c r="KJ219" s="207"/>
      <c r="KK219" s="207"/>
      <c r="KL219" s="207"/>
      <c r="KM219" s="207"/>
      <c r="KN219" s="207"/>
      <c r="KO219" s="207"/>
      <c r="KP219" s="207"/>
      <c r="KQ219" s="207"/>
      <c r="KR219" s="207"/>
      <c r="KS219" s="207"/>
      <c r="KT219" s="207"/>
      <c r="KU219" s="207"/>
      <c r="KV219" s="207"/>
      <c r="KW219" s="207"/>
      <c r="KX219" s="207"/>
      <c r="KY219" s="207"/>
      <c r="KZ219" s="207"/>
      <c r="LA219" s="207"/>
      <c r="LB219" s="207"/>
      <c r="LC219" s="207"/>
      <c r="LD219" s="207"/>
      <c r="LE219" s="207"/>
      <c r="LF219" s="207"/>
      <c r="LG219" s="207"/>
      <c r="LH219" s="207"/>
      <c r="LI219" s="207"/>
      <c r="LJ219" s="207"/>
      <c r="LK219" s="207"/>
      <c r="LL219" s="207"/>
      <c r="LM219" s="207"/>
      <c r="LN219" s="207"/>
      <c r="LO219" s="207"/>
      <c r="LP219" s="207"/>
      <c r="LQ219" s="207"/>
      <c r="LR219" s="207"/>
      <c r="LS219" s="207"/>
      <c r="LT219" s="207"/>
      <c r="LU219" s="207"/>
      <c r="LV219" s="207"/>
      <c r="LW219" s="207"/>
      <c r="LX219" s="207"/>
      <c r="LY219" s="207"/>
      <c r="LZ219" s="207"/>
      <c r="MA219" s="207"/>
      <c r="MB219" s="207"/>
      <c r="MC219" s="207"/>
      <c r="MD219" s="207"/>
      <c r="ME219" s="207"/>
      <c r="MF219" s="207"/>
      <c r="MG219" s="207"/>
      <c r="MH219" s="207"/>
      <c r="MI219" s="207"/>
      <c r="MJ219" s="207"/>
      <c r="MK219" s="207"/>
      <c r="ML219" s="207"/>
      <c r="MM219" s="207"/>
      <c r="MN219" s="207"/>
      <c r="MO219" s="207"/>
      <c r="MP219" s="207"/>
      <c r="MQ219" s="207"/>
      <c r="MR219" s="207"/>
      <c r="MS219" s="207"/>
      <c r="MT219" s="207"/>
      <c r="MU219" s="207"/>
      <c r="MV219" s="207"/>
      <c r="MW219" s="207"/>
      <c r="MX219" s="207"/>
      <c r="MY219" s="207"/>
      <c r="MZ219" s="207"/>
      <c r="NA219" s="207"/>
      <c r="NB219" s="207"/>
      <c r="NC219" s="207"/>
      <c r="ND219" s="207"/>
      <c r="NE219" s="207"/>
      <c r="NF219" s="207"/>
      <c r="NG219" s="207"/>
      <c r="NH219" s="207"/>
      <c r="NI219" s="207"/>
      <c r="NJ219" s="207"/>
      <c r="NK219" s="207"/>
      <c r="NL219" s="207"/>
      <c r="NM219" s="207"/>
      <c r="NN219" s="207"/>
      <c r="NO219" s="207"/>
      <c r="NP219" s="207"/>
      <c r="NQ219" s="207"/>
      <c r="NR219" s="207"/>
      <c r="NS219" s="207"/>
      <c r="NT219" s="207"/>
      <c r="NU219" s="207"/>
      <c r="NV219" s="207"/>
      <c r="NW219" s="207"/>
      <c r="NX219" s="207"/>
      <c r="NY219" s="207"/>
      <c r="NZ219" s="207"/>
      <c r="OA219" s="207"/>
      <c r="OB219" s="207"/>
      <c r="OC219" s="207"/>
      <c r="OD219" s="207"/>
      <c r="OE219" s="207"/>
      <c r="OF219" s="207"/>
      <c r="OG219" s="207"/>
      <c r="OH219" s="207"/>
      <c r="OI219" s="207"/>
      <c r="OJ219" s="207"/>
      <c r="OK219" s="207"/>
      <c r="OL219" s="207"/>
      <c r="OM219" s="207"/>
      <c r="ON219" s="207"/>
      <c r="OO219" s="207"/>
      <c r="OP219" s="207"/>
      <c r="OQ219" s="207"/>
      <c r="OR219" s="207"/>
      <c r="OS219" s="207"/>
      <c r="OT219" s="207"/>
      <c r="OU219" s="207"/>
      <c r="OV219" s="207"/>
      <c r="OW219" s="207"/>
      <c r="OX219" s="207"/>
      <c r="OY219" s="207"/>
      <c r="OZ219" s="207"/>
      <c r="PA219" s="207"/>
      <c r="PB219" s="207"/>
      <c r="PC219" s="207"/>
      <c r="PD219" s="207"/>
      <c r="PE219" s="207"/>
      <c r="PF219" s="207"/>
      <c r="PG219" s="207"/>
      <c r="PH219" s="207"/>
      <c r="PI219" s="207"/>
      <c r="PJ219" s="207"/>
      <c r="PK219" s="207"/>
      <c r="PL219" s="207"/>
      <c r="PM219" s="207"/>
      <c r="PN219" s="207"/>
      <c r="PO219" s="207"/>
      <c r="PP219" s="207"/>
      <c r="PQ219" s="207"/>
      <c r="PR219" s="207"/>
      <c r="PS219" s="207"/>
      <c r="PT219" s="207"/>
      <c r="PU219" s="207"/>
      <c r="PV219" s="207"/>
      <c r="PW219" s="207"/>
      <c r="PX219" s="207"/>
      <c r="PY219" s="207"/>
      <c r="PZ219" s="207"/>
      <c r="QA219" s="207"/>
      <c r="QB219" s="207"/>
      <c r="QC219" s="207"/>
      <c r="QD219" s="207"/>
      <c r="QE219" s="207"/>
      <c r="QF219" s="207"/>
      <c r="QG219" s="207"/>
      <c r="QH219" s="207"/>
      <c r="QI219" s="207"/>
      <c r="QJ219" s="207"/>
      <c r="QK219" s="207"/>
      <c r="QL219" s="207"/>
      <c r="QM219" s="207"/>
      <c r="QN219" s="207"/>
      <c r="QO219" s="207"/>
      <c r="QP219" s="207"/>
      <c r="QQ219" s="207"/>
      <c r="QR219" s="207"/>
      <c r="QS219" s="207"/>
      <c r="QT219" s="207"/>
      <c r="QU219" s="207"/>
      <c r="QV219" s="207"/>
      <c r="QW219" s="207"/>
      <c r="QX219" s="207"/>
      <c r="QY219" s="207"/>
      <c r="QZ219" s="207"/>
      <c r="RA219" s="207"/>
      <c r="RB219" s="207"/>
      <c r="RC219" s="207"/>
      <c r="RD219" s="207"/>
      <c r="RE219" s="207"/>
      <c r="RF219" s="207"/>
      <c r="RG219" s="207"/>
      <c r="RH219" s="207"/>
      <c r="RI219" s="207"/>
      <c r="RJ219" s="207"/>
      <c r="RK219" s="207"/>
      <c r="RL219" s="207"/>
      <c r="RM219" s="207"/>
      <c r="RN219" s="207"/>
      <c r="RO219" s="207"/>
      <c r="RP219" s="207"/>
      <c r="RQ219" s="207"/>
      <c r="RR219" s="207"/>
      <c r="RS219" s="207"/>
      <c r="RT219" s="207"/>
      <c r="RU219" s="207"/>
      <c r="RV219" s="207"/>
      <c r="RW219" s="207"/>
      <c r="RX219" s="207"/>
      <c r="RY219" s="207"/>
      <c r="RZ219" s="207"/>
      <c r="SA219" s="207"/>
      <c r="SB219" s="207"/>
      <c r="SC219" s="207"/>
      <c r="SD219" s="207"/>
      <c r="SE219" s="207"/>
      <c r="SF219" s="207"/>
      <c r="SG219" s="207"/>
      <c r="SH219" s="207"/>
      <c r="SI219" s="207"/>
      <c r="SJ219" s="207"/>
      <c r="SK219" s="207"/>
      <c r="SL219" s="207"/>
      <c r="SM219" s="207"/>
      <c r="SN219" s="207"/>
      <c r="SO219" s="207"/>
      <c r="SP219" s="207"/>
      <c r="SQ219" s="207"/>
      <c r="SR219" s="207"/>
      <c r="SS219" s="207"/>
      <c r="ST219" s="207"/>
      <c r="SU219" s="207"/>
      <c r="SV219" s="207"/>
      <c r="SW219" s="207"/>
      <c r="SX219" s="207"/>
      <c r="SY219" s="207"/>
      <c r="SZ219" s="207"/>
      <c r="TA219" s="207"/>
      <c r="TB219" s="207"/>
      <c r="TC219" s="207"/>
      <c r="TD219" s="207"/>
      <c r="TE219" s="207"/>
      <c r="TF219" s="207"/>
      <c r="TG219" s="207"/>
      <c r="TH219" s="207"/>
      <c r="TI219" s="207"/>
      <c r="TJ219" s="207"/>
      <c r="TK219" s="207"/>
      <c r="TL219" s="207"/>
      <c r="TM219" s="207"/>
      <c r="TN219" s="207"/>
      <c r="TO219" s="207"/>
      <c r="TP219" s="207"/>
      <c r="TQ219" s="207"/>
      <c r="TR219" s="207"/>
      <c r="TS219" s="207"/>
      <c r="TT219" s="207"/>
      <c r="TU219" s="207"/>
      <c r="TV219" s="207"/>
      <c r="TW219" s="207"/>
      <c r="TX219" s="207"/>
      <c r="TY219" s="207"/>
      <c r="TZ219" s="207"/>
      <c r="UA219" s="207"/>
      <c r="UB219" s="207"/>
      <c r="UC219" s="207"/>
      <c r="UD219" s="207"/>
      <c r="UE219" s="207"/>
      <c r="UF219" s="207"/>
      <c r="UG219" s="207"/>
      <c r="UH219" s="207"/>
      <c r="UI219" s="207"/>
      <c r="UJ219" s="207"/>
      <c r="UK219" s="207"/>
      <c r="UL219" s="207"/>
      <c r="UM219" s="207"/>
      <c r="UN219" s="207"/>
      <c r="UO219" s="207"/>
      <c r="UP219" s="207"/>
      <c r="UQ219" s="207"/>
      <c r="UR219" s="207"/>
      <c r="US219" s="207"/>
      <c r="UT219" s="207"/>
      <c r="UU219" s="207"/>
      <c r="UV219" s="207"/>
      <c r="UW219" s="207"/>
      <c r="UX219" s="207"/>
      <c r="UY219" s="207"/>
      <c r="UZ219" s="207"/>
      <c r="VA219" s="207"/>
      <c r="VB219" s="207"/>
      <c r="VC219" s="207"/>
      <c r="VD219" s="207"/>
      <c r="VE219" s="207"/>
      <c r="VF219" s="207"/>
      <c r="VG219" s="207"/>
      <c r="VH219" s="207"/>
      <c r="VI219" s="207"/>
      <c r="VJ219" s="207"/>
      <c r="VK219" s="207"/>
      <c r="VL219" s="207"/>
      <c r="VM219" s="207"/>
      <c r="VN219" s="207"/>
      <c r="VO219" s="207"/>
      <c r="VP219" s="207"/>
      <c r="VQ219" s="207"/>
      <c r="VR219" s="207"/>
      <c r="VS219" s="207"/>
      <c r="VT219" s="207"/>
      <c r="VU219" s="207"/>
      <c r="VV219" s="207"/>
      <c r="VW219" s="207"/>
      <c r="VX219" s="207"/>
      <c r="VY219" s="207"/>
      <c r="VZ219" s="207"/>
      <c r="WA219" s="207"/>
      <c r="WB219" s="207"/>
      <c r="WC219" s="207"/>
      <c r="WD219" s="207"/>
      <c r="WE219" s="207"/>
      <c r="WF219" s="207"/>
      <c r="WG219" s="207"/>
      <c r="WH219" s="207"/>
      <c r="WI219" s="207"/>
      <c r="WJ219" s="207"/>
      <c r="WK219" s="207"/>
      <c r="WL219" s="207"/>
      <c r="WM219" s="207"/>
      <c r="WN219" s="207"/>
      <c r="WO219" s="207"/>
      <c r="WP219" s="207"/>
      <c r="WQ219" s="207"/>
      <c r="WR219" s="207"/>
      <c r="WS219" s="207"/>
      <c r="WT219" s="207"/>
      <c r="WU219" s="207"/>
      <c r="WV219" s="207"/>
      <c r="WW219" s="207"/>
      <c r="WX219" s="207"/>
      <c r="WY219" s="207"/>
      <c r="WZ219" s="207"/>
      <c r="XA219" s="207"/>
      <c r="XB219" s="207"/>
      <c r="XC219" s="207"/>
      <c r="XD219" s="207"/>
      <c r="XE219" s="207"/>
      <c r="XF219" s="207"/>
      <c r="XG219" s="207"/>
      <c r="XH219" s="207"/>
      <c r="XI219" s="207"/>
      <c r="XJ219" s="207"/>
      <c r="XK219" s="207"/>
      <c r="XL219" s="207"/>
      <c r="XM219" s="207"/>
      <c r="XN219" s="207"/>
      <c r="XO219" s="207"/>
      <c r="XP219" s="207"/>
      <c r="XQ219" s="207"/>
      <c r="XR219" s="207"/>
      <c r="XS219" s="207"/>
      <c r="XT219" s="207"/>
      <c r="XU219" s="207"/>
      <c r="XV219" s="207"/>
      <c r="XW219" s="207"/>
      <c r="XX219" s="207"/>
      <c r="XY219" s="207"/>
      <c r="XZ219" s="207"/>
      <c r="YA219" s="207"/>
      <c r="YB219" s="207"/>
      <c r="YC219" s="207"/>
      <c r="YD219" s="207"/>
      <c r="YE219" s="207"/>
      <c r="YF219" s="207"/>
      <c r="YG219" s="207"/>
      <c r="YH219" s="207"/>
      <c r="YI219" s="207"/>
      <c r="YJ219" s="207"/>
      <c r="YK219" s="207"/>
      <c r="YL219" s="207"/>
      <c r="YM219" s="207"/>
      <c r="YN219" s="207"/>
      <c r="YO219" s="207"/>
      <c r="YP219" s="207"/>
      <c r="YQ219" s="207"/>
      <c r="YR219" s="207"/>
      <c r="YS219" s="207"/>
      <c r="YT219" s="207"/>
      <c r="YU219" s="207"/>
      <c r="YV219" s="207"/>
      <c r="YW219" s="207"/>
      <c r="YX219" s="207"/>
      <c r="YY219" s="207"/>
      <c r="YZ219" s="207"/>
      <c r="ZA219" s="207"/>
      <c r="ZB219" s="207"/>
      <c r="ZC219" s="207"/>
      <c r="ZD219" s="207"/>
      <c r="ZE219" s="207"/>
      <c r="ZF219" s="207"/>
      <c r="ZG219" s="207"/>
      <c r="ZH219" s="207"/>
      <c r="ZI219" s="207"/>
      <c r="ZJ219" s="207"/>
      <c r="ZK219" s="207"/>
      <c r="ZL219" s="207"/>
      <c r="ZM219" s="207"/>
      <c r="ZN219" s="207"/>
      <c r="ZO219" s="207"/>
      <c r="ZP219" s="207"/>
      <c r="ZQ219" s="207"/>
      <c r="ZR219" s="207"/>
      <c r="ZS219" s="207"/>
      <c r="ZT219" s="207"/>
      <c r="ZU219" s="207"/>
      <c r="ZV219" s="207"/>
      <c r="ZW219" s="207"/>
      <c r="ZX219" s="207"/>
      <c r="ZY219" s="207"/>
      <c r="ZZ219" s="207"/>
      <c r="AAA219" s="207"/>
      <c r="AAB219" s="207"/>
      <c r="AAC219" s="200"/>
    </row>
    <row r="220" spans="1:705" ht="25.5" outlineLevel="1" x14ac:dyDescent="0.25">
      <c r="A220" s="82" t="s">
        <v>271</v>
      </c>
      <c r="B220" s="143" t="s">
        <v>271</v>
      </c>
      <c r="C220" s="137">
        <v>1</v>
      </c>
      <c r="D220" s="90" t="s">
        <v>524</v>
      </c>
      <c r="E220" s="130">
        <v>360.42472679976999</v>
      </c>
      <c r="F220" s="67">
        <v>1</v>
      </c>
      <c r="G220" s="67">
        <v>19</v>
      </c>
      <c r="H220" s="121"/>
      <c r="I220" s="84" t="s">
        <v>480</v>
      </c>
      <c r="J220" s="67" t="s">
        <v>329</v>
      </c>
      <c r="K220" s="67" t="s">
        <v>320</v>
      </c>
      <c r="L220" s="67" t="s">
        <v>481</v>
      </c>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c r="EC220" s="82"/>
      <c r="ED220" s="82"/>
      <c r="EE220" s="82"/>
      <c r="EF220" s="82"/>
      <c r="EG220" s="82"/>
      <c r="EH220" s="82"/>
      <c r="EI220" s="82"/>
      <c r="EJ220" s="82"/>
      <c r="EK220" s="82"/>
      <c r="EL220" s="82"/>
      <c r="EM220" s="82"/>
      <c r="EN220" s="82"/>
      <c r="EO220" s="82"/>
      <c r="EP220" s="82"/>
      <c r="EQ220" s="82"/>
      <c r="ER220" s="82"/>
      <c r="ES220" s="82"/>
      <c r="ET220" s="82"/>
      <c r="EU220" s="82"/>
      <c r="EV220" s="82"/>
      <c r="EW220" s="82"/>
      <c r="EX220" s="174">
        <f t="shared" ref="EX220" si="2638">SUM(M223:EW223)</f>
        <v>0</v>
      </c>
      <c r="EY220" s="82"/>
      <c r="EZ220" s="82"/>
      <c r="FA220" s="82"/>
      <c r="FB220" s="82"/>
      <c r="FC220" s="82"/>
      <c r="FD220" s="82"/>
      <c r="FE220" s="82"/>
      <c r="FF220" s="82"/>
      <c r="FG220" s="82"/>
      <c r="FH220" s="82"/>
      <c r="FI220" s="82"/>
      <c r="FJ220" s="82"/>
      <c r="FK220" s="82"/>
      <c r="FL220" s="82"/>
      <c r="FM220" s="82"/>
      <c r="FN220" s="82"/>
      <c r="FO220" s="82"/>
      <c r="FP220" s="82"/>
      <c r="FQ220" s="82"/>
      <c r="FR220" s="82"/>
      <c r="FS220" s="82"/>
      <c r="FT220" s="82"/>
      <c r="FU220" s="82"/>
      <c r="FV220" s="82"/>
      <c r="FW220" s="82"/>
      <c r="FX220" s="82"/>
      <c r="FY220" s="82"/>
      <c r="FZ220" s="82"/>
      <c r="GA220" s="82"/>
      <c r="GB220" s="82"/>
      <c r="GC220" s="82"/>
      <c r="GD220" s="82"/>
      <c r="GE220" s="82"/>
      <c r="GF220" s="82"/>
      <c r="GG220" s="82"/>
      <c r="GH220" s="181">
        <f>SUM(EY220:GG220)</f>
        <v>0</v>
      </c>
      <c r="GI220" s="82"/>
      <c r="GJ220" s="82"/>
      <c r="GK220" s="82"/>
      <c r="GL220" s="82"/>
      <c r="GM220" s="82"/>
      <c r="GN220" s="82"/>
      <c r="GO220" s="82"/>
      <c r="GP220" s="82"/>
      <c r="GQ220" s="82"/>
      <c r="GR220" s="82"/>
      <c r="GS220" s="82"/>
      <c r="GT220" s="82"/>
      <c r="GU220" s="82"/>
      <c r="GV220" s="82"/>
      <c r="GW220" s="82"/>
      <c r="GX220" s="82"/>
      <c r="GY220" s="82"/>
      <c r="GZ220" s="82"/>
      <c r="HA220" s="82"/>
      <c r="HB220" s="82"/>
      <c r="HC220" s="82"/>
      <c r="HD220" s="82"/>
      <c r="HE220" s="82"/>
      <c r="HF220" s="82"/>
      <c r="HG220" s="82"/>
      <c r="HH220" s="82"/>
      <c r="HI220" s="82"/>
      <c r="HJ220" s="82"/>
      <c r="HK220" s="82"/>
      <c r="HL220" s="82"/>
      <c r="HM220" s="82"/>
      <c r="HN220" s="82"/>
      <c r="HO220" s="82"/>
      <c r="HP220" s="82"/>
      <c r="HQ220" s="82"/>
      <c r="HR220" s="242">
        <f>SUM(GI220:HQ220)</f>
        <v>0</v>
      </c>
      <c r="HS220" s="247">
        <v>0</v>
      </c>
    </row>
    <row r="221" spans="1:705" s="73" customFormat="1" ht="15" hidden="1" x14ac:dyDescent="0.25">
      <c r="A221" s="112" t="s">
        <v>482</v>
      </c>
      <c r="B221" s="112"/>
      <c r="C221" s="113"/>
      <c r="D221" s="113"/>
      <c r="E221" s="113"/>
      <c r="F221" s="114"/>
      <c r="G221" s="114"/>
      <c r="H221" s="113"/>
      <c r="I221" s="73" t="s">
        <v>483</v>
      </c>
      <c r="J221" s="114"/>
      <c r="K221" s="112"/>
      <c r="L221" s="114"/>
      <c r="M221" s="112">
        <f>M222+M228</f>
        <v>0</v>
      </c>
      <c r="N221" s="112">
        <f t="shared" ref="N221:BY221" si="2639">N222+N228</f>
        <v>0</v>
      </c>
      <c r="O221" s="112">
        <f t="shared" si="2639"/>
        <v>0</v>
      </c>
      <c r="P221" s="112">
        <f t="shared" si="2639"/>
        <v>0</v>
      </c>
      <c r="Q221" s="112">
        <f t="shared" si="2639"/>
        <v>0</v>
      </c>
      <c r="R221" s="112">
        <f t="shared" si="2639"/>
        <v>0</v>
      </c>
      <c r="S221" s="112">
        <f t="shared" si="2639"/>
        <v>0</v>
      </c>
      <c r="T221" s="112">
        <f t="shared" si="2639"/>
        <v>0</v>
      </c>
      <c r="U221" s="112">
        <f t="shared" si="2639"/>
        <v>0</v>
      </c>
      <c r="V221" s="112">
        <f t="shared" si="2639"/>
        <v>0</v>
      </c>
      <c r="W221" s="112">
        <f t="shared" si="2639"/>
        <v>0</v>
      </c>
      <c r="X221" s="112">
        <f t="shared" si="2639"/>
        <v>0</v>
      </c>
      <c r="Y221" s="112">
        <f t="shared" si="2639"/>
        <v>0</v>
      </c>
      <c r="Z221" s="112">
        <f t="shared" si="2639"/>
        <v>0</v>
      </c>
      <c r="AA221" s="112">
        <f t="shared" si="2639"/>
        <v>0</v>
      </c>
      <c r="AB221" s="112">
        <f t="shared" si="2639"/>
        <v>0</v>
      </c>
      <c r="AC221" s="112">
        <f t="shared" si="2639"/>
        <v>0</v>
      </c>
      <c r="AD221" s="112">
        <f t="shared" si="2639"/>
        <v>0</v>
      </c>
      <c r="AE221" s="112">
        <f t="shared" si="2639"/>
        <v>0</v>
      </c>
      <c r="AF221" s="112">
        <f t="shared" si="2639"/>
        <v>0</v>
      </c>
      <c r="AG221" s="112">
        <f t="shared" si="2639"/>
        <v>0</v>
      </c>
      <c r="AH221" s="112">
        <f t="shared" si="2639"/>
        <v>0</v>
      </c>
      <c r="AI221" s="112">
        <f t="shared" si="2639"/>
        <v>0</v>
      </c>
      <c r="AJ221" s="112">
        <f t="shared" si="2639"/>
        <v>0</v>
      </c>
      <c r="AK221" s="112">
        <f t="shared" si="2639"/>
        <v>0</v>
      </c>
      <c r="AL221" s="112">
        <f t="shared" si="2639"/>
        <v>0</v>
      </c>
      <c r="AM221" s="112">
        <f t="shared" si="2639"/>
        <v>0</v>
      </c>
      <c r="AN221" s="112">
        <f t="shared" si="2639"/>
        <v>0</v>
      </c>
      <c r="AO221" s="112">
        <f t="shared" si="2639"/>
        <v>0</v>
      </c>
      <c r="AP221" s="112">
        <f t="shared" si="2639"/>
        <v>0</v>
      </c>
      <c r="AQ221" s="112">
        <f t="shared" si="2639"/>
        <v>0</v>
      </c>
      <c r="AR221" s="112">
        <f t="shared" si="2639"/>
        <v>0</v>
      </c>
      <c r="AS221" s="112">
        <f t="shared" si="2639"/>
        <v>0</v>
      </c>
      <c r="AT221" s="112">
        <f t="shared" si="2639"/>
        <v>0</v>
      </c>
      <c r="AU221" s="112">
        <f t="shared" si="2639"/>
        <v>0</v>
      </c>
      <c r="AV221" s="112">
        <f t="shared" si="2639"/>
        <v>0</v>
      </c>
      <c r="AW221" s="112">
        <f t="shared" si="2639"/>
        <v>0</v>
      </c>
      <c r="AX221" s="112">
        <f t="shared" si="2639"/>
        <v>0</v>
      </c>
      <c r="AY221" s="112">
        <f t="shared" si="2639"/>
        <v>0</v>
      </c>
      <c r="AZ221" s="112">
        <f t="shared" si="2639"/>
        <v>0</v>
      </c>
      <c r="BA221" s="112">
        <f t="shared" si="2639"/>
        <v>0</v>
      </c>
      <c r="BB221" s="112">
        <f t="shared" si="2639"/>
        <v>0</v>
      </c>
      <c r="BC221" s="112">
        <f t="shared" si="2639"/>
        <v>0</v>
      </c>
      <c r="BD221" s="112">
        <f t="shared" si="2639"/>
        <v>0</v>
      </c>
      <c r="BE221" s="112">
        <f t="shared" si="2639"/>
        <v>0</v>
      </c>
      <c r="BF221" s="112">
        <f t="shared" si="2639"/>
        <v>0</v>
      </c>
      <c r="BG221" s="112">
        <f t="shared" si="2639"/>
        <v>0</v>
      </c>
      <c r="BH221" s="112">
        <f t="shared" si="2639"/>
        <v>0</v>
      </c>
      <c r="BI221" s="112">
        <f t="shared" si="2639"/>
        <v>0</v>
      </c>
      <c r="BJ221" s="112">
        <f t="shared" si="2639"/>
        <v>0</v>
      </c>
      <c r="BK221" s="112">
        <f t="shared" si="2639"/>
        <v>0</v>
      </c>
      <c r="BL221" s="112">
        <f t="shared" si="2639"/>
        <v>0</v>
      </c>
      <c r="BM221" s="112">
        <f t="shared" si="2639"/>
        <v>0</v>
      </c>
      <c r="BN221" s="112">
        <f t="shared" si="2639"/>
        <v>0</v>
      </c>
      <c r="BO221" s="112">
        <f t="shared" si="2639"/>
        <v>0</v>
      </c>
      <c r="BP221" s="112">
        <f t="shared" si="2639"/>
        <v>0</v>
      </c>
      <c r="BQ221" s="112">
        <f t="shared" si="2639"/>
        <v>0</v>
      </c>
      <c r="BR221" s="112">
        <f t="shared" si="2639"/>
        <v>0</v>
      </c>
      <c r="BS221" s="112">
        <f t="shared" si="2639"/>
        <v>0</v>
      </c>
      <c r="BT221" s="112">
        <f t="shared" si="2639"/>
        <v>0</v>
      </c>
      <c r="BU221" s="112">
        <f t="shared" si="2639"/>
        <v>0</v>
      </c>
      <c r="BV221" s="112">
        <f t="shared" si="2639"/>
        <v>0</v>
      </c>
      <c r="BW221" s="112">
        <f t="shared" si="2639"/>
        <v>0</v>
      </c>
      <c r="BX221" s="112">
        <f t="shared" si="2639"/>
        <v>0</v>
      </c>
      <c r="BY221" s="112">
        <f t="shared" si="2639"/>
        <v>0</v>
      </c>
      <c r="BZ221" s="112">
        <f t="shared" ref="BZ221:EK221" si="2640">BZ222+BZ228</f>
        <v>0</v>
      </c>
      <c r="CA221" s="112">
        <f t="shared" si="2640"/>
        <v>0</v>
      </c>
      <c r="CB221" s="112">
        <f t="shared" si="2640"/>
        <v>0</v>
      </c>
      <c r="CC221" s="112">
        <f t="shared" si="2640"/>
        <v>0</v>
      </c>
      <c r="CD221" s="112">
        <f t="shared" si="2640"/>
        <v>0</v>
      </c>
      <c r="CE221" s="112">
        <f t="shared" si="2640"/>
        <v>0</v>
      </c>
      <c r="CF221" s="112">
        <f t="shared" si="2640"/>
        <v>0</v>
      </c>
      <c r="CG221" s="112">
        <f t="shared" si="2640"/>
        <v>0</v>
      </c>
      <c r="CH221" s="112">
        <f t="shared" si="2640"/>
        <v>0</v>
      </c>
      <c r="CI221" s="112">
        <f t="shared" si="2640"/>
        <v>0</v>
      </c>
      <c r="CJ221" s="112">
        <f t="shared" si="2640"/>
        <v>0</v>
      </c>
      <c r="CK221" s="112">
        <f t="shared" si="2640"/>
        <v>0</v>
      </c>
      <c r="CL221" s="112">
        <f t="shared" si="2640"/>
        <v>0</v>
      </c>
      <c r="CM221" s="112">
        <f t="shared" si="2640"/>
        <v>0</v>
      </c>
      <c r="CN221" s="112">
        <f t="shared" si="2640"/>
        <v>0</v>
      </c>
      <c r="CO221" s="112">
        <f t="shared" si="2640"/>
        <v>0</v>
      </c>
      <c r="CP221" s="112">
        <f t="shared" si="2640"/>
        <v>0</v>
      </c>
      <c r="CQ221" s="112">
        <f t="shared" si="2640"/>
        <v>0</v>
      </c>
      <c r="CR221" s="112">
        <f t="shared" si="2640"/>
        <v>0</v>
      </c>
      <c r="CS221" s="112">
        <f t="shared" si="2640"/>
        <v>0</v>
      </c>
      <c r="CT221" s="112">
        <f t="shared" si="2640"/>
        <v>0</v>
      </c>
      <c r="CU221" s="112">
        <f t="shared" si="2640"/>
        <v>0</v>
      </c>
      <c r="CV221" s="112">
        <f t="shared" si="2640"/>
        <v>0</v>
      </c>
      <c r="CW221" s="112">
        <f t="shared" si="2640"/>
        <v>0</v>
      </c>
      <c r="CX221" s="112">
        <f t="shared" si="2640"/>
        <v>0</v>
      </c>
      <c r="CY221" s="112">
        <f t="shared" si="2640"/>
        <v>0</v>
      </c>
      <c r="CZ221" s="112">
        <f t="shared" si="2640"/>
        <v>0</v>
      </c>
      <c r="DA221" s="112">
        <f t="shared" si="2640"/>
        <v>0</v>
      </c>
      <c r="DB221" s="112">
        <f t="shared" si="2640"/>
        <v>0</v>
      </c>
      <c r="DC221" s="112">
        <f t="shared" si="2640"/>
        <v>0</v>
      </c>
      <c r="DD221" s="112">
        <f t="shared" si="2640"/>
        <v>0</v>
      </c>
      <c r="DE221" s="112">
        <f t="shared" si="2640"/>
        <v>0</v>
      </c>
      <c r="DF221" s="112">
        <f t="shared" si="2640"/>
        <v>0</v>
      </c>
      <c r="DG221" s="112">
        <f t="shared" si="2640"/>
        <v>0</v>
      </c>
      <c r="DH221" s="112">
        <f t="shared" si="2640"/>
        <v>0</v>
      </c>
      <c r="DI221" s="112">
        <f t="shared" si="2640"/>
        <v>0</v>
      </c>
      <c r="DJ221" s="112">
        <f t="shared" si="2640"/>
        <v>0</v>
      </c>
      <c r="DK221" s="112">
        <f t="shared" si="2640"/>
        <v>0</v>
      </c>
      <c r="DL221" s="112">
        <f t="shared" si="2640"/>
        <v>0</v>
      </c>
      <c r="DM221" s="112">
        <f t="shared" si="2640"/>
        <v>0</v>
      </c>
      <c r="DN221" s="112">
        <f t="shared" si="2640"/>
        <v>0</v>
      </c>
      <c r="DO221" s="112">
        <f t="shared" si="2640"/>
        <v>0</v>
      </c>
      <c r="DP221" s="112">
        <f t="shared" si="2640"/>
        <v>0</v>
      </c>
      <c r="DQ221" s="112">
        <f t="shared" si="2640"/>
        <v>0</v>
      </c>
      <c r="DR221" s="112">
        <f t="shared" si="2640"/>
        <v>0</v>
      </c>
      <c r="DS221" s="112">
        <f t="shared" si="2640"/>
        <v>0</v>
      </c>
      <c r="DT221" s="112">
        <f t="shared" si="2640"/>
        <v>0</v>
      </c>
      <c r="DU221" s="112">
        <f t="shared" si="2640"/>
        <v>0</v>
      </c>
      <c r="DV221" s="112">
        <f t="shared" si="2640"/>
        <v>0</v>
      </c>
      <c r="DW221" s="112">
        <f t="shared" si="2640"/>
        <v>0</v>
      </c>
      <c r="DX221" s="112">
        <f t="shared" si="2640"/>
        <v>0</v>
      </c>
      <c r="DY221" s="112">
        <f t="shared" si="2640"/>
        <v>0</v>
      </c>
      <c r="DZ221" s="112">
        <f t="shared" si="2640"/>
        <v>0</v>
      </c>
      <c r="EA221" s="112">
        <f t="shared" si="2640"/>
        <v>0</v>
      </c>
      <c r="EB221" s="112">
        <f t="shared" si="2640"/>
        <v>0</v>
      </c>
      <c r="EC221" s="112">
        <f t="shared" si="2640"/>
        <v>0</v>
      </c>
      <c r="ED221" s="112">
        <f t="shared" si="2640"/>
        <v>0</v>
      </c>
      <c r="EE221" s="112">
        <f t="shared" si="2640"/>
        <v>0</v>
      </c>
      <c r="EF221" s="112">
        <f t="shared" si="2640"/>
        <v>0</v>
      </c>
      <c r="EG221" s="112">
        <f t="shared" si="2640"/>
        <v>0</v>
      </c>
      <c r="EH221" s="112">
        <f t="shared" si="2640"/>
        <v>0</v>
      </c>
      <c r="EI221" s="112">
        <f t="shared" si="2640"/>
        <v>0</v>
      </c>
      <c r="EJ221" s="112">
        <f t="shared" si="2640"/>
        <v>0</v>
      </c>
      <c r="EK221" s="112">
        <f t="shared" si="2640"/>
        <v>0</v>
      </c>
      <c r="EL221" s="112">
        <f t="shared" ref="EL221:EX221" si="2641">EL222+EL228</f>
        <v>0</v>
      </c>
      <c r="EM221" s="112">
        <f t="shared" si="2641"/>
        <v>0</v>
      </c>
      <c r="EN221" s="112">
        <f t="shared" si="2641"/>
        <v>0</v>
      </c>
      <c r="EO221" s="112">
        <f t="shared" si="2641"/>
        <v>0</v>
      </c>
      <c r="EP221" s="112">
        <f t="shared" si="2641"/>
        <v>0</v>
      </c>
      <c r="EQ221" s="112">
        <f t="shared" si="2641"/>
        <v>0</v>
      </c>
      <c r="ER221" s="112">
        <f t="shared" si="2641"/>
        <v>0</v>
      </c>
      <c r="ES221" s="112">
        <f t="shared" si="2641"/>
        <v>0</v>
      </c>
      <c r="ET221" s="112">
        <f t="shared" si="2641"/>
        <v>0</v>
      </c>
      <c r="EU221" s="112">
        <f t="shared" si="2641"/>
        <v>0</v>
      </c>
      <c r="EV221" s="112">
        <f t="shared" si="2641"/>
        <v>0</v>
      </c>
      <c r="EW221" s="112">
        <f t="shared" si="2641"/>
        <v>0</v>
      </c>
      <c r="EX221" s="112">
        <f t="shared" si="2641"/>
        <v>0</v>
      </c>
      <c r="EY221" s="179">
        <f t="shared" ref="EY221" si="2642">EY222+EY228</f>
        <v>0</v>
      </c>
      <c r="EZ221" s="179">
        <f t="shared" ref="EZ221" si="2643">EZ222+EZ228</f>
        <v>0</v>
      </c>
      <c r="FA221" s="179">
        <f t="shared" ref="FA221" si="2644">FA222+FA228</f>
        <v>0</v>
      </c>
      <c r="FB221" s="179">
        <f t="shared" ref="FB221" si="2645">FB222+FB228</f>
        <v>0</v>
      </c>
      <c r="FC221" s="179">
        <f t="shared" ref="FC221" si="2646">FC222+FC228</f>
        <v>0</v>
      </c>
      <c r="FD221" s="179">
        <f t="shared" ref="FD221" si="2647">FD222+FD228</f>
        <v>0</v>
      </c>
      <c r="FE221" s="179">
        <f t="shared" ref="FE221" si="2648">FE222+FE228</f>
        <v>0</v>
      </c>
      <c r="FF221" s="179">
        <f t="shared" ref="FF221" si="2649">FF222+FF228</f>
        <v>0</v>
      </c>
      <c r="FG221" s="179">
        <f t="shared" ref="FG221" si="2650">FG222+FG228</f>
        <v>0</v>
      </c>
      <c r="FH221" s="179">
        <f t="shared" ref="FH221" si="2651">FH222+FH228</f>
        <v>0</v>
      </c>
      <c r="FI221" s="179">
        <f t="shared" ref="FI221" si="2652">FI222+FI228</f>
        <v>0</v>
      </c>
      <c r="FJ221" s="179">
        <f t="shared" ref="FJ221" si="2653">FJ222+FJ228</f>
        <v>0</v>
      </c>
      <c r="FK221" s="179">
        <f t="shared" ref="FK221" si="2654">FK222+FK228</f>
        <v>0</v>
      </c>
      <c r="FL221" s="179">
        <f t="shared" ref="FL221" si="2655">FL222+FL228</f>
        <v>0</v>
      </c>
      <c r="FM221" s="179">
        <f t="shared" ref="FM221" si="2656">FM222+FM228</f>
        <v>0</v>
      </c>
      <c r="FN221" s="179">
        <f t="shared" ref="FN221" si="2657">FN222+FN228</f>
        <v>0</v>
      </c>
      <c r="FO221" s="179">
        <f t="shared" ref="FO221" si="2658">FO222+FO228</f>
        <v>0</v>
      </c>
      <c r="FP221" s="179">
        <f t="shared" ref="FP221" si="2659">FP222+FP228</f>
        <v>0</v>
      </c>
      <c r="FQ221" s="179">
        <f t="shared" ref="FQ221" si="2660">FQ222+FQ228</f>
        <v>0</v>
      </c>
      <c r="FR221" s="179">
        <f t="shared" ref="FR221" si="2661">FR222+FR228</f>
        <v>0</v>
      </c>
      <c r="FS221" s="179">
        <f t="shared" ref="FS221" si="2662">FS222+FS228</f>
        <v>0</v>
      </c>
      <c r="FT221" s="179">
        <f t="shared" ref="FT221" si="2663">FT222+FT228</f>
        <v>0</v>
      </c>
      <c r="FU221" s="179">
        <f t="shared" ref="FU221" si="2664">FU222+FU228</f>
        <v>0</v>
      </c>
      <c r="FV221" s="179">
        <f t="shared" ref="FV221" si="2665">FV222+FV228</f>
        <v>0</v>
      </c>
      <c r="FW221" s="179">
        <f t="shared" ref="FW221" si="2666">FW222+FW228</f>
        <v>0</v>
      </c>
      <c r="FX221" s="179">
        <f t="shared" ref="FX221" si="2667">FX222+FX228</f>
        <v>0</v>
      </c>
      <c r="FY221" s="179">
        <f t="shared" ref="FY221" si="2668">FY222+FY228</f>
        <v>0</v>
      </c>
      <c r="FZ221" s="179">
        <f t="shared" ref="FZ221" si="2669">FZ222+FZ228</f>
        <v>0</v>
      </c>
      <c r="GA221" s="179">
        <f t="shared" ref="GA221" si="2670">GA222+GA228</f>
        <v>0</v>
      </c>
      <c r="GB221" s="179">
        <f t="shared" ref="GB221" si="2671">GB222+GB228</f>
        <v>0</v>
      </c>
      <c r="GC221" s="179">
        <f t="shared" ref="GC221" si="2672">GC222+GC228</f>
        <v>0</v>
      </c>
      <c r="GD221" s="179">
        <f t="shared" ref="GD221" si="2673">GD222+GD228</f>
        <v>0</v>
      </c>
      <c r="GE221" s="179">
        <f t="shared" ref="GE221" si="2674">GE222+GE228</f>
        <v>0</v>
      </c>
      <c r="GF221" s="179">
        <f t="shared" ref="GF221" si="2675">GF222+GF228</f>
        <v>0</v>
      </c>
      <c r="GG221" s="179">
        <f t="shared" ref="GG221:GH221" si="2676">GG222+GG228</f>
        <v>0</v>
      </c>
      <c r="GH221" s="179">
        <f t="shared" si="2676"/>
        <v>0</v>
      </c>
      <c r="GI221" s="180">
        <f t="shared" ref="GI221" si="2677">GI222+GI228</f>
        <v>0</v>
      </c>
      <c r="GJ221" s="180">
        <f t="shared" ref="GJ221" si="2678">GJ222+GJ228</f>
        <v>0</v>
      </c>
      <c r="GK221" s="180">
        <f t="shared" ref="GK221" si="2679">GK222+GK228</f>
        <v>0</v>
      </c>
      <c r="GL221" s="180">
        <f t="shared" ref="GL221" si="2680">GL222+GL228</f>
        <v>0</v>
      </c>
      <c r="GM221" s="180">
        <f t="shared" ref="GM221" si="2681">GM222+GM228</f>
        <v>0</v>
      </c>
      <c r="GN221" s="180">
        <f t="shared" ref="GN221" si="2682">GN222+GN228</f>
        <v>0</v>
      </c>
      <c r="GO221" s="180">
        <f t="shared" ref="GO221" si="2683">GO222+GO228</f>
        <v>0</v>
      </c>
      <c r="GP221" s="180">
        <f t="shared" ref="GP221" si="2684">GP222+GP228</f>
        <v>0</v>
      </c>
      <c r="GQ221" s="180">
        <f t="shared" ref="GQ221" si="2685">GQ222+GQ228</f>
        <v>0</v>
      </c>
      <c r="GR221" s="180">
        <f t="shared" ref="GR221" si="2686">GR222+GR228</f>
        <v>0</v>
      </c>
      <c r="GS221" s="180">
        <f t="shared" ref="GS221" si="2687">GS222+GS228</f>
        <v>0</v>
      </c>
      <c r="GT221" s="180">
        <f t="shared" ref="GT221" si="2688">GT222+GT228</f>
        <v>0</v>
      </c>
      <c r="GU221" s="180">
        <f t="shared" ref="GU221" si="2689">GU222+GU228</f>
        <v>0</v>
      </c>
      <c r="GV221" s="180">
        <f t="shared" ref="GV221" si="2690">GV222+GV228</f>
        <v>0</v>
      </c>
      <c r="GW221" s="180">
        <f t="shared" ref="GW221" si="2691">GW222+GW228</f>
        <v>0</v>
      </c>
      <c r="GX221" s="180">
        <f t="shared" ref="GX221" si="2692">GX222+GX228</f>
        <v>0</v>
      </c>
      <c r="GY221" s="180">
        <f t="shared" ref="GY221" si="2693">GY222+GY228</f>
        <v>0</v>
      </c>
      <c r="GZ221" s="180">
        <f t="shared" ref="GZ221" si="2694">GZ222+GZ228</f>
        <v>0</v>
      </c>
      <c r="HA221" s="180">
        <f t="shared" ref="HA221" si="2695">HA222+HA228</f>
        <v>0</v>
      </c>
      <c r="HB221" s="180">
        <f t="shared" ref="HB221" si="2696">HB222+HB228</f>
        <v>0</v>
      </c>
      <c r="HC221" s="180">
        <f t="shared" ref="HC221" si="2697">HC222+HC228</f>
        <v>0</v>
      </c>
      <c r="HD221" s="180">
        <f t="shared" ref="HD221" si="2698">HD222+HD228</f>
        <v>0</v>
      </c>
      <c r="HE221" s="180">
        <f t="shared" ref="HE221" si="2699">HE222+HE228</f>
        <v>0</v>
      </c>
      <c r="HF221" s="180">
        <f t="shared" ref="HF221" si="2700">HF222+HF228</f>
        <v>0</v>
      </c>
      <c r="HG221" s="180">
        <f t="shared" ref="HG221" si="2701">HG222+HG228</f>
        <v>0</v>
      </c>
      <c r="HH221" s="180">
        <f t="shared" ref="HH221" si="2702">HH222+HH228</f>
        <v>0</v>
      </c>
      <c r="HI221" s="180">
        <f t="shared" ref="HI221" si="2703">HI222+HI228</f>
        <v>0</v>
      </c>
      <c r="HJ221" s="180">
        <f t="shared" ref="HJ221" si="2704">HJ222+HJ228</f>
        <v>0</v>
      </c>
      <c r="HK221" s="180">
        <f t="shared" ref="HK221" si="2705">HK222+HK228</f>
        <v>0</v>
      </c>
      <c r="HL221" s="180">
        <f t="shared" ref="HL221" si="2706">HL222+HL228</f>
        <v>0</v>
      </c>
      <c r="HM221" s="180">
        <f t="shared" ref="HM221" si="2707">HM222+HM228</f>
        <v>0</v>
      </c>
      <c r="HN221" s="180">
        <f t="shared" ref="HN221" si="2708">HN222+HN228</f>
        <v>0</v>
      </c>
      <c r="HO221" s="180">
        <f t="shared" ref="HO221" si="2709">HO222+HO228</f>
        <v>0</v>
      </c>
      <c r="HP221" s="180">
        <f t="shared" ref="HP221" si="2710">HP222+HP228</f>
        <v>0</v>
      </c>
      <c r="HQ221" s="180">
        <f t="shared" ref="HQ221" si="2711">HQ222+HQ228</f>
        <v>0</v>
      </c>
      <c r="HR221" s="245">
        <f t="shared" ref="HR221" si="2712">HR222+HR228</f>
        <v>0</v>
      </c>
      <c r="HS221" s="248">
        <v>0</v>
      </c>
      <c r="HT221" s="208"/>
      <c r="HU221" s="208"/>
      <c r="HV221" s="208"/>
      <c r="HW221" s="208"/>
      <c r="HX221" s="208"/>
      <c r="HY221" s="208"/>
      <c r="HZ221" s="208"/>
      <c r="IA221" s="208"/>
      <c r="IB221" s="208"/>
      <c r="IC221" s="208"/>
      <c r="ID221" s="208"/>
      <c r="IE221" s="208"/>
      <c r="IF221" s="208"/>
      <c r="IG221" s="208"/>
      <c r="IH221" s="208"/>
      <c r="II221" s="208"/>
      <c r="IJ221" s="208"/>
      <c r="IK221" s="208"/>
      <c r="IL221" s="208"/>
      <c r="IM221" s="208"/>
      <c r="IN221" s="208"/>
      <c r="IO221" s="208"/>
      <c r="IP221" s="208"/>
      <c r="IQ221" s="208"/>
      <c r="IR221" s="208"/>
      <c r="IS221" s="208"/>
      <c r="IT221" s="208"/>
      <c r="IU221" s="208"/>
      <c r="IV221" s="208"/>
      <c r="IW221" s="208"/>
      <c r="IX221" s="208"/>
      <c r="IY221" s="208"/>
      <c r="IZ221" s="208"/>
      <c r="JA221" s="208"/>
      <c r="JB221" s="208"/>
      <c r="JC221" s="208"/>
      <c r="JD221" s="208"/>
      <c r="JE221" s="208"/>
      <c r="JF221" s="208"/>
      <c r="JG221" s="208"/>
      <c r="JH221" s="208"/>
      <c r="JI221" s="208"/>
      <c r="JJ221" s="208"/>
      <c r="JK221" s="208"/>
      <c r="JL221" s="208"/>
      <c r="JM221" s="208"/>
      <c r="JN221" s="208"/>
      <c r="JO221" s="208"/>
      <c r="JP221" s="208"/>
      <c r="JQ221" s="208"/>
      <c r="JR221" s="208"/>
      <c r="JS221" s="208"/>
      <c r="JT221" s="208"/>
      <c r="JU221" s="208"/>
      <c r="JV221" s="208"/>
      <c r="JW221" s="208"/>
      <c r="JX221" s="208"/>
      <c r="JY221" s="208"/>
      <c r="JZ221" s="208"/>
      <c r="KA221" s="208"/>
      <c r="KB221" s="208"/>
      <c r="KC221" s="208"/>
      <c r="KD221" s="208"/>
      <c r="KE221" s="208"/>
      <c r="KF221" s="208"/>
      <c r="KG221" s="208"/>
      <c r="KH221" s="208"/>
      <c r="KI221" s="208"/>
      <c r="KJ221" s="208"/>
      <c r="KK221" s="208"/>
      <c r="KL221" s="208"/>
      <c r="KM221" s="208"/>
      <c r="KN221" s="208"/>
      <c r="KO221" s="208"/>
      <c r="KP221" s="208"/>
      <c r="KQ221" s="208"/>
      <c r="KR221" s="208"/>
      <c r="KS221" s="208"/>
      <c r="KT221" s="208"/>
      <c r="KU221" s="208"/>
      <c r="KV221" s="208"/>
      <c r="KW221" s="208"/>
      <c r="KX221" s="208"/>
      <c r="KY221" s="208"/>
      <c r="KZ221" s="208"/>
      <c r="LA221" s="208"/>
      <c r="LB221" s="208"/>
      <c r="LC221" s="208"/>
      <c r="LD221" s="208"/>
      <c r="LE221" s="208"/>
      <c r="LF221" s="208"/>
      <c r="LG221" s="208"/>
      <c r="LH221" s="208"/>
      <c r="LI221" s="208"/>
      <c r="LJ221" s="208"/>
      <c r="LK221" s="208"/>
      <c r="LL221" s="208"/>
      <c r="LM221" s="208"/>
      <c r="LN221" s="208"/>
      <c r="LO221" s="208"/>
      <c r="LP221" s="208"/>
      <c r="LQ221" s="208"/>
      <c r="LR221" s="208"/>
      <c r="LS221" s="208"/>
      <c r="LT221" s="208"/>
      <c r="LU221" s="208"/>
      <c r="LV221" s="208"/>
      <c r="LW221" s="208"/>
      <c r="LX221" s="208"/>
      <c r="LY221" s="208"/>
      <c r="LZ221" s="208"/>
      <c r="MA221" s="208"/>
      <c r="MB221" s="208"/>
      <c r="MC221" s="208"/>
      <c r="MD221" s="208"/>
      <c r="ME221" s="208"/>
      <c r="MF221" s="208"/>
      <c r="MG221" s="208"/>
      <c r="MH221" s="208"/>
      <c r="MI221" s="208"/>
      <c r="MJ221" s="208"/>
      <c r="MK221" s="208"/>
      <c r="ML221" s="208"/>
      <c r="MM221" s="208"/>
      <c r="MN221" s="208"/>
      <c r="MO221" s="208"/>
      <c r="MP221" s="208"/>
      <c r="MQ221" s="208"/>
      <c r="MR221" s="208"/>
      <c r="MS221" s="208"/>
      <c r="MT221" s="208"/>
      <c r="MU221" s="208"/>
      <c r="MV221" s="208"/>
      <c r="MW221" s="208"/>
      <c r="MX221" s="208"/>
      <c r="MY221" s="208"/>
      <c r="MZ221" s="208"/>
      <c r="NA221" s="208"/>
      <c r="NB221" s="208"/>
      <c r="NC221" s="208"/>
      <c r="ND221" s="208"/>
      <c r="NE221" s="208"/>
      <c r="NF221" s="208"/>
      <c r="NG221" s="208"/>
      <c r="NH221" s="208"/>
      <c r="NI221" s="208"/>
      <c r="NJ221" s="208"/>
      <c r="NK221" s="208"/>
      <c r="NL221" s="208"/>
      <c r="NM221" s="208"/>
      <c r="NN221" s="208"/>
      <c r="NO221" s="208"/>
      <c r="NP221" s="208"/>
      <c r="NQ221" s="208"/>
      <c r="NR221" s="208"/>
      <c r="NS221" s="208"/>
      <c r="NT221" s="208"/>
      <c r="NU221" s="208"/>
      <c r="NV221" s="208"/>
      <c r="NW221" s="208"/>
      <c r="NX221" s="208"/>
      <c r="NY221" s="208"/>
      <c r="NZ221" s="208"/>
      <c r="OA221" s="208"/>
      <c r="OB221" s="208"/>
      <c r="OC221" s="208"/>
      <c r="OD221" s="208"/>
      <c r="OE221" s="208"/>
      <c r="OF221" s="208"/>
      <c r="OG221" s="208"/>
      <c r="OH221" s="208"/>
      <c r="OI221" s="208"/>
      <c r="OJ221" s="208"/>
      <c r="OK221" s="208"/>
      <c r="OL221" s="208"/>
      <c r="OM221" s="208"/>
      <c r="ON221" s="208"/>
      <c r="OO221" s="208"/>
      <c r="OP221" s="208"/>
      <c r="OQ221" s="208"/>
      <c r="OR221" s="208"/>
      <c r="OS221" s="208"/>
      <c r="OT221" s="208"/>
      <c r="OU221" s="208"/>
      <c r="OV221" s="208"/>
      <c r="OW221" s="208"/>
      <c r="OX221" s="208"/>
      <c r="OY221" s="208"/>
      <c r="OZ221" s="208"/>
      <c r="PA221" s="208"/>
      <c r="PB221" s="208"/>
      <c r="PC221" s="208"/>
      <c r="PD221" s="208"/>
      <c r="PE221" s="208"/>
      <c r="PF221" s="208"/>
      <c r="PG221" s="208"/>
      <c r="PH221" s="208"/>
      <c r="PI221" s="208"/>
      <c r="PJ221" s="208"/>
      <c r="PK221" s="208"/>
      <c r="PL221" s="208"/>
      <c r="PM221" s="208"/>
      <c r="PN221" s="208"/>
      <c r="PO221" s="208"/>
      <c r="PP221" s="208"/>
      <c r="PQ221" s="208"/>
      <c r="PR221" s="208"/>
      <c r="PS221" s="208"/>
      <c r="PT221" s="208"/>
      <c r="PU221" s="208"/>
      <c r="PV221" s="208"/>
      <c r="PW221" s="208"/>
      <c r="PX221" s="208"/>
      <c r="PY221" s="208"/>
      <c r="PZ221" s="208"/>
      <c r="QA221" s="208"/>
      <c r="QB221" s="208"/>
      <c r="QC221" s="208"/>
      <c r="QD221" s="208"/>
      <c r="QE221" s="208"/>
      <c r="QF221" s="208"/>
      <c r="QG221" s="208"/>
      <c r="QH221" s="208"/>
      <c r="QI221" s="208"/>
      <c r="QJ221" s="208"/>
      <c r="QK221" s="208"/>
      <c r="QL221" s="208"/>
      <c r="QM221" s="208"/>
      <c r="QN221" s="208"/>
      <c r="QO221" s="208"/>
      <c r="QP221" s="208"/>
      <c r="QQ221" s="208"/>
      <c r="QR221" s="208"/>
      <c r="QS221" s="208"/>
      <c r="QT221" s="208"/>
      <c r="QU221" s="208"/>
      <c r="QV221" s="208"/>
      <c r="QW221" s="208"/>
      <c r="QX221" s="208"/>
      <c r="QY221" s="208"/>
      <c r="QZ221" s="208"/>
      <c r="RA221" s="208"/>
      <c r="RB221" s="208"/>
      <c r="RC221" s="208"/>
      <c r="RD221" s="208"/>
      <c r="RE221" s="208"/>
      <c r="RF221" s="208"/>
      <c r="RG221" s="208"/>
      <c r="RH221" s="208"/>
      <c r="RI221" s="208"/>
      <c r="RJ221" s="208"/>
      <c r="RK221" s="208"/>
      <c r="RL221" s="208"/>
      <c r="RM221" s="208"/>
      <c r="RN221" s="208"/>
      <c r="RO221" s="208"/>
      <c r="RP221" s="208"/>
      <c r="RQ221" s="208"/>
      <c r="RR221" s="208"/>
      <c r="RS221" s="208"/>
      <c r="RT221" s="208"/>
      <c r="RU221" s="208"/>
      <c r="RV221" s="208"/>
      <c r="RW221" s="208"/>
      <c r="RX221" s="208"/>
      <c r="RY221" s="208"/>
      <c r="RZ221" s="208"/>
      <c r="SA221" s="208"/>
      <c r="SB221" s="208"/>
      <c r="SC221" s="208"/>
      <c r="SD221" s="208"/>
      <c r="SE221" s="208"/>
      <c r="SF221" s="208"/>
      <c r="SG221" s="208"/>
      <c r="SH221" s="208"/>
      <c r="SI221" s="208"/>
      <c r="SJ221" s="208"/>
      <c r="SK221" s="208"/>
      <c r="SL221" s="208"/>
      <c r="SM221" s="208"/>
      <c r="SN221" s="208"/>
      <c r="SO221" s="208"/>
      <c r="SP221" s="208"/>
      <c r="SQ221" s="208"/>
      <c r="SR221" s="208"/>
      <c r="SS221" s="208"/>
      <c r="ST221" s="208"/>
      <c r="SU221" s="208"/>
      <c r="SV221" s="208"/>
      <c r="SW221" s="208"/>
      <c r="SX221" s="208"/>
      <c r="SY221" s="208"/>
      <c r="SZ221" s="208"/>
      <c r="TA221" s="208"/>
      <c r="TB221" s="208"/>
      <c r="TC221" s="208"/>
      <c r="TD221" s="208"/>
      <c r="TE221" s="208"/>
      <c r="TF221" s="208"/>
      <c r="TG221" s="208"/>
      <c r="TH221" s="208"/>
      <c r="TI221" s="208"/>
      <c r="TJ221" s="208"/>
      <c r="TK221" s="208"/>
      <c r="TL221" s="208"/>
      <c r="TM221" s="208"/>
      <c r="TN221" s="208"/>
      <c r="TO221" s="208"/>
      <c r="TP221" s="208"/>
      <c r="TQ221" s="208"/>
      <c r="TR221" s="208"/>
      <c r="TS221" s="208"/>
      <c r="TT221" s="208"/>
      <c r="TU221" s="208"/>
      <c r="TV221" s="208"/>
      <c r="TW221" s="208"/>
      <c r="TX221" s="208"/>
      <c r="TY221" s="208"/>
      <c r="TZ221" s="208"/>
      <c r="UA221" s="208"/>
      <c r="UB221" s="208"/>
      <c r="UC221" s="208"/>
      <c r="UD221" s="208"/>
      <c r="UE221" s="208"/>
      <c r="UF221" s="208"/>
      <c r="UG221" s="208"/>
      <c r="UH221" s="208"/>
      <c r="UI221" s="208"/>
      <c r="UJ221" s="208"/>
      <c r="UK221" s="208"/>
      <c r="UL221" s="208"/>
      <c r="UM221" s="208"/>
      <c r="UN221" s="208"/>
      <c r="UO221" s="208"/>
      <c r="UP221" s="208"/>
      <c r="UQ221" s="208"/>
      <c r="UR221" s="208"/>
      <c r="US221" s="208"/>
      <c r="UT221" s="208"/>
      <c r="UU221" s="208"/>
      <c r="UV221" s="208"/>
      <c r="UW221" s="208"/>
      <c r="UX221" s="208"/>
      <c r="UY221" s="208"/>
      <c r="UZ221" s="208"/>
      <c r="VA221" s="208"/>
      <c r="VB221" s="208"/>
      <c r="VC221" s="208"/>
      <c r="VD221" s="208"/>
      <c r="VE221" s="208"/>
      <c r="VF221" s="208"/>
      <c r="VG221" s="208"/>
      <c r="VH221" s="208"/>
      <c r="VI221" s="208"/>
      <c r="VJ221" s="208"/>
      <c r="VK221" s="208"/>
      <c r="VL221" s="208"/>
      <c r="VM221" s="208"/>
      <c r="VN221" s="208"/>
      <c r="VO221" s="208"/>
      <c r="VP221" s="208"/>
      <c r="VQ221" s="208"/>
      <c r="VR221" s="208"/>
      <c r="VS221" s="208"/>
      <c r="VT221" s="208"/>
      <c r="VU221" s="208"/>
      <c r="VV221" s="208"/>
      <c r="VW221" s="208"/>
      <c r="VX221" s="208"/>
      <c r="VY221" s="208"/>
      <c r="VZ221" s="208"/>
      <c r="WA221" s="208"/>
      <c r="WB221" s="208"/>
      <c r="WC221" s="208"/>
      <c r="WD221" s="208"/>
      <c r="WE221" s="208"/>
      <c r="WF221" s="208"/>
      <c r="WG221" s="208"/>
      <c r="WH221" s="208"/>
      <c r="WI221" s="208"/>
      <c r="WJ221" s="208"/>
      <c r="WK221" s="208"/>
      <c r="WL221" s="208"/>
      <c r="WM221" s="208"/>
      <c r="WN221" s="208"/>
      <c r="WO221" s="208"/>
      <c r="WP221" s="208"/>
      <c r="WQ221" s="208"/>
      <c r="WR221" s="208"/>
      <c r="WS221" s="208"/>
      <c r="WT221" s="208"/>
      <c r="WU221" s="208"/>
      <c r="WV221" s="208"/>
      <c r="WW221" s="208"/>
      <c r="WX221" s="208"/>
      <c r="WY221" s="208"/>
      <c r="WZ221" s="208"/>
      <c r="XA221" s="208"/>
      <c r="XB221" s="208"/>
      <c r="XC221" s="208"/>
      <c r="XD221" s="208"/>
      <c r="XE221" s="208"/>
      <c r="XF221" s="208"/>
      <c r="XG221" s="208"/>
      <c r="XH221" s="208"/>
      <c r="XI221" s="208"/>
      <c r="XJ221" s="208"/>
      <c r="XK221" s="208"/>
      <c r="XL221" s="208"/>
      <c r="XM221" s="208"/>
      <c r="XN221" s="208"/>
      <c r="XO221" s="208"/>
      <c r="XP221" s="208"/>
      <c r="XQ221" s="208"/>
      <c r="XR221" s="208"/>
      <c r="XS221" s="208"/>
      <c r="XT221" s="208"/>
      <c r="XU221" s="208"/>
      <c r="XV221" s="208"/>
      <c r="XW221" s="208"/>
      <c r="XX221" s="208"/>
      <c r="XY221" s="208"/>
      <c r="XZ221" s="208"/>
      <c r="YA221" s="208"/>
      <c r="YB221" s="208"/>
      <c r="YC221" s="208"/>
      <c r="YD221" s="208"/>
      <c r="YE221" s="208"/>
      <c r="YF221" s="208"/>
      <c r="YG221" s="208"/>
      <c r="YH221" s="208"/>
      <c r="YI221" s="208"/>
      <c r="YJ221" s="208"/>
      <c r="YK221" s="208"/>
      <c r="YL221" s="208"/>
      <c r="YM221" s="208"/>
      <c r="YN221" s="208"/>
      <c r="YO221" s="208"/>
      <c r="YP221" s="208"/>
      <c r="YQ221" s="208"/>
      <c r="YR221" s="208"/>
      <c r="YS221" s="208"/>
      <c r="YT221" s="208"/>
      <c r="YU221" s="208"/>
      <c r="YV221" s="208"/>
      <c r="YW221" s="208"/>
      <c r="YX221" s="208"/>
      <c r="YY221" s="208"/>
      <c r="YZ221" s="208"/>
      <c r="ZA221" s="208"/>
      <c r="ZB221" s="208"/>
      <c r="ZC221" s="208"/>
      <c r="ZD221" s="208"/>
      <c r="ZE221" s="208"/>
      <c r="ZF221" s="208"/>
      <c r="ZG221" s="208"/>
      <c r="ZH221" s="208"/>
      <c r="ZI221" s="208"/>
      <c r="ZJ221" s="208"/>
      <c r="ZK221" s="208"/>
      <c r="ZL221" s="208"/>
      <c r="ZM221" s="208"/>
      <c r="ZN221" s="208"/>
      <c r="ZO221" s="208"/>
      <c r="ZP221" s="208"/>
      <c r="ZQ221" s="208"/>
      <c r="ZR221" s="208"/>
      <c r="ZS221" s="208"/>
      <c r="ZT221" s="208"/>
      <c r="ZU221" s="208"/>
      <c r="ZV221" s="208"/>
      <c r="ZW221" s="208"/>
      <c r="ZX221" s="208"/>
      <c r="ZY221" s="208"/>
      <c r="ZZ221" s="208"/>
      <c r="AAA221" s="208"/>
      <c r="AAB221" s="208"/>
      <c r="AAC221" s="202"/>
    </row>
    <row r="222" spans="1:705" s="78" customFormat="1" ht="15" hidden="1" x14ac:dyDescent="0.25">
      <c r="A222" s="76" t="s">
        <v>482</v>
      </c>
      <c r="B222" s="76" t="s">
        <v>317</v>
      </c>
      <c r="C222" s="101"/>
      <c r="D222" s="101"/>
      <c r="E222" s="101"/>
      <c r="F222" s="95"/>
      <c r="G222" s="95"/>
      <c r="H222" s="101"/>
      <c r="I222" s="78" t="s">
        <v>332</v>
      </c>
      <c r="J222" s="95"/>
      <c r="K222" s="76"/>
      <c r="L222" s="95"/>
      <c r="M222" s="76">
        <f>SUM(M223:M227)</f>
        <v>0</v>
      </c>
      <c r="N222" s="76">
        <f t="shared" ref="N222:BY222" si="2713">SUM(N223:N227)</f>
        <v>0</v>
      </c>
      <c r="O222" s="76">
        <f t="shared" si="2713"/>
        <v>0</v>
      </c>
      <c r="P222" s="76">
        <f t="shared" si="2713"/>
        <v>0</v>
      </c>
      <c r="Q222" s="76">
        <f t="shared" si="2713"/>
        <v>0</v>
      </c>
      <c r="R222" s="76">
        <f t="shared" si="2713"/>
        <v>0</v>
      </c>
      <c r="S222" s="76">
        <f t="shared" si="2713"/>
        <v>0</v>
      </c>
      <c r="T222" s="76">
        <f t="shared" si="2713"/>
        <v>0</v>
      </c>
      <c r="U222" s="76">
        <f t="shared" si="2713"/>
        <v>0</v>
      </c>
      <c r="V222" s="76">
        <f t="shared" si="2713"/>
        <v>0</v>
      </c>
      <c r="W222" s="76">
        <f t="shared" si="2713"/>
        <v>0</v>
      </c>
      <c r="X222" s="76">
        <f t="shared" si="2713"/>
        <v>0</v>
      </c>
      <c r="Y222" s="76">
        <f t="shared" si="2713"/>
        <v>0</v>
      </c>
      <c r="Z222" s="76">
        <f t="shared" si="2713"/>
        <v>0</v>
      </c>
      <c r="AA222" s="76">
        <f t="shared" si="2713"/>
        <v>0</v>
      </c>
      <c r="AB222" s="76">
        <f t="shared" si="2713"/>
        <v>0</v>
      </c>
      <c r="AC222" s="76">
        <f t="shared" si="2713"/>
        <v>0</v>
      </c>
      <c r="AD222" s="76">
        <f t="shared" si="2713"/>
        <v>0</v>
      </c>
      <c r="AE222" s="76">
        <f t="shared" si="2713"/>
        <v>0</v>
      </c>
      <c r="AF222" s="76">
        <f t="shared" si="2713"/>
        <v>0</v>
      </c>
      <c r="AG222" s="76">
        <f t="shared" si="2713"/>
        <v>0</v>
      </c>
      <c r="AH222" s="76">
        <f t="shared" si="2713"/>
        <v>0</v>
      </c>
      <c r="AI222" s="76">
        <f t="shared" si="2713"/>
        <v>0</v>
      </c>
      <c r="AJ222" s="76">
        <f t="shared" si="2713"/>
        <v>0</v>
      </c>
      <c r="AK222" s="76">
        <f t="shared" si="2713"/>
        <v>0</v>
      </c>
      <c r="AL222" s="76">
        <f t="shared" si="2713"/>
        <v>0</v>
      </c>
      <c r="AM222" s="76">
        <f t="shared" si="2713"/>
        <v>0</v>
      </c>
      <c r="AN222" s="76">
        <f t="shared" si="2713"/>
        <v>0</v>
      </c>
      <c r="AO222" s="76">
        <f t="shared" si="2713"/>
        <v>0</v>
      </c>
      <c r="AP222" s="76">
        <f t="shared" si="2713"/>
        <v>0</v>
      </c>
      <c r="AQ222" s="76">
        <f t="shared" si="2713"/>
        <v>0</v>
      </c>
      <c r="AR222" s="76">
        <f t="shared" si="2713"/>
        <v>0</v>
      </c>
      <c r="AS222" s="76">
        <f t="shared" si="2713"/>
        <v>0</v>
      </c>
      <c r="AT222" s="76">
        <f t="shared" si="2713"/>
        <v>0</v>
      </c>
      <c r="AU222" s="76">
        <f t="shared" si="2713"/>
        <v>0</v>
      </c>
      <c r="AV222" s="76">
        <f t="shared" si="2713"/>
        <v>0</v>
      </c>
      <c r="AW222" s="76">
        <f t="shared" si="2713"/>
        <v>0</v>
      </c>
      <c r="AX222" s="76">
        <f t="shared" si="2713"/>
        <v>0</v>
      </c>
      <c r="AY222" s="76">
        <f t="shared" si="2713"/>
        <v>0</v>
      </c>
      <c r="AZ222" s="76">
        <f t="shared" si="2713"/>
        <v>0</v>
      </c>
      <c r="BA222" s="76">
        <f t="shared" si="2713"/>
        <v>0</v>
      </c>
      <c r="BB222" s="76">
        <f t="shared" si="2713"/>
        <v>0</v>
      </c>
      <c r="BC222" s="76">
        <f t="shared" si="2713"/>
        <v>0</v>
      </c>
      <c r="BD222" s="76">
        <f t="shared" si="2713"/>
        <v>0</v>
      </c>
      <c r="BE222" s="76">
        <f t="shared" si="2713"/>
        <v>0</v>
      </c>
      <c r="BF222" s="76">
        <f t="shared" si="2713"/>
        <v>0</v>
      </c>
      <c r="BG222" s="76">
        <f t="shared" si="2713"/>
        <v>0</v>
      </c>
      <c r="BH222" s="76">
        <f t="shared" si="2713"/>
        <v>0</v>
      </c>
      <c r="BI222" s="76">
        <f t="shared" si="2713"/>
        <v>0</v>
      </c>
      <c r="BJ222" s="76">
        <f t="shared" si="2713"/>
        <v>0</v>
      </c>
      <c r="BK222" s="76">
        <f t="shared" si="2713"/>
        <v>0</v>
      </c>
      <c r="BL222" s="76">
        <f t="shared" si="2713"/>
        <v>0</v>
      </c>
      <c r="BM222" s="76">
        <f t="shared" si="2713"/>
        <v>0</v>
      </c>
      <c r="BN222" s="76">
        <f t="shared" si="2713"/>
        <v>0</v>
      </c>
      <c r="BO222" s="76">
        <f t="shared" si="2713"/>
        <v>0</v>
      </c>
      <c r="BP222" s="76">
        <f t="shared" si="2713"/>
        <v>0</v>
      </c>
      <c r="BQ222" s="76">
        <f t="shared" si="2713"/>
        <v>0</v>
      </c>
      <c r="BR222" s="76">
        <f t="shared" si="2713"/>
        <v>0</v>
      </c>
      <c r="BS222" s="76">
        <f t="shared" si="2713"/>
        <v>0</v>
      </c>
      <c r="BT222" s="76">
        <f t="shared" si="2713"/>
        <v>0</v>
      </c>
      <c r="BU222" s="76">
        <f t="shared" si="2713"/>
        <v>0</v>
      </c>
      <c r="BV222" s="76">
        <f t="shared" si="2713"/>
        <v>0</v>
      </c>
      <c r="BW222" s="76">
        <f t="shared" si="2713"/>
        <v>0</v>
      </c>
      <c r="BX222" s="76">
        <f t="shared" si="2713"/>
        <v>0</v>
      </c>
      <c r="BY222" s="76">
        <f t="shared" si="2713"/>
        <v>0</v>
      </c>
      <c r="BZ222" s="76">
        <f t="shared" ref="BZ222:EK222" si="2714">SUM(BZ223:BZ227)</f>
        <v>0</v>
      </c>
      <c r="CA222" s="76">
        <f t="shared" si="2714"/>
        <v>0</v>
      </c>
      <c r="CB222" s="76">
        <f t="shared" si="2714"/>
        <v>0</v>
      </c>
      <c r="CC222" s="76">
        <f t="shared" si="2714"/>
        <v>0</v>
      </c>
      <c r="CD222" s="76">
        <f t="shared" si="2714"/>
        <v>0</v>
      </c>
      <c r="CE222" s="76">
        <f t="shared" si="2714"/>
        <v>0</v>
      </c>
      <c r="CF222" s="76">
        <f t="shared" si="2714"/>
        <v>0</v>
      </c>
      <c r="CG222" s="76">
        <f t="shared" si="2714"/>
        <v>0</v>
      </c>
      <c r="CH222" s="76">
        <f t="shared" si="2714"/>
        <v>0</v>
      </c>
      <c r="CI222" s="76">
        <f t="shared" si="2714"/>
        <v>0</v>
      </c>
      <c r="CJ222" s="76">
        <f t="shared" si="2714"/>
        <v>0</v>
      </c>
      <c r="CK222" s="76">
        <f t="shared" si="2714"/>
        <v>0</v>
      </c>
      <c r="CL222" s="76">
        <f t="shared" si="2714"/>
        <v>0</v>
      </c>
      <c r="CM222" s="76">
        <f t="shared" si="2714"/>
        <v>0</v>
      </c>
      <c r="CN222" s="76">
        <f t="shared" si="2714"/>
        <v>0</v>
      </c>
      <c r="CO222" s="76">
        <f t="shared" si="2714"/>
        <v>0</v>
      </c>
      <c r="CP222" s="76">
        <f t="shared" si="2714"/>
        <v>0</v>
      </c>
      <c r="CQ222" s="76">
        <f t="shared" si="2714"/>
        <v>0</v>
      </c>
      <c r="CR222" s="76">
        <f t="shared" si="2714"/>
        <v>0</v>
      </c>
      <c r="CS222" s="76">
        <f t="shared" si="2714"/>
        <v>0</v>
      </c>
      <c r="CT222" s="76">
        <f t="shared" si="2714"/>
        <v>0</v>
      </c>
      <c r="CU222" s="76">
        <f t="shared" si="2714"/>
        <v>0</v>
      </c>
      <c r="CV222" s="76">
        <f t="shared" si="2714"/>
        <v>0</v>
      </c>
      <c r="CW222" s="76">
        <f t="shared" si="2714"/>
        <v>0</v>
      </c>
      <c r="CX222" s="76">
        <f t="shared" si="2714"/>
        <v>0</v>
      </c>
      <c r="CY222" s="76">
        <f t="shared" si="2714"/>
        <v>0</v>
      </c>
      <c r="CZ222" s="76">
        <f t="shared" si="2714"/>
        <v>0</v>
      </c>
      <c r="DA222" s="76">
        <f t="shared" si="2714"/>
        <v>0</v>
      </c>
      <c r="DB222" s="76">
        <f t="shared" si="2714"/>
        <v>0</v>
      </c>
      <c r="DC222" s="76">
        <f t="shared" si="2714"/>
        <v>0</v>
      </c>
      <c r="DD222" s="76">
        <f t="shared" si="2714"/>
        <v>0</v>
      </c>
      <c r="DE222" s="76">
        <f t="shared" si="2714"/>
        <v>0</v>
      </c>
      <c r="DF222" s="76">
        <f t="shared" si="2714"/>
        <v>0</v>
      </c>
      <c r="DG222" s="76">
        <f t="shared" si="2714"/>
        <v>0</v>
      </c>
      <c r="DH222" s="76">
        <f t="shared" si="2714"/>
        <v>0</v>
      </c>
      <c r="DI222" s="76">
        <f t="shared" si="2714"/>
        <v>0</v>
      </c>
      <c r="DJ222" s="76">
        <f t="shared" si="2714"/>
        <v>0</v>
      </c>
      <c r="DK222" s="76">
        <f t="shared" si="2714"/>
        <v>0</v>
      </c>
      <c r="DL222" s="76">
        <f t="shared" si="2714"/>
        <v>0</v>
      </c>
      <c r="DM222" s="76">
        <f t="shared" si="2714"/>
        <v>0</v>
      </c>
      <c r="DN222" s="76">
        <f t="shared" si="2714"/>
        <v>0</v>
      </c>
      <c r="DO222" s="76">
        <f t="shared" si="2714"/>
        <v>0</v>
      </c>
      <c r="DP222" s="76">
        <f t="shared" si="2714"/>
        <v>0</v>
      </c>
      <c r="DQ222" s="76">
        <f t="shared" si="2714"/>
        <v>0</v>
      </c>
      <c r="DR222" s="76">
        <f t="shared" si="2714"/>
        <v>0</v>
      </c>
      <c r="DS222" s="76">
        <f t="shared" si="2714"/>
        <v>0</v>
      </c>
      <c r="DT222" s="76">
        <f t="shared" si="2714"/>
        <v>0</v>
      </c>
      <c r="DU222" s="76">
        <f t="shared" si="2714"/>
        <v>0</v>
      </c>
      <c r="DV222" s="76">
        <f t="shared" si="2714"/>
        <v>0</v>
      </c>
      <c r="DW222" s="76">
        <f t="shared" si="2714"/>
        <v>0</v>
      </c>
      <c r="DX222" s="76">
        <f t="shared" si="2714"/>
        <v>0</v>
      </c>
      <c r="DY222" s="76">
        <f t="shared" si="2714"/>
        <v>0</v>
      </c>
      <c r="DZ222" s="76">
        <f t="shared" si="2714"/>
        <v>0</v>
      </c>
      <c r="EA222" s="76">
        <f t="shared" si="2714"/>
        <v>0</v>
      </c>
      <c r="EB222" s="76">
        <f t="shared" si="2714"/>
        <v>0</v>
      </c>
      <c r="EC222" s="76">
        <f t="shared" si="2714"/>
        <v>0</v>
      </c>
      <c r="ED222" s="76">
        <f t="shared" si="2714"/>
        <v>0</v>
      </c>
      <c r="EE222" s="76">
        <f t="shared" si="2714"/>
        <v>0</v>
      </c>
      <c r="EF222" s="76">
        <f t="shared" si="2714"/>
        <v>0</v>
      </c>
      <c r="EG222" s="76">
        <f t="shared" si="2714"/>
        <v>0</v>
      </c>
      <c r="EH222" s="76">
        <f t="shared" si="2714"/>
        <v>0</v>
      </c>
      <c r="EI222" s="76">
        <f t="shared" si="2714"/>
        <v>0</v>
      </c>
      <c r="EJ222" s="76">
        <f t="shared" si="2714"/>
        <v>0</v>
      </c>
      <c r="EK222" s="76">
        <f t="shared" si="2714"/>
        <v>0</v>
      </c>
      <c r="EL222" s="76">
        <f t="shared" ref="EL222:EX222" si="2715">SUM(EL223:EL227)</f>
        <v>0</v>
      </c>
      <c r="EM222" s="76">
        <f t="shared" si="2715"/>
        <v>0</v>
      </c>
      <c r="EN222" s="76">
        <f t="shared" si="2715"/>
        <v>0</v>
      </c>
      <c r="EO222" s="76">
        <f t="shared" si="2715"/>
        <v>0</v>
      </c>
      <c r="EP222" s="76">
        <f t="shared" si="2715"/>
        <v>0</v>
      </c>
      <c r="EQ222" s="76">
        <f t="shared" si="2715"/>
        <v>0</v>
      </c>
      <c r="ER222" s="76">
        <f t="shared" si="2715"/>
        <v>0</v>
      </c>
      <c r="ES222" s="76">
        <f t="shared" si="2715"/>
        <v>0</v>
      </c>
      <c r="ET222" s="76">
        <f t="shared" si="2715"/>
        <v>0</v>
      </c>
      <c r="EU222" s="76">
        <f t="shared" si="2715"/>
        <v>0</v>
      </c>
      <c r="EV222" s="76">
        <f t="shared" si="2715"/>
        <v>0</v>
      </c>
      <c r="EW222" s="76">
        <f t="shared" si="2715"/>
        <v>0</v>
      </c>
      <c r="EX222" s="76">
        <f t="shared" si="2715"/>
        <v>0</v>
      </c>
      <c r="EY222" s="76">
        <f t="shared" ref="EY222" si="2716">SUM(EY223:EY227)</f>
        <v>0</v>
      </c>
      <c r="EZ222" s="76">
        <f t="shared" ref="EZ222" si="2717">SUM(EZ223:EZ227)</f>
        <v>0</v>
      </c>
      <c r="FA222" s="76">
        <f t="shared" ref="FA222" si="2718">SUM(FA223:FA227)</f>
        <v>0</v>
      </c>
      <c r="FB222" s="76">
        <f t="shared" ref="FB222" si="2719">SUM(FB223:FB227)</f>
        <v>0</v>
      </c>
      <c r="FC222" s="76">
        <f t="shared" ref="FC222" si="2720">SUM(FC223:FC227)</f>
        <v>0</v>
      </c>
      <c r="FD222" s="76">
        <f t="shared" ref="FD222" si="2721">SUM(FD223:FD227)</f>
        <v>0</v>
      </c>
      <c r="FE222" s="76">
        <f t="shared" ref="FE222" si="2722">SUM(FE223:FE227)</f>
        <v>0</v>
      </c>
      <c r="FF222" s="76">
        <f t="shared" ref="FF222" si="2723">SUM(FF223:FF227)</f>
        <v>0</v>
      </c>
      <c r="FG222" s="76">
        <f t="shared" ref="FG222" si="2724">SUM(FG223:FG227)</f>
        <v>0</v>
      </c>
      <c r="FH222" s="76">
        <f t="shared" ref="FH222" si="2725">SUM(FH223:FH227)</f>
        <v>0</v>
      </c>
      <c r="FI222" s="76">
        <f t="shared" ref="FI222" si="2726">SUM(FI223:FI227)</f>
        <v>0</v>
      </c>
      <c r="FJ222" s="76">
        <f t="shared" ref="FJ222" si="2727">SUM(FJ223:FJ227)</f>
        <v>0</v>
      </c>
      <c r="FK222" s="76">
        <f t="shared" ref="FK222" si="2728">SUM(FK223:FK227)</f>
        <v>0</v>
      </c>
      <c r="FL222" s="76">
        <f t="shared" ref="FL222" si="2729">SUM(FL223:FL227)</f>
        <v>0</v>
      </c>
      <c r="FM222" s="76">
        <f t="shared" ref="FM222" si="2730">SUM(FM223:FM227)</f>
        <v>0</v>
      </c>
      <c r="FN222" s="76">
        <f t="shared" ref="FN222" si="2731">SUM(FN223:FN227)</f>
        <v>0</v>
      </c>
      <c r="FO222" s="76">
        <f t="shared" ref="FO222" si="2732">SUM(FO223:FO227)</f>
        <v>0</v>
      </c>
      <c r="FP222" s="76">
        <f t="shared" ref="FP222" si="2733">SUM(FP223:FP227)</f>
        <v>0</v>
      </c>
      <c r="FQ222" s="76">
        <f t="shared" ref="FQ222" si="2734">SUM(FQ223:FQ227)</f>
        <v>0</v>
      </c>
      <c r="FR222" s="76">
        <f t="shared" ref="FR222" si="2735">SUM(FR223:FR227)</f>
        <v>0</v>
      </c>
      <c r="FS222" s="76">
        <f t="shared" ref="FS222" si="2736">SUM(FS223:FS227)</f>
        <v>0</v>
      </c>
      <c r="FT222" s="76">
        <f t="shared" ref="FT222" si="2737">SUM(FT223:FT227)</f>
        <v>0</v>
      </c>
      <c r="FU222" s="76">
        <f t="shared" ref="FU222" si="2738">SUM(FU223:FU227)</f>
        <v>0</v>
      </c>
      <c r="FV222" s="76">
        <f t="shared" ref="FV222" si="2739">SUM(FV223:FV227)</f>
        <v>0</v>
      </c>
      <c r="FW222" s="76">
        <f t="shared" ref="FW222" si="2740">SUM(FW223:FW227)</f>
        <v>0</v>
      </c>
      <c r="FX222" s="76">
        <f t="shared" ref="FX222" si="2741">SUM(FX223:FX227)</f>
        <v>0</v>
      </c>
      <c r="FY222" s="76">
        <f t="shared" ref="FY222" si="2742">SUM(FY223:FY227)</f>
        <v>0</v>
      </c>
      <c r="FZ222" s="76">
        <f t="shared" ref="FZ222" si="2743">SUM(FZ223:FZ227)</f>
        <v>0</v>
      </c>
      <c r="GA222" s="76">
        <f t="shared" ref="GA222" si="2744">SUM(GA223:GA227)</f>
        <v>0</v>
      </c>
      <c r="GB222" s="76">
        <f t="shared" ref="GB222" si="2745">SUM(GB223:GB227)</f>
        <v>0</v>
      </c>
      <c r="GC222" s="76">
        <f t="shared" ref="GC222" si="2746">SUM(GC223:GC227)</f>
        <v>0</v>
      </c>
      <c r="GD222" s="76">
        <f t="shared" ref="GD222" si="2747">SUM(GD223:GD227)</f>
        <v>0</v>
      </c>
      <c r="GE222" s="76">
        <f t="shared" ref="GE222" si="2748">SUM(GE223:GE227)</f>
        <v>0</v>
      </c>
      <c r="GF222" s="76">
        <f t="shared" ref="GF222" si="2749">SUM(GF223:GF227)</f>
        <v>0</v>
      </c>
      <c r="GG222" s="76">
        <f t="shared" ref="GG222:GH222" si="2750">SUM(GG223:GG227)</f>
        <v>0</v>
      </c>
      <c r="GH222" s="76">
        <f t="shared" si="2750"/>
        <v>0</v>
      </c>
      <c r="GI222" s="76">
        <f t="shared" ref="GI222" si="2751">SUM(GI223:GI227)</f>
        <v>0</v>
      </c>
      <c r="GJ222" s="76">
        <f t="shared" ref="GJ222" si="2752">SUM(GJ223:GJ227)</f>
        <v>0</v>
      </c>
      <c r="GK222" s="76">
        <f t="shared" ref="GK222" si="2753">SUM(GK223:GK227)</f>
        <v>0</v>
      </c>
      <c r="GL222" s="76">
        <f t="shared" ref="GL222" si="2754">SUM(GL223:GL227)</f>
        <v>0</v>
      </c>
      <c r="GM222" s="76">
        <f t="shared" ref="GM222" si="2755">SUM(GM223:GM227)</f>
        <v>0</v>
      </c>
      <c r="GN222" s="76">
        <f t="shared" ref="GN222" si="2756">SUM(GN223:GN227)</f>
        <v>0</v>
      </c>
      <c r="GO222" s="76">
        <f t="shared" ref="GO222" si="2757">SUM(GO223:GO227)</f>
        <v>0</v>
      </c>
      <c r="GP222" s="76">
        <f t="shared" ref="GP222" si="2758">SUM(GP223:GP227)</f>
        <v>0</v>
      </c>
      <c r="GQ222" s="76">
        <f t="shared" ref="GQ222" si="2759">SUM(GQ223:GQ227)</f>
        <v>0</v>
      </c>
      <c r="GR222" s="76">
        <f t="shared" ref="GR222" si="2760">SUM(GR223:GR227)</f>
        <v>0</v>
      </c>
      <c r="GS222" s="76">
        <f t="shared" ref="GS222" si="2761">SUM(GS223:GS227)</f>
        <v>0</v>
      </c>
      <c r="GT222" s="76">
        <f t="shared" ref="GT222" si="2762">SUM(GT223:GT227)</f>
        <v>0</v>
      </c>
      <c r="GU222" s="76">
        <f t="shared" ref="GU222" si="2763">SUM(GU223:GU227)</f>
        <v>0</v>
      </c>
      <c r="GV222" s="76">
        <f t="shared" ref="GV222" si="2764">SUM(GV223:GV227)</f>
        <v>0</v>
      </c>
      <c r="GW222" s="76">
        <f t="shared" ref="GW222" si="2765">SUM(GW223:GW227)</f>
        <v>0</v>
      </c>
      <c r="GX222" s="76">
        <f t="shared" ref="GX222" si="2766">SUM(GX223:GX227)</f>
        <v>0</v>
      </c>
      <c r="GY222" s="76">
        <f t="shared" ref="GY222" si="2767">SUM(GY223:GY227)</f>
        <v>0</v>
      </c>
      <c r="GZ222" s="76">
        <f t="shared" ref="GZ222" si="2768">SUM(GZ223:GZ227)</f>
        <v>0</v>
      </c>
      <c r="HA222" s="76">
        <f t="shared" ref="HA222" si="2769">SUM(HA223:HA227)</f>
        <v>0</v>
      </c>
      <c r="HB222" s="76">
        <f t="shared" ref="HB222" si="2770">SUM(HB223:HB227)</f>
        <v>0</v>
      </c>
      <c r="HC222" s="76">
        <f t="shared" ref="HC222" si="2771">SUM(HC223:HC227)</f>
        <v>0</v>
      </c>
      <c r="HD222" s="76">
        <f t="shared" ref="HD222" si="2772">SUM(HD223:HD227)</f>
        <v>0</v>
      </c>
      <c r="HE222" s="76">
        <f t="shared" ref="HE222" si="2773">SUM(HE223:HE227)</f>
        <v>0</v>
      </c>
      <c r="HF222" s="76">
        <f t="shared" ref="HF222" si="2774">SUM(HF223:HF227)</f>
        <v>0</v>
      </c>
      <c r="HG222" s="76">
        <f t="shared" ref="HG222" si="2775">SUM(HG223:HG227)</f>
        <v>0</v>
      </c>
      <c r="HH222" s="76">
        <f t="shared" ref="HH222" si="2776">SUM(HH223:HH227)</f>
        <v>0</v>
      </c>
      <c r="HI222" s="76">
        <f t="shared" ref="HI222" si="2777">SUM(HI223:HI227)</f>
        <v>0</v>
      </c>
      <c r="HJ222" s="76">
        <f t="shared" ref="HJ222" si="2778">SUM(HJ223:HJ227)</f>
        <v>0</v>
      </c>
      <c r="HK222" s="76">
        <f t="shared" ref="HK222" si="2779">SUM(HK223:HK227)</f>
        <v>0</v>
      </c>
      <c r="HL222" s="76">
        <f t="shared" ref="HL222" si="2780">SUM(HL223:HL227)</f>
        <v>0</v>
      </c>
      <c r="HM222" s="76">
        <f t="shared" ref="HM222" si="2781">SUM(HM223:HM227)</f>
        <v>0</v>
      </c>
      <c r="HN222" s="76">
        <f t="shared" ref="HN222" si="2782">SUM(HN223:HN227)</f>
        <v>0</v>
      </c>
      <c r="HO222" s="76">
        <f t="shared" ref="HO222" si="2783">SUM(HO223:HO227)</f>
        <v>0</v>
      </c>
      <c r="HP222" s="76">
        <f t="shared" ref="HP222" si="2784">SUM(HP223:HP227)</f>
        <v>0</v>
      </c>
      <c r="HQ222" s="76">
        <f t="shared" ref="HQ222" si="2785">SUM(HQ223:HQ227)</f>
        <v>0</v>
      </c>
      <c r="HR222" s="243">
        <f t="shared" ref="HR222" si="2786">SUM(HR223:HR227)</f>
        <v>0</v>
      </c>
      <c r="HS222" s="251">
        <v>0</v>
      </c>
      <c r="HT222" s="207"/>
      <c r="HU222" s="207"/>
      <c r="HV222" s="207"/>
      <c r="HW222" s="207"/>
      <c r="HX222" s="207"/>
      <c r="HY222" s="207"/>
      <c r="HZ222" s="207"/>
      <c r="IA222" s="207"/>
      <c r="IB222" s="207"/>
      <c r="IC222" s="207"/>
      <c r="ID222" s="207"/>
      <c r="IE222" s="207"/>
      <c r="IF222" s="207"/>
      <c r="IG222" s="207"/>
      <c r="IH222" s="207"/>
      <c r="II222" s="207"/>
      <c r="IJ222" s="207"/>
      <c r="IK222" s="207"/>
      <c r="IL222" s="207"/>
      <c r="IM222" s="207"/>
      <c r="IN222" s="207"/>
      <c r="IO222" s="207"/>
      <c r="IP222" s="207"/>
      <c r="IQ222" s="207"/>
      <c r="IR222" s="207"/>
      <c r="IS222" s="207"/>
      <c r="IT222" s="207"/>
      <c r="IU222" s="207"/>
      <c r="IV222" s="207"/>
      <c r="IW222" s="207"/>
      <c r="IX222" s="207"/>
      <c r="IY222" s="207"/>
      <c r="IZ222" s="207"/>
      <c r="JA222" s="207"/>
      <c r="JB222" s="207"/>
      <c r="JC222" s="207"/>
      <c r="JD222" s="207"/>
      <c r="JE222" s="207"/>
      <c r="JF222" s="207"/>
      <c r="JG222" s="207"/>
      <c r="JH222" s="207"/>
      <c r="JI222" s="207"/>
      <c r="JJ222" s="207"/>
      <c r="JK222" s="207"/>
      <c r="JL222" s="207"/>
      <c r="JM222" s="207"/>
      <c r="JN222" s="207"/>
      <c r="JO222" s="207"/>
      <c r="JP222" s="207"/>
      <c r="JQ222" s="207"/>
      <c r="JR222" s="207"/>
      <c r="JS222" s="207"/>
      <c r="JT222" s="207"/>
      <c r="JU222" s="207"/>
      <c r="JV222" s="207"/>
      <c r="JW222" s="207"/>
      <c r="JX222" s="207"/>
      <c r="JY222" s="207"/>
      <c r="JZ222" s="207"/>
      <c r="KA222" s="207"/>
      <c r="KB222" s="207"/>
      <c r="KC222" s="207"/>
      <c r="KD222" s="207"/>
      <c r="KE222" s="207"/>
      <c r="KF222" s="207"/>
      <c r="KG222" s="207"/>
      <c r="KH222" s="207"/>
      <c r="KI222" s="207"/>
      <c r="KJ222" s="207"/>
      <c r="KK222" s="207"/>
      <c r="KL222" s="207"/>
      <c r="KM222" s="207"/>
      <c r="KN222" s="207"/>
      <c r="KO222" s="207"/>
      <c r="KP222" s="207"/>
      <c r="KQ222" s="207"/>
      <c r="KR222" s="207"/>
      <c r="KS222" s="207"/>
      <c r="KT222" s="207"/>
      <c r="KU222" s="207"/>
      <c r="KV222" s="207"/>
      <c r="KW222" s="207"/>
      <c r="KX222" s="207"/>
      <c r="KY222" s="207"/>
      <c r="KZ222" s="207"/>
      <c r="LA222" s="207"/>
      <c r="LB222" s="207"/>
      <c r="LC222" s="207"/>
      <c r="LD222" s="207"/>
      <c r="LE222" s="207"/>
      <c r="LF222" s="207"/>
      <c r="LG222" s="207"/>
      <c r="LH222" s="207"/>
      <c r="LI222" s="207"/>
      <c r="LJ222" s="207"/>
      <c r="LK222" s="207"/>
      <c r="LL222" s="207"/>
      <c r="LM222" s="207"/>
      <c r="LN222" s="207"/>
      <c r="LO222" s="207"/>
      <c r="LP222" s="207"/>
      <c r="LQ222" s="207"/>
      <c r="LR222" s="207"/>
      <c r="LS222" s="207"/>
      <c r="LT222" s="207"/>
      <c r="LU222" s="207"/>
      <c r="LV222" s="207"/>
      <c r="LW222" s="207"/>
      <c r="LX222" s="207"/>
      <c r="LY222" s="207"/>
      <c r="LZ222" s="207"/>
      <c r="MA222" s="207"/>
      <c r="MB222" s="207"/>
      <c r="MC222" s="207"/>
      <c r="MD222" s="207"/>
      <c r="ME222" s="207"/>
      <c r="MF222" s="207"/>
      <c r="MG222" s="207"/>
      <c r="MH222" s="207"/>
      <c r="MI222" s="207"/>
      <c r="MJ222" s="207"/>
      <c r="MK222" s="207"/>
      <c r="ML222" s="207"/>
      <c r="MM222" s="207"/>
      <c r="MN222" s="207"/>
      <c r="MO222" s="207"/>
      <c r="MP222" s="207"/>
      <c r="MQ222" s="207"/>
      <c r="MR222" s="207"/>
      <c r="MS222" s="207"/>
      <c r="MT222" s="207"/>
      <c r="MU222" s="207"/>
      <c r="MV222" s="207"/>
      <c r="MW222" s="207"/>
      <c r="MX222" s="207"/>
      <c r="MY222" s="207"/>
      <c r="MZ222" s="207"/>
      <c r="NA222" s="207"/>
      <c r="NB222" s="207"/>
      <c r="NC222" s="207"/>
      <c r="ND222" s="207"/>
      <c r="NE222" s="207"/>
      <c r="NF222" s="207"/>
      <c r="NG222" s="207"/>
      <c r="NH222" s="207"/>
      <c r="NI222" s="207"/>
      <c r="NJ222" s="207"/>
      <c r="NK222" s="207"/>
      <c r="NL222" s="207"/>
      <c r="NM222" s="207"/>
      <c r="NN222" s="207"/>
      <c r="NO222" s="207"/>
      <c r="NP222" s="207"/>
      <c r="NQ222" s="207"/>
      <c r="NR222" s="207"/>
      <c r="NS222" s="207"/>
      <c r="NT222" s="207"/>
      <c r="NU222" s="207"/>
      <c r="NV222" s="207"/>
      <c r="NW222" s="207"/>
      <c r="NX222" s="207"/>
      <c r="NY222" s="207"/>
      <c r="NZ222" s="207"/>
      <c r="OA222" s="207"/>
      <c r="OB222" s="207"/>
      <c r="OC222" s="207"/>
      <c r="OD222" s="207"/>
      <c r="OE222" s="207"/>
      <c r="OF222" s="207"/>
      <c r="OG222" s="207"/>
      <c r="OH222" s="207"/>
      <c r="OI222" s="207"/>
      <c r="OJ222" s="207"/>
      <c r="OK222" s="207"/>
      <c r="OL222" s="207"/>
      <c r="OM222" s="207"/>
      <c r="ON222" s="207"/>
      <c r="OO222" s="207"/>
      <c r="OP222" s="207"/>
      <c r="OQ222" s="207"/>
      <c r="OR222" s="207"/>
      <c r="OS222" s="207"/>
      <c r="OT222" s="207"/>
      <c r="OU222" s="207"/>
      <c r="OV222" s="207"/>
      <c r="OW222" s="207"/>
      <c r="OX222" s="207"/>
      <c r="OY222" s="207"/>
      <c r="OZ222" s="207"/>
      <c r="PA222" s="207"/>
      <c r="PB222" s="207"/>
      <c r="PC222" s="207"/>
      <c r="PD222" s="207"/>
      <c r="PE222" s="207"/>
      <c r="PF222" s="207"/>
      <c r="PG222" s="207"/>
      <c r="PH222" s="207"/>
      <c r="PI222" s="207"/>
      <c r="PJ222" s="207"/>
      <c r="PK222" s="207"/>
      <c r="PL222" s="207"/>
      <c r="PM222" s="207"/>
      <c r="PN222" s="207"/>
      <c r="PO222" s="207"/>
      <c r="PP222" s="207"/>
      <c r="PQ222" s="207"/>
      <c r="PR222" s="207"/>
      <c r="PS222" s="207"/>
      <c r="PT222" s="207"/>
      <c r="PU222" s="207"/>
      <c r="PV222" s="207"/>
      <c r="PW222" s="207"/>
      <c r="PX222" s="207"/>
      <c r="PY222" s="207"/>
      <c r="PZ222" s="207"/>
      <c r="QA222" s="207"/>
      <c r="QB222" s="207"/>
      <c r="QC222" s="207"/>
      <c r="QD222" s="207"/>
      <c r="QE222" s="207"/>
      <c r="QF222" s="207"/>
      <c r="QG222" s="207"/>
      <c r="QH222" s="207"/>
      <c r="QI222" s="207"/>
      <c r="QJ222" s="207"/>
      <c r="QK222" s="207"/>
      <c r="QL222" s="207"/>
      <c r="QM222" s="207"/>
      <c r="QN222" s="207"/>
      <c r="QO222" s="207"/>
      <c r="QP222" s="207"/>
      <c r="QQ222" s="207"/>
      <c r="QR222" s="207"/>
      <c r="QS222" s="207"/>
      <c r="QT222" s="207"/>
      <c r="QU222" s="207"/>
      <c r="QV222" s="207"/>
      <c r="QW222" s="207"/>
      <c r="QX222" s="207"/>
      <c r="QY222" s="207"/>
      <c r="QZ222" s="207"/>
      <c r="RA222" s="207"/>
      <c r="RB222" s="207"/>
      <c r="RC222" s="207"/>
      <c r="RD222" s="207"/>
      <c r="RE222" s="207"/>
      <c r="RF222" s="207"/>
      <c r="RG222" s="207"/>
      <c r="RH222" s="207"/>
      <c r="RI222" s="207"/>
      <c r="RJ222" s="207"/>
      <c r="RK222" s="207"/>
      <c r="RL222" s="207"/>
      <c r="RM222" s="207"/>
      <c r="RN222" s="207"/>
      <c r="RO222" s="207"/>
      <c r="RP222" s="207"/>
      <c r="RQ222" s="207"/>
      <c r="RR222" s="207"/>
      <c r="RS222" s="207"/>
      <c r="RT222" s="207"/>
      <c r="RU222" s="207"/>
      <c r="RV222" s="207"/>
      <c r="RW222" s="207"/>
      <c r="RX222" s="207"/>
      <c r="RY222" s="207"/>
      <c r="RZ222" s="207"/>
      <c r="SA222" s="207"/>
      <c r="SB222" s="207"/>
      <c r="SC222" s="207"/>
      <c r="SD222" s="207"/>
      <c r="SE222" s="207"/>
      <c r="SF222" s="207"/>
      <c r="SG222" s="207"/>
      <c r="SH222" s="207"/>
      <c r="SI222" s="207"/>
      <c r="SJ222" s="207"/>
      <c r="SK222" s="207"/>
      <c r="SL222" s="207"/>
      <c r="SM222" s="207"/>
      <c r="SN222" s="207"/>
      <c r="SO222" s="207"/>
      <c r="SP222" s="207"/>
      <c r="SQ222" s="207"/>
      <c r="SR222" s="207"/>
      <c r="SS222" s="207"/>
      <c r="ST222" s="207"/>
      <c r="SU222" s="207"/>
      <c r="SV222" s="207"/>
      <c r="SW222" s="207"/>
      <c r="SX222" s="207"/>
      <c r="SY222" s="207"/>
      <c r="SZ222" s="207"/>
      <c r="TA222" s="207"/>
      <c r="TB222" s="207"/>
      <c r="TC222" s="207"/>
      <c r="TD222" s="207"/>
      <c r="TE222" s="207"/>
      <c r="TF222" s="207"/>
      <c r="TG222" s="207"/>
      <c r="TH222" s="207"/>
      <c r="TI222" s="207"/>
      <c r="TJ222" s="207"/>
      <c r="TK222" s="207"/>
      <c r="TL222" s="207"/>
      <c r="TM222" s="207"/>
      <c r="TN222" s="207"/>
      <c r="TO222" s="207"/>
      <c r="TP222" s="207"/>
      <c r="TQ222" s="207"/>
      <c r="TR222" s="207"/>
      <c r="TS222" s="207"/>
      <c r="TT222" s="207"/>
      <c r="TU222" s="207"/>
      <c r="TV222" s="207"/>
      <c r="TW222" s="207"/>
      <c r="TX222" s="207"/>
      <c r="TY222" s="207"/>
      <c r="TZ222" s="207"/>
      <c r="UA222" s="207"/>
      <c r="UB222" s="207"/>
      <c r="UC222" s="207"/>
      <c r="UD222" s="207"/>
      <c r="UE222" s="207"/>
      <c r="UF222" s="207"/>
      <c r="UG222" s="207"/>
      <c r="UH222" s="207"/>
      <c r="UI222" s="207"/>
      <c r="UJ222" s="207"/>
      <c r="UK222" s="207"/>
      <c r="UL222" s="207"/>
      <c r="UM222" s="207"/>
      <c r="UN222" s="207"/>
      <c r="UO222" s="207"/>
      <c r="UP222" s="207"/>
      <c r="UQ222" s="207"/>
      <c r="UR222" s="207"/>
      <c r="US222" s="207"/>
      <c r="UT222" s="207"/>
      <c r="UU222" s="207"/>
      <c r="UV222" s="207"/>
      <c r="UW222" s="207"/>
      <c r="UX222" s="207"/>
      <c r="UY222" s="207"/>
      <c r="UZ222" s="207"/>
      <c r="VA222" s="207"/>
      <c r="VB222" s="207"/>
      <c r="VC222" s="207"/>
      <c r="VD222" s="207"/>
      <c r="VE222" s="207"/>
      <c r="VF222" s="207"/>
      <c r="VG222" s="207"/>
      <c r="VH222" s="207"/>
      <c r="VI222" s="207"/>
      <c r="VJ222" s="207"/>
      <c r="VK222" s="207"/>
      <c r="VL222" s="207"/>
      <c r="VM222" s="207"/>
      <c r="VN222" s="207"/>
      <c r="VO222" s="207"/>
      <c r="VP222" s="207"/>
      <c r="VQ222" s="207"/>
      <c r="VR222" s="207"/>
      <c r="VS222" s="207"/>
      <c r="VT222" s="207"/>
      <c r="VU222" s="207"/>
      <c r="VV222" s="207"/>
      <c r="VW222" s="207"/>
      <c r="VX222" s="207"/>
      <c r="VY222" s="207"/>
      <c r="VZ222" s="207"/>
      <c r="WA222" s="207"/>
      <c r="WB222" s="207"/>
      <c r="WC222" s="207"/>
      <c r="WD222" s="207"/>
      <c r="WE222" s="207"/>
      <c r="WF222" s="207"/>
      <c r="WG222" s="207"/>
      <c r="WH222" s="207"/>
      <c r="WI222" s="207"/>
      <c r="WJ222" s="207"/>
      <c r="WK222" s="207"/>
      <c r="WL222" s="207"/>
      <c r="WM222" s="207"/>
      <c r="WN222" s="207"/>
      <c r="WO222" s="207"/>
      <c r="WP222" s="207"/>
      <c r="WQ222" s="207"/>
      <c r="WR222" s="207"/>
      <c r="WS222" s="207"/>
      <c r="WT222" s="207"/>
      <c r="WU222" s="207"/>
      <c r="WV222" s="207"/>
      <c r="WW222" s="207"/>
      <c r="WX222" s="207"/>
      <c r="WY222" s="207"/>
      <c r="WZ222" s="207"/>
      <c r="XA222" s="207"/>
      <c r="XB222" s="207"/>
      <c r="XC222" s="207"/>
      <c r="XD222" s="207"/>
      <c r="XE222" s="207"/>
      <c r="XF222" s="207"/>
      <c r="XG222" s="207"/>
      <c r="XH222" s="207"/>
      <c r="XI222" s="207"/>
      <c r="XJ222" s="207"/>
      <c r="XK222" s="207"/>
      <c r="XL222" s="207"/>
      <c r="XM222" s="207"/>
      <c r="XN222" s="207"/>
      <c r="XO222" s="207"/>
      <c r="XP222" s="207"/>
      <c r="XQ222" s="207"/>
      <c r="XR222" s="207"/>
      <c r="XS222" s="207"/>
      <c r="XT222" s="207"/>
      <c r="XU222" s="207"/>
      <c r="XV222" s="207"/>
      <c r="XW222" s="207"/>
      <c r="XX222" s="207"/>
      <c r="XY222" s="207"/>
      <c r="XZ222" s="207"/>
      <c r="YA222" s="207"/>
      <c r="YB222" s="207"/>
      <c r="YC222" s="207"/>
      <c r="YD222" s="207"/>
      <c r="YE222" s="207"/>
      <c r="YF222" s="207"/>
      <c r="YG222" s="207"/>
      <c r="YH222" s="207"/>
      <c r="YI222" s="207"/>
      <c r="YJ222" s="207"/>
      <c r="YK222" s="207"/>
      <c r="YL222" s="207"/>
      <c r="YM222" s="207"/>
      <c r="YN222" s="207"/>
      <c r="YO222" s="207"/>
      <c r="YP222" s="207"/>
      <c r="YQ222" s="207"/>
      <c r="YR222" s="207"/>
      <c r="YS222" s="207"/>
      <c r="YT222" s="207"/>
      <c r="YU222" s="207"/>
      <c r="YV222" s="207"/>
      <c r="YW222" s="207"/>
      <c r="YX222" s="207"/>
      <c r="YY222" s="207"/>
      <c r="YZ222" s="207"/>
      <c r="ZA222" s="207"/>
      <c r="ZB222" s="207"/>
      <c r="ZC222" s="207"/>
      <c r="ZD222" s="207"/>
      <c r="ZE222" s="207"/>
      <c r="ZF222" s="207"/>
      <c r="ZG222" s="207"/>
      <c r="ZH222" s="207"/>
      <c r="ZI222" s="207"/>
      <c r="ZJ222" s="207"/>
      <c r="ZK222" s="207"/>
      <c r="ZL222" s="207"/>
      <c r="ZM222" s="207"/>
      <c r="ZN222" s="207"/>
      <c r="ZO222" s="207"/>
      <c r="ZP222" s="207"/>
      <c r="ZQ222" s="207"/>
      <c r="ZR222" s="207"/>
      <c r="ZS222" s="207"/>
      <c r="ZT222" s="207"/>
      <c r="ZU222" s="207"/>
      <c r="ZV222" s="207"/>
      <c r="ZW222" s="207"/>
      <c r="ZX222" s="207"/>
      <c r="ZY222" s="207"/>
      <c r="ZZ222" s="207"/>
      <c r="AAA222" s="207"/>
      <c r="AAB222" s="207"/>
      <c r="AAC222" s="200"/>
    </row>
    <row r="223" spans="1:705" ht="15" hidden="1" outlineLevel="1" x14ac:dyDescent="0.25">
      <c r="A223" s="82" t="s">
        <v>482</v>
      </c>
      <c r="B223" s="110" t="s">
        <v>317</v>
      </c>
      <c r="C223" s="137">
        <v>3600</v>
      </c>
      <c r="D223" s="90" t="s">
        <v>324</v>
      </c>
      <c r="E223" s="130">
        <v>86.533075567767597</v>
      </c>
      <c r="F223" s="67" t="s">
        <v>15</v>
      </c>
      <c r="G223" s="67">
        <v>13</v>
      </c>
      <c r="H223" s="125"/>
      <c r="I223" s="84" t="s">
        <v>484</v>
      </c>
      <c r="J223" s="67" t="s">
        <v>329</v>
      </c>
      <c r="K223" s="82" t="s">
        <v>322</v>
      </c>
      <c r="L223" s="67" t="s">
        <v>257</v>
      </c>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c r="DW223" s="82"/>
      <c r="DX223" s="82"/>
      <c r="DY223" s="82"/>
      <c r="DZ223" s="82"/>
      <c r="EA223" s="82"/>
      <c r="EB223" s="82"/>
      <c r="EC223" s="82"/>
      <c r="ED223" s="82"/>
      <c r="EE223" s="82"/>
      <c r="EF223" s="82"/>
      <c r="EG223" s="82"/>
      <c r="EH223" s="82"/>
      <c r="EI223" s="82"/>
      <c r="EJ223" s="82"/>
      <c r="EK223" s="82"/>
      <c r="EL223" s="82"/>
      <c r="EM223" s="82"/>
      <c r="EN223" s="82"/>
      <c r="EO223" s="82"/>
      <c r="EP223" s="82"/>
      <c r="EQ223" s="82"/>
      <c r="ER223" s="82"/>
      <c r="ES223" s="82"/>
      <c r="ET223" s="82"/>
      <c r="EU223" s="82"/>
      <c r="EV223" s="82"/>
      <c r="EW223" s="82"/>
      <c r="EX223" s="174">
        <f t="shared" ref="EX223:EX227" si="2787">SUM(M226:EW226)</f>
        <v>0</v>
      </c>
      <c r="EY223" s="82"/>
      <c r="EZ223" s="82"/>
      <c r="FA223" s="82"/>
      <c r="FB223" s="82"/>
      <c r="FC223" s="82"/>
      <c r="FD223" s="82"/>
      <c r="FE223" s="82"/>
      <c r="FF223" s="82"/>
      <c r="FG223" s="82"/>
      <c r="FH223" s="82"/>
      <c r="FI223" s="82"/>
      <c r="FJ223" s="82"/>
      <c r="FK223" s="82"/>
      <c r="FL223" s="82"/>
      <c r="FM223" s="82"/>
      <c r="FN223" s="82"/>
      <c r="FO223" s="82"/>
      <c r="FP223" s="82"/>
      <c r="FQ223" s="82"/>
      <c r="FR223" s="82"/>
      <c r="FS223" s="82"/>
      <c r="FT223" s="82"/>
      <c r="FU223" s="82"/>
      <c r="FV223" s="82"/>
      <c r="FW223" s="82"/>
      <c r="FX223" s="82"/>
      <c r="FY223" s="82"/>
      <c r="FZ223" s="82"/>
      <c r="GA223" s="82"/>
      <c r="GB223" s="82"/>
      <c r="GC223" s="82"/>
      <c r="GD223" s="82"/>
      <c r="GE223" s="82"/>
      <c r="GF223" s="82"/>
      <c r="GG223" s="82"/>
      <c r="GH223" s="181">
        <f t="shared" ref="GH223:GH227" si="2788">SUM(EY223:GG223)</f>
        <v>0</v>
      </c>
      <c r="GI223" s="82"/>
      <c r="GJ223" s="82"/>
      <c r="GK223" s="82"/>
      <c r="GL223" s="82"/>
      <c r="GM223" s="82"/>
      <c r="GN223" s="82"/>
      <c r="GO223" s="82"/>
      <c r="GP223" s="82"/>
      <c r="GQ223" s="82"/>
      <c r="GR223" s="82"/>
      <c r="GS223" s="82"/>
      <c r="GT223" s="82"/>
      <c r="GU223" s="82"/>
      <c r="GV223" s="82"/>
      <c r="GW223" s="82"/>
      <c r="GX223" s="82"/>
      <c r="GY223" s="82"/>
      <c r="GZ223" s="82"/>
      <c r="HA223" s="82"/>
      <c r="HB223" s="82"/>
      <c r="HC223" s="82"/>
      <c r="HD223" s="82"/>
      <c r="HE223" s="82"/>
      <c r="HF223" s="82"/>
      <c r="HG223" s="82"/>
      <c r="HH223" s="82"/>
      <c r="HI223" s="82"/>
      <c r="HJ223" s="82"/>
      <c r="HK223" s="82"/>
      <c r="HL223" s="82"/>
      <c r="HM223" s="82"/>
      <c r="HN223" s="82"/>
      <c r="HO223" s="82"/>
      <c r="HP223" s="82"/>
      <c r="HQ223" s="82"/>
      <c r="HR223" s="242">
        <f t="shared" ref="HR223:HR227" si="2789">SUM(GI223:HQ223)</f>
        <v>0</v>
      </c>
      <c r="HS223" s="247">
        <v>0</v>
      </c>
    </row>
    <row r="224" spans="1:705" ht="15" hidden="1" outlineLevel="1" x14ac:dyDescent="0.25">
      <c r="A224" s="82" t="s">
        <v>482</v>
      </c>
      <c r="B224" s="110" t="s">
        <v>317</v>
      </c>
      <c r="C224" s="137">
        <v>1450.9</v>
      </c>
      <c r="D224" s="90" t="s">
        <v>324</v>
      </c>
      <c r="E224" s="130">
        <v>34.8752331503539</v>
      </c>
      <c r="F224" s="67" t="s">
        <v>15</v>
      </c>
      <c r="G224" s="67">
        <v>13</v>
      </c>
      <c r="H224" s="125"/>
      <c r="I224" s="84" t="s">
        <v>485</v>
      </c>
      <c r="J224" s="67" t="s">
        <v>329</v>
      </c>
      <c r="K224" s="82" t="s">
        <v>322</v>
      </c>
      <c r="L224" s="67" t="s">
        <v>257</v>
      </c>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c r="DJ224" s="82"/>
      <c r="DK224" s="82"/>
      <c r="DL224" s="82"/>
      <c r="DM224" s="82"/>
      <c r="DN224" s="82"/>
      <c r="DO224" s="82"/>
      <c r="DP224" s="82"/>
      <c r="DQ224" s="82"/>
      <c r="DR224" s="82"/>
      <c r="DS224" s="82"/>
      <c r="DT224" s="82"/>
      <c r="DU224" s="82"/>
      <c r="DV224" s="82"/>
      <c r="DW224" s="82"/>
      <c r="DX224" s="82"/>
      <c r="DY224" s="82"/>
      <c r="DZ224" s="82"/>
      <c r="EA224" s="82"/>
      <c r="EB224" s="82"/>
      <c r="EC224" s="82"/>
      <c r="ED224" s="82"/>
      <c r="EE224" s="82"/>
      <c r="EF224" s="82"/>
      <c r="EG224" s="82"/>
      <c r="EH224" s="82"/>
      <c r="EI224" s="82"/>
      <c r="EJ224" s="82"/>
      <c r="EK224" s="82"/>
      <c r="EL224" s="82"/>
      <c r="EM224" s="82"/>
      <c r="EN224" s="82"/>
      <c r="EO224" s="82"/>
      <c r="EP224" s="82"/>
      <c r="EQ224" s="82"/>
      <c r="ER224" s="82"/>
      <c r="ES224" s="82"/>
      <c r="ET224" s="82"/>
      <c r="EU224" s="82"/>
      <c r="EV224" s="82"/>
      <c r="EW224" s="82"/>
      <c r="EX224" s="174">
        <f t="shared" si="2787"/>
        <v>0</v>
      </c>
      <c r="EY224" s="82"/>
      <c r="EZ224" s="82"/>
      <c r="FA224" s="82"/>
      <c r="FB224" s="82"/>
      <c r="FC224" s="82"/>
      <c r="FD224" s="82"/>
      <c r="FE224" s="82"/>
      <c r="FF224" s="82"/>
      <c r="FG224" s="82"/>
      <c r="FH224" s="82"/>
      <c r="FI224" s="82"/>
      <c r="FJ224" s="82"/>
      <c r="FK224" s="82"/>
      <c r="FL224" s="82"/>
      <c r="FM224" s="82"/>
      <c r="FN224" s="82"/>
      <c r="FO224" s="82"/>
      <c r="FP224" s="82"/>
      <c r="FQ224" s="82"/>
      <c r="FR224" s="82"/>
      <c r="FS224" s="82"/>
      <c r="FT224" s="82"/>
      <c r="FU224" s="82"/>
      <c r="FV224" s="82"/>
      <c r="FW224" s="82"/>
      <c r="FX224" s="82"/>
      <c r="FY224" s="82"/>
      <c r="FZ224" s="82"/>
      <c r="GA224" s="82"/>
      <c r="GB224" s="82"/>
      <c r="GC224" s="82"/>
      <c r="GD224" s="82"/>
      <c r="GE224" s="82"/>
      <c r="GF224" s="82"/>
      <c r="GG224" s="82"/>
      <c r="GH224" s="181">
        <f t="shared" si="2788"/>
        <v>0</v>
      </c>
      <c r="GI224" s="82"/>
      <c r="GJ224" s="82"/>
      <c r="GK224" s="82"/>
      <c r="GL224" s="82"/>
      <c r="GM224" s="82"/>
      <c r="GN224" s="82"/>
      <c r="GO224" s="82"/>
      <c r="GP224" s="82"/>
      <c r="GQ224" s="82"/>
      <c r="GR224" s="82"/>
      <c r="GS224" s="82"/>
      <c r="GT224" s="82"/>
      <c r="GU224" s="82"/>
      <c r="GV224" s="82"/>
      <c r="GW224" s="82"/>
      <c r="GX224" s="82"/>
      <c r="GY224" s="82"/>
      <c r="GZ224" s="82"/>
      <c r="HA224" s="82"/>
      <c r="HB224" s="82"/>
      <c r="HC224" s="82"/>
      <c r="HD224" s="82"/>
      <c r="HE224" s="82"/>
      <c r="HF224" s="82"/>
      <c r="HG224" s="82"/>
      <c r="HH224" s="82"/>
      <c r="HI224" s="82"/>
      <c r="HJ224" s="82"/>
      <c r="HK224" s="82"/>
      <c r="HL224" s="82"/>
      <c r="HM224" s="82"/>
      <c r="HN224" s="82"/>
      <c r="HO224" s="82"/>
      <c r="HP224" s="82"/>
      <c r="HQ224" s="82"/>
      <c r="HR224" s="242">
        <f t="shared" si="2789"/>
        <v>0</v>
      </c>
      <c r="HS224" s="247">
        <v>0</v>
      </c>
    </row>
    <row r="225" spans="1:705" ht="15" hidden="1" outlineLevel="1" x14ac:dyDescent="0.25">
      <c r="A225" s="82" t="s">
        <v>482</v>
      </c>
      <c r="B225" s="110" t="s">
        <v>317</v>
      </c>
      <c r="C225" s="137">
        <v>4500</v>
      </c>
      <c r="D225" s="90" t="s">
        <v>324</v>
      </c>
      <c r="E225" s="130">
        <v>108.16634445970899</v>
      </c>
      <c r="F225" s="67" t="s">
        <v>15</v>
      </c>
      <c r="G225" s="67">
        <v>13</v>
      </c>
      <c r="H225" s="125"/>
      <c r="I225" s="84" t="s">
        <v>486</v>
      </c>
      <c r="J225" s="67" t="s">
        <v>329</v>
      </c>
      <c r="K225" s="82" t="s">
        <v>322</v>
      </c>
      <c r="L225" s="67" t="s">
        <v>257</v>
      </c>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c r="DW225" s="82"/>
      <c r="DX225" s="82"/>
      <c r="DY225" s="82"/>
      <c r="DZ225" s="82"/>
      <c r="EA225" s="82"/>
      <c r="EB225" s="82"/>
      <c r="EC225" s="82"/>
      <c r="ED225" s="82"/>
      <c r="EE225" s="82"/>
      <c r="EF225" s="82"/>
      <c r="EG225" s="82"/>
      <c r="EH225" s="82"/>
      <c r="EI225" s="82"/>
      <c r="EJ225" s="82"/>
      <c r="EK225" s="82"/>
      <c r="EL225" s="82"/>
      <c r="EM225" s="82"/>
      <c r="EN225" s="82"/>
      <c r="EO225" s="82"/>
      <c r="EP225" s="82"/>
      <c r="EQ225" s="82"/>
      <c r="ER225" s="82"/>
      <c r="ES225" s="82"/>
      <c r="ET225" s="82"/>
      <c r="EU225" s="82"/>
      <c r="EV225" s="82"/>
      <c r="EW225" s="82"/>
      <c r="EX225" s="174">
        <f t="shared" si="2787"/>
        <v>0</v>
      </c>
      <c r="EY225" s="82"/>
      <c r="EZ225" s="82"/>
      <c r="FA225" s="82"/>
      <c r="FB225" s="82"/>
      <c r="FC225" s="82"/>
      <c r="FD225" s="82"/>
      <c r="FE225" s="82"/>
      <c r="FF225" s="82"/>
      <c r="FG225" s="82"/>
      <c r="FH225" s="82"/>
      <c r="FI225" s="82"/>
      <c r="FJ225" s="82"/>
      <c r="FK225" s="82"/>
      <c r="FL225" s="82"/>
      <c r="FM225" s="82"/>
      <c r="FN225" s="82"/>
      <c r="FO225" s="82"/>
      <c r="FP225" s="82"/>
      <c r="FQ225" s="82"/>
      <c r="FR225" s="82"/>
      <c r="FS225" s="82"/>
      <c r="FT225" s="82"/>
      <c r="FU225" s="82"/>
      <c r="FV225" s="82"/>
      <c r="FW225" s="82"/>
      <c r="FX225" s="82"/>
      <c r="FY225" s="82"/>
      <c r="FZ225" s="82"/>
      <c r="GA225" s="82"/>
      <c r="GB225" s="82"/>
      <c r="GC225" s="82"/>
      <c r="GD225" s="82"/>
      <c r="GE225" s="82"/>
      <c r="GF225" s="82"/>
      <c r="GG225" s="82"/>
      <c r="GH225" s="181">
        <f t="shared" si="2788"/>
        <v>0</v>
      </c>
      <c r="GI225" s="82"/>
      <c r="GJ225" s="82"/>
      <c r="GK225" s="82"/>
      <c r="GL225" s="82"/>
      <c r="GM225" s="82"/>
      <c r="GN225" s="82"/>
      <c r="GO225" s="82"/>
      <c r="GP225" s="82"/>
      <c r="GQ225" s="82"/>
      <c r="GR225" s="82"/>
      <c r="GS225" s="82"/>
      <c r="GT225" s="82"/>
      <c r="GU225" s="82"/>
      <c r="GV225" s="82"/>
      <c r="GW225" s="82"/>
      <c r="GX225" s="82"/>
      <c r="GY225" s="82"/>
      <c r="GZ225" s="82"/>
      <c r="HA225" s="82"/>
      <c r="HB225" s="82"/>
      <c r="HC225" s="82"/>
      <c r="HD225" s="82"/>
      <c r="HE225" s="82"/>
      <c r="HF225" s="82"/>
      <c r="HG225" s="82"/>
      <c r="HH225" s="82"/>
      <c r="HI225" s="82"/>
      <c r="HJ225" s="82"/>
      <c r="HK225" s="82"/>
      <c r="HL225" s="82"/>
      <c r="HM225" s="82"/>
      <c r="HN225" s="82"/>
      <c r="HO225" s="82"/>
      <c r="HP225" s="82"/>
      <c r="HQ225" s="82"/>
      <c r="HR225" s="242">
        <f t="shared" si="2789"/>
        <v>0</v>
      </c>
      <c r="HS225" s="247">
        <v>0</v>
      </c>
    </row>
    <row r="226" spans="1:705" ht="15" hidden="1" outlineLevel="1" x14ac:dyDescent="0.25">
      <c r="A226" s="82" t="s">
        <v>482</v>
      </c>
      <c r="B226" s="110" t="s">
        <v>317</v>
      </c>
      <c r="C226" s="137">
        <v>1497.79</v>
      </c>
      <c r="D226" s="90" t="s">
        <v>324</v>
      </c>
      <c r="E226" s="130">
        <v>36.002326459624001</v>
      </c>
      <c r="F226" s="67" t="s">
        <v>15</v>
      </c>
      <c r="G226" s="67">
        <v>13</v>
      </c>
      <c r="H226" s="125"/>
      <c r="I226" s="84" t="s">
        <v>487</v>
      </c>
      <c r="J226" s="67" t="s">
        <v>329</v>
      </c>
      <c r="K226" s="82" t="s">
        <v>322</v>
      </c>
      <c r="L226" s="67" t="s">
        <v>257</v>
      </c>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c r="DJ226" s="82"/>
      <c r="DK226" s="82"/>
      <c r="DL226" s="82"/>
      <c r="DM226" s="82"/>
      <c r="DN226" s="82"/>
      <c r="DO226" s="82"/>
      <c r="DP226" s="82"/>
      <c r="DQ226" s="82"/>
      <c r="DR226" s="82"/>
      <c r="DS226" s="82"/>
      <c r="DT226" s="82"/>
      <c r="DU226" s="82"/>
      <c r="DV226" s="82"/>
      <c r="DW226" s="82"/>
      <c r="DX226" s="82"/>
      <c r="DY226" s="82"/>
      <c r="DZ226" s="82"/>
      <c r="EA226" s="82"/>
      <c r="EB226" s="82"/>
      <c r="EC226" s="82"/>
      <c r="ED226" s="82"/>
      <c r="EE226" s="82"/>
      <c r="EF226" s="82"/>
      <c r="EG226" s="82"/>
      <c r="EH226" s="82"/>
      <c r="EI226" s="82"/>
      <c r="EJ226" s="82"/>
      <c r="EK226" s="82"/>
      <c r="EL226" s="82"/>
      <c r="EM226" s="82"/>
      <c r="EN226" s="82"/>
      <c r="EO226" s="82"/>
      <c r="EP226" s="82"/>
      <c r="EQ226" s="82"/>
      <c r="ER226" s="82"/>
      <c r="ES226" s="82"/>
      <c r="ET226" s="82"/>
      <c r="EU226" s="82"/>
      <c r="EV226" s="82"/>
      <c r="EW226" s="82"/>
      <c r="EX226" s="174">
        <f t="shared" si="2787"/>
        <v>0</v>
      </c>
      <c r="EY226" s="82"/>
      <c r="EZ226" s="82"/>
      <c r="FA226" s="82"/>
      <c r="FB226" s="82"/>
      <c r="FC226" s="82"/>
      <c r="FD226" s="82"/>
      <c r="FE226" s="82"/>
      <c r="FF226" s="82"/>
      <c r="FG226" s="82"/>
      <c r="FH226" s="82"/>
      <c r="FI226" s="82"/>
      <c r="FJ226" s="82"/>
      <c r="FK226" s="82"/>
      <c r="FL226" s="82"/>
      <c r="FM226" s="82"/>
      <c r="FN226" s="82"/>
      <c r="FO226" s="82"/>
      <c r="FP226" s="82"/>
      <c r="FQ226" s="82"/>
      <c r="FR226" s="82"/>
      <c r="FS226" s="82"/>
      <c r="FT226" s="82"/>
      <c r="FU226" s="82"/>
      <c r="FV226" s="82"/>
      <c r="FW226" s="82"/>
      <c r="FX226" s="82"/>
      <c r="FY226" s="82"/>
      <c r="FZ226" s="82"/>
      <c r="GA226" s="82"/>
      <c r="GB226" s="82"/>
      <c r="GC226" s="82"/>
      <c r="GD226" s="82"/>
      <c r="GE226" s="82"/>
      <c r="GF226" s="82"/>
      <c r="GG226" s="82"/>
      <c r="GH226" s="181">
        <f t="shared" si="2788"/>
        <v>0</v>
      </c>
      <c r="GI226" s="82"/>
      <c r="GJ226" s="82"/>
      <c r="GK226" s="82"/>
      <c r="GL226" s="82"/>
      <c r="GM226" s="82"/>
      <c r="GN226" s="82"/>
      <c r="GO226" s="82"/>
      <c r="GP226" s="82"/>
      <c r="GQ226" s="82"/>
      <c r="GR226" s="82"/>
      <c r="GS226" s="82"/>
      <c r="GT226" s="82"/>
      <c r="GU226" s="82"/>
      <c r="GV226" s="82"/>
      <c r="GW226" s="82"/>
      <c r="GX226" s="82"/>
      <c r="GY226" s="82"/>
      <c r="GZ226" s="82"/>
      <c r="HA226" s="82"/>
      <c r="HB226" s="82"/>
      <c r="HC226" s="82"/>
      <c r="HD226" s="82"/>
      <c r="HE226" s="82"/>
      <c r="HF226" s="82"/>
      <c r="HG226" s="82"/>
      <c r="HH226" s="82"/>
      <c r="HI226" s="82"/>
      <c r="HJ226" s="82"/>
      <c r="HK226" s="82"/>
      <c r="HL226" s="82"/>
      <c r="HM226" s="82"/>
      <c r="HN226" s="82"/>
      <c r="HO226" s="82"/>
      <c r="HP226" s="82"/>
      <c r="HQ226" s="82"/>
      <c r="HR226" s="242">
        <f t="shared" si="2789"/>
        <v>0</v>
      </c>
      <c r="HS226" s="247">
        <v>0</v>
      </c>
    </row>
    <row r="227" spans="1:705" ht="15" hidden="1" outlineLevel="1" x14ac:dyDescent="0.25">
      <c r="A227" s="82" t="s">
        <v>482</v>
      </c>
      <c r="B227" s="110" t="s">
        <v>317</v>
      </c>
      <c r="C227" s="137">
        <v>3000</v>
      </c>
      <c r="D227" s="90" t="s">
        <v>324</v>
      </c>
      <c r="E227" s="130">
        <v>72.110896306472995</v>
      </c>
      <c r="F227" s="67" t="s">
        <v>15</v>
      </c>
      <c r="G227" s="67">
        <v>13</v>
      </c>
      <c r="H227" s="125"/>
      <c r="I227" s="84" t="s">
        <v>488</v>
      </c>
      <c r="J227" s="67" t="s">
        <v>329</v>
      </c>
      <c r="K227" s="82" t="s">
        <v>322</v>
      </c>
      <c r="L227" s="67" t="s">
        <v>257</v>
      </c>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c r="DW227" s="82"/>
      <c r="DX227" s="82"/>
      <c r="DY227" s="82"/>
      <c r="DZ227" s="82"/>
      <c r="EA227" s="82"/>
      <c r="EB227" s="82"/>
      <c r="EC227" s="82"/>
      <c r="ED227" s="82"/>
      <c r="EE227" s="82"/>
      <c r="EF227" s="82"/>
      <c r="EG227" s="82"/>
      <c r="EH227" s="82"/>
      <c r="EI227" s="82"/>
      <c r="EJ227" s="82"/>
      <c r="EK227" s="82"/>
      <c r="EL227" s="82"/>
      <c r="EM227" s="82"/>
      <c r="EN227" s="82"/>
      <c r="EO227" s="82"/>
      <c r="EP227" s="82"/>
      <c r="EQ227" s="82"/>
      <c r="ER227" s="82"/>
      <c r="ES227" s="82"/>
      <c r="ET227" s="82"/>
      <c r="EU227" s="82"/>
      <c r="EV227" s="82"/>
      <c r="EW227" s="82"/>
      <c r="EX227" s="174">
        <f t="shared" si="2787"/>
        <v>0</v>
      </c>
      <c r="EY227" s="82"/>
      <c r="EZ227" s="82"/>
      <c r="FA227" s="82"/>
      <c r="FB227" s="82"/>
      <c r="FC227" s="82"/>
      <c r="FD227" s="82"/>
      <c r="FE227" s="82"/>
      <c r="FF227" s="82"/>
      <c r="FG227" s="82"/>
      <c r="FH227" s="82"/>
      <c r="FI227" s="82"/>
      <c r="FJ227" s="82"/>
      <c r="FK227" s="82"/>
      <c r="FL227" s="82"/>
      <c r="FM227" s="82"/>
      <c r="FN227" s="82"/>
      <c r="FO227" s="82"/>
      <c r="FP227" s="82"/>
      <c r="FQ227" s="82"/>
      <c r="FR227" s="82"/>
      <c r="FS227" s="82"/>
      <c r="FT227" s="82"/>
      <c r="FU227" s="82"/>
      <c r="FV227" s="82"/>
      <c r="FW227" s="82"/>
      <c r="FX227" s="82"/>
      <c r="FY227" s="82"/>
      <c r="FZ227" s="82"/>
      <c r="GA227" s="82"/>
      <c r="GB227" s="82"/>
      <c r="GC227" s="82"/>
      <c r="GD227" s="82"/>
      <c r="GE227" s="82"/>
      <c r="GF227" s="82"/>
      <c r="GG227" s="82"/>
      <c r="GH227" s="181">
        <f t="shared" si="2788"/>
        <v>0</v>
      </c>
      <c r="GI227" s="82"/>
      <c r="GJ227" s="82"/>
      <c r="GK227" s="82"/>
      <c r="GL227" s="82"/>
      <c r="GM227" s="82"/>
      <c r="GN227" s="82"/>
      <c r="GO227" s="82"/>
      <c r="GP227" s="82"/>
      <c r="GQ227" s="82"/>
      <c r="GR227" s="82"/>
      <c r="GS227" s="82"/>
      <c r="GT227" s="82"/>
      <c r="GU227" s="82"/>
      <c r="GV227" s="82"/>
      <c r="GW227" s="82"/>
      <c r="GX227" s="82"/>
      <c r="GY227" s="82"/>
      <c r="GZ227" s="82"/>
      <c r="HA227" s="82"/>
      <c r="HB227" s="82"/>
      <c r="HC227" s="82"/>
      <c r="HD227" s="82"/>
      <c r="HE227" s="82"/>
      <c r="HF227" s="82"/>
      <c r="HG227" s="82"/>
      <c r="HH227" s="82"/>
      <c r="HI227" s="82"/>
      <c r="HJ227" s="82"/>
      <c r="HK227" s="82"/>
      <c r="HL227" s="82"/>
      <c r="HM227" s="82"/>
      <c r="HN227" s="82"/>
      <c r="HO227" s="82"/>
      <c r="HP227" s="82"/>
      <c r="HQ227" s="82"/>
      <c r="HR227" s="242">
        <f t="shared" si="2789"/>
        <v>0</v>
      </c>
      <c r="HS227" s="247">
        <v>0</v>
      </c>
    </row>
    <row r="228" spans="1:705" s="78" customFormat="1" ht="15" hidden="1" collapsed="1" x14ac:dyDescent="0.25">
      <c r="A228" s="76" t="s">
        <v>482</v>
      </c>
      <c r="B228" s="76" t="s">
        <v>489</v>
      </c>
      <c r="C228" s="96"/>
      <c r="D228" s="96"/>
      <c r="E228" s="101"/>
      <c r="F228" s="95"/>
      <c r="G228" s="95"/>
      <c r="H228" s="101"/>
      <c r="I228" s="78" t="s">
        <v>490</v>
      </c>
      <c r="J228" s="95"/>
      <c r="K228" s="76"/>
      <c r="L228" s="95"/>
      <c r="M228" s="76">
        <f>SUM(M229:M250)</f>
        <v>0</v>
      </c>
      <c r="N228" s="76">
        <f t="shared" ref="N228:BY228" si="2790">SUM(N229:N250)</f>
        <v>0</v>
      </c>
      <c r="O228" s="76">
        <f t="shared" si="2790"/>
        <v>0</v>
      </c>
      <c r="P228" s="76">
        <f t="shared" si="2790"/>
        <v>0</v>
      </c>
      <c r="Q228" s="76">
        <f t="shared" si="2790"/>
        <v>0</v>
      </c>
      <c r="R228" s="76">
        <f t="shared" si="2790"/>
        <v>0</v>
      </c>
      <c r="S228" s="76">
        <f t="shared" si="2790"/>
        <v>0</v>
      </c>
      <c r="T228" s="76">
        <f t="shared" si="2790"/>
        <v>0</v>
      </c>
      <c r="U228" s="76">
        <f t="shared" si="2790"/>
        <v>0</v>
      </c>
      <c r="V228" s="76">
        <f t="shared" si="2790"/>
        <v>0</v>
      </c>
      <c r="W228" s="76">
        <f t="shared" si="2790"/>
        <v>0</v>
      </c>
      <c r="X228" s="76">
        <f t="shared" si="2790"/>
        <v>0</v>
      </c>
      <c r="Y228" s="76">
        <f t="shared" si="2790"/>
        <v>0</v>
      </c>
      <c r="Z228" s="76">
        <f t="shared" si="2790"/>
        <v>0</v>
      </c>
      <c r="AA228" s="76">
        <f t="shared" si="2790"/>
        <v>0</v>
      </c>
      <c r="AB228" s="76">
        <f t="shared" si="2790"/>
        <v>0</v>
      </c>
      <c r="AC228" s="76">
        <f t="shared" si="2790"/>
        <v>0</v>
      </c>
      <c r="AD228" s="76">
        <f t="shared" si="2790"/>
        <v>0</v>
      </c>
      <c r="AE228" s="76">
        <f t="shared" si="2790"/>
        <v>0</v>
      </c>
      <c r="AF228" s="76">
        <f t="shared" si="2790"/>
        <v>0</v>
      </c>
      <c r="AG228" s="76">
        <f t="shared" si="2790"/>
        <v>0</v>
      </c>
      <c r="AH228" s="76">
        <f t="shared" si="2790"/>
        <v>0</v>
      </c>
      <c r="AI228" s="76">
        <f t="shared" si="2790"/>
        <v>0</v>
      </c>
      <c r="AJ228" s="76">
        <f t="shared" si="2790"/>
        <v>0</v>
      </c>
      <c r="AK228" s="76">
        <f t="shared" si="2790"/>
        <v>0</v>
      </c>
      <c r="AL228" s="76">
        <f t="shared" si="2790"/>
        <v>0</v>
      </c>
      <c r="AM228" s="76">
        <f t="shared" si="2790"/>
        <v>0</v>
      </c>
      <c r="AN228" s="76">
        <f t="shared" si="2790"/>
        <v>0</v>
      </c>
      <c r="AO228" s="76">
        <f t="shared" si="2790"/>
        <v>0</v>
      </c>
      <c r="AP228" s="76">
        <f t="shared" si="2790"/>
        <v>0</v>
      </c>
      <c r="AQ228" s="76">
        <f t="shared" si="2790"/>
        <v>0</v>
      </c>
      <c r="AR228" s="76">
        <f t="shared" si="2790"/>
        <v>0</v>
      </c>
      <c r="AS228" s="76">
        <f t="shared" si="2790"/>
        <v>0</v>
      </c>
      <c r="AT228" s="76">
        <f t="shared" si="2790"/>
        <v>0</v>
      </c>
      <c r="AU228" s="76">
        <f t="shared" si="2790"/>
        <v>0</v>
      </c>
      <c r="AV228" s="76">
        <f t="shared" si="2790"/>
        <v>0</v>
      </c>
      <c r="AW228" s="76">
        <f t="shared" si="2790"/>
        <v>0</v>
      </c>
      <c r="AX228" s="76">
        <f t="shared" si="2790"/>
        <v>0</v>
      </c>
      <c r="AY228" s="76">
        <f t="shared" si="2790"/>
        <v>0</v>
      </c>
      <c r="AZ228" s="76">
        <f t="shared" si="2790"/>
        <v>0</v>
      </c>
      <c r="BA228" s="76">
        <f t="shared" si="2790"/>
        <v>0</v>
      </c>
      <c r="BB228" s="76">
        <f t="shared" si="2790"/>
        <v>0</v>
      </c>
      <c r="BC228" s="76">
        <f t="shared" si="2790"/>
        <v>0</v>
      </c>
      <c r="BD228" s="76">
        <f t="shared" si="2790"/>
        <v>0</v>
      </c>
      <c r="BE228" s="76">
        <f t="shared" si="2790"/>
        <v>0</v>
      </c>
      <c r="BF228" s="76">
        <f t="shared" si="2790"/>
        <v>0</v>
      </c>
      <c r="BG228" s="76">
        <f t="shared" si="2790"/>
        <v>0</v>
      </c>
      <c r="BH228" s="76">
        <f t="shared" si="2790"/>
        <v>0</v>
      </c>
      <c r="BI228" s="76">
        <f t="shared" si="2790"/>
        <v>0</v>
      </c>
      <c r="BJ228" s="76">
        <f t="shared" si="2790"/>
        <v>0</v>
      </c>
      <c r="BK228" s="76">
        <f t="shared" si="2790"/>
        <v>0</v>
      </c>
      <c r="BL228" s="76">
        <f t="shared" si="2790"/>
        <v>0</v>
      </c>
      <c r="BM228" s="76">
        <f t="shared" si="2790"/>
        <v>0</v>
      </c>
      <c r="BN228" s="76">
        <f t="shared" si="2790"/>
        <v>0</v>
      </c>
      <c r="BO228" s="76">
        <f t="shared" si="2790"/>
        <v>0</v>
      </c>
      <c r="BP228" s="76">
        <f t="shared" si="2790"/>
        <v>0</v>
      </c>
      <c r="BQ228" s="76">
        <f t="shared" si="2790"/>
        <v>0</v>
      </c>
      <c r="BR228" s="76">
        <f t="shared" si="2790"/>
        <v>0</v>
      </c>
      <c r="BS228" s="76">
        <f t="shared" si="2790"/>
        <v>0</v>
      </c>
      <c r="BT228" s="76">
        <f t="shared" si="2790"/>
        <v>0</v>
      </c>
      <c r="BU228" s="76">
        <f t="shared" si="2790"/>
        <v>0</v>
      </c>
      <c r="BV228" s="76">
        <f t="shared" si="2790"/>
        <v>0</v>
      </c>
      <c r="BW228" s="76">
        <f t="shared" si="2790"/>
        <v>0</v>
      </c>
      <c r="BX228" s="76">
        <f t="shared" si="2790"/>
        <v>0</v>
      </c>
      <c r="BY228" s="76">
        <f t="shared" si="2790"/>
        <v>0</v>
      </c>
      <c r="BZ228" s="76">
        <f t="shared" ref="BZ228:EK228" si="2791">SUM(BZ229:BZ250)</f>
        <v>0</v>
      </c>
      <c r="CA228" s="76">
        <f t="shared" si="2791"/>
        <v>0</v>
      </c>
      <c r="CB228" s="76">
        <f t="shared" si="2791"/>
        <v>0</v>
      </c>
      <c r="CC228" s="76">
        <f t="shared" si="2791"/>
        <v>0</v>
      </c>
      <c r="CD228" s="76">
        <f t="shared" si="2791"/>
        <v>0</v>
      </c>
      <c r="CE228" s="76">
        <f t="shared" si="2791"/>
        <v>0</v>
      </c>
      <c r="CF228" s="76">
        <f t="shared" si="2791"/>
        <v>0</v>
      </c>
      <c r="CG228" s="76">
        <f t="shared" si="2791"/>
        <v>0</v>
      </c>
      <c r="CH228" s="76">
        <f t="shared" si="2791"/>
        <v>0</v>
      </c>
      <c r="CI228" s="76">
        <f t="shared" si="2791"/>
        <v>0</v>
      </c>
      <c r="CJ228" s="76">
        <f t="shared" si="2791"/>
        <v>0</v>
      </c>
      <c r="CK228" s="76">
        <f t="shared" si="2791"/>
        <v>0</v>
      </c>
      <c r="CL228" s="76">
        <f t="shared" si="2791"/>
        <v>0</v>
      </c>
      <c r="CM228" s="76">
        <f t="shared" si="2791"/>
        <v>0</v>
      </c>
      <c r="CN228" s="76">
        <f t="shared" si="2791"/>
        <v>0</v>
      </c>
      <c r="CO228" s="76">
        <f t="shared" si="2791"/>
        <v>0</v>
      </c>
      <c r="CP228" s="76">
        <f t="shared" si="2791"/>
        <v>0</v>
      </c>
      <c r="CQ228" s="76">
        <f t="shared" si="2791"/>
        <v>0</v>
      </c>
      <c r="CR228" s="76">
        <f t="shared" si="2791"/>
        <v>0</v>
      </c>
      <c r="CS228" s="76">
        <f t="shared" si="2791"/>
        <v>0</v>
      </c>
      <c r="CT228" s="76">
        <f t="shared" si="2791"/>
        <v>0</v>
      </c>
      <c r="CU228" s="76">
        <f t="shared" si="2791"/>
        <v>0</v>
      </c>
      <c r="CV228" s="76">
        <f t="shared" si="2791"/>
        <v>0</v>
      </c>
      <c r="CW228" s="76">
        <f t="shared" si="2791"/>
        <v>0</v>
      </c>
      <c r="CX228" s="76">
        <f t="shared" si="2791"/>
        <v>0</v>
      </c>
      <c r="CY228" s="76">
        <f t="shared" si="2791"/>
        <v>0</v>
      </c>
      <c r="CZ228" s="76">
        <f t="shared" si="2791"/>
        <v>0</v>
      </c>
      <c r="DA228" s="76">
        <f t="shared" si="2791"/>
        <v>0</v>
      </c>
      <c r="DB228" s="76">
        <f t="shared" si="2791"/>
        <v>0</v>
      </c>
      <c r="DC228" s="76">
        <f t="shared" si="2791"/>
        <v>0</v>
      </c>
      <c r="DD228" s="76">
        <f t="shared" si="2791"/>
        <v>0</v>
      </c>
      <c r="DE228" s="76">
        <f t="shared" si="2791"/>
        <v>0</v>
      </c>
      <c r="DF228" s="76">
        <f t="shared" si="2791"/>
        <v>0</v>
      </c>
      <c r="DG228" s="76">
        <f t="shared" si="2791"/>
        <v>0</v>
      </c>
      <c r="DH228" s="76">
        <f t="shared" si="2791"/>
        <v>0</v>
      </c>
      <c r="DI228" s="76">
        <f t="shared" si="2791"/>
        <v>0</v>
      </c>
      <c r="DJ228" s="76">
        <f t="shared" si="2791"/>
        <v>0</v>
      </c>
      <c r="DK228" s="76">
        <f t="shared" si="2791"/>
        <v>0</v>
      </c>
      <c r="DL228" s="76">
        <f t="shared" si="2791"/>
        <v>0</v>
      </c>
      <c r="DM228" s="76">
        <f t="shared" si="2791"/>
        <v>0</v>
      </c>
      <c r="DN228" s="76">
        <f t="shared" si="2791"/>
        <v>0</v>
      </c>
      <c r="DO228" s="76">
        <f t="shared" si="2791"/>
        <v>0</v>
      </c>
      <c r="DP228" s="76">
        <f t="shared" si="2791"/>
        <v>0</v>
      </c>
      <c r="DQ228" s="76">
        <f t="shared" si="2791"/>
        <v>0</v>
      </c>
      <c r="DR228" s="76">
        <f t="shared" si="2791"/>
        <v>0</v>
      </c>
      <c r="DS228" s="76">
        <f t="shared" si="2791"/>
        <v>0</v>
      </c>
      <c r="DT228" s="76">
        <f t="shared" si="2791"/>
        <v>0</v>
      </c>
      <c r="DU228" s="76">
        <f t="shared" si="2791"/>
        <v>0</v>
      </c>
      <c r="DV228" s="76">
        <f t="shared" si="2791"/>
        <v>0</v>
      </c>
      <c r="DW228" s="76">
        <f t="shared" si="2791"/>
        <v>0</v>
      </c>
      <c r="DX228" s="76">
        <f t="shared" si="2791"/>
        <v>0</v>
      </c>
      <c r="DY228" s="76">
        <f t="shared" si="2791"/>
        <v>0</v>
      </c>
      <c r="DZ228" s="76">
        <f t="shared" si="2791"/>
        <v>0</v>
      </c>
      <c r="EA228" s="76">
        <f t="shared" si="2791"/>
        <v>0</v>
      </c>
      <c r="EB228" s="76">
        <f t="shared" si="2791"/>
        <v>0</v>
      </c>
      <c r="EC228" s="76">
        <f t="shared" si="2791"/>
        <v>0</v>
      </c>
      <c r="ED228" s="76">
        <f t="shared" si="2791"/>
        <v>0</v>
      </c>
      <c r="EE228" s="76">
        <f t="shared" si="2791"/>
        <v>0</v>
      </c>
      <c r="EF228" s="76">
        <f t="shared" si="2791"/>
        <v>0</v>
      </c>
      <c r="EG228" s="76">
        <f t="shared" si="2791"/>
        <v>0</v>
      </c>
      <c r="EH228" s="76">
        <f t="shared" si="2791"/>
        <v>0</v>
      </c>
      <c r="EI228" s="76">
        <f t="shared" si="2791"/>
        <v>0</v>
      </c>
      <c r="EJ228" s="76">
        <f t="shared" si="2791"/>
        <v>0</v>
      </c>
      <c r="EK228" s="76">
        <f t="shared" si="2791"/>
        <v>0</v>
      </c>
      <c r="EL228" s="76">
        <f t="shared" ref="EL228:EX228" si="2792">SUM(EL229:EL250)</f>
        <v>0</v>
      </c>
      <c r="EM228" s="76">
        <f t="shared" si="2792"/>
        <v>0</v>
      </c>
      <c r="EN228" s="76">
        <f t="shared" si="2792"/>
        <v>0</v>
      </c>
      <c r="EO228" s="76">
        <f t="shared" si="2792"/>
        <v>0</v>
      </c>
      <c r="EP228" s="76">
        <f t="shared" si="2792"/>
        <v>0</v>
      </c>
      <c r="EQ228" s="76">
        <f t="shared" si="2792"/>
        <v>0</v>
      </c>
      <c r="ER228" s="76">
        <f t="shared" si="2792"/>
        <v>0</v>
      </c>
      <c r="ES228" s="76">
        <f t="shared" si="2792"/>
        <v>0</v>
      </c>
      <c r="ET228" s="76">
        <f t="shared" si="2792"/>
        <v>0</v>
      </c>
      <c r="EU228" s="76">
        <f t="shared" si="2792"/>
        <v>0</v>
      </c>
      <c r="EV228" s="76">
        <f t="shared" si="2792"/>
        <v>0</v>
      </c>
      <c r="EW228" s="76">
        <f t="shared" si="2792"/>
        <v>0</v>
      </c>
      <c r="EX228" s="76">
        <f t="shared" si="2792"/>
        <v>0</v>
      </c>
      <c r="EY228" s="76">
        <f t="shared" ref="EY228" si="2793">SUM(EY229:EY250)</f>
        <v>0</v>
      </c>
      <c r="EZ228" s="76">
        <f t="shared" ref="EZ228" si="2794">SUM(EZ229:EZ250)</f>
        <v>0</v>
      </c>
      <c r="FA228" s="76">
        <f t="shared" ref="FA228" si="2795">SUM(FA229:FA250)</f>
        <v>0</v>
      </c>
      <c r="FB228" s="76">
        <f t="shared" ref="FB228" si="2796">SUM(FB229:FB250)</f>
        <v>0</v>
      </c>
      <c r="FC228" s="76">
        <f t="shared" ref="FC228" si="2797">SUM(FC229:FC250)</f>
        <v>0</v>
      </c>
      <c r="FD228" s="76">
        <f t="shared" ref="FD228" si="2798">SUM(FD229:FD250)</f>
        <v>0</v>
      </c>
      <c r="FE228" s="76">
        <f t="shared" ref="FE228" si="2799">SUM(FE229:FE250)</f>
        <v>0</v>
      </c>
      <c r="FF228" s="76">
        <f t="shared" ref="FF228" si="2800">SUM(FF229:FF250)</f>
        <v>0</v>
      </c>
      <c r="FG228" s="76">
        <f t="shared" ref="FG228" si="2801">SUM(FG229:FG250)</f>
        <v>0</v>
      </c>
      <c r="FH228" s="76">
        <f t="shared" ref="FH228" si="2802">SUM(FH229:FH250)</f>
        <v>0</v>
      </c>
      <c r="FI228" s="76">
        <f t="shared" ref="FI228" si="2803">SUM(FI229:FI250)</f>
        <v>0</v>
      </c>
      <c r="FJ228" s="76">
        <f t="shared" ref="FJ228" si="2804">SUM(FJ229:FJ250)</f>
        <v>0</v>
      </c>
      <c r="FK228" s="76">
        <f t="shared" ref="FK228" si="2805">SUM(FK229:FK250)</f>
        <v>0</v>
      </c>
      <c r="FL228" s="76">
        <f t="shared" ref="FL228" si="2806">SUM(FL229:FL250)</f>
        <v>0</v>
      </c>
      <c r="FM228" s="76">
        <f t="shared" ref="FM228" si="2807">SUM(FM229:FM250)</f>
        <v>0</v>
      </c>
      <c r="FN228" s="76">
        <f t="shared" ref="FN228" si="2808">SUM(FN229:FN250)</f>
        <v>0</v>
      </c>
      <c r="FO228" s="76">
        <f t="shared" ref="FO228" si="2809">SUM(FO229:FO250)</f>
        <v>0</v>
      </c>
      <c r="FP228" s="76">
        <f t="shared" ref="FP228" si="2810">SUM(FP229:FP250)</f>
        <v>0</v>
      </c>
      <c r="FQ228" s="76">
        <f t="shared" ref="FQ228" si="2811">SUM(FQ229:FQ250)</f>
        <v>0</v>
      </c>
      <c r="FR228" s="76">
        <f t="shared" ref="FR228" si="2812">SUM(FR229:FR250)</f>
        <v>0</v>
      </c>
      <c r="FS228" s="76">
        <f t="shared" ref="FS228" si="2813">SUM(FS229:FS250)</f>
        <v>0</v>
      </c>
      <c r="FT228" s="76">
        <f t="shared" ref="FT228" si="2814">SUM(FT229:FT250)</f>
        <v>0</v>
      </c>
      <c r="FU228" s="76">
        <f t="shared" ref="FU228" si="2815">SUM(FU229:FU250)</f>
        <v>0</v>
      </c>
      <c r="FV228" s="76">
        <f t="shared" ref="FV228" si="2816">SUM(FV229:FV250)</f>
        <v>0</v>
      </c>
      <c r="FW228" s="76">
        <f t="shared" ref="FW228" si="2817">SUM(FW229:FW250)</f>
        <v>0</v>
      </c>
      <c r="FX228" s="76">
        <f t="shared" ref="FX228" si="2818">SUM(FX229:FX250)</f>
        <v>0</v>
      </c>
      <c r="FY228" s="76">
        <f t="shared" ref="FY228" si="2819">SUM(FY229:FY250)</f>
        <v>0</v>
      </c>
      <c r="FZ228" s="76">
        <f t="shared" ref="FZ228" si="2820">SUM(FZ229:FZ250)</f>
        <v>0</v>
      </c>
      <c r="GA228" s="76">
        <f t="shared" ref="GA228" si="2821">SUM(GA229:GA250)</f>
        <v>0</v>
      </c>
      <c r="GB228" s="76">
        <f t="shared" ref="GB228" si="2822">SUM(GB229:GB250)</f>
        <v>0</v>
      </c>
      <c r="GC228" s="76">
        <f t="shared" ref="GC228" si="2823">SUM(GC229:GC250)</f>
        <v>0</v>
      </c>
      <c r="GD228" s="76">
        <f t="shared" ref="GD228" si="2824">SUM(GD229:GD250)</f>
        <v>0</v>
      </c>
      <c r="GE228" s="76">
        <f t="shared" ref="GE228" si="2825">SUM(GE229:GE250)</f>
        <v>0</v>
      </c>
      <c r="GF228" s="76">
        <f t="shared" ref="GF228" si="2826">SUM(GF229:GF250)</f>
        <v>0</v>
      </c>
      <c r="GG228" s="76">
        <f t="shared" ref="GG228:GH228" si="2827">SUM(GG229:GG250)</f>
        <v>0</v>
      </c>
      <c r="GH228" s="76">
        <f t="shared" si="2827"/>
        <v>0</v>
      </c>
      <c r="GI228" s="76">
        <f t="shared" ref="GI228" si="2828">SUM(GI229:GI250)</f>
        <v>0</v>
      </c>
      <c r="GJ228" s="76">
        <f t="shared" ref="GJ228" si="2829">SUM(GJ229:GJ250)</f>
        <v>0</v>
      </c>
      <c r="GK228" s="76">
        <f t="shared" ref="GK228" si="2830">SUM(GK229:GK250)</f>
        <v>0</v>
      </c>
      <c r="GL228" s="76">
        <f t="shared" ref="GL228" si="2831">SUM(GL229:GL250)</f>
        <v>0</v>
      </c>
      <c r="GM228" s="76">
        <f t="shared" ref="GM228" si="2832">SUM(GM229:GM250)</f>
        <v>0</v>
      </c>
      <c r="GN228" s="76">
        <f t="shared" ref="GN228" si="2833">SUM(GN229:GN250)</f>
        <v>0</v>
      </c>
      <c r="GO228" s="76">
        <f t="shared" ref="GO228" si="2834">SUM(GO229:GO250)</f>
        <v>0</v>
      </c>
      <c r="GP228" s="76">
        <f t="shared" ref="GP228" si="2835">SUM(GP229:GP250)</f>
        <v>0</v>
      </c>
      <c r="GQ228" s="76">
        <f t="shared" ref="GQ228" si="2836">SUM(GQ229:GQ250)</f>
        <v>0</v>
      </c>
      <c r="GR228" s="76">
        <f t="shared" ref="GR228" si="2837">SUM(GR229:GR250)</f>
        <v>0</v>
      </c>
      <c r="GS228" s="76">
        <f t="shared" ref="GS228" si="2838">SUM(GS229:GS250)</f>
        <v>0</v>
      </c>
      <c r="GT228" s="76">
        <f t="shared" ref="GT228" si="2839">SUM(GT229:GT250)</f>
        <v>0</v>
      </c>
      <c r="GU228" s="76">
        <f t="shared" ref="GU228" si="2840">SUM(GU229:GU250)</f>
        <v>0</v>
      </c>
      <c r="GV228" s="76">
        <f t="shared" ref="GV228" si="2841">SUM(GV229:GV250)</f>
        <v>0</v>
      </c>
      <c r="GW228" s="76">
        <f t="shared" ref="GW228" si="2842">SUM(GW229:GW250)</f>
        <v>0</v>
      </c>
      <c r="GX228" s="76">
        <f t="shared" ref="GX228" si="2843">SUM(GX229:GX250)</f>
        <v>0</v>
      </c>
      <c r="GY228" s="76">
        <f t="shared" ref="GY228" si="2844">SUM(GY229:GY250)</f>
        <v>0</v>
      </c>
      <c r="GZ228" s="76">
        <f t="shared" ref="GZ228" si="2845">SUM(GZ229:GZ250)</f>
        <v>0</v>
      </c>
      <c r="HA228" s="76">
        <f t="shared" ref="HA228" si="2846">SUM(HA229:HA250)</f>
        <v>0</v>
      </c>
      <c r="HB228" s="76">
        <f t="shared" ref="HB228" si="2847">SUM(HB229:HB250)</f>
        <v>0</v>
      </c>
      <c r="HC228" s="76">
        <f t="shared" ref="HC228" si="2848">SUM(HC229:HC250)</f>
        <v>0</v>
      </c>
      <c r="HD228" s="76">
        <f t="shared" ref="HD228" si="2849">SUM(HD229:HD250)</f>
        <v>0</v>
      </c>
      <c r="HE228" s="76">
        <f t="shared" ref="HE228" si="2850">SUM(HE229:HE250)</f>
        <v>0</v>
      </c>
      <c r="HF228" s="76">
        <f t="shared" ref="HF228" si="2851">SUM(HF229:HF250)</f>
        <v>0</v>
      </c>
      <c r="HG228" s="76">
        <f t="shared" ref="HG228" si="2852">SUM(HG229:HG250)</f>
        <v>0</v>
      </c>
      <c r="HH228" s="76">
        <f t="shared" ref="HH228" si="2853">SUM(HH229:HH250)</f>
        <v>0</v>
      </c>
      <c r="HI228" s="76">
        <f t="shared" ref="HI228" si="2854">SUM(HI229:HI250)</f>
        <v>0</v>
      </c>
      <c r="HJ228" s="76">
        <f t="shared" ref="HJ228" si="2855">SUM(HJ229:HJ250)</f>
        <v>0</v>
      </c>
      <c r="HK228" s="76">
        <f t="shared" ref="HK228" si="2856">SUM(HK229:HK250)</f>
        <v>0</v>
      </c>
      <c r="HL228" s="76">
        <f t="shared" ref="HL228" si="2857">SUM(HL229:HL250)</f>
        <v>0</v>
      </c>
      <c r="HM228" s="76">
        <f t="shared" ref="HM228" si="2858">SUM(HM229:HM250)</f>
        <v>0</v>
      </c>
      <c r="HN228" s="76">
        <f t="shared" ref="HN228" si="2859">SUM(HN229:HN250)</f>
        <v>0</v>
      </c>
      <c r="HO228" s="76">
        <f t="shared" ref="HO228" si="2860">SUM(HO229:HO250)</f>
        <v>0</v>
      </c>
      <c r="HP228" s="76">
        <f t="shared" ref="HP228" si="2861">SUM(HP229:HP250)</f>
        <v>0</v>
      </c>
      <c r="HQ228" s="76">
        <f t="shared" ref="HQ228" si="2862">SUM(HQ229:HQ250)</f>
        <v>0</v>
      </c>
      <c r="HR228" s="243">
        <f t="shared" ref="HR228" si="2863">SUM(HR229:HR250)</f>
        <v>0</v>
      </c>
      <c r="HS228" s="251">
        <v>0</v>
      </c>
      <c r="HT228" s="207"/>
      <c r="HU228" s="207"/>
      <c r="HV228" s="207"/>
      <c r="HW228" s="207"/>
      <c r="HX228" s="207"/>
      <c r="HY228" s="207"/>
      <c r="HZ228" s="207"/>
      <c r="IA228" s="207"/>
      <c r="IB228" s="207"/>
      <c r="IC228" s="207"/>
      <c r="ID228" s="207"/>
      <c r="IE228" s="207"/>
      <c r="IF228" s="207"/>
      <c r="IG228" s="207"/>
      <c r="IH228" s="207"/>
      <c r="II228" s="207"/>
      <c r="IJ228" s="207"/>
      <c r="IK228" s="207"/>
      <c r="IL228" s="207"/>
      <c r="IM228" s="207"/>
      <c r="IN228" s="207"/>
      <c r="IO228" s="207"/>
      <c r="IP228" s="207"/>
      <c r="IQ228" s="207"/>
      <c r="IR228" s="207"/>
      <c r="IS228" s="207"/>
      <c r="IT228" s="207"/>
      <c r="IU228" s="207"/>
      <c r="IV228" s="207"/>
      <c r="IW228" s="207"/>
      <c r="IX228" s="207"/>
      <c r="IY228" s="207"/>
      <c r="IZ228" s="207"/>
      <c r="JA228" s="207"/>
      <c r="JB228" s="207"/>
      <c r="JC228" s="207"/>
      <c r="JD228" s="207"/>
      <c r="JE228" s="207"/>
      <c r="JF228" s="207"/>
      <c r="JG228" s="207"/>
      <c r="JH228" s="207"/>
      <c r="JI228" s="207"/>
      <c r="JJ228" s="207"/>
      <c r="JK228" s="207"/>
      <c r="JL228" s="207"/>
      <c r="JM228" s="207"/>
      <c r="JN228" s="207"/>
      <c r="JO228" s="207"/>
      <c r="JP228" s="207"/>
      <c r="JQ228" s="207"/>
      <c r="JR228" s="207"/>
      <c r="JS228" s="207"/>
      <c r="JT228" s="207"/>
      <c r="JU228" s="207"/>
      <c r="JV228" s="207"/>
      <c r="JW228" s="207"/>
      <c r="JX228" s="207"/>
      <c r="JY228" s="207"/>
      <c r="JZ228" s="207"/>
      <c r="KA228" s="207"/>
      <c r="KB228" s="207"/>
      <c r="KC228" s="207"/>
      <c r="KD228" s="207"/>
      <c r="KE228" s="207"/>
      <c r="KF228" s="207"/>
      <c r="KG228" s="207"/>
      <c r="KH228" s="207"/>
      <c r="KI228" s="207"/>
      <c r="KJ228" s="207"/>
      <c r="KK228" s="207"/>
      <c r="KL228" s="207"/>
      <c r="KM228" s="207"/>
      <c r="KN228" s="207"/>
      <c r="KO228" s="207"/>
      <c r="KP228" s="207"/>
      <c r="KQ228" s="207"/>
      <c r="KR228" s="207"/>
      <c r="KS228" s="207"/>
      <c r="KT228" s="207"/>
      <c r="KU228" s="207"/>
      <c r="KV228" s="207"/>
      <c r="KW228" s="207"/>
      <c r="KX228" s="207"/>
      <c r="KY228" s="207"/>
      <c r="KZ228" s="207"/>
      <c r="LA228" s="207"/>
      <c r="LB228" s="207"/>
      <c r="LC228" s="207"/>
      <c r="LD228" s="207"/>
      <c r="LE228" s="207"/>
      <c r="LF228" s="207"/>
      <c r="LG228" s="207"/>
      <c r="LH228" s="207"/>
      <c r="LI228" s="207"/>
      <c r="LJ228" s="207"/>
      <c r="LK228" s="207"/>
      <c r="LL228" s="207"/>
      <c r="LM228" s="207"/>
      <c r="LN228" s="207"/>
      <c r="LO228" s="207"/>
      <c r="LP228" s="207"/>
      <c r="LQ228" s="207"/>
      <c r="LR228" s="207"/>
      <c r="LS228" s="207"/>
      <c r="LT228" s="207"/>
      <c r="LU228" s="207"/>
      <c r="LV228" s="207"/>
      <c r="LW228" s="207"/>
      <c r="LX228" s="207"/>
      <c r="LY228" s="207"/>
      <c r="LZ228" s="207"/>
      <c r="MA228" s="207"/>
      <c r="MB228" s="207"/>
      <c r="MC228" s="207"/>
      <c r="MD228" s="207"/>
      <c r="ME228" s="207"/>
      <c r="MF228" s="207"/>
      <c r="MG228" s="207"/>
      <c r="MH228" s="207"/>
      <c r="MI228" s="207"/>
      <c r="MJ228" s="207"/>
      <c r="MK228" s="207"/>
      <c r="ML228" s="207"/>
      <c r="MM228" s="207"/>
      <c r="MN228" s="207"/>
      <c r="MO228" s="207"/>
      <c r="MP228" s="207"/>
      <c r="MQ228" s="207"/>
      <c r="MR228" s="207"/>
      <c r="MS228" s="207"/>
      <c r="MT228" s="207"/>
      <c r="MU228" s="207"/>
      <c r="MV228" s="207"/>
      <c r="MW228" s="207"/>
      <c r="MX228" s="207"/>
      <c r="MY228" s="207"/>
      <c r="MZ228" s="207"/>
      <c r="NA228" s="207"/>
      <c r="NB228" s="207"/>
      <c r="NC228" s="207"/>
      <c r="ND228" s="207"/>
      <c r="NE228" s="207"/>
      <c r="NF228" s="207"/>
      <c r="NG228" s="207"/>
      <c r="NH228" s="207"/>
      <c r="NI228" s="207"/>
      <c r="NJ228" s="207"/>
      <c r="NK228" s="207"/>
      <c r="NL228" s="207"/>
      <c r="NM228" s="207"/>
      <c r="NN228" s="207"/>
      <c r="NO228" s="207"/>
      <c r="NP228" s="207"/>
      <c r="NQ228" s="207"/>
      <c r="NR228" s="207"/>
      <c r="NS228" s="207"/>
      <c r="NT228" s="207"/>
      <c r="NU228" s="207"/>
      <c r="NV228" s="207"/>
      <c r="NW228" s="207"/>
      <c r="NX228" s="207"/>
      <c r="NY228" s="207"/>
      <c r="NZ228" s="207"/>
      <c r="OA228" s="207"/>
      <c r="OB228" s="207"/>
      <c r="OC228" s="207"/>
      <c r="OD228" s="207"/>
      <c r="OE228" s="207"/>
      <c r="OF228" s="207"/>
      <c r="OG228" s="207"/>
      <c r="OH228" s="207"/>
      <c r="OI228" s="207"/>
      <c r="OJ228" s="207"/>
      <c r="OK228" s="207"/>
      <c r="OL228" s="207"/>
      <c r="OM228" s="207"/>
      <c r="ON228" s="207"/>
      <c r="OO228" s="207"/>
      <c r="OP228" s="207"/>
      <c r="OQ228" s="207"/>
      <c r="OR228" s="207"/>
      <c r="OS228" s="207"/>
      <c r="OT228" s="207"/>
      <c r="OU228" s="207"/>
      <c r="OV228" s="207"/>
      <c r="OW228" s="207"/>
      <c r="OX228" s="207"/>
      <c r="OY228" s="207"/>
      <c r="OZ228" s="207"/>
      <c r="PA228" s="207"/>
      <c r="PB228" s="207"/>
      <c r="PC228" s="207"/>
      <c r="PD228" s="207"/>
      <c r="PE228" s="207"/>
      <c r="PF228" s="207"/>
      <c r="PG228" s="207"/>
      <c r="PH228" s="207"/>
      <c r="PI228" s="207"/>
      <c r="PJ228" s="207"/>
      <c r="PK228" s="207"/>
      <c r="PL228" s="207"/>
      <c r="PM228" s="207"/>
      <c r="PN228" s="207"/>
      <c r="PO228" s="207"/>
      <c r="PP228" s="207"/>
      <c r="PQ228" s="207"/>
      <c r="PR228" s="207"/>
      <c r="PS228" s="207"/>
      <c r="PT228" s="207"/>
      <c r="PU228" s="207"/>
      <c r="PV228" s="207"/>
      <c r="PW228" s="207"/>
      <c r="PX228" s="207"/>
      <c r="PY228" s="207"/>
      <c r="PZ228" s="207"/>
      <c r="QA228" s="207"/>
      <c r="QB228" s="207"/>
      <c r="QC228" s="207"/>
      <c r="QD228" s="207"/>
      <c r="QE228" s="207"/>
      <c r="QF228" s="207"/>
      <c r="QG228" s="207"/>
      <c r="QH228" s="207"/>
      <c r="QI228" s="207"/>
      <c r="QJ228" s="207"/>
      <c r="QK228" s="207"/>
      <c r="QL228" s="207"/>
      <c r="QM228" s="207"/>
      <c r="QN228" s="207"/>
      <c r="QO228" s="207"/>
      <c r="QP228" s="207"/>
      <c r="QQ228" s="207"/>
      <c r="QR228" s="207"/>
      <c r="QS228" s="207"/>
      <c r="QT228" s="207"/>
      <c r="QU228" s="207"/>
      <c r="QV228" s="207"/>
      <c r="QW228" s="207"/>
      <c r="QX228" s="207"/>
      <c r="QY228" s="207"/>
      <c r="QZ228" s="207"/>
      <c r="RA228" s="207"/>
      <c r="RB228" s="207"/>
      <c r="RC228" s="207"/>
      <c r="RD228" s="207"/>
      <c r="RE228" s="207"/>
      <c r="RF228" s="207"/>
      <c r="RG228" s="207"/>
      <c r="RH228" s="207"/>
      <c r="RI228" s="207"/>
      <c r="RJ228" s="207"/>
      <c r="RK228" s="207"/>
      <c r="RL228" s="207"/>
      <c r="RM228" s="207"/>
      <c r="RN228" s="207"/>
      <c r="RO228" s="207"/>
      <c r="RP228" s="207"/>
      <c r="RQ228" s="207"/>
      <c r="RR228" s="207"/>
      <c r="RS228" s="207"/>
      <c r="RT228" s="207"/>
      <c r="RU228" s="207"/>
      <c r="RV228" s="207"/>
      <c r="RW228" s="207"/>
      <c r="RX228" s="207"/>
      <c r="RY228" s="207"/>
      <c r="RZ228" s="207"/>
      <c r="SA228" s="207"/>
      <c r="SB228" s="207"/>
      <c r="SC228" s="207"/>
      <c r="SD228" s="207"/>
      <c r="SE228" s="207"/>
      <c r="SF228" s="207"/>
      <c r="SG228" s="207"/>
      <c r="SH228" s="207"/>
      <c r="SI228" s="207"/>
      <c r="SJ228" s="207"/>
      <c r="SK228" s="207"/>
      <c r="SL228" s="207"/>
      <c r="SM228" s="207"/>
      <c r="SN228" s="207"/>
      <c r="SO228" s="207"/>
      <c r="SP228" s="207"/>
      <c r="SQ228" s="207"/>
      <c r="SR228" s="207"/>
      <c r="SS228" s="207"/>
      <c r="ST228" s="207"/>
      <c r="SU228" s="207"/>
      <c r="SV228" s="207"/>
      <c r="SW228" s="207"/>
      <c r="SX228" s="207"/>
      <c r="SY228" s="207"/>
      <c r="SZ228" s="207"/>
      <c r="TA228" s="207"/>
      <c r="TB228" s="207"/>
      <c r="TC228" s="207"/>
      <c r="TD228" s="207"/>
      <c r="TE228" s="207"/>
      <c r="TF228" s="207"/>
      <c r="TG228" s="207"/>
      <c r="TH228" s="207"/>
      <c r="TI228" s="207"/>
      <c r="TJ228" s="207"/>
      <c r="TK228" s="207"/>
      <c r="TL228" s="207"/>
      <c r="TM228" s="207"/>
      <c r="TN228" s="207"/>
      <c r="TO228" s="207"/>
      <c r="TP228" s="207"/>
      <c r="TQ228" s="207"/>
      <c r="TR228" s="207"/>
      <c r="TS228" s="207"/>
      <c r="TT228" s="207"/>
      <c r="TU228" s="207"/>
      <c r="TV228" s="207"/>
      <c r="TW228" s="207"/>
      <c r="TX228" s="207"/>
      <c r="TY228" s="207"/>
      <c r="TZ228" s="207"/>
      <c r="UA228" s="207"/>
      <c r="UB228" s="207"/>
      <c r="UC228" s="207"/>
      <c r="UD228" s="207"/>
      <c r="UE228" s="207"/>
      <c r="UF228" s="207"/>
      <c r="UG228" s="207"/>
      <c r="UH228" s="207"/>
      <c r="UI228" s="207"/>
      <c r="UJ228" s="207"/>
      <c r="UK228" s="207"/>
      <c r="UL228" s="207"/>
      <c r="UM228" s="207"/>
      <c r="UN228" s="207"/>
      <c r="UO228" s="207"/>
      <c r="UP228" s="207"/>
      <c r="UQ228" s="207"/>
      <c r="UR228" s="207"/>
      <c r="US228" s="207"/>
      <c r="UT228" s="207"/>
      <c r="UU228" s="207"/>
      <c r="UV228" s="207"/>
      <c r="UW228" s="207"/>
      <c r="UX228" s="207"/>
      <c r="UY228" s="207"/>
      <c r="UZ228" s="207"/>
      <c r="VA228" s="207"/>
      <c r="VB228" s="207"/>
      <c r="VC228" s="207"/>
      <c r="VD228" s="207"/>
      <c r="VE228" s="207"/>
      <c r="VF228" s="207"/>
      <c r="VG228" s="207"/>
      <c r="VH228" s="207"/>
      <c r="VI228" s="207"/>
      <c r="VJ228" s="207"/>
      <c r="VK228" s="207"/>
      <c r="VL228" s="207"/>
      <c r="VM228" s="207"/>
      <c r="VN228" s="207"/>
      <c r="VO228" s="207"/>
      <c r="VP228" s="207"/>
      <c r="VQ228" s="207"/>
      <c r="VR228" s="207"/>
      <c r="VS228" s="207"/>
      <c r="VT228" s="207"/>
      <c r="VU228" s="207"/>
      <c r="VV228" s="207"/>
      <c r="VW228" s="207"/>
      <c r="VX228" s="207"/>
      <c r="VY228" s="207"/>
      <c r="VZ228" s="207"/>
      <c r="WA228" s="207"/>
      <c r="WB228" s="207"/>
      <c r="WC228" s="207"/>
      <c r="WD228" s="207"/>
      <c r="WE228" s="207"/>
      <c r="WF228" s="207"/>
      <c r="WG228" s="207"/>
      <c r="WH228" s="207"/>
      <c r="WI228" s="207"/>
      <c r="WJ228" s="207"/>
      <c r="WK228" s="207"/>
      <c r="WL228" s="207"/>
      <c r="WM228" s="207"/>
      <c r="WN228" s="207"/>
      <c r="WO228" s="207"/>
      <c r="WP228" s="207"/>
      <c r="WQ228" s="207"/>
      <c r="WR228" s="207"/>
      <c r="WS228" s="207"/>
      <c r="WT228" s="207"/>
      <c r="WU228" s="207"/>
      <c r="WV228" s="207"/>
      <c r="WW228" s="207"/>
      <c r="WX228" s="207"/>
      <c r="WY228" s="207"/>
      <c r="WZ228" s="207"/>
      <c r="XA228" s="207"/>
      <c r="XB228" s="207"/>
      <c r="XC228" s="207"/>
      <c r="XD228" s="207"/>
      <c r="XE228" s="207"/>
      <c r="XF228" s="207"/>
      <c r="XG228" s="207"/>
      <c r="XH228" s="207"/>
      <c r="XI228" s="207"/>
      <c r="XJ228" s="207"/>
      <c r="XK228" s="207"/>
      <c r="XL228" s="207"/>
      <c r="XM228" s="207"/>
      <c r="XN228" s="207"/>
      <c r="XO228" s="207"/>
      <c r="XP228" s="207"/>
      <c r="XQ228" s="207"/>
      <c r="XR228" s="207"/>
      <c r="XS228" s="207"/>
      <c r="XT228" s="207"/>
      <c r="XU228" s="207"/>
      <c r="XV228" s="207"/>
      <c r="XW228" s="207"/>
      <c r="XX228" s="207"/>
      <c r="XY228" s="207"/>
      <c r="XZ228" s="207"/>
      <c r="YA228" s="207"/>
      <c r="YB228" s="207"/>
      <c r="YC228" s="207"/>
      <c r="YD228" s="207"/>
      <c r="YE228" s="207"/>
      <c r="YF228" s="207"/>
      <c r="YG228" s="207"/>
      <c r="YH228" s="207"/>
      <c r="YI228" s="207"/>
      <c r="YJ228" s="207"/>
      <c r="YK228" s="207"/>
      <c r="YL228" s="207"/>
      <c r="YM228" s="207"/>
      <c r="YN228" s="207"/>
      <c r="YO228" s="207"/>
      <c r="YP228" s="207"/>
      <c r="YQ228" s="207"/>
      <c r="YR228" s="207"/>
      <c r="YS228" s="207"/>
      <c r="YT228" s="207"/>
      <c r="YU228" s="207"/>
      <c r="YV228" s="207"/>
      <c r="YW228" s="207"/>
      <c r="YX228" s="207"/>
      <c r="YY228" s="207"/>
      <c r="YZ228" s="207"/>
      <c r="ZA228" s="207"/>
      <c r="ZB228" s="207"/>
      <c r="ZC228" s="207"/>
      <c r="ZD228" s="207"/>
      <c r="ZE228" s="207"/>
      <c r="ZF228" s="207"/>
      <c r="ZG228" s="207"/>
      <c r="ZH228" s="207"/>
      <c r="ZI228" s="207"/>
      <c r="ZJ228" s="207"/>
      <c r="ZK228" s="207"/>
      <c r="ZL228" s="207"/>
      <c r="ZM228" s="207"/>
      <c r="ZN228" s="207"/>
      <c r="ZO228" s="207"/>
      <c r="ZP228" s="207"/>
      <c r="ZQ228" s="207"/>
      <c r="ZR228" s="207"/>
      <c r="ZS228" s="207"/>
      <c r="ZT228" s="207"/>
      <c r="ZU228" s="207"/>
      <c r="ZV228" s="207"/>
      <c r="ZW228" s="207"/>
      <c r="ZX228" s="207"/>
      <c r="ZY228" s="207"/>
      <c r="ZZ228" s="207"/>
      <c r="AAA228" s="207"/>
      <c r="AAB228" s="207"/>
      <c r="AAC228" s="200"/>
    </row>
    <row r="229" spans="1:705" ht="15" hidden="1" outlineLevel="1" x14ac:dyDescent="0.25">
      <c r="A229" s="82" t="s">
        <v>482</v>
      </c>
      <c r="B229" s="82" t="s">
        <v>491</v>
      </c>
      <c r="C229" s="137">
        <v>691.37</v>
      </c>
      <c r="D229" s="90" t="s">
        <v>324</v>
      </c>
      <c r="E229" s="130">
        <v>122.947810634251</v>
      </c>
      <c r="F229" s="67" t="s">
        <v>15</v>
      </c>
      <c r="G229" s="67">
        <v>13</v>
      </c>
      <c r="H229" s="117"/>
      <c r="I229" s="91" t="s">
        <v>343</v>
      </c>
      <c r="J229" s="67" t="s">
        <v>329</v>
      </c>
      <c r="K229" s="82" t="s">
        <v>322</v>
      </c>
      <c r="L229" s="67" t="s">
        <v>7</v>
      </c>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174">
        <f t="shared" ref="EX229:EX250" si="2864">SUM(M232:EW232)</f>
        <v>0</v>
      </c>
      <c r="EY229" s="82"/>
      <c r="EZ229" s="82"/>
      <c r="FA229" s="82"/>
      <c r="FB229" s="82"/>
      <c r="FC229" s="82"/>
      <c r="FD229" s="82"/>
      <c r="FE229" s="82"/>
      <c r="FF229" s="82"/>
      <c r="FG229" s="82"/>
      <c r="FH229" s="82"/>
      <c r="FI229" s="82"/>
      <c r="FJ229" s="82"/>
      <c r="FK229" s="82"/>
      <c r="FL229" s="82"/>
      <c r="FM229" s="82"/>
      <c r="FN229" s="82"/>
      <c r="FO229" s="82"/>
      <c r="FP229" s="82"/>
      <c r="FQ229" s="82"/>
      <c r="FR229" s="82"/>
      <c r="FS229" s="82"/>
      <c r="FT229" s="82"/>
      <c r="FU229" s="82"/>
      <c r="FV229" s="82"/>
      <c r="FW229" s="82"/>
      <c r="FX229" s="82"/>
      <c r="FY229" s="82"/>
      <c r="FZ229" s="82"/>
      <c r="GA229" s="82"/>
      <c r="GB229" s="82"/>
      <c r="GC229" s="82"/>
      <c r="GD229" s="82"/>
      <c r="GE229" s="82"/>
      <c r="GF229" s="82"/>
      <c r="GG229" s="82"/>
      <c r="GI229" s="82"/>
      <c r="GJ229" s="82"/>
      <c r="GK229" s="82"/>
      <c r="GL229" s="82"/>
      <c r="GM229" s="82"/>
      <c r="GN229" s="82"/>
      <c r="GO229" s="82"/>
      <c r="GP229" s="82"/>
      <c r="GQ229" s="82"/>
      <c r="GR229" s="82"/>
      <c r="GS229" s="82"/>
      <c r="GT229" s="82"/>
      <c r="GU229" s="82"/>
      <c r="GV229" s="82"/>
      <c r="GW229" s="82"/>
      <c r="GX229" s="82"/>
      <c r="GY229" s="82"/>
      <c r="GZ229" s="82"/>
      <c r="HA229" s="82"/>
      <c r="HB229" s="82"/>
      <c r="HC229" s="82"/>
      <c r="HD229" s="82"/>
      <c r="HE229" s="82"/>
      <c r="HF229" s="82"/>
      <c r="HG229" s="82"/>
      <c r="HH229" s="82"/>
      <c r="HI229" s="82"/>
      <c r="HJ229" s="82"/>
      <c r="HK229" s="82"/>
      <c r="HL229" s="82"/>
      <c r="HM229" s="82"/>
      <c r="HN229" s="82"/>
      <c r="HO229" s="82"/>
      <c r="HP229" s="82"/>
      <c r="HQ229" s="82"/>
      <c r="HR229" s="193"/>
      <c r="HS229" s="247">
        <v>0</v>
      </c>
    </row>
    <row r="230" spans="1:705" ht="15" hidden="1" outlineLevel="1" x14ac:dyDescent="0.25">
      <c r="A230" s="82" t="s">
        <v>482</v>
      </c>
      <c r="B230" s="82" t="s">
        <v>491</v>
      </c>
      <c r="C230" s="137">
        <v>29.28</v>
      </c>
      <c r="D230" s="90" t="s">
        <v>324</v>
      </c>
      <c r="E230" s="130">
        <v>0.96379855425378302</v>
      </c>
      <c r="F230" s="67" t="s">
        <v>15</v>
      </c>
      <c r="G230" s="67">
        <v>13</v>
      </c>
      <c r="H230" s="121"/>
      <c r="I230" s="118" t="s">
        <v>515</v>
      </c>
      <c r="J230" s="67" t="s">
        <v>329</v>
      </c>
      <c r="K230" s="82" t="s">
        <v>322</v>
      </c>
      <c r="L230" s="67" t="s">
        <v>351</v>
      </c>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c r="EL230" s="82"/>
      <c r="EM230" s="82"/>
      <c r="EN230" s="82"/>
      <c r="EO230" s="82"/>
      <c r="EP230" s="82"/>
      <c r="EQ230" s="82"/>
      <c r="ER230" s="82"/>
      <c r="ES230" s="82"/>
      <c r="ET230" s="82"/>
      <c r="EU230" s="82"/>
      <c r="EV230" s="82"/>
      <c r="EW230" s="82"/>
      <c r="EX230" s="174">
        <f t="shared" si="2864"/>
        <v>0</v>
      </c>
      <c r="EY230" s="82"/>
      <c r="EZ230" s="82"/>
      <c r="FA230" s="82"/>
      <c r="FB230" s="82"/>
      <c r="FC230" s="82"/>
      <c r="FD230" s="82"/>
      <c r="FE230" s="82"/>
      <c r="FF230" s="82"/>
      <c r="FG230" s="82"/>
      <c r="FH230" s="82"/>
      <c r="FI230" s="82"/>
      <c r="FJ230" s="82"/>
      <c r="FK230" s="82"/>
      <c r="FL230" s="82"/>
      <c r="FM230" s="82"/>
      <c r="FN230" s="82"/>
      <c r="FO230" s="82"/>
      <c r="FP230" s="82"/>
      <c r="FQ230" s="82"/>
      <c r="FR230" s="82"/>
      <c r="FS230" s="82"/>
      <c r="FT230" s="82"/>
      <c r="FU230" s="82"/>
      <c r="FV230" s="82"/>
      <c r="FW230" s="82"/>
      <c r="FX230" s="82"/>
      <c r="FY230" s="82"/>
      <c r="FZ230" s="82"/>
      <c r="GA230" s="82"/>
      <c r="GB230" s="82"/>
      <c r="GC230" s="82"/>
      <c r="GD230" s="82"/>
      <c r="GE230" s="82"/>
      <c r="GF230" s="82"/>
      <c r="GG230" s="82"/>
      <c r="GI230" s="82"/>
      <c r="GJ230" s="82"/>
      <c r="GK230" s="82"/>
      <c r="GL230" s="82"/>
      <c r="GM230" s="82"/>
      <c r="GN230" s="82"/>
      <c r="GO230" s="82"/>
      <c r="GP230" s="82"/>
      <c r="GQ230" s="82"/>
      <c r="GR230" s="82"/>
      <c r="GS230" s="82"/>
      <c r="GT230" s="82"/>
      <c r="GU230" s="82"/>
      <c r="GV230" s="82"/>
      <c r="GW230" s="82"/>
      <c r="GX230" s="82"/>
      <c r="GY230" s="82"/>
      <c r="GZ230" s="82"/>
      <c r="HA230" s="82"/>
      <c r="HB230" s="82"/>
      <c r="HC230" s="82"/>
      <c r="HD230" s="82"/>
      <c r="HE230" s="82"/>
      <c r="HF230" s="82"/>
      <c r="HG230" s="82"/>
      <c r="HH230" s="82"/>
      <c r="HI230" s="82"/>
      <c r="HJ230" s="82"/>
      <c r="HK230" s="82"/>
      <c r="HL230" s="82"/>
      <c r="HM230" s="82"/>
      <c r="HN230" s="82"/>
      <c r="HO230" s="82"/>
      <c r="HP230" s="82"/>
      <c r="HQ230" s="82"/>
      <c r="HR230" s="193"/>
      <c r="HS230" s="247">
        <v>0</v>
      </c>
    </row>
    <row r="231" spans="1:705" ht="15" hidden="1" outlineLevel="1" x14ac:dyDescent="0.25">
      <c r="A231" s="82" t="s">
        <v>482</v>
      </c>
      <c r="B231" s="110" t="s">
        <v>491</v>
      </c>
      <c r="C231" s="137">
        <v>883.9</v>
      </c>
      <c r="D231" s="90" t="s">
        <v>324</v>
      </c>
      <c r="E231" s="130">
        <v>156.751302768291</v>
      </c>
      <c r="F231" s="67" t="s">
        <v>15</v>
      </c>
      <c r="G231" s="67">
        <v>13</v>
      </c>
      <c r="H231" s="126"/>
      <c r="I231" s="91" t="s">
        <v>492</v>
      </c>
      <c r="J231" s="67" t="s">
        <v>329</v>
      </c>
      <c r="K231" s="82" t="s">
        <v>322</v>
      </c>
      <c r="L231" s="67" t="s">
        <v>323</v>
      </c>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c r="EU231" s="82"/>
      <c r="EV231" s="82"/>
      <c r="EW231" s="82"/>
      <c r="EX231" s="174">
        <f t="shared" si="2864"/>
        <v>0</v>
      </c>
      <c r="EY231" s="82"/>
      <c r="EZ231" s="82"/>
      <c r="FA231" s="82"/>
      <c r="FB231" s="82"/>
      <c r="FC231" s="82"/>
      <c r="FD231" s="82"/>
      <c r="FE231" s="82"/>
      <c r="FF231" s="82"/>
      <c r="FG231" s="82"/>
      <c r="FH231" s="82"/>
      <c r="FI231" s="82"/>
      <c r="FJ231" s="82"/>
      <c r="FK231" s="82"/>
      <c r="FL231" s="82"/>
      <c r="FM231" s="82"/>
      <c r="FN231" s="82"/>
      <c r="FO231" s="82"/>
      <c r="FP231" s="82"/>
      <c r="FQ231" s="82"/>
      <c r="FR231" s="82"/>
      <c r="FS231" s="82"/>
      <c r="FT231" s="82"/>
      <c r="FU231" s="82"/>
      <c r="FV231" s="82"/>
      <c r="FW231" s="82"/>
      <c r="FX231" s="82"/>
      <c r="FY231" s="82"/>
      <c r="FZ231" s="82"/>
      <c r="GA231" s="82"/>
      <c r="GB231" s="82"/>
      <c r="GC231" s="82"/>
      <c r="GD231" s="82"/>
      <c r="GE231" s="82"/>
      <c r="GF231" s="82"/>
      <c r="GG231" s="82"/>
      <c r="GI231" s="82"/>
      <c r="GJ231" s="82"/>
      <c r="GK231" s="82"/>
      <c r="GL231" s="82"/>
      <c r="GM231" s="82"/>
      <c r="GN231" s="82"/>
      <c r="GO231" s="82"/>
      <c r="GP231" s="82"/>
      <c r="GQ231" s="82"/>
      <c r="GR231" s="82"/>
      <c r="GS231" s="82"/>
      <c r="GT231" s="82"/>
      <c r="GU231" s="82"/>
      <c r="GV231" s="82"/>
      <c r="GW231" s="82"/>
      <c r="GX231" s="82"/>
      <c r="GY231" s="82"/>
      <c r="GZ231" s="82"/>
      <c r="HA231" s="82"/>
      <c r="HB231" s="82"/>
      <c r="HC231" s="82"/>
      <c r="HD231" s="82"/>
      <c r="HE231" s="82"/>
      <c r="HF231" s="82"/>
      <c r="HG231" s="82"/>
      <c r="HH231" s="82"/>
      <c r="HI231" s="82"/>
      <c r="HJ231" s="82"/>
      <c r="HK231" s="82"/>
      <c r="HL231" s="82"/>
      <c r="HM231" s="82"/>
      <c r="HN231" s="82"/>
      <c r="HO231" s="82"/>
      <c r="HP231" s="82"/>
      <c r="HQ231" s="82"/>
      <c r="HR231" s="193"/>
      <c r="HS231" s="247">
        <v>0</v>
      </c>
    </row>
    <row r="232" spans="1:705" ht="15" hidden="1" outlineLevel="1" x14ac:dyDescent="0.25">
      <c r="A232" s="82" t="s">
        <v>482</v>
      </c>
      <c r="B232" s="110" t="s">
        <v>491</v>
      </c>
      <c r="C232" s="137">
        <v>220.32</v>
      </c>
      <c r="D232" s="90" t="s">
        <v>324</v>
      </c>
      <c r="E232" s="130">
        <v>84.804444649574094</v>
      </c>
      <c r="F232" s="67" t="s">
        <v>15</v>
      </c>
      <c r="G232" s="67">
        <v>13</v>
      </c>
      <c r="H232" s="126"/>
      <c r="I232" s="84" t="s">
        <v>493</v>
      </c>
      <c r="J232" s="67" t="s">
        <v>329</v>
      </c>
      <c r="K232" s="82" t="s">
        <v>330</v>
      </c>
      <c r="L232" s="67" t="s">
        <v>340</v>
      </c>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c r="EL232" s="82"/>
      <c r="EM232" s="82"/>
      <c r="EN232" s="82"/>
      <c r="EO232" s="82"/>
      <c r="EP232" s="82"/>
      <c r="EQ232" s="82"/>
      <c r="ER232" s="82"/>
      <c r="ES232" s="82"/>
      <c r="ET232" s="82"/>
      <c r="EU232" s="82"/>
      <c r="EV232" s="82"/>
      <c r="EW232" s="82"/>
      <c r="EX232" s="174">
        <f t="shared" si="2864"/>
        <v>0</v>
      </c>
      <c r="EY232" s="82"/>
      <c r="EZ232" s="82"/>
      <c r="FA232" s="82"/>
      <c r="FB232" s="82"/>
      <c r="FC232" s="82"/>
      <c r="FD232" s="82"/>
      <c r="FE232" s="82"/>
      <c r="FF232" s="82"/>
      <c r="FG232" s="82"/>
      <c r="FH232" s="82"/>
      <c r="FI232" s="82"/>
      <c r="FJ232" s="82"/>
      <c r="FK232" s="82"/>
      <c r="FL232" s="82"/>
      <c r="FM232" s="82"/>
      <c r="FN232" s="82"/>
      <c r="FO232" s="82"/>
      <c r="FP232" s="82"/>
      <c r="FQ232" s="82"/>
      <c r="FR232" s="82"/>
      <c r="FS232" s="82"/>
      <c r="FT232" s="82"/>
      <c r="FU232" s="82"/>
      <c r="FV232" s="82"/>
      <c r="FW232" s="82"/>
      <c r="FX232" s="82"/>
      <c r="FY232" s="82"/>
      <c r="FZ232" s="82"/>
      <c r="GA232" s="82"/>
      <c r="GB232" s="82"/>
      <c r="GC232" s="82"/>
      <c r="GD232" s="82"/>
      <c r="GE232" s="82"/>
      <c r="GF232" s="82"/>
      <c r="GG232" s="82"/>
      <c r="GI232" s="82"/>
      <c r="GJ232" s="82"/>
      <c r="GK232" s="82"/>
      <c r="GL232" s="82"/>
      <c r="GM232" s="82"/>
      <c r="GN232" s="82"/>
      <c r="GO232" s="82"/>
      <c r="GP232" s="82"/>
      <c r="GQ232" s="82"/>
      <c r="GR232" s="82"/>
      <c r="GS232" s="82"/>
      <c r="GT232" s="82"/>
      <c r="GU232" s="82"/>
      <c r="GV232" s="82"/>
      <c r="GW232" s="82"/>
      <c r="GX232" s="82"/>
      <c r="GY232" s="82"/>
      <c r="GZ232" s="82"/>
      <c r="HA232" s="82"/>
      <c r="HB232" s="82"/>
      <c r="HC232" s="82"/>
      <c r="HD232" s="82"/>
      <c r="HE232" s="82"/>
      <c r="HF232" s="82"/>
      <c r="HG232" s="82"/>
      <c r="HH232" s="82"/>
      <c r="HI232" s="82"/>
      <c r="HJ232" s="82"/>
      <c r="HK232" s="82"/>
      <c r="HL232" s="82"/>
      <c r="HM232" s="82"/>
      <c r="HN232" s="82"/>
      <c r="HO232" s="82"/>
      <c r="HP232" s="82"/>
      <c r="HQ232" s="82"/>
      <c r="HR232" s="193"/>
      <c r="HS232" s="247">
        <v>0</v>
      </c>
    </row>
    <row r="233" spans="1:705" ht="15" hidden="1" outlineLevel="1" x14ac:dyDescent="0.25">
      <c r="A233" s="82" t="s">
        <v>482</v>
      </c>
      <c r="B233" s="110" t="s">
        <v>491</v>
      </c>
      <c r="C233" s="137">
        <v>222.88</v>
      </c>
      <c r="D233" s="90" t="s">
        <v>324</v>
      </c>
      <c r="E233" s="130">
        <v>85.789826722481294</v>
      </c>
      <c r="F233" s="67" t="s">
        <v>15</v>
      </c>
      <c r="G233" s="67">
        <v>13</v>
      </c>
      <c r="H233" s="126"/>
      <c r="I233" s="84" t="s">
        <v>494</v>
      </c>
      <c r="J233" s="67" t="s">
        <v>329</v>
      </c>
      <c r="K233" s="82" t="s">
        <v>330</v>
      </c>
      <c r="L233" s="67" t="s">
        <v>340</v>
      </c>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174">
        <f t="shared" si="2864"/>
        <v>0</v>
      </c>
      <c r="EY233" s="82"/>
      <c r="EZ233" s="82"/>
      <c r="FA233" s="82"/>
      <c r="FB233" s="82"/>
      <c r="FC233" s="82"/>
      <c r="FD233" s="82"/>
      <c r="FE233" s="82"/>
      <c r="FF233" s="82"/>
      <c r="FG233" s="82"/>
      <c r="FH233" s="82"/>
      <c r="FI233" s="82"/>
      <c r="FJ233" s="82"/>
      <c r="FK233" s="82"/>
      <c r="FL233" s="82"/>
      <c r="FM233" s="82"/>
      <c r="FN233" s="82"/>
      <c r="FO233" s="82"/>
      <c r="FP233" s="82"/>
      <c r="FQ233" s="82"/>
      <c r="FR233" s="82"/>
      <c r="FS233" s="82"/>
      <c r="FT233" s="82"/>
      <c r="FU233" s="82"/>
      <c r="FV233" s="82"/>
      <c r="FW233" s="82"/>
      <c r="FX233" s="82"/>
      <c r="FY233" s="82"/>
      <c r="FZ233" s="82"/>
      <c r="GA233" s="82"/>
      <c r="GB233" s="82"/>
      <c r="GC233" s="82"/>
      <c r="GD233" s="82"/>
      <c r="GE233" s="82"/>
      <c r="GF233" s="82"/>
      <c r="GG233" s="82"/>
      <c r="GI233" s="82"/>
      <c r="GJ233" s="82"/>
      <c r="GK233" s="82"/>
      <c r="GL233" s="82"/>
      <c r="GM233" s="82"/>
      <c r="GN233" s="82"/>
      <c r="GO233" s="82"/>
      <c r="GP233" s="82"/>
      <c r="GQ233" s="82"/>
      <c r="GR233" s="82"/>
      <c r="GS233" s="82"/>
      <c r="GT233" s="82"/>
      <c r="GU233" s="82"/>
      <c r="GV233" s="82"/>
      <c r="GW233" s="82"/>
      <c r="GX233" s="82"/>
      <c r="GY233" s="82"/>
      <c r="GZ233" s="82"/>
      <c r="HA233" s="82"/>
      <c r="HB233" s="82"/>
      <c r="HC233" s="82"/>
      <c r="HD233" s="82"/>
      <c r="HE233" s="82"/>
      <c r="HF233" s="82"/>
      <c r="HG233" s="82"/>
      <c r="HH233" s="82"/>
      <c r="HI233" s="82"/>
      <c r="HJ233" s="82"/>
      <c r="HK233" s="82"/>
      <c r="HL233" s="82"/>
      <c r="HM233" s="82"/>
      <c r="HN233" s="82"/>
      <c r="HO233" s="82"/>
      <c r="HP233" s="82"/>
      <c r="HQ233" s="82"/>
      <c r="HR233" s="193"/>
      <c r="HS233" s="247">
        <v>0</v>
      </c>
    </row>
    <row r="234" spans="1:705" ht="15" hidden="1" outlineLevel="1" x14ac:dyDescent="0.25">
      <c r="A234" s="82" t="s">
        <v>482</v>
      </c>
      <c r="B234" s="82" t="s">
        <v>491</v>
      </c>
      <c r="C234" s="137">
        <v>98</v>
      </c>
      <c r="D234" s="90" t="s">
        <v>324</v>
      </c>
      <c r="E234" s="130">
        <v>472.14005198274702</v>
      </c>
      <c r="F234" s="67" t="s">
        <v>15</v>
      </c>
      <c r="G234" s="67">
        <v>13</v>
      </c>
      <c r="H234" s="117"/>
      <c r="I234" s="91" t="s">
        <v>495</v>
      </c>
      <c r="J234" s="67" t="s">
        <v>356</v>
      </c>
      <c r="K234" s="82" t="s">
        <v>330</v>
      </c>
      <c r="L234" s="67" t="s">
        <v>331</v>
      </c>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c r="DH234" s="82"/>
      <c r="DI234" s="82"/>
      <c r="DJ234" s="82"/>
      <c r="DK234" s="82"/>
      <c r="DL234" s="82"/>
      <c r="DM234" s="82"/>
      <c r="DN234" s="82"/>
      <c r="DO234" s="82"/>
      <c r="DP234" s="82"/>
      <c r="DQ234" s="82"/>
      <c r="DR234" s="82"/>
      <c r="DS234" s="82"/>
      <c r="DT234" s="82"/>
      <c r="DU234" s="82"/>
      <c r="DV234" s="82"/>
      <c r="DW234" s="82"/>
      <c r="DX234" s="82"/>
      <c r="DY234" s="82"/>
      <c r="DZ234" s="82"/>
      <c r="EA234" s="82"/>
      <c r="EB234" s="82"/>
      <c r="EC234" s="82"/>
      <c r="ED234" s="82"/>
      <c r="EE234" s="82"/>
      <c r="EF234" s="82"/>
      <c r="EG234" s="82"/>
      <c r="EH234" s="82"/>
      <c r="EI234" s="82"/>
      <c r="EJ234" s="82"/>
      <c r="EK234" s="82"/>
      <c r="EL234" s="82"/>
      <c r="EM234" s="82"/>
      <c r="EN234" s="82"/>
      <c r="EO234" s="82"/>
      <c r="EP234" s="82"/>
      <c r="EQ234" s="82"/>
      <c r="ER234" s="82"/>
      <c r="ES234" s="82"/>
      <c r="ET234" s="82"/>
      <c r="EU234" s="82"/>
      <c r="EV234" s="82"/>
      <c r="EW234" s="82"/>
      <c r="EX234" s="174">
        <f>SUM(M238:EW238)</f>
        <v>0</v>
      </c>
      <c r="EY234" s="82"/>
      <c r="EZ234" s="82"/>
      <c r="FA234" s="82"/>
      <c r="FB234" s="82"/>
      <c r="FC234" s="82"/>
      <c r="FD234" s="82"/>
      <c r="FE234" s="82"/>
      <c r="FF234" s="82"/>
      <c r="FG234" s="82"/>
      <c r="FH234" s="82"/>
      <c r="FI234" s="82"/>
      <c r="FJ234" s="82"/>
      <c r="FK234" s="82"/>
      <c r="FL234" s="82"/>
      <c r="FM234" s="82"/>
      <c r="FN234" s="82"/>
      <c r="FO234" s="82"/>
      <c r="FP234" s="82"/>
      <c r="FQ234" s="82"/>
      <c r="FR234" s="82"/>
      <c r="FS234" s="82"/>
      <c r="FT234" s="82"/>
      <c r="FU234" s="82"/>
      <c r="FV234" s="82"/>
      <c r="FW234" s="82"/>
      <c r="FX234" s="82"/>
      <c r="FY234" s="82"/>
      <c r="FZ234" s="82"/>
      <c r="GA234" s="82"/>
      <c r="GB234" s="82"/>
      <c r="GC234" s="82"/>
      <c r="GD234" s="82"/>
      <c r="GE234" s="82"/>
      <c r="GF234" s="82"/>
      <c r="GG234" s="82"/>
      <c r="GI234" s="82"/>
      <c r="GJ234" s="82"/>
      <c r="GK234" s="82"/>
      <c r="GL234" s="82"/>
      <c r="GM234" s="82"/>
      <c r="GN234" s="82"/>
      <c r="GO234" s="82"/>
      <c r="GP234" s="82"/>
      <c r="GQ234" s="82"/>
      <c r="GR234" s="82"/>
      <c r="GS234" s="82"/>
      <c r="GT234" s="82"/>
      <c r="GU234" s="82"/>
      <c r="GV234" s="82"/>
      <c r="GW234" s="82"/>
      <c r="GX234" s="82"/>
      <c r="GY234" s="82"/>
      <c r="GZ234" s="82"/>
      <c r="HA234" s="82"/>
      <c r="HB234" s="82"/>
      <c r="HC234" s="82"/>
      <c r="HD234" s="82"/>
      <c r="HE234" s="82"/>
      <c r="HF234" s="82"/>
      <c r="HG234" s="82"/>
      <c r="HH234" s="82"/>
      <c r="HI234" s="82"/>
      <c r="HJ234" s="82"/>
      <c r="HK234" s="82"/>
      <c r="HL234" s="82"/>
      <c r="HM234" s="82"/>
      <c r="HN234" s="82"/>
      <c r="HO234" s="82"/>
      <c r="HP234" s="82"/>
      <c r="HQ234" s="82"/>
      <c r="HR234" s="193"/>
      <c r="HS234" s="247">
        <v>0</v>
      </c>
    </row>
    <row r="235" spans="1:705" ht="15" hidden="1" outlineLevel="1" x14ac:dyDescent="0.25">
      <c r="A235" s="82" t="s">
        <v>482</v>
      </c>
      <c r="B235" s="82" t="s">
        <v>491</v>
      </c>
      <c r="C235" s="137">
        <v>197.98</v>
      </c>
      <c r="D235" s="90" t="s">
        <v>324</v>
      </c>
      <c r="E235" s="130">
        <v>677.16119206512303</v>
      </c>
      <c r="F235" s="67" t="s">
        <v>15</v>
      </c>
      <c r="G235" s="67">
        <v>13</v>
      </c>
      <c r="H235" s="117"/>
      <c r="I235" s="91" t="s">
        <v>496</v>
      </c>
      <c r="J235" s="67" t="s">
        <v>329</v>
      </c>
      <c r="K235" s="82" t="s">
        <v>330</v>
      </c>
      <c r="L235" s="67" t="s">
        <v>331</v>
      </c>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c r="DJ235" s="82"/>
      <c r="DK235" s="82"/>
      <c r="DL235" s="82"/>
      <c r="DM235" s="82"/>
      <c r="DN235" s="82"/>
      <c r="DO235" s="82"/>
      <c r="DP235" s="82"/>
      <c r="DQ235" s="82"/>
      <c r="DR235" s="82"/>
      <c r="DS235" s="82"/>
      <c r="DT235" s="82"/>
      <c r="DU235" s="82"/>
      <c r="DV235" s="82"/>
      <c r="DW235" s="82"/>
      <c r="DX235" s="82"/>
      <c r="DY235" s="82"/>
      <c r="DZ235" s="82"/>
      <c r="EA235" s="82"/>
      <c r="EB235" s="82"/>
      <c r="EC235" s="82"/>
      <c r="ED235" s="82"/>
      <c r="EE235" s="82"/>
      <c r="EF235" s="82"/>
      <c r="EG235" s="82"/>
      <c r="EH235" s="82"/>
      <c r="EI235" s="82"/>
      <c r="EJ235" s="82"/>
      <c r="EK235" s="82"/>
      <c r="EL235" s="82"/>
      <c r="EM235" s="82"/>
      <c r="EN235" s="82"/>
      <c r="EO235" s="82"/>
      <c r="EP235" s="82"/>
      <c r="EQ235" s="82"/>
      <c r="ER235" s="82"/>
      <c r="ES235" s="82"/>
      <c r="ET235" s="82"/>
      <c r="EU235" s="82"/>
      <c r="EV235" s="82"/>
      <c r="EW235" s="82"/>
      <c r="EX235" s="174">
        <f>SUM(M239:EW239)</f>
        <v>0</v>
      </c>
      <c r="EY235" s="82"/>
      <c r="EZ235" s="82"/>
      <c r="FA235" s="82"/>
      <c r="FB235" s="82"/>
      <c r="FC235" s="82"/>
      <c r="FD235" s="82"/>
      <c r="FE235" s="82"/>
      <c r="FF235" s="82"/>
      <c r="FG235" s="82"/>
      <c r="FH235" s="82"/>
      <c r="FI235" s="82"/>
      <c r="FJ235" s="82"/>
      <c r="FK235" s="82"/>
      <c r="FL235" s="82"/>
      <c r="FM235" s="82"/>
      <c r="FN235" s="82"/>
      <c r="FO235" s="82"/>
      <c r="FP235" s="82"/>
      <c r="FQ235" s="82"/>
      <c r="FR235" s="82"/>
      <c r="FS235" s="82"/>
      <c r="FT235" s="82"/>
      <c r="FU235" s="82"/>
      <c r="FV235" s="82"/>
      <c r="FW235" s="82"/>
      <c r="FX235" s="82"/>
      <c r="FY235" s="82"/>
      <c r="FZ235" s="82"/>
      <c r="GA235" s="82"/>
      <c r="GB235" s="82"/>
      <c r="GC235" s="82"/>
      <c r="GD235" s="82"/>
      <c r="GE235" s="82"/>
      <c r="GF235" s="82"/>
      <c r="GG235" s="82"/>
      <c r="GI235" s="82"/>
      <c r="GJ235" s="82"/>
      <c r="GK235" s="82"/>
      <c r="GL235" s="82"/>
      <c r="GM235" s="82"/>
      <c r="GN235" s="82"/>
      <c r="GO235" s="82"/>
      <c r="GP235" s="82"/>
      <c r="GQ235" s="82"/>
      <c r="GR235" s="82"/>
      <c r="GS235" s="82"/>
      <c r="GT235" s="82"/>
      <c r="GU235" s="82"/>
      <c r="GV235" s="82"/>
      <c r="GW235" s="82"/>
      <c r="GX235" s="82"/>
      <c r="GY235" s="82"/>
      <c r="GZ235" s="82"/>
      <c r="HA235" s="82"/>
      <c r="HB235" s="82"/>
      <c r="HC235" s="82"/>
      <c r="HD235" s="82"/>
      <c r="HE235" s="82"/>
      <c r="HF235" s="82"/>
      <c r="HG235" s="82"/>
      <c r="HH235" s="82"/>
      <c r="HI235" s="82"/>
      <c r="HJ235" s="82"/>
      <c r="HK235" s="82"/>
      <c r="HL235" s="82"/>
      <c r="HM235" s="82"/>
      <c r="HN235" s="82"/>
      <c r="HO235" s="82"/>
      <c r="HP235" s="82"/>
      <c r="HQ235" s="82"/>
      <c r="HR235" s="193"/>
      <c r="HS235" s="247">
        <v>0</v>
      </c>
    </row>
    <row r="236" spans="1:705" ht="15" hidden="1" outlineLevel="1" x14ac:dyDescent="0.25">
      <c r="A236" s="82" t="s">
        <v>482</v>
      </c>
      <c r="B236" s="82" t="s">
        <v>491</v>
      </c>
      <c r="C236" s="137">
        <v>98</v>
      </c>
      <c r="D236" s="90" t="s">
        <v>324</v>
      </c>
      <c r="E236" s="130">
        <v>472.14005198274702</v>
      </c>
      <c r="F236" s="67" t="s">
        <v>15</v>
      </c>
      <c r="G236" s="67">
        <v>13</v>
      </c>
      <c r="H236" s="126"/>
      <c r="I236" s="91" t="s">
        <v>497</v>
      </c>
      <c r="J236" s="67" t="s">
        <v>329</v>
      </c>
      <c r="K236" s="82" t="s">
        <v>330</v>
      </c>
      <c r="L236" s="67" t="s">
        <v>331</v>
      </c>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c r="DJ236" s="82"/>
      <c r="DK236" s="82"/>
      <c r="DL236" s="82"/>
      <c r="DM236" s="82"/>
      <c r="DN236" s="82"/>
      <c r="DO236" s="82"/>
      <c r="DP236" s="82"/>
      <c r="DQ236" s="82"/>
      <c r="DR236" s="82"/>
      <c r="DS236" s="82"/>
      <c r="DT236" s="82"/>
      <c r="DU236" s="82"/>
      <c r="DV236" s="82"/>
      <c r="DW236" s="82"/>
      <c r="DX236" s="82"/>
      <c r="DY236" s="82"/>
      <c r="DZ236" s="82"/>
      <c r="EA236" s="82"/>
      <c r="EB236" s="82"/>
      <c r="EC236" s="82"/>
      <c r="ED236" s="82"/>
      <c r="EE236" s="82"/>
      <c r="EF236" s="82"/>
      <c r="EG236" s="82"/>
      <c r="EH236" s="82"/>
      <c r="EI236" s="82"/>
      <c r="EJ236" s="82"/>
      <c r="EK236" s="82"/>
      <c r="EL236" s="82"/>
      <c r="EM236" s="82"/>
      <c r="EN236" s="82"/>
      <c r="EO236" s="82"/>
      <c r="EP236" s="82"/>
      <c r="EQ236" s="82"/>
      <c r="ER236" s="82"/>
      <c r="ES236" s="82"/>
      <c r="ET236" s="82"/>
      <c r="EU236" s="82"/>
      <c r="EV236" s="82"/>
      <c r="EW236" s="82"/>
      <c r="EX236" s="174">
        <f>SUM(M240:EW240)</f>
        <v>0</v>
      </c>
      <c r="EY236" s="82"/>
      <c r="EZ236" s="82"/>
      <c r="FA236" s="82"/>
      <c r="FB236" s="82"/>
      <c r="FC236" s="82"/>
      <c r="FD236" s="82"/>
      <c r="FE236" s="82"/>
      <c r="FF236" s="82"/>
      <c r="FG236" s="82"/>
      <c r="FH236" s="82"/>
      <c r="FI236" s="82"/>
      <c r="FJ236" s="82"/>
      <c r="FK236" s="82"/>
      <c r="FL236" s="82"/>
      <c r="FM236" s="82"/>
      <c r="FN236" s="82"/>
      <c r="FO236" s="82"/>
      <c r="FP236" s="82"/>
      <c r="FQ236" s="82"/>
      <c r="FR236" s="82"/>
      <c r="FS236" s="82"/>
      <c r="FT236" s="82"/>
      <c r="FU236" s="82"/>
      <c r="FV236" s="82"/>
      <c r="FW236" s="82"/>
      <c r="FX236" s="82"/>
      <c r="FY236" s="82"/>
      <c r="FZ236" s="82"/>
      <c r="GA236" s="82"/>
      <c r="GB236" s="82"/>
      <c r="GC236" s="82"/>
      <c r="GD236" s="82"/>
      <c r="GE236" s="82"/>
      <c r="GF236" s="82"/>
      <c r="GG236" s="82"/>
      <c r="GI236" s="82"/>
      <c r="GJ236" s="82"/>
      <c r="GK236" s="82"/>
      <c r="GL236" s="82"/>
      <c r="GM236" s="82"/>
      <c r="GN236" s="82"/>
      <c r="GO236" s="82"/>
      <c r="GP236" s="82"/>
      <c r="GQ236" s="82"/>
      <c r="GR236" s="82"/>
      <c r="GS236" s="82"/>
      <c r="GT236" s="82"/>
      <c r="GU236" s="82"/>
      <c r="GV236" s="82"/>
      <c r="GW236" s="82"/>
      <c r="GX236" s="82"/>
      <c r="GY236" s="82"/>
      <c r="GZ236" s="82"/>
      <c r="HA236" s="82"/>
      <c r="HB236" s="82"/>
      <c r="HC236" s="82"/>
      <c r="HD236" s="82"/>
      <c r="HE236" s="82"/>
      <c r="HF236" s="82"/>
      <c r="HG236" s="82"/>
      <c r="HH236" s="82"/>
      <c r="HI236" s="82"/>
      <c r="HJ236" s="82"/>
      <c r="HK236" s="82"/>
      <c r="HL236" s="82"/>
      <c r="HM236" s="82"/>
      <c r="HN236" s="82"/>
      <c r="HO236" s="82"/>
      <c r="HP236" s="82"/>
      <c r="HQ236" s="82"/>
      <c r="HR236" s="193"/>
      <c r="HS236" s="247">
        <v>0</v>
      </c>
    </row>
    <row r="237" spans="1:705" ht="15" hidden="1" outlineLevel="1" x14ac:dyDescent="0.25">
      <c r="A237" s="82" t="s">
        <v>482</v>
      </c>
      <c r="B237" s="82" t="s">
        <v>491</v>
      </c>
      <c r="C237" s="137">
        <v>651.65</v>
      </c>
      <c r="D237" s="90" t="s">
        <v>324</v>
      </c>
      <c r="E237" s="130">
        <v>262.69142569911003</v>
      </c>
      <c r="F237" s="67" t="s">
        <v>15</v>
      </c>
      <c r="G237" s="67">
        <v>13</v>
      </c>
      <c r="H237" s="126"/>
      <c r="I237" s="91" t="s">
        <v>589</v>
      </c>
      <c r="J237" s="67" t="s">
        <v>329</v>
      </c>
      <c r="K237" s="82" t="s">
        <v>330</v>
      </c>
      <c r="L237" s="67" t="s">
        <v>340</v>
      </c>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c r="DJ237" s="82"/>
      <c r="DK237" s="82"/>
      <c r="DL237" s="82"/>
      <c r="DM237" s="82"/>
      <c r="DN237" s="82"/>
      <c r="DO237" s="82"/>
      <c r="DP237" s="82"/>
      <c r="DQ237" s="82"/>
      <c r="DR237" s="82"/>
      <c r="DS237" s="82"/>
      <c r="DT237" s="82"/>
      <c r="DU237" s="82"/>
      <c r="DV237" s="82"/>
      <c r="DW237" s="82"/>
      <c r="DX237" s="82"/>
      <c r="DY237" s="82"/>
      <c r="DZ237" s="82"/>
      <c r="EA237" s="82"/>
      <c r="EB237" s="82"/>
      <c r="EC237" s="82"/>
      <c r="ED237" s="82"/>
      <c r="EE237" s="82"/>
      <c r="EF237" s="82"/>
      <c r="EG237" s="82"/>
      <c r="EH237" s="82"/>
      <c r="EI237" s="82"/>
      <c r="EJ237" s="82"/>
      <c r="EK237" s="82"/>
      <c r="EL237" s="82"/>
      <c r="EM237" s="82"/>
      <c r="EN237" s="82"/>
      <c r="EO237" s="82"/>
      <c r="EP237" s="82"/>
      <c r="EQ237" s="82"/>
      <c r="ER237" s="82"/>
      <c r="ES237" s="82"/>
      <c r="ET237" s="82"/>
      <c r="EU237" s="82"/>
      <c r="EV237" s="82"/>
      <c r="EW237" s="82"/>
      <c r="EX237" s="174">
        <f>SUM(M241:EW241)</f>
        <v>0</v>
      </c>
      <c r="EY237" s="82"/>
      <c r="EZ237" s="82"/>
      <c r="FA237" s="82"/>
      <c r="FB237" s="82"/>
      <c r="FC237" s="82"/>
      <c r="FD237" s="82"/>
      <c r="FE237" s="82"/>
      <c r="FF237" s="82"/>
      <c r="FG237" s="82"/>
      <c r="FH237" s="82"/>
      <c r="FI237" s="82"/>
      <c r="FJ237" s="82"/>
      <c r="FK237" s="82"/>
      <c r="FL237" s="82"/>
      <c r="FM237" s="82"/>
      <c r="FN237" s="82"/>
      <c r="FO237" s="82"/>
      <c r="FP237" s="82"/>
      <c r="FQ237" s="82"/>
      <c r="FR237" s="82"/>
      <c r="FS237" s="82"/>
      <c r="FT237" s="82"/>
      <c r="FU237" s="82"/>
      <c r="FV237" s="82"/>
      <c r="FW237" s="82"/>
      <c r="FX237" s="82"/>
      <c r="FY237" s="82"/>
      <c r="FZ237" s="82"/>
      <c r="GA237" s="82"/>
      <c r="GB237" s="82"/>
      <c r="GC237" s="82"/>
      <c r="GD237" s="82"/>
      <c r="GE237" s="82"/>
      <c r="GF237" s="82"/>
      <c r="GG237" s="82"/>
      <c r="GI237" s="82"/>
      <c r="GJ237" s="82"/>
      <c r="GK237" s="82"/>
      <c r="GL237" s="82"/>
      <c r="GM237" s="82"/>
      <c r="GN237" s="82"/>
      <c r="GO237" s="82"/>
      <c r="GP237" s="82"/>
      <c r="GQ237" s="82"/>
      <c r="GR237" s="82"/>
      <c r="GS237" s="82"/>
      <c r="GT237" s="82"/>
      <c r="GU237" s="82"/>
      <c r="GV237" s="82"/>
      <c r="GW237" s="82"/>
      <c r="GX237" s="82"/>
      <c r="GY237" s="82"/>
      <c r="GZ237" s="82"/>
      <c r="HA237" s="82"/>
      <c r="HB237" s="82"/>
      <c r="HC237" s="82"/>
      <c r="HD237" s="82"/>
      <c r="HE237" s="82"/>
      <c r="HF237" s="82"/>
      <c r="HG237" s="82"/>
      <c r="HH237" s="82"/>
      <c r="HI237" s="82"/>
      <c r="HJ237" s="82"/>
      <c r="HK237" s="82"/>
      <c r="HL237" s="82"/>
      <c r="HM237" s="82"/>
      <c r="HN237" s="82"/>
      <c r="HO237" s="82"/>
      <c r="HP237" s="82"/>
      <c r="HQ237" s="82"/>
      <c r="HR237" s="193"/>
      <c r="HS237" s="247">
        <v>0</v>
      </c>
    </row>
    <row r="238" spans="1:705" ht="15" hidden="1" outlineLevel="1" x14ac:dyDescent="0.25">
      <c r="A238" s="82" t="s">
        <v>482</v>
      </c>
      <c r="B238" s="82" t="s">
        <v>491</v>
      </c>
      <c r="C238" s="137">
        <v>229.48</v>
      </c>
      <c r="D238" s="90" t="s">
        <v>324</v>
      </c>
      <c r="E238" s="130">
        <v>784.90226464847206</v>
      </c>
      <c r="F238" s="67" t="s">
        <v>15</v>
      </c>
      <c r="G238" s="67">
        <v>13</v>
      </c>
      <c r="H238" s="126"/>
      <c r="I238" s="91" t="s">
        <v>498</v>
      </c>
      <c r="J238" s="67" t="s">
        <v>329</v>
      </c>
      <c r="K238" s="82" t="s">
        <v>330</v>
      </c>
      <c r="L238" s="67" t="s">
        <v>331</v>
      </c>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c r="EC238" s="82"/>
      <c r="ED238" s="82"/>
      <c r="EE238" s="82"/>
      <c r="EF238" s="82"/>
      <c r="EG238" s="82"/>
      <c r="EH238" s="82"/>
      <c r="EI238" s="82"/>
      <c r="EJ238" s="82"/>
      <c r="EK238" s="82"/>
      <c r="EL238" s="82"/>
      <c r="EM238" s="82"/>
      <c r="EN238" s="82"/>
      <c r="EO238" s="82"/>
      <c r="EP238" s="82"/>
      <c r="EQ238" s="82"/>
      <c r="ER238" s="82"/>
      <c r="ES238" s="82"/>
      <c r="ET238" s="82"/>
      <c r="EU238" s="82"/>
      <c r="EV238" s="82"/>
      <c r="EW238" s="82"/>
      <c r="EX238" s="174">
        <f t="shared" si="2864"/>
        <v>0</v>
      </c>
      <c r="EY238" s="82"/>
      <c r="EZ238" s="82"/>
      <c r="FA238" s="82"/>
      <c r="FB238" s="82"/>
      <c r="FC238" s="82"/>
      <c r="FD238" s="82"/>
      <c r="FE238" s="82"/>
      <c r="FF238" s="82"/>
      <c r="FG238" s="82"/>
      <c r="FH238" s="82"/>
      <c r="FI238" s="82"/>
      <c r="FJ238" s="82"/>
      <c r="FK238" s="82"/>
      <c r="FL238" s="82"/>
      <c r="FM238" s="82"/>
      <c r="FN238" s="82"/>
      <c r="FO238" s="82"/>
      <c r="FP238" s="82"/>
      <c r="FQ238" s="82"/>
      <c r="FR238" s="82"/>
      <c r="FS238" s="82"/>
      <c r="FT238" s="82"/>
      <c r="FU238" s="82"/>
      <c r="FV238" s="82"/>
      <c r="FW238" s="82"/>
      <c r="FX238" s="82"/>
      <c r="FY238" s="82"/>
      <c r="FZ238" s="82"/>
      <c r="GA238" s="82"/>
      <c r="GB238" s="82"/>
      <c r="GC238" s="82"/>
      <c r="GD238" s="82"/>
      <c r="GE238" s="82"/>
      <c r="GF238" s="82"/>
      <c r="GG238" s="82"/>
      <c r="GI238" s="82"/>
      <c r="GJ238" s="82"/>
      <c r="GK238" s="82"/>
      <c r="GL238" s="82"/>
      <c r="GM238" s="82"/>
      <c r="GN238" s="82"/>
      <c r="GO238" s="82"/>
      <c r="GP238" s="82"/>
      <c r="GQ238" s="82"/>
      <c r="GR238" s="82"/>
      <c r="GS238" s="82"/>
      <c r="GT238" s="82"/>
      <c r="GU238" s="82"/>
      <c r="GV238" s="82"/>
      <c r="GW238" s="82"/>
      <c r="GX238" s="82"/>
      <c r="GY238" s="82"/>
      <c r="GZ238" s="82"/>
      <c r="HA238" s="82"/>
      <c r="HB238" s="82"/>
      <c r="HC238" s="82"/>
      <c r="HD238" s="82"/>
      <c r="HE238" s="82"/>
      <c r="HF238" s="82"/>
      <c r="HG238" s="82"/>
      <c r="HH238" s="82"/>
      <c r="HI238" s="82"/>
      <c r="HJ238" s="82"/>
      <c r="HK238" s="82"/>
      <c r="HL238" s="82"/>
      <c r="HM238" s="82"/>
      <c r="HN238" s="82"/>
      <c r="HO238" s="82"/>
      <c r="HP238" s="82"/>
      <c r="HQ238" s="82"/>
      <c r="HR238" s="193"/>
      <c r="HS238" s="247">
        <v>0</v>
      </c>
    </row>
    <row r="239" spans="1:705" ht="15" hidden="1" outlineLevel="1" x14ac:dyDescent="0.25">
      <c r="A239" s="82" t="s">
        <v>482</v>
      </c>
      <c r="B239" s="82" t="s">
        <v>491</v>
      </c>
      <c r="C239" s="137">
        <v>98</v>
      </c>
      <c r="D239" s="90" t="s">
        <v>324</v>
      </c>
      <c r="E239" s="130">
        <v>472.14005198274702</v>
      </c>
      <c r="F239" s="67" t="s">
        <v>15</v>
      </c>
      <c r="G239" s="67">
        <v>13</v>
      </c>
      <c r="H239" s="126"/>
      <c r="I239" s="91" t="s">
        <v>499</v>
      </c>
      <c r="J239" s="67" t="s">
        <v>329</v>
      </c>
      <c r="K239" s="82" t="s">
        <v>330</v>
      </c>
      <c r="L239" s="67" t="s">
        <v>331</v>
      </c>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c r="DH239" s="82"/>
      <c r="DI239" s="82"/>
      <c r="DJ239" s="82"/>
      <c r="DK239" s="82"/>
      <c r="DL239" s="82"/>
      <c r="DM239" s="82"/>
      <c r="DN239" s="82"/>
      <c r="DO239" s="82"/>
      <c r="DP239" s="82"/>
      <c r="DQ239" s="82"/>
      <c r="DR239" s="82"/>
      <c r="DS239" s="82"/>
      <c r="DT239" s="82"/>
      <c r="DU239" s="82"/>
      <c r="DV239" s="82"/>
      <c r="DW239" s="82"/>
      <c r="DX239" s="82"/>
      <c r="DY239" s="82"/>
      <c r="DZ239" s="82"/>
      <c r="EA239" s="82"/>
      <c r="EB239" s="82"/>
      <c r="EC239" s="82"/>
      <c r="ED239" s="82"/>
      <c r="EE239" s="82"/>
      <c r="EF239" s="82"/>
      <c r="EG239" s="82"/>
      <c r="EH239" s="82"/>
      <c r="EI239" s="82"/>
      <c r="EJ239" s="82"/>
      <c r="EK239" s="82"/>
      <c r="EL239" s="82"/>
      <c r="EM239" s="82"/>
      <c r="EN239" s="82"/>
      <c r="EO239" s="82"/>
      <c r="EP239" s="82"/>
      <c r="EQ239" s="82"/>
      <c r="ER239" s="82"/>
      <c r="ES239" s="82"/>
      <c r="ET239" s="82"/>
      <c r="EU239" s="82"/>
      <c r="EV239" s="82"/>
      <c r="EW239" s="82"/>
      <c r="EX239" s="174">
        <f t="shared" si="2864"/>
        <v>0</v>
      </c>
      <c r="EY239" s="82"/>
      <c r="EZ239" s="82"/>
      <c r="FA239" s="82"/>
      <c r="FB239" s="82"/>
      <c r="FC239" s="82"/>
      <c r="FD239" s="82"/>
      <c r="FE239" s="82"/>
      <c r="FF239" s="82"/>
      <c r="FG239" s="82"/>
      <c r="FH239" s="82"/>
      <c r="FI239" s="82"/>
      <c r="FJ239" s="82"/>
      <c r="FK239" s="82"/>
      <c r="FL239" s="82"/>
      <c r="FM239" s="82"/>
      <c r="FN239" s="82"/>
      <c r="FO239" s="82"/>
      <c r="FP239" s="82"/>
      <c r="FQ239" s="82"/>
      <c r="FR239" s="82"/>
      <c r="FS239" s="82"/>
      <c r="FT239" s="82"/>
      <c r="FU239" s="82"/>
      <c r="FV239" s="82"/>
      <c r="FW239" s="82"/>
      <c r="FX239" s="82"/>
      <c r="FY239" s="82"/>
      <c r="FZ239" s="82"/>
      <c r="GA239" s="82"/>
      <c r="GB239" s="82"/>
      <c r="GC239" s="82"/>
      <c r="GD239" s="82"/>
      <c r="GE239" s="82"/>
      <c r="GF239" s="82"/>
      <c r="GG239" s="82"/>
      <c r="GI239" s="82"/>
      <c r="GJ239" s="82"/>
      <c r="GK239" s="82"/>
      <c r="GL239" s="82"/>
      <c r="GM239" s="82"/>
      <c r="GN239" s="82"/>
      <c r="GO239" s="82"/>
      <c r="GP239" s="82"/>
      <c r="GQ239" s="82"/>
      <c r="GR239" s="82"/>
      <c r="GS239" s="82"/>
      <c r="GT239" s="82"/>
      <c r="GU239" s="82"/>
      <c r="GV239" s="82"/>
      <c r="GW239" s="82"/>
      <c r="GX239" s="82"/>
      <c r="GY239" s="82"/>
      <c r="GZ239" s="82"/>
      <c r="HA239" s="82"/>
      <c r="HB239" s="82"/>
      <c r="HC239" s="82"/>
      <c r="HD239" s="82"/>
      <c r="HE239" s="82"/>
      <c r="HF239" s="82"/>
      <c r="HG239" s="82"/>
      <c r="HH239" s="82"/>
      <c r="HI239" s="82"/>
      <c r="HJ239" s="82"/>
      <c r="HK239" s="82"/>
      <c r="HL239" s="82"/>
      <c r="HM239" s="82"/>
      <c r="HN239" s="82"/>
      <c r="HO239" s="82"/>
      <c r="HP239" s="82"/>
      <c r="HQ239" s="82"/>
      <c r="HR239" s="193"/>
      <c r="HS239" s="247">
        <v>0</v>
      </c>
    </row>
    <row r="240" spans="1:705" ht="15" hidden="1" outlineLevel="1" x14ac:dyDescent="0.25">
      <c r="A240" s="82" t="s">
        <v>482</v>
      </c>
      <c r="B240" s="82" t="s">
        <v>491</v>
      </c>
      <c r="C240" s="137">
        <v>232.7</v>
      </c>
      <c r="D240" s="90" t="s">
        <v>324</v>
      </c>
      <c r="E240" s="130">
        <v>795.91579651254801</v>
      </c>
      <c r="F240" s="67" t="s">
        <v>15</v>
      </c>
      <c r="G240" s="67">
        <v>13</v>
      </c>
      <c r="H240" s="126"/>
      <c r="I240" s="91" t="s">
        <v>500</v>
      </c>
      <c r="J240" s="67" t="s">
        <v>329</v>
      </c>
      <c r="K240" s="82" t="s">
        <v>330</v>
      </c>
      <c r="L240" s="67" t="s">
        <v>331</v>
      </c>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c r="EC240" s="82"/>
      <c r="ED240" s="82"/>
      <c r="EE240" s="82"/>
      <c r="EF240" s="82"/>
      <c r="EG240" s="82"/>
      <c r="EH240" s="82"/>
      <c r="EI240" s="82"/>
      <c r="EJ240" s="82"/>
      <c r="EK240" s="82"/>
      <c r="EL240" s="82"/>
      <c r="EM240" s="82"/>
      <c r="EN240" s="82"/>
      <c r="EO240" s="82"/>
      <c r="EP240" s="82"/>
      <c r="EQ240" s="82"/>
      <c r="ER240" s="82"/>
      <c r="ES240" s="82"/>
      <c r="ET240" s="82"/>
      <c r="EU240" s="82"/>
      <c r="EV240" s="82"/>
      <c r="EW240" s="82"/>
      <c r="EX240" s="174">
        <f t="shared" si="2864"/>
        <v>0</v>
      </c>
      <c r="EY240" s="82"/>
      <c r="EZ240" s="82"/>
      <c r="FA240" s="82"/>
      <c r="FB240" s="82"/>
      <c r="FC240" s="82"/>
      <c r="FD240" s="82"/>
      <c r="FE240" s="82"/>
      <c r="FF240" s="82"/>
      <c r="FG240" s="82"/>
      <c r="FH240" s="82"/>
      <c r="FI240" s="82"/>
      <c r="FJ240" s="82"/>
      <c r="FK240" s="82"/>
      <c r="FL240" s="82"/>
      <c r="FM240" s="82"/>
      <c r="FN240" s="82"/>
      <c r="FO240" s="82"/>
      <c r="FP240" s="82"/>
      <c r="FQ240" s="82"/>
      <c r="FR240" s="82"/>
      <c r="FS240" s="82"/>
      <c r="FT240" s="82"/>
      <c r="FU240" s="82"/>
      <c r="FV240" s="82"/>
      <c r="FW240" s="82"/>
      <c r="FX240" s="82"/>
      <c r="FY240" s="82"/>
      <c r="FZ240" s="82"/>
      <c r="GA240" s="82"/>
      <c r="GB240" s="82"/>
      <c r="GC240" s="82"/>
      <c r="GD240" s="82"/>
      <c r="GE240" s="82"/>
      <c r="GF240" s="82"/>
      <c r="GG240" s="82"/>
      <c r="GI240" s="82"/>
      <c r="GJ240" s="82"/>
      <c r="GK240" s="82"/>
      <c r="GL240" s="82"/>
      <c r="GM240" s="82"/>
      <c r="GN240" s="82"/>
      <c r="GO240" s="82"/>
      <c r="GP240" s="82"/>
      <c r="GQ240" s="82"/>
      <c r="GR240" s="82"/>
      <c r="GS240" s="82"/>
      <c r="GT240" s="82"/>
      <c r="GU240" s="82"/>
      <c r="GV240" s="82"/>
      <c r="GW240" s="82"/>
      <c r="GX240" s="82"/>
      <c r="GY240" s="82"/>
      <c r="GZ240" s="82"/>
      <c r="HA240" s="82"/>
      <c r="HB240" s="82"/>
      <c r="HC240" s="82"/>
      <c r="HD240" s="82"/>
      <c r="HE240" s="82"/>
      <c r="HF240" s="82"/>
      <c r="HG240" s="82"/>
      <c r="HH240" s="82"/>
      <c r="HI240" s="82"/>
      <c r="HJ240" s="82"/>
      <c r="HK240" s="82"/>
      <c r="HL240" s="82"/>
      <c r="HM240" s="82"/>
      <c r="HN240" s="82"/>
      <c r="HO240" s="82"/>
      <c r="HP240" s="82"/>
      <c r="HQ240" s="82"/>
      <c r="HR240" s="193"/>
      <c r="HS240" s="247">
        <v>0</v>
      </c>
    </row>
    <row r="241" spans="1:705" ht="15" hidden="1" outlineLevel="1" x14ac:dyDescent="0.25">
      <c r="A241" s="129" t="s">
        <v>482</v>
      </c>
      <c r="B241" s="129" t="s">
        <v>491</v>
      </c>
      <c r="C241" s="146">
        <v>21.6</v>
      </c>
      <c r="D241" s="147" t="s">
        <v>324</v>
      </c>
      <c r="E241" s="148">
        <v>29.291678945877599</v>
      </c>
      <c r="F241" s="67" t="s">
        <v>15</v>
      </c>
      <c r="G241" s="67">
        <v>13</v>
      </c>
      <c r="H241" s="126"/>
      <c r="I241" s="131" t="s">
        <v>10</v>
      </c>
      <c r="J241" s="67" t="s">
        <v>329</v>
      </c>
      <c r="K241" s="82" t="s">
        <v>322</v>
      </c>
      <c r="L241" s="132" t="s">
        <v>331</v>
      </c>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c r="EC241" s="82"/>
      <c r="ED241" s="82"/>
      <c r="EE241" s="82"/>
      <c r="EF241" s="82"/>
      <c r="EG241" s="82"/>
      <c r="EH241" s="82"/>
      <c r="EI241" s="82"/>
      <c r="EJ241" s="82"/>
      <c r="EK241" s="82"/>
      <c r="EL241" s="82"/>
      <c r="EM241" s="82"/>
      <c r="EN241" s="82"/>
      <c r="EO241" s="82"/>
      <c r="EP241" s="82"/>
      <c r="EQ241" s="82"/>
      <c r="ER241" s="82"/>
      <c r="ES241" s="82"/>
      <c r="ET241" s="82"/>
      <c r="EU241" s="82"/>
      <c r="EV241" s="82"/>
      <c r="EW241" s="82"/>
      <c r="EX241" s="174">
        <f t="shared" si="2864"/>
        <v>0</v>
      </c>
      <c r="EY241" s="82"/>
      <c r="EZ241" s="82"/>
      <c r="FA241" s="82"/>
      <c r="FB241" s="82"/>
      <c r="FC241" s="82"/>
      <c r="FD241" s="82"/>
      <c r="FE241" s="82"/>
      <c r="FF241" s="82"/>
      <c r="FG241" s="82"/>
      <c r="FH241" s="82"/>
      <c r="FI241" s="82"/>
      <c r="FJ241" s="82"/>
      <c r="FK241" s="82"/>
      <c r="FL241" s="82"/>
      <c r="FM241" s="82"/>
      <c r="FN241" s="82"/>
      <c r="FO241" s="82"/>
      <c r="FP241" s="82"/>
      <c r="FQ241" s="82"/>
      <c r="FR241" s="82"/>
      <c r="FS241" s="82"/>
      <c r="FT241" s="82"/>
      <c r="FU241" s="82"/>
      <c r="FV241" s="82"/>
      <c r="FW241" s="82"/>
      <c r="FX241" s="82"/>
      <c r="FY241" s="82"/>
      <c r="FZ241" s="82"/>
      <c r="GA241" s="82"/>
      <c r="GB241" s="82"/>
      <c r="GC241" s="82"/>
      <c r="GD241" s="82"/>
      <c r="GE241" s="82"/>
      <c r="GF241" s="82"/>
      <c r="GG241" s="82"/>
      <c r="GI241" s="82"/>
      <c r="GJ241" s="82"/>
      <c r="GK241" s="82"/>
      <c r="GL241" s="82"/>
      <c r="GM241" s="82"/>
      <c r="GN241" s="82"/>
      <c r="GO241" s="82"/>
      <c r="GP241" s="82"/>
      <c r="GQ241" s="82"/>
      <c r="GR241" s="82"/>
      <c r="GS241" s="82"/>
      <c r="GT241" s="82"/>
      <c r="GU241" s="82"/>
      <c r="GV241" s="82"/>
      <c r="GW241" s="82"/>
      <c r="GX241" s="82"/>
      <c r="GY241" s="82"/>
      <c r="GZ241" s="82"/>
      <c r="HA241" s="82"/>
      <c r="HB241" s="82"/>
      <c r="HC241" s="82"/>
      <c r="HD241" s="82"/>
      <c r="HE241" s="82"/>
      <c r="HF241" s="82"/>
      <c r="HG241" s="82"/>
      <c r="HH241" s="82"/>
      <c r="HI241" s="82"/>
      <c r="HJ241" s="82"/>
      <c r="HK241" s="82"/>
      <c r="HL241" s="82"/>
      <c r="HM241" s="82"/>
      <c r="HN241" s="82"/>
      <c r="HO241" s="82"/>
      <c r="HP241" s="82"/>
      <c r="HQ241" s="82"/>
      <c r="HR241" s="193"/>
      <c r="HS241" s="247">
        <v>0</v>
      </c>
    </row>
    <row r="242" spans="1:705" ht="15" hidden="1" outlineLevel="1" x14ac:dyDescent="0.25">
      <c r="A242" s="82" t="s">
        <v>482</v>
      </c>
      <c r="B242" s="110" t="s">
        <v>491</v>
      </c>
      <c r="C242" s="137">
        <v>3091.73</v>
      </c>
      <c r="D242" s="90" t="s">
        <v>324</v>
      </c>
      <c r="E242" s="130">
        <v>850.35202363897099</v>
      </c>
      <c r="F242" s="67" t="s">
        <v>15</v>
      </c>
      <c r="G242" s="67">
        <v>13</v>
      </c>
      <c r="H242" s="126"/>
      <c r="I242" s="91" t="s">
        <v>501</v>
      </c>
      <c r="J242" s="67" t="s">
        <v>329</v>
      </c>
      <c r="K242" s="82" t="s">
        <v>322</v>
      </c>
      <c r="L242" s="67" t="s">
        <v>351</v>
      </c>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c r="CY242" s="82"/>
      <c r="CZ242" s="82"/>
      <c r="DA242" s="82"/>
      <c r="DB242" s="82"/>
      <c r="DC242" s="82"/>
      <c r="DD242" s="82"/>
      <c r="DE242" s="82"/>
      <c r="DF242" s="82"/>
      <c r="DG242" s="82"/>
      <c r="DH242" s="82"/>
      <c r="DI242" s="82"/>
      <c r="DJ242" s="82"/>
      <c r="DK242" s="82"/>
      <c r="DL242" s="82"/>
      <c r="DM242" s="82"/>
      <c r="DN242" s="82"/>
      <c r="DO242" s="82"/>
      <c r="DP242" s="82"/>
      <c r="DQ242" s="82"/>
      <c r="DR242" s="82"/>
      <c r="DS242" s="82"/>
      <c r="DT242" s="82"/>
      <c r="DU242" s="82"/>
      <c r="DV242" s="82"/>
      <c r="DW242" s="82"/>
      <c r="DX242" s="82"/>
      <c r="DY242" s="82"/>
      <c r="DZ242" s="82"/>
      <c r="EA242" s="82"/>
      <c r="EB242" s="82"/>
      <c r="EC242" s="82"/>
      <c r="ED242" s="82"/>
      <c r="EE242" s="82"/>
      <c r="EF242" s="82"/>
      <c r="EG242" s="82"/>
      <c r="EH242" s="82"/>
      <c r="EI242" s="82"/>
      <c r="EJ242" s="82"/>
      <c r="EK242" s="82"/>
      <c r="EL242" s="82"/>
      <c r="EM242" s="82"/>
      <c r="EN242" s="82"/>
      <c r="EO242" s="82"/>
      <c r="EP242" s="82"/>
      <c r="EQ242" s="82"/>
      <c r="ER242" s="82"/>
      <c r="ES242" s="82"/>
      <c r="ET242" s="82"/>
      <c r="EU242" s="82"/>
      <c r="EV242" s="82"/>
      <c r="EW242" s="82"/>
      <c r="EX242" s="174">
        <f t="shared" si="2864"/>
        <v>0</v>
      </c>
      <c r="EY242" s="82"/>
      <c r="EZ242" s="82"/>
      <c r="FA242" s="82"/>
      <c r="FB242" s="82"/>
      <c r="FC242" s="82"/>
      <c r="FD242" s="82"/>
      <c r="FE242" s="82"/>
      <c r="FF242" s="82"/>
      <c r="FG242" s="82"/>
      <c r="FH242" s="82"/>
      <c r="FI242" s="82"/>
      <c r="FJ242" s="82"/>
      <c r="FK242" s="82"/>
      <c r="FL242" s="82"/>
      <c r="FM242" s="82"/>
      <c r="FN242" s="82"/>
      <c r="FO242" s="82"/>
      <c r="FP242" s="82"/>
      <c r="FQ242" s="82"/>
      <c r="FR242" s="82"/>
      <c r="FS242" s="82"/>
      <c r="FT242" s="82"/>
      <c r="FU242" s="82"/>
      <c r="FV242" s="82"/>
      <c r="FW242" s="82"/>
      <c r="FX242" s="82"/>
      <c r="FY242" s="82"/>
      <c r="FZ242" s="82"/>
      <c r="GA242" s="82"/>
      <c r="GB242" s="82"/>
      <c r="GC242" s="82"/>
      <c r="GD242" s="82"/>
      <c r="GE242" s="82"/>
      <c r="GF242" s="82"/>
      <c r="GG242" s="82"/>
      <c r="GI242" s="82"/>
      <c r="GJ242" s="82"/>
      <c r="GK242" s="82"/>
      <c r="GL242" s="82"/>
      <c r="GM242" s="82"/>
      <c r="GN242" s="82"/>
      <c r="GO242" s="82"/>
      <c r="GP242" s="82"/>
      <c r="GQ242" s="82"/>
      <c r="GR242" s="82"/>
      <c r="GS242" s="82"/>
      <c r="GT242" s="82"/>
      <c r="GU242" s="82"/>
      <c r="GV242" s="82"/>
      <c r="GW242" s="82"/>
      <c r="GX242" s="82"/>
      <c r="GY242" s="82"/>
      <c r="GZ242" s="82"/>
      <c r="HA242" s="82"/>
      <c r="HB242" s="82"/>
      <c r="HC242" s="82"/>
      <c r="HD242" s="82"/>
      <c r="HE242" s="82"/>
      <c r="HF242" s="82"/>
      <c r="HG242" s="82"/>
      <c r="HH242" s="82"/>
      <c r="HI242" s="82"/>
      <c r="HJ242" s="82"/>
      <c r="HK242" s="82"/>
      <c r="HL242" s="82"/>
      <c r="HM242" s="82"/>
      <c r="HN242" s="82"/>
      <c r="HO242" s="82"/>
      <c r="HP242" s="82"/>
      <c r="HQ242" s="82"/>
      <c r="HR242" s="193"/>
      <c r="HS242" s="247">
        <v>0</v>
      </c>
    </row>
    <row r="243" spans="1:705" ht="15" hidden="1" outlineLevel="1" x14ac:dyDescent="0.25">
      <c r="A243" s="82" t="s">
        <v>482</v>
      </c>
      <c r="B243" s="110" t="s">
        <v>491</v>
      </c>
      <c r="C243" s="137">
        <f>6285.72*30%</f>
        <v>1885.7159999999999</v>
      </c>
      <c r="D243" s="90" t="s">
        <v>324</v>
      </c>
      <c r="E243" s="130">
        <v>617.37761741385702</v>
      </c>
      <c r="F243" s="67" t="s">
        <v>15</v>
      </c>
      <c r="G243" s="67">
        <v>13</v>
      </c>
      <c r="H243" s="126"/>
      <c r="I243" s="91" t="s">
        <v>502</v>
      </c>
      <c r="J243" s="67" t="s">
        <v>329</v>
      </c>
      <c r="K243" s="82" t="s">
        <v>322</v>
      </c>
      <c r="L243" s="67" t="s">
        <v>351</v>
      </c>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c r="DH243" s="82"/>
      <c r="DI243" s="82"/>
      <c r="DJ243" s="82"/>
      <c r="DK243" s="82"/>
      <c r="DL243" s="82"/>
      <c r="DM243" s="82"/>
      <c r="DN243" s="82"/>
      <c r="DO243" s="82"/>
      <c r="DP243" s="82"/>
      <c r="DQ243" s="82"/>
      <c r="DR243" s="82"/>
      <c r="DS243" s="82"/>
      <c r="DT243" s="82"/>
      <c r="DU243" s="82"/>
      <c r="DV243" s="82"/>
      <c r="DW243" s="82"/>
      <c r="DX243" s="82"/>
      <c r="DY243" s="82"/>
      <c r="DZ243" s="82"/>
      <c r="EA243" s="82"/>
      <c r="EB243" s="82"/>
      <c r="EC243" s="82"/>
      <c r="ED243" s="82"/>
      <c r="EE243" s="82"/>
      <c r="EF243" s="82"/>
      <c r="EG243" s="82"/>
      <c r="EH243" s="82"/>
      <c r="EI243" s="82"/>
      <c r="EJ243" s="82"/>
      <c r="EK243" s="82"/>
      <c r="EL243" s="82"/>
      <c r="EM243" s="82"/>
      <c r="EN243" s="82"/>
      <c r="EO243" s="82"/>
      <c r="EP243" s="82"/>
      <c r="EQ243" s="82"/>
      <c r="ER243" s="82"/>
      <c r="ES243" s="82"/>
      <c r="ET243" s="82"/>
      <c r="EU243" s="82"/>
      <c r="EV243" s="82"/>
      <c r="EW243" s="82"/>
      <c r="EX243" s="174">
        <f t="shared" si="2864"/>
        <v>0</v>
      </c>
      <c r="EY243" s="82"/>
      <c r="EZ243" s="82"/>
      <c r="FA243" s="82"/>
      <c r="FB243" s="82"/>
      <c r="FC243" s="82"/>
      <c r="FD243" s="82"/>
      <c r="FE243" s="82"/>
      <c r="FF243" s="82"/>
      <c r="FG243" s="82"/>
      <c r="FH243" s="82"/>
      <c r="FI243" s="82"/>
      <c r="FJ243" s="82"/>
      <c r="FK243" s="82"/>
      <c r="FL243" s="82"/>
      <c r="FM243" s="82"/>
      <c r="FN243" s="82"/>
      <c r="FO243" s="82"/>
      <c r="FP243" s="82"/>
      <c r="FQ243" s="82"/>
      <c r="FR243" s="82"/>
      <c r="FS243" s="82"/>
      <c r="FT243" s="82"/>
      <c r="FU243" s="82"/>
      <c r="FV243" s="82"/>
      <c r="FW243" s="82"/>
      <c r="FX243" s="82"/>
      <c r="FY243" s="82"/>
      <c r="FZ243" s="82"/>
      <c r="GA243" s="82"/>
      <c r="GB243" s="82"/>
      <c r="GC243" s="82"/>
      <c r="GD243" s="82"/>
      <c r="GE243" s="82"/>
      <c r="GF243" s="82"/>
      <c r="GG243" s="82"/>
      <c r="GI243" s="82"/>
      <c r="GJ243" s="82"/>
      <c r="GK243" s="82"/>
      <c r="GL243" s="82"/>
      <c r="GM243" s="82"/>
      <c r="GN243" s="82"/>
      <c r="GO243" s="82"/>
      <c r="GP243" s="82"/>
      <c r="GQ243" s="82"/>
      <c r="GR243" s="82"/>
      <c r="GS243" s="82"/>
      <c r="GT243" s="82"/>
      <c r="GU243" s="82"/>
      <c r="GV243" s="82"/>
      <c r="GW243" s="82"/>
      <c r="GX243" s="82"/>
      <c r="GY243" s="82"/>
      <c r="GZ243" s="82"/>
      <c r="HA243" s="82"/>
      <c r="HB243" s="82"/>
      <c r="HC243" s="82"/>
      <c r="HD243" s="82"/>
      <c r="HE243" s="82"/>
      <c r="HF243" s="82"/>
      <c r="HG243" s="82"/>
      <c r="HH243" s="82"/>
      <c r="HI243" s="82"/>
      <c r="HJ243" s="82"/>
      <c r="HK243" s="82"/>
      <c r="HL243" s="82"/>
      <c r="HM243" s="82"/>
      <c r="HN243" s="82"/>
      <c r="HO243" s="82"/>
      <c r="HP243" s="82"/>
      <c r="HQ243" s="82"/>
      <c r="HR243" s="193"/>
      <c r="HS243" s="247">
        <v>0</v>
      </c>
    </row>
    <row r="244" spans="1:705" ht="15" hidden="1" outlineLevel="1" x14ac:dyDescent="0.25">
      <c r="A244" s="82" t="s">
        <v>482</v>
      </c>
      <c r="B244" s="82" t="s">
        <v>491</v>
      </c>
      <c r="C244" s="137">
        <f>C245</f>
        <v>158.30000000000001</v>
      </c>
      <c r="D244" s="90" t="s">
        <v>324</v>
      </c>
      <c r="E244" s="130">
        <v>51.826933025234702</v>
      </c>
      <c r="F244" s="67" t="s">
        <v>15</v>
      </c>
      <c r="G244" s="67">
        <v>13</v>
      </c>
      <c r="H244" s="126"/>
      <c r="I244" s="91" t="s">
        <v>503</v>
      </c>
      <c r="J244" s="67" t="s">
        <v>329</v>
      </c>
      <c r="K244" s="82" t="s">
        <v>322</v>
      </c>
      <c r="L244" s="67" t="s">
        <v>351</v>
      </c>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c r="CY244" s="82"/>
      <c r="CZ244" s="82"/>
      <c r="DA244" s="82"/>
      <c r="DB244" s="82"/>
      <c r="DC244" s="82"/>
      <c r="DD244" s="82"/>
      <c r="DE244" s="82"/>
      <c r="DF244" s="82"/>
      <c r="DG244" s="82"/>
      <c r="DH244" s="82"/>
      <c r="DI244" s="82"/>
      <c r="DJ244" s="82"/>
      <c r="DK244" s="82"/>
      <c r="DL244" s="82"/>
      <c r="DM244" s="82"/>
      <c r="DN244" s="82"/>
      <c r="DO244" s="82"/>
      <c r="DP244" s="82"/>
      <c r="DQ244" s="82"/>
      <c r="DR244" s="82"/>
      <c r="DS244" s="82"/>
      <c r="DT244" s="82"/>
      <c r="DU244" s="82"/>
      <c r="DV244" s="82"/>
      <c r="DW244" s="82"/>
      <c r="DX244" s="82"/>
      <c r="DY244" s="82"/>
      <c r="DZ244" s="82"/>
      <c r="EA244" s="82"/>
      <c r="EB244" s="82"/>
      <c r="EC244" s="82"/>
      <c r="ED244" s="82"/>
      <c r="EE244" s="82"/>
      <c r="EF244" s="82"/>
      <c r="EG244" s="82"/>
      <c r="EH244" s="82"/>
      <c r="EI244" s="82"/>
      <c r="EJ244" s="82"/>
      <c r="EK244" s="82"/>
      <c r="EL244" s="82"/>
      <c r="EM244" s="82"/>
      <c r="EN244" s="82"/>
      <c r="EO244" s="82"/>
      <c r="EP244" s="82"/>
      <c r="EQ244" s="82"/>
      <c r="ER244" s="82"/>
      <c r="ES244" s="82"/>
      <c r="ET244" s="82"/>
      <c r="EU244" s="82"/>
      <c r="EV244" s="82"/>
      <c r="EW244" s="82"/>
      <c r="EX244" s="174">
        <f t="shared" si="2864"/>
        <v>0</v>
      </c>
      <c r="EY244" s="82"/>
      <c r="EZ244" s="82"/>
      <c r="FA244" s="82"/>
      <c r="FB244" s="82"/>
      <c r="FC244" s="82"/>
      <c r="FD244" s="82"/>
      <c r="FE244" s="82"/>
      <c r="FF244" s="82"/>
      <c r="FG244" s="82"/>
      <c r="FH244" s="82"/>
      <c r="FI244" s="82"/>
      <c r="FJ244" s="82"/>
      <c r="FK244" s="82"/>
      <c r="FL244" s="82"/>
      <c r="FM244" s="82"/>
      <c r="FN244" s="82"/>
      <c r="FO244" s="82"/>
      <c r="FP244" s="82"/>
      <c r="FQ244" s="82"/>
      <c r="FR244" s="82"/>
      <c r="FS244" s="82"/>
      <c r="FT244" s="82"/>
      <c r="FU244" s="82"/>
      <c r="FV244" s="82"/>
      <c r="FW244" s="82"/>
      <c r="FX244" s="82"/>
      <c r="FY244" s="82"/>
      <c r="FZ244" s="82"/>
      <c r="GA244" s="82"/>
      <c r="GB244" s="82"/>
      <c r="GC244" s="82"/>
      <c r="GD244" s="82"/>
      <c r="GE244" s="82"/>
      <c r="GF244" s="82"/>
      <c r="GG244" s="82"/>
      <c r="GI244" s="82"/>
      <c r="GJ244" s="82"/>
      <c r="GK244" s="82"/>
      <c r="GL244" s="82"/>
      <c r="GM244" s="82"/>
      <c r="GN244" s="82"/>
      <c r="GO244" s="82"/>
      <c r="GP244" s="82"/>
      <c r="GQ244" s="82"/>
      <c r="GR244" s="82"/>
      <c r="GS244" s="82"/>
      <c r="GT244" s="82"/>
      <c r="GU244" s="82"/>
      <c r="GV244" s="82"/>
      <c r="GW244" s="82"/>
      <c r="GX244" s="82"/>
      <c r="GY244" s="82"/>
      <c r="GZ244" s="82"/>
      <c r="HA244" s="82"/>
      <c r="HB244" s="82"/>
      <c r="HC244" s="82"/>
      <c r="HD244" s="82"/>
      <c r="HE244" s="82"/>
      <c r="HF244" s="82"/>
      <c r="HG244" s="82"/>
      <c r="HH244" s="82"/>
      <c r="HI244" s="82"/>
      <c r="HJ244" s="82"/>
      <c r="HK244" s="82"/>
      <c r="HL244" s="82"/>
      <c r="HM244" s="82"/>
      <c r="HN244" s="82"/>
      <c r="HO244" s="82"/>
      <c r="HP244" s="82"/>
      <c r="HQ244" s="82"/>
      <c r="HR244" s="193"/>
      <c r="HS244" s="247">
        <v>0</v>
      </c>
    </row>
    <row r="245" spans="1:705" ht="15" hidden="1" outlineLevel="1" x14ac:dyDescent="0.25">
      <c r="A245" s="82" t="s">
        <v>482</v>
      </c>
      <c r="B245" s="82" t="s">
        <v>491</v>
      </c>
      <c r="C245" s="137">
        <v>158.30000000000001</v>
      </c>
      <c r="D245" s="90" t="s">
        <v>324</v>
      </c>
      <c r="E245" s="130">
        <v>5.2107005170209604</v>
      </c>
      <c r="F245" s="67" t="s">
        <v>15</v>
      </c>
      <c r="G245" s="67">
        <v>13</v>
      </c>
      <c r="H245" s="126"/>
      <c r="I245" s="91" t="s">
        <v>504</v>
      </c>
      <c r="J245" s="67" t="s">
        <v>329</v>
      </c>
      <c r="K245" s="82" t="s">
        <v>322</v>
      </c>
      <c r="L245" s="67" t="s">
        <v>351</v>
      </c>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c r="EC245" s="82"/>
      <c r="ED245" s="82"/>
      <c r="EE245" s="82"/>
      <c r="EF245" s="82"/>
      <c r="EG245" s="82"/>
      <c r="EH245" s="82"/>
      <c r="EI245" s="82"/>
      <c r="EJ245" s="82"/>
      <c r="EK245" s="82"/>
      <c r="EL245" s="82"/>
      <c r="EM245" s="82"/>
      <c r="EN245" s="82"/>
      <c r="EO245" s="82"/>
      <c r="EP245" s="82"/>
      <c r="EQ245" s="82"/>
      <c r="ER245" s="82"/>
      <c r="ES245" s="82"/>
      <c r="ET245" s="82"/>
      <c r="EU245" s="82"/>
      <c r="EV245" s="82"/>
      <c r="EW245" s="82"/>
      <c r="EX245" s="174">
        <f t="shared" si="2864"/>
        <v>0</v>
      </c>
      <c r="EY245" s="82"/>
      <c r="EZ245" s="82"/>
      <c r="FA245" s="82"/>
      <c r="FB245" s="82"/>
      <c r="FC245" s="82"/>
      <c r="FD245" s="82"/>
      <c r="FE245" s="82"/>
      <c r="FF245" s="82"/>
      <c r="FG245" s="82"/>
      <c r="FH245" s="82"/>
      <c r="FI245" s="82"/>
      <c r="FJ245" s="82"/>
      <c r="FK245" s="82"/>
      <c r="FL245" s="82"/>
      <c r="FM245" s="82"/>
      <c r="FN245" s="82"/>
      <c r="FO245" s="82"/>
      <c r="FP245" s="82"/>
      <c r="FQ245" s="82"/>
      <c r="FR245" s="82"/>
      <c r="FS245" s="82"/>
      <c r="FT245" s="82"/>
      <c r="FU245" s="82"/>
      <c r="FV245" s="82"/>
      <c r="FW245" s="82"/>
      <c r="FX245" s="82"/>
      <c r="FY245" s="82"/>
      <c r="FZ245" s="82"/>
      <c r="GA245" s="82"/>
      <c r="GB245" s="82"/>
      <c r="GC245" s="82"/>
      <c r="GD245" s="82"/>
      <c r="GE245" s="82"/>
      <c r="GF245" s="82"/>
      <c r="GG245" s="82"/>
      <c r="GI245" s="82"/>
      <c r="GJ245" s="82"/>
      <c r="GK245" s="82"/>
      <c r="GL245" s="82"/>
      <c r="GM245" s="82"/>
      <c r="GN245" s="82"/>
      <c r="GO245" s="82"/>
      <c r="GP245" s="82"/>
      <c r="GQ245" s="82"/>
      <c r="GR245" s="82"/>
      <c r="GS245" s="82"/>
      <c r="GT245" s="82"/>
      <c r="GU245" s="82"/>
      <c r="GV245" s="82"/>
      <c r="GW245" s="82"/>
      <c r="GX245" s="82"/>
      <c r="GY245" s="82"/>
      <c r="GZ245" s="82"/>
      <c r="HA245" s="82"/>
      <c r="HB245" s="82"/>
      <c r="HC245" s="82"/>
      <c r="HD245" s="82"/>
      <c r="HE245" s="82"/>
      <c r="HF245" s="82"/>
      <c r="HG245" s="82"/>
      <c r="HH245" s="82"/>
      <c r="HI245" s="82"/>
      <c r="HJ245" s="82"/>
      <c r="HK245" s="82"/>
      <c r="HL245" s="82"/>
      <c r="HM245" s="82"/>
      <c r="HN245" s="82"/>
      <c r="HO245" s="82"/>
      <c r="HP245" s="82"/>
      <c r="HQ245" s="82"/>
      <c r="HR245" s="193"/>
      <c r="HS245" s="247">
        <v>0</v>
      </c>
    </row>
    <row r="246" spans="1:705" ht="15" hidden="1" outlineLevel="1" x14ac:dyDescent="0.25">
      <c r="A246" s="82" t="s">
        <v>482</v>
      </c>
      <c r="B246" s="82" t="s">
        <v>491</v>
      </c>
      <c r="C246" s="137">
        <v>320.61</v>
      </c>
      <c r="D246" s="90" t="s">
        <v>324</v>
      </c>
      <c r="E246" s="130">
        <v>112.7482288361</v>
      </c>
      <c r="F246" s="67" t="s">
        <v>15</v>
      </c>
      <c r="G246" s="67">
        <v>13</v>
      </c>
      <c r="H246" s="126"/>
      <c r="I246" s="91" t="s">
        <v>505</v>
      </c>
      <c r="J246" s="67" t="s">
        <v>329</v>
      </c>
      <c r="K246" s="82" t="s">
        <v>322</v>
      </c>
      <c r="L246" s="67" t="s">
        <v>351</v>
      </c>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c r="CS246" s="82"/>
      <c r="CT246" s="82"/>
      <c r="CU246" s="82"/>
      <c r="CV246" s="82"/>
      <c r="CW246" s="82"/>
      <c r="CX246" s="82"/>
      <c r="CY246" s="82"/>
      <c r="CZ246" s="82"/>
      <c r="DA246" s="82"/>
      <c r="DB246" s="82"/>
      <c r="DC246" s="82"/>
      <c r="DD246" s="82"/>
      <c r="DE246" s="82"/>
      <c r="DF246" s="82"/>
      <c r="DG246" s="82"/>
      <c r="DH246" s="82"/>
      <c r="DI246" s="82"/>
      <c r="DJ246" s="82"/>
      <c r="DK246" s="82"/>
      <c r="DL246" s="82"/>
      <c r="DM246" s="82"/>
      <c r="DN246" s="82"/>
      <c r="DO246" s="82"/>
      <c r="DP246" s="82"/>
      <c r="DQ246" s="82"/>
      <c r="DR246" s="82"/>
      <c r="DS246" s="82"/>
      <c r="DT246" s="82"/>
      <c r="DU246" s="82"/>
      <c r="DV246" s="82"/>
      <c r="DW246" s="82"/>
      <c r="DX246" s="82"/>
      <c r="DY246" s="82"/>
      <c r="DZ246" s="82"/>
      <c r="EA246" s="82"/>
      <c r="EB246" s="82"/>
      <c r="EC246" s="82"/>
      <c r="ED246" s="82"/>
      <c r="EE246" s="82"/>
      <c r="EF246" s="82"/>
      <c r="EG246" s="82"/>
      <c r="EH246" s="82"/>
      <c r="EI246" s="82"/>
      <c r="EJ246" s="82"/>
      <c r="EK246" s="82"/>
      <c r="EL246" s="82"/>
      <c r="EM246" s="82"/>
      <c r="EN246" s="82"/>
      <c r="EO246" s="82"/>
      <c r="EP246" s="82"/>
      <c r="EQ246" s="82"/>
      <c r="ER246" s="82"/>
      <c r="ES246" s="82"/>
      <c r="ET246" s="82"/>
      <c r="EU246" s="82"/>
      <c r="EV246" s="82"/>
      <c r="EW246" s="82"/>
      <c r="EX246" s="174">
        <f t="shared" si="2864"/>
        <v>0</v>
      </c>
      <c r="EY246" s="82"/>
      <c r="EZ246" s="82"/>
      <c r="FA246" s="82"/>
      <c r="FB246" s="82"/>
      <c r="FC246" s="82"/>
      <c r="FD246" s="82"/>
      <c r="FE246" s="82"/>
      <c r="FF246" s="82"/>
      <c r="FG246" s="82"/>
      <c r="FH246" s="82"/>
      <c r="FI246" s="82"/>
      <c r="FJ246" s="82"/>
      <c r="FK246" s="82"/>
      <c r="FL246" s="82"/>
      <c r="FM246" s="82"/>
      <c r="FN246" s="82"/>
      <c r="FO246" s="82"/>
      <c r="FP246" s="82"/>
      <c r="FQ246" s="82"/>
      <c r="FR246" s="82"/>
      <c r="FS246" s="82"/>
      <c r="FT246" s="82"/>
      <c r="FU246" s="82"/>
      <c r="FV246" s="82"/>
      <c r="FW246" s="82"/>
      <c r="FX246" s="82"/>
      <c r="FY246" s="82"/>
      <c r="FZ246" s="82"/>
      <c r="GA246" s="82"/>
      <c r="GB246" s="82"/>
      <c r="GC246" s="82"/>
      <c r="GD246" s="82"/>
      <c r="GE246" s="82"/>
      <c r="GF246" s="82"/>
      <c r="GG246" s="82"/>
      <c r="GI246" s="82"/>
      <c r="GJ246" s="82"/>
      <c r="GK246" s="82"/>
      <c r="GL246" s="82"/>
      <c r="GM246" s="82"/>
      <c r="GN246" s="82"/>
      <c r="GO246" s="82"/>
      <c r="GP246" s="82"/>
      <c r="GQ246" s="82"/>
      <c r="GR246" s="82"/>
      <c r="GS246" s="82"/>
      <c r="GT246" s="82"/>
      <c r="GU246" s="82"/>
      <c r="GV246" s="82"/>
      <c r="GW246" s="82"/>
      <c r="GX246" s="82"/>
      <c r="GY246" s="82"/>
      <c r="GZ246" s="82"/>
      <c r="HA246" s="82"/>
      <c r="HB246" s="82"/>
      <c r="HC246" s="82"/>
      <c r="HD246" s="82"/>
      <c r="HE246" s="82"/>
      <c r="HF246" s="82"/>
      <c r="HG246" s="82"/>
      <c r="HH246" s="82"/>
      <c r="HI246" s="82"/>
      <c r="HJ246" s="82"/>
      <c r="HK246" s="82"/>
      <c r="HL246" s="82"/>
      <c r="HM246" s="82"/>
      <c r="HN246" s="82"/>
      <c r="HO246" s="82"/>
      <c r="HP246" s="82"/>
      <c r="HQ246" s="82"/>
      <c r="HR246" s="193"/>
      <c r="HS246" s="247">
        <v>0</v>
      </c>
    </row>
    <row r="247" spans="1:705" ht="15" hidden="1" outlineLevel="1" x14ac:dyDescent="0.25">
      <c r="A247" s="82" t="s">
        <v>482</v>
      </c>
      <c r="B247" s="82" t="s">
        <v>491</v>
      </c>
      <c r="C247" s="137">
        <v>167.21</v>
      </c>
      <c r="D247" s="90" t="s">
        <v>324</v>
      </c>
      <c r="E247" s="130">
        <v>4.6486381563138899</v>
      </c>
      <c r="F247" s="67" t="s">
        <v>15</v>
      </c>
      <c r="G247" s="67">
        <v>13</v>
      </c>
      <c r="H247" s="126"/>
      <c r="I247" s="91" t="s">
        <v>506</v>
      </c>
      <c r="J247" s="67" t="s">
        <v>329</v>
      </c>
      <c r="K247" s="82" t="s">
        <v>322</v>
      </c>
      <c r="L247" s="67" t="s">
        <v>351</v>
      </c>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c r="EC247" s="82"/>
      <c r="ED247" s="82"/>
      <c r="EE247" s="82"/>
      <c r="EF247" s="82"/>
      <c r="EG247" s="82"/>
      <c r="EH247" s="82"/>
      <c r="EI247" s="82"/>
      <c r="EJ247" s="82"/>
      <c r="EK247" s="82"/>
      <c r="EL247" s="82"/>
      <c r="EM247" s="82"/>
      <c r="EN247" s="82"/>
      <c r="EO247" s="82"/>
      <c r="EP247" s="82"/>
      <c r="EQ247" s="82"/>
      <c r="ER247" s="82"/>
      <c r="ES247" s="82"/>
      <c r="ET247" s="82"/>
      <c r="EU247" s="82"/>
      <c r="EV247" s="82"/>
      <c r="EW247" s="82"/>
      <c r="EX247" s="174">
        <f t="shared" si="2864"/>
        <v>0</v>
      </c>
      <c r="EY247" s="82"/>
      <c r="EZ247" s="82"/>
      <c r="FA247" s="82"/>
      <c r="FB247" s="82"/>
      <c r="FC247" s="82"/>
      <c r="FD247" s="82"/>
      <c r="FE247" s="82"/>
      <c r="FF247" s="82"/>
      <c r="FG247" s="82"/>
      <c r="FH247" s="82"/>
      <c r="FI247" s="82"/>
      <c r="FJ247" s="82"/>
      <c r="FK247" s="82"/>
      <c r="FL247" s="82"/>
      <c r="FM247" s="82"/>
      <c r="FN247" s="82"/>
      <c r="FO247" s="82"/>
      <c r="FP247" s="82"/>
      <c r="FQ247" s="82"/>
      <c r="FR247" s="82"/>
      <c r="FS247" s="82"/>
      <c r="FT247" s="82"/>
      <c r="FU247" s="82"/>
      <c r="FV247" s="82"/>
      <c r="FW247" s="82"/>
      <c r="FX247" s="82"/>
      <c r="FY247" s="82"/>
      <c r="FZ247" s="82"/>
      <c r="GA247" s="82"/>
      <c r="GB247" s="82"/>
      <c r="GC247" s="82"/>
      <c r="GD247" s="82"/>
      <c r="GE247" s="82"/>
      <c r="GF247" s="82"/>
      <c r="GG247" s="82"/>
      <c r="GI247" s="82"/>
      <c r="GJ247" s="82"/>
      <c r="GK247" s="82"/>
      <c r="GL247" s="82"/>
      <c r="GM247" s="82"/>
      <c r="GN247" s="82"/>
      <c r="GO247" s="82"/>
      <c r="GP247" s="82"/>
      <c r="GQ247" s="82"/>
      <c r="GR247" s="82"/>
      <c r="GS247" s="82"/>
      <c r="GT247" s="82"/>
      <c r="GU247" s="82"/>
      <c r="GV247" s="82"/>
      <c r="GW247" s="82"/>
      <c r="GX247" s="82"/>
      <c r="GY247" s="82"/>
      <c r="GZ247" s="82"/>
      <c r="HA247" s="82"/>
      <c r="HB247" s="82"/>
      <c r="HC247" s="82"/>
      <c r="HD247" s="82"/>
      <c r="HE247" s="82"/>
      <c r="HF247" s="82"/>
      <c r="HG247" s="82"/>
      <c r="HH247" s="82"/>
      <c r="HI247" s="82"/>
      <c r="HJ247" s="82"/>
      <c r="HK247" s="82"/>
      <c r="HL247" s="82"/>
      <c r="HM247" s="82"/>
      <c r="HN247" s="82"/>
      <c r="HO247" s="82"/>
      <c r="HP247" s="82"/>
      <c r="HQ247" s="82"/>
      <c r="HR247" s="193"/>
      <c r="HS247" s="247">
        <v>0</v>
      </c>
    </row>
    <row r="248" spans="1:705" ht="15" hidden="1" outlineLevel="1" x14ac:dyDescent="0.25">
      <c r="A248" s="82" t="s">
        <v>482</v>
      </c>
      <c r="B248" s="82" t="s">
        <v>491</v>
      </c>
      <c r="C248" s="137">
        <v>116.69</v>
      </c>
      <c r="D248" s="90" t="s">
        <v>324</v>
      </c>
      <c r="E248" s="130">
        <v>40.900127903773402</v>
      </c>
      <c r="F248" s="67" t="s">
        <v>15</v>
      </c>
      <c r="G248" s="67">
        <v>13</v>
      </c>
      <c r="H248" s="126"/>
      <c r="I248" s="118" t="s">
        <v>507</v>
      </c>
      <c r="J248" s="67" t="s">
        <v>329</v>
      </c>
      <c r="K248" s="82" t="s">
        <v>322</v>
      </c>
      <c r="L248" s="67" t="s">
        <v>351</v>
      </c>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c r="CS248" s="82"/>
      <c r="CT248" s="82"/>
      <c r="CU248" s="82"/>
      <c r="CV248" s="82"/>
      <c r="CW248" s="82"/>
      <c r="CX248" s="82"/>
      <c r="CY248" s="82"/>
      <c r="CZ248" s="82"/>
      <c r="DA248" s="82"/>
      <c r="DB248" s="82"/>
      <c r="DC248" s="82"/>
      <c r="DD248" s="82"/>
      <c r="DE248" s="82"/>
      <c r="DF248" s="82"/>
      <c r="DG248" s="82"/>
      <c r="DH248" s="82"/>
      <c r="DI248" s="82"/>
      <c r="DJ248" s="82"/>
      <c r="DK248" s="82"/>
      <c r="DL248" s="82"/>
      <c r="DM248" s="82"/>
      <c r="DN248" s="82"/>
      <c r="DO248" s="82"/>
      <c r="DP248" s="82"/>
      <c r="DQ248" s="82"/>
      <c r="DR248" s="82"/>
      <c r="DS248" s="82"/>
      <c r="DT248" s="82"/>
      <c r="DU248" s="82"/>
      <c r="DV248" s="82"/>
      <c r="DW248" s="82"/>
      <c r="DX248" s="82"/>
      <c r="DY248" s="82"/>
      <c r="DZ248" s="82"/>
      <c r="EA248" s="82"/>
      <c r="EB248" s="82"/>
      <c r="EC248" s="82"/>
      <c r="ED248" s="82"/>
      <c r="EE248" s="82"/>
      <c r="EF248" s="82"/>
      <c r="EG248" s="82"/>
      <c r="EH248" s="82"/>
      <c r="EI248" s="82"/>
      <c r="EJ248" s="82"/>
      <c r="EK248" s="82"/>
      <c r="EL248" s="82"/>
      <c r="EM248" s="82"/>
      <c r="EN248" s="82"/>
      <c r="EO248" s="82"/>
      <c r="EP248" s="82"/>
      <c r="EQ248" s="82"/>
      <c r="ER248" s="82"/>
      <c r="ES248" s="82"/>
      <c r="ET248" s="82"/>
      <c r="EU248" s="82"/>
      <c r="EV248" s="82"/>
      <c r="EW248" s="82"/>
      <c r="EX248" s="174">
        <f t="shared" si="2864"/>
        <v>0</v>
      </c>
      <c r="EY248" s="82"/>
      <c r="EZ248" s="82"/>
      <c r="FA248" s="82"/>
      <c r="FB248" s="82"/>
      <c r="FC248" s="82"/>
      <c r="FD248" s="82"/>
      <c r="FE248" s="82"/>
      <c r="FF248" s="82"/>
      <c r="FG248" s="82"/>
      <c r="FH248" s="82"/>
      <c r="FI248" s="82"/>
      <c r="FJ248" s="82"/>
      <c r="FK248" s="82"/>
      <c r="FL248" s="82"/>
      <c r="FM248" s="82"/>
      <c r="FN248" s="82"/>
      <c r="FO248" s="82"/>
      <c r="FP248" s="82"/>
      <c r="FQ248" s="82"/>
      <c r="FR248" s="82"/>
      <c r="FS248" s="82"/>
      <c r="FT248" s="82"/>
      <c r="FU248" s="82"/>
      <c r="FV248" s="82"/>
      <c r="FW248" s="82"/>
      <c r="FX248" s="82"/>
      <c r="FY248" s="82"/>
      <c r="FZ248" s="82"/>
      <c r="GA248" s="82"/>
      <c r="GB248" s="82"/>
      <c r="GC248" s="82"/>
      <c r="GD248" s="82"/>
      <c r="GE248" s="82"/>
      <c r="GF248" s="82"/>
      <c r="GG248" s="82"/>
      <c r="GI248" s="82"/>
      <c r="GJ248" s="82"/>
      <c r="GK248" s="82"/>
      <c r="GL248" s="82"/>
      <c r="GM248" s="82"/>
      <c r="GN248" s="82"/>
      <c r="GO248" s="82"/>
      <c r="GP248" s="82"/>
      <c r="GQ248" s="82"/>
      <c r="GR248" s="82"/>
      <c r="GS248" s="82"/>
      <c r="GT248" s="82"/>
      <c r="GU248" s="82"/>
      <c r="GV248" s="82"/>
      <c r="GW248" s="82"/>
      <c r="GX248" s="82"/>
      <c r="GY248" s="82"/>
      <c r="GZ248" s="82"/>
      <c r="HA248" s="82"/>
      <c r="HB248" s="82"/>
      <c r="HC248" s="82"/>
      <c r="HD248" s="82"/>
      <c r="HE248" s="82"/>
      <c r="HF248" s="82"/>
      <c r="HG248" s="82"/>
      <c r="HH248" s="82"/>
      <c r="HI248" s="82"/>
      <c r="HJ248" s="82"/>
      <c r="HK248" s="82"/>
      <c r="HL248" s="82"/>
      <c r="HM248" s="82"/>
      <c r="HN248" s="82"/>
      <c r="HO248" s="82"/>
      <c r="HP248" s="82"/>
      <c r="HQ248" s="82"/>
      <c r="HR248" s="193"/>
      <c r="HS248" s="247">
        <v>0</v>
      </c>
    </row>
    <row r="249" spans="1:705" ht="15" hidden="1" outlineLevel="1" x14ac:dyDescent="0.25">
      <c r="A249" s="82" t="s">
        <v>482</v>
      </c>
      <c r="B249" s="82" t="s">
        <v>491</v>
      </c>
      <c r="C249" s="137">
        <f>C248</f>
        <v>116.69</v>
      </c>
      <c r="D249" s="90" t="s">
        <v>324</v>
      </c>
      <c r="E249" s="130">
        <v>3.8410400715803901</v>
      </c>
      <c r="F249" s="67" t="s">
        <v>15</v>
      </c>
      <c r="G249" s="67">
        <v>13</v>
      </c>
      <c r="H249" s="121"/>
      <c r="I249" s="118" t="s">
        <v>508</v>
      </c>
      <c r="J249" s="67" t="s">
        <v>329</v>
      </c>
      <c r="K249" s="82" t="s">
        <v>322</v>
      </c>
      <c r="L249" s="67" t="s">
        <v>351</v>
      </c>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c r="EC249" s="82"/>
      <c r="ED249" s="82"/>
      <c r="EE249" s="82"/>
      <c r="EF249" s="82"/>
      <c r="EG249" s="82"/>
      <c r="EH249" s="82"/>
      <c r="EI249" s="82"/>
      <c r="EJ249" s="82"/>
      <c r="EK249" s="82"/>
      <c r="EL249" s="82"/>
      <c r="EM249" s="82"/>
      <c r="EN249" s="82"/>
      <c r="EO249" s="82"/>
      <c r="EP249" s="82"/>
      <c r="EQ249" s="82"/>
      <c r="ER249" s="82"/>
      <c r="ES249" s="82"/>
      <c r="ET249" s="82"/>
      <c r="EU249" s="82"/>
      <c r="EV249" s="82"/>
      <c r="EW249" s="82"/>
      <c r="EX249" s="174">
        <f t="shared" si="2864"/>
        <v>0</v>
      </c>
      <c r="EY249" s="82"/>
      <c r="EZ249" s="82"/>
      <c r="FA249" s="82"/>
      <c r="FB249" s="82"/>
      <c r="FC249" s="82"/>
      <c r="FD249" s="82"/>
      <c r="FE249" s="82"/>
      <c r="FF249" s="82"/>
      <c r="FG249" s="82"/>
      <c r="FH249" s="82"/>
      <c r="FI249" s="82"/>
      <c r="FJ249" s="82"/>
      <c r="FK249" s="82"/>
      <c r="FL249" s="82"/>
      <c r="FM249" s="82"/>
      <c r="FN249" s="82"/>
      <c r="FO249" s="82"/>
      <c r="FP249" s="82"/>
      <c r="FQ249" s="82"/>
      <c r="FR249" s="82"/>
      <c r="FS249" s="82"/>
      <c r="FT249" s="82"/>
      <c r="FU249" s="82"/>
      <c r="FV249" s="82"/>
      <c r="FW249" s="82"/>
      <c r="FX249" s="82"/>
      <c r="FY249" s="82"/>
      <c r="FZ249" s="82"/>
      <c r="GA249" s="82"/>
      <c r="GB249" s="82"/>
      <c r="GC249" s="82"/>
      <c r="GD249" s="82"/>
      <c r="GE249" s="82"/>
      <c r="GF249" s="82"/>
      <c r="GG249" s="82"/>
      <c r="GI249" s="82"/>
      <c r="GJ249" s="82"/>
      <c r="GK249" s="82"/>
      <c r="GL249" s="82"/>
      <c r="GM249" s="82"/>
      <c r="GN249" s="82"/>
      <c r="GO249" s="82"/>
      <c r="GP249" s="82"/>
      <c r="GQ249" s="82"/>
      <c r="GR249" s="82"/>
      <c r="GS249" s="82"/>
      <c r="GT249" s="82"/>
      <c r="GU249" s="82"/>
      <c r="GV249" s="82"/>
      <c r="GW249" s="82"/>
      <c r="GX249" s="82"/>
      <c r="GY249" s="82"/>
      <c r="GZ249" s="82"/>
      <c r="HA249" s="82"/>
      <c r="HB249" s="82"/>
      <c r="HC249" s="82"/>
      <c r="HD249" s="82"/>
      <c r="HE249" s="82"/>
      <c r="HF249" s="82"/>
      <c r="HG249" s="82"/>
      <c r="HH249" s="82"/>
      <c r="HI249" s="82"/>
      <c r="HJ249" s="82"/>
      <c r="HK249" s="82"/>
      <c r="HL249" s="82"/>
      <c r="HM249" s="82"/>
      <c r="HN249" s="82"/>
      <c r="HO249" s="82"/>
      <c r="HP249" s="82"/>
      <c r="HQ249" s="82"/>
      <c r="HR249" s="193"/>
      <c r="HS249" s="247">
        <v>0</v>
      </c>
    </row>
    <row r="250" spans="1:705" ht="15" hidden="1" outlineLevel="1" x14ac:dyDescent="0.25">
      <c r="A250" s="82" t="s">
        <v>482</v>
      </c>
      <c r="B250" s="82" t="s">
        <v>491</v>
      </c>
      <c r="C250" s="137">
        <v>575.71</v>
      </c>
      <c r="D250" s="90" t="s">
        <v>324</v>
      </c>
      <c r="E250" s="130">
        <v>201.78775075397601</v>
      </c>
      <c r="F250" s="67" t="s">
        <v>15</v>
      </c>
      <c r="G250" s="67">
        <v>13</v>
      </c>
      <c r="H250" s="121"/>
      <c r="I250" s="84" t="s">
        <v>509</v>
      </c>
      <c r="J250" s="67" t="s">
        <v>329</v>
      </c>
      <c r="K250" s="82" t="s">
        <v>322</v>
      </c>
      <c r="L250" s="67" t="s">
        <v>351</v>
      </c>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c r="EC250" s="82"/>
      <c r="ED250" s="82"/>
      <c r="EE250" s="82"/>
      <c r="EF250" s="82"/>
      <c r="EG250" s="82"/>
      <c r="EH250" s="82"/>
      <c r="EI250" s="82"/>
      <c r="EJ250" s="82"/>
      <c r="EK250" s="82"/>
      <c r="EL250" s="82"/>
      <c r="EM250" s="82"/>
      <c r="EN250" s="82"/>
      <c r="EO250" s="82"/>
      <c r="EP250" s="82"/>
      <c r="EQ250" s="82"/>
      <c r="ER250" s="82"/>
      <c r="ES250" s="82"/>
      <c r="ET250" s="82"/>
      <c r="EU250" s="82"/>
      <c r="EV250" s="82"/>
      <c r="EW250" s="82"/>
      <c r="EX250" s="174">
        <f t="shared" si="2864"/>
        <v>0</v>
      </c>
      <c r="EY250" s="82"/>
      <c r="EZ250" s="82"/>
      <c r="FA250" s="82"/>
      <c r="FB250" s="82"/>
      <c r="FC250" s="82"/>
      <c r="FD250" s="82"/>
      <c r="FE250" s="82"/>
      <c r="FF250" s="82"/>
      <c r="FG250" s="82"/>
      <c r="FH250" s="82"/>
      <c r="FI250" s="82"/>
      <c r="FJ250" s="82"/>
      <c r="FK250" s="82"/>
      <c r="FL250" s="82"/>
      <c r="FM250" s="82"/>
      <c r="FN250" s="82"/>
      <c r="FO250" s="82"/>
      <c r="FP250" s="82"/>
      <c r="FQ250" s="82"/>
      <c r="FR250" s="82"/>
      <c r="FS250" s="82"/>
      <c r="FT250" s="82"/>
      <c r="FU250" s="82"/>
      <c r="FV250" s="82"/>
      <c r="FW250" s="82"/>
      <c r="FX250" s="82"/>
      <c r="FY250" s="82"/>
      <c r="FZ250" s="82"/>
      <c r="GA250" s="82"/>
      <c r="GB250" s="82"/>
      <c r="GC250" s="82"/>
      <c r="GD250" s="82"/>
      <c r="GE250" s="82"/>
      <c r="GF250" s="82"/>
      <c r="GG250" s="82"/>
      <c r="GI250" s="82"/>
      <c r="GJ250" s="82"/>
      <c r="GK250" s="82"/>
      <c r="GL250" s="82"/>
      <c r="GM250" s="82"/>
      <c r="GN250" s="82"/>
      <c r="GO250" s="82"/>
      <c r="GP250" s="82"/>
      <c r="GQ250" s="82"/>
      <c r="GR250" s="82"/>
      <c r="GS250" s="82"/>
      <c r="GT250" s="82"/>
      <c r="GU250" s="82"/>
      <c r="GV250" s="82"/>
      <c r="GW250" s="82"/>
      <c r="GX250" s="82"/>
      <c r="GY250" s="82"/>
      <c r="GZ250" s="82"/>
      <c r="HA250" s="82"/>
      <c r="HB250" s="82"/>
      <c r="HC250" s="82"/>
      <c r="HD250" s="82"/>
      <c r="HE250" s="82"/>
      <c r="HF250" s="82"/>
      <c r="HG250" s="82"/>
      <c r="HH250" s="82"/>
      <c r="HI250" s="82"/>
      <c r="HJ250" s="82"/>
      <c r="HK250" s="82"/>
      <c r="HL250" s="82"/>
      <c r="HM250" s="82"/>
      <c r="HN250" s="82"/>
      <c r="HO250" s="82"/>
      <c r="HP250" s="82"/>
      <c r="HQ250" s="82"/>
      <c r="HR250" s="193"/>
      <c r="HS250" s="247">
        <v>0</v>
      </c>
    </row>
    <row r="251" spans="1:705" s="73" customFormat="1" ht="15" hidden="1" collapsed="1" x14ac:dyDescent="0.25">
      <c r="A251" s="112" t="s">
        <v>510</v>
      </c>
      <c r="B251" s="112"/>
      <c r="C251" s="113"/>
      <c r="D251" s="113"/>
      <c r="E251" s="113"/>
      <c r="F251" s="115"/>
      <c r="G251" s="112"/>
      <c r="H251" s="113"/>
      <c r="I251" s="73" t="s">
        <v>532</v>
      </c>
      <c r="J251" s="114"/>
      <c r="K251" s="115"/>
      <c r="L251" s="115"/>
      <c r="M251" s="112">
        <f>M252+M254</f>
        <v>0</v>
      </c>
      <c r="N251" s="112">
        <f t="shared" ref="N251:BY251" si="2865">N252+N254</f>
        <v>0</v>
      </c>
      <c r="O251" s="112">
        <f t="shared" si="2865"/>
        <v>0</v>
      </c>
      <c r="P251" s="112">
        <f t="shared" si="2865"/>
        <v>0</v>
      </c>
      <c r="Q251" s="112">
        <f t="shared" si="2865"/>
        <v>0</v>
      </c>
      <c r="R251" s="112">
        <f t="shared" si="2865"/>
        <v>0</v>
      </c>
      <c r="S251" s="112">
        <f t="shared" si="2865"/>
        <v>0</v>
      </c>
      <c r="T251" s="112">
        <f t="shared" si="2865"/>
        <v>0</v>
      </c>
      <c r="U251" s="112">
        <f t="shared" si="2865"/>
        <v>0</v>
      </c>
      <c r="V251" s="112">
        <f t="shared" si="2865"/>
        <v>0</v>
      </c>
      <c r="W251" s="112">
        <f t="shared" si="2865"/>
        <v>0</v>
      </c>
      <c r="X251" s="112">
        <f t="shared" si="2865"/>
        <v>0</v>
      </c>
      <c r="Y251" s="112">
        <f t="shared" si="2865"/>
        <v>0</v>
      </c>
      <c r="Z251" s="112">
        <f t="shared" si="2865"/>
        <v>0</v>
      </c>
      <c r="AA251" s="112">
        <f t="shared" si="2865"/>
        <v>0</v>
      </c>
      <c r="AB251" s="112">
        <f t="shared" si="2865"/>
        <v>0</v>
      </c>
      <c r="AC251" s="112">
        <f t="shared" si="2865"/>
        <v>0</v>
      </c>
      <c r="AD251" s="112">
        <f t="shared" si="2865"/>
        <v>0</v>
      </c>
      <c r="AE251" s="112">
        <f t="shared" si="2865"/>
        <v>0</v>
      </c>
      <c r="AF251" s="112">
        <f t="shared" si="2865"/>
        <v>0</v>
      </c>
      <c r="AG251" s="112">
        <f t="shared" si="2865"/>
        <v>0</v>
      </c>
      <c r="AH251" s="112">
        <f t="shared" si="2865"/>
        <v>0</v>
      </c>
      <c r="AI251" s="112">
        <f t="shared" si="2865"/>
        <v>0</v>
      </c>
      <c r="AJ251" s="112">
        <f t="shared" si="2865"/>
        <v>0</v>
      </c>
      <c r="AK251" s="112">
        <f t="shared" si="2865"/>
        <v>0</v>
      </c>
      <c r="AL251" s="112">
        <f t="shared" si="2865"/>
        <v>0</v>
      </c>
      <c r="AM251" s="112">
        <f t="shared" si="2865"/>
        <v>0</v>
      </c>
      <c r="AN251" s="112">
        <f t="shared" si="2865"/>
        <v>0</v>
      </c>
      <c r="AO251" s="112">
        <f t="shared" si="2865"/>
        <v>0</v>
      </c>
      <c r="AP251" s="112">
        <f t="shared" si="2865"/>
        <v>0</v>
      </c>
      <c r="AQ251" s="112">
        <f t="shared" si="2865"/>
        <v>0</v>
      </c>
      <c r="AR251" s="112">
        <f t="shared" si="2865"/>
        <v>0</v>
      </c>
      <c r="AS251" s="112">
        <f t="shared" si="2865"/>
        <v>0</v>
      </c>
      <c r="AT251" s="112">
        <f t="shared" si="2865"/>
        <v>0</v>
      </c>
      <c r="AU251" s="112">
        <f t="shared" si="2865"/>
        <v>0</v>
      </c>
      <c r="AV251" s="112">
        <f t="shared" si="2865"/>
        <v>0</v>
      </c>
      <c r="AW251" s="112">
        <f t="shared" si="2865"/>
        <v>0</v>
      </c>
      <c r="AX251" s="112">
        <f t="shared" si="2865"/>
        <v>0</v>
      </c>
      <c r="AY251" s="112">
        <f t="shared" si="2865"/>
        <v>0</v>
      </c>
      <c r="AZ251" s="112">
        <f t="shared" si="2865"/>
        <v>0</v>
      </c>
      <c r="BA251" s="112">
        <f t="shared" si="2865"/>
        <v>0</v>
      </c>
      <c r="BB251" s="112">
        <f t="shared" si="2865"/>
        <v>0</v>
      </c>
      <c r="BC251" s="112">
        <f t="shared" si="2865"/>
        <v>0</v>
      </c>
      <c r="BD251" s="112">
        <f t="shared" si="2865"/>
        <v>0</v>
      </c>
      <c r="BE251" s="112">
        <f t="shared" si="2865"/>
        <v>0</v>
      </c>
      <c r="BF251" s="112">
        <f t="shared" si="2865"/>
        <v>0</v>
      </c>
      <c r="BG251" s="112">
        <f t="shared" si="2865"/>
        <v>0</v>
      </c>
      <c r="BH251" s="112">
        <f t="shared" si="2865"/>
        <v>0</v>
      </c>
      <c r="BI251" s="112">
        <f t="shared" si="2865"/>
        <v>0</v>
      </c>
      <c r="BJ251" s="112">
        <f t="shared" si="2865"/>
        <v>0</v>
      </c>
      <c r="BK251" s="112">
        <f t="shared" si="2865"/>
        <v>0</v>
      </c>
      <c r="BL251" s="112">
        <f t="shared" si="2865"/>
        <v>0</v>
      </c>
      <c r="BM251" s="112">
        <f t="shared" si="2865"/>
        <v>0</v>
      </c>
      <c r="BN251" s="112">
        <f t="shared" si="2865"/>
        <v>0</v>
      </c>
      <c r="BO251" s="112">
        <f t="shared" si="2865"/>
        <v>0</v>
      </c>
      <c r="BP251" s="112">
        <f t="shared" si="2865"/>
        <v>0</v>
      </c>
      <c r="BQ251" s="112">
        <f t="shared" si="2865"/>
        <v>0</v>
      </c>
      <c r="BR251" s="112">
        <f t="shared" si="2865"/>
        <v>0</v>
      </c>
      <c r="BS251" s="112">
        <f t="shared" si="2865"/>
        <v>0</v>
      </c>
      <c r="BT251" s="112">
        <f t="shared" si="2865"/>
        <v>0</v>
      </c>
      <c r="BU251" s="112">
        <f t="shared" si="2865"/>
        <v>0</v>
      </c>
      <c r="BV251" s="112">
        <f t="shared" si="2865"/>
        <v>0</v>
      </c>
      <c r="BW251" s="112">
        <f t="shared" si="2865"/>
        <v>0</v>
      </c>
      <c r="BX251" s="112">
        <f t="shared" si="2865"/>
        <v>0</v>
      </c>
      <c r="BY251" s="112">
        <f t="shared" si="2865"/>
        <v>0</v>
      </c>
      <c r="BZ251" s="112">
        <f t="shared" ref="BZ251:EK251" si="2866">BZ252+BZ254</f>
        <v>0</v>
      </c>
      <c r="CA251" s="112">
        <f t="shared" si="2866"/>
        <v>0</v>
      </c>
      <c r="CB251" s="112">
        <f t="shared" si="2866"/>
        <v>0</v>
      </c>
      <c r="CC251" s="112">
        <f t="shared" si="2866"/>
        <v>0</v>
      </c>
      <c r="CD251" s="112">
        <f t="shared" si="2866"/>
        <v>0</v>
      </c>
      <c r="CE251" s="112">
        <f t="shared" si="2866"/>
        <v>0</v>
      </c>
      <c r="CF251" s="112">
        <f t="shared" si="2866"/>
        <v>0</v>
      </c>
      <c r="CG251" s="112">
        <f t="shared" si="2866"/>
        <v>0</v>
      </c>
      <c r="CH251" s="112">
        <f t="shared" si="2866"/>
        <v>0</v>
      </c>
      <c r="CI251" s="112">
        <f t="shared" si="2866"/>
        <v>0</v>
      </c>
      <c r="CJ251" s="112">
        <f t="shared" si="2866"/>
        <v>0</v>
      </c>
      <c r="CK251" s="112">
        <f t="shared" si="2866"/>
        <v>0</v>
      </c>
      <c r="CL251" s="112">
        <f t="shared" si="2866"/>
        <v>0</v>
      </c>
      <c r="CM251" s="112">
        <f t="shared" si="2866"/>
        <v>0</v>
      </c>
      <c r="CN251" s="112">
        <f t="shared" si="2866"/>
        <v>0</v>
      </c>
      <c r="CO251" s="112">
        <f t="shared" si="2866"/>
        <v>0</v>
      </c>
      <c r="CP251" s="112">
        <f t="shared" si="2866"/>
        <v>0</v>
      </c>
      <c r="CQ251" s="112">
        <f t="shared" si="2866"/>
        <v>0</v>
      </c>
      <c r="CR251" s="112">
        <f t="shared" si="2866"/>
        <v>0</v>
      </c>
      <c r="CS251" s="112">
        <f t="shared" si="2866"/>
        <v>0</v>
      </c>
      <c r="CT251" s="112">
        <f t="shared" si="2866"/>
        <v>0</v>
      </c>
      <c r="CU251" s="112">
        <f t="shared" si="2866"/>
        <v>0</v>
      </c>
      <c r="CV251" s="112">
        <f t="shared" si="2866"/>
        <v>0</v>
      </c>
      <c r="CW251" s="112">
        <f t="shared" si="2866"/>
        <v>0</v>
      </c>
      <c r="CX251" s="112">
        <f t="shared" si="2866"/>
        <v>0</v>
      </c>
      <c r="CY251" s="112">
        <f t="shared" si="2866"/>
        <v>0</v>
      </c>
      <c r="CZ251" s="112">
        <f t="shared" si="2866"/>
        <v>0</v>
      </c>
      <c r="DA251" s="112">
        <f t="shared" si="2866"/>
        <v>0</v>
      </c>
      <c r="DB251" s="112">
        <f t="shared" si="2866"/>
        <v>0</v>
      </c>
      <c r="DC251" s="112">
        <f t="shared" si="2866"/>
        <v>0</v>
      </c>
      <c r="DD251" s="112">
        <f t="shared" si="2866"/>
        <v>0</v>
      </c>
      <c r="DE251" s="112">
        <f t="shared" si="2866"/>
        <v>0</v>
      </c>
      <c r="DF251" s="112">
        <f t="shared" si="2866"/>
        <v>0</v>
      </c>
      <c r="DG251" s="112">
        <f t="shared" si="2866"/>
        <v>0</v>
      </c>
      <c r="DH251" s="112">
        <f t="shared" si="2866"/>
        <v>0</v>
      </c>
      <c r="DI251" s="112">
        <f t="shared" si="2866"/>
        <v>0</v>
      </c>
      <c r="DJ251" s="112">
        <f t="shared" si="2866"/>
        <v>0</v>
      </c>
      <c r="DK251" s="112">
        <f t="shared" si="2866"/>
        <v>0</v>
      </c>
      <c r="DL251" s="112">
        <f t="shared" si="2866"/>
        <v>0</v>
      </c>
      <c r="DM251" s="112">
        <f t="shared" si="2866"/>
        <v>0</v>
      </c>
      <c r="DN251" s="112">
        <f t="shared" si="2866"/>
        <v>0</v>
      </c>
      <c r="DO251" s="112">
        <f t="shared" si="2866"/>
        <v>0</v>
      </c>
      <c r="DP251" s="112">
        <f t="shared" si="2866"/>
        <v>0</v>
      </c>
      <c r="DQ251" s="112">
        <f t="shared" si="2866"/>
        <v>0</v>
      </c>
      <c r="DR251" s="112">
        <f t="shared" si="2866"/>
        <v>0</v>
      </c>
      <c r="DS251" s="112">
        <f t="shared" si="2866"/>
        <v>0</v>
      </c>
      <c r="DT251" s="112">
        <f t="shared" si="2866"/>
        <v>0</v>
      </c>
      <c r="DU251" s="112">
        <f t="shared" si="2866"/>
        <v>0</v>
      </c>
      <c r="DV251" s="112">
        <f t="shared" si="2866"/>
        <v>0</v>
      </c>
      <c r="DW251" s="112">
        <f t="shared" si="2866"/>
        <v>0</v>
      </c>
      <c r="DX251" s="112">
        <f t="shared" si="2866"/>
        <v>0</v>
      </c>
      <c r="DY251" s="112">
        <f t="shared" si="2866"/>
        <v>0</v>
      </c>
      <c r="DZ251" s="112">
        <f t="shared" si="2866"/>
        <v>0</v>
      </c>
      <c r="EA251" s="112">
        <f t="shared" si="2866"/>
        <v>0</v>
      </c>
      <c r="EB251" s="112">
        <f t="shared" si="2866"/>
        <v>0</v>
      </c>
      <c r="EC251" s="112">
        <f t="shared" si="2866"/>
        <v>0</v>
      </c>
      <c r="ED251" s="112">
        <f t="shared" si="2866"/>
        <v>0</v>
      </c>
      <c r="EE251" s="112">
        <f t="shared" si="2866"/>
        <v>0</v>
      </c>
      <c r="EF251" s="112">
        <f t="shared" si="2866"/>
        <v>0</v>
      </c>
      <c r="EG251" s="112">
        <f t="shared" si="2866"/>
        <v>0</v>
      </c>
      <c r="EH251" s="112">
        <f t="shared" si="2866"/>
        <v>0</v>
      </c>
      <c r="EI251" s="112">
        <f t="shared" si="2866"/>
        <v>0</v>
      </c>
      <c r="EJ251" s="112">
        <f t="shared" si="2866"/>
        <v>0</v>
      </c>
      <c r="EK251" s="112">
        <f t="shared" si="2866"/>
        <v>0</v>
      </c>
      <c r="EL251" s="112">
        <f t="shared" ref="EL251:EX251" si="2867">EL252+EL254</f>
        <v>0</v>
      </c>
      <c r="EM251" s="112">
        <f t="shared" si="2867"/>
        <v>0</v>
      </c>
      <c r="EN251" s="112">
        <f t="shared" si="2867"/>
        <v>0</v>
      </c>
      <c r="EO251" s="112">
        <f t="shared" si="2867"/>
        <v>0</v>
      </c>
      <c r="EP251" s="112">
        <f t="shared" si="2867"/>
        <v>0</v>
      </c>
      <c r="EQ251" s="112">
        <f t="shared" si="2867"/>
        <v>0</v>
      </c>
      <c r="ER251" s="112">
        <f t="shared" si="2867"/>
        <v>0</v>
      </c>
      <c r="ES251" s="112">
        <f t="shared" si="2867"/>
        <v>0</v>
      </c>
      <c r="ET251" s="112">
        <f t="shared" si="2867"/>
        <v>0</v>
      </c>
      <c r="EU251" s="112">
        <f t="shared" si="2867"/>
        <v>0</v>
      </c>
      <c r="EV251" s="112">
        <f t="shared" si="2867"/>
        <v>0</v>
      </c>
      <c r="EW251" s="112">
        <f t="shared" si="2867"/>
        <v>0</v>
      </c>
      <c r="EX251" s="112">
        <f t="shared" si="2867"/>
        <v>0</v>
      </c>
      <c r="EY251" s="112">
        <f t="shared" ref="EY251" si="2868">EY252+EY254</f>
        <v>0</v>
      </c>
      <c r="EZ251" s="112">
        <f t="shared" ref="EZ251" si="2869">EZ252+EZ254</f>
        <v>0</v>
      </c>
      <c r="FA251" s="112">
        <f t="shared" ref="FA251" si="2870">FA252+FA254</f>
        <v>0</v>
      </c>
      <c r="FB251" s="112">
        <f t="shared" ref="FB251" si="2871">FB252+FB254</f>
        <v>0</v>
      </c>
      <c r="FC251" s="112">
        <f t="shared" ref="FC251" si="2872">FC252+FC254</f>
        <v>0</v>
      </c>
      <c r="FD251" s="112">
        <f t="shared" ref="FD251" si="2873">FD252+FD254</f>
        <v>0</v>
      </c>
      <c r="FE251" s="112">
        <f t="shared" ref="FE251" si="2874">FE252+FE254</f>
        <v>0</v>
      </c>
      <c r="FF251" s="112">
        <f t="shared" ref="FF251" si="2875">FF252+FF254</f>
        <v>0</v>
      </c>
      <c r="FG251" s="112">
        <f t="shared" ref="FG251" si="2876">FG252+FG254</f>
        <v>0</v>
      </c>
      <c r="FH251" s="112">
        <f t="shared" ref="FH251" si="2877">FH252+FH254</f>
        <v>0</v>
      </c>
      <c r="FI251" s="112">
        <f t="shared" ref="FI251" si="2878">FI252+FI254</f>
        <v>0</v>
      </c>
      <c r="FJ251" s="112">
        <f t="shared" ref="FJ251" si="2879">FJ252+FJ254</f>
        <v>0</v>
      </c>
      <c r="FK251" s="112">
        <f t="shared" ref="FK251" si="2880">FK252+FK254</f>
        <v>0</v>
      </c>
      <c r="FL251" s="112">
        <f t="shared" ref="FL251" si="2881">FL252+FL254</f>
        <v>0</v>
      </c>
      <c r="FM251" s="112">
        <f t="shared" ref="FM251" si="2882">FM252+FM254</f>
        <v>0</v>
      </c>
      <c r="FN251" s="112">
        <f t="shared" ref="FN251" si="2883">FN252+FN254</f>
        <v>0</v>
      </c>
      <c r="FO251" s="112">
        <f t="shared" ref="FO251" si="2884">FO252+FO254</f>
        <v>0</v>
      </c>
      <c r="FP251" s="112">
        <f t="shared" ref="FP251" si="2885">FP252+FP254</f>
        <v>0</v>
      </c>
      <c r="FQ251" s="112">
        <f t="shared" ref="FQ251" si="2886">FQ252+FQ254</f>
        <v>0</v>
      </c>
      <c r="FR251" s="112">
        <f t="shared" ref="FR251" si="2887">FR252+FR254</f>
        <v>0</v>
      </c>
      <c r="FS251" s="112">
        <f t="shared" ref="FS251" si="2888">FS252+FS254</f>
        <v>0</v>
      </c>
      <c r="FT251" s="112">
        <f t="shared" ref="FT251" si="2889">FT252+FT254</f>
        <v>0</v>
      </c>
      <c r="FU251" s="112">
        <f t="shared" ref="FU251" si="2890">FU252+FU254</f>
        <v>0</v>
      </c>
      <c r="FV251" s="112">
        <f t="shared" ref="FV251" si="2891">FV252+FV254</f>
        <v>0</v>
      </c>
      <c r="FW251" s="112">
        <f t="shared" ref="FW251" si="2892">FW252+FW254</f>
        <v>0</v>
      </c>
      <c r="FX251" s="112">
        <f t="shared" ref="FX251" si="2893">FX252+FX254</f>
        <v>0</v>
      </c>
      <c r="FY251" s="112">
        <f t="shared" ref="FY251" si="2894">FY252+FY254</f>
        <v>0</v>
      </c>
      <c r="FZ251" s="112">
        <f t="shared" ref="FZ251" si="2895">FZ252+FZ254</f>
        <v>0</v>
      </c>
      <c r="GA251" s="112">
        <f t="shared" ref="GA251" si="2896">GA252+GA254</f>
        <v>0</v>
      </c>
      <c r="GB251" s="112">
        <f t="shared" ref="GB251" si="2897">GB252+GB254</f>
        <v>0</v>
      </c>
      <c r="GC251" s="112">
        <f t="shared" ref="GC251" si="2898">GC252+GC254</f>
        <v>0</v>
      </c>
      <c r="GD251" s="112">
        <f t="shared" ref="GD251" si="2899">GD252+GD254</f>
        <v>0</v>
      </c>
      <c r="GE251" s="112">
        <f t="shared" ref="GE251" si="2900">GE252+GE254</f>
        <v>0</v>
      </c>
      <c r="GF251" s="112">
        <f t="shared" ref="GF251" si="2901">GF252+GF254</f>
        <v>0</v>
      </c>
      <c r="GG251" s="112">
        <f t="shared" ref="GG251" si="2902">GG252+GG254</f>
        <v>0</v>
      </c>
      <c r="GH251" s="112"/>
      <c r="GI251" s="112">
        <f t="shared" ref="GI251" si="2903">GI252+GI254</f>
        <v>0</v>
      </c>
      <c r="GJ251" s="112">
        <f t="shared" ref="GJ251" si="2904">GJ252+GJ254</f>
        <v>0</v>
      </c>
      <c r="GK251" s="112">
        <f t="shared" ref="GK251" si="2905">GK252+GK254</f>
        <v>0</v>
      </c>
      <c r="GL251" s="112">
        <f t="shared" ref="GL251" si="2906">GL252+GL254</f>
        <v>0</v>
      </c>
      <c r="GM251" s="112">
        <f t="shared" ref="GM251" si="2907">GM252+GM254</f>
        <v>0</v>
      </c>
      <c r="GN251" s="112">
        <f t="shared" ref="GN251" si="2908">GN252+GN254</f>
        <v>0</v>
      </c>
      <c r="GO251" s="112">
        <f t="shared" ref="GO251" si="2909">GO252+GO254</f>
        <v>0</v>
      </c>
      <c r="GP251" s="112">
        <f t="shared" ref="GP251" si="2910">GP252+GP254</f>
        <v>0</v>
      </c>
      <c r="GQ251" s="112">
        <f t="shared" ref="GQ251" si="2911">GQ252+GQ254</f>
        <v>0</v>
      </c>
      <c r="GR251" s="112">
        <f t="shared" ref="GR251" si="2912">GR252+GR254</f>
        <v>0</v>
      </c>
      <c r="GS251" s="112">
        <f t="shared" ref="GS251" si="2913">GS252+GS254</f>
        <v>0</v>
      </c>
      <c r="GT251" s="112">
        <f t="shared" ref="GT251" si="2914">GT252+GT254</f>
        <v>0</v>
      </c>
      <c r="GU251" s="112">
        <f t="shared" ref="GU251" si="2915">GU252+GU254</f>
        <v>0</v>
      </c>
      <c r="GV251" s="112">
        <f t="shared" ref="GV251" si="2916">GV252+GV254</f>
        <v>0</v>
      </c>
      <c r="GW251" s="112">
        <f t="shared" ref="GW251" si="2917">GW252+GW254</f>
        <v>0</v>
      </c>
      <c r="GX251" s="112">
        <f t="shared" ref="GX251" si="2918">GX252+GX254</f>
        <v>0</v>
      </c>
      <c r="GY251" s="112">
        <f t="shared" ref="GY251" si="2919">GY252+GY254</f>
        <v>0</v>
      </c>
      <c r="GZ251" s="112">
        <f t="shared" ref="GZ251" si="2920">GZ252+GZ254</f>
        <v>0</v>
      </c>
      <c r="HA251" s="112">
        <f t="shared" ref="HA251" si="2921">HA252+HA254</f>
        <v>0</v>
      </c>
      <c r="HB251" s="112">
        <f t="shared" ref="HB251" si="2922">HB252+HB254</f>
        <v>0</v>
      </c>
      <c r="HC251" s="112">
        <f t="shared" ref="HC251" si="2923">HC252+HC254</f>
        <v>0</v>
      </c>
      <c r="HD251" s="112">
        <f t="shared" ref="HD251" si="2924">HD252+HD254</f>
        <v>0</v>
      </c>
      <c r="HE251" s="112">
        <f t="shared" ref="HE251" si="2925">HE252+HE254</f>
        <v>0</v>
      </c>
      <c r="HF251" s="112">
        <f t="shared" ref="HF251" si="2926">HF252+HF254</f>
        <v>0</v>
      </c>
      <c r="HG251" s="112">
        <f t="shared" ref="HG251" si="2927">HG252+HG254</f>
        <v>0</v>
      </c>
      <c r="HH251" s="112">
        <f t="shared" ref="HH251" si="2928">HH252+HH254</f>
        <v>0</v>
      </c>
      <c r="HI251" s="112">
        <f t="shared" ref="HI251" si="2929">HI252+HI254</f>
        <v>0</v>
      </c>
      <c r="HJ251" s="112">
        <f t="shared" ref="HJ251" si="2930">HJ252+HJ254</f>
        <v>0</v>
      </c>
      <c r="HK251" s="112">
        <f t="shared" ref="HK251" si="2931">HK252+HK254</f>
        <v>0</v>
      </c>
      <c r="HL251" s="112">
        <f t="shared" ref="HL251" si="2932">HL252+HL254</f>
        <v>0</v>
      </c>
      <c r="HM251" s="112">
        <f t="shared" ref="HM251" si="2933">HM252+HM254</f>
        <v>0</v>
      </c>
      <c r="HN251" s="112">
        <f t="shared" ref="HN251" si="2934">HN252+HN254</f>
        <v>0</v>
      </c>
      <c r="HO251" s="112">
        <f t="shared" ref="HO251" si="2935">HO252+HO254</f>
        <v>0</v>
      </c>
      <c r="HP251" s="112">
        <f t="shared" ref="HP251" si="2936">HP252+HP254</f>
        <v>0</v>
      </c>
      <c r="HQ251" s="112">
        <f t="shared" ref="HQ251" si="2937">HQ252+HQ254</f>
        <v>0</v>
      </c>
      <c r="HR251" s="212"/>
      <c r="HS251" s="252">
        <v>0</v>
      </c>
      <c r="HT251" s="208"/>
      <c r="HU251" s="208"/>
      <c r="HV251" s="208"/>
      <c r="HW251" s="208"/>
      <c r="HX251" s="208"/>
      <c r="HY251" s="208"/>
      <c r="HZ251" s="208"/>
      <c r="IA251" s="208"/>
      <c r="IB251" s="208"/>
      <c r="IC251" s="208"/>
      <c r="ID251" s="208"/>
      <c r="IE251" s="208"/>
      <c r="IF251" s="208"/>
      <c r="IG251" s="208"/>
      <c r="IH251" s="208"/>
      <c r="II251" s="208"/>
      <c r="IJ251" s="208"/>
      <c r="IK251" s="208"/>
      <c r="IL251" s="208"/>
      <c r="IM251" s="208"/>
      <c r="IN251" s="208"/>
      <c r="IO251" s="208"/>
      <c r="IP251" s="208"/>
      <c r="IQ251" s="208"/>
      <c r="IR251" s="208"/>
      <c r="IS251" s="208"/>
      <c r="IT251" s="208"/>
      <c r="IU251" s="208"/>
      <c r="IV251" s="208"/>
      <c r="IW251" s="208"/>
      <c r="IX251" s="208"/>
      <c r="IY251" s="208"/>
      <c r="IZ251" s="208"/>
      <c r="JA251" s="208"/>
      <c r="JB251" s="208"/>
      <c r="JC251" s="208"/>
      <c r="JD251" s="208"/>
      <c r="JE251" s="208"/>
      <c r="JF251" s="208"/>
      <c r="JG251" s="208"/>
      <c r="JH251" s="208"/>
      <c r="JI251" s="208"/>
      <c r="JJ251" s="208"/>
      <c r="JK251" s="208"/>
      <c r="JL251" s="208"/>
      <c r="JM251" s="208"/>
      <c r="JN251" s="208"/>
      <c r="JO251" s="208"/>
      <c r="JP251" s="208"/>
      <c r="JQ251" s="208"/>
      <c r="JR251" s="208"/>
      <c r="JS251" s="208"/>
      <c r="JT251" s="208"/>
      <c r="JU251" s="208"/>
      <c r="JV251" s="208"/>
      <c r="JW251" s="208"/>
      <c r="JX251" s="208"/>
      <c r="JY251" s="208"/>
      <c r="JZ251" s="208"/>
      <c r="KA251" s="208"/>
      <c r="KB251" s="208"/>
      <c r="KC251" s="208"/>
      <c r="KD251" s="208"/>
      <c r="KE251" s="208"/>
      <c r="KF251" s="208"/>
      <c r="KG251" s="208"/>
      <c r="KH251" s="208"/>
      <c r="KI251" s="208"/>
      <c r="KJ251" s="208"/>
      <c r="KK251" s="208"/>
      <c r="KL251" s="208"/>
      <c r="KM251" s="208"/>
      <c r="KN251" s="208"/>
      <c r="KO251" s="208"/>
      <c r="KP251" s="208"/>
      <c r="KQ251" s="208"/>
      <c r="KR251" s="208"/>
      <c r="KS251" s="208"/>
      <c r="KT251" s="208"/>
      <c r="KU251" s="208"/>
      <c r="KV251" s="208"/>
      <c r="KW251" s="208"/>
      <c r="KX251" s="208"/>
      <c r="KY251" s="208"/>
      <c r="KZ251" s="208"/>
      <c r="LA251" s="208"/>
      <c r="LB251" s="208"/>
      <c r="LC251" s="208"/>
      <c r="LD251" s="208"/>
      <c r="LE251" s="208"/>
      <c r="LF251" s="208"/>
      <c r="LG251" s="208"/>
      <c r="LH251" s="208"/>
      <c r="LI251" s="208"/>
      <c r="LJ251" s="208"/>
      <c r="LK251" s="208"/>
      <c r="LL251" s="208"/>
      <c r="LM251" s="208"/>
      <c r="LN251" s="208"/>
      <c r="LO251" s="208"/>
      <c r="LP251" s="208"/>
      <c r="LQ251" s="208"/>
      <c r="LR251" s="208"/>
      <c r="LS251" s="208"/>
      <c r="LT251" s="208"/>
      <c r="LU251" s="208"/>
      <c r="LV251" s="208"/>
      <c r="LW251" s="208"/>
      <c r="LX251" s="208"/>
      <c r="LY251" s="208"/>
      <c r="LZ251" s="208"/>
      <c r="MA251" s="208"/>
      <c r="MB251" s="208"/>
      <c r="MC251" s="208"/>
      <c r="MD251" s="208"/>
      <c r="ME251" s="208"/>
      <c r="MF251" s="208"/>
      <c r="MG251" s="208"/>
      <c r="MH251" s="208"/>
      <c r="MI251" s="208"/>
      <c r="MJ251" s="208"/>
      <c r="MK251" s="208"/>
      <c r="ML251" s="208"/>
      <c r="MM251" s="208"/>
      <c r="MN251" s="208"/>
      <c r="MO251" s="208"/>
      <c r="MP251" s="208"/>
      <c r="MQ251" s="208"/>
      <c r="MR251" s="208"/>
      <c r="MS251" s="208"/>
      <c r="MT251" s="208"/>
      <c r="MU251" s="208"/>
      <c r="MV251" s="208"/>
      <c r="MW251" s="208"/>
      <c r="MX251" s="208"/>
      <c r="MY251" s="208"/>
      <c r="MZ251" s="208"/>
      <c r="NA251" s="208"/>
      <c r="NB251" s="208"/>
      <c r="NC251" s="208"/>
      <c r="ND251" s="208"/>
      <c r="NE251" s="208"/>
      <c r="NF251" s="208"/>
      <c r="NG251" s="208"/>
      <c r="NH251" s="208"/>
      <c r="NI251" s="208"/>
      <c r="NJ251" s="208"/>
      <c r="NK251" s="208"/>
      <c r="NL251" s="208"/>
      <c r="NM251" s="208"/>
      <c r="NN251" s="208"/>
      <c r="NO251" s="208"/>
      <c r="NP251" s="208"/>
      <c r="NQ251" s="208"/>
      <c r="NR251" s="208"/>
      <c r="NS251" s="208"/>
      <c r="NT251" s="208"/>
      <c r="NU251" s="208"/>
      <c r="NV251" s="208"/>
      <c r="NW251" s="208"/>
      <c r="NX251" s="208"/>
      <c r="NY251" s="208"/>
      <c r="NZ251" s="208"/>
      <c r="OA251" s="208"/>
      <c r="OB251" s="208"/>
      <c r="OC251" s="208"/>
      <c r="OD251" s="208"/>
      <c r="OE251" s="208"/>
      <c r="OF251" s="208"/>
      <c r="OG251" s="208"/>
      <c r="OH251" s="208"/>
      <c r="OI251" s="208"/>
      <c r="OJ251" s="208"/>
      <c r="OK251" s="208"/>
      <c r="OL251" s="208"/>
      <c r="OM251" s="208"/>
      <c r="ON251" s="208"/>
      <c r="OO251" s="208"/>
      <c r="OP251" s="208"/>
      <c r="OQ251" s="208"/>
      <c r="OR251" s="208"/>
      <c r="OS251" s="208"/>
      <c r="OT251" s="208"/>
      <c r="OU251" s="208"/>
      <c r="OV251" s="208"/>
      <c r="OW251" s="208"/>
      <c r="OX251" s="208"/>
      <c r="OY251" s="208"/>
      <c r="OZ251" s="208"/>
      <c r="PA251" s="208"/>
      <c r="PB251" s="208"/>
      <c r="PC251" s="208"/>
      <c r="PD251" s="208"/>
      <c r="PE251" s="208"/>
      <c r="PF251" s="208"/>
      <c r="PG251" s="208"/>
      <c r="PH251" s="208"/>
      <c r="PI251" s="208"/>
      <c r="PJ251" s="208"/>
      <c r="PK251" s="208"/>
      <c r="PL251" s="208"/>
      <c r="PM251" s="208"/>
      <c r="PN251" s="208"/>
      <c r="PO251" s="208"/>
      <c r="PP251" s="208"/>
      <c r="PQ251" s="208"/>
      <c r="PR251" s="208"/>
      <c r="PS251" s="208"/>
      <c r="PT251" s="208"/>
      <c r="PU251" s="208"/>
      <c r="PV251" s="208"/>
      <c r="PW251" s="208"/>
      <c r="PX251" s="208"/>
      <c r="PY251" s="208"/>
      <c r="PZ251" s="208"/>
      <c r="QA251" s="208"/>
      <c r="QB251" s="208"/>
      <c r="QC251" s="208"/>
      <c r="QD251" s="208"/>
      <c r="QE251" s="208"/>
      <c r="QF251" s="208"/>
      <c r="QG251" s="208"/>
      <c r="QH251" s="208"/>
      <c r="QI251" s="208"/>
      <c r="QJ251" s="208"/>
      <c r="QK251" s="208"/>
      <c r="QL251" s="208"/>
      <c r="QM251" s="208"/>
      <c r="QN251" s="208"/>
      <c r="QO251" s="208"/>
      <c r="QP251" s="208"/>
      <c r="QQ251" s="208"/>
      <c r="QR251" s="208"/>
      <c r="QS251" s="208"/>
      <c r="QT251" s="208"/>
      <c r="QU251" s="208"/>
      <c r="QV251" s="208"/>
      <c r="QW251" s="208"/>
      <c r="QX251" s="208"/>
      <c r="QY251" s="208"/>
      <c r="QZ251" s="208"/>
      <c r="RA251" s="208"/>
      <c r="RB251" s="208"/>
      <c r="RC251" s="208"/>
      <c r="RD251" s="208"/>
      <c r="RE251" s="208"/>
      <c r="RF251" s="208"/>
      <c r="RG251" s="208"/>
      <c r="RH251" s="208"/>
      <c r="RI251" s="208"/>
      <c r="RJ251" s="208"/>
      <c r="RK251" s="208"/>
      <c r="RL251" s="208"/>
      <c r="RM251" s="208"/>
      <c r="RN251" s="208"/>
      <c r="RO251" s="208"/>
      <c r="RP251" s="208"/>
      <c r="RQ251" s="208"/>
      <c r="RR251" s="208"/>
      <c r="RS251" s="208"/>
      <c r="RT251" s="208"/>
      <c r="RU251" s="208"/>
      <c r="RV251" s="208"/>
      <c r="RW251" s="208"/>
      <c r="RX251" s="208"/>
      <c r="RY251" s="208"/>
      <c r="RZ251" s="208"/>
      <c r="SA251" s="208"/>
      <c r="SB251" s="208"/>
      <c r="SC251" s="208"/>
      <c r="SD251" s="208"/>
      <c r="SE251" s="208"/>
      <c r="SF251" s="208"/>
      <c r="SG251" s="208"/>
      <c r="SH251" s="208"/>
      <c r="SI251" s="208"/>
      <c r="SJ251" s="208"/>
      <c r="SK251" s="208"/>
      <c r="SL251" s="208"/>
      <c r="SM251" s="208"/>
      <c r="SN251" s="208"/>
      <c r="SO251" s="208"/>
      <c r="SP251" s="208"/>
      <c r="SQ251" s="208"/>
      <c r="SR251" s="208"/>
      <c r="SS251" s="208"/>
      <c r="ST251" s="208"/>
      <c r="SU251" s="208"/>
      <c r="SV251" s="208"/>
      <c r="SW251" s="208"/>
      <c r="SX251" s="208"/>
      <c r="SY251" s="208"/>
      <c r="SZ251" s="208"/>
      <c r="TA251" s="208"/>
      <c r="TB251" s="208"/>
      <c r="TC251" s="208"/>
      <c r="TD251" s="208"/>
      <c r="TE251" s="208"/>
      <c r="TF251" s="208"/>
      <c r="TG251" s="208"/>
      <c r="TH251" s="208"/>
      <c r="TI251" s="208"/>
      <c r="TJ251" s="208"/>
      <c r="TK251" s="208"/>
      <c r="TL251" s="208"/>
      <c r="TM251" s="208"/>
      <c r="TN251" s="208"/>
      <c r="TO251" s="208"/>
      <c r="TP251" s="208"/>
      <c r="TQ251" s="208"/>
      <c r="TR251" s="208"/>
      <c r="TS251" s="208"/>
      <c r="TT251" s="208"/>
      <c r="TU251" s="208"/>
      <c r="TV251" s="208"/>
      <c r="TW251" s="208"/>
      <c r="TX251" s="208"/>
      <c r="TY251" s="208"/>
      <c r="TZ251" s="208"/>
      <c r="UA251" s="208"/>
      <c r="UB251" s="208"/>
      <c r="UC251" s="208"/>
      <c r="UD251" s="208"/>
      <c r="UE251" s="208"/>
      <c r="UF251" s="208"/>
      <c r="UG251" s="208"/>
      <c r="UH251" s="208"/>
      <c r="UI251" s="208"/>
      <c r="UJ251" s="208"/>
      <c r="UK251" s="208"/>
      <c r="UL251" s="208"/>
      <c r="UM251" s="208"/>
      <c r="UN251" s="208"/>
      <c r="UO251" s="208"/>
      <c r="UP251" s="208"/>
      <c r="UQ251" s="208"/>
      <c r="UR251" s="208"/>
      <c r="US251" s="208"/>
      <c r="UT251" s="208"/>
      <c r="UU251" s="208"/>
      <c r="UV251" s="208"/>
      <c r="UW251" s="208"/>
      <c r="UX251" s="208"/>
      <c r="UY251" s="208"/>
      <c r="UZ251" s="208"/>
      <c r="VA251" s="208"/>
      <c r="VB251" s="208"/>
      <c r="VC251" s="208"/>
      <c r="VD251" s="208"/>
      <c r="VE251" s="208"/>
      <c r="VF251" s="208"/>
      <c r="VG251" s="208"/>
      <c r="VH251" s="208"/>
      <c r="VI251" s="208"/>
      <c r="VJ251" s="208"/>
      <c r="VK251" s="208"/>
      <c r="VL251" s="208"/>
      <c r="VM251" s="208"/>
      <c r="VN251" s="208"/>
      <c r="VO251" s="208"/>
      <c r="VP251" s="208"/>
      <c r="VQ251" s="208"/>
      <c r="VR251" s="208"/>
      <c r="VS251" s="208"/>
      <c r="VT251" s="208"/>
      <c r="VU251" s="208"/>
      <c r="VV251" s="208"/>
      <c r="VW251" s="208"/>
      <c r="VX251" s="208"/>
      <c r="VY251" s="208"/>
      <c r="VZ251" s="208"/>
      <c r="WA251" s="208"/>
      <c r="WB251" s="208"/>
      <c r="WC251" s="208"/>
      <c r="WD251" s="208"/>
      <c r="WE251" s="208"/>
      <c r="WF251" s="208"/>
      <c r="WG251" s="208"/>
      <c r="WH251" s="208"/>
      <c r="WI251" s="208"/>
      <c r="WJ251" s="208"/>
      <c r="WK251" s="208"/>
      <c r="WL251" s="208"/>
      <c r="WM251" s="208"/>
      <c r="WN251" s="208"/>
      <c r="WO251" s="208"/>
      <c r="WP251" s="208"/>
      <c r="WQ251" s="208"/>
      <c r="WR251" s="208"/>
      <c r="WS251" s="208"/>
      <c r="WT251" s="208"/>
      <c r="WU251" s="208"/>
      <c r="WV251" s="208"/>
      <c r="WW251" s="208"/>
      <c r="WX251" s="208"/>
      <c r="WY251" s="208"/>
      <c r="WZ251" s="208"/>
      <c r="XA251" s="208"/>
      <c r="XB251" s="208"/>
      <c r="XC251" s="208"/>
      <c r="XD251" s="208"/>
      <c r="XE251" s="208"/>
      <c r="XF251" s="208"/>
      <c r="XG251" s="208"/>
      <c r="XH251" s="208"/>
      <c r="XI251" s="208"/>
      <c r="XJ251" s="208"/>
      <c r="XK251" s="208"/>
      <c r="XL251" s="208"/>
      <c r="XM251" s="208"/>
      <c r="XN251" s="208"/>
      <c r="XO251" s="208"/>
      <c r="XP251" s="208"/>
      <c r="XQ251" s="208"/>
      <c r="XR251" s="208"/>
      <c r="XS251" s="208"/>
      <c r="XT251" s="208"/>
      <c r="XU251" s="208"/>
      <c r="XV251" s="208"/>
      <c r="XW251" s="208"/>
      <c r="XX251" s="208"/>
      <c r="XY251" s="208"/>
      <c r="XZ251" s="208"/>
      <c r="YA251" s="208"/>
      <c r="YB251" s="208"/>
      <c r="YC251" s="208"/>
      <c r="YD251" s="208"/>
      <c r="YE251" s="208"/>
      <c r="YF251" s="208"/>
      <c r="YG251" s="208"/>
      <c r="YH251" s="208"/>
      <c r="YI251" s="208"/>
      <c r="YJ251" s="208"/>
      <c r="YK251" s="208"/>
      <c r="YL251" s="208"/>
      <c r="YM251" s="208"/>
      <c r="YN251" s="208"/>
      <c r="YO251" s="208"/>
      <c r="YP251" s="208"/>
      <c r="YQ251" s="208"/>
      <c r="YR251" s="208"/>
      <c r="YS251" s="208"/>
      <c r="YT251" s="208"/>
      <c r="YU251" s="208"/>
      <c r="YV251" s="208"/>
      <c r="YW251" s="208"/>
      <c r="YX251" s="208"/>
      <c r="YY251" s="208"/>
      <c r="YZ251" s="208"/>
      <c r="ZA251" s="208"/>
      <c r="ZB251" s="208"/>
      <c r="ZC251" s="208"/>
      <c r="ZD251" s="208"/>
      <c r="ZE251" s="208"/>
      <c r="ZF251" s="208"/>
      <c r="ZG251" s="208"/>
      <c r="ZH251" s="208"/>
      <c r="ZI251" s="208"/>
      <c r="ZJ251" s="208"/>
      <c r="ZK251" s="208"/>
      <c r="ZL251" s="208"/>
      <c r="ZM251" s="208"/>
      <c r="ZN251" s="208"/>
      <c r="ZO251" s="208"/>
      <c r="ZP251" s="208"/>
      <c r="ZQ251" s="208"/>
      <c r="ZR251" s="208"/>
      <c r="ZS251" s="208"/>
      <c r="ZT251" s="208"/>
      <c r="ZU251" s="208"/>
      <c r="ZV251" s="208"/>
      <c r="ZW251" s="208"/>
      <c r="ZX251" s="208"/>
      <c r="ZY251" s="208"/>
      <c r="ZZ251" s="208"/>
      <c r="AAA251" s="208"/>
      <c r="AAB251" s="208"/>
      <c r="AAC251" s="202"/>
    </row>
    <row r="252" spans="1:705" s="78" customFormat="1" ht="15" hidden="1" x14ac:dyDescent="0.25">
      <c r="A252" s="76" t="s">
        <v>510</v>
      </c>
      <c r="B252" s="76" t="s">
        <v>317</v>
      </c>
      <c r="C252" s="101"/>
      <c r="D252" s="101"/>
      <c r="E252" s="94"/>
      <c r="F252" s="95"/>
      <c r="G252" s="95"/>
      <c r="H252" s="94"/>
      <c r="I252" s="119" t="s">
        <v>16</v>
      </c>
      <c r="J252" s="95"/>
      <c r="K252" s="76"/>
      <c r="L252" s="95"/>
      <c r="M252" s="76">
        <f>M253</f>
        <v>0</v>
      </c>
      <c r="N252" s="76">
        <f t="shared" ref="N252:BY252" si="2938">N253</f>
        <v>0</v>
      </c>
      <c r="O252" s="76">
        <f t="shared" si="2938"/>
        <v>0</v>
      </c>
      <c r="P252" s="76">
        <f t="shared" si="2938"/>
        <v>0</v>
      </c>
      <c r="Q252" s="76">
        <f t="shared" si="2938"/>
        <v>0</v>
      </c>
      <c r="R252" s="76">
        <f t="shared" si="2938"/>
        <v>0</v>
      </c>
      <c r="S252" s="76">
        <f t="shared" si="2938"/>
        <v>0</v>
      </c>
      <c r="T252" s="76">
        <f t="shared" si="2938"/>
        <v>0</v>
      </c>
      <c r="U252" s="76">
        <f t="shared" si="2938"/>
        <v>0</v>
      </c>
      <c r="V252" s="76">
        <f t="shared" si="2938"/>
        <v>0</v>
      </c>
      <c r="W252" s="76">
        <f t="shared" si="2938"/>
        <v>0</v>
      </c>
      <c r="X252" s="76">
        <f t="shared" si="2938"/>
        <v>0</v>
      </c>
      <c r="Y252" s="76">
        <f t="shared" si="2938"/>
        <v>0</v>
      </c>
      <c r="Z252" s="76">
        <f t="shared" si="2938"/>
        <v>0</v>
      </c>
      <c r="AA252" s="76">
        <f t="shared" si="2938"/>
        <v>0</v>
      </c>
      <c r="AB252" s="76">
        <f t="shared" si="2938"/>
        <v>0</v>
      </c>
      <c r="AC252" s="76">
        <f t="shared" si="2938"/>
        <v>0</v>
      </c>
      <c r="AD252" s="76">
        <f t="shared" si="2938"/>
        <v>0</v>
      </c>
      <c r="AE252" s="76">
        <f t="shared" si="2938"/>
        <v>0</v>
      </c>
      <c r="AF252" s="76">
        <f t="shared" si="2938"/>
        <v>0</v>
      </c>
      <c r="AG252" s="76">
        <f t="shared" si="2938"/>
        <v>0</v>
      </c>
      <c r="AH252" s="76">
        <f t="shared" si="2938"/>
        <v>0</v>
      </c>
      <c r="AI252" s="76">
        <f t="shared" si="2938"/>
        <v>0</v>
      </c>
      <c r="AJ252" s="76">
        <f t="shared" si="2938"/>
        <v>0</v>
      </c>
      <c r="AK252" s="76">
        <f t="shared" si="2938"/>
        <v>0</v>
      </c>
      <c r="AL252" s="76">
        <f t="shared" si="2938"/>
        <v>0</v>
      </c>
      <c r="AM252" s="76">
        <f t="shared" si="2938"/>
        <v>0</v>
      </c>
      <c r="AN252" s="76">
        <f t="shared" si="2938"/>
        <v>0</v>
      </c>
      <c r="AO252" s="76">
        <f t="shared" si="2938"/>
        <v>0</v>
      </c>
      <c r="AP252" s="76">
        <f t="shared" si="2938"/>
        <v>0</v>
      </c>
      <c r="AQ252" s="76">
        <f t="shared" si="2938"/>
        <v>0</v>
      </c>
      <c r="AR252" s="76">
        <f t="shared" si="2938"/>
        <v>0</v>
      </c>
      <c r="AS252" s="76">
        <f t="shared" si="2938"/>
        <v>0</v>
      </c>
      <c r="AT252" s="76">
        <f t="shared" si="2938"/>
        <v>0</v>
      </c>
      <c r="AU252" s="76">
        <f t="shared" si="2938"/>
        <v>0</v>
      </c>
      <c r="AV252" s="76">
        <f t="shared" si="2938"/>
        <v>0</v>
      </c>
      <c r="AW252" s="76">
        <f t="shared" si="2938"/>
        <v>0</v>
      </c>
      <c r="AX252" s="76">
        <f t="shared" si="2938"/>
        <v>0</v>
      </c>
      <c r="AY252" s="76">
        <f t="shared" si="2938"/>
        <v>0</v>
      </c>
      <c r="AZ252" s="76">
        <f t="shared" si="2938"/>
        <v>0</v>
      </c>
      <c r="BA252" s="76">
        <f t="shared" si="2938"/>
        <v>0</v>
      </c>
      <c r="BB252" s="76">
        <f t="shared" si="2938"/>
        <v>0</v>
      </c>
      <c r="BC252" s="76">
        <f t="shared" si="2938"/>
        <v>0</v>
      </c>
      <c r="BD252" s="76">
        <f t="shared" si="2938"/>
        <v>0</v>
      </c>
      <c r="BE252" s="76">
        <f t="shared" si="2938"/>
        <v>0</v>
      </c>
      <c r="BF252" s="76">
        <f t="shared" si="2938"/>
        <v>0</v>
      </c>
      <c r="BG252" s="76">
        <f t="shared" si="2938"/>
        <v>0</v>
      </c>
      <c r="BH252" s="76">
        <f t="shared" si="2938"/>
        <v>0</v>
      </c>
      <c r="BI252" s="76">
        <f t="shared" si="2938"/>
        <v>0</v>
      </c>
      <c r="BJ252" s="76">
        <f t="shared" si="2938"/>
        <v>0</v>
      </c>
      <c r="BK252" s="76">
        <f t="shared" si="2938"/>
        <v>0</v>
      </c>
      <c r="BL252" s="76">
        <f t="shared" si="2938"/>
        <v>0</v>
      </c>
      <c r="BM252" s="76">
        <f t="shared" si="2938"/>
        <v>0</v>
      </c>
      <c r="BN252" s="76">
        <f t="shared" si="2938"/>
        <v>0</v>
      </c>
      <c r="BO252" s="76">
        <f t="shared" si="2938"/>
        <v>0</v>
      </c>
      <c r="BP252" s="76">
        <f t="shared" si="2938"/>
        <v>0</v>
      </c>
      <c r="BQ252" s="76">
        <f t="shared" si="2938"/>
        <v>0</v>
      </c>
      <c r="BR252" s="76">
        <f t="shared" si="2938"/>
        <v>0</v>
      </c>
      <c r="BS252" s="76">
        <f t="shared" si="2938"/>
        <v>0</v>
      </c>
      <c r="BT252" s="76">
        <f t="shared" si="2938"/>
        <v>0</v>
      </c>
      <c r="BU252" s="76">
        <f t="shared" si="2938"/>
        <v>0</v>
      </c>
      <c r="BV252" s="76">
        <f t="shared" si="2938"/>
        <v>0</v>
      </c>
      <c r="BW252" s="76">
        <f t="shared" si="2938"/>
        <v>0</v>
      </c>
      <c r="BX252" s="76">
        <f t="shared" si="2938"/>
        <v>0</v>
      </c>
      <c r="BY252" s="76">
        <f t="shared" si="2938"/>
        <v>0</v>
      </c>
      <c r="BZ252" s="76">
        <f t="shared" ref="BZ252:EK252" si="2939">BZ253</f>
        <v>0</v>
      </c>
      <c r="CA252" s="76">
        <f t="shared" si="2939"/>
        <v>0</v>
      </c>
      <c r="CB252" s="76">
        <f t="shared" si="2939"/>
        <v>0</v>
      </c>
      <c r="CC252" s="76">
        <f t="shared" si="2939"/>
        <v>0</v>
      </c>
      <c r="CD252" s="76">
        <f t="shared" si="2939"/>
        <v>0</v>
      </c>
      <c r="CE252" s="76">
        <f t="shared" si="2939"/>
        <v>0</v>
      </c>
      <c r="CF252" s="76">
        <f t="shared" si="2939"/>
        <v>0</v>
      </c>
      <c r="CG252" s="76">
        <f t="shared" si="2939"/>
        <v>0</v>
      </c>
      <c r="CH252" s="76">
        <f t="shared" si="2939"/>
        <v>0</v>
      </c>
      <c r="CI252" s="76">
        <f t="shared" si="2939"/>
        <v>0</v>
      </c>
      <c r="CJ252" s="76">
        <f t="shared" si="2939"/>
        <v>0</v>
      </c>
      <c r="CK252" s="76">
        <f t="shared" si="2939"/>
        <v>0</v>
      </c>
      <c r="CL252" s="76">
        <f t="shared" si="2939"/>
        <v>0</v>
      </c>
      <c r="CM252" s="76">
        <f t="shared" si="2939"/>
        <v>0</v>
      </c>
      <c r="CN252" s="76">
        <f t="shared" si="2939"/>
        <v>0</v>
      </c>
      <c r="CO252" s="76">
        <f t="shared" si="2939"/>
        <v>0</v>
      </c>
      <c r="CP252" s="76">
        <f t="shared" si="2939"/>
        <v>0</v>
      </c>
      <c r="CQ252" s="76">
        <f t="shared" si="2939"/>
        <v>0</v>
      </c>
      <c r="CR252" s="76">
        <f t="shared" si="2939"/>
        <v>0</v>
      </c>
      <c r="CS252" s="76">
        <f t="shared" si="2939"/>
        <v>0</v>
      </c>
      <c r="CT252" s="76">
        <f t="shared" si="2939"/>
        <v>0</v>
      </c>
      <c r="CU252" s="76">
        <f t="shared" si="2939"/>
        <v>0</v>
      </c>
      <c r="CV252" s="76">
        <f t="shared" si="2939"/>
        <v>0</v>
      </c>
      <c r="CW252" s="76">
        <f t="shared" si="2939"/>
        <v>0</v>
      </c>
      <c r="CX252" s="76">
        <f t="shared" si="2939"/>
        <v>0</v>
      </c>
      <c r="CY252" s="76">
        <f t="shared" si="2939"/>
        <v>0</v>
      </c>
      <c r="CZ252" s="76">
        <f t="shared" si="2939"/>
        <v>0</v>
      </c>
      <c r="DA252" s="76">
        <f t="shared" si="2939"/>
        <v>0</v>
      </c>
      <c r="DB252" s="76">
        <f t="shared" si="2939"/>
        <v>0</v>
      </c>
      <c r="DC252" s="76">
        <f t="shared" si="2939"/>
        <v>0</v>
      </c>
      <c r="DD252" s="76">
        <f t="shared" si="2939"/>
        <v>0</v>
      </c>
      <c r="DE252" s="76">
        <f t="shared" si="2939"/>
        <v>0</v>
      </c>
      <c r="DF252" s="76">
        <f t="shared" si="2939"/>
        <v>0</v>
      </c>
      <c r="DG252" s="76">
        <f t="shared" si="2939"/>
        <v>0</v>
      </c>
      <c r="DH252" s="76">
        <f t="shared" si="2939"/>
        <v>0</v>
      </c>
      <c r="DI252" s="76">
        <f t="shared" si="2939"/>
        <v>0</v>
      </c>
      <c r="DJ252" s="76">
        <f t="shared" si="2939"/>
        <v>0</v>
      </c>
      <c r="DK252" s="76">
        <f t="shared" si="2939"/>
        <v>0</v>
      </c>
      <c r="DL252" s="76">
        <f t="shared" si="2939"/>
        <v>0</v>
      </c>
      <c r="DM252" s="76">
        <f t="shared" si="2939"/>
        <v>0</v>
      </c>
      <c r="DN252" s="76">
        <f t="shared" si="2939"/>
        <v>0</v>
      </c>
      <c r="DO252" s="76">
        <f t="shared" si="2939"/>
        <v>0</v>
      </c>
      <c r="DP252" s="76">
        <f t="shared" si="2939"/>
        <v>0</v>
      </c>
      <c r="DQ252" s="76">
        <f t="shared" si="2939"/>
        <v>0</v>
      </c>
      <c r="DR252" s="76">
        <f t="shared" si="2939"/>
        <v>0</v>
      </c>
      <c r="DS252" s="76">
        <f t="shared" si="2939"/>
        <v>0</v>
      </c>
      <c r="DT252" s="76">
        <f t="shared" si="2939"/>
        <v>0</v>
      </c>
      <c r="DU252" s="76">
        <f t="shared" si="2939"/>
        <v>0</v>
      </c>
      <c r="DV252" s="76">
        <f t="shared" si="2939"/>
        <v>0</v>
      </c>
      <c r="DW252" s="76">
        <f t="shared" si="2939"/>
        <v>0</v>
      </c>
      <c r="DX252" s="76">
        <f t="shared" si="2939"/>
        <v>0</v>
      </c>
      <c r="DY252" s="76">
        <f t="shared" si="2939"/>
        <v>0</v>
      </c>
      <c r="DZ252" s="76">
        <f t="shared" si="2939"/>
        <v>0</v>
      </c>
      <c r="EA252" s="76">
        <f t="shared" si="2939"/>
        <v>0</v>
      </c>
      <c r="EB252" s="76">
        <f t="shared" si="2939"/>
        <v>0</v>
      </c>
      <c r="EC252" s="76">
        <f t="shared" si="2939"/>
        <v>0</v>
      </c>
      <c r="ED252" s="76">
        <f t="shared" si="2939"/>
        <v>0</v>
      </c>
      <c r="EE252" s="76">
        <f t="shared" si="2939"/>
        <v>0</v>
      </c>
      <c r="EF252" s="76">
        <f t="shared" si="2939"/>
        <v>0</v>
      </c>
      <c r="EG252" s="76">
        <f t="shared" si="2939"/>
        <v>0</v>
      </c>
      <c r="EH252" s="76">
        <f t="shared" si="2939"/>
        <v>0</v>
      </c>
      <c r="EI252" s="76">
        <f t="shared" si="2939"/>
        <v>0</v>
      </c>
      <c r="EJ252" s="76">
        <f t="shared" si="2939"/>
        <v>0</v>
      </c>
      <c r="EK252" s="76">
        <f t="shared" si="2939"/>
        <v>0</v>
      </c>
      <c r="EL252" s="76">
        <f t="shared" ref="EL252:EX252" si="2940">EL253</f>
        <v>0</v>
      </c>
      <c r="EM252" s="76">
        <f t="shared" si="2940"/>
        <v>0</v>
      </c>
      <c r="EN252" s="76">
        <f t="shared" si="2940"/>
        <v>0</v>
      </c>
      <c r="EO252" s="76">
        <f t="shared" si="2940"/>
        <v>0</v>
      </c>
      <c r="EP252" s="76">
        <f t="shared" si="2940"/>
        <v>0</v>
      </c>
      <c r="EQ252" s="76">
        <f t="shared" si="2940"/>
        <v>0</v>
      </c>
      <c r="ER252" s="76">
        <f t="shared" si="2940"/>
        <v>0</v>
      </c>
      <c r="ES252" s="76">
        <f t="shared" si="2940"/>
        <v>0</v>
      </c>
      <c r="ET252" s="76">
        <f t="shared" si="2940"/>
        <v>0</v>
      </c>
      <c r="EU252" s="76">
        <f t="shared" si="2940"/>
        <v>0</v>
      </c>
      <c r="EV252" s="76">
        <f t="shared" si="2940"/>
        <v>0</v>
      </c>
      <c r="EW252" s="76">
        <f t="shared" si="2940"/>
        <v>0</v>
      </c>
      <c r="EX252" s="76">
        <f t="shared" si="2940"/>
        <v>0</v>
      </c>
      <c r="EY252" s="76">
        <f t="shared" ref="EY252" si="2941">EY253</f>
        <v>0</v>
      </c>
      <c r="EZ252" s="76">
        <f t="shared" ref="EZ252" si="2942">EZ253</f>
        <v>0</v>
      </c>
      <c r="FA252" s="76">
        <f t="shared" ref="FA252" si="2943">FA253</f>
        <v>0</v>
      </c>
      <c r="FB252" s="76">
        <f t="shared" ref="FB252" si="2944">FB253</f>
        <v>0</v>
      </c>
      <c r="FC252" s="76">
        <f t="shared" ref="FC252" si="2945">FC253</f>
        <v>0</v>
      </c>
      <c r="FD252" s="76">
        <f t="shared" ref="FD252" si="2946">FD253</f>
        <v>0</v>
      </c>
      <c r="FE252" s="76">
        <f t="shared" ref="FE252" si="2947">FE253</f>
        <v>0</v>
      </c>
      <c r="FF252" s="76">
        <f t="shared" ref="FF252" si="2948">FF253</f>
        <v>0</v>
      </c>
      <c r="FG252" s="76">
        <f t="shared" ref="FG252" si="2949">FG253</f>
        <v>0</v>
      </c>
      <c r="FH252" s="76">
        <f t="shared" ref="FH252" si="2950">FH253</f>
        <v>0</v>
      </c>
      <c r="FI252" s="76">
        <f t="shared" ref="FI252" si="2951">FI253</f>
        <v>0</v>
      </c>
      <c r="FJ252" s="76">
        <f t="shared" ref="FJ252" si="2952">FJ253</f>
        <v>0</v>
      </c>
      <c r="FK252" s="76">
        <f t="shared" ref="FK252" si="2953">FK253</f>
        <v>0</v>
      </c>
      <c r="FL252" s="76">
        <f t="shared" ref="FL252" si="2954">FL253</f>
        <v>0</v>
      </c>
      <c r="FM252" s="76">
        <f t="shared" ref="FM252" si="2955">FM253</f>
        <v>0</v>
      </c>
      <c r="FN252" s="76">
        <f t="shared" ref="FN252" si="2956">FN253</f>
        <v>0</v>
      </c>
      <c r="FO252" s="76">
        <f t="shared" ref="FO252" si="2957">FO253</f>
        <v>0</v>
      </c>
      <c r="FP252" s="76">
        <f t="shared" ref="FP252" si="2958">FP253</f>
        <v>0</v>
      </c>
      <c r="FQ252" s="76">
        <f t="shared" ref="FQ252" si="2959">FQ253</f>
        <v>0</v>
      </c>
      <c r="FR252" s="76">
        <f t="shared" ref="FR252" si="2960">FR253</f>
        <v>0</v>
      </c>
      <c r="FS252" s="76">
        <f t="shared" ref="FS252" si="2961">FS253</f>
        <v>0</v>
      </c>
      <c r="FT252" s="76">
        <f t="shared" ref="FT252" si="2962">FT253</f>
        <v>0</v>
      </c>
      <c r="FU252" s="76">
        <f t="shared" ref="FU252" si="2963">FU253</f>
        <v>0</v>
      </c>
      <c r="FV252" s="76">
        <f t="shared" ref="FV252" si="2964">FV253</f>
        <v>0</v>
      </c>
      <c r="FW252" s="76">
        <f t="shared" ref="FW252" si="2965">FW253</f>
        <v>0</v>
      </c>
      <c r="FX252" s="76">
        <f t="shared" ref="FX252" si="2966">FX253</f>
        <v>0</v>
      </c>
      <c r="FY252" s="76">
        <f t="shared" ref="FY252" si="2967">FY253</f>
        <v>0</v>
      </c>
      <c r="FZ252" s="76">
        <f t="shared" ref="FZ252" si="2968">FZ253</f>
        <v>0</v>
      </c>
      <c r="GA252" s="76">
        <f t="shared" ref="GA252" si="2969">GA253</f>
        <v>0</v>
      </c>
      <c r="GB252" s="76">
        <f t="shared" ref="GB252" si="2970">GB253</f>
        <v>0</v>
      </c>
      <c r="GC252" s="76">
        <f t="shared" ref="GC252" si="2971">GC253</f>
        <v>0</v>
      </c>
      <c r="GD252" s="76">
        <f t="shared" ref="GD252" si="2972">GD253</f>
        <v>0</v>
      </c>
      <c r="GE252" s="76">
        <f t="shared" ref="GE252" si="2973">GE253</f>
        <v>0</v>
      </c>
      <c r="GF252" s="76">
        <f t="shared" ref="GF252" si="2974">GF253</f>
        <v>0</v>
      </c>
      <c r="GG252" s="76">
        <f t="shared" ref="GG252" si="2975">GG253</f>
        <v>0</v>
      </c>
      <c r="GH252" s="76"/>
      <c r="GI252" s="76">
        <f t="shared" ref="GI252" si="2976">GI253</f>
        <v>0</v>
      </c>
      <c r="GJ252" s="76">
        <f t="shared" ref="GJ252" si="2977">GJ253</f>
        <v>0</v>
      </c>
      <c r="GK252" s="76">
        <f t="shared" ref="GK252" si="2978">GK253</f>
        <v>0</v>
      </c>
      <c r="GL252" s="76">
        <f t="shared" ref="GL252" si="2979">GL253</f>
        <v>0</v>
      </c>
      <c r="GM252" s="76">
        <f t="shared" ref="GM252" si="2980">GM253</f>
        <v>0</v>
      </c>
      <c r="GN252" s="76">
        <f t="shared" ref="GN252" si="2981">GN253</f>
        <v>0</v>
      </c>
      <c r="GO252" s="76">
        <f t="shared" ref="GO252" si="2982">GO253</f>
        <v>0</v>
      </c>
      <c r="GP252" s="76">
        <f t="shared" ref="GP252" si="2983">GP253</f>
        <v>0</v>
      </c>
      <c r="GQ252" s="76">
        <f t="shared" ref="GQ252" si="2984">GQ253</f>
        <v>0</v>
      </c>
      <c r="GR252" s="76">
        <f t="shared" ref="GR252" si="2985">GR253</f>
        <v>0</v>
      </c>
      <c r="GS252" s="76">
        <f t="shared" ref="GS252" si="2986">GS253</f>
        <v>0</v>
      </c>
      <c r="GT252" s="76">
        <f t="shared" ref="GT252" si="2987">GT253</f>
        <v>0</v>
      </c>
      <c r="GU252" s="76">
        <f t="shared" ref="GU252" si="2988">GU253</f>
        <v>0</v>
      </c>
      <c r="GV252" s="76">
        <f t="shared" ref="GV252" si="2989">GV253</f>
        <v>0</v>
      </c>
      <c r="GW252" s="76">
        <f t="shared" ref="GW252" si="2990">GW253</f>
        <v>0</v>
      </c>
      <c r="GX252" s="76">
        <f t="shared" ref="GX252" si="2991">GX253</f>
        <v>0</v>
      </c>
      <c r="GY252" s="76">
        <f t="shared" ref="GY252" si="2992">GY253</f>
        <v>0</v>
      </c>
      <c r="GZ252" s="76">
        <f t="shared" ref="GZ252" si="2993">GZ253</f>
        <v>0</v>
      </c>
      <c r="HA252" s="76">
        <f t="shared" ref="HA252" si="2994">HA253</f>
        <v>0</v>
      </c>
      <c r="HB252" s="76">
        <f t="shared" ref="HB252" si="2995">HB253</f>
        <v>0</v>
      </c>
      <c r="HC252" s="76">
        <f t="shared" ref="HC252" si="2996">HC253</f>
        <v>0</v>
      </c>
      <c r="HD252" s="76">
        <f t="shared" ref="HD252" si="2997">HD253</f>
        <v>0</v>
      </c>
      <c r="HE252" s="76">
        <f t="shared" ref="HE252" si="2998">HE253</f>
        <v>0</v>
      </c>
      <c r="HF252" s="76">
        <f t="shared" ref="HF252" si="2999">HF253</f>
        <v>0</v>
      </c>
      <c r="HG252" s="76">
        <f t="shared" ref="HG252" si="3000">HG253</f>
        <v>0</v>
      </c>
      <c r="HH252" s="76">
        <f t="shared" ref="HH252" si="3001">HH253</f>
        <v>0</v>
      </c>
      <c r="HI252" s="76">
        <f t="shared" ref="HI252" si="3002">HI253</f>
        <v>0</v>
      </c>
      <c r="HJ252" s="76">
        <f t="shared" ref="HJ252" si="3003">HJ253</f>
        <v>0</v>
      </c>
      <c r="HK252" s="76">
        <f t="shared" ref="HK252" si="3004">HK253</f>
        <v>0</v>
      </c>
      <c r="HL252" s="76">
        <f t="shared" ref="HL252" si="3005">HL253</f>
        <v>0</v>
      </c>
      <c r="HM252" s="76">
        <f t="shared" ref="HM252" si="3006">HM253</f>
        <v>0</v>
      </c>
      <c r="HN252" s="76">
        <f t="shared" ref="HN252" si="3007">HN253</f>
        <v>0</v>
      </c>
      <c r="HO252" s="76">
        <f t="shared" ref="HO252" si="3008">HO253</f>
        <v>0</v>
      </c>
      <c r="HP252" s="76">
        <f t="shared" ref="HP252" si="3009">HP253</f>
        <v>0</v>
      </c>
      <c r="HQ252" s="76">
        <f t="shared" ref="HQ252" si="3010">HQ253</f>
        <v>0</v>
      </c>
      <c r="HR252" s="243"/>
      <c r="HS252" s="251">
        <v>0</v>
      </c>
      <c r="HT252" s="207"/>
      <c r="HU252" s="207"/>
      <c r="HV252" s="207"/>
      <c r="HW252" s="207"/>
      <c r="HX252" s="207"/>
      <c r="HY252" s="207"/>
      <c r="HZ252" s="207"/>
      <c r="IA252" s="207"/>
      <c r="IB252" s="207"/>
      <c r="IC252" s="207"/>
      <c r="ID252" s="207"/>
      <c r="IE252" s="207"/>
      <c r="IF252" s="207"/>
      <c r="IG252" s="207"/>
      <c r="IH252" s="207"/>
      <c r="II252" s="207"/>
      <c r="IJ252" s="207"/>
      <c r="IK252" s="207"/>
      <c r="IL252" s="207"/>
      <c r="IM252" s="207"/>
      <c r="IN252" s="207"/>
      <c r="IO252" s="207"/>
      <c r="IP252" s="207"/>
      <c r="IQ252" s="207"/>
      <c r="IR252" s="207"/>
      <c r="IS252" s="207"/>
      <c r="IT252" s="207"/>
      <c r="IU252" s="207"/>
      <c r="IV252" s="207"/>
      <c r="IW252" s="207"/>
      <c r="IX252" s="207"/>
      <c r="IY252" s="207"/>
      <c r="IZ252" s="207"/>
      <c r="JA252" s="207"/>
      <c r="JB252" s="207"/>
      <c r="JC252" s="207"/>
      <c r="JD252" s="207"/>
      <c r="JE252" s="207"/>
      <c r="JF252" s="207"/>
      <c r="JG252" s="207"/>
      <c r="JH252" s="207"/>
      <c r="JI252" s="207"/>
      <c r="JJ252" s="207"/>
      <c r="JK252" s="207"/>
      <c r="JL252" s="207"/>
      <c r="JM252" s="207"/>
      <c r="JN252" s="207"/>
      <c r="JO252" s="207"/>
      <c r="JP252" s="207"/>
      <c r="JQ252" s="207"/>
      <c r="JR252" s="207"/>
      <c r="JS252" s="207"/>
      <c r="JT252" s="207"/>
      <c r="JU252" s="207"/>
      <c r="JV252" s="207"/>
      <c r="JW252" s="207"/>
      <c r="JX252" s="207"/>
      <c r="JY252" s="207"/>
      <c r="JZ252" s="207"/>
      <c r="KA252" s="207"/>
      <c r="KB252" s="207"/>
      <c r="KC252" s="207"/>
      <c r="KD252" s="207"/>
      <c r="KE252" s="207"/>
      <c r="KF252" s="207"/>
      <c r="KG252" s="207"/>
      <c r="KH252" s="207"/>
      <c r="KI252" s="207"/>
      <c r="KJ252" s="207"/>
      <c r="KK252" s="207"/>
      <c r="KL252" s="207"/>
      <c r="KM252" s="207"/>
      <c r="KN252" s="207"/>
      <c r="KO252" s="207"/>
      <c r="KP252" s="207"/>
      <c r="KQ252" s="207"/>
      <c r="KR252" s="207"/>
      <c r="KS252" s="207"/>
      <c r="KT252" s="207"/>
      <c r="KU252" s="207"/>
      <c r="KV252" s="207"/>
      <c r="KW252" s="207"/>
      <c r="KX252" s="207"/>
      <c r="KY252" s="207"/>
      <c r="KZ252" s="207"/>
      <c r="LA252" s="207"/>
      <c r="LB252" s="207"/>
      <c r="LC252" s="207"/>
      <c r="LD252" s="207"/>
      <c r="LE252" s="207"/>
      <c r="LF252" s="207"/>
      <c r="LG252" s="207"/>
      <c r="LH252" s="207"/>
      <c r="LI252" s="207"/>
      <c r="LJ252" s="207"/>
      <c r="LK252" s="207"/>
      <c r="LL252" s="207"/>
      <c r="LM252" s="207"/>
      <c r="LN252" s="207"/>
      <c r="LO252" s="207"/>
      <c r="LP252" s="207"/>
      <c r="LQ252" s="207"/>
      <c r="LR252" s="207"/>
      <c r="LS252" s="207"/>
      <c r="LT252" s="207"/>
      <c r="LU252" s="207"/>
      <c r="LV252" s="207"/>
      <c r="LW252" s="207"/>
      <c r="LX252" s="207"/>
      <c r="LY252" s="207"/>
      <c r="LZ252" s="207"/>
      <c r="MA252" s="207"/>
      <c r="MB252" s="207"/>
      <c r="MC252" s="207"/>
      <c r="MD252" s="207"/>
      <c r="ME252" s="207"/>
      <c r="MF252" s="207"/>
      <c r="MG252" s="207"/>
      <c r="MH252" s="207"/>
      <c r="MI252" s="207"/>
      <c r="MJ252" s="207"/>
      <c r="MK252" s="207"/>
      <c r="ML252" s="207"/>
      <c r="MM252" s="207"/>
      <c r="MN252" s="207"/>
      <c r="MO252" s="207"/>
      <c r="MP252" s="207"/>
      <c r="MQ252" s="207"/>
      <c r="MR252" s="207"/>
      <c r="MS252" s="207"/>
      <c r="MT252" s="207"/>
      <c r="MU252" s="207"/>
      <c r="MV252" s="207"/>
      <c r="MW252" s="207"/>
      <c r="MX252" s="207"/>
      <c r="MY252" s="207"/>
      <c r="MZ252" s="207"/>
      <c r="NA252" s="207"/>
      <c r="NB252" s="207"/>
      <c r="NC252" s="207"/>
      <c r="ND252" s="207"/>
      <c r="NE252" s="207"/>
      <c r="NF252" s="207"/>
      <c r="NG252" s="207"/>
      <c r="NH252" s="207"/>
      <c r="NI252" s="207"/>
      <c r="NJ252" s="207"/>
      <c r="NK252" s="207"/>
      <c r="NL252" s="207"/>
      <c r="NM252" s="207"/>
      <c r="NN252" s="207"/>
      <c r="NO252" s="207"/>
      <c r="NP252" s="207"/>
      <c r="NQ252" s="207"/>
      <c r="NR252" s="207"/>
      <c r="NS252" s="207"/>
      <c r="NT252" s="207"/>
      <c r="NU252" s="207"/>
      <c r="NV252" s="207"/>
      <c r="NW252" s="207"/>
      <c r="NX252" s="207"/>
      <c r="NY252" s="207"/>
      <c r="NZ252" s="207"/>
      <c r="OA252" s="207"/>
      <c r="OB252" s="207"/>
      <c r="OC252" s="207"/>
      <c r="OD252" s="207"/>
      <c r="OE252" s="207"/>
      <c r="OF252" s="207"/>
      <c r="OG252" s="207"/>
      <c r="OH252" s="207"/>
      <c r="OI252" s="207"/>
      <c r="OJ252" s="207"/>
      <c r="OK252" s="207"/>
      <c r="OL252" s="207"/>
      <c r="OM252" s="207"/>
      <c r="ON252" s="207"/>
      <c r="OO252" s="207"/>
      <c r="OP252" s="207"/>
      <c r="OQ252" s="207"/>
      <c r="OR252" s="207"/>
      <c r="OS252" s="207"/>
      <c r="OT252" s="207"/>
      <c r="OU252" s="207"/>
      <c r="OV252" s="207"/>
      <c r="OW252" s="207"/>
      <c r="OX252" s="207"/>
      <c r="OY252" s="207"/>
      <c r="OZ252" s="207"/>
      <c r="PA252" s="207"/>
      <c r="PB252" s="207"/>
      <c r="PC252" s="207"/>
      <c r="PD252" s="207"/>
      <c r="PE252" s="207"/>
      <c r="PF252" s="207"/>
      <c r="PG252" s="207"/>
      <c r="PH252" s="207"/>
      <c r="PI252" s="207"/>
      <c r="PJ252" s="207"/>
      <c r="PK252" s="207"/>
      <c r="PL252" s="207"/>
      <c r="PM252" s="207"/>
      <c r="PN252" s="207"/>
      <c r="PO252" s="207"/>
      <c r="PP252" s="207"/>
      <c r="PQ252" s="207"/>
      <c r="PR252" s="207"/>
      <c r="PS252" s="207"/>
      <c r="PT252" s="207"/>
      <c r="PU252" s="207"/>
      <c r="PV252" s="207"/>
      <c r="PW252" s="207"/>
      <c r="PX252" s="207"/>
      <c r="PY252" s="207"/>
      <c r="PZ252" s="207"/>
      <c r="QA252" s="207"/>
      <c r="QB252" s="207"/>
      <c r="QC252" s="207"/>
      <c r="QD252" s="207"/>
      <c r="QE252" s="207"/>
      <c r="QF252" s="207"/>
      <c r="QG252" s="207"/>
      <c r="QH252" s="207"/>
      <c r="QI252" s="207"/>
      <c r="QJ252" s="207"/>
      <c r="QK252" s="207"/>
      <c r="QL252" s="207"/>
      <c r="QM252" s="207"/>
      <c r="QN252" s="207"/>
      <c r="QO252" s="207"/>
      <c r="QP252" s="207"/>
      <c r="QQ252" s="207"/>
      <c r="QR252" s="207"/>
      <c r="QS252" s="207"/>
      <c r="QT252" s="207"/>
      <c r="QU252" s="207"/>
      <c r="QV252" s="207"/>
      <c r="QW252" s="207"/>
      <c r="QX252" s="207"/>
      <c r="QY252" s="207"/>
      <c r="QZ252" s="207"/>
      <c r="RA252" s="207"/>
      <c r="RB252" s="207"/>
      <c r="RC252" s="207"/>
      <c r="RD252" s="207"/>
      <c r="RE252" s="207"/>
      <c r="RF252" s="207"/>
      <c r="RG252" s="207"/>
      <c r="RH252" s="207"/>
      <c r="RI252" s="207"/>
      <c r="RJ252" s="207"/>
      <c r="RK252" s="207"/>
      <c r="RL252" s="207"/>
      <c r="RM252" s="207"/>
      <c r="RN252" s="207"/>
      <c r="RO252" s="207"/>
      <c r="RP252" s="207"/>
      <c r="RQ252" s="207"/>
      <c r="RR252" s="207"/>
      <c r="RS252" s="207"/>
      <c r="RT252" s="207"/>
      <c r="RU252" s="207"/>
      <c r="RV252" s="207"/>
      <c r="RW252" s="207"/>
      <c r="RX252" s="207"/>
      <c r="RY252" s="207"/>
      <c r="RZ252" s="207"/>
      <c r="SA252" s="207"/>
      <c r="SB252" s="207"/>
      <c r="SC252" s="207"/>
      <c r="SD252" s="207"/>
      <c r="SE252" s="207"/>
      <c r="SF252" s="207"/>
      <c r="SG252" s="207"/>
      <c r="SH252" s="207"/>
      <c r="SI252" s="207"/>
      <c r="SJ252" s="207"/>
      <c r="SK252" s="207"/>
      <c r="SL252" s="207"/>
      <c r="SM252" s="207"/>
      <c r="SN252" s="207"/>
      <c r="SO252" s="207"/>
      <c r="SP252" s="207"/>
      <c r="SQ252" s="207"/>
      <c r="SR252" s="207"/>
      <c r="SS252" s="207"/>
      <c r="ST252" s="207"/>
      <c r="SU252" s="207"/>
      <c r="SV252" s="207"/>
      <c r="SW252" s="207"/>
      <c r="SX252" s="207"/>
      <c r="SY252" s="207"/>
      <c r="SZ252" s="207"/>
      <c r="TA252" s="207"/>
      <c r="TB252" s="207"/>
      <c r="TC252" s="207"/>
      <c r="TD252" s="207"/>
      <c r="TE252" s="207"/>
      <c r="TF252" s="207"/>
      <c r="TG252" s="207"/>
      <c r="TH252" s="207"/>
      <c r="TI252" s="207"/>
      <c r="TJ252" s="207"/>
      <c r="TK252" s="207"/>
      <c r="TL252" s="207"/>
      <c r="TM252" s="207"/>
      <c r="TN252" s="207"/>
      <c r="TO252" s="207"/>
      <c r="TP252" s="207"/>
      <c r="TQ252" s="207"/>
      <c r="TR252" s="207"/>
      <c r="TS252" s="207"/>
      <c r="TT252" s="207"/>
      <c r="TU252" s="207"/>
      <c r="TV252" s="207"/>
      <c r="TW252" s="207"/>
      <c r="TX252" s="207"/>
      <c r="TY252" s="207"/>
      <c r="TZ252" s="207"/>
      <c r="UA252" s="207"/>
      <c r="UB252" s="207"/>
      <c r="UC252" s="207"/>
      <c r="UD252" s="207"/>
      <c r="UE252" s="207"/>
      <c r="UF252" s="207"/>
      <c r="UG252" s="207"/>
      <c r="UH252" s="207"/>
      <c r="UI252" s="207"/>
      <c r="UJ252" s="207"/>
      <c r="UK252" s="207"/>
      <c r="UL252" s="207"/>
      <c r="UM252" s="207"/>
      <c r="UN252" s="207"/>
      <c r="UO252" s="207"/>
      <c r="UP252" s="207"/>
      <c r="UQ252" s="207"/>
      <c r="UR252" s="207"/>
      <c r="US252" s="207"/>
      <c r="UT252" s="207"/>
      <c r="UU252" s="207"/>
      <c r="UV252" s="207"/>
      <c r="UW252" s="207"/>
      <c r="UX252" s="207"/>
      <c r="UY252" s="207"/>
      <c r="UZ252" s="207"/>
      <c r="VA252" s="207"/>
      <c r="VB252" s="207"/>
      <c r="VC252" s="207"/>
      <c r="VD252" s="207"/>
      <c r="VE252" s="207"/>
      <c r="VF252" s="207"/>
      <c r="VG252" s="207"/>
      <c r="VH252" s="207"/>
      <c r="VI252" s="207"/>
      <c r="VJ252" s="207"/>
      <c r="VK252" s="207"/>
      <c r="VL252" s="207"/>
      <c r="VM252" s="207"/>
      <c r="VN252" s="207"/>
      <c r="VO252" s="207"/>
      <c r="VP252" s="207"/>
      <c r="VQ252" s="207"/>
      <c r="VR252" s="207"/>
      <c r="VS252" s="207"/>
      <c r="VT252" s="207"/>
      <c r="VU252" s="207"/>
      <c r="VV252" s="207"/>
      <c r="VW252" s="207"/>
      <c r="VX252" s="207"/>
      <c r="VY252" s="207"/>
      <c r="VZ252" s="207"/>
      <c r="WA252" s="207"/>
      <c r="WB252" s="207"/>
      <c r="WC252" s="207"/>
      <c r="WD252" s="207"/>
      <c r="WE252" s="207"/>
      <c r="WF252" s="207"/>
      <c r="WG252" s="207"/>
      <c r="WH252" s="207"/>
      <c r="WI252" s="207"/>
      <c r="WJ252" s="207"/>
      <c r="WK252" s="207"/>
      <c r="WL252" s="207"/>
      <c r="WM252" s="207"/>
      <c r="WN252" s="207"/>
      <c r="WO252" s="207"/>
      <c r="WP252" s="207"/>
      <c r="WQ252" s="207"/>
      <c r="WR252" s="207"/>
      <c r="WS252" s="207"/>
      <c r="WT252" s="207"/>
      <c r="WU252" s="207"/>
      <c r="WV252" s="207"/>
      <c r="WW252" s="207"/>
      <c r="WX252" s="207"/>
      <c r="WY252" s="207"/>
      <c r="WZ252" s="207"/>
      <c r="XA252" s="207"/>
      <c r="XB252" s="207"/>
      <c r="XC252" s="207"/>
      <c r="XD252" s="207"/>
      <c r="XE252" s="207"/>
      <c r="XF252" s="207"/>
      <c r="XG252" s="207"/>
      <c r="XH252" s="207"/>
      <c r="XI252" s="207"/>
      <c r="XJ252" s="207"/>
      <c r="XK252" s="207"/>
      <c r="XL252" s="207"/>
      <c r="XM252" s="207"/>
      <c r="XN252" s="207"/>
      <c r="XO252" s="207"/>
      <c r="XP252" s="207"/>
      <c r="XQ252" s="207"/>
      <c r="XR252" s="207"/>
      <c r="XS252" s="207"/>
      <c r="XT252" s="207"/>
      <c r="XU252" s="207"/>
      <c r="XV252" s="207"/>
      <c r="XW252" s="207"/>
      <c r="XX252" s="207"/>
      <c r="XY252" s="207"/>
      <c r="XZ252" s="207"/>
      <c r="YA252" s="207"/>
      <c r="YB252" s="207"/>
      <c r="YC252" s="207"/>
      <c r="YD252" s="207"/>
      <c r="YE252" s="207"/>
      <c r="YF252" s="207"/>
      <c r="YG252" s="207"/>
      <c r="YH252" s="207"/>
      <c r="YI252" s="207"/>
      <c r="YJ252" s="207"/>
      <c r="YK252" s="207"/>
      <c r="YL252" s="207"/>
      <c r="YM252" s="207"/>
      <c r="YN252" s="207"/>
      <c r="YO252" s="207"/>
      <c r="YP252" s="207"/>
      <c r="YQ252" s="207"/>
      <c r="YR252" s="207"/>
      <c r="YS252" s="207"/>
      <c r="YT252" s="207"/>
      <c r="YU252" s="207"/>
      <c r="YV252" s="207"/>
      <c r="YW252" s="207"/>
      <c r="YX252" s="207"/>
      <c r="YY252" s="207"/>
      <c r="YZ252" s="207"/>
      <c r="ZA252" s="207"/>
      <c r="ZB252" s="207"/>
      <c r="ZC252" s="207"/>
      <c r="ZD252" s="207"/>
      <c r="ZE252" s="207"/>
      <c r="ZF252" s="207"/>
      <c r="ZG252" s="207"/>
      <c r="ZH252" s="207"/>
      <c r="ZI252" s="207"/>
      <c r="ZJ252" s="207"/>
      <c r="ZK252" s="207"/>
      <c r="ZL252" s="207"/>
      <c r="ZM252" s="207"/>
      <c r="ZN252" s="207"/>
      <c r="ZO252" s="207"/>
      <c r="ZP252" s="207"/>
      <c r="ZQ252" s="207"/>
      <c r="ZR252" s="207"/>
      <c r="ZS252" s="207"/>
      <c r="ZT252" s="207"/>
      <c r="ZU252" s="207"/>
      <c r="ZV252" s="207"/>
      <c r="ZW252" s="207"/>
      <c r="ZX252" s="207"/>
      <c r="ZY252" s="207"/>
      <c r="ZZ252" s="207"/>
      <c r="AAA252" s="207"/>
      <c r="AAB252" s="207"/>
      <c r="AAC252" s="200"/>
    </row>
    <row r="253" spans="1:705" ht="15" hidden="1" outlineLevel="1" x14ac:dyDescent="0.25">
      <c r="A253" s="82" t="s">
        <v>510</v>
      </c>
      <c r="B253" s="143" t="s">
        <v>317</v>
      </c>
      <c r="C253" s="137">
        <f>800*1.2</f>
        <v>960</v>
      </c>
      <c r="D253" s="90" t="s">
        <v>324</v>
      </c>
      <c r="E253" s="130">
        <v>23.075486818071401</v>
      </c>
      <c r="F253" s="67">
        <v>1</v>
      </c>
      <c r="G253" s="67">
        <v>16</v>
      </c>
      <c r="H253" s="121"/>
      <c r="I253" s="91" t="s">
        <v>16</v>
      </c>
      <c r="J253" s="67" t="s">
        <v>329</v>
      </c>
      <c r="K253" s="82" t="s">
        <v>322</v>
      </c>
      <c r="L253" s="67" t="s">
        <v>257</v>
      </c>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c r="CS253" s="82"/>
      <c r="CT253" s="82"/>
      <c r="CU253" s="82"/>
      <c r="CV253" s="82"/>
      <c r="CW253" s="82"/>
      <c r="CX253" s="82"/>
      <c r="CY253" s="82"/>
      <c r="CZ253" s="82"/>
      <c r="DA253" s="82"/>
      <c r="DB253" s="82"/>
      <c r="DC253" s="82"/>
      <c r="DD253" s="82"/>
      <c r="DE253" s="82"/>
      <c r="DF253" s="82"/>
      <c r="DG253" s="82"/>
      <c r="DH253" s="82"/>
      <c r="DI253" s="82"/>
      <c r="DJ253" s="82"/>
      <c r="DK253" s="82"/>
      <c r="DL253" s="82"/>
      <c r="DM253" s="82"/>
      <c r="DN253" s="82"/>
      <c r="DO253" s="82"/>
      <c r="DP253" s="82"/>
      <c r="DQ253" s="82"/>
      <c r="DR253" s="82"/>
      <c r="DS253" s="82"/>
      <c r="DT253" s="82"/>
      <c r="DU253" s="82"/>
      <c r="DV253" s="82"/>
      <c r="DW253" s="82"/>
      <c r="DX253" s="82"/>
      <c r="DY253" s="82"/>
      <c r="DZ253" s="82"/>
      <c r="EA253" s="82"/>
      <c r="EB253" s="82"/>
      <c r="EC253" s="82"/>
      <c r="ED253" s="82"/>
      <c r="EE253" s="82"/>
      <c r="EF253" s="82"/>
      <c r="EG253" s="82"/>
      <c r="EH253" s="82"/>
      <c r="EI253" s="82"/>
      <c r="EJ253" s="82"/>
      <c r="EK253" s="82"/>
      <c r="EL253" s="82"/>
      <c r="EM253" s="82"/>
      <c r="EN253" s="82"/>
      <c r="EO253" s="82"/>
      <c r="EP253" s="82"/>
      <c r="EQ253" s="82"/>
      <c r="ER253" s="82"/>
      <c r="ES253" s="82"/>
      <c r="ET253" s="82"/>
      <c r="EU253" s="82"/>
      <c r="EV253" s="82"/>
      <c r="EW253" s="82"/>
      <c r="EX253" s="174">
        <f t="shared" ref="EX253:EX257" si="3011">SUM(M256:EW256)</f>
        <v>0</v>
      </c>
      <c r="EY253" s="82"/>
      <c r="EZ253" s="82"/>
      <c r="FA253" s="82"/>
      <c r="FB253" s="82"/>
      <c r="FC253" s="82"/>
      <c r="FD253" s="82"/>
      <c r="FE253" s="82"/>
      <c r="FF253" s="82"/>
      <c r="FG253" s="82"/>
      <c r="FH253" s="82"/>
      <c r="FI253" s="82"/>
      <c r="FJ253" s="82"/>
      <c r="FK253" s="82"/>
      <c r="FL253" s="82"/>
      <c r="FM253" s="82"/>
      <c r="FN253" s="82"/>
      <c r="FO253" s="82"/>
      <c r="FP253" s="82"/>
      <c r="FQ253" s="82"/>
      <c r="FR253" s="82"/>
      <c r="FS253" s="82"/>
      <c r="FT253" s="82"/>
      <c r="FU253" s="82"/>
      <c r="FV253" s="82"/>
      <c r="FW253" s="82"/>
      <c r="FX253" s="82"/>
      <c r="FY253" s="82"/>
      <c r="FZ253" s="82"/>
      <c r="GA253" s="82"/>
      <c r="GB253" s="82"/>
      <c r="GC253" s="82"/>
      <c r="GD253" s="82"/>
      <c r="GE253" s="82"/>
      <c r="GF253" s="82"/>
      <c r="GG253" s="82"/>
      <c r="GI253" s="82"/>
      <c r="GJ253" s="82"/>
      <c r="GK253" s="82"/>
      <c r="GL253" s="82"/>
      <c r="GM253" s="82"/>
      <c r="GN253" s="82"/>
      <c r="GO253" s="82"/>
      <c r="GP253" s="82"/>
      <c r="GQ253" s="82"/>
      <c r="GR253" s="82"/>
      <c r="GS253" s="82"/>
      <c r="GT253" s="82"/>
      <c r="GU253" s="82"/>
      <c r="GV253" s="82"/>
      <c r="GW253" s="82"/>
      <c r="GX253" s="82"/>
      <c r="GY253" s="82"/>
      <c r="GZ253" s="82"/>
      <c r="HA253" s="82"/>
      <c r="HB253" s="82"/>
      <c r="HC253" s="82"/>
      <c r="HD253" s="82"/>
      <c r="HE253" s="82"/>
      <c r="HF253" s="82"/>
      <c r="HG253" s="82"/>
      <c r="HH253" s="82"/>
      <c r="HI253" s="82"/>
      <c r="HJ253" s="82"/>
      <c r="HK253" s="82"/>
      <c r="HL253" s="82"/>
      <c r="HM253" s="82"/>
      <c r="HN253" s="82"/>
      <c r="HO253" s="82"/>
      <c r="HP253" s="82"/>
      <c r="HQ253" s="82"/>
      <c r="HR253" s="193"/>
      <c r="HS253" s="247">
        <v>0</v>
      </c>
    </row>
    <row r="254" spans="1:705" s="78" customFormat="1" ht="15" hidden="1" collapsed="1" x14ac:dyDescent="0.25">
      <c r="A254" s="76" t="s">
        <v>510</v>
      </c>
      <c r="B254" s="76" t="s">
        <v>317</v>
      </c>
      <c r="C254" s="96"/>
      <c r="D254" s="96"/>
      <c r="E254" s="94"/>
      <c r="F254" s="95"/>
      <c r="G254" s="95"/>
      <c r="H254" s="94"/>
      <c r="I254" s="119" t="s">
        <v>17</v>
      </c>
      <c r="J254" s="95"/>
      <c r="K254" s="76"/>
      <c r="L254" s="95"/>
      <c r="M254" s="76">
        <f>SUM(M255:M257)</f>
        <v>0</v>
      </c>
      <c r="N254" s="76">
        <f t="shared" ref="N254:BY254" si="3012">SUM(N255:N257)</f>
        <v>0</v>
      </c>
      <c r="O254" s="76">
        <f t="shared" si="3012"/>
        <v>0</v>
      </c>
      <c r="P254" s="76">
        <f t="shared" si="3012"/>
        <v>0</v>
      </c>
      <c r="Q254" s="76">
        <f t="shared" si="3012"/>
        <v>0</v>
      </c>
      <c r="R254" s="76">
        <f t="shared" si="3012"/>
        <v>0</v>
      </c>
      <c r="S254" s="76">
        <f t="shared" si="3012"/>
        <v>0</v>
      </c>
      <c r="T254" s="76">
        <f t="shared" si="3012"/>
        <v>0</v>
      </c>
      <c r="U254" s="76">
        <f t="shared" si="3012"/>
        <v>0</v>
      </c>
      <c r="V254" s="76">
        <f t="shared" si="3012"/>
        <v>0</v>
      </c>
      <c r="W254" s="76">
        <f t="shared" si="3012"/>
        <v>0</v>
      </c>
      <c r="X254" s="76">
        <f t="shared" si="3012"/>
        <v>0</v>
      </c>
      <c r="Y254" s="76">
        <f t="shared" si="3012"/>
        <v>0</v>
      </c>
      <c r="Z254" s="76">
        <f t="shared" si="3012"/>
        <v>0</v>
      </c>
      <c r="AA254" s="76">
        <f t="shared" si="3012"/>
        <v>0</v>
      </c>
      <c r="AB254" s="76">
        <f t="shared" si="3012"/>
        <v>0</v>
      </c>
      <c r="AC254" s="76">
        <f t="shared" si="3012"/>
        <v>0</v>
      </c>
      <c r="AD254" s="76">
        <f t="shared" si="3012"/>
        <v>0</v>
      </c>
      <c r="AE254" s="76">
        <f t="shared" si="3012"/>
        <v>0</v>
      </c>
      <c r="AF254" s="76">
        <f t="shared" si="3012"/>
        <v>0</v>
      </c>
      <c r="AG254" s="76">
        <f t="shared" si="3012"/>
        <v>0</v>
      </c>
      <c r="AH254" s="76">
        <f t="shared" si="3012"/>
        <v>0</v>
      </c>
      <c r="AI254" s="76">
        <f t="shared" si="3012"/>
        <v>0</v>
      </c>
      <c r="AJ254" s="76">
        <f t="shared" si="3012"/>
        <v>0</v>
      </c>
      <c r="AK254" s="76">
        <f t="shared" si="3012"/>
        <v>0</v>
      </c>
      <c r="AL254" s="76">
        <f t="shared" si="3012"/>
        <v>0</v>
      </c>
      <c r="AM254" s="76">
        <f t="shared" si="3012"/>
        <v>0</v>
      </c>
      <c r="AN254" s="76">
        <f t="shared" si="3012"/>
        <v>0</v>
      </c>
      <c r="AO254" s="76">
        <f t="shared" si="3012"/>
        <v>0</v>
      </c>
      <c r="AP254" s="76">
        <f t="shared" si="3012"/>
        <v>0</v>
      </c>
      <c r="AQ254" s="76">
        <f t="shared" si="3012"/>
        <v>0</v>
      </c>
      <c r="AR254" s="76">
        <f t="shared" si="3012"/>
        <v>0</v>
      </c>
      <c r="AS254" s="76">
        <f t="shared" si="3012"/>
        <v>0</v>
      </c>
      <c r="AT254" s="76">
        <f t="shared" si="3012"/>
        <v>0</v>
      </c>
      <c r="AU254" s="76">
        <f t="shared" si="3012"/>
        <v>0</v>
      </c>
      <c r="AV254" s="76">
        <f t="shared" si="3012"/>
        <v>0</v>
      </c>
      <c r="AW254" s="76">
        <f t="shared" si="3012"/>
        <v>0</v>
      </c>
      <c r="AX254" s="76">
        <f t="shared" si="3012"/>
        <v>0</v>
      </c>
      <c r="AY254" s="76">
        <f t="shared" si="3012"/>
        <v>0</v>
      </c>
      <c r="AZ254" s="76">
        <f t="shared" si="3012"/>
        <v>0</v>
      </c>
      <c r="BA254" s="76">
        <f t="shared" si="3012"/>
        <v>0</v>
      </c>
      <c r="BB254" s="76">
        <f t="shared" si="3012"/>
        <v>0</v>
      </c>
      <c r="BC254" s="76">
        <f t="shared" si="3012"/>
        <v>0</v>
      </c>
      <c r="BD254" s="76">
        <f t="shared" si="3012"/>
        <v>0</v>
      </c>
      <c r="BE254" s="76">
        <f t="shared" si="3012"/>
        <v>0</v>
      </c>
      <c r="BF254" s="76">
        <f t="shared" si="3012"/>
        <v>0</v>
      </c>
      <c r="BG254" s="76">
        <f t="shared" si="3012"/>
        <v>0</v>
      </c>
      <c r="BH254" s="76">
        <f t="shared" si="3012"/>
        <v>0</v>
      </c>
      <c r="BI254" s="76">
        <f t="shared" si="3012"/>
        <v>0</v>
      </c>
      <c r="BJ254" s="76">
        <f t="shared" si="3012"/>
        <v>0</v>
      </c>
      <c r="BK254" s="76">
        <f t="shared" si="3012"/>
        <v>0</v>
      </c>
      <c r="BL254" s="76">
        <f t="shared" si="3012"/>
        <v>0</v>
      </c>
      <c r="BM254" s="76">
        <f t="shared" si="3012"/>
        <v>0</v>
      </c>
      <c r="BN254" s="76">
        <f t="shared" si="3012"/>
        <v>0</v>
      </c>
      <c r="BO254" s="76">
        <f t="shared" si="3012"/>
        <v>0</v>
      </c>
      <c r="BP254" s="76">
        <f t="shared" si="3012"/>
        <v>0</v>
      </c>
      <c r="BQ254" s="76">
        <f t="shared" si="3012"/>
        <v>0</v>
      </c>
      <c r="BR254" s="76">
        <f t="shared" si="3012"/>
        <v>0</v>
      </c>
      <c r="BS254" s="76">
        <f t="shared" si="3012"/>
        <v>0</v>
      </c>
      <c r="BT254" s="76">
        <f t="shared" si="3012"/>
        <v>0</v>
      </c>
      <c r="BU254" s="76">
        <f t="shared" si="3012"/>
        <v>0</v>
      </c>
      <c r="BV254" s="76">
        <f t="shared" si="3012"/>
        <v>0</v>
      </c>
      <c r="BW254" s="76">
        <f t="shared" si="3012"/>
        <v>0</v>
      </c>
      <c r="BX254" s="76">
        <f t="shared" si="3012"/>
        <v>0</v>
      </c>
      <c r="BY254" s="76">
        <f t="shared" si="3012"/>
        <v>0</v>
      </c>
      <c r="BZ254" s="76">
        <f t="shared" ref="BZ254:EK254" si="3013">SUM(BZ255:BZ257)</f>
        <v>0</v>
      </c>
      <c r="CA254" s="76">
        <f t="shared" si="3013"/>
        <v>0</v>
      </c>
      <c r="CB254" s="76">
        <f t="shared" si="3013"/>
        <v>0</v>
      </c>
      <c r="CC254" s="76">
        <f t="shared" si="3013"/>
        <v>0</v>
      </c>
      <c r="CD254" s="76">
        <f t="shared" si="3013"/>
        <v>0</v>
      </c>
      <c r="CE254" s="76">
        <f t="shared" si="3013"/>
        <v>0</v>
      </c>
      <c r="CF254" s="76">
        <f t="shared" si="3013"/>
        <v>0</v>
      </c>
      <c r="CG254" s="76">
        <f t="shared" si="3013"/>
        <v>0</v>
      </c>
      <c r="CH254" s="76">
        <f t="shared" si="3013"/>
        <v>0</v>
      </c>
      <c r="CI254" s="76">
        <f t="shared" si="3013"/>
        <v>0</v>
      </c>
      <c r="CJ254" s="76">
        <f t="shared" si="3013"/>
        <v>0</v>
      </c>
      <c r="CK254" s="76">
        <f t="shared" si="3013"/>
        <v>0</v>
      </c>
      <c r="CL254" s="76">
        <f t="shared" si="3013"/>
        <v>0</v>
      </c>
      <c r="CM254" s="76">
        <f t="shared" si="3013"/>
        <v>0</v>
      </c>
      <c r="CN254" s="76">
        <f t="shared" si="3013"/>
        <v>0</v>
      </c>
      <c r="CO254" s="76">
        <f t="shared" si="3013"/>
        <v>0</v>
      </c>
      <c r="CP254" s="76">
        <f t="shared" si="3013"/>
        <v>0</v>
      </c>
      <c r="CQ254" s="76">
        <f t="shared" si="3013"/>
        <v>0</v>
      </c>
      <c r="CR254" s="76">
        <f t="shared" si="3013"/>
        <v>0</v>
      </c>
      <c r="CS254" s="76">
        <f t="shared" si="3013"/>
        <v>0</v>
      </c>
      <c r="CT254" s="76">
        <f t="shared" si="3013"/>
        <v>0</v>
      </c>
      <c r="CU254" s="76">
        <f t="shared" si="3013"/>
        <v>0</v>
      </c>
      <c r="CV254" s="76">
        <f t="shared" si="3013"/>
        <v>0</v>
      </c>
      <c r="CW254" s="76">
        <f t="shared" si="3013"/>
        <v>0</v>
      </c>
      <c r="CX254" s="76">
        <f t="shared" si="3013"/>
        <v>0</v>
      </c>
      <c r="CY254" s="76">
        <f t="shared" si="3013"/>
        <v>0</v>
      </c>
      <c r="CZ254" s="76">
        <f t="shared" si="3013"/>
        <v>0</v>
      </c>
      <c r="DA254" s="76">
        <f t="shared" si="3013"/>
        <v>0</v>
      </c>
      <c r="DB254" s="76">
        <f t="shared" si="3013"/>
        <v>0</v>
      </c>
      <c r="DC254" s="76">
        <f t="shared" si="3013"/>
        <v>0</v>
      </c>
      <c r="DD254" s="76">
        <f t="shared" si="3013"/>
        <v>0</v>
      </c>
      <c r="DE254" s="76">
        <f t="shared" si="3013"/>
        <v>0</v>
      </c>
      <c r="DF254" s="76">
        <f t="shared" si="3013"/>
        <v>0</v>
      </c>
      <c r="DG254" s="76">
        <f t="shared" si="3013"/>
        <v>0</v>
      </c>
      <c r="DH254" s="76">
        <f t="shared" si="3013"/>
        <v>0</v>
      </c>
      <c r="DI254" s="76">
        <f t="shared" si="3013"/>
        <v>0</v>
      </c>
      <c r="DJ254" s="76">
        <f t="shared" si="3013"/>
        <v>0</v>
      </c>
      <c r="DK254" s="76">
        <f t="shared" si="3013"/>
        <v>0</v>
      </c>
      <c r="DL254" s="76">
        <f t="shared" si="3013"/>
        <v>0</v>
      </c>
      <c r="DM254" s="76">
        <f t="shared" si="3013"/>
        <v>0</v>
      </c>
      <c r="DN254" s="76">
        <f t="shared" si="3013"/>
        <v>0</v>
      </c>
      <c r="DO254" s="76">
        <f t="shared" si="3013"/>
        <v>0</v>
      </c>
      <c r="DP254" s="76">
        <f t="shared" si="3013"/>
        <v>0</v>
      </c>
      <c r="DQ254" s="76">
        <f t="shared" si="3013"/>
        <v>0</v>
      </c>
      <c r="DR254" s="76">
        <f t="shared" si="3013"/>
        <v>0</v>
      </c>
      <c r="DS254" s="76">
        <f t="shared" si="3013"/>
        <v>0</v>
      </c>
      <c r="DT254" s="76">
        <f t="shared" si="3013"/>
        <v>0</v>
      </c>
      <c r="DU254" s="76">
        <f t="shared" si="3013"/>
        <v>0</v>
      </c>
      <c r="DV254" s="76">
        <f t="shared" si="3013"/>
        <v>0</v>
      </c>
      <c r="DW254" s="76">
        <f t="shared" si="3013"/>
        <v>0</v>
      </c>
      <c r="DX254" s="76">
        <f t="shared" si="3013"/>
        <v>0</v>
      </c>
      <c r="DY254" s="76">
        <f t="shared" si="3013"/>
        <v>0</v>
      </c>
      <c r="DZ254" s="76">
        <f t="shared" si="3013"/>
        <v>0</v>
      </c>
      <c r="EA254" s="76">
        <f t="shared" si="3013"/>
        <v>0</v>
      </c>
      <c r="EB254" s="76">
        <f t="shared" si="3013"/>
        <v>0</v>
      </c>
      <c r="EC254" s="76">
        <f t="shared" si="3013"/>
        <v>0</v>
      </c>
      <c r="ED254" s="76">
        <f t="shared" si="3013"/>
        <v>0</v>
      </c>
      <c r="EE254" s="76">
        <f t="shared" si="3013"/>
        <v>0</v>
      </c>
      <c r="EF254" s="76">
        <f t="shared" si="3013"/>
        <v>0</v>
      </c>
      <c r="EG254" s="76">
        <f t="shared" si="3013"/>
        <v>0</v>
      </c>
      <c r="EH254" s="76">
        <f t="shared" si="3013"/>
        <v>0</v>
      </c>
      <c r="EI254" s="76">
        <f t="shared" si="3013"/>
        <v>0</v>
      </c>
      <c r="EJ254" s="76">
        <f t="shared" si="3013"/>
        <v>0</v>
      </c>
      <c r="EK254" s="76">
        <f t="shared" si="3013"/>
        <v>0</v>
      </c>
      <c r="EL254" s="76">
        <f t="shared" ref="EL254:EX254" si="3014">SUM(EL255:EL257)</f>
        <v>0</v>
      </c>
      <c r="EM254" s="76">
        <f t="shared" si="3014"/>
        <v>0</v>
      </c>
      <c r="EN254" s="76">
        <f t="shared" si="3014"/>
        <v>0</v>
      </c>
      <c r="EO254" s="76">
        <f t="shared" si="3014"/>
        <v>0</v>
      </c>
      <c r="EP254" s="76">
        <f t="shared" si="3014"/>
        <v>0</v>
      </c>
      <c r="EQ254" s="76">
        <f t="shared" si="3014"/>
        <v>0</v>
      </c>
      <c r="ER254" s="76">
        <f t="shared" si="3014"/>
        <v>0</v>
      </c>
      <c r="ES254" s="76">
        <f t="shared" si="3014"/>
        <v>0</v>
      </c>
      <c r="ET254" s="76">
        <f t="shared" si="3014"/>
        <v>0</v>
      </c>
      <c r="EU254" s="76">
        <f t="shared" si="3014"/>
        <v>0</v>
      </c>
      <c r="EV254" s="76">
        <f t="shared" si="3014"/>
        <v>0</v>
      </c>
      <c r="EW254" s="76">
        <f t="shared" si="3014"/>
        <v>0</v>
      </c>
      <c r="EX254" s="76">
        <f t="shared" si="3014"/>
        <v>0</v>
      </c>
      <c r="EY254" s="76">
        <f t="shared" ref="EY254" si="3015">SUM(EY255:EY257)</f>
        <v>0</v>
      </c>
      <c r="EZ254" s="76">
        <f t="shared" ref="EZ254" si="3016">SUM(EZ255:EZ257)</f>
        <v>0</v>
      </c>
      <c r="FA254" s="76">
        <f t="shared" ref="FA254" si="3017">SUM(FA255:FA257)</f>
        <v>0</v>
      </c>
      <c r="FB254" s="76">
        <f t="shared" ref="FB254" si="3018">SUM(FB255:FB257)</f>
        <v>0</v>
      </c>
      <c r="FC254" s="76">
        <f t="shared" ref="FC254" si="3019">SUM(FC255:FC257)</f>
        <v>0</v>
      </c>
      <c r="FD254" s="76">
        <f t="shared" ref="FD254" si="3020">SUM(FD255:FD257)</f>
        <v>0</v>
      </c>
      <c r="FE254" s="76">
        <f t="shared" ref="FE254" si="3021">SUM(FE255:FE257)</f>
        <v>0</v>
      </c>
      <c r="FF254" s="76">
        <f t="shared" ref="FF254" si="3022">SUM(FF255:FF257)</f>
        <v>0</v>
      </c>
      <c r="FG254" s="76">
        <f t="shared" ref="FG254" si="3023">SUM(FG255:FG257)</f>
        <v>0</v>
      </c>
      <c r="FH254" s="76">
        <f t="shared" ref="FH254" si="3024">SUM(FH255:FH257)</f>
        <v>0</v>
      </c>
      <c r="FI254" s="76">
        <f t="shared" ref="FI254" si="3025">SUM(FI255:FI257)</f>
        <v>0</v>
      </c>
      <c r="FJ254" s="76">
        <f t="shared" ref="FJ254" si="3026">SUM(FJ255:FJ257)</f>
        <v>0</v>
      </c>
      <c r="FK254" s="76">
        <f t="shared" ref="FK254" si="3027">SUM(FK255:FK257)</f>
        <v>0</v>
      </c>
      <c r="FL254" s="76">
        <f t="shared" ref="FL254" si="3028">SUM(FL255:FL257)</f>
        <v>0</v>
      </c>
      <c r="FM254" s="76">
        <f t="shared" ref="FM254" si="3029">SUM(FM255:FM257)</f>
        <v>0</v>
      </c>
      <c r="FN254" s="76">
        <f t="shared" ref="FN254" si="3030">SUM(FN255:FN257)</f>
        <v>0</v>
      </c>
      <c r="FO254" s="76">
        <f t="shared" ref="FO254" si="3031">SUM(FO255:FO257)</f>
        <v>0</v>
      </c>
      <c r="FP254" s="76">
        <f t="shared" ref="FP254" si="3032">SUM(FP255:FP257)</f>
        <v>0</v>
      </c>
      <c r="FQ254" s="76">
        <f t="shared" ref="FQ254" si="3033">SUM(FQ255:FQ257)</f>
        <v>0</v>
      </c>
      <c r="FR254" s="76">
        <f t="shared" ref="FR254" si="3034">SUM(FR255:FR257)</f>
        <v>0</v>
      </c>
      <c r="FS254" s="76">
        <f t="shared" ref="FS254" si="3035">SUM(FS255:FS257)</f>
        <v>0</v>
      </c>
      <c r="FT254" s="76">
        <f t="shared" ref="FT254" si="3036">SUM(FT255:FT257)</f>
        <v>0</v>
      </c>
      <c r="FU254" s="76">
        <f t="shared" ref="FU254" si="3037">SUM(FU255:FU257)</f>
        <v>0</v>
      </c>
      <c r="FV254" s="76">
        <f t="shared" ref="FV254" si="3038">SUM(FV255:FV257)</f>
        <v>0</v>
      </c>
      <c r="FW254" s="76">
        <f t="shared" ref="FW254" si="3039">SUM(FW255:FW257)</f>
        <v>0</v>
      </c>
      <c r="FX254" s="76">
        <f t="shared" ref="FX254" si="3040">SUM(FX255:FX257)</f>
        <v>0</v>
      </c>
      <c r="FY254" s="76">
        <f t="shared" ref="FY254" si="3041">SUM(FY255:FY257)</f>
        <v>0</v>
      </c>
      <c r="FZ254" s="76">
        <f t="shared" ref="FZ254" si="3042">SUM(FZ255:FZ257)</f>
        <v>0</v>
      </c>
      <c r="GA254" s="76">
        <f t="shared" ref="GA254" si="3043">SUM(GA255:GA257)</f>
        <v>0</v>
      </c>
      <c r="GB254" s="76">
        <f t="shared" ref="GB254" si="3044">SUM(GB255:GB257)</f>
        <v>0</v>
      </c>
      <c r="GC254" s="76">
        <f t="shared" ref="GC254" si="3045">SUM(GC255:GC257)</f>
        <v>0</v>
      </c>
      <c r="GD254" s="76">
        <f t="shared" ref="GD254" si="3046">SUM(GD255:GD257)</f>
        <v>0</v>
      </c>
      <c r="GE254" s="76">
        <f t="shared" ref="GE254" si="3047">SUM(GE255:GE257)</f>
        <v>0</v>
      </c>
      <c r="GF254" s="76">
        <f t="shared" ref="GF254" si="3048">SUM(GF255:GF257)</f>
        <v>0</v>
      </c>
      <c r="GG254" s="76">
        <f t="shared" ref="GG254" si="3049">SUM(GG255:GG257)</f>
        <v>0</v>
      </c>
      <c r="GH254" s="76"/>
      <c r="GI254" s="76">
        <f t="shared" ref="GI254" si="3050">SUM(GI255:GI257)</f>
        <v>0</v>
      </c>
      <c r="GJ254" s="76">
        <f t="shared" ref="GJ254" si="3051">SUM(GJ255:GJ257)</f>
        <v>0</v>
      </c>
      <c r="GK254" s="76">
        <f t="shared" ref="GK254" si="3052">SUM(GK255:GK257)</f>
        <v>0</v>
      </c>
      <c r="GL254" s="76">
        <f t="shared" ref="GL254" si="3053">SUM(GL255:GL257)</f>
        <v>0</v>
      </c>
      <c r="GM254" s="76">
        <f t="shared" ref="GM254" si="3054">SUM(GM255:GM257)</f>
        <v>0</v>
      </c>
      <c r="GN254" s="76">
        <f t="shared" ref="GN254" si="3055">SUM(GN255:GN257)</f>
        <v>0</v>
      </c>
      <c r="GO254" s="76">
        <f t="shared" ref="GO254" si="3056">SUM(GO255:GO257)</f>
        <v>0</v>
      </c>
      <c r="GP254" s="76">
        <f t="shared" ref="GP254" si="3057">SUM(GP255:GP257)</f>
        <v>0</v>
      </c>
      <c r="GQ254" s="76">
        <f t="shared" ref="GQ254" si="3058">SUM(GQ255:GQ257)</f>
        <v>0</v>
      </c>
      <c r="GR254" s="76">
        <f t="shared" ref="GR254" si="3059">SUM(GR255:GR257)</f>
        <v>0</v>
      </c>
      <c r="GS254" s="76">
        <f t="shared" ref="GS254" si="3060">SUM(GS255:GS257)</f>
        <v>0</v>
      </c>
      <c r="GT254" s="76">
        <f t="shared" ref="GT254" si="3061">SUM(GT255:GT257)</f>
        <v>0</v>
      </c>
      <c r="GU254" s="76">
        <f t="shared" ref="GU254" si="3062">SUM(GU255:GU257)</f>
        <v>0</v>
      </c>
      <c r="GV254" s="76">
        <f t="shared" ref="GV254" si="3063">SUM(GV255:GV257)</f>
        <v>0</v>
      </c>
      <c r="GW254" s="76">
        <f t="shared" ref="GW254" si="3064">SUM(GW255:GW257)</f>
        <v>0</v>
      </c>
      <c r="GX254" s="76">
        <f t="shared" ref="GX254" si="3065">SUM(GX255:GX257)</f>
        <v>0</v>
      </c>
      <c r="GY254" s="76">
        <f t="shared" ref="GY254" si="3066">SUM(GY255:GY257)</f>
        <v>0</v>
      </c>
      <c r="GZ254" s="76">
        <f t="shared" ref="GZ254" si="3067">SUM(GZ255:GZ257)</f>
        <v>0</v>
      </c>
      <c r="HA254" s="76">
        <f t="shared" ref="HA254" si="3068">SUM(HA255:HA257)</f>
        <v>0</v>
      </c>
      <c r="HB254" s="76">
        <f t="shared" ref="HB254" si="3069">SUM(HB255:HB257)</f>
        <v>0</v>
      </c>
      <c r="HC254" s="76">
        <f t="shared" ref="HC254" si="3070">SUM(HC255:HC257)</f>
        <v>0</v>
      </c>
      <c r="HD254" s="76">
        <f t="shared" ref="HD254" si="3071">SUM(HD255:HD257)</f>
        <v>0</v>
      </c>
      <c r="HE254" s="76">
        <f t="shared" ref="HE254" si="3072">SUM(HE255:HE257)</f>
        <v>0</v>
      </c>
      <c r="HF254" s="76">
        <f t="shared" ref="HF254" si="3073">SUM(HF255:HF257)</f>
        <v>0</v>
      </c>
      <c r="HG254" s="76">
        <f t="shared" ref="HG254" si="3074">SUM(HG255:HG257)</f>
        <v>0</v>
      </c>
      <c r="HH254" s="76">
        <f t="shared" ref="HH254" si="3075">SUM(HH255:HH257)</f>
        <v>0</v>
      </c>
      <c r="HI254" s="76">
        <f t="shared" ref="HI254" si="3076">SUM(HI255:HI257)</f>
        <v>0</v>
      </c>
      <c r="HJ254" s="76">
        <f t="shared" ref="HJ254" si="3077">SUM(HJ255:HJ257)</f>
        <v>0</v>
      </c>
      <c r="HK254" s="76">
        <f t="shared" ref="HK254" si="3078">SUM(HK255:HK257)</f>
        <v>0</v>
      </c>
      <c r="HL254" s="76">
        <f t="shared" ref="HL254" si="3079">SUM(HL255:HL257)</f>
        <v>0</v>
      </c>
      <c r="HM254" s="76">
        <f t="shared" ref="HM254" si="3080">SUM(HM255:HM257)</f>
        <v>0</v>
      </c>
      <c r="HN254" s="76">
        <f t="shared" ref="HN254" si="3081">SUM(HN255:HN257)</f>
        <v>0</v>
      </c>
      <c r="HO254" s="76">
        <f t="shared" ref="HO254" si="3082">SUM(HO255:HO257)</f>
        <v>0</v>
      </c>
      <c r="HP254" s="76">
        <f t="shared" ref="HP254" si="3083">SUM(HP255:HP257)</f>
        <v>0</v>
      </c>
      <c r="HQ254" s="76">
        <f t="shared" ref="HQ254" si="3084">SUM(HQ255:HQ257)</f>
        <v>0</v>
      </c>
      <c r="HR254" s="243"/>
      <c r="HS254" s="251">
        <v>0</v>
      </c>
      <c r="HT254" s="207"/>
      <c r="HU254" s="207"/>
      <c r="HV254" s="207"/>
      <c r="HW254" s="207"/>
      <c r="HX254" s="207"/>
      <c r="HY254" s="207"/>
      <c r="HZ254" s="207"/>
      <c r="IA254" s="207"/>
      <c r="IB254" s="207"/>
      <c r="IC254" s="207"/>
      <c r="ID254" s="207"/>
      <c r="IE254" s="207"/>
      <c r="IF254" s="207"/>
      <c r="IG254" s="207"/>
      <c r="IH254" s="207"/>
      <c r="II254" s="207"/>
      <c r="IJ254" s="207"/>
      <c r="IK254" s="207"/>
      <c r="IL254" s="207"/>
      <c r="IM254" s="207"/>
      <c r="IN254" s="207"/>
      <c r="IO254" s="207"/>
      <c r="IP254" s="207"/>
      <c r="IQ254" s="207"/>
      <c r="IR254" s="207"/>
      <c r="IS254" s="207"/>
      <c r="IT254" s="207"/>
      <c r="IU254" s="207"/>
      <c r="IV254" s="207"/>
      <c r="IW254" s="207"/>
      <c r="IX254" s="207"/>
      <c r="IY254" s="207"/>
      <c r="IZ254" s="207"/>
      <c r="JA254" s="207"/>
      <c r="JB254" s="207"/>
      <c r="JC254" s="207"/>
      <c r="JD254" s="207"/>
      <c r="JE254" s="207"/>
      <c r="JF254" s="207"/>
      <c r="JG254" s="207"/>
      <c r="JH254" s="207"/>
      <c r="JI254" s="207"/>
      <c r="JJ254" s="207"/>
      <c r="JK254" s="207"/>
      <c r="JL254" s="207"/>
      <c r="JM254" s="207"/>
      <c r="JN254" s="207"/>
      <c r="JO254" s="207"/>
      <c r="JP254" s="207"/>
      <c r="JQ254" s="207"/>
      <c r="JR254" s="207"/>
      <c r="JS254" s="207"/>
      <c r="JT254" s="207"/>
      <c r="JU254" s="207"/>
      <c r="JV254" s="207"/>
      <c r="JW254" s="207"/>
      <c r="JX254" s="207"/>
      <c r="JY254" s="207"/>
      <c r="JZ254" s="207"/>
      <c r="KA254" s="207"/>
      <c r="KB254" s="207"/>
      <c r="KC254" s="207"/>
      <c r="KD254" s="207"/>
      <c r="KE254" s="207"/>
      <c r="KF254" s="207"/>
      <c r="KG254" s="207"/>
      <c r="KH254" s="207"/>
      <c r="KI254" s="207"/>
      <c r="KJ254" s="207"/>
      <c r="KK254" s="207"/>
      <c r="KL254" s="207"/>
      <c r="KM254" s="207"/>
      <c r="KN254" s="207"/>
      <c r="KO254" s="207"/>
      <c r="KP254" s="207"/>
      <c r="KQ254" s="207"/>
      <c r="KR254" s="207"/>
      <c r="KS254" s="207"/>
      <c r="KT254" s="207"/>
      <c r="KU254" s="207"/>
      <c r="KV254" s="207"/>
      <c r="KW254" s="207"/>
      <c r="KX254" s="207"/>
      <c r="KY254" s="207"/>
      <c r="KZ254" s="207"/>
      <c r="LA254" s="207"/>
      <c r="LB254" s="207"/>
      <c r="LC254" s="207"/>
      <c r="LD254" s="207"/>
      <c r="LE254" s="207"/>
      <c r="LF254" s="207"/>
      <c r="LG254" s="207"/>
      <c r="LH254" s="207"/>
      <c r="LI254" s="207"/>
      <c r="LJ254" s="207"/>
      <c r="LK254" s="207"/>
      <c r="LL254" s="207"/>
      <c r="LM254" s="207"/>
      <c r="LN254" s="207"/>
      <c r="LO254" s="207"/>
      <c r="LP254" s="207"/>
      <c r="LQ254" s="207"/>
      <c r="LR254" s="207"/>
      <c r="LS254" s="207"/>
      <c r="LT254" s="207"/>
      <c r="LU254" s="207"/>
      <c r="LV254" s="207"/>
      <c r="LW254" s="207"/>
      <c r="LX254" s="207"/>
      <c r="LY254" s="207"/>
      <c r="LZ254" s="207"/>
      <c r="MA254" s="207"/>
      <c r="MB254" s="207"/>
      <c r="MC254" s="207"/>
      <c r="MD254" s="207"/>
      <c r="ME254" s="207"/>
      <c r="MF254" s="207"/>
      <c r="MG254" s="207"/>
      <c r="MH254" s="207"/>
      <c r="MI254" s="207"/>
      <c r="MJ254" s="207"/>
      <c r="MK254" s="207"/>
      <c r="ML254" s="207"/>
      <c r="MM254" s="207"/>
      <c r="MN254" s="207"/>
      <c r="MO254" s="207"/>
      <c r="MP254" s="207"/>
      <c r="MQ254" s="207"/>
      <c r="MR254" s="207"/>
      <c r="MS254" s="207"/>
      <c r="MT254" s="207"/>
      <c r="MU254" s="207"/>
      <c r="MV254" s="207"/>
      <c r="MW254" s="207"/>
      <c r="MX254" s="207"/>
      <c r="MY254" s="207"/>
      <c r="MZ254" s="207"/>
      <c r="NA254" s="207"/>
      <c r="NB254" s="207"/>
      <c r="NC254" s="207"/>
      <c r="ND254" s="207"/>
      <c r="NE254" s="207"/>
      <c r="NF254" s="207"/>
      <c r="NG254" s="207"/>
      <c r="NH254" s="207"/>
      <c r="NI254" s="207"/>
      <c r="NJ254" s="207"/>
      <c r="NK254" s="207"/>
      <c r="NL254" s="207"/>
      <c r="NM254" s="207"/>
      <c r="NN254" s="207"/>
      <c r="NO254" s="207"/>
      <c r="NP254" s="207"/>
      <c r="NQ254" s="207"/>
      <c r="NR254" s="207"/>
      <c r="NS254" s="207"/>
      <c r="NT254" s="207"/>
      <c r="NU254" s="207"/>
      <c r="NV254" s="207"/>
      <c r="NW254" s="207"/>
      <c r="NX254" s="207"/>
      <c r="NY254" s="207"/>
      <c r="NZ254" s="207"/>
      <c r="OA254" s="207"/>
      <c r="OB254" s="207"/>
      <c r="OC254" s="207"/>
      <c r="OD254" s="207"/>
      <c r="OE254" s="207"/>
      <c r="OF254" s="207"/>
      <c r="OG254" s="207"/>
      <c r="OH254" s="207"/>
      <c r="OI254" s="207"/>
      <c r="OJ254" s="207"/>
      <c r="OK254" s="207"/>
      <c r="OL254" s="207"/>
      <c r="OM254" s="207"/>
      <c r="ON254" s="207"/>
      <c r="OO254" s="207"/>
      <c r="OP254" s="207"/>
      <c r="OQ254" s="207"/>
      <c r="OR254" s="207"/>
      <c r="OS254" s="207"/>
      <c r="OT254" s="207"/>
      <c r="OU254" s="207"/>
      <c r="OV254" s="207"/>
      <c r="OW254" s="207"/>
      <c r="OX254" s="207"/>
      <c r="OY254" s="207"/>
      <c r="OZ254" s="207"/>
      <c r="PA254" s="207"/>
      <c r="PB254" s="207"/>
      <c r="PC254" s="207"/>
      <c r="PD254" s="207"/>
      <c r="PE254" s="207"/>
      <c r="PF254" s="207"/>
      <c r="PG254" s="207"/>
      <c r="PH254" s="207"/>
      <c r="PI254" s="207"/>
      <c r="PJ254" s="207"/>
      <c r="PK254" s="207"/>
      <c r="PL254" s="207"/>
      <c r="PM254" s="207"/>
      <c r="PN254" s="207"/>
      <c r="PO254" s="207"/>
      <c r="PP254" s="207"/>
      <c r="PQ254" s="207"/>
      <c r="PR254" s="207"/>
      <c r="PS254" s="207"/>
      <c r="PT254" s="207"/>
      <c r="PU254" s="207"/>
      <c r="PV254" s="207"/>
      <c r="PW254" s="207"/>
      <c r="PX254" s="207"/>
      <c r="PY254" s="207"/>
      <c r="PZ254" s="207"/>
      <c r="QA254" s="207"/>
      <c r="QB254" s="207"/>
      <c r="QC254" s="207"/>
      <c r="QD254" s="207"/>
      <c r="QE254" s="207"/>
      <c r="QF254" s="207"/>
      <c r="QG254" s="207"/>
      <c r="QH254" s="207"/>
      <c r="QI254" s="207"/>
      <c r="QJ254" s="207"/>
      <c r="QK254" s="207"/>
      <c r="QL254" s="207"/>
      <c r="QM254" s="207"/>
      <c r="QN254" s="207"/>
      <c r="QO254" s="207"/>
      <c r="QP254" s="207"/>
      <c r="QQ254" s="207"/>
      <c r="QR254" s="207"/>
      <c r="QS254" s="207"/>
      <c r="QT254" s="207"/>
      <c r="QU254" s="207"/>
      <c r="QV254" s="207"/>
      <c r="QW254" s="207"/>
      <c r="QX254" s="207"/>
      <c r="QY254" s="207"/>
      <c r="QZ254" s="207"/>
      <c r="RA254" s="207"/>
      <c r="RB254" s="207"/>
      <c r="RC254" s="207"/>
      <c r="RD254" s="207"/>
      <c r="RE254" s="207"/>
      <c r="RF254" s="207"/>
      <c r="RG254" s="207"/>
      <c r="RH254" s="207"/>
      <c r="RI254" s="207"/>
      <c r="RJ254" s="207"/>
      <c r="RK254" s="207"/>
      <c r="RL254" s="207"/>
      <c r="RM254" s="207"/>
      <c r="RN254" s="207"/>
      <c r="RO254" s="207"/>
      <c r="RP254" s="207"/>
      <c r="RQ254" s="207"/>
      <c r="RR254" s="207"/>
      <c r="RS254" s="207"/>
      <c r="RT254" s="207"/>
      <c r="RU254" s="207"/>
      <c r="RV254" s="207"/>
      <c r="RW254" s="207"/>
      <c r="RX254" s="207"/>
      <c r="RY254" s="207"/>
      <c r="RZ254" s="207"/>
      <c r="SA254" s="207"/>
      <c r="SB254" s="207"/>
      <c r="SC254" s="207"/>
      <c r="SD254" s="207"/>
      <c r="SE254" s="207"/>
      <c r="SF254" s="207"/>
      <c r="SG254" s="207"/>
      <c r="SH254" s="207"/>
      <c r="SI254" s="207"/>
      <c r="SJ254" s="207"/>
      <c r="SK254" s="207"/>
      <c r="SL254" s="207"/>
      <c r="SM254" s="207"/>
      <c r="SN254" s="207"/>
      <c r="SO254" s="207"/>
      <c r="SP254" s="207"/>
      <c r="SQ254" s="207"/>
      <c r="SR254" s="207"/>
      <c r="SS254" s="207"/>
      <c r="ST254" s="207"/>
      <c r="SU254" s="207"/>
      <c r="SV254" s="207"/>
      <c r="SW254" s="207"/>
      <c r="SX254" s="207"/>
      <c r="SY254" s="207"/>
      <c r="SZ254" s="207"/>
      <c r="TA254" s="207"/>
      <c r="TB254" s="207"/>
      <c r="TC254" s="207"/>
      <c r="TD254" s="207"/>
      <c r="TE254" s="207"/>
      <c r="TF254" s="207"/>
      <c r="TG254" s="207"/>
      <c r="TH254" s="207"/>
      <c r="TI254" s="207"/>
      <c r="TJ254" s="207"/>
      <c r="TK254" s="207"/>
      <c r="TL254" s="207"/>
      <c r="TM254" s="207"/>
      <c r="TN254" s="207"/>
      <c r="TO254" s="207"/>
      <c r="TP254" s="207"/>
      <c r="TQ254" s="207"/>
      <c r="TR254" s="207"/>
      <c r="TS254" s="207"/>
      <c r="TT254" s="207"/>
      <c r="TU254" s="207"/>
      <c r="TV254" s="207"/>
      <c r="TW254" s="207"/>
      <c r="TX254" s="207"/>
      <c r="TY254" s="207"/>
      <c r="TZ254" s="207"/>
      <c r="UA254" s="207"/>
      <c r="UB254" s="207"/>
      <c r="UC254" s="207"/>
      <c r="UD254" s="207"/>
      <c r="UE254" s="207"/>
      <c r="UF254" s="207"/>
      <c r="UG254" s="207"/>
      <c r="UH254" s="207"/>
      <c r="UI254" s="207"/>
      <c r="UJ254" s="207"/>
      <c r="UK254" s="207"/>
      <c r="UL254" s="207"/>
      <c r="UM254" s="207"/>
      <c r="UN254" s="207"/>
      <c r="UO254" s="207"/>
      <c r="UP254" s="207"/>
      <c r="UQ254" s="207"/>
      <c r="UR254" s="207"/>
      <c r="US254" s="207"/>
      <c r="UT254" s="207"/>
      <c r="UU254" s="207"/>
      <c r="UV254" s="207"/>
      <c r="UW254" s="207"/>
      <c r="UX254" s="207"/>
      <c r="UY254" s="207"/>
      <c r="UZ254" s="207"/>
      <c r="VA254" s="207"/>
      <c r="VB254" s="207"/>
      <c r="VC254" s="207"/>
      <c r="VD254" s="207"/>
      <c r="VE254" s="207"/>
      <c r="VF254" s="207"/>
      <c r="VG254" s="207"/>
      <c r="VH254" s="207"/>
      <c r="VI254" s="207"/>
      <c r="VJ254" s="207"/>
      <c r="VK254" s="207"/>
      <c r="VL254" s="207"/>
      <c r="VM254" s="207"/>
      <c r="VN254" s="207"/>
      <c r="VO254" s="207"/>
      <c r="VP254" s="207"/>
      <c r="VQ254" s="207"/>
      <c r="VR254" s="207"/>
      <c r="VS254" s="207"/>
      <c r="VT254" s="207"/>
      <c r="VU254" s="207"/>
      <c r="VV254" s="207"/>
      <c r="VW254" s="207"/>
      <c r="VX254" s="207"/>
      <c r="VY254" s="207"/>
      <c r="VZ254" s="207"/>
      <c r="WA254" s="207"/>
      <c r="WB254" s="207"/>
      <c r="WC254" s="207"/>
      <c r="WD254" s="207"/>
      <c r="WE254" s="207"/>
      <c r="WF254" s="207"/>
      <c r="WG254" s="207"/>
      <c r="WH254" s="207"/>
      <c r="WI254" s="207"/>
      <c r="WJ254" s="207"/>
      <c r="WK254" s="207"/>
      <c r="WL254" s="207"/>
      <c r="WM254" s="207"/>
      <c r="WN254" s="207"/>
      <c r="WO254" s="207"/>
      <c r="WP254" s="207"/>
      <c r="WQ254" s="207"/>
      <c r="WR254" s="207"/>
      <c r="WS254" s="207"/>
      <c r="WT254" s="207"/>
      <c r="WU254" s="207"/>
      <c r="WV254" s="207"/>
      <c r="WW254" s="207"/>
      <c r="WX254" s="207"/>
      <c r="WY254" s="207"/>
      <c r="WZ254" s="207"/>
      <c r="XA254" s="207"/>
      <c r="XB254" s="207"/>
      <c r="XC254" s="207"/>
      <c r="XD254" s="207"/>
      <c r="XE254" s="207"/>
      <c r="XF254" s="207"/>
      <c r="XG254" s="207"/>
      <c r="XH254" s="207"/>
      <c r="XI254" s="207"/>
      <c r="XJ254" s="207"/>
      <c r="XK254" s="207"/>
      <c r="XL254" s="207"/>
      <c r="XM254" s="207"/>
      <c r="XN254" s="207"/>
      <c r="XO254" s="207"/>
      <c r="XP254" s="207"/>
      <c r="XQ254" s="207"/>
      <c r="XR254" s="207"/>
      <c r="XS254" s="207"/>
      <c r="XT254" s="207"/>
      <c r="XU254" s="207"/>
      <c r="XV254" s="207"/>
      <c r="XW254" s="207"/>
      <c r="XX254" s="207"/>
      <c r="XY254" s="207"/>
      <c r="XZ254" s="207"/>
      <c r="YA254" s="207"/>
      <c r="YB254" s="207"/>
      <c r="YC254" s="207"/>
      <c r="YD254" s="207"/>
      <c r="YE254" s="207"/>
      <c r="YF254" s="207"/>
      <c r="YG254" s="207"/>
      <c r="YH254" s="207"/>
      <c r="YI254" s="207"/>
      <c r="YJ254" s="207"/>
      <c r="YK254" s="207"/>
      <c r="YL254" s="207"/>
      <c r="YM254" s="207"/>
      <c r="YN254" s="207"/>
      <c r="YO254" s="207"/>
      <c r="YP254" s="207"/>
      <c r="YQ254" s="207"/>
      <c r="YR254" s="207"/>
      <c r="YS254" s="207"/>
      <c r="YT254" s="207"/>
      <c r="YU254" s="207"/>
      <c r="YV254" s="207"/>
      <c r="YW254" s="207"/>
      <c r="YX254" s="207"/>
      <c r="YY254" s="207"/>
      <c r="YZ254" s="207"/>
      <c r="ZA254" s="207"/>
      <c r="ZB254" s="207"/>
      <c r="ZC254" s="207"/>
      <c r="ZD254" s="207"/>
      <c r="ZE254" s="207"/>
      <c r="ZF254" s="207"/>
      <c r="ZG254" s="207"/>
      <c r="ZH254" s="207"/>
      <c r="ZI254" s="207"/>
      <c r="ZJ254" s="207"/>
      <c r="ZK254" s="207"/>
      <c r="ZL254" s="207"/>
      <c r="ZM254" s="207"/>
      <c r="ZN254" s="207"/>
      <c r="ZO254" s="207"/>
      <c r="ZP254" s="207"/>
      <c r="ZQ254" s="207"/>
      <c r="ZR254" s="207"/>
      <c r="ZS254" s="207"/>
      <c r="ZT254" s="207"/>
      <c r="ZU254" s="207"/>
      <c r="ZV254" s="207"/>
      <c r="ZW254" s="207"/>
      <c r="ZX254" s="207"/>
      <c r="ZY254" s="207"/>
      <c r="ZZ254" s="207"/>
      <c r="AAA254" s="207"/>
      <c r="AAB254" s="207"/>
      <c r="AAC254" s="200"/>
    </row>
    <row r="255" spans="1:705" ht="15" hidden="1" outlineLevel="1" x14ac:dyDescent="0.25">
      <c r="A255" s="82" t="s">
        <v>510</v>
      </c>
      <c r="B255" s="143" t="s">
        <v>317</v>
      </c>
      <c r="C255" s="137">
        <f>4000*1.2</f>
        <v>4800</v>
      </c>
      <c r="D255" s="90" t="s">
        <v>324</v>
      </c>
      <c r="E255" s="130">
        <v>115.377434090357</v>
      </c>
      <c r="F255" s="67">
        <v>1</v>
      </c>
      <c r="G255" s="67">
        <v>16</v>
      </c>
      <c r="H255" s="121"/>
      <c r="I255" s="84" t="s">
        <v>17</v>
      </c>
      <c r="J255" s="67" t="s">
        <v>329</v>
      </c>
      <c r="K255" s="82" t="s">
        <v>322</v>
      </c>
      <c r="L255" s="67" t="s">
        <v>257</v>
      </c>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c r="CS255" s="82"/>
      <c r="CT255" s="82"/>
      <c r="CU255" s="82"/>
      <c r="CV255" s="82"/>
      <c r="CW255" s="82"/>
      <c r="CX255" s="82"/>
      <c r="CY255" s="82"/>
      <c r="CZ255" s="82"/>
      <c r="DA255" s="82"/>
      <c r="DB255" s="82"/>
      <c r="DC255" s="82"/>
      <c r="DD255" s="82"/>
      <c r="DE255" s="82"/>
      <c r="DF255" s="82"/>
      <c r="DG255" s="82"/>
      <c r="DH255" s="82"/>
      <c r="DI255" s="82"/>
      <c r="DJ255" s="82"/>
      <c r="DK255" s="82"/>
      <c r="DL255" s="82"/>
      <c r="DM255" s="82"/>
      <c r="DN255" s="82"/>
      <c r="DO255" s="82"/>
      <c r="DP255" s="82"/>
      <c r="DQ255" s="82"/>
      <c r="DR255" s="82"/>
      <c r="DS255" s="82"/>
      <c r="DT255" s="82"/>
      <c r="DU255" s="82"/>
      <c r="DV255" s="82"/>
      <c r="DW255" s="82"/>
      <c r="DX255" s="82"/>
      <c r="DY255" s="82"/>
      <c r="DZ255" s="82"/>
      <c r="EA255" s="82"/>
      <c r="EB255" s="82"/>
      <c r="EC255" s="82"/>
      <c r="ED255" s="82"/>
      <c r="EE255" s="82"/>
      <c r="EF255" s="82"/>
      <c r="EG255" s="82"/>
      <c r="EH255" s="82"/>
      <c r="EI255" s="82"/>
      <c r="EJ255" s="82"/>
      <c r="EK255" s="82"/>
      <c r="EL255" s="82"/>
      <c r="EM255" s="82"/>
      <c r="EN255" s="82"/>
      <c r="EO255" s="82"/>
      <c r="EP255" s="82"/>
      <c r="EQ255" s="82"/>
      <c r="ER255" s="82"/>
      <c r="ES255" s="82"/>
      <c r="ET255" s="82"/>
      <c r="EU255" s="82"/>
      <c r="EV255" s="82"/>
      <c r="EW255" s="82"/>
      <c r="EX255" s="174">
        <f t="shared" si="3011"/>
        <v>0</v>
      </c>
      <c r="EY255" s="82"/>
      <c r="EZ255" s="82"/>
      <c r="FA255" s="82"/>
      <c r="FB255" s="82"/>
      <c r="FC255" s="82"/>
      <c r="FD255" s="82"/>
      <c r="FE255" s="82"/>
      <c r="FF255" s="82"/>
      <c r="FG255" s="82"/>
      <c r="FH255" s="82"/>
      <c r="FI255" s="82"/>
      <c r="FJ255" s="82"/>
      <c r="FK255" s="82"/>
      <c r="FL255" s="82"/>
      <c r="FM255" s="82"/>
      <c r="FN255" s="82"/>
      <c r="FO255" s="82"/>
      <c r="FP255" s="82"/>
      <c r="FQ255" s="82"/>
      <c r="FR255" s="82"/>
      <c r="FS255" s="82"/>
      <c r="FT255" s="82"/>
      <c r="FU255" s="82"/>
      <c r="FV255" s="82"/>
      <c r="FW255" s="82"/>
      <c r="FX255" s="82"/>
      <c r="FY255" s="82"/>
      <c r="FZ255" s="82"/>
      <c r="GA255" s="82"/>
      <c r="GB255" s="82"/>
      <c r="GC255" s="82"/>
      <c r="GD255" s="82"/>
      <c r="GE255" s="82"/>
      <c r="GF255" s="82"/>
      <c r="GG255" s="82"/>
      <c r="GI255" s="82"/>
      <c r="GJ255" s="82"/>
      <c r="GK255" s="82"/>
      <c r="GL255" s="82"/>
      <c r="GM255" s="82"/>
      <c r="GN255" s="82"/>
      <c r="GO255" s="82"/>
      <c r="GP255" s="82"/>
      <c r="GQ255" s="82"/>
      <c r="GR255" s="82"/>
      <c r="GS255" s="82"/>
      <c r="GT255" s="82"/>
      <c r="GU255" s="82"/>
      <c r="GV255" s="82"/>
      <c r="GW255" s="82"/>
      <c r="GX255" s="82"/>
      <c r="GY255" s="82"/>
      <c r="GZ255" s="82"/>
      <c r="HA255" s="82"/>
      <c r="HB255" s="82"/>
      <c r="HC255" s="82"/>
      <c r="HD255" s="82"/>
      <c r="HE255" s="82"/>
      <c r="HF255" s="82"/>
      <c r="HG255" s="82"/>
      <c r="HH255" s="82"/>
      <c r="HI255" s="82"/>
      <c r="HJ255" s="82"/>
      <c r="HK255" s="82"/>
      <c r="HL255" s="82"/>
      <c r="HM255" s="82"/>
      <c r="HN255" s="82"/>
      <c r="HO255" s="82"/>
      <c r="HP255" s="82"/>
      <c r="HQ255" s="82"/>
      <c r="HR255" s="193"/>
      <c r="HS255" s="247">
        <v>0</v>
      </c>
    </row>
    <row r="256" spans="1:705" ht="15" hidden="1" outlineLevel="1" x14ac:dyDescent="0.25">
      <c r="A256" s="82" t="s">
        <v>510</v>
      </c>
      <c r="B256" s="82" t="s">
        <v>317</v>
      </c>
      <c r="C256" s="137">
        <v>20</v>
      </c>
      <c r="D256" s="90" t="s">
        <v>324</v>
      </c>
      <c r="E256" s="130">
        <v>96.355112649540104</v>
      </c>
      <c r="F256" s="67" t="s">
        <v>15</v>
      </c>
      <c r="G256" s="67">
        <v>16</v>
      </c>
      <c r="H256" s="121"/>
      <c r="I256" s="91" t="s">
        <v>511</v>
      </c>
      <c r="J256" s="67" t="s">
        <v>329</v>
      </c>
      <c r="K256" s="82" t="s">
        <v>330</v>
      </c>
      <c r="L256" s="67" t="s">
        <v>331</v>
      </c>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c r="CG256" s="82"/>
      <c r="CH256" s="82"/>
      <c r="CI256" s="82"/>
      <c r="CJ256" s="82"/>
      <c r="CK256" s="82"/>
      <c r="CL256" s="82"/>
      <c r="CM256" s="82"/>
      <c r="CN256" s="82"/>
      <c r="CO256" s="82"/>
      <c r="CP256" s="82"/>
      <c r="CQ256" s="82"/>
      <c r="CR256" s="82"/>
      <c r="CS256" s="82"/>
      <c r="CT256" s="82"/>
      <c r="CU256" s="82"/>
      <c r="CV256" s="82"/>
      <c r="CW256" s="82"/>
      <c r="CX256" s="82"/>
      <c r="CY256" s="82"/>
      <c r="CZ256" s="82"/>
      <c r="DA256" s="82"/>
      <c r="DB256" s="82"/>
      <c r="DC256" s="82"/>
      <c r="DD256" s="82"/>
      <c r="DE256" s="82"/>
      <c r="DF256" s="82"/>
      <c r="DG256" s="82"/>
      <c r="DH256" s="82"/>
      <c r="DI256" s="82"/>
      <c r="DJ256" s="82"/>
      <c r="DK256" s="82"/>
      <c r="DL256" s="82"/>
      <c r="DM256" s="82"/>
      <c r="DN256" s="82"/>
      <c r="DO256" s="82"/>
      <c r="DP256" s="82"/>
      <c r="DQ256" s="82"/>
      <c r="DR256" s="82"/>
      <c r="DS256" s="82"/>
      <c r="DT256" s="82"/>
      <c r="DU256" s="82"/>
      <c r="DV256" s="82"/>
      <c r="DW256" s="82"/>
      <c r="DX256" s="82"/>
      <c r="DY256" s="82"/>
      <c r="DZ256" s="82"/>
      <c r="EA256" s="82"/>
      <c r="EB256" s="82"/>
      <c r="EC256" s="82"/>
      <c r="ED256" s="82"/>
      <c r="EE256" s="82"/>
      <c r="EF256" s="82"/>
      <c r="EG256" s="82"/>
      <c r="EH256" s="82"/>
      <c r="EI256" s="82"/>
      <c r="EJ256" s="82"/>
      <c r="EK256" s="82"/>
      <c r="EL256" s="82"/>
      <c r="EM256" s="82"/>
      <c r="EN256" s="82"/>
      <c r="EO256" s="82"/>
      <c r="EP256" s="82"/>
      <c r="EQ256" s="82"/>
      <c r="ER256" s="82"/>
      <c r="ES256" s="82"/>
      <c r="ET256" s="82"/>
      <c r="EU256" s="82"/>
      <c r="EV256" s="82"/>
      <c r="EW256" s="82"/>
      <c r="EX256" s="174">
        <f t="shared" si="3011"/>
        <v>0</v>
      </c>
      <c r="EY256" s="82"/>
      <c r="EZ256" s="82"/>
      <c r="FA256" s="82"/>
      <c r="FB256" s="82"/>
      <c r="FC256" s="82"/>
      <c r="FD256" s="82"/>
      <c r="FE256" s="82"/>
      <c r="FF256" s="82"/>
      <c r="FG256" s="82"/>
      <c r="FH256" s="82"/>
      <c r="FI256" s="82"/>
      <c r="FJ256" s="82"/>
      <c r="FK256" s="82"/>
      <c r="FL256" s="82"/>
      <c r="FM256" s="82"/>
      <c r="FN256" s="82"/>
      <c r="FO256" s="82"/>
      <c r="FP256" s="82"/>
      <c r="FQ256" s="82"/>
      <c r="FR256" s="82"/>
      <c r="FS256" s="82"/>
      <c r="FT256" s="82"/>
      <c r="FU256" s="82"/>
      <c r="FV256" s="82"/>
      <c r="FW256" s="82"/>
      <c r="FX256" s="82"/>
      <c r="FY256" s="82"/>
      <c r="FZ256" s="82"/>
      <c r="GA256" s="82"/>
      <c r="GB256" s="82"/>
      <c r="GC256" s="82"/>
      <c r="GD256" s="82"/>
      <c r="GE256" s="82"/>
      <c r="GF256" s="82"/>
      <c r="GG256" s="82"/>
      <c r="GI256" s="82"/>
      <c r="GJ256" s="82"/>
      <c r="GK256" s="82"/>
      <c r="GL256" s="82"/>
      <c r="GM256" s="82"/>
      <c r="GN256" s="82"/>
      <c r="GO256" s="82"/>
      <c r="GP256" s="82"/>
      <c r="GQ256" s="82"/>
      <c r="GR256" s="82"/>
      <c r="GS256" s="82"/>
      <c r="GT256" s="82"/>
      <c r="GU256" s="82"/>
      <c r="GV256" s="82"/>
      <c r="GW256" s="82"/>
      <c r="GX256" s="82"/>
      <c r="GY256" s="82"/>
      <c r="GZ256" s="82"/>
      <c r="HA256" s="82"/>
      <c r="HB256" s="82"/>
      <c r="HC256" s="82"/>
      <c r="HD256" s="82"/>
      <c r="HE256" s="82"/>
      <c r="HF256" s="82"/>
      <c r="HG256" s="82"/>
      <c r="HH256" s="82"/>
      <c r="HI256" s="82"/>
      <c r="HJ256" s="82"/>
      <c r="HK256" s="82"/>
      <c r="HL256" s="82"/>
      <c r="HM256" s="82"/>
      <c r="HN256" s="82"/>
      <c r="HO256" s="82"/>
      <c r="HP256" s="82"/>
      <c r="HQ256" s="82"/>
      <c r="HR256" s="193"/>
      <c r="HS256" s="247">
        <v>0</v>
      </c>
    </row>
    <row r="257" spans="1:705" s="173" customFormat="1" ht="15.75" hidden="1" outlineLevel="1" thickBot="1" x14ac:dyDescent="0.3">
      <c r="A257" s="165" t="s">
        <v>510</v>
      </c>
      <c r="B257" s="165" t="s">
        <v>317</v>
      </c>
      <c r="C257" s="166">
        <v>21.6</v>
      </c>
      <c r="D257" s="167" t="s">
        <v>324</v>
      </c>
      <c r="E257" s="168">
        <v>29.291678945877599</v>
      </c>
      <c r="F257" s="169" t="s">
        <v>15</v>
      </c>
      <c r="G257" s="169">
        <v>16</v>
      </c>
      <c r="H257" s="170"/>
      <c r="I257" s="171" t="s">
        <v>10</v>
      </c>
      <c r="J257" s="169" t="s">
        <v>329</v>
      </c>
      <c r="K257" s="165" t="s">
        <v>330</v>
      </c>
      <c r="L257" s="172" t="s">
        <v>331</v>
      </c>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c r="BJ257" s="165"/>
      <c r="BK257" s="165"/>
      <c r="BL257" s="165"/>
      <c r="BM257" s="165"/>
      <c r="BN257" s="165"/>
      <c r="BO257" s="165"/>
      <c r="BP257" s="165"/>
      <c r="BQ257" s="165"/>
      <c r="BR257" s="165"/>
      <c r="BS257" s="165"/>
      <c r="BT257" s="165"/>
      <c r="BU257" s="165"/>
      <c r="BV257" s="165"/>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c r="DH257" s="165"/>
      <c r="DI257" s="165"/>
      <c r="DJ257" s="165"/>
      <c r="DK257" s="165"/>
      <c r="DL257" s="165"/>
      <c r="DM257" s="165"/>
      <c r="DN257" s="165"/>
      <c r="DO257" s="165"/>
      <c r="DP257" s="165"/>
      <c r="DQ257" s="165"/>
      <c r="DR257" s="165"/>
      <c r="DS257" s="165"/>
      <c r="DT257" s="165"/>
      <c r="DU257" s="165"/>
      <c r="DV257" s="165"/>
      <c r="DW257" s="165"/>
      <c r="DX257" s="165"/>
      <c r="DY257" s="165"/>
      <c r="DZ257" s="165"/>
      <c r="EA257" s="165"/>
      <c r="EB257" s="165"/>
      <c r="EC257" s="165"/>
      <c r="ED257" s="165"/>
      <c r="EE257" s="165"/>
      <c r="EF257" s="165"/>
      <c r="EG257" s="165"/>
      <c r="EH257" s="165"/>
      <c r="EI257" s="165"/>
      <c r="EJ257" s="165"/>
      <c r="EK257" s="165"/>
      <c r="EL257" s="165"/>
      <c r="EM257" s="165"/>
      <c r="EN257" s="165"/>
      <c r="EO257" s="165"/>
      <c r="EP257" s="165"/>
      <c r="EQ257" s="165"/>
      <c r="ER257" s="165"/>
      <c r="ES257" s="165"/>
      <c r="ET257" s="165"/>
      <c r="EU257" s="165"/>
      <c r="EV257" s="165"/>
      <c r="EW257" s="165"/>
      <c r="EX257" s="175">
        <f t="shared" si="3011"/>
        <v>0</v>
      </c>
      <c r="EY257" s="165"/>
      <c r="EZ257" s="165"/>
      <c r="FA257" s="165"/>
      <c r="FB257" s="165"/>
      <c r="FC257" s="165"/>
      <c r="FD257" s="165"/>
      <c r="FE257" s="165"/>
      <c r="FF257" s="165"/>
      <c r="FG257" s="165"/>
      <c r="FH257" s="165"/>
      <c r="FI257" s="165"/>
      <c r="FJ257" s="165"/>
      <c r="FK257" s="165"/>
      <c r="FL257" s="165"/>
      <c r="FM257" s="165"/>
      <c r="FN257" s="165"/>
      <c r="FO257" s="165"/>
      <c r="FP257" s="165"/>
      <c r="FQ257" s="165"/>
      <c r="FR257" s="165"/>
      <c r="FS257" s="165"/>
      <c r="FT257" s="165"/>
      <c r="FU257" s="165"/>
      <c r="FV257" s="165"/>
      <c r="FW257" s="165"/>
      <c r="FX257" s="165"/>
      <c r="FY257" s="165"/>
      <c r="FZ257" s="165"/>
      <c r="GA257" s="165"/>
      <c r="GB257" s="165"/>
      <c r="GC257" s="165"/>
      <c r="GD257" s="165"/>
      <c r="GE257" s="165"/>
      <c r="GF257" s="165"/>
      <c r="GG257" s="165"/>
      <c r="GH257" s="165"/>
      <c r="GI257" s="165"/>
      <c r="GJ257" s="165"/>
      <c r="GK257" s="165"/>
      <c r="GL257" s="165"/>
      <c r="GM257" s="165"/>
      <c r="GN257" s="165"/>
      <c r="GO257" s="165"/>
      <c r="GP257" s="165"/>
      <c r="GQ257" s="165"/>
      <c r="GR257" s="165"/>
      <c r="GS257" s="165"/>
      <c r="GT257" s="165"/>
      <c r="GU257" s="165"/>
      <c r="GV257" s="165"/>
      <c r="GW257" s="165"/>
      <c r="GX257" s="165"/>
      <c r="GY257" s="165"/>
      <c r="GZ257" s="165"/>
      <c r="HA257" s="165"/>
      <c r="HB257" s="165"/>
      <c r="HC257" s="165"/>
      <c r="HD257" s="165"/>
      <c r="HE257" s="165"/>
      <c r="HF257" s="165"/>
      <c r="HG257" s="165"/>
      <c r="HH257" s="165"/>
      <c r="HI257" s="165"/>
      <c r="HJ257" s="165"/>
      <c r="HK257" s="165"/>
      <c r="HL257" s="165"/>
      <c r="HM257" s="165"/>
      <c r="HN257" s="165"/>
      <c r="HO257" s="165"/>
      <c r="HP257" s="165"/>
      <c r="HQ257" s="165"/>
      <c r="HR257" s="211"/>
      <c r="HS257" s="253">
        <v>0</v>
      </c>
      <c r="HT257" s="207"/>
      <c r="HU257" s="207"/>
      <c r="HV257" s="207"/>
      <c r="HW257" s="207"/>
      <c r="HX257" s="207"/>
      <c r="HY257" s="207"/>
      <c r="HZ257" s="207"/>
      <c r="IA257" s="207"/>
      <c r="IB257" s="207"/>
      <c r="IC257" s="207"/>
      <c r="ID257" s="207"/>
      <c r="IE257" s="207"/>
      <c r="IF257" s="207"/>
      <c r="IG257" s="207"/>
      <c r="IH257" s="207"/>
      <c r="II257" s="207"/>
      <c r="IJ257" s="207"/>
      <c r="IK257" s="207"/>
      <c r="IL257" s="207"/>
      <c r="IM257" s="207"/>
      <c r="IN257" s="207"/>
      <c r="IO257" s="207"/>
      <c r="IP257" s="207"/>
      <c r="IQ257" s="207"/>
      <c r="IR257" s="207"/>
      <c r="IS257" s="207"/>
      <c r="IT257" s="207"/>
      <c r="IU257" s="207"/>
      <c r="IV257" s="207"/>
      <c r="IW257" s="207"/>
      <c r="IX257" s="207"/>
      <c r="IY257" s="207"/>
      <c r="IZ257" s="207"/>
      <c r="JA257" s="207"/>
      <c r="JB257" s="207"/>
      <c r="JC257" s="207"/>
      <c r="JD257" s="207"/>
      <c r="JE257" s="207"/>
      <c r="JF257" s="207"/>
      <c r="JG257" s="207"/>
      <c r="JH257" s="207"/>
      <c r="JI257" s="207"/>
      <c r="JJ257" s="207"/>
      <c r="JK257" s="207"/>
      <c r="JL257" s="207"/>
      <c r="JM257" s="207"/>
      <c r="JN257" s="207"/>
      <c r="JO257" s="207"/>
      <c r="JP257" s="207"/>
      <c r="JQ257" s="207"/>
      <c r="JR257" s="207"/>
      <c r="JS257" s="207"/>
      <c r="JT257" s="207"/>
      <c r="JU257" s="207"/>
      <c r="JV257" s="207"/>
      <c r="JW257" s="207"/>
      <c r="JX257" s="207"/>
      <c r="JY257" s="207"/>
      <c r="JZ257" s="207"/>
      <c r="KA257" s="207"/>
      <c r="KB257" s="207"/>
      <c r="KC257" s="207"/>
      <c r="KD257" s="207"/>
      <c r="KE257" s="207"/>
      <c r="KF257" s="207"/>
      <c r="KG257" s="207"/>
      <c r="KH257" s="207"/>
      <c r="KI257" s="207"/>
      <c r="KJ257" s="207"/>
      <c r="KK257" s="207"/>
      <c r="KL257" s="207"/>
      <c r="KM257" s="207"/>
      <c r="KN257" s="207"/>
      <c r="KO257" s="207"/>
      <c r="KP257" s="207"/>
      <c r="KQ257" s="207"/>
      <c r="KR257" s="207"/>
      <c r="KS257" s="207"/>
      <c r="KT257" s="207"/>
      <c r="KU257" s="207"/>
      <c r="KV257" s="207"/>
      <c r="KW257" s="207"/>
      <c r="KX257" s="207"/>
      <c r="KY257" s="207"/>
      <c r="KZ257" s="207"/>
      <c r="LA257" s="207"/>
      <c r="LB257" s="207"/>
      <c r="LC257" s="207"/>
      <c r="LD257" s="207"/>
      <c r="LE257" s="207"/>
      <c r="LF257" s="207"/>
      <c r="LG257" s="207"/>
      <c r="LH257" s="207"/>
      <c r="LI257" s="207"/>
      <c r="LJ257" s="207"/>
      <c r="LK257" s="207"/>
      <c r="LL257" s="207"/>
      <c r="LM257" s="207"/>
      <c r="LN257" s="207"/>
      <c r="LO257" s="207"/>
      <c r="LP257" s="207"/>
      <c r="LQ257" s="207"/>
      <c r="LR257" s="207"/>
      <c r="LS257" s="207"/>
      <c r="LT257" s="207"/>
      <c r="LU257" s="207"/>
      <c r="LV257" s="207"/>
      <c r="LW257" s="207"/>
      <c r="LX257" s="207"/>
      <c r="LY257" s="207"/>
      <c r="LZ257" s="207"/>
      <c r="MA257" s="207"/>
      <c r="MB257" s="207"/>
      <c r="MC257" s="207"/>
      <c r="MD257" s="207"/>
      <c r="ME257" s="207"/>
      <c r="MF257" s="207"/>
      <c r="MG257" s="207"/>
      <c r="MH257" s="207"/>
      <c r="MI257" s="207"/>
      <c r="MJ257" s="207"/>
      <c r="MK257" s="207"/>
      <c r="ML257" s="207"/>
      <c r="MM257" s="207"/>
      <c r="MN257" s="207"/>
      <c r="MO257" s="207"/>
      <c r="MP257" s="207"/>
      <c r="MQ257" s="207"/>
      <c r="MR257" s="207"/>
      <c r="MS257" s="207"/>
      <c r="MT257" s="207"/>
      <c r="MU257" s="207"/>
      <c r="MV257" s="207"/>
      <c r="MW257" s="207"/>
      <c r="MX257" s="207"/>
      <c r="MY257" s="207"/>
      <c r="MZ257" s="207"/>
      <c r="NA257" s="207"/>
      <c r="NB257" s="207"/>
      <c r="NC257" s="207"/>
      <c r="ND257" s="207"/>
      <c r="NE257" s="207"/>
      <c r="NF257" s="207"/>
      <c r="NG257" s="207"/>
      <c r="NH257" s="207"/>
      <c r="NI257" s="207"/>
      <c r="NJ257" s="207"/>
      <c r="NK257" s="207"/>
      <c r="NL257" s="207"/>
      <c r="NM257" s="207"/>
      <c r="NN257" s="207"/>
      <c r="NO257" s="207"/>
      <c r="NP257" s="207"/>
      <c r="NQ257" s="207"/>
      <c r="NR257" s="207"/>
      <c r="NS257" s="207"/>
      <c r="NT257" s="207"/>
      <c r="NU257" s="207"/>
      <c r="NV257" s="207"/>
      <c r="NW257" s="207"/>
      <c r="NX257" s="207"/>
      <c r="NY257" s="207"/>
      <c r="NZ257" s="207"/>
      <c r="OA257" s="207"/>
      <c r="OB257" s="207"/>
      <c r="OC257" s="207"/>
      <c r="OD257" s="207"/>
      <c r="OE257" s="207"/>
      <c r="OF257" s="207"/>
      <c r="OG257" s="207"/>
      <c r="OH257" s="207"/>
      <c r="OI257" s="207"/>
      <c r="OJ257" s="207"/>
      <c r="OK257" s="207"/>
      <c r="OL257" s="207"/>
      <c r="OM257" s="207"/>
      <c r="ON257" s="207"/>
      <c r="OO257" s="207"/>
      <c r="OP257" s="207"/>
      <c r="OQ257" s="207"/>
      <c r="OR257" s="207"/>
      <c r="OS257" s="207"/>
      <c r="OT257" s="207"/>
      <c r="OU257" s="207"/>
      <c r="OV257" s="207"/>
      <c r="OW257" s="207"/>
      <c r="OX257" s="207"/>
      <c r="OY257" s="207"/>
      <c r="OZ257" s="207"/>
      <c r="PA257" s="207"/>
      <c r="PB257" s="207"/>
      <c r="PC257" s="207"/>
      <c r="PD257" s="207"/>
      <c r="PE257" s="207"/>
      <c r="PF257" s="207"/>
      <c r="PG257" s="207"/>
      <c r="PH257" s="207"/>
      <c r="PI257" s="207"/>
      <c r="PJ257" s="207"/>
      <c r="PK257" s="207"/>
      <c r="PL257" s="207"/>
      <c r="PM257" s="207"/>
      <c r="PN257" s="207"/>
      <c r="PO257" s="207"/>
      <c r="PP257" s="207"/>
      <c r="PQ257" s="207"/>
      <c r="PR257" s="207"/>
      <c r="PS257" s="207"/>
      <c r="PT257" s="207"/>
      <c r="PU257" s="207"/>
      <c r="PV257" s="207"/>
      <c r="PW257" s="207"/>
      <c r="PX257" s="207"/>
      <c r="PY257" s="207"/>
      <c r="PZ257" s="207"/>
      <c r="QA257" s="207"/>
      <c r="QB257" s="207"/>
      <c r="QC257" s="207"/>
      <c r="QD257" s="207"/>
      <c r="QE257" s="207"/>
      <c r="QF257" s="207"/>
      <c r="QG257" s="207"/>
      <c r="QH257" s="207"/>
      <c r="QI257" s="207"/>
      <c r="QJ257" s="207"/>
      <c r="QK257" s="207"/>
      <c r="QL257" s="207"/>
      <c r="QM257" s="207"/>
      <c r="QN257" s="207"/>
      <c r="QO257" s="207"/>
      <c r="QP257" s="207"/>
      <c r="QQ257" s="207"/>
      <c r="QR257" s="207"/>
      <c r="QS257" s="207"/>
      <c r="QT257" s="207"/>
      <c r="QU257" s="207"/>
      <c r="QV257" s="207"/>
      <c r="QW257" s="207"/>
      <c r="QX257" s="207"/>
      <c r="QY257" s="207"/>
      <c r="QZ257" s="207"/>
      <c r="RA257" s="207"/>
      <c r="RB257" s="207"/>
      <c r="RC257" s="207"/>
      <c r="RD257" s="207"/>
      <c r="RE257" s="207"/>
      <c r="RF257" s="207"/>
      <c r="RG257" s="207"/>
      <c r="RH257" s="207"/>
      <c r="RI257" s="207"/>
      <c r="RJ257" s="207"/>
      <c r="RK257" s="207"/>
      <c r="RL257" s="207"/>
      <c r="RM257" s="207"/>
      <c r="RN257" s="207"/>
      <c r="RO257" s="207"/>
      <c r="RP257" s="207"/>
      <c r="RQ257" s="207"/>
      <c r="RR257" s="207"/>
      <c r="RS257" s="207"/>
      <c r="RT257" s="207"/>
      <c r="RU257" s="207"/>
      <c r="RV257" s="207"/>
      <c r="RW257" s="207"/>
      <c r="RX257" s="207"/>
      <c r="RY257" s="207"/>
      <c r="RZ257" s="207"/>
      <c r="SA257" s="207"/>
      <c r="SB257" s="207"/>
      <c r="SC257" s="207"/>
      <c r="SD257" s="207"/>
      <c r="SE257" s="207"/>
      <c r="SF257" s="207"/>
      <c r="SG257" s="207"/>
      <c r="SH257" s="207"/>
      <c r="SI257" s="207"/>
      <c r="SJ257" s="207"/>
      <c r="SK257" s="207"/>
      <c r="SL257" s="207"/>
      <c r="SM257" s="207"/>
      <c r="SN257" s="207"/>
      <c r="SO257" s="207"/>
      <c r="SP257" s="207"/>
      <c r="SQ257" s="207"/>
      <c r="SR257" s="207"/>
      <c r="SS257" s="207"/>
      <c r="ST257" s="207"/>
      <c r="SU257" s="207"/>
      <c r="SV257" s="207"/>
      <c r="SW257" s="207"/>
      <c r="SX257" s="207"/>
      <c r="SY257" s="207"/>
      <c r="SZ257" s="207"/>
      <c r="TA257" s="207"/>
      <c r="TB257" s="207"/>
      <c r="TC257" s="207"/>
      <c r="TD257" s="207"/>
      <c r="TE257" s="207"/>
      <c r="TF257" s="207"/>
      <c r="TG257" s="207"/>
      <c r="TH257" s="207"/>
      <c r="TI257" s="207"/>
      <c r="TJ257" s="207"/>
      <c r="TK257" s="207"/>
      <c r="TL257" s="207"/>
      <c r="TM257" s="207"/>
      <c r="TN257" s="207"/>
      <c r="TO257" s="207"/>
      <c r="TP257" s="207"/>
      <c r="TQ257" s="207"/>
      <c r="TR257" s="207"/>
      <c r="TS257" s="207"/>
      <c r="TT257" s="207"/>
      <c r="TU257" s="207"/>
      <c r="TV257" s="207"/>
      <c r="TW257" s="207"/>
      <c r="TX257" s="207"/>
      <c r="TY257" s="207"/>
      <c r="TZ257" s="207"/>
      <c r="UA257" s="207"/>
      <c r="UB257" s="207"/>
      <c r="UC257" s="207"/>
      <c r="UD257" s="207"/>
      <c r="UE257" s="207"/>
      <c r="UF257" s="207"/>
      <c r="UG257" s="207"/>
      <c r="UH257" s="207"/>
      <c r="UI257" s="207"/>
      <c r="UJ257" s="207"/>
      <c r="UK257" s="207"/>
      <c r="UL257" s="207"/>
      <c r="UM257" s="207"/>
      <c r="UN257" s="207"/>
      <c r="UO257" s="207"/>
      <c r="UP257" s="207"/>
      <c r="UQ257" s="207"/>
      <c r="UR257" s="207"/>
      <c r="US257" s="207"/>
      <c r="UT257" s="207"/>
      <c r="UU257" s="207"/>
      <c r="UV257" s="207"/>
      <c r="UW257" s="207"/>
      <c r="UX257" s="207"/>
      <c r="UY257" s="207"/>
      <c r="UZ257" s="207"/>
      <c r="VA257" s="207"/>
      <c r="VB257" s="207"/>
      <c r="VC257" s="207"/>
      <c r="VD257" s="207"/>
      <c r="VE257" s="207"/>
      <c r="VF257" s="207"/>
      <c r="VG257" s="207"/>
      <c r="VH257" s="207"/>
      <c r="VI257" s="207"/>
      <c r="VJ257" s="207"/>
      <c r="VK257" s="207"/>
      <c r="VL257" s="207"/>
      <c r="VM257" s="207"/>
      <c r="VN257" s="207"/>
      <c r="VO257" s="207"/>
      <c r="VP257" s="207"/>
      <c r="VQ257" s="207"/>
      <c r="VR257" s="207"/>
      <c r="VS257" s="207"/>
      <c r="VT257" s="207"/>
      <c r="VU257" s="207"/>
      <c r="VV257" s="207"/>
      <c r="VW257" s="207"/>
      <c r="VX257" s="207"/>
      <c r="VY257" s="207"/>
      <c r="VZ257" s="207"/>
      <c r="WA257" s="207"/>
      <c r="WB257" s="207"/>
      <c r="WC257" s="207"/>
      <c r="WD257" s="207"/>
      <c r="WE257" s="207"/>
      <c r="WF257" s="207"/>
      <c r="WG257" s="207"/>
      <c r="WH257" s="207"/>
      <c r="WI257" s="207"/>
      <c r="WJ257" s="207"/>
      <c r="WK257" s="207"/>
      <c r="WL257" s="207"/>
      <c r="WM257" s="207"/>
      <c r="WN257" s="207"/>
      <c r="WO257" s="207"/>
      <c r="WP257" s="207"/>
      <c r="WQ257" s="207"/>
      <c r="WR257" s="207"/>
      <c r="WS257" s="207"/>
      <c r="WT257" s="207"/>
      <c r="WU257" s="207"/>
      <c r="WV257" s="207"/>
      <c r="WW257" s="207"/>
      <c r="WX257" s="207"/>
      <c r="WY257" s="207"/>
      <c r="WZ257" s="207"/>
      <c r="XA257" s="207"/>
      <c r="XB257" s="207"/>
      <c r="XC257" s="207"/>
      <c r="XD257" s="207"/>
      <c r="XE257" s="207"/>
      <c r="XF257" s="207"/>
      <c r="XG257" s="207"/>
      <c r="XH257" s="207"/>
      <c r="XI257" s="207"/>
      <c r="XJ257" s="207"/>
      <c r="XK257" s="207"/>
      <c r="XL257" s="207"/>
      <c r="XM257" s="207"/>
      <c r="XN257" s="207"/>
      <c r="XO257" s="207"/>
      <c r="XP257" s="207"/>
      <c r="XQ257" s="207"/>
      <c r="XR257" s="207"/>
      <c r="XS257" s="207"/>
      <c r="XT257" s="207"/>
      <c r="XU257" s="207"/>
      <c r="XV257" s="207"/>
      <c r="XW257" s="207"/>
      <c r="XX257" s="207"/>
      <c r="XY257" s="207"/>
      <c r="XZ257" s="207"/>
      <c r="YA257" s="207"/>
      <c r="YB257" s="207"/>
      <c r="YC257" s="207"/>
      <c r="YD257" s="207"/>
      <c r="YE257" s="207"/>
      <c r="YF257" s="207"/>
      <c r="YG257" s="207"/>
      <c r="YH257" s="207"/>
      <c r="YI257" s="207"/>
      <c r="YJ257" s="207"/>
      <c r="YK257" s="207"/>
      <c r="YL257" s="207"/>
      <c r="YM257" s="207"/>
      <c r="YN257" s="207"/>
      <c r="YO257" s="207"/>
      <c r="YP257" s="207"/>
      <c r="YQ257" s="207"/>
      <c r="YR257" s="207"/>
      <c r="YS257" s="207"/>
      <c r="YT257" s="207"/>
      <c r="YU257" s="207"/>
      <c r="YV257" s="207"/>
      <c r="YW257" s="207"/>
      <c r="YX257" s="207"/>
      <c r="YY257" s="207"/>
      <c r="YZ257" s="207"/>
      <c r="ZA257" s="207"/>
      <c r="ZB257" s="207"/>
      <c r="ZC257" s="207"/>
      <c r="ZD257" s="207"/>
      <c r="ZE257" s="207"/>
      <c r="ZF257" s="207"/>
      <c r="ZG257" s="207"/>
      <c r="ZH257" s="207"/>
      <c r="ZI257" s="207"/>
      <c r="ZJ257" s="207"/>
      <c r="ZK257" s="207"/>
      <c r="ZL257" s="207"/>
      <c r="ZM257" s="207"/>
      <c r="ZN257" s="207"/>
      <c r="ZO257" s="207"/>
      <c r="ZP257" s="207"/>
      <c r="ZQ257" s="207"/>
      <c r="ZR257" s="207"/>
      <c r="ZS257" s="207"/>
      <c r="ZT257" s="207"/>
      <c r="ZU257" s="207"/>
      <c r="ZV257" s="207"/>
      <c r="ZW257" s="207"/>
      <c r="ZX257" s="207"/>
      <c r="ZY257" s="207"/>
      <c r="ZZ257" s="207"/>
      <c r="AAA257" s="207"/>
      <c r="AAB257" s="207"/>
      <c r="AAC257" s="203"/>
    </row>
    <row r="258" spans="1:705" s="164" customFormat="1" ht="15" collapsed="1" x14ac:dyDescent="0.25">
      <c r="A258" s="160"/>
      <c r="B258" s="160"/>
      <c r="C258" s="161"/>
      <c r="D258" s="161"/>
      <c r="E258" s="162"/>
      <c r="F258" s="163"/>
      <c r="G258" s="163"/>
      <c r="H258" s="162"/>
      <c r="J258" s="163"/>
      <c r="K258" s="160"/>
      <c r="L258" s="163"/>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0"/>
      <c r="CJ258" s="160"/>
      <c r="CK258" s="160"/>
      <c r="CL258" s="160"/>
      <c r="CM258" s="160"/>
      <c r="CN258" s="160"/>
      <c r="CO258" s="160"/>
      <c r="CP258" s="160"/>
      <c r="CQ258" s="160"/>
      <c r="CR258" s="160"/>
      <c r="CS258" s="160"/>
      <c r="CT258" s="160"/>
      <c r="CU258" s="160"/>
      <c r="CV258" s="160"/>
      <c r="CW258" s="160"/>
      <c r="CX258" s="160"/>
      <c r="CY258" s="160"/>
      <c r="CZ258" s="160"/>
      <c r="DA258" s="160"/>
      <c r="DB258" s="160"/>
      <c r="DC258" s="160"/>
      <c r="DD258" s="160"/>
      <c r="DE258" s="160"/>
      <c r="DF258" s="160"/>
      <c r="DG258" s="160"/>
      <c r="DH258" s="160"/>
      <c r="DI258" s="160"/>
      <c r="DJ258" s="160"/>
      <c r="DK258" s="160"/>
      <c r="DL258" s="160"/>
      <c r="DM258" s="160"/>
      <c r="DN258" s="160"/>
      <c r="DO258" s="160"/>
      <c r="DP258" s="160"/>
      <c r="DQ258" s="160"/>
      <c r="DR258" s="160"/>
      <c r="DS258" s="160"/>
      <c r="DT258" s="160"/>
      <c r="DU258" s="160"/>
      <c r="DV258" s="160"/>
      <c r="DW258" s="160"/>
      <c r="DX258" s="160"/>
      <c r="DY258" s="160"/>
      <c r="DZ258" s="160"/>
      <c r="EA258" s="160"/>
      <c r="EB258" s="160"/>
      <c r="EC258" s="160"/>
      <c r="ED258" s="160"/>
      <c r="EE258" s="160"/>
      <c r="EF258" s="160"/>
      <c r="EG258" s="160"/>
      <c r="EH258" s="160"/>
      <c r="EI258" s="160"/>
      <c r="EJ258" s="160"/>
      <c r="EK258" s="160"/>
      <c r="EL258" s="160"/>
      <c r="EM258" s="160"/>
      <c r="EN258" s="160"/>
      <c r="EO258" s="160"/>
      <c r="EP258" s="160"/>
      <c r="EQ258" s="160"/>
      <c r="ER258" s="160"/>
      <c r="ES258" s="160"/>
      <c r="ET258" s="160"/>
      <c r="EU258" s="160"/>
      <c r="EV258" s="160"/>
      <c r="EW258" s="160"/>
      <c r="EX258" s="160"/>
      <c r="GH258" s="160"/>
      <c r="HR258" s="160"/>
      <c r="HS258" s="254">
        <v>0</v>
      </c>
      <c r="HT258" s="207"/>
      <c r="HU258" s="207"/>
      <c r="HV258" s="207"/>
      <c r="HW258" s="207"/>
      <c r="HX258" s="207"/>
      <c r="HY258" s="207"/>
      <c r="HZ258" s="207"/>
      <c r="IA258" s="207"/>
      <c r="IB258" s="207"/>
      <c r="IC258" s="207"/>
      <c r="ID258" s="207"/>
      <c r="IE258" s="207"/>
      <c r="IF258" s="207"/>
      <c r="IG258" s="207"/>
      <c r="IH258" s="207"/>
      <c r="II258" s="207"/>
      <c r="IJ258" s="207"/>
      <c r="IK258" s="207"/>
      <c r="IL258" s="207"/>
      <c r="IM258" s="207"/>
      <c r="IN258" s="207"/>
      <c r="IO258" s="207"/>
      <c r="IP258" s="207"/>
      <c r="IQ258" s="207"/>
      <c r="IR258" s="207"/>
      <c r="IS258" s="207"/>
      <c r="IT258" s="207"/>
      <c r="IU258" s="207"/>
      <c r="IV258" s="207"/>
      <c r="IW258" s="207"/>
      <c r="IX258" s="207"/>
      <c r="IY258" s="207"/>
      <c r="IZ258" s="207"/>
      <c r="JA258" s="207"/>
      <c r="JB258" s="207"/>
      <c r="JC258" s="207"/>
      <c r="JD258" s="207"/>
      <c r="JE258" s="207"/>
      <c r="JF258" s="207"/>
      <c r="JG258" s="207"/>
      <c r="JH258" s="207"/>
      <c r="JI258" s="207"/>
      <c r="JJ258" s="207"/>
      <c r="JK258" s="207"/>
      <c r="JL258" s="207"/>
      <c r="JM258" s="207"/>
      <c r="JN258" s="207"/>
      <c r="JO258" s="207"/>
      <c r="JP258" s="207"/>
      <c r="JQ258" s="207"/>
      <c r="JR258" s="207"/>
      <c r="JS258" s="207"/>
      <c r="JT258" s="207"/>
      <c r="JU258" s="207"/>
      <c r="JV258" s="207"/>
      <c r="JW258" s="207"/>
      <c r="JX258" s="207"/>
      <c r="JY258" s="207"/>
      <c r="JZ258" s="207"/>
      <c r="KA258" s="207"/>
      <c r="KB258" s="207"/>
      <c r="KC258" s="207"/>
      <c r="KD258" s="207"/>
      <c r="KE258" s="207"/>
      <c r="KF258" s="207"/>
      <c r="KG258" s="207"/>
      <c r="KH258" s="207"/>
      <c r="KI258" s="207"/>
      <c r="KJ258" s="207"/>
      <c r="KK258" s="207"/>
      <c r="KL258" s="207"/>
      <c r="KM258" s="207"/>
      <c r="KN258" s="207"/>
      <c r="KO258" s="207"/>
      <c r="KP258" s="207"/>
      <c r="KQ258" s="207"/>
      <c r="KR258" s="207"/>
      <c r="KS258" s="207"/>
      <c r="KT258" s="207"/>
      <c r="KU258" s="207"/>
      <c r="KV258" s="207"/>
      <c r="KW258" s="207"/>
      <c r="KX258" s="207"/>
      <c r="KY258" s="207"/>
      <c r="KZ258" s="207"/>
      <c r="LA258" s="207"/>
      <c r="LB258" s="207"/>
      <c r="LC258" s="207"/>
      <c r="LD258" s="207"/>
      <c r="LE258" s="207"/>
      <c r="LF258" s="207"/>
      <c r="LG258" s="207"/>
      <c r="LH258" s="207"/>
      <c r="LI258" s="207"/>
      <c r="LJ258" s="207"/>
      <c r="LK258" s="207"/>
      <c r="LL258" s="207"/>
      <c r="LM258" s="207"/>
      <c r="LN258" s="207"/>
      <c r="LO258" s="207"/>
      <c r="LP258" s="207"/>
      <c r="LQ258" s="207"/>
      <c r="LR258" s="207"/>
      <c r="LS258" s="207"/>
      <c r="LT258" s="207"/>
      <c r="LU258" s="207"/>
      <c r="LV258" s="207"/>
      <c r="LW258" s="207"/>
      <c r="LX258" s="207"/>
      <c r="LY258" s="207"/>
      <c r="LZ258" s="207"/>
      <c r="MA258" s="207"/>
      <c r="MB258" s="207"/>
      <c r="MC258" s="207"/>
      <c r="MD258" s="207"/>
      <c r="ME258" s="207"/>
      <c r="MF258" s="207"/>
      <c r="MG258" s="207"/>
      <c r="MH258" s="207"/>
      <c r="MI258" s="207"/>
      <c r="MJ258" s="207"/>
      <c r="MK258" s="207"/>
      <c r="ML258" s="207"/>
      <c r="MM258" s="207"/>
      <c r="MN258" s="207"/>
      <c r="MO258" s="207"/>
      <c r="MP258" s="207"/>
      <c r="MQ258" s="207"/>
      <c r="MR258" s="207"/>
      <c r="MS258" s="207"/>
      <c r="MT258" s="207"/>
      <c r="MU258" s="207"/>
      <c r="MV258" s="207"/>
      <c r="MW258" s="207"/>
      <c r="MX258" s="207"/>
      <c r="MY258" s="207"/>
      <c r="MZ258" s="207"/>
      <c r="NA258" s="207"/>
      <c r="NB258" s="207"/>
      <c r="NC258" s="207"/>
      <c r="ND258" s="207"/>
      <c r="NE258" s="207"/>
      <c r="NF258" s="207"/>
      <c r="NG258" s="207"/>
      <c r="NH258" s="207"/>
      <c r="NI258" s="207"/>
      <c r="NJ258" s="207"/>
      <c r="NK258" s="207"/>
      <c r="NL258" s="207"/>
      <c r="NM258" s="207"/>
      <c r="NN258" s="207"/>
      <c r="NO258" s="207"/>
      <c r="NP258" s="207"/>
      <c r="NQ258" s="207"/>
      <c r="NR258" s="207"/>
      <c r="NS258" s="207"/>
      <c r="NT258" s="207"/>
      <c r="NU258" s="207"/>
      <c r="NV258" s="207"/>
      <c r="NW258" s="207"/>
      <c r="NX258" s="207"/>
      <c r="NY258" s="207"/>
      <c r="NZ258" s="207"/>
      <c r="OA258" s="207"/>
      <c r="OB258" s="207"/>
      <c r="OC258" s="207"/>
      <c r="OD258" s="207"/>
      <c r="OE258" s="207"/>
      <c r="OF258" s="207"/>
      <c r="OG258" s="207"/>
      <c r="OH258" s="207"/>
      <c r="OI258" s="207"/>
      <c r="OJ258" s="207"/>
      <c r="OK258" s="207"/>
      <c r="OL258" s="207"/>
      <c r="OM258" s="207"/>
      <c r="ON258" s="207"/>
      <c r="OO258" s="207"/>
      <c r="OP258" s="207"/>
      <c r="OQ258" s="207"/>
      <c r="OR258" s="207"/>
      <c r="OS258" s="207"/>
      <c r="OT258" s="207"/>
      <c r="OU258" s="207"/>
      <c r="OV258" s="207"/>
      <c r="OW258" s="207"/>
      <c r="OX258" s="207"/>
      <c r="OY258" s="207"/>
      <c r="OZ258" s="207"/>
      <c r="PA258" s="207"/>
      <c r="PB258" s="207"/>
      <c r="PC258" s="207"/>
      <c r="PD258" s="207"/>
      <c r="PE258" s="207"/>
      <c r="PF258" s="207"/>
      <c r="PG258" s="207"/>
      <c r="PH258" s="207"/>
      <c r="PI258" s="207"/>
      <c r="PJ258" s="207"/>
      <c r="PK258" s="207"/>
      <c r="PL258" s="207"/>
      <c r="PM258" s="207"/>
      <c r="PN258" s="207"/>
      <c r="PO258" s="207"/>
      <c r="PP258" s="207"/>
      <c r="PQ258" s="207"/>
      <c r="PR258" s="207"/>
      <c r="PS258" s="207"/>
      <c r="PT258" s="207"/>
      <c r="PU258" s="207"/>
      <c r="PV258" s="207"/>
      <c r="PW258" s="207"/>
      <c r="PX258" s="207"/>
      <c r="PY258" s="207"/>
      <c r="PZ258" s="207"/>
      <c r="QA258" s="207"/>
      <c r="QB258" s="207"/>
      <c r="QC258" s="207"/>
      <c r="QD258" s="207"/>
      <c r="QE258" s="207"/>
      <c r="QF258" s="207"/>
      <c r="QG258" s="207"/>
      <c r="QH258" s="207"/>
      <c r="QI258" s="207"/>
      <c r="QJ258" s="207"/>
      <c r="QK258" s="207"/>
      <c r="QL258" s="207"/>
      <c r="QM258" s="207"/>
      <c r="QN258" s="207"/>
      <c r="QO258" s="207"/>
      <c r="QP258" s="207"/>
      <c r="QQ258" s="207"/>
      <c r="QR258" s="207"/>
      <c r="QS258" s="207"/>
      <c r="QT258" s="207"/>
      <c r="QU258" s="207"/>
      <c r="QV258" s="207"/>
      <c r="QW258" s="207"/>
      <c r="QX258" s="207"/>
      <c r="QY258" s="207"/>
      <c r="QZ258" s="207"/>
      <c r="RA258" s="207"/>
      <c r="RB258" s="207"/>
      <c r="RC258" s="207"/>
      <c r="RD258" s="207"/>
      <c r="RE258" s="207"/>
      <c r="RF258" s="207"/>
      <c r="RG258" s="207"/>
      <c r="RH258" s="207"/>
      <c r="RI258" s="207"/>
      <c r="RJ258" s="207"/>
      <c r="RK258" s="207"/>
      <c r="RL258" s="207"/>
      <c r="RM258" s="207"/>
      <c r="RN258" s="207"/>
      <c r="RO258" s="207"/>
      <c r="RP258" s="207"/>
      <c r="RQ258" s="207"/>
      <c r="RR258" s="207"/>
      <c r="RS258" s="207"/>
      <c r="RT258" s="207"/>
      <c r="RU258" s="207"/>
      <c r="RV258" s="207"/>
      <c r="RW258" s="207"/>
      <c r="RX258" s="207"/>
      <c r="RY258" s="207"/>
      <c r="RZ258" s="207"/>
      <c r="SA258" s="207"/>
      <c r="SB258" s="207"/>
      <c r="SC258" s="207"/>
      <c r="SD258" s="207"/>
      <c r="SE258" s="207"/>
      <c r="SF258" s="207"/>
      <c r="SG258" s="207"/>
      <c r="SH258" s="207"/>
      <c r="SI258" s="207"/>
      <c r="SJ258" s="207"/>
      <c r="SK258" s="207"/>
      <c r="SL258" s="207"/>
      <c r="SM258" s="207"/>
      <c r="SN258" s="207"/>
      <c r="SO258" s="207"/>
      <c r="SP258" s="207"/>
      <c r="SQ258" s="207"/>
      <c r="SR258" s="207"/>
      <c r="SS258" s="207"/>
      <c r="ST258" s="207"/>
      <c r="SU258" s="207"/>
      <c r="SV258" s="207"/>
      <c r="SW258" s="207"/>
      <c r="SX258" s="207"/>
      <c r="SY258" s="207"/>
      <c r="SZ258" s="207"/>
      <c r="TA258" s="207"/>
      <c r="TB258" s="207"/>
      <c r="TC258" s="207"/>
      <c r="TD258" s="207"/>
      <c r="TE258" s="207"/>
      <c r="TF258" s="207"/>
      <c r="TG258" s="207"/>
      <c r="TH258" s="207"/>
      <c r="TI258" s="207"/>
      <c r="TJ258" s="207"/>
      <c r="TK258" s="207"/>
      <c r="TL258" s="207"/>
      <c r="TM258" s="207"/>
      <c r="TN258" s="207"/>
      <c r="TO258" s="207"/>
      <c r="TP258" s="207"/>
      <c r="TQ258" s="207"/>
      <c r="TR258" s="207"/>
      <c r="TS258" s="207"/>
      <c r="TT258" s="207"/>
      <c r="TU258" s="207"/>
      <c r="TV258" s="207"/>
      <c r="TW258" s="207"/>
      <c r="TX258" s="207"/>
      <c r="TY258" s="207"/>
      <c r="TZ258" s="207"/>
      <c r="UA258" s="207"/>
      <c r="UB258" s="207"/>
      <c r="UC258" s="207"/>
      <c r="UD258" s="207"/>
      <c r="UE258" s="207"/>
      <c r="UF258" s="207"/>
      <c r="UG258" s="207"/>
      <c r="UH258" s="207"/>
      <c r="UI258" s="207"/>
      <c r="UJ258" s="207"/>
      <c r="UK258" s="207"/>
      <c r="UL258" s="207"/>
      <c r="UM258" s="207"/>
      <c r="UN258" s="207"/>
      <c r="UO258" s="207"/>
      <c r="UP258" s="207"/>
      <c r="UQ258" s="207"/>
      <c r="UR258" s="207"/>
      <c r="US258" s="207"/>
      <c r="UT258" s="207"/>
      <c r="UU258" s="207"/>
      <c r="UV258" s="207"/>
      <c r="UW258" s="207"/>
      <c r="UX258" s="207"/>
      <c r="UY258" s="207"/>
      <c r="UZ258" s="207"/>
      <c r="VA258" s="207"/>
      <c r="VB258" s="207"/>
      <c r="VC258" s="207"/>
      <c r="VD258" s="207"/>
      <c r="VE258" s="207"/>
      <c r="VF258" s="207"/>
      <c r="VG258" s="207"/>
      <c r="VH258" s="207"/>
      <c r="VI258" s="207"/>
      <c r="VJ258" s="207"/>
      <c r="VK258" s="207"/>
      <c r="VL258" s="207"/>
      <c r="VM258" s="207"/>
      <c r="VN258" s="207"/>
      <c r="VO258" s="207"/>
      <c r="VP258" s="207"/>
      <c r="VQ258" s="207"/>
      <c r="VR258" s="207"/>
      <c r="VS258" s="207"/>
      <c r="VT258" s="207"/>
      <c r="VU258" s="207"/>
      <c r="VV258" s="207"/>
      <c r="VW258" s="207"/>
      <c r="VX258" s="207"/>
      <c r="VY258" s="207"/>
      <c r="VZ258" s="207"/>
      <c r="WA258" s="207"/>
      <c r="WB258" s="207"/>
      <c r="WC258" s="207"/>
      <c r="WD258" s="207"/>
      <c r="WE258" s="207"/>
      <c r="WF258" s="207"/>
      <c r="WG258" s="207"/>
      <c r="WH258" s="207"/>
      <c r="WI258" s="207"/>
      <c r="WJ258" s="207"/>
      <c r="WK258" s="207"/>
      <c r="WL258" s="207"/>
      <c r="WM258" s="207"/>
      <c r="WN258" s="207"/>
      <c r="WO258" s="207"/>
      <c r="WP258" s="207"/>
      <c r="WQ258" s="207"/>
      <c r="WR258" s="207"/>
      <c r="WS258" s="207"/>
      <c r="WT258" s="207"/>
      <c r="WU258" s="207"/>
      <c r="WV258" s="207"/>
      <c r="WW258" s="207"/>
      <c r="WX258" s="207"/>
      <c r="WY258" s="207"/>
      <c r="WZ258" s="207"/>
      <c r="XA258" s="207"/>
      <c r="XB258" s="207"/>
      <c r="XC258" s="207"/>
      <c r="XD258" s="207"/>
      <c r="XE258" s="207"/>
      <c r="XF258" s="207"/>
      <c r="XG258" s="207"/>
      <c r="XH258" s="207"/>
      <c r="XI258" s="207"/>
      <c r="XJ258" s="207"/>
      <c r="XK258" s="207"/>
      <c r="XL258" s="207"/>
      <c r="XM258" s="207"/>
      <c r="XN258" s="207"/>
      <c r="XO258" s="207"/>
      <c r="XP258" s="207"/>
      <c r="XQ258" s="207"/>
      <c r="XR258" s="207"/>
      <c r="XS258" s="207"/>
      <c r="XT258" s="207"/>
      <c r="XU258" s="207"/>
      <c r="XV258" s="207"/>
      <c r="XW258" s="207"/>
      <c r="XX258" s="207"/>
      <c r="XY258" s="207"/>
      <c r="XZ258" s="207"/>
      <c r="YA258" s="207"/>
      <c r="YB258" s="207"/>
      <c r="YC258" s="207"/>
      <c r="YD258" s="207"/>
      <c r="YE258" s="207"/>
      <c r="YF258" s="207"/>
      <c r="YG258" s="207"/>
      <c r="YH258" s="207"/>
      <c r="YI258" s="207"/>
      <c r="YJ258" s="207"/>
      <c r="YK258" s="207"/>
      <c r="YL258" s="207"/>
      <c r="YM258" s="207"/>
      <c r="YN258" s="207"/>
      <c r="YO258" s="207"/>
      <c r="YP258" s="207"/>
      <c r="YQ258" s="207"/>
      <c r="YR258" s="207"/>
      <c r="YS258" s="207"/>
      <c r="YT258" s="207"/>
      <c r="YU258" s="207"/>
      <c r="YV258" s="207"/>
      <c r="YW258" s="207"/>
      <c r="YX258" s="207"/>
      <c r="YY258" s="207"/>
      <c r="YZ258" s="207"/>
      <c r="ZA258" s="207"/>
      <c r="ZB258" s="207"/>
      <c r="ZC258" s="207"/>
      <c r="ZD258" s="207"/>
      <c r="ZE258" s="207"/>
      <c r="ZF258" s="207"/>
      <c r="ZG258" s="207"/>
      <c r="ZH258" s="207"/>
      <c r="ZI258" s="207"/>
      <c r="ZJ258" s="207"/>
      <c r="ZK258" s="207"/>
      <c r="ZL258" s="207"/>
      <c r="ZM258" s="207"/>
      <c r="ZN258" s="207"/>
      <c r="ZO258" s="207"/>
      <c r="ZP258" s="207"/>
      <c r="ZQ258" s="207"/>
      <c r="ZR258" s="207"/>
      <c r="ZS258" s="207"/>
      <c r="ZT258" s="207"/>
      <c r="ZU258" s="207"/>
      <c r="ZV258" s="207"/>
      <c r="ZW258" s="207"/>
      <c r="ZX258" s="207"/>
      <c r="ZY258" s="207"/>
      <c r="ZZ258" s="207"/>
      <c r="AAA258" s="207"/>
      <c r="AAB258" s="207"/>
      <c r="AAC258" s="204"/>
    </row>
    <row r="259" spans="1:705" x14ac:dyDescent="0.25">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c r="CG259" s="82"/>
      <c r="CH259" s="82"/>
      <c r="CI259" s="82"/>
      <c r="CJ259" s="82"/>
      <c r="CK259" s="82"/>
      <c r="CL259" s="82"/>
      <c r="CM259" s="82"/>
      <c r="CN259" s="82"/>
      <c r="CO259" s="82"/>
      <c r="CP259" s="82"/>
      <c r="CQ259" s="82"/>
      <c r="CR259" s="82"/>
      <c r="CS259" s="82"/>
      <c r="CT259" s="82"/>
      <c r="CU259" s="82"/>
      <c r="CV259" s="82"/>
      <c r="CW259" s="82"/>
      <c r="CX259" s="82"/>
      <c r="CY259" s="82"/>
      <c r="CZ259" s="82"/>
      <c r="DA259" s="82"/>
      <c r="DB259" s="82"/>
      <c r="DC259" s="82"/>
      <c r="DD259" s="82"/>
      <c r="DE259" s="82"/>
      <c r="DF259" s="82"/>
      <c r="DG259" s="82"/>
      <c r="DH259" s="82"/>
      <c r="DI259" s="82"/>
      <c r="DJ259" s="82"/>
      <c r="DK259" s="82"/>
      <c r="DL259" s="82"/>
      <c r="DM259" s="82"/>
      <c r="DN259" s="82"/>
      <c r="DO259" s="82"/>
      <c r="DP259" s="82"/>
      <c r="DQ259" s="82"/>
      <c r="DR259" s="82"/>
      <c r="DS259" s="82"/>
      <c r="DT259" s="82"/>
      <c r="DU259" s="82"/>
      <c r="DV259" s="82"/>
      <c r="DW259" s="82"/>
      <c r="DX259" s="82"/>
      <c r="DY259" s="82"/>
      <c r="DZ259" s="82"/>
      <c r="EA259" s="82"/>
      <c r="EB259" s="82"/>
      <c r="EC259" s="82"/>
      <c r="ED259" s="82"/>
      <c r="EE259" s="82"/>
      <c r="EF259" s="82"/>
      <c r="EG259" s="82"/>
      <c r="EH259" s="82"/>
      <c r="EI259" s="82"/>
      <c r="EJ259" s="82"/>
      <c r="EK259" s="82"/>
      <c r="EL259" s="82"/>
      <c r="EM259" s="82"/>
      <c r="EN259" s="82"/>
      <c r="EO259" s="82"/>
      <c r="EP259" s="82"/>
      <c r="EQ259" s="82"/>
      <c r="ER259" s="82"/>
      <c r="ES259" s="82"/>
      <c r="ET259" s="82"/>
      <c r="EU259" s="82"/>
      <c r="EV259" s="82"/>
      <c r="EW259" s="82"/>
    </row>
    <row r="260" spans="1:705" x14ac:dyDescent="0.25">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c r="BC260" s="82"/>
      <c r="BD260" s="82"/>
      <c r="BE260" s="82"/>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c r="CG260" s="82"/>
      <c r="CH260" s="82"/>
      <c r="CI260" s="82"/>
      <c r="CJ260" s="82"/>
      <c r="CK260" s="82"/>
      <c r="CL260" s="82"/>
      <c r="CM260" s="82"/>
      <c r="CN260" s="82"/>
      <c r="CO260" s="82"/>
      <c r="CP260" s="82"/>
      <c r="CQ260" s="82"/>
      <c r="CR260" s="82"/>
      <c r="CS260" s="82"/>
      <c r="CT260" s="82"/>
      <c r="CU260" s="82"/>
      <c r="CV260" s="82"/>
      <c r="CW260" s="82"/>
      <c r="CX260" s="82"/>
      <c r="CY260" s="82"/>
      <c r="CZ260" s="82"/>
      <c r="DA260" s="82"/>
      <c r="DB260" s="82"/>
      <c r="DC260" s="82"/>
      <c r="DD260" s="82"/>
      <c r="DE260" s="82"/>
      <c r="DF260" s="82"/>
      <c r="DG260" s="82"/>
      <c r="DH260" s="82"/>
      <c r="DI260" s="82"/>
      <c r="DJ260" s="82"/>
      <c r="DK260" s="82"/>
      <c r="DL260" s="82"/>
      <c r="DM260" s="82"/>
      <c r="DN260" s="82"/>
      <c r="DO260" s="82"/>
      <c r="DP260" s="82"/>
      <c r="DQ260" s="82"/>
      <c r="DR260" s="82"/>
      <c r="DS260" s="82"/>
      <c r="DT260" s="82"/>
      <c r="DU260" s="82"/>
      <c r="DV260" s="82"/>
      <c r="DW260" s="82"/>
      <c r="DX260" s="82"/>
      <c r="DY260" s="82"/>
      <c r="DZ260" s="82"/>
      <c r="EA260" s="82"/>
      <c r="EB260" s="82"/>
      <c r="EC260" s="82"/>
      <c r="ED260" s="82"/>
      <c r="EE260" s="82"/>
      <c r="EF260" s="82"/>
      <c r="EG260" s="82"/>
      <c r="EH260" s="82"/>
      <c r="EI260" s="82"/>
      <c r="EJ260" s="82"/>
      <c r="EK260" s="82"/>
      <c r="EL260" s="82"/>
      <c r="EM260" s="82"/>
      <c r="EN260" s="82"/>
      <c r="EO260" s="82"/>
      <c r="EP260" s="82"/>
      <c r="EQ260" s="82"/>
      <c r="ER260" s="82"/>
      <c r="ES260" s="82"/>
      <c r="ET260" s="82"/>
      <c r="EU260" s="82"/>
      <c r="EV260" s="82"/>
      <c r="EW260" s="82"/>
    </row>
    <row r="261" spans="1:705" x14ac:dyDescent="0.25">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c r="CG261" s="82"/>
      <c r="CH261" s="82"/>
      <c r="CI261" s="82"/>
      <c r="CJ261" s="82"/>
      <c r="CK261" s="82"/>
      <c r="CL261" s="82"/>
      <c r="CM261" s="82"/>
      <c r="CN261" s="82"/>
      <c r="CO261" s="82"/>
      <c r="CP261" s="82"/>
      <c r="CQ261" s="82"/>
      <c r="CR261" s="82"/>
      <c r="CS261" s="82"/>
      <c r="CT261" s="82"/>
      <c r="CU261" s="82"/>
      <c r="CV261" s="82"/>
      <c r="CW261" s="82"/>
      <c r="CX261" s="82"/>
      <c r="CY261" s="82"/>
      <c r="CZ261" s="82"/>
      <c r="DA261" s="82"/>
      <c r="DB261" s="82"/>
      <c r="DC261" s="82"/>
      <c r="DD261" s="82"/>
      <c r="DE261" s="82"/>
      <c r="DF261" s="82"/>
      <c r="DG261" s="82"/>
      <c r="DH261" s="82"/>
      <c r="DI261" s="82"/>
      <c r="DJ261" s="82"/>
      <c r="DK261" s="82"/>
      <c r="DL261" s="82"/>
      <c r="DM261" s="82"/>
      <c r="DN261" s="82"/>
      <c r="DO261" s="82"/>
      <c r="DP261" s="82"/>
      <c r="DQ261" s="82"/>
      <c r="DR261" s="82"/>
      <c r="DS261" s="82"/>
      <c r="DT261" s="82"/>
      <c r="DU261" s="82"/>
      <c r="DV261" s="82"/>
      <c r="DW261" s="82"/>
      <c r="DX261" s="82"/>
      <c r="DY261" s="82"/>
      <c r="DZ261" s="82"/>
      <c r="EA261" s="82"/>
      <c r="EB261" s="82"/>
      <c r="EC261" s="82"/>
      <c r="ED261" s="82"/>
      <c r="EE261" s="82"/>
      <c r="EF261" s="82"/>
      <c r="EG261" s="82"/>
      <c r="EH261" s="82"/>
      <c r="EI261" s="82"/>
      <c r="EJ261" s="82"/>
      <c r="EK261" s="82"/>
      <c r="EL261" s="82"/>
      <c r="EM261" s="82"/>
      <c r="EN261" s="82"/>
      <c r="EO261" s="82"/>
      <c r="EP261" s="82"/>
      <c r="EQ261" s="82"/>
      <c r="ER261" s="82"/>
      <c r="ES261" s="82"/>
      <c r="ET261" s="82"/>
      <c r="EU261" s="82"/>
      <c r="EV261" s="82"/>
      <c r="EW261" s="82"/>
    </row>
    <row r="262" spans="1:705" x14ac:dyDescent="0.25">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c r="CG262" s="82"/>
      <c r="CH262" s="82"/>
      <c r="CI262" s="82"/>
      <c r="CJ262" s="82"/>
      <c r="CK262" s="82"/>
      <c r="CL262" s="82"/>
      <c r="CM262" s="82"/>
      <c r="CN262" s="82"/>
      <c r="CO262" s="82"/>
      <c r="CP262" s="82"/>
      <c r="CQ262" s="82"/>
      <c r="CR262" s="82"/>
      <c r="CS262" s="82"/>
      <c r="CT262" s="82"/>
      <c r="CU262" s="82"/>
      <c r="CV262" s="82"/>
      <c r="CW262" s="82"/>
      <c r="CX262" s="82"/>
      <c r="CY262" s="82"/>
      <c r="CZ262" s="82"/>
      <c r="DA262" s="82"/>
      <c r="DB262" s="82"/>
      <c r="DC262" s="82"/>
      <c r="DD262" s="82"/>
      <c r="DE262" s="82"/>
      <c r="DF262" s="82"/>
      <c r="DG262" s="82"/>
      <c r="DH262" s="82"/>
      <c r="DI262" s="82"/>
      <c r="DJ262" s="82"/>
      <c r="DK262" s="82"/>
      <c r="DL262" s="82"/>
      <c r="DM262" s="82"/>
      <c r="DN262" s="82"/>
      <c r="DO262" s="82"/>
      <c r="DP262" s="82"/>
      <c r="DQ262" s="82"/>
      <c r="DR262" s="82"/>
      <c r="DS262" s="82"/>
      <c r="DT262" s="82"/>
      <c r="DU262" s="82"/>
      <c r="DV262" s="82"/>
      <c r="DW262" s="82"/>
      <c r="DX262" s="82"/>
      <c r="DY262" s="82"/>
      <c r="DZ262" s="82"/>
      <c r="EA262" s="82"/>
      <c r="EB262" s="82"/>
      <c r="EC262" s="82"/>
      <c r="ED262" s="82"/>
      <c r="EE262" s="82"/>
      <c r="EF262" s="82"/>
      <c r="EG262" s="82"/>
      <c r="EH262" s="82"/>
      <c r="EI262" s="82"/>
      <c r="EJ262" s="82"/>
      <c r="EK262" s="82"/>
      <c r="EL262" s="82"/>
      <c r="EM262" s="82"/>
      <c r="EN262" s="82"/>
      <c r="EO262" s="82"/>
      <c r="EP262" s="82"/>
      <c r="EQ262" s="82"/>
      <c r="ER262" s="82"/>
      <c r="ES262" s="82"/>
      <c r="ET262" s="82"/>
      <c r="EU262" s="82"/>
      <c r="EV262" s="82"/>
      <c r="EW262" s="82"/>
    </row>
    <row r="263" spans="1:705" x14ac:dyDescent="0.25">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c r="CG263" s="82"/>
      <c r="CH263" s="82"/>
      <c r="CI263" s="82"/>
      <c r="CJ263" s="82"/>
      <c r="CK263" s="82"/>
      <c r="CL263" s="82"/>
      <c r="CM263" s="82"/>
      <c r="CN263" s="82"/>
      <c r="CO263" s="82"/>
      <c r="CP263" s="82"/>
      <c r="CQ263" s="82"/>
      <c r="CR263" s="82"/>
      <c r="CS263" s="82"/>
      <c r="CT263" s="82"/>
      <c r="CU263" s="82"/>
      <c r="CV263" s="82"/>
      <c r="CW263" s="82"/>
      <c r="CX263" s="82"/>
      <c r="CY263" s="82"/>
      <c r="CZ263" s="82"/>
      <c r="DA263" s="82"/>
      <c r="DB263" s="82"/>
      <c r="DC263" s="82"/>
      <c r="DD263" s="82"/>
      <c r="DE263" s="82"/>
      <c r="DF263" s="82"/>
      <c r="DG263" s="82"/>
      <c r="DH263" s="82"/>
      <c r="DI263" s="82"/>
      <c r="DJ263" s="82"/>
      <c r="DK263" s="82"/>
      <c r="DL263" s="82"/>
      <c r="DM263" s="82"/>
      <c r="DN263" s="82"/>
      <c r="DO263" s="82"/>
      <c r="DP263" s="82"/>
      <c r="DQ263" s="82"/>
      <c r="DR263" s="82"/>
      <c r="DS263" s="82"/>
      <c r="DT263" s="82"/>
      <c r="DU263" s="82"/>
      <c r="DV263" s="82"/>
      <c r="DW263" s="82"/>
      <c r="DX263" s="82"/>
      <c r="DY263" s="82"/>
      <c r="DZ263" s="82"/>
      <c r="EA263" s="82"/>
      <c r="EB263" s="82"/>
      <c r="EC263" s="82"/>
      <c r="ED263" s="82"/>
      <c r="EE263" s="82"/>
      <c r="EF263" s="82"/>
      <c r="EG263" s="82"/>
      <c r="EH263" s="82"/>
      <c r="EI263" s="82"/>
      <c r="EJ263" s="82"/>
      <c r="EK263" s="82"/>
      <c r="EL263" s="82"/>
      <c r="EM263" s="82"/>
      <c r="EN263" s="82"/>
      <c r="EO263" s="82"/>
      <c r="EP263" s="82"/>
      <c r="EQ263" s="82"/>
      <c r="ER263" s="82"/>
      <c r="ES263" s="82"/>
      <c r="ET263" s="82"/>
      <c r="EU263" s="82"/>
      <c r="EV263" s="82"/>
      <c r="EW263" s="82"/>
    </row>
    <row r="264" spans="1:705" x14ac:dyDescent="0.25">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c r="CG264" s="82"/>
      <c r="CH264" s="82"/>
      <c r="CI264" s="82"/>
      <c r="CJ264" s="82"/>
      <c r="CK264" s="82"/>
      <c r="CL264" s="82"/>
      <c r="CM264" s="82"/>
      <c r="CN264" s="82"/>
      <c r="CO264" s="82"/>
      <c r="CP264" s="82"/>
      <c r="CQ264" s="82"/>
      <c r="CR264" s="82"/>
      <c r="CS264" s="82"/>
      <c r="CT264" s="82"/>
      <c r="CU264" s="82"/>
      <c r="CV264" s="82"/>
      <c r="CW264" s="82"/>
      <c r="CX264" s="82"/>
      <c r="CY264" s="82"/>
      <c r="CZ264" s="82"/>
      <c r="DA264" s="82"/>
      <c r="DB264" s="82"/>
      <c r="DC264" s="82"/>
      <c r="DD264" s="82"/>
      <c r="DE264" s="82"/>
      <c r="DF264" s="82"/>
      <c r="DG264" s="82"/>
      <c r="DH264" s="82"/>
      <c r="DI264" s="82"/>
      <c r="DJ264" s="82"/>
      <c r="DK264" s="82"/>
      <c r="DL264" s="82"/>
      <c r="DM264" s="82"/>
      <c r="DN264" s="82"/>
      <c r="DO264" s="82"/>
      <c r="DP264" s="82"/>
      <c r="DQ264" s="82"/>
      <c r="DR264" s="82"/>
      <c r="DS264" s="82"/>
      <c r="DT264" s="82"/>
      <c r="DU264" s="82"/>
      <c r="DV264" s="82"/>
      <c r="DW264" s="82"/>
      <c r="DX264" s="82"/>
      <c r="DY264" s="82"/>
      <c r="DZ264" s="82"/>
      <c r="EA264" s="82"/>
      <c r="EB264" s="82"/>
      <c r="EC264" s="82"/>
      <c r="ED264" s="82"/>
      <c r="EE264" s="82"/>
      <c r="EF264" s="82"/>
      <c r="EG264" s="82"/>
      <c r="EH264" s="82"/>
      <c r="EI264" s="82"/>
      <c r="EJ264" s="82"/>
      <c r="EK264" s="82"/>
      <c r="EL264" s="82"/>
      <c r="EM264" s="82"/>
      <c r="EN264" s="82"/>
      <c r="EO264" s="82"/>
      <c r="EP264" s="82"/>
      <c r="EQ264" s="82"/>
      <c r="ER264" s="82"/>
      <c r="ES264" s="82"/>
      <c r="ET264" s="82"/>
      <c r="EU264" s="82"/>
      <c r="EV264" s="82"/>
      <c r="EW264" s="82"/>
    </row>
  </sheetData>
  <autoFilter ref="A4:AAC257" xr:uid="{06D6EF9A-8B5E-4E28-AEF9-CBC9798AEF66}">
    <filterColumn colId="1">
      <filters>
        <filter val="PC"/>
      </filters>
    </filterColumn>
  </autoFilter>
  <mergeCells count="4">
    <mergeCell ref="HS2:HS4"/>
    <mergeCell ref="GI1:HR1"/>
    <mergeCell ref="M1:EX1"/>
    <mergeCell ref="EY1:GH1"/>
  </mergeCells>
  <conditionalFormatting sqref="L232:L233 F232:F233 L54:L57 F54:F57 L5:L20 F5:F21 L251:L1048576 F251:F1048576 L211:L230 F211:F230 L62:L93 F62:F93 L1:L2 L23 F23 F25:F50 L25:L50 F95:F126 L95:L126 L128:L141 F128:F141 F143:F154 L143:L154 L156:L162 F156:F162 F164:F178 L164:L178 L180:L208 F180:F208">
    <cfRule type="containsText" dxfId="83" priority="374" operator="containsText" text="REFORMA">
      <formula>NOT(ISERROR(SEARCH("REFORMA",F1)))</formula>
    </cfRule>
  </conditionalFormatting>
  <conditionalFormatting sqref="L232:L233 F232:F233 L54:L57 F54:F57 L5:L20 F5:F21 L251:L1048576 F251:F1048576 L211:L230 F211:F230 L62:L93 F62:F93 L1:L2 L23 F23 F25:F50 L25:L50 F95:F126 L95:L126 L128:L141 F128:F141 F143:F154 L143:L154 L156:L162 F156:F162 F164:F178 L164:L178 L180:L208 F180:F208">
    <cfRule type="containsText" dxfId="82" priority="367" operator="containsText" text="DEMOLIÇÃO">
      <formula>NOT(ISERROR(SEARCH("DEMOLIÇÃO",F1)))</formula>
    </cfRule>
    <cfRule type="containsText" dxfId="81" priority="368" operator="containsText" text="CONSTRUÇÃO">
      <formula>NOT(ISERROR(SEARCH("CONSTRUÇÃO",F1)))</formula>
    </cfRule>
  </conditionalFormatting>
  <conditionalFormatting sqref="L231">
    <cfRule type="containsText" dxfId="80" priority="258" operator="containsText" text="REFORMA">
      <formula>NOT(ISERROR(SEARCH("REFORMA",L231)))</formula>
    </cfRule>
  </conditionalFormatting>
  <conditionalFormatting sqref="L231">
    <cfRule type="containsText" dxfId="79" priority="256" operator="containsText" text="DEMOLIÇÃO">
      <formula>NOT(ISERROR(SEARCH("DEMOLIÇÃO",L231)))</formula>
    </cfRule>
    <cfRule type="containsText" dxfId="78" priority="257" operator="containsText" text="CONSTRUÇÃO">
      <formula>NOT(ISERROR(SEARCH("CONSTRUÇÃO",L231)))</formula>
    </cfRule>
  </conditionalFormatting>
  <conditionalFormatting sqref="L242:L250">
    <cfRule type="containsText" dxfId="77" priority="222" operator="containsText" text="REFORMA">
      <formula>NOT(ISERROR(SEARCH("REFORMA",L242)))</formula>
    </cfRule>
  </conditionalFormatting>
  <conditionalFormatting sqref="L242:L250">
    <cfRule type="containsText" dxfId="76" priority="220" operator="containsText" text="DEMOLIÇÃO">
      <formula>NOT(ISERROR(SEARCH("DEMOLIÇÃO",L242)))</formula>
    </cfRule>
    <cfRule type="containsText" dxfId="75" priority="221" operator="containsText" text="CONSTRUÇÃO">
      <formula>NOT(ISERROR(SEARCH("CONSTRUÇÃO",L242)))</formula>
    </cfRule>
  </conditionalFormatting>
  <conditionalFormatting sqref="L234:L236 L238:L240">
    <cfRule type="containsText" dxfId="74" priority="219" operator="containsText" text="REFORMA">
      <formula>NOT(ISERROR(SEARCH("REFORMA",L234)))</formula>
    </cfRule>
  </conditionalFormatting>
  <conditionalFormatting sqref="L234:L236 L238:L240">
    <cfRule type="containsText" dxfId="73" priority="217" operator="containsText" text="DEMOLIÇÃO">
      <formula>NOT(ISERROR(SEARCH("DEMOLIÇÃO",L234)))</formula>
    </cfRule>
    <cfRule type="containsText" dxfId="72" priority="218" operator="containsText" text="CONSTRUÇÃO">
      <formula>NOT(ISERROR(SEARCH("CONSTRUÇÃO",L234)))</formula>
    </cfRule>
  </conditionalFormatting>
  <conditionalFormatting sqref="L59:L61">
    <cfRule type="containsText" dxfId="71" priority="90" operator="containsText" text="REFORMA">
      <formula>NOT(ISERROR(SEARCH("REFORMA",L59)))</formula>
    </cfRule>
  </conditionalFormatting>
  <conditionalFormatting sqref="L59:L61">
    <cfRule type="containsText" dxfId="70" priority="88" operator="containsText" text="DEMOLIÇÃO">
      <formula>NOT(ISERROR(SEARCH("DEMOLIÇÃO",L59)))</formula>
    </cfRule>
    <cfRule type="containsText" dxfId="69" priority="89" operator="containsText" text="CONSTRUÇÃO">
      <formula>NOT(ISERROR(SEARCH("CONSTRUÇÃO",L59)))</formula>
    </cfRule>
  </conditionalFormatting>
  <conditionalFormatting sqref="L52:L53">
    <cfRule type="containsText" dxfId="68" priority="96" operator="containsText" text="REFORMA">
      <formula>NOT(ISERROR(SEARCH("REFORMA",L52)))</formula>
    </cfRule>
  </conditionalFormatting>
  <conditionalFormatting sqref="L52:L53">
    <cfRule type="containsText" dxfId="67" priority="94" operator="containsText" text="DEMOLIÇÃO">
      <formula>NOT(ISERROR(SEARCH("DEMOLIÇÃO",L52)))</formula>
    </cfRule>
    <cfRule type="containsText" dxfId="66" priority="95" operator="containsText" text="CONSTRUÇÃO">
      <formula>NOT(ISERROR(SEARCH("CONSTRUÇÃO",L52)))</formula>
    </cfRule>
  </conditionalFormatting>
  <conditionalFormatting sqref="L51">
    <cfRule type="containsText" dxfId="65" priority="93" operator="containsText" text="REFORMA">
      <formula>NOT(ISERROR(SEARCH("REFORMA",L51)))</formula>
    </cfRule>
  </conditionalFormatting>
  <conditionalFormatting sqref="L51">
    <cfRule type="containsText" dxfId="64" priority="91" operator="containsText" text="DEMOLIÇÃO">
      <formula>NOT(ISERROR(SEARCH("DEMOLIÇÃO",L51)))</formula>
    </cfRule>
    <cfRule type="containsText" dxfId="63" priority="92" operator="containsText" text="CONSTRUÇÃO">
      <formula>NOT(ISERROR(SEARCH("CONSTRUÇÃO",L51)))</formula>
    </cfRule>
  </conditionalFormatting>
  <conditionalFormatting sqref="L21">
    <cfRule type="containsText" dxfId="62" priority="81" operator="containsText" text="REFORMA">
      <formula>NOT(ISERROR(SEARCH("REFORMA",L21)))</formula>
    </cfRule>
  </conditionalFormatting>
  <conditionalFormatting sqref="L21">
    <cfRule type="containsText" dxfId="61" priority="79" operator="containsText" text="DEMOLIÇÃO">
      <formula>NOT(ISERROR(SEARCH("DEMOLIÇÃO",L21)))</formula>
    </cfRule>
    <cfRule type="containsText" dxfId="60" priority="80" operator="containsText" text="CONSTRUÇÃO">
      <formula>NOT(ISERROR(SEARCH("CONSTRUÇÃO",L21)))</formula>
    </cfRule>
  </conditionalFormatting>
  <conditionalFormatting sqref="F121">
    <cfRule type="containsText" dxfId="59" priority="72" operator="containsText" text="REFORMA">
      <formula>NOT(ISERROR(SEARCH("REFORMA",F121)))</formula>
    </cfRule>
  </conditionalFormatting>
  <conditionalFormatting sqref="F121">
    <cfRule type="containsText" dxfId="58" priority="70" operator="containsText" text="DEMOLIÇÃO">
      <formula>NOT(ISERROR(SEARCH("DEMOLIÇÃO",F121)))</formula>
    </cfRule>
    <cfRule type="containsText" dxfId="57" priority="71" operator="containsText" text="CONSTRUÇÃO">
      <formula>NOT(ISERROR(SEARCH("CONSTRUÇÃO",F121)))</formula>
    </cfRule>
  </conditionalFormatting>
  <conditionalFormatting sqref="F234:F236 F242:F250 F238:F240">
    <cfRule type="containsText" dxfId="56" priority="63" operator="containsText" text="REFORMA">
      <formula>NOT(ISERROR(SEARCH("REFORMA",F234)))</formula>
    </cfRule>
  </conditionalFormatting>
  <conditionalFormatting sqref="F234:F236 F242:F250 F238:F240">
    <cfRule type="containsText" dxfId="55" priority="61" operator="containsText" text="DEMOLIÇÃO">
      <formula>NOT(ISERROR(SEARCH("DEMOLIÇÃO",F234)))</formula>
    </cfRule>
    <cfRule type="containsText" dxfId="54" priority="62" operator="containsText" text="CONSTRUÇÃO">
      <formula>NOT(ISERROR(SEARCH("CONSTRUÇÃO",F234)))</formula>
    </cfRule>
  </conditionalFormatting>
  <conditionalFormatting sqref="L58">
    <cfRule type="containsText" dxfId="53" priority="75" operator="containsText" text="REFORMA">
      <formula>NOT(ISERROR(SEARCH("REFORMA",L58)))</formula>
    </cfRule>
  </conditionalFormatting>
  <conditionalFormatting sqref="L58">
    <cfRule type="containsText" dxfId="52" priority="73" operator="containsText" text="DEMOLIÇÃO">
      <formula>NOT(ISERROR(SEARCH("DEMOLIÇÃO",L58)))</formula>
    </cfRule>
    <cfRule type="containsText" dxfId="51" priority="74" operator="containsText" text="CONSTRUÇÃO">
      <formula>NOT(ISERROR(SEARCH("CONSTRUÇÃO",L58)))</formula>
    </cfRule>
  </conditionalFormatting>
  <conditionalFormatting sqref="F231">
    <cfRule type="containsText" dxfId="50" priority="66" operator="containsText" text="REFORMA">
      <formula>NOT(ISERROR(SEARCH("REFORMA",F231)))</formula>
    </cfRule>
  </conditionalFormatting>
  <conditionalFormatting sqref="F231">
    <cfRule type="containsText" dxfId="49" priority="64" operator="containsText" text="DEMOLIÇÃO">
      <formula>NOT(ISERROR(SEARCH("DEMOLIÇÃO",F231)))</formula>
    </cfRule>
    <cfRule type="containsText" dxfId="48" priority="65" operator="containsText" text="CONSTRUÇÃO">
      <formula>NOT(ISERROR(SEARCH("CONSTRUÇÃO",F231)))</formula>
    </cfRule>
  </conditionalFormatting>
  <conditionalFormatting sqref="L209:L210">
    <cfRule type="containsText" dxfId="47" priority="48" operator="containsText" text="REFORMA">
      <formula>NOT(ISERROR(SEARCH("REFORMA",L209)))</formula>
    </cfRule>
  </conditionalFormatting>
  <conditionalFormatting sqref="L209:L210">
    <cfRule type="containsText" dxfId="46" priority="46" operator="containsText" text="DEMOLIÇÃO">
      <formula>NOT(ISERROR(SEARCH("DEMOLIÇÃO",L209)))</formula>
    </cfRule>
    <cfRule type="containsText" dxfId="45" priority="47" operator="containsText" text="CONSTRUÇÃO">
      <formula>NOT(ISERROR(SEARCH("CONSTRUÇÃO",L209)))</formula>
    </cfRule>
  </conditionalFormatting>
  <conditionalFormatting sqref="L241">
    <cfRule type="containsText" dxfId="44" priority="60" operator="containsText" text="REFORMA">
      <formula>NOT(ISERROR(SEARCH("REFORMA",L241)))</formula>
    </cfRule>
  </conditionalFormatting>
  <conditionalFormatting sqref="L241">
    <cfRule type="containsText" dxfId="43" priority="58" operator="containsText" text="DEMOLIÇÃO">
      <formula>NOT(ISERROR(SEARCH("DEMOLIÇÃO",L241)))</formula>
    </cfRule>
    <cfRule type="containsText" dxfId="42" priority="59" operator="containsText" text="CONSTRUÇÃO">
      <formula>NOT(ISERROR(SEARCH("CONSTRUÇÃO",L241)))</formula>
    </cfRule>
  </conditionalFormatting>
  <conditionalFormatting sqref="F241">
    <cfRule type="containsText" dxfId="41" priority="57" operator="containsText" text="REFORMA">
      <formula>NOT(ISERROR(SEARCH("REFORMA",F241)))</formula>
    </cfRule>
  </conditionalFormatting>
  <conditionalFormatting sqref="F241">
    <cfRule type="containsText" dxfId="40" priority="55" operator="containsText" text="DEMOLIÇÃO">
      <formula>NOT(ISERROR(SEARCH("DEMOLIÇÃO",F241)))</formula>
    </cfRule>
    <cfRule type="containsText" dxfId="39" priority="56" operator="containsText" text="CONSTRUÇÃO">
      <formula>NOT(ISERROR(SEARCH("CONSTRUÇÃO",F241)))</formula>
    </cfRule>
  </conditionalFormatting>
  <conditionalFormatting sqref="F209:F210">
    <cfRule type="containsText" dxfId="38" priority="51" operator="containsText" text="REFORMA">
      <formula>NOT(ISERROR(SEARCH("REFORMA",F209)))</formula>
    </cfRule>
  </conditionalFormatting>
  <conditionalFormatting sqref="F209:F210">
    <cfRule type="containsText" dxfId="37" priority="49" operator="containsText" text="DEMOLIÇÃO">
      <formula>NOT(ISERROR(SEARCH("DEMOLIÇÃO",F209)))</formula>
    </cfRule>
    <cfRule type="containsText" dxfId="36" priority="50" operator="containsText" text="CONSTRUÇÃO">
      <formula>NOT(ISERROR(SEARCH("CONSTRUÇÃO",F209)))</formula>
    </cfRule>
  </conditionalFormatting>
  <conditionalFormatting sqref="F22">
    <cfRule type="containsText" dxfId="35" priority="36" operator="containsText" text="REFORMA">
      <formula>NOT(ISERROR(SEARCH("REFORMA",F22)))</formula>
    </cfRule>
  </conditionalFormatting>
  <conditionalFormatting sqref="F22">
    <cfRule type="containsText" dxfId="34" priority="34" operator="containsText" text="DEMOLIÇÃO">
      <formula>NOT(ISERROR(SEARCH("DEMOLIÇÃO",F22)))</formula>
    </cfRule>
    <cfRule type="containsText" dxfId="33" priority="35" operator="containsText" text="CONSTRUÇÃO">
      <formula>NOT(ISERROR(SEARCH("CONSTRUÇÃO",F22)))</formula>
    </cfRule>
  </conditionalFormatting>
  <conditionalFormatting sqref="L22">
    <cfRule type="containsText" dxfId="32" priority="33" operator="containsText" text="REFORMA">
      <formula>NOT(ISERROR(SEARCH("REFORMA",L22)))</formula>
    </cfRule>
  </conditionalFormatting>
  <conditionalFormatting sqref="L22">
    <cfRule type="containsText" dxfId="31" priority="31" operator="containsText" text="DEMOLIÇÃO">
      <formula>NOT(ISERROR(SEARCH("DEMOLIÇÃO",L22)))</formula>
    </cfRule>
    <cfRule type="containsText" dxfId="30" priority="32" operator="containsText" text="CONSTRUÇÃO">
      <formula>NOT(ISERROR(SEARCH("CONSTRUÇÃO",L22)))</formula>
    </cfRule>
  </conditionalFormatting>
  <conditionalFormatting sqref="F24 L24">
    <cfRule type="containsText" dxfId="29" priority="30" operator="containsText" text="REFORMA">
      <formula>NOT(ISERROR(SEARCH("REFORMA",F24)))</formula>
    </cfRule>
  </conditionalFormatting>
  <conditionalFormatting sqref="F24 L24">
    <cfRule type="containsText" dxfId="28" priority="28" operator="containsText" text="DEMOLIÇÃO">
      <formula>NOT(ISERROR(SEARCH("DEMOLIÇÃO",F24)))</formula>
    </cfRule>
    <cfRule type="containsText" dxfId="27" priority="29" operator="containsText" text="CONSTRUÇÃO">
      <formula>NOT(ISERROR(SEARCH("CONSTRUÇÃO",F24)))</formula>
    </cfRule>
  </conditionalFormatting>
  <conditionalFormatting sqref="F94 L94">
    <cfRule type="containsText" dxfId="26" priority="27" operator="containsText" text="REFORMA">
      <formula>NOT(ISERROR(SEARCH("REFORMA",F94)))</formula>
    </cfRule>
  </conditionalFormatting>
  <conditionalFormatting sqref="F94 L94">
    <cfRule type="containsText" dxfId="25" priority="25" operator="containsText" text="DEMOLIÇÃO">
      <formula>NOT(ISERROR(SEARCH("DEMOLIÇÃO",F94)))</formula>
    </cfRule>
    <cfRule type="containsText" dxfId="24" priority="26" operator="containsText" text="CONSTRUÇÃO">
      <formula>NOT(ISERROR(SEARCH("CONSTRUÇÃO",F94)))</formula>
    </cfRule>
  </conditionalFormatting>
  <conditionalFormatting sqref="F127">
    <cfRule type="containsText" dxfId="23" priority="24" operator="containsText" text="REFORMA">
      <formula>NOT(ISERROR(SEARCH("REFORMA",F127)))</formula>
    </cfRule>
  </conditionalFormatting>
  <conditionalFormatting sqref="F127">
    <cfRule type="containsText" dxfId="22" priority="22" operator="containsText" text="DEMOLIÇÃO">
      <formula>NOT(ISERROR(SEARCH("DEMOLIÇÃO",F127)))</formula>
    </cfRule>
    <cfRule type="containsText" dxfId="21" priority="23" operator="containsText" text="CONSTRUÇÃO">
      <formula>NOT(ISERROR(SEARCH("CONSTRUÇÃO",F127)))</formula>
    </cfRule>
  </conditionalFormatting>
  <conditionalFormatting sqref="L127">
    <cfRule type="containsText" dxfId="20" priority="21" operator="containsText" text="REFORMA">
      <formula>NOT(ISERROR(SEARCH("REFORMA",L127)))</formula>
    </cfRule>
  </conditionalFormatting>
  <conditionalFormatting sqref="L127">
    <cfRule type="containsText" dxfId="19" priority="19" operator="containsText" text="DEMOLIÇÃO">
      <formula>NOT(ISERROR(SEARCH("DEMOLIÇÃO",L127)))</formula>
    </cfRule>
    <cfRule type="containsText" dxfId="18" priority="20" operator="containsText" text="CONSTRUÇÃO">
      <formula>NOT(ISERROR(SEARCH("CONSTRUÇÃO",L127)))</formula>
    </cfRule>
  </conditionalFormatting>
  <conditionalFormatting sqref="L142 F142">
    <cfRule type="containsText" dxfId="17" priority="18" operator="containsText" text="REFORMA">
      <formula>NOT(ISERROR(SEARCH("REFORMA",F142)))</formula>
    </cfRule>
  </conditionalFormatting>
  <conditionalFormatting sqref="L142 F142">
    <cfRule type="containsText" dxfId="16" priority="16" operator="containsText" text="DEMOLIÇÃO">
      <formula>NOT(ISERROR(SEARCH("DEMOLIÇÃO",F142)))</formula>
    </cfRule>
    <cfRule type="containsText" dxfId="15" priority="17" operator="containsText" text="CONSTRUÇÃO">
      <formula>NOT(ISERROR(SEARCH("CONSTRUÇÃO",F142)))</formula>
    </cfRule>
  </conditionalFormatting>
  <conditionalFormatting sqref="F155 L155">
    <cfRule type="containsText" dxfId="14" priority="15" operator="containsText" text="REFORMA">
      <formula>NOT(ISERROR(SEARCH("REFORMA",F155)))</formula>
    </cfRule>
  </conditionalFormatting>
  <conditionalFormatting sqref="F155 L155">
    <cfRule type="containsText" dxfId="13" priority="13" operator="containsText" text="DEMOLIÇÃO">
      <formula>NOT(ISERROR(SEARCH("DEMOLIÇÃO",F155)))</formula>
    </cfRule>
    <cfRule type="containsText" dxfId="12" priority="14" operator="containsText" text="CONSTRUÇÃO">
      <formula>NOT(ISERROR(SEARCH("CONSTRUÇÃO",F155)))</formula>
    </cfRule>
  </conditionalFormatting>
  <conditionalFormatting sqref="L163 F163">
    <cfRule type="containsText" dxfId="11" priority="12" operator="containsText" text="REFORMA">
      <formula>NOT(ISERROR(SEARCH("REFORMA",F163)))</formula>
    </cfRule>
  </conditionalFormatting>
  <conditionalFormatting sqref="L163 F163">
    <cfRule type="containsText" dxfId="10" priority="10" operator="containsText" text="DEMOLIÇÃO">
      <formula>NOT(ISERROR(SEARCH("DEMOLIÇÃO",F163)))</formula>
    </cfRule>
    <cfRule type="containsText" dxfId="9" priority="11" operator="containsText" text="CONSTRUÇÃO">
      <formula>NOT(ISERROR(SEARCH("CONSTRUÇÃO",F163)))</formula>
    </cfRule>
  </conditionalFormatting>
  <conditionalFormatting sqref="F179 L179">
    <cfRule type="containsText" dxfId="8" priority="9" operator="containsText" text="REFORMA">
      <formula>NOT(ISERROR(SEARCH("REFORMA",F179)))</formula>
    </cfRule>
  </conditionalFormatting>
  <conditionalFormatting sqref="F179 L179">
    <cfRule type="containsText" dxfId="7" priority="7" operator="containsText" text="DEMOLIÇÃO">
      <formula>NOT(ISERROR(SEARCH("DEMOLIÇÃO",F179)))</formula>
    </cfRule>
    <cfRule type="containsText" dxfId="6" priority="8" operator="containsText" text="CONSTRUÇÃO">
      <formula>NOT(ISERROR(SEARCH("CONSTRUÇÃO",F179)))</formula>
    </cfRule>
  </conditionalFormatting>
  <conditionalFormatting sqref="L237">
    <cfRule type="containsText" dxfId="5" priority="6" operator="containsText" text="REFORMA">
      <formula>NOT(ISERROR(SEARCH("REFORMA",L237)))</formula>
    </cfRule>
  </conditionalFormatting>
  <conditionalFormatting sqref="L237">
    <cfRule type="containsText" dxfId="4" priority="4" operator="containsText" text="DEMOLIÇÃO">
      <formula>NOT(ISERROR(SEARCH("DEMOLIÇÃO",L237)))</formula>
    </cfRule>
    <cfRule type="containsText" dxfId="3" priority="5" operator="containsText" text="CONSTRUÇÃO">
      <formula>NOT(ISERROR(SEARCH("CONSTRUÇÃO",L237)))</formula>
    </cfRule>
  </conditionalFormatting>
  <conditionalFormatting sqref="F237">
    <cfRule type="containsText" dxfId="2" priority="3" operator="containsText" text="REFORMA">
      <formula>NOT(ISERROR(SEARCH("REFORMA",F237)))</formula>
    </cfRule>
  </conditionalFormatting>
  <conditionalFormatting sqref="F237">
    <cfRule type="containsText" dxfId="1" priority="1" operator="containsText" text="DEMOLIÇÃO">
      <formula>NOT(ISERROR(SEARCH("DEMOLIÇÃO",F237)))</formula>
    </cfRule>
    <cfRule type="containsText" dxfId="0" priority="2" operator="containsText" text="CONSTRUÇÃO">
      <formula>NOT(ISERROR(SEARCH("CONSTRUÇÃO",F237)))</formula>
    </cfRule>
  </conditionalFormatting>
  <dataValidations count="3">
    <dataValidation type="list" allowBlank="1" showInputMessage="1" showErrorMessage="1" sqref="J252:J1048576 J39 J1:J3 K3:L3 J5:J37 J41:J46 J49:J250" xr:uid="{50147ECB-E18B-4F9A-ABF8-22C74C784DAD}">
      <formula1>#REF!</formula1>
    </dataValidation>
    <dataValidation type="list" allowBlank="1" showInputMessage="1" showErrorMessage="1" sqref="J38 J47:J48" xr:uid="{00F881EE-6B25-40BC-BFAA-2BF268C17B16}">
      <formula1>$H$61:$H$73</formula1>
    </dataValidation>
    <dataValidation type="list" allowBlank="1" showInputMessage="1" showErrorMessage="1" sqref="J40" xr:uid="{45608F02-0381-48F6-876D-E71522E9DA5B}">
      <formula1>$H$60:$H$72</formula1>
    </dataValidation>
  </dataValidations>
  <pageMargins left="0.511811024" right="0.511811024" top="0.78740157499999996" bottom="0.78740157499999996" header="0.31496062000000002" footer="0.31496062000000002"/>
  <ignoredErrors>
    <ignoredError sqref="GH9 HR9 EX15 GH15 HR15 EX20 GH20 HR20 GH23 HR23 EX33 GH33 HR33 EX45 GH45 HR45 EX63 GH63 HR63 EX72 GH72 HR72 EX78 GH78 HR78 EX86 GH86 HR86 EX107 GH107 HR107 GH123 HR123 EX135 GH135 HR135 EX145 GH145 HR145 GH152 HR152 GH159 HR159 GH179 HR179 EX192 GH192 HR192 EX203 GH203 HR203 EX215 GH215 HR215 EX219 GH219 HR219 EX228 EX254"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B37C-7BCC-4C29-8FFE-1F3478412DBC}">
  <sheetPr>
    <tabColor theme="2" tint="-9.9978637043366805E-2"/>
  </sheetPr>
  <dimension ref="A2:BX220"/>
  <sheetViews>
    <sheetView workbookViewId="0">
      <pane xSplit="4" ySplit="10" topLeftCell="E159" activePane="bottomRight" state="frozen"/>
      <selection pane="topRight" activeCell="E1" sqref="E1"/>
      <selection pane="bottomLeft" activeCell="A11" sqref="A11"/>
      <selection pane="bottomRight" activeCell="C188" sqref="C188"/>
    </sheetView>
  </sheetViews>
  <sheetFormatPr defaultColWidth="12.140625" defaultRowHeight="12.75" x14ac:dyDescent="0.25"/>
  <cols>
    <col min="1" max="1" width="9.42578125" style="8" bestFit="1" customWidth="1"/>
    <col min="2" max="2" width="9.85546875" style="8" bestFit="1" customWidth="1"/>
    <col min="3" max="3" width="47.28515625" style="6" bestFit="1" customWidth="1"/>
    <col min="4" max="4" width="9.85546875" style="6" bestFit="1" customWidth="1"/>
    <col min="5" max="5" width="9.7109375" style="6" bestFit="1" customWidth="1"/>
    <col min="6" max="6" width="11.140625" style="6" bestFit="1" customWidth="1"/>
    <col min="7" max="7" width="5.140625" style="6" bestFit="1" customWidth="1"/>
    <col min="8" max="8" width="7.7109375" style="6" bestFit="1" customWidth="1"/>
    <col min="9" max="9" width="9.5703125" style="6" bestFit="1" customWidth="1"/>
    <col min="10" max="10" width="8.7109375" style="6" bestFit="1" customWidth="1"/>
    <col min="11" max="11" width="10.42578125" style="6" customWidth="1"/>
    <col min="12" max="12" width="10" style="56" bestFit="1" customWidth="1"/>
    <col min="13" max="13" width="7.28515625" style="6" customWidth="1"/>
    <col min="14" max="14" width="7.85546875" style="6" bestFit="1" customWidth="1"/>
    <col min="15" max="15" width="8.28515625" style="6" bestFit="1" customWidth="1"/>
    <col min="16" max="16" width="7.5703125" style="6" bestFit="1" customWidth="1"/>
    <col min="17" max="17" width="11.7109375" style="6" bestFit="1" customWidth="1"/>
    <col min="18" max="18" width="10" style="6" bestFit="1" customWidth="1"/>
    <col min="19" max="19" width="11.7109375" style="6" bestFit="1" customWidth="1"/>
    <col min="20" max="20" width="11.85546875" style="6" bestFit="1" customWidth="1"/>
    <col min="21" max="21" width="13.140625" style="6" bestFit="1" customWidth="1"/>
    <col min="22" max="22" width="11.28515625" style="6" bestFit="1" customWidth="1"/>
    <col min="23" max="23" width="7.7109375" style="6" bestFit="1" customWidth="1"/>
    <col min="24" max="24" width="9.28515625" style="6" bestFit="1" customWidth="1"/>
    <col min="25" max="25" width="6.42578125" style="6" bestFit="1" customWidth="1"/>
    <col min="26" max="28" width="5.85546875" style="6" bestFit="1" customWidth="1"/>
    <col min="29" max="29" width="9.85546875" style="6" bestFit="1" customWidth="1"/>
    <col min="30" max="30" width="11.140625" style="6" bestFit="1" customWidth="1"/>
    <col min="31" max="31" width="6.85546875" style="6" bestFit="1" customWidth="1"/>
    <col min="32" max="32" width="9" style="6" bestFit="1" customWidth="1"/>
    <col min="33" max="33" width="12" style="6" bestFit="1" customWidth="1"/>
    <col min="34" max="34" width="11.42578125" style="6" customWidth="1"/>
    <col min="35" max="35" width="10.85546875" style="6" bestFit="1" customWidth="1"/>
    <col min="36" max="36" width="8.140625" style="6" bestFit="1" customWidth="1"/>
    <col min="37" max="37" width="11.140625" style="6" bestFit="1" customWidth="1"/>
    <col min="38" max="38" width="13.140625" style="6" bestFit="1" customWidth="1"/>
    <col min="39" max="39" width="10.7109375" style="6" bestFit="1" customWidth="1"/>
    <col min="40" max="40" width="12.28515625" style="6" bestFit="1" customWidth="1"/>
    <col min="41" max="41" width="12.28515625" style="6" customWidth="1"/>
    <col min="42" max="42" width="10.7109375" style="6" bestFit="1" customWidth="1"/>
    <col min="43" max="43" width="49.5703125" style="6" bestFit="1" customWidth="1"/>
    <col min="44" max="44" width="9.85546875" style="8" bestFit="1" customWidth="1"/>
    <col min="45" max="45" width="20" style="8" customWidth="1"/>
    <col min="46" max="46" width="8.5703125" style="6" bestFit="1" customWidth="1"/>
    <col min="47" max="47" width="13.85546875" style="6" bestFit="1" customWidth="1"/>
    <col min="48" max="16384" width="12.140625" style="6"/>
  </cols>
  <sheetData>
    <row r="2" spans="1:74" x14ac:dyDescent="0.25">
      <c r="A2" s="5"/>
      <c r="B2" s="5"/>
      <c r="E2" s="7" t="s">
        <v>18</v>
      </c>
      <c r="F2" s="678" t="s">
        <v>19</v>
      </c>
      <c r="G2" s="679"/>
      <c r="H2" s="679"/>
      <c r="I2" s="679"/>
      <c r="J2" s="679"/>
      <c r="K2" s="679"/>
      <c r="L2" s="679"/>
      <c r="M2" s="679"/>
      <c r="N2" s="679"/>
      <c r="O2" s="679"/>
      <c r="P2" s="679"/>
    </row>
    <row r="3" spans="1:74" x14ac:dyDescent="0.25">
      <c r="A3" s="5"/>
      <c r="B3" s="5"/>
      <c r="E3" s="9"/>
      <c r="F3" s="10"/>
      <c r="G3" s="10"/>
      <c r="H3" s="8"/>
      <c r="I3" s="8" t="s">
        <v>20</v>
      </c>
      <c r="J3" s="10"/>
      <c r="K3" s="8" t="s">
        <v>21</v>
      </c>
      <c r="L3" s="10"/>
      <c r="M3" s="10"/>
      <c r="N3" s="10"/>
      <c r="O3" s="10"/>
      <c r="P3" s="10"/>
    </row>
    <row r="4" spans="1:74" x14ac:dyDescent="0.25">
      <c r="A4" s="5"/>
      <c r="B4" s="5"/>
      <c r="E4" s="11"/>
      <c r="F4" s="10"/>
      <c r="G4" s="10"/>
      <c r="H4" s="8" t="s">
        <v>197</v>
      </c>
      <c r="I4" s="8" t="s">
        <v>22</v>
      </c>
      <c r="J4" s="10"/>
      <c r="K4" s="12">
        <f>1045</f>
        <v>1045</v>
      </c>
      <c r="L4" s="10"/>
      <c r="M4" s="10"/>
      <c r="N4" s="10"/>
      <c r="O4" s="10"/>
      <c r="P4" s="10"/>
      <c r="AH4" s="8" t="s">
        <v>984</v>
      </c>
    </row>
    <row r="5" spans="1:74" x14ac:dyDescent="0.25">
      <c r="A5" s="5"/>
      <c r="B5" s="5"/>
      <c r="E5" s="11"/>
      <c r="F5" s="10"/>
      <c r="G5" s="10"/>
      <c r="H5" s="8" t="s">
        <v>191</v>
      </c>
      <c r="I5" s="8" t="s">
        <v>23</v>
      </c>
      <c r="J5" s="10"/>
      <c r="K5" s="13"/>
      <c r="L5" s="10"/>
      <c r="M5" s="10"/>
      <c r="N5" s="14">
        <v>0</v>
      </c>
      <c r="O5" s="14"/>
      <c r="P5" s="14">
        <v>0</v>
      </c>
      <c r="AH5" s="8">
        <f>88.48+145.76+356.67</f>
        <v>590.91000000000008</v>
      </c>
      <c r="AL5" s="8"/>
      <c r="AN5" s="8"/>
      <c r="AO5" s="8"/>
    </row>
    <row r="6" spans="1:74" x14ac:dyDescent="0.25">
      <c r="A6" s="5"/>
      <c r="B6" s="5"/>
      <c r="E6" s="15">
        <v>0</v>
      </c>
      <c r="F6" s="16"/>
      <c r="G6" s="8" t="s">
        <v>24</v>
      </c>
      <c r="H6" s="8" t="s">
        <v>25</v>
      </c>
      <c r="I6" s="8" t="s">
        <v>26</v>
      </c>
      <c r="J6" s="8"/>
      <c r="K6" s="17">
        <v>0</v>
      </c>
      <c r="L6" s="16">
        <v>0</v>
      </c>
      <c r="M6" s="8"/>
      <c r="N6" s="14">
        <v>0.05</v>
      </c>
      <c r="O6" s="14"/>
      <c r="P6" s="14">
        <v>0</v>
      </c>
      <c r="Q6" s="8"/>
      <c r="AH6" s="8" t="s">
        <v>27</v>
      </c>
      <c r="AI6" s="8" t="s">
        <v>590</v>
      </c>
      <c r="AK6" s="8" t="s">
        <v>590</v>
      </c>
      <c r="AL6" s="8" t="s">
        <v>590</v>
      </c>
      <c r="AM6" s="8" t="s">
        <v>590</v>
      </c>
      <c r="AN6" s="8" t="s">
        <v>590</v>
      </c>
      <c r="AO6" s="8" t="s">
        <v>155</v>
      </c>
      <c r="AP6" s="8" t="s">
        <v>590</v>
      </c>
    </row>
    <row r="7" spans="1:74" x14ac:dyDescent="0.25">
      <c r="A7" s="5"/>
      <c r="B7" s="5"/>
      <c r="C7" s="18"/>
      <c r="E7" s="15">
        <v>0</v>
      </c>
      <c r="F7" s="16"/>
      <c r="G7" s="8" t="s">
        <v>28</v>
      </c>
      <c r="H7" s="8" t="s">
        <v>29</v>
      </c>
      <c r="I7" s="8" t="s">
        <v>30</v>
      </c>
      <c r="J7" s="16">
        <v>0</v>
      </c>
      <c r="K7" s="17">
        <v>0.2</v>
      </c>
      <c r="L7" s="19">
        <v>931.5</v>
      </c>
      <c r="M7" s="8"/>
      <c r="N7" s="14">
        <v>0.1177</v>
      </c>
      <c r="O7" s="14"/>
      <c r="P7" s="14">
        <v>0</v>
      </c>
      <c r="Q7" s="16"/>
      <c r="AH7" s="20">
        <f>71.76*1.0469</f>
        <v>75.125544000000005</v>
      </c>
      <c r="AI7" s="21">
        <f>31.29-20%*31.29</f>
        <v>25.032</v>
      </c>
      <c r="AK7" s="20">
        <v>146.79</v>
      </c>
      <c r="AL7" s="20">
        <f>75</f>
        <v>75</v>
      </c>
      <c r="AM7" s="20">
        <v>90</v>
      </c>
      <c r="AN7" s="20">
        <v>0</v>
      </c>
      <c r="AO7" s="20">
        <v>50000</v>
      </c>
      <c r="AP7" s="20">
        <v>0</v>
      </c>
      <c r="AQ7" s="22" t="s">
        <v>31</v>
      </c>
    </row>
    <row r="8" spans="1:74" x14ac:dyDescent="0.25">
      <c r="E8" s="15">
        <v>0</v>
      </c>
      <c r="F8" s="16"/>
      <c r="G8" s="8" t="s">
        <v>191</v>
      </c>
      <c r="H8" s="8" t="s">
        <v>32</v>
      </c>
      <c r="I8" s="8" t="s">
        <v>33</v>
      </c>
      <c r="J8" s="16">
        <v>0.3</v>
      </c>
      <c r="K8" s="17">
        <v>0.3</v>
      </c>
      <c r="L8" s="16">
        <v>0.12</v>
      </c>
      <c r="M8" s="16">
        <v>0.1</v>
      </c>
      <c r="N8" s="14">
        <v>0.74709999999999999</v>
      </c>
      <c r="O8" s="14">
        <v>0.1</v>
      </c>
      <c r="P8" s="14">
        <v>0.2</v>
      </c>
      <c r="Q8" s="16"/>
      <c r="R8" s="23"/>
      <c r="U8" s="14" t="s">
        <v>152</v>
      </c>
      <c r="X8" s="8"/>
      <c r="AB8" s="24">
        <v>0.02</v>
      </c>
      <c r="AH8" s="8" t="s">
        <v>34</v>
      </c>
      <c r="AI8" s="8" t="s">
        <v>152</v>
      </c>
      <c r="AK8" s="8" t="s">
        <v>152</v>
      </c>
      <c r="AL8" s="8" t="s">
        <v>152</v>
      </c>
      <c r="AM8" s="8" t="s">
        <v>152</v>
      </c>
      <c r="AN8" s="8" t="s">
        <v>152</v>
      </c>
      <c r="AO8" s="8" t="s">
        <v>154</v>
      </c>
      <c r="AP8" s="8" t="s">
        <v>152</v>
      </c>
    </row>
    <row r="9" spans="1:74" ht="15" x14ac:dyDescent="0.25">
      <c r="D9" s="25" t="s">
        <v>35</v>
      </c>
      <c r="E9" s="26"/>
      <c r="F9" s="27" t="s">
        <v>36</v>
      </c>
      <c r="G9" s="28"/>
      <c r="H9" s="28"/>
      <c r="I9" s="28"/>
      <c r="J9" s="28"/>
      <c r="K9" s="16">
        <v>0.4</v>
      </c>
      <c r="L9" s="28"/>
      <c r="M9" s="28"/>
      <c r="N9" s="28"/>
      <c r="O9" s="28"/>
      <c r="P9" s="28"/>
      <c r="Q9" s="28"/>
      <c r="S9" s="23"/>
      <c r="T9" s="23"/>
      <c r="U9" s="14">
        <v>0.79524300000000003</v>
      </c>
      <c r="V9" s="23"/>
      <c r="W9" s="16">
        <v>0.05</v>
      </c>
      <c r="X9" s="16">
        <v>0.1</v>
      </c>
      <c r="Y9" s="14">
        <v>7.5999999999999998E-2</v>
      </c>
      <c r="Z9" s="14">
        <v>0.01</v>
      </c>
      <c r="AA9" s="14">
        <v>1.6500000000000001E-2</v>
      </c>
      <c r="AB9" s="14">
        <v>0.05</v>
      </c>
      <c r="AC9" s="23"/>
      <c r="AD9" s="23"/>
      <c r="AF9" s="29"/>
      <c r="AG9" s="29"/>
      <c r="AH9" s="20">
        <f>(39.29+7.04)*1.0469</f>
        <v>48.502876999999998</v>
      </c>
      <c r="AI9" s="20">
        <f>414/26- 414/26*20%</f>
        <v>12.738461538461539</v>
      </c>
      <c r="AJ9" s="20">
        <v>4.2</v>
      </c>
      <c r="AK9" s="20">
        <v>110.94</v>
      </c>
      <c r="AL9" s="20">
        <f>466364.66/360/12*1.2</f>
        <v>129.54573888888888</v>
      </c>
      <c r="AM9" s="20">
        <v>62.5</v>
      </c>
      <c r="AN9" s="20">
        <v>20.5</v>
      </c>
      <c r="AO9" s="24">
        <v>5.0000000000000001E-4</v>
      </c>
      <c r="AP9" s="20">
        <v>0</v>
      </c>
    </row>
    <row r="10" spans="1:74" s="38" customFormat="1" ht="48" x14ac:dyDescent="0.25">
      <c r="A10" s="30" t="s">
        <v>37</v>
      </c>
      <c r="B10" s="30" t="s">
        <v>38</v>
      </c>
      <c r="C10" s="30" t="s">
        <v>245</v>
      </c>
      <c r="D10" s="31" t="s">
        <v>39</v>
      </c>
      <c r="E10" s="31" t="s">
        <v>40</v>
      </c>
      <c r="F10" s="31" t="s">
        <v>41</v>
      </c>
      <c r="G10" s="30" t="s">
        <v>42</v>
      </c>
      <c r="H10" s="30" t="s">
        <v>43</v>
      </c>
      <c r="I10" s="30" t="s">
        <v>44</v>
      </c>
      <c r="J10" s="30" t="s">
        <v>45</v>
      </c>
      <c r="K10" s="30" t="s">
        <v>46</v>
      </c>
      <c r="L10" s="32" t="s">
        <v>47</v>
      </c>
      <c r="M10" s="30" t="s">
        <v>48</v>
      </c>
      <c r="N10" s="30" t="s">
        <v>49</v>
      </c>
      <c r="O10" s="30" t="s">
        <v>50</v>
      </c>
      <c r="P10" s="30" t="s">
        <v>51</v>
      </c>
      <c r="Q10" s="30" t="s">
        <v>52</v>
      </c>
      <c r="R10" s="33" t="s">
        <v>53</v>
      </c>
      <c r="S10" s="33" t="s">
        <v>54</v>
      </c>
      <c r="T10" s="33" t="s">
        <v>55</v>
      </c>
      <c r="U10" s="33" t="s">
        <v>56</v>
      </c>
      <c r="V10" s="31" t="s">
        <v>57</v>
      </c>
      <c r="W10" s="31" t="s">
        <v>58</v>
      </c>
      <c r="X10" s="31" t="s">
        <v>59</v>
      </c>
      <c r="Y10" s="31" t="s">
        <v>60</v>
      </c>
      <c r="Z10" s="31" t="s">
        <v>61</v>
      </c>
      <c r="AA10" s="31" t="s">
        <v>62</v>
      </c>
      <c r="AB10" s="31" t="s">
        <v>63</v>
      </c>
      <c r="AC10" s="30" t="s">
        <v>64</v>
      </c>
      <c r="AD10" s="30" t="s">
        <v>65</v>
      </c>
      <c r="AE10" s="30" t="s">
        <v>66</v>
      </c>
      <c r="AF10" s="34" t="s">
        <v>67</v>
      </c>
      <c r="AG10" s="35" t="s">
        <v>68</v>
      </c>
      <c r="AH10" s="35" t="s">
        <v>69</v>
      </c>
      <c r="AI10" s="35" t="s">
        <v>153</v>
      </c>
      <c r="AJ10" s="36" t="s">
        <v>70</v>
      </c>
      <c r="AK10" s="35" t="s">
        <v>71</v>
      </c>
      <c r="AL10" s="36" t="s">
        <v>72</v>
      </c>
      <c r="AM10" s="35" t="s">
        <v>73</v>
      </c>
      <c r="AN10" s="35" t="s">
        <v>74</v>
      </c>
      <c r="AO10" s="35" t="s">
        <v>156</v>
      </c>
      <c r="AP10" s="36" t="s">
        <v>75</v>
      </c>
      <c r="AQ10" s="37" t="s">
        <v>76</v>
      </c>
      <c r="AR10" s="37" t="s">
        <v>77</v>
      </c>
      <c r="AS10" s="37" t="s">
        <v>78</v>
      </c>
      <c r="AT10" s="37" t="s">
        <v>79</v>
      </c>
    </row>
    <row r="11" spans="1:74" x14ac:dyDescent="0.2">
      <c r="A11" s="39" t="s">
        <v>80</v>
      </c>
      <c r="B11" s="39" t="s">
        <v>84</v>
      </c>
      <c r="C11" s="65" t="s">
        <v>223</v>
      </c>
      <c r="D11" s="41">
        <v>8000</v>
      </c>
      <c r="E11" s="42">
        <v>0</v>
      </c>
      <c r="F11" s="41">
        <f t="shared" ref="F11:F44" si="0">D11*(1+E11)</f>
        <v>8000</v>
      </c>
      <c r="G11" s="41" t="s">
        <v>24</v>
      </c>
      <c r="H11" s="41" t="str">
        <f t="shared" ref="H11:H18" si="1">H$7</f>
        <v>5x2</v>
      </c>
      <c r="I11" s="41" t="str">
        <f t="shared" ref="I11:I44" si="2">IF(H11="5x2","40h/s",IF(H11="6x1","44h/s",IF(H11="12x36","",IF(H11="SDF","até 26h/s",""))))</f>
        <v>40h/s</v>
      </c>
      <c r="J11" s="42">
        <v>0</v>
      </c>
      <c r="K11" s="43">
        <f t="shared" ref="K11:K31" si="3">K$4*K$6/F11</f>
        <v>0</v>
      </c>
      <c r="L11" s="43">
        <v>0</v>
      </c>
      <c r="M11" s="43">
        <v>0</v>
      </c>
      <c r="N11" s="43">
        <v>0</v>
      </c>
      <c r="O11" s="43">
        <v>0</v>
      </c>
      <c r="P11" s="43">
        <f t="shared" ref="P11:P44" si="4">IF(G11&lt;&gt;"N",0,1)*IF(H11&lt;&gt;"12x36",P$7,P$8)</f>
        <v>0</v>
      </c>
      <c r="Q11" s="41">
        <f t="shared" ref="Q11:Q44" si="5">SUM(J11:P11)*F11</f>
        <v>0</v>
      </c>
      <c r="R11" s="44">
        <f t="shared" ref="R11:R44" si="6">Q11+F11</f>
        <v>8000</v>
      </c>
      <c r="S11" s="45">
        <f t="shared" ref="S11:S44" si="7">AC11-T11-U11-R11</f>
        <v>0</v>
      </c>
      <c r="T11" s="45">
        <f t="shared" ref="T11:T44" si="8">AF11</f>
        <v>671.68776973504271</v>
      </c>
      <c r="U11" s="45">
        <f t="shared" ref="U11:U59" si="9">R11*U$9</f>
        <v>6361.9440000000004</v>
      </c>
      <c r="V11" s="45">
        <f t="shared" ref="V11:V44" si="10">((R11+U11+T11)*W11+(R11+U11+T11)*X11)</f>
        <v>0</v>
      </c>
      <c r="W11" s="46">
        <f t="shared" ref="W11:W44" si="11">IF(A11="T",1,0)*W$9</f>
        <v>0</v>
      </c>
      <c r="X11" s="46">
        <f t="shared" ref="X11:X44" si="12">IF(A11="T",1,0)*X$9</f>
        <v>0</v>
      </c>
      <c r="Y11" s="46">
        <f t="shared" ref="Y11:Y44" si="13">IF(A11="T",1,0)*Y$9</f>
        <v>0</v>
      </c>
      <c r="Z11" s="46">
        <f t="shared" ref="Z11:Z44" si="14">IF(A11="T",1,0)*Z$9</f>
        <v>0</v>
      </c>
      <c r="AA11" s="46">
        <f t="shared" ref="AA11:AA44" si="15">IF(A11="T",1,0)*AA$9</f>
        <v>0</v>
      </c>
      <c r="AB11" s="46">
        <f t="shared" ref="AB11:AB44" si="16">IF(B11="LIM",AB$8,IF(B11="SEG",AB$8,AB$9))*IF(A11="T",1,0)</f>
        <v>0</v>
      </c>
      <c r="AC11" s="45">
        <f t="shared" ref="AC11:AC44" si="17">(R11+U11+T11+V11)/(1-(Y11+Z11+AA11+AB11))</f>
        <v>15033.631769735042</v>
      </c>
      <c r="AD11" s="45">
        <f t="shared" ref="AD11:AD44" si="18">AC11*12</f>
        <v>180403.58123682049</v>
      </c>
      <c r="AE11" s="45">
        <f t="shared" ref="AE11:AE44" si="19">AC11/F11</f>
        <v>1.8792039712168802</v>
      </c>
      <c r="AF11" s="47">
        <f t="shared" ref="AF11:AF44" si="20">SUM(AH11:AP11)</f>
        <v>671.68776973504271</v>
      </c>
      <c r="AG11" s="47">
        <f t="shared" ref="AG11:AG44" si="21">IF(H11="12x36",15,IF(H11="6x1",26,IF(H11="SDF",10,22)))</f>
        <v>22</v>
      </c>
      <c r="AH11" s="48">
        <f t="shared" ref="AH11:AH76" si="22">AH$9</f>
        <v>48.502876999999998</v>
      </c>
      <c r="AI11" s="48">
        <f t="shared" ref="AI11:AI44" si="23">AI$9*AG11</f>
        <v>280.24615384615385</v>
      </c>
      <c r="AJ11" s="48">
        <f t="shared" ref="AJ11:AJ44" si="24">IF((2*AG11*AJ$9-6%*D11)&lt;=0,0,(2*AG11*AJ$9-6%*D11))</f>
        <v>0</v>
      </c>
      <c r="AK11" s="48">
        <f t="shared" ref="AK11:AK44" si="25">AK$9*(1-5%)</f>
        <v>105.39299999999999</v>
      </c>
      <c r="AL11" s="48">
        <f t="shared" ref="AL11:AL44" si="26">IF(A11="O",AL$9,0)</f>
        <v>129.54573888888888</v>
      </c>
      <c r="AM11" s="48">
        <f t="shared" ref="AM11:AN32" si="27">AM$9</f>
        <v>62.5</v>
      </c>
      <c r="AN11" s="48">
        <f t="shared" si="27"/>
        <v>20.5</v>
      </c>
      <c r="AO11" s="48">
        <f t="shared" ref="AO11:AO59" si="28">AO$7*AO$9</f>
        <v>25</v>
      </c>
      <c r="AP11" s="48">
        <f t="shared" ref="AP11:AP59" si="29">AP$9/12</f>
        <v>0</v>
      </c>
      <c r="AQ11" s="40" t="s">
        <v>88</v>
      </c>
      <c r="AR11" s="39">
        <v>411005</v>
      </c>
      <c r="AS11" s="60" t="s">
        <v>166</v>
      </c>
      <c r="AT11" s="49">
        <v>44166</v>
      </c>
      <c r="AU11" s="39"/>
      <c r="AV11" s="39"/>
      <c r="AW11" s="39"/>
      <c r="AX11" s="39"/>
      <c r="AY11" s="39"/>
      <c r="AZ11" s="39"/>
      <c r="BA11" s="39"/>
      <c r="BB11" s="39"/>
      <c r="BC11" s="39"/>
      <c r="BD11" s="39"/>
      <c r="BE11" s="39"/>
      <c r="BF11" s="39"/>
      <c r="BG11" s="39"/>
      <c r="BH11" s="39"/>
      <c r="BI11" s="39"/>
      <c r="BJ11" s="39"/>
      <c r="BK11" s="8"/>
      <c r="BL11" s="8"/>
      <c r="BM11" s="8"/>
      <c r="BN11" s="8"/>
      <c r="BO11" s="8"/>
      <c r="BP11" s="8"/>
      <c r="BQ11" s="8"/>
      <c r="BR11" s="8"/>
      <c r="BS11" s="8"/>
      <c r="BT11" s="8"/>
      <c r="BU11" s="8"/>
      <c r="BV11" s="8"/>
    </row>
    <row r="12" spans="1:74" x14ac:dyDescent="0.2">
      <c r="A12" s="39" t="s">
        <v>80</v>
      </c>
      <c r="B12" s="39" t="s">
        <v>84</v>
      </c>
      <c r="C12" s="65" t="s">
        <v>533</v>
      </c>
      <c r="D12" s="41">
        <v>2755.07</v>
      </c>
      <c r="E12" s="42">
        <v>0.2</v>
      </c>
      <c r="F12" s="41">
        <f t="shared" si="0"/>
        <v>3306.0840000000003</v>
      </c>
      <c r="G12" s="41" t="s">
        <v>24</v>
      </c>
      <c r="H12" s="41" t="str">
        <f t="shared" si="1"/>
        <v>5x2</v>
      </c>
      <c r="I12" s="41" t="str">
        <f t="shared" si="2"/>
        <v>40h/s</v>
      </c>
      <c r="J12" s="42">
        <v>0</v>
      </c>
      <c r="K12" s="43">
        <f t="shared" si="3"/>
        <v>0</v>
      </c>
      <c r="L12" s="43">
        <v>0</v>
      </c>
      <c r="M12" s="43">
        <v>0</v>
      </c>
      <c r="N12" s="43">
        <v>0</v>
      </c>
      <c r="O12" s="43">
        <v>0</v>
      </c>
      <c r="P12" s="43">
        <f t="shared" si="4"/>
        <v>0</v>
      </c>
      <c r="Q12" s="41">
        <f t="shared" si="5"/>
        <v>0</v>
      </c>
      <c r="R12" s="44">
        <f t="shared" si="6"/>
        <v>3306.0840000000003</v>
      </c>
      <c r="S12" s="45">
        <f t="shared" si="7"/>
        <v>0</v>
      </c>
      <c r="T12" s="45">
        <f t="shared" si="8"/>
        <v>691.18356973504274</v>
      </c>
      <c r="U12" s="45">
        <f t="shared" si="9"/>
        <v>2629.1401584120003</v>
      </c>
      <c r="V12" s="45">
        <f t="shared" si="10"/>
        <v>0</v>
      </c>
      <c r="W12" s="46">
        <f t="shared" si="11"/>
        <v>0</v>
      </c>
      <c r="X12" s="46">
        <f t="shared" si="12"/>
        <v>0</v>
      </c>
      <c r="Y12" s="46">
        <f t="shared" si="13"/>
        <v>0</v>
      </c>
      <c r="Z12" s="46">
        <f t="shared" si="14"/>
        <v>0</v>
      </c>
      <c r="AA12" s="46">
        <f t="shared" si="15"/>
        <v>0</v>
      </c>
      <c r="AB12" s="46">
        <f t="shared" si="16"/>
        <v>0</v>
      </c>
      <c r="AC12" s="45">
        <f t="shared" si="17"/>
        <v>6626.4077281470427</v>
      </c>
      <c r="AD12" s="45">
        <f t="shared" si="18"/>
        <v>79516.892737764516</v>
      </c>
      <c r="AE12" s="45">
        <f t="shared" si="19"/>
        <v>2.0043071283570053</v>
      </c>
      <c r="AF12" s="47">
        <f t="shared" si="20"/>
        <v>691.18356973504274</v>
      </c>
      <c r="AG12" s="47">
        <f t="shared" si="21"/>
        <v>22</v>
      </c>
      <c r="AH12" s="48">
        <f t="shared" si="22"/>
        <v>48.502876999999998</v>
      </c>
      <c r="AI12" s="48">
        <f t="shared" si="23"/>
        <v>280.24615384615385</v>
      </c>
      <c r="AJ12" s="48">
        <f t="shared" si="24"/>
        <v>19.495800000000003</v>
      </c>
      <c r="AK12" s="48">
        <f t="shared" si="25"/>
        <v>105.39299999999999</v>
      </c>
      <c r="AL12" s="48">
        <f t="shared" si="26"/>
        <v>129.54573888888888</v>
      </c>
      <c r="AM12" s="48">
        <f t="shared" si="27"/>
        <v>62.5</v>
      </c>
      <c r="AN12" s="48">
        <f t="shared" si="27"/>
        <v>20.5</v>
      </c>
      <c r="AO12" s="48">
        <f t="shared" si="28"/>
        <v>25</v>
      </c>
      <c r="AP12" s="48">
        <f t="shared" si="29"/>
        <v>0</v>
      </c>
      <c r="AQ12" s="40" t="s">
        <v>85</v>
      </c>
      <c r="AR12" s="39">
        <v>352205</v>
      </c>
      <c r="AS12" s="60" t="s">
        <v>83</v>
      </c>
      <c r="AT12" s="49">
        <v>44075</v>
      </c>
      <c r="AU12" s="39"/>
      <c r="AV12" s="39"/>
      <c r="AW12" s="39"/>
      <c r="AX12" s="39"/>
      <c r="AY12" s="39"/>
      <c r="AZ12" s="39"/>
      <c r="BA12" s="39"/>
      <c r="BB12" s="39"/>
      <c r="BC12" s="39"/>
      <c r="BD12" s="39"/>
      <c r="BE12" s="39"/>
      <c r="BF12" s="39"/>
      <c r="BG12" s="39"/>
      <c r="BH12" s="39"/>
      <c r="BI12" s="39"/>
      <c r="BJ12" s="39"/>
      <c r="BK12" s="8"/>
      <c r="BL12" s="8"/>
      <c r="BM12" s="8"/>
      <c r="BN12" s="8"/>
      <c r="BO12" s="8"/>
      <c r="BP12" s="8"/>
      <c r="BQ12" s="8"/>
      <c r="BR12" s="8"/>
      <c r="BS12" s="8"/>
      <c r="BT12" s="8"/>
      <c r="BU12" s="8"/>
      <c r="BV12" s="8"/>
    </row>
    <row r="13" spans="1:74" x14ac:dyDescent="0.2">
      <c r="A13" s="39" t="s">
        <v>80</v>
      </c>
      <c r="B13" s="39" t="s">
        <v>84</v>
      </c>
      <c r="C13" s="65" t="s">
        <v>234</v>
      </c>
      <c r="D13" s="41">
        <v>3998.6</v>
      </c>
      <c r="E13" s="59">
        <v>0.25</v>
      </c>
      <c r="F13" s="41">
        <f t="shared" si="0"/>
        <v>4998.25</v>
      </c>
      <c r="G13" s="41" t="s">
        <v>24</v>
      </c>
      <c r="H13" s="41" t="str">
        <f t="shared" si="1"/>
        <v>5x2</v>
      </c>
      <c r="I13" s="41" t="str">
        <f t="shared" si="2"/>
        <v>40h/s</v>
      </c>
      <c r="J13" s="42">
        <v>0</v>
      </c>
      <c r="K13" s="43">
        <f t="shared" si="3"/>
        <v>0</v>
      </c>
      <c r="L13" s="43">
        <v>0</v>
      </c>
      <c r="M13" s="43">
        <v>0</v>
      </c>
      <c r="N13" s="43">
        <v>0</v>
      </c>
      <c r="O13" s="43">
        <v>0</v>
      </c>
      <c r="P13" s="43">
        <f t="shared" si="4"/>
        <v>0</v>
      </c>
      <c r="Q13" s="41">
        <f t="shared" si="5"/>
        <v>0</v>
      </c>
      <c r="R13" s="44">
        <f t="shared" si="6"/>
        <v>4998.25</v>
      </c>
      <c r="S13" s="45">
        <f t="shared" si="7"/>
        <v>0</v>
      </c>
      <c r="T13" s="45">
        <f t="shared" si="8"/>
        <v>671.68776973504271</v>
      </c>
      <c r="U13" s="45">
        <f t="shared" si="9"/>
        <v>3974.8233247500002</v>
      </c>
      <c r="V13" s="45">
        <f t="shared" si="10"/>
        <v>0</v>
      </c>
      <c r="W13" s="46">
        <f t="shared" si="11"/>
        <v>0</v>
      </c>
      <c r="X13" s="46">
        <f t="shared" si="12"/>
        <v>0</v>
      </c>
      <c r="Y13" s="46">
        <f t="shared" si="13"/>
        <v>0</v>
      </c>
      <c r="Z13" s="46">
        <f t="shared" si="14"/>
        <v>0</v>
      </c>
      <c r="AA13" s="46">
        <f t="shared" si="15"/>
        <v>0</v>
      </c>
      <c r="AB13" s="46">
        <f t="shared" si="16"/>
        <v>0</v>
      </c>
      <c r="AC13" s="45">
        <f t="shared" si="17"/>
        <v>9644.7610944850421</v>
      </c>
      <c r="AD13" s="45">
        <f t="shared" si="18"/>
        <v>115737.13313382051</v>
      </c>
      <c r="AE13" s="45">
        <f t="shared" si="19"/>
        <v>1.9296275885530019</v>
      </c>
      <c r="AF13" s="47">
        <f t="shared" si="20"/>
        <v>671.68776973504271</v>
      </c>
      <c r="AG13" s="47">
        <f t="shared" si="21"/>
        <v>22</v>
      </c>
      <c r="AH13" s="48">
        <f t="shared" si="22"/>
        <v>48.502876999999998</v>
      </c>
      <c r="AI13" s="48">
        <f t="shared" si="23"/>
        <v>280.24615384615385</v>
      </c>
      <c r="AJ13" s="48">
        <f t="shared" si="24"/>
        <v>0</v>
      </c>
      <c r="AK13" s="48">
        <f t="shared" si="25"/>
        <v>105.39299999999999</v>
      </c>
      <c r="AL13" s="48">
        <f t="shared" si="26"/>
        <v>129.54573888888888</v>
      </c>
      <c r="AM13" s="48">
        <f t="shared" si="27"/>
        <v>62.5</v>
      </c>
      <c r="AN13" s="48">
        <f t="shared" si="27"/>
        <v>20.5</v>
      </c>
      <c r="AO13" s="48">
        <f t="shared" si="28"/>
        <v>25</v>
      </c>
      <c r="AP13" s="48">
        <f t="shared" si="29"/>
        <v>0</v>
      </c>
      <c r="AQ13" s="40" t="s">
        <v>88</v>
      </c>
      <c r="AR13" s="39">
        <v>411005</v>
      </c>
      <c r="AS13" s="60" t="s">
        <v>83</v>
      </c>
      <c r="AT13" s="49">
        <v>44075</v>
      </c>
      <c r="AU13" s="39"/>
      <c r="AV13" s="39"/>
      <c r="AW13" s="39"/>
      <c r="AX13" s="39"/>
      <c r="AY13" s="39"/>
      <c r="AZ13" s="39"/>
      <c r="BA13" s="39"/>
      <c r="BB13" s="39"/>
      <c r="BC13" s="39"/>
      <c r="BD13" s="39"/>
      <c r="BE13" s="39"/>
      <c r="BF13" s="39"/>
      <c r="BG13" s="39"/>
      <c r="BH13" s="39"/>
      <c r="BI13" s="39"/>
      <c r="BJ13" s="39"/>
      <c r="BK13" s="8"/>
      <c r="BL13" s="8"/>
      <c r="BM13" s="8"/>
      <c r="BN13" s="8"/>
      <c r="BO13" s="8"/>
      <c r="BP13" s="8"/>
      <c r="BQ13" s="8"/>
      <c r="BR13" s="8"/>
      <c r="BS13" s="8"/>
      <c r="BT13" s="8"/>
      <c r="BU13" s="8"/>
      <c r="BV13" s="8"/>
    </row>
    <row r="14" spans="1:74" x14ac:dyDescent="0.2">
      <c r="A14" s="39" t="s">
        <v>80</v>
      </c>
      <c r="B14" s="39" t="s">
        <v>84</v>
      </c>
      <c r="C14" s="511" t="s">
        <v>961</v>
      </c>
      <c r="D14" s="512">
        <v>4211.37</v>
      </c>
      <c r="E14" s="59">
        <v>0.19</v>
      </c>
      <c r="F14" s="41">
        <f t="shared" ref="F14" si="30">D14*(1+E14)</f>
        <v>5011.5302999999994</v>
      </c>
      <c r="G14" s="41" t="s">
        <v>24</v>
      </c>
      <c r="H14" s="41" t="str">
        <f t="shared" si="1"/>
        <v>5x2</v>
      </c>
      <c r="I14" s="41" t="str">
        <f t="shared" ref="I14" si="31">IF(H14="5x2","40h/s",IF(H14="6x1","44h/s",IF(H14="12x36","",IF(H14="SDF","até 26h/s",""))))</f>
        <v>40h/s</v>
      </c>
      <c r="J14" s="42">
        <v>0</v>
      </c>
      <c r="K14" s="43">
        <f t="shared" ref="K14" si="32">K$4*K$6/F14</f>
        <v>0</v>
      </c>
      <c r="L14" s="43">
        <v>0</v>
      </c>
      <c r="M14" s="43">
        <v>0</v>
      </c>
      <c r="N14" s="43">
        <v>0</v>
      </c>
      <c r="O14" s="43">
        <v>0</v>
      </c>
      <c r="P14" s="43">
        <f t="shared" ref="P14" si="33">IF(G14&lt;&gt;"N",0,1)*IF(H14&lt;&gt;"12x36",P$7,P$8)</f>
        <v>0</v>
      </c>
      <c r="Q14" s="41">
        <f t="shared" ref="Q14" si="34">SUM(J14:P14)*F14</f>
        <v>0</v>
      </c>
      <c r="R14" s="44">
        <f t="shared" ref="R14" si="35">Q14+F14</f>
        <v>5011.5302999999994</v>
      </c>
      <c r="S14" s="45">
        <f t="shared" ref="S14" si="36">AC14-T14-U14-R14</f>
        <v>0</v>
      </c>
      <c r="T14" s="45">
        <f t="shared" ref="T14" si="37">AF14</f>
        <v>671.68776973504271</v>
      </c>
      <c r="U14" s="45">
        <f t="shared" ref="U14" si="38">R14*U$9</f>
        <v>3985.3843903628999</v>
      </c>
      <c r="V14" s="45">
        <f t="shared" ref="V14" si="39">((R14+U14+T14)*W14+(R14+U14+T14)*X14)</f>
        <v>0</v>
      </c>
      <c r="W14" s="46">
        <f t="shared" ref="W14" si="40">IF(A14="T",1,0)*W$9</f>
        <v>0</v>
      </c>
      <c r="X14" s="46">
        <f t="shared" ref="X14" si="41">IF(A14="T",1,0)*X$9</f>
        <v>0</v>
      </c>
      <c r="Y14" s="46">
        <f t="shared" ref="Y14" si="42">IF(A14="T",1,0)*Y$9</f>
        <v>0</v>
      </c>
      <c r="Z14" s="46">
        <f t="shared" ref="Z14" si="43">IF(A14="T",1,0)*Z$9</f>
        <v>0</v>
      </c>
      <c r="AA14" s="46">
        <f t="shared" ref="AA14" si="44">IF(A14="T",1,0)*AA$9</f>
        <v>0</v>
      </c>
      <c r="AB14" s="46">
        <f t="shared" ref="AB14" si="45">IF(B14="LIM",AB$8,IF(B14="SEG",AB$8,AB$9))*IF(A14="T",1,0)</f>
        <v>0</v>
      </c>
      <c r="AC14" s="45">
        <f t="shared" ref="AC14" si="46">(R14+U14+T14+V14)/(1-(Y14+Z14+AA14+AB14))</f>
        <v>9668.6024600979417</v>
      </c>
      <c r="AD14" s="45">
        <f t="shared" ref="AD14" si="47">AC14*12</f>
        <v>116023.22952117529</v>
      </c>
      <c r="AE14" s="45">
        <f t="shared" ref="AE14" si="48">AC14/F14</f>
        <v>1.9292714762390926</v>
      </c>
      <c r="AF14" s="47">
        <f t="shared" ref="AF14" si="49">SUM(AH14:AP14)</f>
        <v>671.68776973504271</v>
      </c>
      <c r="AG14" s="47">
        <f t="shared" ref="AG14" si="50">IF(H14="12x36",15,IF(H14="6x1",26,IF(H14="SDF",10,22)))</f>
        <v>22</v>
      </c>
      <c r="AH14" s="48">
        <f t="shared" si="22"/>
        <v>48.502876999999998</v>
      </c>
      <c r="AI14" s="48">
        <f t="shared" ref="AI14" si="51">AI$9*AG14</f>
        <v>280.24615384615385</v>
      </c>
      <c r="AJ14" s="48">
        <f t="shared" ref="AJ14" si="52">IF((2*AG14*AJ$9-6%*D14)&lt;=0,0,(2*AG14*AJ$9-6%*D14))</f>
        <v>0</v>
      </c>
      <c r="AK14" s="48">
        <f t="shared" si="25"/>
        <v>105.39299999999999</v>
      </c>
      <c r="AL14" s="48">
        <f t="shared" ref="AL14" si="53">IF(A14="O",AL$9,0)</f>
        <v>129.54573888888888</v>
      </c>
      <c r="AM14" s="48">
        <f t="shared" si="27"/>
        <v>62.5</v>
      </c>
      <c r="AN14" s="48">
        <f t="shared" si="27"/>
        <v>20.5</v>
      </c>
      <c r="AO14" s="48">
        <f t="shared" si="28"/>
        <v>25</v>
      </c>
      <c r="AP14" s="48">
        <f t="shared" si="29"/>
        <v>0</v>
      </c>
      <c r="AQ14" s="40" t="s">
        <v>88</v>
      </c>
      <c r="AR14" s="39">
        <v>411005</v>
      </c>
      <c r="AS14" s="60" t="s">
        <v>83</v>
      </c>
      <c r="AT14" s="49">
        <v>44136</v>
      </c>
      <c r="AU14" s="39"/>
      <c r="AV14" s="39"/>
      <c r="AW14" s="39"/>
      <c r="AX14" s="39"/>
      <c r="AY14" s="39"/>
      <c r="AZ14" s="39"/>
      <c r="BA14" s="39"/>
      <c r="BB14" s="39"/>
      <c r="BC14" s="39"/>
      <c r="BD14" s="39"/>
      <c r="BE14" s="39"/>
      <c r="BF14" s="39"/>
      <c r="BG14" s="39"/>
      <c r="BH14" s="39"/>
      <c r="BI14" s="39"/>
      <c r="BJ14" s="39"/>
      <c r="BK14" s="8"/>
      <c r="BL14" s="8"/>
      <c r="BM14" s="8"/>
      <c r="BN14" s="8"/>
      <c r="BO14" s="8"/>
      <c r="BP14" s="8"/>
      <c r="BQ14" s="8"/>
      <c r="BR14" s="8"/>
      <c r="BS14" s="8"/>
      <c r="BT14" s="8"/>
      <c r="BU14" s="8"/>
      <c r="BV14" s="8"/>
    </row>
    <row r="15" spans="1:74" x14ac:dyDescent="0.2">
      <c r="A15" s="39" t="s">
        <v>80</v>
      </c>
      <c r="B15" s="39" t="s">
        <v>84</v>
      </c>
      <c r="C15" s="511" t="s">
        <v>237</v>
      </c>
      <c r="D15" s="512">
        <v>2435.0500000000002</v>
      </c>
      <c r="E15" s="59">
        <v>0.45</v>
      </c>
      <c r="F15" s="41">
        <f t="shared" ref="F15" si="54">D15*(1+E15)</f>
        <v>3530.8225000000002</v>
      </c>
      <c r="G15" s="41" t="s">
        <v>24</v>
      </c>
      <c r="H15" s="41" t="str">
        <f t="shared" si="1"/>
        <v>5x2</v>
      </c>
      <c r="I15" s="41" t="str">
        <f t="shared" ref="I15" si="55">IF(H15="5x2","40h/s",IF(H15="6x1","44h/s",IF(H15="12x36","",IF(H15="SDF","até 26h/s",""))))</f>
        <v>40h/s</v>
      </c>
      <c r="J15" s="42">
        <v>0</v>
      </c>
      <c r="K15" s="43">
        <f t="shared" ref="K15" si="56">K$4*K$6/F15</f>
        <v>0</v>
      </c>
      <c r="L15" s="43">
        <v>0</v>
      </c>
      <c r="M15" s="43">
        <v>0</v>
      </c>
      <c r="N15" s="43">
        <v>0</v>
      </c>
      <c r="O15" s="43">
        <v>0</v>
      </c>
      <c r="P15" s="43">
        <f t="shared" ref="P15" si="57">IF(G15&lt;&gt;"N",0,1)*IF(H15&lt;&gt;"12x36",P$7,P$8)</f>
        <v>0</v>
      </c>
      <c r="Q15" s="41">
        <f t="shared" ref="Q15" si="58">SUM(J15:P15)*F15</f>
        <v>0</v>
      </c>
      <c r="R15" s="44">
        <f t="shared" ref="R15" si="59">Q15+F15</f>
        <v>3530.8225000000002</v>
      </c>
      <c r="S15" s="45">
        <f t="shared" ref="S15" si="60">AC15-T15-U15-R15</f>
        <v>0</v>
      </c>
      <c r="T15" s="45">
        <f t="shared" ref="T15" si="61">AF15</f>
        <v>710.38476973504271</v>
      </c>
      <c r="U15" s="45">
        <f t="shared" ref="U15" si="62">R15*U$9</f>
        <v>2807.8618773675003</v>
      </c>
      <c r="V15" s="45">
        <f t="shared" ref="V15" si="63">((R15+U15+T15)*W15+(R15+U15+T15)*X15)</f>
        <v>0</v>
      </c>
      <c r="W15" s="46">
        <f t="shared" ref="W15" si="64">IF(A15="T",1,0)*W$9</f>
        <v>0</v>
      </c>
      <c r="X15" s="46">
        <f t="shared" ref="X15" si="65">IF(A15="T",1,0)*X$9</f>
        <v>0</v>
      </c>
      <c r="Y15" s="46">
        <f t="shared" ref="Y15" si="66">IF(A15="T",1,0)*Y$9</f>
        <v>0</v>
      </c>
      <c r="Z15" s="46">
        <f t="shared" ref="Z15" si="67">IF(A15="T",1,0)*Z$9</f>
        <v>0</v>
      </c>
      <c r="AA15" s="46">
        <f t="shared" ref="AA15" si="68">IF(A15="T",1,0)*AA$9</f>
        <v>0</v>
      </c>
      <c r="AB15" s="46">
        <f t="shared" ref="AB15" si="69">IF(B15="LIM",AB$8,IF(B15="SEG",AB$8,AB$9))*IF(A15="T",1,0)</f>
        <v>0</v>
      </c>
      <c r="AC15" s="45">
        <f t="shared" ref="AC15" si="70">(R15+U15+T15+V15)/(1-(Y15+Z15+AA15+AB15))</f>
        <v>7049.0691471025439</v>
      </c>
      <c r="AD15" s="45">
        <f t="shared" ref="AD15" si="71">AC15*12</f>
        <v>84588.829765230534</v>
      </c>
      <c r="AE15" s="45">
        <f t="shared" ref="AE15" si="72">AC15/F15</f>
        <v>1.9964382653340811</v>
      </c>
      <c r="AF15" s="47">
        <f t="shared" ref="AF15" si="73">SUM(AH15:AP15)</f>
        <v>710.38476973504271</v>
      </c>
      <c r="AG15" s="47">
        <f t="shared" ref="AG15" si="74">IF(H15="12x36",15,IF(H15="6x1",26,IF(H15="SDF",10,22)))</f>
        <v>22</v>
      </c>
      <c r="AH15" s="48">
        <f t="shared" si="22"/>
        <v>48.502876999999998</v>
      </c>
      <c r="AI15" s="48">
        <f t="shared" ref="AI15" si="75">AI$9*AG15</f>
        <v>280.24615384615385</v>
      </c>
      <c r="AJ15" s="48">
        <f t="shared" ref="AJ15" si="76">IF((2*AG15*AJ$9-6%*D15)&lt;=0,0,(2*AG15*AJ$9-6%*D15))</f>
        <v>38.697000000000003</v>
      </c>
      <c r="AK15" s="48">
        <f t="shared" si="25"/>
        <v>105.39299999999999</v>
      </c>
      <c r="AL15" s="48">
        <f t="shared" ref="AL15" si="77">IF(A15="O",AL$9,0)</f>
        <v>129.54573888888888</v>
      </c>
      <c r="AM15" s="48">
        <f t="shared" si="27"/>
        <v>62.5</v>
      </c>
      <c r="AN15" s="48">
        <f t="shared" si="27"/>
        <v>20.5</v>
      </c>
      <c r="AO15" s="48">
        <f t="shared" si="28"/>
        <v>25</v>
      </c>
      <c r="AP15" s="48">
        <f t="shared" si="29"/>
        <v>0</v>
      </c>
      <c r="AQ15" s="40" t="s">
        <v>964</v>
      </c>
      <c r="AR15" s="39">
        <v>252105</v>
      </c>
      <c r="AS15" s="60" t="s">
        <v>83</v>
      </c>
      <c r="AT15" s="49">
        <v>44136</v>
      </c>
      <c r="AU15" s="39"/>
      <c r="AV15" s="39"/>
      <c r="AW15" s="39"/>
      <c r="AX15" s="39"/>
      <c r="AY15" s="39"/>
      <c r="AZ15" s="39"/>
      <c r="BA15" s="39"/>
      <c r="BB15" s="39"/>
      <c r="BC15" s="39"/>
      <c r="BD15" s="39"/>
      <c r="BE15" s="39"/>
      <c r="BF15" s="39"/>
      <c r="BG15" s="39"/>
      <c r="BH15" s="39"/>
      <c r="BI15" s="39"/>
      <c r="BJ15" s="39"/>
      <c r="BK15" s="8"/>
      <c r="BL15" s="8"/>
      <c r="BM15" s="8"/>
      <c r="BN15" s="8"/>
      <c r="BO15" s="8"/>
      <c r="BP15" s="8"/>
      <c r="BQ15" s="8"/>
      <c r="BR15" s="8"/>
      <c r="BS15" s="8"/>
      <c r="BT15" s="8"/>
      <c r="BU15" s="8"/>
      <c r="BV15" s="8"/>
    </row>
    <row r="16" spans="1:74" x14ac:dyDescent="0.2">
      <c r="A16" s="39" t="s">
        <v>80</v>
      </c>
      <c r="B16" s="39" t="s">
        <v>84</v>
      </c>
      <c r="C16" s="65" t="s">
        <v>228</v>
      </c>
      <c r="D16" s="41">
        <v>5000</v>
      </c>
      <c r="E16" s="42">
        <v>0</v>
      </c>
      <c r="F16" s="41">
        <f t="shared" si="0"/>
        <v>5000</v>
      </c>
      <c r="G16" s="41" t="s">
        <v>24</v>
      </c>
      <c r="H16" s="41" t="str">
        <f t="shared" si="1"/>
        <v>5x2</v>
      </c>
      <c r="I16" s="41" t="str">
        <f t="shared" si="2"/>
        <v>40h/s</v>
      </c>
      <c r="J16" s="42">
        <v>0</v>
      </c>
      <c r="K16" s="43">
        <f t="shared" si="3"/>
        <v>0</v>
      </c>
      <c r="L16" s="43">
        <v>0</v>
      </c>
      <c r="M16" s="43">
        <v>0</v>
      </c>
      <c r="N16" s="43">
        <v>0</v>
      </c>
      <c r="O16" s="43">
        <v>0</v>
      </c>
      <c r="P16" s="43">
        <f t="shared" si="4"/>
        <v>0</v>
      </c>
      <c r="Q16" s="41">
        <f t="shared" si="5"/>
        <v>0</v>
      </c>
      <c r="R16" s="44">
        <f t="shared" si="6"/>
        <v>5000</v>
      </c>
      <c r="S16" s="45">
        <f t="shared" si="7"/>
        <v>0</v>
      </c>
      <c r="T16" s="45">
        <f t="shared" si="8"/>
        <v>671.68776973504271</v>
      </c>
      <c r="U16" s="45">
        <f t="shared" si="9"/>
        <v>3976.2150000000001</v>
      </c>
      <c r="V16" s="45">
        <f t="shared" si="10"/>
        <v>0</v>
      </c>
      <c r="W16" s="46">
        <f t="shared" si="11"/>
        <v>0</v>
      </c>
      <c r="X16" s="46">
        <f t="shared" si="12"/>
        <v>0</v>
      </c>
      <c r="Y16" s="46">
        <f t="shared" si="13"/>
        <v>0</v>
      </c>
      <c r="Z16" s="46">
        <f t="shared" si="14"/>
        <v>0</v>
      </c>
      <c r="AA16" s="46">
        <f t="shared" si="15"/>
        <v>0</v>
      </c>
      <c r="AB16" s="46">
        <f t="shared" si="16"/>
        <v>0</v>
      </c>
      <c r="AC16" s="45">
        <f t="shared" si="17"/>
        <v>9647.902769735043</v>
      </c>
      <c r="AD16" s="45">
        <f t="shared" si="18"/>
        <v>115774.83323682052</v>
      </c>
      <c r="AE16" s="45">
        <f t="shared" si="19"/>
        <v>1.9295805539470086</v>
      </c>
      <c r="AF16" s="47">
        <f t="shared" si="20"/>
        <v>671.68776973504271</v>
      </c>
      <c r="AG16" s="47">
        <f t="shared" si="21"/>
        <v>22</v>
      </c>
      <c r="AH16" s="48">
        <f t="shared" si="22"/>
        <v>48.502876999999998</v>
      </c>
      <c r="AI16" s="48">
        <f t="shared" si="23"/>
        <v>280.24615384615385</v>
      </c>
      <c r="AJ16" s="48">
        <f t="shared" si="24"/>
        <v>0</v>
      </c>
      <c r="AK16" s="48">
        <f t="shared" si="25"/>
        <v>105.39299999999999</v>
      </c>
      <c r="AL16" s="48">
        <f t="shared" si="26"/>
        <v>129.54573888888888</v>
      </c>
      <c r="AM16" s="48">
        <f t="shared" si="27"/>
        <v>62.5</v>
      </c>
      <c r="AN16" s="48">
        <f t="shared" si="27"/>
        <v>20.5</v>
      </c>
      <c r="AO16" s="48">
        <f t="shared" si="28"/>
        <v>25</v>
      </c>
      <c r="AP16" s="48">
        <f t="shared" si="29"/>
        <v>0</v>
      </c>
      <c r="AQ16" s="40" t="s">
        <v>88</v>
      </c>
      <c r="AR16" s="39">
        <v>411005</v>
      </c>
      <c r="AS16" s="60" t="s">
        <v>166</v>
      </c>
      <c r="AT16" s="49">
        <v>44166</v>
      </c>
      <c r="AU16" s="39"/>
      <c r="AV16" s="39"/>
      <c r="AW16" s="39"/>
      <c r="AX16" s="39"/>
      <c r="AY16" s="39"/>
      <c r="AZ16" s="39"/>
      <c r="BA16" s="39"/>
      <c r="BB16" s="39"/>
      <c r="BC16" s="39"/>
      <c r="BD16" s="39"/>
      <c r="BE16" s="39"/>
      <c r="BF16" s="39"/>
      <c r="BG16" s="39"/>
      <c r="BH16" s="39"/>
      <c r="BI16" s="39"/>
      <c r="BJ16" s="39"/>
      <c r="BK16" s="8"/>
      <c r="BL16" s="8"/>
      <c r="BM16" s="8"/>
      <c r="BN16" s="8"/>
      <c r="BO16" s="8"/>
      <c r="BP16" s="8"/>
      <c r="BQ16" s="8"/>
      <c r="BR16" s="8"/>
      <c r="BS16" s="8"/>
      <c r="BT16" s="8"/>
      <c r="BU16" s="8"/>
      <c r="BV16" s="8"/>
    </row>
    <row r="17" spans="1:74" x14ac:dyDescent="0.2">
      <c r="A17" s="39" t="s">
        <v>80</v>
      </c>
      <c r="B17" s="39" t="s">
        <v>84</v>
      </c>
      <c r="C17" s="65" t="s">
        <v>239</v>
      </c>
      <c r="D17" s="41">
        <v>3500</v>
      </c>
      <c r="E17" s="42">
        <v>0</v>
      </c>
      <c r="F17" s="41">
        <f t="shared" si="0"/>
        <v>3500</v>
      </c>
      <c r="G17" s="41" t="s">
        <v>24</v>
      </c>
      <c r="H17" s="41" t="str">
        <f t="shared" si="1"/>
        <v>5x2</v>
      </c>
      <c r="I17" s="41" t="str">
        <f t="shared" si="2"/>
        <v>40h/s</v>
      </c>
      <c r="J17" s="42">
        <v>0</v>
      </c>
      <c r="K17" s="43">
        <f t="shared" si="3"/>
        <v>0</v>
      </c>
      <c r="L17" s="43">
        <v>0</v>
      </c>
      <c r="M17" s="43">
        <v>0</v>
      </c>
      <c r="N17" s="43">
        <v>0</v>
      </c>
      <c r="O17" s="43">
        <v>0</v>
      </c>
      <c r="P17" s="43">
        <f t="shared" si="4"/>
        <v>0</v>
      </c>
      <c r="Q17" s="41">
        <f t="shared" si="5"/>
        <v>0</v>
      </c>
      <c r="R17" s="44">
        <f t="shared" si="6"/>
        <v>3500</v>
      </c>
      <c r="S17" s="45">
        <f t="shared" si="7"/>
        <v>0</v>
      </c>
      <c r="T17" s="45">
        <f t="shared" si="8"/>
        <v>671.68776973504271</v>
      </c>
      <c r="U17" s="45">
        <f t="shared" si="9"/>
        <v>2783.3505</v>
      </c>
      <c r="V17" s="45">
        <f t="shared" si="10"/>
        <v>0</v>
      </c>
      <c r="W17" s="46">
        <f t="shared" si="11"/>
        <v>0</v>
      </c>
      <c r="X17" s="46">
        <f t="shared" si="12"/>
        <v>0</v>
      </c>
      <c r="Y17" s="46">
        <f t="shared" si="13"/>
        <v>0</v>
      </c>
      <c r="Z17" s="46">
        <f t="shared" si="14"/>
        <v>0</v>
      </c>
      <c r="AA17" s="46">
        <f t="shared" si="15"/>
        <v>0</v>
      </c>
      <c r="AB17" s="46">
        <f t="shared" si="16"/>
        <v>0</v>
      </c>
      <c r="AC17" s="45">
        <f t="shared" si="17"/>
        <v>6955.0382697350433</v>
      </c>
      <c r="AD17" s="45">
        <f t="shared" si="18"/>
        <v>83460.459236820519</v>
      </c>
      <c r="AE17" s="45">
        <f t="shared" si="19"/>
        <v>1.9871537913528694</v>
      </c>
      <c r="AF17" s="47">
        <f t="shared" si="20"/>
        <v>671.68776973504271</v>
      </c>
      <c r="AG17" s="47">
        <f t="shared" si="21"/>
        <v>22</v>
      </c>
      <c r="AH17" s="48">
        <f t="shared" si="22"/>
        <v>48.502876999999998</v>
      </c>
      <c r="AI17" s="48">
        <f t="shared" si="23"/>
        <v>280.24615384615385</v>
      </c>
      <c r="AJ17" s="48">
        <f t="shared" si="24"/>
        <v>0</v>
      </c>
      <c r="AK17" s="48">
        <f t="shared" si="25"/>
        <v>105.39299999999999</v>
      </c>
      <c r="AL17" s="48">
        <f t="shared" si="26"/>
        <v>129.54573888888888</v>
      </c>
      <c r="AM17" s="48">
        <f t="shared" si="27"/>
        <v>62.5</v>
      </c>
      <c r="AN17" s="48">
        <f t="shared" si="27"/>
        <v>20.5</v>
      </c>
      <c r="AO17" s="48">
        <f t="shared" si="28"/>
        <v>25</v>
      </c>
      <c r="AP17" s="48">
        <f t="shared" si="29"/>
        <v>0</v>
      </c>
      <c r="AQ17" s="40" t="s">
        <v>88</v>
      </c>
      <c r="AR17" s="39">
        <v>411005</v>
      </c>
      <c r="AS17" s="60" t="s">
        <v>166</v>
      </c>
      <c r="AT17" s="49">
        <v>44166</v>
      </c>
      <c r="AU17" s="39"/>
      <c r="AV17" s="39"/>
      <c r="AW17" s="39"/>
      <c r="AX17" s="39"/>
      <c r="AY17" s="39"/>
      <c r="AZ17" s="39"/>
      <c r="BA17" s="39"/>
      <c r="BB17" s="39"/>
      <c r="BC17" s="39"/>
      <c r="BD17" s="39"/>
      <c r="BE17" s="39"/>
      <c r="BF17" s="39"/>
      <c r="BG17" s="39"/>
      <c r="BH17" s="39"/>
      <c r="BI17" s="39"/>
      <c r="BJ17" s="39"/>
      <c r="BK17" s="8"/>
      <c r="BL17" s="8"/>
      <c r="BM17" s="8"/>
      <c r="BN17" s="8"/>
      <c r="BO17" s="8"/>
      <c r="BP17" s="8"/>
      <c r="BQ17" s="8"/>
      <c r="BR17" s="8"/>
      <c r="BS17" s="8"/>
      <c r="BT17" s="8"/>
      <c r="BU17" s="8"/>
      <c r="BV17" s="8"/>
    </row>
    <row r="18" spans="1:74" x14ac:dyDescent="0.2">
      <c r="A18" s="39" t="s">
        <v>80</v>
      </c>
      <c r="B18" s="39" t="s">
        <v>84</v>
      </c>
      <c r="C18" s="65" t="s">
        <v>86</v>
      </c>
      <c r="D18" s="41">
        <v>1784.98</v>
      </c>
      <c r="E18" s="59">
        <v>0.4</v>
      </c>
      <c r="F18" s="41">
        <f t="shared" si="0"/>
        <v>2498.9719999999998</v>
      </c>
      <c r="G18" s="41" t="s">
        <v>24</v>
      </c>
      <c r="H18" s="41" t="str">
        <f t="shared" si="1"/>
        <v>5x2</v>
      </c>
      <c r="I18" s="41" t="str">
        <f t="shared" si="2"/>
        <v>40h/s</v>
      </c>
      <c r="J18" s="42">
        <v>0</v>
      </c>
      <c r="K18" s="43">
        <f t="shared" si="3"/>
        <v>0</v>
      </c>
      <c r="L18" s="43">
        <v>0</v>
      </c>
      <c r="M18" s="43">
        <v>0</v>
      </c>
      <c r="N18" s="43">
        <v>0</v>
      </c>
      <c r="O18" s="43">
        <v>0</v>
      </c>
      <c r="P18" s="43">
        <f t="shared" si="4"/>
        <v>0</v>
      </c>
      <c r="Q18" s="41">
        <f t="shared" si="5"/>
        <v>0</v>
      </c>
      <c r="R18" s="44">
        <f t="shared" si="6"/>
        <v>2498.9719999999998</v>
      </c>
      <c r="S18" s="45">
        <f t="shared" si="7"/>
        <v>0</v>
      </c>
      <c r="T18" s="45">
        <f t="shared" si="8"/>
        <v>749.38896973504279</v>
      </c>
      <c r="U18" s="45">
        <f t="shared" si="9"/>
        <v>1987.289990196</v>
      </c>
      <c r="V18" s="45">
        <f t="shared" si="10"/>
        <v>0</v>
      </c>
      <c r="W18" s="46">
        <f t="shared" si="11"/>
        <v>0</v>
      </c>
      <c r="X18" s="46">
        <f t="shared" si="12"/>
        <v>0</v>
      </c>
      <c r="Y18" s="46">
        <f t="shared" si="13"/>
        <v>0</v>
      </c>
      <c r="Z18" s="46">
        <f t="shared" si="14"/>
        <v>0</v>
      </c>
      <c r="AA18" s="46">
        <f t="shared" si="15"/>
        <v>0</v>
      </c>
      <c r="AB18" s="46">
        <f t="shared" si="16"/>
        <v>0</v>
      </c>
      <c r="AC18" s="45">
        <f t="shared" si="17"/>
        <v>5235.650959931043</v>
      </c>
      <c r="AD18" s="45">
        <f t="shared" si="18"/>
        <v>62827.811519172516</v>
      </c>
      <c r="AE18" s="45">
        <f t="shared" si="19"/>
        <v>2.0951218980969148</v>
      </c>
      <c r="AF18" s="47">
        <f t="shared" si="20"/>
        <v>749.38896973504279</v>
      </c>
      <c r="AG18" s="47">
        <f t="shared" si="21"/>
        <v>22</v>
      </c>
      <c r="AH18" s="48">
        <f t="shared" si="22"/>
        <v>48.502876999999998</v>
      </c>
      <c r="AI18" s="48">
        <f t="shared" si="23"/>
        <v>280.24615384615385</v>
      </c>
      <c r="AJ18" s="48">
        <f t="shared" si="24"/>
        <v>77.701200000000014</v>
      </c>
      <c r="AK18" s="48">
        <f t="shared" si="25"/>
        <v>105.39299999999999</v>
      </c>
      <c r="AL18" s="48">
        <f t="shared" si="26"/>
        <v>129.54573888888888</v>
      </c>
      <c r="AM18" s="48">
        <f t="shared" si="27"/>
        <v>62.5</v>
      </c>
      <c r="AN18" s="48">
        <f t="shared" si="27"/>
        <v>20.5</v>
      </c>
      <c r="AO18" s="48">
        <f t="shared" si="28"/>
        <v>25</v>
      </c>
      <c r="AP18" s="48">
        <f t="shared" si="29"/>
        <v>0</v>
      </c>
      <c r="AQ18" s="40" t="s">
        <v>87</v>
      </c>
      <c r="AR18" s="39">
        <v>411010</v>
      </c>
      <c r="AS18" s="60" t="s">
        <v>83</v>
      </c>
      <c r="AT18" s="49">
        <v>44044</v>
      </c>
      <c r="AU18" s="39"/>
      <c r="AV18" s="39"/>
      <c r="AW18" s="39"/>
      <c r="AX18" s="39"/>
      <c r="AY18" s="39"/>
      <c r="AZ18" s="39"/>
      <c r="BA18" s="39"/>
      <c r="BB18" s="39"/>
      <c r="BC18" s="39"/>
      <c r="BD18" s="39"/>
      <c r="BE18" s="39"/>
      <c r="BF18" s="39"/>
      <c r="BG18" s="39"/>
      <c r="BH18" s="39"/>
      <c r="BI18" s="39"/>
      <c r="BJ18" s="39"/>
      <c r="BK18" s="8"/>
      <c r="BL18" s="8"/>
      <c r="BM18" s="8"/>
      <c r="BN18" s="8"/>
      <c r="BO18" s="8"/>
      <c r="BP18" s="8"/>
      <c r="BQ18" s="8"/>
      <c r="BR18" s="8"/>
      <c r="BS18" s="8"/>
      <c r="BT18" s="8"/>
      <c r="BU18" s="8"/>
      <c r="BV18" s="8"/>
    </row>
    <row r="19" spans="1:74" x14ac:dyDescent="0.2">
      <c r="A19" s="39" t="s">
        <v>80</v>
      </c>
      <c r="B19" s="39" t="s">
        <v>84</v>
      </c>
      <c r="C19" s="65" t="s">
        <v>213</v>
      </c>
      <c r="D19" s="41">
        <v>2500</v>
      </c>
      <c r="E19" s="42">
        <v>0</v>
      </c>
      <c r="F19" s="41">
        <f t="shared" si="0"/>
        <v>2500</v>
      </c>
      <c r="G19" s="41" t="s">
        <v>24</v>
      </c>
      <c r="H19" s="41" t="str">
        <f>H$8</f>
        <v>6x1</v>
      </c>
      <c r="I19" s="41" t="str">
        <f t="shared" si="2"/>
        <v>44h/s</v>
      </c>
      <c r="J19" s="42">
        <v>0</v>
      </c>
      <c r="K19" s="43">
        <f t="shared" si="3"/>
        <v>0</v>
      </c>
      <c r="L19" s="43">
        <v>0</v>
      </c>
      <c r="M19" s="43">
        <v>0</v>
      </c>
      <c r="N19" s="43">
        <v>0</v>
      </c>
      <c r="O19" s="43">
        <v>0</v>
      </c>
      <c r="P19" s="43">
        <f t="shared" si="4"/>
        <v>0</v>
      </c>
      <c r="Q19" s="41">
        <f t="shared" si="5"/>
        <v>0</v>
      </c>
      <c r="R19" s="44">
        <f t="shared" si="6"/>
        <v>2500</v>
      </c>
      <c r="S19" s="45">
        <f t="shared" si="7"/>
        <v>0</v>
      </c>
      <c r="T19" s="45">
        <f t="shared" si="8"/>
        <v>791.04161588888894</v>
      </c>
      <c r="U19" s="45">
        <f t="shared" si="9"/>
        <v>1988.1075000000001</v>
      </c>
      <c r="V19" s="45">
        <f t="shared" si="10"/>
        <v>0</v>
      </c>
      <c r="W19" s="46">
        <f t="shared" si="11"/>
        <v>0</v>
      </c>
      <c r="X19" s="46">
        <f t="shared" si="12"/>
        <v>0</v>
      </c>
      <c r="Y19" s="46">
        <f t="shared" si="13"/>
        <v>0</v>
      </c>
      <c r="Z19" s="46">
        <f t="shared" si="14"/>
        <v>0</v>
      </c>
      <c r="AA19" s="46">
        <f t="shared" si="15"/>
        <v>0</v>
      </c>
      <c r="AB19" s="46">
        <f t="shared" si="16"/>
        <v>0</v>
      </c>
      <c r="AC19" s="45">
        <f t="shared" si="17"/>
        <v>5279.1491158888894</v>
      </c>
      <c r="AD19" s="45">
        <f t="shared" si="18"/>
        <v>63349.789390666672</v>
      </c>
      <c r="AE19" s="45">
        <f t="shared" si="19"/>
        <v>2.1116596463555557</v>
      </c>
      <c r="AF19" s="47">
        <f t="shared" si="20"/>
        <v>791.04161588888894</v>
      </c>
      <c r="AG19" s="47">
        <f t="shared" si="21"/>
        <v>26</v>
      </c>
      <c r="AH19" s="48">
        <f t="shared" si="22"/>
        <v>48.502876999999998</v>
      </c>
      <c r="AI19" s="48">
        <f t="shared" si="23"/>
        <v>331.20000000000005</v>
      </c>
      <c r="AJ19" s="48">
        <f t="shared" si="24"/>
        <v>68.400000000000006</v>
      </c>
      <c r="AK19" s="48">
        <f t="shared" si="25"/>
        <v>105.39299999999999</v>
      </c>
      <c r="AL19" s="48">
        <f t="shared" si="26"/>
        <v>129.54573888888888</v>
      </c>
      <c r="AM19" s="48">
        <f t="shared" si="27"/>
        <v>62.5</v>
      </c>
      <c r="AN19" s="48">
        <f t="shared" si="27"/>
        <v>20.5</v>
      </c>
      <c r="AO19" s="48">
        <f t="shared" si="28"/>
        <v>25</v>
      </c>
      <c r="AP19" s="48">
        <f t="shared" si="29"/>
        <v>0</v>
      </c>
      <c r="AQ19" s="40" t="s">
        <v>88</v>
      </c>
      <c r="AR19" s="39">
        <v>411005</v>
      </c>
      <c r="AS19" s="60" t="s">
        <v>166</v>
      </c>
      <c r="AT19" s="49">
        <v>44166</v>
      </c>
      <c r="AU19" s="39"/>
      <c r="AV19" s="39"/>
      <c r="AW19" s="39"/>
      <c r="AX19" s="39"/>
      <c r="AY19" s="39"/>
      <c r="AZ19" s="39"/>
      <c r="BA19" s="39"/>
      <c r="BB19" s="39"/>
      <c r="BC19" s="39"/>
      <c r="BD19" s="39"/>
      <c r="BE19" s="39"/>
      <c r="BF19" s="39"/>
      <c r="BG19" s="39"/>
      <c r="BH19" s="39"/>
      <c r="BI19" s="39"/>
      <c r="BJ19" s="39"/>
      <c r="BK19" s="8"/>
      <c r="BL19" s="8"/>
      <c r="BM19" s="8"/>
      <c r="BN19" s="8"/>
      <c r="BO19" s="8"/>
      <c r="BP19" s="8"/>
      <c r="BQ19" s="8"/>
      <c r="BR19" s="8"/>
      <c r="BS19" s="8"/>
      <c r="BT19" s="8"/>
      <c r="BU19" s="8"/>
      <c r="BV19" s="8"/>
    </row>
    <row r="20" spans="1:74" x14ac:dyDescent="0.2">
      <c r="A20" s="39" t="s">
        <v>80</v>
      </c>
      <c r="B20" s="39" t="s">
        <v>84</v>
      </c>
      <c r="C20" s="65" t="s">
        <v>208</v>
      </c>
      <c r="D20" s="41">
        <v>2500</v>
      </c>
      <c r="E20" s="42">
        <v>0</v>
      </c>
      <c r="F20" s="41">
        <f t="shared" si="0"/>
        <v>2500</v>
      </c>
      <c r="G20" s="41" t="s">
        <v>24</v>
      </c>
      <c r="H20" s="41" t="str">
        <f>H$7</f>
        <v>5x2</v>
      </c>
      <c r="I20" s="41" t="str">
        <f t="shared" si="2"/>
        <v>40h/s</v>
      </c>
      <c r="J20" s="42">
        <v>0</v>
      </c>
      <c r="K20" s="43">
        <f t="shared" si="3"/>
        <v>0</v>
      </c>
      <c r="L20" s="43">
        <v>0</v>
      </c>
      <c r="M20" s="43">
        <v>0</v>
      </c>
      <c r="N20" s="43">
        <v>0</v>
      </c>
      <c r="O20" s="43">
        <v>0</v>
      </c>
      <c r="P20" s="43">
        <f t="shared" si="4"/>
        <v>0</v>
      </c>
      <c r="Q20" s="41">
        <f t="shared" si="5"/>
        <v>0</v>
      </c>
      <c r="R20" s="44">
        <f t="shared" si="6"/>
        <v>2500</v>
      </c>
      <c r="S20" s="45">
        <f t="shared" si="7"/>
        <v>0</v>
      </c>
      <c r="T20" s="45">
        <f t="shared" si="8"/>
        <v>706.48776973504278</v>
      </c>
      <c r="U20" s="45">
        <f t="shared" si="9"/>
        <v>1988.1075000000001</v>
      </c>
      <c r="V20" s="45">
        <f t="shared" si="10"/>
        <v>0</v>
      </c>
      <c r="W20" s="46">
        <f t="shared" si="11"/>
        <v>0</v>
      </c>
      <c r="X20" s="46">
        <f t="shared" si="12"/>
        <v>0</v>
      </c>
      <c r="Y20" s="46">
        <f t="shared" si="13"/>
        <v>0</v>
      </c>
      <c r="Z20" s="46">
        <f t="shared" si="14"/>
        <v>0</v>
      </c>
      <c r="AA20" s="46">
        <f t="shared" si="15"/>
        <v>0</v>
      </c>
      <c r="AB20" s="46">
        <f t="shared" si="16"/>
        <v>0</v>
      </c>
      <c r="AC20" s="45">
        <f t="shared" si="17"/>
        <v>5194.5952697350431</v>
      </c>
      <c r="AD20" s="45">
        <f t="shared" si="18"/>
        <v>62335.143236820513</v>
      </c>
      <c r="AE20" s="45">
        <f t="shared" si="19"/>
        <v>2.0778381078940171</v>
      </c>
      <c r="AF20" s="47">
        <f t="shared" si="20"/>
        <v>706.48776973504278</v>
      </c>
      <c r="AG20" s="47">
        <f t="shared" si="21"/>
        <v>22</v>
      </c>
      <c r="AH20" s="48">
        <f t="shared" si="22"/>
        <v>48.502876999999998</v>
      </c>
      <c r="AI20" s="48">
        <f t="shared" si="23"/>
        <v>280.24615384615385</v>
      </c>
      <c r="AJ20" s="48">
        <f t="shared" si="24"/>
        <v>34.800000000000011</v>
      </c>
      <c r="AK20" s="48">
        <f t="shared" si="25"/>
        <v>105.39299999999999</v>
      </c>
      <c r="AL20" s="48">
        <f t="shared" si="26"/>
        <v>129.54573888888888</v>
      </c>
      <c r="AM20" s="48">
        <f t="shared" si="27"/>
        <v>62.5</v>
      </c>
      <c r="AN20" s="48">
        <f t="shared" si="27"/>
        <v>20.5</v>
      </c>
      <c r="AO20" s="48">
        <f t="shared" si="28"/>
        <v>25</v>
      </c>
      <c r="AP20" s="48">
        <f t="shared" si="29"/>
        <v>0</v>
      </c>
      <c r="AQ20" s="40" t="s">
        <v>88</v>
      </c>
      <c r="AR20" s="39">
        <v>411005</v>
      </c>
      <c r="AS20" s="60" t="s">
        <v>166</v>
      </c>
      <c r="AT20" s="49">
        <v>44166</v>
      </c>
      <c r="AU20" s="39"/>
      <c r="AV20" s="39"/>
      <c r="AW20" s="39"/>
      <c r="AX20" s="39"/>
      <c r="AY20" s="39"/>
      <c r="AZ20" s="39"/>
      <c r="BA20" s="39"/>
      <c r="BB20" s="39"/>
      <c r="BC20" s="39"/>
      <c r="BD20" s="39"/>
      <c r="BE20" s="39"/>
      <c r="BF20" s="39"/>
      <c r="BG20" s="39"/>
      <c r="BH20" s="39"/>
      <c r="BI20" s="39"/>
      <c r="BJ20" s="39"/>
      <c r="BK20" s="8"/>
      <c r="BL20" s="8"/>
      <c r="BM20" s="8"/>
      <c r="BN20" s="8"/>
      <c r="BO20" s="8"/>
      <c r="BP20" s="8"/>
      <c r="BQ20" s="8"/>
      <c r="BR20" s="8"/>
      <c r="BS20" s="8"/>
      <c r="BT20" s="8"/>
      <c r="BU20" s="8"/>
      <c r="BV20" s="8"/>
    </row>
    <row r="21" spans="1:74" x14ac:dyDescent="0.2">
      <c r="A21" s="39" t="s">
        <v>80</v>
      </c>
      <c r="B21" s="39" t="s">
        <v>84</v>
      </c>
      <c r="C21" s="65" t="s">
        <v>231</v>
      </c>
      <c r="D21" s="41">
        <v>3000</v>
      </c>
      <c r="E21" s="42">
        <v>0</v>
      </c>
      <c r="F21" s="41">
        <f t="shared" si="0"/>
        <v>3000</v>
      </c>
      <c r="G21" s="41" t="s">
        <v>24</v>
      </c>
      <c r="H21" s="41" t="str">
        <f>H$8</f>
        <v>6x1</v>
      </c>
      <c r="I21" s="41" t="str">
        <f t="shared" si="2"/>
        <v>44h/s</v>
      </c>
      <c r="J21" s="42">
        <v>0</v>
      </c>
      <c r="K21" s="43">
        <f t="shared" si="3"/>
        <v>0</v>
      </c>
      <c r="L21" s="43">
        <v>0</v>
      </c>
      <c r="M21" s="43">
        <v>0</v>
      </c>
      <c r="N21" s="43">
        <v>0</v>
      </c>
      <c r="O21" s="43">
        <v>0</v>
      </c>
      <c r="P21" s="43">
        <f t="shared" si="4"/>
        <v>0</v>
      </c>
      <c r="Q21" s="41">
        <f t="shared" si="5"/>
        <v>0</v>
      </c>
      <c r="R21" s="44">
        <f t="shared" si="6"/>
        <v>3000</v>
      </c>
      <c r="S21" s="45">
        <f t="shared" si="7"/>
        <v>0</v>
      </c>
      <c r="T21" s="45">
        <f t="shared" si="8"/>
        <v>761.04161588888894</v>
      </c>
      <c r="U21" s="45">
        <f t="shared" si="9"/>
        <v>2385.7290000000003</v>
      </c>
      <c r="V21" s="45">
        <f t="shared" si="10"/>
        <v>0</v>
      </c>
      <c r="W21" s="46">
        <f t="shared" si="11"/>
        <v>0</v>
      </c>
      <c r="X21" s="46">
        <f t="shared" si="12"/>
        <v>0</v>
      </c>
      <c r="Y21" s="46">
        <f t="shared" si="13"/>
        <v>0</v>
      </c>
      <c r="Z21" s="46">
        <f t="shared" si="14"/>
        <v>0</v>
      </c>
      <c r="AA21" s="46">
        <f t="shared" si="15"/>
        <v>0</v>
      </c>
      <c r="AB21" s="46">
        <f t="shared" si="16"/>
        <v>0</v>
      </c>
      <c r="AC21" s="45">
        <f t="shared" si="17"/>
        <v>6146.7706158888896</v>
      </c>
      <c r="AD21" s="45">
        <f t="shared" si="18"/>
        <v>73761.247390666671</v>
      </c>
      <c r="AE21" s="45">
        <f t="shared" si="19"/>
        <v>2.0489235386296301</v>
      </c>
      <c r="AF21" s="47">
        <f t="shared" si="20"/>
        <v>761.04161588888894</v>
      </c>
      <c r="AG21" s="47">
        <f t="shared" si="21"/>
        <v>26</v>
      </c>
      <c r="AH21" s="48">
        <f t="shared" si="22"/>
        <v>48.502876999999998</v>
      </c>
      <c r="AI21" s="48">
        <f t="shared" si="23"/>
        <v>331.20000000000005</v>
      </c>
      <c r="AJ21" s="48">
        <f t="shared" si="24"/>
        <v>38.400000000000006</v>
      </c>
      <c r="AK21" s="48">
        <f t="shared" si="25"/>
        <v>105.39299999999999</v>
      </c>
      <c r="AL21" s="48">
        <f t="shared" si="26"/>
        <v>129.54573888888888</v>
      </c>
      <c r="AM21" s="48">
        <f t="shared" si="27"/>
        <v>62.5</v>
      </c>
      <c r="AN21" s="48">
        <f t="shared" si="27"/>
        <v>20.5</v>
      </c>
      <c r="AO21" s="48">
        <f t="shared" si="28"/>
        <v>25</v>
      </c>
      <c r="AP21" s="48">
        <f t="shared" si="29"/>
        <v>0</v>
      </c>
      <c r="AQ21" s="40" t="s">
        <v>88</v>
      </c>
      <c r="AR21" s="39">
        <v>411005</v>
      </c>
      <c r="AS21" s="60" t="s">
        <v>166</v>
      </c>
      <c r="AT21" s="49">
        <v>44166</v>
      </c>
      <c r="AU21" s="39"/>
      <c r="AV21" s="39"/>
      <c r="AW21" s="39"/>
      <c r="AX21" s="39"/>
      <c r="AY21" s="39"/>
      <c r="AZ21" s="39"/>
      <c r="BA21" s="39"/>
      <c r="BB21" s="39"/>
      <c r="BC21" s="39"/>
      <c r="BD21" s="39"/>
      <c r="BE21" s="39"/>
      <c r="BF21" s="39"/>
      <c r="BG21" s="39"/>
      <c r="BH21" s="39"/>
      <c r="BI21" s="39"/>
      <c r="BJ21" s="39"/>
      <c r="BK21" s="8"/>
      <c r="BL21" s="8"/>
      <c r="BM21" s="8"/>
      <c r="BN21" s="8"/>
      <c r="BO21" s="8"/>
      <c r="BP21" s="8"/>
      <c r="BQ21" s="8"/>
      <c r="BR21" s="8"/>
      <c r="BS21" s="8"/>
      <c r="BT21" s="8"/>
      <c r="BU21" s="8"/>
      <c r="BV21" s="8"/>
    </row>
    <row r="22" spans="1:74" x14ac:dyDescent="0.2">
      <c r="A22" s="39" t="s">
        <v>80</v>
      </c>
      <c r="B22" s="39" t="s">
        <v>84</v>
      </c>
      <c r="C22" s="511" t="s">
        <v>963</v>
      </c>
      <c r="D22" s="512">
        <v>3000</v>
      </c>
      <c r="E22" s="42">
        <v>0</v>
      </c>
      <c r="F22" s="41">
        <f t="shared" ref="F22" si="78">D22*(1+E22)</f>
        <v>3000</v>
      </c>
      <c r="G22" s="41" t="s">
        <v>24</v>
      </c>
      <c r="H22" s="41" t="str">
        <f t="shared" ref="H22:H27" si="79">H$7</f>
        <v>5x2</v>
      </c>
      <c r="I22" s="41" t="str">
        <f t="shared" ref="I22" si="80">IF(H22="5x2","40h/s",IF(H22="6x1","44h/s",IF(H22="12x36","",IF(H22="SDF","até 26h/s",""))))</f>
        <v>40h/s</v>
      </c>
      <c r="J22" s="42">
        <v>0</v>
      </c>
      <c r="K22" s="43">
        <f t="shared" ref="K22" si="81">K$4*K$6/F22</f>
        <v>0</v>
      </c>
      <c r="L22" s="43">
        <v>0</v>
      </c>
      <c r="M22" s="43">
        <v>0</v>
      </c>
      <c r="N22" s="43">
        <v>0</v>
      </c>
      <c r="O22" s="43">
        <v>0</v>
      </c>
      <c r="P22" s="43">
        <f t="shared" ref="P22" si="82">IF(G22&lt;&gt;"N",0,1)*IF(H22&lt;&gt;"12x36",P$7,P$8)</f>
        <v>0</v>
      </c>
      <c r="Q22" s="41">
        <f t="shared" ref="Q22" si="83">SUM(J22:P22)*F22</f>
        <v>0</v>
      </c>
      <c r="R22" s="44">
        <f t="shared" ref="R22" si="84">Q22+F22</f>
        <v>3000</v>
      </c>
      <c r="S22" s="45">
        <f t="shared" ref="S22" si="85">AC22-T22-U22-R22</f>
        <v>0</v>
      </c>
      <c r="T22" s="45">
        <f t="shared" ref="T22" si="86">AF22</f>
        <v>676.48776973504278</v>
      </c>
      <c r="U22" s="45">
        <f t="shared" ref="U22" si="87">R22*U$9</f>
        <v>2385.7290000000003</v>
      </c>
      <c r="V22" s="45">
        <f t="shared" ref="V22" si="88">((R22+U22+T22)*W22+(R22+U22+T22)*X22)</f>
        <v>0</v>
      </c>
      <c r="W22" s="46">
        <f t="shared" ref="W22" si="89">IF(A22="T",1,0)*W$9</f>
        <v>0</v>
      </c>
      <c r="X22" s="46">
        <f t="shared" ref="X22" si="90">IF(A22="T",1,0)*X$9</f>
        <v>0</v>
      </c>
      <c r="Y22" s="46">
        <f t="shared" ref="Y22" si="91">IF(A22="T",1,0)*Y$9</f>
        <v>0</v>
      </c>
      <c r="Z22" s="46">
        <f t="shared" ref="Z22" si="92">IF(A22="T",1,0)*Z$9</f>
        <v>0</v>
      </c>
      <c r="AA22" s="46">
        <f t="shared" ref="AA22" si="93">IF(A22="T",1,0)*AA$9</f>
        <v>0</v>
      </c>
      <c r="AB22" s="46">
        <f t="shared" ref="AB22" si="94">IF(B22="LIM",AB$8,IF(B22="SEG",AB$8,AB$9))*IF(A22="T",1,0)</f>
        <v>0</v>
      </c>
      <c r="AC22" s="45">
        <f t="shared" ref="AC22" si="95">(R22+U22+T22+V22)/(1-(Y22+Z22+AA22+AB22))</f>
        <v>6062.2167697350433</v>
      </c>
      <c r="AD22" s="45">
        <f t="shared" ref="AD22" si="96">AC22*12</f>
        <v>72746.601236820512</v>
      </c>
      <c r="AE22" s="45">
        <f t="shared" ref="AE22" si="97">AC22/F22</f>
        <v>2.0207389232450144</v>
      </c>
      <c r="AF22" s="47">
        <f t="shared" ref="AF22" si="98">SUM(AH22:AP22)</f>
        <v>676.48776973504278</v>
      </c>
      <c r="AG22" s="47">
        <f t="shared" ref="AG22" si="99">IF(H22="12x36",15,IF(H22="6x1",26,IF(H22="SDF",10,22)))</f>
        <v>22</v>
      </c>
      <c r="AH22" s="48">
        <f t="shared" si="22"/>
        <v>48.502876999999998</v>
      </c>
      <c r="AI22" s="48">
        <f t="shared" ref="AI22" si="100">AI$9*AG22</f>
        <v>280.24615384615385</v>
      </c>
      <c r="AJ22" s="48">
        <f t="shared" ref="AJ22" si="101">IF((2*AG22*AJ$9-6%*D22)&lt;=0,0,(2*AG22*AJ$9-6%*D22))</f>
        <v>4.8000000000000114</v>
      </c>
      <c r="AK22" s="48">
        <f t="shared" si="25"/>
        <v>105.39299999999999</v>
      </c>
      <c r="AL22" s="48">
        <f t="shared" ref="AL22" si="102">IF(A22="O",AL$9,0)</f>
        <v>129.54573888888888</v>
      </c>
      <c r="AM22" s="48">
        <f t="shared" si="27"/>
        <v>62.5</v>
      </c>
      <c r="AN22" s="48">
        <f t="shared" si="27"/>
        <v>20.5</v>
      </c>
      <c r="AO22" s="48">
        <f t="shared" si="28"/>
        <v>25</v>
      </c>
      <c r="AP22" s="48">
        <f t="shared" si="29"/>
        <v>0</v>
      </c>
      <c r="AQ22" s="40" t="s">
        <v>88</v>
      </c>
      <c r="AR22" s="39">
        <v>411005</v>
      </c>
      <c r="AS22" s="60" t="s">
        <v>166</v>
      </c>
      <c r="AT22" s="49">
        <v>44166</v>
      </c>
      <c r="AU22" s="39"/>
      <c r="AV22" s="39"/>
      <c r="AW22" s="39"/>
      <c r="AX22" s="39"/>
      <c r="AY22" s="39"/>
      <c r="AZ22" s="39"/>
      <c r="BA22" s="39"/>
      <c r="BB22" s="39"/>
      <c r="BC22" s="39"/>
      <c r="BD22" s="39"/>
      <c r="BE22" s="39"/>
      <c r="BF22" s="39"/>
      <c r="BG22" s="39"/>
      <c r="BH22" s="39"/>
      <c r="BI22" s="39"/>
      <c r="BJ22" s="39"/>
      <c r="BK22" s="8"/>
      <c r="BL22" s="8"/>
      <c r="BM22" s="8"/>
      <c r="BN22" s="8"/>
      <c r="BO22" s="8"/>
      <c r="BP22" s="8"/>
      <c r="BQ22" s="8"/>
      <c r="BR22" s="8"/>
      <c r="BS22" s="8"/>
      <c r="BT22" s="8"/>
      <c r="BU22" s="8"/>
      <c r="BV22" s="8"/>
    </row>
    <row r="23" spans="1:74" x14ac:dyDescent="0.2">
      <c r="A23" s="39" t="s">
        <v>80</v>
      </c>
      <c r="B23" s="39" t="s">
        <v>84</v>
      </c>
      <c r="C23" s="65" t="s">
        <v>214</v>
      </c>
      <c r="D23" s="41">
        <v>3500</v>
      </c>
      <c r="E23" s="42">
        <v>0</v>
      </c>
      <c r="F23" s="41">
        <f t="shared" si="0"/>
        <v>3500</v>
      </c>
      <c r="G23" s="41" t="s">
        <v>24</v>
      </c>
      <c r="H23" s="41" t="str">
        <f t="shared" si="79"/>
        <v>5x2</v>
      </c>
      <c r="I23" s="41" t="str">
        <f t="shared" si="2"/>
        <v>40h/s</v>
      </c>
      <c r="J23" s="42">
        <v>0</v>
      </c>
      <c r="K23" s="43">
        <f t="shared" si="3"/>
        <v>0</v>
      </c>
      <c r="L23" s="43">
        <v>0</v>
      </c>
      <c r="M23" s="43">
        <v>0</v>
      </c>
      <c r="N23" s="43">
        <v>0</v>
      </c>
      <c r="O23" s="43">
        <v>0</v>
      </c>
      <c r="P23" s="43">
        <f t="shared" si="4"/>
        <v>0</v>
      </c>
      <c r="Q23" s="41">
        <f t="shared" si="5"/>
        <v>0</v>
      </c>
      <c r="R23" s="44">
        <f t="shared" si="6"/>
        <v>3500</v>
      </c>
      <c r="S23" s="45">
        <f t="shared" si="7"/>
        <v>0</v>
      </c>
      <c r="T23" s="45">
        <f t="shared" si="8"/>
        <v>671.68776973504271</v>
      </c>
      <c r="U23" s="45">
        <f t="shared" si="9"/>
        <v>2783.3505</v>
      </c>
      <c r="V23" s="45">
        <f t="shared" si="10"/>
        <v>0</v>
      </c>
      <c r="W23" s="46">
        <f t="shared" si="11"/>
        <v>0</v>
      </c>
      <c r="X23" s="46">
        <f t="shared" si="12"/>
        <v>0</v>
      </c>
      <c r="Y23" s="46">
        <f t="shared" si="13"/>
        <v>0</v>
      </c>
      <c r="Z23" s="46">
        <f t="shared" si="14"/>
        <v>0</v>
      </c>
      <c r="AA23" s="46">
        <f t="shared" si="15"/>
        <v>0</v>
      </c>
      <c r="AB23" s="46">
        <f t="shared" si="16"/>
        <v>0</v>
      </c>
      <c r="AC23" s="45">
        <f t="shared" si="17"/>
        <v>6955.0382697350433</v>
      </c>
      <c r="AD23" s="45">
        <f t="shared" si="18"/>
        <v>83460.459236820519</v>
      </c>
      <c r="AE23" s="45">
        <f t="shared" si="19"/>
        <v>1.9871537913528694</v>
      </c>
      <c r="AF23" s="47">
        <f t="shared" si="20"/>
        <v>671.68776973504271</v>
      </c>
      <c r="AG23" s="47">
        <f t="shared" si="21"/>
        <v>22</v>
      </c>
      <c r="AH23" s="48">
        <f t="shared" si="22"/>
        <v>48.502876999999998</v>
      </c>
      <c r="AI23" s="48">
        <f t="shared" si="23"/>
        <v>280.24615384615385</v>
      </c>
      <c r="AJ23" s="48">
        <f t="shared" si="24"/>
        <v>0</v>
      </c>
      <c r="AK23" s="48">
        <f t="shared" si="25"/>
        <v>105.39299999999999</v>
      </c>
      <c r="AL23" s="48">
        <f t="shared" si="26"/>
        <v>129.54573888888888</v>
      </c>
      <c r="AM23" s="48">
        <f t="shared" si="27"/>
        <v>62.5</v>
      </c>
      <c r="AN23" s="48">
        <f t="shared" si="27"/>
        <v>20.5</v>
      </c>
      <c r="AO23" s="48">
        <f t="shared" si="28"/>
        <v>25</v>
      </c>
      <c r="AP23" s="48">
        <f t="shared" si="29"/>
        <v>0</v>
      </c>
      <c r="AQ23" s="40" t="s">
        <v>88</v>
      </c>
      <c r="AR23" s="39">
        <v>411005</v>
      </c>
      <c r="AS23" s="60" t="s">
        <v>166</v>
      </c>
      <c r="AT23" s="49">
        <v>44166</v>
      </c>
      <c r="AU23" s="39"/>
      <c r="AV23" s="39"/>
      <c r="AW23" s="39"/>
      <c r="AX23" s="39"/>
      <c r="AY23" s="39"/>
      <c r="AZ23" s="39"/>
      <c r="BA23" s="39"/>
      <c r="BB23" s="39"/>
      <c r="BC23" s="39"/>
      <c r="BD23" s="39"/>
      <c r="BE23" s="39"/>
      <c r="BF23" s="39"/>
      <c r="BG23" s="39"/>
      <c r="BH23" s="39"/>
      <c r="BI23" s="39"/>
      <c r="BJ23" s="39"/>
      <c r="BK23" s="8"/>
      <c r="BL23" s="8"/>
      <c r="BM23" s="8"/>
      <c r="BN23" s="8"/>
      <c r="BO23" s="8"/>
      <c r="BP23" s="8"/>
      <c r="BQ23" s="8"/>
      <c r="BR23" s="8"/>
      <c r="BS23" s="8"/>
      <c r="BT23" s="8"/>
      <c r="BU23" s="8"/>
      <c r="BV23" s="8"/>
    </row>
    <row r="24" spans="1:74" x14ac:dyDescent="0.2">
      <c r="A24" s="39" t="s">
        <v>80</v>
      </c>
      <c r="B24" s="39" t="s">
        <v>84</v>
      </c>
      <c r="C24" s="65" t="s">
        <v>216</v>
      </c>
      <c r="D24" s="41">
        <v>3000</v>
      </c>
      <c r="E24" s="42">
        <v>0</v>
      </c>
      <c r="F24" s="41">
        <f t="shared" si="0"/>
        <v>3000</v>
      </c>
      <c r="G24" s="41" t="s">
        <v>24</v>
      </c>
      <c r="H24" s="41" t="str">
        <f t="shared" si="79"/>
        <v>5x2</v>
      </c>
      <c r="I24" s="41" t="str">
        <f t="shared" si="2"/>
        <v>40h/s</v>
      </c>
      <c r="J24" s="42">
        <v>0</v>
      </c>
      <c r="K24" s="43">
        <f t="shared" si="3"/>
        <v>0</v>
      </c>
      <c r="L24" s="43">
        <v>0</v>
      </c>
      <c r="M24" s="43">
        <v>0</v>
      </c>
      <c r="N24" s="43">
        <v>0</v>
      </c>
      <c r="O24" s="43">
        <v>0</v>
      </c>
      <c r="P24" s="43">
        <f t="shared" si="4"/>
        <v>0</v>
      </c>
      <c r="Q24" s="41">
        <f t="shared" si="5"/>
        <v>0</v>
      </c>
      <c r="R24" s="44">
        <f t="shared" si="6"/>
        <v>3000</v>
      </c>
      <c r="S24" s="45">
        <f t="shared" si="7"/>
        <v>0</v>
      </c>
      <c r="T24" s="45">
        <f t="shared" si="8"/>
        <v>676.48776973504278</v>
      </c>
      <c r="U24" s="45">
        <f t="shared" si="9"/>
        <v>2385.7290000000003</v>
      </c>
      <c r="V24" s="45">
        <f t="shared" si="10"/>
        <v>0</v>
      </c>
      <c r="W24" s="46">
        <f t="shared" si="11"/>
        <v>0</v>
      </c>
      <c r="X24" s="46">
        <f t="shared" si="12"/>
        <v>0</v>
      </c>
      <c r="Y24" s="46">
        <f t="shared" si="13"/>
        <v>0</v>
      </c>
      <c r="Z24" s="46">
        <f t="shared" si="14"/>
        <v>0</v>
      </c>
      <c r="AA24" s="46">
        <f t="shared" si="15"/>
        <v>0</v>
      </c>
      <c r="AB24" s="46">
        <f t="shared" si="16"/>
        <v>0</v>
      </c>
      <c r="AC24" s="45">
        <f t="shared" si="17"/>
        <v>6062.2167697350433</v>
      </c>
      <c r="AD24" s="45">
        <f t="shared" si="18"/>
        <v>72746.601236820512</v>
      </c>
      <c r="AE24" s="45">
        <f t="shared" si="19"/>
        <v>2.0207389232450144</v>
      </c>
      <c r="AF24" s="47">
        <f t="shared" si="20"/>
        <v>676.48776973504278</v>
      </c>
      <c r="AG24" s="47">
        <f t="shared" si="21"/>
        <v>22</v>
      </c>
      <c r="AH24" s="48">
        <f t="shared" si="22"/>
        <v>48.502876999999998</v>
      </c>
      <c r="AI24" s="48">
        <f t="shared" si="23"/>
        <v>280.24615384615385</v>
      </c>
      <c r="AJ24" s="48">
        <f t="shared" si="24"/>
        <v>4.8000000000000114</v>
      </c>
      <c r="AK24" s="48">
        <f t="shared" si="25"/>
        <v>105.39299999999999</v>
      </c>
      <c r="AL24" s="48">
        <f t="shared" si="26"/>
        <v>129.54573888888888</v>
      </c>
      <c r="AM24" s="48">
        <f t="shared" si="27"/>
        <v>62.5</v>
      </c>
      <c r="AN24" s="48">
        <f t="shared" si="27"/>
        <v>20.5</v>
      </c>
      <c r="AO24" s="48">
        <f t="shared" si="28"/>
        <v>25</v>
      </c>
      <c r="AP24" s="48">
        <f t="shared" si="29"/>
        <v>0</v>
      </c>
      <c r="AQ24" s="40" t="s">
        <v>88</v>
      </c>
      <c r="AR24" s="39">
        <v>411005</v>
      </c>
      <c r="AS24" s="60" t="s">
        <v>166</v>
      </c>
      <c r="AT24" s="49">
        <v>44166</v>
      </c>
      <c r="AU24" s="39"/>
      <c r="AV24" s="39"/>
      <c r="AW24" s="39"/>
      <c r="AX24" s="39"/>
      <c r="AY24" s="39"/>
      <c r="AZ24" s="39"/>
      <c r="BA24" s="39"/>
      <c r="BB24" s="39"/>
      <c r="BC24" s="39"/>
      <c r="BD24" s="39"/>
      <c r="BE24" s="39"/>
      <c r="BF24" s="39"/>
      <c r="BG24" s="39"/>
      <c r="BH24" s="39"/>
      <c r="BI24" s="39"/>
      <c r="BJ24" s="39"/>
      <c r="BK24" s="8"/>
      <c r="BL24" s="8"/>
      <c r="BM24" s="8"/>
      <c r="BN24" s="8"/>
      <c r="BO24" s="8"/>
      <c r="BP24" s="8"/>
      <c r="BQ24" s="8"/>
      <c r="BR24" s="8"/>
      <c r="BS24" s="8"/>
      <c r="BT24" s="8"/>
      <c r="BU24" s="8"/>
      <c r="BV24" s="8"/>
    </row>
    <row r="25" spans="1:74" x14ac:dyDescent="0.2">
      <c r="A25" s="39" t="s">
        <v>80</v>
      </c>
      <c r="B25" s="39" t="s">
        <v>84</v>
      </c>
      <c r="C25" s="65" t="s">
        <v>220</v>
      </c>
      <c r="D25" s="41">
        <v>3000</v>
      </c>
      <c r="E25" s="42">
        <v>0</v>
      </c>
      <c r="F25" s="41">
        <f t="shared" si="0"/>
        <v>3000</v>
      </c>
      <c r="G25" s="41" t="s">
        <v>24</v>
      </c>
      <c r="H25" s="41" t="str">
        <f t="shared" si="79"/>
        <v>5x2</v>
      </c>
      <c r="I25" s="41" t="str">
        <f t="shared" si="2"/>
        <v>40h/s</v>
      </c>
      <c r="J25" s="42">
        <v>0</v>
      </c>
      <c r="K25" s="43">
        <f t="shared" si="3"/>
        <v>0</v>
      </c>
      <c r="L25" s="43">
        <v>0</v>
      </c>
      <c r="M25" s="43">
        <v>0</v>
      </c>
      <c r="N25" s="43">
        <v>0</v>
      </c>
      <c r="O25" s="43">
        <v>0</v>
      </c>
      <c r="P25" s="43">
        <f t="shared" si="4"/>
        <v>0</v>
      </c>
      <c r="Q25" s="41">
        <f t="shared" si="5"/>
        <v>0</v>
      </c>
      <c r="R25" s="44">
        <f t="shared" si="6"/>
        <v>3000</v>
      </c>
      <c r="S25" s="45">
        <f t="shared" si="7"/>
        <v>0</v>
      </c>
      <c r="T25" s="45">
        <f t="shared" si="8"/>
        <v>676.48776973504278</v>
      </c>
      <c r="U25" s="45">
        <f t="shared" si="9"/>
        <v>2385.7290000000003</v>
      </c>
      <c r="V25" s="45">
        <f t="shared" si="10"/>
        <v>0</v>
      </c>
      <c r="W25" s="46">
        <f t="shared" si="11"/>
        <v>0</v>
      </c>
      <c r="X25" s="46">
        <f t="shared" si="12"/>
        <v>0</v>
      </c>
      <c r="Y25" s="46">
        <f t="shared" si="13"/>
        <v>0</v>
      </c>
      <c r="Z25" s="46">
        <f t="shared" si="14"/>
        <v>0</v>
      </c>
      <c r="AA25" s="46">
        <f t="shared" si="15"/>
        <v>0</v>
      </c>
      <c r="AB25" s="46">
        <f t="shared" si="16"/>
        <v>0</v>
      </c>
      <c r="AC25" s="45">
        <f t="shared" si="17"/>
        <v>6062.2167697350433</v>
      </c>
      <c r="AD25" s="45">
        <f t="shared" si="18"/>
        <v>72746.601236820512</v>
      </c>
      <c r="AE25" s="45">
        <f t="shared" si="19"/>
        <v>2.0207389232450144</v>
      </c>
      <c r="AF25" s="47">
        <f t="shared" si="20"/>
        <v>676.48776973504278</v>
      </c>
      <c r="AG25" s="47">
        <f t="shared" si="21"/>
        <v>22</v>
      </c>
      <c r="AH25" s="48">
        <f t="shared" si="22"/>
        <v>48.502876999999998</v>
      </c>
      <c r="AI25" s="48">
        <f t="shared" si="23"/>
        <v>280.24615384615385</v>
      </c>
      <c r="AJ25" s="48">
        <f t="shared" si="24"/>
        <v>4.8000000000000114</v>
      </c>
      <c r="AK25" s="48">
        <f t="shared" si="25"/>
        <v>105.39299999999999</v>
      </c>
      <c r="AL25" s="48">
        <f t="shared" si="26"/>
        <v>129.54573888888888</v>
      </c>
      <c r="AM25" s="48">
        <f t="shared" si="27"/>
        <v>62.5</v>
      </c>
      <c r="AN25" s="48">
        <f t="shared" si="27"/>
        <v>20.5</v>
      </c>
      <c r="AO25" s="48">
        <f t="shared" si="28"/>
        <v>25</v>
      </c>
      <c r="AP25" s="48">
        <f t="shared" si="29"/>
        <v>0</v>
      </c>
      <c r="AQ25" s="40" t="s">
        <v>88</v>
      </c>
      <c r="AR25" s="39">
        <v>411005</v>
      </c>
      <c r="AS25" s="60" t="s">
        <v>166</v>
      </c>
      <c r="AT25" s="49">
        <v>44166</v>
      </c>
      <c r="AU25" s="39"/>
      <c r="AV25" s="39"/>
      <c r="AW25" s="39"/>
      <c r="AX25" s="39"/>
      <c r="AY25" s="39"/>
      <c r="AZ25" s="39"/>
      <c r="BA25" s="39"/>
      <c r="BB25" s="39"/>
      <c r="BC25" s="39"/>
      <c r="BD25" s="39"/>
      <c r="BE25" s="39"/>
      <c r="BF25" s="39"/>
      <c r="BG25" s="39"/>
      <c r="BH25" s="39"/>
      <c r="BI25" s="39"/>
      <c r="BJ25" s="39"/>
      <c r="BK25" s="8"/>
      <c r="BL25" s="8"/>
      <c r="BM25" s="8"/>
      <c r="BN25" s="8"/>
      <c r="BO25" s="8"/>
      <c r="BP25" s="8"/>
      <c r="BQ25" s="8"/>
      <c r="BR25" s="8"/>
      <c r="BS25" s="8"/>
      <c r="BT25" s="8"/>
      <c r="BU25" s="8"/>
      <c r="BV25" s="8"/>
    </row>
    <row r="26" spans="1:74" x14ac:dyDescent="0.2">
      <c r="A26" s="39" t="s">
        <v>80</v>
      </c>
      <c r="B26" s="39" t="s">
        <v>84</v>
      </c>
      <c r="C26" s="65" t="s">
        <v>222</v>
      </c>
      <c r="D26" s="41">
        <v>3000</v>
      </c>
      <c r="E26" s="42">
        <v>0</v>
      </c>
      <c r="F26" s="41">
        <f t="shared" si="0"/>
        <v>3000</v>
      </c>
      <c r="G26" s="41" t="s">
        <v>24</v>
      </c>
      <c r="H26" s="41" t="str">
        <f t="shared" si="79"/>
        <v>5x2</v>
      </c>
      <c r="I26" s="41" t="str">
        <f t="shared" si="2"/>
        <v>40h/s</v>
      </c>
      <c r="J26" s="42">
        <v>0</v>
      </c>
      <c r="K26" s="43">
        <f t="shared" si="3"/>
        <v>0</v>
      </c>
      <c r="L26" s="43">
        <v>0</v>
      </c>
      <c r="M26" s="43">
        <v>0</v>
      </c>
      <c r="N26" s="43">
        <v>0</v>
      </c>
      <c r="O26" s="43">
        <v>0</v>
      </c>
      <c r="P26" s="43">
        <f t="shared" si="4"/>
        <v>0</v>
      </c>
      <c r="Q26" s="41">
        <f t="shared" si="5"/>
        <v>0</v>
      </c>
      <c r="R26" s="44">
        <f t="shared" si="6"/>
        <v>3000</v>
      </c>
      <c r="S26" s="45">
        <f t="shared" si="7"/>
        <v>0</v>
      </c>
      <c r="T26" s="45">
        <f t="shared" si="8"/>
        <v>676.48776973504278</v>
      </c>
      <c r="U26" s="45">
        <f t="shared" si="9"/>
        <v>2385.7290000000003</v>
      </c>
      <c r="V26" s="45">
        <f t="shared" si="10"/>
        <v>0</v>
      </c>
      <c r="W26" s="46">
        <f t="shared" si="11"/>
        <v>0</v>
      </c>
      <c r="X26" s="46">
        <f t="shared" si="12"/>
        <v>0</v>
      </c>
      <c r="Y26" s="46">
        <f t="shared" si="13"/>
        <v>0</v>
      </c>
      <c r="Z26" s="46">
        <f t="shared" si="14"/>
        <v>0</v>
      </c>
      <c r="AA26" s="46">
        <f t="shared" si="15"/>
        <v>0</v>
      </c>
      <c r="AB26" s="46">
        <f t="shared" si="16"/>
        <v>0</v>
      </c>
      <c r="AC26" s="45">
        <f t="shared" si="17"/>
        <v>6062.2167697350433</v>
      </c>
      <c r="AD26" s="45">
        <f t="shared" si="18"/>
        <v>72746.601236820512</v>
      </c>
      <c r="AE26" s="45">
        <f t="shared" si="19"/>
        <v>2.0207389232450144</v>
      </c>
      <c r="AF26" s="47">
        <f t="shared" si="20"/>
        <v>676.48776973504278</v>
      </c>
      <c r="AG26" s="47">
        <f t="shared" si="21"/>
        <v>22</v>
      </c>
      <c r="AH26" s="48">
        <f t="shared" si="22"/>
        <v>48.502876999999998</v>
      </c>
      <c r="AI26" s="48">
        <f t="shared" si="23"/>
        <v>280.24615384615385</v>
      </c>
      <c r="AJ26" s="48">
        <f t="shared" si="24"/>
        <v>4.8000000000000114</v>
      </c>
      <c r="AK26" s="48">
        <f t="shared" si="25"/>
        <v>105.39299999999999</v>
      </c>
      <c r="AL26" s="48">
        <f t="shared" si="26"/>
        <v>129.54573888888888</v>
      </c>
      <c r="AM26" s="48">
        <f t="shared" si="27"/>
        <v>62.5</v>
      </c>
      <c r="AN26" s="48">
        <f t="shared" si="27"/>
        <v>20.5</v>
      </c>
      <c r="AO26" s="48">
        <f t="shared" si="28"/>
        <v>25</v>
      </c>
      <c r="AP26" s="48">
        <f t="shared" si="29"/>
        <v>0</v>
      </c>
      <c r="AQ26" s="40" t="s">
        <v>88</v>
      </c>
      <c r="AR26" s="39">
        <v>411005</v>
      </c>
      <c r="AS26" s="60" t="s">
        <v>166</v>
      </c>
      <c r="AT26" s="49">
        <v>44166</v>
      </c>
      <c r="AU26" s="39"/>
      <c r="AV26" s="39"/>
      <c r="AW26" s="39"/>
      <c r="AX26" s="39"/>
      <c r="AY26" s="39"/>
      <c r="AZ26" s="39"/>
      <c r="BA26" s="39"/>
      <c r="BB26" s="39"/>
      <c r="BC26" s="39"/>
      <c r="BD26" s="39"/>
      <c r="BE26" s="39"/>
      <c r="BF26" s="39"/>
      <c r="BG26" s="39"/>
      <c r="BH26" s="39"/>
      <c r="BI26" s="39"/>
      <c r="BJ26" s="39"/>
      <c r="BK26" s="8"/>
      <c r="BL26" s="8"/>
      <c r="BM26" s="8"/>
      <c r="BN26" s="8"/>
      <c r="BO26" s="8"/>
      <c r="BP26" s="8"/>
      <c r="BQ26" s="8"/>
      <c r="BR26" s="8"/>
      <c r="BS26" s="8"/>
      <c r="BT26" s="8"/>
      <c r="BU26" s="8"/>
      <c r="BV26" s="8"/>
    </row>
    <row r="27" spans="1:74" x14ac:dyDescent="0.2">
      <c r="A27" s="39" t="s">
        <v>80</v>
      </c>
      <c r="B27" s="39" t="s">
        <v>84</v>
      </c>
      <c r="C27" s="65" t="s">
        <v>224</v>
      </c>
      <c r="D27" s="41">
        <v>3000</v>
      </c>
      <c r="E27" s="42">
        <v>0</v>
      </c>
      <c r="F27" s="41">
        <f t="shared" si="0"/>
        <v>3000</v>
      </c>
      <c r="G27" s="41" t="s">
        <v>24</v>
      </c>
      <c r="H27" s="41" t="str">
        <f t="shared" si="79"/>
        <v>5x2</v>
      </c>
      <c r="I27" s="41" t="str">
        <f t="shared" si="2"/>
        <v>40h/s</v>
      </c>
      <c r="J27" s="42">
        <v>0</v>
      </c>
      <c r="K27" s="43">
        <f t="shared" si="3"/>
        <v>0</v>
      </c>
      <c r="L27" s="43">
        <v>0</v>
      </c>
      <c r="M27" s="43">
        <v>0</v>
      </c>
      <c r="N27" s="43">
        <v>0</v>
      </c>
      <c r="O27" s="43">
        <v>0</v>
      </c>
      <c r="P27" s="43">
        <f t="shared" si="4"/>
        <v>0</v>
      </c>
      <c r="Q27" s="41">
        <f t="shared" si="5"/>
        <v>0</v>
      </c>
      <c r="R27" s="44">
        <f t="shared" si="6"/>
        <v>3000</v>
      </c>
      <c r="S27" s="45">
        <f t="shared" si="7"/>
        <v>0</v>
      </c>
      <c r="T27" s="45">
        <f t="shared" si="8"/>
        <v>676.48776973504278</v>
      </c>
      <c r="U27" s="45">
        <f t="shared" si="9"/>
        <v>2385.7290000000003</v>
      </c>
      <c r="V27" s="45">
        <f t="shared" si="10"/>
        <v>0</v>
      </c>
      <c r="W27" s="46">
        <f t="shared" si="11"/>
        <v>0</v>
      </c>
      <c r="X27" s="46">
        <f t="shared" si="12"/>
        <v>0</v>
      </c>
      <c r="Y27" s="46">
        <f t="shared" si="13"/>
        <v>0</v>
      </c>
      <c r="Z27" s="46">
        <f t="shared" si="14"/>
        <v>0</v>
      </c>
      <c r="AA27" s="46">
        <f t="shared" si="15"/>
        <v>0</v>
      </c>
      <c r="AB27" s="46">
        <f t="shared" si="16"/>
        <v>0</v>
      </c>
      <c r="AC27" s="45">
        <f t="shared" si="17"/>
        <v>6062.2167697350433</v>
      </c>
      <c r="AD27" s="45">
        <f t="shared" si="18"/>
        <v>72746.601236820512</v>
      </c>
      <c r="AE27" s="45">
        <f t="shared" si="19"/>
        <v>2.0207389232450144</v>
      </c>
      <c r="AF27" s="47">
        <f t="shared" si="20"/>
        <v>676.48776973504278</v>
      </c>
      <c r="AG27" s="47">
        <f t="shared" si="21"/>
        <v>22</v>
      </c>
      <c r="AH27" s="48">
        <f t="shared" si="22"/>
        <v>48.502876999999998</v>
      </c>
      <c r="AI27" s="48">
        <f t="shared" si="23"/>
        <v>280.24615384615385</v>
      </c>
      <c r="AJ27" s="48">
        <f t="shared" si="24"/>
        <v>4.8000000000000114</v>
      </c>
      <c r="AK27" s="48">
        <f t="shared" si="25"/>
        <v>105.39299999999999</v>
      </c>
      <c r="AL27" s="48">
        <f t="shared" si="26"/>
        <v>129.54573888888888</v>
      </c>
      <c r="AM27" s="48">
        <f t="shared" si="27"/>
        <v>62.5</v>
      </c>
      <c r="AN27" s="48">
        <f t="shared" si="27"/>
        <v>20.5</v>
      </c>
      <c r="AO27" s="48">
        <f t="shared" si="28"/>
        <v>25</v>
      </c>
      <c r="AP27" s="48">
        <f t="shared" si="29"/>
        <v>0</v>
      </c>
      <c r="AQ27" s="40" t="s">
        <v>88</v>
      </c>
      <c r="AR27" s="39">
        <v>411005</v>
      </c>
      <c r="AS27" s="60" t="s">
        <v>166</v>
      </c>
      <c r="AT27" s="49">
        <v>44166</v>
      </c>
      <c r="AU27" s="39"/>
      <c r="AV27" s="39"/>
      <c r="AW27" s="39"/>
      <c r="AX27" s="39"/>
      <c r="AY27" s="39"/>
      <c r="AZ27" s="39"/>
      <c r="BA27" s="39"/>
      <c r="BB27" s="39"/>
      <c r="BC27" s="39"/>
      <c r="BD27" s="39"/>
      <c r="BE27" s="39"/>
      <c r="BF27" s="39"/>
      <c r="BG27" s="39"/>
      <c r="BH27" s="39"/>
      <c r="BI27" s="39"/>
      <c r="BJ27" s="39"/>
      <c r="BK27" s="8"/>
      <c r="BL27" s="8"/>
      <c r="BM27" s="8"/>
      <c r="BN27" s="8"/>
      <c r="BO27" s="8"/>
      <c r="BP27" s="8"/>
      <c r="BQ27" s="8"/>
      <c r="BR27" s="8"/>
      <c r="BS27" s="8"/>
      <c r="BT27" s="8"/>
      <c r="BU27" s="8"/>
      <c r="BV27" s="8"/>
    </row>
    <row r="28" spans="1:74" x14ac:dyDescent="0.2">
      <c r="A28" s="39" t="s">
        <v>80</v>
      </c>
      <c r="B28" s="39" t="s">
        <v>84</v>
      </c>
      <c r="C28" s="65" t="s">
        <v>238</v>
      </c>
      <c r="D28" s="41">
        <v>2000</v>
      </c>
      <c r="E28" s="42">
        <v>0</v>
      </c>
      <c r="F28" s="41">
        <f t="shared" si="0"/>
        <v>2000</v>
      </c>
      <c r="G28" s="41" t="s">
        <v>24</v>
      </c>
      <c r="H28" s="41" t="str">
        <f>H$8</f>
        <v>6x1</v>
      </c>
      <c r="I28" s="41" t="str">
        <f t="shared" si="2"/>
        <v>44h/s</v>
      </c>
      <c r="J28" s="42">
        <v>0</v>
      </c>
      <c r="K28" s="43">
        <f t="shared" si="3"/>
        <v>0</v>
      </c>
      <c r="L28" s="43">
        <v>0</v>
      </c>
      <c r="M28" s="43">
        <v>0</v>
      </c>
      <c r="N28" s="43">
        <v>0</v>
      </c>
      <c r="O28" s="43">
        <v>0</v>
      </c>
      <c r="P28" s="43">
        <f t="shared" si="4"/>
        <v>0</v>
      </c>
      <c r="Q28" s="41">
        <f t="shared" si="5"/>
        <v>0</v>
      </c>
      <c r="R28" s="44">
        <f t="shared" si="6"/>
        <v>2000</v>
      </c>
      <c r="S28" s="45">
        <f t="shared" si="7"/>
        <v>0</v>
      </c>
      <c r="T28" s="45">
        <f t="shared" si="8"/>
        <v>821.04161588888894</v>
      </c>
      <c r="U28" s="45">
        <f t="shared" si="9"/>
        <v>1590.4860000000001</v>
      </c>
      <c r="V28" s="45">
        <f t="shared" si="10"/>
        <v>0</v>
      </c>
      <c r="W28" s="46">
        <f t="shared" si="11"/>
        <v>0</v>
      </c>
      <c r="X28" s="46">
        <f t="shared" si="12"/>
        <v>0</v>
      </c>
      <c r="Y28" s="46">
        <f t="shared" si="13"/>
        <v>0</v>
      </c>
      <c r="Z28" s="46">
        <f t="shared" si="14"/>
        <v>0</v>
      </c>
      <c r="AA28" s="46">
        <f t="shared" si="15"/>
        <v>0</v>
      </c>
      <c r="AB28" s="46">
        <f t="shared" si="16"/>
        <v>0</v>
      </c>
      <c r="AC28" s="45">
        <f t="shared" si="17"/>
        <v>4411.5276158888892</v>
      </c>
      <c r="AD28" s="45">
        <f t="shared" si="18"/>
        <v>52938.331390666674</v>
      </c>
      <c r="AE28" s="45">
        <f t="shared" si="19"/>
        <v>2.2057638079444444</v>
      </c>
      <c r="AF28" s="47">
        <f t="shared" si="20"/>
        <v>821.04161588888894</v>
      </c>
      <c r="AG28" s="47">
        <f t="shared" si="21"/>
        <v>26</v>
      </c>
      <c r="AH28" s="48">
        <f t="shared" si="22"/>
        <v>48.502876999999998</v>
      </c>
      <c r="AI28" s="48">
        <f t="shared" si="23"/>
        <v>331.20000000000005</v>
      </c>
      <c r="AJ28" s="48">
        <f t="shared" si="24"/>
        <v>98.4</v>
      </c>
      <c r="AK28" s="48">
        <f t="shared" si="25"/>
        <v>105.39299999999999</v>
      </c>
      <c r="AL28" s="48">
        <f t="shared" si="26"/>
        <v>129.54573888888888</v>
      </c>
      <c r="AM28" s="48">
        <f t="shared" si="27"/>
        <v>62.5</v>
      </c>
      <c r="AN28" s="48">
        <f t="shared" si="27"/>
        <v>20.5</v>
      </c>
      <c r="AO28" s="48">
        <f t="shared" si="28"/>
        <v>25</v>
      </c>
      <c r="AP28" s="48">
        <f t="shared" si="29"/>
        <v>0</v>
      </c>
      <c r="AQ28" s="40" t="s">
        <v>88</v>
      </c>
      <c r="AR28" s="39">
        <v>411005</v>
      </c>
      <c r="AS28" s="60" t="s">
        <v>166</v>
      </c>
      <c r="AT28" s="49">
        <v>44166</v>
      </c>
      <c r="AU28" s="39"/>
      <c r="AV28" s="39"/>
      <c r="AW28" s="39"/>
      <c r="AX28" s="39"/>
      <c r="AY28" s="39"/>
      <c r="AZ28" s="39"/>
      <c r="BA28" s="39"/>
      <c r="BB28" s="39"/>
      <c r="BC28" s="39"/>
      <c r="BD28" s="39"/>
      <c r="BE28" s="39"/>
      <c r="BF28" s="39"/>
      <c r="BG28" s="39"/>
      <c r="BH28" s="39"/>
      <c r="BI28" s="39"/>
      <c r="BJ28" s="39"/>
      <c r="BK28" s="8"/>
      <c r="BL28" s="8"/>
      <c r="BM28" s="8"/>
      <c r="BN28" s="8"/>
      <c r="BO28" s="8"/>
      <c r="BP28" s="8"/>
      <c r="BQ28" s="8"/>
      <c r="BR28" s="8"/>
      <c r="BS28" s="8"/>
      <c r="BT28" s="8"/>
      <c r="BU28" s="8"/>
      <c r="BV28" s="8"/>
    </row>
    <row r="29" spans="1:74" x14ac:dyDescent="0.2">
      <c r="A29" s="39" t="s">
        <v>80</v>
      </c>
      <c r="B29" s="39" t="s">
        <v>84</v>
      </c>
      <c r="C29" s="65" t="s">
        <v>534</v>
      </c>
      <c r="D29" s="41">
        <v>1542.75</v>
      </c>
      <c r="E29" s="547">
        <v>0.15</v>
      </c>
      <c r="F29" s="41">
        <f t="shared" si="0"/>
        <v>1774.1624999999999</v>
      </c>
      <c r="G29" s="41" t="s">
        <v>24</v>
      </c>
      <c r="H29" s="41" t="str">
        <f t="shared" ref="H29:H35" si="103">H$7</f>
        <v>5x2</v>
      </c>
      <c r="I29" s="41" t="str">
        <f t="shared" si="2"/>
        <v>40h/s</v>
      </c>
      <c r="J29" s="42">
        <v>0</v>
      </c>
      <c r="K29" s="43">
        <f t="shared" si="3"/>
        <v>0</v>
      </c>
      <c r="L29" s="43">
        <v>0</v>
      </c>
      <c r="M29" s="43">
        <v>0</v>
      </c>
      <c r="N29" s="43">
        <v>0</v>
      </c>
      <c r="O29" s="43">
        <v>0</v>
      </c>
      <c r="P29" s="43">
        <f t="shared" si="4"/>
        <v>0</v>
      </c>
      <c r="Q29" s="41">
        <f t="shared" si="5"/>
        <v>0</v>
      </c>
      <c r="R29" s="44">
        <f t="shared" si="6"/>
        <v>1774.1624999999999</v>
      </c>
      <c r="S29" s="45">
        <f t="shared" si="7"/>
        <v>0</v>
      </c>
      <c r="T29" s="45">
        <f t="shared" si="8"/>
        <v>763.92276973504272</v>
      </c>
      <c r="U29" s="45">
        <f t="shared" si="9"/>
        <v>1410.8903089875</v>
      </c>
      <c r="V29" s="45">
        <f t="shared" si="10"/>
        <v>0</v>
      </c>
      <c r="W29" s="46">
        <f t="shared" si="11"/>
        <v>0</v>
      </c>
      <c r="X29" s="46">
        <f t="shared" si="12"/>
        <v>0</v>
      </c>
      <c r="Y29" s="46">
        <f t="shared" si="13"/>
        <v>0</v>
      </c>
      <c r="Z29" s="46">
        <f t="shared" si="14"/>
        <v>0</v>
      </c>
      <c r="AA29" s="46">
        <f t="shared" si="15"/>
        <v>0</v>
      </c>
      <c r="AB29" s="46">
        <f t="shared" si="16"/>
        <v>0</v>
      </c>
      <c r="AC29" s="45">
        <f t="shared" si="17"/>
        <v>3948.9755787225422</v>
      </c>
      <c r="AD29" s="45">
        <f t="shared" si="18"/>
        <v>47387.706944670506</v>
      </c>
      <c r="AE29" s="45">
        <f t="shared" si="19"/>
        <v>2.2258251872207548</v>
      </c>
      <c r="AF29" s="47">
        <f t="shared" si="20"/>
        <v>763.92276973504272</v>
      </c>
      <c r="AG29" s="47">
        <f t="shared" si="21"/>
        <v>22</v>
      </c>
      <c r="AH29" s="48">
        <f t="shared" si="22"/>
        <v>48.502876999999998</v>
      </c>
      <c r="AI29" s="48">
        <f t="shared" si="23"/>
        <v>280.24615384615385</v>
      </c>
      <c r="AJ29" s="48">
        <f t="shared" si="24"/>
        <v>92.235000000000014</v>
      </c>
      <c r="AK29" s="48">
        <f t="shared" si="25"/>
        <v>105.39299999999999</v>
      </c>
      <c r="AL29" s="48">
        <f t="shared" si="26"/>
        <v>129.54573888888888</v>
      </c>
      <c r="AM29" s="48">
        <f t="shared" si="27"/>
        <v>62.5</v>
      </c>
      <c r="AN29" s="48">
        <f t="shared" si="27"/>
        <v>20.5</v>
      </c>
      <c r="AO29" s="48">
        <f t="shared" si="28"/>
        <v>25</v>
      </c>
      <c r="AP29" s="48">
        <f t="shared" si="29"/>
        <v>0</v>
      </c>
      <c r="AQ29" s="40" t="s">
        <v>88</v>
      </c>
      <c r="AR29" s="39">
        <v>411005</v>
      </c>
      <c r="AS29" s="60" t="s">
        <v>83</v>
      </c>
      <c r="AT29" s="49">
        <v>44044</v>
      </c>
      <c r="AU29" s="39"/>
      <c r="AV29" s="39"/>
      <c r="AW29" s="39"/>
      <c r="AX29" s="39"/>
      <c r="AY29" s="39"/>
      <c r="AZ29" s="39"/>
      <c r="BA29" s="39"/>
      <c r="BB29" s="39"/>
      <c r="BC29" s="39"/>
      <c r="BD29" s="39"/>
      <c r="BE29" s="39"/>
      <c r="BF29" s="39"/>
      <c r="BG29" s="39"/>
      <c r="BH29" s="39"/>
      <c r="BI29" s="39"/>
      <c r="BJ29" s="39"/>
      <c r="BK29" s="8"/>
      <c r="BL29" s="8"/>
      <c r="BM29" s="8"/>
      <c r="BN29" s="8"/>
      <c r="BO29" s="8"/>
      <c r="BP29" s="8"/>
      <c r="BQ29" s="8"/>
      <c r="BR29" s="8"/>
      <c r="BS29" s="8"/>
      <c r="BT29" s="8"/>
      <c r="BU29" s="8"/>
      <c r="BV29" s="8"/>
    </row>
    <row r="30" spans="1:74" x14ac:dyDescent="0.2">
      <c r="A30" s="39" t="s">
        <v>80</v>
      </c>
      <c r="B30" s="39" t="s">
        <v>84</v>
      </c>
      <c r="C30" s="65" t="s">
        <v>535</v>
      </c>
      <c r="D30" s="41">
        <v>1576.29</v>
      </c>
      <c r="E30" s="42">
        <v>0</v>
      </c>
      <c r="F30" s="41">
        <f t="shared" si="0"/>
        <v>1576.29</v>
      </c>
      <c r="G30" s="41" t="s">
        <v>24</v>
      </c>
      <c r="H30" s="41" t="str">
        <f t="shared" si="103"/>
        <v>5x2</v>
      </c>
      <c r="I30" s="41" t="str">
        <f t="shared" si="2"/>
        <v>40h/s</v>
      </c>
      <c r="J30" s="42">
        <v>0</v>
      </c>
      <c r="K30" s="43">
        <f t="shared" si="3"/>
        <v>0</v>
      </c>
      <c r="L30" s="43">
        <v>0</v>
      </c>
      <c r="M30" s="43">
        <v>0</v>
      </c>
      <c r="N30" s="43">
        <v>0</v>
      </c>
      <c r="O30" s="43">
        <v>0</v>
      </c>
      <c r="P30" s="43">
        <f t="shared" si="4"/>
        <v>0</v>
      </c>
      <c r="Q30" s="41">
        <f t="shared" si="5"/>
        <v>0</v>
      </c>
      <c r="R30" s="44">
        <f t="shared" si="6"/>
        <v>1576.29</v>
      </c>
      <c r="S30" s="45">
        <f t="shared" si="7"/>
        <v>0</v>
      </c>
      <c r="T30" s="45">
        <f t="shared" si="8"/>
        <v>761.91036973504276</v>
      </c>
      <c r="U30" s="45">
        <f t="shared" si="9"/>
        <v>1253.53358847</v>
      </c>
      <c r="V30" s="45">
        <f t="shared" si="10"/>
        <v>0</v>
      </c>
      <c r="W30" s="46">
        <f t="shared" si="11"/>
        <v>0</v>
      </c>
      <c r="X30" s="46">
        <f t="shared" si="12"/>
        <v>0</v>
      </c>
      <c r="Y30" s="46">
        <f t="shared" si="13"/>
        <v>0</v>
      </c>
      <c r="Z30" s="46">
        <f t="shared" si="14"/>
        <v>0</v>
      </c>
      <c r="AA30" s="46">
        <f t="shared" si="15"/>
        <v>0</v>
      </c>
      <c r="AB30" s="46">
        <f t="shared" si="16"/>
        <v>0</v>
      </c>
      <c r="AC30" s="45">
        <f t="shared" si="17"/>
        <v>3591.7339582050427</v>
      </c>
      <c r="AD30" s="45">
        <f t="shared" si="18"/>
        <v>43100.807498460512</v>
      </c>
      <c r="AE30" s="45">
        <f t="shared" si="19"/>
        <v>2.2785997235312303</v>
      </c>
      <c r="AF30" s="47">
        <f t="shared" si="20"/>
        <v>761.91036973504276</v>
      </c>
      <c r="AG30" s="47">
        <f t="shared" si="21"/>
        <v>22</v>
      </c>
      <c r="AH30" s="48">
        <f t="shared" si="22"/>
        <v>48.502876999999998</v>
      </c>
      <c r="AI30" s="48">
        <f t="shared" si="23"/>
        <v>280.24615384615385</v>
      </c>
      <c r="AJ30" s="48">
        <f t="shared" si="24"/>
        <v>90.222600000000014</v>
      </c>
      <c r="AK30" s="48">
        <f t="shared" si="25"/>
        <v>105.39299999999999</v>
      </c>
      <c r="AL30" s="48">
        <f t="shared" si="26"/>
        <v>129.54573888888888</v>
      </c>
      <c r="AM30" s="48">
        <f t="shared" si="27"/>
        <v>62.5</v>
      </c>
      <c r="AN30" s="48">
        <f t="shared" si="27"/>
        <v>20.5</v>
      </c>
      <c r="AO30" s="48">
        <f t="shared" si="28"/>
        <v>25</v>
      </c>
      <c r="AP30" s="48">
        <f t="shared" si="29"/>
        <v>0</v>
      </c>
      <c r="AQ30" s="40" t="s">
        <v>89</v>
      </c>
      <c r="AR30" s="39">
        <v>414105</v>
      </c>
      <c r="AS30" s="60" t="s">
        <v>83</v>
      </c>
      <c r="AT30" s="49">
        <v>44075</v>
      </c>
      <c r="AU30" s="39"/>
      <c r="AV30" s="39"/>
      <c r="AW30" s="39"/>
      <c r="AX30" s="39"/>
      <c r="AY30" s="39"/>
      <c r="AZ30" s="39"/>
      <c r="BA30" s="39"/>
      <c r="BB30" s="39"/>
      <c r="BC30" s="39"/>
      <c r="BD30" s="39"/>
      <c r="BE30" s="39"/>
      <c r="BF30" s="39"/>
      <c r="BG30" s="39"/>
      <c r="BH30" s="39"/>
      <c r="BI30" s="39"/>
      <c r="BJ30" s="39"/>
      <c r="BK30" s="8"/>
      <c r="BL30" s="8"/>
      <c r="BM30" s="8"/>
      <c r="BN30" s="8"/>
      <c r="BO30" s="8"/>
      <c r="BP30" s="8"/>
      <c r="BQ30" s="8"/>
      <c r="BR30" s="8"/>
      <c r="BS30" s="8"/>
      <c r="BT30" s="8"/>
      <c r="BU30" s="8"/>
      <c r="BV30" s="8"/>
    </row>
    <row r="31" spans="1:74" x14ac:dyDescent="0.2">
      <c r="A31" s="39" t="s">
        <v>80</v>
      </c>
      <c r="B31" s="39" t="s">
        <v>84</v>
      </c>
      <c r="C31" s="65" t="s">
        <v>90</v>
      </c>
      <c r="D31" s="41">
        <v>1542.75</v>
      </c>
      <c r="E31" s="42">
        <v>0</v>
      </c>
      <c r="F31" s="41">
        <f t="shared" si="0"/>
        <v>1542.75</v>
      </c>
      <c r="G31" s="41" t="s">
        <v>24</v>
      </c>
      <c r="H31" s="41" t="str">
        <f t="shared" si="103"/>
        <v>5x2</v>
      </c>
      <c r="I31" s="41" t="str">
        <f t="shared" si="2"/>
        <v>40h/s</v>
      </c>
      <c r="J31" s="42">
        <v>0</v>
      </c>
      <c r="K31" s="43">
        <f t="shared" si="3"/>
        <v>0</v>
      </c>
      <c r="L31" s="43">
        <v>0</v>
      </c>
      <c r="M31" s="43">
        <v>0</v>
      </c>
      <c r="N31" s="43">
        <v>0</v>
      </c>
      <c r="O31" s="43">
        <v>0</v>
      </c>
      <c r="P31" s="43">
        <f t="shared" si="4"/>
        <v>0</v>
      </c>
      <c r="Q31" s="41">
        <f t="shared" si="5"/>
        <v>0</v>
      </c>
      <c r="R31" s="44">
        <f t="shared" si="6"/>
        <v>1542.75</v>
      </c>
      <c r="S31" s="45">
        <f t="shared" si="7"/>
        <v>0</v>
      </c>
      <c r="T31" s="45">
        <f t="shared" si="8"/>
        <v>763.92276973504272</v>
      </c>
      <c r="U31" s="45">
        <f t="shared" si="9"/>
        <v>1226.8611382500001</v>
      </c>
      <c r="V31" s="45">
        <f t="shared" si="10"/>
        <v>0</v>
      </c>
      <c r="W31" s="46">
        <f t="shared" si="11"/>
        <v>0</v>
      </c>
      <c r="X31" s="46">
        <f t="shared" si="12"/>
        <v>0</v>
      </c>
      <c r="Y31" s="46">
        <f t="shared" si="13"/>
        <v>0</v>
      </c>
      <c r="Z31" s="46">
        <f t="shared" si="14"/>
        <v>0</v>
      </c>
      <c r="AA31" s="46">
        <f t="shared" si="15"/>
        <v>0</v>
      </c>
      <c r="AB31" s="46">
        <f t="shared" si="16"/>
        <v>0</v>
      </c>
      <c r="AC31" s="45">
        <f t="shared" si="17"/>
        <v>3533.5339079850428</v>
      </c>
      <c r="AD31" s="45">
        <f t="shared" si="18"/>
        <v>42402.406895820517</v>
      </c>
      <c r="AE31" s="45">
        <f t="shared" si="19"/>
        <v>2.2904125153038684</v>
      </c>
      <c r="AF31" s="47">
        <f t="shared" si="20"/>
        <v>763.92276973504272</v>
      </c>
      <c r="AG31" s="47">
        <f t="shared" si="21"/>
        <v>22</v>
      </c>
      <c r="AH31" s="48">
        <f t="shared" si="22"/>
        <v>48.502876999999998</v>
      </c>
      <c r="AI31" s="48">
        <f t="shared" si="23"/>
        <v>280.24615384615385</v>
      </c>
      <c r="AJ31" s="48">
        <f t="shared" si="24"/>
        <v>92.235000000000014</v>
      </c>
      <c r="AK31" s="48">
        <f t="shared" si="25"/>
        <v>105.39299999999999</v>
      </c>
      <c r="AL31" s="48">
        <f t="shared" si="26"/>
        <v>129.54573888888888</v>
      </c>
      <c r="AM31" s="48">
        <f t="shared" si="27"/>
        <v>62.5</v>
      </c>
      <c r="AN31" s="48">
        <f t="shared" si="27"/>
        <v>20.5</v>
      </c>
      <c r="AO31" s="48">
        <f t="shared" si="28"/>
        <v>25</v>
      </c>
      <c r="AP31" s="48">
        <f t="shared" si="29"/>
        <v>0</v>
      </c>
      <c r="AQ31" s="40" t="s">
        <v>90</v>
      </c>
      <c r="AR31" s="39">
        <v>411005</v>
      </c>
      <c r="AS31" s="60" t="s">
        <v>83</v>
      </c>
      <c r="AT31" s="49">
        <v>44075</v>
      </c>
      <c r="AU31" s="39"/>
      <c r="AV31" s="39"/>
      <c r="AW31" s="39"/>
      <c r="AX31" s="39"/>
      <c r="AY31" s="39"/>
      <c r="AZ31" s="39"/>
      <c r="BA31" s="39"/>
      <c r="BB31" s="39"/>
      <c r="BC31" s="39"/>
      <c r="BD31" s="39"/>
      <c r="BE31" s="39"/>
      <c r="BF31" s="39"/>
      <c r="BG31" s="39"/>
      <c r="BH31" s="39"/>
      <c r="BI31" s="39"/>
      <c r="BJ31" s="39"/>
      <c r="BK31" s="8"/>
      <c r="BL31" s="8"/>
      <c r="BM31" s="8"/>
      <c r="BN31" s="8"/>
      <c r="BO31" s="8"/>
      <c r="BP31" s="8"/>
      <c r="BQ31" s="8"/>
      <c r="BR31" s="8"/>
      <c r="BS31" s="8"/>
      <c r="BT31" s="8"/>
      <c r="BU31" s="8"/>
      <c r="BV31" s="8"/>
    </row>
    <row r="32" spans="1:74" x14ac:dyDescent="0.2">
      <c r="A32" s="39" t="s">
        <v>80</v>
      </c>
      <c r="B32" s="39" t="s">
        <v>84</v>
      </c>
      <c r="C32" s="65" t="s">
        <v>536</v>
      </c>
      <c r="D32" s="41">
        <v>1423.57</v>
      </c>
      <c r="E32" s="42">
        <v>0</v>
      </c>
      <c r="F32" s="41">
        <f t="shared" si="0"/>
        <v>1423.57</v>
      </c>
      <c r="G32" s="41" t="s">
        <v>24</v>
      </c>
      <c r="H32" s="41" t="str">
        <f t="shared" si="103"/>
        <v>5x2</v>
      </c>
      <c r="I32" s="41" t="str">
        <f t="shared" si="2"/>
        <v>40h/s</v>
      </c>
      <c r="J32" s="42">
        <f>J2</f>
        <v>0</v>
      </c>
      <c r="K32" s="43">
        <f>K$4*K$8/F32</f>
        <v>0.22022099369893999</v>
      </c>
      <c r="L32" s="43">
        <v>0</v>
      </c>
      <c r="M32" s="43">
        <v>0</v>
      </c>
      <c r="N32" s="43">
        <v>0</v>
      </c>
      <c r="O32" s="43">
        <v>0</v>
      </c>
      <c r="P32" s="43">
        <f t="shared" si="4"/>
        <v>0</v>
      </c>
      <c r="Q32" s="41">
        <f t="shared" si="5"/>
        <v>313.5</v>
      </c>
      <c r="R32" s="44">
        <f t="shared" si="6"/>
        <v>1737.07</v>
      </c>
      <c r="S32" s="45">
        <f t="shared" si="7"/>
        <v>0</v>
      </c>
      <c r="T32" s="45">
        <f t="shared" si="8"/>
        <v>771.07356973504272</v>
      </c>
      <c r="U32" s="45">
        <f t="shared" si="9"/>
        <v>1381.3927580100001</v>
      </c>
      <c r="V32" s="45">
        <f t="shared" si="10"/>
        <v>0</v>
      </c>
      <c r="W32" s="46">
        <f t="shared" si="11"/>
        <v>0</v>
      </c>
      <c r="X32" s="46">
        <f t="shared" si="12"/>
        <v>0</v>
      </c>
      <c r="Y32" s="46">
        <f t="shared" si="13"/>
        <v>0</v>
      </c>
      <c r="Z32" s="46">
        <f t="shared" si="14"/>
        <v>0</v>
      </c>
      <c r="AA32" s="46">
        <f t="shared" si="15"/>
        <v>0</v>
      </c>
      <c r="AB32" s="46">
        <f t="shared" si="16"/>
        <v>0</v>
      </c>
      <c r="AC32" s="45">
        <f t="shared" si="17"/>
        <v>3889.5363277450429</v>
      </c>
      <c r="AD32" s="45">
        <f t="shared" si="18"/>
        <v>46674.435932940512</v>
      </c>
      <c r="AE32" s="45">
        <f t="shared" si="19"/>
        <v>2.7322410051806676</v>
      </c>
      <c r="AF32" s="47">
        <f t="shared" si="20"/>
        <v>771.07356973504272</v>
      </c>
      <c r="AG32" s="47">
        <f t="shared" si="21"/>
        <v>22</v>
      </c>
      <c r="AH32" s="48">
        <f t="shared" si="22"/>
        <v>48.502876999999998</v>
      </c>
      <c r="AI32" s="48">
        <f t="shared" si="23"/>
        <v>280.24615384615385</v>
      </c>
      <c r="AJ32" s="48">
        <f t="shared" si="24"/>
        <v>99.385800000000017</v>
      </c>
      <c r="AK32" s="48">
        <f t="shared" si="25"/>
        <v>105.39299999999999</v>
      </c>
      <c r="AL32" s="48">
        <f t="shared" si="26"/>
        <v>129.54573888888888</v>
      </c>
      <c r="AM32" s="48">
        <f t="shared" si="27"/>
        <v>62.5</v>
      </c>
      <c r="AN32" s="48">
        <f t="shared" si="27"/>
        <v>20.5</v>
      </c>
      <c r="AO32" s="48">
        <f t="shared" si="28"/>
        <v>25</v>
      </c>
      <c r="AP32" s="48">
        <f t="shared" si="29"/>
        <v>0</v>
      </c>
      <c r="AQ32" s="40" t="s">
        <v>94</v>
      </c>
      <c r="AR32" s="39">
        <v>322230</v>
      </c>
      <c r="AS32" s="60" t="s">
        <v>83</v>
      </c>
      <c r="AT32" s="49">
        <v>44075</v>
      </c>
      <c r="AU32" s="39"/>
      <c r="AV32" s="39"/>
      <c r="AW32" s="39"/>
      <c r="AX32" s="39"/>
      <c r="AY32" s="39"/>
      <c r="AZ32" s="39"/>
      <c r="BA32" s="39"/>
      <c r="BB32" s="39"/>
      <c r="BC32" s="39"/>
      <c r="BD32" s="39"/>
      <c r="BE32" s="39"/>
      <c r="BF32" s="39"/>
      <c r="BG32" s="39"/>
      <c r="BH32" s="39"/>
      <c r="BI32" s="39"/>
      <c r="BJ32" s="39"/>
      <c r="BK32" s="8"/>
      <c r="BL32" s="8"/>
      <c r="BM32" s="8"/>
      <c r="BN32" s="8"/>
      <c r="BO32" s="8"/>
      <c r="BP32" s="8"/>
      <c r="BQ32" s="8"/>
      <c r="BR32" s="8"/>
      <c r="BS32" s="8"/>
      <c r="BT32" s="8"/>
      <c r="BU32" s="8"/>
      <c r="BV32" s="8"/>
    </row>
    <row r="33" spans="1:74" x14ac:dyDescent="0.2">
      <c r="A33" s="39" t="s">
        <v>80</v>
      </c>
      <c r="B33" s="39" t="s">
        <v>84</v>
      </c>
      <c r="C33" s="65" t="s">
        <v>233</v>
      </c>
      <c r="D33" s="41">
        <v>1542.75</v>
      </c>
      <c r="E33" s="59">
        <v>0.6</v>
      </c>
      <c r="F33" s="41">
        <f t="shared" si="0"/>
        <v>2468.4</v>
      </c>
      <c r="G33" s="41" t="s">
        <v>24</v>
      </c>
      <c r="H33" s="41" t="str">
        <f t="shared" si="103"/>
        <v>5x2</v>
      </c>
      <c r="I33" s="41" t="str">
        <f t="shared" si="2"/>
        <v>40h/s</v>
      </c>
      <c r="J33" s="42">
        <v>0</v>
      </c>
      <c r="K33" s="43">
        <f t="shared" ref="K33:K47" si="104">K$4*K$6/F33</f>
        <v>0</v>
      </c>
      <c r="L33" s="43">
        <v>0</v>
      </c>
      <c r="M33" s="43">
        <v>0</v>
      </c>
      <c r="N33" s="43">
        <v>0</v>
      </c>
      <c r="O33" s="43">
        <v>0</v>
      </c>
      <c r="P33" s="43">
        <f t="shared" si="4"/>
        <v>0</v>
      </c>
      <c r="Q33" s="41">
        <f t="shared" si="5"/>
        <v>0</v>
      </c>
      <c r="R33" s="44">
        <f t="shared" si="6"/>
        <v>2468.4</v>
      </c>
      <c r="S33" s="45">
        <f t="shared" si="7"/>
        <v>0</v>
      </c>
      <c r="T33" s="45">
        <f t="shared" si="8"/>
        <v>763.92276973504272</v>
      </c>
      <c r="U33" s="45">
        <f t="shared" si="9"/>
        <v>1962.9778212000001</v>
      </c>
      <c r="V33" s="45">
        <f t="shared" si="10"/>
        <v>0</v>
      </c>
      <c r="W33" s="46">
        <f t="shared" si="11"/>
        <v>0</v>
      </c>
      <c r="X33" s="46">
        <f t="shared" si="12"/>
        <v>0</v>
      </c>
      <c r="Y33" s="46">
        <f t="shared" si="13"/>
        <v>0</v>
      </c>
      <c r="Z33" s="46">
        <f t="shared" si="14"/>
        <v>0</v>
      </c>
      <c r="AA33" s="46">
        <f t="shared" si="15"/>
        <v>0</v>
      </c>
      <c r="AB33" s="46">
        <f t="shared" si="16"/>
        <v>0</v>
      </c>
      <c r="AC33" s="45">
        <f t="shared" si="17"/>
        <v>5195.3005909350422</v>
      </c>
      <c r="AD33" s="45">
        <f t="shared" si="18"/>
        <v>62343.607091220503</v>
      </c>
      <c r="AE33" s="45">
        <f t="shared" si="19"/>
        <v>2.1047239470649175</v>
      </c>
      <c r="AF33" s="47">
        <f t="shared" si="20"/>
        <v>763.92276973504272</v>
      </c>
      <c r="AG33" s="47">
        <f t="shared" si="21"/>
        <v>22</v>
      </c>
      <c r="AH33" s="48">
        <f t="shared" si="22"/>
        <v>48.502876999999998</v>
      </c>
      <c r="AI33" s="48">
        <f t="shared" si="23"/>
        <v>280.24615384615385</v>
      </c>
      <c r="AJ33" s="48">
        <f t="shared" si="24"/>
        <v>92.235000000000014</v>
      </c>
      <c r="AK33" s="48">
        <f t="shared" si="25"/>
        <v>105.39299999999999</v>
      </c>
      <c r="AL33" s="48">
        <f t="shared" si="26"/>
        <v>129.54573888888888</v>
      </c>
      <c r="AM33" s="48">
        <f t="shared" ref="AM33:AN52" si="105">AM$9</f>
        <v>62.5</v>
      </c>
      <c r="AN33" s="48">
        <f t="shared" si="105"/>
        <v>20.5</v>
      </c>
      <c r="AO33" s="48">
        <f t="shared" si="28"/>
        <v>25</v>
      </c>
      <c r="AP33" s="48">
        <f t="shared" si="29"/>
        <v>0</v>
      </c>
      <c r="AQ33" s="40" t="s">
        <v>88</v>
      </c>
      <c r="AR33" s="39">
        <v>411005</v>
      </c>
      <c r="AS33" s="60" t="s">
        <v>83</v>
      </c>
      <c r="AT33" s="49">
        <v>44075</v>
      </c>
      <c r="AU33" s="39"/>
      <c r="AV33" s="39"/>
      <c r="AW33" s="39"/>
      <c r="AX33" s="39"/>
      <c r="AY33" s="39"/>
      <c r="AZ33" s="39"/>
      <c r="BA33" s="39"/>
      <c r="BB33" s="39"/>
      <c r="BC33" s="39"/>
      <c r="BD33" s="39"/>
      <c r="BE33" s="39"/>
      <c r="BF33" s="39"/>
      <c r="BG33" s="39"/>
      <c r="BH33" s="39"/>
      <c r="BI33" s="39"/>
      <c r="BJ33" s="39"/>
      <c r="BK33" s="8"/>
      <c r="BL33" s="8"/>
      <c r="BM33" s="8"/>
      <c r="BN33" s="8"/>
      <c r="BO33" s="8"/>
      <c r="BP33" s="8"/>
      <c r="BQ33" s="8"/>
      <c r="BR33" s="8"/>
      <c r="BS33" s="8"/>
      <c r="BT33" s="8"/>
      <c r="BU33" s="8"/>
      <c r="BV33" s="8"/>
    </row>
    <row r="34" spans="1:74" x14ac:dyDescent="0.2">
      <c r="A34" s="39" t="s">
        <v>80</v>
      </c>
      <c r="B34" s="39" t="s">
        <v>84</v>
      </c>
      <c r="C34" s="65" t="s">
        <v>558</v>
      </c>
      <c r="D34" s="41">
        <v>2500</v>
      </c>
      <c r="E34" s="547">
        <v>0.15</v>
      </c>
      <c r="F34" s="41">
        <f t="shared" si="0"/>
        <v>2875</v>
      </c>
      <c r="G34" s="41" t="s">
        <v>24</v>
      </c>
      <c r="H34" s="41" t="str">
        <f t="shared" si="103"/>
        <v>5x2</v>
      </c>
      <c r="I34" s="41" t="str">
        <f t="shared" si="2"/>
        <v>40h/s</v>
      </c>
      <c r="J34" s="42">
        <v>0</v>
      </c>
      <c r="K34" s="43">
        <f t="shared" si="104"/>
        <v>0</v>
      </c>
      <c r="L34" s="43">
        <v>0</v>
      </c>
      <c r="M34" s="43">
        <v>0</v>
      </c>
      <c r="N34" s="43">
        <v>0</v>
      </c>
      <c r="O34" s="43">
        <v>0</v>
      </c>
      <c r="P34" s="43">
        <f t="shared" si="4"/>
        <v>0</v>
      </c>
      <c r="Q34" s="41">
        <f t="shared" si="5"/>
        <v>0</v>
      </c>
      <c r="R34" s="44">
        <f t="shared" si="6"/>
        <v>2875</v>
      </c>
      <c r="S34" s="45">
        <f t="shared" si="7"/>
        <v>0</v>
      </c>
      <c r="T34" s="45">
        <f t="shared" si="8"/>
        <v>706.48776973504278</v>
      </c>
      <c r="U34" s="45">
        <f t="shared" si="9"/>
        <v>2286.323625</v>
      </c>
      <c r="V34" s="45">
        <f t="shared" si="10"/>
        <v>0</v>
      </c>
      <c r="W34" s="46">
        <f t="shared" si="11"/>
        <v>0</v>
      </c>
      <c r="X34" s="46">
        <f t="shared" si="12"/>
        <v>0</v>
      </c>
      <c r="Y34" s="46">
        <f t="shared" si="13"/>
        <v>0</v>
      </c>
      <c r="Z34" s="46">
        <f t="shared" si="14"/>
        <v>0</v>
      </c>
      <c r="AA34" s="46">
        <f t="shared" si="15"/>
        <v>0</v>
      </c>
      <c r="AB34" s="46">
        <f t="shared" si="16"/>
        <v>0</v>
      </c>
      <c r="AC34" s="45">
        <f t="shared" si="17"/>
        <v>5867.811394735043</v>
      </c>
      <c r="AD34" s="45">
        <f t="shared" si="18"/>
        <v>70413.736736820516</v>
      </c>
      <c r="AE34" s="45">
        <f t="shared" si="19"/>
        <v>2.0409778764295803</v>
      </c>
      <c r="AF34" s="47">
        <f t="shared" si="20"/>
        <v>706.48776973504278</v>
      </c>
      <c r="AG34" s="47">
        <f t="shared" si="21"/>
        <v>22</v>
      </c>
      <c r="AH34" s="48">
        <f t="shared" si="22"/>
        <v>48.502876999999998</v>
      </c>
      <c r="AI34" s="48">
        <f t="shared" si="23"/>
        <v>280.24615384615385</v>
      </c>
      <c r="AJ34" s="48">
        <f t="shared" si="24"/>
        <v>34.800000000000011</v>
      </c>
      <c r="AK34" s="48">
        <f t="shared" si="25"/>
        <v>105.39299999999999</v>
      </c>
      <c r="AL34" s="48">
        <f t="shared" si="26"/>
        <v>129.54573888888888</v>
      </c>
      <c r="AM34" s="48">
        <f t="shared" si="105"/>
        <v>62.5</v>
      </c>
      <c r="AN34" s="48">
        <f t="shared" si="105"/>
        <v>20.5</v>
      </c>
      <c r="AO34" s="48">
        <f t="shared" si="28"/>
        <v>25</v>
      </c>
      <c r="AP34" s="48">
        <f t="shared" si="29"/>
        <v>0</v>
      </c>
      <c r="AQ34" s="40" t="s">
        <v>88</v>
      </c>
      <c r="AR34" s="39">
        <v>411005</v>
      </c>
      <c r="AS34" s="60" t="s">
        <v>166</v>
      </c>
      <c r="AT34" s="49">
        <v>44166</v>
      </c>
      <c r="AU34" s="39"/>
      <c r="AV34" s="39"/>
      <c r="AW34" s="39"/>
      <c r="AX34" s="39"/>
      <c r="AY34" s="39"/>
      <c r="AZ34" s="39"/>
      <c r="BA34" s="39"/>
      <c r="BB34" s="39"/>
      <c r="BC34" s="39"/>
      <c r="BD34" s="39"/>
      <c r="BE34" s="39"/>
      <c r="BF34" s="39"/>
      <c r="BG34" s="39"/>
      <c r="BH34" s="39"/>
      <c r="BI34" s="39"/>
      <c r="BJ34" s="39"/>
      <c r="BK34" s="8"/>
      <c r="BL34" s="8"/>
      <c r="BM34" s="8"/>
      <c r="BN34" s="8"/>
      <c r="BO34" s="8"/>
      <c r="BP34" s="8"/>
      <c r="BQ34" s="8"/>
      <c r="BR34" s="8"/>
      <c r="BS34" s="8"/>
      <c r="BT34" s="8"/>
      <c r="BU34" s="8"/>
      <c r="BV34" s="8"/>
    </row>
    <row r="35" spans="1:74" x14ac:dyDescent="0.2">
      <c r="A35" s="39" t="s">
        <v>80</v>
      </c>
      <c r="B35" s="39" t="s">
        <v>84</v>
      </c>
      <c r="C35" s="65" t="s">
        <v>229</v>
      </c>
      <c r="D35" s="41">
        <v>3000</v>
      </c>
      <c r="E35" s="547">
        <v>0.15</v>
      </c>
      <c r="F35" s="41">
        <f t="shared" si="0"/>
        <v>3449.9999999999995</v>
      </c>
      <c r="G35" s="41" t="s">
        <v>24</v>
      </c>
      <c r="H35" s="41" t="str">
        <f t="shared" si="103"/>
        <v>5x2</v>
      </c>
      <c r="I35" s="41" t="str">
        <f t="shared" si="2"/>
        <v>40h/s</v>
      </c>
      <c r="J35" s="42">
        <v>0</v>
      </c>
      <c r="K35" s="43">
        <f t="shared" si="104"/>
        <v>0</v>
      </c>
      <c r="L35" s="43">
        <v>0</v>
      </c>
      <c r="M35" s="43">
        <v>0</v>
      </c>
      <c r="N35" s="43">
        <v>0</v>
      </c>
      <c r="O35" s="43">
        <v>0</v>
      </c>
      <c r="P35" s="43">
        <f t="shared" si="4"/>
        <v>0</v>
      </c>
      <c r="Q35" s="41">
        <f t="shared" si="5"/>
        <v>0</v>
      </c>
      <c r="R35" s="44">
        <f t="shared" si="6"/>
        <v>3449.9999999999995</v>
      </c>
      <c r="S35" s="45">
        <f t="shared" si="7"/>
        <v>0</v>
      </c>
      <c r="T35" s="45">
        <f t="shared" si="8"/>
        <v>676.48776973504278</v>
      </c>
      <c r="U35" s="45">
        <f t="shared" si="9"/>
        <v>2743.5883499999995</v>
      </c>
      <c r="V35" s="45">
        <f t="shared" si="10"/>
        <v>0</v>
      </c>
      <c r="W35" s="46">
        <f t="shared" si="11"/>
        <v>0</v>
      </c>
      <c r="X35" s="46">
        <f t="shared" si="12"/>
        <v>0</v>
      </c>
      <c r="Y35" s="46">
        <f t="shared" si="13"/>
        <v>0</v>
      </c>
      <c r="Z35" s="46">
        <f t="shared" si="14"/>
        <v>0</v>
      </c>
      <c r="AA35" s="46">
        <f t="shared" si="15"/>
        <v>0</v>
      </c>
      <c r="AB35" s="46">
        <f t="shared" si="16"/>
        <v>0</v>
      </c>
      <c r="AC35" s="45">
        <f t="shared" si="17"/>
        <v>6870.0761197350421</v>
      </c>
      <c r="AD35" s="45">
        <f t="shared" si="18"/>
        <v>82440.913436820498</v>
      </c>
      <c r="AE35" s="45">
        <f t="shared" si="19"/>
        <v>1.9913264115174039</v>
      </c>
      <c r="AF35" s="47">
        <f t="shared" si="20"/>
        <v>676.48776973504278</v>
      </c>
      <c r="AG35" s="47">
        <f t="shared" si="21"/>
        <v>22</v>
      </c>
      <c r="AH35" s="48">
        <f t="shared" si="22"/>
        <v>48.502876999999998</v>
      </c>
      <c r="AI35" s="48">
        <f t="shared" si="23"/>
        <v>280.24615384615385</v>
      </c>
      <c r="AJ35" s="48">
        <f t="shared" si="24"/>
        <v>4.8000000000000114</v>
      </c>
      <c r="AK35" s="48">
        <f t="shared" si="25"/>
        <v>105.39299999999999</v>
      </c>
      <c r="AL35" s="48">
        <f t="shared" si="26"/>
        <v>129.54573888888888</v>
      </c>
      <c r="AM35" s="48">
        <f t="shared" si="105"/>
        <v>62.5</v>
      </c>
      <c r="AN35" s="48">
        <f t="shared" si="105"/>
        <v>20.5</v>
      </c>
      <c r="AO35" s="48">
        <f t="shared" si="28"/>
        <v>25</v>
      </c>
      <c r="AP35" s="48">
        <f t="shared" si="29"/>
        <v>0</v>
      </c>
      <c r="AQ35" s="40" t="s">
        <v>88</v>
      </c>
      <c r="AR35" s="39">
        <v>411005</v>
      </c>
      <c r="AS35" s="60" t="s">
        <v>166</v>
      </c>
      <c r="AT35" s="49">
        <v>44166</v>
      </c>
      <c r="AU35" s="39"/>
      <c r="AV35" s="39"/>
      <c r="AW35" s="39"/>
      <c r="AX35" s="39"/>
      <c r="AY35" s="39"/>
      <c r="AZ35" s="39"/>
      <c r="BA35" s="39"/>
      <c r="BB35" s="39"/>
      <c r="BC35" s="39"/>
      <c r="BD35" s="39"/>
      <c r="BE35" s="39"/>
      <c r="BF35" s="39"/>
      <c r="BG35" s="39"/>
      <c r="BH35" s="39"/>
      <c r="BI35" s="39"/>
      <c r="BJ35" s="39"/>
      <c r="BK35" s="8"/>
      <c r="BL35" s="8"/>
      <c r="BM35" s="8"/>
      <c r="BN35" s="8"/>
      <c r="BO35" s="8"/>
      <c r="BP35" s="8"/>
      <c r="BQ35" s="8"/>
      <c r="BR35" s="8"/>
      <c r="BS35" s="8"/>
      <c r="BT35" s="8"/>
      <c r="BU35" s="8"/>
      <c r="BV35" s="8"/>
    </row>
    <row r="36" spans="1:74" x14ac:dyDescent="0.2">
      <c r="A36" s="39" t="s">
        <v>80</v>
      </c>
      <c r="B36" s="39" t="s">
        <v>84</v>
      </c>
      <c r="C36" s="65" t="s">
        <v>232</v>
      </c>
      <c r="D36" s="41">
        <v>2000</v>
      </c>
      <c r="E36" s="42">
        <v>0</v>
      </c>
      <c r="F36" s="41">
        <f t="shared" si="0"/>
        <v>2000</v>
      </c>
      <c r="G36" s="41" t="s">
        <v>24</v>
      </c>
      <c r="H36" s="41" t="str">
        <f>H$8</f>
        <v>6x1</v>
      </c>
      <c r="I36" s="41" t="str">
        <f t="shared" si="2"/>
        <v>44h/s</v>
      </c>
      <c r="J36" s="42">
        <v>0</v>
      </c>
      <c r="K36" s="43">
        <f t="shared" si="104"/>
        <v>0</v>
      </c>
      <c r="L36" s="43">
        <v>0</v>
      </c>
      <c r="M36" s="43">
        <v>0</v>
      </c>
      <c r="N36" s="43">
        <v>0</v>
      </c>
      <c r="O36" s="43">
        <v>0</v>
      </c>
      <c r="P36" s="43">
        <f t="shared" si="4"/>
        <v>0</v>
      </c>
      <c r="Q36" s="41">
        <f t="shared" si="5"/>
        <v>0</v>
      </c>
      <c r="R36" s="44">
        <f t="shared" si="6"/>
        <v>2000</v>
      </c>
      <c r="S36" s="45">
        <f t="shared" si="7"/>
        <v>0</v>
      </c>
      <c r="T36" s="45">
        <f t="shared" si="8"/>
        <v>821.04161588888894</v>
      </c>
      <c r="U36" s="45">
        <f t="shared" si="9"/>
        <v>1590.4860000000001</v>
      </c>
      <c r="V36" s="45">
        <f t="shared" si="10"/>
        <v>0</v>
      </c>
      <c r="W36" s="46">
        <f t="shared" si="11"/>
        <v>0</v>
      </c>
      <c r="X36" s="46">
        <f t="shared" si="12"/>
        <v>0</v>
      </c>
      <c r="Y36" s="46">
        <f t="shared" si="13"/>
        <v>0</v>
      </c>
      <c r="Z36" s="46">
        <f t="shared" si="14"/>
        <v>0</v>
      </c>
      <c r="AA36" s="46">
        <f t="shared" si="15"/>
        <v>0</v>
      </c>
      <c r="AB36" s="46">
        <f t="shared" si="16"/>
        <v>0</v>
      </c>
      <c r="AC36" s="45">
        <f t="shared" si="17"/>
        <v>4411.5276158888892</v>
      </c>
      <c r="AD36" s="45">
        <f t="shared" si="18"/>
        <v>52938.331390666674</v>
      </c>
      <c r="AE36" s="45">
        <f t="shared" si="19"/>
        <v>2.2057638079444444</v>
      </c>
      <c r="AF36" s="47">
        <f t="shared" si="20"/>
        <v>821.04161588888894</v>
      </c>
      <c r="AG36" s="47">
        <f t="shared" si="21"/>
        <v>26</v>
      </c>
      <c r="AH36" s="48">
        <f t="shared" si="22"/>
        <v>48.502876999999998</v>
      </c>
      <c r="AI36" s="48">
        <f t="shared" si="23"/>
        <v>331.20000000000005</v>
      </c>
      <c r="AJ36" s="48">
        <f t="shared" si="24"/>
        <v>98.4</v>
      </c>
      <c r="AK36" s="48">
        <f t="shared" si="25"/>
        <v>105.39299999999999</v>
      </c>
      <c r="AL36" s="48">
        <f t="shared" si="26"/>
        <v>129.54573888888888</v>
      </c>
      <c r="AM36" s="48">
        <f t="shared" si="105"/>
        <v>62.5</v>
      </c>
      <c r="AN36" s="48">
        <f t="shared" si="105"/>
        <v>20.5</v>
      </c>
      <c r="AO36" s="48">
        <f t="shared" si="28"/>
        <v>25</v>
      </c>
      <c r="AP36" s="48">
        <f t="shared" si="29"/>
        <v>0</v>
      </c>
      <c r="AQ36" s="40" t="s">
        <v>88</v>
      </c>
      <c r="AR36" s="39">
        <v>411005</v>
      </c>
      <c r="AS36" s="60" t="s">
        <v>166</v>
      </c>
      <c r="AT36" s="49">
        <v>44166</v>
      </c>
      <c r="AU36" s="39"/>
      <c r="AV36" s="39"/>
      <c r="AW36" s="39"/>
      <c r="AX36" s="39"/>
      <c r="AY36" s="39"/>
      <c r="AZ36" s="39"/>
      <c r="BA36" s="39"/>
      <c r="BB36" s="39"/>
      <c r="BC36" s="39"/>
      <c r="BD36" s="39"/>
      <c r="BE36" s="39"/>
      <c r="BF36" s="39"/>
      <c r="BG36" s="39"/>
      <c r="BH36" s="39"/>
      <c r="BI36" s="39"/>
      <c r="BJ36" s="39"/>
      <c r="BK36" s="8"/>
      <c r="BL36" s="8"/>
      <c r="BM36" s="8"/>
      <c r="BN36" s="8"/>
      <c r="BO36" s="8"/>
      <c r="BP36" s="8"/>
      <c r="BQ36" s="8"/>
      <c r="BR36" s="8"/>
      <c r="BS36" s="8"/>
      <c r="BT36" s="8"/>
      <c r="BU36" s="8"/>
      <c r="BV36" s="8"/>
    </row>
    <row r="37" spans="1:74" x14ac:dyDescent="0.2">
      <c r="A37" s="39" t="s">
        <v>80</v>
      </c>
      <c r="B37" s="39" t="s">
        <v>84</v>
      </c>
      <c r="C37" s="65" t="s">
        <v>240</v>
      </c>
      <c r="D37" s="41">
        <v>2000</v>
      </c>
      <c r="E37" s="42">
        <v>0</v>
      </c>
      <c r="F37" s="41">
        <f t="shared" si="0"/>
        <v>2000</v>
      </c>
      <c r="G37" s="41" t="s">
        <v>24</v>
      </c>
      <c r="H37" s="41" t="str">
        <f>H$8</f>
        <v>6x1</v>
      </c>
      <c r="I37" s="41" t="str">
        <f t="shared" si="2"/>
        <v>44h/s</v>
      </c>
      <c r="J37" s="42">
        <v>0</v>
      </c>
      <c r="K37" s="43">
        <f t="shared" si="104"/>
        <v>0</v>
      </c>
      <c r="L37" s="43">
        <v>0</v>
      </c>
      <c r="M37" s="43">
        <v>0</v>
      </c>
      <c r="N37" s="43">
        <v>0</v>
      </c>
      <c r="O37" s="43">
        <v>0</v>
      </c>
      <c r="P37" s="43">
        <f t="shared" si="4"/>
        <v>0</v>
      </c>
      <c r="Q37" s="41">
        <f t="shared" si="5"/>
        <v>0</v>
      </c>
      <c r="R37" s="44">
        <f t="shared" si="6"/>
        <v>2000</v>
      </c>
      <c r="S37" s="45">
        <f t="shared" si="7"/>
        <v>0</v>
      </c>
      <c r="T37" s="45">
        <f t="shared" si="8"/>
        <v>821.04161588888894</v>
      </c>
      <c r="U37" s="45">
        <f t="shared" si="9"/>
        <v>1590.4860000000001</v>
      </c>
      <c r="V37" s="45">
        <f t="shared" si="10"/>
        <v>0</v>
      </c>
      <c r="W37" s="46">
        <f t="shared" si="11"/>
        <v>0</v>
      </c>
      <c r="X37" s="46">
        <f t="shared" si="12"/>
        <v>0</v>
      </c>
      <c r="Y37" s="46">
        <f t="shared" si="13"/>
        <v>0</v>
      </c>
      <c r="Z37" s="46">
        <f t="shared" si="14"/>
        <v>0</v>
      </c>
      <c r="AA37" s="46">
        <f t="shared" si="15"/>
        <v>0</v>
      </c>
      <c r="AB37" s="46">
        <f t="shared" si="16"/>
        <v>0</v>
      </c>
      <c r="AC37" s="45">
        <f t="shared" si="17"/>
        <v>4411.5276158888892</v>
      </c>
      <c r="AD37" s="45">
        <f t="shared" si="18"/>
        <v>52938.331390666674</v>
      </c>
      <c r="AE37" s="45">
        <f t="shared" si="19"/>
        <v>2.2057638079444444</v>
      </c>
      <c r="AF37" s="47">
        <f t="shared" si="20"/>
        <v>821.04161588888894</v>
      </c>
      <c r="AG37" s="47">
        <f t="shared" si="21"/>
        <v>26</v>
      </c>
      <c r="AH37" s="48">
        <f t="shared" si="22"/>
        <v>48.502876999999998</v>
      </c>
      <c r="AI37" s="48">
        <f t="shared" si="23"/>
        <v>331.20000000000005</v>
      </c>
      <c r="AJ37" s="48">
        <f t="shared" si="24"/>
        <v>98.4</v>
      </c>
      <c r="AK37" s="48">
        <f t="shared" si="25"/>
        <v>105.39299999999999</v>
      </c>
      <c r="AL37" s="48">
        <f t="shared" si="26"/>
        <v>129.54573888888888</v>
      </c>
      <c r="AM37" s="48">
        <f t="shared" si="105"/>
        <v>62.5</v>
      </c>
      <c r="AN37" s="48">
        <f t="shared" si="105"/>
        <v>20.5</v>
      </c>
      <c r="AO37" s="48">
        <f t="shared" si="28"/>
        <v>25</v>
      </c>
      <c r="AP37" s="48">
        <f t="shared" si="29"/>
        <v>0</v>
      </c>
      <c r="AQ37" s="40" t="s">
        <v>88</v>
      </c>
      <c r="AR37" s="39">
        <v>411005</v>
      </c>
      <c r="AS37" s="60" t="s">
        <v>166</v>
      </c>
      <c r="AT37" s="49">
        <v>44166</v>
      </c>
      <c r="AU37" s="39"/>
      <c r="AV37" s="39"/>
      <c r="AW37" s="39"/>
      <c r="AX37" s="39"/>
      <c r="AY37" s="39"/>
      <c r="AZ37" s="39"/>
      <c r="BA37" s="39"/>
      <c r="BB37" s="39"/>
      <c r="BC37" s="39"/>
      <c r="BD37" s="39"/>
      <c r="BE37" s="39"/>
      <c r="BF37" s="39"/>
      <c r="BG37" s="39"/>
      <c r="BH37" s="39"/>
      <c r="BI37" s="39"/>
      <c r="BJ37" s="39"/>
      <c r="BK37" s="8"/>
      <c r="BL37" s="8"/>
      <c r="BM37" s="8"/>
      <c r="BN37" s="8"/>
      <c r="BO37" s="8"/>
      <c r="BP37" s="8"/>
      <c r="BQ37" s="8"/>
      <c r="BR37" s="8"/>
      <c r="BS37" s="8"/>
      <c r="BT37" s="8"/>
      <c r="BU37" s="8"/>
      <c r="BV37" s="8"/>
    </row>
    <row r="38" spans="1:74" x14ac:dyDescent="0.2">
      <c r="A38" s="39" t="s">
        <v>80</v>
      </c>
      <c r="B38" s="39" t="s">
        <v>84</v>
      </c>
      <c r="C38" s="65" t="s">
        <v>97</v>
      </c>
      <c r="D38" s="41">
        <v>1481.66</v>
      </c>
      <c r="E38" s="59">
        <v>0.25</v>
      </c>
      <c r="F38" s="41">
        <f t="shared" si="0"/>
        <v>1852.075</v>
      </c>
      <c r="G38" s="41" t="s">
        <v>24</v>
      </c>
      <c r="H38" s="41" t="str">
        <f>H$8</f>
        <v>6x1</v>
      </c>
      <c r="I38" s="41" t="str">
        <f t="shared" si="2"/>
        <v>44h/s</v>
      </c>
      <c r="J38" s="42">
        <v>0</v>
      </c>
      <c r="K38" s="43">
        <f t="shared" si="104"/>
        <v>0</v>
      </c>
      <c r="L38" s="43">
        <v>0</v>
      </c>
      <c r="M38" s="43">
        <v>0</v>
      </c>
      <c r="N38" s="43">
        <v>0</v>
      </c>
      <c r="O38" s="43">
        <v>0</v>
      </c>
      <c r="P38" s="43">
        <f t="shared" si="4"/>
        <v>0</v>
      </c>
      <c r="Q38" s="41">
        <f t="shared" si="5"/>
        <v>0</v>
      </c>
      <c r="R38" s="44">
        <f t="shared" si="6"/>
        <v>1852.075</v>
      </c>
      <c r="S38" s="45">
        <f t="shared" si="7"/>
        <v>0</v>
      </c>
      <c r="T38" s="45">
        <f t="shared" si="8"/>
        <v>852.14201588888898</v>
      </c>
      <c r="U38" s="45">
        <f t="shared" si="9"/>
        <v>1472.849679225</v>
      </c>
      <c r="V38" s="45">
        <f t="shared" si="10"/>
        <v>0</v>
      </c>
      <c r="W38" s="46">
        <f t="shared" si="11"/>
        <v>0</v>
      </c>
      <c r="X38" s="46">
        <f t="shared" si="12"/>
        <v>0</v>
      </c>
      <c r="Y38" s="46">
        <f t="shared" si="13"/>
        <v>0</v>
      </c>
      <c r="Z38" s="46">
        <f t="shared" si="14"/>
        <v>0</v>
      </c>
      <c r="AA38" s="46">
        <f t="shared" si="15"/>
        <v>0</v>
      </c>
      <c r="AB38" s="46">
        <f t="shared" si="16"/>
        <v>0</v>
      </c>
      <c r="AC38" s="45">
        <f t="shared" si="17"/>
        <v>4177.0666951138892</v>
      </c>
      <c r="AD38" s="45">
        <f t="shared" si="18"/>
        <v>50124.800341366674</v>
      </c>
      <c r="AE38" s="45">
        <f t="shared" si="19"/>
        <v>2.2553442463798112</v>
      </c>
      <c r="AF38" s="47">
        <f t="shared" si="20"/>
        <v>852.14201588888898</v>
      </c>
      <c r="AG38" s="47">
        <f t="shared" si="21"/>
        <v>26</v>
      </c>
      <c r="AH38" s="48">
        <f t="shared" si="22"/>
        <v>48.502876999999998</v>
      </c>
      <c r="AI38" s="48">
        <f t="shared" si="23"/>
        <v>331.20000000000005</v>
      </c>
      <c r="AJ38" s="48">
        <f t="shared" si="24"/>
        <v>129.50040000000001</v>
      </c>
      <c r="AK38" s="48">
        <f t="shared" si="25"/>
        <v>105.39299999999999</v>
      </c>
      <c r="AL38" s="48">
        <f t="shared" si="26"/>
        <v>129.54573888888888</v>
      </c>
      <c r="AM38" s="48">
        <f t="shared" si="105"/>
        <v>62.5</v>
      </c>
      <c r="AN38" s="48">
        <f t="shared" si="105"/>
        <v>20.5</v>
      </c>
      <c r="AO38" s="48">
        <f t="shared" si="28"/>
        <v>25</v>
      </c>
      <c r="AP38" s="48">
        <f t="shared" si="29"/>
        <v>0</v>
      </c>
      <c r="AQ38" s="40" t="s">
        <v>98</v>
      </c>
      <c r="AR38" s="39">
        <v>421115</v>
      </c>
      <c r="AS38" s="39" t="s">
        <v>152</v>
      </c>
      <c r="AT38" s="49">
        <v>44227</v>
      </c>
      <c r="AU38" s="39"/>
      <c r="AV38" s="39"/>
      <c r="AW38" s="39"/>
      <c r="AX38" s="39"/>
      <c r="AY38" s="39"/>
      <c r="AZ38" s="39"/>
      <c r="BA38" s="39"/>
      <c r="BB38" s="39"/>
      <c r="BC38" s="39"/>
      <c r="BD38" s="39"/>
      <c r="BE38" s="39"/>
      <c r="BF38" s="39"/>
      <c r="BG38" s="39"/>
      <c r="BH38" s="39"/>
      <c r="BI38" s="39"/>
      <c r="BJ38" s="39"/>
      <c r="BK38" s="8"/>
      <c r="BL38" s="8"/>
      <c r="BM38" s="8"/>
      <c r="BN38" s="8"/>
      <c r="BO38" s="8"/>
      <c r="BP38" s="8"/>
      <c r="BQ38" s="8"/>
      <c r="BR38" s="8"/>
      <c r="BS38" s="8"/>
      <c r="BT38" s="8"/>
      <c r="BU38" s="8"/>
      <c r="BV38" s="8"/>
    </row>
    <row r="39" spans="1:74" x14ac:dyDescent="0.2">
      <c r="A39" s="39" t="s">
        <v>80</v>
      </c>
      <c r="B39" s="39" t="s">
        <v>84</v>
      </c>
      <c r="C39" s="65" t="s">
        <v>183</v>
      </c>
      <c r="D39" s="41">
        <f>D38*0.5909</f>
        <v>875.51289400000007</v>
      </c>
      <c r="E39" s="59">
        <v>0.25</v>
      </c>
      <c r="F39" s="41">
        <f t="shared" si="0"/>
        <v>1094.3911175000001</v>
      </c>
      <c r="G39" s="41" t="s">
        <v>24</v>
      </c>
      <c r="H39" s="41" t="str">
        <f>H$5</f>
        <v>SDF</v>
      </c>
      <c r="I39" s="41" t="str">
        <f t="shared" si="2"/>
        <v>até 26h/s</v>
      </c>
      <c r="J39" s="42">
        <v>0</v>
      </c>
      <c r="K39" s="43">
        <f t="shared" si="104"/>
        <v>0</v>
      </c>
      <c r="L39" s="43">
        <v>0</v>
      </c>
      <c r="M39" s="43">
        <v>0</v>
      </c>
      <c r="N39" s="43">
        <v>0</v>
      </c>
      <c r="O39" s="43">
        <v>0</v>
      </c>
      <c r="P39" s="43">
        <f t="shared" si="4"/>
        <v>0</v>
      </c>
      <c r="Q39" s="41">
        <f t="shared" si="5"/>
        <v>0</v>
      </c>
      <c r="R39" s="44">
        <f t="shared" si="6"/>
        <v>1094.3911175000001</v>
      </c>
      <c r="S39" s="45">
        <f t="shared" si="7"/>
        <v>0</v>
      </c>
      <c r="T39" s="45">
        <f t="shared" si="8"/>
        <v>550.29545763350416</v>
      </c>
      <c r="U39" s="45">
        <f t="shared" si="9"/>
        <v>870.3068754540526</v>
      </c>
      <c r="V39" s="45">
        <f t="shared" si="10"/>
        <v>0</v>
      </c>
      <c r="W39" s="46">
        <f t="shared" si="11"/>
        <v>0</v>
      </c>
      <c r="X39" s="46">
        <f t="shared" si="12"/>
        <v>0</v>
      </c>
      <c r="Y39" s="46">
        <f t="shared" si="13"/>
        <v>0</v>
      </c>
      <c r="Z39" s="46">
        <f t="shared" si="14"/>
        <v>0</v>
      </c>
      <c r="AA39" s="46">
        <f t="shared" si="15"/>
        <v>0</v>
      </c>
      <c r="AB39" s="46">
        <f t="shared" si="16"/>
        <v>0</v>
      </c>
      <c r="AC39" s="45">
        <f t="shared" si="17"/>
        <v>2514.9934505875567</v>
      </c>
      <c r="AD39" s="45">
        <f t="shared" si="18"/>
        <v>30179.921407050679</v>
      </c>
      <c r="AE39" s="45">
        <f t="shared" si="19"/>
        <v>2.2980755329344644</v>
      </c>
      <c r="AF39" s="47">
        <f t="shared" si="20"/>
        <v>550.29545763350416</v>
      </c>
      <c r="AG39" s="47">
        <f t="shared" si="21"/>
        <v>10</v>
      </c>
      <c r="AH39" s="48">
        <f t="shared" si="22"/>
        <v>48.502876999999998</v>
      </c>
      <c r="AI39" s="48">
        <f t="shared" si="23"/>
        <v>127.38461538461539</v>
      </c>
      <c r="AJ39" s="48">
        <f t="shared" si="24"/>
        <v>31.46922636</v>
      </c>
      <c r="AK39" s="48">
        <f t="shared" si="25"/>
        <v>105.39299999999999</v>
      </c>
      <c r="AL39" s="48">
        <f t="shared" si="26"/>
        <v>129.54573888888888</v>
      </c>
      <c r="AM39" s="48">
        <f t="shared" si="105"/>
        <v>62.5</v>
      </c>
      <c r="AN39" s="48">
        <f t="shared" si="105"/>
        <v>20.5</v>
      </c>
      <c r="AO39" s="48">
        <f t="shared" si="28"/>
        <v>25</v>
      </c>
      <c r="AP39" s="48">
        <f t="shared" si="29"/>
        <v>0</v>
      </c>
      <c r="AQ39" s="40" t="s">
        <v>98</v>
      </c>
      <c r="AR39" s="39">
        <v>421115</v>
      </c>
      <c r="AS39" s="39" t="s">
        <v>152</v>
      </c>
      <c r="AT39" s="49">
        <v>44227</v>
      </c>
      <c r="AU39" s="39"/>
      <c r="AV39" s="39"/>
      <c r="AW39" s="39"/>
      <c r="AX39" s="39"/>
      <c r="AY39" s="39"/>
      <c r="AZ39" s="39"/>
      <c r="BA39" s="39"/>
      <c r="BB39" s="39"/>
      <c r="BC39" s="39"/>
      <c r="BD39" s="39"/>
      <c r="BE39" s="39"/>
      <c r="BF39" s="39"/>
      <c r="BG39" s="39"/>
      <c r="BH39" s="39"/>
      <c r="BI39" s="39"/>
      <c r="BJ39" s="39"/>
      <c r="BK39" s="8"/>
      <c r="BL39" s="8"/>
      <c r="BM39" s="8"/>
      <c r="BN39" s="8"/>
      <c r="BO39" s="8"/>
      <c r="BP39" s="8"/>
      <c r="BQ39" s="8"/>
      <c r="BR39" s="8"/>
      <c r="BS39" s="8"/>
      <c r="BT39" s="8"/>
      <c r="BU39" s="8"/>
      <c r="BV39" s="8"/>
    </row>
    <row r="40" spans="1:74" x14ac:dyDescent="0.2">
      <c r="A40" s="39" t="s">
        <v>80</v>
      </c>
      <c r="B40" s="39" t="s">
        <v>84</v>
      </c>
      <c r="C40" s="65" t="s">
        <v>100</v>
      </c>
      <c r="D40" s="41">
        <v>4162</v>
      </c>
      <c r="E40" s="59">
        <v>0.2</v>
      </c>
      <c r="F40" s="41">
        <f t="shared" si="0"/>
        <v>4994.3999999999996</v>
      </c>
      <c r="G40" s="41" t="s">
        <v>24</v>
      </c>
      <c r="H40" s="41" t="str">
        <f>H$7</f>
        <v>5x2</v>
      </c>
      <c r="I40" s="41" t="str">
        <f t="shared" si="2"/>
        <v>40h/s</v>
      </c>
      <c r="J40" s="42">
        <v>0</v>
      </c>
      <c r="K40" s="43">
        <f t="shared" si="104"/>
        <v>0</v>
      </c>
      <c r="L40" s="43">
        <v>0</v>
      </c>
      <c r="M40" s="43">
        <v>0</v>
      </c>
      <c r="N40" s="43">
        <v>0</v>
      </c>
      <c r="O40" s="43">
        <v>0</v>
      </c>
      <c r="P40" s="43">
        <f t="shared" si="4"/>
        <v>0</v>
      </c>
      <c r="Q40" s="41">
        <f t="shared" si="5"/>
        <v>0</v>
      </c>
      <c r="R40" s="44">
        <f t="shared" si="6"/>
        <v>4994.3999999999996</v>
      </c>
      <c r="S40" s="45">
        <f t="shared" si="7"/>
        <v>0</v>
      </c>
      <c r="T40" s="45">
        <f t="shared" si="8"/>
        <v>671.68776973504271</v>
      </c>
      <c r="U40" s="45">
        <f t="shared" si="9"/>
        <v>3971.7616392</v>
      </c>
      <c r="V40" s="45">
        <f t="shared" si="10"/>
        <v>0</v>
      </c>
      <c r="W40" s="46">
        <f t="shared" si="11"/>
        <v>0</v>
      </c>
      <c r="X40" s="46">
        <f t="shared" si="12"/>
        <v>0</v>
      </c>
      <c r="Y40" s="46">
        <f t="shared" si="13"/>
        <v>0</v>
      </c>
      <c r="Z40" s="46">
        <f t="shared" si="14"/>
        <v>0</v>
      </c>
      <c r="AA40" s="46">
        <f t="shared" si="15"/>
        <v>0</v>
      </c>
      <c r="AB40" s="46">
        <f t="shared" si="16"/>
        <v>0</v>
      </c>
      <c r="AC40" s="45">
        <f t="shared" si="17"/>
        <v>9637.8494089350424</v>
      </c>
      <c r="AD40" s="45">
        <f t="shared" si="18"/>
        <v>115654.19290722051</v>
      </c>
      <c r="AE40" s="45">
        <f t="shared" si="19"/>
        <v>1.9297311807094031</v>
      </c>
      <c r="AF40" s="47">
        <f t="shared" si="20"/>
        <v>671.68776973504271</v>
      </c>
      <c r="AG40" s="47">
        <f t="shared" si="21"/>
        <v>22</v>
      </c>
      <c r="AH40" s="48">
        <f t="shared" si="22"/>
        <v>48.502876999999998</v>
      </c>
      <c r="AI40" s="48">
        <f t="shared" si="23"/>
        <v>280.24615384615385</v>
      </c>
      <c r="AJ40" s="48">
        <f t="shared" si="24"/>
        <v>0</v>
      </c>
      <c r="AK40" s="48">
        <f t="shared" si="25"/>
        <v>105.39299999999999</v>
      </c>
      <c r="AL40" s="48">
        <f t="shared" si="26"/>
        <v>129.54573888888888</v>
      </c>
      <c r="AM40" s="48">
        <f t="shared" si="105"/>
        <v>62.5</v>
      </c>
      <c r="AN40" s="48">
        <f t="shared" si="105"/>
        <v>20.5</v>
      </c>
      <c r="AO40" s="48">
        <f t="shared" si="28"/>
        <v>25</v>
      </c>
      <c r="AP40" s="48">
        <f t="shared" si="29"/>
        <v>0</v>
      </c>
      <c r="AQ40" s="40" t="s">
        <v>100</v>
      </c>
      <c r="AR40" s="39">
        <v>221105</v>
      </c>
      <c r="AS40" s="60" t="s">
        <v>83</v>
      </c>
      <c r="AT40" s="49">
        <v>44075</v>
      </c>
      <c r="AU40" s="39"/>
      <c r="AV40" s="39"/>
      <c r="AW40" s="39"/>
      <c r="AX40" s="39"/>
      <c r="AY40" s="39"/>
      <c r="AZ40" s="39"/>
      <c r="BA40" s="39"/>
      <c r="BB40" s="39"/>
      <c r="BC40" s="39"/>
      <c r="BD40" s="39"/>
      <c r="BE40" s="39"/>
      <c r="BF40" s="39"/>
      <c r="BG40" s="39"/>
      <c r="BH40" s="39"/>
      <c r="BI40" s="39"/>
      <c r="BJ40" s="39"/>
      <c r="BK40" s="8"/>
      <c r="BL40" s="8"/>
      <c r="BM40" s="8"/>
      <c r="BN40" s="8"/>
      <c r="BO40" s="8"/>
      <c r="BP40" s="8"/>
      <c r="BQ40" s="8"/>
      <c r="BR40" s="8"/>
      <c r="BS40" s="8"/>
      <c r="BT40" s="8"/>
      <c r="BU40" s="8"/>
      <c r="BV40" s="8"/>
    </row>
    <row r="41" spans="1:74" x14ac:dyDescent="0.2">
      <c r="A41" s="39" t="s">
        <v>80</v>
      </c>
      <c r="B41" s="39" t="s">
        <v>84</v>
      </c>
      <c r="C41" s="65" t="s">
        <v>201</v>
      </c>
      <c r="D41" s="41">
        <v>1400</v>
      </c>
      <c r="E41" s="51">
        <v>0</v>
      </c>
      <c r="F41" s="52">
        <f t="shared" si="0"/>
        <v>1400</v>
      </c>
      <c r="G41" s="52" t="s">
        <v>24</v>
      </c>
      <c r="H41" s="41" t="str">
        <f>H$8</f>
        <v>6x1</v>
      </c>
      <c r="I41" s="41" t="str">
        <f t="shared" si="2"/>
        <v>44h/s</v>
      </c>
      <c r="J41" s="42">
        <v>0</v>
      </c>
      <c r="K41" s="43">
        <f t="shared" si="104"/>
        <v>0</v>
      </c>
      <c r="L41" s="43">
        <v>0</v>
      </c>
      <c r="M41" s="43">
        <v>0</v>
      </c>
      <c r="N41" s="43">
        <v>0</v>
      </c>
      <c r="O41" s="43">
        <v>0</v>
      </c>
      <c r="P41" s="43">
        <f t="shared" si="4"/>
        <v>0</v>
      </c>
      <c r="Q41" s="41">
        <f t="shared" si="5"/>
        <v>0</v>
      </c>
      <c r="R41" s="44">
        <f t="shared" si="6"/>
        <v>1400</v>
      </c>
      <c r="S41" s="45">
        <f t="shared" si="7"/>
        <v>0</v>
      </c>
      <c r="T41" s="45">
        <f t="shared" si="8"/>
        <v>857.04161588888894</v>
      </c>
      <c r="U41" s="45">
        <f t="shared" si="9"/>
        <v>1113.3402000000001</v>
      </c>
      <c r="V41" s="45">
        <f t="shared" si="10"/>
        <v>0</v>
      </c>
      <c r="W41" s="46">
        <f t="shared" si="11"/>
        <v>0</v>
      </c>
      <c r="X41" s="46">
        <f t="shared" si="12"/>
        <v>0</v>
      </c>
      <c r="Y41" s="46">
        <f t="shared" si="13"/>
        <v>0</v>
      </c>
      <c r="Z41" s="46">
        <f t="shared" si="14"/>
        <v>0</v>
      </c>
      <c r="AA41" s="46">
        <f t="shared" si="15"/>
        <v>0</v>
      </c>
      <c r="AB41" s="46">
        <f t="shared" si="16"/>
        <v>0</v>
      </c>
      <c r="AC41" s="45">
        <f t="shared" si="17"/>
        <v>3370.3818158888889</v>
      </c>
      <c r="AD41" s="45">
        <f t="shared" si="18"/>
        <v>40444.581790666663</v>
      </c>
      <c r="AE41" s="45">
        <f t="shared" si="19"/>
        <v>2.4074155827777779</v>
      </c>
      <c r="AF41" s="47">
        <f t="shared" si="20"/>
        <v>857.04161588888894</v>
      </c>
      <c r="AG41" s="47">
        <f t="shared" si="21"/>
        <v>26</v>
      </c>
      <c r="AH41" s="48">
        <f t="shared" si="22"/>
        <v>48.502876999999998</v>
      </c>
      <c r="AI41" s="48">
        <f t="shared" si="23"/>
        <v>331.20000000000005</v>
      </c>
      <c r="AJ41" s="48">
        <f t="shared" si="24"/>
        <v>134.4</v>
      </c>
      <c r="AK41" s="48">
        <f t="shared" si="25"/>
        <v>105.39299999999999</v>
      </c>
      <c r="AL41" s="48">
        <f t="shared" si="26"/>
        <v>129.54573888888888</v>
      </c>
      <c r="AM41" s="48">
        <f t="shared" si="105"/>
        <v>62.5</v>
      </c>
      <c r="AN41" s="48">
        <f t="shared" si="105"/>
        <v>20.5</v>
      </c>
      <c r="AO41" s="48">
        <f t="shared" si="28"/>
        <v>25</v>
      </c>
      <c r="AP41" s="48">
        <f t="shared" si="29"/>
        <v>0</v>
      </c>
      <c r="AQ41" s="40" t="s">
        <v>110</v>
      </c>
      <c r="AR41" s="39">
        <v>142405</v>
      </c>
      <c r="AS41" s="60" t="s">
        <v>166</v>
      </c>
      <c r="AT41" s="49">
        <v>43800</v>
      </c>
      <c r="AU41" s="39"/>
      <c r="AV41" s="39"/>
      <c r="AW41" s="39"/>
      <c r="AX41" s="39"/>
      <c r="AY41" s="39"/>
      <c r="AZ41" s="39"/>
      <c r="BA41" s="39"/>
      <c r="BB41" s="39"/>
      <c r="BC41" s="39"/>
      <c r="BD41" s="39"/>
      <c r="BE41" s="39"/>
      <c r="BF41" s="39"/>
      <c r="BG41" s="39"/>
      <c r="BH41" s="39"/>
      <c r="BI41" s="39"/>
      <c r="BJ41" s="39"/>
      <c r="BK41" s="8"/>
      <c r="BL41" s="8"/>
      <c r="BM41" s="8"/>
      <c r="BN41" s="8"/>
      <c r="BO41" s="8"/>
      <c r="BP41" s="8"/>
      <c r="BQ41" s="8"/>
      <c r="BR41" s="8"/>
      <c r="BS41" s="8"/>
      <c r="BT41" s="8"/>
      <c r="BU41" s="8"/>
      <c r="BV41" s="8"/>
    </row>
    <row r="42" spans="1:74" x14ac:dyDescent="0.2">
      <c r="A42" s="39" t="s">
        <v>80</v>
      </c>
      <c r="B42" s="39" t="s">
        <v>84</v>
      </c>
      <c r="C42" s="65" t="s">
        <v>164</v>
      </c>
      <c r="D42" s="41">
        <v>3500</v>
      </c>
      <c r="E42" s="51">
        <v>0</v>
      </c>
      <c r="F42" s="52">
        <f t="shared" si="0"/>
        <v>3500</v>
      </c>
      <c r="G42" s="52" t="s">
        <v>24</v>
      </c>
      <c r="H42" s="41" t="str">
        <f>H$7</f>
        <v>5x2</v>
      </c>
      <c r="I42" s="41" t="str">
        <f t="shared" si="2"/>
        <v>40h/s</v>
      </c>
      <c r="J42" s="42">
        <v>0</v>
      </c>
      <c r="K42" s="43">
        <f t="shared" si="104"/>
        <v>0</v>
      </c>
      <c r="L42" s="43">
        <v>0</v>
      </c>
      <c r="M42" s="43">
        <v>0</v>
      </c>
      <c r="N42" s="43">
        <v>0</v>
      </c>
      <c r="O42" s="43">
        <v>0</v>
      </c>
      <c r="P42" s="43">
        <f t="shared" si="4"/>
        <v>0</v>
      </c>
      <c r="Q42" s="41">
        <f t="shared" si="5"/>
        <v>0</v>
      </c>
      <c r="R42" s="44">
        <f t="shared" si="6"/>
        <v>3500</v>
      </c>
      <c r="S42" s="45">
        <f t="shared" si="7"/>
        <v>0</v>
      </c>
      <c r="T42" s="45">
        <f t="shared" si="8"/>
        <v>671.68776973504271</v>
      </c>
      <c r="U42" s="45">
        <f t="shared" si="9"/>
        <v>2783.3505</v>
      </c>
      <c r="V42" s="45">
        <f t="shared" si="10"/>
        <v>0</v>
      </c>
      <c r="W42" s="46">
        <f t="shared" si="11"/>
        <v>0</v>
      </c>
      <c r="X42" s="46">
        <f t="shared" si="12"/>
        <v>0</v>
      </c>
      <c r="Y42" s="46">
        <f t="shared" si="13"/>
        <v>0</v>
      </c>
      <c r="Z42" s="46">
        <f t="shared" si="14"/>
        <v>0</v>
      </c>
      <c r="AA42" s="46">
        <f t="shared" si="15"/>
        <v>0</v>
      </c>
      <c r="AB42" s="46">
        <f t="shared" si="16"/>
        <v>0</v>
      </c>
      <c r="AC42" s="45">
        <f t="shared" si="17"/>
        <v>6955.0382697350433</v>
      </c>
      <c r="AD42" s="45">
        <f t="shared" si="18"/>
        <v>83460.459236820519</v>
      </c>
      <c r="AE42" s="45">
        <f t="shared" si="19"/>
        <v>1.9871537913528694</v>
      </c>
      <c r="AF42" s="47">
        <f t="shared" si="20"/>
        <v>671.68776973504271</v>
      </c>
      <c r="AG42" s="47">
        <f t="shared" si="21"/>
        <v>22</v>
      </c>
      <c r="AH42" s="48">
        <f t="shared" si="22"/>
        <v>48.502876999999998</v>
      </c>
      <c r="AI42" s="48">
        <f t="shared" si="23"/>
        <v>280.24615384615385</v>
      </c>
      <c r="AJ42" s="48">
        <f t="shared" si="24"/>
        <v>0</v>
      </c>
      <c r="AK42" s="48">
        <f t="shared" si="25"/>
        <v>105.39299999999999</v>
      </c>
      <c r="AL42" s="48">
        <f t="shared" si="26"/>
        <v>129.54573888888888</v>
      </c>
      <c r="AM42" s="48">
        <f t="shared" si="105"/>
        <v>62.5</v>
      </c>
      <c r="AN42" s="48">
        <f t="shared" si="105"/>
        <v>20.5</v>
      </c>
      <c r="AO42" s="48">
        <f t="shared" si="28"/>
        <v>25</v>
      </c>
      <c r="AP42" s="48">
        <f t="shared" si="29"/>
        <v>0</v>
      </c>
      <c r="AQ42" s="40" t="s">
        <v>110</v>
      </c>
      <c r="AR42" s="39">
        <v>142405</v>
      </c>
      <c r="AS42" s="60" t="s">
        <v>166</v>
      </c>
      <c r="AT42" s="49">
        <v>43800</v>
      </c>
      <c r="AU42" s="39"/>
      <c r="AV42" s="39"/>
      <c r="AW42" s="39"/>
      <c r="AX42" s="39"/>
      <c r="AY42" s="39"/>
      <c r="AZ42" s="39"/>
      <c r="BA42" s="39"/>
      <c r="BB42" s="39"/>
      <c r="BC42" s="39"/>
      <c r="BD42" s="39"/>
      <c r="BE42" s="39"/>
      <c r="BF42" s="39"/>
      <c r="BG42" s="39"/>
      <c r="BH42" s="39"/>
      <c r="BI42" s="39"/>
      <c r="BJ42" s="39"/>
      <c r="BK42" s="8"/>
      <c r="BL42" s="8"/>
      <c r="BM42" s="8"/>
      <c r="BN42" s="8"/>
      <c r="BO42" s="8"/>
      <c r="BP42" s="8"/>
      <c r="BQ42" s="8"/>
      <c r="BR42" s="8"/>
      <c r="BS42" s="8"/>
      <c r="BT42" s="8"/>
      <c r="BU42" s="8"/>
      <c r="BV42" s="8"/>
    </row>
    <row r="43" spans="1:74" x14ac:dyDescent="0.2">
      <c r="A43" s="39" t="s">
        <v>80</v>
      </c>
      <c r="B43" s="39" t="s">
        <v>84</v>
      </c>
      <c r="C43" s="65" t="s">
        <v>736</v>
      </c>
      <c r="D43" s="52">
        <v>1520.63</v>
      </c>
      <c r="E43" s="547">
        <v>0.15</v>
      </c>
      <c r="F43" s="41">
        <f t="shared" si="0"/>
        <v>1748.7245</v>
      </c>
      <c r="G43" s="41" t="s">
        <v>24</v>
      </c>
      <c r="H43" s="41" t="str">
        <f>H$8</f>
        <v>6x1</v>
      </c>
      <c r="I43" s="41" t="str">
        <f t="shared" si="2"/>
        <v>44h/s</v>
      </c>
      <c r="J43" s="42">
        <v>0</v>
      </c>
      <c r="K43" s="43">
        <f t="shared" si="104"/>
        <v>0</v>
      </c>
      <c r="L43" s="43">
        <v>0</v>
      </c>
      <c r="M43" s="43">
        <v>0</v>
      </c>
      <c r="N43" s="43">
        <v>0</v>
      </c>
      <c r="O43" s="43">
        <v>0</v>
      </c>
      <c r="P43" s="43">
        <f t="shared" si="4"/>
        <v>0</v>
      </c>
      <c r="Q43" s="41">
        <f t="shared" si="5"/>
        <v>0</v>
      </c>
      <c r="R43" s="44">
        <f t="shared" si="6"/>
        <v>1748.7245</v>
      </c>
      <c r="S43" s="45">
        <f t="shared" si="7"/>
        <v>0</v>
      </c>
      <c r="T43" s="45">
        <f t="shared" si="8"/>
        <v>849.80381588888895</v>
      </c>
      <c r="U43" s="45">
        <f t="shared" si="9"/>
        <v>1390.6609175535</v>
      </c>
      <c r="V43" s="45">
        <f t="shared" si="10"/>
        <v>0</v>
      </c>
      <c r="W43" s="46">
        <f t="shared" si="11"/>
        <v>0</v>
      </c>
      <c r="X43" s="46">
        <f t="shared" si="12"/>
        <v>0</v>
      </c>
      <c r="Y43" s="46">
        <f t="shared" si="13"/>
        <v>0</v>
      </c>
      <c r="Z43" s="46">
        <f t="shared" si="14"/>
        <v>0</v>
      </c>
      <c r="AA43" s="46">
        <f t="shared" si="15"/>
        <v>0</v>
      </c>
      <c r="AB43" s="46">
        <f t="shared" si="16"/>
        <v>0</v>
      </c>
      <c r="AC43" s="45">
        <f t="shared" si="17"/>
        <v>3989.1892334423887</v>
      </c>
      <c r="AD43" s="45">
        <f t="shared" si="18"/>
        <v>47870.270801308667</v>
      </c>
      <c r="AE43" s="45">
        <f t="shared" si="19"/>
        <v>2.2811993732817197</v>
      </c>
      <c r="AF43" s="47">
        <f t="shared" si="20"/>
        <v>849.80381588888895</v>
      </c>
      <c r="AG43" s="47">
        <f t="shared" si="21"/>
        <v>26</v>
      </c>
      <c r="AH43" s="48">
        <f t="shared" si="22"/>
        <v>48.502876999999998</v>
      </c>
      <c r="AI43" s="48">
        <f t="shared" si="23"/>
        <v>331.20000000000005</v>
      </c>
      <c r="AJ43" s="48">
        <f t="shared" si="24"/>
        <v>127.1622</v>
      </c>
      <c r="AK43" s="48">
        <f t="shared" si="25"/>
        <v>105.39299999999999</v>
      </c>
      <c r="AL43" s="48">
        <f t="shared" si="26"/>
        <v>129.54573888888888</v>
      </c>
      <c r="AM43" s="48">
        <f t="shared" si="105"/>
        <v>62.5</v>
      </c>
      <c r="AN43" s="48">
        <f t="shared" si="105"/>
        <v>20.5</v>
      </c>
      <c r="AO43" s="48">
        <f t="shared" si="28"/>
        <v>25</v>
      </c>
      <c r="AP43" s="48">
        <f t="shared" si="29"/>
        <v>0</v>
      </c>
      <c r="AQ43" s="40" t="s">
        <v>736</v>
      </c>
      <c r="AR43" s="39">
        <v>517410</v>
      </c>
      <c r="AS43" s="60" t="s">
        <v>83</v>
      </c>
      <c r="AT43" s="49">
        <v>44075</v>
      </c>
      <c r="AU43" s="39"/>
      <c r="AV43" s="39"/>
      <c r="AW43" s="39"/>
      <c r="AX43" s="39"/>
      <c r="AY43" s="39"/>
      <c r="AZ43" s="39"/>
      <c r="BA43" s="39"/>
      <c r="BB43" s="39"/>
      <c r="BC43" s="39"/>
      <c r="BD43" s="39"/>
      <c r="BE43" s="39"/>
      <c r="BF43" s="39"/>
      <c r="BG43" s="39"/>
      <c r="BH43" s="39"/>
      <c r="BI43" s="39"/>
      <c r="BJ43" s="39"/>
      <c r="BK43" s="8"/>
      <c r="BL43" s="8"/>
      <c r="BM43" s="8"/>
      <c r="BN43" s="8"/>
      <c r="BO43" s="8"/>
      <c r="BP43" s="8"/>
      <c r="BQ43" s="8"/>
      <c r="BR43" s="8"/>
      <c r="BS43" s="8"/>
      <c r="BT43" s="8"/>
      <c r="BU43" s="8"/>
      <c r="BV43" s="8"/>
    </row>
    <row r="44" spans="1:74" x14ac:dyDescent="0.2">
      <c r="A44" s="39" t="s">
        <v>80</v>
      </c>
      <c r="B44" s="39" t="s">
        <v>84</v>
      </c>
      <c r="C44" s="65" t="s">
        <v>737</v>
      </c>
      <c r="D44" s="52">
        <f>1520.63*0.5909</f>
        <v>898.54026700000009</v>
      </c>
      <c r="E44" s="547">
        <v>0.15</v>
      </c>
      <c r="F44" s="41">
        <f t="shared" si="0"/>
        <v>1033.3213070500001</v>
      </c>
      <c r="G44" s="41" t="s">
        <v>24</v>
      </c>
      <c r="H44" s="41" t="s">
        <v>191</v>
      </c>
      <c r="I44" s="41" t="str">
        <f t="shared" si="2"/>
        <v>até 26h/s</v>
      </c>
      <c r="J44" s="42">
        <v>0</v>
      </c>
      <c r="K44" s="43">
        <f t="shared" si="104"/>
        <v>0</v>
      </c>
      <c r="L44" s="43">
        <v>0</v>
      </c>
      <c r="M44" s="43">
        <v>0</v>
      </c>
      <c r="N44" s="43">
        <v>0</v>
      </c>
      <c r="O44" s="43">
        <v>0</v>
      </c>
      <c r="P44" s="43">
        <f t="shared" si="4"/>
        <v>0</v>
      </c>
      <c r="Q44" s="41">
        <f t="shared" si="5"/>
        <v>0</v>
      </c>
      <c r="R44" s="44">
        <f t="shared" si="6"/>
        <v>1033.3213070500001</v>
      </c>
      <c r="S44" s="45">
        <f t="shared" si="7"/>
        <v>0</v>
      </c>
      <c r="T44" s="45">
        <f t="shared" si="8"/>
        <v>548.91381525350425</v>
      </c>
      <c r="U44" s="45">
        <f t="shared" si="9"/>
        <v>821.74153618236323</v>
      </c>
      <c r="V44" s="45">
        <f t="shared" si="10"/>
        <v>0</v>
      </c>
      <c r="W44" s="46">
        <f t="shared" si="11"/>
        <v>0</v>
      </c>
      <c r="X44" s="46">
        <f t="shared" si="12"/>
        <v>0</v>
      </c>
      <c r="Y44" s="46">
        <f t="shared" si="13"/>
        <v>0</v>
      </c>
      <c r="Z44" s="46">
        <f t="shared" si="14"/>
        <v>0</v>
      </c>
      <c r="AA44" s="46">
        <f t="shared" si="15"/>
        <v>0</v>
      </c>
      <c r="AB44" s="46">
        <f t="shared" si="16"/>
        <v>0</v>
      </c>
      <c r="AC44" s="45">
        <f t="shared" si="17"/>
        <v>2403.9766584858676</v>
      </c>
      <c r="AD44" s="45">
        <f t="shared" si="18"/>
        <v>28847.719901830409</v>
      </c>
      <c r="AE44" s="45">
        <f t="shared" si="19"/>
        <v>2.326456100425252</v>
      </c>
      <c r="AF44" s="47">
        <f t="shared" si="20"/>
        <v>548.91381525350425</v>
      </c>
      <c r="AG44" s="47">
        <f t="shared" si="21"/>
        <v>10</v>
      </c>
      <c r="AH44" s="48">
        <f t="shared" si="22"/>
        <v>48.502876999999998</v>
      </c>
      <c r="AI44" s="48">
        <f t="shared" si="23"/>
        <v>127.38461538461539</v>
      </c>
      <c r="AJ44" s="48">
        <f t="shared" si="24"/>
        <v>30.087583979999998</v>
      </c>
      <c r="AK44" s="48">
        <f t="shared" si="25"/>
        <v>105.39299999999999</v>
      </c>
      <c r="AL44" s="48">
        <f t="shared" si="26"/>
        <v>129.54573888888888</v>
      </c>
      <c r="AM44" s="48">
        <f t="shared" si="105"/>
        <v>62.5</v>
      </c>
      <c r="AN44" s="48">
        <f t="shared" si="105"/>
        <v>20.5</v>
      </c>
      <c r="AO44" s="48">
        <f t="shared" si="28"/>
        <v>25</v>
      </c>
      <c r="AP44" s="48">
        <f t="shared" si="29"/>
        <v>0</v>
      </c>
      <c r="AQ44" s="40" t="s">
        <v>736</v>
      </c>
      <c r="AR44" s="39">
        <v>517410</v>
      </c>
      <c r="AS44" s="60" t="s">
        <v>83</v>
      </c>
      <c r="AT44" s="49">
        <v>44075</v>
      </c>
      <c r="AU44" s="39"/>
      <c r="AV44" s="39"/>
      <c r="AW44" s="39"/>
      <c r="AX44" s="39"/>
      <c r="AY44" s="39"/>
      <c r="AZ44" s="39"/>
      <c r="BA44" s="39"/>
      <c r="BB44" s="39"/>
      <c r="BC44" s="39"/>
      <c r="BD44" s="39"/>
      <c r="BE44" s="39"/>
      <c r="BF44" s="39"/>
      <c r="BG44" s="39"/>
      <c r="BH44" s="39"/>
      <c r="BI44" s="39"/>
      <c r="BJ44" s="39"/>
      <c r="BK44" s="8"/>
      <c r="BL44" s="8"/>
      <c r="BM44" s="8"/>
      <c r="BN44" s="8"/>
      <c r="BO44" s="8"/>
      <c r="BP44" s="8"/>
      <c r="BQ44" s="8"/>
      <c r="BR44" s="8"/>
      <c r="BS44" s="8"/>
      <c r="BT44" s="8"/>
      <c r="BU44" s="8"/>
      <c r="BV44" s="8"/>
    </row>
    <row r="45" spans="1:74" x14ac:dyDescent="0.2">
      <c r="A45" s="39" t="s">
        <v>80</v>
      </c>
      <c r="B45" s="39" t="s">
        <v>84</v>
      </c>
      <c r="C45" s="65" t="s">
        <v>205</v>
      </c>
      <c r="D45" s="52">
        <v>2000</v>
      </c>
      <c r="E45" s="42">
        <v>0</v>
      </c>
      <c r="F45" s="41">
        <f t="shared" ref="F45:F76" si="106">D45*(1+E45)</f>
        <v>2000</v>
      </c>
      <c r="G45" s="41" t="s">
        <v>24</v>
      </c>
      <c r="H45" s="41" t="str">
        <f>H$8</f>
        <v>6x1</v>
      </c>
      <c r="I45" s="41" t="str">
        <f t="shared" ref="I45:I76" si="107">IF(H45="5x2","40h/s",IF(H45="6x1","44h/s",IF(H45="12x36","",IF(H45="SDF","até 26h/s",""))))</f>
        <v>44h/s</v>
      </c>
      <c r="J45" s="42">
        <v>0</v>
      </c>
      <c r="K45" s="43">
        <f t="shared" si="104"/>
        <v>0</v>
      </c>
      <c r="L45" s="43">
        <v>0</v>
      </c>
      <c r="M45" s="43">
        <v>0</v>
      </c>
      <c r="N45" s="43">
        <v>0</v>
      </c>
      <c r="O45" s="43">
        <v>0</v>
      </c>
      <c r="P45" s="43">
        <f t="shared" ref="P45:P76" si="108">IF(G45&lt;&gt;"N",0,1)*IF(H45&lt;&gt;"12x36",P$7,P$8)</f>
        <v>0</v>
      </c>
      <c r="Q45" s="41">
        <f t="shared" ref="Q45:Q76" si="109">SUM(J45:P45)*F45</f>
        <v>0</v>
      </c>
      <c r="R45" s="44">
        <f t="shared" ref="R45:R76" si="110">Q45+F45</f>
        <v>2000</v>
      </c>
      <c r="S45" s="45">
        <f t="shared" ref="S45:S76" si="111">AC45-T45-U45-R45</f>
        <v>0</v>
      </c>
      <c r="T45" s="45">
        <f t="shared" ref="T45:T76" si="112">AF45</f>
        <v>821.04161588888894</v>
      </c>
      <c r="U45" s="45">
        <f t="shared" si="9"/>
        <v>1590.4860000000001</v>
      </c>
      <c r="V45" s="45">
        <f t="shared" ref="V45:V76" si="113">((R45+U45+T45)*W45+(R45+U45+T45)*X45)</f>
        <v>0</v>
      </c>
      <c r="W45" s="46">
        <f t="shared" ref="W45:W76" si="114">IF(A45="T",1,0)*W$9</f>
        <v>0</v>
      </c>
      <c r="X45" s="46">
        <f t="shared" ref="X45:X76" si="115">IF(A45="T",1,0)*X$9</f>
        <v>0</v>
      </c>
      <c r="Y45" s="46">
        <f t="shared" ref="Y45:Y76" si="116">IF(A45="T",1,0)*Y$9</f>
        <v>0</v>
      </c>
      <c r="Z45" s="46">
        <f t="shared" ref="Z45:Z76" si="117">IF(A45="T",1,0)*Z$9</f>
        <v>0</v>
      </c>
      <c r="AA45" s="46">
        <f t="shared" ref="AA45:AA76" si="118">IF(A45="T",1,0)*AA$9</f>
        <v>0</v>
      </c>
      <c r="AB45" s="46">
        <f t="shared" ref="AB45:AB76" si="119">IF(B45="LIM",AB$8,IF(B45="SEG",AB$8,AB$9))*IF(A45="T",1,0)</f>
        <v>0</v>
      </c>
      <c r="AC45" s="45">
        <f t="shared" ref="AC45:AC76" si="120">(R45+U45+T45+V45)/(1-(Y45+Z45+AA45+AB45))</f>
        <v>4411.5276158888892</v>
      </c>
      <c r="AD45" s="45">
        <f t="shared" ref="AD45:AD76" si="121">AC45*12</f>
        <v>52938.331390666674</v>
      </c>
      <c r="AE45" s="45">
        <f t="shared" ref="AE45:AE76" si="122">AC45/F45</f>
        <v>2.2057638079444444</v>
      </c>
      <c r="AF45" s="47">
        <f t="shared" ref="AF45:AF76" si="123">SUM(AH45:AP45)</f>
        <v>821.04161588888894</v>
      </c>
      <c r="AG45" s="47">
        <f t="shared" ref="AG45:AG76" si="124">IF(H45="12x36",15,IF(H45="6x1",26,IF(H45="SDF",10,22)))</f>
        <v>26</v>
      </c>
      <c r="AH45" s="48">
        <f t="shared" si="22"/>
        <v>48.502876999999998</v>
      </c>
      <c r="AI45" s="48">
        <f t="shared" ref="AI45:AI76" si="125">AI$9*AG45</f>
        <v>331.20000000000005</v>
      </c>
      <c r="AJ45" s="48">
        <f t="shared" ref="AJ45:AJ76" si="126">IF((2*AG45*AJ$9-6%*D45)&lt;=0,0,(2*AG45*AJ$9-6%*D45))</f>
        <v>98.4</v>
      </c>
      <c r="AK45" s="48">
        <f t="shared" ref="AK45:AK76" si="127">AK$9*(1-5%)</f>
        <v>105.39299999999999</v>
      </c>
      <c r="AL45" s="48">
        <f t="shared" ref="AL45:AL76" si="128">IF(A45="O",AL$9,0)</f>
        <v>129.54573888888888</v>
      </c>
      <c r="AM45" s="48">
        <f t="shared" si="105"/>
        <v>62.5</v>
      </c>
      <c r="AN45" s="48">
        <f t="shared" si="105"/>
        <v>20.5</v>
      </c>
      <c r="AO45" s="48">
        <f t="shared" si="28"/>
        <v>25</v>
      </c>
      <c r="AP45" s="48">
        <f t="shared" si="29"/>
        <v>0</v>
      </c>
      <c r="AQ45" s="40" t="s">
        <v>15</v>
      </c>
      <c r="AR45" s="39" t="s">
        <v>15</v>
      </c>
      <c r="AS45" s="60" t="s">
        <v>166</v>
      </c>
      <c r="AT45" s="49">
        <v>43800</v>
      </c>
      <c r="AU45" s="39"/>
      <c r="AV45" s="39"/>
      <c r="AW45" s="39"/>
      <c r="AX45" s="39"/>
      <c r="AY45" s="39"/>
      <c r="AZ45" s="39"/>
      <c r="BA45" s="39"/>
      <c r="BB45" s="39"/>
      <c r="BC45" s="39"/>
      <c r="BD45" s="39"/>
      <c r="BE45" s="39"/>
      <c r="BF45" s="39"/>
      <c r="BG45" s="39"/>
      <c r="BH45" s="39"/>
      <c r="BI45" s="39"/>
      <c r="BJ45" s="39"/>
      <c r="BK45" s="8"/>
      <c r="BL45" s="8"/>
      <c r="BM45" s="8"/>
      <c r="BN45" s="8"/>
      <c r="BO45" s="8"/>
      <c r="BP45" s="8"/>
      <c r="BQ45" s="8"/>
      <c r="BR45" s="8"/>
      <c r="BS45" s="8"/>
      <c r="BT45" s="8"/>
      <c r="BU45" s="8"/>
      <c r="BV45" s="8"/>
    </row>
    <row r="46" spans="1:74" x14ac:dyDescent="0.2">
      <c r="A46" s="39" t="s">
        <v>80</v>
      </c>
      <c r="B46" s="39" t="s">
        <v>84</v>
      </c>
      <c r="C46" s="65" t="s">
        <v>217</v>
      </c>
      <c r="D46" s="52">
        <v>12000</v>
      </c>
      <c r="E46" s="42">
        <v>0</v>
      </c>
      <c r="F46" s="41">
        <f t="shared" si="106"/>
        <v>12000</v>
      </c>
      <c r="G46" s="41" t="s">
        <v>24</v>
      </c>
      <c r="H46" s="41" t="str">
        <f>H$7</f>
        <v>5x2</v>
      </c>
      <c r="I46" s="41" t="str">
        <f t="shared" si="107"/>
        <v>40h/s</v>
      </c>
      <c r="J46" s="42">
        <v>0</v>
      </c>
      <c r="K46" s="43">
        <f t="shared" si="104"/>
        <v>0</v>
      </c>
      <c r="L46" s="43">
        <v>0</v>
      </c>
      <c r="M46" s="43">
        <v>0</v>
      </c>
      <c r="N46" s="43">
        <v>0</v>
      </c>
      <c r="O46" s="43">
        <v>0</v>
      </c>
      <c r="P46" s="43">
        <f t="shared" si="108"/>
        <v>0</v>
      </c>
      <c r="Q46" s="41">
        <f t="shared" si="109"/>
        <v>0</v>
      </c>
      <c r="R46" s="44">
        <f t="shared" si="110"/>
        <v>12000</v>
      </c>
      <c r="S46" s="45">
        <f t="shared" si="111"/>
        <v>0</v>
      </c>
      <c r="T46" s="45">
        <f t="shared" si="112"/>
        <v>671.68776973504271</v>
      </c>
      <c r="U46" s="45">
        <f t="shared" si="9"/>
        <v>9542.9160000000011</v>
      </c>
      <c r="V46" s="45">
        <f t="shared" si="113"/>
        <v>0</v>
      </c>
      <c r="W46" s="46">
        <f t="shared" si="114"/>
        <v>0</v>
      </c>
      <c r="X46" s="46">
        <f t="shared" si="115"/>
        <v>0</v>
      </c>
      <c r="Y46" s="46">
        <f t="shared" si="116"/>
        <v>0</v>
      </c>
      <c r="Z46" s="46">
        <f t="shared" si="117"/>
        <v>0</v>
      </c>
      <c r="AA46" s="46">
        <f t="shared" si="118"/>
        <v>0</v>
      </c>
      <c r="AB46" s="46">
        <f t="shared" si="119"/>
        <v>0</v>
      </c>
      <c r="AC46" s="45">
        <f t="shared" si="120"/>
        <v>22214.603769735044</v>
      </c>
      <c r="AD46" s="45">
        <f t="shared" si="121"/>
        <v>266575.24523682054</v>
      </c>
      <c r="AE46" s="45">
        <f t="shared" si="122"/>
        <v>1.8512169808112537</v>
      </c>
      <c r="AF46" s="47">
        <f t="shared" si="123"/>
        <v>671.68776973504271</v>
      </c>
      <c r="AG46" s="47">
        <f t="shared" si="124"/>
        <v>22</v>
      </c>
      <c r="AH46" s="48">
        <f t="shared" si="22"/>
        <v>48.502876999999998</v>
      </c>
      <c r="AI46" s="48">
        <f t="shared" si="125"/>
        <v>280.24615384615385</v>
      </c>
      <c r="AJ46" s="48">
        <f t="shared" si="126"/>
        <v>0</v>
      </c>
      <c r="AK46" s="48">
        <f t="shared" si="127"/>
        <v>105.39299999999999</v>
      </c>
      <c r="AL46" s="48">
        <f t="shared" si="128"/>
        <v>129.54573888888888</v>
      </c>
      <c r="AM46" s="48">
        <f t="shared" si="105"/>
        <v>62.5</v>
      </c>
      <c r="AN46" s="48">
        <f t="shared" si="105"/>
        <v>20.5</v>
      </c>
      <c r="AO46" s="48">
        <f t="shared" si="28"/>
        <v>25</v>
      </c>
      <c r="AP46" s="48">
        <f t="shared" si="29"/>
        <v>0</v>
      </c>
      <c r="AQ46" s="40" t="s">
        <v>15</v>
      </c>
      <c r="AR46" s="39" t="s">
        <v>15</v>
      </c>
      <c r="AS46" s="60" t="s">
        <v>166</v>
      </c>
      <c r="AT46" s="49">
        <v>43800</v>
      </c>
      <c r="AU46" s="39"/>
      <c r="AV46" s="39"/>
      <c r="AW46" s="39"/>
      <c r="AX46" s="39"/>
      <c r="AY46" s="39"/>
      <c r="AZ46" s="39"/>
      <c r="BA46" s="39"/>
      <c r="BB46" s="39"/>
      <c r="BC46" s="39"/>
      <c r="BD46" s="39"/>
      <c r="BE46" s="39"/>
      <c r="BF46" s="39"/>
      <c r="BG46" s="39"/>
      <c r="BH46" s="39"/>
      <c r="BI46" s="39"/>
      <c r="BJ46" s="39"/>
      <c r="BK46" s="8"/>
      <c r="BL46" s="8"/>
      <c r="BM46" s="8"/>
      <c r="BN46" s="8"/>
      <c r="BO46" s="8"/>
      <c r="BP46" s="8"/>
      <c r="BQ46" s="8"/>
      <c r="BR46" s="8"/>
      <c r="BS46" s="8"/>
      <c r="BT46" s="8"/>
      <c r="BU46" s="8"/>
      <c r="BV46" s="8"/>
    </row>
    <row r="47" spans="1:74" x14ac:dyDescent="0.2">
      <c r="A47" s="39" t="s">
        <v>80</v>
      </c>
      <c r="B47" s="39" t="s">
        <v>84</v>
      </c>
      <c r="C47" s="65" t="s">
        <v>111</v>
      </c>
      <c r="D47" s="41">
        <v>5838.57</v>
      </c>
      <c r="E47" s="57">
        <v>0.37</v>
      </c>
      <c r="F47" s="52">
        <f t="shared" si="106"/>
        <v>7998.8409000000001</v>
      </c>
      <c r="G47" s="52" t="s">
        <v>24</v>
      </c>
      <c r="H47" s="41" t="str">
        <f>H$7</f>
        <v>5x2</v>
      </c>
      <c r="I47" s="41" t="str">
        <f t="shared" si="107"/>
        <v>40h/s</v>
      </c>
      <c r="J47" s="42">
        <v>0</v>
      </c>
      <c r="K47" s="43">
        <f t="shared" si="104"/>
        <v>0</v>
      </c>
      <c r="L47" s="43">
        <v>0</v>
      </c>
      <c r="M47" s="43">
        <v>0</v>
      </c>
      <c r="N47" s="43">
        <v>0</v>
      </c>
      <c r="O47" s="43">
        <v>0</v>
      </c>
      <c r="P47" s="43">
        <f t="shared" si="108"/>
        <v>0</v>
      </c>
      <c r="Q47" s="41">
        <f t="shared" si="109"/>
        <v>0</v>
      </c>
      <c r="R47" s="44">
        <f t="shared" si="110"/>
        <v>7998.8409000000001</v>
      </c>
      <c r="S47" s="45">
        <f t="shared" si="111"/>
        <v>0</v>
      </c>
      <c r="T47" s="45">
        <f t="shared" si="112"/>
        <v>671.68776973504271</v>
      </c>
      <c r="U47" s="45">
        <f t="shared" si="9"/>
        <v>6361.0222338387002</v>
      </c>
      <c r="V47" s="45">
        <f t="shared" si="113"/>
        <v>0</v>
      </c>
      <c r="W47" s="46">
        <f t="shared" si="114"/>
        <v>0</v>
      </c>
      <c r="X47" s="46">
        <f t="shared" si="115"/>
        <v>0</v>
      </c>
      <c r="Y47" s="46">
        <f t="shared" si="116"/>
        <v>0</v>
      </c>
      <c r="Z47" s="46">
        <f t="shared" si="117"/>
        <v>0</v>
      </c>
      <c r="AA47" s="46">
        <f t="shared" si="118"/>
        <v>0</v>
      </c>
      <c r="AB47" s="46">
        <f t="shared" si="119"/>
        <v>0</v>
      </c>
      <c r="AC47" s="45">
        <f t="shared" si="120"/>
        <v>15031.550903573743</v>
      </c>
      <c r="AD47" s="45">
        <f t="shared" si="121"/>
        <v>180378.61084288493</v>
      </c>
      <c r="AE47" s="45">
        <f t="shared" si="122"/>
        <v>1.8792161378748942</v>
      </c>
      <c r="AF47" s="47">
        <f t="shared" si="123"/>
        <v>671.68776973504271</v>
      </c>
      <c r="AG47" s="47">
        <f t="shared" si="124"/>
        <v>22</v>
      </c>
      <c r="AH47" s="48">
        <f t="shared" si="22"/>
        <v>48.502876999999998</v>
      </c>
      <c r="AI47" s="48">
        <f t="shared" si="125"/>
        <v>280.24615384615385</v>
      </c>
      <c r="AJ47" s="48">
        <f t="shared" si="126"/>
        <v>0</v>
      </c>
      <c r="AK47" s="48">
        <f t="shared" si="127"/>
        <v>105.39299999999999</v>
      </c>
      <c r="AL47" s="48">
        <f t="shared" si="128"/>
        <v>129.54573888888888</v>
      </c>
      <c r="AM47" s="48">
        <f t="shared" si="105"/>
        <v>62.5</v>
      </c>
      <c r="AN47" s="48">
        <f t="shared" si="105"/>
        <v>20.5</v>
      </c>
      <c r="AO47" s="48">
        <f t="shared" si="28"/>
        <v>25</v>
      </c>
      <c r="AP47" s="48">
        <f t="shared" si="29"/>
        <v>0</v>
      </c>
      <c r="AQ47" s="40" t="s">
        <v>112</v>
      </c>
      <c r="AR47" s="39">
        <v>142205</v>
      </c>
      <c r="AS47" s="60" t="s">
        <v>83</v>
      </c>
      <c r="AT47" s="49">
        <v>43800</v>
      </c>
      <c r="AU47" s="39"/>
      <c r="AV47" s="39"/>
      <c r="AW47" s="39"/>
      <c r="AX47" s="39"/>
      <c r="AY47" s="39"/>
      <c r="AZ47" s="39"/>
      <c r="BA47" s="39"/>
      <c r="BB47" s="39"/>
      <c r="BC47" s="39"/>
      <c r="BD47" s="39"/>
      <c r="BE47" s="39"/>
      <c r="BF47" s="39"/>
      <c r="BG47" s="39"/>
      <c r="BH47" s="39"/>
      <c r="BI47" s="39"/>
      <c r="BJ47" s="39"/>
      <c r="BK47" s="8"/>
      <c r="BL47" s="8"/>
      <c r="BM47" s="8"/>
      <c r="BN47" s="8"/>
      <c r="BO47" s="8"/>
      <c r="BP47" s="8"/>
      <c r="BQ47" s="8"/>
      <c r="BR47" s="8"/>
      <c r="BS47" s="8"/>
      <c r="BT47" s="8"/>
      <c r="BU47" s="8"/>
      <c r="BV47" s="8"/>
    </row>
    <row r="48" spans="1:74" x14ac:dyDescent="0.2">
      <c r="A48" s="39" t="s">
        <v>80</v>
      </c>
      <c r="B48" s="39" t="s">
        <v>84</v>
      </c>
      <c r="C48" s="65" t="s">
        <v>163</v>
      </c>
      <c r="D48" s="41">
        <v>4540.13</v>
      </c>
      <c r="E48" s="42">
        <v>0</v>
      </c>
      <c r="F48" s="41">
        <f t="shared" si="106"/>
        <v>4540.13</v>
      </c>
      <c r="G48" s="41" t="s">
        <v>24</v>
      </c>
      <c r="H48" s="41" t="str">
        <f>H$8</f>
        <v>6x1</v>
      </c>
      <c r="I48" s="41" t="str">
        <f t="shared" si="107"/>
        <v>44h/s</v>
      </c>
      <c r="J48" s="42">
        <v>0</v>
      </c>
      <c r="K48" s="43">
        <f>K$4*K$9/F48</f>
        <v>9.2067848277472233E-2</v>
      </c>
      <c r="L48" s="43">
        <v>0</v>
      </c>
      <c r="M48" s="43">
        <v>0</v>
      </c>
      <c r="N48" s="43">
        <v>0</v>
      </c>
      <c r="O48" s="43">
        <v>0</v>
      </c>
      <c r="P48" s="43">
        <f t="shared" si="108"/>
        <v>0</v>
      </c>
      <c r="Q48" s="41">
        <f t="shared" si="109"/>
        <v>418</v>
      </c>
      <c r="R48" s="44">
        <f t="shared" si="110"/>
        <v>4958.13</v>
      </c>
      <c r="S48" s="45">
        <f t="shared" si="111"/>
        <v>0</v>
      </c>
      <c r="T48" s="45">
        <f t="shared" si="112"/>
        <v>722.64161588888896</v>
      </c>
      <c r="U48" s="45">
        <f t="shared" si="9"/>
        <v>3942.9181755900004</v>
      </c>
      <c r="V48" s="45">
        <f t="shared" si="113"/>
        <v>0</v>
      </c>
      <c r="W48" s="46">
        <f t="shared" si="114"/>
        <v>0</v>
      </c>
      <c r="X48" s="46">
        <f t="shared" si="115"/>
        <v>0</v>
      </c>
      <c r="Y48" s="46">
        <f t="shared" si="116"/>
        <v>0</v>
      </c>
      <c r="Z48" s="46">
        <f t="shared" si="117"/>
        <v>0</v>
      </c>
      <c r="AA48" s="46">
        <f t="shared" si="118"/>
        <v>0</v>
      </c>
      <c r="AB48" s="46">
        <f t="shared" si="119"/>
        <v>0</v>
      </c>
      <c r="AC48" s="45">
        <f t="shared" si="120"/>
        <v>9623.6897914788897</v>
      </c>
      <c r="AD48" s="45">
        <f t="shared" si="121"/>
        <v>115484.27749774668</v>
      </c>
      <c r="AE48" s="45">
        <f t="shared" si="122"/>
        <v>2.1196947645725759</v>
      </c>
      <c r="AF48" s="47">
        <f t="shared" si="123"/>
        <v>722.64161588888896</v>
      </c>
      <c r="AG48" s="47">
        <f t="shared" si="124"/>
        <v>26</v>
      </c>
      <c r="AH48" s="48">
        <f t="shared" si="22"/>
        <v>48.502876999999998</v>
      </c>
      <c r="AI48" s="48">
        <f t="shared" si="125"/>
        <v>331.20000000000005</v>
      </c>
      <c r="AJ48" s="48">
        <f t="shared" si="126"/>
        <v>0</v>
      </c>
      <c r="AK48" s="48">
        <f t="shared" si="127"/>
        <v>105.39299999999999</v>
      </c>
      <c r="AL48" s="48">
        <f t="shared" si="128"/>
        <v>129.54573888888888</v>
      </c>
      <c r="AM48" s="48">
        <f t="shared" si="105"/>
        <v>62.5</v>
      </c>
      <c r="AN48" s="48">
        <f t="shared" si="105"/>
        <v>20.5</v>
      </c>
      <c r="AO48" s="48">
        <f t="shared" si="28"/>
        <v>25</v>
      </c>
      <c r="AP48" s="48">
        <f t="shared" si="29"/>
        <v>0</v>
      </c>
      <c r="AQ48" s="40" t="s">
        <v>165</v>
      </c>
      <c r="AR48" s="39">
        <v>354820</v>
      </c>
      <c r="AS48" s="60" t="s">
        <v>83</v>
      </c>
      <c r="AT48" s="49">
        <v>44044</v>
      </c>
      <c r="AU48" s="39"/>
      <c r="AV48" s="39"/>
      <c r="AW48" s="39"/>
      <c r="AX48" s="39"/>
      <c r="AY48" s="39"/>
      <c r="AZ48" s="39"/>
      <c r="BA48" s="39"/>
      <c r="BB48" s="39"/>
      <c r="BC48" s="39"/>
      <c r="BD48" s="39"/>
      <c r="BE48" s="39"/>
      <c r="BF48" s="39"/>
      <c r="BG48" s="39"/>
      <c r="BH48" s="39"/>
      <c r="BI48" s="39"/>
      <c r="BJ48" s="39"/>
      <c r="BK48" s="8"/>
      <c r="BL48" s="8"/>
      <c r="BM48" s="8"/>
      <c r="BN48" s="8"/>
      <c r="BO48" s="8"/>
      <c r="BP48" s="8"/>
      <c r="BQ48" s="8"/>
      <c r="BR48" s="8"/>
      <c r="BS48" s="8"/>
      <c r="BT48" s="8"/>
      <c r="BU48" s="8"/>
      <c r="BV48" s="8"/>
    </row>
    <row r="49" spans="1:74" x14ac:dyDescent="0.2">
      <c r="A49" s="39" t="s">
        <v>80</v>
      </c>
      <c r="B49" s="39" t="s">
        <v>84</v>
      </c>
      <c r="C49" s="65" t="s">
        <v>115</v>
      </c>
      <c r="D49" s="503">
        <v>40000</v>
      </c>
      <c r="E49" s="42">
        <v>0</v>
      </c>
      <c r="F49" s="41">
        <f t="shared" si="106"/>
        <v>40000</v>
      </c>
      <c r="G49" s="41" t="s">
        <v>24</v>
      </c>
      <c r="H49" s="41" t="str">
        <f t="shared" ref="H49:H56" si="129">H$7</f>
        <v>5x2</v>
      </c>
      <c r="I49" s="41" t="str">
        <f t="shared" si="107"/>
        <v>40h/s</v>
      </c>
      <c r="J49" s="42">
        <v>0</v>
      </c>
      <c r="K49" s="43">
        <f t="shared" ref="K49:K57" si="130">K$4*K$6/F49</f>
        <v>0</v>
      </c>
      <c r="L49" s="43">
        <v>0</v>
      </c>
      <c r="M49" s="43">
        <v>0</v>
      </c>
      <c r="N49" s="43">
        <v>0</v>
      </c>
      <c r="O49" s="43">
        <v>0</v>
      </c>
      <c r="P49" s="43">
        <f t="shared" si="108"/>
        <v>0</v>
      </c>
      <c r="Q49" s="41">
        <f t="shared" si="109"/>
        <v>0</v>
      </c>
      <c r="R49" s="44">
        <f t="shared" si="110"/>
        <v>40000</v>
      </c>
      <c r="S49" s="45">
        <f t="shared" si="111"/>
        <v>0</v>
      </c>
      <c r="T49" s="45">
        <f t="shared" si="112"/>
        <v>671.68776973504271</v>
      </c>
      <c r="U49" s="45">
        <f t="shared" si="9"/>
        <v>31809.72</v>
      </c>
      <c r="V49" s="45">
        <f t="shared" si="113"/>
        <v>0</v>
      </c>
      <c r="W49" s="46">
        <f t="shared" si="114"/>
        <v>0</v>
      </c>
      <c r="X49" s="46">
        <f t="shared" si="115"/>
        <v>0</v>
      </c>
      <c r="Y49" s="46">
        <f t="shared" si="116"/>
        <v>0</v>
      </c>
      <c r="Z49" s="46">
        <f t="shared" si="117"/>
        <v>0</v>
      </c>
      <c r="AA49" s="46">
        <f t="shared" si="118"/>
        <v>0</v>
      </c>
      <c r="AB49" s="46">
        <f t="shared" si="119"/>
        <v>0</v>
      </c>
      <c r="AC49" s="45">
        <f t="shared" si="120"/>
        <v>72481.407769735044</v>
      </c>
      <c r="AD49" s="45">
        <f t="shared" si="121"/>
        <v>869776.89323682059</v>
      </c>
      <c r="AE49" s="45">
        <f t="shared" si="122"/>
        <v>1.8120351942433761</v>
      </c>
      <c r="AF49" s="47">
        <f t="shared" si="123"/>
        <v>671.68776973504271</v>
      </c>
      <c r="AG49" s="47">
        <f t="shared" si="124"/>
        <v>22</v>
      </c>
      <c r="AH49" s="48">
        <f t="shared" si="22"/>
        <v>48.502876999999998</v>
      </c>
      <c r="AI49" s="48">
        <f t="shared" si="125"/>
        <v>280.24615384615385</v>
      </c>
      <c r="AJ49" s="48">
        <f t="shared" si="126"/>
        <v>0</v>
      </c>
      <c r="AK49" s="48">
        <f t="shared" si="127"/>
        <v>105.39299999999999</v>
      </c>
      <c r="AL49" s="48">
        <f t="shared" si="128"/>
        <v>129.54573888888888</v>
      </c>
      <c r="AM49" s="48">
        <f t="shared" si="105"/>
        <v>62.5</v>
      </c>
      <c r="AN49" s="48">
        <f t="shared" si="105"/>
        <v>20.5</v>
      </c>
      <c r="AO49" s="48">
        <f t="shared" si="28"/>
        <v>25</v>
      </c>
      <c r="AP49" s="48">
        <f t="shared" si="29"/>
        <v>0</v>
      </c>
      <c r="AQ49" s="40" t="s">
        <v>15</v>
      </c>
      <c r="AR49" s="39" t="s">
        <v>15</v>
      </c>
      <c r="AS49" s="60" t="s">
        <v>166</v>
      </c>
      <c r="AT49" s="49">
        <v>43800</v>
      </c>
      <c r="AU49" s="39"/>
      <c r="AV49" s="39"/>
      <c r="AW49" s="39"/>
      <c r="AX49" s="39"/>
      <c r="AY49" s="39"/>
      <c r="AZ49" s="39"/>
      <c r="BA49" s="39"/>
      <c r="BB49" s="39"/>
      <c r="BC49" s="39"/>
      <c r="BD49" s="39"/>
      <c r="BE49" s="39"/>
      <c r="BF49" s="39"/>
      <c r="BG49" s="39"/>
      <c r="BH49" s="39"/>
      <c r="BI49" s="39"/>
      <c r="BJ49" s="39"/>
      <c r="BK49" s="8"/>
      <c r="BL49" s="8"/>
      <c r="BM49" s="8"/>
      <c r="BN49" s="8"/>
      <c r="BO49" s="8"/>
      <c r="BP49" s="8"/>
      <c r="BQ49" s="8"/>
      <c r="BR49" s="8"/>
      <c r="BS49" s="8"/>
      <c r="BT49" s="8"/>
      <c r="BU49" s="8"/>
      <c r="BV49" s="8"/>
    </row>
    <row r="50" spans="1:74" x14ac:dyDescent="0.2">
      <c r="A50" s="39" t="s">
        <v>80</v>
      </c>
      <c r="B50" s="39" t="s">
        <v>84</v>
      </c>
      <c r="C50" s="65" t="s">
        <v>219</v>
      </c>
      <c r="D50" s="41">
        <v>5000</v>
      </c>
      <c r="E50" s="51">
        <v>0</v>
      </c>
      <c r="F50" s="52">
        <f t="shared" si="106"/>
        <v>5000</v>
      </c>
      <c r="G50" s="52" t="s">
        <v>24</v>
      </c>
      <c r="H50" s="41" t="str">
        <f t="shared" si="129"/>
        <v>5x2</v>
      </c>
      <c r="I50" s="41" t="str">
        <f t="shared" si="107"/>
        <v>40h/s</v>
      </c>
      <c r="J50" s="42">
        <v>0</v>
      </c>
      <c r="K50" s="43">
        <f t="shared" si="130"/>
        <v>0</v>
      </c>
      <c r="L50" s="43">
        <v>0</v>
      </c>
      <c r="M50" s="43">
        <v>0</v>
      </c>
      <c r="N50" s="43">
        <v>0</v>
      </c>
      <c r="O50" s="43">
        <v>0</v>
      </c>
      <c r="P50" s="43">
        <f t="shared" si="108"/>
        <v>0</v>
      </c>
      <c r="Q50" s="41">
        <f t="shared" si="109"/>
        <v>0</v>
      </c>
      <c r="R50" s="44">
        <f t="shared" si="110"/>
        <v>5000</v>
      </c>
      <c r="S50" s="45">
        <f t="shared" si="111"/>
        <v>0</v>
      </c>
      <c r="T50" s="45">
        <f t="shared" si="112"/>
        <v>671.68776973504271</v>
      </c>
      <c r="U50" s="45">
        <f t="shared" si="9"/>
        <v>3976.2150000000001</v>
      </c>
      <c r="V50" s="45">
        <f t="shared" si="113"/>
        <v>0</v>
      </c>
      <c r="W50" s="46">
        <f t="shared" si="114"/>
        <v>0</v>
      </c>
      <c r="X50" s="46">
        <f t="shared" si="115"/>
        <v>0</v>
      </c>
      <c r="Y50" s="46">
        <f t="shared" si="116"/>
        <v>0</v>
      </c>
      <c r="Z50" s="46">
        <f t="shared" si="117"/>
        <v>0</v>
      </c>
      <c r="AA50" s="46">
        <f t="shared" si="118"/>
        <v>0</v>
      </c>
      <c r="AB50" s="46">
        <f t="shared" si="119"/>
        <v>0</v>
      </c>
      <c r="AC50" s="45">
        <f t="shared" si="120"/>
        <v>9647.902769735043</v>
      </c>
      <c r="AD50" s="45">
        <f t="shared" si="121"/>
        <v>115774.83323682052</v>
      </c>
      <c r="AE50" s="45">
        <f t="shared" si="122"/>
        <v>1.9295805539470086</v>
      </c>
      <c r="AF50" s="47">
        <f t="shared" si="123"/>
        <v>671.68776973504271</v>
      </c>
      <c r="AG50" s="47">
        <f t="shared" si="124"/>
        <v>22</v>
      </c>
      <c r="AH50" s="48">
        <f t="shared" si="22"/>
        <v>48.502876999999998</v>
      </c>
      <c r="AI50" s="48">
        <f t="shared" si="125"/>
        <v>280.24615384615385</v>
      </c>
      <c r="AJ50" s="48">
        <f t="shared" si="126"/>
        <v>0</v>
      </c>
      <c r="AK50" s="48">
        <f t="shared" si="127"/>
        <v>105.39299999999999</v>
      </c>
      <c r="AL50" s="48">
        <f t="shared" si="128"/>
        <v>129.54573888888888</v>
      </c>
      <c r="AM50" s="48">
        <f t="shared" si="105"/>
        <v>62.5</v>
      </c>
      <c r="AN50" s="48">
        <f t="shared" si="105"/>
        <v>20.5</v>
      </c>
      <c r="AO50" s="48">
        <f t="shared" si="28"/>
        <v>25</v>
      </c>
      <c r="AP50" s="48">
        <f t="shared" si="29"/>
        <v>0</v>
      </c>
      <c r="AQ50" s="40" t="s">
        <v>119</v>
      </c>
      <c r="AR50" s="39">
        <v>142305</v>
      </c>
      <c r="AS50" s="60" t="s">
        <v>166</v>
      </c>
      <c r="AT50" s="49">
        <v>43800</v>
      </c>
      <c r="AU50" s="39"/>
      <c r="AV50" s="39"/>
      <c r="AW50" s="39"/>
      <c r="AX50" s="39"/>
      <c r="AY50" s="39"/>
      <c r="AZ50" s="39"/>
      <c r="BA50" s="39"/>
      <c r="BB50" s="39"/>
      <c r="BC50" s="39"/>
      <c r="BD50" s="39"/>
      <c r="BE50" s="39"/>
      <c r="BF50" s="39"/>
      <c r="BG50" s="39"/>
      <c r="BH50" s="39"/>
      <c r="BI50" s="39"/>
      <c r="BJ50" s="39"/>
      <c r="BK50" s="8"/>
      <c r="BL50" s="8"/>
      <c r="BM50" s="8"/>
      <c r="BN50" s="8"/>
      <c r="BO50" s="8"/>
      <c r="BP50" s="8"/>
      <c r="BQ50" s="8"/>
      <c r="BR50" s="8"/>
      <c r="BS50" s="8"/>
      <c r="BT50" s="8"/>
      <c r="BU50" s="8"/>
      <c r="BV50" s="8"/>
    </row>
    <row r="51" spans="1:74" x14ac:dyDescent="0.2">
      <c r="A51" s="39" t="s">
        <v>80</v>
      </c>
      <c r="B51" s="39" t="s">
        <v>84</v>
      </c>
      <c r="C51" s="65" t="s">
        <v>199</v>
      </c>
      <c r="D51" s="41">
        <v>3500</v>
      </c>
      <c r="E51" s="51">
        <v>0</v>
      </c>
      <c r="F51" s="52">
        <f t="shared" si="106"/>
        <v>3500</v>
      </c>
      <c r="G51" s="52" t="s">
        <v>24</v>
      </c>
      <c r="H51" s="41" t="str">
        <f t="shared" si="129"/>
        <v>5x2</v>
      </c>
      <c r="I51" s="41" t="str">
        <f t="shared" si="107"/>
        <v>40h/s</v>
      </c>
      <c r="J51" s="42">
        <v>0</v>
      </c>
      <c r="K51" s="43">
        <f t="shared" si="130"/>
        <v>0</v>
      </c>
      <c r="L51" s="43">
        <v>0</v>
      </c>
      <c r="M51" s="43">
        <v>0</v>
      </c>
      <c r="N51" s="43">
        <v>0</v>
      </c>
      <c r="O51" s="43">
        <v>0</v>
      </c>
      <c r="P51" s="43">
        <f t="shared" si="108"/>
        <v>0</v>
      </c>
      <c r="Q51" s="41">
        <f t="shared" si="109"/>
        <v>0</v>
      </c>
      <c r="R51" s="44">
        <f t="shared" si="110"/>
        <v>3500</v>
      </c>
      <c r="S51" s="45">
        <f t="shared" si="111"/>
        <v>0</v>
      </c>
      <c r="T51" s="45">
        <f t="shared" si="112"/>
        <v>671.68776973504271</v>
      </c>
      <c r="U51" s="45">
        <f t="shared" si="9"/>
        <v>2783.3505</v>
      </c>
      <c r="V51" s="45">
        <f t="shared" si="113"/>
        <v>0</v>
      </c>
      <c r="W51" s="46">
        <f t="shared" si="114"/>
        <v>0</v>
      </c>
      <c r="X51" s="46">
        <f t="shared" si="115"/>
        <v>0</v>
      </c>
      <c r="Y51" s="46">
        <f t="shared" si="116"/>
        <v>0</v>
      </c>
      <c r="Z51" s="46">
        <f t="shared" si="117"/>
        <v>0</v>
      </c>
      <c r="AA51" s="46">
        <f t="shared" si="118"/>
        <v>0</v>
      </c>
      <c r="AB51" s="46">
        <f t="shared" si="119"/>
        <v>0</v>
      </c>
      <c r="AC51" s="45">
        <f t="shared" si="120"/>
        <v>6955.0382697350433</v>
      </c>
      <c r="AD51" s="45">
        <f t="shared" si="121"/>
        <v>83460.459236820519</v>
      </c>
      <c r="AE51" s="45">
        <f t="shared" si="122"/>
        <v>1.9871537913528694</v>
      </c>
      <c r="AF51" s="47">
        <f t="shared" si="123"/>
        <v>671.68776973504271</v>
      </c>
      <c r="AG51" s="47">
        <f t="shared" si="124"/>
        <v>22</v>
      </c>
      <c r="AH51" s="48">
        <f t="shared" si="22"/>
        <v>48.502876999999998</v>
      </c>
      <c r="AI51" s="48">
        <f t="shared" si="125"/>
        <v>280.24615384615385</v>
      </c>
      <c r="AJ51" s="48">
        <f t="shared" si="126"/>
        <v>0</v>
      </c>
      <c r="AK51" s="48">
        <f t="shared" si="127"/>
        <v>105.39299999999999</v>
      </c>
      <c r="AL51" s="48">
        <f t="shared" si="128"/>
        <v>129.54573888888888</v>
      </c>
      <c r="AM51" s="48">
        <f t="shared" si="105"/>
        <v>62.5</v>
      </c>
      <c r="AN51" s="48">
        <f t="shared" si="105"/>
        <v>20.5</v>
      </c>
      <c r="AO51" s="48">
        <f t="shared" si="28"/>
        <v>25</v>
      </c>
      <c r="AP51" s="48">
        <f t="shared" si="29"/>
        <v>0</v>
      </c>
      <c r="AQ51" s="40" t="s">
        <v>119</v>
      </c>
      <c r="AR51" s="39">
        <v>142305</v>
      </c>
      <c r="AS51" s="60" t="s">
        <v>166</v>
      </c>
      <c r="AT51" s="49">
        <v>43800</v>
      </c>
      <c r="AU51" s="39"/>
      <c r="AV51" s="39"/>
      <c r="AW51" s="39"/>
      <c r="AX51" s="39"/>
      <c r="AY51" s="39"/>
      <c r="AZ51" s="39"/>
      <c r="BA51" s="39"/>
      <c r="BB51" s="39"/>
      <c r="BC51" s="39"/>
      <c r="BD51" s="39"/>
      <c r="BE51" s="39"/>
      <c r="BF51" s="39"/>
      <c r="BG51" s="39"/>
      <c r="BH51" s="39"/>
      <c r="BI51" s="39"/>
      <c r="BJ51" s="39"/>
      <c r="BK51" s="8"/>
      <c r="BL51" s="8"/>
      <c r="BM51" s="8"/>
      <c r="BN51" s="8"/>
      <c r="BO51" s="8"/>
      <c r="BP51" s="8"/>
      <c r="BQ51" s="8"/>
      <c r="BR51" s="8"/>
      <c r="BS51" s="8"/>
      <c r="BT51" s="8"/>
      <c r="BU51" s="8"/>
      <c r="BV51" s="8"/>
    </row>
    <row r="52" spans="1:74" x14ac:dyDescent="0.2">
      <c r="A52" s="39" t="s">
        <v>80</v>
      </c>
      <c r="B52" s="39" t="s">
        <v>84</v>
      </c>
      <c r="C52" s="65" t="s">
        <v>218</v>
      </c>
      <c r="D52" s="41">
        <v>5000</v>
      </c>
      <c r="E52" s="51">
        <v>0</v>
      </c>
      <c r="F52" s="52">
        <f t="shared" si="106"/>
        <v>5000</v>
      </c>
      <c r="G52" s="52" t="s">
        <v>24</v>
      </c>
      <c r="H52" s="41" t="str">
        <f t="shared" si="129"/>
        <v>5x2</v>
      </c>
      <c r="I52" s="41" t="str">
        <f t="shared" si="107"/>
        <v>40h/s</v>
      </c>
      <c r="J52" s="42">
        <v>0</v>
      </c>
      <c r="K52" s="43">
        <f t="shared" si="130"/>
        <v>0</v>
      </c>
      <c r="L52" s="43">
        <v>0</v>
      </c>
      <c r="M52" s="43">
        <v>0</v>
      </c>
      <c r="N52" s="43">
        <v>0</v>
      </c>
      <c r="O52" s="43">
        <v>0</v>
      </c>
      <c r="P52" s="43">
        <f t="shared" si="108"/>
        <v>0</v>
      </c>
      <c r="Q52" s="41">
        <f t="shared" si="109"/>
        <v>0</v>
      </c>
      <c r="R52" s="44">
        <f t="shared" si="110"/>
        <v>5000</v>
      </c>
      <c r="S52" s="45">
        <f t="shared" si="111"/>
        <v>0</v>
      </c>
      <c r="T52" s="45">
        <f t="shared" si="112"/>
        <v>671.68776973504271</v>
      </c>
      <c r="U52" s="45">
        <f t="shared" si="9"/>
        <v>3976.2150000000001</v>
      </c>
      <c r="V52" s="45">
        <f t="shared" si="113"/>
        <v>0</v>
      </c>
      <c r="W52" s="46">
        <f t="shared" si="114"/>
        <v>0</v>
      </c>
      <c r="X52" s="46">
        <f t="shared" si="115"/>
        <v>0</v>
      </c>
      <c r="Y52" s="46">
        <f t="shared" si="116"/>
        <v>0</v>
      </c>
      <c r="Z52" s="46">
        <f t="shared" si="117"/>
        <v>0</v>
      </c>
      <c r="AA52" s="46">
        <f t="shared" si="118"/>
        <v>0</v>
      </c>
      <c r="AB52" s="46">
        <f t="shared" si="119"/>
        <v>0</v>
      </c>
      <c r="AC52" s="45">
        <f t="shared" si="120"/>
        <v>9647.902769735043</v>
      </c>
      <c r="AD52" s="45">
        <f t="shared" si="121"/>
        <v>115774.83323682052</v>
      </c>
      <c r="AE52" s="45">
        <f t="shared" si="122"/>
        <v>1.9295805539470086</v>
      </c>
      <c r="AF52" s="47">
        <f t="shared" si="123"/>
        <v>671.68776973504271</v>
      </c>
      <c r="AG52" s="47">
        <f t="shared" si="124"/>
        <v>22</v>
      </c>
      <c r="AH52" s="48">
        <f t="shared" si="22"/>
        <v>48.502876999999998</v>
      </c>
      <c r="AI52" s="48">
        <f t="shared" si="125"/>
        <v>280.24615384615385</v>
      </c>
      <c r="AJ52" s="48">
        <f t="shared" si="126"/>
        <v>0</v>
      </c>
      <c r="AK52" s="48">
        <f t="shared" si="127"/>
        <v>105.39299999999999</v>
      </c>
      <c r="AL52" s="48">
        <f t="shared" si="128"/>
        <v>129.54573888888888</v>
      </c>
      <c r="AM52" s="48">
        <f t="shared" si="105"/>
        <v>62.5</v>
      </c>
      <c r="AN52" s="48">
        <f t="shared" si="105"/>
        <v>20.5</v>
      </c>
      <c r="AO52" s="48">
        <f t="shared" si="28"/>
        <v>25</v>
      </c>
      <c r="AP52" s="48">
        <f t="shared" si="29"/>
        <v>0</v>
      </c>
      <c r="AQ52" s="40" t="s">
        <v>119</v>
      </c>
      <c r="AR52" s="39">
        <v>142305</v>
      </c>
      <c r="AS52" s="60" t="s">
        <v>166</v>
      </c>
      <c r="AT52" s="49">
        <v>43800</v>
      </c>
      <c r="AU52" s="39"/>
      <c r="AV52" s="39"/>
      <c r="AW52" s="39"/>
      <c r="AX52" s="39"/>
      <c r="AY52" s="39"/>
      <c r="AZ52" s="39"/>
      <c r="BA52" s="39"/>
      <c r="BB52" s="39"/>
      <c r="BC52" s="39"/>
      <c r="BD52" s="39"/>
      <c r="BE52" s="39"/>
      <c r="BF52" s="39"/>
      <c r="BG52" s="39"/>
      <c r="BH52" s="39"/>
      <c r="BI52" s="39"/>
      <c r="BJ52" s="39"/>
      <c r="BK52" s="8"/>
      <c r="BL52" s="8"/>
      <c r="BM52" s="8"/>
      <c r="BN52" s="8"/>
      <c r="BO52" s="8"/>
      <c r="BP52" s="8"/>
      <c r="BQ52" s="8"/>
      <c r="BR52" s="8"/>
      <c r="BS52" s="8"/>
      <c r="BT52" s="8"/>
      <c r="BU52" s="8"/>
      <c r="BV52" s="8"/>
    </row>
    <row r="53" spans="1:74" x14ac:dyDescent="0.2">
      <c r="A53" s="39" t="s">
        <v>80</v>
      </c>
      <c r="B53" s="39" t="s">
        <v>84</v>
      </c>
      <c r="C53" s="65" t="s">
        <v>227</v>
      </c>
      <c r="D53" s="41">
        <v>8000</v>
      </c>
      <c r="E53" s="51">
        <v>0</v>
      </c>
      <c r="F53" s="52">
        <f t="shared" si="106"/>
        <v>8000</v>
      </c>
      <c r="G53" s="52" t="s">
        <v>24</v>
      </c>
      <c r="H53" s="41" t="str">
        <f t="shared" si="129"/>
        <v>5x2</v>
      </c>
      <c r="I53" s="41" t="str">
        <f t="shared" si="107"/>
        <v>40h/s</v>
      </c>
      <c r="J53" s="42">
        <v>0</v>
      </c>
      <c r="K53" s="43">
        <f t="shared" si="130"/>
        <v>0</v>
      </c>
      <c r="L53" s="43">
        <v>0</v>
      </c>
      <c r="M53" s="43">
        <v>0</v>
      </c>
      <c r="N53" s="43">
        <v>0</v>
      </c>
      <c r="O53" s="43">
        <v>0</v>
      </c>
      <c r="P53" s="43">
        <f t="shared" si="108"/>
        <v>0</v>
      </c>
      <c r="Q53" s="41">
        <f t="shared" si="109"/>
        <v>0</v>
      </c>
      <c r="R53" s="44">
        <f t="shared" si="110"/>
        <v>8000</v>
      </c>
      <c r="S53" s="45">
        <f t="shared" si="111"/>
        <v>0</v>
      </c>
      <c r="T53" s="45">
        <f t="shared" si="112"/>
        <v>671.68776973504271</v>
      </c>
      <c r="U53" s="45">
        <f t="shared" si="9"/>
        <v>6361.9440000000004</v>
      </c>
      <c r="V53" s="45">
        <f t="shared" si="113"/>
        <v>0</v>
      </c>
      <c r="W53" s="46">
        <f t="shared" si="114"/>
        <v>0</v>
      </c>
      <c r="X53" s="46">
        <f t="shared" si="115"/>
        <v>0</v>
      </c>
      <c r="Y53" s="46">
        <f t="shared" si="116"/>
        <v>0</v>
      </c>
      <c r="Z53" s="46">
        <f t="shared" si="117"/>
        <v>0</v>
      </c>
      <c r="AA53" s="46">
        <f t="shared" si="118"/>
        <v>0</v>
      </c>
      <c r="AB53" s="46">
        <f t="shared" si="119"/>
        <v>0</v>
      </c>
      <c r="AC53" s="45">
        <f t="shared" si="120"/>
        <v>15033.631769735042</v>
      </c>
      <c r="AD53" s="45">
        <f t="shared" si="121"/>
        <v>180403.58123682049</v>
      </c>
      <c r="AE53" s="45">
        <f t="shared" si="122"/>
        <v>1.8792039712168802</v>
      </c>
      <c r="AF53" s="47">
        <f t="shared" si="123"/>
        <v>671.68776973504271</v>
      </c>
      <c r="AG53" s="47">
        <f t="shared" si="124"/>
        <v>22</v>
      </c>
      <c r="AH53" s="48">
        <f t="shared" si="22"/>
        <v>48.502876999999998</v>
      </c>
      <c r="AI53" s="48">
        <f t="shared" si="125"/>
        <v>280.24615384615385</v>
      </c>
      <c r="AJ53" s="48">
        <f t="shared" si="126"/>
        <v>0</v>
      </c>
      <c r="AK53" s="48">
        <f t="shared" si="127"/>
        <v>105.39299999999999</v>
      </c>
      <c r="AL53" s="48">
        <f t="shared" si="128"/>
        <v>129.54573888888888</v>
      </c>
      <c r="AM53" s="48">
        <f t="shared" ref="AM53:AN59" si="131">AM$9</f>
        <v>62.5</v>
      </c>
      <c r="AN53" s="48">
        <f t="shared" si="131"/>
        <v>20.5</v>
      </c>
      <c r="AO53" s="48">
        <f t="shared" si="28"/>
        <v>25</v>
      </c>
      <c r="AP53" s="48">
        <f t="shared" si="29"/>
        <v>0</v>
      </c>
      <c r="AQ53" s="40" t="s">
        <v>119</v>
      </c>
      <c r="AR53" s="39">
        <v>142305</v>
      </c>
      <c r="AS53" s="60" t="s">
        <v>166</v>
      </c>
      <c r="AT53" s="49">
        <v>43800</v>
      </c>
      <c r="AU53" s="39"/>
      <c r="AV53" s="39"/>
      <c r="AW53" s="39"/>
      <c r="AX53" s="39"/>
      <c r="AY53" s="39"/>
      <c r="AZ53" s="39"/>
      <c r="BA53" s="39"/>
      <c r="BB53" s="39"/>
      <c r="BC53" s="39"/>
      <c r="BD53" s="39"/>
      <c r="BE53" s="39"/>
      <c r="BF53" s="39"/>
      <c r="BG53" s="39"/>
      <c r="BH53" s="39"/>
      <c r="BI53" s="39"/>
      <c r="BJ53" s="39"/>
      <c r="BK53" s="8"/>
      <c r="BL53" s="8"/>
      <c r="BM53" s="8"/>
      <c r="BN53" s="8"/>
      <c r="BO53" s="8"/>
      <c r="BP53" s="8"/>
      <c r="BQ53" s="8"/>
      <c r="BR53" s="8"/>
      <c r="BS53" s="8"/>
      <c r="BT53" s="8"/>
      <c r="BU53" s="8"/>
      <c r="BV53" s="8"/>
    </row>
    <row r="54" spans="1:74" x14ac:dyDescent="0.2">
      <c r="A54" s="39" t="s">
        <v>80</v>
      </c>
      <c r="B54" s="39" t="s">
        <v>84</v>
      </c>
      <c r="C54" s="65" t="s">
        <v>215</v>
      </c>
      <c r="D54" s="41">
        <v>5000</v>
      </c>
      <c r="E54" s="51">
        <v>0</v>
      </c>
      <c r="F54" s="52">
        <f t="shared" si="106"/>
        <v>5000</v>
      </c>
      <c r="G54" s="52" t="s">
        <v>24</v>
      </c>
      <c r="H54" s="41" t="str">
        <f t="shared" si="129"/>
        <v>5x2</v>
      </c>
      <c r="I54" s="41" t="str">
        <f t="shared" si="107"/>
        <v>40h/s</v>
      </c>
      <c r="J54" s="42">
        <v>0</v>
      </c>
      <c r="K54" s="43">
        <f t="shared" si="130"/>
        <v>0</v>
      </c>
      <c r="L54" s="43">
        <v>0</v>
      </c>
      <c r="M54" s="43">
        <v>0</v>
      </c>
      <c r="N54" s="43">
        <v>0</v>
      </c>
      <c r="O54" s="43">
        <v>0</v>
      </c>
      <c r="P54" s="43">
        <f t="shared" si="108"/>
        <v>0</v>
      </c>
      <c r="Q54" s="41">
        <f t="shared" si="109"/>
        <v>0</v>
      </c>
      <c r="R54" s="44">
        <f t="shared" si="110"/>
        <v>5000</v>
      </c>
      <c r="S54" s="45">
        <f t="shared" si="111"/>
        <v>0</v>
      </c>
      <c r="T54" s="45">
        <f t="shared" si="112"/>
        <v>671.68776973504271</v>
      </c>
      <c r="U54" s="45">
        <f t="shared" si="9"/>
        <v>3976.2150000000001</v>
      </c>
      <c r="V54" s="45">
        <f t="shared" si="113"/>
        <v>0</v>
      </c>
      <c r="W54" s="46">
        <f t="shared" si="114"/>
        <v>0</v>
      </c>
      <c r="X54" s="46">
        <f t="shared" si="115"/>
        <v>0</v>
      </c>
      <c r="Y54" s="46">
        <f t="shared" si="116"/>
        <v>0</v>
      </c>
      <c r="Z54" s="46">
        <f t="shared" si="117"/>
        <v>0</v>
      </c>
      <c r="AA54" s="46">
        <f t="shared" si="118"/>
        <v>0</v>
      </c>
      <c r="AB54" s="46">
        <f t="shared" si="119"/>
        <v>0</v>
      </c>
      <c r="AC54" s="45">
        <f t="shared" si="120"/>
        <v>9647.902769735043</v>
      </c>
      <c r="AD54" s="45">
        <f t="shared" si="121"/>
        <v>115774.83323682052</v>
      </c>
      <c r="AE54" s="45">
        <f t="shared" si="122"/>
        <v>1.9295805539470086</v>
      </c>
      <c r="AF54" s="47">
        <f t="shared" si="123"/>
        <v>671.68776973504271</v>
      </c>
      <c r="AG54" s="47">
        <f t="shared" si="124"/>
        <v>22</v>
      </c>
      <c r="AH54" s="48">
        <f t="shared" si="22"/>
        <v>48.502876999999998</v>
      </c>
      <c r="AI54" s="48">
        <f t="shared" si="125"/>
        <v>280.24615384615385</v>
      </c>
      <c r="AJ54" s="48">
        <f t="shared" si="126"/>
        <v>0</v>
      </c>
      <c r="AK54" s="48">
        <f t="shared" si="127"/>
        <v>105.39299999999999</v>
      </c>
      <c r="AL54" s="48">
        <f t="shared" si="128"/>
        <v>129.54573888888888</v>
      </c>
      <c r="AM54" s="48">
        <f t="shared" si="131"/>
        <v>62.5</v>
      </c>
      <c r="AN54" s="48">
        <f t="shared" si="131"/>
        <v>20.5</v>
      </c>
      <c r="AO54" s="48">
        <f t="shared" si="28"/>
        <v>25</v>
      </c>
      <c r="AP54" s="48">
        <f t="shared" si="29"/>
        <v>0</v>
      </c>
      <c r="AQ54" s="40" t="s">
        <v>119</v>
      </c>
      <c r="AR54" s="39">
        <v>142305</v>
      </c>
      <c r="AS54" s="60" t="s">
        <v>166</v>
      </c>
      <c r="AT54" s="49">
        <v>43800</v>
      </c>
      <c r="AU54" s="39"/>
      <c r="AV54" s="39"/>
      <c r="AW54" s="39"/>
      <c r="AX54" s="39"/>
      <c r="AY54" s="39"/>
      <c r="AZ54" s="39"/>
      <c r="BA54" s="39"/>
      <c r="BB54" s="39"/>
      <c r="BC54" s="39"/>
      <c r="BD54" s="39"/>
      <c r="BE54" s="39"/>
      <c r="BF54" s="39"/>
      <c r="BG54" s="39"/>
      <c r="BH54" s="39"/>
      <c r="BI54" s="39"/>
      <c r="BJ54" s="39"/>
      <c r="BK54" s="8"/>
      <c r="BL54" s="8"/>
      <c r="BM54" s="8"/>
      <c r="BN54" s="8"/>
      <c r="BO54" s="8"/>
      <c r="BP54" s="8"/>
      <c r="BQ54" s="8"/>
      <c r="BR54" s="8"/>
      <c r="BS54" s="8"/>
      <c r="BT54" s="8"/>
      <c r="BU54" s="8"/>
      <c r="BV54" s="8"/>
    </row>
    <row r="55" spans="1:74" x14ac:dyDescent="0.2">
      <c r="A55" s="39" t="s">
        <v>80</v>
      </c>
      <c r="B55" s="39" t="s">
        <v>84</v>
      </c>
      <c r="C55" s="65" t="s">
        <v>221</v>
      </c>
      <c r="D55" s="41">
        <v>5000</v>
      </c>
      <c r="E55" s="51">
        <v>0</v>
      </c>
      <c r="F55" s="52">
        <f t="shared" si="106"/>
        <v>5000</v>
      </c>
      <c r="G55" s="52" t="s">
        <v>24</v>
      </c>
      <c r="H55" s="41" t="str">
        <f t="shared" si="129"/>
        <v>5x2</v>
      </c>
      <c r="I55" s="41" t="str">
        <f t="shared" si="107"/>
        <v>40h/s</v>
      </c>
      <c r="J55" s="42">
        <v>0</v>
      </c>
      <c r="K55" s="43">
        <f t="shared" si="130"/>
        <v>0</v>
      </c>
      <c r="L55" s="43">
        <v>0</v>
      </c>
      <c r="M55" s="43">
        <v>0</v>
      </c>
      <c r="N55" s="43">
        <v>0</v>
      </c>
      <c r="O55" s="43">
        <v>0</v>
      </c>
      <c r="P55" s="43">
        <f t="shared" si="108"/>
        <v>0</v>
      </c>
      <c r="Q55" s="41">
        <f t="shared" si="109"/>
        <v>0</v>
      </c>
      <c r="R55" s="44">
        <f t="shared" si="110"/>
        <v>5000</v>
      </c>
      <c r="S55" s="45">
        <f t="shared" si="111"/>
        <v>0</v>
      </c>
      <c r="T55" s="45">
        <f t="shared" si="112"/>
        <v>671.68776973504271</v>
      </c>
      <c r="U55" s="45">
        <f t="shared" si="9"/>
        <v>3976.2150000000001</v>
      </c>
      <c r="V55" s="45">
        <f t="shared" si="113"/>
        <v>0</v>
      </c>
      <c r="W55" s="46">
        <f t="shared" si="114"/>
        <v>0</v>
      </c>
      <c r="X55" s="46">
        <f t="shared" si="115"/>
        <v>0</v>
      </c>
      <c r="Y55" s="46">
        <f t="shared" si="116"/>
        <v>0</v>
      </c>
      <c r="Z55" s="46">
        <f t="shared" si="117"/>
        <v>0</v>
      </c>
      <c r="AA55" s="46">
        <f t="shared" si="118"/>
        <v>0</v>
      </c>
      <c r="AB55" s="46">
        <f t="shared" si="119"/>
        <v>0</v>
      </c>
      <c r="AC55" s="45">
        <f t="shared" si="120"/>
        <v>9647.902769735043</v>
      </c>
      <c r="AD55" s="45">
        <f t="shared" si="121"/>
        <v>115774.83323682052</v>
      </c>
      <c r="AE55" s="45">
        <f t="shared" si="122"/>
        <v>1.9295805539470086</v>
      </c>
      <c r="AF55" s="47">
        <f t="shared" si="123"/>
        <v>671.68776973504271</v>
      </c>
      <c r="AG55" s="47">
        <f t="shared" si="124"/>
        <v>22</v>
      </c>
      <c r="AH55" s="48">
        <f t="shared" si="22"/>
        <v>48.502876999999998</v>
      </c>
      <c r="AI55" s="48">
        <f t="shared" si="125"/>
        <v>280.24615384615385</v>
      </c>
      <c r="AJ55" s="48">
        <f t="shared" si="126"/>
        <v>0</v>
      </c>
      <c r="AK55" s="48">
        <f t="shared" si="127"/>
        <v>105.39299999999999</v>
      </c>
      <c r="AL55" s="48">
        <f t="shared" si="128"/>
        <v>129.54573888888888</v>
      </c>
      <c r="AM55" s="48">
        <f t="shared" si="131"/>
        <v>62.5</v>
      </c>
      <c r="AN55" s="48">
        <f t="shared" si="131"/>
        <v>20.5</v>
      </c>
      <c r="AO55" s="48">
        <f t="shared" si="28"/>
        <v>25</v>
      </c>
      <c r="AP55" s="48">
        <f t="shared" si="29"/>
        <v>0</v>
      </c>
      <c r="AQ55" s="40" t="s">
        <v>119</v>
      </c>
      <c r="AR55" s="39">
        <v>142305</v>
      </c>
      <c r="AS55" s="60" t="s">
        <v>166</v>
      </c>
      <c r="AT55" s="49">
        <v>43800</v>
      </c>
      <c r="AU55" s="39"/>
      <c r="AV55" s="39"/>
      <c r="AW55" s="39"/>
      <c r="AX55" s="39"/>
      <c r="AY55" s="39"/>
      <c r="AZ55" s="39"/>
      <c r="BA55" s="39"/>
      <c r="BB55" s="39"/>
      <c r="BC55" s="39"/>
      <c r="BD55" s="39"/>
      <c r="BE55" s="39"/>
      <c r="BF55" s="39"/>
      <c r="BG55" s="39"/>
      <c r="BH55" s="39"/>
      <c r="BI55" s="39"/>
      <c r="BJ55" s="39"/>
      <c r="BK55" s="8"/>
      <c r="BL55" s="8"/>
      <c r="BM55" s="8"/>
      <c r="BN55" s="8"/>
      <c r="BO55" s="8"/>
      <c r="BP55" s="8"/>
      <c r="BQ55" s="8"/>
      <c r="BR55" s="8"/>
      <c r="BS55" s="8"/>
      <c r="BT55" s="8"/>
      <c r="BU55" s="8"/>
      <c r="BV55" s="8"/>
    </row>
    <row r="56" spans="1:74" x14ac:dyDescent="0.2">
      <c r="A56" s="39" t="s">
        <v>80</v>
      </c>
      <c r="B56" s="39" t="s">
        <v>84</v>
      </c>
      <c r="C56" s="65" t="s">
        <v>225</v>
      </c>
      <c r="D56" s="41">
        <v>5000</v>
      </c>
      <c r="E56" s="51">
        <v>0</v>
      </c>
      <c r="F56" s="52">
        <f t="shared" si="106"/>
        <v>5000</v>
      </c>
      <c r="G56" s="52" t="s">
        <v>24</v>
      </c>
      <c r="H56" s="41" t="str">
        <f t="shared" si="129"/>
        <v>5x2</v>
      </c>
      <c r="I56" s="41" t="str">
        <f t="shared" si="107"/>
        <v>40h/s</v>
      </c>
      <c r="J56" s="42">
        <v>0</v>
      </c>
      <c r="K56" s="43">
        <f t="shared" si="130"/>
        <v>0</v>
      </c>
      <c r="L56" s="43">
        <v>0</v>
      </c>
      <c r="M56" s="43">
        <v>0</v>
      </c>
      <c r="N56" s="43">
        <v>0</v>
      </c>
      <c r="O56" s="43">
        <v>0</v>
      </c>
      <c r="P56" s="43">
        <f t="shared" si="108"/>
        <v>0</v>
      </c>
      <c r="Q56" s="41">
        <f t="shared" si="109"/>
        <v>0</v>
      </c>
      <c r="R56" s="44">
        <f t="shared" si="110"/>
        <v>5000</v>
      </c>
      <c r="S56" s="45">
        <f t="shared" si="111"/>
        <v>0</v>
      </c>
      <c r="T56" s="45">
        <f t="shared" si="112"/>
        <v>671.68776973504271</v>
      </c>
      <c r="U56" s="45">
        <f t="shared" si="9"/>
        <v>3976.2150000000001</v>
      </c>
      <c r="V56" s="45">
        <f t="shared" si="113"/>
        <v>0</v>
      </c>
      <c r="W56" s="46">
        <f t="shared" si="114"/>
        <v>0</v>
      </c>
      <c r="X56" s="46">
        <f t="shared" si="115"/>
        <v>0</v>
      </c>
      <c r="Y56" s="46">
        <f t="shared" si="116"/>
        <v>0</v>
      </c>
      <c r="Z56" s="46">
        <f t="shared" si="117"/>
        <v>0</v>
      </c>
      <c r="AA56" s="46">
        <f t="shared" si="118"/>
        <v>0</v>
      </c>
      <c r="AB56" s="46">
        <f t="shared" si="119"/>
        <v>0</v>
      </c>
      <c r="AC56" s="45">
        <f t="shared" si="120"/>
        <v>9647.902769735043</v>
      </c>
      <c r="AD56" s="45">
        <f t="shared" si="121"/>
        <v>115774.83323682052</v>
      </c>
      <c r="AE56" s="45">
        <f t="shared" si="122"/>
        <v>1.9295805539470086</v>
      </c>
      <c r="AF56" s="47">
        <f t="shared" si="123"/>
        <v>671.68776973504271</v>
      </c>
      <c r="AG56" s="47">
        <f t="shared" si="124"/>
        <v>22</v>
      </c>
      <c r="AH56" s="48">
        <f t="shared" si="22"/>
        <v>48.502876999999998</v>
      </c>
      <c r="AI56" s="48">
        <f t="shared" si="125"/>
        <v>280.24615384615385</v>
      </c>
      <c r="AJ56" s="48">
        <f t="shared" si="126"/>
        <v>0</v>
      </c>
      <c r="AK56" s="48">
        <f t="shared" si="127"/>
        <v>105.39299999999999</v>
      </c>
      <c r="AL56" s="48">
        <f t="shared" si="128"/>
        <v>129.54573888888888</v>
      </c>
      <c r="AM56" s="48">
        <f t="shared" si="131"/>
        <v>62.5</v>
      </c>
      <c r="AN56" s="48">
        <f t="shared" si="131"/>
        <v>20.5</v>
      </c>
      <c r="AO56" s="48">
        <f t="shared" si="28"/>
        <v>25</v>
      </c>
      <c r="AP56" s="48">
        <f t="shared" si="29"/>
        <v>0</v>
      </c>
      <c r="AQ56" s="40" t="s">
        <v>119</v>
      </c>
      <c r="AR56" s="39">
        <v>142305</v>
      </c>
      <c r="AS56" s="60" t="s">
        <v>166</v>
      </c>
      <c r="AT56" s="49">
        <v>43800</v>
      </c>
      <c r="AU56" s="39"/>
      <c r="AV56" s="39"/>
      <c r="AW56" s="39"/>
      <c r="AX56" s="39"/>
      <c r="AY56" s="39"/>
      <c r="AZ56" s="39"/>
      <c r="BA56" s="39"/>
      <c r="BB56" s="39"/>
      <c r="BC56" s="39"/>
      <c r="BD56" s="39"/>
      <c r="BE56" s="39"/>
      <c r="BF56" s="39"/>
      <c r="BG56" s="39"/>
      <c r="BH56" s="39"/>
      <c r="BI56" s="39"/>
      <c r="BJ56" s="39"/>
      <c r="BK56" s="8"/>
      <c r="BL56" s="8"/>
      <c r="BM56" s="8"/>
      <c r="BN56" s="8"/>
      <c r="BO56" s="8"/>
      <c r="BP56" s="8"/>
      <c r="BQ56" s="8"/>
      <c r="BR56" s="8"/>
      <c r="BS56" s="8"/>
      <c r="BT56" s="8"/>
      <c r="BU56" s="8"/>
      <c r="BV56" s="8"/>
    </row>
    <row r="57" spans="1:74" x14ac:dyDescent="0.2">
      <c r="A57" s="39" t="s">
        <v>80</v>
      </c>
      <c r="B57" s="39" t="s">
        <v>84</v>
      </c>
      <c r="C57" s="65" t="s">
        <v>226</v>
      </c>
      <c r="D57" s="41">
        <v>8000</v>
      </c>
      <c r="E57" s="51">
        <v>0</v>
      </c>
      <c r="F57" s="52">
        <f t="shared" si="106"/>
        <v>8000</v>
      </c>
      <c r="G57" s="52" t="s">
        <v>24</v>
      </c>
      <c r="H57" s="41" t="str">
        <f>H$8</f>
        <v>6x1</v>
      </c>
      <c r="I57" s="41" t="str">
        <f t="shared" si="107"/>
        <v>44h/s</v>
      </c>
      <c r="J57" s="42">
        <v>0</v>
      </c>
      <c r="K57" s="43">
        <f t="shared" si="130"/>
        <v>0</v>
      </c>
      <c r="L57" s="43">
        <v>0</v>
      </c>
      <c r="M57" s="43">
        <v>0</v>
      </c>
      <c r="N57" s="43">
        <v>0</v>
      </c>
      <c r="O57" s="43">
        <v>0</v>
      </c>
      <c r="P57" s="43">
        <f t="shared" si="108"/>
        <v>0</v>
      </c>
      <c r="Q57" s="41">
        <f t="shared" si="109"/>
        <v>0</v>
      </c>
      <c r="R57" s="44">
        <f t="shared" si="110"/>
        <v>8000</v>
      </c>
      <c r="S57" s="45">
        <f t="shared" si="111"/>
        <v>0</v>
      </c>
      <c r="T57" s="45">
        <f t="shared" si="112"/>
        <v>722.64161588888896</v>
      </c>
      <c r="U57" s="45">
        <f t="shared" si="9"/>
        <v>6361.9440000000004</v>
      </c>
      <c r="V57" s="45">
        <f t="shared" si="113"/>
        <v>0</v>
      </c>
      <c r="W57" s="46">
        <f t="shared" si="114"/>
        <v>0</v>
      </c>
      <c r="X57" s="46">
        <f t="shared" si="115"/>
        <v>0</v>
      </c>
      <c r="Y57" s="46">
        <f t="shared" si="116"/>
        <v>0</v>
      </c>
      <c r="Z57" s="46">
        <f t="shared" si="117"/>
        <v>0</v>
      </c>
      <c r="AA57" s="46">
        <f t="shared" si="118"/>
        <v>0</v>
      </c>
      <c r="AB57" s="46">
        <f t="shared" si="119"/>
        <v>0</v>
      </c>
      <c r="AC57" s="45">
        <f t="shared" si="120"/>
        <v>15084.585615888889</v>
      </c>
      <c r="AD57" s="45">
        <f t="shared" si="121"/>
        <v>181015.02739066666</v>
      </c>
      <c r="AE57" s="45">
        <f t="shared" si="122"/>
        <v>1.8855732019861111</v>
      </c>
      <c r="AF57" s="47">
        <f t="shared" si="123"/>
        <v>722.64161588888896</v>
      </c>
      <c r="AG57" s="47">
        <f t="shared" si="124"/>
        <v>26</v>
      </c>
      <c r="AH57" s="48">
        <f t="shared" si="22"/>
        <v>48.502876999999998</v>
      </c>
      <c r="AI57" s="48">
        <f t="shared" si="125"/>
        <v>331.20000000000005</v>
      </c>
      <c r="AJ57" s="48">
        <f t="shared" si="126"/>
        <v>0</v>
      </c>
      <c r="AK57" s="48">
        <f t="shared" si="127"/>
        <v>105.39299999999999</v>
      </c>
      <c r="AL57" s="48">
        <f t="shared" si="128"/>
        <v>129.54573888888888</v>
      </c>
      <c r="AM57" s="48">
        <f t="shared" si="131"/>
        <v>62.5</v>
      </c>
      <c r="AN57" s="48">
        <f t="shared" si="131"/>
        <v>20.5</v>
      </c>
      <c r="AO57" s="48">
        <f t="shared" si="28"/>
        <v>25</v>
      </c>
      <c r="AP57" s="48">
        <f t="shared" si="29"/>
        <v>0</v>
      </c>
      <c r="AQ57" s="40" t="s">
        <v>119</v>
      </c>
      <c r="AR57" s="39">
        <v>142305</v>
      </c>
      <c r="AS57" s="60" t="s">
        <v>166</v>
      </c>
      <c r="AT57" s="49">
        <v>43800</v>
      </c>
      <c r="AU57" s="39"/>
      <c r="AV57" s="39"/>
      <c r="AW57" s="39"/>
      <c r="AX57" s="39"/>
      <c r="AY57" s="39"/>
      <c r="AZ57" s="39"/>
      <c r="BA57" s="39"/>
      <c r="BB57" s="39"/>
      <c r="BC57" s="39"/>
      <c r="BD57" s="39"/>
      <c r="BE57" s="39"/>
      <c r="BF57" s="39"/>
      <c r="BG57" s="39"/>
      <c r="BH57" s="39"/>
      <c r="BI57" s="39"/>
      <c r="BJ57" s="39"/>
      <c r="BK57" s="8"/>
      <c r="BL57" s="8"/>
      <c r="BM57" s="8"/>
      <c r="BN57" s="8"/>
      <c r="BO57" s="8"/>
      <c r="BP57" s="8"/>
      <c r="BQ57" s="8"/>
      <c r="BR57" s="8"/>
      <c r="BS57" s="8"/>
      <c r="BT57" s="8"/>
      <c r="BU57" s="8"/>
      <c r="BV57" s="8"/>
    </row>
    <row r="58" spans="1:74" x14ac:dyDescent="0.2">
      <c r="A58" s="39" t="s">
        <v>80</v>
      </c>
      <c r="B58" s="39" t="s">
        <v>84</v>
      </c>
      <c r="C58" s="65" t="s">
        <v>117</v>
      </c>
      <c r="D58" s="41">
        <v>3211.52</v>
      </c>
      <c r="E58" s="42">
        <v>0</v>
      </c>
      <c r="F58" s="41">
        <f t="shared" si="106"/>
        <v>3211.52</v>
      </c>
      <c r="G58" s="41" t="s">
        <v>24</v>
      </c>
      <c r="H58" s="41" t="str">
        <f>H$7</f>
        <v>5x2</v>
      </c>
      <c r="I58" s="41" t="str">
        <f t="shared" si="107"/>
        <v>40h/s</v>
      </c>
      <c r="J58" s="42">
        <v>0</v>
      </c>
      <c r="K58" s="43">
        <f>K$4*K$8/F58</f>
        <v>9.7617327620565963E-2</v>
      </c>
      <c r="L58" s="43">
        <v>0</v>
      </c>
      <c r="M58" s="43">
        <v>0</v>
      </c>
      <c r="N58" s="43">
        <v>0</v>
      </c>
      <c r="O58" s="43">
        <v>0</v>
      </c>
      <c r="P58" s="43">
        <f t="shared" si="108"/>
        <v>0</v>
      </c>
      <c r="Q58" s="41">
        <f t="shared" si="109"/>
        <v>313.5</v>
      </c>
      <c r="R58" s="44">
        <f t="shared" si="110"/>
        <v>3525.02</v>
      </c>
      <c r="S58" s="45">
        <f t="shared" si="111"/>
        <v>0</v>
      </c>
      <c r="T58" s="45">
        <f t="shared" si="112"/>
        <v>671.68776973504271</v>
      </c>
      <c r="U58" s="45">
        <f t="shared" si="9"/>
        <v>2803.2474798600001</v>
      </c>
      <c r="V58" s="45">
        <f t="shared" si="113"/>
        <v>0</v>
      </c>
      <c r="W58" s="46">
        <f t="shared" si="114"/>
        <v>0</v>
      </c>
      <c r="X58" s="46">
        <f t="shared" si="115"/>
        <v>0</v>
      </c>
      <c r="Y58" s="46">
        <f t="shared" si="116"/>
        <v>0</v>
      </c>
      <c r="Z58" s="46">
        <f t="shared" si="117"/>
        <v>0</v>
      </c>
      <c r="AA58" s="46">
        <f t="shared" si="118"/>
        <v>0</v>
      </c>
      <c r="AB58" s="46">
        <f t="shared" si="119"/>
        <v>0</v>
      </c>
      <c r="AC58" s="45">
        <f t="shared" si="120"/>
        <v>6999.9552495950429</v>
      </c>
      <c r="AD58" s="45">
        <f t="shared" si="121"/>
        <v>83999.462995140522</v>
      </c>
      <c r="AE58" s="45">
        <f t="shared" si="122"/>
        <v>2.1796393139681656</v>
      </c>
      <c r="AF58" s="47">
        <f t="shared" si="123"/>
        <v>671.68776973504271</v>
      </c>
      <c r="AG58" s="47">
        <f t="shared" si="124"/>
        <v>22</v>
      </c>
      <c r="AH58" s="48">
        <f t="shared" si="22"/>
        <v>48.502876999999998</v>
      </c>
      <c r="AI58" s="48">
        <f t="shared" si="125"/>
        <v>280.24615384615385</v>
      </c>
      <c r="AJ58" s="48">
        <f t="shared" si="126"/>
        <v>0</v>
      </c>
      <c r="AK58" s="48">
        <f t="shared" si="127"/>
        <v>105.39299999999999</v>
      </c>
      <c r="AL58" s="48">
        <f t="shared" si="128"/>
        <v>129.54573888888888</v>
      </c>
      <c r="AM58" s="48">
        <f t="shared" si="131"/>
        <v>62.5</v>
      </c>
      <c r="AN58" s="48">
        <f t="shared" si="131"/>
        <v>20.5</v>
      </c>
      <c r="AO58" s="48">
        <f t="shared" si="28"/>
        <v>25</v>
      </c>
      <c r="AP58" s="48">
        <f t="shared" si="29"/>
        <v>0</v>
      </c>
      <c r="AQ58" s="40" t="s">
        <v>117</v>
      </c>
      <c r="AR58" s="39">
        <v>223505</v>
      </c>
      <c r="AS58" s="60" t="s">
        <v>83</v>
      </c>
      <c r="AT58" s="49">
        <v>44075</v>
      </c>
      <c r="AU58" s="39"/>
      <c r="AV58" s="39"/>
      <c r="AW58" s="39"/>
      <c r="AX58" s="39"/>
      <c r="AY58" s="39"/>
      <c r="AZ58" s="39"/>
      <c r="BA58" s="39"/>
      <c r="BB58" s="39"/>
      <c r="BC58" s="39"/>
      <c r="BD58" s="39"/>
      <c r="BE58" s="39"/>
      <c r="BF58" s="39"/>
      <c r="BG58" s="39"/>
      <c r="BH58" s="39"/>
      <c r="BI58" s="39"/>
      <c r="BJ58" s="39"/>
      <c r="BK58" s="8"/>
      <c r="BL58" s="8"/>
      <c r="BM58" s="8"/>
      <c r="BN58" s="8"/>
      <c r="BO58" s="8"/>
      <c r="BP58" s="8"/>
      <c r="BQ58" s="8"/>
      <c r="BR58" s="8"/>
      <c r="BS58" s="8"/>
      <c r="BT58" s="8"/>
      <c r="BU58" s="8"/>
      <c r="BV58" s="8"/>
    </row>
    <row r="59" spans="1:74" x14ac:dyDescent="0.2">
      <c r="A59" s="39" t="s">
        <v>80</v>
      </c>
      <c r="B59" s="39" t="s">
        <v>84</v>
      </c>
      <c r="C59" s="65" t="s">
        <v>667</v>
      </c>
      <c r="D59" s="41">
        <v>3211.52</v>
      </c>
      <c r="E59" s="42">
        <v>0</v>
      </c>
      <c r="F59" s="41">
        <f t="shared" si="106"/>
        <v>3211.52</v>
      </c>
      <c r="G59" s="41" t="s">
        <v>24</v>
      </c>
      <c r="H59" s="41" t="str">
        <f>H$7</f>
        <v>5x2</v>
      </c>
      <c r="I59" s="41" t="str">
        <f t="shared" si="107"/>
        <v>40h/s</v>
      </c>
      <c r="J59" s="42">
        <v>0</v>
      </c>
      <c r="K59" s="43">
        <f>K$4*K$8/F59</f>
        <v>9.7617327620565963E-2</v>
      </c>
      <c r="L59" s="43">
        <v>0.2</v>
      </c>
      <c r="M59" s="43">
        <v>0</v>
      </c>
      <c r="N59" s="43">
        <v>0</v>
      </c>
      <c r="O59" s="43">
        <v>0</v>
      </c>
      <c r="P59" s="43">
        <f t="shared" si="108"/>
        <v>0</v>
      </c>
      <c r="Q59" s="41">
        <f t="shared" si="109"/>
        <v>955.80400000000009</v>
      </c>
      <c r="R59" s="44">
        <f t="shared" si="110"/>
        <v>4167.3240000000005</v>
      </c>
      <c r="S59" s="45">
        <f t="shared" si="111"/>
        <v>0</v>
      </c>
      <c r="T59" s="45">
        <f t="shared" si="112"/>
        <v>671.68776973504271</v>
      </c>
      <c r="U59" s="45">
        <f t="shared" si="9"/>
        <v>3314.0352397320007</v>
      </c>
      <c r="V59" s="45">
        <f t="shared" si="113"/>
        <v>0</v>
      </c>
      <c r="W59" s="46">
        <f t="shared" si="114"/>
        <v>0</v>
      </c>
      <c r="X59" s="46">
        <f t="shared" si="115"/>
        <v>0</v>
      </c>
      <c r="Y59" s="46">
        <f t="shared" si="116"/>
        <v>0</v>
      </c>
      <c r="Z59" s="46">
        <f t="shared" si="117"/>
        <v>0</v>
      </c>
      <c r="AA59" s="46">
        <f t="shared" si="118"/>
        <v>0</v>
      </c>
      <c r="AB59" s="46">
        <f t="shared" si="119"/>
        <v>0</v>
      </c>
      <c r="AC59" s="45">
        <f t="shared" si="120"/>
        <v>8153.0470094670436</v>
      </c>
      <c r="AD59" s="45">
        <f t="shared" si="121"/>
        <v>97836.564113604516</v>
      </c>
      <c r="AE59" s="45">
        <f t="shared" si="122"/>
        <v>2.538687913968166</v>
      </c>
      <c r="AF59" s="47">
        <f t="shared" si="123"/>
        <v>671.68776973504271</v>
      </c>
      <c r="AG59" s="47">
        <f t="shared" si="124"/>
        <v>22</v>
      </c>
      <c r="AH59" s="48">
        <f t="shared" si="22"/>
        <v>48.502876999999998</v>
      </c>
      <c r="AI59" s="48">
        <f t="shared" si="125"/>
        <v>280.24615384615385</v>
      </c>
      <c r="AJ59" s="48">
        <f t="shared" si="126"/>
        <v>0</v>
      </c>
      <c r="AK59" s="48">
        <f t="shared" si="127"/>
        <v>105.39299999999999</v>
      </c>
      <c r="AL59" s="48">
        <f t="shared" si="128"/>
        <v>129.54573888888888</v>
      </c>
      <c r="AM59" s="48">
        <f t="shared" si="131"/>
        <v>62.5</v>
      </c>
      <c r="AN59" s="48">
        <f t="shared" si="131"/>
        <v>20.5</v>
      </c>
      <c r="AO59" s="48">
        <f t="shared" si="28"/>
        <v>25</v>
      </c>
      <c r="AP59" s="48">
        <f t="shared" si="29"/>
        <v>0</v>
      </c>
      <c r="AQ59" s="40" t="s">
        <v>117</v>
      </c>
      <c r="AR59" s="39">
        <v>223505</v>
      </c>
      <c r="AS59" s="60" t="s">
        <v>83</v>
      </c>
      <c r="AT59" s="49">
        <v>44075</v>
      </c>
      <c r="AU59" s="39"/>
      <c r="AV59" s="39"/>
      <c r="AW59" s="39"/>
      <c r="AX59" s="39"/>
      <c r="AY59" s="39"/>
      <c r="AZ59" s="39"/>
      <c r="BA59" s="39"/>
      <c r="BB59" s="39"/>
      <c r="BC59" s="39"/>
      <c r="BD59" s="39"/>
      <c r="BE59" s="39"/>
      <c r="BF59" s="39"/>
      <c r="BG59" s="39"/>
      <c r="BH59" s="39"/>
      <c r="BI59" s="39"/>
      <c r="BJ59" s="39"/>
      <c r="BK59" s="8"/>
      <c r="BL59" s="8"/>
      <c r="BM59" s="8"/>
      <c r="BN59" s="8"/>
      <c r="BO59" s="8"/>
      <c r="BP59" s="8"/>
      <c r="BQ59" s="8"/>
      <c r="BR59" s="8"/>
      <c r="BS59" s="8"/>
      <c r="BT59" s="8"/>
      <c r="BU59" s="8"/>
      <c r="BV59" s="8"/>
    </row>
    <row r="60" spans="1:74" x14ac:dyDescent="0.2">
      <c r="A60" s="39" t="s">
        <v>80</v>
      </c>
      <c r="B60" s="39" t="s">
        <v>84</v>
      </c>
      <c r="C60" s="65" t="s">
        <v>559</v>
      </c>
      <c r="D60" s="41">
        <v>1000</v>
      </c>
      <c r="E60" s="62">
        <v>0.25</v>
      </c>
      <c r="F60" s="52">
        <f t="shared" si="106"/>
        <v>1250</v>
      </c>
      <c r="G60" s="52" t="s">
        <v>24</v>
      </c>
      <c r="H60" s="41" t="str">
        <f>H$4</f>
        <v>EST</v>
      </c>
      <c r="I60" s="41" t="str">
        <f t="shared" si="107"/>
        <v/>
      </c>
      <c r="J60" s="42">
        <v>0</v>
      </c>
      <c r="K60" s="43">
        <f t="shared" ref="K60:K91" si="132">K$4*K$6/F60</f>
        <v>0</v>
      </c>
      <c r="L60" s="43">
        <v>0</v>
      </c>
      <c r="M60" s="43">
        <v>0</v>
      </c>
      <c r="N60" s="43">
        <v>0</v>
      </c>
      <c r="O60" s="43">
        <v>0</v>
      </c>
      <c r="P60" s="43">
        <f t="shared" si="108"/>
        <v>0</v>
      </c>
      <c r="Q60" s="41">
        <f t="shared" si="109"/>
        <v>0</v>
      </c>
      <c r="R60" s="44">
        <f t="shared" si="110"/>
        <v>1250</v>
      </c>
      <c r="S60" s="45">
        <f t="shared" si="111"/>
        <v>0</v>
      </c>
      <c r="T60" s="45">
        <f t="shared" si="112"/>
        <v>750.98776973504278</v>
      </c>
      <c r="U60" s="45">
        <v>0</v>
      </c>
      <c r="V60" s="45">
        <f t="shared" si="113"/>
        <v>0</v>
      </c>
      <c r="W60" s="46">
        <f t="shared" si="114"/>
        <v>0</v>
      </c>
      <c r="X60" s="46">
        <f t="shared" si="115"/>
        <v>0</v>
      </c>
      <c r="Y60" s="46">
        <f t="shared" si="116"/>
        <v>0</v>
      </c>
      <c r="Z60" s="46">
        <f t="shared" si="117"/>
        <v>0</v>
      </c>
      <c r="AA60" s="46">
        <f t="shared" si="118"/>
        <v>0</v>
      </c>
      <c r="AB60" s="46">
        <f t="shared" si="119"/>
        <v>0</v>
      </c>
      <c r="AC60" s="45">
        <f t="shared" si="120"/>
        <v>2000.9877697350428</v>
      </c>
      <c r="AD60" s="45">
        <f t="shared" si="121"/>
        <v>24011.853236820512</v>
      </c>
      <c r="AE60" s="45">
        <f t="shared" si="122"/>
        <v>1.6007902157880343</v>
      </c>
      <c r="AF60" s="47">
        <f t="shared" si="123"/>
        <v>750.98776973504278</v>
      </c>
      <c r="AG60" s="47">
        <f t="shared" si="124"/>
        <v>22</v>
      </c>
      <c r="AH60" s="48">
        <f t="shared" si="22"/>
        <v>48.502876999999998</v>
      </c>
      <c r="AI60" s="48">
        <f t="shared" si="125"/>
        <v>280.24615384615385</v>
      </c>
      <c r="AJ60" s="48">
        <f t="shared" si="126"/>
        <v>124.80000000000001</v>
      </c>
      <c r="AK60" s="48">
        <f t="shared" si="127"/>
        <v>105.39299999999999</v>
      </c>
      <c r="AL60" s="48">
        <f t="shared" si="128"/>
        <v>129.54573888888888</v>
      </c>
      <c r="AM60" s="48">
        <f t="shared" ref="AM60:AM91" si="133">AM$9</f>
        <v>62.5</v>
      </c>
      <c r="AN60" s="63">
        <v>0</v>
      </c>
      <c r="AO60" s="63">
        <v>0</v>
      </c>
      <c r="AP60" s="63">
        <v>0</v>
      </c>
      <c r="AQ60" s="40" t="s">
        <v>198</v>
      </c>
      <c r="AR60" s="39"/>
      <c r="AS60" s="60" t="s">
        <v>166</v>
      </c>
      <c r="AT60" s="49">
        <v>43800</v>
      </c>
      <c r="AU60" s="39"/>
      <c r="AV60" s="39"/>
      <c r="AW60" s="39"/>
      <c r="AX60" s="39"/>
      <c r="AY60" s="39"/>
      <c r="AZ60" s="39"/>
      <c r="BA60" s="39"/>
      <c r="BB60" s="39"/>
      <c r="BC60" s="39"/>
      <c r="BD60" s="39"/>
      <c r="BE60" s="39"/>
      <c r="BF60" s="39"/>
      <c r="BG60" s="39"/>
      <c r="BH60" s="39"/>
      <c r="BI60" s="39"/>
      <c r="BJ60" s="39"/>
      <c r="BK60" s="8"/>
      <c r="BL60" s="8"/>
      <c r="BM60" s="8"/>
      <c r="BN60" s="8"/>
      <c r="BO60" s="8"/>
      <c r="BP60" s="8"/>
      <c r="BQ60" s="8"/>
      <c r="BR60" s="8"/>
      <c r="BS60" s="8"/>
      <c r="BT60" s="8"/>
      <c r="BU60" s="8"/>
      <c r="BV60" s="8"/>
    </row>
    <row r="61" spans="1:74" x14ac:dyDescent="0.2">
      <c r="A61" s="39" t="s">
        <v>80</v>
      </c>
      <c r="B61" s="39" t="s">
        <v>84</v>
      </c>
      <c r="C61" s="65" t="s">
        <v>542</v>
      </c>
      <c r="D61" s="41">
        <v>18000</v>
      </c>
      <c r="E61" s="51">
        <v>0</v>
      </c>
      <c r="F61" s="52">
        <f t="shared" si="106"/>
        <v>18000</v>
      </c>
      <c r="G61" s="52" t="s">
        <v>24</v>
      </c>
      <c r="H61" s="41" t="str">
        <f>H$7</f>
        <v>5x2</v>
      </c>
      <c r="I61" s="41" t="str">
        <f t="shared" si="107"/>
        <v>40h/s</v>
      </c>
      <c r="J61" s="42">
        <v>0</v>
      </c>
      <c r="K61" s="43">
        <f t="shared" si="132"/>
        <v>0</v>
      </c>
      <c r="L61" s="43">
        <v>0</v>
      </c>
      <c r="M61" s="43">
        <v>0</v>
      </c>
      <c r="N61" s="43">
        <v>0</v>
      </c>
      <c r="O61" s="43">
        <v>0</v>
      </c>
      <c r="P61" s="43">
        <f t="shared" si="108"/>
        <v>0</v>
      </c>
      <c r="Q61" s="41">
        <f t="shared" si="109"/>
        <v>0</v>
      </c>
      <c r="R61" s="44">
        <f t="shared" si="110"/>
        <v>18000</v>
      </c>
      <c r="S61" s="45">
        <f t="shared" si="111"/>
        <v>0</v>
      </c>
      <c r="T61" s="45">
        <f t="shared" si="112"/>
        <v>671.68776973504271</v>
      </c>
      <c r="U61" s="45">
        <f t="shared" ref="U61:U92" si="134">R61*U$9</f>
        <v>14314.374</v>
      </c>
      <c r="V61" s="45">
        <f t="shared" si="113"/>
        <v>0</v>
      </c>
      <c r="W61" s="46">
        <f t="shared" si="114"/>
        <v>0</v>
      </c>
      <c r="X61" s="46">
        <f t="shared" si="115"/>
        <v>0</v>
      </c>
      <c r="Y61" s="46">
        <f t="shared" si="116"/>
        <v>0</v>
      </c>
      <c r="Z61" s="46">
        <f t="shared" si="117"/>
        <v>0</v>
      </c>
      <c r="AA61" s="46">
        <f t="shared" si="118"/>
        <v>0</v>
      </c>
      <c r="AB61" s="46">
        <f t="shared" si="119"/>
        <v>0</v>
      </c>
      <c r="AC61" s="45">
        <f t="shared" si="120"/>
        <v>32986.061769735039</v>
      </c>
      <c r="AD61" s="45">
        <f t="shared" si="121"/>
        <v>395832.74123682047</v>
      </c>
      <c r="AE61" s="45">
        <f t="shared" si="122"/>
        <v>1.8325589872075021</v>
      </c>
      <c r="AF61" s="47">
        <f t="shared" si="123"/>
        <v>671.68776973504271</v>
      </c>
      <c r="AG61" s="47">
        <f t="shared" si="124"/>
        <v>22</v>
      </c>
      <c r="AH61" s="48">
        <f t="shared" si="22"/>
        <v>48.502876999999998</v>
      </c>
      <c r="AI61" s="48">
        <f t="shared" si="125"/>
        <v>280.24615384615385</v>
      </c>
      <c r="AJ61" s="48">
        <f t="shared" si="126"/>
        <v>0</v>
      </c>
      <c r="AK61" s="48">
        <f t="shared" si="127"/>
        <v>105.39299999999999</v>
      </c>
      <c r="AL61" s="48">
        <f t="shared" si="128"/>
        <v>129.54573888888888</v>
      </c>
      <c r="AM61" s="48">
        <f t="shared" si="133"/>
        <v>62.5</v>
      </c>
      <c r="AN61" s="48">
        <f t="shared" ref="AN61:AN92" si="135">AN$9</f>
        <v>20.5</v>
      </c>
      <c r="AO61" s="48">
        <f t="shared" ref="AO61:AO92" si="136">AO$7*AO$9</f>
        <v>25</v>
      </c>
      <c r="AP61" s="48">
        <f t="shared" ref="AP61:AP92" si="137">AP$9/12</f>
        <v>0</v>
      </c>
      <c r="AQ61" s="40" t="s">
        <v>119</v>
      </c>
      <c r="AR61" s="39">
        <v>142305</v>
      </c>
      <c r="AS61" s="60" t="s">
        <v>166</v>
      </c>
      <c r="AT61" s="49">
        <v>43800</v>
      </c>
      <c r="AU61" s="39"/>
      <c r="AV61" s="39"/>
      <c r="AW61" s="39"/>
      <c r="AX61" s="39"/>
      <c r="AY61" s="39"/>
      <c r="AZ61" s="39"/>
      <c r="BA61" s="39"/>
      <c r="BB61" s="39"/>
      <c r="BC61" s="39"/>
      <c r="BD61" s="39"/>
      <c r="BE61" s="39"/>
      <c r="BF61" s="39"/>
      <c r="BG61" s="39"/>
      <c r="BH61" s="39"/>
      <c r="BI61" s="39"/>
      <c r="BJ61" s="39"/>
      <c r="BK61" s="8"/>
      <c r="BL61" s="8"/>
      <c r="BM61" s="8"/>
      <c r="BN61" s="8"/>
      <c r="BO61" s="8"/>
      <c r="BP61" s="8"/>
      <c r="BQ61" s="8"/>
      <c r="BR61" s="8"/>
      <c r="BS61" s="8"/>
      <c r="BT61" s="8"/>
      <c r="BU61" s="8"/>
      <c r="BV61" s="8"/>
    </row>
    <row r="62" spans="1:74" x14ac:dyDescent="0.2">
      <c r="A62" s="39" t="s">
        <v>80</v>
      </c>
      <c r="B62" s="39" t="s">
        <v>84</v>
      </c>
      <c r="C62" s="65" t="s">
        <v>543</v>
      </c>
      <c r="D62" s="41">
        <v>2542.73</v>
      </c>
      <c r="E62" s="57">
        <v>1</v>
      </c>
      <c r="F62" s="52">
        <f t="shared" si="106"/>
        <v>5085.46</v>
      </c>
      <c r="G62" s="52" t="s">
        <v>24</v>
      </c>
      <c r="H62" s="41" t="str">
        <f>H$7</f>
        <v>5x2</v>
      </c>
      <c r="I62" s="41" t="str">
        <f t="shared" si="107"/>
        <v>40h/s</v>
      </c>
      <c r="J62" s="42">
        <v>0</v>
      </c>
      <c r="K62" s="43">
        <f t="shared" si="132"/>
        <v>0</v>
      </c>
      <c r="L62" s="43">
        <v>0</v>
      </c>
      <c r="M62" s="43">
        <v>0</v>
      </c>
      <c r="N62" s="43">
        <v>0</v>
      </c>
      <c r="O62" s="43">
        <v>0</v>
      </c>
      <c r="P62" s="43">
        <f t="shared" si="108"/>
        <v>0</v>
      </c>
      <c r="Q62" s="41">
        <f t="shared" si="109"/>
        <v>0</v>
      </c>
      <c r="R62" s="44">
        <f t="shared" si="110"/>
        <v>5085.46</v>
      </c>
      <c r="S62" s="45">
        <f t="shared" si="111"/>
        <v>0</v>
      </c>
      <c r="T62" s="45">
        <f t="shared" si="112"/>
        <v>703.92396973504265</v>
      </c>
      <c r="U62" s="45">
        <f t="shared" si="134"/>
        <v>4044.1764667800003</v>
      </c>
      <c r="V62" s="45">
        <f t="shared" si="113"/>
        <v>0</v>
      </c>
      <c r="W62" s="46">
        <f t="shared" si="114"/>
        <v>0</v>
      </c>
      <c r="X62" s="46">
        <f t="shared" si="115"/>
        <v>0</v>
      </c>
      <c r="Y62" s="46">
        <f t="shared" si="116"/>
        <v>0</v>
      </c>
      <c r="Z62" s="46">
        <f t="shared" si="117"/>
        <v>0</v>
      </c>
      <c r="AA62" s="46">
        <f t="shared" si="118"/>
        <v>0</v>
      </c>
      <c r="AB62" s="46">
        <f t="shared" si="119"/>
        <v>0</v>
      </c>
      <c r="AC62" s="45">
        <f t="shared" si="120"/>
        <v>9833.560436515043</v>
      </c>
      <c r="AD62" s="45">
        <f t="shared" si="121"/>
        <v>118002.72523818052</v>
      </c>
      <c r="AE62" s="45">
        <f t="shared" si="122"/>
        <v>1.9336619374678088</v>
      </c>
      <c r="AF62" s="47">
        <f t="shared" si="123"/>
        <v>703.92396973504265</v>
      </c>
      <c r="AG62" s="47">
        <f t="shared" si="124"/>
        <v>22</v>
      </c>
      <c r="AH62" s="48">
        <f t="shared" si="22"/>
        <v>48.502876999999998</v>
      </c>
      <c r="AI62" s="48">
        <f t="shared" si="125"/>
        <v>280.24615384615385</v>
      </c>
      <c r="AJ62" s="48">
        <f t="shared" si="126"/>
        <v>32.236200000000025</v>
      </c>
      <c r="AK62" s="48">
        <f t="shared" si="127"/>
        <v>105.39299999999999</v>
      </c>
      <c r="AL62" s="48">
        <f t="shared" si="128"/>
        <v>129.54573888888888</v>
      </c>
      <c r="AM62" s="48">
        <f t="shared" si="133"/>
        <v>62.5</v>
      </c>
      <c r="AN62" s="48">
        <f t="shared" si="135"/>
        <v>20.5</v>
      </c>
      <c r="AO62" s="48">
        <f t="shared" si="136"/>
        <v>25</v>
      </c>
      <c r="AP62" s="48">
        <f t="shared" si="137"/>
        <v>0</v>
      </c>
      <c r="AQ62" s="40" t="s">
        <v>119</v>
      </c>
      <c r="AR62" s="39">
        <v>142305</v>
      </c>
      <c r="AS62" s="60" t="s">
        <v>83</v>
      </c>
      <c r="AT62" s="49">
        <v>44044</v>
      </c>
      <c r="AU62" s="39"/>
      <c r="AV62" s="39"/>
      <c r="AW62" s="39"/>
      <c r="AX62" s="39"/>
      <c r="AY62" s="39"/>
      <c r="AZ62" s="39"/>
      <c r="BA62" s="39"/>
      <c r="BB62" s="39"/>
      <c r="BC62" s="39"/>
      <c r="BD62" s="39"/>
      <c r="BE62" s="39"/>
      <c r="BF62" s="39"/>
      <c r="BG62" s="39"/>
      <c r="BH62" s="39"/>
      <c r="BI62" s="39"/>
      <c r="BJ62" s="39"/>
      <c r="BK62" s="8"/>
      <c r="BL62" s="8"/>
      <c r="BM62" s="8"/>
      <c r="BN62" s="8"/>
      <c r="BO62" s="8"/>
      <c r="BP62" s="8"/>
      <c r="BQ62" s="8"/>
      <c r="BR62" s="8"/>
      <c r="BS62" s="8"/>
      <c r="BT62" s="8"/>
      <c r="BU62" s="8"/>
      <c r="BV62" s="8"/>
    </row>
    <row r="63" spans="1:74" x14ac:dyDescent="0.2">
      <c r="A63" s="39" t="s">
        <v>80</v>
      </c>
      <c r="B63" s="39" t="s">
        <v>84</v>
      </c>
      <c r="C63" s="65" t="s">
        <v>203</v>
      </c>
      <c r="D63" s="41">
        <v>12000</v>
      </c>
      <c r="E63" s="51">
        <v>0</v>
      </c>
      <c r="F63" s="52">
        <f t="shared" si="106"/>
        <v>12000</v>
      </c>
      <c r="G63" s="52" t="s">
        <v>24</v>
      </c>
      <c r="H63" s="41" t="str">
        <f>H$8</f>
        <v>6x1</v>
      </c>
      <c r="I63" s="41" t="str">
        <f t="shared" si="107"/>
        <v>44h/s</v>
      </c>
      <c r="J63" s="42">
        <v>0</v>
      </c>
      <c r="K63" s="43">
        <f t="shared" si="132"/>
        <v>0</v>
      </c>
      <c r="L63" s="43">
        <v>0</v>
      </c>
      <c r="M63" s="43">
        <v>0</v>
      </c>
      <c r="N63" s="43">
        <v>0</v>
      </c>
      <c r="O63" s="43">
        <v>0</v>
      </c>
      <c r="P63" s="43">
        <f t="shared" si="108"/>
        <v>0</v>
      </c>
      <c r="Q63" s="41">
        <f t="shared" si="109"/>
        <v>0</v>
      </c>
      <c r="R63" s="44">
        <f t="shared" si="110"/>
        <v>12000</v>
      </c>
      <c r="S63" s="45">
        <f t="shared" si="111"/>
        <v>0</v>
      </c>
      <c r="T63" s="45">
        <f t="shared" si="112"/>
        <v>722.64161588888896</v>
      </c>
      <c r="U63" s="45">
        <f t="shared" si="134"/>
        <v>9542.9160000000011</v>
      </c>
      <c r="V63" s="45">
        <f t="shared" si="113"/>
        <v>0</v>
      </c>
      <c r="W63" s="46">
        <f t="shared" si="114"/>
        <v>0</v>
      </c>
      <c r="X63" s="46">
        <f t="shared" si="115"/>
        <v>0</v>
      </c>
      <c r="Y63" s="46">
        <f t="shared" si="116"/>
        <v>0</v>
      </c>
      <c r="Z63" s="46">
        <f t="shared" si="117"/>
        <v>0</v>
      </c>
      <c r="AA63" s="46">
        <f t="shared" si="118"/>
        <v>0</v>
      </c>
      <c r="AB63" s="46">
        <f t="shared" si="119"/>
        <v>0</v>
      </c>
      <c r="AC63" s="45">
        <f t="shared" si="120"/>
        <v>22265.557615888891</v>
      </c>
      <c r="AD63" s="45">
        <f t="shared" si="121"/>
        <v>267186.6913906667</v>
      </c>
      <c r="AE63" s="45">
        <f t="shared" si="122"/>
        <v>1.8554631346574075</v>
      </c>
      <c r="AF63" s="47">
        <f t="shared" si="123"/>
        <v>722.64161588888896</v>
      </c>
      <c r="AG63" s="47">
        <f t="shared" si="124"/>
        <v>26</v>
      </c>
      <c r="AH63" s="48">
        <f t="shared" si="22"/>
        <v>48.502876999999998</v>
      </c>
      <c r="AI63" s="48">
        <f t="shared" si="125"/>
        <v>331.20000000000005</v>
      </c>
      <c r="AJ63" s="48">
        <f t="shared" si="126"/>
        <v>0</v>
      </c>
      <c r="AK63" s="48">
        <f t="shared" si="127"/>
        <v>105.39299999999999</v>
      </c>
      <c r="AL63" s="48">
        <f t="shared" si="128"/>
        <v>129.54573888888888</v>
      </c>
      <c r="AM63" s="48">
        <f t="shared" si="133"/>
        <v>62.5</v>
      </c>
      <c r="AN63" s="48">
        <f t="shared" si="135"/>
        <v>20.5</v>
      </c>
      <c r="AO63" s="48">
        <f t="shared" si="136"/>
        <v>25</v>
      </c>
      <c r="AP63" s="48">
        <f t="shared" si="137"/>
        <v>0</v>
      </c>
      <c r="AQ63" s="40" t="s">
        <v>119</v>
      </c>
      <c r="AR63" s="39">
        <v>142305</v>
      </c>
      <c r="AS63" s="60" t="s">
        <v>166</v>
      </c>
      <c r="AT63" s="49">
        <v>43800</v>
      </c>
      <c r="AU63" s="39"/>
      <c r="AV63" s="39"/>
      <c r="AW63" s="39"/>
      <c r="AX63" s="39"/>
      <c r="AY63" s="39"/>
      <c r="AZ63" s="39"/>
      <c r="BA63" s="39"/>
      <c r="BB63" s="39"/>
      <c r="BC63" s="39"/>
      <c r="BD63" s="39"/>
      <c r="BE63" s="39"/>
      <c r="BF63" s="39"/>
      <c r="BG63" s="39"/>
      <c r="BH63" s="39"/>
      <c r="BI63" s="39"/>
      <c r="BJ63" s="39"/>
      <c r="BK63" s="8"/>
      <c r="BL63" s="8"/>
      <c r="BM63" s="8"/>
      <c r="BN63" s="8"/>
      <c r="BO63" s="8"/>
      <c r="BP63" s="8"/>
      <c r="BQ63" s="8"/>
      <c r="BR63" s="8"/>
      <c r="BS63" s="8"/>
      <c r="BT63" s="8"/>
      <c r="BU63" s="8"/>
      <c r="BV63" s="8"/>
    </row>
    <row r="64" spans="1:74" x14ac:dyDescent="0.2">
      <c r="A64" s="39" t="s">
        <v>80</v>
      </c>
      <c r="B64" s="39" t="s">
        <v>84</v>
      </c>
      <c r="C64" s="65" t="s">
        <v>235</v>
      </c>
      <c r="D64" s="41">
        <v>18000</v>
      </c>
      <c r="E64" s="51">
        <v>0</v>
      </c>
      <c r="F64" s="52">
        <f t="shared" si="106"/>
        <v>18000</v>
      </c>
      <c r="G64" s="52" t="s">
        <v>24</v>
      </c>
      <c r="H64" s="41" t="str">
        <f>H$7</f>
        <v>5x2</v>
      </c>
      <c r="I64" s="41" t="str">
        <f t="shared" si="107"/>
        <v>40h/s</v>
      </c>
      <c r="J64" s="42">
        <v>0</v>
      </c>
      <c r="K64" s="43">
        <f t="shared" si="132"/>
        <v>0</v>
      </c>
      <c r="L64" s="43">
        <v>0</v>
      </c>
      <c r="M64" s="43">
        <v>0</v>
      </c>
      <c r="N64" s="43">
        <v>0</v>
      </c>
      <c r="O64" s="43">
        <v>0</v>
      </c>
      <c r="P64" s="43">
        <f t="shared" si="108"/>
        <v>0</v>
      </c>
      <c r="Q64" s="41">
        <f t="shared" si="109"/>
        <v>0</v>
      </c>
      <c r="R64" s="44">
        <f t="shared" si="110"/>
        <v>18000</v>
      </c>
      <c r="S64" s="45">
        <f t="shared" si="111"/>
        <v>0</v>
      </c>
      <c r="T64" s="45">
        <f t="shared" si="112"/>
        <v>671.68776973504271</v>
      </c>
      <c r="U64" s="45">
        <f t="shared" si="134"/>
        <v>14314.374</v>
      </c>
      <c r="V64" s="45">
        <f t="shared" si="113"/>
        <v>0</v>
      </c>
      <c r="W64" s="46">
        <f t="shared" si="114"/>
        <v>0</v>
      </c>
      <c r="X64" s="46">
        <f t="shared" si="115"/>
        <v>0</v>
      </c>
      <c r="Y64" s="46">
        <f t="shared" si="116"/>
        <v>0</v>
      </c>
      <c r="Z64" s="46">
        <f t="shared" si="117"/>
        <v>0</v>
      </c>
      <c r="AA64" s="46">
        <f t="shared" si="118"/>
        <v>0</v>
      </c>
      <c r="AB64" s="46">
        <f t="shared" si="119"/>
        <v>0</v>
      </c>
      <c r="AC64" s="45">
        <f t="shared" si="120"/>
        <v>32986.061769735039</v>
      </c>
      <c r="AD64" s="45">
        <f t="shared" si="121"/>
        <v>395832.74123682047</v>
      </c>
      <c r="AE64" s="45">
        <f t="shared" si="122"/>
        <v>1.8325589872075021</v>
      </c>
      <c r="AF64" s="47">
        <f t="shared" si="123"/>
        <v>671.68776973504271</v>
      </c>
      <c r="AG64" s="47">
        <f t="shared" si="124"/>
        <v>22</v>
      </c>
      <c r="AH64" s="48">
        <f t="shared" si="22"/>
        <v>48.502876999999998</v>
      </c>
      <c r="AI64" s="48">
        <f t="shared" si="125"/>
        <v>280.24615384615385</v>
      </c>
      <c r="AJ64" s="48">
        <f t="shared" si="126"/>
        <v>0</v>
      </c>
      <c r="AK64" s="48">
        <f t="shared" si="127"/>
        <v>105.39299999999999</v>
      </c>
      <c r="AL64" s="48">
        <f t="shared" si="128"/>
        <v>129.54573888888888</v>
      </c>
      <c r="AM64" s="48">
        <f t="shared" si="133"/>
        <v>62.5</v>
      </c>
      <c r="AN64" s="48">
        <f t="shared" si="135"/>
        <v>20.5</v>
      </c>
      <c r="AO64" s="48">
        <f t="shared" si="136"/>
        <v>25</v>
      </c>
      <c r="AP64" s="48">
        <f t="shared" si="137"/>
        <v>0</v>
      </c>
      <c r="AQ64" s="40" t="s">
        <v>119</v>
      </c>
      <c r="AR64" s="39">
        <v>142305</v>
      </c>
      <c r="AS64" s="60" t="s">
        <v>166</v>
      </c>
      <c r="AT64" s="49">
        <v>43800</v>
      </c>
      <c r="AU64" s="39"/>
      <c r="AV64" s="39"/>
      <c r="AW64" s="39"/>
      <c r="AX64" s="39"/>
      <c r="AY64" s="39"/>
      <c r="AZ64" s="39"/>
      <c r="BA64" s="39"/>
      <c r="BB64" s="39"/>
      <c r="BC64" s="39"/>
      <c r="BD64" s="39"/>
      <c r="BE64" s="39"/>
      <c r="BF64" s="39"/>
      <c r="BG64" s="39"/>
      <c r="BH64" s="39"/>
      <c r="BI64" s="39"/>
      <c r="BJ64" s="39"/>
      <c r="BK64" s="8"/>
      <c r="BL64" s="8"/>
      <c r="BM64" s="8"/>
      <c r="BN64" s="8"/>
      <c r="BO64" s="8"/>
      <c r="BP64" s="8"/>
      <c r="BQ64" s="8"/>
      <c r="BR64" s="8"/>
      <c r="BS64" s="8"/>
      <c r="BT64" s="8"/>
      <c r="BU64" s="8"/>
      <c r="BV64" s="8"/>
    </row>
    <row r="65" spans="1:74" x14ac:dyDescent="0.2">
      <c r="A65" s="39" t="s">
        <v>99</v>
      </c>
      <c r="B65" s="39" t="s">
        <v>84</v>
      </c>
      <c r="C65" s="65" t="s">
        <v>159</v>
      </c>
      <c r="D65" s="41">
        <v>1574.04</v>
      </c>
      <c r="E65" s="42">
        <v>0</v>
      </c>
      <c r="F65" s="41">
        <f t="shared" si="106"/>
        <v>1574.04</v>
      </c>
      <c r="G65" s="41" t="s">
        <v>24</v>
      </c>
      <c r="H65" s="41" t="str">
        <f>H$7</f>
        <v>5x2</v>
      </c>
      <c r="I65" s="41" t="str">
        <f t="shared" si="107"/>
        <v>40h/s</v>
      </c>
      <c r="J65" s="42">
        <v>0</v>
      </c>
      <c r="K65" s="43">
        <f t="shared" si="132"/>
        <v>0</v>
      </c>
      <c r="L65" s="43">
        <v>0</v>
      </c>
      <c r="M65" s="43">
        <v>0</v>
      </c>
      <c r="N65" s="43">
        <v>0</v>
      </c>
      <c r="O65" s="43">
        <v>0</v>
      </c>
      <c r="P65" s="43">
        <f t="shared" si="108"/>
        <v>0</v>
      </c>
      <c r="Q65" s="41">
        <f t="shared" si="109"/>
        <v>0</v>
      </c>
      <c r="R65" s="44">
        <f t="shared" si="110"/>
        <v>1574.04</v>
      </c>
      <c r="S65" s="45">
        <f t="shared" si="111"/>
        <v>1234.372727523612</v>
      </c>
      <c r="T65" s="45">
        <f t="shared" si="112"/>
        <v>632.49963084615388</v>
      </c>
      <c r="U65" s="45">
        <f t="shared" si="134"/>
        <v>1251.7442917200001</v>
      </c>
      <c r="V65" s="45">
        <f t="shared" si="113"/>
        <v>518.74258838492312</v>
      </c>
      <c r="W65" s="46">
        <f t="shared" si="114"/>
        <v>0.05</v>
      </c>
      <c r="X65" s="46">
        <f t="shared" si="115"/>
        <v>0.1</v>
      </c>
      <c r="Y65" s="46">
        <f t="shared" si="116"/>
        <v>7.5999999999999998E-2</v>
      </c>
      <c r="Z65" s="46">
        <f t="shared" si="117"/>
        <v>0.01</v>
      </c>
      <c r="AA65" s="46">
        <f t="shared" si="118"/>
        <v>1.6500000000000001E-2</v>
      </c>
      <c r="AB65" s="46">
        <f t="shared" si="119"/>
        <v>0.05</v>
      </c>
      <c r="AC65" s="45">
        <f t="shared" si="120"/>
        <v>4692.6566500897661</v>
      </c>
      <c r="AD65" s="45">
        <f t="shared" si="121"/>
        <v>56311.879801077193</v>
      </c>
      <c r="AE65" s="45">
        <f t="shared" si="122"/>
        <v>2.9812817019197517</v>
      </c>
      <c r="AF65" s="47">
        <f t="shared" si="123"/>
        <v>632.49963084615388</v>
      </c>
      <c r="AG65" s="47">
        <f t="shared" si="124"/>
        <v>22</v>
      </c>
      <c r="AH65" s="48">
        <f t="shared" si="22"/>
        <v>48.502876999999998</v>
      </c>
      <c r="AI65" s="48">
        <f t="shared" si="125"/>
        <v>280.24615384615385</v>
      </c>
      <c r="AJ65" s="48">
        <f t="shared" si="126"/>
        <v>90.357600000000019</v>
      </c>
      <c r="AK65" s="48">
        <f t="shared" si="127"/>
        <v>105.39299999999999</v>
      </c>
      <c r="AL65" s="48">
        <f t="shared" si="128"/>
        <v>0</v>
      </c>
      <c r="AM65" s="48">
        <f t="shared" si="133"/>
        <v>62.5</v>
      </c>
      <c r="AN65" s="48">
        <f t="shared" si="135"/>
        <v>20.5</v>
      </c>
      <c r="AO65" s="48">
        <f t="shared" si="136"/>
        <v>25</v>
      </c>
      <c r="AP65" s="48">
        <f t="shared" si="137"/>
        <v>0</v>
      </c>
      <c r="AQ65" s="40" t="s">
        <v>137</v>
      </c>
      <c r="AR65" s="39">
        <v>517115</v>
      </c>
      <c r="AS65" s="60" t="s">
        <v>83</v>
      </c>
      <c r="AT65" s="49">
        <v>44075</v>
      </c>
      <c r="AU65" s="39"/>
      <c r="AV65" s="39"/>
      <c r="AW65" s="39"/>
      <c r="AX65" s="39"/>
      <c r="AY65" s="39"/>
      <c r="AZ65" s="39"/>
      <c r="BA65" s="39"/>
      <c r="BB65" s="39"/>
      <c r="BC65" s="39"/>
      <c r="BD65" s="39"/>
      <c r="BE65" s="39"/>
      <c r="BF65" s="39"/>
      <c r="BG65" s="39"/>
      <c r="BH65" s="39"/>
      <c r="BI65" s="39"/>
      <c r="BJ65" s="39"/>
      <c r="BK65" s="8"/>
      <c r="BL65" s="8"/>
      <c r="BM65" s="8"/>
      <c r="BN65" s="8"/>
      <c r="BO65" s="8"/>
      <c r="BP65" s="8"/>
      <c r="BQ65" s="8"/>
      <c r="BR65" s="8"/>
      <c r="BS65" s="8"/>
      <c r="BT65" s="8"/>
      <c r="BU65" s="8"/>
      <c r="BV65" s="8"/>
    </row>
    <row r="66" spans="1:74" x14ac:dyDescent="0.2">
      <c r="A66" s="39" t="s">
        <v>99</v>
      </c>
      <c r="B66" s="39" t="s">
        <v>84</v>
      </c>
      <c r="C66" s="65" t="s">
        <v>187</v>
      </c>
      <c r="D66" s="41">
        <f>D65*0.71</f>
        <v>1117.5683999999999</v>
      </c>
      <c r="E66" s="42">
        <v>0</v>
      </c>
      <c r="F66" s="41">
        <f t="shared" si="106"/>
        <v>1117.5683999999999</v>
      </c>
      <c r="G66" s="41" t="s">
        <v>24</v>
      </c>
      <c r="H66" s="41" t="str">
        <f>H$5</f>
        <v>SDF</v>
      </c>
      <c r="I66" s="41" t="str">
        <f t="shared" si="107"/>
        <v>até 26h/s</v>
      </c>
      <c r="J66" s="42">
        <v>0</v>
      </c>
      <c r="K66" s="43">
        <f t="shared" si="132"/>
        <v>0</v>
      </c>
      <c r="L66" s="43">
        <v>0</v>
      </c>
      <c r="M66" s="43">
        <v>0</v>
      </c>
      <c r="N66" s="43">
        <v>0</v>
      </c>
      <c r="O66" s="43">
        <v>0</v>
      </c>
      <c r="P66" s="43">
        <f t="shared" si="108"/>
        <v>0</v>
      </c>
      <c r="Q66" s="41">
        <f t="shared" si="109"/>
        <v>0</v>
      </c>
      <c r="R66" s="44">
        <f t="shared" si="110"/>
        <v>1117.5683999999999</v>
      </c>
      <c r="S66" s="45">
        <f t="shared" si="111"/>
        <v>861.11068287965713</v>
      </c>
      <c r="T66" s="45">
        <f t="shared" si="112"/>
        <v>406.22638838461535</v>
      </c>
      <c r="U66" s="45">
        <f t="shared" si="134"/>
        <v>888.7384471211999</v>
      </c>
      <c r="V66" s="45">
        <f t="shared" si="113"/>
        <v>361.87998532587233</v>
      </c>
      <c r="W66" s="46">
        <f t="shared" si="114"/>
        <v>0.05</v>
      </c>
      <c r="X66" s="46">
        <f t="shared" si="115"/>
        <v>0.1</v>
      </c>
      <c r="Y66" s="46">
        <f t="shared" si="116"/>
        <v>7.5999999999999998E-2</v>
      </c>
      <c r="Z66" s="46">
        <f t="shared" si="117"/>
        <v>0.01</v>
      </c>
      <c r="AA66" s="46">
        <f t="shared" si="118"/>
        <v>1.6500000000000001E-2</v>
      </c>
      <c r="AB66" s="46">
        <f t="shared" si="119"/>
        <v>0.05</v>
      </c>
      <c r="AC66" s="45">
        <f t="shared" si="120"/>
        <v>3273.6439183854723</v>
      </c>
      <c r="AD66" s="45">
        <f t="shared" si="121"/>
        <v>39283.727020625665</v>
      </c>
      <c r="AE66" s="45">
        <f t="shared" si="122"/>
        <v>2.9292559796657391</v>
      </c>
      <c r="AF66" s="47">
        <f t="shared" si="123"/>
        <v>406.22638838461535</v>
      </c>
      <c r="AG66" s="47">
        <f t="shared" si="124"/>
        <v>10</v>
      </c>
      <c r="AH66" s="48">
        <f t="shared" si="22"/>
        <v>48.502876999999998</v>
      </c>
      <c r="AI66" s="48">
        <f t="shared" si="125"/>
        <v>127.38461538461539</v>
      </c>
      <c r="AJ66" s="48">
        <f t="shared" si="126"/>
        <v>16.945896000000005</v>
      </c>
      <c r="AK66" s="48">
        <f t="shared" si="127"/>
        <v>105.39299999999999</v>
      </c>
      <c r="AL66" s="48">
        <f t="shared" si="128"/>
        <v>0</v>
      </c>
      <c r="AM66" s="48">
        <f t="shared" si="133"/>
        <v>62.5</v>
      </c>
      <c r="AN66" s="48">
        <f t="shared" si="135"/>
        <v>20.5</v>
      </c>
      <c r="AO66" s="48">
        <f t="shared" si="136"/>
        <v>25</v>
      </c>
      <c r="AP66" s="48">
        <f t="shared" si="137"/>
        <v>0</v>
      </c>
      <c r="AQ66" s="40" t="s">
        <v>137</v>
      </c>
      <c r="AR66" s="39">
        <v>517115</v>
      </c>
      <c r="AS66" s="60" t="s">
        <v>83</v>
      </c>
      <c r="AT66" s="49">
        <v>44075</v>
      </c>
      <c r="AU66" s="39"/>
      <c r="AV66" s="39"/>
      <c r="AW66" s="39"/>
      <c r="AX66" s="39"/>
      <c r="AY66" s="39"/>
      <c r="AZ66" s="39"/>
      <c r="BA66" s="39"/>
      <c r="BB66" s="39"/>
      <c r="BC66" s="39"/>
      <c r="BD66" s="39"/>
      <c r="BE66" s="39"/>
      <c r="BF66" s="39"/>
      <c r="BG66" s="39"/>
      <c r="BH66" s="39"/>
      <c r="BI66" s="39"/>
      <c r="BJ66" s="39"/>
      <c r="BK66" s="8"/>
      <c r="BL66" s="8"/>
      <c r="BM66" s="8"/>
      <c r="BN66" s="8"/>
      <c r="BO66" s="8"/>
      <c r="BP66" s="8"/>
      <c r="BQ66" s="8"/>
      <c r="BR66" s="8"/>
      <c r="BS66" s="8"/>
      <c r="BT66" s="8"/>
      <c r="BU66" s="8"/>
      <c r="BV66" s="8"/>
    </row>
    <row r="67" spans="1:74" ht="15" x14ac:dyDescent="0.2">
      <c r="A67" s="39" t="s">
        <v>80</v>
      </c>
      <c r="B67" s="39" t="s">
        <v>84</v>
      </c>
      <c r="C67" s="65" t="s">
        <v>180</v>
      </c>
      <c r="D67" s="41">
        <v>619</v>
      </c>
      <c r="E67" s="42">
        <v>0</v>
      </c>
      <c r="F67" s="41">
        <f t="shared" si="106"/>
        <v>619</v>
      </c>
      <c r="G67" s="41" t="s">
        <v>24</v>
      </c>
      <c r="H67" s="41" t="str">
        <f>H$7</f>
        <v>5x2</v>
      </c>
      <c r="I67" s="41" t="str">
        <f t="shared" si="107"/>
        <v>40h/s</v>
      </c>
      <c r="J67" s="42">
        <v>0</v>
      </c>
      <c r="K67" s="43">
        <f t="shared" si="132"/>
        <v>0</v>
      </c>
      <c r="L67" s="43">
        <v>0</v>
      </c>
      <c r="M67" s="43">
        <v>0</v>
      </c>
      <c r="N67" s="43">
        <v>0</v>
      </c>
      <c r="O67" s="43">
        <v>0</v>
      </c>
      <c r="P67" s="43">
        <f t="shared" si="108"/>
        <v>0</v>
      </c>
      <c r="Q67" s="41">
        <f t="shared" si="109"/>
        <v>0</v>
      </c>
      <c r="R67" s="44">
        <f t="shared" si="110"/>
        <v>619</v>
      </c>
      <c r="S67" s="45">
        <f t="shared" si="111"/>
        <v>0</v>
      </c>
      <c r="T67" s="45">
        <f t="shared" si="112"/>
        <v>819.34776973504279</v>
      </c>
      <c r="U67" s="45">
        <f t="shared" si="134"/>
        <v>492.25541700000002</v>
      </c>
      <c r="V67" s="45">
        <f t="shared" si="113"/>
        <v>0</v>
      </c>
      <c r="W67" s="46">
        <f t="shared" si="114"/>
        <v>0</v>
      </c>
      <c r="X67" s="46">
        <f t="shared" si="115"/>
        <v>0</v>
      </c>
      <c r="Y67" s="46">
        <f t="shared" si="116"/>
        <v>0</v>
      </c>
      <c r="Z67" s="46">
        <f t="shared" si="117"/>
        <v>0</v>
      </c>
      <c r="AA67" s="46">
        <f t="shared" si="118"/>
        <v>0</v>
      </c>
      <c r="AB67" s="46">
        <f t="shared" si="119"/>
        <v>0</v>
      </c>
      <c r="AC67" s="45">
        <f t="shared" si="120"/>
        <v>1930.603186735043</v>
      </c>
      <c r="AD67" s="45">
        <f t="shared" si="121"/>
        <v>23167.238240820516</v>
      </c>
      <c r="AE67" s="45">
        <f t="shared" si="122"/>
        <v>3.1189066021567737</v>
      </c>
      <c r="AF67" s="47">
        <f t="shared" si="123"/>
        <v>819.34776973504279</v>
      </c>
      <c r="AG67" s="47">
        <f t="shared" si="124"/>
        <v>22</v>
      </c>
      <c r="AH67" s="48">
        <f t="shared" si="22"/>
        <v>48.502876999999998</v>
      </c>
      <c r="AI67" s="48">
        <f t="shared" si="125"/>
        <v>280.24615384615385</v>
      </c>
      <c r="AJ67" s="48">
        <f t="shared" si="126"/>
        <v>147.66000000000003</v>
      </c>
      <c r="AK67" s="48">
        <f t="shared" si="127"/>
        <v>105.39299999999999</v>
      </c>
      <c r="AL67" s="48">
        <f t="shared" si="128"/>
        <v>129.54573888888888</v>
      </c>
      <c r="AM67" s="48">
        <f t="shared" si="133"/>
        <v>62.5</v>
      </c>
      <c r="AN67" s="48">
        <f t="shared" si="135"/>
        <v>20.5</v>
      </c>
      <c r="AO67" s="48">
        <f t="shared" si="136"/>
        <v>25</v>
      </c>
      <c r="AP67" s="48">
        <f t="shared" si="137"/>
        <v>0</v>
      </c>
      <c r="AQ67" s="40" t="s">
        <v>121</v>
      </c>
      <c r="AR67" s="39">
        <v>622010</v>
      </c>
      <c r="AS67" s="61" t="s">
        <v>181</v>
      </c>
      <c r="AT67" s="49">
        <v>44136</v>
      </c>
      <c r="AU67" s="39"/>
      <c r="AV67" s="39"/>
      <c r="AW67" s="39"/>
      <c r="AX67" s="39"/>
      <c r="AY67" s="39"/>
      <c r="AZ67" s="39"/>
      <c r="BA67" s="39"/>
      <c r="BB67" s="39"/>
      <c r="BC67" s="39"/>
      <c r="BD67" s="39"/>
      <c r="BE67" s="39"/>
      <c r="BF67" s="39"/>
      <c r="BG67" s="39"/>
      <c r="BH67" s="39"/>
      <c r="BI67" s="39"/>
      <c r="BJ67" s="39"/>
      <c r="BK67" s="8"/>
      <c r="BL67" s="8"/>
      <c r="BM67" s="8"/>
      <c r="BN67" s="8"/>
      <c r="BO67" s="8"/>
      <c r="BP67" s="8"/>
      <c r="BQ67" s="8"/>
      <c r="BR67" s="8"/>
      <c r="BS67" s="8"/>
      <c r="BT67" s="8"/>
      <c r="BU67" s="8"/>
      <c r="BV67" s="8"/>
    </row>
    <row r="68" spans="1:74" x14ac:dyDescent="0.2">
      <c r="A68" s="39" t="s">
        <v>99</v>
      </c>
      <c r="B68" s="39" t="s">
        <v>84</v>
      </c>
      <c r="C68" s="65" t="s">
        <v>546</v>
      </c>
      <c r="D68" s="41">
        <v>1481.66</v>
      </c>
      <c r="E68" s="59">
        <v>0.25</v>
      </c>
      <c r="F68" s="41">
        <f t="shared" si="106"/>
        <v>1852.075</v>
      </c>
      <c r="G68" s="41" t="s">
        <v>24</v>
      </c>
      <c r="H68" s="41" t="str">
        <f>H$8</f>
        <v>6x1</v>
      </c>
      <c r="I68" s="41" t="str">
        <f t="shared" si="107"/>
        <v>44h/s</v>
      </c>
      <c r="J68" s="42">
        <v>0</v>
      </c>
      <c r="K68" s="43">
        <f t="shared" si="132"/>
        <v>0</v>
      </c>
      <c r="L68" s="43">
        <v>0</v>
      </c>
      <c r="M68" s="43">
        <v>0</v>
      </c>
      <c r="N68" s="43">
        <v>0</v>
      </c>
      <c r="O68" s="43">
        <v>0</v>
      </c>
      <c r="P68" s="43">
        <f t="shared" si="108"/>
        <v>0</v>
      </c>
      <c r="Q68" s="41">
        <f t="shared" si="109"/>
        <v>0</v>
      </c>
      <c r="R68" s="44">
        <f t="shared" si="110"/>
        <v>1852.075</v>
      </c>
      <c r="S68" s="45">
        <f t="shared" si="111"/>
        <v>1444.6903708059724</v>
      </c>
      <c r="T68" s="45">
        <f t="shared" si="112"/>
        <v>722.5962770000001</v>
      </c>
      <c r="U68" s="45">
        <f t="shared" si="134"/>
        <v>1472.849679225</v>
      </c>
      <c r="V68" s="45">
        <f t="shared" si="113"/>
        <v>607.1281434337501</v>
      </c>
      <c r="W68" s="46">
        <f t="shared" si="114"/>
        <v>0.05</v>
      </c>
      <c r="X68" s="46">
        <f t="shared" si="115"/>
        <v>0.1</v>
      </c>
      <c r="Y68" s="46">
        <f t="shared" si="116"/>
        <v>7.5999999999999998E-2</v>
      </c>
      <c r="Z68" s="46">
        <f t="shared" si="117"/>
        <v>0.01</v>
      </c>
      <c r="AA68" s="46">
        <f t="shared" si="118"/>
        <v>1.6500000000000001E-2</v>
      </c>
      <c r="AB68" s="46">
        <f t="shared" si="119"/>
        <v>0.05</v>
      </c>
      <c r="AC68" s="45">
        <f t="shared" si="120"/>
        <v>5492.2113270309728</v>
      </c>
      <c r="AD68" s="45">
        <f t="shared" si="121"/>
        <v>65906.535924371681</v>
      </c>
      <c r="AE68" s="45">
        <f t="shared" si="122"/>
        <v>2.9654367814645588</v>
      </c>
      <c r="AF68" s="47">
        <f t="shared" si="123"/>
        <v>722.5962770000001</v>
      </c>
      <c r="AG68" s="47">
        <f t="shared" si="124"/>
        <v>26</v>
      </c>
      <c r="AH68" s="48">
        <f t="shared" si="22"/>
        <v>48.502876999999998</v>
      </c>
      <c r="AI68" s="48">
        <f t="shared" si="125"/>
        <v>331.20000000000005</v>
      </c>
      <c r="AJ68" s="48">
        <f t="shared" si="126"/>
        <v>129.50040000000001</v>
      </c>
      <c r="AK68" s="48">
        <f t="shared" si="127"/>
        <v>105.39299999999999</v>
      </c>
      <c r="AL68" s="48">
        <f t="shared" si="128"/>
        <v>0</v>
      </c>
      <c r="AM68" s="48">
        <f t="shared" si="133"/>
        <v>62.5</v>
      </c>
      <c r="AN68" s="48">
        <f t="shared" si="135"/>
        <v>20.5</v>
      </c>
      <c r="AO68" s="48">
        <f t="shared" si="136"/>
        <v>25</v>
      </c>
      <c r="AP68" s="48">
        <f t="shared" si="137"/>
        <v>0</v>
      </c>
      <c r="AQ68" s="40" t="s">
        <v>125</v>
      </c>
      <c r="AR68" s="39"/>
      <c r="AS68" s="39" t="s">
        <v>152</v>
      </c>
      <c r="AT68" s="49">
        <v>44197</v>
      </c>
      <c r="AU68" s="39"/>
      <c r="AV68" s="39"/>
      <c r="AW68" s="39"/>
      <c r="AX68" s="39"/>
      <c r="AY68" s="39"/>
      <c r="AZ68" s="39"/>
      <c r="BA68" s="39"/>
      <c r="BB68" s="39"/>
      <c r="BC68" s="39"/>
      <c r="BD68" s="39"/>
      <c r="BE68" s="39"/>
      <c r="BF68" s="39"/>
      <c r="BG68" s="39"/>
      <c r="BH68" s="39"/>
      <c r="BI68" s="39"/>
      <c r="BJ68" s="39"/>
      <c r="BK68" s="8"/>
      <c r="BL68" s="8"/>
      <c r="BM68" s="8"/>
      <c r="BN68" s="8"/>
      <c r="BO68" s="8"/>
      <c r="BP68" s="8"/>
      <c r="BQ68" s="8"/>
      <c r="BR68" s="8"/>
      <c r="BS68" s="8"/>
      <c r="BT68" s="8"/>
      <c r="BU68" s="8"/>
      <c r="BV68" s="8"/>
    </row>
    <row r="69" spans="1:74" x14ac:dyDescent="0.2">
      <c r="A69" s="39" t="s">
        <v>99</v>
      </c>
      <c r="B69" s="39" t="s">
        <v>84</v>
      </c>
      <c r="C69" s="65" t="s">
        <v>547</v>
      </c>
      <c r="D69" s="41">
        <f>D68*0.71</f>
        <v>1051.9785999999999</v>
      </c>
      <c r="E69" s="59">
        <v>0.25</v>
      </c>
      <c r="F69" s="41">
        <f t="shared" si="106"/>
        <v>1314.97325</v>
      </c>
      <c r="G69" s="41" t="s">
        <v>24</v>
      </c>
      <c r="H69" s="41" t="str">
        <f>H$5</f>
        <v>SDF</v>
      </c>
      <c r="I69" s="41" t="str">
        <f t="shared" si="107"/>
        <v>até 26h/s</v>
      </c>
      <c r="J69" s="42">
        <v>0</v>
      </c>
      <c r="K69" s="43">
        <f t="shared" si="132"/>
        <v>0</v>
      </c>
      <c r="L69" s="43">
        <v>0</v>
      </c>
      <c r="M69" s="43">
        <v>0</v>
      </c>
      <c r="N69" s="43">
        <v>0</v>
      </c>
      <c r="O69" s="43">
        <v>0</v>
      </c>
      <c r="P69" s="43">
        <f t="shared" si="108"/>
        <v>0</v>
      </c>
      <c r="Q69" s="41">
        <f t="shared" si="109"/>
        <v>0</v>
      </c>
      <c r="R69" s="44">
        <f t="shared" si="110"/>
        <v>1314.97325</v>
      </c>
      <c r="S69" s="45">
        <f t="shared" si="111"/>
        <v>989.00841927657302</v>
      </c>
      <c r="T69" s="45">
        <f t="shared" si="112"/>
        <v>410.16177638461534</v>
      </c>
      <c r="U69" s="45">
        <f t="shared" si="134"/>
        <v>1045.7232722497502</v>
      </c>
      <c r="V69" s="45">
        <f t="shared" si="113"/>
        <v>415.62874479515483</v>
      </c>
      <c r="W69" s="46">
        <f t="shared" si="114"/>
        <v>0.05</v>
      </c>
      <c r="X69" s="46">
        <f t="shared" si="115"/>
        <v>0.1</v>
      </c>
      <c r="Y69" s="46">
        <f t="shared" si="116"/>
        <v>7.5999999999999998E-2</v>
      </c>
      <c r="Z69" s="46">
        <f t="shared" si="117"/>
        <v>0.01</v>
      </c>
      <c r="AA69" s="46">
        <f t="shared" si="118"/>
        <v>1.6500000000000001E-2</v>
      </c>
      <c r="AB69" s="46">
        <f t="shared" si="119"/>
        <v>0.05</v>
      </c>
      <c r="AC69" s="45">
        <f t="shared" si="120"/>
        <v>3759.8667179109384</v>
      </c>
      <c r="AD69" s="45">
        <f t="shared" si="121"/>
        <v>45118.400614931263</v>
      </c>
      <c r="AE69" s="45">
        <f t="shared" si="122"/>
        <v>2.8592723980590011</v>
      </c>
      <c r="AF69" s="47">
        <f t="shared" si="123"/>
        <v>410.16177638461534</v>
      </c>
      <c r="AG69" s="47">
        <f t="shared" si="124"/>
        <v>10</v>
      </c>
      <c r="AH69" s="48">
        <f t="shared" si="22"/>
        <v>48.502876999999998</v>
      </c>
      <c r="AI69" s="48">
        <f t="shared" si="125"/>
        <v>127.38461538461539</v>
      </c>
      <c r="AJ69" s="48">
        <f t="shared" si="126"/>
        <v>20.881284000000008</v>
      </c>
      <c r="AK69" s="48">
        <f t="shared" si="127"/>
        <v>105.39299999999999</v>
      </c>
      <c r="AL69" s="48">
        <f t="shared" si="128"/>
        <v>0</v>
      </c>
      <c r="AM69" s="48">
        <f t="shared" si="133"/>
        <v>62.5</v>
      </c>
      <c r="AN69" s="48">
        <f t="shared" si="135"/>
        <v>20.5</v>
      </c>
      <c r="AO69" s="48">
        <f t="shared" si="136"/>
        <v>25</v>
      </c>
      <c r="AP69" s="48">
        <f t="shared" si="137"/>
        <v>0</v>
      </c>
      <c r="AQ69" s="40" t="s">
        <v>125</v>
      </c>
      <c r="AR69" s="39"/>
      <c r="AS69" s="39" t="s">
        <v>152</v>
      </c>
      <c r="AT69" s="49">
        <v>44197</v>
      </c>
      <c r="AU69" s="39"/>
      <c r="AV69" s="39"/>
      <c r="AW69" s="39"/>
      <c r="AX69" s="39"/>
      <c r="AY69" s="39"/>
      <c r="AZ69" s="39"/>
      <c r="BA69" s="39"/>
      <c r="BB69" s="39"/>
      <c r="BC69" s="39"/>
      <c r="BD69" s="39"/>
      <c r="BE69" s="39"/>
      <c r="BF69" s="39"/>
      <c r="BG69" s="39"/>
      <c r="BH69" s="39"/>
      <c r="BI69" s="39"/>
      <c r="BJ69" s="39"/>
      <c r="BK69" s="8"/>
      <c r="BL69" s="8"/>
      <c r="BM69" s="8"/>
      <c r="BN69" s="8"/>
      <c r="BO69" s="8"/>
      <c r="BP69" s="8"/>
      <c r="BQ69" s="8"/>
      <c r="BR69" s="8"/>
      <c r="BS69" s="8"/>
      <c r="BT69" s="8"/>
      <c r="BU69" s="8"/>
      <c r="BV69" s="8"/>
    </row>
    <row r="70" spans="1:74" x14ac:dyDescent="0.2">
      <c r="A70" s="39" t="s">
        <v>99</v>
      </c>
      <c r="B70" s="39" t="s">
        <v>84</v>
      </c>
      <c r="C70" s="65" t="s">
        <v>548</v>
      </c>
      <c r="D70" s="41">
        <v>1481.66</v>
      </c>
      <c r="E70" s="59">
        <v>0.25</v>
      </c>
      <c r="F70" s="41">
        <f t="shared" si="106"/>
        <v>1852.075</v>
      </c>
      <c r="G70" s="41" t="s">
        <v>24</v>
      </c>
      <c r="H70" s="41" t="str">
        <f>H$8</f>
        <v>6x1</v>
      </c>
      <c r="I70" s="41" t="str">
        <f t="shared" si="107"/>
        <v>44h/s</v>
      </c>
      <c r="J70" s="42">
        <v>0</v>
      </c>
      <c r="K70" s="43">
        <f t="shared" si="132"/>
        <v>0</v>
      </c>
      <c r="L70" s="43">
        <v>0</v>
      </c>
      <c r="M70" s="43">
        <v>0</v>
      </c>
      <c r="N70" s="43">
        <v>0</v>
      </c>
      <c r="O70" s="43">
        <v>0</v>
      </c>
      <c r="P70" s="43">
        <f t="shared" si="108"/>
        <v>0</v>
      </c>
      <c r="Q70" s="41">
        <f t="shared" si="109"/>
        <v>0</v>
      </c>
      <c r="R70" s="44">
        <f t="shared" si="110"/>
        <v>1852.075</v>
      </c>
      <c r="S70" s="45">
        <f t="shared" si="111"/>
        <v>1444.6903708059724</v>
      </c>
      <c r="T70" s="45">
        <f t="shared" si="112"/>
        <v>722.5962770000001</v>
      </c>
      <c r="U70" s="45">
        <f t="shared" si="134"/>
        <v>1472.849679225</v>
      </c>
      <c r="V70" s="45">
        <f t="shared" si="113"/>
        <v>607.1281434337501</v>
      </c>
      <c r="W70" s="46">
        <f t="shared" si="114"/>
        <v>0.05</v>
      </c>
      <c r="X70" s="46">
        <f t="shared" si="115"/>
        <v>0.1</v>
      </c>
      <c r="Y70" s="46">
        <f t="shared" si="116"/>
        <v>7.5999999999999998E-2</v>
      </c>
      <c r="Z70" s="46">
        <f t="shared" si="117"/>
        <v>0.01</v>
      </c>
      <c r="AA70" s="46">
        <f t="shared" si="118"/>
        <v>1.6500000000000001E-2</v>
      </c>
      <c r="AB70" s="46">
        <f t="shared" si="119"/>
        <v>0.05</v>
      </c>
      <c r="AC70" s="45">
        <f t="shared" si="120"/>
        <v>5492.2113270309728</v>
      </c>
      <c r="AD70" s="45">
        <f t="shared" si="121"/>
        <v>65906.535924371681</v>
      </c>
      <c r="AE70" s="45">
        <f t="shared" si="122"/>
        <v>2.9654367814645588</v>
      </c>
      <c r="AF70" s="47">
        <f t="shared" si="123"/>
        <v>722.5962770000001</v>
      </c>
      <c r="AG70" s="47">
        <f t="shared" si="124"/>
        <v>26</v>
      </c>
      <c r="AH70" s="48">
        <f t="shared" si="22"/>
        <v>48.502876999999998</v>
      </c>
      <c r="AI70" s="48">
        <f t="shared" si="125"/>
        <v>331.20000000000005</v>
      </c>
      <c r="AJ70" s="48">
        <f t="shared" si="126"/>
        <v>129.50040000000001</v>
      </c>
      <c r="AK70" s="48">
        <f t="shared" si="127"/>
        <v>105.39299999999999</v>
      </c>
      <c r="AL70" s="48">
        <f t="shared" si="128"/>
        <v>0</v>
      </c>
      <c r="AM70" s="48">
        <f t="shared" si="133"/>
        <v>62.5</v>
      </c>
      <c r="AN70" s="48">
        <f t="shared" si="135"/>
        <v>20.5</v>
      </c>
      <c r="AO70" s="48">
        <f t="shared" si="136"/>
        <v>25</v>
      </c>
      <c r="AP70" s="48">
        <f t="shared" si="137"/>
        <v>0</v>
      </c>
      <c r="AQ70" s="40" t="s">
        <v>125</v>
      </c>
      <c r="AR70" s="39"/>
      <c r="AS70" s="39" t="s">
        <v>152</v>
      </c>
      <c r="AT70" s="49">
        <v>44197</v>
      </c>
      <c r="AU70" s="39"/>
      <c r="AV70" s="39"/>
      <c r="AW70" s="39"/>
      <c r="AX70" s="39"/>
      <c r="AY70" s="39"/>
      <c r="AZ70" s="39"/>
      <c r="BA70" s="39"/>
      <c r="BB70" s="39"/>
      <c r="BC70" s="39"/>
      <c r="BD70" s="39"/>
      <c r="BE70" s="39"/>
      <c r="BF70" s="39"/>
      <c r="BG70" s="39"/>
      <c r="BH70" s="39"/>
      <c r="BI70" s="39"/>
      <c r="BJ70" s="39"/>
      <c r="BK70" s="8"/>
      <c r="BL70" s="8"/>
      <c r="BM70" s="8"/>
      <c r="BN70" s="8"/>
      <c r="BO70" s="8"/>
      <c r="BP70" s="8"/>
      <c r="BQ70" s="8"/>
      <c r="BR70" s="8"/>
      <c r="BS70" s="8"/>
      <c r="BT70" s="8"/>
      <c r="BU70" s="8"/>
      <c r="BV70" s="8"/>
    </row>
    <row r="71" spans="1:74" x14ac:dyDescent="0.2">
      <c r="A71" s="39" t="s">
        <v>99</v>
      </c>
      <c r="B71" s="39" t="s">
        <v>84</v>
      </c>
      <c r="C71" s="65" t="s">
        <v>549</v>
      </c>
      <c r="D71" s="41">
        <f>D70*0.71</f>
        <v>1051.9785999999999</v>
      </c>
      <c r="E71" s="59">
        <v>0.25</v>
      </c>
      <c r="F71" s="41">
        <f t="shared" si="106"/>
        <v>1314.97325</v>
      </c>
      <c r="G71" s="41" t="s">
        <v>24</v>
      </c>
      <c r="H71" s="41" t="str">
        <f>H$5</f>
        <v>SDF</v>
      </c>
      <c r="I71" s="41" t="str">
        <f t="shared" si="107"/>
        <v>até 26h/s</v>
      </c>
      <c r="J71" s="42">
        <v>0</v>
      </c>
      <c r="K71" s="43">
        <f t="shared" si="132"/>
        <v>0</v>
      </c>
      <c r="L71" s="43">
        <v>0</v>
      </c>
      <c r="M71" s="43">
        <v>0</v>
      </c>
      <c r="N71" s="43">
        <v>0</v>
      </c>
      <c r="O71" s="43">
        <v>0</v>
      </c>
      <c r="P71" s="43">
        <f t="shared" si="108"/>
        <v>0</v>
      </c>
      <c r="Q71" s="41">
        <f t="shared" si="109"/>
        <v>0</v>
      </c>
      <c r="R71" s="44">
        <f t="shared" si="110"/>
        <v>1314.97325</v>
      </c>
      <c r="S71" s="45">
        <f t="shared" si="111"/>
        <v>989.00841927657302</v>
      </c>
      <c r="T71" s="45">
        <f t="shared" si="112"/>
        <v>410.16177638461534</v>
      </c>
      <c r="U71" s="45">
        <f t="shared" si="134"/>
        <v>1045.7232722497502</v>
      </c>
      <c r="V71" s="45">
        <f t="shared" si="113"/>
        <v>415.62874479515483</v>
      </c>
      <c r="W71" s="46">
        <f t="shared" si="114"/>
        <v>0.05</v>
      </c>
      <c r="X71" s="46">
        <f t="shared" si="115"/>
        <v>0.1</v>
      </c>
      <c r="Y71" s="46">
        <f t="shared" si="116"/>
        <v>7.5999999999999998E-2</v>
      </c>
      <c r="Z71" s="46">
        <f t="shared" si="117"/>
        <v>0.01</v>
      </c>
      <c r="AA71" s="46">
        <f t="shared" si="118"/>
        <v>1.6500000000000001E-2</v>
      </c>
      <c r="AB71" s="46">
        <f t="shared" si="119"/>
        <v>0.05</v>
      </c>
      <c r="AC71" s="45">
        <f t="shared" si="120"/>
        <v>3759.8667179109384</v>
      </c>
      <c r="AD71" s="45">
        <f t="shared" si="121"/>
        <v>45118.400614931263</v>
      </c>
      <c r="AE71" s="45">
        <f t="shared" si="122"/>
        <v>2.8592723980590011</v>
      </c>
      <c r="AF71" s="47">
        <f t="shared" si="123"/>
        <v>410.16177638461534</v>
      </c>
      <c r="AG71" s="47">
        <f t="shared" si="124"/>
        <v>10</v>
      </c>
      <c r="AH71" s="48">
        <f t="shared" si="22"/>
        <v>48.502876999999998</v>
      </c>
      <c r="AI71" s="48">
        <f t="shared" si="125"/>
        <v>127.38461538461539</v>
      </c>
      <c r="AJ71" s="48">
        <f t="shared" si="126"/>
        <v>20.881284000000008</v>
      </c>
      <c r="AK71" s="48">
        <f t="shared" si="127"/>
        <v>105.39299999999999</v>
      </c>
      <c r="AL71" s="48">
        <f t="shared" si="128"/>
        <v>0</v>
      </c>
      <c r="AM71" s="48">
        <f t="shared" si="133"/>
        <v>62.5</v>
      </c>
      <c r="AN71" s="48">
        <f t="shared" si="135"/>
        <v>20.5</v>
      </c>
      <c r="AO71" s="48">
        <f t="shared" si="136"/>
        <v>25</v>
      </c>
      <c r="AP71" s="48">
        <f t="shared" si="137"/>
        <v>0</v>
      </c>
      <c r="AQ71" s="40" t="s">
        <v>125</v>
      </c>
      <c r="AR71" s="39"/>
      <c r="AS71" s="39" t="s">
        <v>152</v>
      </c>
      <c r="AT71" s="49">
        <v>44197</v>
      </c>
      <c r="AU71" s="39"/>
      <c r="AV71" s="39"/>
      <c r="AW71" s="39"/>
      <c r="AX71" s="39"/>
      <c r="AY71" s="39"/>
      <c r="AZ71" s="39"/>
      <c r="BA71" s="39"/>
      <c r="BB71" s="39"/>
      <c r="BC71" s="39"/>
      <c r="BD71" s="39"/>
      <c r="BE71" s="39"/>
      <c r="BF71" s="39"/>
      <c r="BG71" s="39"/>
      <c r="BH71" s="39"/>
      <c r="BI71" s="39"/>
      <c r="BJ71" s="39"/>
      <c r="BK71" s="8"/>
      <c r="BL71" s="8"/>
      <c r="BM71" s="8"/>
      <c r="BN71" s="8"/>
      <c r="BO71" s="8"/>
      <c r="BP71" s="8"/>
      <c r="BQ71" s="8"/>
      <c r="BR71" s="8"/>
      <c r="BS71" s="8"/>
      <c r="BT71" s="8"/>
      <c r="BU71" s="8"/>
      <c r="BV71" s="8"/>
    </row>
    <row r="72" spans="1:74" x14ac:dyDescent="0.2">
      <c r="A72" s="39" t="s">
        <v>99</v>
      </c>
      <c r="B72" s="39" t="s">
        <v>84</v>
      </c>
      <c r="C72" s="65" t="s">
        <v>550</v>
      </c>
      <c r="D72" s="41">
        <v>1481.66</v>
      </c>
      <c r="E72" s="59">
        <v>0.25</v>
      </c>
      <c r="F72" s="41">
        <f t="shared" si="106"/>
        <v>1852.075</v>
      </c>
      <c r="G72" s="41" t="s">
        <v>24</v>
      </c>
      <c r="H72" s="41" t="str">
        <f>H$8</f>
        <v>6x1</v>
      </c>
      <c r="I72" s="41" t="str">
        <f t="shared" si="107"/>
        <v>44h/s</v>
      </c>
      <c r="J72" s="42">
        <v>0</v>
      </c>
      <c r="K72" s="43">
        <f t="shared" si="132"/>
        <v>0</v>
      </c>
      <c r="L72" s="43">
        <v>0</v>
      </c>
      <c r="M72" s="43">
        <v>0</v>
      </c>
      <c r="N72" s="43">
        <v>0</v>
      </c>
      <c r="O72" s="43">
        <v>0</v>
      </c>
      <c r="P72" s="43">
        <f t="shared" si="108"/>
        <v>0</v>
      </c>
      <c r="Q72" s="41">
        <f t="shared" si="109"/>
        <v>0</v>
      </c>
      <c r="R72" s="44">
        <f t="shared" si="110"/>
        <v>1852.075</v>
      </c>
      <c r="S72" s="45">
        <f t="shared" si="111"/>
        <v>1444.6903708059724</v>
      </c>
      <c r="T72" s="45">
        <f t="shared" si="112"/>
        <v>722.5962770000001</v>
      </c>
      <c r="U72" s="45">
        <f t="shared" si="134"/>
        <v>1472.849679225</v>
      </c>
      <c r="V72" s="45">
        <f t="shared" si="113"/>
        <v>607.1281434337501</v>
      </c>
      <c r="W72" s="46">
        <f t="shared" si="114"/>
        <v>0.05</v>
      </c>
      <c r="X72" s="46">
        <f t="shared" si="115"/>
        <v>0.1</v>
      </c>
      <c r="Y72" s="46">
        <f t="shared" si="116"/>
        <v>7.5999999999999998E-2</v>
      </c>
      <c r="Z72" s="46">
        <f t="shared" si="117"/>
        <v>0.01</v>
      </c>
      <c r="AA72" s="46">
        <f t="shared" si="118"/>
        <v>1.6500000000000001E-2</v>
      </c>
      <c r="AB72" s="46">
        <f t="shared" si="119"/>
        <v>0.05</v>
      </c>
      <c r="AC72" s="45">
        <f t="shared" si="120"/>
        <v>5492.2113270309728</v>
      </c>
      <c r="AD72" s="45">
        <f t="shared" si="121"/>
        <v>65906.535924371681</v>
      </c>
      <c r="AE72" s="45">
        <f t="shared" si="122"/>
        <v>2.9654367814645588</v>
      </c>
      <c r="AF72" s="47">
        <f t="shared" si="123"/>
        <v>722.5962770000001</v>
      </c>
      <c r="AG72" s="47">
        <f t="shared" si="124"/>
        <v>26</v>
      </c>
      <c r="AH72" s="48">
        <f t="shared" si="22"/>
        <v>48.502876999999998</v>
      </c>
      <c r="AI72" s="48">
        <f t="shared" si="125"/>
        <v>331.20000000000005</v>
      </c>
      <c r="AJ72" s="48">
        <f t="shared" si="126"/>
        <v>129.50040000000001</v>
      </c>
      <c r="AK72" s="48">
        <f t="shared" si="127"/>
        <v>105.39299999999999</v>
      </c>
      <c r="AL72" s="48">
        <f t="shared" si="128"/>
        <v>0</v>
      </c>
      <c r="AM72" s="48">
        <f t="shared" si="133"/>
        <v>62.5</v>
      </c>
      <c r="AN72" s="48">
        <f t="shared" si="135"/>
        <v>20.5</v>
      </c>
      <c r="AO72" s="48">
        <f t="shared" si="136"/>
        <v>25</v>
      </c>
      <c r="AP72" s="48">
        <f t="shared" si="137"/>
        <v>0</v>
      </c>
      <c r="AQ72" s="40" t="s">
        <v>125</v>
      </c>
      <c r="AR72" s="39"/>
      <c r="AS72" s="39" t="s">
        <v>152</v>
      </c>
      <c r="AT72" s="49">
        <v>44197</v>
      </c>
      <c r="AU72" s="39"/>
      <c r="AV72" s="39"/>
      <c r="AW72" s="39"/>
      <c r="AX72" s="39"/>
      <c r="AY72" s="39"/>
      <c r="AZ72" s="39"/>
      <c r="BA72" s="39"/>
      <c r="BB72" s="39"/>
      <c r="BC72" s="39"/>
      <c r="BD72" s="39"/>
      <c r="BE72" s="39"/>
      <c r="BF72" s="39"/>
      <c r="BG72" s="39"/>
      <c r="BH72" s="39"/>
      <c r="BI72" s="39"/>
      <c r="BJ72" s="39"/>
      <c r="BK72" s="8"/>
      <c r="BL72" s="8"/>
      <c r="BM72" s="8"/>
      <c r="BN72" s="8"/>
      <c r="BO72" s="8"/>
      <c r="BP72" s="8"/>
      <c r="BQ72" s="8"/>
      <c r="BR72" s="8"/>
      <c r="BS72" s="8"/>
      <c r="BT72" s="8"/>
      <c r="BU72" s="8"/>
      <c r="BV72" s="8"/>
    </row>
    <row r="73" spans="1:74" x14ac:dyDescent="0.2">
      <c r="A73" s="39" t="s">
        <v>99</v>
      </c>
      <c r="B73" s="39" t="s">
        <v>84</v>
      </c>
      <c r="C73" s="65" t="s">
        <v>551</v>
      </c>
      <c r="D73" s="41">
        <f>D72*0.71</f>
        <v>1051.9785999999999</v>
      </c>
      <c r="E73" s="59">
        <v>0.25</v>
      </c>
      <c r="F73" s="41">
        <f t="shared" si="106"/>
        <v>1314.97325</v>
      </c>
      <c r="G73" s="41" t="s">
        <v>24</v>
      </c>
      <c r="H73" s="41" t="str">
        <f>H$5</f>
        <v>SDF</v>
      </c>
      <c r="I73" s="41" t="str">
        <f t="shared" si="107"/>
        <v>até 26h/s</v>
      </c>
      <c r="J73" s="42">
        <v>0</v>
      </c>
      <c r="K73" s="43">
        <f t="shared" si="132"/>
        <v>0</v>
      </c>
      <c r="L73" s="43">
        <v>0</v>
      </c>
      <c r="M73" s="43">
        <v>0</v>
      </c>
      <c r="N73" s="43">
        <v>0</v>
      </c>
      <c r="O73" s="43">
        <v>0</v>
      </c>
      <c r="P73" s="43">
        <f t="shared" si="108"/>
        <v>0</v>
      </c>
      <c r="Q73" s="41">
        <f t="shared" si="109"/>
        <v>0</v>
      </c>
      <c r="R73" s="44">
        <f t="shared" si="110"/>
        <v>1314.97325</v>
      </c>
      <c r="S73" s="45">
        <f t="shared" si="111"/>
        <v>989.00841927657302</v>
      </c>
      <c r="T73" s="45">
        <f t="shared" si="112"/>
        <v>410.16177638461534</v>
      </c>
      <c r="U73" s="45">
        <f t="shared" si="134"/>
        <v>1045.7232722497502</v>
      </c>
      <c r="V73" s="45">
        <f t="shared" si="113"/>
        <v>415.62874479515483</v>
      </c>
      <c r="W73" s="46">
        <f t="shared" si="114"/>
        <v>0.05</v>
      </c>
      <c r="X73" s="46">
        <f t="shared" si="115"/>
        <v>0.1</v>
      </c>
      <c r="Y73" s="46">
        <f t="shared" si="116"/>
        <v>7.5999999999999998E-2</v>
      </c>
      <c r="Z73" s="46">
        <f t="shared" si="117"/>
        <v>0.01</v>
      </c>
      <c r="AA73" s="46">
        <f t="shared" si="118"/>
        <v>1.6500000000000001E-2</v>
      </c>
      <c r="AB73" s="46">
        <f t="shared" si="119"/>
        <v>0.05</v>
      </c>
      <c r="AC73" s="45">
        <f t="shared" si="120"/>
        <v>3759.8667179109384</v>
      </c>
      <c r="AD73" s="45">
        <f t="shared" si="121"/>
        <v>45118.400614931263</v>
      </c>
      <c r="AE73" s="45">
        <f t="shared" si="122"/>
        <v>2.8592723980590011</v>
      </c>
      <c r="AF73" s="47">
        <f t="shared" si="123"/>
        <v>410.16177638461534</v>
      </c>
      <c r="AG73" s="47">
        <f t="shared" si="124"/>
        <v>10</v>
      </c>
      <c r="AH73" s="48">
        <f t="shared" si="22"/>
        <v>48.502876999999998</v>
      </c>
      <c r="AI73" s="48">
        <f t="shared" si="125"/>
        <v>127.38461538461539</v>
      </c>
      <c r="AJ73" s="48">
        <f t="shared" si="126"/>
        <v>20.881284000000008</v>
      </c>
      <c r="AK73" s="48">
        <f t="shared" si="127"/>
        <v>105.39299999999999</v>
      </c>
      <c r="AL73" s="48">
        <f t="shared" si="128"/>
        <v>0</v>
      </c>
      <c r="AM73" s="48">
        <f t="shared" si="133"/>
        <v>62.5</v>
      </c>
      <c r="AN73" s="48">
        <f t="shared" si="135"/>
        <v>20.5</v>
      </c>
      <c r="AO73" s="48">
        <f t="shared" si="136"/>
        <v>25</v>
      </c>
      <c r="AP73" s="48">
        <f t="shared" si="137"/>
        <v>0</v>
      </c>
      <c r="AQ73" s="40" t="s">
        <v>125</v>
      </c>
      <c r="AR73" s="39"/>
      <c r="AS73" s="39" t="s">
        <v>152</v>
      </c>
      <c r="AT73" s="49">
        <v>44197</v>
      </c>
      <c r="AU73" s="39"/>
      <c r="AV73" s="39"/>
      <c r="AW73" s="39"/>
      <c r="AX73" s="39"/>
      <c r="AY73" s="39"/>
      <c r="AZ73" s="39"/>
      <c r="BA73" s="39"/>
      <c r="BB73" s="39"/>
      <c r="BC73" s="39"/>
      <c r="BD73" s="39"/>
      <c r="BE73" s="39"/>
      <c r="BF73" s="39"/>
      <c r="BG73" s="39"/>
      <c r="BH73" s="39"/>
      <c r="BI73" s="39"/>
      <c r="BJ73" s="39"/>
      <c r="BK73" s="8"/>
      <c r="BL73" s="8"/>
      <c r="BM73" s="8"/>
      <c r="BN73" s="8"/>
      <c r="BO73" s="8"/>
      <c r="BP73" s="8"/>
      <c r="BQ73" s="8"/>
      <c r="BR73" s="8"/>
      <c r="BS73" s="8"/>
      <c r="BT73" s="8"/>
      <c r="BU73" s="8"/>
      <c r="BV73" s="8"/>
    </row>
    <row r="74" spans="1:74" x14ac:dyDescent="0.2">
      <c r="A74" s="39" t="s">
        <v>80</v>
      </c>
      <c r="B74" s="39" t="s">
        <v>84</v>
      </c>
      <c r="C74" s="65" t="s">
        <v>160</v>
      </c>
      <c r="D74" s="41">
        <v>6814.92</v>
      </c>
      <c r="E74" s="42">
        <v>0</v>
      </c>
      <c r="F74" s="41">
        <f t="shared" si="106"/>
        <v>6814.92</v>
      </c>
      <c r="G74" s="41" t="s">
        <v>24</v>
      </c>
      <c r="H74" s="41" t="str">
        <f>H$8</f>
        <v>6x1</v>
      </c>
      <c r="I74" s="41" t="str">
        <f t="shared" si="107"/>
        <v>44h/s</v>
      </c>
      <c r="J74" s="42">
        <v>0</v>
      </c>
      <c r="K74" s="43">
        <f t="shared" si="132"/>
        <v>0</v>
      </c>
      <c r="L74" s="43">
        <v>0</v>
      </c>
      <c r="M74" s="43">
        <v>0</v>
      </c>
      <c r="N74" s="43">
        <v>0</v>
      </c>
      <c r="O74" s="43">
        <v>0</v>
      </c>
      <c r="P74" s="43">
        <f t="shared" si="108"/>
        <v>0</v>
      </c>
      <c r="Q74" s="41">
        <f t="shared" si="109"/>
        <v>0</v>
      </c>
      <c r="R74" s="44">
        <f t="shared" si="110"/>
        <v>6814.92</v>
      </c>
      <c r="S74" s="45">
        <f t="shared" si="111"/>
        <v>0</v>
      </c>
      <c r="T74" s="45">
        <f t="shared" si="112"/>
        <v>722.64161588888896</v>
      </c>
      <c r="U74" s="45">
        <f t="shared" si="134"/>
        <v>5419.5174255600004</v>
      </c>
      <c r="V74" s="45">
        <f t="shared" si="113"/>
        <v>0</v>
      </c>
      <c r="W74" s="46">
        <f t="shared" si="114"/>
        <v>0</v>
      </c>
      <c r="X74" s="46">
        <f t="shared" si="115"/>
        <v>0</v>
      </c>
      <c r="Y74" s="46">
        <f t="shared" si="116"/>
        <v>0</v>
      </c>
      <c r="Z74" s="46">
        <f t="shared" si="117"/>
        <v>0</v>
      </c>
      <c r="AA74" s="46">
        <f t="shared" si="118"/>
        <v>0</v>
      </c>
      <c r="AB74" s="46">
        <f t="shared" si="119"/>
        <v>0</v>
      </c>
      <c r="AC74" s="45">
        <f t="shared" si="120"/>
        <v>12957.079041448891</v>
      </c>
      <c r="AD74" s="45">
        <f t="shared" si="121"/>
        <v>155484.94849738671</v>
      </c>
      <c r="AE74" s="45">
        <f t="shared" si="122"/>
        <v>1.9012811656554869</v>
      </c>
      <c r="AF74" s="47">
        <f t="shared" si="123"/>
        <v>722.64161588888896</v>
      </c>
      <c r="AG74" s="47">
        <f t="shared" si="124"/>
        <v>26</v>
      </c>
      <c r="AH74" s="48">
        <f t="shared" si="22"/>
        <v>48.502876999999998</v>
      </c>
      <c r="AI74" s="48">
        <f t="shared" si="125"/>
        <v>331.20000000000005</v>
      </c>
      <c r="AJ74" s="48">
        <f t="shared" si="126"/>
        <v>0</v>
      </c>
      <c r="AK74" s="48">
        <f t="shared" si="127"/>
        <v>105.39299999999999</v>
      </c>
      <c r="AL74" s="48">
        <f t="shared" si="128"/>
        <v>129.54573888888888</v>
      </c>
      <c r="AM74" s="48">
        <f t="shared" si="133"/>
        <v>62.5</v>
      </c>
      <c r="AN74" s="48">
        <f t="shared" si="135"/>
        <v>20.5</v>
      </c>
      <c r="AO74" s="48">
        <f t="shared" si="136"/>
        <v>25</v>
      </c>
      <c r="AP74" s="48">
        <f t="shared" si="137"/>
        <v>0</v>
      </c>
      <c r="AQ74" s="40" t="s">
        <v>134</v>
      </c>
      <c r="AR74" s="39">
        <v>215305</v>
      </c>
      <c r="AS74" s="60" t="s">
        <v>83</v>
      </c>
      <c r="AT74" s="49">
        <v>44075</v>
      </c>
      <c r="AU74" s="39"/>
      <c r="AV74" s="39"/>
      <c r="AW74" s="39"/>
      <c r="AX74" s="39"/>
      <c r="AY74" s="39"/>
      <c r="AZ74" s="39"/>
      <c r="BA74" s="39"/>
      <c r="BB74" s="39"/>
      <c r="BC74" s="39"/>
      <c r="BD74" s="39"/>
      <c r="BE74" s="39"/>
      <c r="BF74" s="39"/>
      <c r="BG74" s="39"/>
      <c r="BH74" s="39"/>
      <c r="BI74" s="39"/>
      <c r="BJ74" s="39"/>
      <c r="BK74" s="8"/>
      <c r="BL74" s="8"/>
      <c r="BM74" s="8"/>
      <c r="BN74" s="8"/>
      <c r="BO74" s="8"/>
      <c r="BP74" s="8"/>
      <c r="BQ74" s="8"/>
      <c r="BR74" s="8"/>
      <c r="BS74" s="8"/>
      <c r="BT74" s="8"/>
      <c r="BU74" s="8"/>
      <c r="BV74" s="8"/>
    </row>
    <row r="75" spans="1:74" x14ac:dyDescent="0.2">
      <c r="A75" s="39" t="s">
        <v>80</v>
      </c>
      <c r="B75" s="39" t="s">
        <v>84</v>
      </c>
      <c r="C75" s="65" t="s">
        <v>135</v>
      </c>
      <c r="D75" s="41">
        <v>2366.4499999999998</v>
      </c>
      <c r="E75" s="42">
        <v>0</v>
      </c>
      <c r="F75" s="41">
        <f t="shared" si="106"/>
        <v>2366.4499999999998</v>
      </c>
      <c r="G75" s="41" t="s">
        <v>24</v>
      </c>
      <c r="H75" s="41" t="str">
        <f>H$8</f>
        <v>6x1</v>
      </c>
      <c r="I75" s="41" t="str">
        <f t="shared" si="107"/>
        <v>44h/s</v>
      </c>
      <c r="J75" s="42">
        <v>0</v>
      </c>
      <c r="K75" s="43">
        <f t="shared" si="132"/>
        <v>0</v>
      </c>
      <c r="L75" s="43">
        <v>0</v>
      </c>
      <c r="M75" s="43">
        <v>0</v>
      </c>
      <c r="N75" s="43">
        <v>0</v>
      </c>
      <c r="O75" s="43">
        <v>0</v>
      </c>
      <c r="P75" s="43">
        <f t="shared" si="108"/>
        <v>0</v>
      </c>
      <c r="Q75" s="41">
        <f t="shared" si="109"/>
        <v>0</v>
      </c>
      <c r="R75" s="44">
        <f t="shared" si="110"/>
        <v>2366.4499999999998</v>
      </c>
      <c r="S75" s="45">
        <f t="shared" si="111"/>
        <v>0</v>
      </c>
      <c r="T75" s="45">
        <f t="shared" si="112"/>
        <v>799.05461588888897</v>
      </c>
      <c r="U75" s="45">
        <f t="shared" si="134"/>
        <v>1881.9027973499999</v>
      </c>
      <c r="V75" s="45">
        <f t="shared" si="113"/>
        <v>0</v>
      </c>
      <c r="W75" s="46">
        <f t="shared" si="114"/>
        <v>0</v>
      </c>
      <c r="X75" s="46">
        <f t="shared" si="115"/>
        <v>0</v>
      </c>
      <c r="Y75" s="46">
        <f t="shared" si="116"/>
        <v>0</v>
      </c>
      <c r="Z75" s="46">
        <f t="shared" si="117"/>
        <v>0</v>
      </c>
      <c r="AA75" s="46">
        <f t="shared" si="118"/>
        <v>0</v>
      </c>
      <c r="AB75" s="46">
        <f t="shared" si="119"/>
        <v>0</v>
      </c>
      <c r="AC75" s="45">
        <f t="shared" si="120"/>
        <v>5047.4074132388887</v>
      </c>
      <c r="AD75" s="45">
        <f t="shared" si="121"/>
        <v>60568.888958866664</v>
      </c>
      <c r="AE75" s="45">
        <f t="shared" si="122"/>
        <v>2.1329026234397048</v>
      </c>
      <c r="AF75" s="47">
        <f t="shared" si="123"/>
        <v>799.05461588888897</v>
      </c>
      <c r="AG75" s="47">
        <f t="shared" si="124"/>
        <v>26</v>
      </c>
      <c r="AH75" s="48">
        <f t="shared" si="22"/>
        <v>48.502876999999998</v>
      </c>
      <c r="AI75" s="48">
        <f t="shared" si="125"/>
        <v>331.20000000000005</v>
      </c>
      <c r="AJ75" s="48">
        <f t="shared" si="126"/>
        <v>76.413000000000011</v>
      </c>
      <c r="AK75" s="48">
        <f t="shared" si="127"/>
        <v>105.39299999999999</v>
      </c>
      <c r="AL75" s="48">
        <f t="shared" si="128"/>
        <v>129.54573888888888</v>
      </c>
      <c r="AM75" s="48">
        <f t="shared" si="133"/>
        <v>62.5</v>
      </c>
      <c r="AN75" s="48">
        <f t="shared" si="135"/>
        <v>20.5</v>
      </c>
      <c r="AO75" s="48">
        <f t="shared" si="136"/>
        <v>25</v>
      </c>
      <c r="AP75" s="48">
        <f t="shared" si="137"/>
        <v>0</v>
      </c>
      <c r="AQ75" s="40" t="s">
        <v>135</v>
      </c>
      <c r="AR75" s="39">
        <v>341230</v>
      </c>
      <c r="AS75" s="60" t="s">
        <v>83</v>
      </c>
      <c r="AT75" s="49">
        <v>44075</v>
      </c>
      <c r="AU75" s="39"/>
      <c r="AV75" s="39"/>
      <c r="AW75" s="39"/>
      <c r="AX75" s="39"/>
      <c r="AY75" s="39"/>
      <c r="AZ75" s="39"/>
      <c r="BA75" s="39"/>
      <c r="BB75" s="39"/>
      <c r="BC75" s="39"/>
      <c r="BD75" s="39"/>
      <c r="BE75" s="39"/>
      <c r="BF75" s="39"/>
      <c r="BG75" s="39"/>
      <c r="BH75" s="39"/>
      <c r="BI75" s="39"/>
      <c r="BJ75" s="39"/>
      <c r="BK75" s="8"/>
      <c r="BL75" s="8"/>
      <c r="BM75" s="8"/>
      <c r="BN75" s="8"/>
      <c r="BO75" s="8"/>
      <c r="BP75" s="8"/>
      <c r="BQ75" s="8"/>
      <c r="BR75" s="8"/>
      <c r="BS75" s="8"/>
      <c r="BT75" s="8"/>
      <c r="BU75" s="8"/>
      <c r="BV75" s="8"/>
    </row>
    <row r="76" spans="1:74" x14ac:dyDescent="0.2">
      <c r="A76" s="39" t="s">
        <v>99</v>
      </c>
      <c r="B76" s="39" t="s">
        <v>84</v>
      </c>
      <c r="C76" s="65" t="s">
        <v>136</v>
      </c>
      <c r="D76" s="41">
        <v>1481.66</v>
      </c>
      <c r="E76" s="42">
        <v>0</v>
      </c>
      <c r="F76" s="41">
        <f t="shared" si="106"/>
        <v>1481.66</v>
      </c>
      <c r="G76" s="41" t="s">
        <v>24</v>
      </c>
      <c r="H76" s="41" t="str">
        <f>H$8</f>
        <v>6x1</v>
      </c>
      <c r="I76" s="41" t="str">
        <f t="shared" si="107"/>
        <v>44h/s</v>
      </c>
      <c r="J76" s="42">
        <v>0</v>
      </c>
      <c r="K76" s="43">
        <f t="shared" si="132"/>
        <v>0</v>
      </c>
      <c r="L76" s="43">
        <v>0</v>
      </c>
      <c r="M76" s="43">
        <v>0</v>
      </c>
      <c r="N76" s="43">
        <v>0</v>
      </c>
      <c r="O76" s="43">
        <v>0</v>
      </c>
      <c r="P76" s="43">
        <f t="shared" si="108"/>
        <v>0</v>
      </c>
      <c r="Q76" s="41">
        <f t="shared" si="109"/>
        <v>0</v>
      </c>
      <c r="R76" s="44">
        <f t="shared" si="110"/>
        <v>1481.66</v>
      </c>
      <c r="S76" s="45">
        <f t="shared" si="111"/>
        <v>1207.3358656813568</v>
      </c>
      <c r="T76" s="45">
        <f t="shared" si="112"/>
        <v>722.5962770000001</v>
      </c>
      <c r="U76" s="45">
        <f t="shared" si="134"/>
        <v>1178.2797433800001</v>
      </c>
      <c r="V76" s="45">
        <f t="shared" si="113"/>
        <v>507.38040305700008</v>
      </c>
      <c r="W76" s="46">
        <f t="shared" si="114"/>
        <v>0.05</v>
      </c>
      <c r="X76" s="46">
        <f t="shared" si="115"/>
        <v>0.1</v>
      </c>
      <c r="Y76" s="46">
        <f t="shared" si="116"/>
        <v>7.5999999999999998E-2</v>
      </c>
      <c r="Z76" s="46">
        <f t="shared" si="117"/>
        <v>0.01</v>
      </c>
      <c r="AA76" s="46">
        <f t="shared" si="118"/>
        <v>1.6500000000000001E-2</v>
      </c>
      <c r="AB76" s="46">
        <f t="shared" si="119"/>
        <v>0.05</v>
      </c>
      <c r="AC76" s="45">
        <f t="shared" si="120"/>
        <v>4589.8718860613571</v>
      </c>
      <c r="AD76" s="45">
        <f t="shared" si="121"/>
        <v>55078.462632736286</v>
      </c>
      <c r="AE76" s="45">
        <f t="shared" si="122"/>
        <v>3.0977902393675723</v>
      </c>
      <c r="AF76" s="47">
        <f t="shared" si="123"/>
        <v>722.5962770000001</v>
      </c>
      <c r="AG76" s="47">
        <f t="shared" si="124"/>
        <v>26</v>
      </c>
      <c r="AH76" s="48">
        <f t="shared" si="22"/>
        <v>48.502876999999998</v>
      </c>
      <c r="AI76" s="48">
        <f t="shared" si="125"/>
        <v>331.20000000000005</v>
      </c>
      <c r="AJ76" s="48">
        <f t="shared" si="126"/>
        <v>129.50040000000001</v>
      </c>
      <c r="AK76" s="48">
        <f t="shared" si="127"/>
        <v>105.39299999999999</v>
      </c>
      <c r="AL76" s="48">
        <f t="shared" si="128"/>
        <v>0</v>
      </c>
      <c r="AM76" s="48">
        <f t="shared" si="133"/>
        <v>62.5</v>
      </c>
      <c r="AN76" s="48">
        <f t="shared" si="135"/>
        <v>20.5</v>
      </c>
      <c r="AO76" s="48">
        <f t="shared" si="136"/>
        <v>25</v>
      </c>
      <c r="AP76" s="48">
        <f t="shared" si="137"/>
        <v>0</v>
      </c>
      <c r="AQ76" s="40" t="s">
        <v>136</v>
      </c>
      <c r="AR76" s="39">
        <v>422105</v>
      </c>
      <c r="AS76" s="39" t="s">
        <v>152</v>
      </c>
      <c r="AT76" s="49">
        <v>44197</v>
      </c>
      <c r="AU76" s="39"/>
      <c r="AV76" s="39"/>
      <c r="AW76" s="39"/>
      <c r="AX76" s="39"/>
      <c r="AY76" s="39"/>
      <c r="AZ76" s="39"/>
      <c r="BA76" s="39"/>
      <c r="BB76" s="39"/>
      <c r="BC76" s="39"/>
      <c r="BD76" s="39"/>
      <c r="BE76" s="39"/>
      <c r="BF76" s="39"/>
      <c r="BG76" s="39"/>
      <c r="BH76" s="39"/>
      <c r="BI76" s="39"/>
      <c r="BJ76" s="39"/>
      <c r="BK76" s="8"/>
      <c r="BL76" s="8"/>
      <c r="BM76" s="8"/>
      <c r="BN76" s="8"/>
      <c r="BO76" s="8"/>
      <c r="BP76" s="8"/>
      <c r="BQ76" s="8"/>
      <c r="BR76" s="8"/>
      <c r="BS76" s="8"/>
      <c r="BT76" s="8"/>
      <c r="BU76" s="8"/>
      <c r="BV76" s="8"/>
    </row>
    <row r="77" spans="1:74" x14ac:dyDescent="0.2">
      <c r="A77" s="39" t="s">
        <v>99</v>
      </c>
      <c r="B77" s="39" t="s">
        <v>84</v>
      </c>
      <c r="C77" s="65" t="s">
        <v>189</v>
      </c>
      <c r="D77" s="41">
        <f>D76*0.71</f>
        <v>1051.9785999999999</v>
      </c>
      <c r="E77" s="42">
        <v>0</v>
      </c>
      <c r="F77" s="41">
        <f t="shared" ref="F77:F108" si="138">D77*(1+E77)</f>
        <v>1051.9785999999999</v>
      </c>
      <c r="G77" s="41" t="s">
        <v>24</v>
      </c>
      <c r="H77" s="41" t="str">
        <f>H$5</f>
        <v>SDF</v>
      </c>
      <c r="I77" s="41" t="str">
        <f t="shared" ref="I77:I108" si="139">IF(H77="5x2","40h/s",IF(H77="6x1","44h/s",IF(H77="12x36","",IF(H77="SDF","até 26h/s",""))))</f>
        <v>até 26h/s</v>
      </c>
      <c r="J77" s="42">
        <v>0</v>
      </c>
      <c r="K77" s="43">
        <f t="shared" si="132"/>
        <v>0</v>
      </c>
      <c r="L77" s="43">
        <v>0</v>
      </c>
      <c r="M77" s="43">
        <v>0</v>
      </c>
      <c r="N77" s="43">
        <v>0</v>
      </c>
      <c r="O77" s="43">
        <v>0</v>
      </c>
      <c r="P77" s="43">
        <f t="shared" ref="P77:P108" si="140">IF(G77&lt;&gt;"N",0,1)*IF(H77&lt;&gt;"12x36",P$7,P$8)</f>
        <v>0</v>
      </c>
      <c r="Q77" s="41">
        <f t="shared" ref="Q77:Q108" si="141">SUM(J77:P77)*F77</f>
        <v>0</v>
      </c>
      <c r="R77" s="44">
        <f t="shared" ref="R77:R108" si="142">Q77+F77</f>
        <v>1051.9785999999999</v>
      </c>
      <c r="S77" s="45">
        <f t="shared" ref="S77:S108" si="143">AC77-T77-U77-R77</f>
        <v>820.48672063809522</v>
      </c>
      <c r="T77" s="45">
        <f t="shared" ref="T77:T108" si="144">AF77</f>
        <v>410.16177638461534</v>
      </c>
      <c r="U77" s="45">
        <f t="shared" si="134"/>
        <v>836.57861779979999</v>
      </c>
      <c r="V77" s="45">
        <f t="shared" ref="V77:V108" si="145">((R77+U77+T77)*W77+(R77+U77+T77)*X77)</f>
        <v>344.80784912766234</v>
      </c>
      <c r="W77" s="46">
        <f t="shared" ref="W77:W108" si="146">IF(A77="T",1,0)*W$9</f>
        <v>0.05</v>
      </c>
      <c r="X77" s="46">
        <f t="shared" ref="X77:X108" si="147">IF(A77="T",1,0)*X$9</f>
        <v>0.1</v>
      </c>
      <c r="Y77" s="46">
        <f t="shared" ref="Y77:Y108" si="148">IF(A77="T",1,0)*Y$9</f>
        <v>7.5999999999999998E-2</v>
      </c>
      <c r="Z77" s="46">
        <f t="shared" ref="Z77:Z108" si="149">IF(A77="T",1,0)*Z$9</f>
        <v>0.01</v>
      </c>
      <c r="AA77" s="46">
        <f t="shared" ref="AA77:AA108" si="150">IF(A77="T",1,0)*AA$9</f>
        <v>1.6500000000000001E-2</v>
      </c>
      <c r="AB77" s="46">
        <f t="shared" ref="AB77:AB108" si="151">IF(B77="LIM",AB$8,IF(B77="SEG",AB$8,AB$9))*IF(A77="T",1,0)</f>
        <v>0.05</v>
      </c>
      <c r="AC77" s="45">
        <f t="shared" ref="AC77:AC108" si="152">(R77+U77+T77+V77)/(1-(Y77+Z77+AA77+AB77))</f>
        <v>3119.2057148225103</v>
      </c>
      <c r="AD77" s="45">
        <f t="shared" ref="AD77:AD108" si="153">AC77*12</f>
        <v>37430.468577870124</v>
      </c>
      <c r="AE77" s="45">
        <f t="shared" ref="AE77:AE108" si="154">AC77/F77</f>
        <v>2.9650847601106243</v>
      </c>
      <c r="AF77" s="47">
        <f t="shared" ref="AF77:AF108" si="155">SUM(AH77:AP77)</f>
        <v>410.16177638461534</v>
      </c>
      <c r="AG77" s="47">
        <f t="shared" ref="AG77:AG108" si="156">IF(H77="12x36",15,IF(H77="6x1",26,IF(H77="SDF",10,22)))</f>
        <v>10</v>
      </c>
      <c r="AH77" s="48">
        <f t="shared" ref="AH77:AH102" si="157">AH$9</f>
        <v>48.502876999999998</v>
      </c>
      <c r="AI77" s="48">
        <f t="shared" ref="AI77:AI108" si="158">AI$9*AG77</f>
        <v>127.38461538461539</v>
      </c>
      <c r="AJ77" s="48">
        <f t="shared" ref="AJ77:AJ108" si="159">IF((2*AG77*AJ$9-6%*D77)&lt;=0,0,(2*AG77*AJ$9-6%*D77))</f>
        <v>20.881284000000008</v>
      </c>
      <c r="AK77" s="48">
        <f t="shared" ref="AK77:AK108" si="160">AK$9*(1-5%)</f>
        <v>105.39299999999999</v>
      </c>
      <c r="AL77" s="48">
        <f t="shared" ref="AL77:AL108" si="161">IF(A77="O",AL$9,0)</f>
        <v>0</v>
      </c>
      <c r="AM77" s="48">
        <f t="shared" si="133"/>
        <v>62.5</v>
      </c>
      <c r="AN77" s="48">
        <f t="shared" si="135"/>
        <v>20.5</v>
      </c>
      <c r="AO77" s="48">
        <f t="shared" si="136"/>
        <v>25</v>
      </c>
      <c r="AP77" s="48">
        <f t="shared" si="137"/>
        <v>0</v>
      </c>
      <c r="AQ77" s="40" t="s">
        <v>136</v>
      </c>
      <c r="AR77" s="39">
        <v>422105</v>
      </c>
      <c r="AS77" s="39" t="s">
        <v>152</v>
      </c>
      <c r="AT77" s="49">
        <v>44197</v>
      </c>
      <c r="AU77" s="39"/>
      <c r="AV77" s="39"/>
      <c r="AW77" s="39"/>
      <c r="AX77" s="39"/>
      <c r="AY77" s="39"/>
      <c r="AZ77" s="39"/>
      <c r="BA77" s="39"/>
      <c r="BB77" s="39"/>
      <c r="BC77" s="39"/>
      <c r="BD77" s="39"/>
      <c r="BE77" s="39"/>
      <c r="BF77" s="39"/>
      <c r="BG77" s="39"/>
      <c r="BH77" s="39"/>
      <c r="BI77" s="39"/>
      <c r="BJ77" s="39"/>
      <c r="BK77" s="8"/>
      <c r="BL77" s="8"/>
      <c r="BM77" s="8"/>
      <c r="BN77" s="8"/>
      <c r="BO77" s="8"/>
      <c r="BP77" s="8"/>
      <c r="BQ77" s="8"/>
      <c r="BR77" s="8"/>
      <c r="BS77" s="8"/>
      <c r="BT77" s="8"/>
      <c r="BU77" s="8"/>
      <c r="BV77" s="8"/>
    </row>
    <row r="78" spans="1:74" x14ac:dyDescent="0.2">
      <c r="A78" s="39" t="s">
        <v>80</v>
      </c>
      <c r="B78" s="39" t="s">
        <v>84</v>
      </c>
      <c r="C78" s="65" t="s">
        <v>212</v>
      </c>
      <c r="D78" s="41">
        <v>4000</v>
      </c>
      <c r="E78" s="42">
        <v>0</v>
      </c>
      <c r="F78" s="41">
        <f t="shared" si="138"/>
        <v>4000</v>
      </c>
      <c r="G78" s="41" t="s">
        <v>24</v>
      </c>
      <c r="H78" s="41" t="str">
        <f>H$7</f>
        <v>5x2</v>
      </c>
      <c r="I78" s="41" t="str">
        <f t="shared" si="139"/>
        <v>40h/s</v>
      </c>
      <c r="J78" s="42">
        <v>0</v>
      </c>
      <c r="K78" s="43">
        <f t="shared" si="132"/>
        <v>0</v>
      </c>
      <c r="L78" s="43">
        <v>0</v>
      </c>
      <c r="M78" s="43">
        <v>0</v>
      </c>
      <c r="N78" s="43">
        <v>0</v>
      </c>
      <c r="O78" s="43">
        <v>0</v>
      </c>
      <c r="P78" s="43">
        <f t="shared" si="140"/>
        <v>0</v>
      </c>
      <c r="Q78" s="41">
        <f t="shared" si="141"/>
        <v>0</v>
      </c>
      <c r="R78" s="44">
        <f t="shared" si="142"/>
        <v>4000</v>
      </c>
      <c r="S78" s="45">
        <f t="shared" si="143"/>
        <v>0</v>
      </c>
      <c r="T78" s="45">
        <f t="shared" si="144"/>
        <v>671.68776973504271</v>
      </c>
      <c r="U78" s="45">
        <f t="shared" si="134"/>
        <v>3180.9720000000002</v>
      </c>
      <c r="V78" s="45">
        <f t="shared" si="145"/>
        <v>0</v>
      </c>
      <c r="W78" s="46">
        <f t="shared" si="146"/>
        <v>0</v>
      </c>
      <c r="X78" s="46">
        <f t="shared" si="147"/>
        <v>0</v>
      </c>
      <c r="Y78" s="46">
        <f t="shared" si="148"/>
        <v>0</v>
      </c>
      <c r="Z78" s="46">
        <f t="shared" si="149"/>
        <v>0</v>
      </c>
      <c r="AA78" s="46">
        <f t="shared" si="150"/>
        <v>0</v>
      </c>
      <c r="AB78" s="46">
        <f t="shared" si="151"/>
        <v>0</v>
      </c>
      <c r="AC78" s="45">
        <f t="shared" si="152"/>
        <v>7852.6597697350426</v>
      </c>
      <c r="AD78" s="45">
        <f t="shared" si="153"/>
        <v>94231.917236820504</v>
      </c>
      <c r="AE78" s="45">
        <f t="shared" si="154"/>
        <v>1.9631649424337607</v>
      </c>
      <c r="AF78" s="47">
        <f t="shared" si="155"/>
        <v>671.68776973504271</v>
      </c>
      <c r="AG78" s="47">
        <f t="shared" si="156"/>
        <v>22</v>
      </c>
      <c r="AH78" s="48">
        <f t="shared" si="157"/>
        <v>48.502876999999998</v>
      </c>
      <c r="AI78" s="48">
        <f t="shared" si="158"/>
        <v>280.24615384615385</v>
      </c>
      <c r="AJ78" s="48">
        <f t="shared" si="159"/>
        <v>0</v>
      </c>
      <c r="AK78" s="48">
        <f t="shared" si="160"/>
        <v>105.39299999999999</v>
      </c>
      <c r="AL78" s="48">
        <f t="shared" si="161"/>
        <v>129.54573888888888</v>
      </c>
      <c r="AM78" s="48">
        <f t="shared" si="133"/>
        <v>62.5</v>
      </c>
      <c r="AN78" s="48">
        <f t="shared" si="135"/>
        <v>20.5</v>
      </c>
      <c r="AO78" s="48">
        <f t="shared" si="136"/>
        <v>25</v>
      </c>
      <c r="AP78" s="48">
        <f t="shared" si="137"/>
        <v>0</v>
      </c>
      <c r="AQ78" s="40" t="s">
        <v>88</v>
      </c>
      <c r="AR78" s="39">
        <v>411005</v>
      </c>
      <c r="AS78" s="60" t="s">
        <v>166</v>
      </c>
      <c r="AT78" s="49">
        <v>44166</v>
      </c>
      <c r="AU78" s="39"/>
      <c r="AV78" s="39"/>
      <c r="AW78" s="39"/>
      <c r="AX78" s="39"/>
      <c r="AY78" s="39"/>
      <c r="AZ78" s="39"/>
      <c r="BA78" s="39"/>
      <c r="BB78" s="39"/>
      <c r="BC78" s="39"/>
      <c r="BD78" s="39"/>
      <c r="BE78" s="39"/>
      <c r="BF78" s="39"/>
      <c r="BG78" s="39"/>
      <c r="BH78" s="39"/>
      <c r="BI78" s="39"/>
      <c r="BJ78" s="39"/>
      <c r="BK78" s="8"/>
      <c r="BL78" s="8"/>
      <c r="BM78" s="8"/>
      <c r="BN78" s="8"/>
      <c r="BO78" s="8"/>
      <c r="BP78" s="8"/>
      <c r="BQ78" s="8"/>
      <c r="BR78" s="8"/>
      <c r="BS78" s="8"/>
      <c r="BT78" s="8"/>
      <c r="BU78" s="8"/>
      <c r="BV78" s="8"/>
    </row>
    <row r="79" spans="1:74" x14ac:dyDescent="0.2">
      <c r="A79" s="39" t="s">
        <v>80</v>
      </c>
      <c r="B79" s="39" t="s">
        <v>84</v>
      </c>
      <c r="C79" s="65" t="s">
        <v>206</v>
      </c>
      <c r="D79" s="41">
        <v>3500</v>
      </c>
      <c r="E79" s="42">
        <v>0</v>
      </c>
      <c r="F79" s="41">
        <f t="shared" si="138"/>
        <v>3500</v>
      </c>
      <c r="G79" s="41" t="s">
        <v>24</v>
      </c>
      <c r="H79" s="41" t="str">
        <f>H$8</f>
        <v>6x1</v>
      </c>
      <c r="I79" s="41" t="str">
        <f t="shared" si="139"/>
        <v>44h/s</v>
      </c>
      <c r="J79" s="42">
        <v>0</v>
      </c>
      <c r="K79" s="43">
        <f t="shared" si="132"/>
        <v>0</v>
      </c>
      <c r="L79" s="43">
        <v>0</v>
      </c>
      <c r="M79" s="43">
        <v>0</v>
      </c>
      <c r="N79" s="43">
        <v>0</v>
      </c>
      <c r="O79" s="43">
        <v>0</v>
      </c>
      <c r="P79" s="43">
        <f t="shared" si="140"/>
        <v>0</v>
      </c>
      <c r="Q79" s="41">
        <f t="shared" si="141"/>
        <v>0</v>
      </c>
      <c r="R79" s="44">
        <f t="shared" si="142"/>
        <v>3500</v>
      </c>
      <c r="S79" s="45">
        <f t="shared" si="143"/>
        <v>0</v>
      </c>
      <c r="T79" s="45">
        <f t="shared" si="144"/>
        <v>731.04161588888883</v>
      </c>
      <c r="U79" s="45">
        <f t="shared" si="134"/>
        <v>2783.3505</v>
      </c>
      <c r="V79" s="45">
        <f t="shared" si="145"/>
        <v>0</v>
      </c>
      <c r="W79" s="46">
        <f t="shared" si="146"/>
        <v>0</v>
      </c>
      <c r="X79" s="46">
        <f t="shared" si="147"/>
        <v>0</v>
      </c>
      <c r="Y79" s="46">
        <f t="shared" si="148"/>
        <v>0</v>
      </c>
      <c r="Z79" s="46">
        <f t="shared" si="149"/>
        <v>0</v>
      </c>
      <c r="AA79" s="46">
        <f t="shared" si="150"/>
        <v>0</v>
      </c>
      <c r="AB79" s="46">
        <f t="shared" si="151"/>
        <v>0</v>
      </c>
      <c r="AC79" s="45">
        <f t="shared" si="152"/>
        <v>7014.3921158888897</v>
      </c>
      <c r="AD79" s="45">
        <f t="shared" si="153"/>
        <v>84172.70539066667</v>
      </c>
      <c r="AE79" s="45">
        <f t="shared" si="154"/>
        <v>2.0041120331111113</v>
      </c>
      <c r="AF79" s="47">
        <f t="shared" si="155"/>
        <v>731.04161588888883</v>
      </c>
      <c r="AG79" s="47">
        <f t="shared" si="156"/>
        <v>26</v>
      </c>
      <c r="AH79" s="48">
        <f t="shared" si="157"/>
        <v>48.502876999999998</v>
      </c>
      <c r="AI79" s="48">
        <f t="shared" si="158"/>
        <v>331.20000000000005</v>
      </c>
      <c r="AJ79" s="48">
        <f t="shared" si="159"/>
        <v>8.4000000000000057</v>
      </c>
      <c r="AK79" s="48">
        <f t="shared" si="160"/>
        <v>105.39299999999999</v>
      </c>
      <c r="AL79" s="48">
        <f t="shared" si="161"/>
        <v>129.54573888888888</v>
      </c>
      <c r="AM79" s="48">
        <f t="shared" si="133"/>
        <v>62.5</v>
      </c>
      <c r="AN79" s="48">
        <f t="shared" si="135"/>
        <v>20.5</v>
      </c>
      <c r="AO79" s="48">
        <f t="shared" si="136"/>
        <v>25</v>
      </c>
      <c r="AP79" s="48">
        <f t="shared" si="137"/>
        <v>0</v>
      </c>
      <c r="AQ79" s="40" t="s">
        <v>88</v>
      </c>
      <c r="AR79" s="39">
        <v>411005</v>
      </c>
      <c r="AS79" s="60" t="s">
        <v>166</v>
      </c>
      <c r="AT79" s="49">
        <v>44166</v>
      </c>
      <c r="AU79" s="39"/>
      <c r="AV79" s="39"/>
      <c r="AW79" s="39"/>
      <c r="AX79" s="39"/>
      <c r="AY79" s="39"/>
      <c r="AZ79" s="39"/>
      <c r="BA79" s="39"/>
      <c r="BB79" s="39"/>
      <c r="BC79" s="39"/>
      <c r="BD79" s="39"/>
      <c r="BE79" s="39"/>
      <c r="BF79" s="39"/>
      <c r="BG79" s="39"/>
      <c r="BH79" s="39"/>
      <c r="BI79" s="39"/>
      <c r="BJ79" s="39"/>
      <c r="BK79" s="8"/>
      <c r="BL79" s="8"/>
      <c r="BM79" s="8"/>
      <c r="BN79" s="8"/>
      <c r="BO79" s="8"/>
      <c r="BP79" s="8"/>
      <c r="BQ79" s="8"/>
      <c r="BR79" s="8"/>
      <c r="BS79" s="8"/>
      <c r="BT79" s="8"/>
      <c r="BU79" s="8"/>
      <c r="BV79" s="8"/>
    </row>
    <row r="80" spans="1:74" x14ac:dyDescent="0.2">
      <c r="A80" s="39" t="s">
        <v>80</v>
      </c>
      <c r="B80" s="39" t="s">
        <v>84</v>
      </c>
      <c r="C80" s="65" t="s">
        <v>236</v>
      </c>
      <c r="D80" s="41">
        <v>8000</v>
      </c>
      <c r="E80" s="42">
        <v>0</v>
      </c>
      <c r="F80" s="41">
        <f t="shared" si="138"/>
        <v>8000</v>
      </c>
      <c r="G80" s="41" t="s">
        <v>24</v>
      </c>
      <c r="H80" s="41" t="str">
        <f>H$7</f>
        <v>5x2</v>
      </c>
      <c r="I80" s="41" t="str">
        <f t="shared" si="139"/>
        <v>40h/s</v>
      </c>
      <c r="J80" s="42">
        <v>0</v>
      </c>
      <c r="K80" s="43">
        <f t="shared" si="132"/>
        <v>0</v>
      </c>
      <c r="L80" s="43">
        <v>0</v>
      </c>
      <c r="M80" s="43">
        <v>0</v>
      </c>
      <c r="N80" s="43">
        <v>0</v>
      </c>
      <c r="O80" s="43">
        <v>0</v>
      </c>
      <c r="P80" s="43">
        <f t="shared" si="140"/>
        <v>0</v>
      </c>
      <c r="Q80" s="41">
        <f t="shared" si="141"/>
        <v>0</v>
      </c>
      <c r="R80" s="44">
        <f t="shared" si="142"/>
        <v>8000</v>
      </c>
      <c r="S80" s="45">
        <f t="shared" si="143"/>
        <v>0</v>
      </c>
      <c r="T80" s="45">
        <f t="shared" si="144"/>
        <v>671.68776973504271</v>
      </c>
      <c r="U80" s="45">
        <f t="shared" si="134"/>
        <v>6361.9440000000004</v>
      </c>
      <c r="V80" s="45">
        <f t="shared" si="145"/>
        <v>0</v>
      </c>
      <c r="W80" s="46">
        <f t="shared" si="146"/>
        <v>0</v>
      </c>
      <c r="X80" s="46">
        <f t="shared" si="147"/>
        <v>0</v>
      </c>
      <c r="Y80" s="46">
        <f t="shared" si="148"/>
        <v>0</v>
      </c>
      <c r="Z80" s="46">
        <f t="shared" si="149"/>
        <v>0</v>
      </c>
      <c r="AA80" s="46">
        <f t="shared" si="150"/>
        <v>0</v>
      </c>
      <c r="AB80" s="46">
        <f t="shared" si="151"/>
        <v>0</v>
      </c>
      <c r="AC80" s="45">
        <f t="shared" si="152"/>
        <v>15033.631769735042</v>
      </c>
      <c r="AD80" s="45">
        <f t="shared" si="153"/>
        <v>180403.58123682049</v>
      </c>
      <c r="AE80" s="45">
        <f t="shared" si="154"/>
        <v>1.8792039712168802</v>
      </c>
      <c r="AF80" s="47">
        <f t="shared" si="155"/>
        <v>671.68776973504271</v>
      </c>
      <c r="AG80" s="47">
        <f t="shared" si="156"/>
        <v>22</v>
      </c>
      <c r="AH80" s="48">
        <f t="shared" si="157"/>
        <v>48.502876999999998</v>
      </c>
      <c r="AI80" s="48">
        <f t="shared" si="158"/>
        <v>280.24615384615385</v>
      </c>
      <c r="AJ80" s="48">
        <f t="shared" si="159"/>
        <v>0</v>
      </c>
      <c r="AK80" s="48">
        <f t="shared" si="160"/>
        <v>105.39299999999999</v>
      </c>
      <c r="AL80" s="48">
        <f t="shared" si="161"/>
        <v>129.54573888888888</v>
      </c>
      <c r="AM80" s="48">
        <f t="shared" si="133"/>
        <v>62.5</v>
      </c>
      <c r="AN80" s="48">
        <f t="shared" si="135"/>
        <v>20.5</v>
      </c>
      <c r="AO80" s="48">
        <f t="shared" si="136"/>
        <v>25</v>
      </c>
      <c r="AP80" s="48">
        <f t="shared" si="137"/>
        <v>0</v>
      </c>
      <c r="AQ80" s="40" t="s">
        <v>88</v>
      </c>
      <c r="AR80" s="39">
        <v>411005</v>
      </c>
      <c r="AS80" s="60" t="s">
        <v>166</v>
      </c>
      <c r="AT80" s="49">
        <v>44166</v>
      </c>
      <c r="AU80" s="39"/>
      <c r="AV80" s="39"/>
      <c r="AW80" s="39"/>
      <c r="AX80" s="39"/>
      <c r="AY80" s="39"/>
      <c r="AZ80" s="39"/>
      <c r="BA80" s="39"/>
      <c r="BB80" s="39"/>
      <c r="BC80" s="39"/>
      <c r="BD80" s="39"/>
      <c r="BE80" s="39"/>
      <c r="BF80" s="39"/>
      <c r="BG80" s="39"/>
      <c r="BH80" s="39"/>
      <c r="BI80" s="39"/>
      <c r="BJ80" s="39"/>
      <c r="BK80" s="8"/>
      <c r="BL80" s="8"/>
      <c r="BM80" s="8"/>
      <c r="BN80" s="8"/>
      <c r="BO80" s="8"/>
      <c r="BP80" s="8"/>
      <c r="BQ80" s="8"/>
      <c r="BR80" s="8"/>
      <c r="BS80" s="8"/>
      <c r="BT80" s="8"/>
      <c r="BU80" s="8"/>
      <c r="BV80" s="8"/>
    </row>
    <row r="81" spans="1:74" x14ac:dyDescent="0.2">
      <c r="A81" s="39" t="s">
        <v>80</v>
      </c>
      <c r="B81" s="39" t="s">
        <v>84</v>
      </c>
      <c r="C81" s="65" t="s">
        <v>207</v>
      </c>
      <c r="D81" s="41">
        <v>3500</v>
      </c>
      <c r="E81" s="42">
        <v>0</v>
      </c>
      <c r="F81" s="41">
        <f t="shared" si="138"/>
        <v>3500</v>
      </c>
      <c r="G81" s="41" t="s">
        <v>24</v>
      </c>
      <c r="H81" s="41" t="str">
        <f>H$8</f>
        <v>6x1</v>
      </c>
      <c r="I81" s="41" t="str">
        <f t="shared" si="139"/>
        <v>44h/s</v>
      </c>
      <c r="J81" s="42">
        <v>0</v>
      </c>
      <c r="K81" s="43">
        <f t="shared" si="132"/>
        <v>0</v>
      </c>
      <c r="L81" s="43">
        <v>0</v>
      </c>
      <c r="M81" s="43">
        <v>0</v>
      </c>
      <c r="N81" s="43">
        <v>0</v>
      </c>
      <c r="O81" s="43">
        <v>0</v>
      </c>
      <c r="P81" s="43">
        <f t="shared" si="140"/>
        <v>0</v>
      </c>
      <c r="Q81" s="41">
        <f t="shared" si="141"/>
        <v>0</v>
      </c>
      <c r="R81" s="44">
        <f t="shared" si="142"/>
        <v>3500</v>
      </c>
      <c r="S81" s="45">
        <f t="shared" si="143"/>
        <v>0</v>
      </c>
      <c r="T81" s="45">
        <f t="shared" si="144"/>
        <v>731.04161588888883</v>
      </c>
      <c r="U81" s="45">
        <f t="shared" si="134"/>
        <v>2783.3505</v>
      </c>
      <c r="V81" s="45">
        <f t="shared" si="145"/>
        <v>0</v>
      </c>
      <c r="W81" s="46">
        <f t="shared" si="146"/>
        <v>0</v>
      </c>
      <c r="X81" s="46">
        <f t="shared" si="147"/>
        <v>0</v>
      </c>
      <c r="Y81" s="46">
        <f t="shared" si="148"/>
        <v>0</v>
      </c>
      <c r="Z81" s="46">
        <f t="shared" si="149"/>
        <v>0</v>
      </c>
      <c r="AA81" s="46">
        <f t="shared" si="150"/>
        <v>0</v>
      </c>
      <c r="AB81" s="46">
        <f t="shared" si="151"/>
        <v>0</v>
      </c>
      <c r="AC81" s="45">
        <f t="shared" si="152"/>
        <v>7014.3921158888897</v>
      </c>
      <c r="AD81" s="45">
        <f t="shared" si="153"/>
        <v>84172.70539066667</v>
      </c>
      <c r="AE81" s="45">
        <f t="shared" si="154"/>
        <v>2.0041120331111113</v>
      </c>
      <c r="AF81" s="47">
        <f t="shared" si="155"/>
        <v>731.04161588888883</v>
      </c>
      <c r="AG81" s="47">
        <f t="shared" si="156"/>
        <v>26</v>
      </c>
      <c r="AH81" s="48">
        <f t="shared" si="157"/>
        <v>48.502876999999998</v>
      </c>
      <c r="AI81" s="48">
        <f t="shared" si="158"/>
        <v>331.20000000000005</v>
      </c>
      <c r="AJ81" s="48">
        <f t="shared" si="159"/>
        <v>8.4000000000000057</v>
      </c>
      <c r="AK81" s="48">
        <f t="shared" si="160"/>
        <v>105.39299999999999</v>
      </c>
      <c r="AL81" s="48">
        <f t="shared" si="161"/>
        <v>129.54573888888888</v>
      </c>
      <c r="AM81" s="48">
        <f t="shared" si="133"/>
        <v>62.5</v>
      </c>
      <c r="AN81" s="48">
        <f t="shared" si="135"/>
        <v>20.5</v>
      </c>
      <c r="AO81" s="48">
        <f t="shared" si="136"/>
        <v>25</v>
      </c>
      <c r="AP81" s="48">
        <f t="shared" si="137"/>
        <v>0</v>
      </c>
      <c r="AQ81" s="40" t="s">
        <v>88</v>
      </c>
      <c r="AR81" s="39">
        <v>411005</v>
      </c>
      <c r="AS81" s="60" t="s">
        <v>166</v>
      </c>
      <c r="AT81" s="49">
        <v>44166</v>
      </c>
      <c r="AU81" s="39"/>
      <c r="AV81" s="39"/>
      <c r="AW81" s="39"/>
      <c r="AX81" s="39"/>
      <c r="AY81" s="39"/>
      <c r="AZ81" s="39"/>
      <c r="BA81" s="39"/>
      <c r="BB81" s="39"/>
      <c r="BC81" s="39"/>
      <c r="BD81" s="39"/>
      <c r="BE81" s="39"/>
      <c r="BF81" s="39"/>
      <c r="BG81" s="39"/>
      <c r="BH81" s="39"/>
      <c r="BI81" s="39"/>
      <c r="BJ81" s="39"/>
      <c r="BK81" s="8"/>
      <c r="BL81" s="8"/>
      <c r="BM81" s="8"/>
      <c r="BN81" s="8"/>
      <c r="BO81" s="8"/>
      <c r="BP81" s="8"/>
      <c r="BQ81" s="8"/>
      <c r="BR81" s="8"/>
      <c r="BS81" s="8"/>
      <c r="BT81" s="8"/>
      <c r="BU81" s="8"/>
      <c r="BV81" s="8"/>
    </row>
    <row r="82" spans="1:74" x14ac:dyDescent="0.2">
      <c r="A82" s="39" t="s">
        <v>80</v>
      </c>
      <c r="B82" s="39" t="s">
        <v>84</v>
      </c>
      <c r="C82" s="65" t="s">
        <v>204</v>
      </c>
      <c r="D82" s="41">
        <v>3500</v>
      </c>
      <c r="E82" s="42">
        <v>0</v>
      </c>
      <c r="F82" s="41">
        <f t="shared" si="138"/>
        <v>3500</v>
      </c>
      <c r="G82" s="41" t="s">
        <v>24</v>
      </c>
      <c r="H82" s="41" t="str">
        <f>H$7</f>
        <v>5x2</v>
      </c>
      <c r="I82" s="41" t="str">
        <f t="shared" si="139"/>
        <v>40h/s</v>
      </c>
      <c r="J82" s="42">
        <v>0</v>
      </c>
      <c r="K82" s="43">
        <f t="shared" si="132"/>
        <v>0</v>
      </c>
      <c r="L82" s="43">
        <v>0</v>
      </c>
      <c r="M82" s="43">
        <v>0</v>
      </c>
      <c r="N82" s="43">
        <v>0</v>
      </c>
      <c r="O82" s="43">
        <v>0</v>
      </c>
      <c r="P82" s="43">
        <f t="shared" si="140"/>
        <v>0</v>
      </c>
      <c r="Q82" s="41">
        <f t="shared" si="141"/>
        <v>0</v>
      </c>
      <c r="R82" s="44">
        <f t="shared" si="142"/>
        <v>3500</v>
      </c>
      <c r="S82" s="45">
        <f t="shared" si="143"/>
        <v>0</v>
      </c>
      <c r="T82" s="45">
        <f t="shared" si="144"/>
        <v>671.68776973504271</v>
      </c>
      <c r="U82" s="45">
        <f t="shared" si="134"/>
        <v>2783.3505</v>
      </c>
      <c r="V82" s="45">
        <f t="shared" si="145"/>
        <v>0</v>
      </c>
      <c r="W82" s="46">
        <f t="shared" si="146"/>
        <v>0</v>
      </c>
      <c r="X82" s="46">
        <f t="shared" si="147"/>
        <v>0</v>
      </c>
      <c r="Y82" s="46">
        <f t="shared" si="148"/>
        <v>0</v>
      </c>
      <c r="Z82" s="46">
        <f t="shared" si="149"/>
        <v>0</v>
      </c>
      <c r="AA82" s="46">
        <f t="shared" si="150"/>
        <v>0</v>
      </c>
      <c r="AB82" s="46">
        <f t="shared" si="151"/>
        <v>0</v>
      </c>
      <c r="AC82" s="45">
        <f t="shared" si="152"/>
        <v>6955.0382697350433</v>
      </c>
      <c r="AD82" s="45">
        <f t="shared" si="153"/>
        <v>83460.459236820519</v>
      </c>
      <c r="AE82" s="45">
        <f t="shared" si="154"/>
        <v>1.9871537913528694</v>
      </c>
      <c r="AF82" s="47">
        <f t="shared" si="155"/>
        <v>671.68776973504271</v>
      </c>
      <c r="AG82" s="47">
        <f t="shared" si="156"/>
        <v>22</v>
      </c>
      <c r="AH82" s="48">
        <f t="shared" si="157"/>
        <v>48.502876999999998</v>
      </c>
      <c r="AI82" s="48">
        <f t="shared" si="158"/>
        <v>280.24615384615385</v>
      </c>
      <c r="AJ82" s="48">
        <f t="shared" si="159"/>
        <v>0</v>
      </c>
      <c r="AK82" s="48">
        <f t="shared" si="160"/>
        <v>105.39299999999999</v>
      </c>
      <c r="AL82" s="48">
        <f t="shared" si="161"/>
        <v>129.54573888888888</v>
      </c>
      <c r="AM82" s="48">
        <f t="shared" si="133"/>
        <v>62.5</v>
      </c>
      <c r="AN82" s="48">
        <f t="shared" si="135"/>
        <v>20.5</v>
      </c>
      <c r="AO82" s="48">
        <f t="shared" si="136"/>
        <v>25</v>
      </c>
      <c r="AP82" s="48">
        <f t="shared" si="137"/>
        <v>0</v>
      </c>
      <c r="AQ82" s="40" t="s">
        <v>88</v>
      </c>
      <c r="AR82" s="39">
        <v>411005</v>
      </c>
      <c r="AS82" s="60" t="s">
        <v>166</v>
      </c>
      <c r="AT82" s="49">
        <v>44166</v>
      </c>
      <c r="AU82" s="39"/>
      <c r="AV82" s="39"/>
      <c r="AW82" s="39"/>
      <c r="AX82" s="39"/>
      <c r="AY82" s="39"/>
      <c r="AZ82" s="39"/>
      <c r="BA82" s="39"/>
      <c r="BB82" s="39"/>
      <c r="BC82" s="39"/>
      <c r="BD82" s="39"/>
      <c r="BE82" s="39"/>
      <c r="BF82" s="39"/>
      <c r="BG82" s="39"/>
      <c r="BH82" s="39"/>
      <c r="BI82" s="39"/>
      <c r="BJ82" s="39"/>
      <c r="BK82" s="8"/>
      <c r="BL82" s="8"/>
      <c r="BM82" s="8"/>
      <c r="BN82" s="8"/>
      <c r="BO82" s="8"/>
      <c r="BP82" s="8"/>
      <c r="BQ82" s="8"/>
      <c r="BR82" s="8"/>
      <c r="BS82" s="8"/>
      <c r="BT82" s="8"/>
      <c r="BU82" s="8"/>
      <c r="BV82" s="8"/>
    </row>
    <row r="83" spans="1:74" x14ac:dyDescent="0.2">
      <c r="A83" s="39" t="s">
        <v>80</v>
      </c>
      <c r="B83" s="39" t="s">
        <v>84</v>
      </c>
      <c r="C83" s="65" t="s">
        <v>241</v>
      </c>
      <c r="D83" s="41">
        <v>8000</v>
      </c>
      <c r="E83" s="42">
        <v>0</v>
      </c>
      <c r="F83" s="41">
        <f t="shared" si="138"/>
        <v>8000</v>
      </c>
      <c r="G83" s="41" t="s">
        <v>24</v>
      </c>
      <c r="H83" s="41" t="str">
        <f>H$7</f>
        <v>5x2</v>
      </c>
      <c r="I83" s="41" t="str">
        <f t="shared" si="139"/>
        <v>40h/s</v>
      </c>
      <c r="J83" s="42">
        <v>0</v>
      </c>
      <c r="K83" s="43">
        <f t="shared" si="132"/>
        <v>0</v>
      </c>
      <c r="L83" s="43">
        <v>0</v>
      </c>
      <c r="M83" s="43">
        <v>0</v>
      </c>
      <c r="N83" s="43">
        <v>0</v>
      </c>
      <c r="O83" s="43">
        <v>0</v>
      </c>
      <c r="P83" s="43">
        <f t="shared" si="140"/>
        <v>0</v>
      </c>
      <c r="Q83" s="41">
        <f t="shared" si="141"/>
        <v>0</v>
      </c>
      <c r="R83" s="44">
        <f t="shared" si="142"/>
        <v>8000</v>
      </c>
      <c r="S83" s="45">
        <f t="shared" si="143"/>
        <v>0</v>
      </c>
      <c r="T83" s="45">
        <f t="shared" si="144"/>
        <v>671.68776973504271</v>
      </c>
      <c r="U83" s="45">
        <f t="shared" si="134"/>
        <v>6361.9440000000004</v>
      </c>
      <c r="V83" s="45">
        <f t="shared" si="145"/>
        <v>0</v>
      </c>
      <c r="W83" s="46">
        <f t="shared" si="146"/>
        <v>0</v>
      </c>
      <c r="X83" s="46">
        <f t="shared" si="147"/>
        <v>0</v>
      </c>
      <c r="Y83" s="46">
        <f t="shared" si="148"/>
        <v>0</v>
      </c>
      <c r="Z83" s="46">
        <f t="shared" si="149"/>
        <v>0</v>
      </c>
      <c r="AA83" s="46">
        <f t="shared" si="150"/>
        <v>0</v>
      </c>
      <c r="AB83" s="46">
        <f t="shared" si="151"/>
        <v>0</v>
      </c>
      <c r="AC83" s="45">
        <f t="shared" si="152"/>
        <v>15033.631769735042</v>
      </c>
      <c r="AD83" s="45">
        <f t="shared" si="153"/>
        <v>180403.58123682049</v>
      </c>
      <c r="AE83" s="45">
        <f t="shared" si="154"/>
        <v>1.8792039712168802</v>
      </c>
      <c r="AF83" s="47">
        <f t="shared" si="155"/>
        <v>671.68776973504271</v>
      </c>
      <c r="AG83" s="47">
        <f t="shared" si="156"/>
        <v>22</v>
      </c>
      <c r="AH83" s="48">
        <f t="shared" si="157"/>
        <v>48.502876999999998</v>
      </c>
      <c r="AI83" s="48">
        <f t="shared" si="158"/>
        <v>280.24615384615385</v>
      </c>
      <c r="AJ83" s="48">
        <f t="shared" si="159"/>
        <v>0</v>
      </c>
      <c r="AK83" s="48">
        <f t="shared" si="160"/>
        <v>105.39299999999999</v>
      </c>
      <c r="AL83" s="48">
        <f t="shared" si="161"/>
        <v>129.54573888888888</v>
      </c>
      <c r="AM83" s="48">
        <f t="shared" si="133"/>
        <v>62.5</v>
      </c>
      <c r="AN83" s="48">
        <f t="shared" si="135"/>
        <v>20.5</v>
      </c>
      <c r="AO83" s="48">
        <f t="shared" si="136"/>
        <v>25</v>
      </c>
      <c r="AP83" s="48">
        <f t="shared" si="137"/>
        <v>0</v>
      </c>
      <c r="AQ83" s="40" t="s">
        <v>88</v>
      </c>
      <c r="AR83" s="39">
        <v>411005</v>
      </c>
      <c r="AS83" s="60" t="s">
        <v>166</v>
      </c>
      <c r="AT83" s="49">
        <v>44166</v>
      </c>
      <c r="AU83" s="39"/>
      <c r="AV83" s="39"/>
      <c r="AW83" s="39"/>
      <c r="AX83" s="39"/>
      <c r="AY83" s="39"/>
      <c r="AZ83" s="39"/>
      <c r="BA83" s="39"/>
      <c r="BB83" s="39"/>
      <c r="BC83" s="39"/>
      <c r="BD83" s="39"/>
      <c r="BE83" s="39"/>
      <c r="BF83" s="39"/>
      <c r="BG83" s="39"/>
      <c r="BH83" s="39"/>
      <c r="BI83" s="39"/>
      <c r="BJ83" s="39"/>
      <c r="BK83" s="8"/>
      <c r="BL83" s="8"/>
      <c r="BM83" s="8"/>
      <c r="BN83" s="8"/>
      <c r="BO83" s="8"/>
      <c r="BP83" s="8"/>
      <c r="BQ83" s="8"/>
      <c r="BR83" s="8"/>
      <c r="BS83" s="8"/>
      <c r="BT83" s="8"/>
      <c r="BU83" s="8"/>
      <c r="BV83" s="8"/>
    </row>
    <row r="84" spans="1:74" x14ac:dyDescent="0.2">
      <c r="A84" s="39" t="s">
        <v>80</v>
      </c>
      <c r="B84" s="39" t="s">
        <v>84</v>
      </c>
      <c r="C84" s="65" t="s">
        <v>140</v>
      </c>
      <c r="D84" s="41">
        <v>2438.59</v>
      </c>
      <c r="E84" s="547">
        <v>0.15</v>
      </c>
      <c r="F84" s="41">
        <f t="shared" si="138"/>
        <v>2804.3784999999998</v>
      </c>
      <c r="G84" s="41" t="s">
        <v>24</v>
      </c>
      <c r="H84" s="41" t="str">
        <f>H$7</f>
        <v>5x2</v>
      </c>
      <c r="I84" s="41" t="str">
        <f t="shared" si="139"/>
        <v>40h/s</v>
      </c>
      <c r="J84" s="42">
        <v>0</v>
      </c>
      <c r="K84" s="43">
        <f t="shared" si="132"/>
        <v>0</v>
      </c>
      <c r="L84" s="43">
        <v>0</v>
      </c>
      <c r="M84" s="43">
        <v>0</v>
      </c>
      <c r="N84" s="43">
        <v>0</v>
      </c>
      <c r="O84" s="43">
        <v>0</v>
      </c>
      <c r="P84" s="43">
        <f t="shared" si="140"/>
        <v>0</v>
      </c>
      <c r="Q84" s="41">
        <f t="shared" si="141"/>
        <v>0</v>
      </c>
      <c r="R84" s="44">
        <f t="shared" si="142"/>
        <v>2804.3784999999998</v>
      </c>
      <c r="S84" s="45">
        <f t="shared" si="143"/>
        <v>0</v>
      </c>
      <c r="T84" s="45">
        <f t="shared" si="144"/>
        <v>710.17236973504271</v>
      </c>
      <c r="U84" s="45">
        <f t="shared" si="134"/>
        <v>2230.1623714755001</v>
      </c>
      <c r="V84" s="45">
        <f t="shared" si="145"/>
        <v>0</v>
      </c>
      <c r="W84" s="46">
        <f t="shared" si="146"/>
        <v>0</v>
      </c>
      <c r="X84" s="46">
        <f t="shared" si="147"/>
        <v>0</v>
      </c>
      <c r="Y84" s="46">
        <f t="shared" si="148"/>
        <v>0</v>
      </c>
      <c r="Z84" s="46">
        <f t="shared" si="149"/>
        <v>0</v>
      </c>
      <c r="AA84" s="46">
        <f t="shared" si="150"/>
        <v>0</v>
      </c>
      <c r="AB84" s="46">
        <f t="shared" si="151"/>
        <v>0</v>
      </c>
      <c r="AC84" s="45">
        <f t="shared" si="152"/>
        <v>5744.713241210542</v>
      </c>
      <c r="AD84" s="45">
        <f t="shared" si="153"/>
        <v>68936.558894526504</v>
      </c>
      <c r="AE84" s="45">
        <f t="shared" si="154"/>
        <v>2.0484799898482113</v>
      </c>
      <c r="AF84" s="47">
        <f t="shared" si="155"/>
        <v>710.17236973504271</v>
      </c>
      <c r="AG84" s="47">
        <f t="shared" si="156"/>
        <v>22</v>
      </c>
      <c r="AH84" s="48">
        <f t="shared" si="157"/>
        <v>48.502876999999998</v>
      </c>
      <c r="AI84" s="48">
        <f t="shared" si="158"/>
        <v>280.24615384615385</v>
      </c>
      <c r="AJ84" s="48">
        <f t="shared" si="159"/>
        <v>38.4846</v>
      </c>
      <c r="AK84" s="48">
        <f t="shared" si="160"/>
        <v>105.39299999999999</v>
      </c>
      <c r="AL84" s="48">
        <f t="shared" si="161"/>
        <v>129.54573888888888</v>
      </c>
      <c r="AM84" s="48">
        <f t="shared" si="133"/>
        <v>62.5</v>
      </c>
      <c r="AN84" s="48">
        <f t="shared" si="135"/>
        <v>20.5</v>
      </c>
      <c r="AO84" s="48">
        <f t="shared" si="136"/>
        <v>25</v>
      </c>
      <c r="AP84" s="48">
        <f t="shared" si="137"/>
        <v>0</v>
      </c>
      <c r="AQ84" s="40" t="s">
        <v>140</v>
      </c>
      <c r="AR84" s="39">
        <v>351605</v>
      </c>
      <c r="AS84" s="60" t="s">
        <v>83</v>
      </c>
      <c r="AT84" s="49">
        <v>44075</v>
      </c>
      <c r="AU84" s="39"/>
      <c r="AV84" s="39"/>
      <c r="AW84" s="39"/>
      <c r="AX84" s="39"/>
      <c r="AY84" s="39"/>
      <c r="AZ84" s="39"/>
      <c r="BA84" s="39"/>
      <c r="BB84" s="39"/>
      <c r="BC84" s="39"/>
      <c r="BD84" s="39"/>
      <c r="BE84" s="39"/>
      <c r="BF84" s="39"/>
      <c r="BG84" s="39"/>
      <c r="BH84" s="39"/>
      <c r="BI84" s="39"/>
      <c r="BJ84" s="39"/>
      <c r="BK84" s="8"/>
      <c r="BL84" s="8"/>
      <c r="BM84" s="8"/>
      <c r="BN84" s="8"/>
      <c r="BO84" s="8"/>
      <c r="BP84" s="8"/>
      <c r="BQ84" s="8"/>
      <c r="BR84" s="8"/>
      <c r="BS84" s="8"/>
      <c r="BT84" s="8"/>
      <c r="BU84" s="8"/>
      <c r="BV84" s="8"/>
    </row>
    <row r="85" spans="1:74" x14ac:dyDescent="0.2">
      <c r="A85" s="39" t="s">
        <v>80</v>
      </c>
      <c r="B85" s="39" t="s">
        <v>84</v>
      </c>
      <c r="C85" s="65" t="s">
        <v>141</v>
      </c>
      <c r="D85" s="41">
        <v>1785.84</v>
      </c>
      <c r="E85" s="42">
        <v>0</v>
      </c>
      <c r="F85" s="41">
        <f t="shared" si="138"/>
        <v>1785.84</v>
      </c>
      <c r="G85" s="41" t="s">
        <v>24</v>
      </c>
      <c r="H85" s="41" t="str">
        <f>H$7</f>
        <v>5x2</v>
      </c>
      <c r="I85" s="41" t="str">
        <f t="shared" si="139"/>
        <v>40h/s</v>
      </c>
      <c r="J85" s="42">
        <v>0</v>
      </c>
      <c r="K85" s="43">
        <f t="shared" si="132"/>
        <v>0</v>
      </c>
      <c r="L85" s="43">
        <v>0</v>
      </c>
      <c r="M85" s="43">
        <v>0</v>
      </c>
      <c r="N85" s="43">
        <v>0</v>
      </c>
      <c r="O85" s="43">
        <v>0</v>
      </c>
      <c r="P85" s="43">
        <f t="shared" si="140"/>
        <v>0</v>
      </c>
      <c r="Q85" s="41">
        <f t="shared" si="141"/>
        <v>0</v>
      </c>
      <c r="R85" s="44">
        <f t="shared" si="142"/>
        <v>1785.84</v>
      </c>
      <c r="S85" s="45">
        <f t="shared" si="143"/>
        <v>0</v>
      </c>
      <c r="T85" s="45">
        <f t="shared" si="144"/>
        <v>749.33736973504278</v>
      </c>
      <c r="U85" s="45">
        <f t="shared" si="134"/>
        <v>1420.17675912</v>
      </c>
      <c r="V85" s="45">
        <f t="shared" si="145"/>
        <v>0</v>
      </c>
      <c r="W85" s="46">
        <f t="shared" si="146"/>
        <v>0</v>
      </c>
      <c r="X85" s="46">
        <f t="shared" si="147"/>
        <v>0</v>
      </c>
      <c r="Y85" s="46">
        <f t="shared" si="148"/>
        <v>0</v>
      </c>
      <c r="Z85" s="46">
        <f t="shared" si="149"/>
        <v>0</v>
      </c>
      <c r="AA85" s="46">
        <f t="shared" si="150"/>
        <v>0</v>
      </c>
      <c r="AB85" s="46">
        <f t="shared" si="151"/>
        <v>0</v>
      </c>
      <c r="AC85" s="45">
        <f t="shared" si="152"/>
        <v>3955.3541288550423</v>
      </c>
      <c r="AD85" s="45">
        <f t="shared" si="153"/>
        <v>47464.249546260507</v>
      </c>
      <c r="AE85" s="45">
        <f t="shared" si="154"/>
        <v>2.2148423872547611</v>
      </c>
      <c r="AF85" s="47">
        <f t="shared" si="155"/>
        <v>749.33736973504278</v>
      </c>
      <c r="AG85" s="47">
        <f t="shared" si="156"/>
        <v>22</v>
      </c>
      <c r="AH85" s="48">
        <f t="shared" si="157"/>
        <v>48.502876999999998</v>
      </c>
      <c r="AI85" s="48">
        <f t="shared" si="158"/>
        <v>280.24615384615385</v>
      </c>
      <c r="AJ85" s="48">
        <f t="shared" si="159"/>
        <v>77.649600000000021</v>
      </c>
      <c r="AK85" s="48">
        <f t="shared" si="160"/>
        <v>105.39299999999999</v>
      </c>
      <c r="AL85" s="48">
        <f t="shared" si="161"/>
        <v>129.54573888888888</v>
      </c>
      <c r="AM85" s="48">
        <f t="shared" si="133"/>
        <v>62.5</v>
      </c>
      <c r="AN85" s="48">
        <f t="shared" si="135"/>
        <v>20.5</v>
      </c>
      <c r="AO85" s="48">
        <f t="shared" si="136"/>
        <v>25</v>
      </c>
      <c r="AP85" s="48">
        <f t="shared" si="137"/>
        <v>0</v>
      </c>
      <c r="AQ85" s="40" t="s">
        <v>141</v>
      </c>
      <c r="AR85" s="39">
        <v>422205</v>
      </c>
      <c r="AS85" s="60" t="s">
        <v>83</v>
      </c>
      <c r="AT85" s="49">
        <v>44075</v>
      </c>
      <c r="AU85" s="39"/>
      <c r="AV85" s="39"/>
      <c r="AW85" s="39"/>
      <c r="AX85" s="39"/>
      <c r="AY85" s="39"/>
      <c r="AZ85" s="39"/>
      <c r="BA85" s="39"/>
      <c r="BB85" s="39"/>
      <c r="BC85" s="39"/>
      <c r="BD85" s="39"/>
      <c r="BE85" s="39"/>
      <c r="BF85" s="39"/>
      <c r="BG85" s="39"/>
      <c r="BH85" s="39"/>
      <c r="BI85" s="39"/>
      <c r="BJ85" s="39"/>
      <c r="BK85" s="8"/>
      <c r="BL85" s="8"/>
      <c r="BM85" s="8"/>
      <c r="BN85" s="8"/>
      <c r="BO85" s="8"/>
      <c r="BP85" s="8"/>
      <c r="BQ85" s="8"/>
      <c r="BR85" s="8"/>
      <c r="BS85" s="8"/>
      <c r="BT85" s="8"/>
      <c r="BU85" s="8"/>
      <c r="BV85" s="8"/>
    </row>
    <row r="86" spans="1:74" x14ac:dyDescent="0.2">
      <c r="A86" s="39" t="s">
        <v>80</v>
      </c>
      <c r="B86" s="39" t="s">
        <v>91</v>
      </c>
      <c r="C86" s="65" t="s">
        <v>175</v>
      </c>
      <c r="D86" s="41">
        <v>1532.36</v>
      </c>
      <c r="E86" s="42">
        <v>0</v>
      </c>
      <c r="F86" s="41">
        <f t="shared" si="138"/>
        <v>1532.36</v>
      </c>
      <c r="G86" s="41" t="s">
        <v>24</v>
      </c>
      <c r="H86" s="41" t="str">
        <f>H$8</f>
        <v>6x1</v>
      </c>
      <c r="I86" s="41" t="str">
        <f t="shared" si="139"/>
        <v>44h/s</v>
      </c>
      <c r="J86" s="42">
        <v>0</v>
      </c>
      <c r="K86" s="43">
        <f t="shared" si="132"/>
        <v>0</v>
      </c>
      <c r="L86" s="43">
        <v>0</v>
      </c>
      <c r="M86" s="43">
        <v>0</v>
      </c>
      <c r="N86" s="43">
        <v>0</v>
      </c>
      <c r="O86" s="43">
        <v>0</v>
      </c>
      <c r="P86" s="43">
        <f t="shared" si="140"/>
        <v>0</v>
      </c>
      <c r="Q86" s="41">
        <f t="shared" si="141"/>
        <v>0</v>
      </c>
      <c r="R86" s="44">
        <f t="shared" si="142"/>
        <v>1532.36</v>
      </c>
      <c r="S86" s="45">
        <f t="shared" si="143"/>
        <v>0</v>
      </c>
      <c r="T86" s="45">
        <f t="shared" si="144"/>
        <v>849.10001588888895</v>
      </c>
      <c r="U86" s="45">
        <f t="shared" si="134"/>
        <v>1218.5985634799999</v>
      </c>
      <c r="V86" s="45">
        <f t="shared" si="145"/>
        <v>0</v>
      </c>
      <c r="W86" s="46">
        <f t="shared" si="146"/>
        <v>0</v>
      </c>
      <c r="X86" s="46">
        <f t="shared" si="147"/>
        <v>0</v>
      </c>
      <c r="Y86" s="46">
        <f t="shared" si="148"/>
        <v>0</v>
      </c>
      <c r="Z86" s="46">
        <f t="shared" si="149"/>
        <v>0</v>
      </c>
      <c r="AA86" s="46">
        <f t="shared" si="150"/>
        <v>0</v>
      </c>
      <c r="AB86" s="46">
        <f t="shared" si="151"/>
        <v>0</v>
      </c>
      <c r="AC86" s="45">
        <f t="shared" si="152"/>
        <v>3600.0585793688888</v>
      </c>
      <c r="AD86" s="45">
        <f t="shared" si="153"/>
        <v>43200.702952426669</v>
      </c>
      <c r="AE86" s="45">
        <f t="shared" si="154"/>
        <v>2.3493556209825948</v>
      </c>
      <c r="AF86" s="47">
        <f t="shared" si="155"/>
        <v>849.10001588888895</v>
      </c>
      <c r="AG86" s="47">
        <f t="shared" si="156"/>
        <v>26</v>
      </c>
      <c r="AH86" s="48">
        <f t="shared" si="157"/>
        <v>48.502876999999998</v>
      </c>
      <c r="AI86" s="48">
        <f t="shared" si="158"/>
        <v>331.20000000000005</v>
      </c>
      <c r="AJ86" s="48">
        <f t="shared" si="159"/>
        <v>126.45840000000001</v>
      </c>
      <c r="AK86" s="48">
        <f t="shared" si="160"/>
        <v>105.39299999999999</v>
      </c>
      <c r="AL86" s="48">
        <f t="shared" si="161"/>
        <v>129.54573888888888</v>
      </c>
      <c r="AM86" s="48">
        <f t="shared" si="133"/>
        <v>62.5</v>
      </c>
      <c r="AN86" s="48">
        <f t="shared" si="135"/>
        <v>20.5</v>
      </c>
      <c r="AO86" s="48">
        <f t="shared" si="136"/>
        <v>25</v>
      </c>
      <c r="AP86" s="48">
        <f t="shared" si="137"/>
        <v>0</v>
      </c>
      <c r="AQ86" s="40" t="s">
        <v>88</v>
      </c>
      <c r="AR86" s="39">
        <v>411005</v>
      </c>
      <c r="AS86" s="60" t="s">
        <v>83</v>
      </c>
      <c r="AT86" s="49">
        <v>44044</v>
      </c>
      <c r="AU86" s="39"/>
      <c r="AV86" s="39"/>
      <c r="AW86" s="39"/>
      <c r="AX86" s="39"/>
      <c r="AY86" s="39"/>
      <c r="AZ86" s="39"/>
      <c r="BA86" s="39"/>
      <c r="BB86" s="39"/>
      <c r="BC86" s="39"/>
      <c r="BD86" s="39"/>
      <c r="BE86" s="39"/>
      <c r="BF86" s="39"/>
      <c r="BG86" s="39"/>
      <c r="BH86" s="39"/>
      <c r="BI86" s="39"/>
      <c r="BJ86" s="39"/>
      <c r="BK86" s="8"/>
      <c r="BL86" s="8"/>
      <c r="BM86" s="8"/>
      <c r="BN86" s="8"/>
      <c r="BO86" s="8"/>
      <c r="BP86" s="8"/>
      <c r="BQ86" s="8"/>
      <c r="BR86" s="8"/>
      <c r="BS86" s="8"/>
      <c r="BT86" s="8"/>
      <c r="BU86" s="8"/>
      <c r="BV86" s="8"/>
    </row>
    <row r="87" spans="1:74" x14ac:dyDescent="0.2">
      <c r="A87" s="39" t="s">
        <v>80</v>
      </c>
      <c r="B87" s="39" t="s">
        <v>91</v>
      </c>
      <c r="C87" s="65" t="s">
        <v>92</v>
      </c>
      <c r="D87" s="41">
        <v>1311.26</v>
      </c>
      <c r="E87" s="42">
        <v>0</v>
      </c>
      <c r="F87" s="41">
        <f t="shared" si="138"/>
        <v>1311.26</v>
      </c>
      <c r="G87" s="41" t="s">
        <v>24</v>
      </c>
      <c r="H87" s="41" t="str">
        <f>H$8</f>
        <v>6x1</v>
      </c>
      <c r="I87" s="41" t="str">
        <f t="shared" si="139"/>
        <v>44h/s</v>
      </c>
      <c r="J87" s="42">
        <v>0</v>
      </c>
      <c r="K87" s="43">
        <f t="shared" si="132"/>
        <v>0</v>
      </c>
      <c r="L87" s="43">
        <v>0</v>
      </c>
      <c r="M87" s="43">
        <v>0</v>
      </c>
      <c r="N87" s="43">
        <v>0</v>
      </c>
      <c r="O87" s="43">
        <v>0</v>
      </c>
      <c r="P87" s="43">
        <f t="shared" si="140"/>
        <v>0</v>
      </c>
      <c r="Q87" s="41">
        <f t="shared" si="141"/>
        <v>0</v>
      </c>
      <c r="R87" s="44">
        <f t="shared" si="142"/>
        <v>1311.26</v>
      </c>
      <c r="S87" s="45">
        <f t="shared" si="143"/>
        <v>0</v>
      </c>
      <c r="T87" s="45">
        <f t="shared" si="144"/>
        <v>862.36601588888891</v>
      </c>
      <c r="U87" s="45">
        <f t="shared" si="134"/>
        <v>1042.77033618</v>
      </c>
      <c r="V87" s="45">
        <f t="shared" si="145"/>
        <v>0</v>
      </c>
      <c r="W87" s="46">
        <f t="shared" si="146"/>
        <v>0</v>
      </c>
      <c r="X87" s="46">
        <f t="shared" si="147"/>
        <v>0</v>
      </c>
      <c r="Y87" s="46">
        <f t="shared" si="148"/>
        <v>0</v>
      </c>
      <c r="Z87" s="46">
        <f t="shared" si="149"/>
        <v>0</v>
      </c>
      <c r="AA87" s="46">
        <f t="shared" si="150"/>
        <v>0</v>
      </c>
      <c r="AB87" s="46">
        <f t="shared" si="151"/>
        <v>0</v>
      </c>
      <c r="AC87" s="45">
        <f t="shared" si="152"/>
        <v>3216.3963520688885</v>
      </c>
      <c r="AD87" s="45">
        <f t="shared" si="153"/>
        <v>38596.756224826662</v>
      </c>
      <c r="AE87" s="45">
        <f t="shared" si="154"/>
        <v>2.4529051081165356</v>
      </c>
      <c r="AF87" s="47">
        <f t="shared" si="155"/>
        <v>862.36601588888891</v>
      </c>
      <c r="AG87" s="47">
        <f t="shared" si="156"/>
        <v>26</v>
      </c>
      <c r="AH87" s="48">
        <f t="shared" si="157"/>
        <v>48.502876999999998</v>
      </c>
      <c r="AI87" s="48">
        <f t="shared" si="158"/>
        <v>331.20000000000005</v>
      </c>
      <c r="AJ87" s="48">
        <f t="shared" si="159"/>
        <v>139.7244</v>
      </c>
      <c r="AK87" s="48">
        <f t="shared" si="160"/>
        <v>105.39299999999999</v>
      </c>
      <c r="AL87" s="48">
        <f t="shared" si="161"/>
        <v>129.54573888888888</v>
      </c>
      <c r="AM87" s="48">
        <f t="shared" si="133"/>
        <v>62.5</v>
      </c>
      <c r="AN87" s="48">
        <f t="shared" si="135"/>
        <v>20.5</v>
      </c>
      <c r="AO87" s="48">
        <f t="shared" si="136"/>
        <v>25</v>
      </c>
      <c r="AP87" s="48">
        <f t="shared" si="137"/>
        <v>0</v>
      </c>
      <c r="AQ87" s="40" t="s">
        <v>92</v>
      </c>
      <c r="AR87" s="39">
        <v>513505</v>
      </c>
      <c r="AS87" s="39" t="s">
        <v>152</v>
      </c>
      <c r="AT87" s="49">
        <v>44044</v>
      </c>
      <c r="AU87" s="39"/>
      <c r="AV87" s="39"/>
      <c r="AW87" s="39"/>
      <c r="AX87" s="39"/>
      <c r="AY87" s="39"/>
      <c r="AZ87" s="39"/>
      <c r="BA87" s="39"/>
      <c r="BB87" s="39"/>
      <c r="BC87" s="39"/>
      <c r="BD87" s="39"/>
      <c r="BE87" s="39"/>
      <c r="BF87" s="39"/>
      <c r="BG87" s="39"/>
      <c r="BH87" s="39"/>
      <c r="BI87" s="39"/>
      <c r="BJ87" s="39"/>
      <c r="BK87" s="8"/>
      <c r="BL87" s="8"/>
      <c r="BM87" s="8"/>
      <c r="BN87" s="8"/>
      <c r="BO87" s="8"/>
      <c r="BP87" s="8"/>
      <c r="BQ87" s="8"/>
      <c r="BR87" s="8"/>
      <c r="BS87" s="8"/>
      <c r="BT87" s="8"/>
      <c r="BU87" s="8"/>
      <c r="BV87" s="8"/>
    </row>
    <row r="88" spans="1:74" x14ac:dyDescent="0.2">
      <c r="A88" s="39" t="s">
        <v>80</v>
      </c>
      <c r="B88" s="39" t="s">
        <v>91</v>
      </c>
      <c r="C88" s="65" t="s">
        <v>178</v>
      </c>
      <c r="D88" s="41">
        <v>1500</v>
      </c>
      <c r="E88" s="42">
        <v>0</v>
      </c>
      <c r="F88" s="41">
        <f t="shared" si="138"/>
        <v>1500</v>
      </c>
      <c r="G88" s="41" t="s">
        <v>24</v>
      </c>
      <c r="H88" s="41" t="str">
        <f>H$8</f>
        <v>6x1</v>
      </c>
      <c r="I88" s="41" t="str">
        <f t="shared" si="139"/>
        <v>44h/s</v>
      </c>
      <c r="J88" s="42">
        <v>0</v>
      </c>
      <c r="K88" s="43">
        <f t="shared" si="132"/>
        <v>0</v>
      </c>
      <c r="L88" s="43">
        <v>0</v>
      </c>
      <c r="M88" s="43">
        <v>0</v>
      </c>
      <c r="N88" s="43">
        <v>0</v>
      </c>
      <c r="O88" s="43">
        <v>0</v>
      </c>
      <c r="P88" s="43">
        <f t="shared" si="140"/>
        <v>0</v>
      </c>
      <c r="Q88" s="41">
        <f t="shared" si="141"/>
        <v>0</v>
      </c>
      <c r="R88" s="44">
        <f t="shared" si="142"/>
        <v>1500</v>
      </c>
      <c r="S88" s="45">
        <f t="shared" si="143"/>
        <v>0</v>
      </c>
      <c r="T88" s="45">
        <f t="shared" si="144"/>
        <v>851.04161588888894</v>
      </c>
      <c r="U88" s="45">
        <f t="shared" si="134"/>
        <v>1192.8645000000001</v>
      </c>
      <c r="V88" s="45">
        <f t="shared" si="145"/>
        <v>0</v>
      </c>
      <c r="W88" s="46">
        <f t="shared" si="146"/>
        <v>0</v>
      </c>
      <c r="X88" s="46">
        <f t="shared" si="147"/>
        <v>0</v>
      </c>
      <c r="Y88" s="46">
        <f t="shared" si="148"/>
        <v>0</v>
      </c>
      <c r="Z88" s="46">
        <f t="shared" si="149"/>
        <v>0</v>
      </c>
      <c r="AA88" s="46">
        <f t="shared" si="150"/>
        <v>0</v>
      </c>
      <c r="AB88" s="46">
        <f t="shared" si="151"/>
        <v>0</v>
      </c>
      <c r="AC88" s="45">
        <f t="shared" si="152"/>
        <v>3543.906115888889</v>
      </c>
      <c r="AD88" s="45">
        <f t="shared" si="153"/>
        <v>42526.873390666668</v>
      </c>
      <c r="AE88" s="45">
        <f t="shared" si="154"/>
        <v>2.3626040772592591</v>
      </c>
      <c r="AF88" s="47">
        <f t="shared" si="155"/>
        <v>851.04161588888894</v>
      </c>
      <c r="AG88" s="47">
        <f t="shared" si="156"/>
        <v>26</v>
      </c>
      <c r="AH88" s="48">
        <f t="shared" si="157"/>
        <v>48.502876999999998</v>
      </c>
      <c r="AI88" s="48">
        <f t="shared" si="158"/>
        <v>331.20000000000005</v>
      </c>
      <c r="AJ88" s="48">
        <f t="shared" si="159"/>
        <v>128.4</v>
      </c>
      <c r="AK88" s="48">
        <f t="shared" si="160"/>
        <v>105.39299999999999</v>
      </c>
      <c r="AL88" s="48">
        <f t="shared" si="161"/>
        <v>129.54573888888888</v>
      </c>
      <c r="AM88" s="48">
        <f t="shared" si="133"/>
        <v>62.5</v>
      </c>
      <c r="AN88" s="48">
        <f t="shared" si="135"/>
        <v>20.5</v>
      </c>
      <c r="AO88" s="48">
        <f t="shared" si="136"/>
        <v>25</v>
      </c>
      <c r="AP88" s="48">
        <f t="shared" si="137"/>
        <v>0</v>
      </c>
      <c r="AQ88" s="40" t="s">
        <v>88</v>
      </c>
      <c r="AR88" s="39">
        <v>411005</v>
      </c>
      <c r="AS88" s="60" t="s">
        <v>166</v>
      </c>
      <c r="AT88" s="49">
        <v>44166</v>
      </c>
      <c r="AU88" s="39"/>
      <c r="AV88" s="39"/>
      <c r="AW88" s="39"/>
      <c r="AX88" s="39"/>
      <c r="AY88" s="39"/>
      <c r="AZ88" s="39"/>
      <c r="BA88" s="39"/>
      <c r="BB88" s="39"/>
      <c r="BC88" s="39"/>
      <c r="BD88" s="39"/>
      <c r="BE88" s="39"/>
      <c r="BF88" s="39"/>
      <c r="BG88" s="39"/>
      <c r="BH88" s="39"/>
      <c r="BI88" s="39"/>
      <c r="BJ88" s="39"/>
      <c r="BK88" s="8"/>
      <c r="BL88" s="8"/>
      <c r="BM88" s="8"/>
      <c r="BN88" s="8"/>
      <c r="BO88" s="8"/>
      <c r="BP88" s="8"/>
      <c r="BQ88" s="8"/>
      <c r="BR88" s="8"/>
      <c r="BS88" s="8"/>
      <c r="BT88" s="8"/>
      <c r="BU88" s="8"/>
      <c r="BV88" s="8"/>
    </row>
    <row r="89" spans="1:74" x14ac:dyDescent="0.2">
      <c r="A89" s="39" t="s">
        <v>80</v>
      </c>
      <c r="B89" s="39" t="s">
        <v>91</v>
      </c>
      <c r="C89" s="65" t="s">
        <v>168</v>
      </c>
      <c r="D89" s="41">
        <v>1532.36</v>
      </c>
      <c r="E89" s="42">
        <v>0</v>
      </c>
      <c r="F89" s="41">
        <f t="shared" si="138"/>
        <v>1532.36</v>
      </c>
      <c r="G89" s="41" t="s">
        <v>24</v>
      </c>
      <c r="H89" s="41" t="str">
        <f>H$8</f>
        <v>6x1</v>
      </c>
      <c r="I89" s="41" t="str">
        <f t="shared" si="139"/>
        <v>44h/s</v>
      </c>
      <c r="J89" s="42">
        <v>0</v>
      </c>
      <c r="K89" s="43">
        <f t="shared" si="132"/>
        <v>0</v>
      </c>
      <c r="L89" s="43">
        <v>0</v>
      </c>
      <c r="M89" s="43">
        <v>0</v>
      </c>
      <c r="N89" s="43">
        <v>0</v>
      </c>
      <c r="O89" s="43">
        <v>0</v>
      </c>
      <c r="P89" s="43">
        <f t="shared" si="140"/>
        <v>0</v>
      </c>
      <c r="Q89" s="41">
        <f t="shared" si="141"/>
        <v>0</v>
      </c>
      <c r="R89" s="44">
        <f t="shared" si="142"/>
        <v>1532.36</v>
      </c>
      <c r="S89" s="45">
        <f t="shared" si="143"/>
        <v>0</v>
      </c>
      <c r="T89" s="45">
        <f t="shared" si="144"/>
        <v>849.10001588888895</v>
      </c>
      <c r="U89" s="45">
        <f t="shared" si="134"/>
        <v>1218.5985634799999</v>
      </c>
      <c r="V89" s="45">
        <f t="shared" si="145"/>
        <v>0</v>
      </c>
      <c r="W89" s="46">
        <f t="shared" si="146"/>
        <v>0</v>
      </c>
      <c r="X89" s="46">
        <f t="shared" si="147"/>
        <v>0</v>
      </c>
      <c r="Y89" s="46">
        <f t="shared" si="148"/>
        <v>0</v>
      </c>
      <c r="Z89" s="46">
        <f t="shared" si="149"/>
        <v>0</v>
      </c>
      <c r="AA89" s="46">
        <f t="shared" si="150"/>
        <v>0</v>
      </c>
      <c r="AB89" s="46">
        <f t="shared" si="151"/>
        <v>0</v>
      </c>
      <c r="AC89" s="45">
        <f t="shared" si="152"/>
        <v>3600.0585793688888</v>
      </c>
      <c r="AD89" s="45">
        <f t="shared" si="153"/>
        <v>43200.702952426669</v>
      </c>
      <c r="AE89" s="45">
        <f t="shared" si="154"/>
        <v>2.3493556209825948</v>
      </c>
      <c r="AF89" s="47">
        <f t="shared" si="155"/>
        <v>849.10001588888895</v>
      </c>
      <c r="AG89" s="47">
        <f t="shared" si="156"/>
        <v>26</v>
      </c>
      <c r="AH89" s="48">
        <f t="shared" si="157"/>
        <v>48.502876999999998</v>
      </c>
      <c r="AI89" s="48">
        <f t="shared" si="158"/>
        <v>331.20000000000005</v>
      </c>
      <c r="AJ89" s="48">
        <f t="shared" si="159"/>
        <v>126.45840000000001</v>
      </c>
      <c r="AK89" s="48">
        <f t="shared" si="160"/>
        <v>105.39299999999999</v>
      </c>
      <c r="AL89" s="48">
        <f t="shared" si="161"/>
        <v>129.54573888888888</v>
      </c>
      <c r="AM89" s="48">
        <f t="shared" si="133"/>
        <v>62.5</v>
      </c>
      <c r="AN89" s="48">
        <f t="shared" si="135"/>
        <v>20.5</v>
      </c>
      <c r="AO89" s="48">
        <f t="shared" si="136"/>
        <v>25</v>
      </c>
      <c r="AP89" s="48">
        <f t="shared" si="137"/>
        <v>0</v>
      </c>
      <c r="AQ89" s="40" t="s">
        <v>96</v>
      </c>
      <c r="AR89" s="39">
        <v>514310</v>
      </c>
      <c r="AS89" s="60" t="s">
        <v>83</v>
      </c>
      <c r="AT89" s="49">
        <v>44075</v>
      </c>
      <c r="AU89" s="39"/>
      <c r="AV89" s="39"/>
      <c r="AW89" s="39"/>
      <c r="AX89" s="39"/>
      <c r="AY89" s="39"/>
      <c r="AZ89" s="39"/>
      <c r="BA89" s="39"/>
      <c r="BB89" s="39"/>
      <c r="BC89" s="39"/>
      <c r="BD89" s="39"/>
      <c r="BE89" s="39"/>
      <c r="BF89" s="39"/>
      <c r="BG89" s="39"/>
      <c r="BH89" s="39"/>
      <c r="BI89" s="39"/>
      <c r="BJ89" s="39"/>
      <c r="BK89" s="8"/>
      <c r="BL89" s="8"/>
      <c r="BM89" s="8"/>
      <c r="BN89" s="8"/>
      <c r="BO89" s="8"/>
      <c r="BP89" s="8"/>
      <c r="BQ89" s="8"/>
      <c r="BR89" s="8"/>
      <c r="BS89" s="8"/>
      <c r="BT89" s="8"/>
      <c r="BU89" s="8"/>
      <c r="BV89" s="8"/>
    </row>
    <row r="90" spans="1:74" x14ac:dyDescent="0.2">
      <c r="A90" s="39" t="s">
        <v>80</v>
      </c>
      <c r="B90" s="39" t="s">
        <v>91</v>
      </c>
      <c r="C90" s="65" t="s">
        <v>172</v>
      </c>
      <c r="D90" s="41">
        <v>2464.5500000000002</v>
      </c>
      <c r="E90" s="59">
        <v>0.4</v>
      </c>
      <c r="F90" s="41">
        <f t="shared" si="138"/>
        <v>3450.37</v>
      </c>
      <c r="G90" s="41" t="s">
        <v>24</v>
      </c>
      <c r="H90" s="41" t="str">
        <f>H$7</f>
        <v>5x2</v>
      </c>
      <c r="I90" s="41" t="str">
        <f t="shared" si="139"/>
        <v>40h/s</v>
      </c>
      <c r="J90" s="42">
        <v>0</v>
      </c>
      <c r="K90" s="43">
        <f t="shared" si="132"/>
        <v>0</v>
      </c>
      <c r="L90" s="43">
        <v>0</v>
      </c>
      <c r="M90" s="43">
        <v>0</v>
      </c>
      <c r="N90" s="43">
        <v>0</v>
      </c>
      <c r="O90" s="43">
        <v>0</v>
      </c>
      <c r="P90" s="43">
        <f t="shared" si="140"/>
        <v>0</v>
      </c>
      <c r="Q90" s="41">
        <f t="shared" si="141"/>
        <v>0</v>
      </c>
      <c r="R90" s="44">
        <f t="shared" si="142"/>
        <v>3450.37</v>
      </c>
      <c r="S90" s="45">
        <f t="shared" si="143"/>
        <v>0</v>
      </c>
      <c r="T90" s="45">
        <f t="shared" si="144"/>
        <v>708.61476973504273</v>
      </c>
      <c r="U90" s="45">
        <f t="shared" si="134"/>
        <v>2743.8825899100002</v>
      </c>
      <c r="V90" s="45">
        <f t="shared" si="145"/>
        <v>0</v>
      </c>
      <c r="W90" s="46">
        <f t="shared" si="146"/>
        <v>0</v>
      </c>
      <c r="X90" s="46">
        <f t="shared" si="147"/>
        <v>0</v>
      </c>
      <c r="Y90" s="46">
        <f t="shared" si="148"/>
        <v>0</v>
      </c>
      <c r="Z90" s="46">
        <f t="shared" si="149"/>
        <v>0</v>
      </c>
      <c r="AA90" s="46">
        <f t="shared" si="150"/>
        <v>0</v>
      </c>
      <c r="AB90" s="46">
        <f t="shared" si="151"/>
        <v>0</v>
      </c>
      <c r="AC90" s="45">
        <f t="shared" si="152"/>
        <v>6902.8673596450426</v>
      </c>
      <c r="AD90" s="45">
        <f t="shared" si="153"/>
        <v>82834.408315740511</v>
      </c>
      <c r="AE90" s="45">
        <f t="shared" si="154"/>
        <v>2.0006165598602594</v>
      </c>
      <c r="AF90" s="47">
        <f t="shared" si="155"/>
        <v>708.61476973504273</v>
      </c>
      <c r="AG90" s="47">
        <f t="shared" si="156"/>
        <v>22</v>
      </c>
      <c r="AH90" s="48">
        <f t="shared" si="157"/>
        <v>48.502876999999998</v>
      </c>
      <c r="AI90" s="48">
        <f t="shared" si="158"/>
        <v>280.24615384615385</v>
      </c>
      <c r="AJ90" s="48">
        <f t="shared" si="159"/>
        <v>36.926999999999992</v>
      </c>
      <c r="AK90" s="48">
        <f t="shared" si="160"/>
        <v>105.39299999999999</v>
      </c>
      <c r="AL90" s="48">
        <f t="shared" si="161"/>
        <v>129.54573888888888</v>
      </c>
      <c r="AM90" s="48">
        <f t="shared" si="133"/>
        <v>62.5</v>
      </c>
      <c r="AN90" s="48">
        <f t="shared" si="135"/>
        <v>20.5</v>
      </c>
      <c r="AO90" s="48">
        <f t="shared" si="136"/>
        <v>25</v>
      </c>
      <c r="AP90" s="48">
        <f t="shared" si="137"/>
        <v>0</v>
      </c>
      <c r="AQ90" s="40" t="s">
        <v>102</v>
      </c>
      <c r="AR90" s="39">
        <v>513315</v>
      </c>
      <c r="AS90" s="60" t="s">
        <v>83</v>
      </c>
      <c r="AT90" s="49">
        <v>44075</v>
      </c>
      <c r="AU90" s="39"/>
      <c r="AV90" s="39"/>
      <c r="AW90" s="39"/>
      <c r="AX90" s="39"/>
      <c r="AY90" s="39"/>
      <c r="AZ90" s="39"/>
      <c r="BA90" s="39"/>
      <c r="BB90" s="39"/>
      <c r="BC90" s="39"/>
      <c r="BD90" s="39"/>
      <c r="BE90" s="39"/>
      <c r="BF90" s="39"/>
      <c r="BG90" s="39"/>
      <c r="BH90" s="39"/>
      <c r="BI90" s="39"/>
      <c r="BJ90" s="39"/>
      <c r="BK90" s="8"/>
      <c r="BL90" s="8"/>
      <c r="BM90" s="8"/>
      <c r="BN90" s="8"/>
      <c r="BO90" s="8"/>
      <c r="BP90" s="8"/>
      <c r="BQ90" s="8"/>
      <c r="BR90" s="8"/>
      <c r="BS90" s="8"/>
      <c r="BT90" s="8"/>
      <c r="BU90" s="8"/>
      <c r="BV90" s="8"/>
    </row>
    <row r="91" spans="1:74" x14ac:dyDescent="0.2">
      <c r="A91" s="39" t="s">
        <v>80</v>
      </c>
      <c r="B91" s="39" t="s">
        <v>91</v>
      </c>
      <c r="C91" s="65" t="s">
        <v>174</v>
      </c>
      <c r="D91" s="41">
        <v>1705.04</v>
      </c>
      <c r="E91" s="57">
        <v>0.2</v>
      </c>
      <c r="F91" s="52">
        <f t="shared" si="138"/>
        <v>2046.0479999999998</v>
      </c>
      <c r="G91" s="52" t="s">
        <v>24</v>
      </c>
      <c r="H91" s="41" t="str">
        <f>H$7</f>
        <v>5x2</v>
      </c>
      <c r="I91" s="41" t="str">
        <f t="shared" si="139"/>
        <v>40h/s</v>
      </c>
      <c r="J91" s="42">
        <v>0</v>
      </c>
      <c r="K91" s="43">
        <f t="shared" si="132"/>
        <v>0</v>
      </c>
      <c r="L91" s="43">
        <v>0</v>
      </c>
      <c r="M91" s="43">
        <v>0</v>
      </c>
      <c r="N91" s="43">
        <v>0</v>
      </c>
      <c r="O91" s="43">
        <v>0</v>
      </c>
      <c r="P91" s="43">
        <f t="shared" si="140"/>
        <v>0</v>
      </c>
      <c r="Q91" s="41">
        <f t="shared" si="141"/>
        <v>0</v>
      </c>
      <c r="R91" s="44">
        <f t="shared" si="142"/>
        <v>2046.0479999999998</v>
      </c>
      <c r="S91" s="45">
        <f t="shared" si="143"/>
        <v>0</v>
      </c>
      <c r="T91" s="45">
        <f t="shared" si="144"/>
        <v>754.18536973504274</v>
      </c>
      <c r="U91" s="45">
        <f t="shared" si="134"/>
        <v>1627.105349664</v>
      </c>
      <c r="V91" s="45">
        <f t="shared" si="145"/>
        <v>0</v>
      </c>
      <c r="W91" s="46">
        <f t="shared" si="146"/>
        <v>0</v>
      </c>
      <c r="X91" s="46">
        <f t="shared" si="147"/>
        <v>0</v>
      </c>
      <c r="Y91" s="46">
        <f t="shared" si="148"/>
        <v>0</v>
      </c>
      <c r="Z91" s="46">
        <f t="shared" si="149"/>
        <v>0</v>
      </c>
      <c r="AA91" s="46">
        <f t="shared" si="150"/>
        <v>0</v>
      </c>
      <c r="AB91" s="46">
        <f t="shared" si="151"/>
        <v>0</v>
      </c>
      <c r="AC91" s="45">
        <f t="shared" si="152"/>
        <v>4427.338719399042</v>
      </c>
      <c r="AD91" s="45">
        <f t="shared" si="153"/>
        <v>53128.064632788504</v>
      </c>
      <c r="AE91" s="45">
        <f t="shared" si="154"/>
        <v>2.1638489025668228</v>
      </c>
      <c r="AF91" s="47">
        <f t="shared" si="155"/>
        <v>754.18536973504274</v>
      </c>
      <c r="AG91" s="47">
        <f t="shared" si="156"/>
        <v>22</v>
      </c>
      <c r="AH91" s="48">
        <f t="shared" si="157"/>
        <v>48.502876999999998</v>
      </c>
      <c r="AI91" s="48">
        <f t="shared" si="158"/>
        <v>280.24615384615385</v>
      </c>
      <c r="AJ91" s="48">
        <f t="shared" si="159"/>
        <v>82.49760000000002</v>
      </c>
      <c r="AK91" s="48">
        <f t="shared" si="160"/>
        <v>105.39299999999999</v>
      </c>
      <c r="AL91" s="48">
        <f t="shared" si="161"/>
        <v>129.54573888888888</v>
      </c>
      <c r="AM91" s="48">
        <f t="shared" si="133"/>
        <v>62.5</v>
      </c>
      <c r="AN91" s="48">
        <f t="shared" si="135"/>
        <v>20.5</v>
      </c>
      <c r="AO91" s="48">
        <f t="shared" si="136"/>
        <v>25</v>
      </c>
      <c r="AP91" s="48">
        <f t="shared" si="137"/>
        <v>0</v>
      </c>
      <c r="AQ91" s="40" t="s">
        <v>112</v>
      </c>
      <c r="AR91" s="39">
        <v>142205</v>
      </c>
      <c r="AS91" s="60" t="s">
        <v>83</v>
      </c>
      <c r="AT91" s="49">
        <v>44075</v>
      </c>
      <c r="AU91" s="39"/>
      <c r="AV91" s="39"/>
      <c r="AW91" s="39"/>
      <c r="AX91" s="39"/>
      <c r="AY91" s="39"/>
      <c r="AZ91" s="39"/>
      <c r="BA91" s="39"/>
      <c r="BB91" s="39"/>
      <c r="BC91" s="39"/>
      <c r="BD91" s="39"/>
      <c r="BE91" s="39"/>
      <c r="BF91" s="39"/>
      <c r="BG91" s="39"/>
      <c r="BH91" s="39"/>
      <c r="BI91" s="39"/>
      <c r="BJ91" s="39"/>
      <c r="BK91" s="8"/>
      <c r="BL91" s="8"/>
      <c r="BM91" s="8"/>
      <c r="BN91" s="8"/>
      <c r="BO91" s="8"/>
      <c r="BP91" s="8"/>
      <c r="BQ91" s="8"/>
      <c r="BR91" s="8"/>
      <c r="BS91" s="8"/>
      <c r="BT91" s="8"/>
      <c r="BU91" s="8"/>
      <c r="BV91" s="8"/>
    </row>
    <row r="92" spans="1:74" x14ac:dyDescent="0.2">
      <c r="A92" s="39" t="s">
        <v>80</v>
      </c>
      <c r="B92" s="39" t="s">
        <v>91</v>
      </c>
      <c r="C92" s="65" t="s">
        <v>113</v>
      </c>
      <c r="D92" s="41">
        <v>1311.26</v>
      </c>
      <c r="E92" s="42">
        <v>0</v>
      </c>
      <c r="F92" s="41">
        <f t="shared" si="138"/>
        <v>1311.26</v>
      </c>
      <c r="G92" s="41" t="s">
        <v>24</v>
      </c>
      <c r="H92" s="41" t="str">
        <f>H$8</f>
        <v>6x1</v>
      </c>
      <c r="I92" s="41" t="str">
        <f t="shared" si="139"/>
        <v>44h/s</v>
      </c>
      <c r="J92" s="42">
        <v>0</v>
      </c>
      <c r="K92" s="43">
        <f t="shared" ref="K92:K115" si="162">K$4*K$6/F92</f>
        <v>0</v>
      </c>
      <c r="L92" s="43">
        <v>0</v>
      </c>
      <c r="M92" s="43">
        <v>0</v>
      </c>
      <c r="N92" s="43">
        <v>0</v>
      </c>
      <c r="O92" s="43">
        <v>0</v>
      </c>
      <c r="P92" s="43">
        <f t="shared" si="140"/>
        <v>0</v>
      </c>
      <c r="Q92" s="41">
        <f t="shared" si="141"/>
        <v>0</v>
      </c>
      <c r="R92" s="44">
        <f t="shared" si="142"/>
        <v>1311.26</v>
      </c>
      <c r="S92" s="45">
        <f t="shared" si="143"/>
        <v>0</v>
      </c>
      <c r="T92" s="45">
        <f t="shared" si="144"/>
        <v>862.36601588888891</v>
      </c>
      <c r="U92" s="45">
        <f t="shared" si="134"/>
        <v>1042.77033618</v>
      </c>
      <c r="V92" s="45">
        <f t="shared" si="145"/>
        <v>0</v>
      </c>
      <c r="W92" s="46">
        <f t="shared" si="146"/>
        <v>0</v>
      </c>
      <c r="X92" s="46">
        <f t="shared" si="147"/>
        <v>0</v>
      </c>
      <c r="Y92" s="46">
        <f t="shared" si="148"/>
        <v>0</v>
      </c>
      <c r="Z92" s="46">
        <f t="shared" si="149"/>
        <v>0</v>
      </c>
      <c r="AA92" s="46">
        <f t="shared" si="150"/>
        <v>0</v>
      </c>
      <c r="AB92" s="46">
        <f t="shared" si="151"/>
        <v>0</v>
      </c>
      <c r="AC92" s="45">
        <f t="shared" si="152"/>
        <v>3216.3963520688885</v>
      </c>
      <c r="AD92" s="45">
        <f t="shared" si="153"/>
        <v>38596.756224826662</v>
      </c>
      <c r="AE92" s="45">
        <f t="shared" si="154"/>
        <v>2.4529051081165356</v>
      </c>
      <c r="AF92" s="47">
        <f t="shared" si="155"/>
        <v>862.36601588888891</v>
      </c>
      <c r="AG92" s="47">
        <f t="shared" si="156"/>
        <v>26</v>
      </c>
      <c r="AH92" s="48">
        <f t="shared" si="157"/>
        <v>48.502876999999998</v>
      </c>
      <c r="AI92" s="48">
        <f t="shared" si="158"/>
        <v>331.20000000000005</v>
      </c>
      <c r="AJ92" s="48">
        <f t="shared" si="159"/>
        <v>139.7244</v>
      </c>
      <c r="AK92" s="48">
        <f t="shared" si="160"/>
        <v>105.39299999999999</v>
      </c>
      <c r="AL92" s="48">
        <f t="shared" si="161"/>
        <v>129.54573888888888</v>
      </c>
      <c r="AM92" s="48">
        <f t="shared" ref="AM92:AM123" si="163">AM$9</f>
        <v>62.5</v>
      </c>
      <c r="AN92" s="48">
        <f t="shared" si="135"/>
        <v>20.5</v>
      </c>
      <c r="AO92" s="48">
        <f t="shared" si="136"/>
        <v>25</v>
      </c>
      <c r="AP92" s="48">
        <f t="shared" si="137"/>
        <v>0</v>
      </c>
      <c r="AQ92" s="40" t="s">
        <v>102</v>
      </c>
      <c r="AR92" s="39">
        <v>421115</v>
      </c>
      <c r="AS92" s="39" t="s">
        <v>152</v>
      </c>
      <c r="AT92" s="49">
        <v>44227</v>
      </c>
      <c r="AU92" s="39"/>
      <c r="AV92" s="39"/>
      <c r="AW92" s="39"/>
      <c r="AX92" s="39"/>
      <c r="AY92" s="39"/>
      <c r="AZ92" s="39"/>
      <c r="BA92" s="39"/>
      <c r="BB92" s="39"/>
      <c r="BC92" s="39"/>
      <c r="BD92" s="39"/>
      <c r="BE92" s="39"/>
      <c r="BF92" s="39"/>
      <c r="BG92" s="39"/>
      <c r="BH92" s="39"/>
      <c r="BI92" s="39"/>
      <c r="BJ92" s="39"/>
      <c r="BK92" s="8"/>
      <c r="BL92" s="8"/>
      <c r="BM92" s="8"/>
      <c r="BN92" s="8"/>
      <c r="BO92" s="8"/>
      <c r="BP92" s="8"/>
      <c r="BQ92" s="8"/>
      <c r="BR92" s="8"/>
      <c r="BS92" s="8"/>
      <c r="BT92" s="8"/>
      <c r="BU92" s="8"/>
      <c r="BV92" s="8"/>
    </row>
    <row r="93" spans="1:74" x14ac:dyDescent="0.2">
      <c r="A93" s="39" t="s">
        <v>80</v>
      </c>
      <c r="B93" s="39" t="s">
        <v>91</v>
      </c>
      <c r="C93" s="65" t="s">
        <v>186</v>
      </c>
      <c r="D93" s="41">
        <f>D92*0.71</f>
        <v>930.99459999999999</v>
      </c>
      <c r="E93" s="42">
        <v>0</v>
      </c>
      <c r="F93" s="41">
        <f t="shared" si="138"/>
        <v>930.99459999999999</v>
      </c>
      <c r="G93" s="41" t="s">
        <v>24</v>
      </c>
      <c r="H93" s="41" t="str">
        <f>H$5</f>
        <v>SDF</v>
      </c>
      <c r="I93" s="41" t="str">
        <f t="shared" si="139"/>
        <v>até 26h/s</v>
      </c>
      <c r="J93" s="42">
        <v>0</v>
      </c>
      <c r="K93" s="43">
        <f t="shared" si="162"/>
        <v>0</v>
      </c>
      <c r="L93" s="43">
        <v>0</v>
      </c>
      <c r="M93" s="43">
        <v>0</v>
      </c>
      <c r="N93" s="43">
        <v>0</v>
      </c>
      <c r="O93" s="43">
        <v>0</v>
      </c>
      <c r="P93" s="43">
        <f t="shared" si="140"/>
        <v>0</v>
      </c>
      <c r="Q93" s="41">
        <f t="shared" si="141"/>
        <v>0</v>
      </c>
      <c r="R93" s="44">
        <f t="shared" si="142"/>
        <v>930.99459999999999</v>
      </c>
      <c r="S93" s="45">
        <f t="shared" si="143"/>
        <v>0</v>
      </c>
      <c r="T93" s="45">
        <f t="shared" si="144"/>
        <v>546.96655527350424</v>
      </c>
      <c r="U93" s="45">
        <f t="shared" ref="U93:U124" si="164">R93*U$9</f>
        <v>740.36693868780003</v>
      </c>
      <c r="V93" s="45">
        <f t="shared" si="145"/>
        <v>0</v>
      </c>
      <c r="W93" s="46">
        <f t="shared" si="146"/>
        <v>0</v>
      </c>
      <c r="X93" s="46">
        <f t="shared" si="147"/>
        <v>0</v>
      </c>
      <c r="Y93" s="46">
        <f t="shared" si="148"/>
        <v>0</v>
      </c>
      <c r="Z93" s="46">
        <f t="shared" si="149"/>
        <v>0</v>
      </c>
      <c r="AA93" s="46">
        <f t="shared" si="150"/>
        <v>0</v>
      </c>
      <c r="AB93" s="46">
        <f t="shared" si="151"/>
        <v>0</v>
      </c>
      <c r="AC93" s="45">
        <f t="shared" si="152"/>
        <v>2218.3280939613041</v>
      </c>
      <c r="AD93" s="45">
        <f t="shared" si="153"/>
        <v>26619.93712753565</v>
      </c>
      <c r="AE93" s="45">
        <f t="shared" si="154"/>
        <v>2.3827507634966993</v>
      </c>
      <c r="AF93" s="47">
        <f t="shared" si="155"/>
        <v>546.96655527350424</v>
      </c>
      <c r="AG93" s="47">
        <f t="shared" si="156"/>
        <v>10</v>
      </c>
      <c r="AH93" s="48">
        <f t="shared" si="157"/>
        <v>48.502876999999998</v>
      </c>
      <c r="AI93" s="48">
        <f t="shared" si="158"/>
        <v>127.38461538461539</v>
      </c>
      <c r="AJ93" s="48">
        <f t="shared" si="159"/>
        <v>28.140324</v>
      </c>
      <c r="AK93" s="48">
        <f t="shared" si="160"/>
        <v>105.39299999999999</v>
      </c>
      <c r="AL93" s="48">
        <f t="shared" si="161"/>
        <v>129.54573888888888</v>
      </c>
      <c r="AM93" s="48">
        <f t="shared" si="163"/>
        <v>62.5</v>
      </c>
      <c r="AN93" s="48">
        <f t="shared" ref="AN93:AN124" si="165">AN$9</f>
        <v>20.5</v>
      </c>
      <c r="AO93" s="48">
        <f t="shared" ref="AO93:AO124" si="166">AO$7*AO$9</f>
        <v>25</v>
      </c>
      <c r="AP93" s="48">
        <f t="shared" ref="AP93:AP124" si="167">AP$9/12</f>
        <v>0</v>
      </c>
      <c r="AQ93" s="40" t="s">
        <v>102</v>
      </c>
      <c r="AR93" s="39">
        <v>421115</v>
      </c>
      <c r="AS93" s="39" t="s">
        <v>152</v>
      </c>
      <c r="AT93" s="49">
        <v>44227</v>
      </c>
      <c r="AU93" s="39"/>
      <c r="AV93" s="39"/>
      <c r="AW93" s="39"/>
      <c r="AX93" s="39"/>
      <c r="AY93" s="39"/>
      <c r="AZ93" s="39"/>
      <c r="BA93" s="39"/>
      <c r="BB93" s="39"/>
      <c r="BC93" s="39"/>
      <c r="BD93" s="39"/>
      <c r="BE93" s="39"/>
      <c r="BF93" s="39"/>
      <c r="BG93" s="39"/>
      <c r="BH93" s="39"/>
      <c r="BI93" s="39"/>
      <c r="BJ93" s="39"/>
      <c r="BK93" s="8"/>
      <c r="BL93" s="8"/>
      <c r="BM93" s="8"/>
      <c r="BN93" s="8"/>
      <c r="BO93" s="8"/>
      <c r="BP93" s="8"/>
      <c r="BQ93" s="8"/>
      <c r="BR93" s="8"/>
      <c r="BS93" s="8"/>
      <c r="BT93" s="8"/>
      <c r="BU93" s="8"/>
      <c r="BV93" s="8"/>
    </row>
    <row r="94" spans="1:74" x14ac:dyDescent="0.2">
      <c r="A94" s="39" t="s">
        <v>80</v>
      </c>
      <c r="B94" s="39" t="s">
        <v>91</v>
      </c>
      <c r="C94" s="65" t="s">
        <v>171</v>
      </c>
      <c r="D94" s="41">
        <v>1578.59</v>
      </c>
      <c r="E94" s="42">
        <v>0</v>
      </c>
      <c r="F94" s="41">
        <f t="shared" si="138"/>
        <v>1578.59</v>
      </c>
      <c r="G94" s="41" t="s">
        <v>24</v>
      </c>
      <c r="H94" s="41" t="str">
        <f>H$8</f>
        <v>6x1</v>
      </c>
      <c r="I94" s="41" t="str">
        <f t="shared" si="139"/>
        <v>44h/s</v>
      </c>
      <c r="J94" s="42">
        <v>0</v>
      </c>
      <c r="K94" s="43">
        <f t="shared" si="162"/>
        <v>0</v>
      </c>
      <c r="L94" s="43">
        <v>0</v>
      </c>
      <c r="M94" s="43">
        <v>0</v>
      </c>
      <c r="N94" s="43">
        <v>0</v>
      </c>
      <c r="O94" s="43">
        <v>0</v>
      </c>
      <c r="P94" s="43">
        <f t="shared" si="140"/>
        <v>0</v>
      </c>
      <c r="Q94" s="41">
        <f t="shared" si="141"/>
        <v>0</v>
      </c>
      <c r="R94" s="44">
        <f t="shared" si="142"/>
        <v>1578.59</v>
      </c>
      <c r="S94" s="45">
        <f t="shared" si="143"/>
        <v>0</v>
      </c>
      <c r="T94" s="45">
        <f t="shared" si="144"/>
        <v>846.32621588888901</v>
      </c>
      <c r="U94" s="45">
        <f t="shared" si="164"/>
        <v>1255.3626473699999</v>
      </c>
      <c r="V94" s="45">
        <f t="shared" si="145"/>
        <v>0</v>
      </c>
      <c r="W94" s="46">
        <f t="shared" si="146"/>
        <v>0</v>
      </c>
      <c r="X94" s="46">
        <f t="shared" si="147"/>
        <v>0</v>
      </c>
      <c r="Y94" s="46">
        <f t="shared" si="148"/>
        <v>0</v>
      </c>
      <c r="Z94" s="46">
        <f t="shared" si="149"/>
        <v>0</v>
      </c>
      <c r="AA94" s="46">
        <f t="shared" si="150"/>
        <v>0</v>
      </c>
      <c r="AB94" s="46">
        <f t="shared" si="151"/>
        <v>0</v>
      </c>
      <c r="AC94" s="45">
        <f t="shared" si="152"/>
        <v>3680.278863258889</v>
      </c>
      <c r="AD94" s="45">
        <f t="shared" si="153"/>
        <v>44163.346359106668</v>
      </c>
      <c r="AE94" s="45">
        <f t="shared" si="154"/>
        <v>2.3313709470216391</v>
      </c>
      <c r="AF94" s="47">
        <f t="shared" si="155"/>
        <v>846.32621588888901</v>
      </c>
      <c r="AG94" s="47">
        <f t="shared" si="156"/>
        <v>26</v>
      </c>
      <c r="AH94" s="48">
        <f t="shared" si="157"/>
        <v>48.502876999999998</v>
      </c>
      <c r="AI94" s="48">
        <f t="shared" si="158"/>
        <v>331.20000000000005</v>
      </c>
      <c r="AJ94" s="48">
        <f t="shared" si="159"/>
        <v>123.68460000000002</v>
      </c>
      <c r="AK94" s="48">
        <f t="shared" si="160"/>
        <v>105.39299999999999</v>
      </c>
      <c r="AL94" s="48">
        <f t="shared" si="161"/>
        <v>129.54573888888888</v>
      </c>
      <c r="AM94" s="48">
        <f t="shared" si="163"/>
        <v>62.5</v>
      </c>
      <c r="AN94" s="48">
        <f t="shared" si="165"/>
        <v>20.5</v>
      </c>
      <c r="AO94" s="48">
        <f t="shared" si="166"/>
        <v>25</v>
      </c>
      <c r="AP94" s="48">
        <f t="shared" si="167"/>
        <v>0</v>
      </c>
      <c r="AQ94" s="40" t="s">
        <v>114</v>
      </c>
      <c r="AR94" s="39">
        <v>513225</v>
      </c>
      <c r="AS94" s="60" t="s">
        <v>83</v>
      </c>
      <c r="AT94" s="49">
        <v>44075</v>
      </c>
      <c r="AU94" s="39"/>
      <c r="AV94" s="39"/>
      <c r="AW94" s="39"/>
      <c r="AX94" s="39"/>
      <c r="AY94" s="39"/>
      <c r="AZ94" s="39"/>
      <c r="BA94" s="39"/>
      <c r="BB94" s="39"/>
      <c r="BC94" s="39"/>
      <c r="BD94" s="39"/>
      <c r="BE94" s="39"/>
      <c r="BF94" s="39"/>
      <c r="BG94" s="39"/>
      <c r="BH94" s="39"/>
      <c r="BI94" s="39"/>
      <c r="BJ94" s="39"/>
      <c r="BK94" s="8"/>
      <c r="BL94" s="8"/>
      <c r="BM94" s="8"/>
      <c r="BN94" s="8"/>
      <c r="BO94" s="8"/>
      <c r="BP94" s="8"/>
      <c r="BQ94" s="8"/>
      <c r="BR94" s="8"/>
      <c r="BS94" s="8"/>
      <c r="BT94" s="8"/>
      <c r="BU94" s="8"/>
      <c r="BV94" s="8"/>
    </row>
    <row r="95" spans="1:74" x14ac:dyDescent="0.2">
      <c r="A95" s="39" t="s">
        <v>80</v>
      </c>
      <c r="B95" s="39" t="s">
        <v>91</v>
      </c>
      <c r="C95" s="65" t="s">
        <v>167</v>
      </c>
      <c r="D95" s="41">
        <v>1526.51</v>
      </c>
      <c r="E95" s="51">
        <v>0</v>
      </c>
      <c r="F95" s="52">
        <f t="shared" si="138"/>
        <v>1526.51</v>
      </c>
      <c r="G95" s="52" t="s">
        <v>24</v>
      </c>
      <c r="H95" s="41" t="str">
        <f>H$7</f>
        <v>5x2</v>
      </c>
      <c r="I95" s="41" t="str">
        <f t="shared" si="139"/>
        <v>40h/s</v>
      </c>
      <c r="J95" s="42">
        <v>0</v>
      </c>
      <c r="K95" s="43">
        <f t="shared" si="162"/>
        <v>0</v>
      </c>
      <c r="L95" s="43">
        <v>0</v>
      </c>
      <c r="M95" s="43">
        <v>0</v>
      </c>
      <c r="N95" s="43">
        <v>0</v>
      </c>
      <c r="O95" s="43">
        <v>0</v>
      </c>
      <c r="P95" s="43">
        <f t="shared" si="140"/>
        <v>0</v>
      </c>
      <c r="Q95" s="41">
        <f t="shared" si="141"/>
        <v>0</v>
      </c>
      <c r="R95" s="44">
        <f t="shared" si="142"/>
        <v>1526.51</v>
      </c>
      <c r="S95" s="45">
        <f t="shared" si="143"/>
        <v>0</v>
      </c>
      <c r="T95" s="45">
        <f t="shared" si="144"/>
        <v>764.89716973504278</v>
      </c>
      <c r="U95" s="45">
        <f t="shared" si="164"/>
        <v>1213.9463919300001</v>
      </c>
      <c r="V95" s="45">
        <f t="shared" si="145"/>
        <v>0</v>
      </c>
      <c r="W95" s="46">
        <f t="shared" si="146"/>
        <v>0</v>
      </c>
      <c r="X95" s="46">
        <f t="shared" si="147"/>
        <v>0</v>
      </c>
      <c r="Y95" s="46">
        <f t="shared" si="148"/>
        <v>0</v>
      </c>
      <c r="Z95" s="46">
        <f t="shared" si="149"/>
        <v>0</v>
      </c>
      <c r="AA95" s="46">
        <f t="shared" si="150"/>
        <v>0</v>
      </c>
      <c r="AB95" s="46">
        <f t="shared" si="151"/>
        <v>0</v>
      </c>
      <c r="AC95" s="45">
        <f t="shared" si="152"/>
        <v>3505.3535616650424</v>
      </c>
      <c r="AD95" s="45">
        <f t="shared" si="153"/>
        <v>42064.242739980509</v>
      </c>
      <c r="AE95" s="45">
        <f t="shared" si="154"/>
        <v>2.2963187674270347</v>
      </c>
      <c r="AF95" s="47">
        <f t="shared" si="155"/>
        <v>764.89716973504278</v>
      </c>
      <c r="AG95" s="47">
        <f t="shared" si="156"/>
        <v>22</v>
      </c>
      <c r="AH95" s="48">
        <f t="shared" si="157"/>
        <v>48.502876999999998</v>
      </c>
      <c r="AI95" s="48">
        <f t="shared" si="158"/>
        <v>280.24615384615385</v>
      </c>
      <c r="AJ95" s="48">
        <f t="shared" si="159"/>
        <v>93.209400000000016</v>
      </c>
      <c r="AK95" s="48">
        <f t="shared" si="160"/>
        <v>105.39299999999999</v>
      </c>
      <c r="AL95" s="48">
        <f t="shared" si="161"/>
        <v>129.54573888888888</v>
      </c>
      <c r="AM95" s="48">
        <f t="shared" si="163"/>
        <v>62.5</v>
      </c>
      <c r="AN95" s="48">
        <f t="shared" si="165"/>
        <v>20.5</v>
      </c>
      <c r="AO95" s="48">
        <f t="shared" si="166"/>
        <v>25</v>
      </c>
      <c r="AP95" s="48">
        <f t="shared" si="167"/>
        <v>0</v>
      </c>
      <c r="AQ95" s="40" t="s">
        <v>118</v>
      </c>
      <c r="AR95" s="39">
        <v>142105</v>
      </c>
      <c r="AS95" s="60" t="s">
        <v>83</v>
      </c>
      <c r="AT95" s="49">
        <v>44075</v>
      </c>
      <c r="AU95" s="39"/>
      <c r="AV95" s="39"/>
      <c r="AW95" s="39"/>
      <c r="AX95" s="39"/>
      <c r="AY95" s="39"/>
      <c r="AZ95" s="39"/>
      <c r="BA95" s="39"/>
      <c r="BB95" s="39"/>
      <c r="BC95" s="39"/>
      <c r="BD95" s="39"/>
      <c r="BE95" s="39"/>
      <c r="BF95" s="39"/>
      <c r="BG95" s="39"/>
      <c r="BH95" s="39"/>
      <c r="BI95" s="39"/>
      <c r="BJ95" s="39"/>
      <c r="BK95" s="8"/>
      <c r="BL95" s="8"/>
      <c r="BM95" s="8"/>
      <c r="BN95" s="8"/>
      <c r="BO95" s="8"/>
      <c r="BP95" s="8"/>
      <c r="BQ95" s="8"/>
      <c r="BR95" s="8"/>
      <c r="BS95" s="8"/>
      <c r="BT95" s="8"/>
      <c r="BU95" s="8"/>
      <c r="BV95" s="8"/>
    </row>
    <row r="96" spans="1:74" x14ac:dyDescent="0.2">
      <c r="A96" s="39" t="s">
        <v>80</v>
      </c>
      <c r="B96" s="39" t="s">
        <v>91</v>
      </c>
      <c r="C96" s="65" t="s">
        <v>544</v>
      </c>
      <c r="D96" s="41">
        <v>5000</v>
      </c>
      <c r="E96" s="51">
        <v>0</v>
      </c>
      <c r="F96" s="52">
        <f t="shared" si="138"/>
        <v>5000</v>
      </c>
      <c r="G96" s="52" t="s">
        <v>24</v>
      </c>
      <c r="H96" s="41" t="str">
        <f>H$8</f>
        <v>6x1</v>
      </c>
      <c r="I96" s="41" t="str">
        <f t="shared" si="139"/>
        <v>44h/s</v>
      </c>
      <c r="J96" s="42">
        <v>0</v>
      </c>
      <c r="K96" s="43">
        <f t="shared" si="162"/>
        <v>0</v>
      </c>
      <c r="L96" s="43">
        <v>0</v>
      </c>
      <c r="M96" s="43">
        <v>0</v>
      </c>
      <c r="N96" s="43">
        <v>0</v>
      </c>
      <c r="O96" s="43">
        <v>0</v>
      </c>
      <c r="P96" s="43">
        <f t="shared" si="140"/>
        <v>0</v>
      </c>
      <c r="Q96" s="41">
        <f t="shared" si="141"/>
        <v>0</v>
      </c>
      <c r="R96" s="44">
        <f t="shared" si="142"/>
        <v>5000</v>
      </c>
      <c r="S96" s="45">
        <f t="shared" si="143"/>
        <v>0</v>
      </c>
      <c r="T96" s="45">
        <f t="shared" si="144"/>
        <v>722.64161588888896</v>
      </c>
      <c r="U96" s="45">
        <f t="shared" si="164"/>
        <v>3976.2150000000001</v>
      </c>
      <c r="V96" s="45">
        <f t="shared" si="145"/>
        <v>0</v>
      </c>
      <c r="W96" s="46">
        <f t="shared" si="146"/>
        <v>0</v>
      </c>
      <c r="X96" s="46">
        <f t="shared" si="147"/>
        <v>0</v>
      </c>
      <c r="Y96" s="46">
        <f t="shared" si="148"/>
        <v>0</v>
      </c>
      <c r="Z96" s="46">
        <f t="shared" si="149"/>
        <v>0</v>
      </c>
      <c r="AA96" s="46">
        <f t="shared" si="150"/>
        <v>0</v>
      </c>
      <c r="AB96" s="46">
        <f t="shared" si="151"/>
        <v>0</v>
      </c>
      <c r="AC96" s="45">
        <f t="shared" si="152"/>
        <v>9698.8566158888898</v>
      </c>
      <c r="AD96" s="45">
        <f t="shared" si="153"/>
        <v>116386.27939066668</v>
      </c>
      <c r="AE96" s="45">
        <f t="shared" si="154"/>
        <v>1.939771323177778</v>
      </c>
      <c r="AF96" s="47">
        <f t="shared" si="155"/>
        <v>722.64161588888896</v>
      </c>
      <c r="AG96" s="47">
        <f t="shared" si="156"/>
        <v>26</v>
      </c>
      <c r="AH96" s="48">
        <f t="shared" si="157"/>
        <v>48.502876999999998</v>
      </c>
      <c r="AI96" s="48">
        <f t="shared" si="158"/>
        <v>331.20000000000005</v>
      </c>
      <c r="AJ96" s="48">
        <f t="shared" si="159"/>
        <v>0</v>
      </c>
      <c r="AK96" s="48">
        <f t="shared" si="160"/>
        <v>105.39299999999999</v>
      </c>
      <c r="AL96" s="48">
        <f t="shared" si="161"/>
        <v>129.54573888888888</v>
      </c>
      <c r="AM96" s="48">
        <f t="shared" si="163"/>
        <v>62.5</v>
      </c>
      <c r="AN96" s="48">
        <f t="shared" si="165"/>
        <v>20.5</v>
      </c>
      <c r="AO96" s="48">
        <f t="shared" si="166"/>
        <v>25</v>
      </c>
      <c r="AP96" s="48">
        <f t="shared" si="167"/>
        <v>0</v>
      </c>
      <c r="AQ96" s="40" t="s">
        <v>119</v>
      </c>
      <c r="AR96" s="39">
        <v>142305</v>
      </c>
      <c r="AS96" s="60" t="s">
        <v>166</v>
      </c>
      <c r="AT96" s="49">
        <v>43800</v>
      </c>
      <c r="AU96" s="39"/>
      <c r="AV96" s="39"/>
      <c r="AW96" s="39"/>
      <c r="AX96" s="39"/>
      <c r="AY96" s="39"/>
      <c r="AZ96" s="39"/>
      <c r="BA96" s="39"/>
      <c r="BB96" s="39"/>
      <c r="BC96" s="39"/>
      <c r="BD96" s="39"/>
      <c r="BE96" s="39"/>
      <c r="BF96" s="39"/>
      <c r="BG96" s="39"/>
      <c r="BH96" s="39"/>
      <c r="BI96" s="39"/>
      <c r="BJ96" s="39"/>
      <c r="BK96" s="8"/>
      <c r="BL96" s="8"/>
      <c r="BM96" s="8"/>
      <c r="BN96" s="8"/>
      <c r="BO96" s="8"/>
      <c r="BP96" s="8"/>
      <c r="BQ96" s="8"/>
      <c r="BR96" s="8"/>
      <c r="BS96" s="8"/>
      <c r="BT96" s="8"/>
      <c r="BU96" s="8"/>
      <c r="BV96" s="8"/>
    </row>
    <row r="97" spans="1:74" x14ac:dyDescent="0.2">
      <c r="A97" s="39" t="s">
        <v>80</v>
      </c>
      <c r="B97" s="39" t="s">
        <v>91</v>
      </c>
      <c r="C97" s="65" t="s">
        <v>173</v>
      </c>
      <c r="D97" s="41">
        <v>3000</v>
      </c>
      <c r="E97" s="42">
        <v>0</v>
      </c>
      <c r="F97" s="41">
        <f t="shared" si="138"/>
        <v>3000</v>
      </c>
      <c r="G97" s="41" t="s">
        <v>24</v>
      </c>
      <c r="H97" s="41" t="str">
        <f>H$7</f>
        <v>5x2</v>
      </c>
      <c r="I97" s="41" t="str">
        <f t="shared" si="139"/>
        <v>40h/s</v>
      </c>
      <c r="J97" s="42">
        <v>0</v>
      </c>
      <c r="K97" s="43">
        <f t="shared" si="162"/>
        <v>0</v>
      </c>
      <c r="L97" s="43">
        <v>0</v>
      </c>
      <c r="M97" s="43">
        <v>0</v>
      </c>
      <c r="N97" s="43">
        <v>0</v>
      </c>
      <c r="O97" s="43">
        <v>0</v>
      </c>
      <c r="P97" s="43">
        <f t="shared" si="140"/>
        <v>0</v>
      </c>
      <c r="Q97" s="41">
        <f t="shared" si="141"/>
        <v>0</v>
      </c>
      <c r="R97" s="44">
        <f t="shared" si="142"/>
        <v>3000</v>
      </c>
      <c r="S97" s="45">
        <f t="shared" si="143"/>
        <v>0</v>
      </c>
      <c r="T97" s="45">
        <f t="shared" si="144"/>
        <v>676.48776973504278</v>
      </c>
      <c r="U97" s="45">
        <f t="shared" si="164"/>
        <v>2385.7290000000003</v>
      </c>
      <c r="V97" s="45">
        <f t="shared" si="145"/>
        <v>0</v>
      </c>
      <c r="W97" s="46">
        <f t="shared" si="146"/>
        <v>0</v>
      </c>
      <c r="X97" s="46">
        <f t="shared" si="147"/>
        <v>0</v>
      </c>
      <c r="Y97" s="46">
        <f t="shared" si="148"/>
        <v>0</v>
      </c>
      <c r="Z97" s="46">
        <f t="shared" si="149"/>
        <v>0</v>
      </c>
      <c r="AA97" s="46">
        <f t="shared" si="150"/>
        <v>0</v>
      </c>
      <c r="AB97" s="46">
        <f t="shared" si="151"/>
        <v>0</v>
      </c>
      <c r="AC97" s="45">
        <f t="shared" si="152"/>
        <v>6062.2167697350433</v>
      </c>
      <c r="AD97" s="45">
        <f t="shared" si="153"/>
        <v>72746.601236820512</v>
      </c>
      <c r="AE97" s="45">
        <f t="shared" si="154"/>
        <v>2.0207389232450144</v>
      </c>
      <c r="AF97" s="47">
        <f t="shared" si="155"/>
        <v>676.48776973504278</v>
      </c>
      <c r="AG97" s="47">
        <f t="shared" si="156"/>
        <v>22</v>
      </c>
      <c r="AH97" s="48">
        <f t="shared" si="157"/>
        <v>48.502876999999998</v>
      </c>
      <c r="AI97" s="48">
        <f t="shared" si="158"/>
        <v>280.24615384615385</v>
      </c>
      <c r="AJ97" s="48">
        <f t="shared" si="159"/>
        <v>4.8000000000000114</v>
      </c>
      <c r="AK97" s="48">
        <f t="shared" si="160"/>
        <v>105.39299999999999</v>
      </c>
      <c r="AL97" s="48">
        <f t="shared" si="161"/>
        <v>129.54573888888888</v>
      </c>
      <c r="AM97" s="48">
        <f t="shared" si="163"/>
        <v>62.5</v>
      </c>
      <c r="AN97" s="48">
        <f t="shared" si="165"/>
        <v>20.5</v>
      </c>
      <c r="AO97" s="48">
        <f t="shared" si="166"/>
        <v>25</v>
      </c>
      <c r="AP97" s="48">
        <f t="shared" si="167"/>
        <v>0</v>
      </c>
      <c r="AQ97" s="40" t="s">
        <v>124</v>
      </c>
      <c r="AR97" s="39">
        <v>771105</v>
      </c>
      <c r="AS97" s="60" t="s">
        <v>83</v>
      </c>
      <c r="AT97" s="49">
        <v>44075</v>
      </c>
      <c r="AU97" s="39"/>
      <c r="AV97" s="39"/>
      <c r="AW97" s="39"/>
      <c r="AX97" s="39"/>
      <c r="AY97" s="39"/>
      <c r="AZ97" s="39"/>
      <c r="BA97" s="39"/>
      <c r="BB97" s="39"/>
      <c r="BC97" s="39"/>
      <c r="BD97" s="39"/>
      <c r="BE97" s="39"/>
      <c r="BF97" s="39"/>
      <c r="BG97" s="39"/>
      <c r="BH97" s="39"/>
      <c r="BI97" s="39"/>
      <c r="BJ97" s="39"/>
      <c r="BK97" s="8"/>
      <c r="BL97" s="8"/>
      <c r="BM97" s="8"/>
      <c r="BN97" s="8"/>
      <c r="BO97" s="8"/>
      <c r="BP97" s="8"/>
      <c r="BQ97" s="8"/>
      <c r="BR97" s="8"/>
      <c r="BS97" s="8"/>
      <c r="BT97" s="8"/>
      <c r="BU97" s="8"/>
      <c r="BV97" s="8"/>
    </row>
    <row r="98" spans="1:74" x14ac:dyDescent="0.2">
      <c r="A98" s="39" t="s">
        <v>80</v>
      </c>
      <c r="B98" s="39" t="s">
        <v>91</v>
      </c>
      <c r="C98" s="65" t="s">
        <v>179</v>
      </c>
      <c r="D98" s="41">
        <v>2500</v>
      </c>
      <c r="E98" s="42">
        <v>0</v>
      </c>
      <c r="F98" s="41">
        <f t="shared" si="138"/>
        <v>2500</v>
      </c>
      <c r="G98" s="41" t="s">
        <v>24</v>
      </c>
      <c r="H98" s="41" t="str">
        <f>H$8</f>
        <v>6x1</v>
      </c>
      <c r="I98" s="41" t="str">
        <f t="shared" si="139"/>
        <v>44h/s</v>
      </c>
      <c r="J98" s="42">
        <v>0</v>
      </c>
      <c r="K98" s="43">
        <f t="shared" si="162"/>
        <v>0</v>
      </c>
      <c r="L98" s="43">
        <v>0</v>
      </c>
      <c r="M98" s="43">
        <v>0</v>
      </c>
      <c r="N98" s="43">
        <v>0</v>
      </c>
      <c r="O98" s="43">
        <v>0</v>
      </c>
      <c r="P98" s="43">
        <f t="shared" si="140"/>
        <v>0</v>
      </c>
      <c r="Q98" s="41">
        <f t="shared" si="141"/>
        <v>0</v>
      </c>
      <c r="R98" s="44">
        <f t="shared" si="142"/>
        <v>2500</v>
      </c>
      <c r="S98" s="45">
        <f t="shared" si="143"/>
        <v>0</v>
      </c>
      <c r="T98" s="45">
        <f t="shared" si="144"/>
        <v>791.04161588888894</v>
      </c>
      <c r="U98" s="45">
        <f t="shared" si="164"/>
        <v>1988.1075000000001</v>
      </c>
      <c r="V98" s="45">
        <f t="shared" si="145"/>
        <v>0</v>
      </c>
      <c r="W98" s="46">
        <f t="shared" si="146"/>
        <v>0</v>
      </c>
      <c r="X98" s="46">
        <f t="shared" si="147"/>
        <v>0</v>
      </c>
      <c r="Y98" s="46">
        <f t="shared" si="148"/>
        <v>0</v>
      </c>
      <c r="Z98" s="46">
        <f t="shared" si="149"/>
        <v>0</v>
      </c>
      <c r="AA98" s="46">
        <f t="shared" si="150"/>
        <v>0</v>
      </c>
      <c r="AB98" s="46">
        <f t="shared" si="151"/>
        <v>0</v>
      </c>
      <c r="AC98" s="45">
        <f t="shared" si="152"/>
        <v>5279.1491158888894</v>
      </c>
      <c r="AD98" s="45">
        <f t="shared" si="153"/>
        <v>63349.789390666672</v>
      </c>
      <c r="AE98" s="45">
        <f t="shared" si="154"/>
        <v>2.1116596463555557</v>
      </c>
      <c r="AF98" s="47">
        <f t="shared" si="155"/>
        <v>791.04161588888894</v>
      </c>
      <c r="AG98" s="47">
        <f t="shared" si="156"/>
        <v>26</v>
      </c>
      <c r="AH98" s="48">
        <f t="shared" si="157"/>
        <v>48.502876999999998</v>
      </c>
      <c r="AI98" s="48">
        <f t="shared" si="158"/>
        <v>331.20000000000005</v>
      </c>
      <c r="AJ98" s="48">
        <f t="shared" si="159"/>
        <v>68.400000000000006</v>
      </c>
      <c r="AK98" s="48">
        <f t="shared" si="160"/>
        <v>105.39299999999999</v>
      </c>
      <c r="AL98" s="48">
        <f t="shared" si="161"/>
        <v>129.54573888888888</v>
      </c>
      <c r="AM98" s="48">
        <f t="shared" si="163"/>
        <v>62.5</v>
      </c>
      <c r="AN98" s="48">
        <f t="shared" si="165"/>
        <v>20.5</v>
      </c>
      <c r="AO98" s="48">
        <f t="shared" si="166"/>
        <v>25</v>
      </c>
      <c r="AP98" s="48">
        <f t="shared" si="167"/>
        <v>0</v>
      </c>
      <c r="AQ98" s="40" t="s">
        <v>88</v>
      </c>
      <c r="AR98" s="39">
        <v>411005</v>
      </c>
      <c r="AS98" s="60" t="s">
        <v>166</v>
      </c>
      <c r="AT98" s="49">
        <v>44166</v>
      </c>
      <c r="AU98" s="39"/>
      <c r="AV98" s="39"/>
      <c r="AW98" s="39"/>
      <c r="AX98" s="39"/>
      <c r="AY98" s="39"/>
      <c r="AZ98" s="39"/>
      <c r="BA98" s="39"/>
      <c r="BB98" s="39"/>
      <c r="BC98" s="39"/>
      <c r="BD98" s="39"/>
      <c r="BE98" s="39"/>
      <c r="BF98" s="39"/>
      <c r="BG98" s="39"/>
      <c r="BH98" s="39"/>
      <c r="BI98" s="39"/>
      <c r="BJ98" s="39"/>
      <c r="BK98" s="8"/>
      <c r="BL98" s="8"/>
      <c r="BM98" s="8"/>
      <c r="BN98" s="8"/>
      <c r="BO98" s="8"/>
      <c r="BP98" s="8"/>
      <c r="BQ98" s="8"/>
      <c r="BR98" s="8"/>
      <c r="BS98" s="8"/>
      <c r="BT98" s="8"/>
      <c r="BU98" s="8"/>
      <c r="BV98" s="8"/>
    </row>
    <row r="99" spans="1:74" x14ac:dyDescent="0.2">
      <c r="A99" s="39" t="s">
        <v>80</v>
      </c>
      <c r="B99" s="39" t="s">
        <v>91</v>
      </c>
      <c r="C99" s="65" t="s">
        <v>177</v>
      </c>
      <c r="D99" s="41">
        <v>2500</v>
      </c>
      <c r="E99" s="42">
        <v>0</v>
      </c>
      <c r="F99" s="41">
        <f t="shared" si="138"/>
        <v>2500</v>
      </c>
      <c r="G99" s="41" t="s">
        <v>24</v>
      </c>
      <c r="H99" s="41" t="str">
        <f>H$8</f>
        <v>6x1</v>
      </c>
      <c r="I99" s="41" t="str">
        <f t="shared" si="139"/>
        <v>44h/s</v>
      </c>
      <c r="J99" s="42">
        <v>0</v>
      </c>
      <c r="K99" s="43">
        <f t="shared" si="162"/>
        <v>0</v>
      </c>
      <c r="L99" s="43">
        <v>0</v>
      </c>
      <c r="M99" s="43">
        <v>0</v>
      </c>
      <c r="N99" s="43">
        <v>0</v>
      </c>
      <c r="O99" s="43">
        <v>0</v>
      </c>
      <c r="P99" s="43">
        <f t="shared" si="140"/>
        <v>0</v>
      </c>
      <c r="Q99" s="41">
        <f t="shared" si="141"/>
        <v>0</v>
      </c>
      <c r="R99" s="44">
        <f t="shared" si="142"/>
        <v>2500</v>
      </c>
      <c r="S99" s="45">
        <f t="shared" si="143"/>
        <v>0</v>
      </c>
      <c r="T99" s="45">
        <f t="shared" si="144"/>
        <v>791.04161588888894</v>
      </c>
      <c r="U99" s="45">
        <f t="shared" si="164"/>
        <v>1988.1075000000001</v>
      </c>
      <c r="V99" s="45">
        <f t="shared" si="145"/>
        <v>0</v>
      </c>
      <c r="W99" s="46">
        <f t="shared" si="146"/>
        <v>0</v>
      </c>
      <c r="X99" s="46">
        <f t="shared" si="147"/>
        <v>0</v>
      </c>
      <c r="Y99" s="46">
        <f t="shared" si="148"/>
        <v>0</v>
      </c>
      <c r="Z99" s="46">
        <f t="shared" si="149"/>
        <v>0</v>
      </c>
      <c r="AA99" s="46">
        <f t="shared" si="150"/>
        <v>0</v>
      </c>
      <c r="AB99" s="46">
        <f t="shared" si="151"/>
        <v>0</v>
      </c>
      <c r="AC99" s="45">
        <f t="shared" si="152"/>
        <v>5279.1491158888894</v>
      </c>
      <c r="AD99" s="45">
        <f t="shared" si="153"/>
        <v>63349.789390666672</v>
      </c>
      <c r="AE99" s="45">
        <f t="shared" si="154"/>
        <v>2.1116596463555557</v>
      </c>
      <c r="AF99" s="47">
        <f t="shared" si="155"/>
        <v>791.04161588888894</v>
      </c>
      <c r="AG99" s="47">
        <f t="shared" si="156"/>
        <v>26</v>
      </c>
      <c r="AH99" s="48">
        <f t="shared" si="157"/>
        <v>48.502876999999998</v>
      </c>
      <c r="AI99" s="48">
        <f t="shared" si="158"/>
        <v>331.20000000000005</v>
      </c>
      <c r="AJ99" s="48">
        <f t="shared" si="159"/>
        <v>68.400000000000006</v>
      </c>
      <c r="AK99" s="48">
        <f t="shared" si="160"/>
        <v>105.39299999999999</v>
      </c>
      <c r="AL99" s="48">
        <f t="shared" si="161"/>
        <v>129.54573888888888</v>
      </c>
      <c r="AM99" s="48">
        <f t="shared" si="163"/>
        <v>62.5</v>
      </c>
      <c r="AN99" s="48">
        <f t="shared" si="165"/>
        <v>20.5</v>
      </c>
      <c r="AO99" s="48">
        <f t="shared" si="166"/>
        <v>25</v>
      </c>
      <c r="AP99" s="48">
        <f t="shared" si="167"/>
        <v>0</v>
      </c>
      <c r="AQ99" s="40" t="s">
        <v>88</v>
      </c>
      <c r="AR99" s="39">
        <v>411005</v>
      </c>
      <c r="AS99" s="60" t="s">
        <v>166</v>
      </c>
      <c r="AT99" s="49">
        <v>44166</v>
      </c>
      <c r="AU99" s="39"/>
      <c r="AV99" s="39"/>
      <c r="AW99" s="39"/>
      <c r="AX99" s="39"/>
      <c r="AY99" s="39"/>
      <c r="AZ99" s="39"/>
      <c r="BA99" s="39"/>
      <c r="BB99" s="39"/>
      <c r="BC99" s="39"/>
      <c r="BD99" s="39"/>
      <c r="BE99" s="39"/>
      <c r="BF99" s="39"/>
      <c r="BG99" s="39"/>
      <c r="BH99" s="39"/>
      <c r="BI99" s="39"/>
      <c r="BJ99" s="39"/>
      <c r="BK99" s="8"/>
      <c r="BL99" s="8"/>
      <c r="BM99" s="8"/>
      <c r="BN99" s="8"/>
      <c r="BO99" s="8"/>
      <c r="BP99" s="8"/>
      <c r="BQ99" s="8"/>
      <c r="BR99" s="8"/>
      <c r="BS99" s="8"/>
      <c r="BT99" s="8"/>
      <c r="BU99" s="8"/>
      <c r="BV99" s="8"/>
    </row>
    <row r="100" spans="1:74" x14ac:dyDescent="0.2">
      <c r="A100" s="39" t="s">
        <v>80</v>
      </c>
      <c r="B100" s="39" t="s">
        <v>91</v>
      </c>
      <c r="C100" s="65" t="s">
        <v>176</v>
      </c>
      <c r="D100" s="41">
        <v>2500</v>
      </c>
      <c r="E100" s="42">
        <v>0</v>
      </c>
      <c r="F100" s="41">
        <f t="shared" si="138"/>
        <v>2500</v>
      </c>
      <c r="G100" s="41" t="s">
        <v>24</v>
      </c>
      <c r="H100" s="41" t="str">
        <f>H$8</f>
        <v>6x1</v>
      </c>
      <c r="I100" s="41" t="str">
        <f t="shared" si="139"/>
        <v>44h/s</v>
      </c>
      <c r="J100" s="42">
        <v>0</v>
      </c>
      <c r="K100" s="43">
        <f t="shared" si="162"/>
        <v>0</v>
      </c>
      <c r="L100" s="43">
        <v>0</v>
      </c>
      <c r="M100" s="43">
        <v>0</v>
      </c>
      <c r="N100" s="43">
        <v>0</v>
      </c>
      <c r="O100" s="43">
        <v>0</v>
      </c>
      <c r="P100" s="43">
        <f t="shared" si="140"/>
        <v>0</v>
      </c>
      <c r="Q100" s="41">
        <f t="shared" si="141"/>
        <v>0</v>
      </c>
      <c r="R100" s="44">
        <f t="shared" si="142"/>
        <v>2500</v>
      </c>
      <c r="S100" s="45">
        <f t="shared" si="143"/>
        <v>0</v>
      </c>
      <c r="T100" s="45">
        <f t="shared" si="144"/>
        <v>791.04161588888894</v>
      </c>
      <c r="U100" s="45">
        <f t="shared" si="164"/>
        <v>1988.1075000000001</v>
      </c>
      <c r="V100" s="45">
        <f t="shared" si="145"/>
        <v>0</v>
      </c>
      <c r="W100" s="46">
        <f t="shared" si="146"/>
        <v>0</v>
      </c>
      <c r="X100" s="46">
        <f t="shared" si="147"/>
        <v>0</v>
      </c>
      <c r="Y100" s="46">
        <f t="shared" si="148"/>
        <v>0</v>
      </c>
      <c r="Z100" s="46">
        <f t="shared" si="149"/>
        <v>0</v>
      </c>
      <c r="AA100" s="46">
        <f t="shared" si="150"/>
        <v>0</v>
      </c>
      <c r="AB100" s="46">
        <f t="shared" si="151"/>
        <v>0</v>
      </c>
      <c r="AC100" s="45">
        <f t="shared" si="152"/>
        <v>5279.1491158888894</v>
      </c>
      <c r="AD100" s="45">
        <f t="shared" si="153"/>
        <v>63349.789390666672</v>
      </c>
      <c r="AE100" s="45">
        <f t="shared" si="154"/>
        <v>2.1116596463555557</v>
      </c>
      <c r="AF100" s="47">
        <f t="shared" si="155"/>
        <v>791.04161588888894</v>
      </c>
      <c r="AG100" s="47">
        <f t="shared" si="156"/>
        <v>26</v>
      </c>
      <c r="AH100" s="48">
        <f t="shared" si="157"/>
        <v>48.502876999999998</v>
      </c>
      <c r="AI100" s="48">
        <f t="shared" si="158"/>
        <v>331.20000000000005</v>
      </c>
      <c r="AJ100" s="48">
        <f t="shared" si="159"/>
        <v>68.400000000000006</v>
      </c>
      <c r="AK100" s="48">
        <f t="shared" si="160"/>
        <v>105.39299999999999</v>
      </c>
      <c r="AL100" s="48">
        <f t="shared" si="161"/>
        <v>129.54573888888888</v>
      </c>
      <c r="AM100" s="48">
        <f t="shared" si="163"/>
        <v>62.5</v>
      </c>
      <c r="AN100" s="48">
        <f t="shared" si="165"/>
        <v>20.5</v>
      </c>
      <c r="AO100" s="48">
        <f t="shared" si="166"/>
        <v>25</v>
      </c>
      <c r="AP100" s="48">
        <f t="shared" si="167"/>
        <v>0</v>
      </c>
      <c r="AQ100" s="40" t="s">
        <v>88</v>
      </c>
      <c r="AR100" s="39">
        <v>411005</v>
      </c>
      <c r="AS100" s="60" t="s">
        <v>166</v>
      </c>
      <c r="AT100" s="49">
        <v>44166</v>
      </c>
      <c r="AU100" s="39"/>
      <c r="AV100" s="39"/>
      <c r="AW100" s="39"/>
      <c r="AX100" s="39"/>
      <c r="AY100" s="39"/>
      <c r="AZ100" s="39"/>
      <c r="BA100" s="39"/>
      <c r="BB100" s="39"/>
      <c r="BC100" s="39"/>
      <c r="BD100" s="39"/>
      <c r="BE100" s="39"/>
      <c r="BF100" s="39"/>
      <c r="BG100" s="39"/>
      <c r="BH100" s="39"/>
      <c r="BI100" s="39"/>
      <c r="BJ100" s="39"/>
      <c r="BK100" s="8"/>
      <c r="BL100" s="8"/>
      <c r="BM100" s="8"/>
      <c r="BN100" s="8"/>
      <c r="BO100" s="8"/>
      <c r="BP100" s="8"/>
      <c r="BQ100" s="8"/>
      <c r="BR100" s="8"/>
      <c r="BS100" s="8"/>
      <c r="BT100" s="8"/>
      <c r="BU100" s="8"/>
      <c r="BV100" s="8"/>
    </row>
    <row r="101" spans="1:74" x14ac:dyDescent="0.2">
      <c r="A101" s="39" t="s">
        <v>80</v>
      </c>
      <c r="B101" s="39" t="s">
        <v>170</v>
      </c>
      <c r="C101" s="65" t="s">
        <v>200</v>
      </c>
      <c r="D101" s="41">
        <v>2500</v>
      </c>
      <c r="E101" s="42">
        <v>0</v>
      </c>
      <c r="F101" s="41">
        <f t="shared" si="138"/>
        <v>2500</v>
      </c>
      <c r="G101" s="41" t="s">
        <v>24</v>
      </c>
      <c r="H101" s="41" t="str">
        <f>H$7</f>
        <v>5x2</v>
      </c>
      <c r="I101" s="41" t="str">
        <f t="shared" si="139"/>
        <v>40h/s</v>
      </c>
      <c r="J101" s="42">
        <v>0</v>
      </c>
      <c r="K101" s="43">
        <f t="shared" si="162"/>
        <v>0</v>
      </c>
      <c r="L101" s="43">
        <v>0</v>
      </c>
      <c r="M101" s="43">
        <v>0</v>
      </c>
      <c r="N101" s="43">
        <v>0</v>
      </c>
      <c r="O101" s="43">
        <v>0</v>
      </c>
      <c r="P101" s="43">
        <f t="shared" si="140"/>
        <v>0</v>
      </c>
      <c r="Q101" s="41">
        <f t="shared" si="141"/>
        <v>0</v>
      </c>
      <c r="R101" s="44">
        <f t="shared" si="142"/>
        <v>2500</v>
      </c>
      <c r="S101" s="45">
        <f t="shared" si="143"/>
        <v>0</v>
      </c>
      <c r="T101" s="45">
        <f t="shared" si="144"/>
        <v>706.48776973504278</v>
      </c>
      <c r="U101" s="45">
        <f t="shared" si="164"/>
        <v>1988.1075000000001</v>
      </c>
      <c r="V101" s="45">
        <f t="shared" si="145"/>
        <v>0</v>
      </c>
      <c r="W101" s="46">
        <f t="shared" si="146"/>
        <v>0</v>
      </c>
      <c r="X101" s="46">
        <f t="shared" si="147"/>
        <v>0</v>
      </c>
      <c r="Y101" s="46">
        <f t="shared" si="148"/>
        <v>0</v>
      </c>
      <c r="Z101" s="46">
        <f t="shared" si="149"/>
        <v>0</v>
      </c>
      <c r="AA101" s="46">
        <f t="shared" si="150"/>
        <v>0</v>
      </c>
      <c r="AB101" s="46">
        <f t="shared" si="151"/>
        <v>0</v>
      </c>
      <c r="AC101" s="45">
        <f t="shared" si="152"/>
        <v>5194.5952697350431</v>
      </c>
      <c r="AD101" s="45">
        <f t="shared" si="153"/>
        <v>62335.143236820513</v>
      </c>
      <c r="AE101" s="45">
        <f t="shared" si="154"/>
        <v>2.0778381078940171</v>
      </c>
      <c r="AF101" s="47">
        <f t="shared" si="155"/>
        <v>706.48776973504278</v>
      </c>
      <c r="AG101" s="47">
        <f t="shared" si="156"/>
        <v>22</v>
      </c>
      <c r="AH101" s="48">
        <f t="shared" si="157"/>
        <v>48.502876999999998</v>
      </c>
      <c r="AI101" s="48">
        <f t="shared" si="158"/>
        <v>280.24615384615385</v>
      </c>
      <c r="AJ101" s="48">
        <f t="shared" si="159"/>
        <v>34.800000000000011</v>
      </c>
      <c r="AK101" s="48">
        <f t="shared" si="160"/>
        <v>105.39299999999999</v>
      </c>
      <c r="AL101" s="48">
        <f t="shared" si="161"/>
        <v>129.54573888888888</v>
      </c>
      <c r="AM101" s="48">
        <f t="shared" si="163"/>
        <v>62.5</v>
      </c>
      <c r="AN101" s="48">
        <f t="shared" si="165"/>
        <v>20.5</v>
      </c>
      <c r="AO101" s="48">
        <f t="shared" si="166"/>
        <v>25</v>
      </c>
      <c r="AP101" s="48">
        <f t="shared" si="167"/>
        <v>0</v>
      </c>
      <c r="AQ101" s="40" t="s">
        <v>88</v>
      </c>
      <c r="AR101" s="39">
        <v>411005</v>
      </c>
      <c r="AS101" s="60" t="s">
        <v>166</v>
      </c>
      <c r="AT101" s="49">
        <v>44166</v>
      </c>
      <c r="AU101" s="39"/>
      <c r="AV101" s="39"/>
      <c r="AW101" s="39"/>
      <c r="AX101" s="39"/>
      <c r="AY101" s="39"/>
      <c r="AZ101" s="39"/>
      <c r="BA101" s="39"/>
      <c r="BB101" s="39"/>
      <c r="BC101" s="39"/>
      <c r="BD101" s="39"/>
      <c r="BE101" s="39"/>
      <c r="BF101" s="39"/>
      <c r="BG101" s="39"/>
      <c r="BH101" s="39"/>
      <c r="BI101" s="39"/>
      <c r="BJ101" s="39"/>
      <c r="BK101" s="8"/>
      <c r="BL101" s="8"/>
      <c r="BM101" s="8"/>
      <c r="BN101" s="8"/>
      <c r="BO101" s="8"/>
      <c r="BP101" s="8"/>
      <c r="BQ101" s="8"/>
      <c r="BR101" s="8"/>
      <c r="BS101" s="8"/>
      <c r="BT101" s="8"/>
      <c r="BU101" s="8"/>
      <c r="BV101" s="8"/>
    </row>
    <row r="102" spans="1:74" x14ac:dyDescent="0.2">
      <c r="A102" s="39" t="s">
        <v>80</v>
      </c>
      <c r="B102" s="39" t="s">
        <v>170</v>
      </c>
      <c r="C102" s="65" t="s">
        <v>560</v>
      </c>
      <c r="D102" s="41">
        <v>1367.72</v>
      </c>
      <c r="E102" s="59">
        <v>0.05</v>
      </c>
      <c r="F102" s="41">
        <f t="shared" si="138"/>
        <v>1436.106</v>
      </c>
      <c r="G102" s="41" t="s">
        <v>24</v>
      </c>
      <c r="H102" s="41" t="str">
        <f>H$8</f>
        <v>6x1</v>
      </c>
      <c r="I102" s="41" t="str">
        <f t="shared" si="139"/>
        <v>44h/s</v>
      </c>
      <c r="J102" s="42">
        <v>0</v>
      </c>
      <c r="K102" s="43">
        <f t="shared" si="162"/>
        <v>0</v>
      </c>
      <c r="L102" s="43">
        <v>0</v>
      </c>
      <c r="M102" s="43">
        <v>0</v>
      </c>
      <c r="N102" s="43">
        <v>0</v>
      </c>
      <c r="O102" s="43">
        <v>0</v>
      </c>
      <c r="P102" s="43">
        <f t="shared" si="140"/>
        <v>0</v>
      </c>
      <c r="Q102" s="41">
        <f t="shared" si="141"/>
        <v>0</v>
      </c>
      <c r="R102" s="44">
        <f t="shared" si="142"/>
        <v>1436.106</v>
      </c>
      <c r="S102" s="45">
        <f t="shared" si="143"/>
        <v>0</v>
      </c>
      <c r="T102" s="45">
        <f t="shared" si="144"/>
        <v>858.978415888889</v>
      </c>
      <c r="U102" s="45">
        <f t="shared" si="164"/>
        <v>1142.053243758</v>
      </c>
      <c r="V102" s="45">
        <f t="shared" si="145"/>
        <v>0</v>
      </c>
      <c r="W102" s="46">
        <f t="shared" si="146"/>
        <v>0</v>
      </c>
      <c r="X102" s="46">
        <f t="shared" si="147"/>
        <v>0</v>
      </c>
      <c r="Y102" s="46">
        <f t="shared" si="148"/>
        <v>0</v>
      </c>
      <c r="Z102" s="46">
        <f t="shared" si="149"/>
        <v>0</v>
      </c>
      <c r="AA102" s="46">
        <f t="shared" si="150"/>
        <v>0</v>
      </c>
      <c r="AB102" s="46">
        <f t="shared" si="151"/>
        <v>0</v>
      </c>
      <c r="AC102" s="45">
        <f t="shared" si="152"/>
        <v>3437.137659646889</v>
      </c>
      <c r="AD102" s="45">
        <f t="shared" si="153"/>
        <v>41245.651915762668</v>
      </c>
      <c r="AE102" s="45">
        <f t="shared" si="154"/>
        <v>2.3933732326491839</v>
      </c>
      <c r="AF102" s="47">
        <f t="shared" si="155"/>
        <v>858.978415888889</v>
      </c>
      <c r="AG102" s="47">
        <f t="shared" si="156"/>
        <v>26</v>
      </c>
      <c r="AH102" s="48">
        <f t="shared" si="157"/>
        <v>48.502876999999998</v>
      </c>
      <c r="AI102" s="48">
        <f t="shared" si="158"/>
        <v>331.20000000000005</v>
      </c>
      <c r="AJ102" s="48">
        <f t="shared" si="159"/>
        <v>136.33680000000001</v>
      </c>
      <c r="AK102" s="48">
        <f t="shared" si="160"/>
        <v>105.39299999999999</v>
      </c>
      <c r="AL102" s="48">
        <f t="shared" si="161"/>
        <v>129.54573888888888</v>
      </c>
      <c r="AM102" s="48">
        <f t="shared" si="163"/>
        <v>62.5</v>
      </c>
      <c r="AN102" s="48">
        <f t="shared" si="165"/>
        <v>20.5</v>
      </c>
      <c r="AO102" s="48">
        <f t="shared" si="166"/>
        <v>25</v>
      </c>
      <c r="AP102" s="48">
        <f t="shared" si="167"/>
        <v>0</v>
      </c>
      <c r="AQ102" s="40" t="s">
        <v>88</v>
      </c>
      <c r="AR102" s="39">
        <v>411005</v>
      </c>
      <c r="AS102" s="60" t="s">
        <v>83</v>
      </c>
      <c r="AT102" s="49">
        <v>44044</v>
      </c>
      <c r="AU102" s="39"/>
      <c r="AV102" s="39"/>
      <c r="AW102" s="39"/>
      <c r="AX102" s="39"/>
      <c r="AY102" s="39"/>
      <c r="AZ102" s="39"/>
      <c r="BA102" s="39"/>
      <c r="BB102" s="39"/>
      <c r="BC102" s="39"/>
      <c r="BD102" s="39"/>
      <c r="BE102" s="39"/>
      <c r="BF102" s="39"/>
      <c r="BG102" s="39"/>
      <c r="BH102" s="39"/>
      <c r="BI102" s="39"/>
      <c r="BJ102" s="39"/>
      <c r="BK102" s="8"/>
      <c r="BL102" s="8"/>
      <c r="BM102" s="8"/>
      <c r="BN102" s="8"/>
      <c r="BO102" s="8"/>
      <c r="BP102" s="8"/>
      <c r="BQ102" s="8"/>
      <c r="BR102" s="8"/>
      <c r="BS102" s="8"/>
      <c r="BT102" s="8"/>
      <c r="BU102" s="8"/>
      <c r="BV102" s="8"/>
    </row>
    <row r="103" spans="1:74" x14ac:dyDescent="0.2">
      <c r="A103" s="39" t="s">
        <v>80</v>
      </c>
      <c r="B103" s="39" t="s">
        <v>170</v>
      </c>
      <c r="C103" s="65" t="s">
        <v>169</v>
      </c>
      <c r="D103" s="41">
        <v>1367.72</v>
      </c>
      <c r="E103" s="42">
        <v>0</v>
      </c>
      <c r="F103" s="41">
        <f t="shared" si="138"/>
        <v>1367.72</v>
      </c>
      <c r="G103" s="41" t="s">
        <v>24</v>
      </c>
      <c r="H103" s="41" t="str">
        <f>H$8</f>
        <v>6x1</v>
      </c>
      <c r="I103" s="41" t="str">
        <f t="shared" si="139"/>
        <v>44h/s</v>
      </c>
      <c r="J103" s="42">
        <v>0</v>
      </c>
      <c r="K103" s="43">
        <f t="shared" si="162"/>
        <v>0</v>
      </c>
      <c r="L103" s="43">
        <v>0</v>
      </c>
      <c r="M103" s="43">
        <v>0</v>
      </c>
      <c r="N103" s="43">
        <v>0</v>
      </c>
      <c r="O103" s="43">
        <v>0</v>
      </c>
      <c r="P103" s="43">
        <f t="shared" si="140"/>
        <v>0</v>
      </c>
      <c r="Q103" s="41">
        <f t="shared" si="141"/>
        <v>0</v>
      </c>
      <c r="R103" s="44">
        <f t="shared" si="142"/>
        <v>1367.72</v>
      </c>
      <c r="S103" s="45">
        <f t="shared" si="143"/>
        <v>0</v>
      </c>
      <c r="T103" s="45">
        <f t="shared" si="144"/>
        <v>858.978415888889</v>
      </c>
      <c r="U103" s="45">
        <f t="shared" si="164"/>
        <v>1087.66975596</v>
      </c>
      <c r="V103" s="45">
        <f t="shared" si="145"/>
        <v>0</v>
      </c>
      <c r="W103" s="46">
        <f t="shared" si="146"/>
        <v>0</v>
      </c>
      <c r="X103" s="46">
        <f t="shared" si="147"/>
        <v>0</v>
      </c>
      <c r="Y103" s="46">
        <f t="shared" si="148"/>
        <v>0</v>
      </c>
      <c r="Z103" s="46">
        <f t="shared" si="149"/>
        <v>0</v>
      </c>
      <c r="AA103" s="46">
        <f t="shared" si="150"/>
        <v>0</v>
      </c>
      <c r="AB103" s="46">
        <f t="shared" si="151"/>
        <v>0</v>
      </c>
      <c r="AC103" s="45">
        <f t="shared" si="152"/>
        <v>3314.3681718488888</v>
      </c>
      <c r="AD103" s="45">
        <f t="shared" si="153"/>
        <v>39772.418062186669</v>
      </c>
      <c r="AE103" s="45">
        <f t="shared" si="154"/>
        <v>2.4232797442816429</v>
      </c>
      <c r="AF103" s="47">
        <f t="shared" si="155"/>
        <v>858.978415888889</v>
      </c>
      <c r="AG103" s="47">
        <f t="shared" si="156"/>
        <v>26</v>
      </c>
      <c r="AH103" s="48">
        <f t="shared" ref="AH103:AH149" si="168">AH$9</f>
        <v>48.502876999999998</v>
      </c>
      <c r="AI103" s="48">
        <f t="shared" si="158"/>
        <v>331.20000000000005</v>
      </c>
      <c r="AJ103" s="48">
        <f t="shared" si="159"/>
        <v>136.33680000000001</v>
      </c>
      <c r="AK103" s="48">
        <f t="shared" si="160"/>
        <v>105.39299999999999</v>
      </c>
      <c r="AL103" s="48">
        <f t="shared" si="161"/>
        <v>129.54573888888888</v>
      </c>
      <c r="AM103" s="48">
        <f t="shared" si="163"/>
        <v>62.5</v>
      </c>
      <c r="AN103" s="48">
        <f t="shared" si="165"/>
        <v>20.5</v>
      </c>
      <c r="AO103" s="48">
        <f t="shared" si="166"/>
        <v>25</v>
      </c>
      <c r="AP103" s="48">
        <f t="shared" si="167"/>
        <v>0</v>
      </c>
      <c r="AQ103" s="40" t="s">
        <v>96</v>
      </c>
      <c r="AR103" s="39">
        <v>514310</v>
      </c>
      <c r="AS103" s="60" t="s">
        <v>83</v>
      </c>
      <c r="AT103" s="49">
        <v>44075</v>
      </c>
      <c r="AU103" s="39"/>
      <c r="AV103" s="39"/>
      <c r="AW103" s="39"/>
      <c r="AX103" s="39"/>
      <c r="AY103" s="39"/>
      <c r="AZ103" s="39"/>
      <c r="BA103" s="39"/>
      <c r="BB103" s="39"/>
      <c r="BC103" s="39"/>
      <c r="BD103" s="39"/>
      <c r="BE103" s="39"/>
      <c r="BF103" s="39"/>
      <c r="BG103" s="39"/>
      <c r="BH103" s="39"/>
      <c r="BI103" s="39"/>
      <c r="BJ103" s="39"/>
      <c r="BK103" s="8"/>
      <c r="BL103" s="8"/>
      <c r="BM103" s="8"/>
      <c r="BN103" s="8"/>
      <c r="BO103" s="8"/>
      <c r="BP103" s="8"/>
      <c r="BQ103" s="8"/>
      <c r="BR103" s="8"/>
      <c r="BS103" s="8"/>
      <c r="BT103" s="8"/>
      <c r="BU103" s="8"/>
      <c r="BV103" s="8"/>
    </row>
    <row r="104" spans="1:74" x14ac:dyDescent="0.2">
      <c r="A104" s="39" t="s">
        <v>80</v>
      </c>
      <c r="B104" s="39" t="s">
        <v>170</v>
      </c>
      <c r="C104" s="65" t="s">
        <v>193</v>
      </c>
      <c r="D104" s="41">
        <v>2500</v>
      </c>
      <c r="E104" s="51">
        <v>0</v>
      </c>
      <c r="F104" s="52">
        <f t="shared" si="138"/>
        <v>2500</v>
      </c>
      <c r="G104" s="52" t="s">
        <v>24</v>
      </c>
      <c r="H104" s="41" t="str">
        <f>H$8</f>
        <v>6x1</v>
      </c>
      <c r="I104" s="41" t="str">
        <f t="shared" si="139"/>
        <v>44h/s</v>
      </c>
      <c r="J104" s="42">
        <v>0</v>
      </c>
      <c r="K104" s="43">
        <f t="shared" si="162"/>
        <v>0</v>
      </c>
      <c r="L104" s="43">
        <v>0</v>
      </c>
      <c r="M104" s="43">
        <v>0</v>
      </c>
      <c r="N104" s="43">
        <v>0</v>
      </c>
      <c r="O104" s="43">
        <v>0</v>
      </c>
      <c r="P104" s="43">
        <f t="shared" si="140"/>
        <v>0</v>
      </c>
      <c r="Q104" s="41">
        <f t="shared" si="141"/>
        <v>0</v>
      </c>
      <c r="R104" s="44">
        <f t="shared" si="142"/>
        <v>2500</v>
      </c>
      <c r="S104" s="45">
        <f t="shared" si="143"/>
        <v>0</v>
      </c>
      <c r="T104" s="45">
        <f t="shared" si="144"/>
        <v>791.04161588888894</v>
      </c>
      <c r="U104" s="45">
        <f t="shared" si="164"/>
        <v>1988.1075000000001</v>
      </c>
      <c r="V104" s="45">
        <f t="shared" si="145"/>
        <v>0</v>
      </c>
      <c r="W104" s="46">
        <f t="shared" si="146"/>
        <v>0</v>
      </c>
      <c r="X104" s="46">
        <f t="shared" si="147"/>
        <v>0</v>
      </c>
      <c r="Y104" s="46">
        <f t="shared" si="148"/>
        <v>0</v>
      </c>
      <c r="Z104" s="46">
        <f t="shared" si="149"/>
        <v>0</v>
      </c>
      <c r="AA104" s="46">
        <f t="shared" si="150"/>
        <v>0</v>
      </c>
      <c r="AB104" s="46">
        <f t="shared" si="151"/>
        <v>0</v>
      </c>
      <c r="AC104" s="45">
        <f t="shared" si="152"/>
        <v>5279.1491158888894</v>
      </c>
      <c r="AD104" s="45">
        <f t="shared" si="153"/>
        <v>63349.789390666672</v>
      </c>
      <c r="AE104" s="45">
        <f t="shared" si="154"/>
        <v>2.1116596463555557</v>
      </c>
      <c r="AF104" s="47">
        <f t="shared" si="155"/>
        <v>791.04161588888894</v>
      </c>
      <c r="AG104" s="47">
        <f t="shared" si="156"/>
        <v>26</v>
      </c>
      <c r="AH104" s="48">
        <f t="shared" si="168"/>
        <v>48.502876999999998</v>
      </c>
      <c r="AI104" s="48">
        <f t="shared" si="158"/>
        <v>331.20000000000005</v>
      </c>
      <c r="AJ104" s="48">
        <f t="shared" si="159"/>
        <v>68.400000000000006</v>
      </c>
      <c r="AK104" s="48">
        <f t="shared" si="160"/>
        <v>105.39299999999999</v>
      </c>
      <c r="AL104" s="48">
        <f t="shared" si="161"/>
        <v>129.54573888888888</v>
      </c>
      <c r="AM104" s="48">
        <f t="shared" si="163"/>
        <v>62.5</v>
      </c>
      <c r="AN104" s="48">
        <f t="shared" si="165"/>
        <v>20.5</v>
      </c>
      <c r="AO104" s="48">
        <f t="shared" si="166"/>
        <v>25</v>
      </c>
      <c r="AP104" s="48">
        <f t="shared" si="167"/>
        <v>0</v>
      </c>
      <c r="AQ104" s="40" t="s">
        <v>119</v>
      </c>
      <c r="AR104" s="39">
        <v>142305</v>
      </c>
      <c r="AS104" s="60" t="s">
        <v>166</v>
      </c>
      <c r="AT104" s="49">
        <v>43800</v>
      </c>
      <c r="AU104" s="39"/>
      <c r="AV104" s="39"/>
      <c r="AW104" s="39"/>
      <c r="AX104" s="39"/>
      <c r="AY104" s="39"/>
      <c r="AZ104" s="39"/>
      <c r="BA104" s="39"/>
      <c r="BB104" s="39"/>
      <c r="BC104" s="39"/>
      <c r="BD104" s="39"/>
      <c r="BE104" s="39"/>
      <c r="BF104" s="39"/>
      <c r="BG104" s="39"/>
      <c r="BH104" s="39"/>
      <c r="BI104" s="39"/>
      <c r="BJ104" s="39"/>
      <c r="BK104" s="8"/>
      <c r="BL104" s="8"/>
      <c r="BM104" s="8"/>
      <c r="BN104" s="8"/>
      <c r="BO104" s="8"/>
      <c r="BP104" s="8"/>
      <c r="BQ104" s="8"/>
      <c r="BR104" s="8"/>
      <c r="BS104" s="8"/>
      <c r="BT104" s="8"/>
      <c r="BU104" s="8"/>
      <c r="BV104" s="8"/>
    </row>
    <row r="105" spans="1:74" x14ac:dyDescent="0.2">
      <c r="A105" s="39" t="s">
        <v>80</v>
      </c>
      <c r="B105" s="39" t="s">
        <v>170</v>
      </c>
      <c r="C105" s="65" t="s">
        <v>545</v>
      </c>
      <c r="D105" s="41">
        <v>5000</v>
      </c>
      <c r="E105" s="51">
        <v>0</v>
      </c>
      <c r="F105" s="52">
        <f t="shared" si="138"/>
        <v>5000</v>
      </c>
      <c r="G105" s="52" t="s">
        <v>24</v>
      </c>
      <c r="H105" s="41" t="str">
        <f>H$8</f>
        <v>6x1</v>
      </c>
      <c r="I105" s="41" t="str">
        <f t="shared" si="139"/>
        <v>44h/s</v>
      </c>
      <c r="J105" s="42">
        <v>0</v>
      </c>
      <c r="K105" s="43">
        <f t="shared" si="162"/>
        <v>0</v>
      </c>
      <c r="L105" s="43">
        <v>0</v>
      </c>
      <c r="M105" s="43">
        <v>0</v>
      </c>
      <c r="N105" s="43">
        <v>0</v>
      </c>
      <c r="O105" s="43">
        <v>0</v>
      </c>
      <c r="P105" s="43">
        <f t="shared" si="140"/>
        <v>0</v>
      </c>
      <c r="Q105" s="41">
        <f t="shared" si="141"/>
        <v>0</v>
      </c>
      <c r="R105" s="44">
        <f t="shared" si="142"/>
        <v>5000</v>
      </c>
      <c r="S105" s="45">
        <f t="shared" si="143"/>
        <v>0</v>
      </c>
      <c r="T105" s="45">
        <f t="shared" si="144"/>
        <v>722.64161588888896</v>
      </c>
      <c r="U105" s="45">
        <f t="shared" si="164"/>
        <v>3976.2150000000001</v>
      </c>
      <c r="V105" s="45">
        <f t="shared" si="145"/>
        <v>0</v>
      </c>
      <c r="W105" s="46">
        <f t="shared" si="146"/>
        <v>0</v>
      </c>
      <c r="X105" s="46">
        <f t="shared" si="147"/>
        <v>0</v>
      </c>
      <c r="Y105" s="46">
        <f t="shared" si="148"/>
        <v>0</v>
      </c>
      <c r="Z105" s="46">
        <f t="shared" si="149"/>
        <v>0</v>
      </c>
      <c r="AA105" s="46">
        <f t="shared" si="150"/>
        <v>0</v>
      </c>
      <c r="AB105" s="46">
        <f t="shared" si="151"/>
        <v>0</v>
      </c>
      <c r="AC105" s="45">
        <f t="shared" si="152"/>
        <v>9698.8566158888898</v>
      </c>
      <c r="AD105" s="45">
        <f t="shared" si="153"/>
        <v>116386.27939066668</v>
      </c>
      <c r="AE105" s="45">
        <f t="shared" si="154"/>
        <v>1.939771323177778</v>
      </c>
      <c r="AF105" s="47">
        <f t="shared" si="155"/>
        <v>722.64161588888896</v>
      </c>
      <c r="AG105" s="47">
        <f t="shared" si="156"/>
        <v>26</v>
      </c>
      <c r="AH105" s="48">
        <f t="shared" si="168"/>
        <v>48.502876999999998</v>
      </c>
      <c r="AI105" s="48">
        <f t="shared" si="158"/>
        <v>331.20000000000005</v>
      </c>
      <c r="AJ105" s="48">
        <f t="shared" si="159"/>
        <v>0</v>
      </c>
      <c r="AK105" s="48">
        <f t="shared" si="160"/>
        <v>105.39299999999999</v>
      </c>
      <c r="AL105" s="48">
        <f t="shared" si="161"/>
        <v>129.54573888888888</v>
      </c>
      <c r="AM105" s="48">
        <f t="shared" si="163"/>
        <v>62.5</v>
      </c>
      <c r="AN105" s="48">
        <f t="shared" si="165"/>
        <v>20.5</v>
      </c>
      <c r="AO105" s="48">
        <f t="shared" si="166"/>
        <v>25</v>
      </c>
      <c r="AP105" s="48">
        <f t="shared" si="167"/>
        <v>0</v>
      </c>
      <c r="AQ105" s="40" t="s">
        <v>119</v>
      </c>
      <c r="AR105" s="39">
        <v>142305</v>
      </c>
      <c r="AS105" s="60" t="s">
        <v>166</v>
      </c>
      <c r="AT105" s="49">
        <v>43800</v>
      </c>
      <c r="AU105" s="39"/>
      <c r="AV105" s="39"/>
      <c r="AW105" s="39"/>
      <c r="AX105" s="39"/>
      <c r="AY105" s="39"/>
      <c r="AZ105" s="39"/>
      <c r="BA105" s="39"/>
      <c r="BB105" s="39"/>
      <c r="BC105" s="39"/>
      <c r="BD105" s="39"/>
      <c r="BE105" s="39"/>
      <c r="BF105" s="39"/>
      <c r="BG105" s="39"/>
      <c r="BH105" s="39"/>
      <c r="BI105" s="39"/>
      <c r="BJ105" s="39"/>
      <c r="BK105" s="8"/>
      <c r="BL105" s="8"/>
      <c r="BM105" s="8"/>
      <c r="BN105" s="8"/>
      <c r="BO105" s="8"/>
      <c r="BP105" s="8"/>
      <c r="BQ105" s="8"/>
      <c r="BR105" s="8"/>
      <c r="BS105" s="8"/>
      <c r="BT105" s="8"/>
      <c r="BU105" s="8"/>
      <c r="BV105" s="8"/>
    </row>
    <row r="106" spans="1:74" x14ac:dyDescent="0.2">
      <c r="A106" s="39" t="s">
        <v>80</v>
      </c>
      <c r="B106" s="39" t="s">
        <v>170</v>
      </c>
      <c r="C106" s="65" t="s">
        <v>194</v>
      </c>
      <c r="D106" s="41">
        <v>1500</v>
      </c>
      <c r="E106" s="51">
        <v>0</v>
      </c>
      <c r="F106" s="52">
        <f t="shared" si="138"/>
        <v>1500</v>
      </c>
      <c r="G106" s="52" t="s">
        <v>24</v>
      </c>
      <c r="H106" s="41" t="str">
        <f>H$7</f>
        <v>5x2</v>
      </c>
      <c r="I106" s="41" t="str">
        <f t="shared" si="139"/>
        <v>40h/s</v>
      </c>
      <c r="J106" s="42">
        <v>0</v>
      </c>
      <c r="K106" s="43">
        <f t="shared" si="162"/>
        <v>0</v>
      </c>
      <c r="L106" s="43">
        <v>0</v>
      </c>
      <c r="M106" s="43">
        <v>0</v>
      </c>
      <c r="N106" s="43">
        <v>0</v>
      </c>
      <c r="O106" s="43">
        <v>0</v>
      </c>
      <c r="P106" s="43">
        <f t="shared" si="140"/>
        <v>0</v>
      </c>
      <c r="Q106" s="41">
        <f t="shared" si="141"/>
        <v>0</v>
      </c>
      <c r="R106" s="44">
        <f t="shared" si="142"/>
        <v>1500</v>
      </c>
      <c r="S106" s="45">
        <f t="shared" si="143"/>
        <v>0</v>
      </c>
      <c r="T106" s="45">
        <f t="shared" si="144"/>
        <v>766.48776973504278</v>
      </c>
      <c r="U106" s="45">
        <f t="shared" si="164"/>
        <v>1192.8645000000001</v>
      </c>
      <c r="V106" s="45">
        <f t="shared" si="145"/>
        <v>0</v>
      </c>
      <c r="W106" s="46">
        <f t="shared" si="146"/>
        <v>0</v>
      </c>
      <c r="X106" s="46">
        <f t="shared" si="147"/>
        <v>0</v>
      </c>
      <c r="Y106" s="46">
        <f t="shared" si="148"/>
        <v>0</v>
      </c>
      <c r="Z106" s="46">
        <f t="shared" si="149"/>
        <v>0</v>
      </c>
      <c r="AA106" s="46">
        <f t="shared" si="150"/>
        <v>0</v>
      </c>
      <c r="AB106" s="46">
        <f t="shared" si="151"/>
        <v>0</v>
      </c>
      <c r="AC106" s="45">
        <f t="shared" si="152"/>
        <v>3459.3522697350427</v>
      </c>
      <c r="AD106" s="45">
        <f t="shared" si="153"/>
        <v>41512.227236820516</v>
      </c>
      <c r="AE106" s="45">
        <f t="shared" si="154"/>
        <v>2.3062348464900286</v>
      </c>
      <c r="AF106" s="47">
        <f t="shared" si="155"/>
        <v>766.48776973504278</v>
      </c>
      <c r="AG106" s="47">
        <f t="shared" si="156"/>
        <v>22</v>
      </c>
      <c r="AH106" s="48">
        <f t="shared" si="168"/>
        <v>48.502876999999998</v>
      </c>
      <c r="AI106" s="48">
        <f t="shared" si="158"/>
        <v>280.24615384615385</v>
      </c>
      <c r="AJ106" s="48">
        <f t="shared" si="159"/>
        <v>94.800000000000011</v>
      </c>
      <c r="AK106" s="48">
        <f t="shared" si="160"/>
        <v>105.39299999999999</v>
      </c>
      <c r="AL106" s="48">
        <f t="shared" si="161"/>
        <v>129.54573888888888</v>
      </c>
      <c r="AM106" s="48">
        <f t="shared" si="163"/>
        <v>62.5</v>
      </c>
      <c r="AN106" s="48">
        <f t="shared" si="165"/>
        <v>20.5</v>
      </c>
      <c r="AO106" s="48">
        <f t="shared" si="166"/>
        <v>25</v>
      </c>
      <c r="AP106" s="48">
        <f t="shared" si="167"/>
        <v>0</v>
      </c>
      <c r="AQ106" s="40" t="s">
        <v>119</v>
      </c>
      <c r="AR106" s="39">
        <v>142305</v>
      </c>
      <c r="AS106" s="60" t="s">
        <v>166</v>
      </c>
      <c r="AT106" s="49">
        <v>43800</v>
      </c>
      <c r="AU106" s="39"/>
      <c r="AV106" s="39"/>
      <c r="AW106" s="39"/>
      <c r="AX106" s="39"/>
      <c r="AY106" s="39"/>
      <c r="AZ106" s="39"/>
      <c r="BA106" s="39"/>
      <c r="BB106" s="39"/>
      <c r="BC106" s="39"/>
      <c r="BD106" s="39"/>
      <c r="BE106" s="39"/>
      <c r="BF106" s="39"/>
      <c r="BG106" s="39"/>
      <c r="BH106" s="39"/>
      <c r="BI106" s="39"/>
      <c r="BJ106" s="39"/>
      <c r="BK106" s="8"/>
      <c r="BL106" s="8"/>
      <c r="BM106" s="8"/>
      <c r="BN106" s="8"/>
      <c r="BO106" s="8"/>
      <c r="BP106" s="8"/>
      <c r="BQ106" s="8"/>
      <c r="BR106" s="8"/>
      <c r="BS106" s="8"/>
      <c r="BT106" s="8"/>
      <c r="BU106" s="8"/>
      <c r="BV106" s="8"/>
    </row>
    <row r="107" spans="1:74" x14ac:dyDescent="0.2">
      <c r="A107" s="39" t="s">
        <v>80</v>
      </c>
      <c r="B107" s="39" t="s">
        <v>170</v>
      </c>
      <c r="C107" s="65" t="s">
        <v>195</v>
      </c>
      <c r="D107" s="41">
        <v>2500</v>
      </c>
      <c r="E107" s="42">
        <v>0</v>
      </c>
      <c r="F107" s="41">
        <f t="shared" si="138"/>
        <v>2500</v>
      </c>
      <c r="G107" s="41" t="s">
        <v>24</v>
      </c>
      <c r="H107" s="41" t="str">
        <f>H$8</f>
        <v>6x1</v>
      </c>
      <c r="I107" s="41" t="str">
        <f t="shared" si="139"/>
        <v>44h/s</v>
      </c>
      <c r="J107" s="42">
        <v>0</v>
      </c>
      <c r="K107" s="43">
        <f t="shared" si="162"/>
        <v>0</v>
      </c>
      <c r="L107" s="43">
        <v>0</v>
      </c>
      <c r="M107" s="43">
        <v>0</v>
      </c>
      <c r="N107" s="43">
        <v>0</v>
      </c>
      <c r="O107" s="43">
        <v>0</v>
      </c>
      <c r="P107" s="43">
        <f t="shared" si="140"/>
        <v>0</v>
      </c>
      <c r="Q107" s="41">
        <f t="shared" si="141"/>
        <v>0</v>
      </c>
      <c r="R107" s="44">
        <f t="shared" si="142"/>
        <v>2500</v>
      </c>
      <c r="S107" s="45">
        <f t="shared" si="143"/>
        <v>0</v>
      </c>
      <c r="T107" s="45">
        <f t="shared" si="144"/>
        <v>791.04161588888894</v>
      </c>
      <c r="U107" s="45">
        <f t="shared" si="164"/>
        <v>1988.1075000000001</v>
      </c>
      <c r="V107" s="45">
        <f t="shared" si="145"/>
        <v>0</v>
      </c>
      <c r="W107" s="46">
        <f t="shared" si="146"/>
        <v>0</v>
      </c>
      <c r="X107" s="46">
        <f t="shared" si="147"/>
        <v>0</v>
      </c>
      <c r="Y107" s="46">
        <f t="shared" si="148"/>
        <v>0</v>
      </c>
      <c r="Z107" s="46">
        <f t="shared" si="149"/>
        <v>0</v>
      </c>
      <c r="AA107" s="46">
        <f t="shared" si="150"/>
        <v>0</v>
      </c>
      <c r="AB107" s="46">
        <f t="shared" si="151"/>
        <v>0</v>
      </c>
      <c r="AC107" s="45">
        <f t="shared" si="152"/>
        <v>5279.1491158888894</v>
      </c>
      <c r="AD107" s="45">
        <f t="shared" si="153"/>
        <v>63349.789390666672</v>
      </c>
      <c r="AE107" s="45">
        <f t="shared" si="154"/>
        <v>2.1116596463555557</v>
      </c>
      <c r="AF107" s="47">
        <f t="shared" si="155"/>
        <v>791.04161588888894</v>
      </c>
      <c r="AG107" s="47">
        <f t="shared" si="156"/>
        <v>26</v>
      </c>
      <c r="AH107" s="48">
        <f t="shared" si="168"/>
        <v>48.502876999999998</v>
      </c>
      <c r="AI107" s="48">
        <f t="shared" si="158"/>
        <v>331.20000000000005</v>
      </c>
      <c r="AJ107" s="48">
        <f t="shared" si="159"/>
        <v>68.400000000000006</v>
      </c>
      <c r="AK107" s="48">
        <f t="shared" si="160"/>
        <v>105.39299999999999</v>
      </c>
      <c r="AL107" s="48">
        <f t="shared" si="161"/>
        <v>129.54573888888888</v>
      </c>
      <c r="AM107" s="48">
        <f t="shared" si="163"/>
        <v>62.5</v>
      </c>
      <c r="AN107" s="48">
        <f t="shared" si="165"/>
        <v>20.5</v>
      </c>
      <c r="AO107" s="48">
        <f t="shared" si="166"/>
        <v>25</v>
      </c>
      <c r="AP107" s="48">
        <f t="shared" si="167"/>
        <v>0</v>
      </c>
      <c r="AQ107" s="40" t="s">
        <v>88</v>
      </c>
      <c r="AR107" s="39">
        <v>411005</v>
      </c>
      <c r="AS107" s="60" t="s">
        <v>166</v>
      </c>
      <c r="AT107" s="49">
        <v>44166</v>
      </c>
      <c r="AU107" s="39"/>
      <c r="AV107" s="39"/>
      <c r="AW107" s="39"/>
      <c r="AX107" s="39"/>
      <c r="AY107" s="39"/>
      <c r="AZ107" s="39"/>
      <c r="BA107" s="39"/>
      <c r="BB107" s="39"/>
      <c r="BC107" s="39"/>
      <c r="BD107" s="39"/>
      <c r="BE107" s="39"/>
      <c r="BF107" s="39"/>
      <c r="BG107" s="39"/>
      <c r="BH107" s="39"/>
      <c r="BI107" s="39"/>
      <c r="BJ107" s="39"/>
      <c r="BK107" s="8"/>
      <c r="BL107" s="8"/>
      <c r="BM107" s="8"/>
      <c r="BN107" s="8"/>
      <c r="BO107" s="8"/>
      <c r="BP107" s="8"/>
      <c r="BQ107" s="8"/>
      <c r="BR107" s="8"/>
      <c r="BS107" s="8"/>
      <c r="BT107" s="8"/>
      <c r="BU107" s="8"/>
      <c r="BV107" s="8"/>
    </row>
    <row r="108" spans="1:74" x14ac:dyDescent="0.2">
      <c r="A108" s="39" t="s">
        <v>80</v>
      </c>
      <c r="B108" s="39" t="s">
        <v>170</v>
      </c>
      <c r="C108" s="65" t="s">
        <v>192</v>
      </c>
      <c r="D108" s="41">
        <v>3000</v>
      </c>
      <c r="E108" s="42">
        <v>0</v>
      </c>
      <c r="F108" s="41">
        <f t="shared" si="138"/>
        <v>3000</v>
      </c>
      <c r="G108" s="41" t="s">
        <v>24</v>
      </c>
      <c r="H108" s="41" t="str">
        <f>H$8</f>
        <v>6x1</v>
      </c>
      <c r="I108" s="41" t="str">
        <f t="shared" si="139"/>
        <v>44h/s</v>
      </c>
      <c r="J108" s="42">
        <v>0</v>
      </c>
      <c r="K108" s="43">
        <f t="shared" si="162"/>
        <v>0</v>
      </c>
      <c r="L108" s="43">
        <v>0</v>
      </c>
      <c r="M108" s="43">
        <v>0</v>
      </c>
      <c r="N108" s="43">
        <v>0</v>
      </c>
      <c r="O108" s="43">
        <v>0</v>
      </c>
      <c r="P108" s="43">
        <f t="shared" si="140"/>
        <v>0</v>
      </c>
      <c r="Q108" s="41">
        <f t="shared" si="141"/>
        <v>0</v>
      </c>
      <c r="R108" s="44">
        <f t="shared" si="142"/>
        <v>3000</v>
      </c>
      <c r="S108" s="45">
        <f t="shared" si="143"/>
        <v>0</v>
      </c>
      <c r="T108" s="45">
        <f t="shared" si="144"/>
        <v>761.04161588888894</v>
      </c>
      <c r="U108" s="45">
        <f t="shared" si="164"/>
        <v>2385.7290000000003</v>
      </c>
      <c r="V108" s="45">
        <f t="shared" si="145"/>
        <v>0</v>
      </c>
      <c r="W108" s="46">
        <f t="shared" si="146"/>
        <v>0</v>
      </c>
      <c r="X108" s="46">
        <f t="shared" si="147"/>
        <v>0</v>
      </c>
      <c r="Y108" s="46">
        <f t="shared" si="148"/>
        <v>0</v>
      </c>
      <c r="Z108" s="46">
        <f t="shared" si="149"/>
        <v>0</v>
      </c>
      <c r="AA108" s="46">
        <f t="shared" si="150"/>
        <v>0</v>
      </c>
      <c r="AB108" s="46">
        <f t="shared" si="151"/>
        <v>0</v>
      </c>
      <c r="AC108" s="45">
        <f t="shared" si="152"/>
        <v>6146.7706158888896</v>
      </c>
      <c r="AD108" s="45">
        <f t="shared" si="153"/>
        <v>73761.247390666671</v>
      </c>
      <c r="AE108" s="45">
        <f t="shared" si="154"/>
        <v>2.0489235386296301</v>
      </c>
      <c r="AF108" s="47">
        <f t="shared" si="155"/>
        <v>761.04161588888894</v>
      </c>
      <c r="AG108" s="47">
        <f t="shared" si="156"/>
        <v>26</v>
      </c>
      <c r="AH108" s="48">
        <f t="shared" si="168"/>
        <v>48.502876999999998</v>
      </c>
      <c r="AI108" s="48">
        <f t="shared" si="158"/>
        <v>331.20000000000005</v>
      </c>
      <c r="AJ108" s="48">
        <f t="shared" si="159"/>
        <v>38.400000000000006</v>
      </c>
      <c r="AK108" s="48">
        <f t="shared" si="160"/>
        <v>105.39299999999999</v>
      </c>
      <c r="AL108" s="48">
        <f t="shared" si="161"/>
        <v>129.54573888888888</v>
      </c>
      <c r="AM108" s="48">
        <f t="shared" si="163"/>
        <v>62.5</v>
      </c>
      <c r="AN108" s="48">
        <f t="shared" si="165"/>
        <v>20.5</v>
      </c>
      <c r="AO108" s="48">
        <f t="shared" si="166"/>
        <v>25</v>
      </c>
      <c r="AP108" s="48">
        <f t="shared" si="167"/>
        <v>0</v>
      </c>
      <c r="AQ108" s="40" t="s">
        <v>88</v>
      </c>
      <c r="AR108" s="39">
        <v>411005</v>
      </c>
      <c r="AS108" s="60" t="s">
        <v>166</v>
      </c>
      <c r="AT108" s="49">
        <v>44166</v>
      </c>
      <c r="AU108" s="39"/>
      <c r="AV108" s="39"/>
      <c r="AW108" s="39"/>
      <c r="AX108" s="39"/>
      <c r="AY108" s="39"/>
      <c r="AZ108" s="39"/>
      <c r="BA108" s="39"/>
      <c r="BB108" s="39"/>
      <c r="BC108" s="39"/>
      <c r="BD108" s="39"/>
      <c r="BE108" s="39"/>
      <c r="BF108" s="39"/>
      <c r="BG108" s="39"/>
      <c r="BH108" s="39"/>
      <c r="BI108" s="39"/>
      <c r="BJ108" s="39"/>
      <c r="BK108" s="8"/>
      <c r="BL108" s="8"/>
      <c r="BM108" s="8"/>
      <c r="BN108" s="8"/>
      <c r="BO108" s="8"/>
      <c r="BP108" s="8"/>
      <c r="BQ108" s="8"/>
      <c r="BR108" s="8"/>
      <c r="BS108" s="8"/>
      <c r="BT108" s="8"/>
      <c r="BU108" s="8"/>
      <c r="BV108" s="8"/>
    </row>
    <row r="109" spans="1:74" x14ac:dyDescent="0.2">
      <c r="A109" s="39" t="s">
        <v>80</v>
      </c>
      <c r="B109" s="39" t="s">
        <v>170</v>
      </c>
      <c r="C109" s="65" t="s">
        <v>182</v>
      </c>
      <c r="D109" s="41">
        <v>3000</v>
      </c>
      <c r="E109" s="42">
        <v>0</v>
      </c>
      <c r="F109" s="41">
        <f t="shared" ref="F109:F141" si="169">D109*(1+E109)</f>
        <v>3000</v>
      </c>
      <c r="G109" s="41" t="s">
        <v>24</v>
      </c>
      <c r="H109" s="41" t="str">
        <f>H$8</f>
        <v>6x1</v>
      </c>
      <c r="I109" s="41" t="str">
        <f t="shared" ref="I109:I141" si="170">IF(H109="5x2","40h/s",IF(H109="6x1","44h/s",IF(H109="12x36","",IF(H109="SDF","até 26h/s",""))))</f>
        <v>44h/s</v>
      </c>
      <c r="J109" s="42">
        <v>0</v>
      </c>
      <c r="K109" s="43">
        <f t="shared" si="162"/>
        <v>0</v>
      </c>
      <c r="L109" s="43">
        <v>0</v>
      </c>
      <c r="M109" s="43">
        <v>0</v>
      </c>
      <c r="N109" s="43">
        <v>0</v>
      </c>
      <c r="O109" s="43">
        <v>0</v>
      </c>
      <c r="P109" s="43">
        <f t="shared" ref="P109:P141" si="171">IF(G109&lt;&gt;"N",0,1)*IF(H109&lt;&gt;"12x36",P$7,P$8)</f>
        <v>0</v>
      </c>
      <c r="Q109" s="41">
        <f t="shared" ref="Q109:Q141" si="172">SUM(J109:P109)*F109</f>
        <v>0</v>
      </c>
      <c r="R109" s="44">
        <f t="shared" ref="R109:R141" si="173">Q109+F109</f>
        <v>3000</v>
      </c>
      <c r="S109" s="45">
        <f t="shared" ref="S109:S141" si="174">AC109-T109-U109-R109</f>
        <v>0</v>
      </c>
      <c r="T109" s="45">
        <f t="shared" ref="T109:T141" si="175">AF109</f>
        <v>761.04161588888894</v>
      </c>
      <c r="U109" s="45">
        <f t="shared" si="164"/>
        <v>2385.7290000000003</v>
      </c>
      <c r="V109" s="45">
        <f t="shared" ref="V109:V141" si="176">((R109+U109+T109)*W109+(R109+U109+T109)*X109)</f>
        <v>0</v>
      </c>
      <c r="W109" s="46">
        <f t="shared" ref="W109:W141" si="177">IF(A109="T",1,0)*W$9</f>
        <v>0</v>
      </c>
      <c r="X109" s="46">
        <f t="shared" ref="X109:X141" si="178">IF(A109="T",1,0)*X$9</f>
        <v>0</v>
      </c>
      <c r="Y109" s="46">
        <f t="shared" ref="Y109:Y141" si="179">IF(A109="T",1,0)*Y$9</f>
        <v>0</v>
      </c>
      <c r="Z109" s="46">
        <f t="shared" ref="Z109:Z141" si="180">IF(A109="T",1,0)*Z$9</f>
        <v>0</v>
      </c>
      <c r="AA109" s="46">
        <f t="shared" ref="AA109:AA141" si="181">IF(A109="T",1,0)*AA$9</f>
        <v>0</v>
      </c>
      <c r="AB109" s="46">
        <f t="shared" ref="AB109:AB141" si="182">IF(B109="LIM",AB$8,IF(B109="SEG",AB$8,AB$9))*IF(A109="T",1,0)</f>
        <v>0</v>
      </c>
      <c r="AC109" s="45">
        <f t="shared" ref="AC109:AC141" si="183">(R109+U109+T109+V109)/(1-(Y109+Z109+AA109+AB109))</f>
        <v>6146.7706158888896</v>
      </c>
      <c r="AD109" s="45">
        <f t="shared" ref="AD109:AD141" si="184">AC109*12</f>
        <v>73761.247390666671</v>
      </c>
      <c r="AE109" s="45">
        <f t="shared" ref="AE109:AE141" si="185">AC109/F109</f>
        <v>2.0489235386296301</v>
      </c>
      <c r="AF109" s="47">
        <f t="shared" ref="AF109:AF141" si="186">SUM(AH109:AP109)</f>
        <v>761.04161588888894</v>
      </c>
      <c r="AG109" s="47">
        <f t="shared" ref="AG109:AG141" si="187">IF(H109="12x36",15,IF(H109="6x1",26,IF(H109="SDF",10,22)))</f>
        <v>26</v>
      </c>
      <c r="AH109" s="48">
        <f t="shared" si="168"/>
        <v>48.502876999999998</v>
      </c>
      <c r="AI109" s="48">
        <f t="shared" ref="AI109:AI141" si="188">AI$9*AG109</f>
        <v>331.20000000000005</v>
      </c>
      <c r="AJ109" s="48">
        <f t="shared" ref="AJ109:AJ141" si="189">IF((2*AG109*AJ$9-6%*D109)&lt;=0,0,(2*AG109*AJ$9-6%*D109))</f>
        <v>38.400000000000006</v>
      </c>
      <c r="AK109" s="48">
        <f t="shared" ref="AK109:AK115" si="190">AK$9*(1-5%)</f>
        <v>105.39299999999999</v>
      </c>
      <c r="AL109" s="48">
        <f t="shared" ref="AL109:AL141" si="191">IF(A109="O",AL$9,0)</f>
        <v>129.54573888888888</v>
      </c>
      <c r="AM109" s="48">
        <f t="shared" si="163"/>
        <v>62.5</v>
      </c>
      <c r="AN109" s="48">
        <f t="shared" si="165"/>
        <v>20.5</v>
      </c>
      <c r="AO109" s="48">
        <f t="shared" si="166"/>
        <v>25</v>
      </c>
      <c r="AP109" s="48">
        <f t="shared" si="167"/>
        <v>0</v>
      </c>
      <c r="AQ109" s="40" t="s">
        <v>88</v>
      </c>
      <c r="AR109" s="39">
        <v>411005</v>
      </c>
      <c r="AS109" s="60" t="s">
        <v>166</v>
      </c>
      <c r="AT109" s="49">
        <v>44166</v>
      </c>
      <c r="AU109" s="39"/>
      <c r="AV109" s="39"/>
      <c r="AW109" s="39"/>
      <c r="AX109" s="39"/>
      <c r="AY109" s="39"/>
      <c r="AZ109" s="39"/>
      <c r="BA109" s="39"/>
      <c r="BB109" s="39"/>
      <c r="BC109" s="39"/>
      <c r="BD109" s="39"/>
      <c r="BE109" s="39"/>
      <c r="BF109" s="39"/>
      <c r="BG109" s="39"/>
      <c r="BH109" s="39"/>
      <c r="BI109" s="39"/>
      <c r="BJ109" s="39"/>
      <c r="BK109" s="8"/>
      <c r="BL109" s="8"/>
      <c r="BM109" s="8"/>
      <c r="BN109" s="8"/>
      <c r="BO109" s="8"/>
      <c r="BP109" s="8"/>
      <c r="BQ109" s="8"/>
      <c r="BR109" s="8"/>
      <c r="BS109" s="8"/>
      <c r="BT109" s="8"/>
      <c r="BU109" s="8"/>
      <c r="BV109" s="8"/>
    </row>
    <row r="110" spans="1:74" x14ac:dyDescent="0.2">
      <c r="A110" s="39" t="s">
        <v>80</v>
      </c>
      <c r="B110" s="39" t="s">
        <v>196</v>
      </c>
      <c r="C110" s="65" t="s">
        <v>101</v>
      </c>
      <c r="D110" s="41">
        <v>1311.26</v>
      </c>
      <c r="E110" s="42">
        <v>0</v>
      </c>
      <c r="F110" s="41">
        <f t="shared" si="169"/>
        <v>1311.26</v>
      </c>
      <c r="G110" s="41" t="s">
        <v>24</v>
      </c>
      <c r="H110" s="41" t="str">
        <f t="shared" ref="H110:H115" si="192">H$7</f>
        <v>5x2</v>
      </c>
      <c r="I110" s="41" t="str">
        <f t="shared" si="170"/>
        <v>40h/s</v>
      </c>
      <c r="J110" s="42">
        <v>0</v>
      </c>
      <c r="K110" s="43">
        <f t="shared" si="162"/>
        <v>0</v>
      </c>
      <c r="L110" s="43">
        <v>0</v>
      </c>
      <c r="M110" s="43">
        <v>0</v>
      </c>
      <c r="N110" s="43">
        <v>0</v>
      </c>
      <c r="O110" s="43">
        <v>0</v>
      </c>
      <c r="P110" s="43">
        <f t="shared" si="171"/>
        <v>0</v>
      </c>
      <c r="Q110" s="41">
        <f t="shared" si="172"/>
        <v>0</v>
      </c>
      <c r="R110" s="44">
        <f t="shared" si="173"/>
        <v>1311.26</v>
      </c>
      <c r="S110" s="45">
        <f t="shared" si="174"/>
        <v>0</v>
      </c>
      <c r="T110" s="45">
        <f t="shared" si="175"/>
        <v>777.81216973504274</v>
      </c>
      <c r="U110" s="45">
        <f t="shared" si="164"/>
        <v>1042.77033618</v>
      </c>
      <c r="V110" s="45">
        <f t="shared" si="176"/>
        <v>0</v>
      </c>
      <c r="W110" s="46">
        <f t="shared" si="177"/>
        <v>0</v>
      </c>
      <c r="X110" s="46">
        <f t="shared" si="178"/>
        <v>0</v>
      </c>
      <c r="Y110" s="46">
        <f t="shared" si="179"/>
        <v>0</v>
      </c>
      <c r="Z110" s="46">
        <f t="shared" si="180"/>
        <v>0</v>
      </c>
      <c r="AA110" s="46">
        <f t="shared" si="181"/>
        <v>0</v>
      </c>
      <c r="AB110" s="46">
        <f t="shared" si="182"/>
        <v>0</v>
      </c>
      <c r="AC110" s="45">
        <f t="shared" si="183"/>
        <v>3131.8425059150422</v>
      </c>
      <c r="AD110" s="45">
        <f t="shared" si="184"/>
        <v>37582.110070980503</v>
      </c>
      <c r="AE110" s="45">
        <f t="shared" si="185"/>
        <v>2.3884222091080658</v>
      </c>
      <c r="AF110" s="47">
        <f t="shared" si="186"/>
        <v>777.81216973504274</v>
      </c>
      <c r="AG110" s="47">
        <f t="shared" si="187"/>
        <v>22</v>
      </c>
      <c r="AH110" s="48">
        <f t="shared" si="168"/>
        <v>48.502876999999998</v>
      </c>
      <c r="AI110" s="48">
        <f t="shared" si="188"/>
        <v>280.24615384615385</v>
      </c>
      <c r="AJ110" s="48">
        <f t="shared" si="189"/>
        <v>106.12440000000001</v>
      </c>
      <c r="AK110" s="48">
        <f t="shared" si="190"/>
        <v>105.39299999999999</v>
      </c>
      <c r="AL110" s="48">
        <f t="shared" si="191"/>
        <v>129.54573888888888</v>
      </c>
      <c r="AM110" s="48">
        <f t="shared" si="163"/>
        <v>62.5</v>
      </c>
      <c r="AN110" s="48">
        <f t="shared" si="165"/>
        <v>20.5</v>
      </c>
      <c r="AO110" s="48">
        <f t="shared" si="166"/>
        <v>25</v>
      </c>
      <c r="AP110" s="48">
        <f t="shared" si="167"/>
        <v>0</v>
      </c>
      <c r="AQ110" s="40" t="s">
        <v>102</v>
      </c>
      <c r="AR110" s="39">
        <v>513315</v>
      </c>
      <c r="AS110" s="39" t="s">
        <v>152</v>
      </c>
      <c r="AT110" s="49">
        <v>44227</v>
      </c>
      <c r="AU110" s="39"/>
      <c r="AV110" s="39"/>
      <c r="AW110" s="39"/>
      <c r="AX110" s="39"/>
      <c r="AY110" s="39"/>
      <c r="AZ110" s="39"/>
      <c r="BA110" s="39"/>
      <c r="BB110" s="39"/>
      <c r="BC110" s="39"/>
      <c r="BD110" s="39"/>
      <c r="BE110" s="39"/>
      <c r="BF110" s="39"/>
      <c r="BG110" s="39"/>
      <c r="BH110" s="39"/>
      <c r="BI110" s="39"/>
      <c r="BJ110" s="39"/>
      <c r="BK110" s="8"/>
      <c r="BL110" s="8"/>
      <c r="BM110" s="8"/>
      <c r="BN110" s="8"/>
      <c r="BO110" s="8"/>
      <c r="BP110" s="8"/>
      <c r="BQ110" s="8"/>
      <c r="BR110" s="8"/>
      <c r="BS110" s="8"/>
      <c r="BT110" s="8"/>
      <c r="BU110" s="8"/>
      <c r="BV110" s="8"/>
    </row>
    <row r="111" spans="1:74" x14ac:dyDescent="0.2">
      <c r="A111" s="39" t="s">
        <v>80</v>
      </c>
      <c r="B111" s="39" t="s">
        <v>196</v>
      </c>
      <c r="C111" s="65" t="s">
        <v>184</v>
      </c>
      <c r="D111" s="41">
        <f>D110*0.5909</f>
        <v>774.823534</v>
      </c>
      <c r="E111" s="42">
        <v>0</v>
      </c>
      <c r="F111" s="41">
        <f t="shared" si="169"/>
        <v>774.823534</v>
      </c>
      <c r="G111" s="41" t="s">
        <v>24</v>
      </c>
      <c r="H111" s="41" t="str">
        <f t="shared" si="192"/>
        <v>5x2</v>
      </c>
      <c r="I111" s="41" t="str">
        <f t="shared" si="170"/>
        <v>40h/s</v>
      </c>
      <c r="J111" s="42">
        <v>0</v>
      </c>
      <c r="K111" s="43">
        <f t="shared" si="162"/>
        <v>0</v>
      </c>
      <c r="L111" s="43">
        <v>0</v>
      </c>
      <c r="M111" s="43">
        <v>0</v>
      </c>
      <c r="N111" s="43">
        <v>0</v>
      </c>
      <c r="O111" s="43">
        <v>0</v>
      </c>
      <c r="P111" s="43">
        <f t="shared" si="171"/>
        <v>0</v>
      </c>
      <c r="Q111" s="41">
        <f t="shared" si="172"/>
        <v>0</v>
      </c>
      <c r="R111" s="44">
        <f t="shared" si="173"/>
        <v>774.823534</v>
      </c>
      <c r="S111" s="45">
        <f t="shared" si="174"/>
        <v>0</v>
      </c>
      <c r="T111" s="45">
        <f t="shared" si="175"/>
        <v>809.99835769504273</v>
      </c>
      <c r="U111" s="45">
        <f t="shared" si="164"/>
        <v>616.17299164876204</v>
      </c>
      <c r="V111" s="45">
        <f t="shared" si="176"/>
        <v>0</v>
      </c>
      <c r="W111" s="46">
        <f t="shared" si="177"/>
        <v>0</v>
      </c>
      <c r="X111" s="46">
        <f t="shared" si="178"/>
        <v>0</v>
      </c>
      <c r="Y111" s="46">
        <f t="shared" si="179"/>
        <v>0</v>
      </c>
      <c r="Z111" s="46">
        <f t="shared" si="180"/>
        <v>0</v>
      </c>
      <c r="AA111" s="46">
        <f t="shared" si="181"/>
        <v>0</v>
      </c>
      <c r="AB111" s="46">
        <f t="shared" si="182"/>
        <v>0</v>
      </c>
      <c r="AC111" s="45">
        <f t="shared" si="183"/>
        <v>2200.9948833438048</v>
      </c>
      <c r="AD111" s="45">
        <f t="shared" si="184"/>
        <v>26411.938600125657</v>
      </c>
      <c r="AE111" s="45">
        <f t="shared" si="185"/>
        <v>2.8406402061398985</v>
      </c>
      <c r="AF111" s="47">
        <f t="shared" si="186"/>
        <v>809.99835769504273</v>
      </c>
      <c r="AG111" s="47">
        <f t="shared" si="187"/>
        <v>22</v>
      </c>
      <c r="AH111" s="48">
        <f t="shared" si="168"/>
        <v>48.502876999999998</v>
      </c>
      <c r="AI111" s="48">
        <f t="shared" si="188"/>
        <v>280.24615384615385</v>
      </c>
      <c r="AJ111" s="48">
        <f t="shared" si="189"/>
        <v>138.31058796000002</v>
      </c>
      <c r="AK111" s="48">
        <f t="shared" si="190"/>
        <v>105.39299999999999</v>
      </c>
      <c r="AL111" s="48">
        <f t="shared" si="191"/>
        <v>129.54573888888888</v>
      </c>
      <c r="AM111" s="48">
        <f t="shared" si="163"/>
        <v>62.5</v>
      </c>
      <c r="AN111" s="48">
        <f t="shared" si="165"/>
        <v>20.5</v>
      </c>
      <c r="AO111" s="48">
        <f t="shared" si="166"/>
        <v>25</v>
      </c>
      <c r="AP111" s="48">
        <f t="shared" si="167"/>
        <v>0</v>
      </c>
      <c r="AQ111" s="40" t="s">
        <v>102</v>
      </c>
      <c r="AR111" s="39">
        <v>513315</v>
      </c>
      <c r="AS111" s="39" t="s">
        <v>152</v>
      </c>
      <c r="AT111" s="49">
        <v>44227</v>
      </c>
      <c r="AU111" s="39"/>
      <c r="AV111" s="39"/>
      <c r="AW111" s="39"/>
      <c r="AX111" s="39"/>
      <c r="AY111" s="39"/>
      <c r="AZ111" s="39"/>
      <c r="BA111" s="39"/>
      <c r="BB111" s="39"/>
      <c r="BC111" s="39"/>
      <c r="BD111" s="39"/>
      <c r="BE111" s="39"/>
      <c r="BF111" s="39"/>
      <c r="BG111" s="39"/>
      <c r="BH111" s="39"/>
      <c r="BI111" s="39"/>
      <c r="BJ111" s="39"/>
      <c r="BK111" s="8"/>
      <c r="BL111" s="8"/>
      <c r="BM111" s="8"/>
      <c r="BN111" s="8"/>
      <c r="BO111" s="8"/>
      <c r="BP111" s="8"/>
      <c r="BQ111" s="8"/>
      <c r="BR111" s="8"/>
      <c r="BS111" s="8"/>
      <c r="BT111" s="8"/>
      <c r="BU111" s="8"/>
      <c r="BV111" s="8"/>
    </row>
    <row r="112" spans="1:74" x14ac:dyDescent="0.2">
      <c r="A112" s="39" t="s">
        <v>80</v>
      </c>
      <c r="B112" s="39" t="s">
        <v>120</v>
      </c>
      <c r="C112" s="65" t="s">
        <v>121</v>
      </c>
      <c r="D112" s="41">
        <v>1382.9</v>
      </c>
      <c r="E112" s="547">
        <v>0.15</v>
      </c>
      <c r="F112" s="41">
        <f t="shared" si="169"/>
        <v>1590.335</v>
      </c>
      <c r="G112" s="41" t="s">
        <v>24</v>
      </c>
      <c r="H112" s="41" t="str">
        <f t="shared" si="192"/>
        <v>5x2</v>
      </c>
      <c r="I112" s="41" t="str">
        <f t="shared" si="170"/>
        <v>40h/s</v>
      </c>
      <c r="J112" s="42">
        <v>0</v>
      </c>
      <c r="K112" s="43">
        <f t="shared" si="162"/>
        <v>0</v>
      </c>
      <c r="L112" s="43">
        <v>0</v>
      </c>
      <c r="M112" s="43">
        <v>0</v>
      </c>
      <c r="N112" s="43">
        <v>0</v>
      </c>
      <c r="O112" s="43">
        <v>0</v>
      </c>
      <c r="P112" s="43">
        <f t="shared" si="171"/>
        <v>0</v>
      </c>
      <c r="Q112" s="41">
        <f t="shared" si="172"/>
        <v>0</v>
      </c>
      <c r="R112" s="44">
        <f t="shared" si="173"/>
        <v>1590.335</v>
      </c>
      <c r="S112" s="45">
        <f t="shared" si="174"/>
        <v>0</v>
      </c>
      <c r="T112" s="45">
        <f t="shared" si="175"/>
        <v>773.51376973504273</v>
      </c>
      <c r="U112" s="45">
        <f t="shared" si="164"/>
        <v>1264.7027764050001</v>
      </c>
      <c r="V112" s="45">
        <f t="shared" si="176"/>
        <v>0</v>
      </c>
      <c r="W112" s="46">
        <f t="shared" si="177"/>
        <v>0</v>
      </c>
      <c r="X112" s="46">
        <f t="shared" si="178"/>
        <v>0</v>
      </c>
      <c r="Y112" s="46">
        <f t="shared" si="179"/>
        <v>0</v>
      </c>
      <c r="Z112" s="46">
        <f t="shared" si="180"/>
        <v>0</v>
      </c>
      <c r="AA112" s="46">
        <f t="shared" si="181"/>
        <v>0</v>
      </c>
      <c r="AB112" s="46">
        <f t="shared" si="182"/>
        <v>0</v>
      </c>
      <c r="AC112" s="45">
        <f t="shared" si="183"/>
        <v>3628.5515461400428</v>
      </c>
      <c r="AD112" s="45">
        <f t="shared" si="184"/>
        <v>43542.618553680513</v>
      </c>
      <c r="AE112" s="45">
        <f t="shared" si="185"/>
        <v>2.2816271704641116</v>
      </c>
      <c r="AF112" s="47">
        <f t="shared" si="186"/>
        <v>773.51376973504273</v>
      </c>
      <c r="AG112" s="47">
        <f t="shared" si="187"/>
        <v>22</v>
      </c>
      <c r="AH112" s="48">
        <f t="shared" si="168"/>
        <v>48.502876999999998</v>
      </c>
      <c r="AI112" s="48">
        <f t="shared" si="188"/>
        <v>280.24615384615385</v>
      </c>
      <c r="AJ112" s="48">
        <f t="shared" si="189"/>
        <v>101.82600000000001</v>
      </c>
      <c r="AK112" s="48">
        <f t="shared" si="190"/>
        <v>105.39299999999999</v>
      </c>
      <c r="AL112" s="48">
        <f t="shared" si="191"/>
        <v>129.54573888888888</v>
      </c>
      <c r="AM112" s="48">
        <f t="shared" si="163"/>
        <v>62.5</v>
      </c>
      <c r="AN112" s="48">
        <f t="shared" si="165"/>
        <v>20.5</v>
      </c>
      <c r="AO112" s="48">
        <f t="shared" si="166"/>
        <v>25</v>
      </c>
      <c r="AP112" s="48">
        <f t="shared" si="167"/>
        <v>0</v>
      </c>
      <c r="AQ112" s="40" t="s">
        <v>121</v>
      </c>
      <c r="AR112" s="39">
        <v>622010</v>
      </c>
      <c r="AS112" s="39" t="s">
        <v>152</v>
      </c>
      <c r="AT112" s="49">
        <v>44227</v>
      </c>
      <c r="AU112" s="39"/>
      <c r="AV112" s="39"/>
      <c r="AW112" s="39"/>
      <c r="AX112" s="39"/>
      <c r="AY112" s="39"/>
      <c r="AZ112" s="39"/>
      <c r="BA112" s="39"/>
      <c r="BB112" s="39"/>
      <c r="BC112" s="39"/>
      <c r="BD112" s="39"/>
      <c r="BE112" s="39"/>
      <c r="BF112" s="39"/>
      <c r="BG112" s="39"/>
      <c r="BH112" s="39"/>
      <c r="BI112" s="39"/>
      <c r="BJ112" s="39"/>
      <c r="BK112" s="8"/>
      <c r="BL112" s="8"/>
      <c r="BM112" s="8"/>
      <c r="BN112" s="8"/>
      <c r="BO112" s="8"/>
      <c r="BP112" s="8"/>
      <c r="BQ112" s="8"/>
      <c r="BR112" s="8"/>
      <c r="BS112" s="8"/>
      <c r="BT112" s="8"/>
      <c r="BU112" s="8"/>
      <c r="BV112" s="8"/>
    </row>
    <row r="113" spans="1:74" x14ac:dyDescent="0.2">
      <c r="A113" s="39" t="s">
        <v>80</v>
      </c>
      <c r="B113" s="39" t="s">
        <v>120</v>
      </c>
      <c r="C113" s="65" t="s">
        <v>552</v>
      </c>
      <c r="D113" s="41">
        <v>1481.66</v>
      </c>
      <c r="E113" s="547">
        <v>0.15</v>
      </c>
      <c r="F113" s="41">
        <f t="shared" si="169"/>
        <v>1703.9089999999999</v>
      </c>
      <c r="G113" s="41" t="s">
        <v>24</v>
      </c>
      <c r="H113" s="41" t="str">
        <f t="shared" si="192"/>
        <v>5x2</v>
      </c>
      <c r="I113" s="41" t="str">
        <f t="shared" si="170"/>
        <v>40h/s</v>
      </c>
      <c r="J113" s="42">
        <f>J$7</f>
        <v>0</v>
      </c>
      <c r="K113" s="43">
        <f t="shared" si="162"/>
        <v>0</v>
      </c>
      <c r="L113" s="43">
        <v>0</v>
      </c>
      <c r="M113" s="43">
        <v>0.1</v>
      </c>
      <c r="N113" s="43">
        <v>0</v>
      </c>
      <c r="O113" s="43">
        <v>0</v>
      </c>
      <c r="P113" s="43">
        <f t="shared" si="171"/>
        <v>0</v>
      </c>
      <c r="Q113" s="41">
        <f t="shared" si="172"/>
        <v>170.39089999999999</v>
      </c>
      <c r="R113" s="44">
        <f t="shared" si="173"/>
        <v>1874.2999</v>
      </c>
      <c r="S113" s="45">
        <f t="shared" si="174"/>
        <v>0</v>
      </c>
      <c r="T113" s="45">
        <f t="shared" si="175"/>
        <v>767.5881697350427</v>
      </c>
      <c r="U113" s="45">
        <f t="shared" si="164"/>
        <v>1490.5238753757001</v>
      </c>
      <c r="V113" s="45">
        <f t="shared" si="176"/>
        <v>0</v>
      </c>
      <c r="W113" s="46">
        <f t="shared" si="177"/>
        <v>0</v>
      </c>
      <c r="X113" s="46">
        <f t="shared" si="178"/>
        <v>0</v>
      </c>
      <c r="Y113" s="46">
        <f t="shared" si="179"/>
        <v>0</v>
      </c>
      <c r="Z113" s="46">
        <f t="shared" si="180"/>
        <v>0</v>
      </c>
      <c r="AA113" s="46">
        <f t="shared" si="181"/>
        <v>0</v>
      </c>
      <c r="AB113" s="46">
        <f t="shared" si="182"/>
        <v>0</v>
      </c>
      <c r="AC113" s="45">
        <f t="shared" si="183"/>
        <v>4132.4119451107426</v>
      </c>
      <c r="AD113" s="45">
        <f t="shared" si="184"/>
        <v>49588.943341328908</v>
      </c>
      <c r="AE113" s="45">
        <f t="shared" si="185"/>
        <v>2.4252538986006549</v>
      </c>
      <c r="AF113" s="47">
        <f t="shared" si="186"/>
        <v>767.5881697350427</v>
      </c>
      <c r="AG113" s="47">
        <f t="shared" si="187"/>
        <v>22</v>
      </c>
      <c r="AH113" s="48">
        <f t="shared" si="168"/>
        <v>48.502876999999998</v>
      </c>
      <c r="AI113" s="48">
        <f t="shared" si="188"/>
        <v>280.24615384615385</v>
      </c>
      <c r="AJ113" s="48">
        <f t="shared" si="189"/>
        <v>95.900400000000005</v>
      </c>
      <c r="AK113" s="48">
        <f t="shared" si="190"/>
        <v>105.39299999999999</v>
      </c>
      <c r="AL113" s="48">
        <f t="shared" si="191"/>
        <v>129.54573888888888</v>
      </c>
      <c r="AM113" s="48">
        <f t="shared" si="163"/>
        <v>62.5</v>
      </c>
      <c r="AN113" s="48">
        <f t="shared" si="165"/>
        <v>20.5</v>
      </c>
      <c r="AO113" s="48">
        <f t="shared" si="166"/>
        <v>25</v>
      </c>
      <c r="AP113" s="48">
        <f t="shared" si="167"/>
        <v>0</v>
      </c>
      <c r="AQ113" s="40" t="s">
        <v>132</v>
      </c>
      <c r="AR113" s="39">
        <v>632120</v>
      </c>
      <c r="AS113" s="39" t="s">
        <v>152</v>
      </c>
      <c r="AT113" s="49">
        <v>44197</v>
      </c>
      <c r="AU113" s="39"/>
      <c r="AV113" s="39"/>
      <c r="AW113" s="39"/>
      <c r="AX113" s="39"/>
      <c r="AY113" s="39"/>
      <c r="AZ113" s="39"/>
      <c r="BA113" s="39"/>
      <c r="BB113" s="39"/>
      <c r="BC113" s="39"/>
      <c r="BD113" s="39"/>
      <c r="BE113" s="39"/>
      <c r="BF113" s="39"/>
      <c r="BG113" s="39"/>
      <c r="BH113" s="39"/>
      <c r="BI113" s="39"/>
      <c r="BJ113" s="39"/>
      <c r="BK113" s="8"/>
      <c r="BL113" s="8"/>
      <c r="BM113" s="8"/>
      <c r="BN113" s="8"/>
      <c r="BO113" s="8"/>
      <c r="BP113" s="8"/>
      <c r="BQ113" s="8"/>
      <c r="BR113" s="8"/>
      <c r="BS113" s="8"/>
      <c r="BT113" s="8"/>
      <c r="BU113" s="8"/>
      <c r="BV113" s="8"/>
    </row>
    <row r="114" spans="1:74" x14ac:dyDescent="0.2">
      <c r="A114" s="39" t="s">
        <v>80</v>
      </c>
      <c r="B114" s="39" t="s">
        <v>120</v>
      </c>
      <c r="C114" s="65" t="s">
        <v>553</v>
      </c>
      <c r="D114" s="41">
        <v>1481.66</v>
      </c>
      <c r="E114" s="547">
        <v>0.15</v>
      </c>
      <c r="F114" s="41">
        <f t="shared" si="169"/>
        <v>1703.9089999999999</v>
      </c>
      <c r="G114" s="41" t="s">
        <v>24</v>
      </c>
      <c r="H114" s="41" t="str">
        <f t="shared" si="192"/>
        <v>5x2</v>
      </c>
      <c r="I114" s="41" t="str">
        <f t="shared" si="170"/>
        <v>40h/s</v>
      </c>
      <c r="J114" s="42">
        <v>0</v>
      </c>
      <c r="K114" s="43">
        <f t="shared" si="162"/>
        <v>0</v>
      </c>
      <c r="L114" s="43">
        <v>0</v>
      </c>
      <c r="M114" s="43">
        <v>0.1</v>
      </c>
      <c r="N114" s="43">
        <v>0</v>
      </c>
      <c r="O114" s="43">
        <v>0</v>
      </c>
      <c r="P114" s="43">
        <f t="shared" si="171"/>
        <v>0</v>
      </c>
      <c r="Q114" s="41">
        <f t="shared" si="172"/>
        <v>170.39089999999999</v>
      </c>
      <c r="R114" s="44">
        <f t="shared" si="173"/>
        <v>1874.2999</v>
      </c>
      <c r="S114" s="45">
        <f t="shared" si="174"/>
        <v>0</v>
      </c>
      <c r="T114" s="45">
        <f t="shared" si="175"/>
        <v>767.5881697350427</v>
      </c>
      <c r="U114" s="45">
        <f t="shared" si="164"/>
        <v>1490.5238753757001</v>
      </c>
      <c r="V114" s="45">
        <f t="shared" si="176"/>
        <v>0</v>
      </c>
      <c r="W114" s="46">
        <f t="shared" si="177"/>
        <v>0</v>
      </c>
      <c r="X114" s="46">
        <f t="shared" si="178"/>
        <v>0</v>
      </c>
      <c r="Y114" s="46">
        <f t="shared" si="179"/>
        <v>0</v>
      </c>
      <c r="Z114" s="46">
        <f t="shared" si="180"/>
        <v>0</v>
      </c>
      <c r="AA114" s="46">
        <f t="shared" si="181"/>
        <v>0</v>
      </c>
      <c r="AB114" s="46">
        <f t="shared" si="182"/>
        <v>0</v>
      </c>
      <c r="AC114" s="45">
        <f t="shared" si="183"/>
        <v>4132.4119451107426</v>
      </c>
      <c r="AD114" s="45">
        <f t="shared" si="184"/>
        <v>49588.943341328908</v>
      </c>
      <c r="AE114" s="45">
        <f t="shared" si="185"/>
        <v>2.4252538986006549</v>
      </c>
      <c r="AF114" s="47">
        <f t="shared" si="186"/>
        <v>767.5881697350427</v>
      </c>
      <c r="AG114" s="47">
        <f t="shared" si="187"/>
        <v>22</v>
      </c>
      <c r="AH114" s="48">
        <f t="shared" si="168"/>
        <v>48.502876999999998</v>
      </c>
      <c r="AI114" s="48">
        <f t="shared" si="188"/>
        <v>280.24615384615385</v>
      </c>
      <c r="AJ114" s="48">
        <f t="shared" si="189"/>
        <v>95.900400000000005</v>
      </c>
      <c r="AK114" s="48">
        <f t="shared" si="190"/>
        <v>105.39299999999999</v>
      </c>
      <c r="AL114" s="48">
        <f t="shared" si="191"/>
        <v>129.54573888888888</v>
      </c>
      <c r="AM114" s="48">
        <f t="shared" si="163"/>
        <v>62.5</v>
      </c>
      <c r="AN114" s="48">
        <f t="shared" si="165"/>
        <v>20.5</v>
      </c>
      <c r="AO114" s="48">
        <f t="shared" si="166"/>
        <v>25</v>
      </c>
      <c r="AP114" s="48">
        <f t="shared" si="167"/>
        <v>0</v>
      </c>
      <c r="AQ114" s="40" t="s">
        <v>133</v>
      </c>
      <c r="AR114" s="39">
        <v>641015</v>
      </c>
      <c r="AS114" s="39" t="s">
        <v>152</v>
      </c>
      <c r="AT114" s="49">
        <v>44197</v>
      </c>
      <c r="AU114" s="39"/>
      <c r="AV114" s="39"/>
      <c r="AW114" s="39"/>
      <c r="AX114" s="39"/>
      <c r="AY114" s="39"/>
      <c r="AZ114" s="39"/>
      <c r="BA114" s="39"/>
      <c r="BB114" s="39"/>
      <c r="BC114" s="39"/>
      <c r="BD114" s="39"/>
      <c r="BE114" s="39"/>
      <c r="BF114" s="39"/>
      <c r="BG114" s="39"/>
      <c r="BH114" s="39"/>
      <c r="BI114" s="39"/>
      <c r="BJ114" s="39"/>
      <c r="BK114" s="8"/>
      <c r="BL114" s="8"/>
      <c r="BM114" s="8"/>
      <c r="BN114" s="8"/>
      <c r="BO114" s="8"/>
      <c r="BP114" s="8"/>
      <c r="BQ114" s="8"/>
      <c r="BR114" s="8"/>
      <c r="BS114" s="8"/>
      <c r="BT114" s="8"/>
      <c r="BU114" s="8"/>
      <c r="BV114" s="8"/>
    </row>
    <row r="115" spans="1:74" x14ac:dyDescent="0.2">
      <c r="A115" s="39" t="s">
        <v>80</v>
      </c>
      <c r="B115" s="39" t="s">
        <v>120</v>
      </c>
      <c r="C115" s="65" t="s">
        <v>142</v>
      </c>
      <c r="D115" s="41">
        <v>1653.17</v>
      </c>
      <c r="E115" s="547">
        <v>0.15</v>
      </c>
      <c r="F115" s="41">
        <f t="shared" si="169"/>
        <v>1901.1454999999999</v>
      </c>
      <c r="G115" s="41" t="s">
        <v>24</v>
      </c>
      <c r="H115" s="41" t="str">
        <f t="shared" si="192"/>
        <v>5x2</v>
      </c>
      <c r="I115" s="41" t="str">
        <f t="shared" si="170"/>
        <v>40h/s</v>
      </c>
      <c r="J115" s="42">
        <v>0</v>
      </c>
      <c r="K115" s="43">
        <f t="shared" si="162"/>
        <v>0</v>
      </c>
      <c r="L115" s="43">
        <v>0</v>
      </c>
      <c r="M115" s="43">
        <v>0.1</v>
      </c>
      <c r="N115" s="43">
        <v>0</v>
      </c>
      <c r="O115" s="43">
        <v>0</v>
      </c>
      <c r="P115" s="43">
        <f t="shared" si="171"/>
        <v>0</v>
      </c>
      <c r="Q115" s="41">
        <f t="shared" si="172"/>
        <v>190.11455000000001</v>
      </c>
      <c r="R115" s="44">
        <f t="shared" si="173"/>
        <v>2091.2600499999999</v>
      </c>
      <c r="S115" s="45">
        <f t="shared" si="174"/>
        <v>0</v>
      </c>
      <c r="T115" s="45">
        <f t="shared" si="175"/>
        <v>757.29756973504277</v>
      </c>
      <c r="U115" s="45">
        <f t="shared" si="164"/>
        <v>1663.0599159421499</v>
      </c>
      <c r="V115" s="45">
        <f t="shared" si="176"/>
        <v>0</v>
      </c>
      <c r="W115" s="46">
        <f t="shared" si="177"/>
        <v>0</v>
      </c>
      <c r="X115" s="46">
        <f t="shared" si="178"/>
        <v>0</v>
      </c>
      <c r="Y115" s="46">
        <f t="shared" si="179"/>
        <v>0</v>
      </c>
      <c r="Z115" s="46">
        <f t="shared" si="180"/>
        <v>0</v>
      </c>
      <c r="AA115" s="46">
        <f t="shared" si="181"/>
        <v>0</v>
      </c>
      <c r="AB115" s="46">
        <f t="shared" si="182"/>
        <v>0</v>
      </c>
      <c r="AC115" s="45">
        <f t="shared" si="183"/>
        <v>4511.6175356771928</v>
      </c>
      <c r="AD115" s="45">
        <f t="shared" si="184"/>
        <v>54139.410428126313</v>
      </c>
      <c r="AE115" s="45">
        <f t="shared" si="185"/>
        <v>2.3731048126917131</v>
      </c>
      <c r="AF115" s="47">
        <f t="shared" si="186"/>
        <v>757.29756973504277</v>
      </c>
      <c r="AG115" s="47">
        <f t="shared" si="187"/>
        <v>22</v>
      </c>
      <c r="AH115" s="48">
        <f t="shared" si="168"/>
        <v>48.502876999999998</v>
      </c>
      <c r="AI115" s="48">
        <f t="shared" si="188"/>
        <v>280.24615384615385</v>
      </c>
      <c r="AJ115" s="48">
        <f t="shared" si="189"/>
        <v>85.609800000000007</v>
      </c>
      <c r="AK115" s="48">
        <f t="shared" si="190"/>
        <v>105.39299999999999</v>
      </c>
      <c r="AL115" s="48">
        <f t="shared" si="191"/>
        <v>129.54573888888888</v>
      </c>
      <c r="AM115" s="48">
        <f t="shared" si="163"/>
        <v>62.5</v>
      </c>
      <c r="AN115" s="48">
        <f t="shared" si="165"/>
        <v>20.5</v>
      </c>
      <c r="AO115" s="48">
        <f t="shared" si="166"/>
        <v>25</v>
      </c>
      <c r="AP115" s="48">
        <f t="shared" si="167"/>
        <v>0</v>
      </c>
      <c r="AQ115" s="40" t="s">
        <v>143</v>
      </c>
      <c r="AR115" s="39">
        <v>641015</v>
      </c>
      <c r="AS115" s="39" t="s">
        <v>152</v>
      </c>
      <c r="AT115" s="49">
        <v>44197</v>
      </c>
      <c r="AU115" s="39"/>
      <c r="AV115" s="39"/>
      <c r="AW115" s="39"/>
      <c r="AX115" s="39"/>
      <c r="AY115" s="39"/>
      <c r="AZ115" s="39"/>
      <c r="BA115" s="39"/>
      <c r="BB115" s="39"/>
      <c r="BC115" s="39"/>
      <c r="BD115" s="39"/>
      <c r="BE115" s="39"/>
      <c r="BF115" s="39"/>
      <c r="BG115" s="39"/>
      <c r="BH115" s="39"/>
      <c r="BI115" s="39"/>
      <c r="BJ115" s="39"/>
      <c r="BK115" s="8"/>
      <c r="BL115" s="8"/>
      <c r="BM115" s="8"/>
      <c r="BN115" s="8"/>
      <c r="BO115" s="8"/>
      <c r="BP115" s="8"/>
      <c r="BQ115" s="8"/>
      <c r="BR115" s="8"/>
      <c r="BS115" s="8"/>
      <c r="BT115" s="8"/>
      <c r="BU115" s="8"/>
      <c r="BV115" s="8"/>
    </row>
    <row r="116" spans="1:74" x14ac:dyDescent="0.2">
      <c r="A116" s="39" t="s">
        <v>80</v>
      </c>
      <c r="B116" s="39" t="s">
        <v>104</v>
      </c>
      <c r="C116" s="65" t="s">
        <v>537</v>
      </c>
      <c r="D116" s="41">
        <v>1343.8</v>
      </c>
      <c r="E116" s="547">
        <v>0.15</v>
      </c>
      <c r="F116" s="41">
        <f t="shared" si="169"/>
        <v>1545.37</v>
      </c>
      <c r="G116" s="41" t="s">
        <v>24</v>
      </c>
      <c r="H116" s="41" t="str">
        <f>H$8</f>
        <v>6x1</v>
      </c>
      <c r="I116" s="41" t="str">
        <f t="shared" si="170"/>
        <v>44h/s</v>
      </c>
      <c r="J116" s="42">
        <v>0</v>
      </c>
      <c r="K116" s="43">
        <f>K$4*K$9/F116</f>
        <v>0.27048538537696476</v>
      </c>
      <c r="L116" s="43">
        <v>0</v>
      </c>
      <c r="M116" s="43">
        <v>0</v>
      </c>
      <c r="N116" s="43">
        <v>0</v>
      </c>
      <c r="O116" s="43">
        <v>0</v>
      </c>
      <c r="P116" s="43">
        <f t="shared" si="171"/>
        <v>0</v>
      </c>
      <c r="Q116" s="41">
        <f t="shared" si="172"/>
        <v>418</v>
      </c>
      <c r="R116" s="44">
        <f t="shared" si="173"/>
        <v>1963.37</v>
      </c>
      <c r="S116" s="45">
        <f t="shared" si="174"/>
        <v>0</v>
      </c>
      <c r="T116" s="45">
        <f t="shared" si="175"/>
        <v>775.17761588888902</v>
      </c>
      <c r="U116" s="45">
        <f t="shared" si="164"/>
        <v>1561.35624891</v>
      </c>
      <c r="V116" s="45">
        <f t="shared" si="176"/>
        <v>0</v>
      </c>
      <c r="W116" s="46">
        <f t="shared" si="177"/>
        <v>0</v>
      </c>
      <c r="X116" s="46">
        <f t="shared" si="178"/>
        <v>0</v>
      </c>
      <c r="Y116" s="46">
        <f t="shared" si="179"/>
        <v>0</v>
      </c>
      <c r="Z116" s="46">
        <f t="shared" si="180"/>
        <v>0</v>
      </c>
      <c r="AA116" s="46">
        <f t="shared" si="181"/>
        <v>0</v>
      </c>
      <c r="AB116" s="46">
        <f t="shared" si="182"/>
        <v>0</v>
      </c>
      <c r="AC116" s="45">
        <f t="shared" si="183"/>
        <v>4299.9038647988891</v>
      </c>
      <c r="AD116" s="45">
        <f t="shared" si="184"/>
        <v>51598.846377586669</v>
      </c>
      <c r="AE116" s="45">
        <f t="shared" si="185"/>
        <v>2.7824429520431284</v>
      </c>
      <c r="AF116" s="47">
        <f t="shared" si="186"/>
        <v>775.17761588888902</v>
      </c>
      <c r="AG116" s="47">
        <f t="shared" si="187"/>
        <v>26</v>
      </c>
      <c r="AH116" s="48">
        <f t="shared" si="168"/>
        <v>48.502876999999998</v>
      </c>
      <c r="AI116" s="48">
        <f t="shared" si="188"/>
        <v>331.20000000000005</v>
      </c>
      <c r="AJ116" s="48">
        <f t="shared" si="189"/>
        <v>137.77199999999999</v>
      </c>
      <c r="AK116" s="48">
        <f>D116*1.5%</f>
        <v>20.157</v>
      </c>
      <c r="AL116" s="48">
        <f t="shared" si="191"/>
        <v>129.54573888888888</v>
      </c>
      <c r="AM116" s="48">
        <f t="shared" si="163"/>
        <v>62.5</v>
      </c>
      <c r="AN116" s="48">
        <f t="shared" si="165"/>
        <v>20.5</v>
      </c>
      <c r="AO116" s="48">
        <f t="shared" si="166"/>
        <v>25</v>
      </c>
      <c r="AP116" s="48">
        <f t="shared" si="167"/>
        <v>0</v>
      </c>
      <c r="AQ116" s="40" t="s">
        <v>95</v>
      </c>
      <c r="AR116" s="39">
        <v>514320</v>
      </c>
      <c r="AS116" s="39" t="s">
        <v>152</v>
      </c>
      <c r="AT116" s="49">
        <v>44166</v>
      </c>
      <c r="AU116" s="39"/>
      <c r="AV116" s="39"/>
      <c r="AW116" s="39"/>
      <c r="AX116" s="39"/>
      <c r="AY116" s="39"/>
      <c r="AZ116" s="39"/>
      <c r="BA116" s="39"/>
      <c r="BB116" s="39"/>
      <c r="BC116" s="39"/>
      <c r="BD116" s="39"/>
      <c r="BE116" s="39"/>
      <c r="BF116" s="39"/>
      <c r="BG116" s="39"/>
      <c r="BH116" s="39"/>
      <c r="BI116" s="39"/>
      <c r="BJ116" s="39"/>
      <c r="BK116" s="8"/>
      <c r="BL116" s="8"/>
      <c r="BM116" s="8"/>
      <c r="BN116" s="8"/>
      <c r="BO116" s="8"/>
      <c r="BP116" s="8"/>
      <c r="BQ116" s="8"/>
      <c r="BR116" s="8"/>
      <c r="BS116" s="8"/>
      <c r="BT116" s="8"/>
      <c r="BU116" s="8"/>
      <c r="BV116" s="8"/>
    </row>
    <row r="117" spans="1:74" x14ac:dyDescent="0.2">
      <c r="A117" s="39" t="s">
        <v>80</v>
      </c>
      <c r="B117" s="39" t="s">
        <v>104</v>
      </c>
      <c r="C117" s="65" t="s">
        <v>538</v>
      </c>
      <c r="D117" s="41">
        <f>1201.3*0.71</f>
        <v>852.92299999999989</v>
      </c>
      <c r="E117" s="547">
        <v>0.15</v>
      </c>
      <c r="F117" s="41">
        <f t="shared" si="169"/>
        <v>980.86144999999976</v>
      </c>
      <c r="G117" s="41" t="s">
        <v>24</v>
      </c>
      <c r="H117" s="41" t="str">
        <f>H$5</f>
        <v>SDF</v>
      </c>
      <c r="I117" s="41" t="str">
        <f t="shared" si="170"/>
        <v>até 26h/s</v>
      </c>
      <c r="J117" s="42">
        <v>0</v>
      </c>
      <c r="K117" s="43">
        <f>K$4*K$9/F117</f>
        <v>0.42615600806821402</v>
      </c>
      <c r="L117" s="43">
        <v>0</v>
      </c>
      <c r="M117" s="43">
        <v>0</v>
      </c>
      <c r="N117" s="43">
        <v>0</v>
      </c>
      <c r="O117" s="43">
        <v>0</v>
      </c>
      <c r="P117" s="43">
        <f t="shared" si="171"/>
        <v>0</v>
      </c>
      <c r="Q117" s="41">
        <f t="shared" si="172"/>
        <v>418</v>
      </c>
      <c r="R117" s="44">
        <f t="shared" si="173"/>
        <v>1398.8614499999999</v>
      </c>
      <c r="S117" s="45">
        <f t="shared" si="174"/>
        <v>0</v>
      </c>
      <c r="T117" s="45">
        <f t="shared" si="175"/>
        <v>459.05169627350426</v>
      </c>
      <c r="U117" s="45">
        <f t="shared" si="164"/>
        <v>1112.43477608235</v>
      </c>
      <c r="V117" s="45">
        <f t="shared" si="176"/>
        <v>0</v>
      </c>
      <c r="W117" s="46">
        <f t="shared" si="177"/>
        <v>0</v>
      </c>
      <c r="X117" s="46">
        <f t="shared" si="178"/>
        <v>0</v>
      </c>
      <c r="Y117" s="46">
        <f t="shared" si="179"/>
        <v>0</v>
      </c>
      <c r="Z117" s="46">
        <f t="shared" si="180"/>
        <v>0</v>
      </c>
      <c r="AA117" s="46">
        <f t="shared" si="181"/>
        <v>0</v>
      </c>
      <c r="AB117" s="46">
        <f t="shared" si="182"/>
        <v>0</v>
      </c>
      <c r="AC117" s="45">
        <f t="shared" si="183"/>
        <v>2970.3479223558538</v>
      </c>
      <c r="AD117" s="45">
        <f t="shared" si="184"/>
        <v>35644.175068270248</v>
      </c>
      <c r="AE117" s="45">
        <f t="shared" si="185"/>
        <v>3.0283052946528324</v>
      </c>
      <c r="AF117" s="47">
        <f t="shared" si="186"/>
        <v>459.05169627350426</v>
      </c>
      <c r="AG117" s="47">
        <f t="shared" si="187"/>
        <v>10</v>
      </c>
      <c r="AH117" s="48">
        <f t="shared" si="168"/>
        <v>48.502876999999998</v>
      </c>
      <c r="AI117" s="48">
        <f t="shared" si="188"/>
        <v>127.38461538461539</v>
      </c>
      <c r="AJ117" s="48">
        <f t="shared" si="189"/>
        <v>32.82462000000001</v>
      </c>
      <c r="AK117" s="48">
        <f>D117*1.5%</f>
        <v>12.793844999999997</v>
      </c>
      <c r="AL117" s="48">
        <f t="shared" si="191"/>
        <v>129.54573888888888</v>
      </c>
      <c r="AM117" s="48">
        <f t="shared" si="163"/>
        <v>62.5</v>
      </c>
      <c r="AN117" s="48">
        <f t="shared" si="165"/>
        <v>20.5</v>
      </c>
      <c r="AO117" s="48">
        <f t="shared" si="166"/>
        <v>25</v>
      </c>
      <c r="AP117" s="48">
        <f t="shared" si="167"/>
        <v>0</v>
      </c>
      <c r="AQ117" s="40" t="s">
        <v>81</v>
      </c>
      <c r="AR117" s="39">
        <v>414105</v>
      </c>
      <c r="AS117" s="39" t="s">
        <v>152</v>
      </c>
      <c r="AT117" s="49">
        <v>44166</v>
      </c>
      <c r="AU117" s="39"/>
      <c r="AV117" s="39"/>
      <c r="AW117" s="39"/>
      <c r="AX117" s="39"/>
      <c r="AY117" s="39"/>
      <c r="AZ117" s="39"/>
      <c r="BA117" s="39"/>
      <c r="BB117" s="39"/>
      <c r="BC117" s="39"/>
      <c r="BD117" s="39"/>
      <c r="BE117" s="39"/>
      <c r="BF117" s="39"/>
      <c r="BG117" s="39"/>
      <c r="BH117" s="39"/>
      <c r="BI117" s="39"/>
      <c r="BJ117" s="39"/>
      <c r="BK117" s="8"/>
      <c r="BL117" s="8"/>
      <c r="BM117" s="8"/>
      <c r="BN117" s="8"/>
      <c r="BO117" s="8"/>
      <c r="BP117" s="8"/>
      <c r="BQ117" s="8"/>
      <c r="BR117" s="8"/>
      <c r="BS117" s="8"/>
      <c r="BT117" s="8"/>
      <c r="BU117" s="8"/>
      <c r="BV117" s="8"/>
    </row>
    <row r="118" spans="1:74" x14ac:dyDescent="0.2">
      <c r="A118" s="39" t="s">
        <v>80</v>
      </c>
      <c r="B118" s="39" t="s">
        <v>104</v>
      </c>
      <c r="C118" s="65" t="s">
        <v>105</v>
      </c>
      <c r="D118" s="41">
        <v>1343.8</v>
      </c>
      <c r="E118" s="42">
        <v>0</v>
      </c>
      <c r="F118" s="41">
        <f t="shared" si="169"/>
        <v>1343.8</v>
      </c>
      <c r="G118" s="41" t="s">
        <v>24</v>
      </c>
      <c r="H118" s="41" t="str">
        <f>H$8</f>
        <v>6x1</v>
      </c>
      <c r="I118" s="41" t="str">
        <f t="shared" si="170"/>
        <v>44h/s</v>
      </c>
      <c r="J118" s="42">
        <v>0</v>
      </c>
      <c r="K118" s="43">
        <f>K$4*K$6/F118</f>
        <v>0</v>
      </c>
      <c r="L118" s="43">
        <v>0</v>
      </c>
      <c r="M118" s="43">
        <v>0</v>
      </c>
      <c r="N118" s="43">
        <v>0</v>
      </c>
      <c r="O118" s="43">
        <v>0</v>
      </c>
      <c r="P118" s="43">
        <f t="shared" si="171"/>
        <v>0</v>
      </c>
      <c r="Q118" s="41">
        <f t="shared" si="172"/>
        <v>0</v>
      </c>
      <c r="R118" s="44">
        <f t="shared" si="173"/>
        <v>1343.8</v>
      </c>
      <c r="S118" s="45">
        <f t="shared" si="174"/>
        <v>0</v>
      </c>
      <c r="T118" s="45">
        <f t="shared" si="175"/>
        <v>860.41361588888901</v>
      </c>
      <c r="U118" s="45">
        <f t="shared" si="164"/>
        <v>1068.6475433999999</v>
      </c>
      <c r="V118" s="45">
        <f t="shared" si="176"/>
        <v>0</v>
      </c>
      <c r="W118" s="46">
        <f t="shared" si="177"/>
        <v>0</v>
      </c>
      <c r="X118" s="46">
        <f t="shared" si="178"/>
        <v>0</v>
      </c>
      <c r="Y118" s="46">
        <f t="shared" si="179"/>
        <v>0</v>
      </c>
      <c r="Z118" s="46">
        <f t="shared" si="180"/>
        <v>0</v>
      </c>
      <c r="AA118" s="46">
        <f t="shared" si="181"/>
        <v>0</v>
      </c>
      <c r="AB118" s="46">
        <f t="shared" si="182"/>
        <v>0</v>
      </c>
      <c r="AC118" s="45">
        <f t="shared" si="183"/>
        <v>3272.8611592888888</v>
      </c>
      <c r="AD118" s="45">
        <f t="shared" si="184"/>
        <v>39274.333911466667</v>
      </c>
      <c r="AE118" s="45">
        <f t="shared" si="185"/>
        <v>2.4355269826528416</v>
      </c>
      <c r="AF118" s="47">
        <f t="shared" si="186"/>
        <v>860.41361588888901</v>
      </c>
      <c r="AG118" s="47">
        <f t="shared" si="187"/>
        <v>26</v>
      </c>
      <c r="AH118" s="48">
        <f t="shared" si="168"/>
        <v>48.502876999999998</v>
      </c>
      <c r="AI118" s="48">
        <f t="shared" si="188"/>
        <v>331.20000000000005</v>
      </c>
      <c r="AJ118" s="48">
        <f t="shared" si="189"/>
        <v>137.77199999999999</v>
      </c>
      <c r="AK118" s="48">
        <f t="shared" ref="AK118:AK149" si="193">AK$9*(1-5%)</f>
        <v>105.39299999999999</v>
      </c>
      <c r="AL118" s="48">
        <f t="shared" si="191"/>
        <v>129.54573888888888</v>
      </c>
      <c r="AM118" s="48">
        <f t="shared" si="163"/>
        <v>62.5</v>
      </c>
      <c r="AN118" s="48">
        <f t="shared" si="165"/>
        <v>20.5</v>
      </c>
      <c r="AO118" s="48">
        <f t="shared" si="166"/>
        <v>25</v>
      </c>
      <c r="AP118" s="48">
        <f t="shared" si="167"/>
        <v>0</v>
      </c>
      <c r="AQ118" s="40" t="s">
        <v>106</v>
      </c>
      <c r="AR118" s="39">
        <v>514205</v>
      </c>
      <c r="AS118" s="39" t="s">
        <v>152</v>
      </c>
      <c r="AT118" s="49">
        <v>44227</v>
      </c>
      <c r="AU118" s="39"/>
      <c r="AV118" s="39"/>
      <c r="AW118" s="39"/>
      <c r="AX118" s="39"/>
      <c r="AY118" s="39"/>
      <c r="AZ118" s="39"/>
      <c r="BA118" s="39"/>
      <c r="BB118" s="39"/>
      <c r="BC118" s="39"/>
      <c r="BD118" s="39"/>
      <c r="BE118" s="39"/>
      <c r="BF118" s="39"/>
      <c r="BG118" s="39"/>
      <c r="BH118" s="39"/>
      <c r="BI118" s="39"/>
      <c r="BJ118" s="39"/>
      <c r="BK118" s="8"/>
      <c r="BL118" s="8"/>
      <c r="BM118" s="8"/>
      <c r="BN118" s="8"/>
      <c r="BO118" s="8"/>
      <c r="BP118" s="8"/>
      <c r="BQ118" s="8"/>
      <c r="BR118" s="8"/>
      <c r="BS118" s="8"/>
      <c r="BT118" s="8"/>
      <c r="BU118" s="8"/>
      <c r="BV118" s="8"/>
    </row>
    <row r="119" spans="1:74" x14ac:dyDescent="0.2">
      <c r="A119" s="39" t="s">
        <v>80</v>
      </c>
      <c r="B119" s="39" t="s">
        <v>104</v>
      </c>
      <c r="C119" s="65" t="s">
        <v>897</v>
      </c>
      <c r="D119" s="41">
        <f>1414.88*0.71</f>
        <v>1004.5648</v>
      </c>
      <c r="E119" s="42">
        <v>0</v>
      </c>
      <c r="F119" s="41">
        <f t="shared" si="169"/>
        <v>1004.5648</v>
      </c>
      <c r="G119" s="41" t="s">
        <v>24</v>
      </c>
      <c r="H119" s="41" t="str">
        <f>H$5</f>
        <v>SDF</v>
      </c>
      <c r="I119" s="41" t="str">
        <f t="shared" si="170"/>
        <v>até 26h/s</v>
      </c>
      <c r="J119" s="42">
        <v>0</v>
      </c>
      <c r="K119" s="43">
        <f>K$4*K$6/F119</f>
        <v>0</v>
      </c>
      <c r="L119" s="43">
        <v>0</v>
      </c>
      <c r="M119" s="43">
        <v>0</v>
      </c>
      <c r="N119" s="43">
        <v>0</v>
      </c>
      <c r="O119" s="43">
        <v>0</v>
      </c>
      <c r="P119" s="43">
        <f t="shared" si="171"/>
        <v>0</v>
      </c>
      <c r="Q119" s="41">
        <f t="shared" si="172"/>
        <v>0</v>
      </c>
      <c r="R119" s="44">
        <f t="shared" si="173"/>
        <v>1004.5648</v>
      </c>
      <c r="S119" s="45">
        <f t="shared" si="174"/>
        <v>0</v>
      </c>
      <c r="T119" s="45">
        <f t="shared" si="175"/>
        <v>542.55234327350422</v>
      </c>
      <c r="U119" s="45">
        <f t="shared" si="164"/>
        <v>798.87312524640004</v>
      </c>
      <c r="V119" s="45">
        <f t="shared" si="176"/>
        <v>0</v>
      </c>
      <c r="W119" s="46">
        <f t="shared" si="177"/>
        <v>0</v>
      </c>
      <c r="X119" s="46">
        <f t="shared" si="178"/>
        <v>0</v>
      </c>
      <c r="Y119" s="46">
        <f t="shared" si="179"/>
        <v>0</v>
      </c>
      <c r="Z119" s="46">
        <f t="shared" si="180"/>
        <v>0</v>
      </c>
      <c r="AA119" s="46">
        <f t="shared" si="181"/>
        <v>0</v>
      </c>
      <c r="AB119" s="46">
        <f t="shared" si="182"/>
        <v>0</v>
      </c>
      <c r="AC119" s="45">
        <f t="shared" si="183"/>
        <v>2345.990268519904</v>
      </c>
      <c r="AD119" s="45">
        <f t="shared" si="184"/>
        <v>28151.883222238848</v>
      </c>
      <c r="AE119" s="45">
        <f t="shared" si="185"/>
        <v>2.3353299543443131</v>
      </c>
      <c r="AF119" s="47">
        <f t="shared" si="186"/>
        <v>542.55234327350422</v>
      </c>
      <c r="AG119" s="47">
        <f t="shared" si="187"/>
        <v>10</v>
      </c>
      <c r="AH119" s="48">
        <f t="shared" si="168"/>
        <v>48.502876999999998</v>
      </c>
      <c r="AI119" s="48">
        <f t="shared" si="188"/>
        <v>127.38461538461539</v>
      </c>
      <c r="AJ119" s="48">
        <f t="shared" si="189"/>
        <v>23.726112000000001</v>
      </c>
      <c r="AK119" s="48">
        <f t="shared" si="193"/>
        <v>105.39299999999999</v>
      </c>
      <c r="AL119" s="48">
        <f t="shared" si="191"/>
        <v>129.54573888888888</v>
      </c>
      <c r="AM119" s="48">
        <f t="shared" si="163"/>
        <v>62.5</v>
      </c>
      <c r="AN119" s="48">
        <f t="shared" si="165"/>
        <v>20.5</v>
      </c>
      <c r="AO119" s="48">
        <f t="shared" si="166"/>
        <v>25</v>
      </c>
      <c r="AP119" s="48">
        <f t="shared" si="167"/>
        <v>0</v>
      </c>
      <c r="AQ119" s="40" t="s">
        <v>106</v>
      </c>
      <c r="AR119" s="39">
        <v>517410</v>
      </c>
      <c r="AS119" s="39" t="s">
        <v>152</v>
      </c>
      <c r="AT119" s="49">
        <v>44227</v>
      </c>
      <c r="AU119" s="39"/>
      <c r="AV119" s="39"/>
      <c r="AW119" s="39"/>
      <c r="AX119" s="39"/>
      <c r="AY119" s="39"/>
      <c r="AZ119" s="39"/>
      <c r="BA119" s="39"/>
      <c r="BB119" s="39"/>
      <c r="BC119" s="39"/>
      <c r="BD119" s="39"/>
      <c r="BE119" s="39"/>
      <c r="BF119" s="39"/>
      <c r="BG119" s="39"/>
      <c r="BH119" s="39"/>
      <c r="BI119" s="39"/>
      <c r="BJ119" s="39"/>
      <c r="BK119" s="8"/>
      <c r="BL119" s="8"/>
      <c r="BM119" s="8"/>
      <c r="BN119" s="8"/>
      <c r="BO119" s="8"/>
      <c r="BP119" s="8"/>
      <c r="BQ119" s="8"/>
      <c r="BR119" s="8"/>
      <c r="BS119" s="8"/>
      <c r="BT119" s="8"/>
      <c r="BU119" s="8"/>
      <c r="BV119" s="8"/>
    </row>
    <row r="120" spans="1:74" x14ac:dyDescent="0.2">
      <c r="A120" s="39" t="s">
        <v>80</v>
      </c>
      <c r="B120" s="39" t="s">
        <v>104</v>
      </c>
      <c r="C120" s="65" t="s">
        <v>242</v>
      </c>
      <c r="D120" s="41">
        <v>1566.31</v>
      </c>
      <c r="E120" s="42">
        <v>0</v>
      </c>
      <c r="F120" s="41">
        <f t="shared" si="169"/>
        <v>1566.31</v>
      </c>
      <c r="G120" s="41" t="s">
        <v>24</v>
      </c>
      <c r="H120" s="41" t="str">
        <f>H$8</f>
        <v>6x1</v>
      </c>
      <c r="I120" s="41" t="str">
        <f t="shared" si="170"/>
        <v>44h/s</v>
      </c>
      <c r="J120" s="42">
        <v>0</v>
      </c>
      <c r="K120" s="43">
        <f>K$4*K$8/F120</f>
        <v>0.20015194948637244</v>
      </c>
      <c r="L120" s="43">
        <v>0</v>
      </c>
      <c r="M120" s="43">
        <v>0</v>
      </c>
      <c r="N120" s="43">
        <v>0</v>
      </c>
      <c r="O120" s="43">
        <v>0</v>
      </c>
      <c r="P120" s="43">
        <f t="shared" si="171"/>
        <v>0</v>
      </c>
      <c r="Q120" s="41">
        <f t="shared" si="172"/>
        <v>313.5</v>
      </c>
      <c r="R120" s="44">
        <f t="shared" si="173"/>
        <v>1879.81</v>
      </c>
      <c r="S120" s="45">
        <f t="shared" si="174"/>
        <v>0</v>
      </c>
      <c r="T120" s="45">
        <f t="shared" si="175"/>
        <v>847.06301588888891</v>
      </c>
      <c r="U120" s="45">
        <f t="shared" si="164"/>
        <v>1494.9057438300001</v>
      </c>
      <c r="V120" s="45">
        <f t="shared" si="176"/>
        <v>0</v>
      </c>
      <c r="W120" s="46">
        <f t="shared" si="177"/>
        <v>0</v>
      </c>
      <c r="X120" s="46">
        <f t="shared" si="178"/>
        <v>0</v>
      </c>
      <c r="Y120" s="46">
        <f t="shared" si="179"/>
        <v>0</v>
      </c>
      <c r="Z120" s="46">
        <f t="shared" si="180"/>
        <v>0</v>
      </c>
      <c r="AA120" s="46">
        <f t="shared" si="181"/>
        <v>0</v>
      </c>
      <c r="AB120" s="46">
        <f t="shared" si="182"/>
        <v>0</v>
      </c>
      <c r="AC120" s="45">
        <f t="shared" si="183"/>
        <v>4221.778759718889</v>
      </c>
      <c r="AD120" s="45">
        <f t="shared" si="184"/>
        <v>50661.345116626668</v>
      </c>
      <c r="AE120" s="45">
        <f t="shared" si="185"/>
        <v>2.6953660257030148</v>
      </c>
      <c r="AF120" s="47">
        <f t="shared" si="186"/>
        <v>847.06301588888891</v>
      </c>
      <c r="AG120" s="47">
        <f t="shared" si="187"/>
        <v>26</v>
      </c>
      <c r="AH120" s="48">
        <f t="shared" si="168"/>
        <v>48.502876999999998</v>
      </c>
      <c r="AI120" s="48">
        <f t="shared" si="188"/>
        <v>331.20000000000005</v>
      </c>
      <c r="AJ120" s="48">
        <f t="shared" si="189"/>
        <v>124.42140000000001</v>
      </c>
      <c r="AK120" s="48">
        <f t="shared" si="193"/>
        <v>105.39299999999999</v>
      </c>
      <c r="AL120" s="48">
        <f t="shared" si="191"/>
        <v>129.54573888888888</v>
      </c>
      <c r="AM120" s="48">
        <f t="shared" si="163"/>
        <v>62.5</v>
      </c>
      <c r="AN120" s="48">
        <f t="shared" si="165"/>
        <v>20.5</v>
      </c>
      <c r="AO120" s="48">
        <f t="shared" si="166"/>
        <v>25</v>
      </c>
      <c r="AP120" s="48">
        <f t="shared" si="167"/>
        <v>0</v>
      </c>
      <c r="AQ120" s="40" t="s">
        <v>116</v>
      </c>
      <c r="AR120" s="39">
        <v>410105</v>
      </c>
      <c r="AS120" s="39" t="s">
        <v>152</v>
      </c>
      <c r="AT120" s="49">
        <v>44227</v>
      </c>
      <c r="AU120" s="39"/>
      <c r="AV120" s="39"/>
      <c r="AW120" s="39"/>
      <c r="AX120" s="39"/>
      <c r="AY120" s="39"/>
      <c r="AZ120" s="39"/>
      <c r="BA120" s="39"/>
      <c r="BB120" s="39"/>
      <c r="BC120" s="39"/>
      <c r="BD120" s="39"/>
      <c r="BE120" s="39"/>
      <c r="BF120" s="39"/>
      <c r="BG120" s="39"/>
      <c r="BH120" s="39"/>
      <c r="BI120" s="39"/>
      <c r="BJ120" s="39"/>
      <c r="BK120" s="8"/>
      <c r="BL120" s="8"/>
      <c r="BM120" s="8"/>
      <c r="BN120" s="8"/>
      <c r="BO120" s="8"/>
      <c r="BP120" s="8"/>
      <c r="BQ120" s="8"/>
      <c r="BR120" s="8"/>
      <c r="BS120" s="8"/>
      <c r="BT120" s="8"/>
      <c r="BU120" s="8"/>
      <c r="BV120" s="8"/>
    </row>
    <row r="121" spans="1:74" x14ac:dyDescent="0.2">
      <c r="A121" s="39" t="s">
        <v>80</v>
      </c>
      <c r="B121" s="39" t="s">
        <v>104</v>
      </c>
      <c r="C121" s="65" t="s">
        <v>122</v>
      </c>
      <c r="D121" s="41">
        <v>1343.8</v>
      </c>
      <c r="E121" s="42">
        <v>0</v>
      </c>
      <c r="F121" s="41">
        <f t="shared" si="169"/>
        <v>1343.8</v>
      </c>
      <c r="G121" s="41" t="s">
        <v>24</v>
      </c>
      <c r="H121" s="41" t="str">
        <f>H$7</f>
        <v>5x2</v>
      </c>
      <c r="I121" s="41" t="str">
        <f t="shared" si="170"/>
        <v>40h/s</v>
      </c>
      <c r="J121" s="42">
        <v>0</v>
      </c>
      <c r="K121" s="43">
        <f t="shared" ref="K121:K129" si="194">K$4*K$6/F121</f>
        <v>0</v>
      </c>
      <c r="L121" s="43">
        <v>0</v>
      </c>
      <c r="M121" s="43">
        <v>0</v>
      </c>
      <c r="N121" s="43">
        <v>0</v>
      </c>
      <c r="O121" s="43">
        <v>0</v>
      </c>
      <c r="P121" s="43">
        <f t="shared" si="171"/>
        <v>0</v>
      </c>
      <c r="Q121" s="41">
        <f t="shared" si="172"/>
        <v>0</v>
      </c>
      <c r="R121" s="44">
        <f t="shared" si="173"/>
        <v>1343.8</v>
      </c>
      <c r="S121" s="45">
        <f t="shared" si="174"/>
        <v>0</v>
      </c>
      <c r="T121" s="45">
        <f t="shared" si="175"/>
        <v>775.85976973504273</v>
      </c>
      <c r="U121" s="45">
        <f t="shared" si="164"/>
        <v>1068.6475433999999</v>
      </c>
      <c r="V121" s="45">
        <f t="shared" si="176"/>
        <v>0</v>
      </c>
      <c r="W121" s="46">
        <f t="shared" si="177"/>
        <v>0</v>
      </c>
      <c r="X121" s="46">
        <f t="shared" si="178"/>
        <v>0</v>
      </c>
      <c r="Y121" s="46">
        <f t="shared" si="179"/>
        <v>0</v>
      </c>
      <c r="Z121" s="46">
        <f t="shared" si="180"/>
        <v>0</v>
      </c>
      <c r="AA121" s="46">
        <f t="shared" si="181"/>
        <v>0</v>
      </c>
      <c r="AB121" s="46">
        <f t="shared" si="182"/>
        <v>0</v>
      </c>
      <c r="AC121" s="45">
        <f t="shared" si="183"/>
        <v>3188.3073131350425</v>
      </c>
      <c r="AD121" s="45">
        <f t="shared" si="184"/>
        <v>38259.687757620508</v>
      </c>
      <c r="AE121" s="45">
        <f t="shared" si="185"/>
        <v>2.37260553142956</v>
      </c>
      <c r="AF121" s="47">
        <f t="shared" si="186"/>
        <v>775.85976973504273</v>
      </c>
      <c r="AG121" s="47">
        <f t="shared" si="187"/>
        <v>22</v>
      </c>
      <c r="AH121" s="48">
        <f t="shared" si="168"/>
        <v>48.502876999999998</v>
      </c>
      <c r="AI121" s="48">
        <f t="shared" si="188"/>
        <v>280.24615384615385</v>
      </c>
      <c r="AJ121" s="48">
        <f t="shared" si="189"/>
        <v>104.17200000000001</v>
      </c>
      <c r="AK121" s="48">
        <f t="shared" si="193"/>
        <v>105.39299999999999</v>
      </c>
      <c r="AL121" s="48">
        <f t="shared" si="191"/>
        <v>129.54573888888888</v>
      </c>
      <c r="AM121" s="48">
        <f t="shared" si="163"/>
        <v>62.5</v>
      </c>
      <c r="AN121" s="48">
        <f t="shared" si="165"/>
        <v>20.5</v>
      </c>
      <c r="AO121" s="48">
        <f t="shared" si="166"/>
        <v>25</v>
      </c>
      <c r="AP121" s="48">
        <f t="shared" si="167"/>
        <v>0</v>
      </c>
      <c r="AQ121" s="40" t="s">
        <v>123</v>
      </c>
      <c r="AR121" s="39">
        <v>622010</v>
      </c>
      <c r="AS121" s="39" t="s">
        <v>152</v>
      </c>
      <c r="AT121" s="49">
        <v>44227</v>
      </c>
      <c r="AU121" s="39"/>
      <c r="AV121" s="39"/>
      <c r="AW121" s="39"/>
      <c r="AX121" s="39"/>
      <c r="AY121" s="39"/>
      <c r="AZ121" s="39"/>
      <c r="BA121" s="39"/>
      <c r="BB121" s="39"/>
      <c r="BC121" s="39"/>
      <c r="BD121" s="39"/>
      <c r="BE121" s="39"/>
      <c r="BF121" s="39"/>
      <c r="BG121" s="39"/>
      <c r="BH121" s="39"/>
      <c r="BI121" s="39"/>
      <c r="BJ121" s="39"/>
      <c r="BK121" s="8"/>
      <c r="BL121" s="8"/>
      <c r="BM121" s="8"/>
      <c r="BN121" s="8"/>
      <c r="BO121" s="8"/>
      <c r="BP121" s="8"/>
      <c r="BQ121" s="8"/>
      <c r="BR121" s="8"/>
      <c r="BS121" s="8"/>
      <c r="BT121" s="8"/>
      <c r="BU121" s="8"/>
      <c r="BV121" s="8"/>
    </row>
    <row r="122" spans="1:74" x14ac:dyDescent="0.2">
      <c r="A122" s="39" t="s">
        <v>80</v>
      </c>
      <c r="B122" s="39" t="s">
        <v>104</v>
      </c>
      <c r="C122" s="65" t="s">
        <v>209</v>
      </c>
      <c r="D122" s="41">
        <v>3500</v>
      </c>
      <c r="E122" s="42">
        <v>0</v>
      </c>
      <c r="F122" s="41">
        <f t="shared" si="169"/>
        <v>3500</v>
      </c>
      <c r="G122" s="41" t="s">
        <v>24</v>
      </c>
      <c r="H122" s="41" t="str">
        <f>H$8</f>
        <v>6x1</v>
      </c>
      <c r="I122" s="41" t="str">
        <f t="shared" si="170"/>
        <v>44h/s</v>
      </c>
      <c r="J122" s="42">
        <v>0</v>
      </c>
      <c r="K122" s="43">
        <f t="shared" si="194"/>
        <v>0</v>
      </c>
      <c r="L122" s="43">
        <v>0</v>
      </c>
      <c r="M122" s="43">
        <v>0</v>
      </c>
      <c r="N122" s="43">
        <v>0</v>
      </c>
      <c r="O122" s="43">
        <v>0</v>
      </c>
      <c r="P122" s="43">
        <f t="shared" si="171"/>
        <v>0</v>
      </c>
      <c r="Q122" s="41">
        <f t="shared" si="172"/>
        <v>0</v>
      </c>
      <c r="R122" s="44">
        <f t="shared" si="173"/>
        <v>3500</v>
      </c>
      <c r="S122" s="45">
        <f t="shared" si="174"/>
        <v>0</v>
      </c>
      <c r="T122" s="45">
        <f t="shared" si="175"/>
        <v>731.04161588888883</v>
      </c>
      <c r="U122" s="45">
        <f t="shared" si="164"/>
        <v>2783.3505</v>
      </c>
      <c r="V122" s="45">
        <f t="shared" si="176"/>
        <v>0</v>
      </c>
      <c r="W122" s="46">
        <f t="shared" si="177"/>
        <v>0</v>
      </c>
      <c r="X122" s="46">
        <f t="shared" si="178"/>
        <v>0</v>
      </c>
      <c r="Y122" s="46">
        <f t="shared" si="179"/>
        <v>0</v>
      </c>
      <c r="Z122" s="46">
        <f t="shared" si="180"/>
        <v>0</v>
      </c>
      <c r="AA122" s="46">
        <f t="shared" si="181"/>
        <v>0</v>
      </c>
      <c r="AB122" s="46">
        <f t="shared" si="182"/>
        <v>0</v>
      </c>
      <c r="AC122" s="45">
        <f t="shared" si="183"/>
        <v>7014.3921158888897</v>
      </c>
      <c r="AD122" s="45">
        <f t="shared" si="184"/>
        <v>84172.70539066667</v>
      </c>
      <c r="AE122" s="45">
        <f t="shared" si="185"/>
        <v>2.0041120331111113</v>
      </c>
      <c r="AF122" s="47">
        <f t="shared" si="186"/>
        <v>731.04161588888883</v>
      </c>
      <c r="AG122" s="47">
        <f t="shared" si="187"/>
        <v>26</v>
      </c>
      <c r="AH122" s="48">
        <f t="shared" si="168"/>
        <v>48.502876999999998</v>
      </c>
      <c r="AI122" s="48">
        <f t="shared" si="188"/>
        <v>331.20000000000005</v>
      </c>
      <c r="AJ122" s="48">
        <f t="shared" si="189"/>
        <v>8.4000000000000057</v>
      </c>
      <c r="AK122" s="48">
        <f t="shared" si="193"/>
        <v>105.39299999999999</v>
      </c>
      <c r="AL122" s="48">
        <f t="shared" si="191"/>
        <v>129.54573888888888</v>
      </c>
      <c r="AM122" s="48">
        <f t="shared" si="163"/>
        <v>62.5</v>
      </c>
      <c r="AN122" s="48">
        <f t="shared" si="165"/>
        <v>20.5</v>
      </c>
      <c r="AO122" s="48">
        <f t="shared" si="166"/>
        <v>25</v>
      </c>
      <c r="AP122" s="48">
        <f t="shared" si="167"/>
        <v>0</v>
      </c>
      <c r="AQ122" s="40" t="s">
        <v>88</v>
      </c>
      <c r="AR122" s="39">
        <v>411005</v>
      </c>
      <c r="AS122" s="60" t="s">
        <v>166</v>
      </c>
      <c r="AT122" s="49">
        <v>44166</v>
      </c>
      <c r="AU122" s="39"/>
      <c r="AV122" s="39"/>
      <c r="AW122" s="39"/>
      <c r="AX122" s="39"/>
      <c r="AY122" s="39"/>
      <c r="AZ122" s="39"/>
      <c r="BA122" s="39"/>
      <c r="BB122" s="39"/>
      <c r="BC122" s="39"/>
      <c r="BD122" s="39"/>
      <c r="BE122" s="39"/>
      <c r="BF122" s="39"/>
      <c r="BG122" s="39"/>
      <c r="BH122" s="39"/>
      <c r="BI122" s="39"/>
      <c r="BJ122" s="39"/>
      <c r="BK122" s="8"/>
      <c r="BL122" s="8"/>
      <c r="BM122" s="8"/>
      <c r="BN122" s="8"/>
      <c r="BO122" s="8"/>
      <c r="BP122" s="8"/>
      <c r="BQ122" s="8"/>
      <c r="BR122" s="8"/>
      <c r="BS122" s="8"/>
      <c r="BT122" s="8"/>
      <c r="BU122" s="8"/>
      <c r="BV122" s="8"/>
    </row>
    <row r="123" spans="1:74" x14ac:dyDescent="0.2">
      <c r="A123" s="39" t="s">
        <v>80</v>
      </c>
      <c r="B123" s="39" t="s">
        <v>104</v>
      </c>
      <c r="C123" s="65" t="s">
        <v>151</v>
      </c>
      <c r="D123" s="41">
        <v>1343.8</v>
      </c>
      <c r="E123" s="42">
        <v>0</v>
      </c>
      <c r="F123" s="41">
        <f t="shared" si="169"/>
        <v>1343.8</v>
      </c>
      <c r="G123" s="41" t="s">
        <v>24</v>
      </c>
      <c r="H123" s="41" t="str">
        <f>H$8</f>
        <v>6x1</v>
      </c>
      <c r="I123" s="41" t="str">
        <f t="shared" si="170"/>
        <v>44h/s</v>
      </c>
      <c r="J123" s="42">
        <v>0</v>
      </c>
      <c r="K123" s="43">
        <f t="shared" si="194"/>
        <v>0</v>
      </c>
      <c r="L123" s="43">
        <v>0</v>
      </c>
      <c r="M123" s="43">
        <v>0</v>
      </c>
      <c r="N123" s="43">
        <v>0</v>
      </c>
      <c r="O123" s="43">
        <v>0</v>
      </c>
      <c r="P123" s="43">
        <f t="shared" si="171"/>
        <v>0</v>
      </c>
      <c r="Q123" s="41">
        <f t="shared" si="172"/>
        <v>0</v>
      </c>
      <c r="R123" s="44">
        <f t="shared" si="173"/>
        <v>1343.8</v>
      </c>
      <c r="S123" s="45">
        <f t="shared" si="174"/>
        <v>0</v>
      </c>
      <c r="T123" s="45">
        <f t="shared" si="175"/>
        <v>860.41361588888901</v>
      </c>
      <c r="U123" s="45">
        <f t="shared" si="164"/>
        <v>1068.6475433999999</v>
      </c>
      <c r="V123" s="45">
        <f t="shared" si="176"/>
        <v>0</v>
      </c>
      <c r="W123" s="46">
        <f t="shared" si="177"/>
        <v>0</v>
      </c>
      <c r="X123" s="46">
        <f t="shared" si="178"/>
        <v>0</v>
      </c>
      <c r="Y123" s="46">
        <f t="shared" si="179"/>
        <v>0</v>
      </c>
      <c r="Z123" s="46">
        <f t="shared" si="180"/>
        <v>0</v>
      </c>
      <c r="AA123" s="46">
        <f t="shared" si="181"/>
        <v>0</v>
      </c>
      <c r="AB123" s="46">
        <f t="shared" si="182"/>
        <v>0</v>
      </c>
      <c r="AC123" s="45">
        <f t="shared" si="183"/>
        <v>3272.8611592888888</v>
      </c>
      <c r="AD123" s="45">
        <f t="shared" si="184"/>
        <v>39274.333911466667</v>
      </c>
      <c r="AE123" s="45">
        <f t="shared" si="185"/>
        <v>2.4355269826528416</v>
      </c>
      <c r="AF123" s="47">
        <f t="shared" si="186"/>
        <v>860.41361588888901</v>
      </c>
      <c r="AG123" s="47">
        <f t="shared" si="187"/>
        <v>26</v>
      </c>
      <c r="AH123" s="48">
        <f t="shared" si="168"/>
        <v>48.502876999999998</v>
      </c>
      <c r="AI123" s="48">
        <f t="shared" si="188"/>
        <v>331.20000000000005</v>
      </c>
      <c r="AJ123" s="48">
        <f t="shared" si="189"/>
        <v>137.77199999999999</v>
      </c>
      <c r="AK123" s="48">
        <f t="shared" si="193"/>
        <v>105.39299999999999</v>
      </c>
      <c r="AL123" s="48">
        <f t="shared" si="191"/>
        <v>129.54573888888888</v>
      </c>
      <c r="AM123" s="48">
        <f t="shared" si="163"/>
        <v>62.5</v>
      </c>
      <c r="AN123" s="48">
        <f t="shared" si="165"/>
        <v>20.5</v>
      </c>
      <c r="AO123" s="48">
        <f t="shared" si="166"/>
        <v>25</v>
      </c>
      <c r="AP123" s="48">
        <f t="shared" si="167"/>
        <v>0</v>
      </c>
      <c r="AQ123" s="40" t="s">
        <v>81</v>
      </c>
      <c r="AR123" s="39">
        <v>414105</v>
      </c>
      <c r="AS123" s="39" t="s">
        <v>152</v>
      </c>
      <c r="AT123" s="49">
        <v>44197</v>
      </c>
      <c r="AU123" s="39"/>
      <c r="AV123" s="39"/>
      <c r="AW123" s="39"/>
      <c r="AX123" s="39"/>
      <c r="AY123" s="39"/>
      <c r="AZ123" s="39"/>
      <c r="BA123" s="39"/>
      <c r="BB123" s="39"/>
      <c r="BC123" s="39"/>
      <c r="BD123" s="39"/>
      <c r="BE123" s="39"/>
      <c r="BF123" s="39"/>
      <c r="BG123" s="39"/>
      <c r="BH123" s="39"/>
      <c r="BI123" s="39"/>
      <c r="BJ123" s="39"/>
      <c r="BK123" s="8"/>
      <c r="BL123" s="8"/>
      <c r="BM123" s="8"/>
      <c r="BN123" s="8"/>
      <c r="BO123" s="8"/>
      <c r="BP123" s="8"/>
      <c r="BQ123" s="8"/>
      <c r="BR123" s="8"/>
      <c r="BS123" s="8"/>
      <c r="BT123" s="8"/>
      <c r="BU123" s="8"/>
      <c r="BV123" s="8"/>
    </row>
    <row r="124" spans="1:74" x14ac:dyDescent="0.2">
      <c r="A124" s="39" t="s">
        <v>80</v>
      </c>
      <c r="B124" s="39" t="s">
        <v>82</v>
      </c>
      <c r="C124" s="65" t="s">
        <v>806</v>
      </c>
      <c r="D124" s="41">
        <v>1703.75</v>
      </c>
      <c r="E124" s="42">
        <v>0</v>
      </c>
      <c r="F124" s="41">
        <f t="shared" si="169"/>
        <v>1703.75</v>
      </c>
      <c r="G124" s="41" t="s">
        <v>24</v>
      </c>
      <c r="H124" s="41" t="str">
        <f t="shared" ref="H124:H131" si="195">H$7</f>
        <v>5x2</v>
      </c>
      <c r="I124" s="41" t="str">
        <f t="shared" si="170"/>
        <v>40h/s</v>
      </c>
      <c r="J124" s="42">
        <v>0</v>
      </c>
      <c r="K124" s="43">
        <f t="shared" si="194"/>
        <v>0</v>
      </c>
      <c r="L124" s="43">
        <v>0</v>
      </c>
      <c r="M124" s="43">
        <v>0</v>
      </c>
      <c r="N124" s="43">
        <v>0</v>
      </c>
      <c r="O124" s="43">
        <v>0</v>
      </c>
      <c r="P124" s="43">
        <f t="shared" si="171"/>
        <v>0</v>
      </c>
      <c r="Q124" s="41">
        <f t="shared" si="172"/>
        <v>0</v>
      </c>
      <c r="R124" s="44">
        <f t="shared" si="173"/>
        <v>1703.75</v>
      </c>
      <c r="S124" s="45">
        <f t="shared" si="174"/>
        <v>0</v>
      </c>
      <c r="T124" s="45">
        <f t="shared" si="175"/>
        <v>754.26276973504275</v>
      </c>
      <c r="U124" s="45">
        <f t="shared" si="164"/>
        <v>1354.89526125</v>
      </c>
      <c r="V124" s="45">
        <f t="shared" si="176"/>
        <v>0</v>
      </c>
      <c r="W124" s="46">
        <f t="shared" si="177"/>
        <v>0</v>
      </c>
      <c r="X124" s="46">
        <f t="shared" si="178"/>
        <v>0</v>
      </c>
      <c r="Y124" s="46">
        <f t="shared" si="179"/>
        <v>0</v>
      </c>
      <c r="Z124" s="46">
        <f t="shared" si="180"/>
        <v>0</v>
      </c>
      <c r="AA124" s="46">
        <f t="shared" si="181"/>
        <v>0</v>
      </c>
      <c r="AB124" s="46">
        <f t="shared" si="182"/>
        <v>0</v>
      </c>
      <c r="AC124" s="45">
        <f t="shared" si="183"/>
        <v>3812.9080309850424</v>
      </c>
      <c r="AD124" s="45">
        <f t="shared" si="184"/>
        <v>45754.896371820505</v>
      </c>
      <c r="AE124" s="45">
        <f t="shared" si="185"/>
        <v>2.2379504217080219</v>
      </c>
      <c r="AF124" s="47">
        <f t="shared" si="186"/>
        <v>754.26276973504275</v>
      </c>
      <c r="AG124" s="47">
        <f t="shared" si="187"/>
        <v>22</v>
      </c>
      <c r="AH124" s="48">
        <f t="shared" si="168"/>
        <v>48.502876999999998</v>
      </c>
      <c r="AI124" s="48">
        <f t="shared" si="188"/>
        <v>280.24615384615385</v>
      </c>
      <c r="AJ124" s="48">
        <f t="shared" si="189"/>
        <v>82.575000000000017</v>
      </c>
      <c r="AK124" s="48">
        <f t="shared" si="193"/>
        <v>105.39299999999999</v>
      </c>
      <c r="AL124" s="48">
        <f t="shared" si="191"/>
        <v>129.54573888888888</v>
      </c>
      <c r="AM124" s="48">
        <f t="shared" ref="AM124:AM149" si="196">AM$9</f>
        <v>62.5</v>
      </c>
      <c r="AN124" s="48">
        <f t="shared" si="165"/>
        <v>20.5</v>
      </c>
      <c r="AO124" s="48">
        <f t="shared" si="166"/>
        <v>25</v>
      </c>
      <c r="AP124" s="48">
        <f t="shared" si="167"/>
        <v>0</v>
      </c>
      <c r="AQ124" s="40" t="s">
        <v>88</v>
      </c>
      <c r="AR124" s="39">
        <v>715615</v>
      </c>
      <c r="AS124" s="60" t="s">
        <v>83</v>
      </c>
      <c r="AT124" s="49">
        <v>44075</v>
      </c>
      <c r="AU124" s="39" t="s">
        <v>807</v>
      </c>
      <c r="AV124" s="39"/>
      <c r="AW124" s="39"/>
      <c r="AX124" s="39"/>
      <c r="AY124" s="39"/>
      <c r="AZ124" s="39"/>
      <c r="BA124" s="39"/>
      <c r="BB124" s="39"/>
      <c r="BC124" s="39"/>
      <c r="BD124" s="39"/>
      <c r="BE124" s="39"/>
      <c r="BF124" s="39"/>
      <c r="BG124" s="39"/>
      <c r="BH124" s="39"/>
      <c r="BI124" s="39"/>
      <c r="BJ124" s="39"/>
      <c r="BK124" s="8"/>
      <c r="BL124" s="8"/>
      <c r="BM124" s="8"/>
      <c r="BN124" s="8"/>
      <c r="BO124" s="8"/>
      <c r="BP124" s="8"/>
      <c r="BQ124" s="8"/>
      <c r="BR124" s="8"/>
      <c r="BS124" s="8"/>
      <c r="BT124" s="8"/>
      <c r="BU124" s="8"/>
      <c r="BV124" s="8"/>
    </row>
    <row r="125" spans="1:74" x14ac:dyDescent="0.2">
      <c r="A125" s="39" t="s">
        <v>80</v>
      </c>
      <c r="B125" s="39" t="s">
        <v>82</v>
      </c>
      <c r="C125" s="65" t="s">
        <v>211</v>
      </c>
      <c r="D125" s="41">
        <v>2000</v>
      </c>
      <c r="E125" s="42">
        <v>0</v>
      </c>
      <c r="F125" s="41">
        <f t="shared" si="169"/>
        <v>2000</v>
      </c>
      <c r="G125" s="41" t="s">
        <v>24</v>
      </c>
      <c r="H125" s="41" t="str">
        <f t="shared" si="195"/>
        <v>5x2</v>
      </c>
      <c r="I125" s="41" t="str">
        <f t="shared" si="170"/>
        <v>40h/s</v>
      </c>
      <c r="J125" s="42">
        <v>0</v>
      </c>
      <c r="K125" s="43">
        <f t="shared" si="194"/>
        <v>0</v>
      </c>
      <c r="L125" s="43">
        <v>0</v>
      </c>
      <c r="M125" s="43">
        <v>0</v>
      </c>
      <c r="N125" s="43">
        <v>0</v>
      </c>
      <c r="O125" s="43">
        <v>0</v>
      </c>
      <c r="P125" s="43">
        <f t="shared" si="171"/>
        <v>0</v>
      </c>
      <c r="Q125" s="41">
        <f t="shared" si="172"/>
        <v>0</v>
      </c>
      <c r="R125" s="44">
        <f t="shared" si="173"/>
        <v>2000</v>
      </c>
      <c r="S125" s="45">
        <f t="shared" si="174"/>
        <v>0</v>
      </c>
      <c r="T125" s="45">
        <f t="shared" si="175"/>
        <v>736.48776973504278</v>
      </c>
      <c r="U125" s="45">
        <f t="shared" ref="U125:U158" si="197">R125*U$9</f>
        <v>1590.4860000000001</v>
      </c>
      <c r="V125" s="45">
        <f t="shared" si="176"/>
        <v>0</v>
      </c>
      <c r="W125" s="46">
        <f t="shared" si="177"/>
        <v>0</v>
      </c>
      <c r="X125" s="46">
        <f t="shared" si="178"/>
        <v>0</v>
      </c>
      <c r="Y125" s="46">
        <f t="shared" si="179"/>
        <v>0</v>
      </c>
      <c r="Z125" s="46">
        <f t="shared" si="180"/>
        <v>0</v>
      </c>
      <c r="AA125" s="46">
        <f t="shared" si="181"/>
        <v>0</v>
      </c>
      <c r="AB125" s="46">
        <f t="shared" si="182"/>
        <v>0</v>
      </c>
      <c r="AC125" s="45">
        <f t="shared" si="183"/>
        <v>4326.9737697350429</v>
      </c>
      <c r="AD125" s="45">
        <f t="shared" si="184"/>
        <v>51923.685236820515</v>
      </c>
      <c r="AE125" s="45">
        <f t="shared" si="185"/>
        <v>2.1634868848675213</v>
      </c>
      <c r="AF125" s="47">
        <f t="shared" si="186"/>
        <v>736.48776973504278</v>
      </c>
      <c r="AG125" s="47">
        <f t="shared" si="187"/>
        <v>22</v>
      </c>
      <c r="AH125" s="48">
        <f t="shared" si="168"/>
        <v>48.502876999999998</v>
      </c>
      <c r="AI125" s="48">
        <f t="shared" si="188"/>
        <v>280.24615384615385</v>
      </c>
      <c r="AJ125" s="48">
        <f t="shared" si="189"/>
        <v>64.800000000000011</v>
      </c>
      <c r="AK125" s="48">
        <f t="shared" si="193"/>
        <v>105.39299999999999</v>
      </c>
      <c r="AL125" s="48">
        <f t="shared" si="191"/>
        <v>129.54573888888888</v>
      </c>
      <c r="AM125" s="48">
        <f t="shared" si="196"/>
        <v>62.5</v>
      </c>
      <c r="AN125" s="48">
        <f t="shared" ref="AN125:AN149" si="198">AN$9</f>
        <v>20.5</v>
      </c>
      <c r="AO125" s="48">
        <f t="shared" ref="AO125:AO158" si="199">AO$7*AO$9</f>
        <v>25</v>
      </c>
      <c r="AP125" s="48">
        <f t="shared" ref="AP125:AP158" si="200">AP$9/12</f>
        <v>0</v>
      </c>
      <c r="AQ125" s="40" t="s">
        <v>88</v>
      </c>
      <c r="AR125" s="39">
        <v>411005</v>
      </c>
      <c r="AS125" s="60" t="s">
        <v>166</v>
      </c>
      <c r="AT125" s="49">
        <v>44166</v>
      </c>
      <c r="AU125" s="39"/>
      <c r="AV125" s="39"/>
      <c r="AW125" s="39"/>
      <c r="AX125" s="39"/>
      <c r="AY125" s="39"/>
      <c r="AZ125" s="39"/>
      <c r="BA125" s="39"/>
      <c r="BB125" s="39"/>
      <c r="BC125" s="39"/>
      <c r="BD125" s="39"/>
      <c r="BE125" s="39"/>
      <c r="BF125" s="39"/>
      <c r="BG125" s="39"/>
      <c r="BH125" s="39"/>
      <c r="BI125" s="39"/>
      <c r="BJ125" s="39"/>
      <c r="BK125" s="8"/>
      <c r="BL125" s="8"/>
      <c r="BM125" s="8"/>
      <c r="BN125" s="8"/>
      <c r="BO125" s="8"/>
      <c r="BP125" s="8"/>
      <c r="BQ125" s="8"/>
      <c r="BR125" s="8"/>
      <c r="BS125" s="8"/>
      <c r="BT125" s="8"/>
      <c r="BU125" s="8"/>
      <c r="BV125" s="8"/>
    </row>
    <row r="126" spans="1:74" x14ac:dyDescent="0.2">
      <c r="A126" s="39" t="s">
        <v>80</v>
      </c>
      <c r="B126" s="39" t="s">
        <v>82</v>
      </c>
      <c r="C126" s="65" t="s">
        <v>1072</v>
      </c>
      <c r="D126" s="41">
        <v>1608.3</v>
      </c>
      <c r="E126" s="42">
        <v>0</v>
      </c>
      <c r="F126" s="41">
        <f t="shared" ref="F126" si="201">D126*(1+E126)</f>
        <v>1608.3</v>
      </c>
      <c r="G126" s="41" t="s">
        <v>24</v>
      </c>
      <c r="H126" s="41" t="str">
        <f t="shared" si="195"/>
        <v>5x2</v>
      </c>
      <c r="I126" s="41" t="str">
        <f t="shared" ref="I126" si="202">IF(H126="5x2","40h/s",IF(H126="6x1","44h/s",IF(H126="12x36","",IF(H126="SDF","até 26h/s",""))))</f>
        <v>40h/s</v>
      </c>
      <c r="J126" s="42">
        <v>0</v>
      </c>
      <c r="K126" s="43">
        <f t="shared" ref="K126" si="203">K$4*K$6/F126</f>
        <v>0</v>
      </c>
      <c r="L126" s="43">
        <v>0</v>
      </c>
      <c r="M126" s="43">
        <v>0</v>
      </c>
      <c r="N126" s="43">
        <v>0</v>
      </c>
      <c r="O126" s="43">
        <v>0</v>
      </c>
      <c r="P126" s="43">
        <f t="shared" ref="P126" si="204">IF(G126&lt;&gt;"N",0,1)*IF(H126&lt;&gt;"12x36",P$7,P$8)</f>
        <v>0</v>
      </c>
      <c r="Q126" s="41">
        <f t="shared" ref="Q126" si="205">SUM(J126:P126)*F126</f>
        <v>0</v>
      </c>
      <c r="R126" s="44">
        <f t="shared" ref="R126" si="206">Q126+F126</f>
        <v>1608.3</v>
      </c>
      <c r="S126" s="45">
        <f t="shared" ref="S126" si="207">AC126-T126-U126-R126</f>
        <v>0</v>
      </c>
      <c r="T126" s="45">
        <f t="shared" ref="T126" si="208">AF126</f>
        <v>759.98976973504273</v>
      </c>
      <c r="U126" s="45">
        <f t="shared" ref="U126" si="209">R126*U$9</f>
        <v>1278.9893168999999</v>
      </c>
      <c r="V126" s="45">
        <f t="shared" ref="V126" si="210">((R126+U126+T126)*W126+(R126+U126+T126)*X126)</f>
        <v>0</v>
      </c>
      <c r="W126" s="46">
        <f t="shared" ref="W126" si="211">IF(A126="T",1,0)*W$9</f>
        <v>0</v>
      </c>
      <c r="X126" s="46">
        <f t="shared" ref="X126" si="212">IF(A126="T",1,0)*X$9</f>
        <v>0</v>
      </c>
      <c r="Y126" s="46">
        <f t="shared" ref="Y126" si="213">IF(A126="T",1,0)*Y$9</f>
        <v>0</v>
      </c>
      <c r="Z126" s="46">
        <f t="shared" ref="Z126" si="214">IF(A126="T",1,0)*Z$9</f>
        <v>0</v>
      </c>
      <c r="AA126" s="46">
        <f t="shared" ref="AA126" si="215">IF(A126="T",1,0)*AA$9</f>
        <v>0</v>
      </c>
      <c r="AB126" s="46">
        <f t="shared" ref="AB126" si="216">IF(B126="LIM",AB$8,IF(B126="SEG",AB$8,AB$9))*IF(A126="T",1,0)</f>
        <v>0</v>
      </c>
      <c r="AC126" s="45">
        <f t="shared" ref="AC126" si="217">(R126+U126+T126+V126)/(1-(Y126+Z126+AA126+AB126))</f>
        <v>3647.2790866350424</v>
      </c>
      <c r="AD126" s="45">
        <f t="shared" ref="AD126" si="218">AC126*12</f>
        <v>43767.349039620509</v>
      </c>
      <c r="AE126" s="45">
        <f t="shared" ref="AE126" si="219">AC126/F126</f>
        <v>2.2677852929397764</v>
      </c>
      <c r="AF126" s="47">
        <f t="shared" ref="AF126" si="220">SUM(AH126:AP126)</f>
        <v>759.98976973504273</v>
      </c>
      <c r="AG126" s="47">
        <f t="shared" ref="AG126" si="221">IF(H126="12x36",15,IF(H126="6x1",26,IF(H126="SDF",10,22)))</f>
        <v>22</v>
      </c>
      <c r="AH126" s="48">
        <f t="shared" si="168"/>
        <v>48.502876999999998</v>
      </c>
      <c r="AI126" s="48">
        <f t="shared" ref="AI126" si="222">AI$9*AG126</f>
        <v>280.24615384615385</v>
      </c>
      <c r="AJ126" s="48">
        <f t="shared" ref="AJ126" si="223">IF((2*AG126*AJ$9-6%*D126)&lt;=0,0,(2*AG126*AJ$9-6%*D126))</f>
        <v>88.302000000000021</v>
      </c>
      <c r="AK126" s="48">
        <f t="shared" si="193"/>
        <v>105.39299999999999</v>
      </c>
      <c r="AL126" s="48">
        <f t="shared" ref="AL126" si="224">IF(A126="O",AL$9,0)</f>
        <v>129.54573888888888</v>
      </c>
      <c r="AM126" s="48">
        <f t="shared" si="196"/>
        <v>62.5</v>
      </c>
      <c r="AN126" s="48">
        <f t="shared" si="198"/>
        <v>20.5</v>
      </c>
      <c r="AO126" s="48">
        <f t="shared" si="199"/>
        <v>25</v>
      </c>
      <c r="AP126" s="48">
        <f t="shared" si="200"/>
        <v>0</v>
      </c>
      <c r="AQ126" s="40" t="s">
        <v>96</v>
      </c>
      <c r="AR126" s="39">
        <v>514310</v>
      </c>
      <c r="AS126" s="60" t="s">
        <v>83</v>
      </c>
      <c r="AT126" s="49">
        <v>44075</v>
      </c>
      <c r="AU126" s="39"/>
      <c r="AV126" s="39"/>
      <c r="AW126" s="39"/>
      <c r="AX126" s="39"/>
      <c r="AY126" s="39"/>
      <c r="AZ126" s="39"/>
      <c r="BA126" s="39"/>
      <c r="BB126" s="39"/>
      <c r="BC126" s="39"/>
      <c r="BD126" s="39"/>
      <c r="BE126" s="39"/>
      <c r="BF126" s="39"/>
      <c r="BG126" s="39"/>
      <c r="BH126" s="39"/>
      <c r="BI126" s="39"/>
      <c r="BJ126" s="39"/>
      <c r="BK126" s="8"/>
      <c r="BL126" s="8"/>
      <c r="BM126" s="8"/>
      <c r="BN126" s="8"/>
      <c r="BO126" s="8"/>
      <c r="BP126" s="8"/>
      <c r="BQ126" s="8"/>
      <c r="BR126" s="8"/>
      <c r="BS126" s="8"/>
      <c r="BT126" s="8"/>
      <c r="BU126" s="8"/>
      <c r="BV126" s="8"/>
    </row>
    <row r="127" spans="1:74" x14ac:dyDescent="0.2">
      <c r="A127" s="39" t="s">
        <v>80</v>
      </c>
      <c r="B127" s="39" t="s">
        <v>82</v>
      </c>
      <c r="C127" s="65" t="s">
        <v>539</v>
      </c>
      <c r="D127" s="41">
        <v>1608.3</v>
      </c>
      <c r="E127" s="42">
        <v>0</v>
      </c>
      <c r="F127" s="41">
        <f t="shared" si="169"/>
        <v>1608.3</v>
      </c>
      <c r="G127" s="41" t="s">
        <v>24</v>
      </c>
      <c r="H127" s="41" t="str">
        <f t="shared" si="195"/>
        <v>5x2</v>
      </c>
      <c r="I127" s="41" t="str">
        <f t="shared" si="170"/>
        <v>40h/s</v>
      </c>
      <c r="J127" s="42">
        <v>0</v>
      </c>
      <c r="K127" s="43">
        <f t="shared" si="194"/>
        <v>0</v>
      </c>
      <c r="L127" s="43">
        <v>0</v>
      </c>
      <c r="M127" s="43">
        <v>0</v>
      </c>
      <c r="N127" s="43">
        <v>0</v>
      </c>
      <c r="O127" s="43">
        <v>0</v>
      </c>
      <c r="P127" s="43">
        <f t="shared" si="171"/>
        <v>0</v>
      </c>
      <c r="Q127" s="41">
        <f t="shared" si="172"/>
        <v>0</v>
      </c>
      <c r="R127" s="44">
        <f t="shared" si="173"/>
        <v>1608.3</v>
      </c>
      <c r="S127" s="45">
        <f t="shared" si="174"/>
        <v>0</v>
      </c>
      <c r="T127" s="45">
        <f t="shared" si="175"/>
        <v>759.98976973504273</v>
      </c>
      <c r="U127" s="45">
        <f t="shared" si="197"/>
        <v>1278.9893168999999</v>
      </c>
      <c r="V127" s="45">
        <f t="shared" si="176"/>
        <v>0</v>
      </c>
      <c r="W127" s="46">
        <f t="shared" si="177"/>
        <v>0</v>
      </c>
      <c r="X127" s="46">
        <f t="shared" si="178"/>
        <v>0</v>
      </c>
      <c r="Y127" s="46">
        <f t="shared" si="179"/>
        <v>0</v>
      </c>
      <c r="Z127" s="46">
        <f t="shared" si="180"/>
        <v>0</v>
      </c>
      <c r="AA127" s="46">
        <f t="shared" si="181"/>
        <v>0</v>
      </c>
      <c r="AB127" s="46">
        <f t="shared" si="182"/>
        <v>0</v>
      </c>
      <c r="AC127" s="45">
        <f t="shared" si="183"/>
        <v>3647.2790866350424</v>
      </c>
      <c r="AD127" s="45">
        <f t="shared" si="184"/>
        <v>43767.349039620509</v>
      </c>
      <c r="AE127" s="45">
        <f t="shared" si="185"/>
        <v>2.2677852929397764</v>
      </c>
      <c r="AF127" s="47">
        <f t="shared" si="186"/>
        <v>759.98976973504273</v>
      </c>
      <c r="AG127" s="47">
        <f t="shared" si="187"/>
        <v>22</v>
      </c>
      <c r="AH127" s="48">
        <f t="shared" si="168"/>
        <v>48.502876999999998</v>
      </c>
      <c r="AI127" s="48">
        <f t="shared" si="188"/>
        <v>280.24615384615385</v>
      </c>
      <c r="AJ127" s="48">
        <f t="shared" si="189"/>
        <v>88.302000000000021</v>
      </c>
      <c r="AK127" s="48">
        <f t="shared" si="193"/>
        <v>105.39299999999999</v>
      </c>
      <c r="AL127" s="48">
        <f t="shared" si="191"/>
        <v>129.54573888888888</v>
      </c>
      <c r="AM127" s="48">
        <f t="shared" si="196"/>
        <v>62.5</v>
      </c>
      <c r="AN127" s="48">
        <f t="shared" si="198"/>
        <v>20.5</v>
      </c>
      <c r="AO127" s="48">
        <f t="shared" si="199"/>
        <v>25</v>
      </c>
      <c r="AP127" s="48">
        <f t="shared" si="200"/>
        <v>0</v>
      </c>
      <c r="AQ127" s="40" t="s">
        <v>96</v>
      </c>
      <c r="AR127" s="39">
        <v>514310</v>
      </c>
      <c r="AS127" s="60" t="s">
        <v>83</v>
      </c>
      <c r="AT127" s="49">
        <v>44075</v>
      </c>
      <c r="AU127" s="39"/>
      <c r="AV127" s="39"/>
      <c r="AW127" s="39"/>
      <c r="AX127" s="39"/>
      <c r="AY127" s="39"/>
      <c r="AZ127" s="39"/>
      <c r="BA127" s="39"/>
      <c r="BB127" s="39"/>
      <c r="BC127" s="39"/>
      <c r="BD127" s="39"/>
      <c r="BE127" s="39"/>
      <c r="BF127" s="39"/>
      <c r="BG127" s="39"/>
      <c r="BH127" s="39"/>
      <c r="BI127" s="39"/>
      <c r="BJ127" s="39"/>
      <c r="BK127" s="8"/>
      <c r="BL127" s="8"/>
      <c r="BM127" s="8"/>
      <c r="BN127" s="8"/>
      <c r="BO127" s="8"/>
      <c r="BP127" s="8"/>
      <c r="BQ127" s="8"/>
      <c r="BR127" s="8"/>
      <c r="BS127" s="8"/>
      <c r="BT127" s="8"/>
      <c r="BU127" s="8"/>
      <c r="BV127" s="8"/>
    </row>
    <row r="128" spans="1:74" x14ac:dyDescent="0.2">
      <c r="A128" s="39" t="s">
        <v>80</v>
      </c>
      <c r="B128" s="39" t="s">
        <v>82</v>
      </c>
      <c r="C128" s="65" t="s">
        <v>540</v>
      </c>
      <c r="D128" s="41">
        <v>1442.7</v>
      </c>
      <c r="E128" s="42">
        <v>0</v>
      </c>
      <c r="F128" s="41">
        <f t="shared" si="169"/>
        <v>1442.7</v>
      </c>
      <c r="G128" s="41" t="s">
        <v>24</v>
      </c>
      <c r="H128" s="41" t="str">
        <f t="shared" si="195"/>
        <v>5x2</v>
      </c>
      <c r="I128" s="41" t="str">
        <f t="shared" si="170"/>
        <v>40h/s</v>
      </c>
      <c r="J128" s="42">
        <v>0</v>
      </c>
      <c r="K128" s="43">
        <f t="shared" si="194"/>
        <v>0</v>
      </c>
      <c r="L128" s="43">
        <v>0</v>
      </c>
      <c r="M128" s="43">
        <v>0</v>
      </c>
      <c r="N128" s="43">
        <v>0</v>
      </c>
      <c r="O128" s="43">
        <v>0</v>
      </c>
      <c r="P128" s="43">
        <f t="shared" si="171"/>
        <v>0</v>
      </c>
      <c r="Q128" s="41">
        <f t="shared" si="172"/>
        <v>0</v>
      </c>
      <c r="R128" s="44">
        <f t="shared" si="173"/>
        <v>1442.7</v>
      </c>
      <c r="S128" s="45">
        <f t="shared" si="174"/>
        <v>0</v>
      </c>
      <c r="T128" s="45">
        <f t="shared" si="175"/>
        <v>769.92576973504276</v>
      </c>
      <c r="U128" s="45">
        <f t="shared" si="197"/>
        <v>1147.2970761000001</v>
      </c>
      <c r="V128" s="45">
        <f t="shared" si="176"/>
        <v>0</v>
      </c>
      <c r="W128" s="46">
        <f t="shared" si="177"/>
        <v>0</v>
      </c>
      <c r="X128" s="46">
        <f t="shared" si="178"/>
        <v>0</v>
      </c>
      <c r="Y128" s="46">
        <f t="shared" si="179"/>
        <v>0</v>
      </c>
      <c r="Z128" s="46">
        <f t="shared" si="180"/>
        <v>0</v>
      </c>
      <c r="AA128" s="46">
        <f t="shared" si="181"/>
        <v>0</v>
      </c>
      <c r="AB128" s="46">
        <f t="shared" si="182"/>
        <v>0</v>
      </c>
      <c r="AC128" s="45">
        <f t="shared" si="183"/>
        <v>3359.9228458350431</v>
      </c>
      <c r="AD128" s="45">
        <f t="shared" si="184"/>
        <v>40319.074150020519</v>
      </c>
      <c r="AE128" s="45">
        <f t="shared" si="185"/>
        <v>2.3289130420981792</v>
      </c>
      <c r="AF128" s="47">
        <f t="shared" si="186"/>
        <v>769.92576973504276</v>
      </c>
      <c r="AG128" s="47">
        <f t="shared" si="187"/>
        <v>22</v>
      </c>
      <c r="AH128" s="48">
        <f t="shared" si="168"/>
        <v>48.502876999999998</v>
      </c>
      <c r="AI128" s="48">
        <f t="shared" si="188"/>
        <v>280.24615384615385</v>
      </c>
      <c r="AJ128" s="48">
        <f t="shared" si="189"/>
        <v>98.238000000000014</v>
      </c>
      <c r="AK128" s="48">
        <f t="shared" si="193"/>
        <v>105.39299999999999</v>
      </c>
      <c r="AL128" s="48">
        <f t="shared" si="191"/>
        <v>129.54573888888888</v>
      </c>
      <c r="AM128" s="48">
        <f t="shared" si="196"/>
        <v>62.5</v>
      </c>
      <c r="AN128" s="48">
        <f t="shared" si="198"/>
        <v>20.5</v>
      </c>
      <c r="AO128" s="48">
        <f t="shared" si="199"/>
        <v>25</v>
      </c>
      <c r="AP128" s="48">
        <f t="shared" si="200"/>
        <v>0</v>
      </c>
      <c r="AQ128" s="40" t="s">
        <v>96</v>
      </c>
      <c r="AR128" s="39">
        <v>514310</v>
      </c>
      <c r="AS128" s="60" t="s">
        <v>83</v>
      </c>
      <c r="AT128" s="49">
        <v>44075</v>
      </c>
      <c r="AU128" s="39"/>
      <c r="AV128" s="39"/>
      <c r="AW128" s="39"/>
      <c r="AX128" s="39"/>
      <c r="AY128" s="39"/>
      <c r="AZ128" s="39"/>
      <c r="BA128" s="39"/>
      <c r="BB128" s="39"/>
      <c r="BC128" s="39"/>
      <c r="BD128" s="39"/>
      <c r="BE128" s="39"/>
      <c r="BF128" s="39"/>
      <c r="BG128" s="39"/>
      <c r="BH128" s="39"/>
      <c r="BI128" s="39"/>
      <c r="BJ128" s="39"/>
      <c r="BK128" s="8"/>
      <c r="BL128" s="8"/>
      <c r="BM128" s="8"/>
      <c r="BN128" s="8"/>
      <c r="BO128" s="8"/>
      <c r="BP128" s="8"/>
      <c r="BQ128" s="8"/>
      <c r="BR128" s="8"/>
      <c r="BS128" s="8"/>
      <c r="BT128" s="8"/>
      <c r="BU128" s="8"/>
      <c r="BV128" s="8"/>
    </row>
    <row r="129" spans="1:74" x14ac:dyDescent="0.2">
      <c r="A129" s="39" t="s">
        <v>80</v>
      </c>
      <c r="B129" s="39" t="s">
        <v>82</v>
      </c>
      <c r="C129" s="65" t="s">
        <v>158</v>
      </c>
      <c r="D129" s="41">
        <v>2043.5</v>
      </c>
      <c r="E129" s="59">
        <v>0.25</v>
      </c>
      <c r="F129" s="41">
        <f t="shared" si="169"/>
        <v>2554.375</v>
      </c>
      <c r="G129" s="41" t="s">
        <v>24</v>
      </c>
      <c r="H129" s="41" t="str">
        <f t="shared" si="195"/>
        <v>5x2</v>
      </c>
      <c r="I129" s="41" t="str">
        <f t="shared" si="170"/>
        <v>40h/s</v>
      </c>
      <c r="J129" s="42">
        <v>0</v>
      </c>
      <c r="K129" s="43">
        <f t="shared" si="194"/>
        <v>0</v>
      </c>
      <c r="L129" s="43">
        <v>0</v>
      </c>
      <c r="M129" s="43">
        <v>0</v>
      </c>
      <c r="N129" s="43">
        <v>0</v>
      </c>
      <c r="O129" s="43">
        <v>0</v>
      </c>
      <c r="P129" s="43">
        <f t="shared" si="171"/>
        <v>0</v>
      </c>
      <c r="Q129" s="41">
        <f t="shared" si="172"/>
        <v>0</v>
      </c>
      <c r="R129" s="44">
        <f t="shared" si="173"/>
        <v>2554.375</v>
      </c>
      <c r="S129" s="45">
        <f t="shared" si="174"/>
        <v>0</v>
      </c>
      <c r="T129" s="45">
        <f t="shared" si="175"/>
        <v>733.87776973504265</v>
      </c>
      <c r="U129" s="45">
        <f t="shared" si="197"/>
        <v>2031.3488381250002</v>
      </c>
      <c r="V129" s="45">
        <f t="shared" si="176"/>
        <v>0</v>
      </c>
      <c r="W129" s="46">
        <f t="shared" si="177"/>
        <v>0</v>
      </c>
      <c r="X129" s="46">
        <f t="shared" si="178"/>
        <v>0</v>
      </c>
      <c r="Y129" s="46">
        <f t="shared" si="179"/>
        <v>0</v>
      </c>
      <c r="Z129" s="46">
        <f t="shared" si="180"/>
        <v>0</v>
      </c>
      <c r="AA129" s="46">
        <f t="shared" si="181"/>
        <v>0</v>
      </c>
      <c r="AB129" s="46">
        <f t="shared" si="182"/>
        <v>0</v>
      </c>
      <c r="AC129" s="45">
        <f t="shared" si="183"/>
        <v>5319.6016078600423</v>
      </c>
      <c r="AD129" s="45">
        <f t="shared" si="184"/>
        <v>63835.219294320508</v>
      </c>
      <c r="AE129" s="45">
        <f t="shared" si="185"/>
        <v>2.0825452832336842</v>
      </c>
      <c r="AF129" s="47">
        <f t="shared" si="186"/>
        <v>733.87776973504265</v>
      </c>
      <c r="AG129" s="47">
        <f t="shared" si="187"/>
        <v>22</v>
      </c>
      <c r="AH129" s="48">
        <f t="shared" si="168"/>
        <v>48.502876999999998</v>
      </c>
      <c r="AI129" s="48">
        <f t="shared" si="188"/>
        <v>280.24615384615385</v>
      </c>
      <c r="AJ129" s="48">
        <f t="shared" si="189"/>
        <v>62.190000000000012</v>
      </c>
      <c r="AK129" s="48">
        <f t="shared" si="193"/>
        <v>105.39299999999999</v>
      </c>
      <c r="AL129" s="48">
        <f t="shared" si="191"/>
        <v>129.54573888888888</v>
      </c>
      <c r="AM129" s="48">
        <f t="shared" si="196"/>
        <v>62.5</v>
      </c>
      <c r="AN129" s="48">
        <f t="shared" si="198"/>
        <v>20.5</v>
      </c>
      <c r="AO129" s="48">
        <f t="shared" si="199"/>
        <v>25</v>
      </c>
      <c r="AP129" s="48">
        <f t="shared" si="200"/>
        <v>0</v>
      </c>
      <c r="AQ129" s="40" t="s">
        <v>127</v>
      </c>
      <c r="AR129" s="39">
        <v>715615</v>
      </c>
      <c r="AS129" s="60" t="s">
        <v>83</v>
      </c>
      <c r="AT129" s="49">
        <v>44075</v>
      </c>
      <c r="AU129" s="39"/>
      <c r="AV129" s="39"/>
      <c r="AW129" s="39"/>
      <c r="AX129" s="39"/>
      <c r="AY129" s="39"/>
      <c r="AZ129" s="39"/>
      <c r="BA129" s="39"/>
      <c r="BB129" s="39"/>
      <c r="BC129" s="39"/>
      <c r="BD129" s="39"/>
      <c r="BE129" s="39"/>
      <c r="BF129" s="39"/>
      <c r="BG129" s="39"/>
      <c r="BH129" s="39"/>
      <c r="BI129" s="39"/>
      <c r="BJ129" s="39"/>
      <c r="BK129" s="8"/>
      <c r="BL129" s="8"/>
      <c r="BM129" s="8"/>
      <c r="BN129" s="8"/>
      <c r="BO129" s="8"/>
      <c r="BP129" s="8"/>
      <c r="BQ129" s="8"/>
      <c r="BR129" s="8"/>
      <c r="BS129" s="8"/>
      <c r="BT129" s="8"/>
      <c r="BU129" s="8"/>
      <c r="BV129" s="8"/>
    </row>
    <row r="130" spans="1:74" x14ac:dyDescent="0.2">
      <c r="A130" s="39" t="s">
        <v>80</v>
      </c>
      <c r="B130" s="39" t="s">
        <v>82</v>
      </c>
      <c r="C130" s="65" t="s">
        <v>541</v>
      </c>
      <c r="D130" s="41">
        <v>1800.53</v>
      </c>
      <c r="E130" s="42">
        <v>0</v>
      </c>
      <c r="F130" s="41">
        <f t="shared" si="169"/>
        <v>1800.53</v>
      </c>
      <c r="G130" s="41" t="s">
        <v>24</v>
      </c>
      <c r="H130" s="41" t="str">
        <f t="shared" si="195"/>
        <v>5x2</v>
      </c>
      <c r="I130" s="41" t="str">
        <f t="shared" si="170"/>
        <v>40h/s</v>
      </c>
      <c r="J130" s="42">
        <v>0</v>
      </c>
      <c r="K130" s="43">
        <f>K$4*K$7/F130</f>
        <v>0.11607693290308965</v>
      </c>
      <c r="L130" s="43">
        <v>0</v>
      </c>
      <c r="M130" s="43">
        <v>0</v>
      </c>
      <c r="N130" s="43">
        <v>0</v>
      </c>
      <c r="O130" s="43">
        <v>0</v>
      </c>
      <c r="P130" s="43">
        <f t="shared" si="171"/>
        <v>0</v>
      </c>
      <c r="Q130" s="41">
        <f t="shared" si="172"/>
        <v>209</v>
      </c>
      <c r="R130" s="44">
        <f t="shared" si="173"/>
        <v>2009.53</v>
      </c>
      <c r="S130" s="45">
        <f t="shared" si="174"/>
        <v>0</v>
      </c>
      <c r="T130" s="45">
        <f t="shared" si="175"/>
        <v>748.4559697350428</v>
      </c>
      <c r="U130" s="45">
        <f t="shared" si="197"/>
        <v>1598.0646657899999</v>
      </c>
      <c r="V130" s="45">
        <f t="shared" si="176"/>
        <v>0</v>
      </c>
      <c r="W130" s="46">
        <f t="shared" si="177"/>
        <v>0</v>
      </c>
      <c r="X130" s="46">
        <f t="shared" si="178"/>
        <v>0</v>
      </c>
      <c r="Y130" s="46">
        <f t="shared" si="179"/>
        <v>0</v>
      </c>
      <c r="Z130" s="46">
        <f t="shared" si="180"/>
        <v>0</v>
      </c>
      <c r="AA130" s="46">
        <f t="shared" si="181"/>
        <v>0</v>
      </c>
      <c r="AB130" s="46">
        <f t="shared" si="182"/>
        <v>0</v>
      </c>
      <c r="AC130" s="45">
        <f t="shared" si="183"/>
        <v>4356.0506355250427</v>
      </c>
      <c r="AD130" s="45">
        <f t="shared" si="184"/>
        <v>52272.607626300509</v>
      </c>
      <c r="AE130" s="45">
        <f t="shared" si="185"/>
        <v>2.4193157767574229</v>
      </c>
      <c r="AF130" s="47">
        <f t="shared" si="186"/>
        <v>748.4559697350428</v>
      </c>
      <c r="AG130" s="47">
        <f t="shared" si="187"/>
        <v>22</v>
      </c>
      <c r="AH130" s="48">
        <f t="shared" si="168"/>
        <v>48.502876999999998</v>
      </c>
      <c r="AI130" s="48">
        <f t="shared" si="188"/>
        <v>280.24615384615385</v>
      </c>
      <c r="AJ130" s="48">
        <f t="shared" si="189"/>
        <v>76.768200000000022</v>
      </c>
      <c r="AK130" s="48">
        <f t="shared" si="193"/>
        <v>105.39299999999999</v>
      </c>
      <c r="AL130" s="48">
        <f t="shared" si="191"/>
        <v>129.54573888888888</v>
      </c>
      <c r="AM130" s="48">
        <f t="shared" si="196"/>
        <v>62.5</v>
      </c>
      <c r="AN130" s="48">
        <f t="shared" si="198"/>
        <v>20.5</v>
      </c>
      <c r="AO130" s="48">
        <f t="shared" si="199"/>
        <v>25</v>
      </c>
      <c r="AP130" s="48">
        <f t="shared" si="200"/>
        <v>0</v>
      </c>
      <c r="AQ130" s="40" t="s">
        <v>128</v>
      </c>
      <c r="AR130" s="39">
        <v>724110</v>
      </c>
      <c r="AS130" s="60" t="s">
        <v>83</v>
      </c>
      <c r="AT130" s="49">
        <v>44075</v>
      </c>
      <c r="AU130" s="39"/>
      <c r="AV130" s="39"/>
      <c r="AW130" s="39"/>
      <c r="AX130" s="39"/>
      <c r="AY130" s="39"/>
      <c r="AZ130" s="39"/>
      <c r="BA130" s="39"/>
      <c r="BB130" s="39"/>
      <c r="BC130" s="39"/>
      <c r="BD130" s="39"/>
      <c r="BE130" s="39"/>
      <c r="BF130" s="39"/>
      <c r="BG130" s="39"/>
      <c r="BH130" s="39"/>
      <c r="BI130" s="39"/>
      <c r="BJ130" s="39"/>
      <c r="BK130" s="8"/>
      <c r="BL130" s="8"/>
      <c r="BM130" s="8"/>
      <c r="BN130" s="8"/>
      <c r="BO130" s="8"/>
      <c r="BP130" s="8"/>
      <c r="BQ130" s="8"/>
      <c r="BR130" s="8"/>
      <c r="BS130" s="8"/>
      <c r="BT130" s="8"/>
      <c r="BU130" s="8"/>
      <c r="BV130" s="8"/>
    </row>
    <row r="131" spans="1:74" x14ac:dyDescent="0.2">
      <c r="A131" s="39" t="s">
        <v>80</v>
      </c>
      <c r="B131" s="39" t="s">
        <v>82</v>
      </c>
      <c r="C131" s="65" t="s">
        <v>804</v>
      </c>
      <c r="D131" s="41">
        <v>3124.87</v>
      </c>
      <c r="E131" s="42">
        <v>0</v>
      </c>
      <c r="F131" s="41">
        <f t="shared" si="169"/>
        <v>3124.87</v>
      </c>
      <c r="G131" s="41" t="s">
        <v>24</v>
      </c>
      <c r="H131" s="41" t="str">
        <f t="shared" si="195"/>
        <v>5x2</v>
      </c>
      <c r="I131" s="41" t="str">
        <f t="shared" si="170"/>
        <v>40h/s</v>
      </c>
      <c r="J131" s="42">
        <v>0</v>
      </c>
      <c r="K131" s="43">
        <f>K$4*K$7/F131</f>
        <v>6.6882782323744672E-2</v>
      </c>
      <c r="L131" s="43">
        <v>0</v>
      </c>
      <c r="M131" s="43">
        <v>0</v>
      </c>
      <c r="N131" s="43">
        <v>0</v>
      </c>
      <c r="O131" s="43">
        <v>0</v>
      </c>
      <c r="P131" s="43">
        <f t="shared" si="171"/>
        <v>0</v>
      </c>
      <c r="Q131" s="41">
        <f t="shared" si="172"/>
        <v>209</v>
      </c>
      <c r="R131" s="44">
        <f t="shared" si="173"/>
        <v>3333.87</v>
      </c>
      <c r="S131" s="45">
        <f t="shared" si="174"/>
        <v>0</v>
      </c>
      <c r="T131" s="45">
        <f t="shared" si="175"/>
        <v>671.68776973504271</v>
      </c>
      <c r="U131" s="45">
        <f t="shared" si="197"/>
        <v>2651.2367804099999</v>
      </c>
      <c r="V131" s="45">
        <f t="shared" si="176"/>
        <v>0</v>
      </c>
      <c r="W131" s="46">
        <f t="shared" si="177"/>
        <v>0</v>
      </c>
      <c r="X131" s="46">
        <f t="shared" si="178"/>
        <v>0</v>
      </c>
      <c r="Y131" s="46">
        <f t="shared" si="179"/>
        <v>0</v>
      </c>
      <c r="Z131" s="46">
        <f t="shared" si="180"/>
        <v>0</v>
      </c>
      <c r="AA131" s="46">
        <f t="shared" si="181"/>
        <v>0</v>
      </c>
      <c r="AB131" s="46">
        <f t="shared" si="182"/>
        <v>0</v>
      </c>
      <c r="AC131" s="45">
        <f t="shared" si="183"/>
        <v>6656.7945501450431</v>
      </c>
      <c r="AD131" s="45">
        <f t="shared" si="184"/>
        <v>79881.53460174051</v>
      </c>
      <c r="AE131" s="45">
        <f t="shared" si="185"/>
        <v>2.1302628749820132</v>
      </c>
      <c r="AF131" s="47">
        <f t="shared" si="186"/>
        <v>671.68776973504271</v>
      </c>
      <c r="AG131" s="47">
        <f t="shared" si="187"/>
        <v>22</v>
      </c>
      <c r="AH131" s="48">
        <f t="shared" si="168"/>
        <v>48.502876999999998</v>
      </c>
      <c r="AI131" s="48">
        <f t="shared" si="188"/>
        <v>280.24615384615385</v>
      </c>
      <c r="AJ131" s="48">
        <f t="shared" si="189"/>
        <v>0</v>
      </c>
      <c r="AK131" s="48">
        <f t="shared" si="193"/>
        <v>105.39299999999999</v>
      </c>
      <c r="AL131" s="48">
        <f t="shared" si="191"/>
        <v>129.54573888888888</v>
      </c>
      <c r="AM131" s="48">
        <f t="shared" si="196"/>
        <v>62.5</v>
      </c>
      <c r="AN131" s="48">
        <f t="shared" si="198"/>
        <v>20.5</v>
      </c>
      <c r="AO131" s="48">
        <f t="shared" si="199"/>
        <v>25</v>
      </c>
      <c r="AP131" s="48">
        <f t="shared" si="200"/>
        <v>0</v>
      </c>
      <c r="AQ131" s="40" t="s">
        <v>103</v>
      </c>
      <c r="AR131" s="39">
        <v>313115</v>
      </c>
      <c r="AS131" s="60" t="s">
        <v>83</v>
      </c>
      <c r="AT131" s="49">
        <v>44075</v>
      </c>
      <c r="AU131" s="39"/>
      <c r="AV131" s="39"/>
      <c r="AW131" s="39"/>
      <c r="AX131" s="39"/>
      <c r="AY131" s="39"/>
      <c r="AZ131" s="39"/>
      <c r="BA131" s="39"/>
      <c r="BB131" s="39"/>
      <c r="BC131" s="39"/>
      <c r="BD131" s="39"/>
      <c r="BE131" s="39"/>
      <c r="BF131" s="39"/>
      <c r="BG131" s="39"/>
      <c r="BH131" s="39"/>
      <c r="BI131" s="39"/>
      <c r="BJ131" s="39"/>
      <c r="BK131" s="8"/>
      <c r="BL131" s="8"/>
      <c r="BM131" s="8"/>
      <c r="BN131" s="8"/>
      <c r="BO131" s="8"/>
      <c r="BP131" s="8"/>
      <c r="BQ131" s="8"/>
      <c r="BR131" s="8"/>
      <c r="BS131" s="8"/>
      <c r="BT131" s="8"/>
      <c r="BU131" s="8"/>
      <c r="BV131" s="8"/>
    </row>
    <row r="132" spans="1:74" x14ac:dyDescent="0.2">
      <c r="A132" s="39" t="s">
        <v>80</v>
      </c>
      <c r="B132" s="39" t="s">
        <v>82</v>
      </c>
      <c r="C132" s="65" t="s">
        <v>723</v>
      </c>
      <c r="D132" s="41">
        <v>1990.27</v>
      </c>
      <c r="E132" s="42">
        <v>0</v>
      </c>
      <c r="F132" s="41">
        <f t="shared" si="169"/>
        <v>1990.27</v>
      </c>
      <c r="G132" s="41" t="s">
        <v>24</v>
      </c>
      <c r="H132" s="41" t="s">
        <v>32</v>
      </c>
      <c r="I132" s="41" t="str">
        <f t="shared" si="170"/>
        <v>44h/s</v>
      </c>
      <c r="J132" s="42">
        <v>0</v>
      </c>
      <c r="K132" s="43">
        <f t="shared" ref="K132:K166" si="225">K$4*K$6/F132</f>
        <v>0</v>
      </c>
      <c r="L132" s="43">
        <v>0</v>
      </c>
      <c r="M132" s="43">
        <v>0</v>
      </c>
      <c r="N132" s="43">
        <v>0</v>
      </c>
      <c r="O132" s="43">
        <v>0</v>
      </c>
      <c r="P132" s="43">
        <f t="shared" si="171"/>
        <v>0</v>
      </c>
      <c r="Q132" s="41">
        <f t="shared" si="172"/>
        <v>0</v>
      </c>
      <c r="R132" s="44">
        <f t="shared" si="173"/>
        <v>1990.27</v>
      </c>
      <c r="S132" s="45">
        <f t="shared" si="174"/>
        <v>0</v>
      </c>
      <c r="T132" s="45">
        <f t="shared" si="175"/>
        <v>821.62541588888894</v>
      </c>
      <c r="U132" s="45">
        <f t="shared" si="197"/>
        <v>1582.74828561</v>
      </c>
      <c r="V132" s="45">
        <f t="shared" si="176"/>
        <v>0</v>
      </c>
      <c r="W132" s="46">
        <f t="shared" si="177"/>
        <v>0</v>
      </c>
      <c r="X132" s="46">
        <f t="shared" si="178"/>
        <v>0</v>
      </c>
      <c r="Y132" s="46">
        <f t="shared" si="179"/>
        <v>0</v>
      </c>
      <c r="Z132" s="46">
        <f t="shared" si="180"/>
        <v>0</v>
      </c>
      <c r="AA132" s="46">
        <f t="shared" si="181"/>
        <v>0</v>
      </c>
      <c r="AB132" s="46">
        <f t="shared" si="182"/>
        <v>0</v>
      </c>
      <c r="AC132" s="45">
        <f t="shared" si="183"/>
        <v>4394.6437014988887</v>
      </c>
      <c r="AD132" s="45">
        <f t="shared" si="184"/>
        <v>52735.724417986668</v>
      </c>
      <c r="AE132" s="45">
        <f t="shared" si="185"/>
        <v>2.2080640825108597</v>
      </c>
      <c r="AF132" s="47">
        <f t="shared" si="186"/>
        <v>821.62541588888894</v>
      </c>
      <c r="AG132" s="47">
        <f t="shared" si="187"/>
        <v>26</v>
      </c>
      <c r="AH132" s="48">
        <f t="shared" si="168"/>
        <v>48.502876999999998</v>
      </c>
      <c r="AI132" s="48">
        <f t="shared" si="188"/>
        <v>331.20000000000005</v>
      </c>
      <c r="AJ132" s="48">
        <f t="shared" si="189"/>
        <v>98.983800000000016</v>
      </c>
      <c r="AK132" s="48">
        <f t="shared" si="193"/>
        <v>105.39299999999999</v>
      </c>
      <c r="AL132" s="48">
        <f t="shared" si="191"/>
        <v>129.54573888888888</v>
      </c>
      <c r="AM132" s="48">
        <f t="shared" si="196"/>
        <v>62.5</v>
      </c>
      <c r="AN132" s="48">
        <f t="shared" si="198"/>
        <v>20.5</v>
      </c>
      <c r="AO132" s="48">
        <f t="shared" si="199"/>
        <v>25</v>
      </c>
      <c r="AP132" s="48">
        <f t="shared" si="200"/>
        <v>0</v>
      </c>
      <c r="AQ132" s="40" t="s">
        <v>723</v>
      </c>
      <c r="AR132" s="39">
        <v>519935</v>
      </c>
      <c r="AS132" s="60" t="s">
        <v>83</v>
      </c>
      <c r="AT132" s="49">
        <v>44075</v>
      </c>
      <c r="AU132" s="39"/>
      <c r="AV132" s="39"/>
      <c r="AW132" s="39"/>
      <c r="AX132" s="39"/>
      <c r="AY132" s="39"/>
      <c r="AZ132" s="39"/>
      <c r="BA132" s="39"/>
      <c r="BB132" s="39"/>
      <c r="BC132" s="39"/>
      <c r="BD132" s="39"/>
      <c r="BE132" s="39"/>
      <c r="BF132" s="39"/>
      <c r="BG132" s="39"/>
      <c r="BH132" s="39"/>
      <c r="BI132" s="39"/>
      <c r="BJ132" s="39"/>
      <c r="BK132" s="8"/>
      <c r="BL132" s="8"/>
      <c r="BM132" s="8"/>
      <c r="BN132" s="8"/>
      <c r="BO132" s="8"/>
      <c r="BP132" s="8"/>
      <c r="BQ132" s="8"/>
      <c r="BR132" s="8"/>
      <c r="BS132" s="8"/>
      <c r="BT132" s="8"/>
      <c r="BU132" s="8"/>
      <c r="BV132" s="8"/>
    </row>
    <row r="133" spans="1:74" x14ac:dyDescent="0.2">
      <c r="A133" s="39" t="s">
        <v>80</v>
      </c>
      <c r="B133" s="39" t="s">
        <v>82</v>
      </c>
      <c r="C133" s="65" t="s">
        <v>124</v>
      </c>
      <c r="D133" s="41">
        <v>1593.88</v>
      </c>
      <c r="E133" s="42">
        <v>0</v>
      </c>
      <c r="F133" s="41">
        <f t="shared" si="169"/>
        <v>1593.88</v>
      </c>
      <c r="G133" s="41" t="s">
        <v>24</v>
      </c>
      <c r="H133" s="41" t="str">
        <f>H$7</f>
        <v>5x2</v>
      </c>
      <c r="I133" s="41" t="str">
        <f t="shared" si="170"/>
        <v>40h/s</v>
      </c>
      <c r="J133" s="42">
        <v>0</v>
      </c>
      <c r="K133" s="43">
        <f t="shared" si="225"/>
        <v>0</v>
      </c>
      <c r="L133" s="43">
        <v>0</v>
      </c>
      <c r="M133" s="43">
        <v>0</v>
      </c>
      <c r="N133" s="43">
        <v>0</v>
      </c>
      <c r="O133" s="43">
        <v>0</v>
      </c>
      <c r="P133" s="43">
        <f t="shared" si="171"/>
        <v>0</v>
      </c>
      <c r="Q133" s="41">
        <f t="shared" si="172"/>
        <v>0</v>
      </c>
      <c r="R133" s="44">
        <f t="shared" si="173"/>
        <v>1593.88</v>
      </c>
      <c r="S133" s="45">
        <f t="shared" si="174"/>
        <v>0</v>
      </c>
      <c r="T133" s="45">
        <f t="shared" si="175"/>
        <v>760.8549697350428</v>
      </c>
      <c r="U133" s="45">
        <f t="shared" si="197"/>
        <v>1267.5219128400001</v>
      </c>
      <c r="V133" s="45">
        <f t="shared" si="176"/>
        <v>0</v>
      </c>
      <c r="W133" s="46">
        <f t="shared" si="177"/>
        <v>0</v>
      </c>
      <c r="X133" s="46">
        <f t="shared" si="178"/>
        <v>0</v>
      </c>
      <c r="Y133" s="46">
        <f t="shared" si="179"/>
        <v>0</v>
      </c>
      <c r="Z133" s="46">
        <f t="shared" si="180"/>
        <v>0</v>
      </c>
      <c r="AA133" s="46">
        <f t="shared" si="181"/>
        <v>0</v>
      </c>
      <c r="AB133" s="46">
        <f t="shared" si="182"/>
        <v>0</v>
      </c>
      <c r="AC133" s="45">
        <f t="shared" si="183"/>
        <v>3622.2568825750432</v>
      </c>
      <c r="AD133" s="45">
        <f t="shared" si="184"/>
        <v>43467.082590900522</v>
      </c>
      <c r="AE133" s="45">
        <f t="shared" si="185"/>
        <v>2.2726032590753653</v>
      </c>
      <c r="AF133" s="47">
        <f t="shared" si="186"/>
        <v>760.8549697350428</v>
      </c>
      <c r="AG133" s="47">
        <f t="shared" si="187"/>
        <v>22</v>
      </c>
      <c r="AH133" s="48">
        <f t="shared" si="168"/>
        <v>48.502876999999998</v>
      </c>
      <c r="AI133" s="48">
        <f t="shared" si="188"/>
        <v>280.24615384615385</v>
      </c>
      <c r="AJ133" s="48">
        <f t="shared" si="189"/>
        <v>89.167200000000008</v>
      </c>
      <c r="AK133" s="48">
        <f t="shared" si="193"/>
        <v>105.39299999999999</v>
      </c>
      <c r="AL133" s="48">
        <f t="shared" si="191"/>
        <v>129.54573888888888</v>
      </c>
      <c r="AM133" s="48">
        <f t="shared" si="196"/>
        <v>62.5</v>
      </c>
      <c r="AN133" s="48">
        <f t="shared" si="198"/>
        <v>20.5</v>
      </c>
      <c r="AO133" s="48">
        <f t="shared" si="199"/>
        <v>25</v>
      </c>
      <c r="AP133" s="48">
        <f t="shared" si="200"/>
        <v>0</v>
      </c>
      <c r="AQ133" s="40" t="s">
        <v>124</v>
      </c>
      <c r="AR133" s="39">
        <v>771105</v>
      </c>
      <c r="AS133" s="60" t="s">
        <v>83</v>
      </c>
      <c r="AT133" s="49">
        <v>44075</v>
      </c>
      <c r="AU133" s="39"/>
      <c r="AV133" s="39"/>
      <c r="AW133" s="39"/>
      <c r="AX133" s="39"/>
      <c r="AY133" s="39"/>
      <c r="AZ133" s="39"/>
      <c r="BA133" s="39"/>
      <c r="BB133" s="39"/>
      <c r="BC133" s="39"/>
      <c r="BD133" s="39"/>
      <c r="BE133" s="39"/>
      <c r="BF133" s="39"/>
      <c r="BG133" s="39"/>
      <c r="BH133" s="39"/>
      <c r="BI133" s="39"/>
      <c r="BJ133" s="39"/>
      <c r="BK133" s="8"/>
      <c r="BL133" s="8"/>
      <c r="BM133" s="8"/>
      <c r="BN133" s="8"/>
      <c r="BO133" s="8"/>
      <c r="BP133" s="8"/>
      <c r="BQ133" s="8"/>
      <c r="BR133" s="8"/>
      <c r="BS133" s="8"/>
      <c r="BT133" s="8"/>
      <c r="BU133" s="8"/>
      <c r="BV133" s="8"/>
    </row>
    <row r="134" spans="1:74" x14ac:dyDescent="0.2">
      <c r="A134" s="39" t="s">
        <v>80</v>
      </c>
      <c r="B134" s="39" t="s">
        <v>82</v>
      </c>
      <c r="C134" s="584" t="s">
        <v>202</v>
      </c>
      <c r="D134" s="41">
        <v>3000</v>
      </c>
      <c r="E134" s="42">
        <v>0</v>
      </c>
      <c r="F134" s="41">
        <f t="shared" si="169"/>
        <v>3000</v>
      </c>
      <c r="G134" s="41" t="s">
        <v>24</v>
      </c>
      <c r="H134" s="41" t="str">
        <f>H$7</f>
        <v>5x2</v>
      </c>
      <c r="I134" s="41" t="str">
        <f t="shared" si="170"/>
        <v>40h/s</v>
      </c>
      <c r="J134" s="42">
        <v>0</v>
      </c>
      <c r="K134" s="43">
        <f t="shared" si="225"/>
        <v>0</v>
      </c>
      <c r="L134" s="43">
        <v>0</v>
      </c>
      <c r="M134" s="43">
        <v>0</v>
      </c>
      <c r="N134" s="43">
        <v>0</v>
      </c>
      <c r="O134" s="43">
        <v>0</v>
      </c>
      <c r="P134" s="43">
        <f t="shared" si="171"/>
        <v>0</v>
      </c>
      <c r="Q134" s="41">
        <f t="shared" si="172"/>
        <v>0</v>
      </c>
      <c r="R134" s="44">
        <f t="shared" si="173"/>
        <v>3000</v>
      </c>
      <c r="S134" s="45">
        <f t="shared" si="174"/>
        <v>0</v>
      </c>
      <c r="T134" s="45">
        <f t="shared" si="175"/>
        <v>676.48776973504278</v>
      </c>
      <c r="U134" s="45">
        <f t="shared" si="197"/>
        <v>2385.7290000000003</v>
      </c>
      <c r="V134" s="45">
        <f t="shared" si="176"/>
        <v>0</v>
      </c>
      <c r="W134" s="46">
        <f t="shared" si="177"/>
        <v>0</v>
      </c>
      <c r="X134" s="46">
        <f t="shared" si="178"/>
        <v>0</v>
      </c>
      <c r="Y134" s="46">
        <f t="shared" si="179"/>
        <v>0</v>
      </c>
      <c r="Z134" s="46">
        <f t="shared" si="180"/>
        <v>0</v>
      </c>
      <c r="AA134" s="46">
        <f t="shared" si="181"/>
        <v>0</v>
      </c>
      <c r="AB134" s="46">
        <f t="shared" si="182"/>
        <v>0</v>
      </c>
      <c r="AC134" s="45">
        <f t="shared" si="183"/>
        <v>6062.2167697350433</v>
      </c>
      <c r="AD134" s="45">
        <f t="shared" si="184"/>
        <v>72746.601236820512</v>
      </c>
      <c r="AE134" s="45">
        <f t="shared" si="185"/>
        <v>2.0207389232450144</v>
      </c>
      <c r="AF134" s="47">
        <f t="shared" si="186"/>
        <v>676.48776973504278</v>
      </c>
      <c r="AG134" s="47">
        <f t="shared" si="187"/>
        <v>22</v>
      </c>
      <c r="AH134" s="48">
        <f t="shared" si="168"/>
        <v>48.502876999999998</v>
      </c>
      <c r="AI134" s="48">
        <f t="shared" si="188"/>
        <v>280.24615384615385</v>
      </c>
      <c r="AJ134" s="48">
        <f t="shared" si="189"/>
        <v>4.8000000000000114</v>
      </c>
      <c r="AK134" s="48">
        <f t="shared" si="193"/>
        <v>105.39299999999999</v>
      </c>
      <c r="AL134" s="48">
        <f t="shared" si="191"/>
        <v>129.54573888888888</v>
      </c>
      <c r="AM134" s="48">
        <f t="shared" si="196"/>
        <v>62.5</v>
      </c>
      <c r="AN134" s="48">
        <f t="shared" si="198"/>
        <v>20.5</v>
      </c>
      <c r="AO134" s="48">
        <f t="shared" si="199"/>
        <v>25</v>
      </c>
      <c r="AP134" s="48">
        <f t="shared" si="200"/>
        <v>0</v>
      </c>
      <c r="AQ134" s="40" t="s">
        <v>124</v>
      </c>
      <c r="AR134" s="39">
        <v>771105</v>
      </c>
      <c r="AS134" s="60" t="s">
        <v>83</v>
      </c>
      <c r="AT134" s="49">
        <v>44075</v>
      </c>
      <c r="AU134" s="39"/>
      <c r="AV134" s="39"/>
      <c r="AW134" s="39"/>
      <c r="AX134" s="39"/>
      <c r="AY134" s="39"/>
      <c r="AZ134" s="39"/>
      <c r="BA134" s="39"/>
      <c r="BB134" s="39"/>
      <c r="BC134" s="39"/>
      <c r="BD134" s="39"/>
      <c r="BE134" s="39"/>
      <c r="BF134" s="39"/>
      <c r="BG134" s="39"/>
      <c r="BH134" s="39"/>
      <c r="BI134" s="39"/>
      <c r="BJ134" s="39"/>
      <c r="BK134" s="8"/>
      <c r="BL134" s="8"/>
      <c r="BM134" s="8"/>
      <c r="BN134" s="8"/>
      <c r="BO134" s="8"/>
      <c r="BP134" s="8"/>
      <c r="BQ134" s="8"/>
      <c r="BR134" s="8"/>
      <c r="BS134" s="8"/>
      <c r="BT134" s="8"/>
      <c r="BU134" s="8"/>
      <c r="BV134" s="8"/>
    </row>
    <row r="135" spans="1:74" x14ac:dyDescent="0.2">
      <c r="A135" s="39" t="s">
        <v>80</v>
      </c>
      <c r="B135" s="39" t="s">
        <v>82</v>
      </c>
      <c r="C135" s="65" t="s">
        <v>809</v>
      </c>
      <c r="D135" s="41">
        <v>1554.57</v>
      </c>
      <c r="E135" s="42">
        <v>0</v>
      </c>
      <c r="F135" s="41">
        <f t="shared" si="169"/>
        <v>1554.57</v>
      </c>
      <c r="G135" s="41" t="s">
        <v>24</v>
      </c>
      <c r="H135" s="41" t="s">
        <v>32</v>
      </c>
      <c r="I135" s="41" t="str">
        <f t="shared" si="170"/>
        <v>44h/s</v>
      </c>
      <c r="J135" s="42">
        <v>0</v>
      </c>
      <c r="K135" s="43">
        <f t="shared" si="225"/>
        <v>0</v>
      </c>
      <c r="L135" s="43">
        <v>0</v>
      </c>
      <c r="M135" s="43">
        <v>0</v>
      </c>
      <c r="N135" s="43">
        <v>0</v>
      </c>
      <c r="O135" s="43">
        <v>0</v>
      </c>
      <c r="P135" s="43">
        <f t="shared" si="171"/>
        <v>0</v>
      </c>
      <c r="Q135" s="41">
        <f t="shared" si="172"/>
        <v>0</v>
      </c>
      <c r="R135" s="44">
        <f t="shared" si="173"/>
        <v>1554.57</v>
      </c>
      <c r="S135" s="45">
        <f t="shared" si="174"/>
        <v>0</v>
      </c>
      <c r="T135" s="45">
        <f t="shared" si="175"/>
        <v>847.76741588888899</v>
      </c>
      <c r="U135" s="45">
        <f t="shared" si="197"/>
        <v>1236.26091051</v>
      </c>
      <c r="V135" s="45">
        <f t="shared" si="176"/>
        <v>0</v>
      </c>
      <c r="W135" s="46">
        <f t="shared" si="177"/>
        <v>0</v>
      </c>
      <c r="X135" s="46">
        <f t="shared" si="178"/>
        <v>0</v>
      </c>
      <c r="Y135" s="46">
        <f t="shared" si="179"/>
        <v>0</v>
      </c>
      <c r="Z135" s="46">
        <f t="shared" si="180"/>
        <v>0</v>
      </c>
      <c r="AA135" s="46">
        <f t="shared" si="181"/>
        <v>0</v>
      </c>
      <c r="AB135" s="46">
        <f t="shared" si="182"/>
        <v>0</v>
      </c>
      <c r="AC135" s="45">
        <f t="shared" si="183"/>
        <v>3638.5983263988887</v>
      </c>
      <c r="AD135" s="45">
        <f t="shared" si="184"/>
        <v>43663.179916786663</v>
      </c>
      <c r="AE135" s="45">
        <f t="shared" si="185"/>
        <v>2.3405818498999009</v>
      </c>
      <c r="AF135" s="47">
        <f t="shared" si="186"/>
        <v>847.76741588888899</v>
      </c>
      <c r="AG135" s="47">
        <f t="shared" si="187"/>
        <v>26</v>
      </c>
      <c r="AH135" s="48">
        <f t="shared" si="168"/>
        <v>48.502876999999998</v>
      </c>
      <c r="AI135" s="48">
        <f t="shared" si="188"/>
        <v>331.20000000000005</v>
      </c>
      <c r="AJ135" s="48">
        <f t="shared" si="189"/>
        <v>125.12580000000001</v>
      </c>
      <c r="AK135" s="48">
        <f t="shared" si="193"/>
        <v>105.39299999999999</v>
      </c>
      <c r="AL135" s="48">
        <f t="shared" si="191"/>
        <v>129.54573888888888</v>
      </c>
      <c r="AM135" s="48">
        <f t="shared" si="196"/>
        <v>62.5</v>
      </c>
      <c r="AN135" s="48">
        <f t="shared" si="198"/>
        <v>20.5</v>
      </c>
      <c r="AO135" s="48">
        <f t="shared" si="199"/>
        <v>25</v>
      </c>
      <c r="AP135" s="48">
        <f t="shared" si="200"/>
        <v>0</v>
      </c>
      <c r="AQ135" s="40" t="s">
        <v>810</v>
      </c>
      <c r="AR135" s="39">
        <v>862150</v>
      </c>
      <c r="AS135" s="60" t="s">
        <v>83</v>
      </c>
      <c r="AT135" s="49">
        <v>44075</v>
      </c>
      <c r="AU135" s="39"/>
      <c r="AV135" s="39"/>
      <c r="AW135" s="39"/>
      <c r="AX135" s="39"/>
      <c r="AY135" s="39"/>
      <c r="AZ135" s="39"/>
      <c r="BA135" s="39"/>
      <c r="BB135" s="39"/>
      <c r="BC135" s="39"/>
      <c r="BD135" s="39"/>
      <c r="BE135" s="39"/>
      <c r="BF135" s="39"/>
      <c r="BG135" s="39"/>
      <c r="BH135" s="39"/>
      <c r="BI135" s="39"/>
      <c r="BJ135" s="39"/>
      <c r="BK135" s="8"/>
      <c r="BL135" s="8"/>
      <c r="BM135" s="8"/>
      <c r="BN135" s="8"/>
      <c r="BO135" s="8"/>
      <c r="BP135" s="8"/>
      <c r="BQ135" s="8"/>
      <c r="BR135" s="8"/>
      <c r="BS135" s="8"/>
      <c r="BT135" s="8"/>
      <c r="BU135" s="8"/>
      <c r="BV135" s="8"/>
    </row>
    <row r="136" spans="1:74" x14ac:dyDescent="0.2">
      <c r="A136" s="39" t="s">
        <v>80</v>
      </c>
      <c r="B136" s="39" t="s">
        <v>82</v>
      </c>
      <c r="C136" s="65" t="s">
        <v>129</v>
      </c>
      <c r="D136" s="41">
        <v>1856.28</v>
      </c>
      <c r="E136" s="42">
        <v>0</v>
      </c>
      <c r="F136" s="41">
        <f t="shared" si="169"/>
        <v>1856.28</v>
      </c>
      <c r="G136" s="41" t="s">
        <v>24</v>
      </c>
      <c r="H136" s="41" t="str">
        <f>H$7</f>
        <v>5x2</v>
      </c>
      <c r="I136" s="41" t="str">
        <f t="shared" si="170"/>
        <v>40h/s</v>
      </c>
      <c r="J136" s="42">
        <v>0</v>
      </c>
      <c r="K136" s="43">
        <f t="shared" si="225"/>
        <v>0</v>
      </c>
      <c r="L136" s="43">
        <v>0</v>
      </c>
      <c r="M136" s="43">
        <v>0</v>
      </c>
      <c r="N136" s="43">
        <v>0</v>
      </c>
      <c r="O136" s="43">
        <v>0</v>
      </c>
      <c r="P136" s="43">
        <f t="shared" si="171"/>
        <v>0</v>
      </c>
      <c r="Q136" s="41">
        <f t="shared" si="172"/>
        <v>0</v>
      </c>
      <c r="R136" s="44">
        <f t="shared" si="173"/>
        <v>1856.28</v>
      </c>
      <c r="S136" s="45">
        <f t="shared" si="174"/>
        <v>0</v>
      </c>
      <c r="T136" s="45">
        <f t="shared" si="175"/>
        <v>745.11096973504277</v>
      </c>
      <c r="U136" s="45">
        <f t="shared" si="197"/>
        <v>1476.1936760400001</v>
      </c>
      <c r="V136" s="45">
        <f t="shared" si="176"/>
        <v>0</v>
      </c>
      <c r="W136" s="46">
        <f t="shared" si="177"/>
        <v>0</v>
      </c>
      <c r="X136" s="46">
        <f t="shared" si="178"/>
        <v>0</v>
      </c>
      <c r="Y136" s="46">
        <f t="shared" si="179"/>
        <v>0</v>
      </c>
      <c r="Z136" s="46">
        <f t="shared" si="180"/>
        <v>0</v>
      </c>
      <c r="AA136" s="46">
        <f t="shared" si="181"/>
        <v>0</v>
      </c>
      <c r="AB136" s="46">
        <f t="shared" si="182"/>
        <v>0</v>
      </c>
      <c r="AC136" s="45">
        <f t="shared" si="183"/>
        <v>4077.5846457750431</v>
      </c>
      <c r="AD136" s="45">
        <f t="shared" si="184"/>
        <v>48931.015749300517</v>
      </c>
      <c r="AE136" s="45">
        <f t="shared" si="185"/>
        <v>2.1966430957479708</v>
      </c>
      <c r="AF136" s="47">
        <f t="shared" si="186"/>
        <v>745.11096973504277</v>
      </c>
      <c r="AG136" s="47">
        <f t="shared" si="187"/>
        <v>22</v>
      </c>
      <c r="AH136" s="48">
        <f t="shared" si="168"/>
        <v>48.502876999999998</v>
      </c>
      <c r="AI136" s="48">
        <f t="shared" si="188"/>
        <v>280.24615384615385</v>
      </c>
      <c r="AJ136" s="48">
        <f t="shared" si="189"/>
        <v>73.423200000000023</v>
      </c>
      <c r="AK136" s="48">
        <f t="shared" si="193"/>
        <v>105.39299999999999</v>
      </c>
      <c r="AL136" s="48">
        <f t="shared" si="191"/>
        <v>129.54573888888888</v>
      </c>
      <c r="AM136" s="48">
        <f t="shared" si="196"/>
        <v>62.5</v>
      </c>
      <c r="AN136" s="48">
        <f t="shared" si="198"/>
        <v>20.5</v>
      </c>
      <c r="AO136" s="48">
        <f t="shared" si="199"/>
        <v>25</v>
      </c>
      <c r="AP136" s="48">
        <f t="shared" si="200"/>
        <v>0</v>
      </c>
      <c r="AQ136" s="40" t="s">
        <v>129</v>
      </c>
      <c r="AR136" s="39">
        <v>715210</v>
      </c>
      <c r="AS136" s="60" t="s">
        <v>83</v>
      </c>
      <c r="AT136" s="49">
        <v>44075</v>
      </c>
      <c r="AU136" s="39"/>
      <c r="AV136" s="39"/>
      <c r="AW136" s="39"/>
      <c r="AX136" s="39"/>
      <c r="AY136" s="39"/>
      <c r="AZ136" s="39"/>
      <c r="BA136" s="39"/>
      <c r="BB136" s="39"/>
      <c r="BC136" s="39"/>
      <c r="BD136" s="39"/>
      <c r="BE136" s="39"/>
      <c r="BF136" s="39"/>
      <c r="BG136" s="39"/>
      <c r="BH136" s="39"/>
      <c r="BI136" s="39"/>
      <c r="BJ136" s="39"/>
      <c r="BK136" s="8"/>
      <c r="BL136" s="8"/>
      <c r="BM136" s="8"/>
      <c r="BN136" s="8"/>
      <c r="BO136" s="8"/>
      <c r="BP136" s="8"/>
      <c r="BQ136" s="8"/>
      <c r="BR136" s="8"/>
      <c r="BS136" s="8"/>
      <c r="BT136" s="8"/>
      <c r="BU136" s="8"/>
      <c r="BV136" s="8"/>
    </row>
    <row r="137" spans="1:74" x14ac:dyDescent="0.2">
      <c r="A137" s="39" t="s">
        <v>80</v>
      </c>
      <c r="B137" s="39" t="s">
        <v>82</v>
      </c>
      <c r="C137" s="65" t="s">
        <v>135</v>
      </c>
      <c r="D137" s="41">
        <v>4333.33</v>
      </c>
      <c r="E137" s="42">
        <v>0</v>
      </c>
      <c r="F137" s="41">
        <f t="shared" si="169"/>
        <v>4333.33</v>
      </c>
      <c r="G137" s="41" t="s">
        <v>24</v>
      </c>
      <c r="H137" s="41" t="str">
        <f>H$7</f>
        <v>5x2</v>
      </c>
      <c r="I137" s="41" t="str">
        <f t="shared" si="170"/>
        <v>40h/s</v>
      </c>
      <c r="J137" s="42">
        <v>0</v>
      </c>
      <c r="K137" s="43">
        <f t="shared" si="225"/>
        <v>0</v>
      </c>
      <c r="L137" s="43">
        <v>0</v>
      </c>
      <c r="M137" s="43">
        <v>0</v>
      </c>
      <c r="N137" s="43">
        <v>0</v>
      </c>
      <c r="O137" s="43">
        <v>0</v>
      </c>
      <c r="P137" s="43">
        <f t="shared" si="171"/>
        <v>0</v>
      </c>
      <c r="Q137" s="41">
        <f t="shared" si="172"/>
        <v>0</v>
      </c>
      <c r="R137" s="44">
        <f t="shared" si="173"/>
        <v>4333.33</v>
      </c>
      <c r="S137" s="45">
        <f t="shared" si="174"/>
        <v>0</v>
      </c>
      <c r="T137" s="45">
        <f t="shared" si="175"/>
        <v>671.68776973504271</v>
      </c>
      <c r="U137" s="45">
        <f t="shared" si="197"/>
        <v>3446.0503491899999</v>
      </c>
      <c r="V137" s="45">
        <f t="shared" si="176"/>
        <v>0</v>
      </c>
      <c r="W137" s="46">
        <f t="shared" si="177"/>
        <v>0</v>
      </c>
      <c r="X137" s="46">
        <f t="shared" si="178"/>
        <v>0</v>
      </c>
      <c r="Y137" s="46">
        <f t="shared" si="179"/>
        <v>0</v>
      </c>
      <c r="Z137" s="46">
        <f t="shared" si="180"/>
        <v>0</v>
      </c>
      <c r="AA137" s="46">
        <f t="shared" si="181"/>
        <v>0</v>
      </c>
      <c r="AB137" s="46">
        <f t="shared" si="182"/>
        <v>0</v>
      </c>
      <c r="AC137" s="45">
        <f t="shared" si="183"/>
        <v>8451.0681189250427</v>
      </c>
      <c r="AD137" s="45">
        <f t="shared" si="184"/>
        <v>101412.81742710051</v>
      </c>
      <c r="AE137" s="45">
        <f t="shared" si="185"/>
        <v>1.950247989173463</v>
      </c>
      <c r="AF137" s="47">
        <f t="shared" si="186"/>
        <v>671.68776973504271</v>
      </c>
      <c r="AG137" s="47">
        <f t="shared" si="187"/>
        <v>22</v>
      </c>
      <c r="AH137" s="48">
        <f t="shared" si="168"/>
        <v>48.502876999999998</v>
      </c>
      <c r="AI137" s="48">
        <f t="shared" si="188"/>
        <v>280.24615384615385</v>
      </c>
      <c r="AJ137" s="48">
        <f t="shared" si="189"/>
        <v>0</v>
      </c>
      <c r="AK137" s="48">
        <f t="shared" si="193"/>
        <v>105.39299999999999</v>
      </c>
      <c r="AL137" s="48">
        <f t="shared" si="191"/>
        <v>129.54573888888888</v>
      </c>
      <c r="AM137" s="48">
        <f t="shared" si="196"/>
        <v>62.5</v>
      </c>
      <c r="AN137" s="48">
        <f t="shared" si="198"/>
        <v>20.5</v>
      </c>
      <c r="AO137" s="48">
        <f t="shared" si="199"/>
        <v>25</v>
      </c>
      <c r="AP137" s="48">
        <f t="shared" si="200"/>
        <v>0</v>
      </c>
      <c r="AQ137" s="40" t="s">
        <v>135</v>
      </c>
      <c r="AR137" s="39"/>
      <c r="AS137" s="442" t="s">
        <v>811</v>
      </c>
      <c r="AT137" s="49">
        <v>44075</v>
      </c>
      <c r="AU137" s="39" t="s">
        <v>812</v>
      </c>
      <c r="AV137" s="39"/>
      <c r="AW137" s="39"/>
      <c r="AX137" s="39"/>
      <c r="AY137" s="39"/>
      <c r="AZ137" s="39"/>
      <c r="BA137" s="39"/>
      <c r="BB137" s="39"/>
      <c r="BC137" s="39"/>
      <c r="BD137" s="39"/>
      <c r="BE137" s="39"/>
      <c r="BF137" s="39"/>
      <c r="BG137" s="39"/>
      <c r="BH137" s="39"/>
      <c r="BI137" s="39"/>
      <c r="BJ137" s="39"/>
      <c r="BK137" s="8"/>
      <c r="BL137" s="8"/>
      <c r="BM137" s="8"/>
      <c r="BN137" s="8"/>
      <c r="BO137" s="8"/>
      <c r="BP137" s="8"/>
      <c r="BQ137" s="8"/>
      <c r="BR137" s="8"/>
      <c r="BS137" s="8"/>
      <c r="BT137" s="8"/>
      <c r="BU137" s="8"/>
      <c r="BV137" s="8"/>
    </row>
    <row r="138" spans="1:74" x14ac:dyDescent="0.2">
      <c r="A138" s="39" t="s">
        <v>80</v>
      </c>
      <c r="B138" s="39" t="s">
        <v>82</v>
      </c>
      <c r="C138" s="65" t="s">
        <v>157</v>
      </c>
      <c r="D138" s="41">
        <v>1700.36</v>
      </c>
      <c r="E138" s="42">
        <v>0</v>
      </c>
      <c r="F138" s="41">
        <f t="shared" si="169"/>
        <v>1700.36</v>
      </c>
      <c r="G138" s="41" t="s">
        <v>24</v>
      </c>
      <c r="H138" s="41" t="str">
        <f>H$7</f>
        <v>5x2</v>
      </c>
      <c r="I138" s="41" t="str">
        <f t="shared" si="170"/>
        <v>40h/s</v>
      </c>
      <c r="J138" s="42">
        <v>0</v>
      </c>
      <c r="K138" s="43">
        <f t="shared" si="225"/>
        <v>0</v>
      </c>
      <c r="L138" s="43">
        <v>0</v>
      </c>
      <c r="M138" s="43">
        <v>0</v>
      </c>
      <c r="N138" s="43">
        <v>0</v>
      </c>
      <c r="O138" s="43">
        <v>0</v>
      </c>
      <c r="P138" s="43">
        <f t="shared" si="171"/>
        <v>0</v>
      </c>
      <c r="Q138" s="41">
        <f t="shared" si="172"/>
        <v>0</v>
      </c>
      <c r="R138" s="44">
        <f t="shared" si="173"/>
        <v>1700.36</v>
      </c>
      <c r="S138" s="45">
        <f t="shared" si="174"/>
        <v>0</v>
      </c>
      <c r="T138" s="45">
        <f t="shared" si="175"/>
        <v>754.46616973504274</v>
      </c>
      <c r="U138" s="45">
        <f t="shared" si="197"/>
        <v>1352.19938748</v>
      </c>
      <c r="V138" s="45">
        <f t="shared" si="176"/>
        <v>0</v>
      </c>
      <c r="W138" s="46">
        <f t="shared" si="177"/>
        <v>0</v>
      </c>
      <c r="X138" s="46">
        <f t="shared" si="178"/>
        <v>0</v>
      </c>
      <c r="Y138" s="46">
        <f t="shared" si="179"/>
        <v>0</v>
      </c>
      <c r="Z138" s="46">
        <f t="shared" si="180"/>
        <v>0</v>
      </c>
      <c r="AA138" s="46">
        <f t="shared" si="181"/>
        <v>0</v>
      </c>
      <c r="AB138" s="46">
        <f t="shared" si="182"/>
        <v>0</v>
      </c>
      <c r="AC138" s="45">
        <f t="shared" si="183"/>
        <v>3807.0255572150427</v>
      </c>
      <c r="AD138" s="45">
        <f t="shared" si="184"/>
        <v>45684.306686580516</v>
      </c>
      <c r="AE138" s="45">
        <f t="shared" si="185"/>
        <v>2.2389526672087339</v>
      </c>
      <c r="AF138" s="47">
        <f t="shared" si="186"/>
        <v>754.46616973504274</v>
      </c>
      <c r="AG138" s="47">
        <f t="shared" si="187"/>
        <v>22</v>
      </c>
      <c r="AH138" s="48">
        <f t="shared" si="168"/>
        <v>48.502876999999998</v>
      </c>
      <c r="AI138" s="48">
        <f t="shared" si="188"/>
        <v>280.24615384615385</v>
      </c>
      <c r="AJ138" s="48">
        <f t="shared" si="189"/>
        <v>82.778400000000019</v>
      </c>
      <c r="AK138" s="48">
        <f t="shared" si="193"/>
        <v>105.39299999999999</v>
      </c>
      <c r="AL138" s="48">
        <f t="shared" si="191"/>
        <v>129.54573888888888</v>
      </c>
      <c r="AM138" s="48">
        <f t="shared" si="196"/>
        <v>62.5</v>
      </c>
      <c r="AN138" s="48">
        <f t="shared" si="198"/>
        <v>20.5</v>
      </c>
      <c r="AO138" s="48">
        <f t="shared" si="199"/>
        <v>25</v>
      </c>
      <c r="AP138" s="48">
        <f t="shared" si="200"/>
        <v>0</v>
      </c>
      <c r="AQ138" s="40" t="s">
        <v>130</v>
      </c>
      <c r="AR138" s="39">
        <v>716610</v>
      </c>
      <c r="AS138" s="60" t="s">
        <v>83</v>
      </c>
      <c r="AT138" s="49">
        <v>44075</v>
      </c>
      <c r="AU138" s="39"/>
      <c r="AV138" s="39"/>
      <c r="AW138" s="39"/>
      <c r="AX138" s="39"/>
      <c r="AY138" s="39"/>
      <c r="AZ138" s="39"/>
      <c r="BA138" s="39"/>
      <c r="BB138" s="39"/>
      <c r="BC138" s="39"/>
      <c r="BD138" s="39"/>
      <c r="BE138" s="39"/>
      <c r="BF138" s="39"/>
      <c r="BG138" s="39"/>
      <c r="BH138" s="39"/>
      <c r="BI138" s="39"/>
      <c r="BJ138" s="39"/>
      <c r="BK138" s="8"/>
      <c r="BL138" s="8"/>
      <c r="BM138" s="8"/>
      <c r="BN138" s="8"/>
      <c r="BO138" s="8"/>
      <c r="BP138" s="8"/>
      <c r="BQ138" s="8"/>
      <c r="BR138" s="8"/>
      <c r="BS138" s="8"/>
      <c r="BT138" s="8"/>
      <c r="BU138" s="8"/>
      <c r="BV138" s="8"/>
    </row>
    <row r="139" spans="1:74" x14ac:dyDescent="0.2">
      <c r="A139" s="39" t="s">
        <v>80</v>
      </c>
      <c r="B139" s="39" t="s">
        <v>82</v>
      </c>
      <c r="C139" s="65" t="s">
        <v>131</v>
      </c>
      <c r="D139" s="41">
        <v>1893.57</v>
      </c>
      <c r="E139" s="42">
        <v>0</v>
      </c>
      <c r="F139" s="41">
        <f t="shared" si="169"/>
        <v>1893.57</v>
      </c>
      <c r="G139" s="41" t="s">
        <v>24</v>
      </c>
      <c r="H139" s="41" t="str">
        <f>H$7</f>
        <v>5x2</v>
      </c>
      <c r="I139" s="41" t="str">
        <f t="shared" si="170"/>
        <v>40h/s</v>
      </c>
      <c r="J139" s="42">
        <v>0</v>
      </c>
      <c r="K139" s="43">
        <f t="shared" si="225"/>
        <v>0</v>
      </c>
      <c r="L139" s="43">
        <v>0</v>
      </c>
      <c r="M139" s="43">
        <v>0</v>
      </c>
      <c r="N139" s="43">
        <v>0</v>
      </c>
      <c r="O139" s="43">
        <v>0</v>
      </c>
      <c r="P139" s="43">
        <f t="shared" si="171"/>
        <v>0</v>
      </c>
      <c r="Q139" s="41">
        <f t="shared" si="172"/>
        <v>0</v>
      </c>
      <c r="R139" s="44">
        <f t="shared" si="173"/>
        <v>1893.57</v>
      </c>
      <c r="S139" s="45">
        <f t="shared" si="174"/>
        <v>0</v>
      </c>
      <c r="T139" s="45">
        <f t="shared" si="175"/>
        <v>742.87356973504279</v>
      </c>
      <c r="U139" s="45">
        <f t="shared" si="197"/>
        <v>1505.8482875100001</v>
      </c>
      <c r="V139" s="45">
        <f t="shared" si="176"/>
        <v>0</v>
      </c>
      <c r="W139" s="46">
        <f t="shared" si="177"/>
        <v>0</v>
      </c>
      <c r="X139" s="46">
        <f t="shared" si="178"/>
        <v>0</v>
      </c>
      <c r="Y139" s="46">
        <f t="shared" si="179"/>
        <v>0</v>
      </c>
      <c r="Z139" s="46">
        <f t="shared" si="180"/>
        <v>0</v>
      </c>
      <c r="AA139" s="46">
        <f t="shared" si="181"/>
        <v>0</v>
      </c>
      <c r="AB139" s="46">
        <f t="shared" si="182"/>
        <v>0</v>
      </c>
      <c r="AC139" s="45">
        <f t="shared" si="183"/>
        <v>4142.2918572450426</v>
      </c>
      <c r="AD139" s="45">
        <f t="shared" si="184"/>
        <v>49707.502286940507</v>
      </c>
      <c r="AE139" s="45">
        <f t="shared" si="185"/>
        <v>2.1875567616961837</v>
      </c>
      <c r="AF139" s="47">
        <f t="shared" si="186"/>
        <v>742.87356973504279</v>
      </c>
      <c r="AG139" s="47">
        <f t="shared" si="187"/>
        <v>22</v>
      </c>
      <c r="AH139" s="48">
        <f t="shared" si="168"/>
        <v>48.502876999999998</v>
      </c>
      <c r="AI139" s="48">
        <f t="shared" si="188"/>
        <v>280.24615384615385</v>
      </c>
      <c r="AJ139" s="48">
        <f t="shared" si="189"/>
        <v>71.185800000000015</v>
      </c>
      <c r="AK139" s="48">
        <f t="shared" si="193"/>
        <v>105.39299999999999</v>
      </c>
      <c r="AL139" s="48">
        <f t="shared" si="191"/>
        <v>129.54573888888888</v>
      </c>
      <c r="AM139" s="48">
        <f t="shared" si="196"/>
        <v>62.5</v>
      </c>
      <c r="AN139" s="48">
        <f t="shared" si="198"/>
        <v>20.5</v>
      </c>
      <c r="AO139" s="48">
        <f t="shared" si="199"/>
        <v>25</v>
      </c>
      <c r="AP139" s="48">
        <f t="shared" si="200"/>
        <v>0</v>
      </c>
      <c r="AQ139" s="40" t="s">
        <v>131</v>
      </c>
      <c r="AR139" s="39">
        <v>724440</v>
      </c>
      <c r="AS139" s="60" t="s">
        <v>83</v>
      </c>
      <c r="AT139" s="49">
        <v>44075</v>
      </c>
      <c r="AU139" s="39"/>
      <c r="AV139" s="39"/>
      <c r="AW139" s="39"/>
      <c r="AX139" s="39"/>
      <c r="AY139" s="39"/>
      <c r="AZ139" s="39"/>
      <c r="BA139" s="39"/>
      <c r="BB139" s="39"/>
      <c r="BC139" s="39"/>
      <c r="BD139" s="39"/>
      <c r="BE139" s="39"/>
      <c r="BF139" s="39"/>
      <c r="BG139" s="39"/>
      <c r="BH139" s="39"/>
      <c r="BI139" s="39"/>
      <c r="BJ139" s="39"/>
      <c r="BK139" s="8"/>
      <c r="BL139" s="8"/>
      <c r="BM139" s="8"/>
      <c r="BN139" s="8"/>
      <c r="BO139" s="8"/>
      <c r="BP139" s="8"/>
      <c r="BQ139" s="8"/>
      <c r="BR139" s="8"/>
      <c r="BS139" s="8"/>
      <c r="BT139" s="8"/>
      <c r="BU139" s="8"/>
      <c r="BV139" s="8"/>
    </row>
    <row r="140" spans="1:74" x14ac:dyDescent="0.2">
      <c r="A140" s="39" t="s">
        <v>80</v>
      </c>
      <c r="B140" s="39" t="s">
        <v>82</v>
      </c>
      <c r="C140" s="65" t="s">
        <v>210</v>
      </c>
      <c r="D140" s="41">
        <v>3500</v>
      </c>
      <c r="E140" s="42">
        <v>0</v>
      </c>
      <c r="F140" s="41">
        <f t="shared" si="169"/>
        <v>3500</v>
      </c>
      <c r="G140" s="41" t="s">
        <v>24</v>
      </c>
      <c r="H140" s="41" t="str">
        <f>H$8</f>
        <v>6x1</v>
      </c>
      <c r="I140" s="41" t="str">
        <f t="shared" si="170"/>
        <v>44h/s</v>
      </c>
      <c r="J140" s="42">
        <v>0</v>
      </c>
      <c r="K140" s="43">
        <f t="shared" si="225"/>
        <v>0</v>
      </c>
      <c r="L140" s="43">
        <v>0</v>
      </c>
      <c r="M140" s="43">
        <v>0</v>
      </c>
      <c r="N140" s="43">
        <v>0</v>
      </c>
      <c r="O140" s="43">
        <v>0</v>
      </c>
      <c r="P140" s="43">
        <f t="shared" si="171"/>
        <v>0</v>
      </c>
      <c r="Q140" s="41">
        <f t="shared" si="172"/>
        <v>0</v>
      </c>
      <c r="R140" s="44">
        <f t="shared" si="173"/>
        <v>3500</v>
      </c>
      <c r="S140" s="45">
        <f t="shared" si="174"/>
        <v>0</v>
      </c>
      <c r="T140" s="45">
        <f t="shared" si="175"/>
        <v>731.04161588888883</v>
      </c>
      <c r="U140" s="45">
        <f t="shared" si="197"/>
        <v>2783.3505</v>
      </c>
      <c r="V140" s="45">
        <f t="shared" si="176"/>
        <v>0</v>
      </c>
      <c r="W140" s="46">
        <f t="shared" si="177"/>
        <v>0</v>
      </c>
      <c r="X140" s="46">
        <f t="shared" si="178"/>
        <v>0</v>
      </c>
      <c r="Y140" s="46">
        <f t="shared" si="179"/>
        <v>0</v>
      </c>
      <c r="Z140" s="46">
        <f t="shared" si="180"/>
        <v>0</v>
      </c>
      <c r="AA140" s="46">
        <f t="shared" si="181"/>
        <v>0</v>
      </c>
      <c r="AB140" s="46">
        <f t="shared" si="182"/>
        <v>0</v>
      </c>
      <c r="AC140" s="45">
        <f t="shared" si="183"/>
        <v>7014.3921158888897</v>
      </c>
      <c r="AD140" s="45">
        <f t="shared" si="184"/>
        <v>84172.70539066667</v>
      </c>
      <c r="AE140" s="45">
        <f t="shared" si="185"/>
        <v>2.0041120331111113</v>
      </c>
      <c r="AF140" s="47">
        <f t="shared" si="186"/>
        <v>731.04161588888883</v>
      </c>
      <c r="AG140" s="47">
        <f t="shared" si="187"/>
        <v>26</v>
      </c>
      <c r="AH140" s="48">
        <f t="shared" si="168"/>
        <v>48.502876999999998</v>
      </c>
      <c r="AI140" s="48">
        <f t="shared" si="188"/>
        <v>331.20000000000005</v>
      </c>
      <c r="AJ140" s="48">
        <f t="shared" si="189"/>
        <v>8.4000000000000057</v>
      </c>
      <c r="AK140" s="48">
        <f t="shared" si="193"/>
        <v>105.39299999999999</v>
      </c>
      <c r="AL140" s="48">
        <f t="shared" si="191"/>
        <v>129.54573888888888</v>
      </c>
      <c r="AM140" s="48">
        <f t="shared" si="196"/>
        <v>62.5</v>
      </c>
      <c r="AN140" s="48">
        <f t="shared" si="198"/>
        <v>20.5</v>
      </c>
      <c r="AO140" s="48">
        <f t="shared" si="199"/>
        <v>25</v>
      </c>
      <c r="AP140" s="48">
        <f t="shared" si="200"/>
        <v>0</v>
      </c>
      <c r="AQ140" s="40" t="s">
        <v>88</v>
      </c>
      <c r="AR140" s="39">
        <v>411005</v>
      </c>
      <c r="AS140" s="60" t="s">
        <v>166</v>
      </c>
      <c r="AT140" s="49">
        <v>44166</v>
      </c>
      <c r="AU140" s="39"/>
      <c r="AV140" s="39"/>
      <c r="AW140" s="39"/>
      <c r="AX140" s="39"/>
      <c r="AY140" s="39"/>
      <c r="AZ140" s="39"/>
      <c r="BA140" s="39"/>
      <c r="BB140" s="39"/>
      <c r="BC140" s="39"/>
      <c r="BD140" s="39"/>
      <c r="BE140" s="39"/>
      <c r="BF140" s="39"/>
      <c r="BG140" s="39"/>
      <c r="BH140" s="39"/>
      <c r="BI140" s="39"/>
      <c r="BJ140" s="39"/>
      <c r="BK140" s="8"/>
      <c r="BL140" s="8"/>
      <c r="BM140" s="8"/>
      <c r="BN140" s="8"/>
      <c r="BO140" s="8"/>
      <c r="BP140" s="8"/>
      <c r="BQ140" s="8"/>
      <c r="BR140" s="8"/>
      <c r="BS140" s="8"/>
      <c r="BT140" s="8"/>
      <c r="BU140" s="8"/>
      <c r="BV140" s="8"/>
    </row>
    <row r="141" spans="1:74" x14ac:dyDescent="0.2">
      <c r="A141" s="39" t="s">
        <v>80</v>
      </c>
      <c r="B141" s="39" t="s">
        <v>82</v>
      </c>
      <c r="C141" s="65" t="s">
        <v>561</v>
      </c>
      <c r="D141" s="41">
        <v>4029.07</v>
      </c>
      <c r="E141" s="42">
        <v>0</v>
      </c>
      <c r="F141" s="41">
        <f t="shared" si="169"/>
        <v>4029.07</v>
      </c>
      <c r="G141" s="41" t="s">
        <v>24</v>
      </c>
      <c r="H141" s="41" t="str">
        <f>H$7</f>
        <v>5x2</v>
      </c>
      <c r="I141" s="41" t="str">
        <f t="shared" si="170"/>
        <v>40h/s</v>
      </c>
      <c r="J141" s="42">
        <v>0</v>
      </c>
      <c r="K141" s="43">
        <f t="shared" si="225"/>
        <v>0</v>
      </c>
      <c r="L141" s="43">
        <v>0</v>
      </c>
      <c r="M141" s="43">
        <v>0</v>
      </c>
      <c r="N141" s="43">
        <v>0</v>
      </c>
      <c r="O141" s="43">
        <v>0</v>
      </c>
      <c r="P141" s="43">
        <f t="shared" si="171"/>
        <v>0</v>
      </c>
      <c r="Q141" s="41">
        <f t="shared" si="172"/>
        <v>0</v>
      </c>
      <c r="R141" s="44">
        <f t="shared" si="173"/>
        <v>4029.07</v>
      </c>
      <c r="S141" s="45">
        <f t="shared" si="174"/>
        <v>0</v>
      </c>
      <c r="T141" s="45">
        <f t="shared" si="175"/>
        <v>671.68776973504271</v>
      </c>
      <c r="U141" s="45">
        <f t="shared" si="197"/>
        <v>3204.0897140100001</v>
      </c>
      <c r="V141" s="45">
        <f t="shared" si="176"/>
        <v>0</v>
      </c>
      <c r="W141" s="46">
        <f t="shared" si="177"/>
        <v>0</v>
      </c>
      <c r="X141" s="46">
        <f t="shared" si="178"/>
        <v>0</v>
      </c>
      <c r="Y141" s="46">
        <f t="shared" si="179"/>
        <v>0</v>
      </c>
      <c r="Z141" s="46">
        <f t="shared" si="180"/>
        <v>0</v>
      </c>
      <c r="AA141" s="46">
        <f t="shared" si="181"/>
        <v>0</v>
      </c>
      <c r="AB141" s="46">
        <f t="shared" si="182"/>
        <v>0</v>
      </c>
      <c r="AC141" s="45">
        <f t="shared" si="183"/>
        <v>7904.8474837450431</v>
      </c>
      <c r="AD141" s="45">
        <f t="shared" si="184"/>
        <v>94858.169804940524</v>
      </c>
      <c r="AE141" s="45">
        <f t="shared" si="185"/>
        <v>1.9619533747850106</v>
      </c>
      <c r="AF141" s="47">
        <f t="shared" si="186"/>
        <v>671.68776973504271</v>
      </c>
      <c r="AG141" s="47">
        <f t="shared" si="187"/>
        <v>22</v>
      </c>
      <c r="AH141" s="48">
        <f t="shared" si="168"/>
        <v>48.502876999999998</v>
      </c>
      <c r="AI141" s="48">
        <f t="shared" si="188"/>
        <v>280.24615384615385</v>
      </c>
      <c r="AJ141" s="48">
        <f t="shared" si="189"/>
        <v>0</v>
      </c>
      <c r="AK141" s="48">
        <f t="shared" si="193"/>
        <v>105.39299999999999</v>
      </c>
      <c r="AL141" s="48">
        <f t="shared" si="191"/>
        <v>129.54573888888888</v>
      </c>
      <c r="AM141" s="48">
        <f t="shared" si="196"/>
        <v>62.5</v>
      </c>
      <c r="AN141" s="48">
        <f t="shared" si="198"/>
        <v>20.5</v>
      </c>
      <c r="AO141" s="48">
        <f t="shared" si="199"/>
        <v>25</v>
      </c>
      <c r="AP141" s="48">
        <f t="shared" si="200"/>
        <v>0</v>
      </c>
      <c r="AQ141" s="40" t="s">
        <v>103</v>
      </c>
      <c r="AR141" s="39">
        <v>950110</v>
      </c>
      <c r="AS141" s="60" t="s">
        <v>83</v>
      </c>
      <c r="AT141" s="49">
        <v>44044</v>
      </c>
      <c r="AU141" s="39"/>
      <c r="AV141" s="39"/>
      <c r="AW141" s="39"/>
      <c r="AX141" s="39"/>
      <c r="AY141" s="39"/>
      <c r="AZ141" s="39"/>
      <c r="BA141" s="39"/>
      <c r="BB141" s="39"/>
      <c r="BC141" s="39"/>
      <c r="BD141" s="39"/>
      <c r="BE141" s="39"/>
      <c r="BF141" s="39"/>
      <c r="BG141" s="39"/>
      <c r="BH141" s="39"/>
      <c r="BI141" s="39"/>
      <c r="BJ141" s="39"/>
      <c r="BK141" s="8"/>
      <c r="BL141" s="8"/>
      <c r="BM141" s="8"/>
      <c r="BN141" s="8"/>
      <c r="BO141" s="8"/>
      <c r="BP141" s="8"/>
      <c r="BQ141" s="8"/>
      <c r="BR141" s="8"/>
      <c r="BS141" s="8"/>
      <c r="BT141" s="8"/>
      <c r="BU141" s="8"/>
      <c r="BV141" s="8"/>
    </row>
    <row r="142" spans="1:74" x14ac:dyDescent="0.2">
      <c r="A142" s="39" t="s">
        <v>80</v>
      </c>
      <c r="B142" s="39" t="s">
        <v>82</v>
      </c>
      <c r="C142" s="65" t="s">
        <v>230</v>
      </c>
      <c r="D142" s="41">
        <v>8000</v>
      </c>
      <c r="E142" s="42">
        <v>0</v>
      </c>
      <c r="F142" s="41">
        <f t="shared" ref="F142:F167" si="226">D142*(1+E142)</f>
        <v>8000</v>
      </c>
      <c r="G142" s="41" t="s">
        <v>24</v>
      </c>
      <c r="H142" s="41" t="str">
        <f>H$7</f>
        <v>5x2</v>
      </c>
      <c r="I142" s="41" t="str">
        <f t="shared" ref="I142:I167" si="227">IF(H142="5x2","40h/s",IF(H142="6x1","44h/s",IF(H142="12x36","",IF(H142="SDF","até 26h/s",""))))</f>
        <v>40h/s</v>
      </c>
      <c r="J142" s="42">
        <v>0</v>
      </c>
      <c r="K142" s="43">
        <f t="shared" si="225"/>
        <v>0</v>
      </c>
      <c r="L142" s="43">
        <v>0</v>
      </c>
      <c r="M142" s="43">
        <v>0</v>
      </c>
      <c r="N142" s="43">
        <v>0</v>
      </c>
      <c r="O142" s="43">
        <v>0</v>
      </c>
      <c r="P142" s="43">
        <f t="shared" ref="P142:P167" si="228">IF(G142&lt;&gt;"N",0,1)*IF(H142&lt;&gt;"12x36",P$7,P$8)</f>
        <v>0</v>
      </c>
      <c r="Q142" s="41">
        <f t="shared" ref="Q142:Q167" si="229">SUM(J142:P142)*F142</f>
        <v>0</v>
      </c>
      <c r="R142" s="44">
        <f t="shared" ref="R142:R167" si="230">Q142+F142</f>
        <v>8000</v>
      </c>
      <c r="S142" s="45">
        <f t="shared" ref="S142:S167" si="231">AC142-T142-U142-R142</f>
        <v>0</v>
      </c>
      <c r="T142" s="45">
        <f t="shared" ref="T142:T167" si="232">AF142</f>
        <v>671.68776973504271</v>
      </c>
      <c r="U142" s="45">
        <f t="shared" si="197"/>
        <v>6361.9440000000004</v>
      </c>
      <c r="V142" s="45">
        <f t="shared" ref="V142:V167" si="233">((R142+U142+T142)*W142+(R142+U142+T142)*X142)</f>
        <v>0</v>
      </c>
      <c r="W142" s="46">
        <f t="shared" ref="W142:W167" si="234">IF(A142="T",1,0)*W$9</f>
        <v>0</v>
      </c>
      <c r="X142" s="46">
        <f t="shared" ref="X142:X167" si="235">IF(A142="T",1,0)*X$9</f>
        <v>0</v>
      </c>
      <c r="Y142" s="46">
        <f t="shared" ref="Y142:Y167" si="236">IF(A142="T",1,0)*Y$9</f>
        <v>0</v>
      </c>
      <c r="Z142" s="46">
        <f t="shared" ref="Z142:Z167" si="237">IF(A142="T",1,0)*Z$9</f>
        <v>0</v>
      </c>
      <c r="AA142" s="46">
        <f t="shared" ref="AA142:AA167" si="238">IF(A142="T",1,0)*AA$9</f>
        <v>0</v>
      </c>
      <c r="AB142" s="46">
        <f t="shared" ref="AB142:AB167" si="239">IF(B142="LIM",AB$8,IF(B142="SEG",AB$8,AB$9))*IF(A142="T",1,0)</f>
        <v>0</v>
      </c>
      <c r="AC142" s="45">
        <f t="shared" ref="AC142:AC167" si="240">(R142+U142+T142+V142)/(1-(Y142+Z142+AA142+AB142))</f>
        <v>15033.631769735042</v>
      </c>
      <c r="AD142" s="45">
        <f t="shared" ref="AD142:AD167" si="241">AC142*12</f>
        <v>180403.58123682049</v>
      </c>
      <c r="AE142" s="45">
        <f t="shared" ref="AE142:AE167" si="242">AC142/F142</f>
        <v>1.8792039712168802</v>
      </c>
      <c r="AF142" s="47">
        <f t="shared" ref="AF142:AF167" si="243">SUM(AH142:AP142)</f>
        <v>671.68776973504271</v>
      </c>
      <c r="AG142" s="47">
        <f t="shared" ref="AG142:AG167" si="244">IF(H142="12x36",15,IF(H142="6x1",26,IF(H142="SDF",10,22)))</f>
        <v>22</v>
      </c>
      <c r="AH142" s="48">
        <f t="shared" si="168"/>
        <v>48.502876999999998</v>
      </c>
      <c r="AI142" s="48">
        <f t="shared" ref="AI142:AI149" si="245">AI$9*AG142</f>
        <v>280.24615384615385</v>
      </c>
      <c r="AJ142" s="48">
        <f t="shared" ref="AJ142:AJ167" si="246">IF((2*AG142*AJ$9-6%*D142)&lt;=0,0,(2*AG142*AJ$9-6%*D142))</f>
        <v>0</v>
      </c>
      <c r="AK142" s="48">
        <f t="shared" si="193"/>
        <v>105.39299999999999</v>
      </c>
      <c r="AL142" s="48">
        <f t="shared" ref="AL142:AL149" si="247">IF(A142="O",AL$9,0)</f>
        <v>129.54573888888888</v>
      </c>
      <c r="AM142" s="48">
        <f t="shared" si="196"/>
        <v>62.5</v>
      </c>
      <c r="AN142" s="48">
        <f t="shared" si="198"/>
        <v>20.5</v>
      </c>
      <c r="AO142" s="48">
        <f t="shared" si="199"/>
        <v>25</v>
      </c>
      <c r="AP142" s="48">
        <f t="shared" si="200"/>
        <v>0</v>
      </c>
      <c r="AQ142" s="40" t="s">
        <v>88</v>
      </c>
      <c r="AR142" s="39">
        <v>411005</v>
      </c>
      <c r="AS142" s="60" t="s">
        <v>166</v>
      </c>
      <c r="AT142" s="49">
        <v>44166</v>
      </c>
      <c r="AU142" s="39"/>
      <c r="AV142" s="39"/>
      <c r="AW142" s="39"/>
      <c r="AX142" s="39"/>
      <c r="AY142" s="39"/>
      <c r="AZ142" s="39"/>
      <c r="BA142" s="39"/>
      <c r="BB142" s="39"/>
      <c r="BC142" s="39"/>
      <c r="BD142" s="39"/>
      <c r="BE142" s="39"/>
      <c r="BF142" s="39"/>
      <c r="BG142" s="39"/>
      <c r="BH142" s="39"/>
      <c r="BI142" s="39"/>
      <c r="BJ142" s="39"/>
      <c r="BK142" s="8"/>
      <c r="BL142" s="8"/>
      <c r="BM142" s="8"/>
      <c r="BN142" s="8"/>
      <c r="BO142" s="8"/>
      <c r="BP142" s="8"/>
      <c r="BQ142" s="8"/>
      <c r="BR142" s="8"/>
      <c r="BS142" s="8"/>
      <c r="BT142" s="8"/>
      <c r="BU142" s="8"/>
      <c r="BV142" s="8"/>
    </row>
    <row r="143" spans="1:74" x14ac:dyDescent="0.2">
      <c r="A143" s="39" t="s">
        <v>80</v>
      </c>
      <c r="B143" s="39" t="s">
        <v>82</v>
      </c>
      <c r="C143" s="65" t="s">
        <v>805</v>
      </c>
      <c r="D143" s="41">
        <v>1497.68</v>
      </c>
      <c r="E143" s="59">
        <v>0.3</v>
      </c>
      <c r="F143" s="41">
        <f t="shared" si="226"/>
        <v>1946.9840000000002</v>
      </c>
      <c r="G143" s="41" t="s">
        <v>24</v>
      </c>
      <c r="H143" s="41" t="str">
        <f>H$8</f>
        <v>6x1</v>
      </c>
      <c r="I143" s="41" t="str">
        <f t="shared" si="227"/>
        <v>44h/s</v>
      </c>
      <c r="J143" s="42">
        <v>0</v>
      </c>
      <c r="K143" s="43">
        <f t="shared" si="225"/>
        <v>0</v>
      </c>
      <c r="L143" s="43">
        <v>0</v>
      </c>
      <c r="M143" s="43">
        <v>0</v>
      </c>
      <c r="N143" s="43">
        <v>0</v>
      </c>
      <c r="O143" s="43">
        <v>0</v>
      </c>
      <c r="P143" s="43">
        <f t="shared" si="228"/>
        <v>0</v>
      </c>
      <c r="Q143" s="41">
        <f t="shared" si="229"/>
        <v>0</v>
      </c>
      <c r="R143" s="44">
        <f t="shared" si="230"/>
        <v>1946.9840000000002</v>
      </c>
      <c r="S143" s="45">
        <f t="shared" si="231"/>
        <v>0</v>
      </c>
      <c r="T143" s="45">
        <f t="shared" si="232"/>
        <v>851.1808158888889</v>
      </c>
      <c r="U143" s="45">
        <f t="shared" si="197"/>
        <v>1548.3253971120002</v>
      </c>
      <c r="V143" s="45">
        <f t="shared" si="233"/>
        <v>0</v>
      </c>
      <c r="W143" s="46">
        <f t="shared" si="234"/>
        <v>0</v>
      </c>
      <c r="X143" s="46">
        <f t="shared" si="235"/>
        <v>0</v>
      </c>
      <c r="Y143" s="46">
        <f t="shared" si="236"/>
        <v>0</v>
      </c>
      <c r="Z143" s="46">
        <f t="shared" si="237"/>
        <v>0</v>
      </c>
      <c r="AA143" s="46">
        <f t="shared" si="238"/>
        <v>0</v>
      </c>
      <c r="AB143" s="46">
        <f t="shared" si="239"/>
        <v>0</v>
      </c>
      <c r="AC143" s="45">
        <f t="shared" si="240"/>
        <v>4346.4902130008895</v>
      </c>
      <c r="AD143" s="45">
        <f t="shared" si="241"/>
        <v>52157.882556010678</v>
      </c>
      <c r="AE143" s="45">
        <f t="shared" si="242"/>
        <v>2.2324221529303214</v>
      </c>
      <c r="AF143" s="47">
        <f t="shared" si="243"/>
        <v>851.1808158888889</v>
      </c>
      <c r="AG143" s="47">
        <f t="shared" si="244"/>
        <v>26</v>
      </c>
      <c r="AH143" s="48">
        <f t="shared" si="168"/>
        <v>48.502876999999998</v>
      </c>
      <c r="AI143" s="48">
        <f t="shared" si="245"/>
        <v>331.20000000000005</v>
      </c>
      <c r="AJ143" s="48">
        <f t="shared" si="246"/>
        <v>128.53919999999999</v>
      </c>
      <c r="AK143" s="48">
        <f t="shared" si="193"/>
        <v>105.39299999999999</v>
      </c>
      <c r="AL143" s="48">
        <f t="shared" si="247"/>
        <v>129.54573888888888</v>
      </c>
      <c r="AM143" s="48">
        <f t="shared" si="196"/>
        <v>62.5</v>
      </c>
      <c r="AN143" s="48">
        <f t="shared" si="198"/>
        <v>20.5</v>
      </c>
      <c r="AO143" s="48">
        <f t="shared" si="199"/>
        <v>25</v>
      </c>
      <c r="AP143" s="48">
        <f t="shared" si="200"/>
        <v>0</v>
      </c>
      <c r="AQ143" s="40" t="s">
        <v>88</v>
      </c>
      <c r="AR143" s="39">
        <v>514325</v>
      </c>
      <c r="AS143" s="60" t="s">
        <v>83</v>
      </c>
      <c r="AT143" s="49">
        <v>44075</v>
      </c>
      <c r="AU143" s="39"/>
      <c r="AV143" s="39"/>
      <c r="AW143" s="39"/>
      <c r="AX143" s="39"/>
      <c r="AY143" s="39"/>
      <c r="AZ143" s="39"/>
      <c r="BA143" s="39"/>
      <c r="BB143" s="39"/>
      <c r="BC143" s="39"/>
      <c r="BD143" s="39"/>
      <c r="BE143" s="39"/>
      <c r="BF143" s="39"/>
      <c r="BG143" s="39"/>
      <c r="BH143" s="39"/>
      <c r="BI143" s="39"/>
      <c r="BJ143" s="39"/>
      <c r="BK143" s="8"/>
      <c r="BL143" s="8"/>
      <c r="BM143" s="8"/>
      <c r="BN143" s="8"/>
      <c r="BO143" s="8"/>
      <c r="BP143" s="8"/>
      <c r="BQ143" s="8"/>
      <c r="BR143" s="8"/>
      <c r="BS143" s="8"/>
      <c r="BT143" s="8"/>
      <c r="BU143" s="8"/>
      <c r="BV143" s="8"/>
    </row>
    <row r="144" spans="1:74" x14ac:dyDescent="0.2">
      <c r="A144" s="39" t="s">
        <v>80</v>
      </c>
      <c r="B144" s="39" t="s">
        <v>82</v>
      </c>
      <c r="C144" s="584" t="s">
        <v>1075</v>
      </c>
      <c r="D144" s="41">
        <v>1856.8</v>
      </c>
      <c r="E144" s="42">
        <v>0</v>
      </c>
      <c r="F144" s="41">
        <f t="shared" ref="F144" si="248">D144*(1+E144)</f>
        <v>1856.8</v>
      </c>
      <c r="G144" s="41" t="s">
        <v>24</v>
      </c>
      <c r="H144" s="41" t="str">
        <f>H$7</f>
        <v>5x2</v>
      </c>
      <c r="I144" s="41" t="str">
        <f t="shared" ref="I144" si="249">IF(H144="5x2","40h/s",IF(H144="6x1","44h/s",IF(H144="12x36","",IF(H144="SDF","até 26h/s",""))))</f>
        <v>40h/s</v>
      </c>
      <c r="J144" s="42">
        <v>0</v>
      </c>
      <c r="K144" s="43">
        <f t="shared" ref="K144" si="250">K$4*K$6/F144</f>
        <v>0</v>
      </c>
      <c r="L144" s="43">
        <v>0</v>
      </c>
      <c r="M144" s="43">
        <v>0</v>
      </c>
      <c r="N144" s="43">
        <v>0</v>
      </c>
      <c r="O144" s="43">
        <v>0</v>
      </c>
      <c r="P144" s="43">
        <f t="shared" ref="P144" si="251">IF(G144&lt;&gt;"N",0,1)*IF(H144&lt;&gt;"12x36",P$7,P$8)</f>
        <v>0</v>
      </c>
      <c r="Q144" s="41">
        <f t="shared" ref="Q144" si="252">SUM(J144:P144)*F144</f>
        <v>0</v>
      </c>
      <c r="R144" s="44">
        <f t="shared" ref="R144" si="253">Q144+F144</f>
        <v>1856.8</v>
      </c>
      <c r="S144" s="45">
        <f t="shared" ref="S144" si="254">AC144-T144-U144-R144</f>
        <v>0</v>
      </c>
      <c r="T144" s="45">
        <f t="shared" ref="T144" si="255">AF144</f>
        <v>745.07976973504265</v>
      </c>
      <c r="U144" s="45">
        <f t="shared" ref="U144" si="256">R144*U$9</f>
        <v>1476.6072024</v>
      </c>
      <c r="V144" s="45">
        <f t="shared" ref="V144" si="257">((R144+U144+T144)*W144+(R144+U144+T144)*X144)</f>
        <v>0</v>
      </c>
      <c r="W144" s="46">
        <f t="shared" ref="W144" si="258">IF(A144="T",1,0)*W$9</f>
        <v>0</v>
      </c>
      <c r="X144" s="46">
        <f t="shared" ref="X144" si="259">IF(A144="T",1,0)*X$9</f>
        <v>0</v>
      </c>
      <c r="Y144" s="46">
        <f t="shared" ref="Y144" si="260">IF(A144="T",1,0)*Y$9</f>
        <v>0</v>
      </c>
      <c r="Z144" s="46">
        <f t="shared" ref="Z144" si="261">IF(A144="T",1,0)*Z$9</f>
        <v>0</v>
      </c>
      <c r="AA144" s="46">
        <f t="shared" ref="AA144" si="262">IF(A144="T",1,0)*AA$9</f>
        <v>0</v>
      </c>
      <c r="AB144" s="46">
        <f t="shared" ref="AB144" si="263">IF(B144="LIM",AB$8,IF(B144="SEG",AB$8,AB$9))*IF(A144="T",1,0)</f>
        <v>0</v>
      </c>
      <c r="AC144" s="45">
        <f t="shared" ref="AC144" si="264">(R144+U144+T144+V144)/(1-(Y144+Z144+AA144+AB144))</f>
        <v>4078.4869721350424</v>
      </c>
      <c r="AD144" s="45">
        <f t="shared" ref="AD144" si="265">AC144*12</f>
        <v>48941.843665620509</v>
      </c>
      <c r="AE144" s="45">
        <f t="shared" ref="AE144" si="266">AC144/F144</f>
        <v>2.1965138798659214</v>
      </c>
      <c r="AF144" s="47">
        <f t="shared" ref="AF144" si="267">SUM(AH144:AP144)</f>
        <v>745.07976973504265</v>
      </c>
      <c r="AG144" s="47">
        <f t="shared" ref="AG144" si="268">IF(H144="12x36",15,IF(H144="6x1",26,IF(H144="SDF",10,22)))</f>
        <v>22</v>
      </c>
      <c r="AH144" s="48">
        <f t="shared" si="168"/>
        <v>48.502876999999998</v>
      </c>
      <c r="AI144" s="48">
        <f t="shared" ref="AI144" si="269">AI$9*AG144</f>
        <v>280.24615384615385</v>
      </c>
      <c r="AJ144" s="48">
        <f t="shared" ref="AJ144" si="270">IF((2*AG144*AJ$9-6%*D144)&lt;=0,0,(2*AG144*AJ$9-6%*D144))</f>
        <v>73.392000000000024</v>
      </c>
      <c r="AK144" s="48">
        <f t="shared" si="193"/>
        <v>105.39299999999999</v>
      </c>
      <c r="AL144" s="48">
        <f t="shared" ref="AL144" si="271">IF(A144="O",AL$9,0)</f>
        <v>129.54573888888888</v>
      </c>
      <c r="AM144" s="48">
        <f t="shared" si="196"/>
        <v>62.5</v>
      </c>
      <c r="AN144" s="48">
        <f t="shared" si="198"/>
        <v>20.5</v>
      </c>
      <c r="AO144" s="48">
        <f t="shared" si="199"/>
        <v>25</v>
      </c>
      <c r="AP144" s="48">
        <f t="shared" si="200"/>
        <v>0</v>
      </c>
      <c r="AQ144" s="40" t="s">
        <v>138</v>
      </c>
      <c r="AR144" s="39"/>
      <c r="AS144" s="60" t="s">
        <v>83</v>
      </c>
      <c r="AT144" s="49">
        <v>44136</v>
      </c>
      <c r="AU144" s="39"/>
      <c r="AV144" s="39"/>
      <c r="AW144" s="39"/>
      <c r="AX144" s="39"/>
      <c r="AY144" s="39"/>
      <c r="AZ144" s="39"/>
      <c r="BA144" s="39"/>
      <c r="BB144" s="39"/>
      <c r="BC144" s="39"/>
      <c r="BD144" s="39"/>
      <c r="BE144" s="39"/>
      <c r="BF144" s="39"/>
      <c r="BG144" s="39"/>
      <c r="BH144" s="39"/>
      <c r="BI144" s="39"/>
      <c r="BJ144" s="39"/>
      <c r="BK144" s="8"/>
      <c r="BL144" s="8"/>
      <c r="BM144" s="8"/>
      <c r="BN144" s="8"/>
      <c r="BO144" s="8"/>
      <c r="BP144" s="8"/>
      <c r="BQ144" s="8"/>
      <c r="BR144" s="8"/>
      <c r="BS144" s="8"/>
      <c r="BT144" s="8"/>
      <c r="BU144" s="8"/>
      <c r="BV144" s="8"/>
    </row>
    <row r="145" spans="1:74" x14ac:dyDescent="0.2">
      <c r="A145" s="39" t="s">
        <v>80</v>
      </c>
      <c r="B145" s="39" t="s">
        <v>82</v>
      </c>
      <c r="C145" s="65" t="s">
        <v>562</v>
      </c>
      <c r="D145" s="41">
        <v>1722.22</v>
      </c>
      <c r="E145" s="42">
        <v>0</v>
      </c>
      <c r="F145" s="41">
        <f t="shared" si="226"/>
        <v>1722.22</v>
      </c>
      <c r="G145" s="41" t="s">
        <v>24</v>
      </c>
      <c r="H145" s="41" t="str">
        <f>H$7</f>
        <v>5x2</v>
      </c>
      <c r="I145" s="41" t="str">
        <f t="shared" si="227"/>
        <v>40h/s</v>
      </c>
      <c r="J145" s="42">
        <v>0</v>
      </c>
      <c r="K145" s="43">
        <f t="shared" si="225"/>
        <v>0</v>
      </c>
      <c r="L145" s="43">
        <v>0</v>
      </c>
      <c r="M145" s="43">
        <v>0</v>
      </c>
      <c r="N145" s="43">
        <v>0</v>
      </c>
      <c r="O145" s="43">
        <v>0</v>
      </c>
      <c r="P145" s="43">
        <f t="shared" si="228"/>
        <v>0</v>
      </c>
      <c r="Q145" s="41">
        <f t="shared" si="229"/>
        <v>0</v>
      </c>
      <c r="R145" s="44">
        <f t="shared" si="230"/>
        <v>1722.22</v>
      </c>
      <c r="S145" s="45">
        <f t="shared" si="231"/>
        <v>0</v>
      </c>
      <c r="T145" s="45">
        <f t="shared" si="232"/>
        <v>753.15456973504274</v>
      </c>
      <c r="U145" s="45">
        <f t="shared" si="197"/>
        <v>1369.58339946</v>
      </c>
      <c r="V145" s="45">
        <f t="shared" si="233"/>
        <v>0</v>
      </c>
      <c r="W145" s="46">
        <f t="shared" si="234"/>
        <v>0</v>
      </c>
      <c r="X145" s="46">
        <f t="shared" si="235"/>
        <v>0</v>
      </c>
      <c r="Y145" s="46">
        <f t="shared" si="236"/>
        <v>0</v>
      </c>
      <c r="Z145" s="46">
        <f t="shared" si="237"/>
        <v>0</v>
      </c>
      <c r="AA145" s="46">
        <f t="shared" si="238"/>
        <v>0</v>
      </c>
      <c r="AB145" s="46">
        <f t="shared" si="239"/>
        <v>0</v>
      </c>
      <c r="AC145" s="45">
        <f t="shared" si="240"/>
        <v>3844.957969195043</v>
      </c>
      <c r="AD145" s="45">
        <f t="shared" si="241"/>
        <v>46139.49563034052</v>
      </c>
      <c r="AE145" s="45">
        <f t="shared" si="242"/>
        <v>2.232559120899213</v>
      </c>
      <c r="AF145" s="47">
        <f t="shared" si="243"/>
        <v>753.15456973504274</v>
      </c>
      <c r="AG145" s="47">
        <f t="shared" si="244"/>
        <v>22</v>
      </c>
      <c r="AH145" s="48">
        <f t="shared" si="168"/>
        <v>48.502876999999998</v>
      </c>
      <c r="AI145" s="48">
        <f t="shared" si="245"/>
        <v>280.24615384615385</v>
      </c>
      <c r="AJ145" s="48">
        <f t="shared" si="246"/>
        <v>81.466800000000021</v>
      </c>
      <c r="AK145" s="48">
        <f t="shared" si="193"/>
        <v>105.39299999999999</v>
      </c>
      <c r="AL145" s="48">
        <f t="shared" si="247"/>
        <v>129.54573888888888</v>
      </c>
      <c r="AM145" s="48">
        <f t="shared" si="196"/>
        <v>62.5</v>
      </c>
      <c r="AN145" s="48">
        <f t="shared" si="198"/>
        <v>20.5</v>
      </c>
      <c r="AO145" s="48">
        <f t="shared" si="199"/>
        <v>25</v>
      </c>
      <c r="AP145" s="48">
        <f t="shared" si="200"/>
        <v>0</v>
      </c>
      <c r="AQ145" s="40" t="s">
        <v>138</v>
      </c>
      <c r="AR145" s="39"/>
      <c r="AS145" s="60" t="s">
        <v>83</v>
      </c>
      <c r="AT145" s="49">
        <v>44075</v>
      </c>
      <c r="AU145" s="39"/>
      <c r="AV145" s="39"/>
      <c r="AW145" s="39"/>
      <c r="AX145" s="39"/>
      <c r="AY145" s="39"/>
      <c r="AZ145" s="39"/>
      <c r="BA145" s="39"/>
      <c r="BB145" s="39"/>
      <c r="BC145" s="39"/>
      <c r="BD145" s="39"/>
      <c r="BE145" s="39"/>
      <c r="BF145" s="39"/>
      <c r="BG145" s="39"/>
      <c r="BH145" s="39"/>
      <c r="BI145" s="39"/>
      <c r="BJ145" s="39"/>
      <c r="BK145" s="8"/>
      <c r="BL145" s="8"/>
      <c r="BM145" s="8"/>
      <c r="BN145" s="8"/>
      <c r="BO145" s="8"/>
      <c r="BP145" s="8"/>
      <c r="BQ145" s="8"/>
      <c r="BR145" s="8"/>
      <c r="BS145" s="8"/>
      <c r="BT145" s="8"/>
      <c r="BU145" s="8"/>
      <c r="BV145" s="8"/>
    </row>
    <row r="146" spans="1:74" x14ac:dyDescent="0.2">
      <c r="A146" s="39" t="s">
        <v>80</v>
      </c>
      <c r="B146" s="39" t="s">
        <v>82</v>
      </c>
      <c r="C146" s="65" t="s">
        <v>554</v>
      </c>
      <c r="D146" s="41">
        <v>2168.64</v>
      </c>
      <c r="E146" s="42">
        <v>0</v>
      </c>
      <c r="F146" s="41">
        <f t="shared" si="226"/>
        <v>2168.64</v>
      </c>
      <c r="G146" s="41" t="s">
        <v>24</v>
      </c>
      <c r="H146" s="41" t="str">
        <f>H$7</f>
        <v>5x2</v>
      </c>
      <c r="I146" s="41" t="str">
        <f t="shared" si="227"/>
        <v>40h/s</v>
      </c>
      <c r="J146" s="42">
        <v>0</v>
      </c>
      <c r="K146" s="43">
        <f t="shared" si="225"/>
        <v>0</v>
      </c>
      <c r="L146" s="43">
        <v>0</v>
      </c>
      <c r="M146" s="43">
        <v>0</v>
      </c>
      <c r="N146" s="43">
        <v>0</v>
      </c>
      <c r="O146" s="43">
        <v>0</v>
      </c>
      <c r="P146" s="43">
        <f t="shared" si="228"/>
        <v>0</v>
      </c>
      <c r="Q146" s="41">
        <f t="shared" si="229"/>
        <v>0</v>
      </c>
      <c r="R146" s="44">
        <f t="shared" si="230"/>
        <v>2168.64</v>
      </c>
      <c r="S146" s="45">
        <f t="shared" si="231"/>
        <v>0</v>
      </c>
      <c r="T146" s="45">
        <f t="shared" si="232"/>
        <v>726.36936973504271</v>
      </c>
      <c r="U146" s="45">
        <f t="shared" si="197"/>
        <v>1724.59577952</v>
      </c>
      <c r="V146" s="45">
        <f t="shared" si="233"/>
        <v>0</v>
      </c>
      <c r="W146" s="46">
        <f t="shared" si="234"/>
        <v>0</v>
      </c>
      <c r="X146" s="46">
        <f t="shared" si="235"/>
        <v>0</v>
      </c>
      <c r="Y146" s="46">
        <f t="shared" si="236"/>
        <v>0</v>
      </c>
      <c r="Z146" s="46">
        <f t="shared" si="237"/>
        <v>0</v>
      </c>
      <c r="AA146" s="46">
        <f t="shared" si="238"/>
        <v>0</v>
      </c>
      <c r="AB146" s="46">
        <f t="shared" si="239"/>
        <v>0</v>
      </c>
      <c r="AC146" s="45">
        <f t="shared" si="240"/>
        <v>4619.6051492550423</v>
      </c>
      <c r="AD146" s="45">
        <f t="shared" si="241"/>
        <v>55435.261791060504</v>
      </c>
      <c r="AE146" s="45">
        <f t="shared" si="242"/>
        <v>2.1301853462331426</v>
      </c>
      <c r="AF146" s="47">
        <f t="shared" si="243"/>
        <v>726.36936973504271</v>
      </c>
      <c r="AG146" s="47">
        <f t="shared" si="244"/>
        <v>22</v>
      </c>
      <c r="AH146" s="48">
        <f t="shared" si="168"/>
        <v>48.502876999999998</v>
      </c>
      <c r="AI146" s="48">
        <f t="shared" si="245"/>
        <v>280.24615384615385</v>
      </c>
      <c r="AJ146" s="48">
        <f t="shared" si="246"/>
        <v>54.681600000000032</v>
      </c>
      <c r="AK146" s="48">
        <f t="shared" si="193"/>
        <v>105.39299999999999</v>
      </c>
      <c r="AL146" s="48">
        <f t="shared" si="247"/>
        <v>129.54573888888888</v>
      </c>
      <c r="AM146" s="48">
        <f t="shared" si="196"/>
        <v>62.5</v>
      </c>
      <c r="AN146" s="48">
        <f t="shared" si="198"/>
        <v>20.5</v>
      </c>
      <c r="AO146" s="48">
        <f t="shared" si="199"/>
        <v>25</v>
      </c>
      <c r="AP146" s="48">
        <f t="shared" si="200"/>
        <v>0</v>
      </c>
      <c r="AQ146" s="40" t="s">
        <v>139</v>
      </c>
      <c r="AR146" s="39">
        <v>313205</v>
      </c>
      <c r="AS146" s="60" t="s">
        <v>83</v>
      </c>
      <c r="AT146" s="49">
        <v>44075</v>
      </c>
      <c r="AU146" s="39"/>
      <c r="AV146" s="39"/>
      <c r="AW146" s="39"/>
      <c r="AX146" s="39"/>
      <c r="AY146" s="39"/>
      <c r="AZ146" s="39"/>
      <c r="BA146" s="39"/>
      <c r="BB146" s="39"/>
      <c r="BC146" s="39"/>
      <c r="BD146" s="39"/>
      <c r="BE146" s="39"/>
      <c r="BF146" s="39"/>
      <c r="BG146" s="39"/>
      <c r="BH146" s="39"/>
      <c r="BI146" s="39"/>
      <c r="BJ146" s="39"/>
      <c r="BK146" s="8"/>
      <c r="BL146" s="8"/>
      <c r="BM146" s="8"/>
      <c r="BN146" s="8"/>
      <c r="BO146" s="8"/>
      <c r="BP146" s="8"/>
      <c r="BQ146" s="8"/>
      <c r="BR146" s="8"/>
      <c r="BS146" s="8"/>
      <c r="BT146" s="8"/>
      <c r="BU146" s="8"/>
      <c r="BV146" s="8"/>
    </row>
    <row r="147" spans="1:74" x14ac:dyDescent="0.2">
      <c r="A147" s="39" t="s">
        <v>80</v>
      </c>
      <c r="B147" s="39" t="s">
        <v>107</v>
      </c>
      <c r="C147" s="511" t="s">
        <v>986</v>
      </c>
      <c r="D147" s="512">
        <v>3045.6</v>
      </c>
      <c r="E147" s="42">
        <v>0</v>
      </c>
      <c r="F147" s="41">
        <f t="shared" si="226"/>
        <v>3045.6</v>
      </c>
      <c r="G147" s="41" t="s">
        <v>24</v>
      </c>
      <c r="H147" s="41" t="str">
        <f>H$8</f>
        <v>6x1</v>
      </c>
      <c r="I147" s="41" t="str">
        <f t="shared" si="227"/>
        <v>44h/s</v>
      </c>
      <c r="J147" s="42">
        <v>0</v>
      </c>
      <c r="K147" s="43">
        <f t="shared" si="225"/>
        <v>0</v>
      </c>
      <c r="L147" s="43">
        <v>0.3</v>
      </c>
      <c r="M147" s="43">
        <v>0</v>
      </c>
      <c r="N147" s="43">
        <v>0</v>
      </c>
      <c r="O147" s="43">
        <v>0</v>
      </c>
      <c r="P147" s="43">
        <f t="shared" si="228"/>
        <v>0</v>
      </c>
      <c r="Q147" s="41">
        <f t="shared" si="229"/>
        <v>913.68</v>
      </c>
      <c r="R147" s="44">
        <f t="shared" si="230"/>
        <v>3959.2799999999997</v>
      </c>
      <c r="S147" s="45">
        <f t="shared" si="231"/>
        <v>0</v>
      </c>
      <c r="T147" s="45">
        <f t="shared" si="232"/>
        <v>1361.2470000000001</v>
      </c>
      <c r="U147" s="45">
        <f t="shared" si="197"/>
        <v>3148.5897050399999</v>
      </c>
      <c r="V147" s="45">
        <f t="shared" si="233"/>
        <v>0</v>
      </c>
      <c r="W147" s="46">
        <f t="shared" si="234"/>
        <v>0</v>
      </c>
      <c r="X147" s="46">
        <f t="shared" si="235"/>
        <v>0</v>
      </c>
      <c r="Y147" s="46">
        <f t="shared" si="236"/>
        <v>0</v>
      </c>
      <c r="Z147" s="46">
        <f t="shared" si="237"/>
        <v>0</v>
      </c>
      <c r="AA147" s="46">
        <f t="shared" si="238"/>
        <v>0</v>
      </c>
      <c r="AB147" s="46">
        <f t="shared" si="239"/>
        <v>0</v>
      </c>
      <c r="AC147" s="45">
        <f t="shared" si="240"/>
        <v>8469.1167050399999</v>
      </c>
      <c r="AD147" s="45">
        <f t="shared" si="241"/>
        <v>101629.40046048</v>
      </c>
      <c r="AE147" s="45">
        <f t="shared" si="242"/>
        <v>2.7807711797478332</v>
      </c>
      <c r="AF147" s="47">
        <f t="shared" si="243"/>
        <v>1361.2470000000001</v>
      </c>
      <c r="AG147" s="47">
        <f t="shared" si="244"/>
        <v>26</v>
      </c>
      <c r="AH147" s="529">
        <f>AH5</f>
        <v>590.91000000000008</v>
      </c>
      <c r="AI147" s="48">
        <f t="shared" si="245"/>
        <v>331.20000000000005</v>
      </c>
      <c r="AJ147" s="48">
        <f t="shared" si="246"/>
        <v>35.664000000000016</v>
      </c>
      <c r="AK147" s="48">
        <f t="shared" si="193"/>
        <v>105.39299999999999</v>
      </c>
      <c r="AL147" s="529">
        <v>190.08</v>
      </c>
      <c r="AM147" s="48">
        <f t="shared" si="196"/>
        <v>62.5</v>
      </c>
      <c r="AN147" s="48">
        <f t="shared" si="198"/>
        <v>20.5</v>
      </c>
      <c r="AO147" s="48">
        <f t="shared" si="199"/>
        <v>25</v>
      </c>
      <c r="AP147" s="48">
        <f t="shared" si="200"/>
        <v>0</v>
      </c>
      <c r="AQ147" s="40" t="s">
        <v>109</v>
      </c>
      <c r="AR147" s="39">
        <v>517410</v>
      </c>
      <c r="AS147" s="527" t="s">
        <v>83</v>
      </c>
      <c r="AT147" s="528">
        <v>44136</v>
      </c>
      <c r="AU147" s="39"/>
      <c r="AV147" s="39"/>
      <c r="AW147" s="39"/>
      <c r="AX147" s="39"/>
      <c r="AY147" s="39"/>
      <c r="AZ147" s="39"/>
      <c r="BA147" s="39"/>
      <c r="BB147" s="39"/>
      <c r="BC147" s="39"/>
      <c r="BD147" s="39"/>
      <c r="BE147" s="39"/>
      <c r="BF147" s="39"/>
      <c r="BG147" s="39"/>
      <c r="BH147" s="39"/>
      <c r="BI147" s="39"/>
      <c r="BJ147" s="39"/>
      <c r="BK147" s="8"/>
      <c r="BL147" s="8"/>
      <c r="BM147" s="8"/>
      <c r="BN147" s="8"/>
      <c r="BO147" s="8"/>
      <c r="BP147" s="8"/>
      <c r="BQ147" s="8"/>
      <c r="BR147" s="8"/>
      <c r="BS147" s="8"/>
      <c r="BT147" s="8"/>
      <c r="BU147" s="8"/>
      <c r="BV147" s="8"/>
    </row>
    <row r="148" spans="1:74" x14ac:dyDescent="0.2">
      <c r="A148" s="39" t="s">
        <v>80</v>
      </c>
      <c r="B148" s="39" t="s">
        <v>107</v>
      </c>
      <c r="C148" s="65" t="s">
        <v>108</v>
      </c>
      <c r="D148" s="41">
        <v>1695</v>
      </c>
      <c r="E148" s="59">
        <v>0.2</v>
      </c>
      <c r="F148" s="41">
        <f t="shared" si="226"/>
        <v>2034</v>
      </c>
      <c r="G148" s="41" t="s">
        <v>24</v>
      </c>
      <c r="H148" s="41" t="str">
        <f>H$8</f>
        <v>6x1</v>
      </c>
      <c r="I148" s="41" t="str">
        <f t="shared" si="227"/>
        <v>44h/s</v>
      </c>
      <c r="J148" s="42">
        <v>0</v>
      </c>
      <c r="K148" s="43">
        <f t="shared" si="225"/>
        <v>0</v>
      </c>
      <c r="L148" s="43">
        <v>0</v>
      </c>
      <c r="M148" s="43">
        <v>0</v>
      </c>
      <c r="N148" s="43">
        <v>0</v>
      </c>
      <c r="O148" s="43">
        <v>0</v>
      </c>
      <c r="P148" s="43">
        <f t="shared" si="228"/>
        <v>0</v>
      </c>
      <c r="Q148" s="41">
        <f t="shared" si="229"/>
        <v>0</v>
      </c>
      <c r="R148" s="44">
        <f t="shared" si="230"/>
        <v>2034</v>
      </c>
      <c r="S148" s="45">
        <f t="shared" si="231"/>
        <v>0</v>
      </c>
      <c r="T148" s="45">
        <f t="shared" si="232"/>
        <v>839.3416158888889</v>
      </c>
      <c r="U148" s="45">
        <f t="shared" si="197"/>
        <v>1617.5242620000001</v>
      </c>
      <c r="V148" s="45">
        <f t="shared" si="233"/>
        <v>0</v>
      </c>
      <c r="W148" s="46">
        <f t="shared" si="234"/>
        <v>0</v>
      </c>
      <c r="X148" s="46">
        <f t="shared" si="235"/>
        <v>0</v>
      </c>
      <c r="Y148" s="46">
        <f t="shared" si="236"/>
        <v>0</v>
      </c>
      <c r="Z148" s="46">
        <f t="shared" si="237"/>
        <v>0</v>
      </c>
      <c r="AA148" s="46">
        <f t="shared" si="238"/>
        <v>0</v>
      </c>
      <c r="AB148" s="46">
        <f t="shared" si="239"/>
        <v>0</v>
      </c>
      <c r="AC148" s="45">
        <f t="shared" si="240"/>
        <v>4490.8658778888885</v>
      </c>
      <c r="AD148" s="45">
        <f t="shared" si="241"/>
        <v>53890.390534666658</v>
      </c>
      <c r="AE148" s="45">
        <f t="shared" si="242"/>
        <v>2.2078986616956189</v>
      </c>
      <c r="AF148" s="47">
        <f t="shared" si="243"/>
        <v>839.3416158888889</v>
      </c>
      <c r="AG148" s="47">
        <f t="shared" si="244"/>
        <v>26</v>
      </c>
      <c r="AH148" s="48">
        <f t="shared" si="168"/>
        <v>48.502876999999998</v>
      </c>
      <c r="AI148" s="48">
        <f t="shared" si="245"/>
        <v>331.20000000000005</v>
      </c>
      <c r="AJ148" s="48">
        <f t="shared" si="246"/>
        <v>116.7</v>
      </c>
      <c r="AK148" s="48">
        <f t="shared" si="193"/>
        <v>105.39299999999999</v>
      </c>
      <c r="AL148" s="48">
        <f t="shared" si="247"/>
        <v>129.54573888888888</v>
      </c>
      <c r="AM148" s="48">
        <f t="shared" si="196"/>
        <v>62.5</v>
      </c>
      <c r="AN148" s="48">
        <f t="shared" si="198"/>
        <v>20.5</v>
      </c>
      <c r="AO148" s="48">
        <f t="shared" si="199"/>
        <v>25</v>
      </c>
      <c r="AP148" s="48">
        <f t="shared" si="200"/>
        <v>0</v>
      </c>
      <c r="AQ148" s="40" t="s">
        <v>109</v>
      </c>
      <c r="AR148" s="39">
        <v>517410</v>
      </c>
      <c r="AS148" s="39" t="s">
        <v>152</v>
      </c>
      <c r="AT148" s="49">
        <v>44227</v>
      </c>
      <c r="AU148" s="39"/>
      <c r="AV148" s="39"/>
      <c r="AW148" s="39"/>
      <c r="AX148" s="39"/>
      <c r="AY148" s="39"/>
      <c r="AZ148" s="39"/>
      <c r="BA148" s="39"/>
      <c r="BB148" s="39"/>
      <c r="BC148" s="39"/>
      <c r="BD148" s="39"/>
      <c r="BE148" s="39"/>
      <c r="BF148" s="39"/>
      <c r="BG148" s="39"/>
      <c r="BH148" s="39"/>
      <c r="BI148" s="39"/>
      <c r="BJ148" s="39"/>
      <c r="BK148" s="8"/>
      <c r="BL148" s="8"/>
      <c r="BM148" s="8"/>
      <c r="BN148" s="8"/>
      <c r="BO148" s="8"/>
      <c r="BP148" s="8"/>
      <c r="BQ148" s="8"/>
      <c r="BR148" s="8"/>
      <c r="BS148" s="8"/>
      <c r="BT148" s="8"/>
      <c r="BU148" s="8"/>
      <c r="BV148" s="8"/>
    </row>
    <row r="149" spans="1:74" x14ac:dyDescent="0.2">
      <c r="A149" s="39" t="s">
        <v>80</v>
      </c>
      <c r="B149" s="39" t="s">
        <v>107</v>
      </c>
      <c r="C149" s="65" t="s">
        <v>185</v>
      </c>
      <c r="D149" s="41">
        <v>1211.03</v>
      </c>
      <c r="E149" s="59">
        <v>0.2</v>
      </c>
      <c r="F149" s="41">
        <f t="shared" si="226"/>
        <v>1453.2359999999999</v>
      </c>
      <c r="G149" s="41" t="s">
        <v>24</v>
      </c>
      <c r="H149" s="41" t="str">
        <f>H$5</f>
        <v>SDF</v>
      </c>
      <c r="I149" s="41" t="str">
        <f t="shared" si="227"/>
        <v>até 26h/s</v>
      </c>
      <c r="J149" s="42">
        <v>0</v>
      </c>
      <c r="K149" s="43">
        <f t="shared" si="225"/>
        <v>0</v>
      </c>
      <c r="L149" s="43">
        <v>0</v>
      </c>
      <c r="M149" s="43">
        <v>0</v>
      </c>
      <c r="N149" s="43">
        <v>0</v>
      </c>
      <c r="O149" s="43">
        <v>0</v>
      </c>
      <c r="P149" s="43">
        <f t="shared" si="228"/>
        <v>0</v>
      </c>
      <c r="Q149" s="41">
        <f t="shared" si="229"/>
        <v>0</v>
      </c>
      <c r="R149" s="44">
        <f t="shared" si="230"/>
        <v>1453.2359999999999</v>
      </c>
      <c r="S149" s="45">
        <f t="shared" si="231"/>
        <v>0</v>
      </c>
      <c r="T149" s="45">
        <f t="shared" si="232"/>
        <v>530.16443127350431</v>
      </c>
      <c r="U149" s="45">
        <f t="shared" si="197"/>
        <v>1155.675756348</v>
      </c>
      <c r="V149" s="45">
        <f t="shared" si="233"/>
        <v>0</v>
      </c>
      <c r="W149" s="46">
        <f t="shared" si="234"/>
        <v>0</v>
      </c>
      <c r="X149" s="46">
        <f t="shared" si="235"/>
        <v>0</v>
      </c>
      <c r="Y149" s="46">
        <f t="shared" si="236"/>
        <v>0</v>
      </c>
      <c r="Z149" s="46">
        <f t="shared" si="237"/>
        <v>0</v>
      </c>
      <c r="AA149" s="46">
        <f t="shared" si="238"/>
        <v>0</v>
      </c>
      <c r="AB149" s="46">
        <f t="shared" si="239"/>
        <v>0</v>
      </c>
      <c r="AC149" s="45">
        <f t="shared" si="240"/>
        <v>3139.0761876215042</v>
      </c>
      <c r="AD149" s="45">
        <f t="shared" si="241"/>
        <v>37668.914251458053</v>
      </c>
      <c r="AE149" s="45">
        <f t="shared" si="242"/>
        <v>2.1600594725299294</v>
      </c>
      <c r="AF149" s="47">
        <f t="shared" si="243"/>
        <v>530.16443127350431</v>
      </c>
      <c r="AG149" s="47">
        <f t="shared" si="244"/>
        <v>10</v>
      </c>
      <c r="AH149" s="48">
        <f t="shared" si="168"/>
        <v>48.502876999999998</v>
      </c>
      <c r="AI149" s="48">
        <f t="shared" si="245"/>
        <v>127.38461538461539</v>
      </c>
      <c r="AJ149" s="48">
        <f t="shared" si="246"/>
        <v>11.338200000000001</v>
      </c>
      <c r="AK149" s="48">
        <f t="shared" si="193"/>
        <v>105.39299999999999</v>
      </c>
      <c r="AL149" s="48">
        <f t="shared" si="247"/>
        <v>129.54573888888888</v>
      </c>
      <c r="AM149" s="48">
        <f t="shared" si="196"/>
        <v>62.5</v>
      </c>
      <c r="AN149" s="48">
        <f t="shared" si="198"/>
        <v>20.5</v>
      </c>
      <c r="AO149" s="48">
        <f t="shared" si="199"/>
        <v>25</v>
      </c>
      <c r="AP149" s="48">
        <f t="shared" si="200"/>
        <v>0</v>
      </c>
      <c r="AQ149" s="40" t="s">
        <v>109</v>
      </c>
      <c r="AR149" s="39">
        <v>517410</v>
      </c>
      <c r="AS149" s="39" t="s">
        <v>152</v>
      </c>
      <c r="AT149" s="49">
        <v>44227</v>
      </c>
      <c r="AU149" s="39"/>
      <c r="AV149" s="39"/>
      <c r="AW149" s="39"/>
      <c r="AX149" s="39"/>
      <c r="AY149" s="39"/>
      <c r="AZ149" s="39"/>
      <c r="BA149" s="39"/>
      <c r="BB149" s="39"/>
      <c r="BC149" s="39"/>
      <c r="BD149" s="39"/>
      <c r="BE149" s="39"/>
      <c r="BF149" s="39"/>
      <c r="BG149" s="39"/>
      <c r="BH149" s="39"/>
      <c r="BI149" s="39"/>
      <c r="BJ149" s="39"/>
      <c r="BK149" s="8"/>
      <c r="BL149" s="8"/>
      <c r="BM149" s="8"/>
      <c r="BN149" s="8"/>
      <c r="BO149" s="8"/>
      <c r="BP149" s="8"/>
      <c r="BQ149" s="8"/>
      <c r="BR149" s="8"/>
      <c r="BS149" s="8"/>
      <c r="BT149" s="8"/>
      <c r="BU149" s="8"/>
      <c r="BV149" s="8"/>
    </row>
    <row r="150" spans="1:74" x14ac:dyDescent="0.2">
      <c r="A150" s="39" t="s">
        <v>99</v>
      </c>
      <c r="B150" s="39" t="s">
        <v>107</v>
      </c>
      <c r="C150" s="65" t="s">
        <v>555</v>
      </c>
      <c r="D150" s="41">
        <v>1811.56</v>
      </c>
      <c r="E150" s="547">
        <v>0.15</v>
      </c>
      <c r="F150" s="41">
        <f t="shared" si="226"/>
        <v>2083.2939999999999</v>
      </c>
      <c r="G150" s="41" t="s">
        <v>24</v>
      </c>
      <c r="H150" s="41" t="str">
        <f>H$6</f>
        <v>12x36</v>
      </c>
      <c r="I150" s="41" t="str">
        <f t="shared" si="227"/>
        <v/>
      </c>
      <c r="J150" s="42">
        <v>0.3</v>
      </c>
      <c r="K150" s="43">
        <f t="shared" si="225"/>
        <v>0</v>
      </c>
      <c r="L150" s="43">
        <v>0.3</v>
      </c>
      <c r="M150" s="43">
        <v>0</v>
      </c>
      <c r="N150" s="43">
        <v>0</v>
      </c>
      <c r="O150" s="43">
        <v>0</v>
      </c>
      <c r="P150" s="43">
        <f t="shared" si="228"/>
        <v>0</v>
      </c>
      <c r="Q150" s="41">
        <f t="shared" si="229"/>
        <v>1249.9763999999998</v>
      </c>
      <c r="R150" s="44">
        <f t="shared" si="230"/>
        <v>3333.2703999999994</v>
      </c>
      <c r="S150" s="45">
        <f t="shared" si="231"/>
        <v>2105.9026063848578</v>
      </c>
      <c r="T150" s="45">
        <f t="shared" si="232"/>
        <v>797.36244399999998</v>
      </c>
      <c r="U150" s="45">
        <f t="shared" si="197"/>
        <v>2650.7599527071998</v>
      </c>
      <c r="V150" s="45">
        <f t="shared" si="233"/>
        <v>1017.2089195060801</v>
      </c>
      <c r="W150" s="46">
        <f t="shared" si="234"/>
        <v>0.05</v>
      </c>
      <c r="X150" s="46">
        <f t="shared" si="235"/>
        <v>0.1</v>
      </c>
      <c r="Y150" s="46">
        <f t="shared" si="236"/>
        <v>7.5999999999999998E-2</v>
      </c>
      <c r="Z150" s="46">
        <f t="shared" si="237"/>
        <v>0.01</v>
      </c>
      <c r="AA150" s="46">
        <f t="shared" si="238"/>
        <v>1.6500000000000001E-2</v>
      </c>
      <c r="AB150" s="46">
        <f t="shared" si="239"/>
        <v>0.02</v>
      </c>
      <c r="AC150" s="45">
        <f t="shared" si="240"/>
        <v>8887.2954030920573</v>
      </c>
      <c r="AD150" s="45">
        <f t="shared" si="241"/>
        <v>106647.54483710468</v>
      </c>
      <c r="AE150" s="45">
        <f t="shared" si="242"/>
        <v>4.2659823352306772</v>
      </c>
      <c r="AF150" s="47">
        <f t="shared" si="243"/>
        <v>797.36244399999998</v>
      </c>
      <c r="AG150" s="47">
        <f t="shared" si="244"/>
        <v>15</v>
      </c>
      <c r="AH150" s="48">
        <f t="shared" ref="AH150:AH164" si="272">AH$7</f>
        <v>75.125544000000005</v>
      </c>
      <c r="AI150" s="48">
        <f t="shared" ref="AI150:AI164" si="273">AI$7*AG150</f>
        <v>375.48</v>
      </c>
      <c r="AJ150" s="48">
        <f t="shared" si="246"/>
        <v>17.306400000000011</v>
      </c>
      <c r="AK150" s="48">
        <f t="shared" ref="AK150:AK164" si="274">AK$7*(1-5%)</f>
        <v>139.45049999999998</v>
      </c>
      <c r="AL150" s="48">
        <f t="shared" ref="AL150:AM164" si="275">AL$7</f>
        <v>75</v>
      </c>
      <c r="AM150" s="48">
        <f t="shared" si="275"/>
        <v>90</v>
      </c>
      <c r="AN150" s="48">
        <v>0</v>
      </c>
      <c r="AO150" s="48">
        <f t="shared" si="199"/>
        <v>25</v>
      </c>
      <c r="AP150" s="48">
        <f t="shared" si="200"/>
        <v>0</v>
      </c>
      <c r="AQ150" s="40" t="s">
        <v>144</v>
      </c>
      <c r="AR150" s="39">
        <v>517330</v>
      </c>
      <c r="AS150" s="8" t="s">
        <v>590</v>
      </c>
      <c r="AT150" s="49">
        <v>44197</v>
      </c>
      <c r="AU150" s="39"/>
      <c r="AV150" s="39"/>
      <c r="AW150" s="39"/>
      <c r="AX150" s="39"/>
      <c r="AY150" s="39"/>
      <c r="AZ150" s="39"/>
      <c r="BA150" s="39"/>
      <c r="BB150" s="39"/>
      <c r="BC150" s="39"/>
      <c r="BD150" s="39"/>
      <c r="BE150" s="39"/>
      <c r="BF150" s="39"/>
      <c r="BG150" s="39"/>
      <c r="BH150" s="39"/>
      <c r="BI150" s="39"/>
      <c r="BJ150" s="39"/>
      <c r="BK150" s="8"/>
      <c r="BL150" s="8"/>
      <c r="BM150" s="8"/>
      <c r="BN150" s="8"/>
      <c r="BO150" s="8"/>
      <c r="BP150" s="8"/>
      <c r="BQ150" s="8"/>
      <c r="BR150" s="8"/>
      <c r="BS150" s="8"/>
      <c r="BT150" s="8"/>
      <c r="BU150" s="8"/>
      <c r="BV150" s="8"/>
    </row>
    <row r="151" spans="1:74" x14ac:dyDescent="0.2">
      <c r="A151" s="39" t="s">
        <v>99</v>
      </c>
      <c r="B151" s="39" t="s">
        <v>107</v>
      </c>
      <c r="C151" s="65" t="s">
        <v>795</v>
      </c>
      <c r="D151" s="41">
        <f>1811.56*0.5909</f>
        <v>1070.4508039999998</v>
      </c>
      <c r="E151" s="547">
        <v>0.15</v>
      </c>
      <c r="F151" s="41">
        <f t="shared" si="226"/>
        <v>1231.0184245999997</v>
      </c>
      <c r="G151" s="41" t="s">
        <v>24</v>
      </c>
      <c r="H151" s="41" t="s">
        <v>191</v>
      </c>
      <c r="I151" s="41" t="str">
        <f t="shared" si="227"/>
        <v>até 26h/s</v>
      </c>
      <c r="J151" s="42">
        <v>0.3</v>
      </c>
      <c r="K151" s="43">
        <f t="shared" si="225"/>
        <v>0</v>
      </c>
      <c r="L151" s="43">
        <v>0.3</v>
      </c>
      <c r="M151" s="43">
        <v>0</v>
      </c>
      <c r="N151" s="43">
        <v>0</v>
      </c>
      <c r="O151" s="43">
        <v>0</v>
      </c>
      <c r="P151" s="43">
        <f t="shared" si="228"/>
        <v>0</v>
      </c>
      <c r="Q151" s="41">
        <f t="shared" si="229"/>
        <v>738.61105475999977</v>
      </c>
      <c r="R151" s="44">
        <f t="shared" si="230"/>
        <v>1969.6294793599996</v>
      </c>
      <c r="S151" s="45">
        <f t="shared" si="231"/>
        <v>1307.5753444388624</v>
      </c>
      <c r="T151" s="45">
        <f t="shared" si="232"/>
        <v>674.66899575999992</v>
      </c>
      <c r="U151" s="45">
        <f t="shared" si="197"/>
        <v>1566.3340560546842</v>
      </c>
      <c r="V151" s="45">
        <f t="shared" si="233"/>
        <v>631.59487967620271</v>
      </c>
      <c r="W151" s="46">
        <f t="shared" si="234"/>
        <v>0.05</v>
      </c>
      <c r="X151" s="46">
        <f t="shared" si="235"/>
        <v>0.1</v>
      </c>
      <c r="Y151" s="46">
        <f t="shared" si="236"/>
        <v>7.5999999999999998E-2</v>
      </c>
      <c r="Z151" s="46">
        <f t="shared" si="237"/>
        <v>0.01</v>
      </c>
      <c r="AA151" s="46">
        <f t="shared" si="238"/>
        <v>1.6500000000000001E-2</v>
      </c>
      <c r="AB151" s="46">
        <f t="shared" si="239"/>
        <v>0.02</v>
      </c>
      <c r="AC151" s="45">
        <f t="shared" si="240"/>
        <v>5518.2078756135461</v>
      </c>
      <c r="AD151" s="45">
        <f t="shared" si="241"/>
        <v>66218.494507362557</v>
      </c>
      <c r="AE151" s="45">
        <f t="shared" si="242"/>
        <v>4.4826362996204558</v>
      </c>
      <c r="AF151" s="47">
        <f t="shared" si="243"/>
        <v>674.66899575999992</v>
      </c>
      <c r="AG151" s="47">
        <f t="shared" si="244"/>
        <v>10</v>
      </c>
      <c r="AH151" s="48">
        <f t="shared" si="272"/>
        <v>75.125544000000005</v>
      </c>
      <c r="AI151" s="48">
        <f t="shared" si="273"/>
        <v>250.32</v>
      </c>
      <c r="AJ151" s="48">
        <f t="shared" si="246"/>
        <v>19.772951760000012</v>
      </c>
      <c r="AK151" s="48">
        <f t="shared" si="274"/>
        <v>139.45049999999998</v>
      </c>
      <c r="AL151" s="48">
        <f t="shared" si="275"/>
        <v>75</v>
      </c>
      <c r="AM151" s="48">
        <f t="shared" si="275"/>
        <v>90</v>
      </c>
      <c r="AN151" s="48">
        <v>0</v>
      </c>
      <c r="AO151" s="48">
        <f t="shared" si="199"/>
        <v>25</v>
      </c>
      <c r="AP151" s="48">
        <f t="shared" si="200"/>
        <v>0</v>
      </c>
      <c r="AQ151" s="40" t="s">
        <v>144</v>
      </c>
      <c r="AR151" s="39">
        <v>517330</v>
      </c>
      <c r="AS151" s="8" t="s">
        <v>590</v>
      </c>
      <c r="AT151" s="49">
        <v>44197</v>
      </c>
      <c r="AU151" s="39"/>
      <c r="AV151" s="39"/>
      <c r="AW151" s="39"/>
      <c r="AX151" s="39"/>
      <c r="AY151" s="39"/>
      <c r="AZ151" s="39"/>
      <c r="BA151" s="39"/>
      <c r="BB151" s="39"/>
      <c r="BC151" s="39"/>
      <c r="BD151" s="39"/>
      <c r="BE151" s="39"/>
      <c r="BF151" s="39"/>
      <c r="BG151" s="39"/>
      <c r="BH151" s="39"/>
      <c r="BI151" s="39"/>
      <c r="BJ151" s="39"/>
      <c r="BK151" s="8"/>
      <c r="BL151" s="8"/>
      <c r="BM151" s="8"/>
      <c r="BN151" s="8"/>
      <c r="BO151" s="8"/>
      <c r="BP151" s="8"/>
      <c r="BQ151" s="8"/>
      <c r="BR151" s="8"/>
      <c r="BS151" s="8"/>
      <c r="BT151" s="8"/>
      <c r="BU151" s="8"/>
      <c r="BV151" s="8"/>
    </row>
    <row r="152" spans="1:74" x14ac:dyDescent="0.2">
      <c r="A152" s="39" t="s">
        <v>99</v>
      </c>
      <c r="B152" s="39" t="s">
        <v>107</v>
      </c>
      <c r="C152" s="65" t="s">
        <v>556</v>
      </c>
      <c r="D152" s="41">
        <v>1811.56</v>
      </c>
      <c r="E152" s="547">
        <v>0.15</v>
      </c>
      <c r="F152" s="41">
        <f t="shared" si="226"/>
        <v>2083.2939999999999</v>
      </c>
      <c r="G152" s="41" t="s">
        <v>28</v>
      </c>
      <c r="H152" s="41" t="str">
        <f>H$6</f>
        <v>12x36</v>
      </c>
      <c r="I152" s="41" t="str">
        <f t="shared" si="227"/>
        <v/>
      </c>
      <c r="J152" s="42">
        <v>0.3</v>
      </c>
      <c r="K152" s="43">
        <f t="shared" si="225"/>
        <v>0</v>
      </c>
      <c r="L152" s="43">
        <v>0.3</v>
      </c>
      <c r="M152" s="43">
        <v>0</v>
      </c>
      <c r="N152" s="43">
        <v>0</v>
      </c>
      <c r="O152" s="43">
        <v>0</v>
      </c>
      <c r="P152" s="43">
        <f t="shared" si="228"/>
        <v>0.2</v>
      </c>
      <c r="Q152" s="41">
        <f t="shared" si="229"/>
        <v>1666.6351999999999</v>
      </c>
      <c r="R152" s="44">
        <f t="shared" si="230"/>
        <v>3749.9291999999996</v>
      </c>
      <c r="S152" s="45">
        <f t="shared" si="231"/>
        <v>2338.1886848909426</v>
      </c>
      <c r="T152" s="45">
        <f t="shared" si="232"/>
        <v>797.36244399999998</v>
      </c>
      <c r="U152" s="45">
        <f t="shared" si="197"/>
        <v>2982.1049467956</v>
      </c>
      <c r="V152" s="45">
        <f t="shared" si="233"/>
        <v>1129.40948861934</v>
      </c>
      <c r="W152" s="46">
        <f t="shared" si="234"/>
        <v>0.05</v>
      </c>
      <c r="X152" s="46">
        <f t="shared" si="235"/>
        <v>0.1</v>
      </c>
      <c r="Y152" s="46">
        <f t="shared" si="236"/>
        <v>7.5999999999999998E-2</v>
      </c>
      <c r="Z152" s="46">
        <f t="shared" si="237"/>
        <v>0.01</v>
      </c>
      <c r="AA152" s="46">
        <f t="shared" si="238"/>
        <v>1.6500000000000001E-2</v>
      </c>
      <c r="AB152" s="46">
        <f t="shared" si="239"/>
        <v>0.02</v>
      </c>
      <c r="AC152" s="45">
        <f t="shared" si="240"/>
        <v>9867.5852756865424</v>
      </c>
      <c r="AD152" s="45">
        <f t="shared" si="241"/>
        <v>118411.02330823851</v>
      </c>
      <c r="AE152" s="45">
        <f t="shared" si="242"/>
        <v>4.7365303580227005</v>
      </c>
      <c r="AF152" s="47">
        <f t="shared" si="243"/>
        <v>797.36244399999998</v>
      </c>
      <c r="AG152" s="47">
        <f t="shared" si="244"/>
        <v>15</v>
      </c>
      <c r="AH152" s="48">
        <f t="shared" si="272"/>
        <v>75.125544000000005</v>
      </c>
      <c r="AI152" s="48">
        <f t="shared" si="273"/>
        <v>375.48</v>
      </c>
      <c r="AJ152" s="48">
        <f t="shared" si="246"/>
        <v>17.306400000000011</v>
      </c>
      <c r="AK152" s="48">
        <f t="shared" si="274"/>
        <v>139.45049999999998</v>
      </c>
      <c r="AL152" s="48">
        <f t="shared" si="275"/>
        <v>75</v>
      </c>
      <c r="AM152" s="48">
        <f t="shared" si="275"/>
        <v>90</v>
      </c>
      <c r="AN152" s="48">
        <v>0</v>
      </c>
      <c r="AO152" s="48">
        <f t="shared" si="199"/>
        <v>25</v>
      </c>
      <c r="AP152" s="48">
        <f t="shared" si="200"/>
        <v>0</v>
      </c>
      <c r="AQ152" s="40" t="s">
        <v>144</v>
      </c>
      <c r="AR152" s="39">
        <v>517330</v>
      </c>
      <c r="AS152" s="8" t="s">
        <v>590</v>
      </c>
      <c r="AT152" s="49">
        <v>44197</v>
      </c>
      <c r="AU152" s="39"/>
      <c r="AV152" s="39"/>
      <c r="AW152" s="39"/>
      <c r="AX152" s="39"/>
      <c r="AY152" s="39"/>
      <c r="AZ152" s="39"/>
      <c r="BA152" s="39"/>
      <c r="BB152" s="39"/>
      <c r="BC152" s="39"/>
      <c r="BD152" s="39"/>
      <c r="BE152" s="39"/>
      <c r="BF152" s="39"/>
      <c r="BG152" s="39"/>
      <c r="BH152" s="39"/>
      <c r="BI152" s="39"/>
      <c r="BJ152" s="39"/>
      <c r="BK152" s="8"/>
      <c r="BL152" s="8"/>
      <c r="BM152" s="8"/>
      <c r="BN152" s="8"/>
      <c r="BO152" s="8"/>
      <c r="BP152" s="8"/>
      <c r="BQ152" s="8"/>
      <c r="BR152" s="8"/>
      <c r="BS152" s="8"/>
      <c r="BT152" s="8"/>
      <c r="BU152" s="8"/>
      <c r="BV152" s="8"/>
    </row>
    <row r="153" spans="1:74" x14ac:dyDescent="0.2">
      <c r="A153" s="39" t="s">
        <v>99</v>
      </c>
      <c r="B153" s="39" t="s">
        <v>107</v>
      </c>
      <c r="C153" s="65" t="s">
        <v>145</v>
      </c>
      <c r="D153" s="41">
        <v>1811.56</v>
      </c>
      <c r="E153" s="547">
        <v>0.15</v>
      </c>
      <c r="F153" s="41">
        <f t="shared" si="226"/>
        <v>2083.2939999999999</v>
      </c>
      <c r="G153" s="41" t="s">
        <v>24</v>
      </c>
      <c r="H153" s="41" t="str">
        <f>H$6</f>
        <v>12x36</v>
      </c>
      <c r="I153" s="41" t="str">
        <f t="shared" si="227"/>
        <v/>
      </c>
      <c r="J153" s="42">
        <v>0.3</v>
      </c>
      <c r="K153" s="43">
        <f t="shared" si="225"/>
        <v>0</v>
      </c>
      <c r="L153" s="43">
        <v>0.3</v>
      </c>
      <c r="M153" s="43">
        <v>0</v>
      </c>
      <c r="N153" s="43">
        <v>0</v>
      </c>
      <c r="O153" s="43">
        <v>0.25</v>
      </c>
      <c r="P153" s="43">
        <f t="shared" si="228"/>
        <v>0</v>
      </c>
      <c r="Q153" s="41">
        <f t="shared" si="229"/>
        <v>1770.7998999999998</v>
      </c>
      <c r="R153" s="44">
        <f t="shared" si="230"/>
        <v>3854.0938999999998</v>
      </c>
      <c r="S153" s="45">
        <f t="shared" si="231"/>
        <v>2396.2602045174644</v>
      </c>
      <c r="T153" s="45">
        <f t="shared" si="232"/>
        <v>797.36244399999998</v>
      </c>
      <c r="U153" s="45">
        <f t="shared" si="197"/>
        <v>3064.9411953177</v>
      </c>
      <c r="V153" s="45">
        <f t="shared" si="233"/>
        <v>1157.4596308976552</v>
      </c>
      <c r="W153" s="46">
        <f t="shared" si="234"/>
        <v>0.05</v>
      </c>
      <c r="X153" s="46">
        <f t="shared" si="235"/>
        <v>0.1</v>
      </c>
      <c r="Y153" s="46">
        <f t="shared" si="236"/>
        <v>7.5999999999999998E-2</v>
      </c>
      <c r="Z153" s="46">
        <f t="shared" si="237"/>
        <v>0.01</v>
      </c>
      <c r="AA153" s="46">
        <f t="shared" si="238"/>
        <v>1.6500000000000001E-2</v>
      </c>
      <c r="AB153" s="46">
        <f t="shared" si="239"/>
        <v>0.02</v>
      </c>
      <c r="AC153" s="45">
        <f t="shared" si="240"/>
        <v>10112.657743835165</v>
      </c>
      <c r="AD153" s="45">
        <f t="shared" si="241"/>
        <v>121351.89292602197</v>
      </c>
      <c r="AE153" s="45">
        <f t="shared" si="242"/>
        <v>4.8541673637207063</v>
      </c>
      <c r="AF153" s="47">
        <f t="shared" si="243"/>
        <v>797.36244399999998</v>
      </c>
      <c r="AG153" s="47">
        <f t="shared" si="244"/>
        <v>15</v>
      </c>
      <c r="AH153" s="48">
        <f t="shared" si="272"/>
        <v>75.125544000000005</v>
      </c>
      <c r="AI153" s="48">
        <f t="shared" si="273"/>
        <v>375.48</v>
      </c>
      <c r="AJ153" s="48">
        <f t="shared" si="246"/>
        <v>17.306400000000011</v>
      </c>
      <c r="AK153" s="48">
        <f t="shared" si="274"/>
        <v>139.45049999999998</v>
      </c>
      <c r="AL153" s="48">
        <f t="shared" si="275"/>
        <v>75</v>
      </c>
      <c r="AM153" s="48">
        <f t="shared" si="275"/>
        <v>90</v>
      </c>
      <c r="AN153" s="48">
        <v>0</v>
      </c>
      <c r="AO153" s="48">
        <f t="shared" si="199"/>
        <v>25</v>
      </c>
      <c r="AP153" s="48">
        <f t="shared" si="200"/>
        <v>0</v>
      </c>
      <c r="AQ153" s="40" t="s">
        <v>144</v>
      </c>
      <c r="AR153" s="39">
        <v>517330</v>
      </c>
      <c r="AS153" s="8" t="s">
        <v>590</v>
      </c>
      <c r="AT153" s="49">
        <v>44197</v>
      </c>
      <c r="AU153" s="39"/>
      <c r="AV153" s="39"/>
      <c r="AW153" s="39"/>
      <c r="AX153" s="39"/>
      <c r="AY153" s="39"/>
      <c r="AZ153" s="39"/>
      <c r="BA153" s="39"/>
      <c r="BB153" s="39"/>
      <c r="BC153" s="39"/>
      <c r="BD153" s="39"/>
      <c r="BE153" s="39"/>
      <c r="BF153" s="39"/>
      <c r="BG153" s="39"/>
      <c r="BH153" s="39"/>
      <c r="BI153" s="39"/>
      <c r="BJ153" s="39"/>
      <c r="BK153" s="8"/>
      <c r="BL153" s="8"/>
      <c r="BM153" s="8"/>
      <c r="BN153" s="8"/>
      <c r="BO153" s="8"/>
      <c r="BP153" s="8"/>
      <c r="BQ153" s="8"/>
      <c r="BR153" s="8"/>
      <c r="BS153" s="8"/>
      <c r="BT153" s="8"/>
      <c r="BU153" s="8"/>
      <c r="BV153" s="8"/>
    </row>
    <row r="154" spans="1:74" x14ac:dyDescent="0.2">
      <c r="A154" s="39" t="s">
        <v>99</v>
      </c>
      <c r="B154" s="39" t="s">
        <v>107</v>
      </c>
      <c r="C154" s="65" t="s">
        <v>190</v>
      </c>
      <c r="D154" s="41">
        <f>1811.56*0.5909</f>
        <v>1070.4508039999998</v>
      </c>
      <c r="E154" s="547">
        <v>0.15</v>
      </c>
      <c r="F154" s="41">
        <f t="shared" si="226"/>
        <v>1231.0184245999997</v>
      </c>
      <c r="G154" s="41" t="s">
        <v>24</v>
      </c>
      <c r="H154" s="41" t="s">
        <v>191</v>
      </c>
      <c r="I154" s="41" t="str">
        <f t="shared" si="227"/>
        <v>até 26h/s</v>
      </c>
      <c r="J154" s="42">
        <v>0.3</v>
      </c>
      <c r="K154" s="43">
        <f t="shared" si="225"/>
        <v>0</v>
      </c>
      <c r="L154" s="43">
        <v>0.3</v>
      </c>
      <c r="M154" s="43">
        <v>0</v>
      </c>
      <c r="N154" s="43">
        <v>0</v>
      </c>
      <c r="O154" s="43">
        <v>0.25</v>
      </c>
      <c r="P154" s="43">
        <f t="shared" si="228"/>
        <v>0</v>
      </c>
      <c r="Q154" s="41">
        <f t="shared" si="229"/>
        <v>1046.3656609099996</v>
      </c>
      <c r="R154" s="44">
        <f t="shared" si="230"/>
        <v>2277.3840855099993</v>
      </c>
      <c r="S154" s="45">
        <f t="shared" si="231"/>
        <v>1479.1476491754179</v>
      </c>
      <c r="T154" s="45">
        <f t="shared" si="232"/>
        <v>674.66899575999992</v>
      </c>
      <c r="U154" s="45">
        <f t="shared" si="197"/>
        <v>1811.0737523132284</v>
      </c>
      <c r="V154" s="45">
        <f t="shared" si="233"/>
        <v>714.46902503748413</v>
      </c>
      <c r="W154" s="46">
        <f t="shared" si="234"/>
        <v>0.05</v>
      </c>
      <c r="X154" s="46">
        <f t="shared" si="235"/>
        <v>0.1</v>
      </c>
      <c r="Y154" s="46">
        <f t="shared" si="236"/>
        <v>7.5999999999999998E-2</v>
      </c>
      <c r="Z154" s="46">
        <f t="shared" si="237"/>
        <v>0.01</v>
      </c>
      <c r="AA154" s="46">
        <f t="shared" si="238"/>
        <v>1.6500000000000001E-2</v>
      </c>
      <c r="AB154" s="46">
        <f t="shared" si="239"/>
        <v>0.02</v>
      </c>
      <c r="AC154" s="45">
        <f t="shared" si="240"/>
        <v>6242.2744827586457</v>
      </c>
      <c r="AD154" s="45">
        <f t="shared" si="241"/>
        <v>74907.293793103745</v>
      </c>
      <c r="AE154" s="45">
        <f t="shared" si="242"/>
        <v>5.0708213281104841</v>
      </c>
      <c r="AF154" s="47">
        <f t="shared" si="243"/>
        <v>674.66899575999992</v>
      </c>
      <c r="AG154" s="47">
        <f t="shared" si="244"/>
        <v>10</v>
      </c>
      <c r="AH154" s="48">
        <f t="shared" si="272"/>
        <v>75.125544000000005</v>
      </c>
      <c r="AI154" s="48">
        <f t="shared" si="273"/>
        <v>250.32</v>
      </c>
      <c r="AJ154" s="48">
        <f t="shared" si="246"/>
        <v>19.772951760000012</v>
      </c>
      <c r="AK154" s="48">
        <f t="shared" si="274"/>
        <v>139.45049999999998</v>
      </c>
      <c r="AL154" s="48">
        <f t="shared" si="275"/>
        <v>75</v>
      </c>
      <c r="AM154" s="48">
        <f t="shared" si="275"/>
        <v>90</v>
      </c>
      <c r="AN154" s="48">
        <v>0</v>
      </c>
      <c r="AO154" s="48">
        <f t="shared" si="199"/>
        <v>25</v>
      </c>
      <c r="AP154" s="48">
        <f t="shared" si="200"/>
        <v>0</v>
      </c>
      <c r="AQ154" s="40" t="s">
        <v>144</v>
      </c>
      <c r="AR154" s="39">
        <v>517330</v>
      </c>
      <c r="AS154" s="8" t="s">
        <v>590</v>
      </c>
      <c r="AT154" s="49">
        <v>44197</v>
      </c>
      <c r="AU154" s="39"/>
      <c r="AV154" s="39"/>
      <c r="AW154" s="39"/>
      <c r="AX154" s="39"/>
      <c r="AY154" s="39"/>
      <c r="AZ154" s="39"/>
      <c r="BA154" s="39"/>
      <c r="BB154" s="39"/>
      <c r="BC154" s="39"/>
      <c r="BD154" s="39"/>
      <c r="BE154" s="39"/>
      <c r="BF154" s="39"/>
      <c r="BG154" s="39"/>
      <c r="BH154" s="39"/>
      <c r="BI154" s="39"/>
      <c r="BJ154" s="39"/>
      <c r="BK154" s="8"/>
      <c r="BL154" s="8"/>
      <c r="BM154" s="8"/>
      <c r="BN154" s="8"/>
      <c r="BO154" s="8"/>
      <c r="BP154" s="8"/>
      <c r="BQ154" s="8"/>
      <c r="BR154" s="8"/>
      <c r="BS154" s="8"/>
      <c r="BT154" s="8"/>
      <c r="BU154" s="8"/>
      <c r="BV154" s="8"/>
    </row>
    <row r="155" spans="1:74" x14ac:dyDescent="0.2">
      <c r="A155" s="39" t="s">
        <v>99</v>
      </c>
      <c r="B155" s="39" t="s">
        <v>107</v>
      </c>
      <c r="C155" s="65" t="s">
        <v>146</v>
      </c>
      <c r="D155" s="41">
        <v>1811.56</v>
      </c>
      <c r="E155" s="547">
        <v>0.15</v>
      </c>
      <c r="F155" s="41">
        <f t="shared" si="226"/>
        <v>2083.2939999999999</v>
      </c>
      <c r="G155" s="41" t="s">
        <v>28</v>
      </c>
      <c r="H155" s="41" t="str">
        <f>H$6</f>
        <v>12x36</v>
      </c>
      <c r="I155" s="41" t="str">
        <f t="shared" si="227"/>
        <v/>
      </c>
      <c r="J155" s="42">
        <v>0.3</v>
      </c>
      <c r="K155" s="43">
        <f t="shared" si="225"/>
        <v>0</v>
      </c>
      <c r="L155" s="43">
        <v>0.3</v>
      </c>
      <c r="M155" s="43">
        <v>0</v>
      </c>
      <c r="N155" s="43">
        <v>0</v>
      </c>
      <c r="O155" s="43">
        <v>0</v>
      </c>
      <c r="P155" s="43">
        <f t="shared" si="228"/>
        <v>0.2</v>
      </c>
      <c r="Q155" s="41">
        <f t="shared" si="229"/>
        <v>1666.6351999999999</v>
      </c>
      <c r="R155" s="44">
        <f t="shared" si="230"/>
        <v>3749.9291999999996</v>
      </c>
      <c r="S155" s="45">
        <f t="shared" si="231"/>
        <v>2338.1886848909426</v>
      </c>
      <c r="T155" s="45">
        <f t="shared" si="232"/>
        <v>797.36244399999998</v>
      </c>
      <c r="U155" s="45">
        <f t="shared" si="197"/>
        <v>2982.1049467956</v>
      </c>
      <c r="V155" s="45">
        <f t="shared" si="233"/>
        <v>1129.40948861934</v>
      </c>
      <c r="W155" s="46">
        <f t="shared" si="234"/>
        <v>0.05</v>
      </c>
      <c r="X155" s="46">
        <f t="shared" si="235"/>
        <v>0.1</v>
      </c>
      <c r="Y155" s="46">
        <f t="shared" si="236"/>
        <v>7.5999999999999998E-2</v>
      </c>
      <c r="Z155" s="46">
        <f t="shared" si="237"/>
        <v>0.01</v>
      </c>
      <c r="AA155" s="46">
        <f t="shared" si="238"/>
        <v>1.6500000000000001E-2</v>
      </c>
      <c r="AB155" s="46">
        <f t="shared" si="239"/>
        <v>0.02</v>
      </c>
      <c r="AC155" s="45">
        <f t="shared" si="240"/>
        <v>9867.5852756865424</v>
      </c>
      <c r="AD155" s="45">
        <f t="shared" si="241"/>
        <v>118411.02330823851</v>
      </c>
      <c r="AE155" s="45">
        <f t="shared" si="242"/>
        <v>4.7365303580227005</v>
      </c>
      <c r="AF155" s="47">
        <f t="shared" si="243"/>
        <v>797.36244399999998</v>
      </c>
      <c r="AG155" s="47">
        <f t="shared" si="244"/>
        <v>15</v>
      </c>
      <c r="AH155" s="48">
        <f t="shared" si="272"/>
        <v>75.125544000000005</v>
      </c>
      <c r="AI155" s="48">
        <f t="shared" si="273"/>
        <v>375.48</v>
      </c>
      <c r="AJ155" s="48">
        <f t="shared" si="246"/>
        <v>17.306400000000011</v>
      </c>
      <c r="AK155" s="48">
        <f t="shared" si="274"/>
        <v>139.45049999999998</v>
      </c>
      <c r="AL155" s="48">
        <f t="shared" si="275"/>
        <v>75</v>
      </c>
      <c r="AM155" s="48">
        <f t="shared" si="275"/>
        <v>90</v>
      </c>
      <c r="AN155" s="48">
        <v>0</v>
      </c>
      <c r="AO155" s="48">
        <f t="shared" si="199"/>
        <v>25</v>
      </c>
      <c r="AP155" s="48">
        <f t="shared" si="200"/>
        <v>0</v>
      </c>
      <c r="AQ155" s="40" t="s">
        <v>144</v>
      </c>
      <c r="AR155" s="39">
        <v>517330</v>
      </c>
      <c r="AS155" s="8" t="s">
        <v>590</v>
      </c>
      <c r="AT155" s="49">
        <v>44197</v>
      </c>
      <c r="AU155" s="39"/>
      <c r="AV155" s="39"/>
      <c r="AW155" s="39"/>
      <c r="AX155" s="39"/>
      <c r="AY155" s="39"/>
      <c r="AZ155" s="39"/>
      <c r="BA155" s="39"/>
      <c r="BB155" s="39"/>
      <c r="BC155" s="39"/>
      <c r="BD155" s="39"/>
      <c r="BE155" s="39"/>
      <c r="BF155" s="39"/>
      <c r="BG155" s="39"/>
      <c r="BH155" s="39"/>
      <c r="BI155" s="39"/>
      <c r="BJ155" s="39"/>
      <c r="BK155" s="8"/>
      <c r="BL155" s="8"/>
      <c r="BM155" s="8"/>
      <c r="BN155" s="8"/>
      <c r="BO155" s="8"/>
      <c r="BP155" s="8"/>
      <c r="BQ155" s="8"/>
      <c r="BR155" s="8"/>
      <c r="BS155" s="8"/>
      <c r="BT155" s="8"/>
      <c r="BU155" s="8"/>
      <c r="BV155" s="8"/>
    </row>
    <row r="156" spans="1:74" x14ac:dyDescent="0.2">
      <c r="A156" s="39" t="s">
        <v>99</v>
      </c>
      <c r="B156" s="39" t="s">
        <v>107</v>
      </c>
      <c r="C156" s="65" t="s">
        <v>147</v>
      </c>
      <c r="D156" s="41">
        <v>1811.56</v>
      </c>
      <c r="E156" s="547">
        <v>0.15</v>
      </c>
      <c r="F156" s="41">
        <f t="shared" si="226"/>
        <v>2083.2939999999999</v>
      </c>
      <c r="G156" s="41" t="s">
        <v>24</v>
      </c>
      <c r="H156" s="41" t="str">
        <f>H$8</f>
        <v>6x1</v>
      </c>
      <c r="I156" s="41" t="str">
        <f t="shared" si="227"/>
        <v>44h/s</v>
      </c>
      <c r="J156" s="42">
        <v>0.3</v>
      </c>
      <c r="K156" s="43">
        <f t="shared" si="225"/>
        <v>0</v>
      </c>
      <c r="L156" s="43">
        <v>0.3</v>
      </c>
      <c r="M156" s="43">
        <v>0</v>
      </c>
      <c r="N156" s="43">
        <v>0</v>
      </c>
      <c r="O156" s="43">
        <v>0</v>
      </c>
      <c r="P156" s="43">
        <f t="shared" si="228"/>
        <v>0</v>
      </c>
      <c r="Q156" s="41">
        <f t="shared" si="229"/>
        <v>1249.9763999999998</v>
      </c>
      <c r="R156" s="44">
        <f t="shared" si="230"/>
        <v>3333.2703999999994</v>
      </c>
      <c r="S156" s="45">
        <f t="shared" si="231"/>
        <v>2220.104794419045</v>
      </c>
      <c r="T156" s="45">
        <f t="shared" si="232"/>
        <v>1165.114444</v>
      </c>
      <c r="U156" s="45">
        <f t="shared" si="197"/>
        <v>2650.7599527071998</v>
      </c>
      <c r="V156" s="45">
        <f t="shared" si="233"/>
        <v>1072.3717195060799</v>
      </c>
      <c r="W156" s="46">
        <f t="shared" si="234"/>
        <v>0.05</v>
      </c>
      <c r="X156" s="46">
        <f t="shared" si="235"/>
        <v>0.1</v>
      </c>
      <c r="Y156" s="46">
        <f t="shared" si="236"/>
        <v>7.5999999999999998E-2</v>
      </c>
      <c r="Z156" s="46">
        <f t="shared" si="237"/>
        <v>0.01</v>
      </c>
      <c r="AA156" s="46">
        <f t="shared" si="238"/>
        <v>1.6500000000000001E-2</v>
      </c>
      <c r="AB156" s="46">
        <f t="shared" si="239"/>
        <v>0.02</v>
      </c>
      <c r="AC156" s="45">
        <f t="shared" si="240"/>
        <v>9369.2495911262449</v>
      </c>
      <c r="AD156" s="45">
        <f t="shared" si="241"/>
        <v>112430.99509351494</v>
      </c>
      <c r="AE156" s="45">
        <f t="shared" si="242"/>
        <v>4.4973247132311833</v>
      </c>
      <c r="AF156" s="47">
        <f t="shared" si="243"/>
        <v>1165.114444</v>
      </c>
      <c r="AG156" s="47">
        <f t="shared" si="244"/>
        <v>26</v>
      </c>
      <c r="AH156" s="48">
        <f t="shared" si="272"/>
        <v>75.125544000000005</v>
      </c>
      <c r="AI156" s="48">
        <f t="shared" si="273"/>
        <v>650.83199999999999</v>
      </c>
      <c r="AJ156" s="48">
        <f t="shared" si="246"/>
        <v>109.70640000000002</v>
      </c>
      <c r="AK156" s="48">
        <f t="shared" si="274"/>
        <v>139.45049999999998</v>
      </c>
      <c r="AL156" s="48">
        <f t="shared" si="275"/>
        <v>75</v>
      </c>
      <c r="AM156" s="48">
        <f t="shared" si="275"/>
        <v>90</v>
      </c>
      <c r="AN156" s="48">
        <v>0</v>
      </c>
      <c r="AO156" s="48">
        <f t="shared" si="199"/>
        <v>25</v>
      </c>
      <c r="AP156" s="48">
        <f t="shared" si="200"/>
        <v>0</v>
      </c>
      <c r="AQ156" s="40" t="s">
        <v>144</v>
      </c>
      <c r="AR156" s="39">
        <v>517330</v>
      </c>
      <c r="AS156" s="8" t="s">
        <v>590</v>
      </c>
      <c r="AT156" s="49">
        <v>44197</v>
      </c>
      <c r="AU156" s="39"/>
      <c r="AV156" s="39"/>
      <c r="AW156" s="39"/>
      <c r="AX156" s="39"/>
      <c r="AY156" s="39"/>
      <c r="AZ156" s="39"/>
      <c r="BA156" s="39"/>
      <c r="BB156" s="39"/>
      <c r="BC156" s="39"/>
      <c r="BD156" s="39"/>
      <c r="BE156" s="39"/>
      <c r="BF156" s="39"/>
      <c r="BG156" s="39"/>
      <c r="BH156" s="39"/>
      <c r="BI156" s="39"/>
      <c r="BJ156" s="39"/>
      <c r="BK156" s="8"/>
      <c r="BL156" s="8"/>
      <c r="BM156" s="8"/>
      <c r="BN156" s="8"/>
      <c r="BO156" s="8"/>
      <c r="BP156" s="8"/>
      <c r="BQ156" s="8"/>
      <c r="BR156" s="8"/>
      <c r="BS156" s="8"/>
      <c r="BT156" s="8"/>
      <c r="BU156" s="8"/>
      <c r="BV156" s="8"/>
    </row>
    <row r="157" spans="1:74" x14ac:dyDescent="0.2">
      <c r="A157" s="39" t="s">
        <v>99</v>
      </c>
      <c r="B157" s="39" t="s">
        <v>107</v>
      </c>
      <c r="C157" s="65" t="s">
        <v>789</v>
      </c>
      <c r="D157" s="41">
        <f>1811.56*0.5909</f>
        <v>1070.4508039999998</v>
      </c>
      <c r="E157" s="547">
        <v>0.15</v>
      </c>
      <c r="F157" s="41">
        <f t="shared" si="226"/>
        <v>1231.0184245999997</v>
      </c>
      <c r="G157" s="41" t="s">
        <v>24</v>
      </c>
      <c r="H157" s="41" t="s">
        <v>191</v>
      </c>
      <c r="I157" s="41" t="str">
        <f t="shared" si="227"/>
        <v>até 26h/s</v>
      </c>
      <c r="J157" s="42">
        <v>0.3</v>
      </c>
      <c r="K157" s="43">
        <f t="shared" si="225"/>
        <v>0</v>
      </c>
      <c r="L157" s="43">
        <v>0.3</v>
      </c>
      <c r="M157" s="43">
        <v>0</v>
      </c>
      <c r="N157" s="43">
        <v>0</v>
      </c>
      <c r="O157" s="43">
        <v>0</v>
      </c>
      <c r="P157" s="43">
        <f t="shared" si="228"/>
        <v>0</v>
      </c>
      <c r="Q157" s="41">
        <f t="shared" si="229"/>
        <v>738.61105475999977</v>
      </c>
      <c r="R157" s="44">
        <f t="shared" si="230"/>
        <v>1969.6294793599996</v>
      </c>
      <c r="S157" s="45">
        <f t="shared" si="231"/>
        <v>1307.5753444388624</v>
      </c>
      <c r="T157" s="45">
        <f t="shared" si="232"/>
        <v>674.66899575999992</v>
      </c>
      <c r="U157" s="45">
        <f t="shared" si="197"/>
        <v>1566.3340560546842</v>
      </c>
      <c r="V157" s="45">
        <f t="shared" si="233"/>
        <v>631.59487967620271</v>
      </c>
      <c r="W157" s="46">
        <f t="shared" si="234"/>
        <v>0.05</v>
      </c>
      <c r="X157" s="46">
        <f t="shared" si="235"/>
        <v>0.1</v>
      </c>
      <c r="Y157" s="46">
        <f t="shared" si="236"/>
        <v>7.5999999999999998E-2</v>
      </c>
      <c r="Z157" s="46">
        <f t="shared" si="237"/>
        <v>0.01</v>
      </c>
      <c r="AA157" s="46">
        <f t="shared" si="238"/>
        <v>1.6500000000000001E-2</v>
      </c>
      <c r="AB157" s="46">
        <f t="shared" si="239"/>
        <v>0.02</v>
      </c>
      <c r="AC157" s="45">
        <f t="shared" si="240"/>
        <v>5518.2078756135461</v>
      </c>
      <c r="AD157" s="45">
        <f t="shared" si="241"/>
        <v>66218.494507362557</v>
      </c>
      <c r="AE157" s="45">
        <f t="shared" si="242"/>
        <v>4.4826362996204558</v>
      </c>
      <c r="AF157" s="47">
        <f t="shared" si="243"/>
        <v>674.66899575999992</v>
      </c>
      <c r="AG157" s="47">
        <f t="shared" si="244"/>
        <v>10</v>
      </c>
      <c r="AH157" s="48">
        <f t="shared" si="272"/>
        <v>75.125544000000005</v>
      </c>
      <c r="AI157" s="48">
        <f t="shared" si="273"/>
        <v>250.32</v>
      </c>
      <c r="AJ157" s="48">
        <f t="shared" si="246"/>
        <v>19.772951760000012</v>
      </c>
      <c r="AK157" s="48">
        <f t="shared" si="274"/>
        <v>139.45049999999998</v>
      </c>
      <c r="AL157" s="48">
        <f t="shared" si="275"/>
        <v>75</v>
      </c>
      <c r="AM157" s="48">
        <f t="shared" si="275"/>
        <v>90</v>
      </c>
      <c r="AN157" s="48">
        <v>0</v>
      </c>
      <c r="AO157" s="48">
        <f t="shared" si="199"/>
        <v>25</v>
      </c>
      <c r="AP157" s="48">
        <f t="shared" si="200"/>
        <v>0</v>
      </c>
      <c r="AQ157" s="40" t="s">
        <v>144</v>
      </c>
      <c r="AR157" s="39">
        <v>517330</v>
      </c>
      <c r="AS157" s="8" t="s">
        <v>590</v>
      </c>
      <c r="AT157" s="49">
        <v>44197</v>
      </c>
      <c r="AU157" s="39"/>
      <c r="AV157" s="39"/>
      <c r="AW157" s="39"/>
      <c r="AX157" s="39"/>
      <c r="AY157" s="39"/>
      <c r="AZ157" s="39"/>
      <c r="BA157" s="39"/>
      <c r="BB157" s="39"/>
      <c r="BC157" s="39"/>
      <c r="BD157" s="39"/>
      <c r="BE157" s="39"/>
      <c r="BF157" s="39"/>
      <c r="BG157" s="39"/>
      <c r="BH157" s="39"/>
      <c r="BI157" s="39"/>
      <c r="BJ157" s="39"/>
      <c r="BK157" s="8"/>
      <c r="BL157" s="8"/>
      <c r="BM157" s="8"/>
      <c r="BN157" s="8"/>
      <c r="BO157" s="8"/>
      <c r="BP157" s="8"/>
      <c r="BQ157" s="8"/>
      <c r="BR157" s="8"/>
      <c r="BS157" s="8"/>
      <c r="BT157" s="8"/>
      <c r="BU157" s="8"/>
      <c r="BV157" s="8"/>
    </row>
    <row r="158" spans="1:74" x14ac:dyDescent="0.2">
      <c r="A158" s="39" t="s">
        <v>99</v>
      </c>
      <c r="B158" s="39" t="s">
        <v>107</v>
      </c>
      <c r="C158" s="65" t="s">
        <v>148</v>
      </c>
      <c r="D158" s="41">
        <v>1811.56</v>
      </c>
      <c r="E158" s="547">
        <v>0.15</v>
      </c>
      <c r="F158" s="41">
        <f t="shared" si="226"/>
        <v>2083.2939999999999</v>
      </c>
      <c r="G158" s="41" t="s">
        <v>28</v>
      </c>
      <c r="H158" s="41" t="str">
        <f>H$8</f>
        <v>6x1</v>
      </c>
      <c r="I158" s="41" t="str">
        <f t="shared" si="227"/>
        <v>44h/s</v>
      </c>
      <c r="J158" s="42">
        <v>0.3</v>
      </c>
      <c r="K158" s="43">
        <f t="shared" si="225"/>
        <v>0</v>
      </c>
      <c r="L158" s="43">
        <v>0.3</v>
      </c>
      <c r="M158" s="43">
        <v>0</v>
      </c>
      <c r="N158" s="43">
        <v>0</v>
      </c>
      <c r="O158" s="43">
        <v>0</v>
      </c>
      <c r="P158" s="43">
        <f t="shared" si="228"/>
        <v>0</v>
      </c>
      <c r="Q158" s="41">
        <f t="shared" si="229"/>
        <v>1249.9763999999998</v>
      </c>
      <c r="R158" s="44">
        <f t="shared" si="230"/>
        <v>3333.2703999999994</v>
      </c>
      <c r="S158" s="45">
        <f t="shared" si="231"/>
        <v>2220.104794419045</v>
      </c>
      <c r="T158" s="45">
        <f t="shared" si="232"/>
        <v>1165.114444</v>
      </c>
      <c r="U158" s="45">
        <f t="shared" si="197"/>
        <v>2650.7599527071998</v>
      </c>
      <c r="V158" s="45">
        <f t="shared" si="233"/>
        <v>1072.3717195060799</v>
      </c>
      <c r="W158" s="46">
        <f t="shared" si="234"/>
        <v>0.05</v>
      </c>
      <c r="X158" s="46">
        <f t="shared" si="235"/>
        <v>0.1</v>
      </c>
      <c r="Y158" s="46">
        <f t="shared" si="236"/>
        <v>7.5999999999999998E-2</v>
      </c>
      <c r="Z158" s="46">
        <f t="shared" si="237"/>
        <v>0.01</v>
      </c>
      <c r="AA158" s="46">
        <f t="shared" si="238"/>
        <v>1.6500000000000001E-2</v>
      </c>
      <c r="AB158" s="46">
        <f t="shared" si="239"/>
        <v>0.02</v>
      </c>
      <c r="AC158" s="45">
        <f t="shared" si="240"/>
        <v>9369.2495911262449</v>
      </c>
      <c r="AD158" s="45">
        <f t="shared" si="241"/>
        <v>112430.99509351494</v>
      </c>
      <c r="AE158" s="45">
        <f t="shared" si="242"/>
        <v>4.4973247132311833</v>
      </c>
      <c r="AF158" s="47">
        <f t="shared" si="243"/>
        <v>1165.114444</v>
      </c>
      <c r="AG158" s="47">
        <f t="shared" si="244"/>
        <v>26</v>
      </c>
      <c r="AH158" s="48">
        <f t="shared" si="272"/>
        <v>75.125544000000005</v>
      </c>
      <c r="AI158" s="48">
        <f t="shared" si="273"/>
        <v>650.83199999999999</v>
      </c>
      <c r="AJ158" s="48">
        <f t="shared" si="246"/>
        <v>109.70640000000002</v>
      </c>
      <c r="AK158" s="48">
        <f t="shared" si="274"/>
        <v>139.45049999999998</v>
      </c>
      <c r="AL158" s="48">
        <f t="shared" si="275"/>
        <v>75</v>
      </c>
      <c r="AM158" s="48">
        <f t="shared" si="275"/>
        <v>90</v>
      </c>
      <c r="AN158" s="48">
        <v>0</v>
      </c>
      <c r="AO158" s="48">
        <f t="shared" si="199"/>
        <v>25</v>
      </c>
      <c r="AP158" s="48">
        <f t="shared" si="200"/>
        <v>0</v>
      </c>
      <c r="AQ158" s="40" t="s">
        <v>144</v>
      </c>
      <c r="AR158" s="39">
        <v>517330</v>
      </c>
      <c r="AS158" s="8" t="s">
        <v>590</v>
      </c>
      <c r="AT158" s="49">
        <v>44197</v>
      </c>
      <c r="AU158" s="39"/>
      <c r="AV158" s="39"/>
      <c r="AW158" s="39"/>
      <c r="AX158" s="39"/>
      <c r="AY158" s="39"/>
      <c r="AZ158" s="39"/>
      <c r="BA158" s="39"/>
      <c r="BB158" s="39"/>
      <c r="BC158" s="39"/>
      <c r="BD158" s="39"/>
      <c r="BE158" s="39"/>
      <c r="BF158" s="39"/>
      <c r="BG158" s="39"/>
      <c r="BH158" s="39"/>
      <c r="BI158" s="39"/>
      <c r="BJ158" s="39"/>
      <c r="BK158" s="8"/>
      <c r="BL158" s="8"/>
      <c r="BM158" s="8"/>
      <c r="BN158" s="8"/>
      <c r="BO158" s="8"/>
      <c r="BP158" s="8"/>
      <c r="BQ158" s="8"/>
      <c r="BR158" s="8"/>
      <c r="BS158" s="8"/>
      <c r="BT158" s="8"/>
      <c r="BU158" s="8"/>
      <c r="BV158" s="8"/>
    </row>
    <row r="159" spans="1:74" x14ac:dyDescent="0.2">
      <c r="A159" s="39" t="s">
        <v>99</v>
      </c>
      <c r="B159" s="39" t="s">
        <v>107</v>
      </c>
      <c r="C159" s="65" t="s">
        <v>149</v>
      </c>
      <c r="D159" s="41">
        <v>1811.56</v>
      </c>
      <c r="E159" s="547">
        <v>0.15</v>
      </c>
      <c r="F159" s="41">
        <f t="shared" si="226"/>
        <v>2083.2939999999999</v>
      </c>
      <c r="G159" s="41" t="s">
        <v>24</v>
      </c>
      <c r="H159" s="41" t="str">
        <f>H$6</f>
        <v>12x36</v>
      </c>
      <c r="I159" s="41" t="str">
        <f t="shared" si="227"/>
        <v/>
      </c>
      <c r="J159" s="42">
        <v>0.3</v>
      </c>
      <c r="K159" s="43">
        <f t="shared" si="225"/>
        <v>0</v>
      </c>
      <c r="L159" s="43">
        <v>0.3</v>
      </c>
      <c r="M159" s="43">
        <v>0.1</v>
      </c>
      <c r="N159" s="43">
        <v>0</v>
      </c>
      <c r="O159" s="43">
        <v>0</v>
      </c>
      <c r="P159" s="43">
        <f t="shared" si="228"/>
        <v>0</v>
      </c>
      <c r="Q159" s="41">
        <f t="shared" si="229"/>
        <v>1458.3057999999999</v>
      </c>
      <c r="R159" s="44">
        <f t="shared" si="230"/>
        <v>3541.5998</v>
      </c>
      <c r="S159" s="45">
        <f t="shared" si="231"/>
        <v>2222.0456456378988</v>
      </c>
      <c r="T159" s="45">
        <f t="shared" si="232"/>
        <v>797.36244399999998</v>
      </c>
      <c r="U159" s="45">
        <f t="shared" ref="U159:U167" si="276">R159*U$9</f>
        <v>2816.4324497513999</v>
      </c>
      <c r="V159" s="45">
        <f t="shared" si="233"/>
        <v>1073.30920406271</v>
      </c>
      <c r="W159" s="46">
        <f t="shared" si="234"/>
        <v>0.05</v>
      </c>
      <c r="X159" s="46">
        <f t="shared" si="235"/>
        <v>0.1</v>
      </c>
      <c r="Y159" s="46">
        <f t="shared" si="236"/>
        <v>7.5999999999999998E-2</v>
      </c>
      <c r="Z159" s="46">
        <f t="shared" si="237"/>
        <v>0.01</v>
      </c>
      <c r="AA159" s="46">
        <f t="shared" si="238"/>
        <v>1.6500000000000001E-2</v>
      </c>
      <c r="AB159" s="46">
        <f t="shared" si="239"/>
        <v>0.02</v>
      </c>
      <c r="AC159" s="45">
        <f t="shared" si="240"/>
        <v>9377.440339389299</v>
      </c>
      <c r="AD159" s="45">
        <f t="shared" si="241"/>
        <v>112529.28407267158</v>
      </c>
      <c r="AE159" s="45">
        <f t="shared" si="242"/>
        <v>4.5012563466266879</v>
      </c>
      <c r="AF159" s="47">
        <f t="shared" si="243"/>
        <v>797.36244399999998</v>
      </c>
      <c r="AG159" s="47">
        <f t="shared" si="244"/>
        <v>15</v>
      </c>
      <c r="AH159" s="48">
        <f t="shared" si="272"/>
        <v>75.125544000000005</v>
      </c>
      <c r="AI159" s="48">
        <f t="shared" si="273"/>
        <v>375.48</v>
      </c>
      <c r="AJ159" s="48">
        <f t="shared" si="246"/>
        <v>17.306400000000011</v>
      </c>
      <c r="AK159" s="48">
        <f t="shared" si="274"/>
        <v>139.45049999999998</v>
      </c>
      <c r="AL159" s="48">
        <f t="shared" si="275"/>
        <v>75</v>
      </c>
      <c r="AM159" s="48">
        <f t="shared" si="275"/>
        <v>90</v>
      </c>
      <c r="AN159" s="48">
        <v>0</v>
      </c>
      <c r="AO159" s="48">
        <f t="shared" ref="AO159:AO169" si="277">AO$7*AO$9</f>
        <v>25</v>
      </c>
      <c r="AP159" s="48">
        <f t="shared" ref="AP159:AP169" si="278">AP$9/12</f>
        <v>0</v>
      </c>
      <c r="AQ159" s="40" t="s">
        <v>144</v>
      </c>
      <c r="AR159" s="39">
        <v>517330</v>
      </c>
      <c r="AS159" s="8" t="s">
        <v>590</v>
      </c>
      <c r="AT159" s="49">
        <v>44197</v>
      </c>
      <c r="AU159" s="39"/>
      <c r="AV159" s="39"/>
      <c r="AW159" s="39"/>
      <c r="AX159" s="39"/>
      <c r="AY159" s="39"/>
      <c r="AZ159" s="39"/>
      <c r="BA159" s="39"/>
      <c r="BB159" s="39"/>
      <c r="BC159" s="39"/>
      <c r="BD159" s="39"/>
      <c r="BE159" s="39"/>
      <c r="BF159" s="39"/>
      <c r="BG159" s="39"/>
      <c r="BH159" s="39"/>
      <c r="BI159" s="39"/>
      <c r="BJ159" s="39"/>
      <c r="BK159" s="8"/>
      <c r="BL159" s="8"/>
      <c r="BM159" s="8"/>
      <c r="BN159" s="8"/>
      <c r="BO159" s="8"/>
      <c r="BP159" s="8"/>
      <c r="BQ159" s="8"/>
      <c r="BR159" s="8"/>
      <c r="BS159" s="8"/>
      <c r="BT159" s="8"/>
      <c r="BU159" s="8"/>
      <c r="BV159" s="8"/>
    </row>
    <row r="160" spans="1:74" x14ac:dyDescent="0.2">
      <c r="A160" s="39" t="s">
        <v>99</v>
      </c>
      <c r="B160" s="39" t="s">
        <v>107</v>
      </c>
      <c r="C160" s="65" t="s">
        <v>150</v>
      </c>
      <c r="D160" s="41">
        <v>1811.56</v>
      </c>
      <c r="E160" s="547">
        <v>0.15</v>
      </c>
      <c r="F160" s="41">
        <f t="shared" si="226"/>
        <v>2083.2939999999999</v>
      </c>
      <c r="G160" s="41" t="s">
        <v>28</v>
      </c>
      <c r="H160" s="41" t="str">
        <f>H$6</f>
        <v>12x36</v>
      </c>
      <c r="I160" s="41" t="str">
        <f t="shared" si="227"/>
        <v/>
      </c>
      <c r="J160" s="42">
        <v>0.3</v>
      </c>
      <c r="K160" s="43">
        <f t="shared" si="225"/>
        <v>0</v>
      </c>
      <c r="L160" s="43">
        <v>0.3</v>
      </c>
      <c r="M160" s="43">
        <v>0.1</v>
      </c>
      <c r="N160" s="43">
        <v>0</v>
      </c>
      <c r="O160" s="43">
        <v>0</v>
      </c>
      <c r="P160" s="43">
        <f t="shared" si="228"/>
        <v>0.2</v>
      </c>
      <c r="Q160" s="41">
        <f t="shared" si="229"/>
        <v>1874.9645999999998</v>
      </c>
      <c r="R160" s="44">
        <f t="shared" si="230"/>
        <v>3958.2585999999997</v>
      </c>
      <c r="S160" s="45">
        <f t="shared" si="231"/>
        <v>2454.3317241439859</v>
      </c>
      <c r="T160" s="45">
        <f t="shared" si="232"/>
        <v>797.36244399999998</v>
      </c>
      <c r="U160" s="45">
        <f t="shared" si="276"/>
        <v>3147.7774438398001</v>
      </c>
      <c r="V160" s="45">
        <f t="shared" si="233"/>
        <v>1185.5097731759702</v>
      </c>
      <c r="W160" s="46">
        <f t="shared" si="234"/>
        <v>0.05</v>
      </c>
      <c r="X160" s="46">
        <f t="shared" si="235"/>
        <v>0.1</v>
      </c>
      <c r="Y160" s="46">
        <f t="shared" si="236"/>
        <v>7.5999999999999998E-2</v>
      </c>
      <c r="Z160" s="46">
        <f t="shared" si="237"/>
        <v>0.01</v>
      </c>
      <c r="AA160" s="46">
        <f t="shared" si="238"/>
        <v>1.6500000000000001E-2</v>
      </c>
      <c r="AB160" s="46">
        <f t="shared" si="239"/>
        <v>0.02</v>
      </c>
      <c r="AC160" s="45">
        <f t="shared" si="240"/>
        <v>10357.730211983786</v>
      </c>
      <c r="AD160" s="45">
        <f t="shared" si="241"/>
        <v>124292.76254380544</v>
      </c>
      <c r="AE160" s="45">
        <f t="shared" si="242"/>
        <v>4.9718043694187122</v>
      </c>
      <c r="AF160" s="47">
        <f t="shared" si="243"/>
        <v>797.36244399999998</v>
      </c>
      <c r="AG160" s="47">
        <f t="shared" si="244"/>
        <v>15</v>
      </c>
      <c r="AH160" s="48">
        <f t="shared" si="272"/>
        <v>75.125544000000005</v>
      </c>
      <c r="AI160" s="48">
        <f t="shared" si="273"/>
        <v>375.48</v>
      </c>
      <c r="AJ160" s="48">
        <f t="shared" si="246"/>
        <v>17.306400000000011</v>
      </c>
      <c r="AK160" s="48">
        <f t="shared" si="274"/>
        <v>139.45049999999998</v>
      </c>
      <c r="AL160" s="48">
        <f t="shared" si="275"/>
        <v>75</v>
      </c>
      <c r="AM160" s="48">
        <f t="shared" si="275"/>
        <v>90</v>
      </c>
      <c r="AN160" s="48">
        <v>0</v>
      </c>
      <c r="AO160" s="48">
        <f t="shared" si="277"/>
        <v>25</v>
      </c>
      <c r="AP160" s="48">
        <f t="shared" si="278"/>
        <v>0</v>
      </c>
      <c r="AQ160" s="40" t="s">
        <v>144</v>
      </c>
      <c r="AR160" s="39">
        <v>517330</v>
      </c>
      <c r="AS160" s="8" t="s">
        <v>590</v>
      </c>
      <c r="AT160" s="49">
        <v>44197</v>
      </c>
      <c r="AU160" s="39"/>
      <c r="AV160" s="39"/>
      <c r="AW160" s="39"/>
      <c r="AX160" s="39"/>
      <c r="AY160" s="39"/>
      <c r="AZ160" s="39"/>
      <c r="BA160" s="39"/>
      <c r="BB160" s="39"/>
      <c r="BC160" s="39"/>
      <c r="BD160" s="39"/>
      <c r="BE160" s="39"/>
      <c r="BF160" s="39"/>
      <c r="BG160" s="39"/>
      <c r="BH160" s="39"/>
      <c r="BI160" s="39"/>
      <c r="BJ160" s="39"/>
      <c r="BK160" s="8"/>
      <c r="BL160" s="8"/>
      <c r="BM160" s="8"/>
      <c r="BN160" s="8"/>
      <c r="BO160" s="8"/>
      <c r="BP160" s="8"/>
      <c r="BQ160" s="8"/>
      <c r="BR160" s="8"/>
      <c r="BS160" s="8"/>
      <c r="BT160" s="8"/>
      <c r="BU160" s="8"/>
      <c r="BV160" s="8"/>
    </row>
    <row r="161" spans="1:76" x14ac:dyDescent="0.2">
      <c r="A161" s="39" t="s">
        <v>99</v>
      </c>
      <c r="B161" s="39" t="s">
        <v>107</v>
      </c>
      <c r="C161" s="65" t="s">
        <v>190</v>
      </c>
      <c r="D161" s="41">
        <v>1801.14</v>
      </c>
      <c r="E161" s="547">
        <v>0.15</v>
      </c>
      <c r="F161" s="41">
        <f t="shared" si="226"/>
        <v>2071.3110000000001</v>
      </c>
      <c r="G161" s="41" t="s">
        <v>24</v>
      </c>
      <c r="H161" s="41" t="str">
        <f>H$5</f>
        <v>SDF</v>
      </c>
      <c r="I161" s="41" t="str">
        <f t="shared" si="227"/>
        <v>até 26h/s</v>
      </c>
      <c r="J161" s="42">
        <v>0.3</v>
      </c>
      <c r="K161" s="43">
        <f t="shared" si="225"/>
        <v>0</v>
      </c>
      <c r="L161" s="43">
        <v>0.3</v>
      </c>
      <c r="M161" s="43">
        <v>0</v>
      </c>
      <c r="N161" s="43">
        <v>0</v>
      </c>
      <c r="O161" s="43">
        <v>0</v>
      </c>
      <c r="P161" s="43">
        <f t="shared" si="228"/>
        <v>0</v>
      </c>
      <c r="Q161" s="41">
        <f t="shared" si="229"/>
        <v>1242.7866000000001</v>
      </c>
      <c r="R161" s="44">
        <f t="shared" si="230"/>
        <v>3314.0976000000001</v>
      </c>
      <c r="S161" s="45">
        <f t="shared" si="231"/>
        <v>2050.9721231542208</v>
      </c>
      <c r="T161" s="45">
        <f t="shared" si="232"/>
        <v>654.89604399999996</v>
      </c>
      <c r="U161" s="45">
        <f t="shared" si="276"/>
        <v>2635.5129177168001</v>
      </c>
      <c r="V161" s="45">
        <f t="shared" si="233"/>
        <v>990.6759842575201</v>
      </c>
      <c r="W161" s="46">
        <f t="shared" si="234"/>
        <v>0.05</v>
      </c>
      <c r="X161" s="46">
        <f t="shared" si="235"/>
        <v>0.1</v>
      </c>
      <c r="Y161" s="46">
        <f t="shared" si="236"/>
        <v>7.5999999999999998E-2</v>
      </c>
      <c r="Z161" s="46">
        <f t="shared" si="237"/>
        <v>0.01</v>
      </c>
      <c r="AA161" s="46">
        <f t="shared" si="238"/>
        <v>1.6500000000000001E-2</v>
      </c>
      <c r="AB161" s="46">
        <f t="shared" si="239"/>
        <v>0.02</v>
      </c>
      <c r="AC161" s="45">
        <f t="shared" si="240"/>
        <v>8655.478684871021</v>
      </c>
      <c r="AD161" s="45">
        <f t="shared" si="241"/>
        <v>103865.74421845225</v>
      </c>
      <c r="AE161" s="45">
        <f t="shared" si="242"/>
        <v>4.1787441310701388</v>
      </c>
      <c r="AF161" s="47">
        <f t="shared" si="243"/>
        <v>654.89604399999996</v>
      </c>
      <c r="AG161" s="47">
        <f t="shared" si="244"/>
        <v>10</v>
      </c>
      <c r="AH161" s="48">
        <f t="shared" si="272"/>
        <v>75.125544000000005</v>
      </c>
      <c r="AI161" s="48">
        <f t="shared" si="273"/>
        <v>250.32</v>
      </c>
      <c r="AJ161" s="48">
        <f t="shared" si="246"/>
        <v>0</v>
      </c>
      <c r="AK161" s="48">
        <f t="shared" si="274"/>
        <v>139.45049999999998</v>
      </c>
      <c r="AL161" s="48">
        <f t="shared" si="275"/>
        <v>75</v>
      </c>
      <c r="AM161" s="48">
        <f t="shared" si="275"/>
        <v>90</v>
      </c>
      <c r="AN161" s="48">
        <v>0</v>
      </c>
      <c r="AO161" s="48">
        <f t="shared" si="277"/>
        <v>25</v>
      </c>
      <c r="AP161" s="48">
        <f t="shared" si="278"/>
        <v>0</v>
      </c>
      <c r="AQ161" s="40" t="s">
        <v>144</v>
      </c>
      <c r="AR161" s="39">
        <v>517330</v>
      </c>
      <c r="AS161" s="8" t="s">
        <v>590</v>
      </c>
      <c r="AT161" s="49">
        <v>44197</v>
      </c>
      <c r="AU161" s="39"/>
      <c r="AV161" s="39"/>
      <c r="AW161" s="39"/>
      <c r="AX161" s="39"/>
      <c r="AY161" s="39"/>
      <c r="AZ161" s="39"/>
      <c r="BA161" s="39"/>
      <c r="BB161" s="39"/>
      <c r="BC161" s="39"/>
      <c r="BD161" s="39"/>
      <c r="BE161" s="39"/>
      <c r="BF161" s="39"/>
      <c r="BG161" s="39"/>
      <c r="BH161" s="39"/>
      <c r="BI161" s="39"/>
      <c r="BJ161" s="39"/>
      <c r="BK161" s="8"/>
      <c r="BL161" s="8"/>
      <c r="BM161" s="8"/>
      <c r="BN161" s="8"/>
      <c r="BO161" s="8"/>
      <c r="BP161" s="8"/>
      <c r="BQ161" s="8"/>
      <c r="BR161" s="8"/>
      <c r="BS161" s="8"/>
      <c r="BT161" s="8"/>
      <c r="BU161" s="8"/>
      <c r="BV161" s="8"/>
    </row>
    <row r="162" spans="1:76" x14ac:dyDescent="0.2">
      <c r="A162" s="39" t="s">
        <v>99</v>
      </c>
      <c r="B162" s="39" t="s">
        <v>107</v>
      </c>
      <c r="C162" s="65" t="s">
        <v>563</v>
      </c>
      <c r="D162" s="41">
        <v>1811.56</v>
      </c>
      <c r="E162" s="547">
        <v>0.15</v>
      </c>
      <c r="F162" s="41">
        <f t="shared" si="226"/>
        <v>2083.2939999999999</v>
      </c>
      <c r="G162" s="41" t="s">
        <v>24</v>
      </c>
      <c r="H162" s="41" t="str">
        <f>H$6</f>
        <v>12x36</v>
      </c>
      <c r="I162" s="41" t="str">
        <f t="shared" si="227"/>
        <v/>
      </c>
      <c r="J162" s="42">
        <v>0</v>
      </c>
      <c r="K162" s="43">
        <f t="shared" si="225"/>
        <v>0</v>
      </c>
      <c r="L162" s="43">
        <v>0</v>
      </c>
      <c r="M162" s="43">
        <v>0</v>
      </c>
      <c r="N162" s="43">
        <v>0.12</v>
      </c>
      <c r="O162" s="43">
        <v>0</v>
      </c>
      <c r="P162" s="43">
        <f t="shared" si="228"/>
        <v>0</v>
      </c>
      <c r="Q162" s="41">
        <f t="shared" si="229"/>
        <v>249.99527999999998</v>
      </c>
      <c r="R162" s="44">
        <f t="shared" si="230"/>
        <v>2333.28928</v>
      </c>
      <c r="S162" s="45">
        <f t="shared" si="231"/>
        <v>1548.4160179702553</v>
      </c>
      <c r="T162" s="45">
        <f t="shared" si="232"/>
        <v>797.36244399999998</v>
      </c>
      <c r="U162" s="45">
        <f t="shared" si="276"/>
        <v>1855.5319668950401</v>
      </c>
      <c r="V162" s="45">
        <f t="shared" si="233"/>
        <v>747.92755363425613</v>
      </c>
      <c r="W162" s="46">
        <f t="shared" si="234"/>
        <v>0.05</v>
      </c>
      <c r="X162" s="46">
        <f t="shared" si="235"/>
        <v>0.1</v>
      </c>
      <c r="Y162" s="46">
        <f t="shared" si="236"/>
        <v>7.5999999999999998E-2</v>
      </c>
      <c r="Z162" s="46">
        <f t="shared" si="237"/>
        <v>0.01</v>
      </c>
      <c r="AA162" s="46">
        <f t="shared" si="238"/>
        <v>1.6500000000000001E-2</v>
      </c>
      <c r="AB162" s="46">
        <f t="shared" si="239"/>
        <v>0.02</v>
      </c>
      <c r="AC162" s="45">
        <f t="shared" si="240"/>
        <v>6534.5997088652957</v>
      </c>
      <c r="AD162" s="45">
        <f t="shared" si="241"/>
        <v>78415.196506383552</v>
      </c>
      <c r="AE162" s="45">
        <f t="shared" si="242"/>
        <v>3.1366670805298225</v>
      </c>
      <c r="AF162" s="47">
        <f t="shared" si="243"/>
        <v>797.36244399999998</v>
      </c>
      <c r="AG162" s="47">
        <f t="shared" si="244"/>
        <v>15</v>
      </c>
      <c r="AH162" s="48">
        <f t="shared" si="272"/>
        <v>75.125544000000005</v>
      </c>
      <c r="AI162" s="48">
        <f t="shared" si="273"/>
        <v>375.48</v>
      </c>
      <c r="AJ162" s="48">
        <f t="shared" si="246"/>
        <v>17.306400000000011</v>
      </c>
      <c r="AK162" s="48">
        <f t="shared" si="274"/>
        <v>139.45049999999998</v>
      </c>
      <c r="AL162" s="48">
        <f t="shared" si="275"/>
        <v>75</v>
      </c>
      <c r="AM162" s="48">
        <f t="shared" si="275"/>
        <v>90</v>
      </c>
      <c r="AN162" s="48">
        <v>0</v>
      </c>
      <c r="AO162" s="48">
        <f t="shared" si="277"/>
        <v>25</v>
      </c>
      <c r="AP162" s="48">
        <f t="shared" si="278"/>
        <v>0</v>
      </c>
      <c r="AQ162" s="40" t="s">
        <v>144</v>
      </c>
      <c r="AR162" s="39">
        <v>517330</v>
      </c>
      <c r="AS162" s="8" t="s">
        <v>590</v>
      </c>
      <c r="AT162" s="49">
        <v>44197</v>
      </c>
      <c r="AU162" s="39"/>
      <c r="AV162" s="39"/>
      <c r="AW162" s="39"/>
      <c r="AX162" s="39"/>
      <c r="AY162" s="39"/>
      <c r="AZ162" s="39"/>
      <c r="BA162" s="39"/>
      <c r="BB162" s="39"/>
      <c r="BC162" s="39"/>
      <c r="BD162" s="39"/>
      <c r="BE162" s="39"/>
      <c r="BF162" s="39"/>
      <c r="BG162" s="39"/>
      <c r="BH162" s="39"/>
      <c r="BI162" s="39"/>
      <c r="BJ162" s="39"/>
      <c r="BK162" s="8"/>
      <c r="BL162" s="8"/>
      <c r="BM162" s="8"/>
      <c r="BN162" s="8"/>
      <c r="BO162" s="8"/>
      <c r="BP162" s="8"/>
      <c r="BQ162" s="8"/>
      <c r="BR162" s="8"/>
      <c r="BS162" s="8"/>
      <c r="BT162" s="8"/>
      <c r="BU162" s="8"/>
      <c r="BV162" s="8"/>
    </row>
    <row r="163" spans="1:76" x14ac:dyDescent="0.2">
      <c r="A163" s="39" t="s">
        <v>99</v>
      </c>
      <c r="B163" s="39" t="s">
        <v>107</v>
      </c>
      <c r="C163" s="65" t="s">
        <v>564</v>
      </c>
      <c r="D163" s="41">
        <v>1811.56</v>
      </c>
      <c r="E163" s="547">
        <v>0.15</v>
      </c>
      <c r="F163" s="41">
        <f t="shared" si="226"/>
        <v>2083.2939999999999</v>
      </c>
      <c r="G163" s="41" t="s">
        <v>28</v>
      </c>
      <c r="H163" s="41" t="str">
        <f>H$6</f>
        <v>12x36</v>
      </c>
      <c r="I163" s="41" t="str">
        <f t="shared" si="227"/>
        <v/>
      </c>
      <c r="J163" s="42">
        <v>0</v>
      </c>
      <c r="K163" s="43">
        <f t="shared" si="225"/>
        <v>0</v>
      </c>
      <c r="L163" s="43">
        <v>0</v>
      </c>
      <c r="M163" s="43">
        <v>0</v>
      </c>
      <c r="N163" s="43">
        <v>0.12</v>
      </c>
      <c r="O163" s="43">
        <v>0</v>
      </c>
      <c r="P163" s="43">
        <f t="shared" si="228"/>
        <v>0.2</v>
      </c>
      <c r="Q163" s="41">
        <f t="shared" si="229"/>
        <v>666.65408000000002</v>
      </c>
      <c r="R163" s="44">
        <f t="shared" si="230"/>
        <v>2749.9480800000001</v>
      </c>
      <c r="S163" s="45">
        <f t="shared" si="231"/>
        <v>1780.7020964763378</v>
      </c>
      <c r="T163" s="45">
        <f t="shared" si="232"/>
        <v>797.36244399999998</v>
      </c>
      <c r="U163" s="45">
        <f t="shared" si="276"/>
        <v>2186.8769609834403</v>
      </c>
      <c r="V163" s="45">
        <f t="shared" si="233"/>
        <v>860.12812274751604</v>
      </c>
      <c r="W163" s="46">
        <f t="shared" si="234"/>
        <v>0.05</v>
      </c>
      <c r="X163" s="46">
        <f t="shared" si="235"/>
        <v>0.1</v>
      </c>
      <c r="Y163" s="46">
        <f t="shared" si="236"/>
        <v>7.5999999999999998E-2</v>
      </c>
      <c r="Z163" s="46">
        <f t="shared" si="237"/>
        <v>0.01</v>
      </c>
      <c r="AA163" s="46">
        <f t="shared" si="238"/>
        <v>1.6500000000000001E-2</v>
      </c>
      <c r="AB163" s="46">
        <f t="shared" si="239"/>
        <v>0.02</v>
      </c>
      <c r="AC163" s="45">
        <f t="shared" si="240"/>
        <v>7514.889581459779</v>
      </c>
      <c r="AD163" s="45">
        <f t="shared" si="241"/>
        <v>90178.674977517352</v>
      </c>
      <c r="AE163" s="45">
        <f t="shared" si="242"/>
        <v>3.6072151033218449</v>
      </c>
      <c r="AF163" s="47">
        <f t="shared" si="243"/>
        <v>797.36244399999998</v>
      </c>
      <c r="AG163" s="47">
        <f t="shared" si="244"/>
        <v>15</v>
      </c>
      <c r="AH163" s="48">
        <f t="shared" si="272"/>
        <v>75.125544000000005</v>
      </c>
      <c r="AI163" s="48">
        <f t="shared" si="273"/>
        <v>375.48</v>
      </c>
      <c r="AJ163" s="48">
        <f t="shared" si="246"/>
        <v>17.306400000000011</v>
      </c>
      <c r="AK163" s="48">
        <f t="shared" si="274"/>
        <v>139.45049999999998</v>
      </c>
      <c r="AL163" s="48">
        <f t="shared" si="275"/>
        <v>75</v>
      </c>
      <c r="AM163" s="48">
        <f t="shared" si="275"/>
        <v>90</v>
      </c>
      <c r="AN163" s="48">
        <v>0</v>
      </c>
      <c r="AO163" s="48">
        <f t="shared" si="277"/>
        <v>25</v>
      </c>
      <c r="AP163" s="48">
        <f t="shared" si="278"/>
        <v>0</v>
      </c>
      <c r="AQ163" s="40" t="s">
        <v>144</v>
      </c>
      <c r="AR163" s="39">
        <v>517330</v>
      </c>
      <c r="AS163" s="8" t="s">
        <v>590</v>
      </c>
      <c r="AT163" s="49">
        <v>44197</v>
      </c>
      <c r="AU163" s="39"/>
      <c r="AV163" s="39"/>
      <c r="AW163" s="39"/>
      <c r="AX163" s="39"/>
      <c r="AY163" s="39"/>
      <c r="AZ163" s="39"/>
      <c r="BA163" s="39"/>
      <c r="BB163" s="39"/>
      <c r="BC163" s="39"/>
      <c r="BD163" s="39"/>
      <c r="BE163" s="39"/>
      <c r="BF163" s="39"/>
      <c r="BG163" s="39"/>
      <c r="BH163" s="39"/>
      <c r="BI163" s="39"/>
      <c r="BJ163" s="39"/>
      <c r="BK163" s="8"/>
      <c r="BL163" s="8"/>
      <c r="BM163" s="8"/>
      <c r="BN163" s="8"/>
      <c r="BO163" s="8"/>
      <c r="BP163" s="8"/>
      <c r="BQ163" s="8"/>
      <c r="BR163" s="8"/>
      <c r="BS163" s="8"/>
      <c r="BT163" s="8"/>
      <c r="BU163" s="8"/>
      <c r="BV163" s="8"/>
    </row>
    <row r="164" spans="1:76" x14ac:dyDescent="0.2">
      <c r="A164" s="39" t="s">
        <v>99</v>
      </c>
      <c r="B164" s="39" t="s">
        <v>107</v>
      </c>
      <c r="C164" s="65" t="s">
        <v>557</v>
      </c>
      <c r="D164" s="41">
        <v>1811.56</v>
      </c>
      <c r="E164" s="547">
        <v>0.15</v>
      </c>
      <c r="F164" s="41">
        <f t="shared" si="226"/>
        <v>2083.2939999999999</v>
      </c>
      <c r="G164" s="41" t="s">
        <v>24</v>
      </c>
      <c r="H164" s="41" t="str">
        <f>H$8</f>
        <v>6x1</v>
      </c>
      <c r="I164" s="41" t="str">
        <f t="shared" si="227"/>
        <v>44h/s</v>
      </c>
      <c r="J164" s="42">
        <v>0.3</v>
      </c>
      <c r="K164" s="43">
        <f t="shared" si="225"/>
        <v>0</v>
      </c>
      <c r="L164" s="43">
        <v>0.3</v>
      </c>
      <c r="M164" s="43">
        <v>0</v>
      </c>
      <c r="N164" s="43">
        <v>0.12</v>
      </c>
      <c r="O164" s="43">
        <v>0</v>
      </c>
      <c r="P164" s="43">
        <f t="shared" si="228"/>
        <v>0</v>
      </c>
      <c r="Q164" s="41">
        <f t="shared" si="229"/>
        <v>1499.9716799999999</v>
      </c>
      <c r="R164" s="44">
        <f t="shared" si="230"/>
        <v>3583.2656799999995</v>
      </c>
      <c r="S164" s="45">
        <f t="shared" si="231"/>
        <v>2359.4764415226955</v>
      </c>
      <c r="T164" s="45">
        <f t="shared" si="232"/>
        <v>1165.114444</v>
      </c>
      <c r="U164" s="45">
        <f t="shared" si="276"/>
        <v>2849.5669491602398</v>
      </c>
      <c r="V164" s="45">
        <f t="shared" si="233"/>
        <v>1139.6920609740359</v>
      </c>
      <c r="W164" s="46">
        <f t="shared" si="234"/>
        <v>0.05</v>
      </c>
      <c r="X164" s="46">
        <f t="shared" si="235"/>
        <v>0.1</v>
      </c>
      <c r="Y164" s="46">
        <f t="shared" si="236"/>
        <v>7.5999999999999998E-2</v>
      </c>
      <c r="Z164" s="46">
        <f t="shared" si="237"/>
        <v>0.01</v>
      </c>
      <c r="AA164" s="46">
        <f t="shared" si="238"/>
        <v>1.6500000000000001E-2</v>
      </c>
      <c r="AB164" s="46">
        <f t="shared" si="239"/>
        <v>0.02</v>
      </c>
      <c r="AC164" s="45">
        <f t="shared" si="240"/>
        <v>9957.423514682936</v>
      </c>
      <c r="AD164" s="45">
        <f t="shared" si="241"/>
        <v>119489.08217619522</v>
      </c>
      <c r="AE164" s="45">
        <f t="shared" si="242"/>
        <v>4.7796535269063973</v>
      </c>
      <c r="AF164" s="47">
        <f t="shared" si="243"/>
        <v>1165.114444</v>
      </c>
      <c r="AG164" s="47">
        <f t="shared" si="244"/>
        <v>26</v>
      </c>
      <c r="AH164" s="48">
        <f t="shared" si="272"/>
        <v>75.125544000000005</v>
      </c>
      <c r="AI164" s="48">
        <f t="shared" si="273"/>
        <v>650.83199999999999</v>
      </c>
      <c r="AJ164" s="48">
        <f t="shared" si="246"/>
        <v>109.70640000000002</v>
      </c>
      <c r="AK164" s="48">
        <f t="shared" si="274"/>
        <v>139.45049999999998</v>
      </c>
      <c r="AL164" s="48">
        <f t="shared" si="275"/>
        <v>75</v>
      </c>
      <c r="AM164" s="48">
        <f t="shared" si="275"/>
        <v>90</v>
      </c>
      <c r="AN164" s="48">
        <v>0</v>
      </c>
      <c r="AO164" s="48">
        <f t="shared" si="277"/>
        <v>25</v>
      </c>
      <c r="AP164" s="48">
        <f t="shared" si="278"/>
        <v>0</v>
      </c>
      <c r="AQ164" s="40" t="s">
        <v>144</v>
      </c>
      <c r="AR164" s="39">
        <v>517330</v>
      </c>
      <c r="AS164" s="8" t="s">
        <v>590</v>
      </c>
      <c r="AT164" s="49">
        <v>44197</v>
      </c>
      <c r="AU164" s="39"/>
      <c r="AV164" s="39"/>
      <c r="AW164" s="39"/>
      <c r="AX164" s="39"/>
      <c r="AY164" s="39"/>
      <c r="AZ164" s="39"/>
      <c r="BA164" s="39"/>
      <c r="BB164" s="39"/>
      <c r="BC164" s="39"/>
      <c r="BD164" s="39"/>
      <c r="BE164" s="39"/>
      <c r="BF164" s="39"/>
      <c r="BG164" s="39"/>
      <c r="BH164" s="39"/>
      <c r="BI164" s="39"/>
      <c r="BJ164" s="39"/>
      <c r="BK164" s="8"/>
      <c r="BL164" s="8"/>
      <c r="BM164" s="8"/>
      <c r="BN164" s="8"/>
      <c r="BO164" s="8"/>
      <c r="BP164" s="8"/>
      <c r="BQ164" s="8"/>
      <c r="BR164" s="8"/>
      <c r="BS164" s="8"/>
      <c r="BT164" s="8"/>
      <c r="BU164" s="8"/>
      <c r="BV164" s="8"/>
    </row>
    <row r="165" spans="1:76" x14ac:dyDescent="0.2">
      <c r="A165" s="39" t="s">
        <v>80</v>
      </c>
      <c r="B165" s="39" t="s">
        <v>93</v>
      </c>
      <c r="C165" s="65" t="s">
        <v>161</v>
      </c>
      <c r="D165" s="41">
        <v>2125.54</v>
      </c>
      <c r="E165" s="59">
        <v>0.3</v>
      </c>
      <c r="F165" s="41">
        <f t="shared" si="226"/>
        <v>2763.2020000000002</v>
      </c>
      <c r="G165" s="41" t="s">
        <v>24</v>
      </c>
      <c r="H165" s="41" t="str">
        <f>H$8</f>
        <v>6x1</v>
      </c>
      <c r="I165" s="41" t="str">
        <f t="shared" si="227"/>
        <v>44h/s</v>
      </c>
      <c r="J165" s="42">
        <v>0</v>
      </c>
      <c r="K165" s="43">
        <f t="shared" si="225"/>
        <v>0</v>
      </c>
      <c r="L165" s="43">
        <v>0.3</v>
      </c>
      <c r="M165" s="42">
        <v>0.1</v>
      </c>
      <c r="N165" s="43">
        <v>0</v>
      </c>
      <c r="O165" s="43">
        <v>0</v>
      </c>
      <c r="P165" s="43">
        <f t="shared" si="228"/>
        <v>0</v>
      </c>
      <c r="Q165" s="41">
        <f t="shared" si="229"/>
        <v>1105.2808000000002</v>
      </c>
      <c r="R165" s="44">
        <f t="shared" si="230"/>
        <v>3868.4828000000007</v>
      </c>
      <c r="S165" s="45">
        <f t="shared" si="231"/>
        <v>0</v>
      </c>
      <c r="T165" s="45">
        <f t="shared" si="232"/>
        <v>813.509215888889</v>
      </c>
      <c r="U165" s="45">
        <f t="shared" si="276"/>
        <v>3076.3838673204009</v>
      </c>
      <c r="V165" s="45">
        <f t="shared" si="233"/>
        <v>0</v>
      </c>
      <c r="W165" s="46">
        <f t="shared" si="234"/>
        <v>0</v>
      </c>
      <c r="X165" s="46">
        <f t="shared" si="235"/>
        <v>0</v>
      </c>
      <c r="Y165" s="46">
        <f t="shared" si="236"/>
        <v>0</v>
      </c>
      <c r="Z165" s="46">
        <f t="shared" si="237"/>
        <v>0</v>
      </c>
      <c r="AA165" s="46">
        <f t="shared" si="238"/>
        <v>0</v>
      </c>
      <c r="AB165" s="46">
        <f t="shared" si="239"/>
        <v>0</v>
      </c>
      <c r="AC165" s="45">
        <f t="shared" si="240"/>
        <v>7758.3758832092908</v>
      </c>
      <c r="AD165" s="45">
        <f t="shared" si="241"/>
        <v>93100.510598511493</v>
      </c>
      <c r="AE165" s="45">
        <f t="shared" si="242"/>
        <v>2.8077483597685911</v>
      </c>
      <c r="AF165" s="47">
        <f t="shared" si="243"/>
        <v>813.509215888889</v>
      </c>
      <c r="AG165" s="47">
        <f t="shared" si="244"/>
        <v>26</v>
      </c>
      <c r="AH165" s="48">
        <f>AH$9</f>
        <v>48.502876999999998</v>
      </c>
      <c r="AI165" s="48">
        <f>AI$9*AG165</f>
        <v>331.20000000000005</v>
      </c>
      <c r="AJ165" s="48">
        <f t="shared" si="246"/>
        <v>90.86760000000001</v>
      </c>
      <c r="AK165" s="48">
        <f>AK$9*(1-5%)</f>
        <v>105.39299999999999</v>
      </c>
      <c r="AL165" s="48">
        <f>IF(A165="O",AL$9,0)</f>
        <v>129.54573888888888</v>
      </c>
      <c r="AM165" s="48">
        <f t="shared" ref="AM165:AN169" si="279">AM$9</f>
        <v>62.5</v>
      </c>
      <c r="AN165" s="48">
        <f t="shared" si="279"/>
        <v>20.5</v>
      </c>
      <c r="AO165" s="48">
        <f t="shared" si="277"/>
        <v>25</v>
      </c>
      <c r="AP165" s="48">
        <f t="shared" si="278"/>
        <v>0</v>
      </c>
      <c r="AQ165" s="53" t="s">
        <v>126</v>
      </c>
      <c r="AR165" s="39">
        <v>782410</v>
      </c>
      <c r="AS165" s="60" t="s">
        <v>83</v>
      </c>
      <c r="AT165" s="49">
        <v>44075</v>
      </c>
      <c r="AU165" s="50"/>
      <c r="AV165" s="49"/>
      <c r="AW165" s="39"/>
      <c r="AX165" s="39"/>
      <c r="AY165" s="39"/>
      <c r="AZ165" s="39"/>
      <c r="BA165" s="39"/>
      <c r="BB165" s="39"/>
      <c r="BC165" s="39"/>
      <c r="BD165" s="39"/>
      <c r="BE165" s="39"/>
      <c r="BF165" s="39"/>
      <c r="BG165" s="39"/>
      <c r="BH165" s="39"/>
      <c r="BI165" s="39"/>
      <c r="BJ165" s="39"/>
      <c r="BK165" s="39"/>
      <c r="BL165" s="39"/>
      <c r="BM165" s="8"/>
      <c r="BN165" s="8"/>
      <c r="BO165" s="8"/>
      <c r="BP165" s="8"/>
      <c r="BQ165" s="8"/>
      <c r="BR165" s="8"/>
      <c r="BS165" s="8"/>
      <c r="BT165" s="8"/>
      <c r="BU165" s="8"/>
      <c r="BV165" s="8"/>
      <c r="BW165" s="8"/>
      <c r="BX165" s="8"/>
    </row>
    <row r="166" spans="1:76" x14ac:dyDescent="0.2">
      <c r="A166" s="39" t="s">
        <v>80</v>
      </c>
      <c r="B166" s="39" t="s">
        <v>93</v>
      </c>
      <c r="C166" s="65" t="s">
        <v>188</v>
      </c>
      <c r="D166" s="41">
        <f>D165*0.71</f>
        <v>1509.1333999999999</v>
      </c>
      <c r="E166" s="59">
        <v>0.3</v>
      </c>
      <c r="F166" s="41">
        <f t="shared" si="226"/>
        <v>1961.8734199999999</v>
      </c>
      <c r="G166" s="41" t="s">
        <v>24</v>
      </c>
      <c r="H166" s="41" t="str">
        <f>H$5</f>
        <v>SDF</v>
      </c>
      <c r="I166" s="41" t="str">
        <f t="shared" si="227"/>
        <v>até 26h/s</v>
      </c>
      <c r="J166" s="42">
        <v>0</v>
      </c>
      <c r="K166" s="43">
        <f t="shared" si="225"/>
        <v>0</v>
      </c>
      <c r="L166" s="43">
        <v>0</v>
      </c>
      <c r="M166" s="42">
        <v>0.1</v>
      </c>
      <c r="N166" s="43">
        <v>0</v>
      </c>
      <c r="O166" s="43">
        <v>0</v>
      </c>
      <c r="P166" s="43">
        <f t="shared" si="228"/>
        <v>0</v>
      </c>
      <c r="Q166" s="41">
        <f t="shared" si="229"/>
        <v>196.187342</v>
      </c>
      <c r="R166" s="44">
        <f t="shared" si="230"/>
        <v>2158.0607620000001</v>
      </c>
      <c r="S166" s="45">
        <f t="shared" si="231"/>
        <v>0</v>
      </c>
      <c r="T166" s="45">
        <f t="shared" si="232"/>
        <v>518.82623127350416</v>
      </c>
      <c r="U166" s="45">
        <f t="shared" si="276"/>
        <v>1716.1827145551661</v>
      </c>
      <c r="V166" s="45">
        <f t="shared" si="233"/>
        <v>0</v>
      </c>
      <c r="W166" s="46">
        <f t="shared" si="234"/>
        <v>0</v>
      </c>
      <c r="X166" s="46">
        <f t="shared" si="235"/>
        <v>0</v>
      </c>
      <c r="Y166" s="46">
        <f t="shared" si="236"/>
        <v>0</v>
      </c>
      <c r="Z166" s="46">
        <f t="shared" si="237"/>
        <v>0</v>
      </c>
      <c r="AA166" s="46">
        <f t="shared" si="238"/>
        <v>0</v>
      </c>
      <c r="AB166" s="46">
        <f t="shared" si="239"/>
        <v>0</v>
      </c>
      <c r="AC166" s="45">
        <f t="shared" si="240"/>
        <v>4393.0697078286703</v>
      </c>
      <c r="AD166" s="45">
        <f t="shared" si="241"/>
        <v>52716.836493944043</v>
      </c>
      <c r="AE166" s="45">
        <f t="shared" si="242"/>
        <v>2.2392217882378316</v>
      </c>
      <c r="AF166" s="47">
        <f t="shared" si="243"/>
        <v>518.82623127350416</v>
      </c>
      <c r="AG166" s="47">
        <f t="shared" si="244"/>
        <v>10</v>
      </c>
      <c r="AH166" s="48">
        <f>AH$9</f>
        <v>48.502876999999998</v>
      </c>
      <c r="AI166" s="48">
        <f>AI$9*AG166</f>
        <v>127.38461538461539</v>
      </c>
      <c r="AJ166" s="48">
        <f t="shared" si="246"/>
        <v>0</v>
      </c>
      <c r="AK166" s="48">
        <f>AK$9*(1-5%)</f>
        <v>105.39299999999999</v>
      </c>
      <c r="AL166" s="48">
        <f>IF(A166="O",AL$9,0)</f>
        <v>129.54573888888888</v>
      </c>
      <c r="AM166" s="48">
        <f t="shared" si="279"/>
        <v>62.5</v>
      </c>
      <c r="AN166" s="48">
        <f t="shared" si="279"/>
        <v>20.5</v>
      </c>
      <c r="AO166" s="48">
        <f t="shared" si="277"/>
        <v>25</v>
      </c>
      <c r="AP166" s="48">
        <f t="shared" si="278"/>
        <v>0</v>
      </c>
      <c r="AQ166" s="53" t="s">
        <v>126</v>
      </c>
      <c r="AR166" s="39">
        <v>782410</v>
      </c>
      <c r="AS166" s="60" t="s">
        <v>83</v>
      </c>
      <c r="AT166" s="49">
        <v>44075</v>
      </c>
      <c r="AU166" s="50"/>
      <c r="AV166" s="49"/>
      <c r="AW166" s="39"/>
      <c r="AX166" s="39"/>
      <c r="AY166" s="39"/>
      <c r="AZ166" s="39"/>
      <c r="BA166" s="39"/>
      <c r="BB166" s="39"/>
      <c r="BC166" s="39"/>
      <c r="BD166" s="39"/>
      <c r="BE166" s="39"/>
      <c r="BF166" s="39"/>
      <c r="BG166" s="39"/>
      <c r="BH166" s="39"/>
      <c r="BI166" s="39"/>
      <c r="BJ166" s="39"/>
      <c r="BK166" s="39"/>
      <c r="BL166" s="39"/>
      <c r="BM166" s="8"/>
      <c r="BN166" s="8"/>
      <c r="BO166" s="8"/>
      <c r="BP166" s="8"/>
      <c r="BQ166" s="8"/>
      <c r="BR166" s="8"/>
      <c r="BS166" s="8"/>
      <c r="BT166" s="8"/>
      <c r="BU166" s="8"/>
      <c r="BV166" s="8"/>
      <c r="BW166" s="8"/>
      <c r="BX166" s="8"/>
    </row>
    <row r="167" spans="1:76" x14ac:dyDescent="0.2">
      <c r="A167" s="39" t="s">
        <v>80</v>
      </c>
      <c r="B167" s="39" t="s">
        <v>93</v>
      </c>
      <c r="C167" s="65" t="s">
        <v>162</v>
      </c>
      <c r="D167" s="41">
        <v>1791.89</v>
      </c>
      <c r="E167" s="59">
        <v>0.55000000000000004</v>
      </c>
      <c r="F167" s="41">
        <f t="shared" si="226"/>
        <v>2777.4295000000002</v>
      </c>
      <c r="G167" s="41" t="s">
        <v>24</v>
      </c>
      <c r="H167" s="41" t="str">
        <f>H$7</f>
        <v>5x2</v>
      </c>
      <c r="I167" s="41" t="str">
        <f t="shared" si="227"/>
        <v>40h/s</v>
      </c>
      <c r="J167" s="42">
        <v>0</v>
      </c>
      <c r="K167" s="43">
        <f>K$4*K$7/F167</f>
        <v>7.5249434774131971E-2</v>
      </c>
      <c r="L167" s="43">
        <v>0</v>
      </c>
      <c r="M167" s="42">
        <v>0</v>
      </c>
      <c r="N167" s="43">
        <v>0</v>
      </c>
      <c r="O167" s="43">
        <v>0</v>
      </c>
      <c r="P167" s="43">
        <f t="shared" si="228"/>
        <v>0</v>
      </c>
      <c r="Q167" s="41">
        <f t="shared" si="229"/>
        <v>209</v>
      </c>
      <c r="R167" s="44">
        <f t="shared" si="230"/>
        <v>2986.4295000000002</v>
      </c>
      <c r="S167" s="45">
        <f t="shared" si="231"/>
        <v>0</v>
      </c>
      <c r="T167" s="45">
        <f t="shared" si="232"/>
        <v>748.97436973504273</v>
      </c>
      <c r="U167" s="45">
        <f t="shared" si="276"/>
        <v>2374.9371548685003</v>
      </c>
      <c r="V167" s="45">
        <f t="shared" si="233"/>
        <v>0</v>
      </c>
      <c r="W167" s="46">
        <f t="shared" si="234"/>
        <v>0</v>
      </c>
      <c r="X167" s="46">
        <f t="shared" si="235"/>
        <v>0</v>
      </c>
      <c r="Y167" s="46">
        <f t="shared" si="236"/>
        <v>0</v>
      </c>
      <c r="Z167" s="46">
        <f t="shared" si="237"/>
        <v>0</v>
      </c>
      <c r="AA167" s="46">
        <f t="shared" si="238"/>
        <v>0</v>
      </c>
      <c r="AB167" s="46">
        <f t="shared" si="239"/>
        <v>0</v>
      </c>
      <c r="AC167" s="45">
        <f t="shared" si="240"/>
        <v>6110.3410246035437</v>
      </c>
      <c r="AD167" s="45">
        <f t="shared" si="241"/>
        <v>73324.092295242532</v>
      </c>
      <c r="AE167" s="45">
        <f t="shared" si="242"/>
        <v>2.1999986046823308</v>
      </c>
      <c r="AF167" s="47">
        <f t="shared" si="243"/>
        <v>748.97436973504273</v>
      </c>
      <c r="AG167" s="47">
        <f t="shared" si="244"/>
        <v>22</v>
      </c>
      <c r="AH167" s="48">
        <f>AH$9</f>
        <v>48.502876999999998</v>
      </c>
      <c r="AI167" s="48">
        <f>AI$9*AG167</f>
        <v>280.24615384615385</v>
      </c>
      <c r="AJ167" s="48">
        <f t="shared" si="246"/>
        <v>77.286600000000007</v>
      </c>
      <c r="AK167" s="48">
        <f>AK$9*(1-5%)</f>
        <v>105.39299999999999</v>
      </c>
      <c r="AL167" s="48">
        <f>IF(A167="O",AL$9,0)</f>
        <v>129.54573888888888</v>
      </c>
      <c r="AM167" s="48">
        <f t="shared" si="279"/>
        <v>62.5</v>
      </c>
      <c r="AN167" s="48">
        <f t="shared" si="279"/>
        <v>20.5</v>
      </c>
      <c r="AO167" s="48">
        <f t="shared" si="277"/>
        <v>25</v>
      </c>
      <c r="AP167" s="48">
        <f t="shared" si="278"/>
        <v>0</v>
      </c>
      <c r="AQ167" s="53" t="s">
        <v>126</v>
      </c>
      <c r="AR167" s="39">
        <v>782410</v>
      </c>
      <c r="AS167" s="60" t="s">
        <v>83</v>
      </c>
      <c r="AT167" s="49">
        <v>44075</v>
      </c>
      <c r="AU167" s="50"/>
      <c r="AV167" s="49"/>
      <c r="AW167" s="39"/>
      <c r="AX167" s="39"/>
      <c r="AY167" s="39"/>
      <c r="AZ167" s="39"/>
      <c r="BA167" s="39"/>
      <c r="BB167" s="39"/>
      <c r="BC167" s="39"/>
      <c r="BD167" s="39"/>
      <c r="BE167" s="39"/>
      <c r="BF167" s="39"/>
      <c r="BG167" s="39"/>
      <c r="BH167" s="39"/>
      <c r="BI167" s="39"/>
      <c r="BJ167" s="39"/>
      <c r="BK167" s="39"/>
      <c r="BL167" s="39"/>
      <c r="BM167" s="8"/>
      <c r="BN167" s="8"/>
      <c r="BO167" s="8"/>
      <c r="BP167" s="8"/>
      <c r="BQ167" s="8"/>
      <c r="BR167" s="8"/>
      <c r="BS167" s="8"/>
      <c r="BT167" s="8"/>
      <c r="BU167" s="8"/>
      <c r="BV167" s="8"/>
      <c r="BW167" s="8"/>
      <c r="BX167" s="8"/>
    </row>
    <row r="168" spans="1:76" x14ac:dyDescent="0.2">
      <c r="A168" s="39" t="s">
        <v>80</v>
      </c>
      <c r="B168" s="39" t="s">
        <v>93</v>
      </c>
      <c r="C168" s="584" t="s">
        <v>1073</v>
      </c>
      <c r="D168" s="41">
        <v>1518.4</v>
      </c>
      <c r="E168" s="54">
        <v>0.15</v>
      </c>
      <c r="F168" s="41">
        <f t="shared" ref="F168" si="280">D168*(1+E168)</f>
        <v>1746.16</v>
      </c>
      <c r="G168" s="41" t="s">
        <v>24</v>
      </c>
      <c r="H168" s="41" t="s">
        <v>32</v>
      </c>
      <c r="I168" s="41" t="str">
        <f t="shared" ref="I168" si="281">IF(H168="5x2","40h/s",IF(H168="6x1","44h/s",IF(H168="12x36","",IF(H168="SDF","até 26h/s",""))))</f>
        <v>44h/s</v>
      </c>
      <c r="J168" s="42">
        <v>0</v>
      </c>
      <c r="K168" s="43">
        <f>K$4*K$7/F168</f>
        <v>0.11969120813671141</v>
      </c>
      <c r="L168" s="43">
        <v>0</v>
      </c>
      <c r="M168" s="42">
        <v>0</v>
      </c>
      <c r="N168" s="43">
        <v>0</v>
      </c>
      <c r="O168" s="43">
        <v>0</v>
      </c>
      <c r="P168" s="43">
        <f t="shared" ref="P168" si="282">IF(G168&lt;&gt;"N",0,1)*IF(H168&lt;&gt;"12x36",P$7,P$8)</f>
        <v>0</v>
      </c>
      <c r="Q168" s="41">
        <f t="shared" ref="Q168" si="283">SUM(J168:P168)*F168</f>
        <v>209</v>
      </c>
      <c r="R168" s="44">
        <f t="shared" ref="R168" si="284">Q168+F168</f>
        <v>1955.16</v>
      </c>
      <c r="S168" s="45">
        <f t="shared" ref="S168" si="285">AC168-T168-U168-R168</f>
        <v>0</v>
      </c>
      <c r="T168" s="45">
        <f t="shared" ref="T168" si="286">AF168</f>
        <v>849.9376158888889</v>
      </c>
      <c r="U168" s="45">
        <f t="shared" ref="U168" si="287">R168*U$9</f>
        <v>1554.82730388</v>
      </c>
      <c r="V168" s="45">
        <f t="shared" ref="V168" si="288">((R168+U168+T168)*W168+(R168+U168+T168)*X168)</f>
        <v>0</v>
      </c>
      <c r="W168" s="46">
        <f t="shared" ref="W168" si="289">IF(A168="T",1,0)*W$9</f>
        <v>0</v>
      </c>
      <c r="X168" s="46">
        <f t="shared" ref="X168" si="290">IF(A168="T",1,0)*X$9</f>
        <v>0</v>
      </c>
      <c r="Y168" s="46">
        <f t="shared" ref="Y168" si="291">IF(A168="T",1,0)*Y$9</f>
        <v>0</v>
      </c>
      <c r="Z168" s="46">
        <f t="shared" ref="Z168" si="292">IF(A168="T",1,0)*Z$9</f>
        <v>0</v>
      </c>
      <c r="AA168" s="46">
        <f t="shared" ref="AA168" si="293">IF(A168="T",1,0)*AA$9</f>
        <v>0</v>
      </c>
      <c r="AB168" s="46">
        <f t="shared" ref="AB168" si="294">IF(B168="LIM",AB$8,IF(B168="SEG",AB$8,AB$9))*IF(A168="T",1,0)</f>
        <v>0</v>
      </c>
      <c r="AC168" s="45">
        <f t="shared" ref="AC168" si="295">(R168+U168+T168+V168)/(1-(Y168+Z168+AA168+AB168))</f>
        <v>4359.9249197688887</v>
      </c>
      <c r="AD168" s="45">
        <f t="shared" ref="AD168" si="296">AC168*12</f>
        <v>52319.099037226668</v>
      </c>
      <c r="AE168" s="45">
        <f t="shared" ref="AE168" si="297">AC168/F168</f>
        <v>2.4968645025478127</v>
      </c>
      <c r="AF168" s="47">
        <f t="shared" ref="AF168" si="298">SUM(AH168:AP168)</f>
        <v>849.9376158888889</v>
      </c>
      <c r="AG168" s="47">
        <f t="shared" ref="AG168" si="299">IF(H168="12x36",15,IF(H168="6x1",26,IF(H168="SDF",10,22)))</f>
        <v>26</v>
      </c>
      <c r="AH168" s="48">
        <f>AH$9</f>
        <v>48.502876999999998</v>
      </c>
      <c r="AI168" s="48">
        <f>AI$9*AG168</f>
        <v>331.20000000000005</v>
      </c>
      <c r="AJ168" s="48">
        <f t="shared" ref="AJ168" si="300">IF((2*AG168*AJ$9-6%*D168)&lt;=0,0,(2*AG168*AJ$9-6%*D168))</f>
        <v>127.29600000000001</v>
      </c>
      <c r="AK168" s="48">
        <f>AK$9*(1-5%)</f>
        <v>105.39299999999999</v>
      </c>
      <c r="AL168" s="48">
        <f>IF(A168="O",AL$9,0)</f>
        <v>129.54573888888888</v>
      </c>
      <c r="AM168" s="48">
        <f t="shared" si="279"/>
        <v>62.5</v>
      </c>
      <c r="AN168" s="48">
        <f t="shared" si="279"/>
        <v>20.5</v>
      </c>
      <c r="AO168" s="48">
        <f t="shared" si="277"/>
        <v>25</v>
      </c>
      <c r="AP168" s="48">
        <f t="shared" si="278"/>
        <v>0</v>
      </c>
      <c r="AQ168" s="53" t="s">
        <v>126</v>
      </c>
      <c r="AR168" s="39">
        <v>782410</v>
      </c>
      <c r="AS168" s="60" t="s">
        <v>83</v>
      </c>
      <c r="AT168" s="49">
        <v>44075</v>
      </c>
      <c r="AU168" s="50"/>
      <c r="AV168" s="49"/>
      <c r="AW168" s="39"/>
      <c r="AX168" s="39"/>
      <c r="AY168" s="39"/>
      <c r="AZ168" s="39"/>
      <c r="BA168" s="39"/>
      <c r="BB168" s="39"/>
      <c r="BC168" s="39"/>
      <c r="BD168" s="39"/>
      <c r="BE168" s="39"/>
      <c r="BF168" s="39"/>
      <c r="BG168" s="39"/>
      <c r="BH168" s="39"/>
      <c r="BI168" s="39"/>
      <c r="BJ168" s="39"/>
      <c r="BK168" s="39"/>
      <c r="BL168" s="39"/>
      <c r="BM168" s="8"/>
      <c r="BN168" s="8"/>
      <c r="BO168" s="8"/>
      <c r="BP168" s="8"/>
      <c r="BQ168" s="8"/>
      <c r="BR168" s="8"/>
      <c r="BS168" s="8"/>
      <c r="BT168" s="8"/>
      <c r="BU168" s="8"/>
    </row>
    <row r="169" spans="1:76" x14ac:dyDescent="0.2">
      <c r="A169" s="39" t="s">
        <v>80</v>
      </c>
      <c r="B169" s="39" t="s">
        <v>93</v>
      </c>
      <c r="C169" s="584" t="s">
        <v>1074</v>
      </c>
      <c r="D169" s="41">
        <v>2137.11</v>
      </c>
      <c r="E169" s="54">
        <v>0.15</v>
      </c>
      <c r="F169" s="41">
        <f t="shared" ref="F169" si="301">D169*(1+E169)</f>
        <v>2457.6765</v>
      </c>
      <c r="G169" s="41" t="s">
        <v>24</v>
      </c>
      <c r="H169" s="41" t="s">
        <v>32</v>
      </c>
      <c r="I169" s="41" t="str">
        <f t="shared" ref="I169" si="302">IF(H169="5x2","40h/s",IF(H169="6x1","44h/s",IF(H169="12x36","",IF(H169="SDF","até 26h/s",""))))</f>
        <v>44h/s</v>
      </c>
      <c r="J169" s="42">
        <v>0</v>
      </c>
      <c r="K169" s="43">
        <f>K$4*K$7/F169</f>
        <v>8.5039670599446268E-2</v>
      </c>
      <c r="L169" s="43">
        <v>0</v>
      </c>
      <c r="M169" s="42">
        <v>0</v>
      </c>
      <c r="N169" s="43">
        <v>0</v>
      </c>
      <c r="O169" s="43">
        <v>0</v>
      </c>
      <c r="P169" s="43">
        <f t="shared" ref="P169" si="303">IF(G169&lt;&gt;"N",0,1)*IF(H169&lt;&gt;"12x36",P$7,P$8)</f>
        <v>0</v>
      </c>
      <c r="Q169" s="41">
        <f t="shared" ref="Q169" si="304">SUM(J169:P169)*F169</f>
        <v>209</v>
      </c>
      <c r="R169" s="44">
        <f t="shared" ref="R169" si="305">Q169+F169</f>
        <v>2666.6765</v>
      </c>
      <c r="S169" s="45">
        <f t="shared" ref="S169" si="306">AC169-T169-U169-R169</f>
        <v>0</v>
      </c>
      <c r="T169" s="45">
        <f t="shared" ref="T169" si="307">AF169</f>
        <v>812.81501588888898</v>
      </c>
      <c r="U169" s="45">
        <f t="shared" ref="U169" si="308">R169*U$9</f>
        <v>2120.6558198895</v>
      </c>
      <c r="V169" s="45">
        <f t="shared" ref="V169" si="309">((R169+U169+T169)*W169+(R169+U169+T169)*X169)</f>
        <v>0</v>
      </c>
      <c r="W169" s="46">
        <f t="shared" ref="W169" si="310">IF(A169="T",1,0)*W$9</f>
        <v>0</v>
      </c>
      <c r="X169" s="46">
        <f t="shared" ref="X169" si="311">IF(A169="T",1,0)*X$9</f>
        <v>0</v>
      </c>
      <c r="Y169" s="46">
        <f t="shared" ref="Y169" si="312">IF(A169="T",1,0)*Y$9</f>
        <v>0</v>
      </c>
      <c r="Z169" s="46">
        <f t="shared" ref="Z169" si="313">IF(A169="T",1,0)*Z$9</f>
        <v>0</v>
      </c>
      <c r="AA169" s="46">
        <f t="shared" ref="AA169" si="314">IF(A169="T",1,0)*AA$9</f>
        <v>0</v>
      </c>
      <c r="AB169" s="46">
        <f t="shared" ref="AB169" si="315">IF(B169="LIM",AB$8,IF(B169="SEG",AB$8,AB$9))*IF(A169="T",1,0)</f>
        <v>0</v>
      </c>
      <c r="AC169" s="45">
        <f t="shared" ref="AC169" si="316">(R169+U169+T169+V169)/(1-(Y169+Z169+AA169+AB169))</f>
        <v>5600.1473357783889</v>
      </c>
      <c r="AD169" s="45">
        <f t="shared" ref="AD169" si="317">AC169*12</f>
        <v>67201.768029340659</v>
      </c>
      <c r="AE169" s="45">
        <f t="shared" ref="AE169" si="318">AC169/F169</f>
        <v>2.2786348552294773</v>
      </c>
      <c r="AF169" s="47">
        <f t="shared" ref="AF169" si="319">SUM(AH169:AP169)</f>
        <v>812.81501588888898</v>
      </c>
      <c r="AG169" s="47">
        <f t="shared" ref="AG169" si="320">IF(H169="12x36",15,IF(H169="6x1",26,IF(H169="SDF",10,22)))</f>
        <v>26</v>
      </c>
      <c r="AH169" s="48">
        <f>AH$9</f>
        <v>48.502876999999998</v>
      </c>
      <c r="AI169" s="48">
        <f>AI$9*AG169</f>
        <v>331.20000000000005</v>
      </c>
      <c r="AJ169" s="48">
        <f t="shared" ref="AJ169" si="321">IF((2*AG169*AJ$9-6%*D169)&lt;=0,0,(2*AG169*AJ$9-6%*D169))</f>
        <v>90.173400000000015</v>
      </c>
      <c r="AK169" s="48">
        <f>AK$9*(1-5%)</f>
        <v>105.39299999999999</v>
      </c>
      <c r="AL169" s="48">
        <f>IF(A169="O",AL$9,0)</f>
        <v>129.54573888888888</v>
      </c>
      <c r="AM169" s="48">
        <f t="shared" si="279"/>
        <v>62.5</v>
      </c>
      <c r="AN169" s="48">
        <f t="shared" si="279"/>
        <v>20.5</v>
      </c>
      <c r="AO169" s="48">
        <f t="shared" si="277"/>
        <v>25</v>
      </c>
      <c r="AP169" s="48">
        <f t="shared" si="278"/>
        <v>0</v>
      </c>
      <c r="AQ169" s="53" t="s">
        <v>126</v>
      </c>
      <c r="AR169" s="39">
        <v>782410</v>
      </c>
      <c r="AS169" s="60" t="s">
        <v>83</v>
      </c>
      <c r="AT169" s="49">
        <v>44075</v>
      </c>
      <c r="AU169" s="50"/>
      <c r="AV169" s="49"/>
      <c r="AW169" s="39"/>
      <c r="AX169" s="39"/>
      <c r="AY169" s="39"/>
      <c r="AZ169" s="39"/>
      <c r="BA169" s="39"/>
      <c r="BB169" s="39"/>
      <c r="BC169" s="39"/>
      <c r="BD169" s="39"/>
      <c r="BE169" s="39"/>
      <c r="BF169" s="39"/>
      <c r="BG169" s="39"/>
      <c r="BH169" s="39"/>
      <c r="BI169" s="39"/>
      <c r="BJ169" s="39"/>
      <c r="BK169" s="39"/>
      <c r="BL169" s="39"/>
      <c r="BM169" s="8"/>
      <c r="BN169" s="8"/>
      <c r="BO169" s="8"/>
      <c r="BP169" s="8"/>
      <c r="BQ169" s="8"/>
      <c r="BR169" s="8"/>
      <c r="BS169" s="8"/>
      <c r="BT169" s="8"/>
      <c r="BU169" s="8"/>
    </row>
    <row r="170" spans="1:76" x14ac:dyDescent="0.25">
      <c r="A170" s="39"/>
      <c r="B170" s="39"/>
      <c r="C170" s="40"/>
      <c r="D170" s="39"/>
      <c r="E170" s="39"/>
      <c r="F170" s="39"/>
      <c r="G170" s="39"/>
      <c r="H170" s="39"/>
      <c r="I170" s="39"/>
      <c r="J170" s="39"/>
      <c r="K170" s="54"/>
      <c r="L170" s="55"/>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40"/>
      <c r="AR170" s="39"/>
      <c r="AS170" s="39"/>
      <c r="AT170" s="40"/>
      <c r="AU170" s="39"/>
      <c r="AV170" s="39"/>
      <c r="AW170" s="39"/>
      <c r="AX170" s="39"/>
      <c r="AY170" s="39"/>
      <c r="AZ170" s="39"/>
      <c r="BA170" s="39"/>
      <c r="BB170" s="39"/>
      <c r="BC170" s="39"/>
      <c r="BD170" s="39"/>
      <c r="BE170" s="39"/>
      <c r="BF170" s="39"/>
      <c r="BG170" s="39"/>
      <c r="BH170" s="39"/>
      <c r="BI170" s="39"/>
      <c r="BJ170" s="39"/>
      <c r="BK170" s="8"/>
      <c r="BL170" s="8"/>
      <c r="BM170" s="8"/>
      <c r="BN170" s="8"/>
      <c r="BO170" s="8"/>
      <c r="BP170" s="8"/>
      <c r="BQ170" s="8"/>
      <c r="BR170" s="8"/>
      <c r="BS170" s="8"/>
      <c r="BT170" s="8"/>
      <c r="BU170" s="8"/>
      <c r="BV170" s="8"/>
    </row>
    <row r="171" spans="1:76" x14ac:dyDescent="0.25">
      <c r="D171" s="8"/>
      <c r="E171" s="8"/>
      <c r="F171" s="8"/>
      <c r="G171" s="8"/>
      <c r="H171" s="8"/>
      <c r="I171" s="8"/>
      <c r="J171" s="8"/>
      <c r="K171" s="16"/>
      <c r="L171" s="14"/>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row>
    <row r="172" spans="1:76" x14ac:dyDescent="0.25">
      <c r="D172" s="8"/>
      <c r="E172" s="8"/>
      <c r="F172" s="8"/>
      <c r="G172" s="8"/>
      <c r="H172" s="8"/>
      <c r="I172" s="8"/>
      <c r="J172" s="8"/>
      <c r="K172" s="16"/>
      <c r="L172" s="14"/>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row>
    <row r="173" spans="1:76" x14ac:dyDescent="0.25">
      <c r="D173" s="8"/>
      <c r="E173" s="8"/>
      <c r="F173" s="8"/>
      <c r="G173" s="8"/>
      <c r="H173" s="8"/>
      <c r="I173" s="8"/>
      <c r="J173" s="8"/>
      <c r="K173" s="8"/>
      <c r="L173" s="14"/>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row>
    <row r="174" spans="1:76" x14ac:dyDescent="0.25">
      <c r="D174" s="8"/>
      <c r="E174" s="8"/>
      <c r="F174" s="8"/>
      <c r="G174" s="8"/>
      <c r="H174" s="8"/>
      <c r="I174" s="8"/>
      <c r="J174" s="8"/>
      <c r="K174" s="8"/>
      <c r="L174" s="14"/>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row>
    <row r="175" spans="1:76" x14ac:dyDescent="0.25">
      <c r="D175" s="8"/>
      <c r="E175" s="8"/>
      <c r="F175" s="8"/>
      <c r="G175" s="8"/>
      <c r="H175" s="8"/>
      <c r="I175" s="8"/>
      <c r="J175" s="8"/>
      <c r="K175" s="8"/>
      <c r="L175" s="14"/>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row>
    <row r="176" spans="1:76" x14ac:dyDescent="0.25">
      <c r="D176" s="8"/>
      <c r="E176" s="8"/>
      <c r="F176" s="8"/>
      <c r="G176" s="8"/>
      <c r="H176" s="8"/>
      <c r="I176" s="8"/>
      <c r="J176" s="8"/>
      <c r="K176" s="8"/>
      <c r="L176" s="14"/>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row>
    <row r="177" spans="4:74" x14ac:dyDescent="0.25">
      <c r="D177" s="8"/>
      <c r="E177" s="8"/>
      <c r="F177" s="8"/>
      <c r="G177" s="8"/>
      <c r="H177" s="8"/>
      <c r="I177" s="8"/>
      <c r="J177" s="8"/>
      <c r="K177" s="8"/>
      <c r="L177" s="14"/>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row>
    <row r="178" spans="4:74" x14ac:dyDescent="0.25">
      <c r="D178" s="8"/>
      <c r="E178" s="8"/>
      <c r="F178" s="8"/>
      <c r="G178" s="8"/>
      <c r="H178" s="8"/>
      <c r="I178" s="8"/>
      <c r="J178" s="8"/>
      <c r="K178" s="8"/>
      <c r="L178" s="14"/>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row>
    <row r="179" spans="4:74" x14ac:dyDescent="0.25">
      <c r="D179" s="8"/>
      <c r="E179" s="8"/>
      <c r="F179" s="8"/>
      <c r="G179" s="8"/>
      <c r="H179" s="8"/>
      <c r="I179" s="8"/>
      <c r="J179" s="8"/>
      <c r="K179" s="8"/>
      <c r="L179" s="14"/>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row>
    <row r="180" spans="4:74" x14ac:dyDescent="0.25">
      <c r="D180" s="8"/>
      <c r="E180" s="8"/>
      <c r="F180" s="8"/>
      <c r="G180" s="8"/>
      <c r="H180" s="8"/>
      <c r="I180" s="8"/>
      <c r="J180" s="8"/>
      <c r="K180" s="8"/>
      <c r="L180" s="14"/>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row>
    <row r="181" spans="4:74" x14ac:dyDescent="0.25">
      <c r="D181" s="8"/>
      <c r="E181" s="8"/>
      <c r="F181" s="8"/>
      <c r="G181" s="8"/>
      <c r="H181" s="8"/>
      <c r="I181" s="8"/>
      <c r="J181" s="8"/>
      <c r="K181" s="8"/>
      <c r="L181" s="14"/>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row>
    <row r="182" spans="4:74" x14ac:dyDescent="0.25">
      <c r="D182" s="8"/>
      <c r="E182" s="8"/>
      <c r="F182" s="8"/>
      <c r="G182" s="8"/>
      <c r="H182" s="8"/>
      <c r="I182" s="8"/>
      <c r="J182" s="8"/>
      <c r="K182" s="8"/>
      <c r="L182" s="14"/>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row>
    <row r="183" spans="4:74" x14ac:dyDescent="0.25">
      <c r="D183" s="8"/>
      <c r="E183" s="8"/>
      <c r="F183" s="8"/>
      <c r="G183" s="8"/>
      <c r="H183" s="8"/>
      <c r="I183" s="8"/>
      <c r="J183" s="8"/>
      <c r="K183" s="8"/>
      <c r="L183" s="14"/>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row>
    <row r="184" spans="4:74" x14ac:dyDescent="0.25">
      <c r="D184" s="8"/>
      <c r="E184" s="8"/>
      <c r="F184" s="8"/>
      <c r="G184" s="8"/>
      <c r="H184" s="8"/>
      <c r="I184" s="8"/>
      <c r="J184" s="8"/>
      <c r="K184" s="8"/>
      <c r="L184" s="14"/>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row>
    <row r="185" spans="4:74" x14ac:dyDescent="0.25">
      <c r="D185" s="8"/>
      <c r="E185" s="8"/>
      <c r="F185" s="8"/>
      <c r="G185" s="8"/>
      <c r="H185" s="8"/>
      <c r="I185" s="8"/>
      <c r="J185" s="8"/>
      <c r="K185" s="8"/>
      <c r="L185" s="14"/>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row>
    <row r="186" spans="4:74" x14ac:dyDescent="0.25">
      <c r="D186" s="8"/>
      <c r="E186" s="8"/>
      <c r="F186" s="8"/>
      <c r="G186" s="8"/>
      <c r="H186" s="8"/>
      <c r="I186" s="8"/>
      <c r="J186" s="8"/>
      <c r="K186" s="8"/>
      <c r="L186" s="14"/>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row>
    <row r="187" spans="4:74" x14ac:dyDescent="0.25">
      <c r="D187" s="8"/>
      <c r="E187" s="8"/>
      <c r="F187" s="8"/>
      <c r="G187" s="8"/>
      <c r="H187" s="8"/>
      <c r="I187" s="8"/>
      <c r="J187" s="8"/>
      <c r="K187" s="8"/>
      <c r="L187" s="14"/>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row>
    <row r="188" spans="4:74" x14ac:dyDescent="0.25">
      <c r="D188" s="8"/>
      <c r="E188" s="8"/>
      <c r="F188" s="8"/>
      <c r="G188" s="8"/>
      <c r="H188" s="8"/>
      <c r="I188" s="8"/>
      <c r="J188" s="8"/>
      <c r="K188" s="8"/>
      <c r="L188" s="14"/>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row>
    <row r="189" spans="4:74" x14ac:dyDescent="0.25">
      <c r="D189" s="8"/>
      <c r="E189" s="8"/>
      <c r="F189" s="8"/>
      <c r="G189" s="8"/>
      <c r="H189" s="8"/>
      <c r="I189" s="8"/>
      <c r="J189" s="8"/>
      <c r="K189" s="8"/>
      <c r="L189" s="14"/>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row>
    <row r="190" spans="4:74" x14ac:dyDescent="0.25">
      <c r="D190" s="8"/>
      <c r="E190" s="8"/>
      <c r="F190" s="8"/>
      <c r="G190" s="8"/>
      <c r="H190" s="8"/>
      <c r="I190" s="8"/>
      <c r="J190" s="8"/>
      <c r="K190" s="8"/>
      <c r="L190" s="14"/>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row>
    <row r="191" spans="4:74" x14ac:dyDescent="0.25">
      <c r="D191" s="8"/>
      <c r="E191" s="8"/>
      <c r="F191" s="8"/>
      <c r="G191" s="8"/>
      <c r="H191" s="8"/>
      <c r="I191" s="8"/>
      <c r="J191" s="8"/>
      <c r="K191" s="8"/>
      <c r="L191" s="14"/>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row>
    <row r="192" spans="4:74" x14ac:dyDescent="0.25">
      <c r="D192" s="8"/>
      <c r="E192" s="8"/>
      <c r="F192" s="8"/>
      <c r="G192" s="8"/>
      <c r="H192" s="8"/>
      <c r="I192" s="8"/>
      <c r="J192" s="8"/>
      <c r="K192" s="8"/>
      <c r="L192" s="14"/>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row>
    <row r="193" spans="4:74" x14ac:dyDescent="0.25">
      <c r="D193" s="8"/>
      <c r="E193" s="8"/>
      <c r="F193" s="8"/>
      <c r="G193" s="8"/>
      <c r="H193" s="8"/>
      <c r="I193" s="8"/>
      <c r="J193" s="8"/>
      <c r="K193" s="8"/>
      <c r="L193" s="14"/>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row>
    <row r="194" spans="4:74" x14ac:dyDescent="0.25">
      <c r="D194" s="8"/>
      <c r="E194" s="8"/>
      <c r="F194" s="8"/>
      <c r="G194" s="8"/>
      <c r="H194" s="8"/>
      <c r="I194" s="8"/>
      <c r="J194" s="8"/>
      <c r="K194" s="8"/>
      <c r="L194" s="14"/>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row>
    <row r="195" spans="4:74" x14ac:dyDescent="0.25">
      <c r="D195" s="8"/>
      <c r="E195" s="8"/>
      <c r="F195" s="8"/>
      <c r="G195" s="8"/>
      <c r="H195" s="8"/>
      <c r="I195" s="8"/>
      <c r="J195" s="8"/>
      <c r="K195" s="8"/>
      <c r="L195" s="14"/>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row>
    <row r="196" spans="4:74" x14ac:dyDescent="0.25">
      <c r="D196" s="8"/>
      <c r="E196" s="8"/>
      <c r="F196" s="8"/>
      <c r="G196" s="8"/>
      <c r="H196" s="8"/>
      <c r="I196" s="8"/>
      <c r="J196" s="8"/>
      <c r="K196" s="8"/>
      <c r="L196" s="14"/>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row>
    <row r="197" spans="4:74" x14ac:dyDescent="0.25">
      <c r="D197" s="8"/>
      <c r="E197" s="8"/>
      <c r="F197" s="8"/>
      <c r="G197" s="8"/>
      <c r="H197" s="8"/>
      <c r="I197" s="8"/>
      <c r="J197" s="8"/>
      <c r="K197" s="8"/>
      <c r="L197" s="14"/>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row>
    <row r="198" spans="4:74" x14ac:dyDescent="0.25">
      <c r="D198" s="8"/>
      <c r="E198" s="8"/>
      <c r="F198" s="8"/>
      <c r="G198" s="8"/>
      <c r="H198" s="8"/>
      <c r="I198" s="8"/>
      <c r="J198" s="8"/>
      <c r="K198" s="8"/>
      <c r="L198" s="14"/>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row>
    <row r="199" spans="4:74" x14ac:dyDescent="0.25">
      <c r="D199" s="8"/>
      <c r="E199" s="8"/>
      <c r="F199" s="8"/>
      <c r="G199" s="8"/>
      <c r="H199" s="8"/>
      <c r="I199" s="8"/>
      <c r="J199" s="8"/>
      <c r="K199" s="8"/>
      <c r="L199" s="14"/>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row>
    <row r="200" spans="4:74" x14ac:dyDescent="0.25">
      <c r="D200" s="8"/>
      <c r="E200" s="8"/>
      <c r="F200" s="8"/>
      <c r="G200" s="8"/>
      <c r="H200" s="8"/>
      <c r="I200" s="8"/>
      <c r="J200" s="8"/>
      <c r="K200" s="8"/>
      <c r="L200" s="14"/>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row>
    <row r="201" spans="4:74" x14ac:dyDescent="0.25">
      <c r="D201" s="8"/>
      <c r="E201" s="8"/>
      <c r="F201" s="8"/>
      <c r="G201" s="8"/>
      <c r="H201" s="8"/>
      <c r="I201" s="8"/>
      <c r="J201" s="8"/>
      <c r="K201" s="8"/>
      <c r="L201" s="14"/>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row>
    <row r="202" spans="4:74" x14ac:dyDescent="0.25">
      <c r="D202" s="8"/>
      <c r="E202" s="8"/>
      <c r="F202" s="8"/>
      <c r="G202" s="8"/>
      <c r="H202" s="8"/>
      <c r="I202" s="8"/>
      <c r="J202" s="8"/>
      <c r="K202" s="8"/>
      <c r="L202" s="14"/>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row>
    <row r="203" spans="4:74" x14ac:dyDescent="0.25">
      <c r="D203" s="8"/>
      <c r="E203" s="8"/>
      <c r="F203" s="8"/>
      <c r="G203" s="8"/>
      <c r="H203" s="8"/>
      <c r="I203" s="8"/>
      <c r="J203" s="8"/>
      <c r="K203" s="8"/>
      <c r="L203" s="14"/>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row>
    <row r="204" spans="4:74" x14ac:dyDescent="0.25">
      <c r="D204" s="8"/>
      <c r="E204" s="8"/>
      <c r="F204" s="8"/>
      <c r="G204" s="8"/>
      <c r="H204" s="8"/>
      <c r="I204" s="8"/>
      <c r="J204" s="8"/>
      <c r="K204" s="8"/>
      <c r="L204" s="14"/>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row>
    <row r="205" spans="4:74" x14ac:dyDescent="0.25">
      <c r="D205" s="8"/>
      <c r="E205" s="8"/>
      <c r="F205" s="8"/>
      <c r="G205" s="8"/>
      <c r="H205" s="8"/>
      <c r="I205" s="8"/>
      <c r="J205" s="8"/>
      <c r="K205" s="8"/>
      <c r="L205" s="14"/>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row>
    <row r="206" spans="4:74" x14ac:dyDescent="0.25">
      <c r="D206" s="8"/>
      <c r="E206" s="8"/>
      <c r="F206" s="8"/>
      <c r="G206" s="8"/>
      <c r="H206" s="8"/>
      <c r="I206" s="8"/>
      <c r="J206" s="8"/>
      <c r="K206" s="8"/>
      <c r="L206" s="14"/>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row>
    <row r="207" spans="4:74" x14ac:dyDescent="0.25">
      <c r="D207" s="8"/>
      <c r="E207" s="8"/>
      <c r="F207" s="8"/>
      <c r="G207" s="8"/>
      <c r="H207" s="8"/>
      <c r="I207" s="8"/>
      <c r="J207" s="8"/>
      <c r="K207" s="8"/>
      <c r="L207" s="14"/>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row>
    <row r="208" spans="4:74" x14ac:dyDescent="0.25">
      <c r="D208" s="8"/>
      <c r="E208" s="8"/>
      <c r="F208" s="8"/>
      <c r="G208" s="8"/>
      <c r="H208" s="8"/>
      <c r="I208" s="8"/>
      <c r="J208" s="8"/>
      <c r="K208" s="8"/>
      <c r="L208" s="14"/>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row>
    <row r="209" spans="4:74" x14ac:dyDescent="0.25">
      <c r="D209" s="8"/>
      <c r="E209" s="8"/>
      <c r="F209" s="8"/>
      <c r="G209" s="8"/>
      <c r="H209" s="8"/>
      <c r="I209" s="8"/>
      <c r="J209" s="8"/>
      <c r="K209" s="8"/>
      <c r="L209" s="14"/>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row>
    <row r="210" spans="4:74" x14ac:dyDescent="0.25">
      <c r="D210" s="8"/>
      <c r="E210" s="8"/>
      <c r="F210" s="8"/>
      <c r="G210" s="8"/>
      <c r="H210" s="8"/>
      <c r="I210" s="8"/>
      <c r="J210" s="8"/>
      <c r="K210" s="8"/>
      <c r="L210" s="14"/>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row>
    <row r="211" spans="4:74" x14ac:dyDescent="0.25">
      <c r="D211" s="8"/>
      <c r="E211" s="8"/>
      <c r="F211" s="8"/>
      <c r="G211" s="8"/>
      <c r="H211" s="8"/>
      <c r="I211" s="8"/>
      <c r="J211" s="8"/>
      <c r="K211" s="8"/>
      <c r="L211" s="14"/>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row>
    <row r="212" spans="4:74" x14ac:dyDescent="0.25">
      <c r="D212" s="8"/>
      <c r="E212" s="8"/>
      <c r="F212" s="8"/>
      <c r="G212" s="8"/>
      <c r="H212" s="8"/>
      <c r="I212" s="8"/>
      <c r="J212" s="8"/>
      <c r="K212" s="8"/>
      <c r="L212" s="14"/>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row>
    <row r="213" spans="4:74" x14ac:dyDescent="0.25">
      <c r="D213" s="8"/>
      <c r="E213" s="8"/>
      <c r="F213" s="8"/>
      <c r="G213" s="8"/>
      <c r="H213" s="8"/>
      <c r="I213" s="8"/>
      <c r="J213" s="8"/>
      <c r="K213" s="8"/>
      <c r="L213" s="14"/>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row>
    <row r="214" spans="4:74" x14ac:dyDescent="0.25">
      <c r="D214" s="8"/>
      <c r="E214" s="8"/>
      <c r="F214" s="8"/>
      <c r="G214" s="8"/>
      <c r="H214" s="8"/>
      <c r="I214" s="8"/>
      <c r="J214" s="8"/>
      <c r="K214" s="8"/>
      <c r="L214" s="14"/>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row>
    <row r="215" spans="4:74" x14ac:dyDescent="0.25">
      <c r="D215" s="8"/>
      <c r="E215" s="8"/>
      <c r="F215" s="8"/>
      <c r="G215" s="8"/>
      <c r="H215" s="8"/>
      <c r="I215" s="8"/>
      <c r="J215" s="8"/>
      <c r="K215" s="8"/>
      <c r="L215" s="14"/>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row>
    <row r="216" spans="4:74" x14ac:dyDescent="0.25">
      <c r="D216" s="8"/>
      <c r="E216" s="8"/>
      <c r="F216" s="8"/>
      <c r="G216" s="8"/>
      <c r="H216" s="8"/>
      <c r="I216" s="8"/>
      <c r="J216" s="8"/>
      <c r="K216" s="8"/>
      <c r="L216" s="14"/>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row>
    <row r="217" spans="4:74" x14ac:dyDescent="0.25">
      <c r="D217" s="8"/>
      <c r="E217" s="8"/>
      <c r="F217" s="8"/>
      <c r="G217" s="8"/>
      <c r="H217" s="8"/>
      <c r="I217" s="8"/>
      <c r="J217" s="8"/>
      <c r="K217" s="8"/>
      <c r="L217" s="14"/>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row>
    <row r="218" spans="4:74" x14ac:dyDescent="0.25">
      <c r="D218" s="8"/>
      <c r="E218" s="8"/>
      <c r="F218" s="8"/>
      <c r="G218" s="8"/>
      <c r="H218" s="8"/>
      <c r="I218" s="8"/>
      <c r="J218" s="8"/>
      <c r="K218" s="8"/>
      <c r="L218" s="14"/>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row>
    <row r="219" spans="4:74" x14ac:dyDescent="0.25">
      <c r="D219" s="8"/>
      <c r="E219" s="8"/>
      <c r="F219" s="8"/>
      <c r="G219" s="8"/>
      <c r="H219" s="8"/>
      <c r="I219" s="8"/>
      <c r="J219" s="8"/>
      <c r="K219" s="8"/>
      <c r="L219" s="14"/>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row>
    <row r="220" spans="4:74" x14ac:dyDescent="0.25">
      <c r="D220" s="8"/>
      <c r="E220" s="8"/>
      <c r="F220" s="8"/>
      <c r="G220" s="8"/>
      <c r="H220" s="8"/>
      <c r="I220" s="8"/>
      <c r="J220" s="8"/>
      <c r="K220" s="8"/>
      <c r="L220" s="14"/>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row>
  </sheetData>
  <autoFilter ref="A10:BX167" xr:uid="{42D875A2-8EF2-4FF1-8F69-778ED4072A92}"/>
  <sortState xmlns:xlrd2="http://schemas.microsoft.com/office/spreadsheetml/2017/richdata2" ref="A11:BX167">
    <sortCondition ref="B11:B167"/>
  </sortState>
  <mergeCells count="1">
    <mergeCell ref="F2:P2"/>
  </mergeCells>
  <hyperlinks>
    <hyperlink ref="AS18" r:id="rId1" xr:uid="{7EB440B5-B086-489E-B9EE-2789102AB371}"/>
    <hyperlink ref="AS31" r:id="rId2" xr:uid="{9C85302D-92AC-44F2-BE02-296977B008B9}"/>
    <hyperlink ref="AS129" r:id="rId3" xr:uid="{101ED9E2-5B16-402B-B2B9-A12504CA0715}"/>
    <hyperlink ref="AS130" r:id="rId4" xr:uid="{E1389289-D1CD-4E34-B0E1-FCF48A5C1721}"/>
    <hyperlink ref="AS135" r:id="rId5" xr:uid="{26F34027-AE7A-403D-92E1-DB0582B12991}"/>
    <hyperlink ref="AS139" r:id="rId6" xr:uid="{764158CB-632A-4007-87E5-6A6EC61517FF}"/>
    <hyperlink ref="AS141" r:id="rId7" xr:uid="{4A667ED6-520B-4229-AAEB-91D3C332BD91}"/>
    <hyperlink ref="AS145" r:id="rId8" xr:uid="{9BC3F7B1-55AC-4C82-BDED-0BD55F9838F4}"/>
    <hyperlink ref="AS29" r:id="rId9" xr:uid="{638E5A17-F119-4182-9C3D-5635261D72B8}"/>
    <hyperlink ref="AS30" r:id="rId10" xr:uid="{F39069A3-91A1-448E-AAA4-B2D68EC73930}"/>
    <hyperlink ref="AS127" r:id="rId11" xr:uid="{79DC9FE6-0DD4-400E-8767-7614AF330102}"/>
    <hyperlink ref="AS148:AS150" r:id="rId12" display="www.salario.com.br" xr:uid="{592CE22C-FA5D-44EF-9A2D-BEF21542409C}"/>
    <hyperlink ref="AS84" r:id="rId13" xr:uid="{802F6170-A77F-4428-ABD2-8CA947DFC975}"/>
    <hyperlink ref="AS138" r:id="rId14" xr:uid="{FD142A3B-0624-4180-92D5-F671F21438EE}"/>
    <hyperlink ref="AS48" r:id="rId15" xr:uid="{ADA3E7A9-66E9-40A4-A185-486BC136FEA2}"/>
    <hyperlink ref="AS66" r:id="rId16" xr:uid="{38AA5BC8-6187-48DC-B7B0-67A72B0179EA}"/>
    <hyperlink ref="AS12" r:id="rId17" xr:uid="{6EA43E62-BAA7-4C8D-A747-3DAC0B2A7382}"/>
    <hyperlink ref="AS99" r:id="rId18" display="www.salario.com.br" xr:uid="{86EEAA9B-51BB-4667-A83C-05D306EFE4DB}"/>
    <hyperlink ref="AS100" r:id="rId19" display="www.salario.com.br" xr:uid="{3B296777-55C0-48E6-BF3E-109F675FD14C}"/>
    <hyperlink ref="AS88" r:id="rId20" display="www.salario.com.br" xr:uid="{D3958A78-B823-429F-83D8-512DEF176201}"/>
    <hyperlink ref="AS98" r:id="rId21" display="www.salario.com.br" xr:uid="{AAF2055C-5010-4D8F-BEE5-ED1256BD77E2}"/>
    <hyperlink ref="AS67" r:id="rId22" xr:uid="{119EEB9E-FD04-403E-AEC6-491F11F376DF}"/>
    <hyperlink ref="AS109" r:id="rId23" display="www.salario.com.br" xr:uid="{9DE0FD70-C2D0-4A55-9DD6-2A5D14BB03BF}"/>
    <hyperlink ref="AS102" r:id="rId24" xr:uid="{82F5A8FD-5CD5-4969-BED2-CE3C6511C520}"/>
    <hyperlink ref="AS108" r:id="rId25" display="www.salario.com.br" xr:uid="{2AF72738-B119-477D-8752-96D92C6AF21C}"/>
    <hyperlink ref="AS107" r:id="rId26" display="www.salario.com.br" xr:uid="{87AA61DF-2333-456D-8A94-781E4ED9A886}"/>
    <hyperlink ref="AS86" r:id="rId27" xr:uid="{77BA1792-CB94-4517-B195-705C6D6BB1BB}"/>
    <hyperlink ref="AS101" r:id="rId28" display="www.salario.com.br" xr:uid="{B1B498AA-388A-429C-87D1-1506ED7B6700}"/>
    <hyperlink ref="AS82" r:id="rId29" display="www.salario.com.br" xr:uid="{930F677A-8A5C-4EBF-8632-7658C5EEF097}"/>
    <hyperlink ref="AS79" r:id="rId30" display="www.salario.com.br" xr:uid="{AC4461D5-A23D-409D-A0FD-1BB71A0AB090}"/>
    <hyperlink ref="AS19" r:id="rId31" display="www.salario.com.br" xr:uid="{6AD846D1-819A-4D68-ADC9-3A6B07266C1E}"/>
    <hyperlink ref="AS80" r:id="rId32" display="www.salario.com.br" xr:uid="{7B88A72C-1F46-4F67-9D6A-113CA369BB8C}"/>
    <hyperlink ref="AS20" r:id="rId33" display="www.salario.com.br" xr:uid="{3653F038-B26B-4A9B-BA95-680FA6F105E2}"/>
    <hyperlink ref="AS122" r:id="rId34" display="www.salario.com.br" xr:uid="{34095253-1FCA-4DA8-9D9F-BBABF2CA8066}"/>
    <hyperlink ref="AS140" r:id="rId35" display="www.salario.com.br" xr:uid="{1850C2E1-3989-4106-9CA0-3E25925432A8}"/>
    <hyperlink ref="AS78" r:id="rId36" display="www.salario.com.br" xr:uid="{1CF05578-669C-4AB3-94EA-9842BEB79615}"/>
    <hyperlink ref="AS23" r:id="rId37" display="www.salario.com.br" xr:uid="{81B20D6C-1A21-4215-AE70-C35C75132BC7}"/>
    <hyperlink ref="AS24" r:id="rId38" display="www.salario.com.br" xr:uid="{EC75C106-2B0C-43F1-940A-0B6C6229F454}"/>
    <hyperlink ref="AS25" r:id="rId39" display="www.salario.com.br" xr:uid="{198D3DE2-3898-468C-AC68-959FBD5BF577}"/>
    <hyperlink ref="AS26" r:id="rId40" display="www.salario.com.br" xr:uid="{C627703C-FD22-4009-B756-225E18DECD4D}"/>
    <hyperlink ref="AS11" r:id="rId41" display="www.salario.com.br" xr:uid="{128A5DA8-1E52-4EDC-9786-0CE84D0B4F71}"/>
    <hyperlink ref="AS27" r:id="rId42" display="www.salario.com.br" xr:uid="{D556E6F3-D184-4DF5-98F4-922952DB6591}"/>
    <hyperlink ref="AS35" r:id="rId43" display="www.salario.com.br" xr:uid="{4849CA1D-E4DD-4F5C-BE1F-0C9109D49EE2}"/>
    <hyperlink ref="AS142" r:id="rId44" display="www.salario.com.br" xr:uid="{BD6823B4-91D9-48C7-A036-530E6B839A0E}"/>
    <hyperlink ref="AS21" r:id="rId45" display="www.salario.com.br" xr:uid="{C4D26D91-C3F4-4FE6-A5DC-1DDD8AF17AA2}"/>
    <hyperlink ref="AS36" r:id="rId46" display="www.salario.com.br" xr:uid="{44F24489-397C-422F-AE06-C62BBCCD4A09}"/>
    <hyperlink ref="AS13" r:id="rId47" xr:uid="{2E6C5B63-3D3A-4B4A-AD26-220121E71CC0}"/>
    <hyperlink ref="AS81" r:id="rId48" display="www.salario.com.br" xr:uid="{4E1A0C13-2919-4D4A-9957-2216B6F1EFC9}"/>
    <hyperlink ref="AS16" r:id="rId49" display="www.salario.com.br" xr:uid="{28F9F55C-F17C-4903-BF90-F5478E80F221}"/>
    <hyperlink ref="AS34" r:id="rId50" display="www.salario.com.br" xr:uid="{F6545EC9-B8F3-4371-A04F-607151AC2193}"/>
    <hyperlink ref="AS28" r:id="rId51" display="www.salario.com.br" xr:uid="{568DD264-A5CE-4AF6-A1A5-9A9DEDF00FA2}"/>
    <hyperlink ref="AS17" r:id="rId52" display="www.salario.com.br" xr:uid="{73502423-B172-4C83-AB0F-06D7A5DE96BF}"/>
    <hyperlink ref="AS37" r:id="rId53" display="www.salario.com.br" xr:uid="{3E512A8E-B7B2-4269-B459-8659E2137B2A}"/>
    <hyperlink ref="AS83" r:id="rId54" display="www.salario.com.br" xr:uid="{BAB79B64-698B-495C-B2B1-2DD5E5C39EBA}"/>
    <hyperlink ref="AS151" r:id="rId55" display="www.salario.com.br" xr:uid="{24F6CA0A-5D90-4CE4-B604-45B931EE2C57}"/>
    <hyperlink ref="AS131" r:id="rId56" xr:uid="{54721693-8860-4CAE-99FC-5FABDBE4FC1E}"/>
    <hyperlink ref="AS143" r:id="rId57" xr:uid="{9109BE59-C862-4351-963C-BC36B19A4A29}"/>
    <hyperlink ref="AS125" r:id="rId58" display="www.salario.com.br" xr:uid="{356C2501-383E-481E-A7D2-D2DAFDE6054D}"/>
    <hyperlink ref="AS124" r:id="rId59" xr:uid="{728FC6FA-AC65-4884-A989-B139CD94BACD}"/>
    <hyperlink ref="AS136" r:id="rId60" xr:uid="{4B5A4B3F-E3C4-4447-B1A8-647979657362}"/>
    <hyperlink ref="AS137" r:id="rId61" xr:uid="{3BCBFFA1-E7ED-43BB-A685-5E85807482C4}"/>
    <hyperlink ref="AS14" r:id="rId62" xr:uid="{C0260CE7-E88F-4244-959E-5B199D44BBA9}"/>
    <hyperlink ref="AS22" r:id="rId63" display="www.salario.com.br" xr:uid="{DB12ACF6-7D13-468B-B173-172A5F834F93}"/>
    <hyperlink ref="AS15" r:id="rId64" xr:uid="{99C84D3E-457E-45E6-9E9E-2302DF1D6A77}"/>
    <hyperlink ref="AS126" r:id="rId65" xr:uid="{B127C22F-BB34-4048-81EC-F87702E33B15}"/>
    <hyperlink ref="AS144" r:id="rId66" xr:uid="{CDF9AFDA-249E-4A88-9FD2-A62FE003129B}"/>
  </hyperlinks>
  <pageMargins left="0.511811024" right="0.511811024" top="0.78740157499999996" bottom="0.78740157499999996" header="0.31496062000000002" footer="0.31496062000000002"/>
  <ignoredErrors>
    <ignoredError sqref="H117 H119 K120 H121 H140 H143 H161 H19:H21 H28 K32 H41:H42 H48 K48 H57 H60 H63 H66 H69:H73 H79:H81 H93 H95:H97 H101 H106 I113 AH147" formula="1"/>
  </ignoredErrors>
  <legacyDrawing r:id="rId6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4A631-3048-4639-82F6-9C64A78A2494}">
  <dimension ref="A1:AI22"/>
  <sheetViews>
    <sheetView topLeftCell="V1" workbookViewId="0">
      <selection activeCell="E14" sqref="E14"/>
    </sheetView>
  </sheetViews>
  <sheetFormatPr defaultColWidth="9.140625" defaultRowHeight="11.25" x14ac:dyDescent="0.2"/>
  <cols>
    <col min="1" max="3" width="11.85546875" style="1" bestFit="1" customWidth="1"/>
    <col min="4" max="4" width="4.28515625" style="1" bestFit="1" customWidth="1"/>
    <col min="5" max="5" width="59.7109375" style="1" bestFit="1" customWidth="1"/>
    <col min="6" max="6" width="13.140625" style="1" bestFit="1" customWidth="1"/>
    <col min="7" max="7" width="9" style="1" bestFit="1" customWidth="1"/>
    <col min="8" max="8" width="9.5703125" style="1" bestFit="1" customWidth="1"/>
    <col min="9" max="35" width="9.85546875" style="1" bestFit="1" customWidth="1"/>
    <col min="36" max="16384" width="9.140625" style="1"/>
  </cols>
  <sheetData>
    <row r="1" spans="1:35" ht="12" thickBot="1" x14ac:dyDescent="0.25">
      <c r="F1" s="761"/>
      <c r="G1" s="761"/>
    </row>
    <row r="2" spans="1:35" ht="12" thickBot="1" x14ac:dyDescent="0.25">
      <c r="F2" s="762" t="s">
        <v>1139</v>
      </c>
      <c r="G2" s="763"/>
      <c r="H2" s="764" t="s">
        <v>1140</v>
      </c>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6"/>
    </row>
    <row r="3" spans="1:35" x14ac:dyDescent="0.2">
      <c r="A3" s="767" t="s">
        <v>1141</v>
      </c>
      <c r="B3" s="767"/>
      <c r="C3" s="767"/>
      <c r="D3" s="768"/>
      <c r="E3" s="769" t="s">
        <v>1142</v>
      </c>
      <c r="F3" s="770" t="s">
        <v>1143</v>
      </c>
      <c r="G3" s="769" t="s">
        <v>1144</v>
      </c>
      <c r="H3" s="769" t="s">
        <v>1145</v>
      </c>
      <c r="I3" s="769" t="s">
        <v>1146</v>
      </c>
      <c r="J3" s="769" t="s">
        <v>1147</v>
      </c>
      <c r="K3" s="769" t="s">
        <v>1148</v>
      </c>
      <c r="L3" s="769" t="s">
        <v>1149</v>
      </c>
      <c r="M3" s="769" t="s">
        <v>1150</v>
      </c>
      <c r="N3" s="769" t="s">
        <v>1151</v>
      </c>
      <c r="O3" s="769" t="s">
        <v>1152</v>
      </c>
      <c r="P3" s="769" t="s">
        <v>1153</v>
      </c>
      <c r="Q3" s="769" t="s">
        <v>1154</v>
      </c>
      <c r="R3" s="769" t="s">
        <v>1155</v>
      </c>
      <c r="S3" s="769" t="s">
        <v>1156</v>
      </c>
      <c r="T3" s="769" t="s">
        <v>1157</v>
      </c>
      <c r="U3" s="769" t="s">
        <v>1158</v>
      </c>
      <c r="V3" s="769" t="s">
        <v>1159</v>
      </c>
      <c r="W3" s="769" t="s">
        <v>1160</v>
      </c>
      <c r="X3" s="769" t="s">
        <v>1161</v>
      </c>
      <c r="Y3" s="769" t="s">
        <v>1162</v>
      </c>
      <c r="Z3" s="769" t="s">
        <v>1163</v>
      </c>
      <c r="AA3" s="769" t="s">
        <v>1164</v>
      </c>
      <c r="AB3" s="769" t="s">
        <v>1165</v>
      </c>
      <c r="AC3" s="769" t="s">
        <v>1166</v>
      </c>
      <c r="AD3" s="769" t="s">
        <v>1167</v>
      </c>
      <c r="AE3" s="769" t="s">
        <v>1168</v>
      </c>
      <c r="AF3" s="769" t="s">
        <v>1169</v>
      </c>
      <c r="AG3" s="769" t="s">
        <v>1170</v>
      </c>
      <c r="AH3" s="769" t="s">
        <v>1171</v>
      </c>
      <c r="AI3" s="769" t="s">
        <v>1172</v>
      </c>
    </row>
    <row r="4" spans="1:35" ht="12" thickBot="1" x14ac:dyDescent="0.25">
      <c r="A4" s="771" t="s">
        <v>1173</v>
      </c>
      <c r="B4" s="771" t="s">
        <v>1174</v>
      </c>
      <c r="C4" s="771" t="s">
        <v>1175</v>
      </c>
      <c r="D4" s="568"/>
      <c r="E4" s="772"/>
      <c r="F4" s="773"/>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row>
    <row r="5" spans="1:35" x14ac:dyDescent="0.2">
      <c r="A5" s="774">
        <v>0.8</v>
      </c>
      <c r="B5" s="775">
        <v>2.0999999999999999E-3</v>
      </c>
      <c r="C5" s="775">
        <v>1.9E-3</v>
      </c>
      <c r="D5" s="776"/>
      <c r="E5" s="777" t="s">
        <v>1176</v>
      </c>
      <c r="F5" s="778">
        <f>$E14*$A5*$B5*F14</f>
        <v>31077.775379448005</v>
      </c>
      <c r="G5" s="778">
        <f>$E14*$A5*$B5*G14</f>
        <v>43581.575219448008</v>
      </c>
      <c r="H5" s="778">
        <f>$E14*$A5*$B5*H14</f>
        <v>43581.575219448008</v>
      </c>
      <c r="I5" s="778">
        <f>$E14*$A5*$B5*I14</f>
        <v>146043.92772480001</v>
      </c>
      <c r="J5" s="778">
        <f>$E14*$A5*$B5*J14</f>
        <v>146043.92772480001</v>
      </c>
      <c r="K5" s="779">
        <f>$C5*$A5*$E14</f>
        <v>132134.9822272</v>
      </c>
      <c r="L5" s="779">
        <f>$C5*$A5*$E14</f>
        <v>132134.9822272</v>
      </c>
      <c r="M5" s="779">
        <f t="shared" ref="M5:AI5" si="0">$C5*$A5*$E14</f>
        <v>132134.9822272</v>
      </c>
      <c r="N5" s="779">
        <f t="shared" si="0"/>
        <v>132134.9822272</v>
      </c>
      <c r="O5" s="779">
        <f t="shared" si="0"/>
        <v>132134.9822272</v>
      </c>
      <c r="P5" s="779">
        <f t="shared" si="0"/>
        <v>132134.9822272</v>
      </c>
      <c r="Q5" s="779">
        <f t="shared" si="0"/>
        <v>132134.9822272</v>
      </c>
      <c r="R5" s="779">
        <f t="shared" si="0"/>
        <v>132134.9822272</v>
      </c>
      <c r="S5" s="779">
        <f t="shared" si="0"/>
        <v>132134.9822272</v>
      </c>
      <c r="T5" s="779">
        <f t="shared" si="0"/>
        <v>132134.9822272</v>
      </c>
      <c r="U5" s="779">
        <f t="shared" si="0"/>
        <v>132134.9822272</v>
      </c>
      <c r="V5" s="779">
        <f t="shared" si="0"/>
        <v>132134.9822272</v>
      </c>
      <c r="W5" s="779">
        <f t="shared" si="0"/>
        <v>132134.9822272</v>
      </c>
      <c r="X5" s="779">
        <f t="shared" si="0"/>
        <v>132134.9822272</v>
      </c>
      <c r="Y5" s="779">
        <f t="shared" si="0"/>
        <v>132134.9822272</v>
      </c>
      <c r="Z5" s="779">
        <f t="shared" si="0"/>
        <v>132134.9822272</v>
      </c>
      <c r="AA5" s="779">
        <f t="shared" si="0"/>
        <v>132134.9822272</v>
      </c>
      <c r="AB5" s="779">
        <f t="shared" si="0"/>
        <v>132134.9822272</v>
      </c>
      <c r="AC5" s="779">
        <f t="shared" si="0"/>
        <v>132134.9822272</v>
      </c>
      <c r="AD5" s="779">
        <f t="shared" si="0"/>
        <v>132134.9822272</v>
      </c>
      <c r="AE5" s="779">
        <f t="shared" si="0"/>
        <v>132134.9822272</v>
      </c>
      <c r="AF5" s="779">
        <f t="shared" si="0"/>
        <v>132134.9822272</v>
      </c>
      <c r="AG5" s="779">
        <f t="shared" si="0"/>
        <v>132134.9822272</v>
      </c>
      <c r="AH5" s="779">
        <f t="shared" si="0"/>
        <v>132134.9822272</v>
      </c>
      <c r="AI5" s="779">
        <f t="shared" si="0"/>
        <v>132134.9822272</v>
      </c>
    </row>
    <row r="6" spans="1:35" x14ac:dyDescent="0.2">
      <c r="A6" s="780"/>
      <c r="B6" s="775">
        <v>4.1999999999999997E-3</v>
      </c>
      <c r="C6" s="775">
        <v>3.8E-3</v>
      </c>
      <c r="D6" s="776"/>
      <c r="E6" s="781" t="s">
        <v>1177</v>
      </c>
      <c r="F6" s="782">
        <f t="shared" ref="F6:AI6" si="1">$C6*F16</f>
        <v>0</v>
      </c>
      <c r="G6" s="782">
        <f t="shared" si="1"/>
        <v>0</v>
      </c>
      <c r="H6" s="782">
        <f t="shared" si="1"/>
        <v>0</v>
      </c>
      <c r="I6" s="782">
        <f>$C6*I16</f>
        <v>64757.48024041875</v>
      </c>
      <c r="J6" s="782">
        <f t="shared" si="1"/>
        <v>66437.020374007509</v>
      </c>
      <c r="K6" s="782">
        <f t="shared" si="1"/>
        <v>67630.926219851244</v>
      </c>
      <c r="L6" s="782">
        <f t="shared" si="1"/>
        <v>69231.478263434998</v>
      </c>
      <c r="M6" s="782">
        <f t="shared" si="1"/>
        <v>72069.299608843139</v>
      </c>
      <c r="N6" s="782">
        <f t="shared" si="1"/>
        <v>75627.363731259378</v>
      </c>
      <c r="O6" s="782">
        <f t="shared" si="1"/>
        <v>78117.226410560615</v>
      </c>
      <c r="P6" s="782">
        <f t="shared" si="1"/>
        <v>79862.121184308751</v>
      </c>
      <c r="Q6" s="782">
        <f t="shared" si="1"/>
        <v>82240.038696189367</v>
      </c>
      <c r="R6" s="782">
        <f t="shared" si="1"/>
        <v>85269.634198790634</v>
      </c>
      <c r="S6" s="782">
        <f t="shared" si="1"/>
        <v>87613.772654531247</v>
      </c>
      <c r="T6" s="782">
        <f t="shared" si="1"/>
        <v>90939.898966753128</v>
      </c>
      <c r="U6" s="782">
        <f t="shared" si="1"/>
        <v>94203.060606956249</v>
      </c>
      <c r="V6" s="782">
        <f t="shared" si="1"/>
        <v>96971.862094143755</v>
      </c>
      <c r="W6" s="782">
        <f t="shared" si="1"/>
        <v>99092.315587753124</v>
      </c>
      <c r="X6" s="782">
        <f t="shared" si="1"/>
        <v>102914.97362634374</v>
      </c>
      <c r="Y6" s="782">
        <f t="shared" si="1"/>
        <v>106941.73427884687</v>
      </c>
      <c r="Z6" s="782">
        <f t="shared" si="1"/>
        <v>110310.27708121874</v>
      </c>
      <c r="AA6" s="782">
        <f t="shared" si="1"/>
        <v>113489.443172475</v>
      </c>
      <c r="AB6" s="782">
        <f t="shared" si="1"/>
        <v>117357.30737971877</v>
      </c>
      <c r="AC6" s="782">
        <f t="shared" si="1"/>
        <v>120462.54860953124</v>
      </c>
      <c r="AD6" s="782">
        <f t="shared" si="1"/>
        <v>123760.03127444998</v>
      </c>
      <c r="AE6" s="782">
        <f t="shared" si="1"/>
        <v>128129.38704061875</v>
      </c>
      <c r="AF6" s="782">
        <f t="shared" si="1"/>
        <v>132474.07093747501</v>
      </c>
      <c r="AG6" s="782">
        <f t="shared" si="1"/>
        <v>136403.24775153751</v>
      </c>
      <c r="AH6" s="782">
        <f t="shared" si="1"/>
        <v>139693.36558005001</v>
      </c>
      <c r="AI6" s="782">
        <f t="shared" si="1"/>
        <v>144759.36151018122</v>
      </c>
    </row>
    <row r="7" spans="1:35" x14ac:dyDescent="0.2">
      <c r="A7" s="783"/>
      <c r="B7" s="774"/>
      <c r="C7" s="774"/>
      <c r="D7" s="784"/>
      <c r="E7" s="785"/>
      <c r="F7" s="782">
        <f>$B7*$A7</f>
        <v>0</v>
      </c>
      <c r="G7" s="782">
        <f t="shared" ref="G7:J7" si="2">$B7*$A7</f>
        <v>0</v>
      </c>
      <c r="H7" s="782">
        <f t="shared" si="2"/>
        <v>0</v>
      </c>
      <c r="I7" s="782">
        <f t="shared" si="2"/>
        <v>0</v>
      </c>
      <c r="J7" s="782">
        <f t="shared" si="2"/>
        <v>0</v>
      </c>
      <c r="K7" s="782">
        <f t="shared" ref="K7:AI7" si="3">$C7*$A7</f>
        <v>0</v>
      </c>
      <c r="L7" s="782">
        <f t="shared" si="3"/>
        <v>0</v>
      </c>
      <c r="M7" s="782">
        <f t="shared" si="3"/>
        <v>0</v>
      </c>
      <c r="N7" s="782">
        <f t="shared" si="3"/>
        <v>0</v>
      </c>
      <c r="O7" s="782">
        <f t="shared" si="3"/>
        <v>0</v>
      </c>
      <c r="P7" s="782">
        <f t="shared" si="3"/>
        <v>0</v>
      </c>
      <c r="Q7" s="782">
        <f t="shared" si="3"/>
        <v>0</v>
      </c>
      <c r="R7" s="782">
        <f t="shared" si="3"/>
        <v>0</v>
      </c>
      <c r="S7" s="782">
        <f t="shared" si="3"/>
        <v>0</v>
      </c>
      <c r="T7" s="782">
        <f t="shared" si="3"/>
        <v>0</v>
      </c>
      <c r="U7" s="782">
        <f t="shared" si="3"/>
        <v>0</v>
      </c>
      <c r="V7" s="782">
        <f t="shared" si="3"/>
        <v>0</v>
      </c>
      <c r="W7" s="782">
        <f t="shared" si="3"/>
        <v>0</v>
      </c>
      <c r="X7" s="782">
        <f t="shared" si="3"/>
        <v>0</v>
      </c>
      <c r="Y7" s="782">
        <f t="shared" si="3"/>
        <v>0</v>
      </c>
      <c r="Z7" s="782">
        <f t="shared" si="3"/>
        <v>0</v>
      </c>
      <c r="AA7" s="782">
        <f t="shared" si="3"/>
        <v>0</v>
      </c>
      <c r="AB7" s="782">
        <f t="shared" si="3"/>
        <v>0</v>
      </c>
      <c r="AC7" s="782">
        <f t="shared" si="3"/>
        <v>0</v>
      </c>
      <c r="AD7" s="782">
        <f t="shared" si="3"/>
        <v>0</v>
      </c>
      <c r="AE7" s="782">
        <f t="shared" si="3"/>
        <v>0</v>
      </c>
      <c r="AF7" s="782">
        <f t="shared" si="3"/>
        <v>0</v>
      </c>
      <c r="AG7" s="782">
        <f t="shared" si="3"/>
        <v>0</v>
      </c>
      <c r="AH7" s="782">
        <f t="shared" si="3"/>
        <v>0</v>
      </c>
      <c r="AI7" s="782">
        <f t="shared" si="3"/>
        <v>0</v>
      </c>
    </row>
    <row r="8" spans="1:35" x14ac:dyDescent="0.2">
      <c r="A8" s="774">
        <v>0.5</v>
      </c>
      <c r="B8" s="775">
        <v>1.4E-3</v>
      </c>
      <c r="C8" s="775">
        <v>1.4E-3</v>
      </c>
      <c r="D8" s="776"/>
      <c r="E8" s="785" t="s">
        <v>1178</v>
      </c>
      <c r="F8" s="786">
        <f>$E14*$A8*$B8*F14</f>
        <v>12949.07307477</v>
      </c>
      <c r="G8" s="786">
        <f>$E14*$A8*$B8*G14</f>
        <v>18158.98967477</v>
      </c>
      <c r="H8" s="786">
        <f>$E14*$A8*$B8*H14</f>
        <v>18158.98967477</v>
      </c>
      <c r="I8" s="786">
        <f>$E14*$A8*$B8*I14</f>
        <v>60851.636551999996</v>
      </c>
      <c r="J8" s="786">
        <f>$E14*$A8*$B8*J14</f>
        <v>60851.636551999996</v>
      </c>
      <c r="K8" s="782">
        <f>$A8*$C8*$E14</f>
        <v>60851.636551999996</v>
      </c>
      <c r="L8" s="782">
        <f>$A8*$C8*$E14</f>
        <v>60851.636551999996</v>
      </c>
      <c r="M8" s="782">
        <f t="shared" ref="M8:AI8" si="4">$A8*$C8*$E14</f>
        <v>60851.636551999996</v>
      </c>
      <c r="N8" s="782">
        <f t="shared" si="4"/>
        <v>60851.636551999996</v>
      </c>
      <c r="O8" s="782">
        <f t="shared" si="4"/>
        <v>60851.636551999996</v>
      </c>
      <c r="P8" s="782">
        <f t="shared" si="4"/>
        <v>60851.636551999996</v>
      </c>
      <c r="Q8" s="782">
        <f t="shared" si="4"/>
        <v>60851.636551999996</v>
      </c>
      <c r="R8" s="782">
        <f t="shared" si="4"/>
        <v>60851.636551999996</v>
      </c>
      <c r="S8" s="782">
        <f t="shared" si="4"/>
        <v>60851.636551999996</v>
      </c>
      <c r="T8" s="782">
        <f t="shared" si="4"/>
        <v>60851.636551999996</v>
      </c>
      <c r="U8" s="782">
        <f t="shared" si="4"/>
        <v>60851.636551999996</v>
      </c>
      <c r="V8" s="782">
        <f t="shared" si="4"/>
        <v>60851.636551999996</v>
      </c>
      <c r="W8" s="782">
        <f t="shared" si="4"/>
        <v>60851.636551999996</v>
      </c>
      <c r="X8" s="782">
        <f t="shared" si="4"/>
        <v>60851.636551999996</v>
      </c>
      <c r="Y8" s="782">
        <f t="shared" si="4"/>
        <v>60851.636551999996</v>
      </c>
      <c r="Z8" s="782">
        <f t="shared" si="4"/>
        <v>60851.636551999996</v>
      </c>
      <c r="AA8" s="782">
        <f t="shared" si="4"/>
        <v>60851.636551999996</v>
      </c>
      <c r="AB8" s="782">
        <f t="shared" si="4"/>
        <v>60851.636551999996</v>
      </c>
      <c r="AC8" s="782">
        <f t="shared" si="4"/>
        <v>60851.636551999996</v>
      </c>
      <c r="AD8" s="782">
        <f t="shared" si="4"/>
        <v>60851.636551999996</v>
      </c>
      <c r="AE8" s="782">
        <f t="shared" si="4"/>
        <v>60851.636551999996</v>
      </c>
      <c r="AF8" s="782">
        <f t="shared" si="4"/>
        <v>60851.636551999996</v>
      </c>
      <c r="AG8" s="782">
        <f t="shared" si="4"/>
        <v>60851.636551999996</v>
      </c>
      <c r="AH8" s="782">
        <f t="shared" si="4"/>
        <v>60851.636551999996</v>
      </c>
      <c r="AI8" s="782">
        <f t="shared" si="4"/>
        <v>60851.636551999996</v>
      </c>
    </row>
    <row r="9" spans="1:35" ht="12" thickBot="1" x14ac:dyDescent="0.25">
      <c r="A9" s="774">
        <v>0.5</v>
      </c>
      <c r="B9" s="775">
        <v>2.5999999999999999E-3</v>
      </c>
      <c r="C9" s="775">
        <v>2.5999999999999999E-3</v>
      </c>
      <c r="D9" s="776"/>
      <c r="E9" s="787" t="s">
        <v>1179</v>
      </c>
      <c r="F9" s="786">
        <f>$E14*$A9*$B9*F14</f>
        <v>24048.278567430003</v>
      </c>
      <c r="G9" s="786">
        <f>$E14*$A9*$B9*G14</f>
        <v>33723.837967430001</v>
      </c>
      <c r="H9" s="786">
        <f>$E14*$A9*$B9*H14</f>
        <v>33723.837967430001</v>
      </c>
      <c r="I9" s="786">
        <f>$E14*$A9*$B9*I14</f>
        <v>113010.182168</v>
      </c>
      <c r="J9" s="786">
        <f>$E14*$A9*$B9*J14</f>
        <v>113010.182168</v>
      </c>
      <c r="K9" s="788">
        <f>$A9*$C9*$E14</f>
        <v>113010.182168</v>
      </c>
      <c r="L9" s="788">
        <f>$A9*$C9*$E14</f>
        <v>113010.182168</v>
      </c>
      <c r="M9" s="788">
        <f t="shared" ref="M9:AI9" si="5">$A9*$C9*$E14</f>
        <v>113010.182168</v>
      </c>
      <c r="N9" s="788">
        <f t="shared" si="5"/>
        <v>113010.182168</v>
      </c>
      <c r="O9" s="788">
        <f t="shared" si="5"/>
        <v>113010.182168</v>
      </c>
      <c r="P9" s="788">
        <f t="shared" si="5"/>
        <v>113010.182168</v>
      </c>
      <c r="Q9" s="788">
        <f t="shared" si="5"/>
        <v>113010.182168</v>
      </c>
      <c r="R9" s="788">
        <f t="shared" si="5"/>
        <v>113010.182168</v>
      </c>
      <c r="S9" s="788">
        <f t="shared" si="5"/>
        <v>113010.182168</v>
      </c>
      <c r="T9" s="788">
        <f t="shared" si="5"/>
        <v>113010.182168</v>
      </c>
      <c r="U9" s="788">
        <f t="shared" si="5"/>
        <v>113010.182168</v>
      </c>
      <c r="V9" s="788">
        <f t="shared" si="5"/>
        <v>113010.182168</v>
      </c>
      <c r="W9" s="788">
        <f t="shared" si="5"/>
        <v>113010.182168</v>
      </c>
      <c r="X9" s="788">
        <f t="shared" si="5"/>
        <v>113010.182168</v>
      </c>
      <c r="Y9" s="788">
        <f t="shared" si="5"/>
        <v>113010.182168</v>
      </c>
      <c r="Z9" s="788">
        <f t="shared" si="5"/>
        <v>113010.182168</v>
      </c>
      <c r="AA9" s="788">
        <f t="shared" si="5"/>
        <v>113010.182168</v>
      </c>
      <c r="AB9" s="788">
        <f t="shared" si="5"/>
        <v>113010.182168</v>
      </c>
      <c r="AC9" s="788">
        <f t="shared" si="5"/>
        <v>113010.182168</v>
      </c>
      <c r="AD9" s="788">
        <f t="shared" si="5"/>
        <v>113010.182168</v>
      </c>
      <c r="AE9" s="788">
        <f t="shared" si="5"/>
        <v>113010.182168</v>
      </c>
      <c r="AF9" s="788">
        <f t="shared" si="5"/>
        <v>113010.182168</v>
      </c>
      <c r="AG9" s="788">
        <f t="shared" si="5"/>
        <v>113010.182168</v>
      </c>
      <c r="AH9" s="788">
        <f t="shared" si="5"/>
        <v>113010.182168</v>
      </c>
      <c r="AI9" s="788">
        <f t="shared" si="5"/>
        <v>113010.182168</v>
      </c>
    </row>
    <row r="10" spans="1:35" x14ac:dyDescent="0.2">
      <c r="E10" s="789" t="s">
        <v>1180</v>
      </c>
      <c r="F10" s="790">
        <f t="shared" ref="F10:K10" si="6">SUM(F5:F9)</f>
        <v>68075.127021648019</v>
      </c>
      <c r="G10" s="791">
        <f t="shared" si="6"/>
        <v>95464.402861648006</v>
      </c>
      <c r="H10" s="792">
        <f t="shared" si="6"/>
        <v>95464.402861648006</v>
      </c>
      <c r="I10" s="792">
        <f>SUM(I5:I9)</f>
        <v>384663.22668521875</v>
      </c>
      <c r="J10" s="792">
        <f t="shared" si="6"/>
        <v>386342.76681880758</v>
      </c>
      <c r="K10" s="792">
        <f t="shared" si="6"/>
        <v>373627.72716705129</v>
      </c>
      <c r="L10" s="792">
        <f>SUM(L5:L9)</f>
        <v>375228.279210635</v>
      </c>
      <c r="M10" s="792">
        <f t="shared" ref="M10:AI10" si="7">SUM(M5:M9)</f>
        <v>378066.10055604309</v>
      </c>
      <c r="N10" s="792">
        <f t="shared" si="7"/>
        <v>381624.1646784594</v>
      </c>
      <c r="O10" s="792">
        <f t="shared" si="7"/>
        <v>384114.02735776058</v>
      </c>
      <c r="P10" s="792">
        <f t="shared" si="7"/>
        <v>385858.92213150871</v>
      </c>
      <c r="Q10" s="792">
        <f t="shared" si="7"/>
        <v>388236.83964338934</v>
      </c>
      <c r="R10" s="792">
        <f t="shared" si="7"/>
        <v>391266.43514599069</v>
      </c>
      <c r="S10" s="792">
        <f t="shared" si="7"/>
        <v>393610.57360173122</v>
      </c>
      <c r="T10" s="792">
        <f t="shared" si="7"/>
        <v>396936.69991395308</v>
      </c>
      <c r="U10" s="792">
        <f t="shared" si="7"/>
        <v>400199.86155415629</v>
      </c>
      <c r="V10" s="792">
        <f t="shared" si="7"/>
        <v>402968.6630413438</v>
      </c>
      <c r="W10" s="792">
        <f t="shared" si="7"/>
        <v>405089.11653495312</v>
      </c>
      <c r="X10" s="792">
        <f t="shared" si="7"/>
        <v>408911.77457354369</v>
      </c>
      <c r="Y10" s="792">
        <f t="shared" si="7"/>
        <v>412938.53522604692</v>
      </c>
      <c r="Z10" s="792">
        <f t="shared" si="7"/>
        <v>416307.07802841871</v>
      </c>
      <c r="AA10" s="792">
        <f t="shared" si="7"/>
        <v>419486.24411967502</v>
      </c>
      <c r="AB10" s="792">
        <f t="shared" si="7"/>
        <v>423354.10832691879</v>
      </c>
      <c r="AC10" s="792">
        <f t="shared" si="7"/>
        <v>426459.34955673129</v>
      </c>
      <c r="AD10" s="792">
        <f t="shared" si="7"/>
        <v>429756.83222164994</v>
      </c>
      <c r="AE10" s="792">
        <f t="shared" si="7"/>
        <v>434126.18798781873</v>
      </c>
      <c r="AF10" s="792">
        <f t="shared" si="7"/>
        <v>438470.871884675</v>
      </c>
      <c r="AG10" s="792">
        <f t="shared" si="7"/>
        <v>442400.04869873752</v>
      </c>
      <c r="AH10" s="792">
        <f t="shared" si="7"/>
        <v>445690.16652724997</v>
      </c>
      <c r="AI10" s="792">
        <f t="shared" si="7"/>
        <v>450756.16245738126</v>
      </c>
    </row>
    <row r="11" spans="1:35" ht="12" thickBot="1" x14ac:dyDescent="0.25">
      <c r="E11" s="793"/>
      <c r="F11" s="794"/>
      <c r="G11" s="795"/>
      <c r="H11" s="796"/>
      <c r="I11" s="796"/>
      <c r="J11" s="796"/>
      <c r="K11" s="796"/>
      <c r="L11" s="796"/>
      <c r="M11" s="796"/>
      <c r="N11" s="796"/>
      <c r="O11" s="796"/>
      <c r="P11" s="796"/>
      <c r="Q11" s="796"/>
      <c r="R11" s="796"/>
      <c r="S11" s="796"/>
      <c r="T11" s="796"/>
      <c r="U11" s="796"/>
      <c r="V11" s="796"/>
      <c r="W11" s="796"/>
      <c r="X11" s="796"/>
      <c r="Y11" s="796"/>
      <c r="Z11" s="796"/>
      <c r="AA11" s="796"/>
      <c r="AB11" s="796"/>
      <c r="AC11" s="796"/>
      <c r="AD11" s="796"/>
      <c r="AE11" s="796"/>
      <c r="AF11" s="796"/>
      <c r="AG11" s="796"/>
      <c r="AH11" s="796"/>
      <c r="AI11" s="796"/>
    </row>
    <row r="12" spans="1:35" ht="12" thickBot="1" x14ac:dyDescent="0.25">
      <c r="F12" s="797"/>
      <c r="G12" s="797"/>
      <c r="H12" s="797"/>
      <c r="I12" s="797"/>
      <c r="J12" s="797"/>
      <c r="L12" s="798">
        <f>L10/12</f>
        <v>31269.023267552915</v>
      </c>
      <c r="M12" s="575" t="s">
        <v>594</v>
      </c>
    </row>
    <row r="13" spans="1:35" ht="12" thickBot="1" x14ac:dyDescent="0.25">
      <c r="A13" s="3" t="s">
        <v>1181</v>
      </c>
      <c r="B13" s="3" t="s">
        <v>1182</v>
      </c>
      <c r="C13" s="3" t="s">
        <v>1183</v>
      </c>
      <c r="E13" s="799" t="s">
        <v>1193</v>
      </c>
    </row>
    <row r="14" spans="1:35" ht="12" thickBot="1" x14ac:dyDescent="0.25">
      <c r="A14" s="800">
        <f>18498675.8211</f>
        <v>18498675.8211</v>
      </c>
      <c r="B14" s="800">
        <f>A14+7442738</f>
        <v>25941413.8211</v>
      </c>
      <c r="C14" s="800">
        <f>B14</f>
        <v>25941413.8211</v>
      </c>
      <c r="E14" s="801">
        <f>Teleférico!F15+Teleférico!F16+Teleférico!F17+Teleférico!F18</f>
        <v>86930909.359999999</v>
      </c>
      <c r="F14" s="802">
        <f>A14/$E$14</f>
        <v>0.21279744980571777</v>
      </c>
      <c r="G14" s="802">
        <f>B14/$E$14</f>
        <v>0.29841415455198916</v>
      </c>
      <c r="H14" s="802">
        <f>C14/$E$14</f>
        <v>0.29841415455198916</v>
      </c>
      <c r="I14" s="797">
        <v>1</v>
      </c>
      <c r="J14" s="797">
        <v>1</v>
      </c>
      <c r="K14" s="797">
        <v>1</v>
      </c>
      <c r="L14" s="797">
        <v>1</v>
      </c>
      <c r="M14" s="797">
        <v>1</v>
      </c>
      <c r="N14" s="797">
        <v>1</v>
      </c>
      <c r="O14" s="797">
        <v>1</v>
      </c>
      <c r="P14" s="797">
        <v>1</v>
      </c>
      <c r="Q14" s="797">
        <v>1</v>
      </c>
      <c r="R14" s="797">
        <v>1</v>
      </c>
      <c r="S14" s="797">
        <v>1</v>
      </c>
      <c r="T14" s="797">
        <v>1</v>
      </c>
      <c r="U14" s="797">
        <v>1</v>
      </c>
      <c r="V14" s="797">
        <v>1</v>
      </c>
      <c r="W14" s="797">
        <v>1</v>
      </c>
      <c r="X14" s="797">
        <v>1</v>
      </c>
      <c r="Y14" s="797">
        <v>1</v>
      </c>
      <c r="Z14" s="797">
        <v>1</v>
      </c>
      <c r="AA14" s="797">
        <v>1</v>
      </c>
      <c r="AB14" s="797">
        <v>1</v>
      </c>
      <c r="AC14" s="797">
        <v>1</v>
      </c>
      <c r="AD14" s="797">
        <v>1</v>
      </c>
      <c r="AE14" s="797">
        <v>1</v>
      </c>
      <c r="AF14" s="797">
        <v>1</v>
      </c>
      <c r="AG14" s="797">
        <v>1</v>
      </c>
      <c r="AH14" s="797">
        <v>1</v>
      </c>
      <c r="AI14" s="797">
        <v>1</v>
      </c>
    </row>
    <row r="15" spans="1:35" ht="12" thickBot="1" x14ac:dyDescent="0.25"/>
    <row r="16" spans="1:35" ht="12" thickBot="1" x14ac:dyDescent="0.25">
      <c r="E16" s="799" t="s">
        <v>1184</v>
      </c>
      <c r="F16" s="803">
        <f>'Receitas UGC'!F29</f>
        <v>0</v>
      </c>
      <c r="G16" s="803">
        <f>'Receitas UGC'!R29</f>
        <v>0</v>
      </c>
      <c r="H16" s="803">
        <f>'Receitas UGC'!AD29</f>
        <v>0</v>
      </c>
      <c r="I16" s="803">
        <f>'Receitas UGC'!AP29</f>
        <v>17041442.16853125</v>
      </c>
      <c r="J16" s="803">
        <f>'Receitas UGC'!BB29</f>
        <v>17483426.414212503</v>
      </c>
      <c r="K16" s="803">
        <f>'Receitas UGC'!BN29</f>
        <v>17797612.16311875</v>
      </c>
      <c r="L16" s="803">
        <f>'Receitas UGC'!BZ29</f>
        <v>18218810.069325</v>
      </c>
      <c r="M16" s="803">
        <f>'Receitas UGC'!CL29</f>
        <v>18965605.160221878</v>
      </c>
      <c r="N16" s="803">
        <f>'Receitas UGC'!CX29</f>
        <v>19901937.824015625</v>
      </c>
      <c r="O16" s="803">
        <f>'Receitas UGC'!DJ29</f>
        <v>20557164.844884373</v>
      </c>
      <c r="P16" s="803">
        <f>'Receitas UGC'!DV29</f>
        <v>21016347.680081252</v>
      </c>
      <c r="Q16" s="803">
        <f>'Receitas UGC'!EH29</f>
        <v>21642115.446365625</v>
      </c>
      <c r="R16" s="803">
        <f>'Receitas UGC'!ET29</f>
        <v>22439377.420734376</v>
      </c>
      <c r="S16" s="803">
        <f>'Receitas UGC'!FF29</f>
        <v>23056255.961718749</v>
      </c>
      <c r="T16" s="803">
        <f>'Receitas UGC'!FR29</f>
        <v>23931552.359671876</v>
      </c>
      <c r="U16" s="803">
        <f>'Receitas UGC'!GD29</f>
        <v>24790279.107093751</v>
      </c>
      <c r="V16" s="803">
        <f>'Receitas UGC'!GP29</f>
        <v>25518911.07740625</v>
      </c>
      <c r="W16" s="803">
        <f>'Receitas UGC'!HB29</f>
        <v>26076925.154671874</v>
      </c>
      <c r="X16" s="803">
        <f>'Receitas UGC'!HN29</f>
        <v>27082887.796406247</v>
      </c>
      <c r="Y16" s="803">
        <f>'Receitas UGC'!HZ29</f>
        <v>28142561.652328122</v>
      </c>
      <c r="Z16" s="803">
        <f>'Receitas UGC'!IL29</f>
        <v>29029020.284531247</v>
      </c>
      <c r="AA16" s="803">
        <f>'Receitas UGC'!IX29</f>
        <v>29865642.940125</v>
      </c>
      <c r="AB16" s="803">
        <f>'Receitas UGC'!JJ29</f>
        <v>30883501.942031253</v>
      </c>
      <c r="AC16" s="803">
        <f>'Receitas UGC'!JV29</f>
        <v>31700670.686718747</v>
      </c>
      <c r="AD16" s="803">
        <f>'Receitas UGC'!KH29</f>
        <v>32568429.282749996</v>
      </c>
      <c r="AE16" s="803">
        <f>'Receitas UGC'!KT29</f>
        <v>33718259.74753125</v>
      </c>
      <c r="AF16" s="803">
        <f>'Receitas UGC'!LF29</f>
        <v>34861597.615125</v>
      </c>
      <c r="AG16" s="803">
        <f>'Receitas UGC'!LR29</f>
        <v>35895591.5135625</v>
      </c>
      <c r="AH16" s="803">
        <f>'Receitas UGC'!MD29</f>
        <v>36761411.994750001</v>
      </c>
      <c r="AI16" s="803">
        <f>'Receitas UGC'!MP29</f>
        <v>38094568.818468742</v>
      </c>
    </row>
    <row r="17" spans="4:35" ht="12" thickBot="1" x14ac:dyDescent="0.25"/>
    <row r="18" spans="4:35" ht="12" thickBot="1" x14ac:dyDescent="0.25">
      <c r="E18" s="799" t="s">
        <v>1192</v>
      </c>
    </row>
    <row r="19" spans="4:35" ht="12" thickBot="1" x14ac:dyDescent="0.25">
      <c r="E19" s="804">
        <f>E14</f>
        <v>86930909.359999999</v>
      </c>
    </row>
    <row r="21" spans="4:35" x14ac:dyDescent="0.2">
      <c r="D21" s="805"/>
      <c r="F21" s="798"/>
      <c r="G21" s="798"/>
      <c r="H21" s="798"/>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798"/>
      <c r="AI21" s="798"/>
    </row>
    <row r="22" spans="4:35" x14ac:dyDescent="0.2">
      <c r="F22" s="798"/>
      <c r="G22" s="798"/>
      <c r="H22" s="79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798"/>
      <c r="AI22" s="798"/>
    </row>
  </sheetData>
  <mergeCells count="65">
    <mergeCell ref="AI10:AI11"/>
    <mergeCell ref="AC10:AC11"/>
    <mergeCell ref="AD10:AD11"/>
    <mergeCell ref="AE10:AE11"/>
    <mergeCell ref="AF10:AF11"/>
    <mergeCell ref="AG10:AG11"/>
    <mergeCell ref="AH10:AH11"/>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E10:E11"/>
    <mergeCell ref="F10:F11"/>
    <mergeCell ref="G10:G11"/>
    <mergeCell ref="H10:H11"/>
    <mergeCell ref="I10:I11"/>
    <mergeCell ref="J10:J11"/>
    <mergeCell ref="AD3:AD4"/>
    <mergeCell ref="AE3:AE4"/>
    <mergeCell ref="AF3:AF4"/>
    <mergeCell ref="AG3:AG4"/>
    <mergeCell ref="AH3:AH4"/>
    <mergeCell ref="AI3:AI4"/>
    <mergeCell ref="X3:X4"/>
    <mergeCell ref="Y3:Y4"/>
    <mergeCell ref="Z3:Z4"/>
    <mergeCell ref="AA3:AA4"/>
    <mergeCell ref="AB3:AB4"/>
    <mergeCell ref="AC3:AC4"/>
    <mergeCell ref="R3:R4"/>
    <mergeCell ref="S3:S4"/>
    <mergeCell ref="T3:T4"/>
    <mergeCell ref="U3:U4"/>
    <mergeCell ref="V3:V4"/>
    <mergeCell ref="W3:W4"/>
    <mergeCell ref="L3:L4"/>
    <mergeCell ref="M3:M4"/>
    <mergeCell ref="N3:N4"/>
    <mergeCell ref="O3:O4"/>
    <mergeCell ref="P3:P4"/>
    <mergeCell ref="Q3:Q4"/>
    <mergeCell ref="F2:G2"/>
    <mergeCell ref="H2:AI2"/>
    <mergeCell ref="A3:C3"/>
    <mergeCell ref="E3:E4"/>
    <mergeCell ref="F3:F4"/>
    <mergeCell ref="G3:G4"/>
    <mergeCell ref="H3:H4"/>
    <mergeCell ref="I3:I4"/>
    <mergeCell ref="J3:J4"/>
    <mergeCell ref="K3:K4"/>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A5DEA-C4F4-4FD1-A9B2-DB2B9478EAD0}">
  <sheetPr>
    <tabColor theme="9" tint="0.59999389629810485"/>
  </sheetPr>
  <dimension ref="A1:D29"/>
  <sheetViews>
    <sheetView showGridLines="0" workbookViewId="0">
      <selection activeCell="G5" sqref="G5"/>
    </sheetView>
  </sheetViews>
  <sheetFormatPr defaultRowHeight="15" x14ac:dyDescent="0.25"/>
  <cols>
    <col min="1" max="1" width="5.42578125" style="556" bestFit="1" customWidth="1"/>
    <col min="2" max="2" width="7.42578125" style="556" bestFit="1" customWidth="1"/>
    <col min="3" max="3" width="36" style="551" bestFit="1" customWidth="1"/>
    <col min="4" max="4" width="4.28515625" style="551" bestFit="1" customWidth="1"/>
    <col min="5" max="16384" width="9.140625" style="551"/>
  </cols>
  <sheetData>
    <row r="1" spans="1:4" x14ac:dyDescent="0.25">
      <c r="A1" s="680" t="s">
        <v>1037</v>
      </c>
      <c r="B1" s="680"/>
      <c r="C1" s="680"/>
      <c r="D1" s="680"/>
    </row>
    <row r="2" spans="1:4" x14ac:dyDescent="0.25">
      <c r="A2" s="557" t="s">
        <v>244</v>
      </c>
      <c r="B2" s="557" t="s">
        <v>314</v>
      </c>
      <c r="C2" s="557" t="s">
        <v>591</v>
      </c>
      <c r="D2" s="557" t="s">
        <v>592</v>
      </c>
    </row>
    <row r="3" spans="1:4" x14ac:dyDescent="0.25">
      <c r="A3" s="552" t="s">
        <v>271</v>
      </c>
      <c r="B3" s="552" t="s">
        <v>4</v>
      </c>
      <c r="C3" s="258" t="s">
        <v>145</v>
      </c>
      <c r="D3" s="430">
        <v>4</v>
      </c>
    </row>
    <row r="4" spans="1:4" x14ac:dyDescent="0.25">
      <c r="A4" s="552" t="s">
        <v>271</v>
      </c>
      <c r="B4" s="552" t="s">
        <v>4</v>
      </c>
      <c r="C4" s="258" t="s">
        <v>146</v>
      </c>
      <c r="D4" s="430">
        <v>4</v>
      </c>
    </row>
    <row r="5" spans="1:4" x14ac:dyDescent="0.25">
      <c r="A5" s="552" t="s">
        <v>271</v>
      </c>
      <c r="B5" s="552" t="s">
        <v>4</v>
      </c>
      <c r="C5" s="258" t="s">
        <v>149</v>
      </c>
      <c r="D5" s="430">
        <v>1</v>
      </c>
    </row>
    <row r="6" spans="1:4" x14ac:dyDescent="0.25">
      <c r="A6" s="552" t="s">
        <v>271</v>
      </c>
      <c r="B6" s="552" t="s">
        <v>4</v>
      </c>
      <c r="C6" s="258" t="s">
        <v>147</v>
      </c>
      <c r="D6" s="430">
        <v>1</v>
      </c>
    </row>
    <row r="7" spans="1:4" x14ac:dyDescent="0.25">
      <c r="A7" s="552" t="s">
        <v>271</v>
      </c>
      <c r="B7" s="552" t="s">
        <v>4</v>
      </c>
      <c r="C7" s="258" t="s">
        <v>147</v>
      </c>
      <c r="D7" s="430">
        <v>1</v>
      </c>
    </row>
    <row r="8" spans="1:4" x14ac:dyDescent="0.25">
      <c r="A8" s="552" t="s">
        <v>271</v>
      </c>
      <c r="B8" s="552" t="s">
        <v>4</v>
      </c>
      <c r="C8" s="258" t="s">
        <v>190</v>
      </c>
      <c r="D8" s="430">
        <v>1</v>
      </c>
    </row>
    <row r="9" spans="1:4" x14ac:dyDescent="0.25">
      <c r="A9" s="552" t="s">
        <v>271</v>
      </c>
      <c r="B9" s="552" t="s">
        <v>4</v>
      </c>
      <c r="C9" s="258" t="s">
        <v>190</v>
      </c>
      <c r="D9" s="430">
        <v>1</v>
      </c>
    </row>
    <row r="10" spans="1:4" x14ac:dyDescent="0.25">
      <c r="A10" s="552" t="s">
        <v>271</v>
      </c>
      <c r="B10" s="552" t="s">
        <v>4</v>
      </c>
      <c r="C10" s="258" t="s">
        <v>190</v>
      </c>
      <c r="D10" s="441">
        <v>1</v>
      </c>
    </row>
    <row r="11" spans="1:4" x14ac:dyDescent="0.25">
      <c r="A11" s="552" t="s">
        <v>271</v>
      </c>
      <c r="B11" s="552" t="s">
        <v>270</v>
      </c>
      <c r="C11" s="258" t="s">
        <v>190</v>
      </c>
      <c r="D11" s="430">
        <v>1</v>
      </c>
    </row>
    <row r="12" spans="1:4" x14ac:dyDescent="0.25">
      <c r="A12" s="552" t="s">
        <v>271</v>
      </c>
      <c r="B12" s="552" t="s">
        <v>270</v>
      </c>
      <c r="C12" s="258" t="s">
        <v>789</v>
      </c>
      <c r="D12" s="430">
        <v>2</v>
      </c>
    </row>
    <row r="13" spans="1:4" x14ac:dyDescent="0.25">
      <c r="A13" s="552" t="s">
        <v>271</v>
      </c>
      <c r="B13" s="552" t="s">
        <v>443</v>
      </c>
      <c r="C13" s="258" t="s">
        <v>789</v>
      </c>
      <c r="D13" s="430">
        <v>2</v>
      </c>
    </row>
    <row r="14" spans="1:4" x14ac:dyDescent="0.25">
      <c r="A14" s="552" t="s">
        <v>271</v>
      </c>
      <c r="B14" s="552" t="s">
        <v>271</v>
      </c>
      <c r="C14" s="258" t="s">
        <v>190</v>
      </c>
      <c r="D14" s="430">
        <v>1</v>
      </c>
    </row>
    <row r="15" spans="1:4" x14ac:dyDescent="0.25">
      <c r="A15" s="552" t="s">
        <v>482</v>
      </c>
      <c r="B15" s="552" t="s">
        <v>491</v>
      </c>
      <c r="C15" s="258" t="s">
        <v>145</v>
      </c>
      <c r="D15" s="430">
        <v>2</v>
      </c>
    </row>
    <row r="16" spans="1:4" x14ac:dyDescent="0.25">
      <c r="A16" s="552" t="s">
        <v>482</v>
      </c>
      <c r="B16" s="552" t="s">
        <v>491</v>
      </c>
      <c r="C16" s="258" t="s">
        <v>190</v>
      </c>
      <c r="D16" s="430">
        <v>1</v>
      </c>
    </row>
    <row r="17" spans="1:4" x14ac:dyDescent="0.25">
      <c r="A17" s="552" t="s">
        <v>814</v>
      </c>
      <c r="B17" s="552" t="s">
        <v>1036</v>
      </c>
      <c r="C17" s="258" t="s">
        <v>563</v>
      </c>
      <c r="D17" s="430">
        <v>8</v>
      </c>
    </row>
    <row r="18" spans="1:4" x14ac:dyDescent="0.25">
      <c r="A18" s="552" t="s">
        <v>814</v>
      </c>
      <c r="B18" s="552" t="s">
        <v>1036</v>
      </c>
      <c r="C18" s="258" t="s">
        <v>564</v>
      </c>
      <c r="D18" s="430">
        <v>8</v>
      </c>
    </row>
    <row r="19" spans="1:4" x14ac:dyDescent="0.25">
      <c r="A19" s="552" t="s">
        <v>814</v>
      </c>
      <c r="B19" s="552" t="s">
        <v>1036</v>
      </c>
      <c r="C19" s="258" t="s">
        <v>557</v>
      </c>
      <c r="D19" s="431">
        <v>3</v>
      </c>
    </row>
    <row r="20" spans="1:4" x14ac:dyDescent="0.25">
      <c r="A20" s="552" t="s">
        <v>814</v>
      </c>
      <c r="B20" s="552" t="s">
        <v>1036</v>
      </c>
      <c r="C20" s="258" t="s">
        <v>145</v>
      </c>
      <c r="D20" s="431">
        <v>4</v>
      </c>
    </row>
    <row r="21" spans="1:4" x14ac:dyDescent="0.25">
      <c r="A21" s="552" t="s">
        <v>482</v>
      </c>
      <c r="B21" s="552" t="s">
        <v>1036</v>
      </c>
      <c r="C21" s="258" t="s">
        <v>146</v>
      </c>
      <c r="D21" s="431">
        <v>4</v>
      </c>
    </row>
    <row r="22" spans="1:4" x14ac:dyDescent="0.25">
      <c r="A22" s="552" t="s">
        <v>482</v>
      </c>
      <c r="B22" s="552" t="s">
        <v>1036</v>
      </c>
      <c r="C22" s="258" t="s">
        <v>145</v>
      </c>
      <c r="D22" s="431">
        <v>6</v>
      </c>
    </row>
    <row r="23" spans="1:4" x14ac:dyDescent="0.25">
      <c r="A23" s="552" t="s">
        <v>510</v>
      </c>
      <c r="B23" s="552" t="s">
        <v>1036</v>
      </c>
      <c r="C23" s="258" t="s">
        <v>146</v>
      </c>
      <c r="D23" s="431">
        <v>2</v>
      </c>
    </row>
    <row r="24" spans="1:4" x14ac:dyDescent="0.25">
      <c r="A24" s="552" t="s">
        <v>510</v>
      </c>
      <c r="B24" s="552" t="s">
        <v>1036</v>
      </c>
      <c r="C24" s="258" t="s">
        <v>145</v>
      </c>
      <c r="D24" s="431">
        <v>4</v>
      </c>
    </row>
    <row r="25" spans="1:4" x14ac:dyDescent="0.25">
      <c r="A25" s="552" t="s">
        <v>814</v>
      </c>
      <c r="B25" s="552" t="s">
        <v>815</v>
      </c>
      <c r="C25" s="258" t="s">
        <v>146</v>
      </c>
      <c r="D25" s="431">
        <v>4</v>
      </c>
    </row>
    <row r="26" spans="1:4" x14ac:dyDescent="0.25">
      <c r="A26" s="552" t="s">
        <v>814</v>
      </c>
      <c r="B26" s="552" t="s">
        <v>815</v>
      </c>
      <c r="C26" s="258" t="s">
        <v>145</v>
      </c>
      <c r="D26" s="431">
        <v>4</v>
      </c>
    </row>
    <row r="27" spans="1:4" x14ac:dyDescent="0.25">
      <c r="A27" s="552" t="s">
        <v>814</v>
      </c>
      <c r="B27" s="552" t="s">
        <v>815</v>
      </c>
      <c r="C27" s="258" t="s">
        <v>146</v>
      </c>
      <c r="D27" s="431">
        <v>4</v>
      </c>
    </row>
    <row r="28" spans="1:4" x14ac:dyDescent="0.25">
      <c r="A28" s="553" t="s">
        <v>814</v>
      </c>
      <c r="B28" s="553" t="s">
        <v>815</v>
      </c>
      <c r="C28" s="258" t="s">
        <v>986</v>
      </c>
      <c r="D28" s="554">
        <v>27</v>
      </c>
    </row>
    <row r="29" spans="1:4" x14ac:dyDescent="0.25">
      <c r="A29" s="555"/>
      <c r="B29" s="555"/>
      <c r="C29" s="264"/>
      <c r="D29" s="562">
        <f>SUM(D3:D28)</f>
        <v>101</v>
      </c>
    </row>
  </sheetData>
  <mergeCells count="1">
    <mergeCell ref="A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1340-4335-4FB5-83AD-06B3772040DD}">
  <sheetPr>
    <tabColor theme="9" tint="0.59999389629810485"/>
  </sheetPr>
  <dimension ref="A1:D18"/>
  <sheetViews>
    <sheetView showGridLines="0" workbookViewId="0">
      <selection activeCell="C16" sqref="C16"/>
    </sheetView>
  </sheetViews>
  <sheetFormatPr defaultRowHeight="15" x14ac:dyDescent="0.25"/>
  <cols>
    <col min="1" max="1" width="5.42578125" bestFit="1" customWidth="1"/>
    <col min="2" max="2" width="7.42578125" bestFit="1" customWidth="1"/>
    <col min="3" max="3" width="28.42578125" bestFit="1" customWidth="1"/>
    <col min="4" max="4" width="4.28515625" style="550" bestFit="1" customWidth="1"/>
  </cols>
  <sheetData>
    <row r="1" spans="1:4" x14ac:dyDescent="0.25">
      <c r="A1" s="680" t="s">
        <v>1057</v>
      </c>
      <c r="B1" s="680"/>
      <c r="C1" s="680"/>
      <c r="D1" s="680"/>
    </row>
    <row r="2" spans="1:4" x14ac:dyDescent="0.25">
      <c r="A2" s="557" t="s">
        <v>244</v>
      </c>
      <c r="B2" s="557" t="s">
        <v>314</v>
      </c>
      <c r="C2" s="557" t="s">
        <v>591</v>
      </c>
      <c r="D2" s="557" t="s">
        <v>592</v>
      </c>
    </row>
    <row r="3" spans="1:4" x14ac:dyDescent="0.25">
      <c r="A3" s="558" t="s">
        <v>814</v>
      </c>
      <c r="B3" s="558" t="s">
        <v>82</v>
      </c>
      <c r="C3" s="258" t="s">
        <v>203</v>
      </c>
      <c r="D3" s="558">
        <v>1</v>
      </c>
    </row>
    <row r="4" spans="1:4" x14ac:dyDescent="0.25">
      <c r="A4" s="558" t="s">
        <v>814</v>
      </c>
      <c r="B4" s="558" t="s">
        <v>82</v>
      </c>
      <c r="C4" s="258" t="s">
        <v>804</v>
      </c>
      <c r="D4" s="558">
        <v>2</v>
      </c>
    </row>
    <row r="5" spans="1:4" x14ac:dyDescent="0.25">
      <c r="A5" s="558" t="s">
        <v>814</v>
      </c>
      <c r="B5" s="558" t="s">
        <v>82</v>
      </c>
      <c r="C5" s="258" t="s">
        <v>805</v>
      </c>
      <c r="D5" s="558">
        <v>4</v>
      </c>
    </row>
    <row r="6" spans="1:4" x14ac:dyDescent="0.25">
      <c r="A6" s="558" t="s">
        <v>814</v>
      </c>
      <c r="B6" s="558" t="s">
        <v>82</v>
      </c>
      <c r="C6" s="258" t="s">
        <v>158</v>
      </c>
      <c r="D6" s="558">
        <v>4</v>
      </c>
    </row>
    <row r="7" spans="1:4" x14ac:dyDescent="0.25">
      <c r="A7" s="558" t="s">
        <v>814</v>
      </c>
      <c r="B7" s="558" t="s">
        <v>82</v>
      </c>
      <c r="C7" s="258" t="s">
        <v>806</v>
      </c>
      <c r="D7" s="558">
        <v>3</v>
      </c>
    </row>
    <row r="8" spans="1:4" x14ac:dyDescent="0.25">
      <c r="A8" s="558" t="s">
        <v>814</v>
      </c>
      <c r="B8" s="558" t="s">
        <v>82</v>
      </c>
      <c r="C8" s="258" t="s">
        <v>202</v>
      </c>
      <c r="D8" s="558">
        <v>2</v>
      </c>
    </row>
    <row r="9" spans="1:4" x14ac:dyDescent="0.25">
      <c r="A9" s="558" t="s">
        <v>814</v>
      </c>
      <c r="B9" s="558" t="s">
        <v>82</v>
      </c>
      <c r="C9" s="258" t="s">
        <v>541</v>
      </c>
      <c r="D9" s="558">
        <v>5</v>
      </c>
    </row>
    <row r="10" spans="1:4" x14ac:dyDescent="0.25">
      <c r="A10" s="558" t="s">
        <v>814</v>
      </c>
      <c r="B10" s="558" t="s">
        <v>82</v>
      </c>
      <c r="C10" s="258" t="s">
        <v>158</v>
      </c>
      <c r="D10" s="558">
        <v>1</v>
      </c>
    </row>
    <row r="11" spans="1:4" x14ac:dyDescent="0.25">
      <c r="A11" s="558" t="s">
        <v>814</v>
      </c>
      <c r="B11" s="558" t="s">
        <v>82</v>
      </c>
      <c r="C11" s="258" t="s">
        <v>124</v>
      </c>
      <c r="D11" s="558">
        <v>1</v>
      </c>
    </row>
    <row r="12" spans="1:4" x14ac:dyDescent="0.25">
      <c r="A12" s="558" t="s">
        <v>814</v>
      </c>
      <c r="B12" s="558" t="s">
        <v>82</v>
      </c>
      <c r="C12" s="258" t="s">
        <v>809</v>
      </c>
      <c r="D12" s="558">
        <v>2</v>
      </c>
    </row>
    <row r="13" spans="1:4" x14ac:dyDescent="0.25">
      <c r="A13" s="558" t="s">
        <v>814</v>
      </c>
      <c r="B13" s="558" t="s">
        <v>82</v>
      </c>
      <c r="C13" s="258" t="s">
        <v>157</v>
      </c>
      <c r="D13" s="558">
        <v>4</v>
      </c>
    </row>
    <row r="14" spans="1:4" x14ac:dyDescent="0.25">
      <c r="A14" s="558" t="s">
        <v>814</v>
      </c>
      <c r="B14" s="558" t="s">
        <v>82</v>
      </c>
      <c r="C14" s="258" t="s">
        <v>809</v>
      </c>
      <c r="D14" s="558">
        <v>3</v>
      </c>
    </row>
    <row r="15" spans="1:4" x14ac:dyDescent="0.25">
      <c r="A15" s="558" t="s">
        <v>814</v>
      </c>
      <c r="B15" s="558" t="s">
        <v>82</v>
      </c>
      <c r="C15" s="258" t="s">
        <v>135</v>
      </c>
      <c r="D15" s="558">
        <v>2</v>
      </c>
    </row>
    <row r="16" spans="1:4" x14ac:dyDescent="0.25">
      <c r="A16" s="558" t="s">
        <v>814</v>
      </c>
      <c r="B16" s="558" t="s">
        <v>82</v>
      </c>
      <c r="C16" s="258" t="s">
        <v>540</v>
      </c>
      <c r="D16" s="558">
        <v>13</v>
      </c>
    </row>
    <row r="17" spans="1:4" x14ac:dyDescent="0.25">
      <c r="A17" s="558" t="s">
        <v>814</v>
      </c>
      <c r="B17" s="558" t="s">
        <v>82</v>
      </c>
      <c r="C17" s="258" t="s">
        <v>131</v>
      </c>
      <c r="D17" s="558">
        <v>3</v>
      </c>
    </row>
    <row r="18" spans="1:4" x14ac:dyDescent="0.25">
      <c r="D18" s="559">
        <v>50</v>
      </c>
    </row>
  </sheetData>
  <mergeCells count="1">
    <mergeCell ref="A1:D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CF3D5-AD40-46AE-9EB7-5A3836166E4E}">
  <sheetPr>
    <tabColor theme="9" tint="0.59999389629810485"/>
  </sheetPr>
  <dimension ref="A1:D21"/>
  <sheetViews>
    <sheetView showGridLines="0" workbookViewId="0">
      <selection sqref="A1:D2"/>
    </sheetView>
  </sheetViews>
  <sheetFormatPr defaultRowHeight="15" x14ac:dyDescent="0.25"/>
  <cols>
    <col min="1" max="1" width="5.42578125" style="550" bestFit="1" customWidth="1"/>
    <col min="2" max="2" width="7.42578125" style="550" bestFit="1" customWidth="1"/>
    <col min="3" max="3" width="30.28515625" bestFit="1" customWidth="1"/>
    <col min="4" max="4" width="4.28515625" style="551" bestFit="1" customWidth="1"/>
  </cols>
  <sheetData>
    <row r="1" spans="1:4" x14ac:dyDescent="0.25">
      <c r="A1" s="680" t="s">
        <v>1039</v>
      </c>
      <c r="B1" s="680"/>
      <c r="C1" s="680"/>
      <c r="D1" s="680"/>
    </row>
    <row r="2" spans="1:4" x14ac:dyDescent="0.25">
      <c r="A2" s="561" t="s">
        <v>244</v>
      </c>
      <c r="B2" s="561" t="s">
        <v>314</v>
      </c>
      <c r="C2" s="561" t="s">
        <v>591</v>
      </c>
      <c r="D2" s="561" t="s">
        <v>592</v>
      </c>
    </row>
    <row r="3" spans="1:4" x14ac:dyDescent="0.25">
      <c r="A3" s="289" t="s">
        <v>271</v>
      </c>
      <c r="B3" s="289" t="s">
        <v>4</v>
      </c>
      <c r="C3" s="258" t="s">
        <v>242</v>
      </c>
      <c r="D3" s="430">
        <v>1</v>
      </c>
    </row>
    <row r="4" spans="1:4" x14ac:dyDescent="0.25">
      <c r="A4" s="289" t="s">
        <v>271</v>
      </c>
      <c r="B4" s="289" t="s">
        <v>4</v>
      </c>
      <c r="C4" s="258" t="s">
        <v>537</v>
      </c>
      <c r="D4" s="430">
        <v>8</v>
      </c>
    </row>
    <row r="5" spans="1:4" x14ac:dyDescent="0.25">
      <c r="A5" s="289" t="s">
        <v>271</v>
      </c>
      <c r="B5" s="289" t="s">
        <v>4</v>
      </c>
      <c r="C5" s="258" t="s">
        <v>538</v>
      </c>
      <c r="D5" s="430">
        <v>5</v>
      </c>
    </row>
    <row r="6" spans="1:4" x14ac:dyDescent="0.25">
      <c r="A6" s="289" t="s">
        <v>271</v>
      </c>
      <c r="B6" s="289" t="s">
        <v>4</v>
      </c>
      <c r="C6" s="258" t="s">
        <v>105</v>
      </c>
      <c r="D6" s="430">
        <v>2</v>
      </c>
    </row>
    <row r="7" spans="1:4" x14ac:dyDescent="0.25">
      <c r="A7" s="289" t="s">
        <v>271</v>
      </c>
      <c r="B7" s="289" t="s">
        <v>4</v>
      </c>
      <c r="C7" s="258" t="s">
        <v>897</v>
      </c>
      <c r="D7" s="430">
        <v>5</v>
      </c>
    </row>
    <row r="8" spans="1:4" x14ac:dyDescent="0.25">
      <c r="A8" s="289" t="s">
        <v>271</v>
      </c>
      <c r="B8" s="289" t="s">
        <v>270</v>
      </c>
      <c r="C8" s="258" t="s">
        <v>242</v>
      </c>
      <c r="D8" s="430">
        <v>2</v>
      </c>
    </row>
    <row r="9" spans="1:4" x14ac:dyDescent="0.25">
      <c r="A9" s="289" t="s">
        <v>271</v>
      </c>
      <c r="B9" s="289" t="s">
        <v>270</v>
      </c>
      <c r="C9" s="258" t="s">
        <v>537</v>
      </c>
      <c r="D9" s="441">
        <v>12</v>
      </c>
    </row>
    <row r="10" spans="1:4" x14ac:dyDescent="0.25">
      <c r="A10" s="289" t="s">
        <v>271</v>
      </c>
      <c r="B10" s="289" t="s">
        <v>270</v>
      </c>
      <c r="C10" s="258" t="s">
        <v>538</v>
      </c>
      <c r="D10" s="560">
        <v>6</v>
      </c>
    </row>
    <row r="11" spans="1:4" x14ac:dyDescent="0.25">
      <c r="A11" s="289" t="s">
        <v>271</v>
      </c>
      <c r="B11" s="289" t="s">
        <v>270</v>
      </c>
      <c r="C11" s="258" t="s">
        <v>105</v>
      </c>
      <c r="D11" s="430">
        <v>5</v>
      </c>
    </row>
    <row r="12" spans="1:4" x14ac:dyDescent="0.25">
      <c r="A12" s="289" t="s">
        <v>271</v>
      </c>
      <c r="B12" s="289" t="s">
        <v>270</v>
      </c>
      <c r="C12" s="258" t="s">
        <v>897</v>
      </c>
      <c r="D12" s="430">
        <v>5</v>
      </c>
    </row>
    <row r="13" spans="1:4" x14ac:dyDescent="0.25">
      <c r="A13" s="289" t="s">
        <v>482</v>
      </c>
      <c r="B13" s="289" t="s">
        <v>491</v>
      </c>
      <c r="C13" s="258" t="s">
        <v>537</v>
      </c>
      <c r="D13" s="430">
        <v>3</v>
      </c>
    </row>
    <row r="14" spans="1:4" x14ac:dyDescent="0.25">
      <c r="A14" s="289" t="s">
        <v>482</v>
      </c>
      <c r="B14" s="289" t="s">
        <v>491</v>
      </c>
      <c r="C14" s="258" t="s">
        <v>538</v>
      </c>
      <c r="D14" s="430">
        <v>2</v>
      </c>
    </row>
    <row r="15" spans="1:4" x14ac:dyDescent="0.25">
      <c r="A15" s="289" t="s">
        <v>482</v>
      </c>
      <c r="B15" s="289" t="s">
        <v>491</v>
      </c>
      <c r="C15" s="258" t="s">
        <v>105</v>
      </c>
      <c r="D15" s="430">
        <v>2</v>
      </c>
    </row>
    <row r="16" spans="1:4" x14ac:dyDescent="0.25">
      <c r="A16" s="289" t="s">
        <v>482</v>
      </c>
      <c r="B16" s="289" t="s">
        <v>491</v>
      </c>
      <c r="C16" s="258" t="s">
        <v>897</v>
      </c>
      <c r="D16" s="430">
        <v>2</v>
      </c>
    </row>
    <row r="17" spans="1:4" x14ac:dyDescent="0.25">
      <c r="A17" s="289" t="s">
        <v>510</v>
      </c>
      <c r="B17" s="289"/>
      <c r="C17" s="258" t="s">
        <v>537</v>
      </c>
      <c r="D17" s="430">
        <v>3</v>
      </c>
    </row>
    <row r="18" spans="1:4" x14ac:dyDescent="0.25">
      <c r="A18" s="289" t="s">
        <v>510</v>
      </c>
      <c r="B18" s="552"/>
      <c r="C18" s="258" t="s">
        <v>105</v>
      </c>
      <c r="D18" s="430">
        <v>2</v>
      </c>
    </row>
    <row r="19" spans="1:4" s="551" customFormat="1" x14ac:dyDescent="0.25">
      <c r="A19" s="552" t="s">
        <v>814</v>
      </c>
      <c r="B19" s="552" t="s">
        <v>1036</v>
      </c>
      <c r="C19" s="258" t="s">
        <v>242</v>
      </c>
      <c r="D19" s="430">
        <v>1</v>
      </c>
    </row>
    <row r="20" spans="1:4" s="551" customFormat="1" x14ac:dyDescent="0.25">
      <c r="A20" s="552" t="s">
        <v>814</v>
      </c>
      <c r="B20" s="552" t="s">
        <v>1036</v>
      </c>
      <c r="C20" s="258" t="s">
        <v>537</v>
      </c>
      <c r="D20" s="430">
        <v>23</v>
      </c>
    </row>
    <row r="21" spans="1:4" x14ac:dyDescent="0.25">
      <c r="A21" s="549"/>
      <c r="B21" s="549"/>
      <c r="C21" s="264"/>
      <c r="D21" s="562">
        <v>78</v>
      </c>
    </row>
  </sheetData>
  <mergeCells count="1">
    <mergeCell ref="A1:D1"/>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867DECE6966004B8C3AE3469D7DA1C8" ma:contentTypeVersion="12" ma:contentTypeDescription="Criar um novo documento." ma:contentTypeScope="" ma:versionID="6528321f776b6e3c04cb9bc2d18a53c5">
  <xsd:schema xmlns:xsd="http://www.w3.org/2001/XMLSchema" xmlns:xs="http://www.w3.org/2001/XMLSchema" xmlns:p="http://schemas.microsoft.com/office/2006/metadata/properties" xmlns:ns2="b632cf3b-0329-4ba9-a8ea-dfb7dd1d42e5" xmlns:ns3="2a4604da-2257-494b-af8d-1bcaa84507e2" targetNamespace="http://schemas.microsoft.com/office/2006/metadata/properties" ma:root="true" ma:fieldsID="5885eee9c43bf36ceeb6c8f79e556ccb" ns2:_="" ns3:_="">
    <xsd:import namespace="b632cf3b-0329-4ba9-a8ea-dfb7dd1d42e5"/>
    <xsd:import namespace="2a4604da-2257-494b-af8d-1bcaa84507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32cf3b-0329-4ba9-a8ea-dfb7dd1d42e5" elementFormDefault="qualified">
    <xsd:import namespace="http://schemas.microsoft.com/office/2006/documentManagement/types"/>
    <xsd:import namespace="http://schemas.microsoft.com/office/infopath/2007/PartnerControls"/>
    <xsd:element name="SharedWithUsers" ma:index="8"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4604da-2257-494b-af8d-1bcaa84507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59F6861-C29F-49AE-A6B5-E3C201CBF0EE}"/>
</file>

<file path=customXml/itemProps2.xml><?xml version="1.0" encoding="utf-8"?>
<ds:datastoreItem xmlns:ds="http://schemas.openxmlformats.org/officeDocument/2006/customXml" ds:itemID="{8C0FF1B9-1220-41B7-988C-571E79FEE0AF}"/>
</file>

<file path=customXml/itemProps3.xml><?xml version="1.0" encoding="utf-8"?>
<ds:datastoreItem xmlns:ds="http://schemas.openxmlformats.org/officeDocument/2006/customXml" ds:itemID="{3D11DC5D-BBF9-4BAA-9D7A-84CC4CEE91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44</vt:i4>
      </vt:variant>
    </vt:vector>
  </HeadingPairs>
  <TitlesOfParts>
    <vt:vector size="44" baseType="lpstr">
      <vt:lpstr>Receitas UGC</vt:lpstr>
      <vt:lpstr>Demandas-receitas bilheteria</vt:lpstr>
      <vt:lpstr>RESUMO OPEX</vt:lpstr>
      <vt:lpstr>Mapa Equipamentos</vt:lpstr>
      <vt:lpstr>Cargos e Salários</vt:lpstr>
      <vt:lpstr>Seguro Teleférico</vt:lpstr>
      <vt:lpstr>Equipe-Seg</vt:lpstr>
      <vt:lpstr>Equipe-Man</vt:lpstr>
      <vt:lpstr>Equipe-Limp</vt:lpstr>
      <vt:lpstr>Equipe-Adm</vt:lpstr>
      <vt:lpstr>Equipe-At.Pb.</vt:lpstr>
      <vt:lpstr>Equipe-Transp</vt:lpstr>
      <vt:lpstr>Capacitação</vt:lpstr>
      <vt:lpstr>Segurança</vt:lpstr>
      <vt:lpstr>Manutenção</vt:lpstr>
      <vt:lpstr>Limpeza</vt:lpstr>
      <vt:lpstr>Administração</vt:lpstr>
      <vt:lpstr>Bilheteria</vt:lpstr>
      <vt:lpstr>Atendimento ao público</vt:lpstr>
      <vt:lpstr>Transporte</vt:lpstr>
      <vt:lpstr>Estacionamento</vt:lpstr>
      <vt:lpstr>Teleférico</vt:lpstr>
      <vt:lpstr>Equip. manutenção</vt:lpstr>
      <vt:lpstr>Veículos operacionais</vt:lpstr>
      <vt:lpstr>Equipe-A&amp;B</vt:lpstr>
      <vt:lpstr>PC-CT-NAP_Lanchonete</vt:lpstr>
      <vt:lpstr>PC-PC_Quiosque Café</vt:lpstr>
      <vt:lpstr>PC-BN-Receptivo_Lanchonete</vt:lpstr>
      <vt:lpstr>PC-SJ_Us. S. João</vt:lpstr>
      <vt:lpstr>PC-CT_Receptivo-Lanchonete</vt:lpstr>
      <vt:lpstr>CT-TRB_Novo Tarobá</vt:lpstr>
      <vt:lpstr>PC-CV_Quiosque 1</vt:lpstr>
      <vt:lpstr>PC-CV_Lanchonete CV</vt:lpstr>
      <vt:lpstr>PC-PC_Lanchonete</vt:lpstr>
      <vt:lpstr>PC-PC_Restaurante</vt:lpstr>
      <vt:lpstr>PR-RA_Lanchonete</vt:lpstr>
      <vt:lpstr>Equipe-Com</vt:lpstr>
      <vt:lpstr>PC-BN_Área Comercial</vt:lpstr>
      <vt:lpstr>PC-CT_Área Comercial</vt:lpstr>
      <vt:lpstr>PC-PC-Área Comercial</vt:lpstr>
      <vt:lpstr>PC-CV_Quiosque 2</vt:lpstr>
      <vt:lpstr>PC-CV_Área comercial</vt:lpstr>
      <vt:lpstr>PC-CT-NAP_Área Comercial</vt:lpstr>
      <vt:lpstr>Mapa Opex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Figueiredo</dc:creator>
  <cp:lastModifiedBy>Daniel Figueiredo</cp:lastModifiedBy>
  <cp:lastPrinted>2020-12-13T14:25:40Z</cp:lastPrinted>
  <dcterms:created xsi:type="dcterms:W3CDTF">2020-11-11T15:27:06Z</dcterms:created>
  <dcterms:modified xsi:type="dcterms:W3CDTF">2021-02-06T00:23:44Z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0x0101006867DECE6966004B8C3AE3469D7DA1C8</vt:lpwstr>
  </property>
</Properties>
</file>